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2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4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7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\\Srv-fls\PCP Equipamentos\CARTEIRA GERAL PCP EQUIPAMENTOS\"/>
    </mc:Choice>
  </mc:AlternateContent>
  <xr:revisionPtr revIDLastSave="0" documentId="13_ncr:1_{74808EC1-22F1-4558-881A-DB56CE29877C}" xr6:coauthVersionLast="47" xr6:coauthVersionMax="47" xr10:uidLastSave="{00000000-0000-0000-0000-000000000000}"/>
  <bookViews>
    <workbookView xWindow="-120" yWindow="-120" windowWidth="29040" windowHeight="15720" tabRatio="890" firstSheet="3" activeTab="12" xr2:uid="{CEC6C611-9796-4FAA-A94D-C8C6A01C1C1C}"/>
  </bookViews>
  <sheets>
    <sheet name="INDC." sheetId="34" state="hidden" r:id="rId1"/>
    <sheet name="ITENS FINALIZADOS" sheetId="30" state="hidden" r:id="rId2"/>
    <sheet name="DASH GERAL" sheetId="6" state="hidden" r:id="rId3"/>
    <sheet name="CARTEIRA GERAL - USI." sheetId="38" r:id="rId4"/>
    <sheet name="dd_carteira_fundição" sheetId="15" r:id="rId5"/>
    <sheet name="VBA PARA ADICIONAR A BASE" sheetId="11" state="hidden" r:id="rId6"/>
    <sheet name="BASE" sheetId="9" r:id="rId7"/>
    <sheet name="CARGA MÁQUINA (CAP INST.)" sheetId="24" state="hidden" r:id="rId8"/>
    <sheet name="ROTEIROS DE PROCESSO" sheetId="10" state="hidden" r:id="rId9"/>
    <sheet name="STATUS OPERAÇÕES" sheetId="27" state="hidden" r:id="rId10"/>
    <sheet name="TEMPOS DE PROCESSO" sheetId="16" state="hidden" r:id="rId11"/>
    <sheet name="CARGA MÁQUINA (PLANEJ.)" sheetId="41" state="hidden" r:id="rId12"/>
    <sheet name="PROGRAMAÇÃO" sheetId="31" r:id="rId13"/>
    <sheet name="Planilha1" sheetId="39" state="hidden" r:id="rId14"/>
    <sheet name="PROGRAMAÇÃO MENSAL" sheetId="32" state="hidden" r:id="rId15"/>
    <sheet name="BASE (SERVIÇO EM EIXO)" sheetId="28" r:id="rId16"/>
    <sheet name="TAXA DE OCUP. RECUR." sheetId="4" r:id="rId17"/>
    <sheet name="CAPACIDADE MENSAL CÁLCULO" sheetId="8" state="hidden" r:id="rId18"/>
    <sheet name="TORNO HORIZ." sheetId="5" state="hidden" r:id="rId19"/>
    <sheet name="TORNO VERT." sheetId="17" state="hidden" r:id="rId20"/>
    <sheet name="MANDR." sheetId="18" state="hidden" r:id="rId21"/>
    <sheet name="FURADEIRA" sheetId="20" state="hidden" r:id="rId22"/>
    <sheet name="BROQ." sheetId="19" state="hidden" r:id="rId23"/>
    <sheet name="PLAINA" sheetId="21" state="hidden" r:id="rId24"/>
    <sheet name="FRESA." sheetId="22" state="hidden" r:id="rId25"/>
    <sheet name="SOLDAGEM" sheetId="25" state="hidden" r:id="rId26"/>
    <sheet name="MONTAGEM" sheetId="23" state="hidden" r:id="rId27"/>
  </sheets>
  <definedNames>
    <definedName name="_xlnm._FilterDatabase" localSheetId="6" hidden="1">BASE!$A$1:$AD$3640</definedName>
    <definedName name="_xlnm._FilterDatabase" localSheetId="15" hidden="1">'BASE (SERVIÇO EM EIXO)'!$A$1:$R$743</definedName>
    <definedName name="_xlnm._FilterDatabase" localSheetId="7" hidden="1">'CARGA MÁQUINA (CAP INST.)'!$A$65:$AS$124</definedName>
    <definedName name="_xlnm._FilterDatabase" localSheetId="11" hidden="1">'CARGA MÁQUINA (PLANEJ.)'!$A$1:$AS$60</definedName>
    <definedName name="_xlnm._FilterDatabase" localSheetId="3" hidden="1">'CARTEIRA GERAL - USI.'!$A$1:$Q$433</definedName>
    <definedName name="_xlnm._FilterDatabase" localSheetId="0" hidden="1">INDC.!$A$1:$K$69</definedName>
    <definedName name="_xlnm._FilterDatabase" localSheetId="12" hidden="1">PROGRAMAÇÃO!$A$4:$J$153</definedName>
    <definedName name="_xlnm._FilterDatabase" localSheetId="14" hidden="1">'PROGRAMAÇÃO MENSAL'!$A$2:$H$2</definedName>
    <definedName name="_xlnm._FilterDatabase" localSheetId="16" hidden="1">'TAXA DE OCUP. RECUR.'!$E$3:$I$57</definedName>
    <definedName name="_xlnm._FilterDatabase" localSheetId="10" hidden="1">'TEMPOS DE PROCESSO'!$G$1:$L$566</definedName>
    <definedName name="_xleta.BASE" hidden="1" xlm="1">#NAME?</definedName>
    <definedName name="_xleta.CODE" hidden="1" xlm="1">#NAME?</definedName>
    <definedName name="_xleta.IF" hidden="1" xlm="1">#NAME?</definedName>
    <definedName name="_xleta.INDEX" hidden="1" xlm="1">#NAME?</definedName>
    <definedName name="_xleta.N" hidden="1" xlm="1">#NAME?</definedName>
    <definedName name="_xleta.NOT" hidden="1" xlm="1">#NAME?</definedName>
    <definedName name="_xleta.SUMIF" hidden="1" xlm="1">#NAME?</definedName>
    <definedName name="_xleta.XLOOKUP" hidden="1" xlm="1">#NAME?</definedName>
    <definedName name="_xlnm.Print_Area" localSheetId="6">BASE!$1:$1</definedName>
    <definedName name="_xlnm.Print_Area" localSheetId="15">'BASE (SERVIÇO EM EIXO)'!#REF!</definedName>
    <definedName name="_xlnm.Print_Area" localSheetId="3">'CARTEIRA GERAL - USI.'!$1:$1</definedName>
    <definedName name="_xlnm.Print_Area" localSheetId="12">PROGRAMAÇÃO!$A$3:$I$144</definedName>
    <definedName name="srv_moreno_prd_dbwel_v_fund_acompanhamento" localSheetId="4" hidden="1">dd_carteira_fundição!$C$1:$N$2531</definedName>
    <definedName name="_xlnm.Print_Titles" localSheetId="12">PROGRAMAÇÃO!$3:$4</definedName>
  </definedNames>
  <calcPr calcId="191029"/>
  <pivotCaches>
    <pivotCache cacheId="0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8" i="31" l="1" a="1"/>
  <c r="J98" i="31" s="1"/>
  <c r="J97" i="31" a="1"/>
  <c r="J97" i="31" s="1"/>
  <c r="J96" i="31" a="1"/>
  <c r="J96" i="31" s="1"/>
  <c r="J95" i="31" a="1"/>
  <c r="J95" i="31" s="1"/>
  <c r="J94" i="31" a="1"/>
  <c r="J94" i="31" s="1"/>
  <c r="J92" i="31" a="1"/>
  <c r="J92" i="31" s="1"/>
  <c r="J89" i="31" a="1"/>
  <c r="J89" i="31" s="1"/>
  <c r="J90" i="31" a="1"/>
  <c r="J90" i="31" s="1"/>
  <c r="J91" i="31" a="1"/>
  <c r="J91" i="31" s="1"/>
  <c r="J93" i="31" a="1"/>
  <c r="J93" i="31" s="1"/>
  <c r="J28" i="31" a="1"/>
  <c r="J28" i="31" s="1"/>
  <c r="J30" i="31" a="1"/>
  <c r="J30" i="31" s="1"/>
  <c r="J24" i="31" a="1"/>
  <c r="J24" i="31" s="1"/>
  <c r="J26" i="31" a="1"/>
  <c r="J26" i="31" s="1"/>
  <c r="J79" i="31" a="1"/>
  <c r="J79" i="31" s="1"/>
  <c r="J78" i="31" a="1"/>
  <c r="J78" i="31" s="1"/>
  <c r="J81" i="31" a="1"/>
  <c r="J81" i="31" s="1"/>
  <c r="J80" i="31" a="1"/>
  <c r="J80" i="31" s="1"/>
  <c r="J106" i="31" a="1"/>
  <c r="J106" i="31" s="1"/>
  <c r="J105" i="31" a="1"/>
  <c r="J105" i="31" s="1"/>
  <c r="J124" i="31" a="1"/>
  <c r="J124" i="31" s="1"/>
  <c r="J104" i="31" a="1"/>
  <c r="J104" i="31" s="1"/>
  <c r="J103" i="31" a="1"/>
  <c r="J103" i="31" s="1"/>
  <c r="J102" i="31" a="1"/>
  <c r="J102" i="31" s="1"/>
  <c r="J101" i="31" a="1"/>
  <c r="J101" i="31" s="1"/>
  <c r="J100" i="31" a="1"/>
  <c r="J100" i="31" s="1"/>
  <c r="J99" i="31" a="1"/>
  <c r="J99" i="31" s="1"/>
  <c r="J66" i="31" a="1"/>
  <c r="J66" i="31" s="1"/>
  <c r="J65" i="31" a="1"/>
  <c r="J65" i="31" s="1"/>
  <c r="J64" i="31" a="1"/>
  <c r="J64" i="31" s="1"/>
  <c r="J63" i="31" a="1"/>
  <c r="J63" i="31" s="1"/>
  <c r="J62" i="31" a="1"/>
  <c r="J62" i="31" s="1"/>
  <c r="J61" i="31" a="1"/>
  <c r="J61" i="31" s="1"/>
  <c r="J53" i="31" a="1"/>
  <c r="J53" i="31" s="1"/>
  <c r="J52" i="31" a="1"/>
  <c r="J52" i="31" s="1"/>
  <c r="J51" i="31" a="1"/>
  <c r="J51" i="31" s="1"/>
  <c r="J50" i="31" a="1"/>
  <c r="J50" i="31" s="1"/>
  <c r="J60" i="31" a="1"/>
  <c r="J60" i="31" s="1"/>
  <c r="J59" i="31" a="1"/>
  <c r="J59" i="31" s="1"/>
  <c r="J58" i="31" a="1"/>
  <c r="J58" i="31" s="1"/>
  <c r="J57" i="31" a="1"/>
  <c r="J57" i="31" s="1"/>
  <c r="J49" i="31" a="1"/>
  <c r="J49" i="31" s="1"/>
  <c r="J48" i="31" a="1"/>
  <c r="J48" i="31" s="1"/>
  <c r="J47" i="31" a="1"/>
  <c r="J47" i="31" s="1"/>
  <c r="J46" i="31" a="1"/>
  <c r="J46" i="31" s="1"/>
  <c r="J45" i="31" a="1"/>
  <c r="J45" i="31" s="1"/>
  <c r="J56" i="31" a="1"/>
  <c r="J56" i="31" s="1"/>
  <c r="J55" i="31" a="1"/>
  <c r="J55" i="31" s="1"/>
  <c r="J54" i="31" a="1"/>
  <c r="J54" i="31" s="1"/>
  <c r="J73" i="31" a="1"/>
  <c r="J73" i="31" s="1"/>
  <c r="J72" i="31" a="1"/>
  <c r="J72" i="31" s="1"/>
  <c r="J71" i="31" a="1"/>
  <c r="J71" i="31" s="1"/>
  <c r="J70" i="31" a="1"/>
  <c r="J70" i="31" s="1"/>
  <c r="J69" i="31" a="1"/>
  <c r="J69" i="31" s="1"/>
  <c r="J68" i="31" a="1"/>
  <c r="J68" i="31" s="1"/>
  <c r="J67" i="31" a="1"/>
  <c r="J67" i="31" s="1"/>
  <c r="J75" i="31" a="1"/>
  <c r="J75" i="31" s="1"/>
  <c r="J74" i="31" a="1"/>
  <c r="J74" i="31" s="1"/>
  <c r="J77" i="31" a="1"/>
  <c r="J77" i="31" s="1"/>
  <c r="J76" i="31" a="1"/>
  <c r="J76" i="31" s="1"/>
  <c r="J11" i="31" a="1"/>
  <c r="J11" i="31" s="1"/>
  <c r="J10" i="31" a="1"/>
  <c r="J10" i="31" s="1"/>
  <c r="J9" i="31" a="1"/>
  <c r="J9" i="31" s="1"/>
  <c r="J13" i="31" a="1"/>
  <c r="J13" i="31" s="1"/>
  <c r="J12" i="31" a="1"/>
  <c r="J12" i="31" s="1"/>
  <c r="J16" i="31" a="1"/>
  <c r="J16" i="31" s="1"/>
  <c r="J15" i="31" a="1"/>
  <c r="J15" i="31" s="1"/>
  <c r="J14" i="31" a="1"/>
  <c r="J14" i="31" s="1"/>
  <c r="J18" i="31" a="1"/>
  <c r="J18" i="31" s="1"/>
  <c r="J17" i="31" a="1"/>
  <c r="J17" i="31" s="1"/>
  <c r="J21" i="31" a="1"/>
  <c r="J21" i="31" s="1"/>
  <c r="J20" i="31" a="1"/>
  <c r="J20" i="31" s="1"/>
  <c r="J19" i="31" a="1"/>
  <c r="J19" i="31" s="1"/>
  <c r="J85" i="31" a="1"/>
  <c r="J85" i="31" s="1"/>
  <c r="J84" i="31" a="1"/>
  <c r="J84" i="31" s="1"/>
  <c r="J83" i="31" a="1"/>
  <c r="J83" i="31" s="1"/>
  <c r="J88" i="31" a="1"/>
  <c r="J88" i="31" s="1"/>
  <c r="J87" i="31" a="1"/>
  <c r="J87" i="31" s="1"/>
  <c r="J86" i="31" a="1"/>
  <c r="J86" i="31" s="1"/>
  <c r="J5" i="31" a="1"/>
  <c r="J5" i="31" s="1"/>
  <c r="J8" i="31" a="1"/>
  <c r="J8" i="31" s="1"/>
  <c r="J7" i="31" a="1"/>
  <c r="J7" i="31" s="1"/>
  <c r="J6" i="31" a="1"/>
  <c r="J6" i="31" s="1"/>
  <c r="J82" i="31" a="1"/>
  <c r="J82" i="31" s="1"/>
  <c r="J32" i="31" a="1"/>
  <c r="J32" i="31" s="1"/>
  <c r="J34" i="31" a="1"/>
  <c r="J34" i="31" s="1"/>
  <c r="J33" i="31" a="1"/>
  <c r="J33" i="31" s="1"/>
  <c r="J36" i="31" a="1"/>
  <c r="J36" i="31" s="1"/>
  <c r="J35" i="31" a="1"/>
  <c r="J35" i="31" s="1"/>
  <c r="J38" i="31" a="1"/>
  <c r="J38" i="31" s="1"/>
  <c r="J37" i="31" a="1"/>
  <c r="J37" i="31" s="1"/>
  <c r="J41" i="31" a="1"/>
  <c r="J41" i="31" s="1"/>
  <c r="J40" i="31" a="1"/>
  <c r="J40" i="31" s="1"/>
  <c r="J39" i="31" a="1"/>
  <c r="J39" i="31" s="1"/>
  <c r="J44" i="31" a="1"/>
  <c r="J44" i="31" s="1"/>
  <c r="J43" i="31" a="1"/>
  <c r="J43" i="31" s="1"/>
  <c r="J42" i="31" a="1"/>
  <c r="J42" i="31" s="1"/>
  <c r="J107" i="31" a="1"/>
  <c r="J107" i="31" s="1"/>
  <c r="J111" i="31" a="1"/>
  <c r="J111" i="31" s="1"/>
  <c r="J110" i="31" a="1"/>
  <c r="J110" i="31" s="1"/>
  <c r="J109" i="31" a="1"/>
  <c r="J109" i="31" s="1"/>
  <c r="J108" i="31" a="1"/>
  <c r="J108" i="31" s="1"/>
  <c r="J27" i="31" a="1"/>
  <c r="J27" i="31" s="1"/>
  <c r="J29" i="31" a="1"/>
  <c r="J29" i="31" s="1"/>
  <c r="J23" i="31" a="1"/>
  <c r="J23" i="31" s="1"/>
  <c r="J25" i="31" a="1"/>
  <c r="J25" i="31" s="1"/>
  <c r="J31" i="31" a="1"/>
  <c r="J31" i="31" s="1"/>
  <c r="J22" i="31" a="1"/>
  <c r="J22" i="31" s="1"/>
  <c r="J123" i="31" a="1"/>
  <c r="J123" i="31" s="1"/>
  <c r="J122" i="31" a="1"/>
  <c r="J122" i="31" s="1"/>
  <c r="J121" i="31" a="1"/>
  <c r="J121" i="31" s="1"/>
  <c r="J120" i="31" a="1"/>
  <c r="J120" i="31" s="1"/>
  <c r="J119" i="31" a="1"/>
  <c r="J119" i="31" s="1"/>
  <c r="J118" i="31" a="1"/>
  <c r="J118" i="31" s="1"/>
  <c r="J117" i="31" a="1"/>
  <c r="J117" i="31" s="1"/>
  <c r="J116" i="31" a="1"/>
  <c r="J116" i="31" s="1"/>
  <c r="J115" i="31" a="1"/>
  <c r="J115" i="31" s="1"/>
  <c r="J114" i="31" a="1"/>
  <c r="J114" i="31" s="1"/>
  <c r="J113" i="31" a="1"/>
  <c r="J113" i="31" s="1"/>
  <c r="J112" i="31" a="1"/>
  <c r="J112" i="31" s="1"/>
  <c r="Z3600" i="9"/>
  <c r="Z3599" i="9"/>
  <c r="Z3598" i="9"/>
  <c r="Z3597" i="9"/>
  <c r="Z3596" i="9"/>
  <c r="Z3595" i="9"/>
  <c r="Z3594" i="9"/>
  <c r="Z3593" i="9"/>
  <c r="Z3592" i="9"/>
  <c r="Z3591" i="9"/>
  <c r="Z3590" i="9"/>
  <c r="Z3589" i="9"/>
  <c r="Z3588" i="9"/>
  <c r="Z3587" i="9"/>
  <c r="Z3586" i="9"/>
  <c r="Z3585" i="9"/>
  <c r="Z3584" i="9"/>
  <c r="Z3583" i="9"/>
  <c r="Z3582" i="9"/>
  <c r="Z3581" i="9"/>
  <c r="Z3580" i="9"/>
  <c r="Z3579" i="9"/>
  <c r="Z3578" i="9"/>
  <c r="Z3577" i="9"/>
  <c r="A2" i="15"/>
  <c r="A3" i="15"/>
  <c r="A4" i="15"/>
  <c r="A5" i="15"/>
  <c r="A6" i="15"/>
  <c r="M3599" i="9" s="1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B105" i="15" s="1"/>
  <c r="A106" i="15"/>
  <c r="A107" i="15"/>
  <c r="A108" i="15"/>
  <c r="A109" i="15"/>
  <c r="A110" i="15"/>
  <c r="B110" i="15" s="1"/>
  <c r="A111" i="15"/>
  <c r="A112" i="15"/>
  <c r="B112" i="15" s="1"/>
  <c r="A113" i="15"/>
  <c r="B113" i="15" s="1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232" i="15"/>
  <c r="A233" i="15"/>
  <c r="A234" i="15"/>
  <c r="A235" i="15"/>
  <c r="A236" i="15"/>
  <c r="A237" i="15"/>
  <c r="A238" i="15"/>
  <c r="A239" i="15"/>
  <c r="A240" i="15"/>
  <c r="A241" i="15"/>
  <c r="A242" i="15"/>
  <c r="A243" i="15"/>
  <c r="A244" i="15"/>
  <c r="A245" i="15"/>
  <c r="A246" i="15"/>
  <c r="A247" i="15"/>
  <c r="A248" i="15"/>
  <c r="A249" i="15"/>
  <c r="A250" i="15"/>
  <c r="A251" i="15"/>
  <c r="A252" i="15"/>
  <c r="A253" i="15"/>
  <c r="A254" i="15"/>
  <c r="A255" i="15"/>
  <c r="A256" i="15"/>
  <c r="A257" i="15"/>
  <c r="A258" i="15"/>
  <c r="A259" i="15"/>
  <c r="A260" i="15"/>
  <c r="A261" i="15"/>
  <c r="A262" i="15"/>
  <c r="A263" i="15"/>
  <c r="A264" i="15"/>
  <c r="A265" i="15"/>
  <c r="A266" i="15"/>
  <c r="A267" i="15"/>
  <c r="A268" i="15"/>
  <c r="A269" i="15"/>
  <c r="A270" i="15"/>
  <c r="A271" i="15"/>
  <c r="A272" i="15"/>
  <c r="A273" i="15"/>
  <c r="A274" i="15"/>
  <c r="A275" i="15"/>
  <c r="A276" i="15"/>
  <c r="A277" i="15"/>
  <c r="A278" i="15"/>
  <c r="A279" i="15"/>
  <c r="A280" i="15"/>
  <c r="A281" i="15"/>
  <c r="A282" i="15"/>
  <c r="A283" i="15"/>
  <c r="A284" i="15"/>
  <c r="A285" i="15"/>
  <c r="A286" i="15"/>
  <c r="A287" i="15"/>
  <c r="A288" i="15"/>
  <c r="A289" i="15"/>
  <c r="A290" i="15"/>
  <c r="A291" i="15"/>
  <c r="A292" i="15"/>
  <c r="A293" i="15"/>
  <c r="A294" i="15"/>
  <c r="A295" i="15"/>
  <c r="A296" i="15"/>
  <c r="A297" i="15"/>
  <c r="A298" i="15"/>
  <c r="A299" i="15"/>
  <c r="A300" i="15"/>
  <c r="A301" i="15"/>
  <c r="A302" i="15"/>
  <c r="A303" i="15"/>
  <c r="A304" i="15"/>
  <c r="A305" i="15"/>
  <c r="A306" i="15"/>
  <c r="A307" i="15"/>
  <c r="A308" i="15"/>
  <c r="A309" i="15"/>
  <c r="A310" i="15"/>
  <c r="A311" i="15"/>
  <c r="A312" i="15"/>
  <c r="A313" i="15"/>
  <c r="A314" i="15"/>
  <c r="A315" i="15"/>
  <c r="A316" i="15"/>
  <c r="A317" i="15"/>
  <c r="A318" i="15"/>
  <c r="A319" i="15"/>
  <c r="A320" i="15"/>
  <c r="A321" i="15"/>
  <c r="A322" i="15"/>
  <c r="A323" i="15"/>
  <c r="A324" i="15"/>
  <c r="A325" i="15"/>
  <c r="A326" i="15"/>
  <c r="A327" i="15"/>
  <c r="A328" i="15"/>
  <c r="A329" i="15"/>
  <c r="A330" i="15"/>
  <c r="A331" i="15"/>
  <c r="A332" i="15"/>
  <c r="A333" i="15"/>
  <c r="A334" i="15"/>
  <c r="A335" i="15"/>
  <c r="A336" i="15"/>
  <c r="A337" i="15"/>
  <c r="A338" i="15"/>
  <c r="A339" i="15"/>
  <c r="A340" i="15"/>
  <c r="A341" i="15"/>
  <c r="A342" i="15"/>
  <c r="A343" i="15"/>
  <c r="A344" i="15"/>
  <c r="A345" i="15"/>
  <c r="B345" i="15" s="1"/>
  <c r="A346" i="15"/>
  <c r="A347" i="15"/>
  <c r="A348" i="15"/>
  <c r="A349" i="15"/>
  <c r="A350" i="15"/>
  <c r="A351" i="15"/>
  <c r="A352" i="15"/>
  <c r="A353" i="15"/>
  <c r="A354" i="15"/>
  <c r="A355" i="15"/>
  <c r="A356" i="15"/>
  <c r="A357" i="15"/>
  <c r="A358" i="15"/>
  <c r="A359" i="15"/>
  <c r="A360" i="15"/>
  <c r="A361" i="15"/>
  <c r="A362" i="15"/>
  <c r="A363" i="15"/>
  <c r="A364" i="15"/>
  <c r="A365" i="15"/>
  <c r="A366" i="15"/>
  <c r="A367" i="15"/>
  <c r="A368" i="15"/>
  <c r="A369" i="15"/>
  <c r="A370" i="15"/>
  <c r="A371" i="15"/>
  <c r="A372" i="15"/>
  <c r="A373" i="15"/>
  <c r="A374" i="15"/>
  <c r="A375" i="15"/>
  <c r="A376" i="15"/>
  <c r="A377" i="15"/>
  <c r="A378" i="15"/>
  <c r="A379" i="15"/>
  <c r="A380" i="15"/>
  <c r="A381" i="15"/>
  <c r="A382" i="15"/>
  <c r="A383" i="15"/>
  <c r="A384" i="15"/>
  <c r="A385" i="15"/>
  <c r="A386" i="15"/>
  <c r="A387" i="15"/>
  <c r="A388" i="15"/>
  <c r="A389" i="15"/>
  <c r="A390" i="15"/>
  <c r="A391" i="15"/>
  <c r="A392" i="15"/>
  <c r="A393" i="15"/>
  <c r="A394" i="15"/>
  <c r="A395" i="15"/>
  <c r="A396" i="15"/>
  <c r="A397" i="15"/>
  <c r="A398" i="15"/>
  <c r="A399" i="15"/>
  <c r="A400" i="15"/>
  <c r="A401" i="15"/>
  <c r="A402" i="15"/>
  <c r="A403" i="15"/>
  <c r="A404" i="15"/>
  <c r="A405" i="15"/>
  <c r="A406" i="15"/>
  <c r="A407" i="15"/>
  <c r="A408" i="15"/>
  <c r="A409" i="15"/>
  <c r="A410" i="15"/>
  <c r="A411" i="15"/>
  <c r="A412" i="15"/>
  <c r="A413" i="15"/>
  <c r="A414" i="15"/>
  <c r="A415" i="15"/>
  <c r="A416" i="15"/>
  <c r="A417" i="15"/>
  <c r="A418" i="15"/>
  <c r="A419" i="15"/>
  <c r="A420" i="15"/>
  <c r="A421" i="15"/>
  <c r="A422" i="15"/>
  <c r="A423" i="15"/>
  <c r="A424" i="15"/>
  <c r="A425" i="15"/>
  <c r="A426" i="15"/>
  <c r="A427" i="15"/>
  <c r="A428" i="15"/>
  <c r="A429" i="15"/>
  <c r="A430" i="15"/>
  <c r="A431" i="15"/>
  <c r="A432" i="15"/>
  <c r="A433" i="15"/>
  <c r="A434" i="15"/>
  <c r="A435" i="15"/>
  <c r="A436" i="15"/>
  <c r="A437" i="15"/>
  <c r="A438" i="15"/>
  <c r="A439" i="15"/>
  <c r="A440" i="15"/>
  <c r="A441" i="15"/>
  <c r="B441" i="15" s="1"/>
  <c r="A442" i="15"/>
  <c r="A443" i="15"/>
  <c r="A444" i="15"/>
  <c r="A445" i="15"/>
  <c r="A446" i="15"/>
  <c r="A447" i="15"/>
  <c r="A448" i="15"/>
  <c r="A449" i="15"/>
  <c r="A450" i="15"/>
  <c r="A451" i="15"/>
  <c r="A452" i="15"/>
  <c r="A453" i="15"/>
  <c r="A454" i="15"/>
  <c r="A455" i="15"/>
  <c r="A456" i="15"/>
  <c r="A457" i="15"/>
  <c r="A458" i="15"/>
  <c r="A459" i="15"/>
  <c r="A460" i="15"/>
  <c r="A461" i="15"/>
  <c r="A462" i="15"/>
  <c r="A463" i="15"/>
  <c r="A464" i="15"/>
  <c r="A465" i="15"/>
  <c r="A466" i="15"/>
  <c r="A467" i="15"/>
  <c r="A468" i="15"/>
  <c r="A469" i="15"/>
  <c r="A470" i="15"/>
  <c r="A471" i="15"/>
  <c r="A472" i="15"/>
  <c r="A473" i="15"/>
  <c r="A474" i="15"/>
  <c r="A475" i="15"/>
  <c r="A476" i="15"/>
  <c r="A477" i="15"/>
  <c r="A478" i="15"/>
  <c r="A479" i="15"/>
  <c r="A480" i="15"/>
  <c r="A481" i="15"/>
  <c r="A482" i="15"/>
  <c r="A483" i="15"/>
  <c r="A484" i="15"/>
  <c r="A485" i="15"/>
  <c r="A486" i="15"/>
  <c r="A487" i="15"/>
  <c r="A488" i="15"/>
  <c r="A489" i="15"/>
  <c r="A490" i="15"/>
  <c r="A491" i="15"/>
  <c r="A492" i="15"/>
  <c r="A493" i="15"/>
  <c r="A494" i="15"/>
  <c r="A495" i="15"/>
  <c r="A496" i="15"/>
  <c r="A497" i="15"/>
  <c r="A498" i="15"/>
  <c r="A499" i="15"/>
  <c r="A500" i="15"/>
  <c r="A501" i="15"/>
  <c r="A502" i="15"/>
  <c r="A503" i="15"/>
  <c r="A504" i="15"/>
  <c r="A505" i="15"/>
  <c r="A506" i="15"/>
  <c r="A507" i="15"/>
  <c r="A508" i="15"/>
  <c r="A509" i="15"/>
  <c r="A510" i="15"/>
  <c r="A511" i="15"/>
  <c r="A512" i="15"/>
  <c r="A513" i="15"/>
  <c r="A514" i="15"/>
  <c r="A515" i="15"/>
  <c r="A516" i="15"/>
  <c r="A517" i="15"/>
  <c r="A518" i="15"/>
  <c r="A519" i="15"/>
  <c r="A520" i="15"/>
  <c r="A521" i="15"/>
  <c r="A522" i="15"/>
  <c r="A523" i="15"/>
  <c r="A524" i="15"/>
  <c r="A525" i="15"/>
  <c r="A526" i="15"/>
  <c r="A527" i="15"/>
  <c r="A528" i="15"/>
  <c r="A529" i="15"/>
  <c r="A530" i="15"/>
  <c r="A531" i="15"/>
  <c r="A532" i="15"/>
  <c r="A533" i="15"/>
  <c r="A534" i="15"/>
  <c r="A535" i="15"/>
  <c r="A536" i="15"/>
  <c r="A537" i="15"/>
  <c r="A538" i="15"/>
  <c r="A539" i="15"/>
  <c r="A540" i="15"/>
  <c r="A541" i="15"/>
  <c r="A542" i="15"/>
  <c r="A543" i="15"/>
  <c r="A544" i="15"/>
  <c r="A545" i="15"/>
  <c r="A546" i="15"/>
  <c r="A547" i="15"/>
  <c r="A548" i="15"/>
  <c r="A549" i="15"/>
  <c r="A550" i="15"/>
  <c r="A551" i="15"/>
  <c r="A552" i="15"/>
  <c r="A553" i="15"/>
  <c r="A554" i="15"/>
  <c r="A555" i="15"/>
  <c r="A556" i="15"/>
  <c r="A557" i="15"/>
  <c r="A558" i="15"/>
  <c r="A559" i="15"/>
  <c r="A560" i="15"/>
  <c r="A561" i="15"/>
  <c r="A562" i="15"/>
  <c r="A563" i="15"/>
  <c r="A564" i="15"/>
  <c r="A565" i="15"/>
  <c r="A566" i="15"/>
  <c r="A567" i="15"/>
  <c r="A568" i="15"/>
  <c r="A569" i="15"/>
  <c r="A570" i="15"/>
  <c r="A571" i="15"/>
  <c r="A572" i="15"/>
  <c r="A573" i="15"/>
  <c r="A574" i="15"/>
  <c r="A575" i="15"/>
  <c r="A576" i="15"/>
  <c r="A577" i="15"/>
  <c r="A578" i="15"/>
  <c r="A579" i="15"/>
  <c r="A580" i="15"/>
  <c r="A581" i="15"/>
  <c r="A582" i="15"/>
  <c r="A583" i="15"/>
  <c r="A584" i="15"/>
  <c r="A585" i="15"/>
  <c r="A586" i="15"/>
  <c r="A587" i="15"/>
  <c r="A588" i="15"/>
  <c r="A589" i="15"/>
  <c r="A590" i="15"/>
  <c r="A591" i="15"/>
  <c r="A592" i="15"/>
  <c r="A593" i="15"/>
  <c r="A594" i="15"/>
  <c r="A595" i="15"/>
  <c r="A596" i="15"/>
  <c r="A597" i="15"/>
  <c r="A598" i="15"/>
  <c r="A599" i="15"/>
  <c r="A600" i="15"/>
  <c r="A601" i="15"/>
  <c r="A602" i="15"/>
  <c r="A603" i="15"/>
  <c r="A604" i="15"/>
  <c r="A605" i="15"/>
  <c r="A606" i="15"/>
  <c r="A607" i="15"/>
  <c r="A608" i="15"/>
  <c r="A609" i="15"/>
  <c r="A610" i="15"/>
  <c r="A611" i="15"/>
  <c r="A612" i="15"/>
  <c r="A613" i="15"/>
  <c r="A614" i="15"/>
  <c r="A615" i="15"/>
  <c r="A616" i="15"/>
  <c r="A617" i="15"/>
  <c r="A618" i="15"/>
  <c r="A619" i="15"/>
  <c r="A620" i="15"/>
  <c r="A621" i="15"/>
  <c r="A622" i="15"/>
  <c r="A623" i="15"/>
  <c r="A624" i="15"/>
  <c r="A625" i="15"/>
  <c r="A626" i="15"/>
  <c r="A627" i="15"/>
  <c r="A628" i="15"/>
  <c r="A629" i="15"/>
  <c r="A630" i="15"/>
  <c r="A631" i="15"/>
  <c r="A632" i="15"/>
  <c r="A633" i="15"/>
  <c r="A634" i="15"/>
  <c r="A635" i="15"/>
  <c r="A636" i="15"/>
  <c r="A637" i="15"/>
  <c r="A638" i="15"/>
  <c r="A639" i="15"/>
  <c r="A640" i="15"/>
  <c r="A641" i="15"/>
  <c r="A642" i="15"/>
  <c r="A643" i="15"/>
  <c r="A644" i="15"/>
  <c r="A645" i="15"/>
  <c r="A646" i="15"/>
  <c r="A647" i="15"/>
  <c r="A648" i="15"/>
  <c r="A649" i="15"/>
  <c r="A650" i="15"/>
  <c r="A651" i="15"/>
  <c r="A652" i="15"/>
  <c r="A653" i="15"/>
  <c r="A654" i="15"/>
  <c r="A655" i="15"/>
  <c r="A656" i="15"/>
  <c r="A657" i="15"/>
  <c r="A658" i="15"/>
  <c r="A659" i="15"/>
  <c r="A660" i="15"/>
  <c r="A661" i="15"/>
  <c r="A662" i="15"/>
  <c r="A663" i="15"/>
  <c r="A664" i="15"/>
  <c r="A665" i="15"/>
  <c r="A666" i="15"/>
  <c r="A667" i="15"/>
  <c r="A668" i="15"/>
  <c r="A669" i="15"/>
  <c r="A670" i="15"/>
  <c r="A671" i="15"/>
  <c r="A672" i="15"/>
  <c r="A673" i="15"/>
  <c r="A674" i="15"/>
  <c r="A675" i="15"/>
  <c r="A676" i="15"/>
  <c r="A677" i="15"/>
  <c r="A678" i="15"/>
  <c r="A679" i="15"/>
  <c r="A680" i="15"/>
  <c r="A681" i="15"/>
  <c r="A682" i="15"/>
  <c r="A683" i="15"/>
  <c r="A684" i="15"/>
  <c r="A685" i="15"/>
  <c r="A686" i="15"/>
  <c r="A687" i="15"/>
  <c r="A688" i="15"/>
  <c r="A689" i="15"/>
  <c r="B689" i="15" s="1"/>
  <c r="A690" i="15"/>
  <c r="A691" i="15"/>
  <c r="A692" i="15"/>
  <c r="A693" i="15"/>
  <c r="A694" i="15"/>
  <c r="A695" i="15"/>
  <c r="A696" i="15"/>
  <c r="A697" i="15"/>
  <c r="A698" i="15"/>
  <c r="A699" i="15"/>
  <c r="A700" i="15"/>
  <c r="A701" i="15"/>
  <c r="A702" i="15"/>
  <c r="A703" i="15"/>
  <c r="A704" i="15"/>
  <c r="A705" i="15"/>
  <c r="A706" i="15"/>
  <c r="A707" i="15"/>
  <c r="A708" i="15"/>
  <c r="A709" i="15"/>
  <c r="A710" i="15"/>
  <c r="A711" i="15"/>
  <c r="A712" i="15"/>
  <c r="A713" i="15"/>
  <c r="A714" i="15"/>
  <c r="A715" i="15"/>
  <c r="A716" i="15"/>
  <c r="A717" i="15"/>
  <c r="A718" i="15"/>
  <c r="A719" i="15"/>
  <c r="A720" i="15"/>
  <c r="A721" i="15"/>
  <c r="A722" i="15"/>
  <c r="A723" i="15"/>
  <c r="A724" i="15"/>
  <c r="A725" i="15"/>
  <c r="A726" i="15"/>
  <c r="A727" i="15"/>
  <c r="A728" i="15"/>
  <c r="A729" i="15"/>
  <c r="A730" i="15"/>
  <c r="A731" i="15"/>
  <c r="A732" i="15"/>
  <c r="A733" i="15"/>
  <c r="A734" i="15"/>
  <c r="A735" i="15"/>
  <c r="A736" i="15"/>
  <c r="A737" i="15"/>
  <c r="A738" i="15"/>
  <c r="A739" i="15"/>
  <c r="A740" i="15"/>
  <c r="A741" i="15"/>
  <c r="A742" i="15"/>
  <c r="A743" i="15"/>
  <c r="A744" i="15"/>
  <c r="A745" i="15"/>
  <c r="A746" i="15"/>
  <c r="A747" i="15"/>
  <c r="A748" i="15"/>
  <c r="A749" i="15"/>
  <c r="A750" i="15"/>
  <c r="A751" i="15"/>
  <c r="A752" i="15"/>
  <c r="A753" i="15"/>
  <c r="A754" i="15"/>
  <c r="A755" i="15"/>
  <c r="A756" i="15"/>
  <c r="A757" i="15"/>
  <c r="A758" i="15"/>
  <c r="A759" i="15"/>
  <c r="A760" i="15"/>
  <c r="A761" i="15"/>
  <c r="A762" i="15"/>
  <c r="A763" i="15"/>
  <c r="A764" i="15"/>
  <c r="A765" i="15"/>
  <c r="A766" i="15"/>
  <c r="A767" i="15"/>
  <c r="A768" i="15"/>
  <c r="A769" i="15"/>
  <c r="A770" i="15"/>
  <c r="A771" i="15"/>
  <c r="A772" i="15"/>
  <c r="A773" i="15"/>
  <c r="A774" i="15"/>
  <c r="A775" i="15"/>
  <c r="A776" i="15"/>
  <c r="A777" i="15"/>
  <c r="A778" i="15"/>
  <c r="A779" i="15"/>
  <c r="A780" i="15"/>
  <c r="A781" i="15"/>
  <c r="A782" i="15"/>
  <c r="A783" i="15"/>
  <c r="A784" i="15"/>
  <c r="A785" i="15"/>
  <c r="A786" i="15"/>
  <c r="A787" i="15"/>
  <c r="A788" i="15"/>
  <c r="A789" i="15"/>
  <c r="A790" i="15"/>
  <c r="B790" i="15" s="1"/>
  <c r="A791" i="15"/>
  <c r="A792" i="15"/>
  <c r="B792" i="15" s="1"/>
  <c r="A793" i="15"/>
  <c r="A794" i="15"/>
  <c r="A795" i="15"/>
  <c r="A796" i="15"/>
  <c r="A797" i="15"/>
  <c r="A798" i="15"/>
  <c r="A799" i="15"/>
  <c r="A800" i="15"/>
  <c r="A801" i="15"/>
  <c r="A802" i="15"/>
  <c r="A803" i="15"/>
  <c r="A804" i="15"/>
  <c r="A805" i="15"/>
  <c r="A806" i="15"/>
  <c r="A807" i="15"/>
  <c r="A808" i="15"/>
  <c r="A809" i="15"/>
  <c r="A810" i="15"/>
  <c r="A811" i="15"/>
  <c r="A812" i="15"/>
  <c r="A813" i="15"/>
  <c r="A814" i="15"/>
  <c r="A815" i="15"/>
  <c r="A816" i="15"/>
  <c r="A817" i="15"/>
  <c r="A818" i="15"/>
  <c r="A819" i="15"/>
  <c r="A820" i="15"/>
  <c r="A821" i="15"/>
  <c r="A822" i="15"/>
  <c r="A823" i="15"/>
  <c r="A824" i="15"/>
  <c r="A825" i="15"/>
  <c r="A826" i="15"/>
  <c r="A827" i="15"/>
  <c r="A828" i="15"/>
  <c r="A829" i="15"/>
  <c r="A830" i="15"/>
  <c r="A831" i="15"/>
  <c r="A832" i="15"/>
  <c r="A833" i="15"/>
  <c r="A834" i="15"/>
  <c r="A835" i="15"/>
  <c r="A836" i="15"/>
  <c r="A837" i="15"/>
  <c r="A838" i="15"/>
  <c r="A839" i="15"/>
  <c r="A840" i="15"/>
  <c r="A841" i="15"/>
  <c r="A842" i="15"/>
  <c r="A843" i="15"/>
  <c r="A844" i="15"/>
  <c r="A845" i="15"/>
  <c r="A846" i="15"/>
  <c r="A847" i="15"/>
  <c r="A848" i="15"/>
  <c r="A849" i="15"/>
  <c r="A850" i="15"/>
  <c r="A851" i="15"/>
  <c r="A852" i="15"/>
  <c r="A853" i="15"/>
  <c r="A854" i="15"/>
  <c r="A855" i="15"/>
  <c r="A856" i="15"/>
  <c r="A857" i="15"/>
  <c r="A858" i="15"/>
  <c r="A859" i="15"/>
  <c r="A860" i="15"/>
  <c r="A861" i="15"/>
  <c r="A862" i="15"/>
  <c r="A863" i="15"/>
  <c r="A864" i="15"/>
  <c r="A865" i="15"/>
  <c r="A866" i="15"/>
  <c r="A867" i="15"/>
  <c r="A868" i="15"/>
  <c r="A869" i="15"/>
  <c r="A870" i="15"/>
  <c r="A871" i="15"/>
  <c r="A872" i="15"/>
  <c r="A873" i="15"/>
  <c r="A874" i="15"/>
  <c r="A875" i="15"/>
  <c r="A876" i="15"/>
  <c r="A877" i="15"/>
  <c r="A878" i="15"/>
  <c r="A879" i="15"/>
  <c r="A880" i="15"/>
  <c r="A881" i="15"/>
  <c r="A882" i="15"/>
  <c r="A883" i="15"/>
  <c r="A884" i="15"/>
  <c r="A885" i="15"/>
  <c r="A886" i="15"/>
  <c r="A887" i="15"/>
  <c r="A888" i="15"/>
  <c r="A889" i="15"/>
  <c r="A890" i="15"/>
  <c r="A891" i="15"/>
  <c r="A892" i="15"/>
  <c r="A893" i="15"/>
  <c r="A894" i="15"/>
  <c r="A895" i="15"/>
  <c r="A896" i="15"/>
  <c r="A897" i="15"/>
  <c r="A898" i="15"/>
  <c r="A899" i="15"/>
  <c r="A900" i="15"/>
  <c r="A901" i="15"/>
  <c r="A902" i="15"/>
  <c r="A903" i="15"/>
  <c r="A904" i="15"/>
  <c r="A905" i="15"/>
  <c r="A906" i="15"/>
  <c r="A907" i="15"/>
  <c r="A908" i="15"/>
  <c r="A909" i="15"/>
  <c r="A910" i="15"/>
  <c r="A911" i="15"/>
  <c r="A912" i="15"/>
  <c r="A913" i="15"/>
  <c r="A914" i="15"/>
  <c r="A915" i="15"/>
  <c r="A916" i="15"/>
  <c r="A917" i="15"/>
  <c r="A918" i="15"/>
  <c r="A919" i="15"/>
  <c r="A920" i="15"/>
  <c r="A921" i="15"/>
  <c r="A922" i="15"/>
  <c r="A923" i="15"/>
  <c r="A924" i="15"/>
  <c r="A925" i="15"/>
  <c r="A926" i="15"/>
  <c r="A927" i="15"/>
  <c r="A928" i="15"/>
  <c r="A929" i="15"/>
  <c r="A930" i="15"/>
  <c r="A931" i="15"/>
  <c r="A932" i="15"/>
  <c r="A933" i="15"/>
  <c r="A934" i="15"/>
  <c r="A935" i="15"/>
  <c r="A936" i="15"/>
  <c r="A937" i="15"/>
  <c r="A938" i="15"/>
  <c r="A939" i="15"/>
  <c r="A940" i="15"/>
  <c r="A941" i="15"/>
  <c r="A942" i="15"/>
  <c r="A943" i="15"/>
  <c r="A944" i="15"/>
  <c r="A945" i="15"/>
  <c r="A946" i="15"/>
  <c r="A947" i="15"/>
  <c r="A948" i="15"/>
  <c r="A949" i="15"/>
  <c r="A950" i="15"/>
  <c r="A951" i="15"/>
  <c r="A952" i="15"/>
  <c r="A953" i="15"/>
  <c r="A954" i="15"/>
  <c r="A955" i="15"/>
  <c r="A956" i="15"/>
  <c r="A957" i="15"/>
  <c r="A958" i="15"/>
  <c r="A959" i="15"/>
  <c r="A960" i="15"/>
  <c r="A961" i="15"/>
  <c r="A962" i="15"/>
  <c r="A963" i="15"/>
  <c r="A964" i="15"/>
  <c r="A965" i="15"/>
  <c r="A966" i="15"/>
  <c r="A967" i="15"/>
  <c r="A968" i="15"/>
  <c r="A969" i="15"/>
  <c r="A970" i="15"/>
  <c r="A971" i="15"/>
  <c r="A972" i="15"/>
  <c r="A973" i="15"/>
  <c r="A974" i="15"/>
  <c r="A975" i="15"/>
  <c r="A976" i="15"/>
  <c r="A977" i="15"/>
  <c r="A978" i="15"/>
  <c r="A979" i="15"/>
  <c r="A980" i="15"/>
  <c r="A981" i="15"/>
  <c r="A982" i="15"/>
  <c r="A983" i="15"/>
  <c r="A984" i="15"/>
  <c r="A985" i="15"/>
  <c r="A986" i="15"/>
  <c r="A987" i="15"/>
  <c r="A988" i="15"/>
  <c r="A989" i="15"/>
  <c r="A990" i="15"/>
  <c r="A991" i="15"/>
  <c r="A992" i="15"/>
  <c r="A993" i="15"/>
  <c r="A994" i="15"/>
  <c r="A995" i="15"/>
  <c r="A996" i="15"/>
  <c r="A997" i="15"/>
  <c r="A998" i="15"/>
  <c r="A999" i="15"/>
  <c r="A1000" i="15"/>
  <c r="A1001" i="15"/>
  <c r="A1002" i="15"/>
  <c r="A1003" i="15"/>
  <c r="A1004" i="15"/>
  <c r="A1005" i="15"/>
  <c r="A1006" i="15"/>
  <c r="A1007" i="15"/>
  <c r="A1008" i="15"/>
  <c r="A1009" i="15"/>
  <c r="A1010" i="15"/>
  <c r="A1011" i="15"/>
  <c r="A1012" i="15"/>
  <c r="A1013" i="15"/>
  <c r="A1014" i="15"/>
  <c r="A1015" i="15"/>
  <c r="A1016" i="15"/>
  <c r="A1017" i="15"/>
  <c r="A1018" i="15"/>
  <c r="A1019" i="15"/>
  <c r="A1020" i="15"/>
  <c r="A1021" i="15"/>
  <c r="A1022" i="15"/>
  <c r="A1023" i="15"/>
  <c r="A1024" i="15"/>
  <c r="A1025" i="15"/>
  <c r="A1026" i="15"/>
  <c r="A1027" i="15"/>
  <c r="A1028" i="15"/>
  <c r="A1029" i="15"/>
  <c r="A1030" i="15"/>
  <c r="A1031" i="15"/>
  <c r="A1032" i="15"/>
  <c r="A1033" i="15"/>
  <c r="A1034" i="15"/>
  <c r="A1035" i="15"/>
  <c r="A1036" i="15"/>
  <c r="A1037" i="15"/>
  <c r="A1038" i="15"/>
  <c r="A1039" i="15"/>
  <c r="A1040" i="15"/>
  <c r="A1041" i="15"/>
  <c r="A1042" i="15"/>
  <c r="A1043" i="15"/>
  <c r="A1044" i="15"/>
  <c r="A1045" i="15"/>
  <c r="A1046" i="15"/>
  <c r="A1047" i="15"/>
  <c r="A1048" i="15"/>
  <c r="A1049" i="15"/>
  <c r="A1050" i="15"/>
  <c r="A1051" i="15"/>
  <c r="A1052" i="15"/>
  <c r="A1053" i="15"/>
  <c r="A1054" i="15"/>
  <c r="A1055" i="15"/>
  <c r="A1056" i="15"/>
  <c r="A1057" i="15"/>
  <c r="A1058" i="15"/>
  <c r="A1059" i="15"/>
  <c r="A1060" i="15"/>
  <c r="A1061" i="15"/>
  <c r="A1062" i="15"/>
  <c r="A1063" i="15"/>
  <c r="A1064" i="15"/>
  <c r="A1065" i="15"/>
  <c r="A1066" i="15"/>
  <c r="A1067" i="15"/>
  <c r="A1068" i="15"/>
  <c r="A1069" i="15"/>
  <c r="A1070" i="15"/>
  <c r="A1071" i="15"/>
  <c r="A1072" i="15"/>
  <c r="A1073" i="15"/>
  <c r="A1074" i="15"/>
  <c r="A1075" i="15"/>
  <c r="A1076" i="15"/>
  <c r="A1077" i="15"/>
  <c r="A1078" i="15"/>
  <c r="A1079" i="15"/>
  <c r="A1080" i="15"/>
  <c r="A1081" i="15"/>
  <c r="A1082" i="15"/>
  <c r="A1083" i="15"/>
  <c r="A1084" i="15"/>
  <c r="A1085" i="15"/>
  <c r="A1086" i="15"/>
  <c r="A1087" i="15"/>
  <c r="A1088" i="15"/>
  <c r="A1089" i="15"/>
  <c r="A1090" i="15"/>
  <c r="A1091" i="15"/>
  <c r="A1092" i="15"/>
  <c r="A1093" i="15"/>
  <c r="A1094" i="15"/>
  <c r="A1095" i="15"/>
  <c r="A1096" i="15"/>
  <c r="A1097" i="15"/>
  <c r="A1098" i="15"/>
  <c r="A1099" i="15"/>
  <c r="A1100" i="15"/>
  <c r="A1101" i="15"/>
  <c r="A1102" i="15"/>
  <c r="A1103" i="15"/>
  <c r="A1104" i="15"/>
  <c r="A1105" i="15"/>
  <c r="A1106" i="15"/>
  <c r="A1107" i="15"/>
  <c r="A1108" i="15"/>
  <c r="A1109" i="15"/>
  <c r="A1110" i="15"/>
  <c r="A1111" i="15"/>
  <c r="A1112" i="15"/>
  <c r="A1113" i="15"/>
  <c r="A1114" i="15"/>
  <c r="A1115" i="15"/>
  <c r="A1116" i="15"/>
  <c r="A1117" i="15"/>
  <c r="A1118" i="15"/>
  <c r="A1119" i="15"/>
  <c r="A1120" i="15"/>
  <c r="A1121" i="15"/>
  <c r="A1122" i="15"/>
  <c r="A1123" i="15"/>
  <c r="A1124" i="15"/>
  <c r="A1125" i="15"/>
  <c r="A1126" i="15"/>
  <c r="A1127" i="15"/>
  <c r="A1128" i="15"/>
  <c r="A1129" i="15"/>
  <c r="A1130" i="15"/>
  <c r="A1131" i="15"/>
  <c r="A1132" i="15"/>
  <c r="A1133" i="15"/>
  <c r="A1134" i="15"/>
  <c r="A1135" i="15"/>
  <c r="A1136" i="15"/>
  <c r="A1137" i="15"/>
  <c r="A1138" i="15"/>
  <c r="A1139" i="15"/>
  <c r="A1140" i="15"/>
  <c r="A1141" i="15"/>
  <c r="A1142" i="15"/>
  <c r="A1143" i="15"/>
  <c r="A1144" i="15"/>
  <c r="A1145" i="15"/>
  <c r="A1146" i="15"/>
  <c r="A1147" i="15"/>
  <c r="A1148" i="15"/>
  <c r="A1149" i="15"/>
  <c r="A1150" i="15"/>
  <c r="A1151" i="15"/>
  <c r="A1152" i="15"/>
  <c r="A1153" i="15"/>
  <c r="A1154" i="15"/>
  <c r="A1155" i="15"/>
  <c r="A1156" i="15"/>
  <c r="A1157" i="15"/>
  <c r="A1158" i="15"/>
  <c r="A1159" i="15"/>
  <c r="A1160" i="15"/>
  <c r="A1161" i="15"/>
  <c r="A1162" i="15"/>
  <c r="A1163" i="15"/>
  <c r="A1164" i="15"/>
  <c r="A1165" i="15"/>
  <c r="A1166" i="15"/>
  <c r="A1167" i="15"/>
  <c r="A1168" i="15"/>
  <c r="A1169" i="15"/>
  <c r="A1170" i="15"/>
  <c r="A1171" i="15"/>
  <c r="A1172" i="15"/>
  <c r="A1173" i="15"/>
  <c r="A1174" i="15"/>
  <c r="A1175" i="15"/>
  <c r="A1176" i="15"/>
  <c r="A1177" i="15"/>
  <c r="A1178" i="15"/>
  <c r="A1179" i="15"/>
  <c r="A1180" i="15"/>
  <c r="A1181" i="15"/>
  <c r="A1182" i="15"/>
  <c r="A1183" i="15"/>
  <c r="A1184" i="15"/>
  <c r="A1185" i="15"/>
  <c r="A1186" i="15"/>
  <c r="A1187" i="15"/>
  <c r="A1188" i="15"/>
  <c r="A1189" i="15"/>
  <c r="A1190" i="15"/>
  <c r="A1191" i="15"/>
  <c r="A1192" i="15"/>
  <c r="A1193" i="15"/>
  <c r="A1194" i="15"/>
  <c r="A1195" i="15"/>
  <c r="A1196" i="15"/>
  <c r="A1197" i="15"/>
  <c r="A1198" i="15"/>
  <c r="A1199" i="15"/>
  <c r="A1200" i="15"/>
  <c r="A1201" i="15"/>
  <c r="A1202" i="15"/>
  <c r="A1203" i="15"/>
  <c r="A1204" i="15"/>
  <c r="A1205" i="15"/>
  <c r="A1206" i="15"/>
  <c r="A1207" i="15"/>
  <c r="A1208" i="15"/>
  <c r="A1209" i="15"/>
  <c r="A1210" i="15"/>
  <c r="A1211" i="15"/>
  <c r="A1212" i="15"/>
  <c r="A1213" i="15"/>
  <c r="A1214" i="15"/>
  <c r="A1215" i="15"/>
  <c r="A1216" i="15"/>
  <c r="A1217" i="15"/>
  <c r="A1218" i="15"/>
  <c r="A1219" i="15"/>
  <c r="A1220" i="15"/>
  <c r="A1221" i="15"/>
  <c r="A1222" i="15"/>
  <c r="A1223" i="15"/>
  <c r="A1224" i="15"/>
  <c r="A1225" i="15"/>
  <c r="A1226" i="15"/>
  <c r="A1227" i="15"/>
  <c r="A1228" i="15"/>
  <c r="A1229" i="15"/>
  <c r="A1230" i="15"/>
  <c r="A1231" i="15"/>
  <c r="A1232" i="15"/>
  <c r="A1233" i="15"/>
  <c r="A1234" i="15"/>
  <c r="A1235" i="15"/>
  <c r="A1236" i="15"/>
  <c r="A1237" i="15"/>
  <c r="A1238" i="15"/>
  <c r="A1239" i="15"/>
  <c r="A1240" i="15"/>
  <c r="A1241" i="15"/>
  <c r="A1242" i="15"/>
  <c r="A1243" i="15"/>
  <c r="A1244" i="15"/>
  <c r="A1245" i="15"/>
  <c r="A1246" i="15"/>
  <c r="A1247" i="15"/>
  <c r="A1248" i="15"/>
  <c r="A1249" i="15"/>
  <c r="A1250" i="15"/>
  <c r="A1251" i="15"/>
  <c r="A1252" i="15"/>
  <c r="A1253" i="15"/>
  <c r="A1254" i="15"/>
  <c r="A1255" i="15"/>
  <c r="A1256" i="15"/>
  <c r="A1257" i="15"/>
  <c r="A1258" i="15"/>
  <c r="A1259" i="15"/>
  <c r="A1260" i="15"/>
  <c r="A1261" i="15"/>
  <c r="A1262" i="15"/>
  <c r="A1263" i="15"/>
  <c r="A1264" i="15"/>
  <c r="A1265" i="15"/>
  <c r="A1266" i="15"/>
  <c r="A1267" i="15"/>
  <c r="A1268" i="15"/>
  <c r="A1269" i="15"/>
  <c r="A1270" i="15"/>
  <c r="A1271" i="15"/>
  <c r="A1272" i="15"/>
  <c r="A1273" i="15"/>
  <c r="A1274" i="15"/>
  <c r="A1275" i="15"/>
  <c r="A1276" i="15"/>
  <c r="A1277" i="15"/>
  <c r="A1278" i="15"/>
  <c r="A1279" i="15"/>
  <c r="A1280" i="15"/>
  <c r="A1281" i="15"/>
  <c r="A1282" i="15"/>
  <c r="A1283" i="15"/>
  <c r="A1284" i="15"/>
  <c r="A1285" i="15"/>
  <c r="A1286" i="15"/>
  <c r="A1287" i="15"/>
  <c r="A1288" i="15"/>
  <c r="A1289" i="15"/>
  <c r="A1290" i="15"/>
  <c r="A1291" i="15"/>
  <c r="A1292" i="15"/>
  <c r="A1293" i="15"/>
  <c r="A1294" i="15"/>
  <c r="A1295" i="15"/>
  <c r="A1296" i="15"/>
  <c r="A1297" i="15"/>
  <c r="A1298" i="15"/>
  <c r="A1299" i="15"/>
  <c r="A1300" i="15"/>
  <c r="A1301" i="15"/>
  <c r="A1302" i="15"/>
  <c r="A1303" i="15"/>
  <c r="A1304" i="15"/>
  <c r="A1305" i="15"/>
  <c r="A1306" i="15"/>
  <c r="A1307" i="15"/>
  <c r="A1308" i="15"/>
  <c r="A1309" i="15"/>
  <c r="A1310" i="15"/>
  <c r="A1311" i="15"/>
  <c r="A1312" i="15"/>
  <c r="A1313" i="15"/>
  <c r="A1314" i="15"/>
  <c r="A1315" i="15"/>
  <c r="A1316" i="15"/>
  <c r="A1317" i="15"/>
  <c r="A1318" i="15"/>
  <c r="A1319" i="15"/>
  <c r="A1320" i="15"/>
  <c r="A1321" i="15"/>
  <c r="A1322" i="15"/>
  <c r="A1323" i="15"/>
  <c r="A1324" i="15"/>
  <c r="A1325" i="15"/>
  <c r="A1326" i="15"/>
  <c r="A1327" i="15"/>
  <c r="A1328" i="15"/>
  <c r="A1329" i="15"/>
  <c r="A1330" i="15"/>
  <c r="A1331" i="15"/>
  <c r="A1332" i="15"/>
  <c r="A1333" i="15"/>
  <c r="A1334" i="15"/>
  <c r="A1335" i="15"/>
  <c r="A1336" i="15"/>
  <c r="A1337" i="15"/>
  <c r="A1338" i="15"/>
  <c r="A1339" i="15"/>
  <c r="A1340" i="15"/>
  <c r="A1341" i="15"/>
  <c r="A1342" i="15"/>
  <c r="A1343" i="15"/>
  <c r="A1344" i="15"/>
  <c r="A1345" i="15"/>
  <c r="A1346" i="15"/>
  <c r="A1347" i="15"/>
  <c r="A1348" i="15"/>
  <c r="A1349" i="15"/>
  <c r="A1350" i="15"/>
  <c r="A1351" i="15"/>
  <c r="A1352" i="15"/>
  <c r="A1353" i="15"/>
  <c r="A1354" i="15"/>
  <c r="A1355" i="15"/>
  <c r="A1356" i="15"/>
  <c r="A1357" i="15"/>
  <c r="A1358" i="15"/>
  <c r="A1359" i="15"/>
  <c r="A1360" i="15"/>
  <c r="A1361" i="15"/>
  <c r="A1362" i="15"/>
  <c r="A1363" i="15"/>
  <c r="A1364" i="15"/>
  <c r="A1365" i="15"/>
  <c r="A1366" i="15"/>
  <c r="A1367" i="15"/>
  <c r="A1368" i="15"/>
  <c r="A1369" i="15"/>
  <c r="A1370" i="15"/>
  <c r="A1371" i="15"/>
  <c r="A1372" i="15"/>
  <c r="A1373" i="15"/>
  <c r="A1374" i="15"/>
  <c r="A1375" i="15"/>
  <c r="A1376" i="15"/>
  <c r="A1377" i="15"/>
  <c r="A1378" i="15"/>
  <c r="A1379" i="15"/>
  <c r="A1380" i="15"/>
  <c r="A1381" i="15"/>
  <c r="A1382" i="15"/>
  <c r="A1383" i="15"/>
  <c r="A1384" i="15"/>
  <c r="A1385" i="15"/>
  <c r="A1386" i="15"/>
  <c r="A1387" i="15"/>
  <c r="A1388" i="15"/>
  <c r="A1389" i="15"/>
  <c r="A1390" i="15"/>
  <c r="A1391" i="15"/>
  <c r="A1392" i="15"/>
  <c r="A1393" i="15"/>
  <c r="A1394" i="15"/>
  <c r="A1395" i="15"/>
  <c r="A1396" i="15"/>
  <c r="A1397" i="15"/>
  <c r="A1398" i="15"/>
  <c r="A1399" i="15"/>
  <c r="A1400" i="15"/>
  <c r="A1401" i="15"/>
  <c r="A1402" i="15"/>
  <c r="A1403" i="15"/>
  <c r="A1404" i="15"/>
  <c r="A1405" i="15"/>
  <c r="A1406" i="15"/>
  <c r="A1407" i="15"/>
  <c r="A1408" i="15"/>
  <c r="A1409" i="15"/>
  <c r="A1410" i="15"/>
  <c r="A1411" i="15"/>
  <c r="A1412" i="15"/>
  <c r="A1413" i="15"/>
  <c r="A1414" i="15"/>
  <c r="A1415" i="15"/>
  <c r="A1416" i="15"/>
  <c r="A1417" i="15"/>
  <c r="A1418" i="15"/>
  <c r="A1419" i="15"/>
  <c r="A1420" i="15"/>
  <c r="A1421" i="15"/>
  <c r="A1422" i="15"/>
  <c r="A1423" i="15"/>
  <c r="A1424" i="15"/>
  <c r="A1425" i="15"/>
  <c r="A1426" i="15"/>
  <c r="A1427" i="15"/>
  <c r="A1428" i="15"/>
  <c r="A1429" i="15"/>
  <c r="A1430" i="15"/>
  <c r="A1431" i="15"/>
  <c r="A1432" i="15"/>
  <c r="A1433" i="15"/>
  <c r="A1434" i="15"/>
  <c r="A1435" i="15"/>
  <c r="A1436" i="15"/>
  <c r="A1437" i="15"/>
  <c r="A1438" i="15"/>
  <c r="A1439" i="15"/>
  <c r="A1440" i="15"/>
  <c r="A1441" i="15"/>
  <c r="A1442" i="15"/>
  <c r="A1443" i="15"/>
  <c r="A1444" i="15"/>
  <c r="A1445" i="15"/>
  <c r="A1446" i="15"/>
  <c r="A1447" i="15"/>
  <c r="A1448" i="15"/>
  <c r="A1449" i="15"/>
  <c r="A1450" i="15"/>
  <c r="A1451" i="15"/>
  <c r="A1452" i="15"/>
  <c r="A1453" i="15"/>
  <c r="A1454" i="15"/>
  <c r="A1455" i="15"/>
  <c r="A1456" i="15"/>
  <c r="A1457" i="15"/>
  <c r="A1458" i="15"/>
  <c r="A1459" i="15"/>
  <c r="A1460" i="15"/>
  <c r="A1461" i="15"/>
  <c r="A1462" i="15"/>
  <c r="A1463" i="15"/>
  <c r="A1464" i="15"/>
  <c r="A1465" i="15"/>
  <c r="A1466" i="15"/>
  <c r="A1467" i="15"/>
  <c r="A1468" i="15"/>
  <c r="A1469" i="15"/>
  <c r="A1470" i="15"/>
  <c r="A1471" i="15"/>
  <c r="A1472" i="15"/>
  <c r="A1473" i="15"/>
  <c r="A1474" i="15"/>
  <c r="A1475" i="15"/>
  <c r="A1476" i="15"/>
  <c r="A1477" i="15"/>
  <c r="A1478" i="15"/>
  <c r="A1479" i="15"/>
  <c r="A1480" i="15"/>
  <c r="A1481" i="15"/>
  <c r="A1482" i="15"/>
  <c r="A1483" i="15"/>
  <c r="A1484" i="15"/>
  <c r="A1485" i="15"/>
  <c r="A1486" i="15"/>
  <c r="A1487" i="15"/>
  <c r="A1488" i="15"/>
  <c r="A1489" i="15"/>
  <c r="A1490" i="15"/>
  <c r="A1491" i="15"/>
  <c r="A1492" i="15"/>
  <c r="A1493" i="15"/>
  <c r="A1494" i="15"/>
  <c r="A1495" i="15"/>
  <c r="A1496" i="15"/>
  <c r="A1497" i="15"/>
  <c r="A1498" i="15"/>
  <c r="A1499" i="15"/>
  <c r="A1500" i="15"/>
  <c r="A1501" i="15"/>
  <c r="A1502" i="15"/>
  <c r="A1503" i="15"/>
  <c r="A1504" i="15"/>
  <c r="A1505" i="15"/>
  <c r="A1506" i="15"/>
  <c r="A1507" i="15"/>
  <c r="A1508" i="15"/>
  <c r="A1509" i="15"/>
  <c r="A1510" i="15"/>
  <c r="A1511" i="15"/>
  <c r="A1512" i="15"/>
  <c r="A1513" i="15"/>
  <c r="A1514" i="15"/>
  <c r="A1515" i="15"/>
  <c r="A1516" i="15"/>
  <c r="A1517" i="15"/>
  <c r="A1518" i="15"/>
  <c r="A1519" i="15"/>
  <c r="A1520" i="15"/>
  <c r="A1521" i="15"/>
  <c r="A1522" i="15"/>
  <c r="A1523" i="15"/>
  <c r="A1524" i="15"/>
  <c r="A1525" i="15"/>
  <c r="A1526" i="15"/>
  <c r="A1527" i="15"/>
  <c r="A1528" i="15"/>
  <c r="A1529" i="15"/>
  <c r="A1530" i="15"/>
  <c r="A1531" i="15"/>
  <c r="A1532" i="15"/>
  <c r="A1533" i="15"/>
  <c r="A1534" i="15"/>
  <c r="A1535" i="15"/>
  <c r="A1536" i="15"/>
  <c r="A1537" i="15"/>
  <c r="A1538" i="15"/>
  <c r="A1539" i="15"/>
  <c r="A1540" i="15"/>
  <c r="A1541" i="15"/>
  <c r="A1542" i="15"/>
  <c r="A1543" i="15"/>
  <c r="A1544" i="15"/>
  <c r="A1545" i="15"/>
  <c r="A1546" i="15"/>
  <c r="A1547" i="15"/>
  <c r="A1548" i="15"/>
  <c r="A1549" i="15"/>
  <c r="A1550" i="15"/>
  <c r="A1551" i="15"/>
  <c r="A1552" i="15"/>
  <c r="A1553" i="15"/>
  <c r="A1554" i="15"/>
  <c r="A1555" i="15"/>
  <c r="A1556" i="15"/>
  <c r="A1557" i="15"/>
  <c r="A1558" i="15"/>
  <c r="A1559" i="15"/>
  <c r="A1560" i="15"/>
  <c r="A1561" i="15"/>
  <c r="A1562" i="15"/>
  <c r="A1563" i="15"/>
  <c r="A1564" i="15"/>
  <c r="A1565" i="15"/>
  <c r="A1566" i="15"/>
  <c r="A1567" i="15"/>
  <c r="A1568" i="15"/>
  <c r="A1569" i="15"/>
  <c r="A1570" i="15"/>
  <c r="A1571" i="15"/>
  <c r="A1572" i="15"/>
  <c r="A1573" i="15"/>
  <c r="A1574" i="15"/>
  <c r="A1575" i="15"/>
  <c r="A1576" i="15"/>
  <c r="A1577" i="15"/>
  <c r="A1578" i="15"/>
  <c r="A1579" i="15"/>
  <c r="A1580" i="15"/>
  <c r="A1581" i="15"/>
  <c r="A1582" i="15"/>
  <c r="A1583" i="15"/>
  <c r="A1584" i="15"/>
  <c r="A1585" i="15"/>
  <c r="A1586" i="15"/>
  <c r="A1587" i="15"/>
  <c r="A1588" i="15"/>
  <c r="A1589" i="15"/>
  <c r="A1590" i="15"/>
  <c r="A1591" i="15"/>
  <c r="A1592" i="15"/>
  <c r="A1593" i="15"/>
  <c r="A1594" i="15"/>
  <c r="A1595" i="15"/>
  <c r="A1596" i="15"/>
  <c r="A1597" i="15"/>
  <c r="A1598" i="15"/>
  <c r="A1599" i="15"/>
  <c r="A1600" i="15"/>
  <c r="A1601" i="15"/>
  <c r="A1602" i="15"/>
  <c r="A1603" i="15"/>
  <c r="A1604" i="15"/>
  <c r="A1605" i="15"/>
  <c r="A1606" i="15"/>
  <c r="A1607" i="15"/>
  <c r="A1608" i="15"/>
  <c r="A1609" i="15"/>
  <c r="A1610" i="15"/>
  <c r="A1611" i="15"/>
  <c r="A1612" i="15"/>
  <c r="A1613" i="15"/>
  <c r="A1614" i="15"/>
  <c r="A1615" i="15"/>
  <c r="A1616" i="15"/>
  <c r="A1617" i="15"/>
  <c r="A1618" i="15"/>
  <c r="A1619" i="15"/>
  <c r="A1620" i="15"/>
  <c r="A1621" i="15"/>
  <c r="A1622" i="15"/>
  <c r="A1623" i="15"/>
  <c r="A1624" i="15"/>
  <c r="A1625" i="15"/>
  <c r="A1626" i="15"/>
  <c r="A1627" i="15"/>
  <c r="A1628" i="15"/>
  <c r="A1629" i="15"/>
  <c r="A1630" i="15"/>
  <c r="A1631" i="15"/>
  <c r="A1632" i="15"/>
  <c r="A1633" i="15"/>
  <c r="A1634" i="15"/>
  <c r="A1635" i="15"/>
  <c r="A1636" i="15"/>
  <c r="A1637" i="15"/>
  <c r="A1638" i="15"/>
  <c r="A1639" i="15"/>
  <c r="A1640" i="15"/>
  <c r="A1641" i="15"/>
  <c r="A1642" i="15"/>
  <c r="A1643" i="15"/>
  <c r="A1644" i="15"/>
  <c r="A1645" i="15"/>
  <c r="A1646" i="15"/>
  <c r="A1647" i="15"/>
  <c r="A1648" i="15"/>
  <c r="A1649" i="15"/>
  <c r="A1650" i="15"/>
  <c r="A1651" i="15"/>
  <c r="A1652" i="15"/>
  <c r="A1653" i="15"/>
  <c r="A1654" i="15"/>
  <c r="A1655" i="15"/>
  <c r="A1656" i="15"/>
  <c r="A1657" i="15"/>
  <c r="A1658" i="15"/>
  <c r="A1659" i="15"/>
  <c r="A1660" i="15"/>
  <c r="A1661" i="15"/>
  <c r="A1662" i="15"/>
  <c r="A1663" i="15"/>
  <c r="A1664" i="15"/>
  <c r="A1665" i="15"/>
  <c r="A1666" i="15"/>
  <c r="A1667" i="15"/>
  <c r="A1668" i="15"/>
  <c r="A1669" i="15"/>
  <c r="A1670" i="15"/>
  <c r="A1671" i="15"/>
  <c r="A1672" i="15"/>
  <c r="A1673" i="15"/>
  <c r="A1674" i="15"/>
  <c r="A1675" i="15"/>
  <c r="A1676" i="15"/>
  <c r="A1677" i="15"/>
  <c r="A1678" i="15"/>
  <c r="A1679" i="15"/>
  <c r="A1680" i="15"/>
  <c r="A1681" i="15"/>
  <c r="A1682" i="15"/>
  <c r="A1683" i="15"/>
  <c r="A1684" i="15"/>
  <c r="A1685" i="15"/>
  <c r="A1686" i="15"/>
  <c r="A1687" i="15"/>
  <c r="A1688" i="15"/>
  <c r="A1689" i="15"/>
  <c r="A1690" i="15"/>
  <c r="A1691" i="15"/>
  <c r="A1692" i="15"/>
  <c r="A1693" i="15"/>
  <c r="A1694" i="15"/>
  <c r="A1695" i="15"/>
  <c r="A1696" i="15"/>
  <c r="A1697" i="15"/>
  <c r="A1698" i="15"/>
  <c r="A1699" i="15"/>
  <c r="A1700" i="15"/>
  <c r="A1701" i="15"/>
  <c r="A1702" i="15"/>
  <c r="A1703" i="15"/>
  <c r="A1704" i="15"/>
  <c r="A1705" i="15"/>
  <c r="A1706" i="15"/>
  <c r="A1707" i="15"/>
  <c r="A1708" i="15"/>
  <c r="A1709" i="15"/>
  <c r="A1710" i="15"/>
  <c r="A1711" i="15"/>
  <c r="A1712" i="15"/>
  <c r="A1713" i="15"/>
  <c r="A1714" i="15"/>
  <c r="A1715" i="15"/>
  <c r="A1716" i="15"/>
  <c r="A1717" i="15"/>
  <c r="A1718" i="15"/>
  <c r="A1719" i="15"/>
  <c r="A1720" i="15"/>
  <c r="A1721" i="15"/>
  <c r="A1722" i="15"/>
  <c r="A1723" i="15"/>
  <c r="A1724" i="15"/>
  <c r="A1725" i="15"/>
  <c r="A1726" i="15"/>
  <c r="A1727" i="15"/>
  <c r="A1728" i="15"/>
  <c r="A1729" i="15"/>
  <c r="A1730" i="15"/>
  <c r="A1731" i="15"/>
  <c r="A1732" i="15"/>
  <c r="A1733" i="15"/>
  <c r="A1734" i="15"/>
  <c r="A1735" i="15"/>
  <c r="A1736" i="15"/>
  <c r="A1737" i="15"/>
  <c r="A1738" i="15"/>
  <c r="A1739" i="15"/>
  <c r="A1740" i="15"/>
  <c r="A1741" i="15"/>
  <c r="A1742" i="15"/>
  <c r="A1743" i="15"/>
  <c r="A1744" i="15"/>
  <c r="A1745" i="15"/>
  <c r="A1746" i="15"/>
  <c r="A1747" i="15"/>
  <c r="A1748" i="15"/>
  <c r="A1749" i="15"/>
  <c r="A1750" i="15"/>
  <c r="A1751" i="15"/>
  <c r="A1752" i="15"/>
  <c r="A1753" i="15"/>
  <c r="A1754" i="15"/>
  <c r="A1755" i="15"/>
  <c r="A1756" i="15"/>
  <c r="A1757" i="15"/>
  <c r="A1758" i="15"/>
  <c r="A1759" i="15"/>
  <c r="A1760" i="15"/>
  <c r="A1761" i="15"/>
  <c r="A1762" i="15"/>
  <c r="A1763" i="15"/>
  <c r="A1764" i="15"/>
  <c r="A1765" i="15"/>
  <c r="A1766" i="15"/>
  <c r="B1766" i="15" s="1"/>
  <c r="A1767" i="15"/>
  <c r="A1768" i="15"/>
  <c r="A1769" i="15"/>
  <c r="A1770" i="15"/>
  <c r="A1771" i="15"/>
  <c r="A1772" i="15"/>
  <c r="A1773" i="15"/>
  <c r="A1774" i="15"/>
  <c r="A1775" i="15"/>
  <c r="A1776" i="15"/>
  <c r="A1777" i="15"/>
  <c r="A1778" i="15"/>
  <c r="A1779" i="15"/>
  <c r="A1780" i="15"/>
  <c r="A1781" i="15"/>
  <c r="A1782" i="15"/>
  <c r="A1783" i="15"/>
  <c r="A1784" i="15"/>
  <c r="A1785" i="15"/>
  <c r="A1786" i="15"/>
  <c r="A1787" i="15"/>
  <c r="A1788" i="15"/>
  <c r="A1789" i="15"/>
  <c r="A1790" i="15"/>
  <c r="A1791" i="15"/>
  <c r="A1792" i="15"/>
  <c r="A1793" i="15"/>
  <c r="A1794" i="15"/>
  <c r="A1795" i="15"/>
  <c r="A1796" i="15"/>
  <c r="A1797" i="15"/>
  <c r="A1798" i="15"/>
  <c r="A1799" i="15"/>
  <c r="A1800" i="15"/>
  <c r="A1801" i="15"/>
  <c r="A1802" i="15"/>
  <c r="A1803" i="15"/>
  <c r="A1804" i="15"/>
  <c r="A1805" i="15"/>
  <c r="A1806" i="15"/>
  <c r="A1807" i="15"/>
  <c r="A1808" i="15"/>
  <c r="A1809" i="15"/>
  <c r="A1810" i="15"/>
  <c r="A1811" i="15"/>
  <c r="A1812" i="15"/>
  <c r="A1813" i="15"/>
  <c r="A1814" i="15"/>
  <c r="A1815" i="15"/>
  <c r="A1816" i="15"/>
  <c r="A1817" i="15"/>
  <c r="A1818" i="15"/>
  <c r="A1819" i="15"/>
  <c r="A1820" i="15"/>
  <c r="A1821" i="15"/>
  <c r="A1822" i="15"/>
  <c r="A1823" i="15"/>
  <c r="A1824" i="15"/>
  <c r="A1825" i="15"/>
  <c r="A1826" i="15"/>
  <c r="A1827" i="15"/>
  <c r="A1828" i="15"/>
  <c r="A1829" i="15"/>
  <c r="A1830" i="15"/>
  <c r="A1831" i="15"/>
  <c r="A1832" i="15"/>
  <c r="A1833" i="15"/>
  <c r="A1834" i="15"/>
  <c r="A1835" i="15"/>
  <c r="A1836" i="15"/>
  <c r="A1837" i="15"/>
  <c r="A1838" i="15"/>
  <c r="A1839" i="15"/>
  <c r="A1840" i="15"/>
  <c r="A1841" i="15"/>
  <c r="A1842" i="15"/>
  <c r="A1843" i="15"/>
  <c r="A1844" i="15"/>
  <c r="A1845" i="15"/>
  <c r="A1846" i="15"/>
  <c r="A1847" i="15"/>
  <c r="A1848" i="15"/>
  <c r="A1849" i="15"/>
  <c r="A1850" i="15"/>
  <c r="A1851" i="15"/>
  <c r="A1852" i="15"/>
  <c r="A1853" i="15"/>
  <c r="A1854" i="15"/>
  <c r="A1855" i="15"/>
  <c r="A1856" i="15"/>
  <c r="A1857" i="15"/>
  <c r="A1858" i="15"/>
  <c r="A1859" i="15"/>
  <c r="A1860" i="15"/>
  <c r="A1861" i="15"/>
  <c r="A1862" i="15"/>
  <c r="A1863" i="15"/>
  <c r="A1864" i="15"/>
  <c r="A1865" i="15"/>
  <c r="A1866" i="15"/>
  <c r="A1867" i="15"/>
  <c r="A1868" i="15"/>
  <c r="A1869" i="15"/>
  <c r="A1870" i="15"/>
  <c r="A1871" i="15"/>
  <c r="A1872" i="15"/>
  <c r="A1873" i="15"/>
  <c r="A1874" i="15"/>
  <c r="A1875" i="15"/>
  <c r="A1876" i="15"/>
  <c r="A1877" i="15"/>
  <c r="A1878" i="15"/>
  <c r="A1879" i="15"/>
  <c r="A1880" i="15"/>
  <c r="A1881" i="15"/>
  <c r="A1882" i="15"/>
  <c r="A1883" i="15"/>
  <c r="A1884" i="15"/>
  <c r="A1885" i="15"/>
  <c r="A1886" i="15"/>
  <c r="A1887" i="15"/>
  <c r="A1888" i="15"/>
  <c r="A1889" i="15"/>
  <c r="A1890" i="15"/>
  <c r="A1891" i="15"/>
  <c r="A1892" i="15"/>
  <c r="A1893" i="15"/>
  <c r="A1894" i="15"/>
  <c r="A1895" i="15"/>
  <c r="A1896" i="15"/>
  <c r="A1897" i="15"/>
  <c r="A1898" i="15"/>
  <c r="A1899" i="15"/>
  <c r="A1900" i="15"/>
  <c r="A1901" i="15"/>
  <c r="A1902" i="15"/>
  <c r="A1903" i="15"/>
  <c r="A1904" i="15"/>
  <c r="A1905" i="15"/>
  <c r="A1906" i="15"/>
  <c r="A1907" i="15"/>
  <c r="A1908" i="15"/>
  <c r="A1909" i="15"/>
  <c r="A1910" i="15"/>
  <c r="A1911" i="15"/>
  <c r="A1912" i="15"/>
  <c r="A1913" i="15"/>
  <c r="A1914" i="15"/>
  <c r="A1915" i="15"/>
  <c r="A1916" i="15"/>
  <c r="A1917" i="15"/>
  <c r="A1918" i="15"/>
  <c r="A1919" i="15"/>
  <c r="A1920" i="15"/>
  <c r="A1921" i="15"/>
  <c r="A1922" i="15"/>
  <c r="A1923" i="15"/>
  <c r="A1924" i="15"/>
  <c r="A1925" i="15"/>
  <c r="A1926" i="15"/>
  <c r="A1927" i="15"/>
  <c r="A1928" i="15"/>
  <c r="A1929" i="15"/>
  <c r="A1930" i="15"/>
  <c r="A1931" i="15"/>
  <c r="A1932" i="15"/>
  <c r="A1933" i="15"/>
  <c r="A1934" i="15"/>
  <c r="A1935" i="15"/>
  <c r="A1936" i="15"/>
  <c r="A1937" i="15"/>
  <c r="A1938" i="15"/>
  <c r="A1939" i="15"/>
  <c r="A1940" i="15"/>
  <c r="A1941" i="15"/>
  <c r="A1942" i="15"/>
  <c r="A1943" i="15"/>
  <c r="A1944" i="15"/>
  <c r="A1945" i="15"/>
  <c r="A1946" i="15"/>
  <c r="A1947" i="15"/>
  <c r="A1948" i="15"/>
  <c r="A1949" i="15"/>
  <c r="A1950" i="15"/>
  <c r="A1951" i="15"/>
  <c r="A1952" i="15"/>
  <c r="A1953" i="15"/>
  <c r="A1954" i="15"/>
  <c r="A1955" i="15"/>
  <c r="A1956" i="15"/>
  <c r="A1957" i="15"/>
  <c r="A1958" i="15"/>
  <c r="A1959" i="15"/>
  <c r="A1960" i="15"/>
  <c r="A1961" i="15"/>
  <c r="A1962" i="15"/>
  <c r="A1963" i="15"/>
  <c r="A1964" i="15"/>
  <c r="A1965" i="15"/>
  <c r="A1966" i="15"/>
  <c r="A1967" i="15"/>
  <c r="A1968" i="15"/>
  <c r="A1969" i="15"/>
  <c r="A1970" i="15"/>
  <c r="A1971" i="15"/>
  <c r="A1972" i="15"/>
  <c r="A1973" i="15"/>
  <c r="A1974" i="15"/>
  <c r="A1975" i="15"/>
  <c r="A1976" i="15"/>
  <c r="A1977" i="15"/>
  <c r="A1978" i="15"/>
  <c r="A1979" i="15"/>
  <c r="A1980" i="15"/>
  <c r="A1981" i="15"/>
  <c r="A1982" i="15"/>
  <c r="A1983" i="15"/>
  <c r="A1984" i="15"/>
  <c r="A1985" i="15"/>
  <c r="A1986" i="15"/>
  <c r="A1987" i="15"/>
  <c r="A1988" i="15"/>
  <c r="A1989" i="15"/>
  <c r="A1990" i="15"/>
  <c r="A1991" i="15"/>
  <c r="A1992" i="15"/>
  <c r="A1993" i="15"/>
  <c r="A1994" i="15"/>
  <c r="A1995" i="15"/>
  <c r="A1996" i="15"/>
  <c r="A1997" i="15"/>
  <c r="A1998" i="15"/>
  <c r="A1999" i="15"/>
  <c r="A2000" i="15"/>
  <c r="A2001" i="15"/>
  <c r="B2001" i="15" s="1"/>
  <c r="A2002" i="15"/>
  <c r="A2003" i="15"/>
  <c r="A2004" i="15"/>
  <c r="A2005" i="15"/>
  <c r="A2006" i="15"/>
  <c r="A2007" i="15"/>
  <c r="A2008" i="15"/>
  <c r="A2009" i="15"/>
  <c r="A2010" i="15"/>
  <c r="A2011" i="15"/>
  <c r="A2012" i="15"/>
  <c r="A2013" i="15"/>
  <c r="A2014" i="15"/>
  <c r="A2015" i="15"/>
  <c r="A2016" i="15"/>
  <c r="A2017" i="15"/>
  <c r="A2018" i="15"/>
  <c r="A2019" i="15"/>
  <c r="A2020" i="15"/>
  <c r="A2021" i="15"/>
  <c r="A2022" i="15"/>
  <c r="A2023" i="15"/>
  <c r="A2024" i="15"/>
  <c r="A2025" i="15"/>
  <c r="A2026" i="15"/>
  <c r="A2027" i="15"/>
  <c r="A2028" i="15"/>
  <c r="A2029" i="15"/>
  <c r="A2030" i="15"/>
  <c r="A2031" i="15"/>
  <c r="A2032" i="15"/>
  <c r="A2033" i="15"/>
  <c r="A2034" i="15"/>
  <c r="A2035" i="15"/>
  <c r="A2036" i="15"/>
  <c r="A2037" i="15"/>
  <c r="A2038" i="15"/>
  <c r="A2039" i="15"/>
  <c r="A2040" i="15"/>
  <c r="A2041" i="15"/>
  <c r="A2042" i="15"/>
  <c r="A2043" i="15"/>
  <c r="A2044" i="15"/>
  <c r="A2045" i="15"/>
  <c r="A2046" i="15"/>
  <c r="A2047" i="15"/>
  <c r="A2048" i="15"/>
  <c r="A2049" i="15"/>
  <c r="A2050" i="15"/>
  <c r="A2051" i="15"/>
  <c r="A2052" i="15"/>
  <c r="A2053" i="15"/>
  <c r="A2054" i="15"/>
  <c r="A2055" i="15"/>
  <c r="A2056" i="15"/>
  <c r="A2057" i="15"/>
  <c r="A2058" i="15"/>
  <c r="A2059" i="15"/>
  <c r="A2060" i="15"/>
  <c r="A2061" i="15"/>
  <c r="A2062" i="15"/>
  <c r="A2063" i="15"/>
  <c r="A2064" i="15"/>
  <c r="A2065" i="15"/>
  <c r="A2066" i="15"/>
  <c r="A2067" i="15"/>
  <c r="A2068" i="15"/>
  <c r="A2069" i="15"/>
  <c r="A2070" i="15"/>
  <c r="A2071" i="15"/>
  <c r="A2072" i="15"/>
  <c r="A2073" i="15"/>
  <c r="A2074" i="15"/>
  <c r="A2075" i="15"/>
  <c r="A2076" i="15"/>
  <c r="A2077" i="15"/>
  <c r="A2078" i="15"/>
  <c r="A2079" i="15"/>
  <c r="A2080" i="15"/>
  <c r="A2081" i="15"/>
  <c r="A2082" i="15"/>
  <c r="A2083" i="15"/>
  <c r="A2084" i="15"/>
  <c r="A2085" i="15"/>
  <c r="A2086" i="15"/>
  <c r="A2087" i="15"/>
  <c r="A2088" i="15"/>
  <c r="A2089" i="15"/>
  <c r="A2090" i="15"/>
  <c r="A2091" i="15"/>
  <c r="A2092" i="15"/>
  <c r="A2093" i="15"/>
  <c r="A2094" i="15"/>
  <c r="A2095" i="15"/>
  <c r="A2096" i="15"/>
  <c r="A2097" i="15"/>
  <c r="A2098" i="15"/>
  <c r="A2099" i="15"/>
  <c r="A2100" i="15"/>
  <c r="A2101" i="15"/>
  <c r="A2102" i="15"/>
  <c r="A2103" i="15"/>
  <c r="A2104" i="15"/>
  <c r="A2105" i="15"/>
  <c r="A2106" i="15"/>
  <c r="A2107" i="15"/>
  <c r="A2108" i="15"/>
  <c r="A2109" i="15"/>
  <c r="A2110" i="15"/>
  <c r="A2111" i="15"/>
  <c r="A2112" i="15"/>
  <c r="A2113" i="15"/>
  <c r="A2114" i="15"/>
  <c r="A2115" i="15"/>
  <c r="A2116" i="15"/>
  <c r="A2117" i="15"/>
  <c r="A2118" i="15"/>
  <c r="A2119" i="15"/>
  <c r="A2120" i="15"/>
  <c r="A2121" i="15"/>
  <c r="A2122" i="15"/>
  <c r="A2123" i="15"/>
  <c r="A2124" i="15"/>
  <c r="A2125" i="15"/>
  <c r="A2126" i="15"/>
  <c r="A2127" i="15"/>
  <c r="A2128" i="15"/>
  <c r="A2129" i="15"/>
  <c r="A2130" i="15"/>
  <c r="A2131" i="15"/>
  <c r="A2132" i="15"/>
  <c r="A2133" i="15"/>
  <c r="A2134" i="15"/>
  <c r="A2135" i="15"/>
  <c r="A2136" i="15"/>
  <c r="A2137" i="15"/>
  <c r="A2138" i="15"/>
  <c r="A2139" i="15"/>
  <c r="A2140" i="15"/>
  <c r="A2141" i="15"/>
  <c r="A2142" i="15"/>
  <c r="A2143" i="15"/>
  <c r="A2144" i="15"/>
  <c r="A2145" i="15"/>
  <c r="A2146" i="15"/>
  <c r="A2147" i="15"/>
  <c r="A2148" i="15"/>
  <c r="A2149" i="15"/>
  <c r="A2150" i="15"/>
  <c r="A2151" i="15"/>
  <c r="A2152" i="15"/>
  <c r="A2153" i="15"/>
  <c r="A2154" i="15"/>
  <c r="A2155" i="15"/>
  <c r="A2156" i="15"/>
  <c r="A2157" i="15"/>
  <c r="A2158" i="15"/>
  <c r="A2159" i="15"/>
  <c r="A2160" i="15"/>
  <c r="A2161" i="15"/>
  <c r="A2162" i="15"/>
  <c r="A2163" i="15"/>
  <c r="A2164" i="15"/>
  <c r="A2165" i="15"/>
  <c r="A2166" i="15"/>
  <c r="A2167" i="15"/>
  <c r="A2168" i="15"/>
  <c r="A2169" i="15"/>
  <c r="A2170" i="15"/>
  <c r="A2171" i="15"/>
  <c r="A2172" i="15"/>
  <c r="A2173" i="15"/>
  <c r="A2174" i="15"/>
  <c r="A2175" i="15"/>
  <c r="A2176" i="15"/>
  <c r="A2177" i="15"/>
  <c r="A2178" i="15"/>
  <c r="A2179" i="15"/>
  <c r="A2180" i="15"/>
  <c r="A2181" i="15"/>
  <c r="A2182" i="15"/>
  <c r="A2183" i="15"/>
  <c r="A2184" i="15"/>
  <c r="A2185" i="15"/>
  <c r="A2186" i="15"/>
  <c r="A2187" i="15"/>
  <c r="A2188" i="15"/>
  <c r="A2189" i="15"/>
  <c r="A2190" i="15"/>
  <c r="A2191" i="15"/>
  <c r="A2192" i="15"/>
  <c r="A2193" i="15"/>
  <c r="A2194" i="15"/>
  <c r="A2195" i="15"/>
  <c r="A2196" i="15"/>
  <c r="A2197" i="15"/>
  <c r="A2198" i="15"/>
  <c r="A2199" i="15"/>
  <c r="A2200" i="15"/>
  <c r="A2201" i="15"/>
  <c r="A2202" i="15"/>
  <c r="A2203" i="15"/>
  <c r="A2204" i="15"/>
  <c r="A2205" i="15"/>
  <c r="A2206" i="15"/>
  <c r="A2207" i="15"/>
  <c r="A2208" i="15"/>
  <c r="A2209" i="15"/>
  <c r="A2210" i="15"/>
  <c r="A2211" i="15"/>
  <c r="A2212" i="15"/>
  <c r="A2213" i="15"/>
  <c r="A2214" i="15"/>
  <c r="A2215" i="15"/>
  <c r="A2216" i="15"/>
  <c r="A2217" i="15"/>
  <c r="A2218" i="15"/>
  <c r="A2219" i="15"/>
  <c r="A2220" i="15"/>
  <c r="A2221" i="15"/>
  <c r="A2222" i="15"/>
  <c r="A2223" i="15"/>
  <c r="A2224" i="15"/>
  <c r="A2225" i="15"/>
  <c r="A2226" i="15"/>
  <c r="A2227" i="15"/>
  <c r="A2228" i="15"/>
  <c r="A2229" i="15"/>
  <c r="A2230" i="15"/>
  <c r="A2231" i="15"/>
  <c r="A2232" i="15"/>
  <c r="A2233" i="15"/>
  <c r="A2234" i="15"/>
  <c r="A2235" i="15"/>
  <c r="A2236" i="15"/>
  <c r="A2237" i="15"/>
  <c r="A2238" i="15"/>
  <c r="A2239" i="15"/>
  <c r="A2240" i="15"/>
  <c r="A2241" i="15"/>
  <c r="A2242" i="15"/>
  <c r="A2243" i="15"/>
  <c r="A2244" i="15"/>
  <c r="A2245" i="15"/>
  <c r="A2246" i="15"/>
  <c r="A2247" i="15"/>
  <c r="A2248" i="15"/>
  <c r="A2249" i="15"/>
  <c r="A2250" i="15"/>
  <c r="A2251" i="15"/>
  <c r="A2252" i="15"/>
  <c r="A2253" i="15"/>
  <c r="A2254" i="15"/>
  <c r="A2255" i="15"/>
  <c r="A2256" i="15"/>
  <c r="A2257" i="15"/>
  <c r="B2257" i="15" s="1"/>
  <c r="A2258" i="15"/>
  <c r="A2259" i="15"/>
  <c r="A2260" i="15"/>
  <c r="A2261" i="15"/>
  <c r="A2262" i="15"/>
  <c r="B2262" i="15" s="1"/>
  <c r="A2263" i="15"/>
  <c r="A2264" i="15"/>
  <c r="A2265" i="15"/>
  <c r="A2266" i="15"/>
  <c r="A2267" i="15"/>
  <c r="A2268" i="15"/>
  <c r="A2269" i="15"/>
  <c r="A2270" i="15"/>
  <c r="A2271" i="15"/>
  <c r="A2272" i="15"/>
  <c r="A2273" i="15"/>
  <c r="A2274" i="15"/>
  <c r="A2275" i="15"/>
  <c r="A2276" i="15"/>
  <c r="A2277" i="15"/>
  <c r="A2278" i="15"/>
  <c r="A2279" i="15"/>
  <c r="A2280" i="15"/>
  <c r="A2281" i="15"/>
  <c r="A2282" i="15"/>
  <c r="A2283" i="15"/>
  <c r="A2284" i="15"/>
  <c r="A2285" i="15"/>
  <c r="A2286" i="15"/>
  <c r="A2287" i="15"/>
  <c r="A2288" i="15"/>
  <c r="A2289" i="15"/>
  <c r="A2290" i="15"/>
  <c r="A2291" i="15"/>
  <c r="A2292" i="15"/>
  <c r="A2293" i="15"/>
  <c r="A2294" i="15"/>
  <c r="A2295" i="15"/>
  <c r="A2296" i="15"/>
  <c r="A2297" i="15"/>
  <c r="A2298" i="15"/>
  <c r="A2299" i="15"/>
  <c r="A2300" i="15"/>
  <c r="A2301" i="15"/>
  <c r="A2302" i="15"/>
  <c r="A2303" i="15"/>
  <c r="A2304" i="15"/>
  <c r="A2305" i="15"/>
  <c r="A2306" i="15"/>
  <c r="A2307" i="15"/>
  <c r="A2308" i="15"/>
  <c r="A2309" i="15"/>
  <c r="A2310" i="15"/>
  <c r="A2311" i="15"/>
  <c r="A2312" i="15"/>
  <c r="A2313" i="15"/>
  <c r="A2314" i="15"/>
  <c r="A2315" i="15"/>
  <c r="A2316" i="15"/>
  <c r="A2317" i="15"/>
  <c r="A2318" i="15"/>
  <c r="A2319" i="15"/>
  <c r="A2320" i="15"/>
  <c r="A2321" i="15"/>
  <c r="A2322" i="15"/>
  <c r="A2323" i="15"/>
  <c r="A2324" i="15"/>
  <c r="A2325" i="15"/>
  <c r="A2326" i="15"/>
  <c r="A2327" i="15"/>
  <c r="A2328" i="15"/>
  <c r="A2329" i="15"/>
  <c r="A2330" i="15"/>
  <c r="A2331" i="15"/>
  <c r="A2332" i="15"/>
  <c r="A2333" i="15"/>
  <c r="A2334" i="15"/>
  <c r="A2335" i="15"/>
  <c r="A2336" i="15"/>
  <c r="A2337" i="15"/>
  <c r="A2338" i="15"/>
  <c r="A2339" i="15"/>
  <c r="A2340" i="15"/>
  <c r="A2341" i="15"/>
  <c r="A2342" i="15"/>
  <c r="A2343" i="15"/>
  <c r="A2344" i="15"/>
  <c r="A2345" i="15"/>
  <c r="A2346" i="15"/>
  <c r="A2347" i="15"/>
  <c r="A2348" i="15"/>
  <c r="A2349" i="15"/>
  <c r="A2350" i="15"/>
  <c r="A2351" i="15"/>
  <c r="A2352" i="15"/>
  <c r="A2353" i="15"/>
  <c r="A2354" i="15"/>
  <c r="A2355" i="15"/>
  <c r="A2356" i="15"/>
  <c r="A2357" i="15"/>
  <c r="A2358" i="15"/>
  <c r="A2359" i="15"/>
  <c r="A2360" i="15"/>
  <c r="A2361" i="15"/>
  <c r="A2362" i="15"/>
  <c r="A2363" i="15"/>
  <c r="A2364" i="15"/>
  <c r="A2365" i="15"/>
  <c r="A2366" i="15"/>
  <c r="A2367" i="15"/>
  <c r="A2368" i="15"/>
  <c r="A2369" i="15"/>
  <c r="A2370" i="15"/>
  <c r="A2371" i="15"/>
  <c r="A2372" i="15"/>
  <c r="A2373" i="15"/>
  <c r="A2374" i="15"/>
  <c r="A2375" i="15"/>
  <c r="A2376" i="15"/>
  <c r="A2377" i="15"/>
  <c r="A2378" i="15"/>
  <c r="A2379" i="15"/>
  <c r="A2380" i="15"/>
  <c r="A2381" i="15"/>
  <c r="A2382" i="15"/>
  <c r="A2383" i="15"/>
  <c r="A2384" i="15"/>
  <c r="A2385" i="15"/>
  <c r="A2386" i="15"/>
  <c r="A2387" i="15"/>
  <c r="A2388" i="15"/>
  <c r="A2389" i="15"/>
  <c r="A2390" i="15"/>
  <c r="A2391" i="15"/>
  <c r="A2392" i="15"/>
  <c r="A2393" i="15"/>
  <c r="A2394" i="15"/>
  <c r="A2395" i="15"/>
  <c r="A2396" i="15"/>
  <c r="A2397" i="15"/>
  <c r="A2398" i="15"/>
  <c r="A2399" i="15"/>
  <c r="A2400" i="15"/>
  <c r="A2401" i="15"/>
  <c r="A2402" i="15"/>
  <c r="A2403" i="15"/>
  <c r="A2404" i="15"/>
  <c r="A2405" i="15"/>
  <c r="A2406" i="15"/>
  <c r="A2407" i="15"/>
  <c r="A2408" i="15"/>
  <c r="A2409" i="15"/>
  <c r="A2410" i="15"/>
  <c r="A2411" i="15"/>
  <c r="A2412" i="15"/>
  <c r="A2413" i="15"/>
  <c r="A2414" i="15"/>
  <c r="A2415" i="15"/>
  <c r="A2416" i="15"/>
  <c r="A2417" i="15"/>
  <c r="A2418" i="15"/>
  <c r="A2419" i="15"/>
  <c r="A2420" i="15"/>
  <c r="A2421" i="15"/>
  <c r="A2422" i="15"/>
  <c r="A2423" i="15"/>
  <c r="A2424" i="15"/>
  <c r="A2425" i="15"/>
  <c r="A2426" i="15"/>
  <c r="A2427" i="15"/>
  <c r="A2428" i="15"/>
  <c r="A2429" i="15"/>
  <c r="A2430" i="15"/>
  <c r="A2431" i="15"/>
  <c r="A2432" i="15"/>
  <c r="A2433" i="15"/>
  <c r="A2434" i="15"/>
  <c r="A2435" i="15"/>
  <c r="A2436" i="15"/>
  <c r="A2437" i="15"/>
  <c r="A2438" i="15"/>
  <c r="A2439" i="15"/>
  <c r="A2440" i="15"/>
  <c r="A2441" i="15"/>
  <c r="A2442" i="15"/>
  <c r="A2443" i="15"/>
  <c r="A2444" i="15"/>
  <c r="A2445" i="15"/>
  <c r="A2446" i="15"/>
  <c r="A2447" i="15"/>
  <c r="A2448" i="15"/>
  <c r="A2449" i="15"/>
  <c r="A2450" i="15"/>
  <c r="A2451" i="15"/>
  <c r="A2452" i="15"/>
  <c r="A2453" i="15"/>
  <c r="A2454" i="15"/>
  <c r="A2455" i="15"/>
  <c r="A2456" i="15"/>
  <c r="A2457" i="15"/>
  <c r="A2458" i="15"/>
  <c r="A2459" i="15"/>
  <c r="A2460" i="15"/>
  <c r="A2461" i="15"/>
  <c r="A2462" i="15"/>
  <c r="A2463" i="15"/>
  <c r="A2464" i="15"/>
  <c r="A2465" i="15"/>
  <c r="A2466" i="15"/>
  <c r="A2467" i="15"/>
  <c r="A2468" i="15"/>
  <c r="A2469" i="15"/>
  <c r="A2470" i="15"/>
  <c r="A2471" i="15"/>
  <c r="A2472" i="15"/>
  <c r="A2473" i="15"/>
  <c r="A2474" i="15"/>
  <c r="A2475" i="15"/>
  <c r="A2476" i="15"/>
  <c r="A2477" i="15"/>
  <c r="A2478" i="15"/>
  <c r="A2479" i="15"/>
  <c r="A2480" i="15"/>
  <c r="A2481" i="15"/>
  <c r="A2482" i="15"/>
  <c r="A2483" i="15"/>
  <c r="A2484" i="15"/>
  <c r="A2485" i="15"/>
  <c r="A2486" i="15"/>
  <c r="A2487" i="15"/>
  <c r="A2488" i="15"/>
  <c r="A2489" i="15"/>
  <c r="A2490" i="15"/>
  <c r="A2491" i="15"/>
  <c r="A2492" i="15"/>
  <c r="A2493" i="15"/>
  <c r="A2494" i="15"/>
  <c r="A2495" i="15"/>
  <c r="A2496" i="15"/>
  <c r="A2497" i="15"/>
  <c r="A2498" i="15"/>
  <c r="A2499" i="15"/>
  <c r="A2500" i="15"/>
  <c r="A2501" i="15"/>
  <c r="A2502" i="15"/>
  <c r="A2503" i="15"/>
  <c r="A2504" i="15"/>
  <c r="A2505" i="15"/>
  <c r="A2506" i="15"/>
  <c r="A2507" i="15"/>
  <c r="A2508" i="15"/>
  <c r="A2509" i="15"/>
  <c r="A2510" i="15"/>
  <c r="A2511" i="15"/>
  <c r="A2512" i="15"/>
  <c r="A2513" i="15"/>
  <c r="A2514" i="15"/>
  <c r="A2515" i="15"/>
  <c r="A2516" i="15"/>
  <c r="A2517" i="15"/>
  <c r="A2518" i="15"/>
  <c r="A2519" i="15"/>
  <c r="A2520" i="15"/>
  <c r="A2521" i="15"/>
  <c r="A2522" i="15"/>
  <c r="A2523" i="15"/>
  <c r="A2524" i="15"/>
  <c r="A2525" i="15"/>
  <c r="A2526" i="15"/>
  <c r="A2527" i="15"/>
  <c r="A2528" i="15"/>
  <c r="A2529" i="15"/>
  <c r="A2530" i="15"/>
  <c r="A2531" i="15"/>
  <c r="B106" i="15"/>
  <c r="B107" i="15"/>
  <c r="B108" i="15"/>
  <c r="B109" i="15"/>
  <c r="B111" i="15"/>
  <c r="B114" i="15"/>
  <c r="B115" i="15"/>
  <c r="B116" i="15"/>
  <c r="B125" i="15"/>
  <c r="B346" i="15"/>
  <c r="B442" i="15"/>
  <c r="B1109" i="15"/>
  <c r="B1404" i="15"/>
  <c r="B1479" i="15"/>
  <c r="B1660" i="15"/>
  <c r="B1666" i="15"/>
  <c r="B1668" i="15"/>
  <c r="B1746" i="15"/>
  <c r="B1788" i="15"/>
  <c r="B1789" i="15"/>
  <c r="B1819" i="15"/>
  <c r="B1820" i="15"/>
  <c r="B2005" i="15"/>
  <c r="B2251" i="15"/>
  <c r="B2258" i="15"/>
  <c r="B2259" i="15"/>
  <c r="B2260" i="15"/>
  <c r="B2522" i="15"/>
  <c r="B2523" i="15"/>
  <c r="B2524" i="15"/>
  <c r="H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H628" i="15"/>
  <c r="H629" i="15"/>
  <c r="H630" i="15"/>
  <c r="H631" i="15"/>
  <c r="H632" i="15"/>
  <c r="H633" i="15"/>
  <c r="H634" i="15"/>
  <c r="H635" i="15"/>
  <c r="H636" i="15"/>
  <c r="H637" i="15"/>
  <c r="H638" i="15"/>
  <c r="H639" i="15"/>
  <c r="H640" i="15"/>
  <c r="H641" i="15"/>
  <c r="H642" i="15"/>
  <c r="H643" i="15"/>
  <c r="H644" i="15"/>
  <c r="H645" i="15"/>
  <c r="H646" i="15"/>
  <c r="H647" i="15"/>
  <c r="H648" i="15"/>
  <c r="H649" i="15"/>
  <c r="H650" i="15"/>
  <c r="H651" i="15"/>
  <c r="H652" i="15"/>
  <c r="H653" i="15"/>
  <c r="H654" i="15"/>
  <c r="H655" i="15"/>
  <c r="H656" i="15"/>
  <c r="H657" i="15"/>
  <c r="H658" i="15"/>
  <c r="H659" i="15"/>
  <c r="H660" i="15"/>
  <c r="H661" i="15"/>
  <c r="H662" i="15"/>
  <c r="H663" i="15"/>
  <c r="H664" i="15"/>
  <c r="H665" i="15"/>
  <c r="H666" i="15"/>
  <c r="H667" i="15"/>
  <c r="H668" i="15"/>
  <c r="H669" i="15"/>
  <c r="H670" i="15"/>
  <c r="H671" i="15"/>
  <c r="H672" i="15"/>
  <c r="H673" i="15"/>
  <c r="H674" i="15"/>
  <c r="H675" i="15"/>
  <c r="H676" i="15"/>
  <c r="H677" i="15"/>
  <c r="H678" i="15"/>
  <c r="H679" i="15"/>
  <c r="H680" i="15"/>
  <c r="H681" i="15"/>
  <c r="H682" i="15"/>
  <c r="H683" i="15"/>
  <c r="H684" i="15"/>
  <c r="H685" i="15"/>
  <c r="H686" i="15"/>
  <c r="H687" i="15"/>
  <c r="H688" i="15"/>
  <c r="H689" i="15"/>
  <c r="H690" i="15"/>
  <c r="H691" i="15"/>
  <c r="H692" i="15"/>
  <c r="H693" i="15"/>
  <c r="H694" i="15"/>
  <c r="H695" i="15"/>
  <c r="H696" i="15"/>
  <c r="H697" i="15"/>
  <c r="H698" i="15"/>
  <c r="H699" i="15"/>
  <c r="H700" i="15"/>
  <c r="H701" i="15"/>
  <c r="H702" i="15"/>
  <c r="H703" i="15"/>
  <c r="H704" i="15"/>
  <c r="H705" i="15"/>
  <c r="H706" i="15"/>
  <c r="H707" i="15"/>
  <c r="H708" i="15"/>
  <c r="H709" i="15"/>
  <c r="H710" i="15"/>
  <c r="H711" i="15"/>
  <c r="H712" i="15"/>
  <c r="H713" i="15"/>
  <c r="H714" i="15"/>
  <c r="H715" i="15"/>
  <c r="H716" i="15"/>
  <c r="H717" i="15"/>
  <c r="H718" i="15"/>
  <c r="H719" i="15"/>
  <c r="H720" i="15"/>
  <c r="H721" i="15"/>
  <c r="H722" i="15"/>
  <c r="H723" i="15"/>
  <c r="H724" i="15"/>
  <c r="H725" i="15"/>
  <c r="H726" i="15"/>
  <c r="H727" i="15"/>
  <c r="H728" i="15"/>
  <c r="H729" i="15"/>
  <c r="H730" i="15"/>
  <c r="H731" i="15"/>
  <c r="H732" i="15"/>
  <c r="H733" i="15"/>
  <c r="H734" i="15"/>
  <c r="H735" i="15"/>
  <c r="H736" i="15"/>
  <c r="H737" i="15"/>
  <c r="H738" i="15"/>
  <c r="H739" i="15"/>
  <c r="H740" i="15"/>
  <c r="H741" i="15"/>
  <c r="H742" i="15"/>
  <c r="H743" i="15"/>
  <c r="H744" i="15"/>
  <c r="H745" i="15"/>
  <c r="H746" i="15"/>
  <c r="H747" i="15"/>
  <c r="H748" i="15"/>
  <c r="H749" i="15"/>
  <c r="H750" i="15"/>
  <c r="H751" i="15"/>
  <c r="H752" i="15"/>
  <c r="H753" i="15"/>
  <c r="H754" i="15"/>
  <c r="H755" i="15"/>
  <c r="H756" i="15"/>
  <c r="H757" i="15"/>
  <c r="H758" i="15"/>
  <c r="H759" i="15"/>
  <c r="H760" i="15"/>
  <c r="H761" i="15"/>
  <c r="H762" i="15"/>
  <c r="H763" i="15"/>
  <c r="H764" i="15"/>
  <c r="H765" i="15"/>
  <c r="H766" i="15"/>
  <c r="H767" i="15"/>
  <c r="H768" i="15"/>
  <c r="H769" i="15"/>
  <c r="H770" i="15"/>
  <c r="H771" i="15"/>
  <c r="H772" i="15"/>
  <c r="H773" i="15"/>
  <c r="H774" i="15"/>
  <c r="H775" i="15"/>
  <c r="H776" i="15"/>
  <c r="H777" i="15"/>
  <c r="H778" i="15"/>
  <c r="H779" i="15"/>
  <c r="H780" i="15"/>
  <c r="H781" i="15"/>
  <c r="H782" i="15"/>
  <c r="H783" i="15"/>
  <c r="H784" i="15"/>
  <c r="H785" i="15"/>
  <c r="H786" i="15"/>
  <c r="H787" i="15"/>
  <c r="H788" i="15"/>
  <c r="H789" i="15"/>
  <c r="H790" i="15"/>
  <c r="H791" i="15"/>
  <c r="H792" i="15"/>
  <c r="H793" i="15"/>
  <c r="H794" i="15"/>
  <c r="H795" i="15"/>
  <c r="H796" i="15"/>
  <c r="H797" i="15"/>
  <c r="H798" i="15"/>
  <c r="H799" i="15"/>
  <c r="H800" i="15"/>
  <c r="H801" i="15"/>
  <c r="H802" i="15"/>
  <c r="H803" i="15"/>
  <c r="H804" i="15"/>
  <c r="H805" i="15"/>
  <c r="H806" i="15"/>
  <c r="H807" i="15"/>
  <c r="H808" i="15"/>
  <c r="H809" i="15"/>
  <c r="H810" i="15"/>
  <c r="H811" i="15"/>
  <c r="H812" i="15"/>
  <c r="H813" i="15"/>
  <c r="H814" i="15"/>
  <c r="H815" i="15"/>
  <c r="H816" i="15"/>
  <c r="H817" i="15"/>
  <c r="H818" i="15"/>
  <c r="H819" i="15"/>
  <c r="H820" i="15"/>
  <c r="H821" i="15"/>
  <c r="H822" i="15"/>
  <c r="H823" i="15"/>
  <c r="H824" i="15"/>
  <c r="H825" i="15"/>
  <c r="H826" i="15"/>
  <c r="H827" i="15"/>
  <c r="H828" i="15"/>
  <c r="H829" i="15"/>
  <c r="H830" i="15"/>
  <c r="H831" i="15"/>
  <c r="H832" i="15"/>
  <c r="H833" i="15"/>
  <c r="H834" i="15"/>
  <c r="H835" i="15"/>
  <c r="H836" i="15"/>
  <c r="H837" i="15"/>
  <c r="H838" i="15"/>
  <c r="H839" i="15"/>
  <c r="H840" i="15"/>
  <c r="H841" i="15"/>
  <c r="H842" i="15"/>
  <c r="H843" i="15"/>
  <c r="H844" i="15"/>
  <c r="H845" i="15"/>
  <c r="H846" i="15"/>
  <c r="H847" i="15"/>
  <c r="H848" i="15"/>
  <c r="H849" i="15"/>
  <c r="H850" i="15"/>
  <c r="H851" i="15"/>
  <c r="H852" i="15"/>
  <c r="H853" i="15"/>
  <c r="H854" i="15"/>
  <c r="H855" i="15"/>
  <c r="H856" i="15"/>
  <c r="H857" i="15"/>
  <c r="H858" i="15"/>
  <c r="H859" i="15"/>
  <c r="H860" i="15"/>
  <c r="H861" i="15"/>
  <c r="H862" i="15"/>
  <c r="H863" i="15"/>
  <c r="H864" i="15"/>
  <c r="H865" i="15"/>
  <c r="H866" i="15"/>
  <c r="H867" i="15"/>
  <c r="H868" i="15"/>
  <c r="H869" i="15"/>
  <c r="H870" i="15"/>
  <c r="H871" i="15"/>
  <c r="H872" i="15"/>
  <c r="H873" i="15"/>
  <c r="H874" i="15"/>
  <c r="H875" i="15"/>
  <c r="H876" i="15"/>
  <c r="H877" i="15"/>
  <c r="H878" i="15"/>
  <c r="H879" i="15"/>
  <c r="H880" i="15"/>
  <c r="H881" i="15"/>
  <c r="H882" i="15"/>
  <c r="H883" i="15"/>
  <c r="H884" i="15"/>
  <c r="H885" i="15"/>
  <c r="H886" i="15"/>
  <c r="H887" i="15"/>
  <c r="H888" i="15"/>
  <c r="H889" i="15"/>
  <c r="H890" i="15"/>
  <c r="H891" i="15"/>
  <c r="H892" i="15"/>
  <c r="H893" i="15"/>
  <c r="H894" i="15"/>
  <c r="H895" i="15"/>
  <c r="H896" i="15"/>
  <c r="H897" i="15"/>
  <c r="H898" i="15"/>
  <c r="H899" i="15"/>
  <c r="H900" i="15"/>
  <c r="H901" i="15"/>
  <c r="H902" i="15"/>
  <c r="H903" i="15"/>
  <c r="H904" i="15"/>
  <c r="H905" i="15"/>
  <c r="H906" i="15"/>
  <c r="H907" i="15"/>
  <c r="H908" i="15"/>
  <c r="H909" i="15"/>
  <c r="H910" i="15"/>
  <c r="H911" i="15"/>
  <c r="H912" i="15"/>
  <c r="H913" i="15"/>
  <c r="H914" i="15"/>
  <c r="H915" i="15"/>
  <c r="H916" i="15"/>
  <c r="H917" i="15"/>
  <c r="H918" i="15"/>
  <c r="H919" i="15"/>
  <c r="H920" i="15"/>
  <c r="H921" i="15"/>
  <c r="H922" i="15"/>
  <c r="H923" i="15"/>
  <c r="H924" i="15"/>
  <c r="H925" i="15"/>
  <c r="H926" i="15"/>
  <c r="H927" i="15"/>
  <c r="H928" i="15"/>
  <c r="H929" i="15"/>
  <c r="H930" i="15"/>
  <c r="H931" i="15"/>
  <c r="H932" i="15"/>
  <c r="H933" i="15"/>
  <c r="H934" i="15"/>
  <c r="H935" i="15"/>
  <c r="H936" i="15"/>
  <c r="H937" i="15"/>
  <c r="H938" i="15"/>
  <c r="H939" i="15"/>
  <c r="H940" i="15"/>
  <c r="H941" i="15"/>
  <c r="H942" i="15"/>
  <c r="H943" i="15"/>
  <c r="H944" i="15"/>
  <c r="H945" i="15"/>
  <c r="H946" i="15"/>
  <c r="H947" i="15"/>
  <c r="H948" i="15"/>
  <c r="H949" i="15"/>
  <c r="H950" i="15"/>
  <c r="H951" i="15"/>
  <c r="H952" i="15"/>
  <c r="H953" i="15"/>
  <c r="H954" i="15"/>
  <c r="H955" i="15"/>
  <c r="H956" i="15"/>
  <c r="H957" i="15"/>
  <c r="H958" i="15"/>
  <c r="H959" i="15"/>
  <c r="H960" i="15"/>
  <c r="H961" i="15"/>
  <c r="H962" i="15"/>
  <c r="H963" i="15"/>
  <c r="H964" i="15"/>
  <c r="H965" i="15"/>
  <c r="H966" i="15"/>
  <c r="H967" i="15"/>
  <c r="H968" i="15"/>
  <c r="H969" i="15"/>
  <c r="H970" i="15"/>
  <c r="H971" i="15"/>
  <c r="H972" i="15"/>
  <c r="H973" i="15"/>
  <c r="H974" i="15"/>
  <c r="H975" i="15"/>
  <c r="H976" i="15"/>
  <c r="H977" i="15"/>
  <c r="H978" i="15"/>
  <c r="H979" i="15"/>
  <c r="H980" i="15"/>
  <c r="H981" i="15"/>
  <c r="H982" i="15"/>
  <c r="H983" i="15"/>
  <c r="H984" i="15"/>
  <c r="H985" i="15"/>
  <c r="H986" i="15"/>
  <c r="H987" i="15"/>
  <c r="H988" i="15"/>
  <c r="H989" i="15"/>
  <c r="H990" i="15"/>
  <c r="H991" i="15"/>
  <c r="H992" i="15"/>
  <c r="H993" i="15"/>
  <c r="H994" i="15"/>
  <c r="H995" i="15"/>
  <c r="H996" i="15"/>
  <c r="H997" i="15"/>
  <c r="H998" i="15"/>
  <c r="H999" i="15"/>
  <c r="H1000" i="15"/>
  <c r="H1001" i="15"/>
  <c r="H1002" i="15"/>
  <c r="H1003" i="15"/>
  <c r="H1004" i="15"/>
  <c r="H1005" i="15"/>
  <c r="H1006" i="15"/>
  <c r="H1007" i="15"/>
  <c r="H1008" i="15"/>
  <c r="H1009" i="15"/>
  <c r="H1010" i="15"/>
  <c r="H1011" i="15"/>
  <c r="H1012" i="15"/>
  <c r="H1013" i="15"/>
  <c r="H1014" i="15"/>
  <c r="H1015" i="15"/>
  <c r="H1016" i="15"/>
  <c r="H1017" i="15"/>
  <c r="H1018" i="15"/>
  <c r="H1019" i="15"/>
  <c r="H1020" i="15"/>
  <c r="H1021" i="15"/>
  <c r="H1022" i="15"/>
  <c r="H1023" i="15"/>
  <c r="H1024" i="15"/>
  <c r="H1025" i="15"/>
  <c r="H1026" i="15"/>
  <c r="H1027" i="15"/>
  <c r="H1028" i="15"/>
  <c r="H1029" i="15"/>
  <c r="H1030" i="15"/>
  <c r="H1031" i="15"/>
  <c r="H1032" i="15"/>
  <c r="H1033" i="15"/>
  <c r="H1034" i="15"/>
  <c r="H1035" i="15"/>
  <c r="H1036" i="15"/>
  <c r="H1037" i="15"/>
  <c r="H1038" i="15"/>
  <c r="H1039" i="15"/>
  <c r="H1040" i="15"/>
  <c r="H1041" i="15"/>
  <c r="H1042" i="15"/>
  <c r="H1043" i="15"/>
  <c r="H1044" i="15"/>
  <c r="H1045" i="15"/>
  <c r="H1046" i="15"/>
  <c r="H1047" i="15"/>
  <c r="H1048" i="15"/>
  <c r="H1049" i="15"/>
  <c r="H1050" i="15"/>
  <c r="H1051" i="15"/>
  <c r="H1052" i="15"/>
  <c r="H1053" i="15"/>
  <c r="H1054" i="15"/>
  <c r="H1055" i="15"/>
  <c r="H1056" i="15"/>
  <c r="H1057" i="15"/>
  <c r="H1058" i="15"/>
  <c r="H1059" i="15"/>
  <c r="H1060" i="15"/>
  <c r="H1061" i="15"/>
  <c r="H1062" i="15"/>
  <c r="H1063" i="15"/>
  <c r="H1064" i="15"/>
  <c r="H1065" i="15"/>
  <c r="H1066" i="15"/>
  <c r="H1067" i="15"/>
  <c r="H1068" i="15"/>
  <c r="H1069" i="15"/>
  <c r="H1070" i="15"/>
  <c r="H1071" i="15"/>
  <c r="H1072" i="15"/>
  <c r="H1073" i="15"/>
  <c r="H1074" i="15"/>
  <c r="H1075" i="15"/>
  <c r="H1076" i="15"/>
  <c r="H1077" i="15"/>
  <c r="H1078" i="15"/>
  <c r="H1079" i="15"/>
  <c r="H1080" i="15"/>
  <c r="H1081" i="15"/>
  <c r="H1082" i="15"/>
  <c r="H1083" i="15"/>
  <c r="H1084" i="15"/>
  <c r="H1085" i="15"/>
  <c r="H1086" i="15"/>
  <c r="H1087" i="15"/>
  <c r="H1088" i="15"/>
  <c r="H1089" i="15"/>
  <c r="H1090" i="15"/>
  <c r="H1091" i="15"/>
  <c r="H1092" i="15"/>
  <c r="H1093" i="15"/>
  <c r="H1094" i="15"/>
  <c r="H1095" i="15"/>
  <c r="H1096" i="15"/>
  <c r="H1097" i="15"/>
  <c r="H1098" i="15"/>
  <c r="H1099" i="15"/>
  <c r="H1100" i="15"/>
  <c r="H1101" i="15"/>
  <c r="H1102" i="15"/>
  <c r="H1103" i="15"/>
  <c r="H1104" i="15"/>
  <c r="H1105" i="15"/>
  <c r="H1106" i="15"/>
  <c r="H1107" i="15"/>
  <c r="H1108" i="15"/>
  <c r="H1109" i="15"/>
  <c r="H1110" i="15"/>
  <c r="H1111" i="15"/>
  <c r="H1112" i="15"/>
  <c r="H1113" i="15"/>
  <c r="H1114" i="15"/>
  <c r="H1115" i="15"/>
  <c r="H1116" i="15"/>
  <c r="H1117" i="15"/>
  <c r="H1118" i="15"/>
  <c r="H1119" i="15"/>
  <c r="H1120" i="15"/>
  <c r="H1121" i="15"/>
  <c r="H1122" i="15"/>
  <c r="H1123" i="15"/>
  <c r="H1124" i="15"/>
  <c r="H1125" i="15"/>
  <c r="H1126" i="15"/>
  <c r="H1127" i="15"/>
  <c r="H1128" i="15"/>
  <c r="H1129" i="15"/>
  <c r="H1130" i="15"/>
  <c r="H1131" i="15"/>
  <c r="H1132" i="15"/>
  <c r="H1133" i="15"/>
  <c r="H1134" i="15"/>
  <c r="H1135" i="15"/>
  <c r="H1136" i="15"/>
  <c r="H1137" i="15"/>
  <c r="H1138" i="15"/>
  <c r="H1139" i="15"/>
  <c r="H1140" i="15"/>
  <c r="H1141" i="15"/>
  <c r="H1142" i="15"/>
  <c r="H1143" i="15"/>
  <c r="H1144" i="15"/>
  <c r="H1145" i="15"/>
  <c r="H1146" i="15"/>
  <c r="H1147" i="15"/>
  <c r="H1148" i="15"/>
  <c r="H1149" i="15"/>
  <c r="H1150" i="15"/>
  <c r="H1151" i="15"/>
  <c r="H1152" i="15"/>
  <c r="H1153" i="15"/>
  <c r="H1154" i="15"/>
  <c r="H1155" i="15"/>
  <c r="H1156" i="15"/>
  <c r="H1157" i="15"/>
  <c r="H1158" i="15"/>
  <c r="H1159" i="15"/>
  <c r="H1160" i="15"/>
  <c r="H1161" i="15"/>
  <c r="H1162" i="15"/>
  <c r="H1163" i="15"/>
  <c r="H1164" i="15"/>
  <c r="H1165" i="15"/>
  <c r="H1166" i="15"/>
  <c r="H1167" i="15"/>
  <c r="H1168" i="15"/>
  <c r="H1169" i="15"/>
  <c r="H1170" i="15"/>
  <c r="H1171" i="15"/>
  <c r="H1172" i="15"/>
  <c r="H1173" i="15"/>
  <c r="H1174" i="15"/>
  <c r="H1175" i="15"/>
  <c r="H1176" i="15"/>
  <c r="H1177" i="15"/>
  <c r="H1178" i="15"/>
  <c r="H1179" i="15"/>
  <c r="H1180" i="15"/>
  <c r="H1181" i="15"/>
  <c r="H1182" i="15"/>
  <c r="H1183" i="15"/>
  <c r="H1184" i="15"/>
  <c r="H1185" i="15"/>
  <c r="H1186" i="15"/>
  <c r="H1187" i="15"/>
  <c r="H1188" i="15"/>
  <c r="H1189" i="15"/>
  <c r="H1190" i="15"/>
  <c r="H1191" i="15"/>
  <c r="H1192" i="15"/>
  <c r="H1193" i="15"/>
  <c r="H1194" i="15"/>
  <c r="H1195" i="15"/>
  <c r="H1196" i="15"/>
  <c r="H1197" i="15"/>
  <c r="H1198" i="15"/>
  <c r="H1199" i="15"/>
  <c r="H1200" i="15"/>
  <c r="H1201" i="15"/>
  <c r="H1202" i="15"/>
  <c r="H1203" i="15"/>
  <c r="H1204" i="15"/>
  <c r="H1205" i="15"/>
  <c r="H1206" i="15"/>
  <c r="H1207" i="15"/>
  <c r="H1208" i="15"/>
  <c r="H1209" i="15"/>
  <c r="H1210" i="15"/>
  <c r="H1211" i="15"/>
  <c r="H1212" i="15"/>
  <c r="H1213" i="15"/>
  <c r="H1214" i="15"/>
  <c r="H1215" i="15"/>
  <c r="H1216" i="15"/>
  <c r="H1217" i="15"/>
  <c r="H1218" i="15"/>
  <c r="H1219" i="15"/>
  <c r="H1220" i="15"/>
  <c r="H1221" i="15"/>
  <c r="H1222" i="15"/>
  <c r="H1223" i="15"/>
  <c r="H1224" i="15"/>
  <c r="H1225" i="15"/>
  <c r="H1226" i="15"/>
  <c r="H1227" i="15"/>
  <c r="H1228" i="15"/>
  <c r="H1229" i="15"/>
  <c r="H1230" i="15"/>
  <c r="H1231" i="15"/>
  <c r="H1232" i="15"/>
  <c r="H1233" i="15"/>
  <c r="H1234" i="15"/>
  <c r="H1235" i="15"/>
  <c r="H1236" i="15"/>
  <c r="H1237" i="15"/>
  <c r="H1238" i="15"/>
  <c r="H1239" i="15"/>
  <c r="H1240" i="15"/>
  <c r="H1241" i="15"/>
  <c r="H1242" i="15"/>
  <c r="H1243" i="15"/>
  <c r="H1244" i="15"/>
  <c r="H1245" i="15"/>
  <c r="H1246" i="15"/>
  <c r="H1247" i="15"/>
  <c r="H1248" i="15"/>
  <c r="H1249" i="15"/>
  <c r="H1250" i="15"/>
  <c r="H1251" i="15"/>
  <c r="H1252" i="15"/>
  <c r="H1253" i="15"/>
  <c r="H1254" i="15"/>
  <c r="H1255" i="15"/>
  <c r="H1256" i="15"/>
  <c r="H1257" i="15"/>
  <c r="H1258" i="15"/>
  <c r="H1259" i="15"/>
  <c r="H1260" i="15"/>
  <c r="H1261" i="15"/>
  <c r="H1262" i="15"/>
  <c r="H1263" i="15"/>
  <c r="H1264" i="15"/>
  <c r="H1265" i="15"/>
  <c r="H1266" i="15"/>
  <c r="H1267" i="15"/>
  <c r="H1268" i="15"/>
  <c r="H1269" i="15"/>
  <c r="H1270" i="15"/>
  <c r="H1271" i="15"/>
  <c r="H1272" i="15"/>
  <c r="H1273" i="15"/>
  <c r="H1274" i="15"/>
  <c r="H1275" i="15"/>
  <c r="H1276" i="15"/>
  <c r="H1277" i="15"/>
  <c r="H1278" i="15"/>
  <c r="H1279" i="15"/>
  <c r="H1280" i="15"/>
  <c r="H1281" i="15"/>
  <c r="H1282" i="15"/>
  <c r="H1283" i="15"/>
  <c r="H1284" i="15"/>
  <c r="H1285" i="15"/>
  <c r="H1286" i="15"/>
  <c r="H1287" i="15"/>
  <c r="H1288" i="15"/>
  <c r="H1289" i="15"/>
  <c r="H1290" i="15"/>
  <c r="H1291" i="15"/>
  <c r="H1292" i="15"/>
  <c r="H1293" i="15"/>
  <c r="H1294" i="15"/>
  <c r="H1295" i="15"/>
  <c r="H1296" i="15"/>
  <c r="H1297" i="15"/>
  <c r="H1298" i="15"/>
  <c r="H1299" i="15"/>
  <c r="H1300" i="15"/>
  <c r="H1301" i="15"/>
  <c r="H1302" i="15"/>
  <c r="H1303" i="15"/>
  <c r="H1304" i="15"/>
  <c r="H1305" i="15"/>
  <c r="H1306" i="15"/>
  <c r="H1307" i="15"/>
  <c r="H1308" i="15"/>
  <c r="H1309" i="15"/>
  <c r="H1310" i="15"/>
  <c r="H1311" i="15"/>
  <c r="H1312" i="15"/>
  <c r="H1313" i="15"/>
  <c r="H1314" i="15"/>
  <c r="H1315" i="15"/>
  <c r="H1316" i="15"/>
  <c r="H1317" i="15"/>
  <c r="H1318" i="15"/>
  <c r="H1319" i="15"/>
  <c r="H1320" i="15"/>
  <c r="H1321" i="15"/>
  <c r="H1322" i="15"/>
  <c r="H1323" i="15"/>
  <c r="H1324" i="15"/>
  <c r="H1325" i="15"/>
  <c r="H1326" i="15"/>
  <c r="H1327" i="15"/>
  <c r="H1328" i="15"/>
  <c r="H1329" i="15"/>
  <c r="H1330" i="15"/>
  <c r="H1331" i="15"/>
  <c r="H1332" i="15"/>
  <c r="H1333" i="15"/>
  <c r="H1334" i="15"/>
  <c r="H1335" i="15"/>
  <c r="H1336" i="15"/>
  <c r="H1337" i="15"/>
  <c r="H1338" i="15"/>
  <c r="H1339" i="15"/>
  <c r="H1340" i="15"/>
  <c r="H1341" i="15"/>
  <c r="H1342" i="15"/>
  <c r="H1343" i="15"/>
  <c r="H1344" i="15"/>
  <c r="H1345" i="15"/>
  <c r="H1346" i="15"/>
  <c r="H1347" i="15"/>
  <c r="H1348" i="15"/>
  <c r="H1349" i="15"/>
  <c r="H1350" i="15"/>
  <c r="H1351" i="15"/>
  <c r="H1352" i="15"/>
  <c r="H1353" i="15"/>
  <c r="H1354" i="15"/>
  <c r="H1355" i="15"/>
  <c r="H1356" i="15"/>
  <c r="H1357" i="15"/>
  <c r="H1358" i="15"/>
  <c r="H1359" i="15"/>
  <c r="H1360" i="15"/>
  <c r="H1361" i="15"/>
  <c r="H1362" i="15"/>
  <c r="H1363" i="15"/>
  <c r="H1364" i="15"/>
  <c r="H1365" i="15"/>
  <c r="H1366" i="15"/>
  <c r="H1367" i="15"/>
  <c r="H1368" i="15"/>
  <c r="H1369" i="15"/>
  <c r="H1370" i="15"/>
  <c r="H1371" i="15"/>
  <c r="H1372" i="15"/>
  <c r="H1373" i="15"/>
  <c r="H1374" i="15"/>
  <c r="H1375" i="15"/>
  <c r="H1376" i="15"/>
  <c r="H1377" i="15"/>
  <c r="H1378" i="15"/>
  <c r="H1379" i="15"/>
  <c r="H1380" i="15"/>
  <c r="H1381" i="15"/>
  <c r="H1382" i="15"/>
  <c r="H1383" i="15"/>
  <c r="H1384" i="15"/>
  <c r="H1385" i="15"/>
  <c r="H1386" i="15"/>
  <c r="H1387" i="15"/>
  <c r="H1388" i="15"/>
  <c r="H1389" i="15"/>
  <c r="H1390" i="15"/>
  <c r="H1391" i="15"/>
  <c r="H1392" i="15"/>
  <c r="H1393" i="15"/>
  <c r="H1394" i="15"/>
  <c r="H1395" i="15"/>
  <c r="H1396" i="15"/>
  <c r="H1397" i="15"/>
  <c r="H1398" i="15"/>
  <c r="H1399" i="15"/>
  <c r="H1400" i="15"/>
  <c r="H1401" i="15"/>
  <c r="H1402" i="15"/>
  <c r="H1403" i="15"/>
  <c r="H1404" i="15"/>
  <c r="H1405" i="15"/>
  <c r="H1406" i="15"/>
  <c r="H1407" i="15"/>
  <c r="H1408" i="15"/>
  <c r="H1409" i="15"/>
  <c r="H1410" i="15"/>
  <c r="H1411" i="15"/>
  <c r="H1412" i="15"/>
  <c r="H1413" i="15"/>
  <c r="H1414" i="15"/>
  <c r="H1415" i="15"/>
  <c r="H1416" i="15"/>
  <c r="H1417" i="15"/>
  <c r="H1418" i="15"/>
  <c r="H1419" i="15"/>
  <c r="H1420" i="15"/>
  <c r="H1421" i="15"/>
  <c r="H1422" i="15"/>
  <c r="H1423" i="15"/>
  <c r="H1424" i="15"/>
  <c r="H1425" i="15"/>
  <c r="H1426" i="15"/>
  <c r="H1427" i="15"/>
  <c r="H1428" i="15"/>
  <c r="H1429" i="15"/>
  <c r="H1430" i="15"/>
  <c r="H1431" i="15"/>
  <c r="H1432" i="15"/>
  <c r="H1433" i="15"/>
  <c r="H1434" i="15"/>
  <c r="H1435" i="15"/>
  <c r="H1436" i="15"/>
  <c r="H1437" i="15"/>
  <c r="H1438" i="15"/>
  <c r="H1439" i="15"/>
  <c r="H1440" i="15"/>
  <c r="H1441" i="15"/>
  <c r="H1442" i="15"/>
  <c r="H1443" i="15"/>
  <c r="H1444" i="15"/>
  <c r="H1445" i="15"/>
  <c r="H1446" i="15"/>
  <c r="H1447" i="15"/>
  <c r="H1448" i="15"/>
  <c r="H1449" i="15"/>
  <c r="H1450" i="15"/>
  <c r="H1451" i="15"/>
  <c r="H1452" i="15"/>
  <c r="H1453" i="15"/>
  <c r="H1454" i="15"/>
  <c r="H1455" i="15"/>
  <c r="H1456" i="15"/>
  <c r="H1457" i="15"/>
  <c r="H1458" i="15"/>
  <c r="H1459" i="15"/>
  <c r="H1460" i="15"/>
  <c r="H1461" i="15"/>
  <c r="H1462" i="15"/>
  <c r="H1463" i="15"/>
  <c r="H1464" i="15"/>
  <c r="H1465" i="15"/>
  <c r="H1466" i="15"/>
  <c r="H1467" i="15"/>
  <c r="H1468" i="15"/>
  <c r="H1469" i="15"/>
  <c r="H1470" i="15"/>
  <c r="H1471" i="15"/>
  <c r="H1472" i="15"/>
  <c r="H1473" i="15"/>
  <c r="H1474" i="15"/>
  <c r="H1475" i="15"/>
  <c r="H1476" i="15"/>
  <c r="H1477" i="15"/>
  <c r="H1478" i="15"/>
  <c r="H1479" i="15"/>
  <c r="H1480" i="15"/>
  <c r="H1481" i="15"/>
  <c r="H1482" i="15"/>
  <c r="H1483" i="15"/>
  <c r="H1484" i="15"/>
  <c r="H1485" i="15"/>
  <c r="H1486" i="15"/>
  <c r="H1487" i="15"/>
  <c r="H1488" i="15"/>
  <c r="H1489" i="15"/>
  <c r="H1490" i="15"/>
  <c r="H1491" i="15"/>
  <c r="H1492" i="15"/>
  <c r="H1493" i="15"/>
  <c r="H1494" i="15"/>
  <c r="H1495" i="15"/>
  <c r="H1496" i="15"/>
  <c r="H1497" i="15"/>
  <c r="H1498" i="15"/>
  <c r="H1499" i="15"/>
  <c r="H1500" i="15"/>
  <c r="H1501" i="15"/>
  <c r="H1502" i="15"/>
  <c r="H1503" i="15"/>
  <c r="H1504" i="15"/>
  <c r="H1505" i="15"/>
  <c r="H1506" i="15"/>
  <c r="H1507" i="15"/>
  <c r="H1508" i="15"/>
  <c r="H1509" i="15"/>
  <c r="H1510" i="15"/>
  <c r="H1511" i="15"/>
  <c r="H1512" i="15"/>
  <c r="H1513" i="15"/>
  <c r="H1514" i="15"/>
  <c r="H1515" i="15"/>
  <c r="H1516" i="15"/>
  <c r="H1517" i="15"/>
  <c r="H1518" i="15"/>
  <c r="H1519" i="15"/>
  <c r="H1520" i="15"/>
  <c r="H1521" i="15"/>
  <c r="H1522" i="15"/>
  <c r="H1523" i="15"/>
  <c r="H1524" i="15"/>
  <c r="H1525" i="15"/>
  <c r="H1526" i="15"/>
  <c r="H1527" i="15"/>
  <c r="H1528" i="15"/>
  <c r="H1529" i="15"/>
  <c r="H1530" i="15"/>
  <c r="H1531" i="15"/>
  <c r="H1532" i="15"/>
  <c r="H1533" i="15"/>
  <c r="H1534" i="15"/>
  <c r="H1535" i="15"/>
  <c r="H1536" i="15"/>
  <c r="H1537" i="15"/>
  <c r="H1538" i="15"/>
  <c r="H1539" i="15"/>
  <c r="H1540" i="15"/>
  <c r="H1541" i="15"/>
  <c r="H1542" i="15"/>
  <c r="H1543" i="15"/>
  <c r="H1544" i="15"/>
  <c r="H1545" i="15"/>
  <c r="H1546" i="15"/>
  <c r="H1547" i="15"/>
  <c r="H1548" i="15"/>
  <c r="H1549" i="15"/>
  <c r="H1550" i="15"/>
  <c r="H1551" i="15"/>
  <c r="H1552" i="15"/>
  <c r="H1553" i="15"/>
  <c r="H1554" i="15"/>
  <c r="H1555" i="15"/>
  <c r="H1556" i="15"/>
  <c r="H1557" i="15"/>
  <c r="H1558" i="15"/>
  <c r="H1559" i="15"/>
  <c r="H1560" i="15"/>
  <c r="H1561" i="15"/>
  <c r="H1562" i="15"/>
  <c r="H1563" i="15"/>
  <c r="H1564" i="15"/>
  <c r="H1565" i="15"/>
  <c r="H1566" i="15"/>
  <c r="H1567" i="15"/>
  <c r="H1568" i="15"/>
  <c r="H1569" i="15"/>
  <c r="H1570" i="15"/>
  <c r="H1571" i="15"/>
  <c r="H1572" i="15"/>
  <c r="H1573" i="15"/>
  <c r="H1574" i="15"/>
  <c r="H1575" i="15"/>
  <c r="H1576" i="15"/>
  <c r="H1577" i="15"/>
  <c r="H1578" i="15"/>
  <c r="H1579" i="15"/>
  <c r="H1580" i="15"/>
  <c r="H1581" i="15"/>
  <c r="H1582" i="15"/>
  <c r="H1583" i="15"/>
  <c r="H1584" i="15"/>
  <c r="H1585" i="15"/>
  <c r="H1586" i="15"/>
  <c r="H1587" i="15"/>
  <c r="H1588" i="15"/>
  <c r="H1589" i="15"/>
  <c r="H1590" i="15"/>
  <c r="H1591" i="15"/>
  <c r="H1592" i="15"/>
  <c r="H1593" i="15"/>
  <c r="H1594" i="15"/>
  <c r="H1595" i="15"/>
  <c r="H1596" i="15"/>
  <c r="H1597" i="15"/>
  <c r="H1598" i="15"/>
  <c r="H1599" i="15"/>
  <c r="H1600" i="15"/>
  <c r="H1601" i="15"/>
  <c r="H1602" i="15"/>
  <c r="H1603" i="15"/>
  <c r="H1604" i="15"/>
  <c r="H1605" i="15"/>
  <c r="H1606" i="15"/>
  <c r="H1607" i="15"/>
  <c r="H1608" i="15"/>
  <c r="H1609" i="15"/>
  <c r="H1610" i="15"/>
  <c r="H1611" i="15"/>
  <c r="H1612" i="15"/>
  <c r="H1613" i="15"/>
  <c r="H1614" i="15"/>
  <c r="H1615" i="15"/>
  <c r="H1616" i="15"/>
  <c r="H1617" i="15"/>
  <c r="H1618" i="15"/>
  <c r="H1619" i="15"/>
  <c r="H1620" i="15"/>
  <c r="H1621" i="15"/>
  <c r="H1622" i="15"/>
  <c r="H1623" i="15"/>
  <c r="H1624" i="15"/>
  <c r="H1625" i="15"/>
  <c r="H1626" i="15"/>
  <c r="H1627" i="15"/>
  <c r="H1628" i="15"/>
  <c r="H1629" i="15"/>
  <c r="H1630" i="15"/>
  <c r="H1631" i="15"/>
  <c r="H1632" i="15"/>
  <c r="H1633" i="15"/>
  <c r="H1634" i="15"/>
  <c r="H1635" i="15"/>
  <c r="H1636" i="15"/>
  <c r="H1637" i="15"/>
  <c r="H1638" i="15"/>
  <c r="H1639" i="15"/>
  <c r="H1640" i="15"/>
  <c r="H1641" i="15"/>
  <c r="H1642" i="15"/>
  <c r="H1643" i="15"/>
  <c r="H1644" i="15"/>
  <c r="H1645" i="15"/>
  <c r="H1646" i="15"/>
  <c r="H1647" i="15"/>
  <c r="H1648" i="15"/>
  <c r="H1649" i="15"/>
  <c r="H1650" i="15"/>
  <c r="H1651" i="15"/>
  <c r="H1652" i="15"/>
  <c r="H1653" i="15"/>
  <c r="H1654" i="15"/>
  <c r="H1655" i="15"/>
  <c r="H1656" i="15"/>
  <c r="H1657" i="15"/>
  <c r="H1658" i="15"/>
  <c r="H1659" i="15"/>
  <c r="H1660" i="15"/>
  <c r="H1661" i="15"/>
  <c r="H1662" i="15"/>
  <c r="H1663" i="15"/>
  <c r="H1664" i="15"/>
  <c r="H1665" i="15"/>
  <c r="H1666" i="15"/>
  <c r="H1667" i="15"/>
  <c r="H1668" i="15"/>
  <c r="H1669" i="15"/>
  <c r="H1670" i="15"/>
  <c r="H1671" i="15"/>
  <c r="H1672" i="15"/>
  <c r="H1673" i="15"/>
  <c r="H1674" i="15"/>
  <c r="H1675" i="15"/>
  <c r="H1676" i="15"/>
  <c r="H1677" i="15"/>
  <c r="H1678" i="15"/>
  <c r="H1679" i="15"/>
  <c r="H1680" i="15"/>
  <c r="H1681" i="15"/>
  <c r="H1682" i="15"/>
  <c r="H1683" i="15"/>
  <c r="H1684" i="15"/>
  <c r="H1685" i="15"/>
  <c r="H1686" i="15"/>
  <c r="H1687" i="15"/>
  <c r="H1688" i="15"/>
  <c r="H1689" i="15"/>
  <c r="H1690" i="15"/>
  <c r="H1691" i="15"/>
  <c r="H1692" i="15"/>
  <c r="H1693" i="15"/>
  <c r="H1694" i="15"/>
  <c r="H1695" i="15"/>
  <c r="H1696" i="15"/>
  <c r="H1697" i="15"/>
  <c r="H1698" i="15"/>
  <c r="H1699" i="15"/>
  <c r="H1700" i="15"/>
  <c r="H1701" i="15"/>
  <c r="H1702" i="15"/>
  <c r="H1703" i="15"/>
  <c r="H1704" i="15"/>
  <c r="H1705" i="15"/>
  <c r="H1706" i="15"/>
  <c r="H1707" i="15"/>
  <c r="H1708" i="15"/>
  <c r="H1709" i="15"/>
  <c r="H1710" i="15"/>
  <c r="H1711" i="15"/>
  <c r="H1712" i="15"/>
  <c r="H1713" i="15"/>
  <c r="H1714" i="15"/>
  <c r="H1715" i="15"/>
  <c r="H1716" i="15"/>
  <c r="H1717" i="15"/>
  <c r="H1718" i="15"/>
  <c r="H1719" i="15"/>
  <c r="H1720" i="15"/>
  <c r="H1721" i="15"/>
  <c r="H1722" i="15"/>
  <c r="H1723" i="15"/>
  <c r="H1724" i="15"/>
  <c r="H1725" i="15"/>
  <c r="H1726" i="15"/>
  <c r="H1727" i="15"/>
  <c r="H1728" i="15"/>
  <c r="H1729" i="15"/>
  <c r="H1730" i="15"/>
  <c r="H1731" i="15"/>
  <c r="H1732" i="15"/>
  <c r="H1733" i="15"/>
  <c r="H1734" i="15"/>
  <c r="H1735" i="15"/>
  <c r="H1736" i="15"/>
  <c r="H1737" i="15"/>
  <c r="H1738" i="15"/>
  <c r="H1739" i="15"/>
  <c r="H1740" i="15"/>
  <c r="H1741" i="15"/>
  <c r="H1742" i="15"/>
  <c r="H1743" i="15"/>
  <c r="H1744" i="15"/>
  <c r="H1745" i="15"/>
  <c r="H1746" i="15"/>
  <c r="H1747" i="15"/>
  <c r="H1748" i="15"/>
  <c r="H1749" i="15"/>
  <c r="H1750" i="15"/>
  <c r="H1751" i="15"/>
  <c r="H1752" i="15"/>
  <c r="H1753" i="15"/>
  <c r="H1754" i="15"/>
  <c r="H1755" i="15"/>
  <c r="H1756" i="15"/>
  <c r="H1757" i="15"/>
  <c r="H1758" i="15"/>
  <c r="H1759" i="15"/>
  <c r="H1760" i="15"/>
  <c r="H1761" i="15"/>
  <c r="H1762" i="15"/>
  <c r="H1763" i="15"/>
  <c r="H1764" i="15"/>
  <c r="H1765" i="15"/>
  <c r="H1766" i="15"/>
  <c r="H1767" i="15"/>
  <c r="H1768" i="15"/>
  <c r="H1769" i="15"/>
  <c r="H1770" i="15"/>
  <c r="H1771" i="15"/>
  <c r="H1772" i="15"/>
  <c r="H1773" i="15"/>
  <c r="H1774" i="15"/>
  <c r="H1775" i="15"/>
  <c r="H1776" i="15"/>
  <c r="H1777" i="15"/>
  <c r="H1778" i="15"/>
  <c r="H1779" i="15"/>
  <c r="H1780" i="15"/>
  <c r="H1781" i="15"/>
  <c r="H1782" i="15"/>
  <c r="H1783" i="15"/>
  <c r="H1784" i="15"/>
  <c r="H1785" i="15"/>
  <c r="H1786" i="15"/>
  <c r="H1787" i="15"/>
  <c r="H1788" i="15"/>
  <c r="H1789" i="15"/>
  <c r="H1790" i="15"/>
  <c r="H1791" i="15"/>
  <c r="H1792" i="15"/>
  <c r="H1793" i="15"/>
  <c r="H1794" i="15"/>
  <c r="H1795" i="15"/>
  <c r="H1796" i="15"/>
  <c r="H1797" i="15"/>
  <c r="H1798" i="15"/>
  <c r="H1799" i="15"/>
  <c r="H1800" i="15"/>
  <c r="H1801" i="15"/>
  <c r="H1802" i="15"/>
  <c r="H1803" i="15"/>
  <c r="H1804" i="15"/>
  <c r="H1805" i="15"/>
  <c r="H1806" i="15"/>
  <c r="H1807" i="15"/>
  <c r="H1808" i="15"/>
  <c r="H1809" i="15"/>
  <c r="H1810" i="15"/>
  <c r="H1811" i="15"/>
  <c r="H1812" i="15"/>
  <c r="H1813" i="15"/>
  <c r="H1814" i="15"/>
  <c r="H1815" i="15"/>
  <c r="H1816" i="15"/>
  <c r="H1817" i="15"/>
  <c r="H1818" i="15"/>
  <c r="H1819" i="15"/>
  <c r="H1820" i="15"/>
  <c r="H1821" i="15"/>
  <c r="H1822" i="15"/>
  <c r="H1823" i="15"/>
  <c r="H1824" i="15"/>
  <c r="H1825" i="15"/>
  <c r="H1826" i="15"/>
  <c r="H1827" i="15"/>
  <c r="H1828" i="15"/>
  <c r="H1829" i="15"/>
  <c r="H1830" i="15"/>
  <c r="H1831" i="15"/>
  <c r="H1832" i="15"/>
  <c r="H1833" i="15"/>
  <c r="H1834" i="15"/>
  <c r="H1835" i="15"/>
  <c r="H1836" i="15"/>
  <c r="H1837" i="15"/>
  <c r="H1838" i="15"/>
  <c r="H1839" i="15"/>
  <c r="H1840" i="15"/>
  <c r="H1841" i="15"/>
  <c r="H1842" i="15"/>
  <c r="H1843" i="15"/>
  <c r="H1844" i="15"/>
  <c r="H1845" i="15"/>
  <c r="H1846" i="15"/>
  <c r="H1847" i="15"/>
  <c r="H1848" i="15"/>
  <c r="H1849" i="15"/>
  <c r="H1850" i="15"/>
  <c r="H1851" i="15"/>
  <c r="H1852" i="15"/>
  <c r="H1853" i="15"/>
  <c r="H1854" i="15"/>
  <c r="H1855" i="15"/>
  <c r="H1856" i="15"/>
  <c r="H1857" i="15"/>
  <c r="H1858" i="15"/>
  <c r="H1859" i="15"/>
  <c r="H1860" i="15"/>
  <c r="H1861" i="15"/>
  <c r="H1862" i="15"/>
  <c r="H1863" i="15"/>
  <c r="H1864" i="15"/>
  <c r="H1865" i="15"/>
  <c r="H1866" i="15"/>
  <c r="H1867" i="15"/>
  <c r="H1868" i="15"/>
  <c r="H1869" i="15"/>
  <c r="H1870" i="15"/>
  <c r="H1871" i="15"/>
  <c r="H1872" i="15"/>
  <c r="H1873" i="15"/>
  <c r="H1874" i="15"/>
  <c r="H1875" i="15"/>
  <c r="H1876" i="15"/>
  <c r="H1877" i="15"/>
  <c r="H1878" i="15"/>
  <c r="H1879" i="15"/>
  <c r="H1880" i="15"/>
  <c r="H1881" i="15"/>
  <c r="H1882" i="15"/>
  <c r="H1883" i="15"/>
  <c r="H1884" i="15"/>
  <c r="H1885" i="15"/>
  <c r="H1886" i="15"/>
  <c r="H1887" i="15"/>
  <c r="H1888" i="15"/>
  <c r="H1889" i="15"/>
  <c r="H1890" i="15"/>
  <c r="H1891" i="15"/>
  <c r="H1892" i="15"/>
  <c r="H1893" i="15"/>
  <c r="H1894" i="15"/>
  <c r="H1895" i="15"/>
  <c r="H1896" i="15"/>
  <c r="H1897" i="15"/>
  <c r="H1898" i="15"/>
  <c r="H1899" i="15"/>
  <c r="H1900" i="15"/>
  <c r="H1901" i="15"/>
  <c r="H1902" i="15"/>
  <c r="H1903" i="15"/>
  <c r="H1904" i="15"/>
  <c r="H1905" i="15"/>
  <c r="H1906" i="15"/>
  <c r="H1907" i="15"/>
  <c r="H1908" i="15"/>
  <c r="H1909" i="15"/>
  <c r="H1910" i="15"/>
  <c r="H1911" i="15"/>
  <c r="H1912" i="15"/>
  <c r="H1913" i="15"/>
  <c r="H1914" i="15"/>
  <c r="H1915" i="15"/>
  <c r="H1916" i="15"/>
  <c r="H1917" i="15"/>
  <c r="H1918" i="15"/>
  <c r="H1919" i="15"/>
  <c r="H1920" i="15"/>
  <c r="H1921" i="15"/>
  <c r="H1922" i="15"/>
  <c r="H1923" i="15"/>
  <c r="H1924" i="15"/>
  <c r="H1925" i="15"/>
  <c r="H1926" i="15"/>
  <c r="H1927" i="15"/>
  <c r="H1928" i="15"/>
  <c r="H1929" i="15"/>
  <c r="H1930" i="15"/>
  <c r="H1931" i="15"/>
  <c r="H1932" i="15"/>
  <c r="H1933" i="15"/>
  <c r="H1934" i="15"/>
  <c r="H1935" i="15"/>
  <c r="H1936" i="15"/>
  <c r="H1937" i="15"/>
  <c r="H1938" i="15"/>
  <c r="H1939" i="15"/>
  <c r="H1940" i="15"/>
  <c r="H1941" i="15"/>
  <c r="H1942" i="15"/>
  <c r="H1943" i="15"/>
  <c r="H1944" i="15"/>
  <c r="H1945" i="15"/>
  <c r="H1946" i="15"/>
  <c r="H1947" i="15"/>
  <c r="H1948" i="15"/>
  <c r="H1949" i="15"/>
  <c r="H1950" i="15"/>
  <c r="H1951" i="15"/>
  <c r="H1952" i="15"/>
  <c r="H1953" i="15"/>
  <c r="H1954" i="15"/>
  <c r="H1955" i="15"/>
  <c r="H1956" i="15"/>
  <c r="H1957" i="15"/>
  <c r="H1958" i="15"/>
  <c r="H1959" i="15"/>
  <c r="H1960" i="15"/>
  <c r="H1961" i="15"/>
  <c r="H1962" i="15"/>
  <c r="H1963" i="15"/>
  <c r="H1964" i="15"/>
  <c r="H1965" i="15"/>
  <c r="H1966" i="15"/>
  <c r="H1967" i="15"/>
  <c r="H1968" i="15"/>
  <c r="H1969" i="15"/>
  <c r="H1970" i="15"/>
  <c r="H1971" i="15"/>
  <c r="H1972" i="15"/>
  <c r="H1973" i="15"/>
  <c r="H1974" i="15"/>
  <c r="H1975" i="15"/>
  <c r="H1976" i="15"/>
  <c r="H1977" i="15"/>
  <c r="H1978" i="15"/>
  <c r="H1979" i="15"/>
  <c r="H1980" i="15"/>
  <c r="H1981" i="15"/>
  <c r="H1982" i="15"/>
  <c r="H1983" i="15"/>
  <c r="H1984" i="15"/>
  <c r="H1985" i="15"/>
  <c r="H1986" i="15"/>
  <c r="H1987" i="15"/>
  <c r="H1988" i="15"/>
  <c r="H1989" i="15"/>
  <c r="H1990" i="15"/>
  <c r="H1991" i="15"/>
  <c r="H1992" i="15"/>
  <c r="H1993" i="15"/>
  <c r="H1994" i="15"/>
  <c r="H1995" i="15"/>
  <c r="H1996" i="15"/>
  <c r="H1997" i="15"/>
  <c r="H1998" i="15"/>
  <c r="H1999" i="15"/>
  <c r="H2000" i="15"/>
  <c r="H2001" i="15"/>
  <c r="H2002" i="15"/>
  <c r="H2003" i="15"/>
  <c r="H2004" i="15"/>
  <c r="H2005" i="15"/>
  <c r="H2006" i="15"/>
  <c r="H2007" i="15"/>
  <c r="H2008" i="15"/>
  <c r="H2009" i="15"/>
  <c r="H2010" i="15"/>
  <c r="H2011" i="15"/>
  <c r="H2012" i="15"/>
  <c r="H2013" i="15"/>
  <c r="H2014" i="15"/>
  <c r="H2015" i="15"/>
  <c r="H2016" i="15"/>
  <c r="H2017" i="15"/>
  <c r="H2018" i="15"/>
  <c r="H2019" i="15"/>
  <c r="H2020" i="15"/>
  <c r="H2021" i="15"/>
  <c r="H2022" i="15"/>
  <c r="H2023" i="15"/>
  <c r="H2024" i="15"/>
  <c r="H2025" i="15"/>
  <c r="H2026" i="15"/>
  <c r="H2027" i="15"/>
  <c r="H2028" i="15"/>
  <c r="H2029" i="15"/>
  <c r="H2030" i="15"/>
  <c r="H2031" i="15"/>
  <c r="H2032" i="15"/>
  <c r="H2033" i="15"/>
  <c r="H2034" i="15"/>
  <c r="H2035" i="15"/>
  <c r="H2036" i="15"/>
  <c r="H2037" i="15"/>
  <c r="H2038" i="15"/>
  <c r="H2039" i="15"/>
  <c r="H2040" i="15"/>
  <c r="H2041" i="15"/>
  <c r="H2042" i="15"/>
  <c r="H2043" i="15"/>
  <c r="H2044" i="15"/>
  <c r="H2045" i="15"/>
  <c r="H2046" i="15"/>
  <c r="H2047" i="15"/>
  <c r="H2048" i="15"/>
  <c r="H2049" i="15"/>
  <c r="H2050" i="15"/>
  <c r="H2051" i="15"/>
  <c r="H2052" i="15"/>
  <c r="H2053" i="15"/>
  <c r="H2054" i="15"/>
  <c r="H2055" i="15"/>
  <c r="H2056" i="15"/>
  <c r="H2057" i="15"/>
  <c r="H2058" i="15"/>
  <c r="H2059" i="15"/>
  <c r="H2060" i="15"/>
  <c r="H2061" i="15"/>
  <c r="H2062" i="15"/>
  <c r="H2063" i="15"/>
  <c r="H2064" i="15"/>
  <c r="H2065" i="15"/>
  <c r="H2066" i="15"/>
  <c r="H2067" i="15"/>
  <c r="H2068" i="15"/>
  <c r="H2069" i="15"/>
  <c r="H2070" i="15"/>
  <c r="H2071" i="15"/>
  <c r="H2072" i="15"/>
  <c r="H2073" i="15"/>
  <c r="H2074" i="15"/>
  <c r="H2075" i="15"/>
  <c r="H2076" i="15"/>
  <c r="H2077" i="15"/>
  <c r="H2078" i="15"/>
  <c r="H2079" i="15"/>
  <c r="H2080" i="15"/>
  <c r="H2081" i="15"/>
  <c r="H2082" i="15"/>
  <c r="H2083" i="15"/>
  <c r="H2084" i="15"/>
  <c r="H2085" i="15"/>
  <c r="H2086" i="15"/>
  <c r="H2087" i="15"/>
  <c r="H2088" i="15"/>
  <c r="H2089" i="15"/>
  <c r="H2090" i="15"/>
  <c r="H2091" i="15"/>
  <c r="H2092" i="15"/>
  <c r="H2093" i="15"/>
  <c r="H2094" i="15"/>
  <c r="H2095" i="15"/>
  <c r="H2096" i="15"/>
  <c r="H2097" i="15"/>
  <c r="H2098" i="15"/>
  <c r="H2099" i="15"/>
  <c r="H2100" i="15"/>
  <c r="H2101" i="15"/>
  <c r="H2102" i="15"/>
  <c r="H2103" i="15"/>
  <c r="H2104" i="15"/>
  <c r="H2105" i="15"/>
  <c r="H2106" i="15"/>
  <c r="H2107" i="15"/>
  <c r="H2108" i="15"/>
  <c r="H2109" i="15"/>
  <c r="H2110" i="15"/>
  <c r="H2111" i="15"/>
  <c r="H2112" i="15"/>
  <c r="H2113" i="15"/>
  <c r="H2114" i="15"/>
  <c r="H2115" i="15"/>
  <c r="H2116" i="15"/>
  <c r="H2117" i="15"/>
  <c r="H2118" i="15"/>
  <c r="H2119" i="15"/>
  <c r="H2120" i="15"/>
  <c r="H2121" i="15"/>
  <c r="H2122" i="15"/>
  <c r="H2123" i="15"/>
  <c r="H2124" i="15"/>
  <c r="H2125" i="15"/>
  <c r="H2126" i="15"/>
  <c r="H2127" i="15"/>
  <c r="H2128" i="15"/>
  <c r="H2129" i="15"/>
  <c r="H2130" i="15"/>
  <c r="H2131" i="15"/>
  <c r="H2132" i="15"/>
  <c r="H2133" i="15"/>
  <c r="H2134" i="15"/>
  <c r="H2135" i="15"/>
  <c r="H2136" i="15"/>
  <c r="H2137" i="15"/>
  <c r="H2138" i="15"/>
  <c r="H2139" i="15"/>
  <c r="H2140" i="15"/>
  <c r="H2141" i="15"/>
  <c r="H2142" i="15"/>
  <c r="H2143" i="15"/>
  <c r="H2144" i="15"/>
  <c r="H2145" i="15"/>
  <c r="H2146" i="15"/>
  <c r="H2147" i="15"/>
  <c r="H2148" i="15"/>
  <c r="H2149" i="15"/>
  <c r="H2150" i="15"/>
  <c r="H2151" i="15"/>
  <c r="H2152" i="15"/>
  <c r="H2153" i="15"/>
  <c r="H2154" i="15"/>
  <c r="H2155" i="15"/>
  <c r="H2156" i="15"/>
  <c r="H2157" i="15"/>
  <c r="H2158" i="15"/>
  <c r="H2159" i="15"/>
  <c r="H2160" i="15"/>
  <c r="H2161" i="15"/>
  <c r="H2162" i="15"/>
  <c r="H2163" i="15"/>
  <c r="H2164" i="15"/>
  <c r="H2165" i="15"/>
  <c r="H2166" i="15"/>
  <c r="H2167" i="15"/>
  <c r="H2168" i="15"/>
  <c r="H2169" i="15"/>
  <c r="H2170" i="15"/>
  <c r="H2171" i="15"/>
  <c r="H2172" i="15"/>
  <c r="H2173" i="15"/>
  <c r="H2174" i="15"/>
  <c r="H2175" i="15"/>
  <c r="H2176" i="15"/>
  <c r="H2177" i="15"/>
  <c r="H2178" i="15"/>
  <c r="H2179" i="15"/>
  <c r="H2180" i="15"/>
  <c r="H2181" i="15"/>
  <c r="H2182" i="15"/>
  <c r="H2183" i="15"/>
  <c r="H2184" i="15"/>
  <c r="H2185" i="15"/>
  <c r="H2186" i="15"/>
  <c r="H2187" i="15"/>
  <c r="H2188" i="15"/>
  <c r="H2189" i="15"/>
  <c r="H2190" i="15"/>
  <c r="H2191" i="15"/>
  <c r="H2192" i="15"/>
  <c r="H2193" i="15"/>
  <c r="H2194" i="15"/>
  <c r="H2195" i="15"/>
  <c r="H2196" i="15"/>
  <c r="H2197" i="15"/>
  <c r="H2198" i="15"/>
  <c r="H2199" i="15"/>
  <c r="H2200" i="15"/>
  <c r="H2201" i="15"/>
  <c r="H2202" i="15"/>
  <c r="H2203" i="15"/>
  <c r="H2204" i="15"/>
  <c r="H2205" i="15"/>
  <c r="H2206" i="15"/>
  <c r="H2207" i="15"/>
  <c r="H2208" i="15"/>
  <c r="H2209" i="15"/>
  <c r="H2210" i="15"/>
  <c r="H2211" i="15"/>
  <c r="H2212" i="15"/>
  <c r="H2213" i="15"/>
  <c r="H2214" i="15"/>
  <c r="H2215" i="15"/>
  <c r="H2216" i="15"/>
  <c r="H2217" i="15"/>
  <c r="H2218" i="15"/>
  <c r="H2219" i="15"/>
  <c r="H2220" i="15"/>
  <c r="H2221" i="15"/>
  <c r="H2222" i="15"/>
  <c r="H2223" i="15"/>
  <c r="H2224" i="15"/>
  <c r="H2225" i="15"/>
  <c r="H2226" i="15"/>
  <c r="H2227" i="15"/>
  <c r="H2228" i="15"/>
  <c r="H2229" i="15"/>
  <c r="H2230" i="15"/>
  <c r="H2231" i="15"/>
  <c r="H2232" i="15"/>
  <c r="H2233" i="15"/>
  <c r="H2234" i="15"/>
  <c r="H2235" i="15"/>
  <c r="H2236" i="15"/>
  <c r="H2237" i="15"/>
  <c r="H2238" i="15"/>
  <c r="H2239" i="15"/>
  <c r="H2240" i="15"/>
  <c r="H2241" i="15"/>
  <c r="H2242" i="15"/>
  <c r="H2243" i="15"/>
  <c r="H2244" i="15"/>
  <c r="H2245" i="15"/>
  <c r="H2246" i="15"/>
  <c r="H2247" i="15"/>
  <c r="H2248" i="15"/>
  <c r="H2249" i="15"/>
  <c r="H2250" i="15"/>
  <c r="H2251" i="15"/>
  <c r="H2252" i="15"/>
  <c r="H2253" i="15"/>
  <c r="H2254" i="15"/>
  <c r="H2255" i="15"/>
  <c r="H2256" i="15"/>
  <c r="H2257" i="15"/>
  <c r="H2258" i="15"/>
  <c r="H2259" i="15"/>
  <c r="H2260" i="15"/>
  <c r="H2261" i="15"/>
  <c r="H2262" i="15"/>
  <c r="H2263" i="15"/>
  <c r="H2264" i="15"/>
  <c r="H2265" i="15"/>
  <c r="H2266" i="15"/>
  <c r="H2267" i="15"/>
  <c r="H2268" i="15"/>
  <c r="H2269" i="15"/>
  <c r="H2270" i="15"/>
  <c r="H2271" i="15"/>
  <c r="H2272" i="15"/>
  <c r="H2273" i="15"/>
  <c r="H2274" i="15"/>
  <c r="H2275" i="15"/>
  <c r="H2276" i="15"/>
  <c r="H2277" i="15"/>
  <c r="H2278" i="15"/>
  <c r="H2279" i="15"/>
  <c r="H2280" i="15"/>
  <c r="H2281" i="15"/>
  <c r="H2282" i="15"/>
  <c r="H2283" i="15"/>
  <c r="H2284" i="15"/>
  <c r="H2285" i="15"/>
  <c r="H2286" i="15"/>
  <c r="H2287" i="15"/>
  <c r="H2288" i="15"/>
  <c r="H2289" i="15"/>
  <c r="H2290" i="15"/>
  <c r="H2291" i="15"/>
  <c r="H2292" i="15"/>
  <c r="H2293" i="15"/>
  <c r="H2294" i="15"/>
  <c r="H2295" i="15"/>
  <c r="H2296" i="15"/>
  <c r="H2297" i="15"/>
  <c r="H2298" i="15"/>
  <c r="H2299" i="15"/>
  <c r="H2300" i="15"/>
  <c r="H2301" i="15"/>
  <c r="H2302" i="15"/>
  <c r="H2303" i="15"/>
  <c r="H2304" i="15"/>
  <c r="H2305" i="15"/>
  <c r="H2306" i="15"/>
  <c r="H2307" i="15"/>
  <c r="H2308" i="15"/>
  <c r="H2309" i="15"/>
  <c r="H2310" i="15"/>
  <c r="H2311" i="15"/>
  <c r="H2312" i="15"/>
  <c r="H2313" i="15"/>
  <c r="H2314" i="15"/>
  <c r="H2315" i="15"/>
  <c r="H2316" i="15"/>
  <c r="H2317" i="15"/>
  <c r="H2318" i="15"/>
  <c r="H2319" i="15"/>
  <c r="H2320" i="15"/>
  <c r="H2321" i="15"/>
  <c r="H2322" i="15"/>
  <c r="H2323" i="15"/>
  <c r="H2324" i="15"/>
  <c r="H2325" i="15"/>
  <c r="H2326" i="15"/>
  <c r="H2327" i="15"/>
  <c r="H2328" i="15"/>
  <c r="H2329" i="15"/>
  <c r="H2330" i="15"/>
  <c r="H2331" i="15"/>
  <c r="H2332" i="15"/>
  <c r="H2333" i="15"/>
  <c r="H2334" i="15"/>
  <c r="H2335" i="15"/>
  <c r="H2336" i="15"/>
  <c r="H2337" i="15"/>
  <c r="H2338" i="15"/>
  <c r="H2339" i="15"/>
  <c r="H2340" i="15"/>
  <c r="H2341" i="15"/>
  <c r="H2342" i="15"/>
  <c r="H2343" i="15"/>
  <c r="H2344" i="15"/>
  <c r="H2345" i="15"/>
  <c r="H2346" i="15"/>
  <c r="H2347" i="15"/>
  <c r="H2348" i="15"/>
  <c r="H2349" i="15"/>
  <c r="H2350" i="15"/>
  <c r="H2351" i="15"/>
  <c r="H2352" i="15"/>
  <c r="H2353" i="15"/>
  <c r="H2354" i="15"/>
  <c r="H2355" i="15"/>
  <c r="H2356" i="15"/>
  <c r="H2357" i="15"/>
  <c r="H2358" i="15"/>
  <c r="H2359" i="15"/>
  <c r="H2360" i="15"/>
  <c r="H2361" i="15"/>
  <c r="H2362" i="15"/>
  <c r="H2363" i="15"/>
  <c r="H2364" i="15"/>
  <c r="H2365" i="15"/>
  <c r="H2366" i="15"/>
  <c r="H2367" i="15"/>
  <c r="H2368" i="15"/>
  <c r="H2369" i="15"/>
  <c r="H2370" i="15"/>
  <c r="H2371" i="15"/>
  <c r="H2372" i="15"/>
  <c r="H2373" i="15"/>
  <c r="H2374" i="15"/>
  <c r="H2375" i="15"/>
  <c r="H2376" i="15"/>
  <c r="H2377" i="15"/>
  <c r="H2378" i="15"/>
  <c r="H2379" i="15"/>
  <c r="H2380" i="15"/>
  <c r="H2381" i="15"/>
  <c r="H2382" i="15"/>
  <c r="H2383" i="15"/>
  <c r="H2384" i="15"/>
  <c r="H2385" i="15"/>
  <c r="H2386" i="15"/>
  <c r="H2387" i="15"/>
  <c r="H2388" i="15"/>
  <c r="H2389" i="15"/>
  <c r="H2390" i="15"/>
  <c r="H2391" i="15"/>
  <c r="H2392" i="15"/>
  <c r="H2393" i="15"/>
  <c r="H2394" i="15"/>
  <c r="H2395" i="15"/>
  <c r="H2396" i="15"/>
  <c r="H2397" i="15"/>
  <c r="H2398" i="15"/>
  <c r="H2399" i="15"/>
  <c r="H2400" i="15"/>
  <c r="H2401" i="15"/>
  <c r="H2402" i="15"/>
  <c r="H2403" i="15"/>
  <c r="H2404" i="15"/>
  <c r="H2405" i="15"/>
  <c r="H2406" i="15"/>
  <c r="H2407" i="15"/>
  <c r="H2408" i="15"/>
  <c r="H2409" i="15"/>
  <c r="H2410" i="15"/>
  <c r="H2411" i="15"/>
  <c r="H2412" i="15"/>
  <c r="H2413" i="15"/>
  <c r="H2414" i="15"/>
  <c r="H2415" i="15"/>
  <c r="H2416" i="15"/>
  <c r="H2417" i="15"/>
  <c r="H2418" i="15"/>
  <c r="H2419" i="15"/>
  <c r="H2420" i="15"/>
  <c r="H2421" i="15"/>
  <c r="H2422" i="15"/>
  <c r="H2423" i="15"/>
  <c r="H2424" i="15"/>
  <c r="H2425" i="15"/>
  <c r="H2426" i="15"/>
  <c r="H2427" i="15"/>
  <c r="H2428" i="15"/>
  <c r="H2429" i="15"/>
  <c r="H2430" i="15"/>
  <c r="H2431" i="15"/>
  <c r="H2432" i="15"/>
  <c r="H2433" i="15"/>
  <c r="H2434" i="15"/>
  <c r="H2435" i="15"/>
  <c r="H2436" i="15"/>
  <c r="H2437" i="15"/>
  <c r="H2438" i="15"/>
  <c r="H2439" i="15"/>
  <c r="H2440" i="15"/>
  <c r="H2441" i="15"/>
  <c r="H2442" i="15"/>
  <c r="H2443" i="15"/>
  <c r="H2444" i="15"/>
  <c r="H2445" i="15"/>
  <c r="H2446" i="15"/>
  <c r="H2447" i="15"/>
  <c r="H2448" i="15"/>
  <c r="H2449" i="15"/>
  <c r="H2450" i="15"/>
  <c r="H2451" i="15"/>
  <c r="H2452" i="15"/>
  <c r="H2453" i="15"/>
  <c r="H2454" i="15"/>
  <c r="H2455" i="15"/>
  <c r="H2456" i="15"/>
  <c r="H2457" i="15"/>
  <c r="H2458" i="15"/>
  <c r="H2459" i="15"/>
  <c r="H2460" i="15"/>
  <c r="H2461" i="15"/>
  <c r="H2462" i="15"/>
  <c r="H2463" i="15"/>
  <c r="H2464" i="15"/>
  <c r="H2465" i="15"/>
  <c r="H2466" i="15"/>
  <c r="H2467" i="15"/>
  <c r="H2468" i="15"/>
  <c r="H2469" i="15"/>
  <c r="H2470" i="15"/>
  <c r="H2471" i="15"/>
  <c r="H2472" i="15"/>
  <c r="H2473" i="15"/>
  <c r="H2474" i="15"/>
  <c r="H2475" i="15"/>
  <c r="H2476" i="15"/>
  <c r="H2477" i="15"/>
  <c r="H2478" i="15"/>
  <c r="H2479" i="15"/>
  <c r="H2480" i="15"/>
  <c r="H2481" i="15"/>
  <c r="H2482" i="15"/>
  <c r="H2483" i="15"/>
  <c r="H2484" i="15"/>
  <c r="H2485" i="15"/>
  <c r="H2486" i="15"/>
  <c r="H2487" i="15"/>
  <c r="H2488" i="15"/>
  <c r="H2489" i="15"/>
  <c r="H2490" i="15"/>
  <c r="H2491" i="15"/>
  <c r="H2492" i="15"/>
  <c r="H2493" i="15"/>
  <c r="H2494" i="15"/>
  <c r="H2495" i="15"/>
  <c r="H2496" i="15"/>
  <c r="H2497" i="15"/>
  <c r="H2498" i="15"/>
  <c r="H2499" i="15"/>
  <c r="H2500" i="15"/>
  <c r="H2501" i="15"/>
  <c r="H2502" i="15"/>
  <c r="H2503" i="15"/>
  <c r="H2504" i="15"/>
  <c r="H2505" i="15"/>
  <c r="H2506" i="15"/>
  <c r="H2507" i="15"/>
  <c r="H2508" i="15"/>
  <c r="H2509" i="15"/>
  <c r="H2510" i="15"/>
  <c r="H2511" i="15"/>
  <c r="H2512" i="15"/>
  <c r="H2513" i="15"/>
  <c r="H2514" i="15"/>
  <c r="H2515" i="15"/>
  <c r="H2516" i="15"/>
  <c r="H2517" i="15"/>
  <c r="H2518" i="15"/>
  <c r="H2519" i="15"/>
  <c r="H2520" i="15"/>
  <c r="H2521" i="15"/>
  <c r="H2522" i="15"/>
  <c r="H2523" i="15"/>
  <c r="H2524" i="15"/>
  <c r="H2525" i="15"/>
  <c r="H2526" i="15"/>
  <c r="H2527" i="15"/>
  <c r="H2528" i="15"/>
  <c r="H2529" i="15"/>
  <c r="H2530" i="15"/>
  <c r="H2531" i="15"/>
  <c r="O2" i="15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O1405" i="15"/>
  <c r="O1406" i="15"/>
  <c r="O1407" i="15"/>
  <c r="O1408" i="15"/>
  <c r="O1409" i="15"/>
  <c r="O1410" i="15"/>
  <c r="O1411" i="15"/>
  <c r="O1412" i="15"/>
  <c r="O1413" i="15"/>
  <c r="O1414" i="15"/>
  <c r="O1415" i="15"/>
  <c r="O1416" i="15"/>
  <c r="O1417" i="15"/>
  <c r="O1418" i="15"/>
  <c r="O1419" i="15"/>
  <c r="O1420" i="15"/>
  <c r="O1421" i="15"/>
  <c r="O1422" i="15"/>
  <c r="O1423" i="15"/>
  <c r="O1424" i="15"/>
  <c r="O1425" i="15"/>
  <c r="O1426" i="15"/>
  <c r="O1427" i="15"/>
  <c r="O1428" i="15"/>
  <c r="O1429" i="15"/>
  <c r="O1430" i="15"/>
  <c r="O1431" i="15"/>
  <c r="O1432" i="15"/>
  <c r="O1433" i="15"/>
  <c r="O1434" i="15"/>
  <c r="O1435" i="15"/>
  <c r="O1436" i="15"/>
  <c r="O1437" i="15"/>
  <c r="O1438" i="15"/>
  <c r="O1439" i="15"/>
  <c r="O1440" i="15"/>
  <c r="O1441" i="15"/>
  <c r="O1442" i="15"/>
  <c r="O1443" i="15"/>
  <c r="O1444" i="15"/>
  <c r="O1445" i="15"/>
  <c r="O1446" i="15"/>
  <c r="O1447" i="15"/>
  <c r="O1448" i="15"/>
  <c r="O1449" i="15"/>
  <c r="O1450" i="15"/>
  <c r="O1451" i="15"/>
  <c r="O1452" i="15"/>
  <c r="O1453" i="15"/>
  <c r="O1454" i="15"/>
  <c r="O1455" i="15"/>
  <c r="O1456" i="15"/>
  <c r="O1457" i="15"/>
  <c r="O1458" i="15"/>
  <c r="O1459" i="15"/>
  <c r="O1460" i="15"/>
  <c r="O1461" i="15"/>
  <c r="O1462" i="15"/>
  <c r="O1463" i="15"/>
  <c r="O1464" i="15"/>
  <c r="O1465" i="15"/>
  <c r="O1466" i="15"/>
  <c r="O1467" i="15"/>
  <c r="O1468" i="15"/>
  <c r="O1469" i="15"/>
  <c r="O1470" i="15"/>
  <c r="O1471" i="15"/>
  <c r="O1472" i="15"/>
  <c r="O1473" i="15"/>
  <c r="O1474" i="15"/>
  <c r="O1475" i="15"/>
  <c r="O1476" i="15"/>
  <c r="O1477" i="15"/>
  <c r="O1478" i="15"/>
  <c r="O1479" i="15"/>
  <c r="O1480" i="15"/>
  <c r="O1481" i="15"/>
  <c r="O1482" i="15"/>
  <c r="O1483" i="15"/>
  <c r="O1484" i="15"/>
  <c r="O1485" i="15"/>
  <c r="O1486" i="15"/>
  <c r="O1487" i="15"/>
  <c r="O1488" i="15"/>
  <c r="O1489" i="15"/>
  <c r="O1490" i="15"/>
  <c r="O1491" i="15"/>
  <c r="O1492" i="15"/>
  <c r="O1493" i="15"/>
  <c r="O1494" i="15"/>
  <c r="O1495" i="15"/>
  <c r="O1496" i="15"/>
  <c r="O1497" i="15"/>
  <c r="O1498" i="15"/>
  <c r="O1499" i="15"/>
  <c r="O1500" i="15"/>
  <c r="O1501" i="15"/>
  <c r="O1502" i="15"/>
  <c r="O1503" i="15"/>
  <c r="O1504" i="15"/>
  <c r="O1505" i="15"/>
  <c r="O1506" i="15"/>
  <c r="O1507" i="15"/>
  <c r="O1508" i="15"/>
  <c r="O1509" i="15"/>
  <c r="O1510" i="15"/>
  <c r="O1511" i="15"/>
  <c r="O1512" i="15"/>
  <c r="O1513" i="15"/>
  <c r="O1514" i="15"/>
  <c r="O1515" i="15"/>
  <c r="O1516" i="15"/>
  <c r="O1517" i="15"/>
  <c r="O1518" i="15"/>
  <c r="O1519" i="15"/>
  <c r="O1520" i="15"/>
  <c r="O1521" i="15"/>
  <c r="O1522" i="15"/>
  <c r="O1523" i="15"/>
  <c r="O1524" i="15"/>
  <c r="O1525" i="15"/>
  <c r="O1526" i="15"/>
  <c r="O1527" i="15"/>
  <c r="O1528" i="15"/>
  <c r="O1529" i="15"/>
  <c r="O1530" i="15"/>
  <c r="O1531" i="15"/>
  <c r="O1532" i="15"/>
  <c r="O1533" i="15"/>
  <c r="O1534" i="15"/>
  <c r="O1535" i="15"/>
  <c r="O1536" i="15"/>
  <c r="O1537" i="15"/>
  <c r="O1538" i="15"/>
  <c r="O1539" i="15"/>
  <c r="O1540" i="15"/>
  <c r="O1541" i="15"/>
  <c r="O1542" i="15"/>
  <c r="O1543" i="15"/>
  <c r="O1544" i="15"/>
  <c r="O1545" i="15"/>
  <c r="O1546" i="15"/>
  <c r="O1547" i="15"/>
  <c r="O1548" i="15"/>
  <c r="O1549" i="15"/>
  <c r="O1550" i="15"/>
  <c r="O1551" i="15"/>
  <c r="O1552" i="15"/>
  <c r="O1553" i="15"/>
  <c r="O1554" i="15"/>
  <c r="O1555" i="15"/>
  <c r="O1556" i="15"/>
  <c r="O1557" i="15"/>
  <c r="O1558" i="15"/>
  <c r="O1559" i="15"/>
  <c r="O1560" i="15"/>
  <c r="O1561" i="15"/>
  <c r="O1562" i="15"/>
  <c r="O1563" i="15"/>
  <c r="O1564" i="15"/>
  <c r="O1565" i="15"/>
  <c r="O1566" i="15"/>
  <c r="O1567" i="15"/>
  <c r="O1568" i="15"/>
  <c r="O1569" i="15"/>
  <c r="O1570" i="15"/>
  <c r="O1571" i="15"/>
  <c r="O1572" i="15"/>
  <c r="O1573" i="15"/>
  <c r="O1574" i="15"/>
  <c r="O1575" i="15"/>
  <c r="O1576" i="15"/>
  <c r="O1577" i="15"/>
  <c r="O1578" i="15"/>
  <c r="O1579" i="15"/>
  <c r="O1580" i="15"/>
  <c r="O1581" i="15"/>
  <c r="O1582" i="15"/>
  <c r="O1583" i="15"/>
  <c r="O1584" i="15"/>
  <c r="O1585" i="15"/>
  <c r="O1586" i="15"/>
  <c r="O1587" i="15"/>
  <c r="O1588" i="15"/>
  <c r="O1589" i="15"/>
  <c r="O1590" i="15"/>
  <c r="O1591" i="15"/>
  <c r="O1592" i="15"/>
  <c r="O1593" i="15"/>
  <c r="O1594" i="15"/>
  <c r="O1595" i="15"/>
  <c r="O1596" i="15"/>
  <c r="O1597" i="15"/>
  <c r="O1598" i="15"/>
  <c r="O1599" i="15"/>
  <c r="O1600" i="15"/>
  <c r="O1601" i="15"/>
  <c r="O1602" i="15"/>
  <c r="O1603" i="15"/>
  <c r="O1604" i="15"/>
  <c r="O1605" i="15"/>
  <c r="O1606" i="15"/>
  <c r="O1607" i="15"/>
  <c r="O1608" i="15"/>
  <c r="O1609" i="15"/>
  <c r="O1610" i="15"/>
  <c r="O1611" i="15"/>
  <c r="O1612" i="15"/>
  <c r="O1613" i="15"/>
  <c r="O1614" i="15"/>
  <c r="O1615" i="15"/>
  <c r="O1616" i="15"/>
  <c r="O1617" i="15"/>
  <c r="O1618" i="15"/>
  <c r="O1619" i="15"/>
  <c r="O1620" i="15"/>
  <c r="O1621" i="15"/>
  <c r="O1622" i="15"/>
  <c r="O1623" i="15"/>
  <c r="O1624" i="15"/>
  <c r="O1625" i="15"/>
  <c r="O1626" i="15"/>
  <c r="O1627" i="15"/>
  <c r="O1628" i="15"/>
  <c r="O1629" i="15"/>
  <c r="O1630" i="15"/>
  <c r="O1631" i="15"/>
  <c r="O1632" i="15"/>
  <c r="O1633" i="15"/>
  <c r="O1634" i="15"/>
  <c r="O1635" i="15"/>
  <c r="O1636" i="15"/>
  <c r="O1637" i="15"/>
  <c r="O1638" i="15"/>
  <c r="O1639" i="15"/>
  <c r="O1640" i="15"/>
  <c r="O1641" i="15"/>
  <c r="O1642" i="15"/>
  <c r="O1643" i="15"/>
  <c r="O1644" i="15"/>
  <c r="O1645" i="15"/>
  <c r="O1646" i="15"/>
  <c r="O1647" i="15"/>
  <c r="O1648" i="15"/>
  <c r="O1649" i="15"/>
  <c r="O1650" i="15"/>
  <c r="O1651" i="15"/>
  <c r="O1652" i="15"/>
  <c r="O1653" i="15"/>
  <c r="O1654" i="15"/>
  <c r="O1655" i="15"/>
  <c r="O1656" i="15"/>
  <c r="O1657" i="15"/>
  <c r="O1658" i="15"/>
  <c r="O1659" i="15"/>
  <c r="O1660" i="15"/>
  <c r="O1661" i="15"/>
  <c r="O1662" i="15"/>
  <c r="O1663" i="15"/>
  <c r="O1664" i="15"/>
  <c r="O1665" i="15"/>
  <c r="O1666" i="15"/>
  <c r="O1667" i="15"/>
  <c r="O1668" i="15"/>
  <c r="O1669" i="15"/>
  <c r="O1670" i="15"/>
  <c r="O1671" i="15"/>
  <c r="O1672" i="15"/>
  <c r="O1673" i="15"/>
  <c r="O1674" i="15"/>
  <c r="O1675" i="15"/>
  <c r="O1676" i="15"/>
  <c r="O1677" i="15"/>
  <c r="O1678" i="15"/>
  <c r="O1679" i="15"/>
  <c r="O1680" i="15"/>
  <c r="O1681" i="15"/>
  <c r="O1682" i="15"/>
  <c r="O1683" i="15"/>
  <c r="O1684" i="15"/>
  <c r="O1685" i="15"/>
  <c r="O1686" i="15"/>
  <c r="O1687" i="15"/>
  <c r="O1688" i="15"/>
  <c r="O1689" i="15"/>
  <c r="O1690" i="15"/>
  <c r="O1691" i="15"/>
  <c r="O1692" i="15"/>
  <c r="O1693" i="15"/>
  <c r="O1694" i="15"/>
  <c r="O1695" i="15"/>
  <c r="O1696" i="15"/>
  <c r="O1697" i="15"/>
  <c r="O1698" i="15"/>
  <c r="O1699" i="15"/>
  <c r="O1700" i="15"/>
  <c r="O1701" i="15"/>
  <c r="O1702" i="15"/>
  <c r="O1703" i="15"/>
  <c r="O1704" i="15"/>
  <c r="O1705" i="15"/>
  <c r="O1706" i="15"/>
  <c r="O1707" i="15"/>
  <c r="O1708" i="15"/>
  <c r="O1709" i="15"/>
  <c r="O1710" i="15"/>
  <c r="O1711" i="15"/>
  <c r="O1712" i="15"/>
  <c r="O1713" i="15"/>
  <c r="O1714" i="15"/>
  <c r="O1715" i="15"/>
  <c r="O1716" i="15"/>
  <c r="O1717" i="15"/>
  <c r="O1718" i="15"/>
  <c r="O1719" i="15"/>
  <c r="O1720" i="15"/>
  <c r="O1721" i="15"/>
  <c r="O1722" i="15"/>
  <c r="O1723" i="15"/>
  <c r="O1724" i="15"/>
  <c r="O1725" i="15"/>
  <c r="O1726" i="15"/>
  <c r="O1727" i="15"/>
  <c r="O1728" i="15"/>
  <c r="O1729" i="15"/>
  <c r="O1730" i="15"/>
  <c r="O1731" i="15"/>
  <c r="O1732" i="15"/>
  <c r="O1733" i="15"/>
  <c r="O1734" i="15"/>
  <c r="O1735" i="15"/>
  <c r="O1736" i="15"/>
  <c r="O1737" i="15"/>
  <c r="O1738" i="15"/>
  <c r="O1739" i="15"/>
  <c r="O1740" i="15"/>
  <c r="O1741" i="15"/>
  <c r="O1742" i="15"/>
  <c r="O1743" i="15"/>
  <c r="O1744" i="15"/>
  <c r="O1745" i="15"/>
  <c r="O1746" i="15"/>
  <c r="O1747" i="15"/>
  <c r="O1748" i="15"/>
  <c r="O1749" i="15"/>
  <c r="O1750" i="15"/>
  <c r="O1751" i="15"/>
  <c r="O1752" i="15"/>
  <c r="O1753" i="15"/>
  <c r="O1754" i="15"/>
  <c r="O1755" i="15"/>
  <c r="O1756" i="15"/>
  <c r="O1757" i="15"/>
  <c r="O1758" i="15"/>
  <c r="O1759" i="15"/>
  <c r="O1760" i="15"/>
  <c r="O1761" i="15"/>
  <c r="O1762" i="15"/>
  <c r="O1763" i="15"/>
  <c r="O1764" i="15"/>
  <c r="O1765" i="15"/>
  <c r="O1766" i="15"/>
  <c r="O1767" i="15"/>
  <c r="O1768" i="15"/>
  <c r="O1769" i="15"/>
  <c r="O1770" i="15"/>
  <c r="O1771" i="15"/>
  <c r="O1772" i="15"/>
  <c r="O1773" i="15"/>
  <c r="O1774" i="15"/>
  <c r="O1775" i="15"/>
  <c r="O1776" i="15"/>
  <c r="O1777" i="15"/>
  <c r="O1778" i="15"/>
  <c r="O1779" i="15"/>
  <c r="O1780" i="15"/>
  <c r="O1781" i="15"/>
  <c r="O1782" i="15"/>
  <c r="O1783" i="15"/>
  <c r="O1784" i="15"/>
  <c r="O1785" i="15"/>
  <c r="O1786" i="15"/>
  <c r="O1787" i="15"/>
  <c r="O1788" i="15"/>
  <c r="O1789" i="15"/>
  <c r="O1790" i="15"/>
  <c r="O1791" i="15"/>
  <c r="O1792" i="15"/>
  <c r="O1793" i="15"/>
  <c r="O1794" i="15"/>
  <c r="O1795" i="15"/>
  <c r="O1796" i="15"/>
  <c r="O1797" i="15"/>
  <c r="O1798" i="15"/>
  <c r="O1799" i="15"/>
  <c r="O1800" i="15"/>
  <c r="O1801" i="15"/>
  <c r="O1802" i="15"/>
  <c r="O1803" i="15"/>
  <c r="O1804" i="15"/>
  <c r="O1805" i="15"/>
  <c r="O1806" i="15"/>
  <c r="O1807" i="15"/>
  <c r="O1808" i="15"/>
  <c r="O1809" i="15"/>
  <c r="O1810" i="15"/>
  <c r="O1811" i="15"/>
  <c r="O1812" i="15"/>
  <c r="O1813" i="15"/>
  <c r="O1814" i="15"/>
  <c r="O1815" i="15"/>
  <c r="O1816" i="15"/>
  <c r="O1817" i="15"/>
  <c r="O1818" i="15"/>
  <c r="O1819" i="15"/>
  <c r="O1820" i="15"/>
  <c r="O1821" i="15"/>
  <c r="O1822" i="15"/>
  <c r="O1823" i="15"/>
  <c r="O1824" i="15"/>
  <c r="O1825" i="15"/>
  <c r="O1826" i="15"/>
  <c r="O1827" i="15"/>
  <c r="O1828" i="15"/>
  <c r="O1829" i="15"/>
  <c r="O1830" i="15"/>
  <c r="O1831" i="15"/>
  <c r="O1832" i="15"/>
  <c r="O1833" i="15"/>
  <c r="O1834" i="15"/>
  <c r="O1835" i="15"/>
  <c r="O1836" i="15"/>
  <c r="O1837" i="15"/>
  <c r="O1838" i="15"/>
  <c r="O1839" i="15"/>
  <c r="O1840" i="15"/>
  <c r="O1841" i="15"/>
  <c r="O1842" i="15"/>
  <c r="O1843" i="15"/>
  <c r="O1844" i="15"/>
  <c r="O1845" i="15"/>
  <c r="O1846" i="15"/>
  <c r="O1847" i="15"/>
  <c r="O1848" i="15"/>
  <c r="O1849" i="15"/>
  <c r="O1850" i="15"/>
  <c r="O1851" i="15"/>
  <c r="O1852" i="15"/>
  <c r="O1853" i="15"/>
  <c r="O1854" i="15"/>
  <c r="O1855" i="15"/>
  <c r="O1856" i="15"/>
  <c r="O1857" i="15"/>
  <c r="O1858" i="15"/>
  <c r="O1859" i="15"/>
  <c r="O1860" i="15"/>
  <c r="O1861" i="15"/>
  <c r="O1862" i="15"/>
  <c r="O1863" i="15"/>
  <c r="O1864" i="15"/>
  <c r="O1865" i="15"/>
  <c r="O1866" i="15"/>
  <c r="O1867" i="15"/>
  <c r="O1868" i="15"/>
  <c r="O1869" i="15"/>
  <c r="O1870" i="15"/>
  <c r="O1871" i="15"/>
  <c r="O1872" i="15"/>
  <c r="O1873" i="15"/>
  <c r="O1874" i="15"/>
  <c r="O1875" i="15"/>
  <c r="O1876" i="15"/>
  <c r="O1877" i="15"/>
  <c r="O1878" i="15"/>
  <c r="O1879" i="15"/>
  <c r="O1880" i="15"/>
  <c r="O1881" i="15"/>
  <c r="O1882" i="15"/>
  <c r="O1883" i="15"/>
  <c r="O1884" i="15"/>
  <c r="O1885" i="15"/>
  <c r="O1886" i="15"/>
  <c r="O1887" i="15"/>
  <c r="O1888" i="15"/>
  <c r="O1889" i="15"/>
  <c r="O1890" i="15"/>
  <c r="O1891" i="15"/>
  <c r="O1892" i="15"/>
  <c r="O1893" i="15"/>
  <c r="O1894" i="15"/>
  <c r="O1895" i="15"/>
  <c r="O1896" i="15"/>
  <c r="O1897" i="15"/>
  <c r="O1898" i="15"/>
  <c r="O1899" i="15"/>
  <c r="O1900" i="15"/>
  <c r="O1901" i="15"/>
  <c r="O1902" i="15"/>
  <c r="O1903" i="15"/>
  <c r="O1904" i="15"/>
  <c r="O1905" i="15"/>
  <c r="O1906" i="15"/>
  <c r="O1907" i="15"/>
  <c r="O1908" i="15"/>
  <c r="O1909" i="15"/>
  <c r="O1910" i="15"/>
  <c r="O1911" i="15"/>
  <c r="O1912" i="15"/>
  <c r="O1913" i="15"/>
  <c r="O1914" i="15"/>
  <c r="O1915" i="15"/>
  <c r="O1916" i="15"/>
  <c r="O1917" i="15"/>
  <c r="O1918" i="15"/>
  <c r="O1919" i="15"/>
  <c r="O1920" i="15"/>
  <c r="O1921" i="15"/>
  <c r="O1922" i="15"/>
  <c r="O1923" i="15"/>
  <c r="O1924" i="15"/>
  <c r="O1925" i="15"/>
  <c r="O1926" i="15"/>
  <c r="O1927" i="15"/>
  <c r="O1928" i="15"/>
  <c r="O1929" i="15"/>
  <c r="O1930" i="15"/>
  <c r="O1931" i="15"/>
  <c r="O1932" i="15"/>
  <c r="O1933" i="15"/>
  <c r="O1934" i="15"/>
  <c r="O1935" i="15"/>
  <c r="O1936" i="15"/>
  <c r="O1937" i="15"/>
  <c r="O1938" i="15"/>
  <c r="O1939" i="15"/>
  <c r="O1940" i="15"/>
  <c r="O1941" i="15"/>
  <c r="O1942" i="15"/>
  <c r="O1943" i="15"/>
  <c r="O1944" i="15"/>
  <c r="O1945" i="15"/>
  <c r="O1946" i="15"/>
  <c r="O1947" i="15"/>
  <c r="O1948" i="15"/>
  <c r="O1949" i="15"/>
  <c r="O1950" i="15"/>
  <c r="O1951" i="15"/>
  <c r="O1952" i="15"/>
  <c r="O1953" i="15"/>
  <c r="O1954" i="15"/>
  <c r="O1955" i="15"/>
  <c r="O1956" i="15"/>
  <c r="O1957" i="15"/>
  <c r="O1958" i="15"/>
  <c r="O1959" i="15"/>
  <c r="O1960" i="15"/>
  <c r="O1961" i="15"/>
  <c r="O1962" i="15"/>
  <c r="O1963" i="15"/>
  <c r="O1964" i="15"/>
  <c r="O1965" i="15"/>
  <c r="O1966" i="15"/>
  <c r="O1967" i="15"/>
  <c r="O1968" i="15"/>
  <c r="O1969" i="15"/>
  <c r="O1970" i="15"/>
  <c r="O1971" i="15"/>
  <c r="O1972" i="15"/>
  <c r="O1973" i="15"/>
  <c r="O1974" i="15"/>
  <c r="O1975" i="15"/>
  <c r="O1976" i="15"/>
  <c r="O1977" i="15"/>
  <c r="O1978" i="15"/>
  <c r="O1979" i="15"/>
  <c r="O1980" i="15"/>
  <c r="O1981" i="15"/>
  <c r="O1982" i="15"/>
  <c r="O1983" i="15"/>
  <c r="O1984" i="15"/>
  <c r="O1985" i="15"/>
  <c r="O1986" i="15"/>
  <c r="O1987" i="15"/>
  <c r="O1988" i="15"/>
  <c r="O1989" i="15"/>
  <c r="O1990" i="15"/>
  <c r="O1991" i="15"/>
  <c r="O1992" i="15"/>
  <c r="O1993" i="15"/>
  <c r="O1994" i="15"/>
  <c r="O1995" i="15"/>
  <c r="O1996" i="15"/>
  <c r="O1997" i="15"/>
  <c r="O1998" i="15"/>
  <c r="O1999" i="15"/>
  <c r="O2000" i="15"/>
  <c r="O2001" i="15"/>
  <c r="O2002" i="15"/>
  <c r="O2003" i="15"/>
  <c r="O2004" i="15"/>
  <c r="O2005" i="15"/>
  <c r="O2006" i="15"/>
  <c r="O2007" i="15"/>
  <c r="O2008" i="15"/>
  <c r="O2009" i="15"/>
  <c r="O2010" i="15"/>
  <c r="O2011" i="15"/>
  <c r="O2012" i="15"/>
  <c r="O2013" i="15"/>
  <c r="O2014" i="15"/>
  <c r="O2015" i="15"/>
  <c r="O2016" i="15"/>
  <c r="O2017" i="15"/>
  <c r="O2018" i="15"/>
  <c r="O2019" i="15"/>
  <c r="O2020" i="15"/>
  <c r="O2021" i="15"/>
  <c r="O2022" i="15"/>
  <c r="O2023" i="15"/>
  <c r="O2024" i="15"/>
  <c r="O2025" i="15"/>
  <c r="O2026" i="15"/>
  <c r="O2027" i="15"/>
  <c r="O2028" i="15"/>
  <c r="O2029" i="15"/>
  <c r="O2030" i="15"/>
  <c r="O2031" i="15"/>
  <c r="O2032" i="15"/>
  <c r="O2033" i="15"/>
  <c r="O2034" i="15"/>
  <c r="O2035" i="15"/>
  <c r="O2036" i="15"/>
  <c r="O2037" i="15"/>
  <c r="O2038" i="15"/>
  <c r="O2039" i="15"/>
  <c r="O2040" i="15"/>
  <c r="O2041" i="15"/>
  <c r="O2042" i="15"/>
  <c r="O2043" i="15"/>
  <c r="O2044" i="15"/>
  <c r="O2045" i="15"/>
  <c r="O2046" i="15"/>
  <c r="O2047" i="15"/>
  <c r="O2048" i="15"/>
  <c r="O2049" i="15"/>
  <c r="O2050" i="15"/>
  <c r="O2051" i="15"/>
  <c r="O2052" i="15"/>
  <c r="O2053" i="15"/>
  <c r="O2054" i="15"/>
  <c r="O2055" i="15"/>
  <c r="O2056" i="15"/>
  <c r="O2057" i="15"/>
  <c r="O2058" i="15"/>
  <c r="O2059" i="15"/>
  <c r="O2060" i="15"/>
  <c r="O2061" i="15"/>
  <c r="O2062" i="15"/>
  <c r="O2063" i="15"/>
  <c r="O2064" i="15"/>
  <c r="O2065" i="15"/>
  <c r="O2066" i="15"/>
  <c r="O2067" i="15"/>
  <c r="O2068" i="15"/>
  <c r="O2069" i="15"/>
  <c r="O2070" i="15"/>
  <c r="O2071" i="15"/>
  <c r="O2072" i="15"/>
  <c r="O2073" i="15"/>
  <c r="O2074" i="15"/>
  <c r="O2075" i="15"/>
  <c r="O2076" i="15"/>
  <c r="O2077" i="15"/>
  <c r="O2078" i="15"/>
  <c r="O2079" i="15"/>
  <c r="O2080" i="15"/>
  <c r="O2081" i="15"/>
  <c r="O2082" i="15"/>
  <c r="O2083" i="15"/>
  <c r="O2084" i="15"/>
  <c r="O2085" i="15"/>
  <c r="O2086" i="15"/>
  <c r="O2087" i="15"/>
  <c r="O2088" i="15"/>
  <c r="O2089" i="15"/>
  <c r="O2090" i="15"/>
  <c r="O2091" i="15"/>
  <c r="O2092" i="15"/>
  <c r="O2093" i="15"/>
  <c r="O2094" i="15"/>
  <c r="O2095" i="15"/>
  <c r="O2096" i="15"/>
  <c r="O2097" i="15"/>
  <c r="O2098" i="15"/>
  <c r="O2099" i="15"/>
  <c r="O2100" i="15"/>
  <c r="O2101" i="15"/>
  <c r="O2102" i="15"/>
  <c r="O2103" i="15"/>
  <c r="O2104" i="15"/>
  <c r="O2105" i="15"/>
  <c r="O2106" i="15"/>
  <c r="O2107" i="15"/>
  <c r="O2108" i="15"/>
  <c r="O2109" i="15"/>
  <c r="O2110" i="15"/>
  <c r="O2111" i="15"/>
  <c r="O2112" i="15"/>
  <c r="O2113" i="15"/>
  <c r="O2114" i="15"/>
  <c r="O2115" i="15"/>
  <c r="O2116" i="15"/>
  <c r="O2117" i="15"/>
  <c r="O2118" i="15"/>
  <c r="O2119" i="15"/>
  <c r="O2120" i="15"/>
  <c r="O2121" i="15"/>
  <c r="O2122" i="15"/>
  <c r="O2123" i="15"/>
  <c r="O2124" i="15"/>
  <c r="O2125" i="15"/>
  <c r="O2126" i="15"/>
  <c r="O2127" i="15"/>
  <c r="O2128" i="15"/>
  <c r="O2129" i="15"/>
  <c r="O2130" i="15"/>
  <c r="O2131" i="15"/>
  <c r="O2132" i="15"/>
  <c r="O2133" i="15"/>
  <c r="O2134" i="15"/>
  <c r="O2135" i="15"/>
  <c r="O2136" i="15"/>
  <c r="O2137" i="15"/>
  <c r="O2138" i="15"/>
  <c r="O2139" i="15"/>
  <c r="O2140" i="15"/>
  <c r="O2141" i="15"/>
  <c r="O2142" i="15"/>
  <c r="O2143" i="15"/>
  <c r="O2144" i="15"/>
  <c r="O2145" i="15"/>
  <c r="O2146" i="15"/>
  <c r="O2147" i="15"/>
  <c r="O2148" i="15"/>
  <c r="O2149" i="15"/>
  <c r="O2150" i="15"/>
  <c r="O2151" i="15"/>
  <c r="O2152" i="15"/>
  <c r="O2153" i="15"/>
  <c r="O2154" i="15"/>
  <c r="O2155" i="15"/>
  <c r="O2156" i="15"/>
  <c r="O2157" i="15"/>
  <c r="O2158" i="15"/>
  <c r="O2159" i="15"/>
  <c r="O2160" i="15"/>
  <c r="O2161" i="15"/>
  <c r="O2162" i="15"/>
  <c r="O2163" i="15"/>
  <c r="O2164" i="15"/>
  <c r="O2165" i="15"/>
  <c r="O2166" i="15"/>
  <c r="O2167" i="15"/>
  <c r="O2168" i="15"/>
  <c r="O2169" i="15"/>
  <c r="O2170" i="15"/>
  <c r="O2171" i="15"/>
  <c r="O2172" i="15"/>
  <c r="O2173" i="15"/>
  <c r="O2174" i="15"/>
  <c r="O2175" i="15"/>
  <c r="O2176" i="15"/>
  <c r="O2177" i="15"/>
  <c r="O2178" i="15"/>
  <c r="O2179" i="15"/>
  <c r="O2180" i="15"/>
  <c r="O2181" i="15"/>
  <c r="O2182" i="15"/>
  <c r="O2183" i="15"/>
  <c r="O2184" i="15"/>
  <c r="O2185" i="15"/>
  <c r="O2186" i="15"/>
  <c r="O2187" i="15"/>
  <c r="O2188" i="15"/>
  <c r="O2189" i="15"/>
  <c r="O2190" i="15"/>
  <c r="O2191" i="15"/>
  <c r="O2192" i="15"/>
  <c r="O2193" i="15"/>
  <c r="O2194" i="15"/>
  <c r="O2195" i="15"/>
  <c r="O2196" i="15"/>
  <c r="O2197" i="15"/>
  <c r="O2198" i="15"/>
  <c r="O2199" i="15"/>
  <c r="O2200" i="15"/>
  <c r="O2201" i="15"/>
  <c r="O2202" i="15"/>
  <c r="O2203" i="15"/>
  <c r="O2204" i="15"/>
  <c r="O2205" i="15"/>
  <c r="O2206" i="15"/>
  <c r="O2207" i="15"/>
  <c r="O2208" i="15"/>
  <c r="O2209" i="15"/>
  <c r="O2210" i="15"/>
  <c r="O2211" i="15"/>
  <c r="O2212" i="15"/>
  <c r="O2213" i="15"/>
  <c r="O2214" i="15"/>
  <c r="O2215" i="15"/>
  <c r="O2216" i="15"/>
  <c r="O2217" i="15"/>
  <c r="O2218" i="15"/>
  <c r="O2219" i="15"/>
  <c r="O2220" i="15"/>
  <c r="O2221" i="15"/>
  <c r="O2222" i="15"/>
  <c r="O2223" i="15"/>
  <c r="O2224" i="15"/>
  <c r="O2225" i="15"/>
  <c r="O2226" i="15"/>
  <c r="O2227" i="15"/>
  <c r="O2228" i="15"/>
  <c r="O2229" i="15"/>
  <c r="O2230" i="15"/>
  <c r="O2231" i="15"/>
  <c r="O2232" i="15"/>
  <c r="O2233" i="15"/>
  <c r="O2234" i="15"/>
  <c r="O2235" i="15"/>
  <c r="O2236" i="15"/>
  <c r="O2237" i="15"/>
  <c r="O2238" i="15"/>
  <c r="O2239" i="15"/>
  <c r="O2240" i="15"/>
  <c r="O2241" i="15"/>
  <c r="O2242" i="15"/>
  <c r="O2243" i="15"/>
  <c r="O2244" i="15"/>
  <c r="O2245" i="15"/>
  <c r="O2246" i="15"/>
  <c r="O2247" i="15"/>
  <c r="O2248" i="15"/>
  <c r="O2249" i="15"/>
  <c r="O2250" i="15"/>
  <c r="O2251" i="15"/>
  <c r="O2252" i="15"/>
  <c r="O2253" i="15"/>
  <c r="O2254" i="15"/>
  <c r="O2255" i="15"/>
  <c r="O2256" i="15"/>
  <c r="O2257" i="15"/>
  <c r="O2258" i="15"/>
  <c r="O2259" i="15"/>
  <c r="O2260" i="15"/>
  <c r="O2261" i="15"/>
  <c r="O2262" i="15"/>
  <c r="O2263" i="15"/>
  <c r="O2264" i="15"/>
  <c r="O2265" i="15"/>
  <c r="O2266" i="15"/>
  <c r="O2267" i="15"/>
  <c r="O2268" i="15"/>
  <c r="O2269" i="15"/>
  <c r="O2270" i="15"/>
  <c r="O2271" i="15"/>
  <c r="O2272" i="15"/>
  <c r="O2273" i="15"/>
  <c r="O2274" i="15"/>
  <c r="O2275" i="15"/>
  <c r="O2276" i="15"/>
  <c r="O2277" i="15"/>
  <c r="O2278" i="15"/>
  <c r="O2279" i="15"/>
  <c r="O2280" i="15"/>
  <c r="O2281" i="15"/>
  <c r="O2282" i="15"/>
  <c r="O2283" i="15"/>
  <c r="O2284" i="15"/>
  <c r="O2285" i="15"/>
  <c r="O2286" i="15"/>
  <c r="O2287" i="15"/>
  <c r="O2288" i="15"/>
  <c r="O2289" i="15"/>
  <c r="O2290" i="15"/>
  <c r="O2291" i="15"/>
  <c r="O2292" i="15"/>
  <c r="O2293" i="15"/>
  <c r="O2294" i="15"/>
  <c r="O2295" i="15"/>
  <c r="O2296" i="15"/>
  <c r="O2297" i="15"/>
  <c r="O2298" i="15"/>
  <c r="O2299" i="15"/>
  <c r="O2300" i="15"/>
  <c r="O2301" i="15"/>
  <c r="O2302" i="15"/>
  <c r="O2303" i="15"/>
  <c r="O2304" i="15"/>
  <c r="O2305" i="15"/>
  <c r="O2306" i="15"/>
  <c r="O2307" i="15"/>
  <c r="O2308" i="15"/>
  <c r="O2309" i="15"/>
  <c r="O2310" i="15"/>
  <c r="O2311" i="15"/>
  <c r="O2312" i="15"/>
  <c r="O2313" i="15"/>
  <c r="O2314" i="15"/>
  <c r="O2315" i="15"/>
  <c r="O2316" i="15"/>
  <c r="O2317" i="15"/>
  <c r="O2318" i="15"/>
  <c r="O2319" i="15"/>
  <c r="O2320" i="15"/>
  <c r="O2321" i="15"/>
  <c r="O2322" i="15"/>
  <c r="O2323" i="15"/>
  <c r="O2324" i="15"/>
  <c r="O2325" i="15"/>
  <c r="O2326" i="15"/>
  <c r="O2327" i="15"/>
  <c r="O2328" i="15"/>
  <c r="O2329" i="15"/>
  <c r="O2330" i="15"/>
  <c r="O2331" i="15"/>
  <c r="O2332" i="15"/>
  <c r="O2333" i="15"/>
  <c r="O2334" i="15"/>
  <c r="O2335" i="15"/>
  <c r="O2336" i="15"/>
  <c r="O2337" i="15"/>
  <c r="O2338" i="15"/>
  <c r="O2339" i="15"/>
  <c r="O2340" i="15"/>
  <c r="O2341" i="15"/>
  <c r="O2342" i="15"/>
  <c r="O2343" i="15"/>
  <c r="O2344" i="15"/>
  <c r="O2345" i="15"/>
  <c r="O2346" i="15"/>
  <c r="O2347" i="15"/>
  <c r="O2348" i="15"/>
  <c r="O2349" i="15"/>
  <c r="O2350" i="15"/>
  <c r="O2351" i="15"/>
  <c r="O2352" i="15"/>
  <c r="O2353" i="15"/>
  <c r="O2354" i="15"/>
  <c r="O2355" i="15"/>
  <c r="O2356" i="15"/>
  <c r="O2357" i="15"/>
  <c r="O2358" i="15"/>
  <c r="O2359" i="15"/>
  <c r="O2360" i="15"/>
  <c r="O2361" i="15"/>
  <c r="O2362" i="15"/>
  <c r="O2363" i="15"/>
  <c r="O2364" i="15"/>
  <c r="O2365" i="15"/>
  <c r="O2366" i="15"/>
  <c r="O2367" i="15"/>
  <c r="O2368" i="15"/>
  <c r="O2369" i="15"/>
  <c r="O2370" i="15"/>
  <c r="O2371" i="15"/>
  <c r="O2372" i="15"/>
  <c r="O2373" i="15"/>
  <c r="O2374" i="15"/>
  <c r="O2375" i="15"/>
  <c r="O2376" i="15"/>
  <c r="O2377" i="15"/>
  <c r="O2378" i="15"/>
  <c r="O2379" i="15"/>
  <c r="O2380" i="15"/>
  <c r="O2381" i="15"/>
  <c r="O2382" i="15"/>
  <c r="O2383" i="15"/>
  <c r="O2384" i="15"/>
  <c r="O2385" i="15"/>
  <c r="O2386" i="15"/>
  <c r="O2387" i="15"/>
  <c r="O2388" i="15"/>
  <c r="O2389" i="15"/>
  <c r="O2390" i="15"/>
  <c r="O2391" i="15"/>
  <c r="O2392" i="15"/>
  <c r="O2393" i="15"/>
  <c r="O2394" i="15"/>
  <c r="O2395" i="15"/>
  <c r="O2396" i="15"/>
  <c r="O2397" i="15"/>
  <c r="O2398" i="15"/>
  <c r="O2399" i="15"/>
  <c r="O2400" i="15"/>
  <c r="O2401" i="15"/>
  <c r="O2402" i="15"/>
  <c r="O2403" i="15"/>
  <c r="O2404" i="15"/>
  <c r="O2405" i="15"/>
  <c r="O2406" i="15"/>
  <c r="O2407" i="15"/>
  <c r="O2408" i="15"/>
  <c r="O2409" i="15"/>
  <c r="O2410" i="15"/>
  <c r="O2411" i="15"/>
  <c r="O2412" i="15"/>
  <c r="O2413" i="15"/>
  <c r="O2414" i="15"/>
  <c r="O2415" i="15"/>
  <c r="O2416" i="15"/>
  <c r="O2417" i="15"/>
  <c r="O2418" i="15"/>
  <c r="O2419" i="15"/>
  <c r="O2420" i="15"/>
  <c r="O2421" i="15"/>
  <c r="O2422" i="15"/>
  <c r="O2423" i="15"/>
  <c r="O2424" i="15"/>
  <c r="O2425" i="15"/>
  <c r="O2426" i="15"/>
  <c r="O2427" i="15"/>
  <c r="O2428" i="15"/>
  <c r="O2429" i="15"/>
  <c r="O2430" i="15"/>
  <c r="O2431" i="15"/>
  <c r="O2432" i="15"/>
  <c r="O2433" i="15"/>
  <c r="O2434" i="15"/>
  <c r="O2435" i="15"/>
  <c r="O2436" i="15"/>
  <c r="O2437" i="15"/>
  <c r="O2438" i="15"/>
  <c r="O2439" i="15"/>
  <c r="O2440" i="15"/>
  <c r="O2441" i="15"/>
  <c r="O2442" i="15"/>
  <c r="O2443" i="15"/>
  <c r="O2444" i="15"/>
  <c r="O2445" i="15"/>
  <c r="O2446" i="15"/>
  <c r="O2447" i="15"/>
  <c r="O2448" i="15"/>
  <c r="O2449" i="15"/>
  <c r="O2450" i="15"/>
  <c r="O2451" i="15"/>
  <c r="O2452" i="15"/>
  <c r="O2453" i="15"/>
  <c r="O2454" i="15"/>
  <c r="O2455" i="15"/>
  <c r="O2456" i="15"/>
  <c r="O2457" i="15"/>
  <c r="O2458" i="15"/>
  <c r="O2459" i="15"/>
  <c r="O2460" i="15"/>
  <c r="O2461" i="15"/>
  <c r="O2462" i="15"/>
  <c r="O2463" i="15"/>
  <c r="O2464" i="15"/>
  <c r="O2465" i="15"/>
  <c r="O2466" i="15"/>
  <c r="O2467" i="15"/>
  <c r="O2468" i="15"/>
  <c r="O2469" i="15"/>
  <c r="O2470" i="15"/>
  <c r="O2471" i="15"/>
  <c r="O2472" i="15"/>
  <c r="O2473" i="15"/>
  <c r="O2474" i="15"/>
  <c r="O2475" i="15"/>
  <c r="O2476" i="15"/>
  <c r="O2477" i="15"/>
  <c r="O2478" i="15"/>
  <c r="O2479" i="15"/>
  <c r="O2480" i="15"/>
  <c r="O2481" i="15"/>
  <c r="O2482" i="15"/>
  <c r="O2483" i="15"/>
  <c r="O2484" i="15"/>
  <c r="O2485" i="15"/>
  <c r="O2486" i="15"/>
  <c r="O2487" i="15"/>
  <c r="O2488" i="15"/>
  <c r="O2489" i="15"/>
  <c r="O2490" i="15"/>
  <c r="O2491" i="15"/>
  <c r="O2492" i="15"/>
  <c r="O2493" i="15"/>
  <c r="O2494" i="15"/>
  <c r="O2495" i="15"/>
  <c r="O2496" i="15"/>
  <c r="O2497" i="15"/>
  <c r="O2498" i="15"/>
  <c r="O2499" i="15"/>
  <c r="O2500" i="15"/>
  <c r="O2501" i="15"/>
  <c r="O2502" i="15"/>
  <c r="O2503" i="15"/>
  <c r="O2504" i="15"/>
  <c r="O2505" i="15"/>
  <c r="O2506" i="15"/>
  <c r="O2507" i="15"/>
  <c r="O2508" i="15"/>
  <c r="O2509" i="15"/>
  <c r="O2510" i="15"/>
  <c r="O2511" i="15"/>
  <c r="O2512" i="15"/>
  <c r="O2513" i="15"/>
  <c r="O2514" i="15"/>
  <c r="O2515" i="15"/>
  <c r="O2516" i="15"/>
  <c r="O2517" i="15"/>
  <c r="O2518" i="15"/>
  <c r="O2519" i="15"/>
  <c r="O2520" i="15"/>
  <c r="O2521" i="15"/>
  <c r="O2522" i="15"/>
  <c r="O2523" i="15"/>
  <c r="O2524" i="15"/>
  <c r="O2525" i="15"/>
  <c r="O2526" i="15"/>
  <c r="O2527" i="15"/>
  <c r="O2528" i="15"/>
  <c r="O2529" i="15"/>
  <c r="O2530" i="15"/>
  <c r="O2531" i="15"/>
  <c r="Y45" i="9"/>
  <c r="AA3540" i="9"/>
  <c r="AA3626" i="9"/>
  <c r="AD3626" i="9"/>
  <c r="AD3627" i="9"/>
  <c r="AD3628" i="9"/>
  <c r="AD3629" i="9"/>
  <c r="AD3630" i="9"/>
  <c r="AD3631" i="9"/>
  <c r="AD3632" i="9"/>
  <c r="AD3633" i="9"/>
  <c r="AD3634" i="9"/>
  <c r="AD3635" i="9"/>
  <c r="AD3636" i="9"/>
  <c r="AD3637" i="9"/>
  <c r="AD3638" i="9"/>
  <c r="AD3639" i="9"/>
  <c r="AD3640" i="9"/>
  <c r="Z3634" i="9"/>
  <c r="AB3634" i="9"/>
  <c r="AC3634" i="9"/>
  <c r="Z3635" i="9"/>
  <c r="AB3635" i="9"/>
  <c r="AC3635" i="9"/>
  <c r="Z3636" i="9"/>
  <c r="AB3636" i="9"/>
  <c r="AC3636" i="9"/>
  <c r="Z3637" i="9"/>
  <c r="AB3637" i="9"/>
  <c r="AC3637" i="9"/>
  <c r="Z3638" i="9"/>
  <c r="AB3638" i="9"/>
  <c r="AC3638" i="9"/>
  <c r="Z3639" i="9"/>
  <c r="AB3639" i="9"/>
  <c r="AC3639" i="9"/>
  <c r="Z3640" i="9"/>
  <c r="AB3640" i="9"/>
  <c r="AC3640" i="9"/>
  <c r="Z3633" i="9"/>
  <c r="AB3633" i="9"/>
  <c r="AC3633" i="9"/>
  <c r="U3640" i="9"/>
  <c r="U3639" i="9"/>
  <c r="U3638" i="9"/>
  <c r="U3637" i="9"/>
  <c r="U3636" i="9"/>
  <c r="U3635" i="9"/>
  <c r="U3634" i="9"/>
  <c r="U3633" i="9"/>
  <c r="O874" i="38"/>
  <c r="AA3497" i="9"/>
  <c r="AB3497" i="9"/>
  <c r="AC3497" i="9"/>
  <c r="AD3497" i="9"/>
  <c r="AA3498" i="9"/>
  <c r="AB3498" i="9"/>
  <c r="AC3498" i="9"/>
  <c r="AD3498" i="9"/>
  <c r="AA3499" i="9"/>
  <c r="AB3499" i="9"/>
  <c r="AC3499" i="9"/>
  <c r="AD3499" i="9"/>
  <c r="AA3500" i="9"/>
  <c r="AB3500" i="9"/>
  <c r="AC3500" i="9"/>
  <c r="AD3500" i="9"/>
  <c r="AA3501" i="9"/>
  <c r="AB3501" i="9"/>
  <c r="AC3501" i="9"/>
  <c r="AD3501" i="9"/>
  <c r="AA3502" i="9"/>
  <c r="AB3502" i="9"/>
  <c r="AC3502" i="9"/>
  <c r="AD3502" i="9"/>
  <c r="AA3503" i="9"/>
  <c r="AB3503" i="9"/>
  <c r="AC3503" i="9"/>
  <c r="AD3503" i="9"/>
  <c r="AA3504" i="9"/>
  <c r="AB3504" i="9"/>
  <c r="AC3504" i="9"/>
  <c r="AD3504" i="9"/>
  <c r="AA3505" i="9"/>
  <c r="AB3505" i="9"/>
  <c r="AC3505" i="9"/>
  <c r="AD3505" i="9"/>
  <c r="AA3506" i="9"/>
  <c r="AB3506" i="9"/>
  <c r="AC3506" i="9"/>
  <c r="AD3506" i="9"/>
  <c r="AA3507" i="9"/>
  <c r="AB3507" i="9"/>
  <c r="AC3507" i="9"/>
  <c r="AD3507" i="9"/>
  <c r="AA3508" i="9"/>
  <c r="AB3508" i="9"/>
  <c r="AC3508" i="9"/>
  <c r="AD3508" i="9"/>
  <c r="AA3509" i="9"/>
  <c r="AB3509" i="9"/>
  <c r="AC3509" i="9"/>
  <c r="AD3509" i="9"/>
  <c r="AA3510" i="9"/>
  <c r="AB3510" i="9"/>
  <c r="AC3510" i="9"/>
  <c r="AD3510" i="9"/>
  <c r="AA3511" i="9"/>
  <c r="AB3511" i="9"/>
  <c r="AC3511" i="9"/>
  <c r="AD3511" i="9"/>
  <c r="AA3512" i="9"/>
  <c r="AB3512" i="9"/>
  <c r="AC3512" i="9"/>
  <c r="AD3512" i="9"/>
  <c r="AA3513" i="9"/>
  <c r="AB3513" i="9"/>
  <c r="AC3513" i="9"/>
  <c r="AD3513" i="9"/>
  <c r="AA3514" i="9"/>
  <c r="AB3514" i="9"/>
  <c r="AC3514" i="9"/>
  <c r="AD3514" i="9"/>
  <c r="AA3515" i="9"/>
  <c r="AB3515" i="9"/>
  <c r="AC3515" i="9"/>
  <c r="AD3515" i="9"/>
  <c r="AA3516" i="9"/>
  <c r="AB3516" i="9"/>
  <c r="AC3516" i="9"/>
  <c r="AD3516" i="9"/>
  <c r="AA3517" i="9"/>
  <c r="AB3517" i="9"/>
  <c r="AC3517" i="9"/>
  <c r="AD3517" i="9"/>
  <c r="AA3518" i="9"/>
  <c r="AB3518" i="9"/>
  <c r="AC3518" i="9"/>
  <c r="AD3518" i="9"/>
  <c r="AA3519" i="9"/>
  <c r="AB3519" i="9"/>
  <c r="AC3519" i="9"/>
  <c r="AD3519" i="9"/>
  <c r="AA3520" i="9"/>
  <c r="AB3520" i="9"/>
  <c r="AC3520" i="9"/>
  <c r="AD3520" i="9"/>
  <c r="AA3521" i="9"/>
  <c r="AB3521" i="9"/>
  <c r="AC3521" i="9"/>
  <c r="AD3521" i="9"/>
  <c r="AA3522" i="9"/>
  <c r="AB3522" i="9"/>
  <c r="AC3522" i="9"/>
  <c r="AD3522" i="9"/>
  <c r="AA3523" i="9"/>
  <c r="AB3523" i="9"/>
  <c r="AC3523" i="9"/>
  <c r="AD3523" i="9"/>
  <c r="AA3524" i="9"/>
  <c r="AB3524" i="9"/>
  <c r="AC3524" i="9"/>
  <c r="AD3524" i="9"/>
  <c r="AA3525" i="9"/>
  <c r="AB3525" i="9"/>
  <c r="AC3525" i="9"/>
  <c r="AD3525" i="9"/>
  <c r="AA3526" i="9"/>
  <c r="AB3526" i="9"/>
  <c r="AC3526" i="9"/>
  <c r="AD3526" i="9"/>
  <c r="AA3527" i="9"/>
  <c r="AB3527" i="9"/>
  <c r="AC3527" i="9"/>
  <c r="AD3527" i="9"/>
  <c r="AA3528" i="9"/>
  <c r="AB3528" i="9"/>
  <c r="AC3528" i="9"/>
  <c r="AD3528" i="9"/>
  <c r="AA3529" i="9"/>
  <c r="AB3529" i="9"/>
  <c r="AC3529" i="9"/>
  <c r="AD3529" i="9"/>
  <c r="AA3530" i="9"/>
  <c r="AB3530" i="9"/>
  <c r="AC3530" i="9"/>
  <c r="AD3530" i="9"/>
  <c r="AA3531" i="9"/>
  <c r="AB3531" i="9"/>
  <c r="AC3531" i="9"/>
  <c r="AD3531" i="9"/>
  <c r="AA3532" i="9"/>
  <c r="AB3532" i="9"/>
  <c r="AC3532" i="9"/>
  <c r="AD3532" i="9"/>
  <c r="AA3533" i="9"/>
  <c r="AB3533" i="9"/>
  <c r="AC3533" i="9"/>
  <c r="AD3533" i="9"/>
  <c r="AA3534" i="9"/>
  <c r="AB3534" i="9"/>
  <c r="AC3534" i="9"/>
  <c r="AD3534" i="9"/>
  <c r="AA3535" i="9"/>
  <c r="AB3535" i="9"/>
  <c r="AC3535" i="9"/>
  <c r="AD3535" i="9"/>
  <c r="AA3536" i="9"/>
  <c r="AB3536" i="9"/>
  <c r="AC3536" i="9"/>
  <c r="AD3536" i="9"/>
  <c r="AA3537" i="9"/>
  <c r="AB3537" i="9"/>
  <c r="AC3537" i="9"/>
  <c r="AD3537" i="9"/>
  <c r="AA3538" i="9"/>
  <c r="AB3538" i="9"/>
  <c r="AC3538" i="9"/>
  <c r="AD3538" i="9"/>
  <c r="AA3539" i="9"/>
  <c r="AB3539" i="9"/>
  <c r="AC3539" i="9"/>
  <c r="AD3539" i="9"/>
  <c r="AB3540" i="9"/>
  <c r="AC3540" i="9"/>
  <c r="AD3540" i="9"/>
  <c r="AA3541" i="9"/>
  <c r="AB3541" i="9"/>
  <c r="AC3541" i="9"/>
  <c r="AD3541" i="9"/>
  <c r="AA3542" i="9"/>
  <c r="AB3542" i="9"/>
  <c r="AC3542" i="9"/>
  <c r="AD3542" i="9"/>
  <c r="AA3543" i="9"/>
  <c r="AB3543" i="9"/>
  <c r="AC3543" i="9"/>
  <c r="AD3543" i="9"/>
  <c r="AA3544" i="9"/>
  <c r="AB3544" i="9"/>
  <c r="AC3544" i="9"/>
  <c r="AD3544" i="9"/>
  <c r="AA3545" i="9"/>
  <c r="AB3545" i="9"/>
  <c r="AC3545" i="9"/>
  <c r="AD3545" i="9"/>
  <c r="AA3546" i="9"/>
  <c r="AB3546" i="9"/>
  <c r="AC3546" i="9"/>
  <c r="AD3546" i="9"/>
  <c r="AA3547" i="9"/>
  <c r="AB3547" i="9"/>
  <c r="AC3547" i="9"/>
  <c r="AD3547" i="9"/>
  <c r="AA3548" i="9"/>
  <c r="AB3548" i="9"/>
  <c r="AC3548" i="9"/>
  <c r="AD3548" i="9"/>
  <c r="AA3549" i="9"/>
  <c r="AB3549" i="9"/>
  <c r="AC3549" i="9"/>
  <c r="AD3549" i="9"/>
  <c r="AA3550" i="9"/>
  <c r="AB3550" i="9"/>
  <c r="AC3550" i="9"/>
  <c r="AD3550" i="9"/>
  <c r="AA3551" i="9"/>
  <c r="AB3551" i="9"/>
  <c r="AC3551" i="9"/>
  <c r="AD3551" i="9"/>
  <c r="AA3552" i="9"/>
  <c r="AB3552" i="9"/>
  <c r="AC3552" i="9"/>
  <c r="AD3552" i="9"/>
  <c r="AA3553" i="9"/>
  <c r="AB3553" i="9"/>
  <c r="AC3553" i="9"/>
  <c r="AD3553" i="9"/>
  <c r="AA3554" i="9"/>
  <c r="AB3554" i="9"/>
  <c r="AC3554" i="9"/>
  <c r="AD3554" i="9"/>
  <c r="AA3555" i="9"/>
  <c r="AB3555" i="9"/>
  <c r="AC3555" i="9"/>
  <c r="AD3555" i="9"/>
  <c r="AA3556" i="9"/>
  <c r="AB3556" i="9"/>
  <c r="AC3556" i="9"/>
  <c r="AD3556" i="9"/>
  <c r="AA3557" i="9"/>
  <c r="AB3557" i="9"/>
  <c r="AC3557" i="9"/>
  <c r="AD3557" i="9"/>
  <c r="AA3558" i="9"/>
  <c r="AB3558" i="9"/>
  <c r="AC3558" i="9"/>
  <c r="AD3558" i="9"/>
  <c r="AA3559" i="9"/>
  <c r="AB3559" i="9"/>
  <c r="AC3559" i="9"/>
  <c r="AD3559" i="9"/>
  <c r="AA3560" i="9"/>
  <c r="AB3560" i="9"/>
  <c r="AC3560" i="9"/>
  <c r="AD3560" i="9"/>
  <c r="AA3561" i="9"/>
  <c r="AB3561" i="9"/>
  <c r="AC3561" i="9"/>
  <c r="AD3561" i="9"/>
  <c r="AA3562" i="9"/>
  <c r="AB3562" i="9"/>
  <c r="AC3562" i="9"/>
  <c r="AD3562" i="9"/>
  <c r="AA3563" i="9"/>
  <c r="AB3563" i="9"/>
  <c r="AC3563" i="9"/>
  <c r="AD3563" i="9"/>
  <c r="AA3564" i="9"/>
  <c r="AB3564" i="9"/>
  <c r="AC3564" i="9"/>
  <c r="AD3564" i="9"/>
  <c r="AA3565" i="9"/>
  <c r="AB3565" i="9"/>
  <c r="AC3565" i="9"/>
  <c r="AD3565" i="9"/>
  <c r="AA3566" i="9"/>
  <c r="AB3566" i="9"/>
  <c r="AC3566" i="9"/>
  <c r="AD3566" i="9"/>
  <c r="AA3567" i="9"/>
  <c r="AB3567" i="9"/>
  <c r="AC3567" i="9"/>
  <c r="AD3567" i="9"/>
  <c r="AA3568" i="9"/>
  <c r="AB3568" i="9"/>
  <c r="AC3568" i="9"/>
  <c r="AD3568" i="9"/>
  <c r="AA3569" i="9"/>
  <c r="AB3569" i="9"/>
  <c r="AC3569" i="9"/>
  <c r="AD3569" i="9"/>
  <c r="AA3570" i="9"/>
  <c r="AB3570" i="9"/>
  <c r="AC3570" i="9"/>
  <c r="AD3570" i="9"/>
  <c r="AA3571" i="9"/>
  <c r="AB3571" i="9"/>
  <c r="AC3571" i="9"/>
  <c r="AD3571" i="9"/>
  <c r="AA3572" i="9"/>
  <c r="AB3572" i="9"/>
  <c r="AC3572" i="9"/>
  <c r="AD3572" i="9"/>
  <c r="AA3573" i="9"/>
  <c r="AB3573" i="9"/>
  <c r="AC3573" i="9"/>
  <c r="AD3573" i="9"/>
  <c r="AA3574" i="9"/>
  <c r="AB3574" i="9"/>
  <c r="AC3574" i="9"/>
  <c r="AD3574" i="9"/>
  <c r="AA3575" i="9"/>
  <c r="AB3575" i="9"/>
  <c r="AC3575" i="9"/>
  <c r="AD3575" i="9"/>
  <c r="AA3576" i="9"/>
  <c r="AB3576" i="9"/>
  <c r="AC3576" i="9"/>
  <c r="AD3576" i="9"/>
  <c r="AA3577" i="9"/>
  <c r="AB3577" i="9"/>
  <c r="AC3577" i="9"/>
  <c r="AD3577" i="9"/>
  <c r="AA3578" i="9"/>
  <c r="AB3578" i="9"/>
  <c r="AC3578" i="9"/>
  <c r="AD3578" i="9"/>
  <c r="AA3579" i="9"/>
  <c r="AB3579" i="9"/>
  <c r="AC3579" i="9"/>
  <c r="AD3579" i="9"/>
  <c r="AA3580" i="9"/>
  <c r="AB3580" i="9"/>
  <c r="AC3580" i="9"/>
  <c r="AD3580" i="9"/>
  <c r="AA3581" i="9"/>
  <c r="AB3581" i="9"/>
  <c r="AC3581" i="9"/>
  <c r="AD3581" i="9"/>
  <c r="AA3582" i="9"/>
  <c r="AB3582" i="9"/>
  <c r="AC3582" i="9"/>
  <c r="AD3582" i="9"/>
  <c r="AA3583" i="9"/>
  <c r="AB3583" i="9"/>
  <c r="AC3583" i="9"/>
  <c r="AD3583" i="9"/>
  <c r="AA3584" i="9"/>
  <c r="AB3584" i="9"/>
  <c r="AC3584" i="9"/>
  <c r="AD3584" i="9"/>
  <c r="AA3585" i="9"/>
  <c r="AB3585" i="9"/>
  <c r="AC3585" i="9"/>
  <c r="AD3585" i="9"/>
  <c r="AA3586" i="9"/>
  <c r="AB3586" i="9"/>
  <c r="AC3586" i="9"/>
  <c r="AD3586" i="9"/>
  <c r="AA3587" i="9"/>
  <c r="AB3587" i="9"/>
  <c r="AC3587" i="9"/>
  <c r="AD3587" i="9"/>
  <c r="AA3588" i="9"/>
  <c r="AB3588" i="9"/>
  <c r="AC3588" i="9"/>
  <c r="AD3588" i="9"/>
  <c r="AA3589" i="9"/>
  <c r="AB3589" i="9"/>
  <c r="AC3589" i="9"/>
  <c r="AD3589" i="9"/>
  <c r="AA3590" i="9"/>
  <c r="AB3590" i="9"/>
  <c r="AC3590" i="9"/>
  <c r="AD3590" i="9"/>
  <c r="AA3591" i="9"/>
  <c r="AB3591" i="9"/>
  <c r="AC3591" i="9"/>
  <c r="AD3591" i="9"/>
  <c r="AA3592" i="9"/>
  <c r="AB3592" i="9"/>
  <c r="AC3592" i="9"/>
  <c r="AD3592" i="9"/>
  <c r="AA3593" i="9"/>
  <c r="AB3593" i="9"/>
  <c r="AC3593" i="9"/>
  <c r="AD3593" i="9"/>
  <c r="AA3594" i="9"/>
  <c r="AB3594" i="9"/>
  <c r="AC3594" i="9"/>
  <c r="AD3594" i="9"/>
  <c r="AA3595" i="9"/>
  <c r="AB3595" i="9"/>
  <c r="AC3595" i="9"/>
  <c r="AD3595" i="9"/>
  <c r="AA3596" i="9"/>
  <c r="AB3596" i="9"/>
  <c r="AC3596" i="9"/>
  <c r="AD3596" i="9"/>
  <c r="AA3597" i="9"/>
  <c r="AB3597" i="9"/>
  <c r="AC3597" i="9"/>
  <c r="AD3597" i="9"/>
  <c r="AA3598" i="9"/>
  <c r="AB3598" i="9"/>
  <c r="AC3598" i="9"/>
  <c r="AD3598" i="9"/>
  <c r="AA3599" i="9"/>
  <c r="AB3599" i="9"/>
  <c r="AC3599" i="9"/>
  <c r="AD3599" i="9"/>
  <c r="AA3600" i="9"/>
  <c r="AB3600" i="9"/>
  <c r="AC3600" i="9"/>
  <c r="AD3600" i="9"/>
  <c r="Z3601" i="9"/>
  <c r="AA3601" i="9"/>
  <c r="AB3601" i="9"/>
  <c r="AC3601" i="9"/>
  <c r="AD3601" i="9"/>
  <c r="Z3602" i="9"/>
  <c r="AA3602" i="9"/>
  <c r="AB3602" i="9"/>
  <c r="AC3602" i="9"/>
  <c r="AD3602" i="9"/>
  <c r="Z3603" i="9"/>
  <c r="AA3603" i="9"/>
  <c r="AB3603" i="9"/>
  <c r="AC3603" i="9"/>
  <c r="AD3603" i="9"/>
  <c r="Z3604" i="9"/>
  <c r="AA3604" i="9"/>
  <c r="AB3604" i="9"/>
  <c r="AC3604" i="9"/>
  <c r="AD3604" i="9"/>
  <c r="Z3605" i="9"/>
  <c r="AA3605" i="9"/>
  <c r="AB3605" i="9"/>
  <c r="AC3605" i="9"/>
  <c r="AD3605" i="9"/>
  <c r="Z3606" i="9"/>
  <c r="AA3606" i="9"/>
  <c r="AB3606" i="9"/>
  <c r="AC3606" i="9"/>
  <c r="AD3606" i="9"/>
  <c r="Z3607" i="9"/>
  <c r="AA3607" i="9"/>
  <c r="AB3607" i="9"/>
  <c r="AC3607" i="9"/>
  <c r="AD3607" i="9"/>
  <c r="Z3608" i="9"/>
  <c r="AA3608" i="9"/>
  <c r="AB3608" i="9"/>
  <c r="AC3608" i="9"/>
  <c r="AD3608" i="9"/>
  <c r="Z3609" i="9"/>
  <c r="AA3609" i="9"/>
  <c r="AB3609" i="9"/>
  <c r="AC3609" i="9"/>
  <c r="AD3609" i="9"/>
  <c r="Z3610" i="9"/>
  <c r="AA3610" i="9"/>
  <c r="AB3610" i="9"/>
  <c r="AC3610" i="9"/>
  <c r="AD3610" i="9"/>
  <c r="Z3611" i="9"/>
  <c r="AA3611" i="9"/>
  <c r="AB3611" i="9"/>
  <c r="AC3611" i="9"/>
  <c r="AD3611" i="9"/>
  <c r="Z3612" i="9"/>
  <c r="AA3612" i="9"/>
  <c r="AB3612" i="9"/>
  <c r="AC3612" i="9"/>
  <c r="AD3612" i="9"/>
  <c r="Z3613" i="9"/>
  <c r="AA3613" i="9"/>
  <c r="AB3613" i="9"/>
  <c r="AC3613" i="9"/>
  <c r="AD3613" i="9"/>
  <c r="Z3614" i="9"/>
  <c r="AA3614" i="9"/>
  <c r="AB3614" i="9"/>
  <c r="AC3614" i="9"/>
  <c r="AD3614" i="9"/>
  <c r="Z3615" i="9"/>
  <c r="AA3615" i="9"/>
  <c r="AB3615" i="9"/>
  <c r="AC3615" i="9"/>
  <c r="AD3615" i="9"/>
  <c r="Z3616" i="9"/>
  <c r="AA3616" i="9"/>
  <c r="AB3616" i="9"/>
  <c r="AC3616" i="9"/>
  <c r="AD3616" i="9"/>
  <c r="Z3617" i="9"/>
  <c r="AA3617" i="9"/>
  <c r="AB3617" i="9"/>
  <c r="AC3617" i="9"/>
  <c r="AD3617" i="9"/>
  <c r="Z3618" i="9"/>
  <c r="AA3618" i="9"/>
  <c r="AB3618" i="9"/>
  <c r="AC3618" i="9"/>
  <c r="AD3618" i="9"/>
  <c r="Z3619" i="9"/>
  <c r="AA3619" i="9"/>
  <c r="AB3619" i="9"/>
  <c r="AC3619" i="9"/>
  <c r="AD3619" i="9"/>
  <c r="Z3620" i="9"/>
  <c r="AA3620" i="9"/>
  <c r="AB3620" i="9"/>
  <c r="AC3620" i="9"/>
  <c r="AD3620" i="9"/>
  <c r="Z3621" i="9"/>
  <c r="AA3621" i="9"/>
  <c r="AB3621" i="9"/>
  <c r="AC3621" i="9"/>
  <c r="AD3621" i="9"/>
  <c r="Z3622" i="9"/>
  <c r="AA3622" i="9"/>
  <c r="AB3622" i="9"/>
  <c r="AC3622" i="9"/>
  <c r="AD3622" i="9"/>
  <c r="Z3623" i="9"/>
  <c r="AA3623" i="9"/>
  <c r="AB3623" i="9"/>
  <c r="AC3623" i="9"/>
  <c r="AD3623" i="9"/>
  <c r="Z3624" i="9"/>
  <c r="AA3624" i="9"/>
  <c r="AB3624" i="9"/>
  <c r="AC3624" i="9"/>
  <c r="AD3624" i="9"/>
  <c r="Z3625" i="9"/>
  <c r="AA3625" i="9"/>
  <c r="AB3625" i="9"/>
  <c r="AC3625" i="9"/>
  <c r="AD3625" i="9"/>
  <c r="Z3626" i="9"/>
  <c r="AB3626" i="9"/>
  <c r="AC3626" i="9"/>
  <c r="Z3627" i="9"/>
  <c r="AA3627" i="9"/>
  <c r="AB3627" i="9"/>
  <c r="AC3627" i="9"/>
  <c r="Z3628" i="9"/>
  <c r="AA3628" i="9"/>
  <c r="AB3628" i="9"/>
  <c r="AC3628" i="9"/>
  <c r="Z3629" i="9"/>
  <c r="AA3629" i="9"/>
  <c r="AB3629" i="9"/>
  <c r="AC3629" i="9"/>
  <c r="Z3630" i="9"/>
  <c r="AA3630" i="9"/>
  <c r="AB3630" i="9"/>
  <c r="AC3630" i="9"/>
  <c r="Z3631" i="9"/>
  <c r="AA3631" i="9"/>
  <c r="AB3631" i="9"/>
  <c r="AC3631" i="9"/>
  <c r="Z3632" i="9"/>
  <c r="AA3632" i="9"/>
  <c r="AB3632" i="9"/>
  <c r="AC3632" i="9"/>
  <c r="U3632" i="9"/>
  <c r="U3631" i="9"/>
  <c r="U3630" i="9"/>
  <c r="U3629" i="9"/>
  <c r="U3628" i="9"/>
  <c r="U3627" i="9"/>
  <c r="U3626" i="9"/>
  <c r="U3625" i="9"/>
  <c r="U3624" i="9"/>
  <c r="U3623" i="9"/>
  <c r="U3622" i="9"/>
  <c r="U3621" i="9"/>
  <c r="U3620" i="9"/>
  <c r="U3619" i="9"/>
  <c r="U3618" i="9"/>
  <c r="U3617" i="9"/>
  <c r="U3616" i="9"/>
  <c r="U3615" i="9"/>
  <c r="U3614" i="9"/>
  <c r="U3613" i="9"/>
  <c r="U3612" i="9"/>
  <c r="U3611" i="9"/>
  <c r="U3610" i="9"/>
  <c r="U3609" i="9"/>
  <c r="U3608" i="9"/>
  <c r="U3607" i="9"/>
  <c r="U3606" i="9"/>
  <c r="U3605" i="9"/>
  <c r="U3604" i="9"/>
  <c r="U3603" i="9"/>
  <c r="U3602" i="9"/>
  <c r="U3601" i="9"/>
  <c r="U3600" i="9"/>
  <c r="U3599" i="9"/>
  <c r="U3598" i="9"/>
  <c r="U3597" i="9"/>
  <c r="U3596" i="9"/>
  <c r="U3595" i="9"/>
  <c r="U3594" i="9"/>
  <c r="U3593" i="9"/>
  <c r="U3592" i="9"/>
  <c r="U3591" i="9"/>
  <c r="U3590" i="9"/>
  <c r="U3589" i="9"/>
  <c r="U3588" i="9"/>
  <c r="U3587" i="9"/>
  <c r="U3586" i="9"/>
  <c r="U3585" i="9"/>
  <c r="U3584" i="9"/>
  <c r="U3583" i="9"/>
  <c r="U3582" i="9"/>
  <c r="U3581" i="9"/>
  <c r="U3580" i="9"/>
  <c r="U3579" i="9"/>
  <c r="U3578" i="9"/>
  <c r="U3577" i="9"/>
  <c r="U3576" i="9"/>
  <c r="U3575" i="9"/>
  <c r="U3574" i="9"/>
  <c r="U3573" i="9"/>
  <c r="U3572" i="9"/>
  <c r="U3571" i="9"/>
  <c r="U3570" i="9"/>
  <c r="U3569" i="9"/>
  <c r="U3568" i="9"/>
  <c r="U3567" i="9"/>
  <c r="U3566" i="9"/>
  <c r="U3565" i="9"/>
  <c r="U3564" i="9"/>
  <c r="U3563" i="9"/>
  <c r="U3562" i="9"/>
  <c r="U3561" i="9"/>
  <c r="U3560" i="9"/>
  <c r="U3559" i="9"/>
  <c r="U3558" i="9"/>
  <c r="U3557" i="9"/>
  <c r="U3556" i="9"/>
  <c r="U3555" i="9"/>
  <c r="U3554" i="9"/>
  <c r="U3553" i="9"/>
  <c r="U3552" i="9"/>
  <c r="U3551" i="9"/>
  <c r="U3550" i="9"/>
  <c r="U3549" i="9"/>
  <c r="U3548" i="9"/>
  <c r="U3547" i="9"/>
  <c r="U3546" i="9"/>
  <c r="U3545" i="9"/>
  <c r="U3544" i="9"/>
  <c r="U3543" i="9"/>
  <c r="U3542" i="9"/>
  <c r="U3541" i="9"/>
  <c r="U3540" i="9"/>
  <c r="U3539" i="9"/>
  <c r="U3538" i="9"/>
  <c r="U3537" i="9"/>
  <c r="U3536" i="9"/>
  <c r="U3535" i="9"/>
  <c r="U3534" i="9"/>
  <c r="U3533" i="9"/>
  <c r="U3532" i="9"/>
  <c r="U3531" i="9"/>
  <c r="U3530" i="9"/>
  <c r="U3529" i="9"/>
  <c r="U3528" i="9"/>
  <c r="U3527" i="9"/>
  <c r="U3526" i="9"/>
  <c r="U3525" i="9"/>
  <c r="U3524" i="9"/>
  <c r="U3523" i="9"/>
  <c r="U3522" i="9"/>
  <c r="U3521" i="9"/>
  <c r="U3520" i="9"/>
  <c r="U3519" i="9"/>
  <c r="U3518" i="9"/>
  <c r="U3517" i="9"/>
  <c r="U3516" i="9"/>
  <c r="U3515" i="9"/>
  <c r="U3514" i="9"/>
  <c r="U3513" i="9"/>
  <c r="U3512" i="9"/>
  <c r="U3511" i="9"/>
  <c r="U3510" i="9"/>
  <c r="U3509" i="9"/>
  <c r="U3508" i="9"/>
  <c r="U3507" i="9"/>
  <c r="U3506" i="9"/>
  <c r="U3505" i="9"/>
  <c r="U3497" i="9"/>
  <c r="U3498" i="9"/>
  <c r="U3499" i="9"/>
  <c r="U3500" i="9"/>
  <c r="U3501" i="9"/>
  <c r="U3502" i="9"/>
  <c r="U3503" i="9"/>
  <c r="U3504" i="9"/>
  <c r="M3631" i="9"/>
  <c r="M3607" i="9"/>
  <c r="M3575" i="9"/>
  <c r="M3559" i="9"/>
  <c r="M3540" i="9"/>
  <c r="M3527" i="9"/>
  <c r="M3508" i="9"/>
  <c r="I516" i="16"/>
  <c r="I515" i="16"/>
  <c r="I514" i="16"/>
  <c r="I513" i="16"/>
  <c r="I512" i="16"/>
  <c r="I511" i="16"/>
  <c r="I510" i="16"/>
  <c r="I509" i="16"/>
  <c r="I508" i="16"/>
  <c r="I507" i="16"/>
  <c r="I506" i="16"/>
  <c r="I505" i="16"/>
  <c r="I504" i="16"/>
  <c r="I503" i="16"/>
  <c r="I502" i="16"/>
  <c r="I501" i="16"/>
  <c r="I500" i="16"/>
  <c r="I499" i="16"/>
  <c r="I498" i="16"/>
  <c r="I497" i="16"/>
  <c r="I496" i="16"/>
  <c r="I495" i="16"/>
  <c r="I494" i="16"/>
  <c r="I493" i="16"/>
  <c r="M3500" i="9" l="1"/>
  <c r="M3615" i="9"/>
  <c r="M3640" i="9"/>
  <c r="M3532" i="9"/>
  <c r="M3564" i="9"/>
  <c r="M3503" i="9"/>
  <c r="M3535" i="9"/>
  <c r="M3567" i="9"/>
  <c r="M3623" i="9"/>
  <c r="M3511" i="9"/>
  <c r="M3543" i="9"/>
  <c r="M3580" i="9"/>
  <c r="M3634" i="9"/>
  <c r="M3583" i="9"/>
  <c r="M3516" i="9"/>
  <c r="M3548" i="9"/>
  <c r="M3519" i="9"/>
  <c r="M3551" i="9"/>
  <c r="M3591" i="9"/>
  <c r="M3524" i="9"/>
  <c r="M3556" i="9"/>
  <c r="M3509" i="9"/>
  <c r="M3502" i="9"/>
  <c r="M3510" i="9"/>
  <c r="M3518" i="9"/>
  <c r="M3526" i="9"/>
  <c r="M3534" i="9"/>
  <c r="M3542" i="9"/>
  <c r="M3550" i="9"/>
  <c r="M3558" i="9"/>
  <c r="M3566" i="9"/>
  <c r="M3574" i="9"/>
  <c r="M3582" i="9"/>
  <c r="M3590" i="9"/>
  <c r="M3598" i="9"/>
  <c r="M3606" i="9"/>
  <c r="M3614" i="9"/>
  <c r="M3622" i="9"/>
  <c r="M3630" i="9"/>
  <c r="M3635" i="9"/>
  <c r="M3512" i="9"/>
  <c r="M3520" i="9"/>
  <c r="M3528" i="9"/>
  <c r="M3536" i="9"/>
  <c r="M3544" i="9"/>
  <c r="M3552" i="9"/>
  <c r="M3560" i="9"/>
  <c r="M3568" i="9"/>
  <c r="M3576" i="9"/>
  <c r="M3584" i="9"/>
  <c r="M3592" i="9"/>
  <c r="M3600" i="9"/>
  <c r="M3608" i="9"/>
  <c r="M3616" i="9"/>
  <c r="M3624" i="9"/>
  <c r="M3632" i="9"/>
  <c r="M3633" i="9"/>
  <c r="M3497" i="9"/>
  <c r="M3521" i="9"/>
  <c r="M3545" i="9"/>
  <c r="M3561" i="9"/>
  <c r="M3569" i="9"/>
  <c r="M3577" i="9"/>
  <c r="M3585" i="9"/>
  <c r="M3593" i="9"/>
  <c r="M3601" i="9"/>
  <c r="M3609" i="9"/>
  <c r="M3617" i="9"/>
  <c r="M3625" i="9"/>
  <c r="M3504" i="9"/>
  <c r="M3513" i="9"/>
  <c r="M3537" i="9"/>
  <c r="M3498" i="9"/>
  <c r="M3506" i="9"/>
  <c r="M3514" i="9"/>
  <c r="M3522" i="9"/>
  <c r="M3530" i="9"/>
  <c r="M3538" i="9"/>
  <c r="M3546" i="9"/>
  <c r="M3554" i="9"/>
  <c r="M3562" i="9"/>
  <c r="M3570" i="9"/>
  <c r="M3578" i="9"/>
  <c r="M3586" i="9"/>
  <c r="M3594" i="9"/>
  <c r="M3602" i="9"/>
  <c r="M3610" i="9"/>
  <c r="M3618" i="9"/>
  <c r="M3626" i="9"/>
  <c r="M3639" i="9"/>
  <c r="M3505" i="9"/>
  <c r="M3529" i="9"/>
  <c r="M3553" i="9"/>
  <c r="M3499" i="9"/>
  <c r="M3507" i="9"/>
  <c r="M3515" i="9"/>
  <c r="M3523" i="9"/>
  <c r="M3531" i="9"/>
  <c r="M3539" i="9"/>
  <c r="M3547" i="9"/>
  <c r="M3555" i="9"/>
  <c r="M3563" i="9"/>
  <c r="M3571" i="9"/>
  <c r="M3579" i="9"/>
  <c r="M3587" i="9"/>
  <c r="M3595" i="9"/>
  <c r="M3603" i="9"/>
  <c r="M3611" i="9"/>
  <c r="M3619" i="9"/>
  <c r="M3627" i="9"/>
  <c r="M3638" i="9"/>
  <c r="M3572" i="9"/>
  <c r="M3588" i="9"/>
  <c r="M3604" i="9"/>
  <c r="M3596" i="9"/>
  <c r="M3612" i="9"/>
  <c r="M3620" i="9"/>
  <c r="M3628" i="9"/>
  <c r="M3637" i="9"/>
  <c r="M3501" i="9"/>
  <c r="M3517" i="9"/>
  <c r="M3525" i="9"/>
  <c r="M3533" i="9"/>
  <c r="M3541" i="9"/>
  <c r="M3549" i="9"/>
  <c r="M3557" i="9"/>
  <c r="M3565" i="9"/>
  <c r="M3573" i="9"/>
  <c r="M3581" i="9"/>
  <c r="M3589" i="9"/>
  <c r="M3597" i="9"/>
  <c r="M3605" i="9"/>
  <c r="M3613" i="9"/>
  <c r="M3621" i="9"/>
  <c r="M3629" i="9"/>
  <c r="M3636" i="9"/>
  <c r="Z3496" i="9"/>
  <c r="Z3495" i="9"/>
  <c r="Z3494" i="9"/>
  <c r="Z3493" i="9"/>
  <c r="Z3492" i="9"/>
  <c r="Z3491" i="9"/>
  <c r="Z3490" i="9"/>
  <c r="Z3489" i="9"/>
  <c r="Z3488" i="9"/>
  <c r="Z3487" i="9"/>
  <c r="Z3486" i="9"/>
  <c r="Z3485" i="9"/>
  <c r="Z3484" i="9"/>
  <c r="Z3483" i="9"/>
  <c r="Z3482" i="9"/>
  <c r="Z3481" i="9"/>
  <c r="Z3480" i="9"/>
  <c r="Z3479" i="9"/>
  <c r="Z3478" i="9"/>
  <c r="Z3477" i="9"/>
  <c r="Z3476" i="9"/>
  <c r="Z3475" i="9"/>
  <c r="Z3474" i="9"/>
  <c r="Z3473" i="9"/>
  <c r="Z3472" i="9"/>
  <c r="Z3471" i="9"/>
  <c r="Z3470" i="9"/>
  <c r="Z3469" i="9"/>
  <c r="Z3468" i="9"/>
  <c r="Z3467" i="9"/>
  <c r="Z3466" i="9"/>
  <c r="Z3465" i="9"/>
  <c r="Z3464" i="9"/>
  <c r="Z3463" i="9"/>
  <c r="Z3462" i="9"/>
  <c r="Z3461" i="9"/>
  <c r="Z3460" i="9"/>
  <c r="Z3459" i="9"/>
  <c r="Z3458" i="9"/>
  <c r="Z3457" i="9"/>
  <c r="Z3456" i="9"/>
  <c r="Z3455" i="9"/>
  <c r="Z3454" i="9"/>
  <c r="Z3453" i="9"/>
  <c r="Z3452" i="9"/>
  <c r="Z3451" i="9"/>
  <c r="Z3450" i="9"/>
  <c r="Z3449" i="9"/>
  <c r="Z3448" i="9"/>
  <c r="Z3447" i="9"/>
  <c r="Z3446" i="9"/>
  <c r="Z3445" i="9"/>
  <c r="Z3444" i="9"/>
  <c r="Z3443" i="9"/>
  <c r="Z3442" i="9"/>
  <c r="Z3441" i="9"/>
  <c r="Z3440" i="9"/>
  <c r="Z3439" i="9"/>
  <c r="Z3438" i="9"/>
  <c r="Z3437" i="9"/>
  <c r="Z3436" i="9"/>
  <c r="Z3435" i="9"/>
  <c r="Z3434" i="9"/>
  <c r="Z3433" i="9"/>
  <c r="Z3432" i="9"/>
  <c r="Z3431" i="9"/>
  <c r="Z3430" i="9"/>
  <c r="Z3429" i="9"/>
  <c r="Z3428" i="9"/>
  <c r="Z3427" i="9"/>
  <c r="Z3426" i="9"/>
  <c r="Z3425" i="9"/>
  <c r="Z3424" i="9"/>
  <c r="Z3423" i="9"/>
  <c r="Z3422" i="9"/>
  <c r="Z3421" i="9"/>
  <c r="Z3420" i="9"/>
  <c r="Z3419" i="9"/>
  <c r="Z3418" i="9"/>
  <c r="Z3417" i="9"/>
  <c r="Z3416" i="9"/>
  <c r="Z3415" i="9"/>
  <c r="Z3414" i="9"/>
  <c r="Z3413" i="9"/>
  <c r="Z3412" i="9"/>
  <c r="Z3411" i="9"/>
  <c r="Z3410" i="9"/>
  <c r="Z3409" i="9"/>
  <c r="Z3408" i="9"/>
  <c r="Z3407" i="9"/>
  <c r="Z3406" i="9"/>
  <c r="Z3405" i="9"/>
  <c r="Z3404" i="9"/>
  <c r="Z3403" i="9"/>
  <c r="Z3402" i="9"/>
  <c r="Z3401" i="9"/>
  <c r="Z3400" i="9"/>
  <c r="Z3399" i="9"/>
  <c r="Z3398" i="9"/>
  <c r="Z3397" i="9"/>
  <c r="Z3396" i="9"/>
  <c r="Z3395" i="9"/>
  <c r="Z3394" i="9"/>
  <c r="Z3393" i="9"/>
  <c r="Z3392" i="9"/>
  <c r="Z3391" i="9"/>
  <c r="Z3390" i="9"/>
  <c r="Z3389" i="9"/>
  <c r="Z3388" i="9"/>
  <c r="Z3387" i="9"/>
  <c r="Z3386" i="9"/>
  <c r="Z3385" i="9"/>
  <c r="Z3384" i="9"/>
  <c r="Z3383" i="9"/>
  <c r="Z3382" i="9"/>
  <c r="Z3381" i="9"/>
  <c r="Z3380" i="9"/>
  <c r="Z3379" i="9"/>
  <c r="Z3378" i="9"/>
  <c r="Z3377" i="9"/>
  <c r="Z3376" i="9"/>
  <c r="Z3375" i="9"/>
  <c r="Z3374" i="9"/>
  <c r="Z3373" i="9"/>
  <c r="Z3372" i="9"/>
  <c r="Z3371" i="9"/>
  <c r="Z3370" i="9"/>
  <c r="Z3369" i="9"/>
  <c r="Z3368" i="9"/>
  <c r="Z3367" i="9"/>
  <c r="Z3366" i="9"/>
  <c r="Z3365" i="9"/>
  <c r="Z3364" i="9"/>
  <c r="Z3363" i="9"/>
  <c r="Z3362" i="9"/>
  <c r="Z3361" i="9"/>
  <c r="Z3360" i="9"/>
  <c r="Z3359" i="9"/>
  <c r="Z3358" i="9"/>
  <c r="Z3357" i="9"/>
  <c r="Z3356" i="9"/>
  <c r="Z3355" i="9"/>
  <c r="Z3354" i="9"/>
  <c r="Z3353" i="9"/>
  <c r="Z3352" i="9"/>
  <c r="Z3351" i="9"/>
  <c r="Z3350" i="9"/>
  <c r="Z3349" i="9"/>
  <c r="Z3348" i="9"/>
  <c r="Z3347" i="9"/>
  <c r="Z3346" i="9"/>
  <c r="Z3345" i="9"/>
  <c r="Z3344" i="9"/>
  <c r="Z3343" i="9"/>
  <c r="Z3342" i="9"/>
  <c r="Z3341" i="9"/>
  <c r="Z3340" i="9"/>
  <c r="Z3339" i="9"/>
  <c r="Z3338" i="9"/>
  <c r="Z3337" i="9"/>
  <c r="Z3336" i="9"/>
  <c r="Z3335" i="9"/>
  <c r="Z3334" i="9"/>
  <c r="Z3333" i="9"/>
  <c r="Z3332" i="9"/>
  <c r="Z3331" i="9"/>
  <c r="Z3330" i="9"/>
  <c r="Z3329" i="9"/>
  <c r="Z3328" i="9"/>
  <c r="Z3327" i="9"/>
  <c r="Z3326" i="9"/>
  <c r="Z3325" i="9"/>
  <c r="Z3324" i="9"/>
  <c r="Z3323" i="9"/>
  <c r="Z3322" i="9"/>
  <c r="Z3321" i="9"/>
  <c r="Z3320" i="9"/>
  <c r="Z3319" i="9"/>
  <c r="Z3318" i="9"/>
  <c r="Z3317" i="9"/>
  <c r="Z3316" i="9"/>
  <c r="Z3315" i="9"/>
  <c r="Z3314" i="9"/>
  <c r="Z3313" i="9"/>
  <c r="Z3312" i="9"/>
  <c r="Z3311" i="9"/>
  <c r="Z3310" i="9"/>
  <c r="Z3309" i="9"/>
  <c r="Z3308" i="9"/>
  <c r="Z3307" i="9"/>
  <c r="Z3306" i="9"/>
  <c r="Z3305" i="9"/>
  <c r="Z3304" i="9"/>
  <c r="Z3303" i="9"/>
  <c r="Z3302" i="9"/>
  <c r="Z3301" i="9"/>
  <c r="Z3300" i="9"/>
  <c r="Z3299" i="9"/>
  <c r="Z3298" i="9"/>
  <c r="Z3297" i="9"/>
  <c r="Z3296" i="9"/>
  <c r="Z3295" i="9"/>
  <c r="Z3294" i="9"/>
  <c r="Z3293" i="9"/>
  <c r="Z3292" i="9"/>
  <c r="Z3291" i="9"/>
  <c r="Z3290" i="9"/>
  <c r="Z3289" i="9"/>
  <c r="Z3288" i="9"/>
  <c r="Z3287" i="9"/>
  <c r="Z3286" i="9"/>
  <c r="Z3285" i="9"/>
  <c r="Z3284" i="9"/>
  <c r="Z3283" i="9"/>
  <c r="Z3282" i="9"/>
  <c r="Z3281" i="9"/>
  <c r="Z3280" i="9"/>
  <c r="Z3279" i="9"/>
  <c r="Z3278" i="9"/>
  <c r="Z3277" i="9"/>
  <c r="Z3276" i="9"/>
  <c r="Z3275" i="9"/>
  <c r="Z3274" i="9"/>
  <c r="Z3273" i="9"/>
  <c r="Z3272" i="9"/>
  <c r="Z3271" i="9"/>
  <c r="Z3270" i="9"/>
  <c r="Z3269" i="9"/>
  <c r="Z3268" i="9"/>
  <c r="Z3267" i="9"/>
  <c r="Z3266" i="9"/>
  <c r="Z3265" i="9"/>
  <c r="Z3264" i="9"/>
  <c r="Z3263" i="9"/>
  <c r="Z3262" i="9"/>
  <c r="Z3261" i="9"/>
  <c r="Z3260" i="9"/>
  <c r="Z3259" i="9"/>
  <c r="Z3258" i="9"/>
  <c r="Z3257" i="9"/>
  <c r="Z3256" i="9"/>
  <c r="Z3255" i="9"/>
  <c r="Z3254" i="9"/>
  <c r="Z3253" i="9"/>
  <c r="Z3252" i="9"/>
  <c r="Z3251" i="9"/>
  <c r="Z3250" i="9"/>
  <c r="Z3249" i="9"/>
  <c r="Z3248" i="9"/>
  <c r="Z3247" i="9"/>
  <c r="Z3246" i="9"/>
  <c r="Z3245" i="9"/>
  <c r="Z3244" i="9"/>
  <c r="Z3243" i="9"/>
  <c r="Z3242" i="9"/>
  <c r="Z3241" i="9"/>
  <c r="Z3240" i="9"/>
  <c r="Z3239" i="9"/>
  <c r="Z3238" i="9"/>
  <c r="Z3237" i="9"/>
  <c r="Z3236" i="9"/>
  <c r="Z3235" i="9"/>
  <c r="Z3234" i="9"/>
  <c r="Z3233" i="9"/>
  <c r="Z3232" i="9"/>
  <c r="Z3231" i="9"/>
  <c r="Z3230" i="9"/>
  <c r="Z3229" i="9"/>
  <c r="Z3228" i="9"/>
  <c r="Z3227" i="9"/>
  <c r="Z3226" i="9"/>
  <c r="Z3225" i="9"/>
  <c r="Z3224" i="9"/>
  <c r="Z3223" i="9"/>
  <c r="Z3222" i="9"/>
  <c r="Z3221" i="9"/>
  <c r="Z3220" i="9"/>
  <c r="Z3219" i="9"/>
  <c r="Z3218" i="9"/>
  <c r="Z3217" i="9"/>
  <c r="Z3216" i="9"/>
  <c r="Z3215" i="9"/>
  <c r="Z3214" i="9"/>
  <c r="Z3213" i="9"/>
  <c r="Z3212" i="9"/>
  <c r="Z3211" i="9"/>
  <c r="Z3210" i="9"/>
  <c r="Z3209" i="9"/>
  <c r="Z3208" i="9"/>
  <c r="Z3207" i="9"/>
  <c r="Z3206" i="9"/>
  <c r="Z3205" i="9"/>
  <c r="Z3204" i="9"/>
  <c r="Z3203" i="9"/>
  <c r="Z3202" i="9"/>
  <c r="Z3201" i="9"/>
  <c r="Z3200" i="9"/>
  <c r="Z3199" i="9"/>
  <c r="Z3198" i="9"/>
  <c r="Z3197" i="9"/>
  <c r="Z3196" i="9"/>
  <c r="Z3195" i="9"/>
  <c r="Z3194" i="9"/>
  <c r="Z3193" i="9"/>
  <c r="Z3192" i="9"/>
  <c r="Z3191" i="9"/>
  <c r="Z3190" i="9"/>
  <c r="Z3189" i="9"/>
  <c r="Z3188" i="9"/>
  <c r="Z3187" i="9"/>
  <c r="Z3186" i="9"/>
  <c r="Z3185" i="9"/>
  <c r="Z3184" i="9"/>
  <c r="Z3183" i="9"/>
  <c r="Z3182" i="9"/>
  <c r="Z3181" i="9"/>
  <c r="Z3180" i="9"/>
  <c r="Z3179" i="9"/>
  <c r="Z3178" i="9"/>
  <c r="Z3177" i="9"/>
  <c r="Z3176" i="9"/>
  <c r="Z3175" i="9"/>
  <c r="Z3174" i="9"/>
  <c r="Z3173" i="9"/>
  <c r="Z3172" i="9"/>
  <c r="Z3171" i="9"/>
  <c r="Z3170" i="9"/>
  <c r="Z3169" i="9"/>
  <c r="Z3168" i="9"/>
  <c r="Z3167" i="9"/>
  <c r="Z3166" i="9"/>
  <c r="Z3165" i="9"/>
  <c r="Z3164" i="9"/>
  <c r="Z3163" i="9"/>
  <c r="Z3162" i="9"/>
  <c r="Z3161" i="9"/>
  <c r="Z3160" i="9"/>
  <c r="Z3159" i="9"/>
  <c r="Z3158" i="9"/>
  <c r="Z3157" i="9"/>
  <c r="Z3156" i="9"/>
  <c r="Z3155" i="9"/>
  <c r="Z3154" i="9"/>
  <c r="Z3153" i="9"/>
  <c r="Z3152" i="9"/>
  <c r="Z3151" i="9"/>
  <c r="Z3150" i="9"/>
  <c r="Z3149" i="9"/>
  <c r="Z3148" i="9"/>
  <c r="Z3147" i="9"/>
  <c r="Z3146" i="9"/>
  <c r="Z3145" i="9"/>
  <c r="Z3144" i="9"/>
  <c r="Z3143" i="9"/>
  <c r="Z3142" i="9"/>
  <c r="Z3141" i="9"/>
  <c r="Z3140" i="9"/>
  <c r="Z3139" i="9"/>
  <c r="Z3138" i="9"/>
  <c r="Z3137" i="9"/>
  <c r="Z3136" i="9"/>
  <c r="Z3135" i="9"/>
  <c r="Z3134" i="9"/>
  <c r="Z3133" i="9"/>
  <c r="Z3132" i="9"/>
  <c r="Z3131" i="9"/>
  <c r="Z3130" i="9"/>
  <c r="Z3129" i="9"/>
  <c r="Z3128" i="9"/>
  <c r="Z3127" i="9"/>
  <c r="Z3126" i="9"/>
  <c r="Z3125" i="9"/>
  <c r="Z3124" i="9"/>
  <c r="Z3123" i="9"/>
  <c r="Z3122" i="9"/>
  <c r="Z3121" i="9"/>
  <c r="Z3120" i="9"/>
  <c r="Z3119" i="9"/>
  <c r="Z3118" i="9"/>
  <c r="Z3117" i="9"/>
  <c r="Z3116" i="9"/>
  <c r="Z3115" i="9"/>
  <c r="Z3114" i="9"/>
  <c r="Z3113" i="9"/>
  <c r="Z3112" i="9"/>
  <c r="Z3111" i="9"/>
  <c r="Z3110" i="9"/>
  <c r="Z3109" i="9"/>
  <c r="Z3108" i="9"/>
  <c r="Z3107" i="9"/>
  <c r="Z3106" i="9"/>
  <c r="Z3105" i="9"/>
  <c r="Z3104" i="9"/>
  <c r="Z3103" i="9"/>
  <c r="Z3102" i="9"/>
  <c r="Z3101" i="9"/>
  <c r="Z3100" i="9"/>
  <c r="Z3099" i="9"/>
  <c r="Z3098" i="9"/>
  <c r="Z3097" i="9"/>
  <c r="Z3096" i="9"/>
  <c r="Z3095" i="9"/>
  <c r="Z3094" i="9"/>
  <c r="Z3093" i="9"/>
  <c r="Z3092" i="9"/>
  <c r="Z3091" i="9"/>
  <c r="Z3090" i="9"/>
  <c r="Z3089" i="9"/>
  <c r="Z3088" i="9"/>
  <c r="Z3087" i="9"/>
  <c r="Z3086" i="9"/>
  <c r="Z3085" i="9"/>
  <c r="Z3084" i="9"/>
  <c r="Z3083" i="9"/>
  <c r="Z3082" i="9"/>
  <c r="Z3081" i="9"/>
  <c r="Z3080" i="9"/>
  <c r="Z3079" i="9"/>
  <c r="Z3078" i="9"/>
  <c r="Z3077" i="9"/>
  <c r="Z3076" i="9"/>
  <c r="Z3075" i="9"/>
  <c r="Z3074" i="9"/>
  <c r="Z3073" i="9"/>
  <c r="Z3072" i="9"/>
  <c r="Z3071" i="9"/>
  <c r="Z3070" i="9"/>
  <c r="Z3069" i="9"/>
  <c r="Z3068" i="9"/>
  <c r="Z3067" i="9"/>
  <c r="Z3066" i="9"/>
  <c r="Z3065" i="9"/>
  <c r="Z3064" i="9"/>
  <c r="Z3063" i="9"/>
  <c r="Z3062" i="9"/>
  <c r="Z3061" i="9"/>
  <c r="Z3060" i="9"/>
  <c r="Z3059" i="9"/>
  <c r="Z3058" i="9"/>
  <c r="Z3057" i="9"/>
  <c r="Z3056" i="9"/>
  <c r="Z3055" i="9"/>
  <c r="Z3054" i="9"/>
  <c r="Z3053" i="9"/>
  <c r="Z3052" i="9"/>
  <c r="Z3051" i="9"/>
  <c r="Z3050" i="9"/>
  <c r="Z3049" i="9"/>
  <c r="Z3048" i="9"/>
  <c r="Z3047" i="9"/>
  <c r="Z3046" i="9"/>
  <c r="Z3045" i="9"/>
  <c r="Z3044" i="9"/>
  <c r="Z3043" i="9"/>
  <c r="Z3042" i="9"/>
  <c r="Z3041" i="9"/>
  <c r="Z3040" i="9"/>
  <c r="Z3039" i="9"/>
  <c r="Z3038" i="9"/>
  <c r="Z3037" i="9"/>
  <c r="Z3036" i="9"/>
  <c r="Z3035" i="9"/>
  <c r="Z3034" i="9"/>
  <c r="Z3033" i="9"/>
  <c r="Z3032" i="9"/>
  <c r="Z3031" i="9"/>
  <c r="Z3030" i="9"/>
  <c r="Z3029" i="9"/>
  <c r="Z3028" i="9"/>
  <c r="Z3027" i="9"/>
  <c r="Z3026" i="9"/>
  <c r="Z3025" i="9"/>
  <c r="Z3024" i="9"/>
  <c r="Z3023" i="9"/>
  <c r="Z3022" i="9"/>
  <c r="Z3021" i="9"/>
  <c r="Z3020" i="9"/>
  <c r="Z3019" i="9"/>
  <c r="Z3018" i="9"/>
  <c r="Z3017" i="9"/>
  <c r="Z3016" i="9"/>
  <c r="Z3015" i="9"/>
  <c r="Z3014" i="9"/>
  <c r="Z3013" i="9"/>
  <c r="Z3012" i="9"/>
  <c r="Z3011" i="9"/>
  <c r="Z3010" i="9"/>
  <c r="Z3009" i="9"/>
  <c r="Z3008" i="9"/>
  <c r="Z3007" i="9"/>
  <c r="Z3006" i="9"/>
  <c r="Z3005" i="9"/>
  <c r="Z3004" i="9"/>
  <c r="Z3003" i="9"/>
  <c r="Z3002" i="9"/>
  <c r="Z3001" i="9"/>
  <c r="Z3000" i="9"/>
  <c r="Z2999" i="9"/>
  <c r="Z2998" i="9"/>
  <c r="Z2997" i="9"/>
  <c r="Z2996" i="9"/>
  <c r="Z2995" i="9"/>
  <c r="Z2994" i="9"/>
  <c r="Z2993" i="9"/>
  <c r="Z2992" i="9"/>
  <c r="Z2991" i="9"/>
  <c r="Z2990" i="9"/>
  <c r="Z2989" i="9"/>
  <c r="Z2988" i="9"/>
  <c r="Z2987" i="9"/>
  <c r="Z2986" i="9"/>
  <c r="Z2985" i="9"/>
  <c r="Z2984" i="9"/>
  <c r="Z2983" i="9"/>
  <c r="Z2982" i="9"/>
  <c r="Z2981" i="9"/>
  <c r="Z2980" i="9"/>
  <c r="Z2979" i="9"/>
  <c r="Z2978" i="9"/>
  <c r="Z2977" i="9"/>
  <c r="Z2976" i="9"/>
  <c r="Z2975" i="9"/>
  <c r="Z2974" i="9"/>
  <c r="Z2973" i="9"/>
  <c r="Z2972" i="9"/>
  <c r="Z2971" i="9"/>
  <c r="Z2970" i="9"/>
  <c r="Z2969" i="9"/>
  <c r="Z2968" i="9"/>
  <c r="Z2967" i="9"/>
  <c r="Z2966" i="9"/>
  <c r="Z2965" i="9"/>
  <c r="Z2964" i="9"/>
  <c r="Z2963" i="9"/>
  <c r="Z2962" i="9"/>
  <c r="Z2961" i="9"/>
  <c r="Z2960" i="9"/>
  <c r="Z2959" i="9"/>
  <c r="Z2958" i="9"/>
  <c r="Z2957" i="9"/>
  <c r="Z2956" i="9"/>
  <c r="Z2955" i="9"/>
  <c r="Z2954" i="9"/>
  <c r="Z2953" i="9"/>
  <c r="Z2952" i="9"/>
  <c r="Z2951" i="9"/>
  <c r="Z2950" i="9"/>
  <c r="Z2949" i="9"/>
  <c r="Z2948" i="9"/>
  <c r="Z2947" i="9"/>
  <c r="Z2946" i="9"/>
  <c r="Z2945" i="9"/>
  <c r="Z2944" i="9"/>
  <c r="Z2943" i="9"/>
  <c r="Z2942" i="9"/>
  <c r="Z2941" i="9"/>
  <c r="Z2940" i="9"/>
  <c r="Z2939" i="9"/>
  <c r="Z2938" i="9"/>
  <c r="Z2937" i="9"/>
  <c r="Z2936" i="9"/>
  <c r="Z2935" i="9"/>
  <c r="Z2934" i="9"/>
  <c r="Z2933" i="9"/>
  <c r="Z2932" i="9"/>
  <c r="Z2931" i="9"/>
  <c r="Z2930" i="9"/>
  <c r="Z2929" i="9"/>
  <c r="Z2928" i="9"/>
  <c r="Z2927" i="9"/>
  <c r="Z2926" i="9"/>
  <c r="Z2925" i="9"/>
  <c r="Z2924" i="9"/>
  <c r="Z2923" i="9"/>
  <c r="Z2922" i="9"/>
  <c r="Z2921" i="9"/>
  <c r="Z2920" i="9"/>
  <c r="Z2919" i="9"/>
  <c r="Z2918" i="9"/>
  <c r="Z2917" i="9"/>
  <c r="Z2916" i="9"/>
  <c r="Z2915" i="9"/>
  <c r="Z2914" i="9"/>
  <c r="Z2913" i="9"/>
  <c r="Z2912" i="9"/>
  <c r="Z2911" i="9"/>
  <c r="Z2910" i="9"/>
  <c r="Z2909" i="9"/>
  <c r="Z2908" i="9"/>
  <c r="Z2907" i="9"/>
  <c r="Z2906" i="9"/>
  <c r="Z2905" i="9"/>
  <c r="Z2904" i="9"/>
  <c r="Z2903" i="9"/>
  <c r="Z2902" i="9"/>
  <c r="Z2901" i="9"/>
  <c r="Z2900" i="9"/>
  <c r="Z2899" i="9"/>
  <c r="Z2898" i="9"/>
  <c r="Z2897" i="9"/>
  <c r="Z2896" i="9"/>
  <c r="Z2895" i="9"/>
  <c r="Z2894" i="9"/>
  <c r="Z2893" i="9"/>
  <c r="Z2892" i="9"/>
  <c r="Z2891" i="9"/>
  <c r="Z2890" i="9"/>
  <c r="Z2889" i="9"/>
  <c r="Z2888" i="9"/>
  <c r="Z2887" i="9"/>
  <c r="Z2886" i="9"/>
  <c r="Z2885" i="9"/>
  <c r="Z2884" i="9"/>
  <c r="Z2883" i="9"/>
  <c r="Z2882" i="9"/>
  <c r="Z2881" i="9"/>
  <c r="Z2880" i="9"/>
  <c r="Z2879" i="9"/>
  <c r="Z2878" i="9"/>
  <c r="Z2877" i="9"/>
  <c r="Z2876" i="9"/>
  <c r="Z2875" i="9"/>
  <c r="Z2874" i="9"/>
  <c r="Z2873" i="9"/>
  <c r="Z2872" i="9"/>
  <c r="Z2871" i="9"/>
  <c r="Z2870" i="9"/>
  <c r="Z2869" i="9"/>
  <c r="Z2868" i="9"/>
  <c r="Z2867" i="9"/>
  <c r="Z2866" i="9"/>
  <c r="Z2865" i="9"/>
  <c r="Z2864" i="9"/>
  <c r="Z2863" i="9"/>
  <c r="Z2862" i="9"/>
  <c r="Z2861" i="9"/>
  <c r="Z2860" i="9"/>
  <c r="Z2859" i="9"/>
  <c r="Z2858" i="9"/>
  <c r="Z2857" i="9"/>
  <c r="Z2856" i="9"/>
  <c r="Z2855" i="9"/>
  <c r="Z2854" i="9"/>
  <c r="Z2853" i="9"/>
  <c r="Z2852" i="9"/>
  <c r="Z2851" i="9"/>
  <c r="Z2850" i="9"/>
  <c r="Z2849" i="9"/>
  <c r="Z2848" i="9"/>
  <c r="Z2847" i="9"/>
  <c r="Z2846" i="9"/>
  <c r="Z2845" i="9"/>
  <c r="Z2844" i="9"/>
  <c r="Z2843" i="9"/>
  <c r="Z2842" i="9"/>
  <c r="Z2841" i="9"/>
  <c r="Z2840" i="9"/>
  <c r="Z2839" i="9"/>
  <c r="Z2838" i="9"/>
  <c r="Z2837" i="9"/>
  <c r="Z2836" i="9"/>
  <c r="Z2835" i="9"/>
  <c r="Z2834" i="9"/>
  <c r="Z2833" i="9"/>
  <c r="Z2832" i="9"/>
  <c r="Z2831" i="9"/>
  <c r="Z2830" i="9"/>
  <c r="Z2829" i="9"/>
  <c r="Z2828" i="9"/>
  <c r="Z2827" i="9"/>
  <c r="Z2826" i="9"/>
  <c r="Z2825" i="9"/>
  <c r="Z2824" i="9"/>
  <c r="Z2823" i="9"/>
  <c r="Z2822" i="9"/>
  <c r="Z2821" i="9"/>
  <c r="Z2820" i="9"/>
  <c r="Z2819" i="9"/>
  <c r="Z2818" i="9"/>
  <c r="Z2817" i="9"/>
  <c r="Z2816" i="9"/>
  <c r="Z2815" i="9"/>
  <c r="Z2814" i="9"/>
  <c r="Z2813" i="9"/>
  <c r="Z2812" i="9"/>
  <c r="Z2811" i="9"/>
  <c r="Z2810" i="9"/>
  <c r="Z2809" i="9"/>
  <c r="Z2808" i="9"/>
  <c r="Z2807" i="9"/>
  <c r="Z2806" i="9"/>
  <c r="Z2805" i="9"/>
  <c r="Z2804" i="9"/>
  <c r="Z2803" i="9"/>
  <c r="Z2802" i="9"/>
  <c r="Z2801" i="9"/>
  <c r="Z2800" i="9"/>
  <c r="Z2799" i="9"/>
  <c r="Z2798" i="9"/>
  <c r="Z2797" i="9"/>
  <c r="Z2796" i="9"/>
  <c r="Z2795" i="9"/>
  <c r="Z2794" i="9"/>
  <c r="Z2793" i="9"/>
  <c r="Z2792" i="9"/>
  <c r="Z2791" i="9"/>
  <c r="Z2790" i="9"/>
  <c r="Z2789" i="9"/>
  <c r="Z2788" i="9"/>
  <c r="Z2787" i="9"/>
  <c r="Z2786" i="9"/>
  <c r="Z2785" i="9"/>
  <c r="Z2784" i="9"/>
  <c r="Z2783" i="9"/>
  <c r="Z2782" i="9"/>
  <c r="Z2781" i="9"/>
  <c r="Z2780" i="9"/>
  <c r="Z2779" i="9"/>
  <c r="Z2778" i="9"/>
  <c r="Z2777" i="9"/>
  <c r="Z2776" i="9"/>
  <c r="Z2775" i="9"/>
  <c r="Z2774" i="9"/>
  <c r="Z2773" i="9"/>
  <c r="Z2772" i="9"/>
  <c r="Z2771" i="9"/>
  <c r="Z2770" i="9"/>
  <c r="Z2769" i="9"/>
  <c r="Z2768" i="9"/>
  <c r="Z2767" i="9"/>
  <c r="Z2766" i="9"/>
  <c r="Z2765" i="9"/>
  <c r="Z2764" i="9"/>
  <c r="Z2763" i="9"/>
  <c r="Z2762" i="9"/>
  <c r="Z2761" i="9"/>
  <c r="Z2760" i="9"/>
  <c r="Z2759" i="9"/>
  <c r="Z2758" i="9"/>
  <c r="Z2757" i="9"/>
  <c r="Z2756" i="9"/>
  <c r="Z2755" i="9"/>
  <c r="Z2754" i="9"/>
  <c r="Z2753" i="9"/>
  <c r="Z2752" i="9"/>
  <c r="Z2751" i="9"/>
  <c r="Z2750" i="9"/>
  <c r="Z2749" i="9"/>
  <c r="Z2748" i="9"/>
  <c r="Z2747" i="9"/>
  <c r="Z2746" i="9"/>
  <c r="Z2745" i="9"/>
  <c r="Z2744" i="9"/>
  <c r="Z2743" i="9"/>
  <c r="Z2742" i="9"/>
  <c r="Z2741" i="9"/>
  <c r="Z2740" i="9"/>
  <c r="Z2739" i="9"/>
  <c r="Z2738" i="9"/>
  <c r="Z2737" i="9"/>
  <c r="Z2736" i="9"/>
  <c r="Z2735" i="9"/>
  <c r="Z2734" i="9"/>
  <c r="Z2733" i="9"/>
  <c r="Z2732" i="9"/>
  <c r="Z2731" i="9"/>
  <c r="Z2730" i="9"/>
  <c r="Z2729" i="9"/>
  <c r="Z2728" i="9"/>
  <c r="Z2727" i="9"/>
  <c r="Z2726" i="9"/>
  <c r="Z2725" i="9"/>
  <c r="Z2724" i="9"/>
  <c r="Z2723" i="9"/>
  <c r="Z2722" i="9"/>
  <c r="Z2721" i="9"/>
  <c r="Z2720" i="9"/>
  <c r="Z2719" i="9"/>
  <c r="Z2718" i="9"/>
  <c r="Z2717" i="9"/>
  <c r="Z2716" i="9"/>
  <c r="Z2715" i="9"/>
  <c r="Z2714" i="9"/>
  <c r="Z2713" i="9"/>
  <c r="Z2712" i="9"/>
  <c r="Z2711" i="9"/>
  <c r="Z2710" i="9"/>
  <c r="Z2709" i="9"/>
  <c r="Z2708" i="9"/>
  <c r="Z2707" i="9"/>
  <c r="Z2706" i="9"/>
  <c r="Z2705" i="9"/>
  <c r="Z2704" i="9"/>
  <c r="Z2703" i="9"/>
  <c r="Z2702" i="9"/>
  <c r="Z2701" i="9"/>
  <c r="Z2700" i="9"/>
  <c r="Z2699" i="9"/>
  <c r="Z2698" i="9"/>
  <c r="Z2697" i="9"/>
  <c r="Z2696" i="9"/>
  <c r="Z2695" i="9"/>
  <c r="Z2694" i="9"/>
  <c r="Z2693" i="9"/>
  <c r="Z2692" i="9"/>
  <c r="Z2691" i="9"/>
  <c r="Z2690" i="9"/>
  <c r="Z2689" i="9"/>
  <c r="Z2688" i="9"/>
  <c r="Z2687" i="9"/>
  <c r="Z2686" i="9"/>
  <c r="Z2685" i="9"/>
  <c r="Z2684" i="9"/>
  <c r="Z2683" i="9"/>
  <c r="Z2682" i="9"/>
  <c r="Z2681" i="9"/>
  <c r="Z2680" i="9"/>
  <c r="Z2679" i="9"/>
  <c r="Z2678" i="9"/>
  <c r="Z2677" i="9"/>
  <c r="Z2676" i="9"/>
  <c r="Z2675" i="9"/>
  <c r="Z2674" i="9"/>
  <c r="Z2673" i="9"/>
  <c r="Z2672" i="9"/>
  <c r="Z2671" i="9"/>
  <c r="Z2670" i="9"/>
  <c r="Z2669" i="9"/>
  <c r="Z2668" i="9"/>
  <c r="Z2667" i="9"/>
  <c r="Z2666" i="9"/>
  <c r="Z2665" i="9"/>
  <c r="Z2664" i="9"/>
  <c r="Z2663" i="9"/>
  <c r="Z2662" i="9"/>
  <c r="Z2661" i="9"/>
  <c r="Z2660" i="9"/>
  <c r="Z2659" i="9"/>
  <c r="Z2658" i="9"/>
  <c r="Z2657" i="9"/>
  <c r="Z2656" i="9"/>
  <c r="Z2655" i="9"/>
  <c r="Z2654" i="9"/>
  <c r="Z2653" i="9"/>
  <c r="Z2652" i="9"/>
  <c r="Z2651" i="9"/>
  <c r="Z2650" i="9"/>
  <c r="Z2649" i="9"/>
  <c r="Z2648" i="9"/>
  <c r="Z2647" i="9"/>
  <c r="Z2646" i="9"/>
  <c r="Z2645" i="9"/>
  <c r="Z2644" i="9"/>
  <c r="Z2643" i="9"/>
  <c r="Z2642" i="9"/>
  <c r="Z2641" i="9"/>
  <c r="Z2640" i="9"/>
  <c r="Z2639" i="9"/>
  <c r="Z2638" i="9"/>
  <c r="Z2637" i="9"/>
  <c r="Z2636" i="9"/>
  <c r="Z2635" i="9"/>
  <c r="Z2634" i="9"/>
  <c r="Z2633" i="9"/>
  <c r="Z2632" i="9"/>
  <c r="Z2631" i="9"/>
  <c r="Z2630" i="9"/>
  <c r="Z2629" i="9"/>
  <c r="Z2628" i="9"/>
  <c r="Z2627" i="9"/>
  <c r="Z2626" i="9"/>
  <c r="Z2625" i="9"/>
  <c r="Z2624" i="9"/>
  <c r="Z2623" i="9"/>
  <c r="Z2622" i="9"/>
  <c r="Z2621" i="9"/>
  <c r="Z2620" i="9"/>
  <c r="Z2619" i="9"/>
  <c r="Z2618" i="9"/>
  <c r="Z2617" i="9"/>
  <c r="Z2616" i="9"/>
  <c r="Z2615" i="9"/>
  <c r="Z2614" i="9"/>
  <c r="Z2613" i="9"/>
  <c r="Z2612" i="9"/>
  <c r="Z2611" i="9"/>
  <c r="Z2610" i="9"/>
  <c r="Z2609" i="9"/>
  <c r="Z2608" i="9"/>
  <c r="Z2607" i="9"/>
  <c r="Z2606" i="9"/>
  <c r="Z2605" i="9"/>
  <c r="Z2604" i="9"/>
  <c r="Z2603" i="9"/>
  <c r="Z2602" i="9"/>
  <c r="Z2601" i="9"/>
  <c r="Z2600" i="9"/>
  <c r="Z2599" i="9"/>
  <c r="Z2598" i="9"/>
  <c r="Z2597" i="9"/>
  <c r="Z2596" i="9"/>
  <c r="Z2595" i="9"/>
  <c r="Z2594" i="9"/>
  <c r="Z2593" i="9"/>
  <c r="Z2592" i="9"/>
  <c r="Z2591" i="9"/>
  <c r="Z2590" i="9"/>
  <c r="Z2589" i="9"/>
  <c r="Z2588" i="9"/>
  <c r="Z2587" i="9"/>
  <c r="Z2586" i="9"/>
  <c r="Z2585" i="9"/>
  <c r="Z2584" i="9"/>
  <c r="Z2583" i="9"/>
  <c r="Z2582" i="9"/>
  <c r="Z2581" i="9"/>
  <c r="Z2580" i="9"/>
  <c r="Z2579" i="9"/>
  <c r="Z2578" i="9"/>
  <c r="Z2577" i="9"/>
  <c r="Z2576" i="9"/>
  <c r="Z2575" i="9"/>
  <c r="Z2574" i="9"/>
  <c r="Z2573" i="9"/>
  <c r="Z2572" i="9"/>
  <c r="Z2571" i="9"/>
  <c r="Z2570" i="9"/>
  <c r="Z2569" i="9"/>
  <c r="Z2568" i="9"/>
  <c r="Z2567" i="9"/>
  <c r="Z2566" i="9"/>
  <c r="Z2565" i="9"/>
  <c r="Z2564" i="9"/>
  <c r="Z2563" i="9"/>
  <c r="Z2562" i="9"/>
  <c r="Z2561" i="9"/>
  <c r="Z2560" i="9"/>
  <c r="Z2559" i="9"/>
  <c r="Z2558" i="9"/>
  <c r="Z2557" i="9"/>
  <c r="Z2556" i="9"/>
  <c r="Z2555" i="9"/>
  <c r="Z2554" i="9"/>
  <c r="Z2553" i="9"/>
  <c r="Z2552" i="9"/>
  <c r="Z2551" i="9"/>
  <c r="Z2550" i="9"/>
  <c r="Z2549" i="9"/>
  <c r="Z2548" i="9"/>
  <c r="Z2547" i="9"/>
  <c r="Z2546" i="9"/>
  <c r="Z2545" i="9"/>
  <c r="Z2544" i="9"/>
  <c r="Z2543" i="9"/>
  <c r="Z2542" i="9"/>
  <c r="Z2541" i="9"/>
  <c r="Z2540" i="9"/>
  <c r="Z2539" i="9"/>
  <c r="Z2538" i="9"/>
  <c r="Z2537" i="9"/>
  <c r="Z2536" i="9"/>
  <c r="Z2535" i="9"/>
  <c r="Z2534" i="9"/>
  <c r="Z2533" i="9"/>
  <c r="Z2532" i="9"/>
  <c r="Z2531" i="9"/>
  <c r="Z2530" i="9"/>
  <c r="Z2529" i="9"/>
  <c r="Z2528" i="9"/>
  <c r="Z2527" i="9"/>
  <c r="Z2526" i="9"/>
  <c r="Z2525" i="9"/>
  <c r="Z2524" i="9"/>
  <c r="Z2523" i="9"/>
  <c r="Z2522" i="9"/>
  <c r="Z2521" i="9"/>
  <c r="Z2520" i="9"/>
  <c r="Z2519" i="9"/>
  <c r="Z2518" i="9"/>
  <c r="Z2517" i="9"/>
  <c r="Z2516" i="9"/>
  <c r="Z2515" i="9"/>
  <c r="Z2514" i="9"/>
  <c r="Z2513" i="9"/>
  <c r="Z2512" i="9"/>
  <c r="Z2511" i="9"/>
  <c r="Z2510" i="9"/>
  <c r="Z2509" i="9"/>
  <c r="Z2508" i="9"/>
  <c r="Z2507" i="9"/>
  <c r="Z2506" i="9"/>
  <c r="Z2505" i="9"/>
  <c r="Z2504" i="9"/>
  <c r="Z2503" i="9"/>
  <c r="Z2502" i="9"/>
  <c r="Z2501" i="9"/>
  <c r="Z2500" i="9"/>
  <c r="Z2499" i="9"/>
  <c r="Z2498" i="9"/>
  <c r="Z2497" i="9"/>
  <c r="Z2496" i="9"/>
  <c r="Z2495" i="9"/>
  <c r="Z2494" i="9"/>
  <c r="Z2493" i="9"/>
  <c r="Z2492" i="9"/>
  <c r="Z2491" i="9"/>
  <c r="Z2490" i="9"/>
  <c r="Z2489" i="9"/>
  <c r="Z2488" i="9"/>
  <c r="Z2487" i="9"/>
  <c r="Z2486" i="9"/>
  <c r="Z2485" i="9"/>
  <c r="Z2484" i="9"/>
  <c r="Z2483" i="9"/>
  <c r="Z2482" i="9"/>
  <c r="Z2481" i="9"/>
  <c r="Z2480" i="9"/>
  <c r="Z2479" i="9"/>
  <c r="Z2478" i="9"/>
  <c r="Z2477" i="9"/>
  <c r="Z2476" i="9"/>
  <c r="Z2475" i="9"/>
  <c r="Z2474" i="9"/>
  <c r="Z2473" i="9"/>
  <c r="Z2472" i="9"/>
  <c r="Z2471" i="9"/>
  <c r="Z2470" i="9"/>
  <c r="Z2469" i="9"/>
  <c r="Z2468" i="9"/>
  <c r="Z2467" i="9"/>
  <c r="Z2466" i="9"/>
  <c r="Z2465" i="9"/>
  <c r="Z2464" i="9"/>
  <c r="Z2463" i="9"/>
  <c r="Z2462" i="9"/>
  <c r="Z2461" i="9"/>
  <c r="Z2460" i="9"/>
  <c r="Z2459" i="9"/>
  <c r="Z2458" i="9"/>
  <c r="Z2457" i="9"/>
  <c r="Z2456" i="9"/>
  <c r="Z2455" i="9"/>
  <c r="Z2454" i="9"/>
  <c r="Z2453" i="9"/>
  <c r="Z2452" i="9"/>
  <c r="Z2451" i="9"/>
  <c r="Z2450" i="9"/>
  <c r="Z2449" i="9"/>
  <c r="Z2448" i="9"/>
  <c r="Z2447" i="9"/>
  <c r="Z2446" i="9"/>
  <c r="Z2445" i="9"/>
  <c r="Z2444" i="9"/>
  <c r="Z2443" i="9"/>
  <c r="Z2442" i="9"/>
  <c r="Z2441" i="9"/>
  <c r="Z2440" i="9"/>
  <c r="Z2439" i="9"/>
  <c r="Z2438" i="9"/>
  <c r="Z2437" i="9"/>
  <c r="Z2436" i="9"/>
  <c r="Z2435" i="9"/>
  <c r="Z2434" i="9"/>
  <c r="Z2433" i="9"/>
  <c r="Z2432" i="9"/>
  <c r="Z2431" i="9"/>
  <c r="Z2430" i="9"/>
  <c r="Z2429" i="9"/>
  <c r="Z2428" i="9"/>
  <c r="Z2427" i="9"/>
  <c r="Z2426" i="9"/>
  <c r="Z2425" i="9"/>
  <c r="Z2424" i="9"/>
  <c r="Z2423" i="9"/>
  <c r="Z2422" i="9"/>
  <c r="Z2421" i="9"/>
  <c r="Z2420" i="9"/>
  <c r="Z2419" i="9"/>
  <c r="Z2418" i="9"/>
  <c r="Z2417" i="9"/>
  <c r="Z2416" i="9"/>
  <c r="Z2415" i="9"/>
  <c r="Z2414" i="9"/>
  <c r="Z2413" i="9"/>
  <c r="Z2412" i="9"/>
  <c r="Z2411" i="9"/>
  <c r="Z2409" i="9"/>
  <c r="Z2408" i="9"/>
  <c r="Z2407" i="9"/>
  <c r="Z2406" i="9"/>
  <c r="Z2405" i="9"/>
  <c r="Z2404" i="9"/>
  <c r="Z2403" i="9"/>
  <c r="Z2402" i="9"/>
  <c r="Z2401" i="9"/>
  <c r="Z2400" i="9"/>
  <c r="Z2399" i="9"/>
  <c r="Z2398" i="9"/>
  <c r="Z2397" i="9"/>
  <c r="Z2396" i="9"/>
  <c r="Z2395" i="9"/>
  <c r="Z2394" i="9"/>
  <c r="Z2393" i="9"/>
  <c r="Z2392" i="9"/>
  <c r="Z2391" i="9"/>
  <c r="Z2390" i="9"/>
  <c r="Z2389" i="9"/>
  <c r="Z2388" i="9"/>
  <c r="Z2387" i="9"/>
  <c r="Z2386" i="9"/>
  <c r="Z2385" i="9"/>
  <c r="Z2384" i="9"/>
  <c r="Z2383" i="9"/>
  <c r="Z2382" i="9"/>
  <c r="Z2381" i="9"/>
  <c r="Z2380" i="9"/>
  <c r="Z2379" i="9"/>
  <c r="Z2378" i="9"/>
  <c r="Z2377" i="9"/>
  <c r="Z2376" i="9"/>
  <c r="Z2375" i="9"/>
  <c r="Z2374" i="9"/>
  <c r="Z2373" i="9"/>
  <c r="Z2372" i="9"/>
  <c r="Z2371" i="9"/>
  <c r="Z2370" i="9"/>
  <c r="Z2369" i="9"/>
  <c r="Z2368" i="9"/>
  <c r="Z2367" i="9"/>
  <c r="Z2366" i="9"/>
  <c r="Z2365" i="9"/>
  <c r="Z2364" i="9"/>
  <c r="Z2363" i="9"/>
  <c r="Z2362" i="9"/>
  <c r="Z2361" i="9"/>
  <c r="Z2360" i="9"/>
  <c r="Z2359" i="9"/>
  <c r="Z2358" i="9"/>
  <c r="Z2357" i="9"/>
  <c r="Z2356" i="9"/>
  <c r="Z2355" i="9"/>
  <c r="Z2353" i="9"/>
  <c r="Z2352" i="9"/>
  <c r="Z2351" i="9"/>
  <c r="Z2350" i="9"/>
  <c r="Z2347" i="9"/>
  <c r="Z2346" i="9"/>
  <c r="Z2345" i="9"/>
  <c r="Z2344" i="9"/>
  <c r="Z2341" i="9"/>
  <c r="Z2340" i="9"/>
  <c r="Z2339" i="9"/>
  <c r="Z2338" i="9"/>
  <c r="Z2335" i="9"/>
  <c r="Z2334" i="9"/>
  <c r="Z2333" i="9"/>
  <c r="Z2332" i="9"/>
  <c r="Z2329" i="9"/>
  <c r="Z2328" i="9"/>
  <c r="Z2327" i="9"/>
  <c r="Z2326" i="9"/>
  <c r="Z2323" i="9"/>
  <c r="Z2322" i="9"/>
  <c r="Z2321" i="9"/>
  <c r="Z2320" i="9"/>
  <c r="Z2317" i="9"/>
  <c r="Z2316" i="9"/>
  <c r="Z2315" i="9"/>
  <c r="Z2312" i="9"/>
  <c r="Z2311" i="9"/>
  <c r="Z2310" i="9"/>
  <c r="Z2309" i="9"/>
  <c r="Z2306" i="9"/>
  <c r="Z2305" i="9"/>
  <c r="Z2304" i="9"/>
  <c r="Z2303" i="9"/>
  <c r="Z2302" i="9"/>
  <c r="Z2301" i="9"/>
  <c r="Z2300" i="9"/>
  <c r="Z2299" i="9"/>
  <c r="Z2297" i="9"/>
  <c r="Z2296" i="9"/>
  <c r="Z2295" i="9"/>
  <c r="Z2294" i="9"/>
  <c r="Z2293" i="9"/>
  <c r="Z2292" i="9"/>
  <c r="Z2291" i="9"/>
  <c r="Z2290" i="9"/>
  <c r="Z2288" i="9"/>
  <c r="Z2287" i="9"/>
  <c r="Z2286" i="9"/>
  <c r="Z2285" i="9"/>
  <c r="Z2284" i="9"/>
  <c r="Z2283" i="9"/>
  <c r="Z2282" i="9"/>
  <c r="Z2281" i="9"/>
  <c r="Z2279" i="9"/>
  <c r="Z2278" i="9"/>
  <c r="Z2277" i="9"/>
  <c r="Z2276" i="9"/>
  <c r="Z2275" i="9"/>
  <c r="Z2274" i="9"/>
  <c r="Z2273" i="9"/>
  <c r="Z2272" i="9"/>
  <c r="Z2270" i="9"/>
  <c r="Z2269" i="9"/>
  <c r="Z2268" i="9"/>
  <c r="Z2267" i="9"/>
  <c r="Z2266" i="9"/>
  <c r="Z2265" i="9"/>
  <c r="Z2264" i="9"/>
  <c r="Z2262" i="9"/>
  <c r="Z2261" i="9"/>
  <c r="Z2260" i="9"/>
  <c r="Z2259" i="9"/>
  <c r="Z2258" i="9"/>
  <c r="Z2257" i="9"/>
  <c r="Z2254" i="9"/>
  <c r="Z2253" i="9"/>
  <c r="Z2252" i="9"/>
  <c r="Z2251" i="9"/>
  <c r="Z2250" i="9"/>
  <c r="Z2249" i="9"/>
  <c r="Z2247" i="9"/>
  <c r="Z2246" i="9"/>
  <c r="Z2245" i="9"/>
  <c r="Z2244" i="9"/>
  <c r="Z2243" i="9"/>
  <c r="Z2242" i="9"/>
  <c r="Z2241" i="9"/>
  <c r="Z2240" i="9"/>
  <c r="Z2239" i="9"/>
  <c r="Z2238" i="9"/>
  <c r="Z2237" i="9"/>
  <c r="Z2236" i="9"/>
  <c r="Z2235" i="9"/>
  <c r="Z2234" i="9"/>
  <c r="Z2233" i="9"/>
  <c r="Z2232" i="9"/>
  <c r="Z2231" i="9"/>
  <c r="Z2230" i="9"/>
  <c r="Z2229" i="9"/>
  <c r="Z2228" i="9"/>
  <c r="Z2227" i="9"/>
  <c r="Z2226" i="9"/>
  <c r="Z2225" i="9"/>
  <c r="Z2224" i="9"/>
  <c r="Z2223" i="9"/>
  <c r="Z2222" i="9"/>
  <c r="Z2221" i="9"/>
  <c r="Z2220" i="9"/>
  <c r="Z2219" i="9"/>
  <c r="Z2218" i="9"/>
  <c r="Z2217" i="9"/>
  <c r="Z2216" i="9"/>
  <c r="Z2214" i="9"/>
  <c r="Z2213" i="9"/>
  <c r="Z2212" i="9"/>
  <c r="Z2211" i="9"/>
  <c r="Z2208" i="9"/>
  <c r="Z2207" i="9"/>
  <c r="Z2206" i="9"/>
  <c r="Z2205" i="9"/>
  <c r="Z2202" i="9"/>
  <c r="Z2201" i="9"/>
  <c r="Z2200" i="9"/>
  <c r="Z2199" i="9"/>
  <c r="Z2196" i="9"/>
  <c r="Z2195" i="9"/>
  <c r="Z2194" i="9"/>
  <c r="Z2193" i="9"/>
  <c r="Z2190" i="9"/>
  <c r="Z2189" i="9"/>
  <c r="Z2188" i="9"/>
  <c r="Z2187" i="9"/>
  <c r="Z2184" i="9"/>
  <c r="Z2183" i="9"/>
  <c r="Z2182" i="9"/>
  <c r="Z2181" i="9"/>
  <c r="Z2178" i="9"/>
  <c r="Z2177" i="9"/>
  <c r="Z2176" i="9"/>
  <c r="Z2175" i="9"/>
  <c r="Z2172" i="9"/>
  <c r="Z2171" i="9"/>
  <c r="Z2170" i="9"/>
  <c r="Z2169" i="9"/>
  <c r="Z2166" i="9"/>
  <c r="Z2165" i="9"/>
  <c r="Z2164" i="9"/>
  <c r="Z2163" i="9"/>
  <c r="Z2160" i="9"/>
  <c r="Z2159" i="9"/>
  <c r="Z2158" i="9"/>
  <c r="Z2157" i="9"/>
  <c r="Z2154" i="9"/>
  <c r="Z2153" i="9"/>
  <c r="Z2152" i="9"/>
  <c r="Z2151" i="9"/>
  <c r="Z2148" i="9"/>
  <c r="Z2147" i="9"/>
  <c r="Z2146" i="9"/>
  <c r="Z2145" i="9"/>
  <c r="Z2142" i="9"/>
  <c r="Z2141" i="9"/>
  <c r="Z2140" i="9"/>
  <c r="Z2139" i="9"/>
  <c r="Z2136" i="9"/>
  <c r="Z2135" i="9"/>
  <c r="Z2134" i="9"/>
  <c r="Z2133" i="9"/>
  <c r="Z2130" i="9"/>
  <c r="Z2129" i="9"/>
  <c r="Z2128" i="9"/>
  <c r="Z2127" i="9"/>
  <c r="Z2124" i="9"/>
  <c r="Z2123" i="9"/>
  <c r="Z2122" i="9"/>
  <c r="Z2121" i="9"/>
  <c r="Z2118" i="9"/>
  <c r="Z2117" i="9"/>
  <c r="Z2116" i="9"/>
  <c r="Z2115" i="9"/>
  <c r="Z2112" i="9"/>
  <c r="Z2111" i="9"/>
  <c r="Z2110" i="9"/>
  <c r="Z2109" i="9"/>
  <c r="Z2106" i="9"/>
  <c r="Z2105" i="9"/>
  <c r="Z2104" i="9"/>
  <c r="Z2103" i="9"/>
  <c r="Z2100" i="9"/>
  <c r="Z2099" i="9"/>
  <c r="Z2098" i="9"/>
  <c r="Z2097" i="9"/>
  <c r="Z2094" i="9"/>
  <c r="Z2093" i="9"/>
  <c r="Z2092" i="9"/>
  <c r="Z2091" i="9"/>
  <c r="Z2088" i="9"/>
  <c r="Z2087" i="9"/>
  <c r="Z2086" i="9"/>
  <c r="Z2085" i="9"/>
  <c r="Z2082" i="9"/>
  <c r="Z2081" i="9"/>
  <c r="Z2080" i="9"/>
  <c r="Z2079" i="9"/>
  <c r="Z2076" i="9"/>
  <c r="Z2075" i="9"/>
  <c r="Z2074" i="9"/>
  <c r="Z2073" i="9"/>
  <c r="Z2070" i="9"/>
  <c r="Z2069" i="9"/>
  <c r="Z2068" i="9"/>
  <c r="Z2067" i="9"/>
  <c r="Z2065" i="9"/>
  <c r="Z2064" i="9"/>
  <c r="Z2063" i="9"/>
  <c r="Z2062" i="9"/>
  <c r="Z2061" i="9"/>
  <c r="Z2060" i="9"/>
  <c r="Z2059" i="9"/>
  <c r="Z2058" i="9"/>
  <c r="Z2057" i="9"/>
  <c r="Z2056" i="9"/>
  <c r="Z2055" i="9"/>
  <c r="Z2054" i="9"/>
  <c r="Z2053" i="9"/>
  <c r="Z2052" i="9"/>
  <c r="Z2051" i="9"/>
  <c r="Z2050" i="9"/>
  <c r="Z2049" i="9"/>
  <c r="Z2048" i="9"/>
  <c r="Z2047" i="9"/>
  <c r="Z2046" i="9"/>
  <c r="Z2045" i="9"/>
  <c r="Z2044" i="9"/>
  <c r="Z2043" i="9"/>
  <c r="Z2042" i="9"/>
  <c r="Z2041" i="9"/>
  <c r="Z2040" i="9"/>
  <c r="Z2039" i="9"/>
  <c r="Z2038" i="9"/>
  <c r="Z2037" i="9"/>
  <c r="Z2036" i="9"/>
  <c r="Z2035" i="9"/>
  <c r="Z2034" i="9"/>
  <c r="Z2033" i="9"/>
  <c r="Z2032" i="9"/>
  <c r="Z2031" i="9"/>
  <c r="Z2030" i="9"/>
  <c r="Z2029" i="9"/>
  <c r="Z2028" i="9"/>
  <c r="Z2027" i="9"/>
  <c r="Z2026" i="9"/>
  <c r="Z2025" i="9"/>
  <c r="Z2024" i="9"/>
  <c r="Z2023" i="9"/>
  <c r="Z2022" i="9"/>
  <c r="Z2021" i="9"/>
  <c r="Z2020" i="9"/>
  <c r="Z2019" i="9"/>
  <c r="Z2018" i="9"/>
  <c r="Z2017" i="9"/>
  <c r="Z2016" i="9"/>
  <c r="Z2015" i="9"/>
  <c r="Z2014" i="9"/>
  <c r="Z2013" i="9"/>
  <c r="Z2012" i="9"/>
  <c r="Z2011" i="9"/>
  <c r="Z2010" i="9"/>
  <c r="Z2009" i="9"/>
  <c r="Z2008" i="9"/>
  <c r="Z2007" i="9"/>
  <c r="Z2006" i="9"/>
  <c r="Z2005" i="9"/>
  <c r="Z2004" i="9"/>
  <c r="Z2003" i="9"/>
  <c r="Z2002" i="9"/>
  <c r="Z2001" i="9"/>
  <c r="Z2000" i="9"/>
  <c r="Z1999" i="9"/>
  <c r="Z1998" i="9"/>
  <c r="Z1997" i="9"/>
  <c r="Z1996" i="9"/>
  <c r="Z1995" i="9"/>
  <c r="Z1994" i="9"/>
  <c r="Z1993" i="9"/>
  <c r="Z1992" i="9"/>
  <c r="Z1991" i="9"/>
  <c r="Z1990" i="9"/>
  <c r="Z1989" i="9"/>
  <c r="Z1988" i="9"/>
  <c r="Z1987" i="9"/>
  <c r="Z1986" i="9"/>
  <c r="Z1985" i="9"/>
  <c r="Z1984" i="9"/>
  <c r="Z1983" i="9"/>
  <c r="Z1982" i="9"/>
  <c r="Z1981" i="9"/>
  <c r="Z1980" i="9"/>
  <c r="Z1979" i="9"/>
  <c r="Z1978" i="9"/>
  <c r="Z1977" i="9"/>
  <c r="Z1976" i="9"/>
  <c r="Z1975" i="9"/>
  <c r="Z1974" i="9"/>
  <c r="Z1973" i="9"/>
  <c r="Z1972" i="9"/>
  <c r="Z1971" i="9"/>
  <c r="Z1970" i="9"/>
  <c r="Z1969" i="9"/>
  <c r="Z1968" i="9"/>
  <c r="Z1967" i="9"/>
  <c r="Z1966" i="9"/>
  <c r="Z1965" i="9"/>
  <c r="Z1964" i="9"/>
  <c r="Z1963" i="9"/>
  <c r="Z1962" i="9"/>
  <c r="Z1961" i="9"/>
  <c r="Z1960" i="9"/>
  <c r="Z1959" i="9"/>
  <c r="Z1958" i="9"/>
  <c r="Z1957" i="9"/>
  <c r="Z1956" i="9"/>
  <c r="Z1955" i="9"/>
  <c r="Z1954" i="9"/>
  <c r="Z1953" i="9"/>
  <c r="Z1952" i="9"/>
  <c r="Z1951" i="9"/>
  <c r="Z1950" i="9"/>
  <c r="Z1949" i="9"/>
  <c r="Z1948" i="9"/>
  <c r="Z1947" i="9"/>
  <c r="Z1946" i="9"/>
  <c r="Z1945" i="9"/>
  <c r="Z1944" i="9"/>
  <c r="Z1943" i="9"/>
  <c r="Z1942" i="9"/>
  <c r="Z1941" i="9"/>
  <c r="Z1940" i="9"/>
  <c r="Z1939" i="9"/>
  <c r="Z1938" i="9"/>
  <c r="Z1937" i="9"/>
  <c r="Z1936" i="9"/>
  <c r="Z1935" i="9"/>
  <c r="Z1934" i="9"/>
  <c r="Z1933" i="9"/>
  <c r="Z1932" i="9"/>
  <c r="Z1931" i="9"/>
  <c r="Z1930" i="9"/>
  <c r="Z1929" i="9"/>
  <c r="Z1928" i="9"/>
  <c r="Z1927" i="9"/>
  <c r="Z1926" i="9"/>
  <c r="Z1925" i="9"/>
  <c r="Z1924" i="9"/>
  <c r="Z1923" i="9"/>
  <c r="Z1922" i="9"/>
  <c r="Z1921" i="9"/>
  <c r="Z1920" i="9"/>
  <c r="Z1919" i="9"/>
  <c r="Z1918" i="9"/>
  <c r="Z1917" i="9"/>
  <c r="Z1916" i="9"/>
  <c r="Z1915" i="9"/>
  <c r="Z1914" i="9"/>
  <c r="Z1913" i="9"/>
  <c r="Z1912" i="9"/>
  <c r="Z1911" i="9"/>
  <c r="Z1910" i="9"/>
  <c r="Z1909" i="9"/>
  <c r="Z1908" i="9"/>
  <c r="Z1907" i="9"/>
  <c r="Z1906" i="9"/>
  <c r="Z1905" i="9"/>
  <c r="Z1904" i="9"/>
  <c r="Z1903" i="9"/>
  <c r="Z1902" i="9"/>
  <c r="Z1901" i="9"/>
  <c r="Z1900" i="9"/>
  <c r="Z1899" i="9"/>
  <c r="Z1898" i="9"/>
  <c r="Z1897" i="9"/>
  <c r="Z1896" i="9"/>
  <c r="Z1895" i="9"/>
  <c r="Z1894" i="9"/>
  <c r="Z1893" i="9"/>
  <c r="Z1892" i="9"/>
  <c r="Z1891" i="9"/>
  <c r="Z1890" i="9"/>
  <c r="Z1889" i="9"/>
  <c r="Z1888" i="9"/>
  <c r="Z1887" i="9"/>
  <c r="Z1886" i="9"/>
  <c r="Z1885" i="9"/>
  <c r="Z1884" i="9"/>
  <c r="Z1883" i="9"/>
  <c r="Z1882" i="9"/>
  <c r="Z1881" i="9"/>
  <c r="Z1880" i="9"/>
  <c r="Z1879" i="9"/>
  <c r="Z1878" i="9"/>
  <c r="Z1877" i="9"/>
  <c r="Z1876" i="9"/>
  <c r="Z1875" i="9"/>
  <c r="Z1874" i="9"/>
  <c r="Z1873" i="9"/>
  <c r="Z1872" i="9"/>
  <c r="Z1871" i="9"/>
  <c r="Z1870" i="9"/>
  <c r="Z1869" i="9"/>
  <c r="Z1868" i="9"/>
  <c r="Z1867" i="9"/>
  <c r="Z1866" i="9"/>
  <c r="Z1865" i="9"/>
  <c r="Z1864" i="9"/>
  <c r="Z1863" i="9"/>
  <c r="Z1862" i="9"/>
  <c r="Z1861" i="9"/>
  <c r="Z1860" i="9"/>
  <c r="Z1859" i="9"/>
  <c r="Z1858" i="9"/>
  <c r="Z1857" i="9"/>
  <c r="Z1856" i="9"/>
  <c r="Z1855" i="9"/>
  <c r="Z1854" i="9"/>
  <c r="Z1853" i="9"/>
  <c r="Z1852" i="9"/>
  <c r="Z1851" i="9"/>
  <c r="Z1850" i="9"/>
  <c r="Z1849" i="9"/>
  <c r="Z1848" i="9"/>
  <c r="Z1847" i="9"/>
  <c r="Z1846" i="9"/>
  <c r="Z1845" i="9"/>
  <c r="Z1844" i="9"/>
  <c r="Z1843" i="9"/>
  <c r="Z1842" i="9"/>
  <c r="Z1841" i="9"/>
  <c r="Z1840" i="9"/>
  <c r="Z1839" i="9"/>
  <c r="Z1838" i="9"/>
  <c r="Z1837" i="9"/>
  <c r="Z1836" i="9"/>
  <c r="Z1835" i="9"/>
  <c r="Z1834" i="9"/>
  <c r="Z1833" i="9"/>
  <c r="Z1832" i="9"/>
  <c r="Z1831" i="9"/>
  <c r="Z1830" i="9"/>
  <c r="Z1828" i="9"/>
  <c r="Z1827" i="9"/>
  <c r="Z1826" i="9"/>
  <c r="Z1824" i="9"/>
  <c r="Z1821" i="9"/>
  <c r="Z1820" i="9"/>
  <c r="Z1819" i="9"/>
  <c r="Z1817" i="9"/>
  <c r="Z1814" i="9"/>
  <c r="Z1813" i="9"/>
  <c r="Z1812" i="9"/>
  <c r="Z1811" i="9"/>
  <c r="Z1810" i="9"/>
  <c r="Z1807" i="9"/>
  <c r="Z1806" i="9"/>
  <c r="Z1805" i="9"/>
  <c r="Z1804" i="9"/>
  <c r="Z1803" i="9"/>
  <c r="Z1800" i="9"/>
  <c r="Z1799" i="9"/>
  <c r="Z1798" i="9"/>
  <c r="Z1797" i="9"/>
  <c r="Z1796" i="9"/>
  <c r="Z1793" i="9"/>
  <c r="Z1792" i="9"/>
  <c r="Z1791" i="9"/>
  <c r="Z1790" i="9"/>
  <c r="Z1789" i="9"/>
  <c r="Z1786" i="9"/>
  <c r="Z1785" i="9"/>
  <c r="Z1784" i="9"/>
  <c r="Z1783" i="9"/>
  <c r="Z1782" i="9"/>
  <c r="Z1775" i="9"/>
  <c r="Z1768" i="9"/>
  <c r="Z1765" i="9"/>
  <c r="Z1764" i="9"/>
  <c r="Z1763" i="9"/>
  <c r="Z1762" i="9"/>
  <c r="Z1761" i="9"/>
  <c r="Z1751" i="9"/>
  <c r="Z1750" i="9"/>
  <c r="Z1749" i="9"/>
  <c r="Z1748" i="9"/>
  <c r="Z1747" i="9"/>
  <c r="Z1744" i="9"/>
  <c r="Z1743" i="9"/>
  <c r="Z1742" i="9"/>
  <c r="Z1741" i="9"/>
  <c r="Z1740" i="9"/>
  <c r="Z1737" i="9"/>
  <c r="Z1736" i="9"/>
  <c r="Z1735" i="9"/>
  <c r="Z1734" i="9"/>
  <c r="Z1733" i="9"/>
  <c r="Z1730" i="9"/>
  <c r="Z1729" i="9"/>
  <c r="Z1728" i="9"/>
  <c r="Z1727" i="9"/>
  <c r="Z1726" i="9"/>
  <c r="Z1723" i="9"/>
  <c r="Z1722" i="9"/>
  <c r="Z1721" i="9"/>
  <c r="Z1720" i="9"/>
  <c r="Z1719" i="9"/>
  <c r="Z1716" i="9"/>
  <c r="Z1715" i="9"/>
  <c r="Z1714" i="9"/>
  <c r="Z1713" i="9"/>
  <c r="Z1712" i="9"/>
  <c r="Z1709" i="9"/>
  <c r="Z1708" i="9"/>
  <c r="Z1707" i="9"/>
  <c r="Z1706" i="9"/>
  <c r="Z1705" i="9"/>
  <c r="Z1702" i="9"/>
  <c r="Z1701" i="9"/>
  <c r="Z1700" i="9"/>
  <c r="Z1699" i="9"/>
  <c r="Z1698" i="9"/>
  <c r="Z1695" i="9"/>
  <c r="Z1694" i="9"/>
  <c r="Z1693" i="9"/>
  <c r="Z1692" i="9"/>
  <c r="Z1691" i="9"/>
  <c r="Z1688" i="9"/>
  <c r="Z1687" i="9"/>
  <c r="Z1686" i="9"/>
  <c r="Z1685" i="9"/>
  <c r="Z1684" i="9"/>
  <c r="Z1681" i="9"/>
  <c r="Z1680" i="9"/>
  <c r="Z1679" i="9"/>
  <c r="Z1678" i="9"/>
  <c r="Z1677" i="9"/>
  <c r="Z1674" i="9"/>
  <c r="Z1673" i="9"/>
  <c r="Z1672" i="9"/>
  <c r="Z1671" i="9"/>
  <c r="Z1670" i="9"/>
  <c r="Z1667" i="9"/>
  <c r="Z1666" i="9"/>
  <c r="Z1665" i="9"/>
  <c r="Z1664" i="9"/>
  <c r="Z1663" i="9"/>
  <c r="Z1660" i="9"/>
  <c r="Z1659" i="9"/>
  <c r="Z1658" i="9"/>
  <c r="Z1657" i="9"/>
  <c r="Z1656" i="9"/>
  <c r="Z1653" i="9"/>
  <c r="Z1652" i="9"/>
  <c r="Z1651" i="9"/>
  <c r="Z1650" i="9"/>
  <c r="Z1649" i="9"/>
  <c r="Z1646" i="9"/>
  <c r="Z1645" i="9"/>
  <c r="Z1644" i="9"/>
  <c r="Z1643" i="9"/>
  <c r="Z1642" i="9"/>
  <c r="Z1639" i="9"/>
  <c r="Z1638" i="9"/>
  <c r="Z1637" i="9"/>
  <c r="Z1636" i="9"/>
  <c r="Z1635" i="9"/>
  <c r="Z1632" i="9"/>
  <c r="Z1631" i="9"/>
  <c r="Z1630" i="9"/>
  <c r="Z1629" i="9"/>
  <c r="Z1628" i="9"/>
  <c r="Z1625" i="9"/>
  <c r="Z1624" i="9"/>
  <c r="Z1623" i="9"/>
  <c r="Z1622" i="9"/>
  <c r="Z1621" i="9"/>
  <c r="Z1618" i="9"/>
  <c r="Z1617" i="9"/>
  <c r="Z1616" i="9"/>
  <c r="Z1615" i="9"/>
  <c r="Z1614" i="9"/>
  <c r="Z1611" i="9"/>
  <c r="Z1610" i="9"/>
  <c r="Z1609" i="9"/>
  <c r="Z1608" i="9"/>
  <c r="Z1607" i="9"/>
  <c r="Z1604" i="9"/>
  <c r="Z1603" i="9"/>
  <c r="Z1602" i="9"/>
  <c r="Z1601" i="9"/>
  <c r="Z1600" i="9"/>
  <c r="Z1597" i="9"/>
  <c r="Z1596" i="9"/>
  <c r="Z1595" i="9"/>
  <c r="Z1594" i="9"/>
  <c r="Z1593" i="9"/>
  <c r="Z1590" i="9"/>
  <c r="Z1589" i="9"/>
  <c r="Z1588" i="9"/>
  <c r="Z1587" i="9"/>
  <c r="Z1586" i="9"/>
  <c r="Z1583" i="9"/>
  <c r="Z1582" i="9"/>
  <c r="Z1581" i="9"/>
  <c r="Z1580" i="9"/>
  <c r="Z1579" i="9"/>
  <c r="Z1576" i="9"/>
  <c r="Z1575" i="9"/>
  <c r="Z1574" i="9"/>
  <c r="Z1573" i="9"/>
  <c r="Z1572" i="9"/>
  <c r="Z1569" i="9"/>
  <c r="Z1568" i="9"/>
  <c r="Z1567" i="9"/>
  <c r="Z1566" i="9"/>
  <c r="Z1565" i="9"/>
  <c r="Z1562" i="9"/>
  <c r="Z1561" i="9"/>
  <c r="Z1560" i="9"/>
  <c r="Z1559" i="9"/>
  <c r="Z1558" i="9"/>
  <c r="Z1555" i="9"/>
  <c r="Z1554" i="9"/>
  <c r="Z1553" i="9"/>
  <c r="Z1552" i="9"/>
  <c r="Z1551" i="9"/>
  <c r="Z1548" i="9"/>
  <c r="Z1547" i="9"/>
  <c r="Z1546" i="9"/>
  <c r="Z1545" i="9"/>
  <c r="Z1544" i="9"/>
  <c r="Z1541" i="9"/>
  <c r="Z1540" i="9"/>
  <c r="Z1539" i="9"/>
  <c r="Z1538" i="9"/>
  <c r="Z1537" i="9"/>
  <c r="Z1534" i="9"/>
  <c r="Z1533" i="9"/>
  <c r="Z1532" i="9"/>
  <c r="Z1531" i="9"/>
  <c r="Z1530" i="9"/>
  <c r="Z1527" i="9"/>
  <c r="Z1526" i="9"/>
  <c r="Z1525" i="9"/>
  <c r="Z1524" i="9"/>
  <c r="Z1523" i="9"/>
  <c r="Z1520" i="9"/>
  <c r="Z1519" i="9"/>
  <c r="Z1518" i="9"/>
  <c r="Z1517" i="9"/>
  <c r="Z1516" i="9"/>
  <c r="Z1513" i="9"/>
  <c r="Z1512" i="9"/>
  <c r="Z1511" i="9"/>
  <c r="Z1510" i="9"/>
  <c r="Z1509" i="9"/>
  <c r="Z1506" i="9"/>
  <c r="Z1505" i="9"/>
  <c r="Z1504" i="9"/>
  <c r="Z1503" i="9"/>
  <c r="Z1502" i="9"/>
  <c r="Z1499" i="9"/>
  <c r="Z1498" i="9"/>
  <c r="Z1497" i="9"/>
  <c r="Z1496" i="9"/>
  <c r="Z1495" i="9"/>
  <c r="Z1492" i="9"/>
  <c r="Z1491" i="9"/>
  <c r="Z1490" i="9"/>
  <c r="Z1489" i="9"/>
  <c r="Z1488" i="9"/>
  <c r="Z1485" i="9"/>
  <c r="Z1484" i="9"/>
  <c r="Z1483" i="9"/>
  <c r="Z1482" i="9"/>
  <c r="Z1481" i="9"/>
  <c r="Z1478" i="9"/>
  <c r="Z1477" i="9"/>
  <c r="Z1476" i="9"/>
  <c r="Z1475" i="9"/>
  <c r="Z1474" i="9"/>
  <c r="Z1471" i="9"/>
  <c r="Z1470" i="9"/>
  <c r="Z1469" i="9"/>
  <c r="Z1468" i="9"/>
  <c r="Z1467" i="9"/>
  <c r="Z1464" i="9"/>
  <c r="Z1463" i="9"/>
  <c r="Z1462" i="9"/>
  <c r="Z1461" i="9"/>
  <c r="Z1460" i="9"/>
  <c r="Z1457" i="9"/>
  <c r="Z1456" i="9"/>
  <c r="Z1455" i="9"/>
  <c r="Z1454" i="9"/>
  <c r="Z1453" i="9"/>
  <c r="Z1452" i="9"/>
  <c r="Z1450" i="9"/>
  <c r="Z1449" i="9"/>
  <c r="Z1448" i="9"/>
  <c r="Z1447" i="9"/>
  <c r="Z1446" i="9"/>
  <c r="Z1445" i="9"/>
  <c r="Z1443" i="9"/>
  <c r="Z1442" i="9"/>
  <c r="Z1441" i="9"/>
  <c r="Z1440" i="9"/>
  <c r="Z1439" i="9"/>
  <c r="Z1438" i="9"/>
  <c r="Z1436" i="9"/>
  <c r="Z1435" i="9"/>
  <c r="Z1434" i="9"/>
  <c r="Z1433" i="9"/>
  <c r="Z1432" i="9"/>
  <c r="Z1431" i="9"/>
  <c r="Z1429" i="9"/>
  <c r="Z1428" i="9"/>
  <c r="Z1427" i="9"/>
  <c r="Z1426" i="9"/>
  <c r="Z1425" i="9"/>
  <c r="Z1424" i="9"/>
  <c r="Z1422" i="9"/>
  <c r="Z1421" i="9"/>
  <c r="Z1420" i="9"/>
  <c r="Z1419" i="9"/>
  <c r="Z1418" i="9"/>
  <c r="Z1417" i="9"/>
  <c r="Z1415" i="9"/>
  <c r="Z1414" i="9"/>
  <c r="Z1413" i="9"/>
  <c r="Z1412" i="9"/>
  <c r="Z1411" i="9"/>
  <c r="Z1408" i="9"/>
  <c r="Z1407" i="9"/>
  <c r="Z1406" i="9"/>
  <c r="Z1405" i="9"/>
  <c r="Z1404" i="9"/>
  <c r="Z1401" i="9"/>
  <c r="Z1400" i="9"/>
  <c r="Z1399" i="9"/>
  <c r="Z1398" i="9"/>
  <c r="Z1397" i="9"/>
  <c r="Z1394" i="9"/>
  <c r="Z1393" i="9"/>
  <c r="Z1392" i="9"/>
  <c r="Z1391" i="9"/>
  <c r="Z1390" i="9"/>
  <c r="Z1387" i="9"/>
  <c r="Z1386" i="9"/>
  <c r="Z1385" i="9"/>
  <c r="Z1384" i="9"/>
  <c r="Z1383" i="9"/>
  <c r="Z1380" i="9"/>
  <c r="Z1379" i="9"/>
  <c r="Z1378" i="9"/>
  <c r="Z1377" i="9"/>
  <c r="Z1376" i="9"/>
  <c r="Z1373" i="9"/>
  <c r="Z1372" i="9"/>
  <c r="Z1371" i="9"/>
  <c r="Z1370" i="9"/>
  <c r="Z1369" i="9"/>
  <c r="Z1366" i="9"/>
  <c r="Z1365" i="9"/>
  <c r="Z1364" i="9"/>
  <c r="Z1363" i="9"/>
  <c r="Z1362" i="9"/>
  <c r="Z1359" i="9"/>
  <c r="Z1358" i="9"/>
  <c r="Z1357" i="9"/>
  <c r="Z1356" i="9"/>
  <c r="Z1355" i="9"/>
  <c r="Z1352" i="9"/>
  <c r="Z1351" i="9"/>
  <c r="Z1350" i="9"/>
  <c r="Z1349" i="9"/>
  <c r="Z1348" i="9"/>
  <c r="Z1345" i="9"/>
  <c r="Z1344" i="9"/>
  <c r="Z1343" i="9"/>
  <c r="Z1342" i="9"/>
  <c r="Z1341" i="9"/>
  <c r="Z1338" i="9"/>
  <c r="Z1337" i="9"/>
  <c r="Z1336" i="9"/>
  <c r="Z1335" i="9"/>
  <c r="Z1334" i="9"/>
  <c r="Z1331" i="9"/>
  <c r="Z1330" i="9"/>
  <c r="Z1329" i="9"/>
  <c r="Z1328" i="9"/>
  <c r="Z1327" i="9"/>
  <c r="Z1326" i="9"/>
  <c r="Z1324" i="9"/>
  <c r="Z1323" i="9"/>
  <c r="Z1322" i="9"/>
  <c r="Z1321" i="9"/>
  <c r="Z1320" i="9"/>
  <c r="Z1318" i="9"/>
  <c r="Z1317" i="9"/>
  <c r="Z1316" i="9"/>
  <c r="Z1315" i="9"/>
  <c r="Z1314" i="9"/>
  <c r="Z1312" i="9"/>
  <c r="Z1311" i="9"/>
  <c r="Z1310" i="9"/>
  <c r="Z1309" i="9"/>
  <c r="Z1307" i="9"/>
  <c r="Z1306" i="9"/>
  <c r="Z1303" i="9"/>
  <c r="Z1302" i="9"/>
  <c r="Z1299" i="9"/>
  <c r="Z1298" i="9"/>
  <c r="Z1297" i="9"/>
  <c r="Z1296" i="9"/>
  <c r="Z1295" i="9"/>
  <c r="Z1294" i="9"/>
  <c r="Z1293" i="9"/>
  <c r="Z1292" i="9"/>
  <c r="Z1291" i="9"/>
  <c r="Z1290" i="9"/>
  <c r="Z1289" i="9"/>
  <c r="Z1288" i="9"/>
  <c r="Z1287" i="9"/>
  <c r="Z1286" i="9"/>
  <c r="Z1285" i="9"/>
  <c r="Z1284" i="9"/>
  <c r="Z1283" i="9"/>
  <c r="Z1282" i="9"/>
  <c r="Z1281" i="9"/>
  <c r="Z1280" i="9"/>
  <c r="Z1279" i="9"/>
  <c r="Z1278" i="9"/>
  <c r="Z1277" i="9"/>
  <c r="Z1276" i="9"/>
  <c r="Z1275" i="9"/>
  <c r="Z1274" i="9"/>
  <c r="Z1273" i="9"/>
  <c r="Z1272" i="9"/>
  <c r="Z1271" i="9"/>
  <c r="Z1270" i="9"/>
  <c r="Z1269" i="9"/>
  <c r="Z1268" i="9"/>
  <c r="Z1267" i="9"/>
  <c r="Z1266" i="9"/>
  <c r="Z1265" i="9"/>
  <c r="Z1264" i="9"/>
  <c r="Z1263" i="9"/>
  <c r="Z1262" i="9"/>
  <c r="Z1261" i="9"/>
  <c r="Z1260" i="9"/>
  <c r="Z1259" i="9"/>
  <c r="Z1258" i="9"/>
  <c r="Z1257" i="9"/>
  <c r="Z1256" i="9"/>
  <c r="Z1255" i="9"/>
  <c r="Z1254" i="9"/>
  <c r="Z1253" i="9"/>
  <c r="Z1252" i="9"/>
  <c r="Z1251" i="9"/>
  <c r="Z1250" i="9"/>
  <c r="Z1249" i="9"/>
  <c r="Z1248" i="9"/>
  <c r="Z1247" i="9"/>
  <c r="Z1246" i="9"/>
  <c r="Z1245" i="9"/>
  <c r="Z1244" i="9"/>
  <c r="Z1243" i="9"/>
  <c r="Z1242" i="9"/>
  <c r="Z1241" i="9"/>
  <c r="Z1240" i="9"/>
  <c r="Z1239" i="9"/>
  <c r="Z1238" i="9"/>
  <c r="Z1237" i="9"/>
  <c r="Z1236" i="9"/>
  <c r="Z1235" i="9"/>
  <c r="Z1234" i="9"/>
  <c r="Z1233" i="9"/>
  <c r="Z1232" i="9"/>
  <c r="Z1231" i="9"/>
  <c r="Z1230" i="9"/>
  <c r="Z1229" i="9"/>
  <c r="Z1228" i="9"/>
  <c r="Z1227" i="9"/>
  <c r="Z1226" i="9"/>
  <c r="Z1225" i="9"/>
  <c r="Z1224" i="9"/>
  <c r="Z1223" i="9"/>
  <c r="Z1222" i="9"/>
  <c r="Z1221" i="9"/>
  <c r="Z1220" i="9"/>
  <c r="Z1219" i="9"/>
  <c r="Z1218" i="9"/>
  <c r="Z1217" i="9"/>
  <c r="Z1216" i="9"/>
  <c r="Z1215" i="9"/>
  <c r="Z1214" i="9"/>
  <c r="Z1213" i="9"/>
  <c r="Z1212" i="9"/>
  <c r="Z1211" i="9"/>
  <c r="Z1210" i="9"/>
  <c r="Z1209" i="9"/>
  <c r="Z1208" i="9"/>
  <c r="Z1207" i="9"/>
  <c r="Z1206" i="9"/>
  <c r="Z1205" i="9"/>
  <c r="Z1204" i="9"/>
  <c r="Z1203" i="9"/>
  <c r="Z1202" i="9"/>
  <c r="Z1201" i="9"/>
  <c r="Z1200" i="9"/>
  <c r="Z1199" i="9"/>
  <c r="Z1198" i="9"/>
  <c r="Z1197" i="9"/>
  <c r="Z1196" i="9"/>
  <c r="Z1195" i="9"/>
  <c r="Z1194" i="9"/>
  <c r="Z1193" i="9"/>
  <c r="Z1192" i="9"/>
  <c r="Z1191" i="9"/>
  <c r="Z1190" i="9"/>
  <c r="Z1189" i="9"/>
  <c r="Z1188" i="9"/>
  <c r="Z1187" i="9"/>
  <c r="Z1186" i="9"/>
  <c r="Z1185" i="9"/>
  <c r="Z1184" i="9"/>
  <c r="Z1183" i="9"/>
  <c r="Z1182" i="9"/>
  <c r="Z1181" i="9"/>
  <c r="Z1180" i="9"/>
  <c r="Z1179" i="9"/>
  <c r="Z1178" i="9"/>
  <c r="Z1177" i="9"/>
  <c r="Z1176" i="9"/>
  <c r="Z1175" i="9"/>
  <c r="Z1174" i="9"/>
  <c r="Z1173" i="9"/>
  <c r="Z1172" i="9"/>
  <c r="Z1171" i="9"/>
  <c r="Z1170" i="9"/>
  <c r="Z1169" i="9"/>
  <c r="Z1168" i="9"/>
  <c r="Z1167" i="9"/>
  <c r="Z1166" i="9"/>
  <c r="Z1165" i="9"/>
  <c r="Z1164" i="9"/>
  <c r="Z1163" i="9"/>
  <c r="Z1162" i="9"/>
  <c r="Z1161" i="9"/>
  <c r="Z1160" i="9"/>
  <c r="Z1159" i="9"/>
  <c r="Z1158" i="9"/>
  <c r="Z1157" i="9"/>
  <c r="Z1156" i="9"/>
  <c r="Z1155" i="9"/>
  <c r="Z1154" i="9"/>
  <c r="Z1153" i="9"/>
  <c r="Z1152" i="9"/>
  <c r="Z1151" i="9"/>
  <c r="Z1150" i="9"/>
  <c r="Z1149" i="9"/>
  <c r="Z1148" i="9"/>
  <c r="Z1147" i="9"/>
  <c r="Z1146" i="9"/>
  <c r="Z1145" i="9"/>
  <c r="Z1144" i="9"/>
  <c r="Z1143" i="9"/>
  <c r="Z1142" i="9"/>
  <c r="Z1141" i="9"/>
  <c r="Z1140" i="9"/>
  <c r="Z1139" i="9"/>
  <c r="Z1138" i="9"/>
  <c r="Z1137" i="9"/>
  <c r="Z1136" i="9"/>
  <c r="Z1135" i="9"/>
  <c r="Z1134" i="9"/>
  <c r="Z1133" i="9"/>
  <c r="Z1132" i="9"/>
  <c r="Z1131" i="9"/>
  <c r="Z1130" i="9"/>
  <c r="Z1129" i="9"/>
  <c r="Z1128" i="9"/>
  <c r="Z1127" i="9"/>
  <c r="Z1126" i="9"/>
  <c r="Z1125" i="9"/>
  <c r="Z1124" i="9"/>
  <c r="Z1123" i="9"/>
  <c r="Z1122" i="9"/>
  <c r="Z1121" i="9"/>
  <c r="Z1120" i="9"/>
  <c r="Z1119" i="9"/>
  <c r="Z1118" i="9"/>
  <c r="Z1117" i="9"/>
  <c r="Z1116" i="9"/>
  <c r="Z1115" i="9"/>
  <c r="Z1114" i="9"/>
  <c r="Z1113" i="9"/>
  <c r="Z1112" i="9"/>
  <c r="Z1111" i="9"/>
  <c r="Z1110" i="9"/>
  <c r="Z1109" i="9"/>
  <c r="Z1108" i="9"/>
  <c r="Z1107" i="9"/>
  <c r="Z1106" i="9"/>
  <c r="Z1105" i="9"/>
  <c r="Z1104" i="9"/>
  <c r="Z1103" i="9"/>
  <c r="Z1102" i="9"/>
  <c r="Z1101" i="9"/>
  <c r="Z1100" i="9"/>
  <c r="Z1099" i="9"/>
  <c r="Z1098" i="9"/>
  <c r="Z1097" i="9"/>
  <c r="Z1096" i="9"/>
  <c r="Z1095" i="9"/>
  <c r="Z1094" i="9"/>
  <c r="Z1093" i="9"/>
  <c r="Z1092" i="9"/>
  <c r="Z1091" i="9"/>
  <c r="Z1090" i="9"/>
  <c r="Z1089" i="9"/>
  <c r="Z1088" i="9"/>
  <c r="Z1087" i="9"/>
  <c r="Z1086" i="9"/>
  <c r="Z1085" i="9"/>
  <c r="Z1084" i="9"/>
  <c r="Z1083" i="9"/>
  <c r="Z1082" i="9"/>
  <c r="Z1081" i="9"/>
  <c r="Z1080" i="9"/>
  <c r="Z1079" i="9"/>
  <c r="Z1078" i="9"/>
  <c r="Z1077" i="9"/>
  <c r="Z1076" i="9"/>
  <c r="Z1075" i="9"/>
  <c r="Z1074" i="9"/>
  <c r="Z1073" i="9"/>
  <c r="Z1072" i="9"/>
  <c r="Z1071" i="9"/>
  <c r="Z1070" i="9"/>
  <c r="Z1069" i="9"/>
  <c r="Z1068" i="9"/>
  <c r="Z1067" i="9"/>
  <c r="Z1066" i="9"/>
  <c r="Z1065" i="9"/>
  <c r="Z1064" i="9"/>
  <c r="Z1063" i="9"/>
  <c r="Z1062" i="9"/>
  <c r="Z1061" i="9"/>
  <c r="Z1060" i="9"/>
  <c r="Z1059" i="9"/>
  <c r="Z1058" i="9"/>
  <c r="Z1057" i="9"/>
  <c r="Z1056" i="9"/>
  <c r="Z1055" i="9"/>
  <c r="Z1054" i="9"/>
  <c r="Z1053" i="9"/>
  <c r="Z1052" i="9"/>
  <c r="Z1051" i="9"/>
  <c r="Z1050" i="9"/>
  <c r="Z1049" i="9"/>
  <c r="Z1048" i="9"/>
  <c r="Z1047" i="9"/>
  <c r="Z1046" i="9"/>
  <c r="Z1045" i="9"/>
  <c r="Z1044" i="9"/>
  <c r="Z1043" i="9"/>
  <c r="Z1042" i="9"/>
  <c r="Z1041" i="9"/>
  <c r="Z1040" i="9"/>
  <c r="Z1039" i="9"/>
  <c r="Z1038" i="9"/>
  <c r="Z1037" i="9"/>
  <c r="Z1036" i="9"/>
  <c r="Z1035" i="9"/>
  <c r="Z1034" i="9"/>
  <c r="Z1033" i="9"/>
  <c r="Z1032" i="9"/>
  <c r="Z1031" i="9"/>
  <c r="Z1030" i="9"/>
  <c r="Z1029" i="9"/>
  <c r="Z1028" i="9"/>
  <c r="Z1027" i="9"/>
  <c r="Z1026" i="9"/>
  <c r="Z1025" i="9"/>
  <c r="Z1024" i="9"/>
  <c r="Z1023" i="9"/>
  <c r="Z1022" i="9"/>
  <c r="Z1021" i="9"/>
  <c r="Z1020" i="9"/>
  <c r="Z1019" i="9"/>
  <c r="Z1018" i="9"/>
  <c r="Z1017" i="9"/>
  <c r="Z1016" i="9"/>
  <c r="Z1015" i="9"/>
  <c r="Z1014" i="9"/>
  <c r="Z1013" i="9"/>
  <c r="Z1012" i="9"/>
  <c r="Z1011" i="9"/>
  <c r="Z1010" i="9"/>
  <c r="Z1009" i="9"/>
  <c r="Z1008" i="9"/>
  <c r="Z1007" i="9"/>
  <c r="Z1006" i="9"/>
  <c r="Z1005" i="9"/>
  <c r="Z1004" i="9"/>
  <c r="Z1003" i="9"/>
  <c r="Z1002" i="9"/>
  <c r="Z1001" i="9"/>
  <c r="Z1000" i="9"/>
  <c r="Z999" i="9"/>
  <c r="Z998" i="9"/>
  <c r="Z997" i="9"/>
  <c r="Z996" i="9"/>
  <c r="Z995" i="9"/>
  <c r="Z994" i="9"/>
  <c r="Z993" i="9"/>
  <c r="Z992" i="9"/>
  <c r="Z991" i="9"/>
  <c r="Z990" i="9"/>
  <c r="Z989" i="9"/>
  <c r="Z988" i="9"/>
  <c r="Z987" i="9"/>
  <c r="Z986" i="9"/>
  <c r="Z985" i="9"/>
  <c r="Z984" i="9"/>
  <c r="Z983" i="9"/>
  <c r="Z982" i="9"/>
  <c r="Z981" i="9"/>
  <c r="Z980" i="9"/>
  <c r="Z979" i="9"/>
  <c r="Z978" i="9"/>
  <c r="Z977" i="9"/>
  <c r="Z976" i="9"/>
  <c r="Z975" i="9"/>
  <c r="Z974" i="9"/>
  <c r="Z973" i="9"/>
  <c r="Z971" i="9"/>
  <c r="Z970" i="9"/>
  <c r="Z969" i="9"/>
  <c r="Z968" i="9"/>
  <c r="Z967" i="9"/>
  <c r="Z966" i="9"/>
  <c r="Z965" i="9"/>
  <c r="Z964" i="9"/>
  <c r="Z963" i="9"/>
  <c r="Z962" i="9"/>
  <c r="Z961" i="9"/>
  <c r="Z959" i="9"/>
  <c r="Z958" i="9"/>
  <c r="Z957" i="9"/>
  <c r="Z956" i="9"/>
  <c r="Z955" i="9"/>
  <c r="Z953" i="9"/>
  <c r="Z951" i="9"/>
  <c r="Z950" i="9"/>
  <c r="Z949" i="9"/>
  <c r="Z948" i="9"/>
  <c r="Z946" i="9"/>
  <c r="Z945" i="9"/>
  <c r="Z944" i="9"/>
  <c r="Z943" i="9"/>
  <c r="Z942" i="9"/>
  <c r="Z941" i="9"/>
  <c r="Z940" i="9"/>
  <c r="Z939" i="9"/>
  <c r="Z938" i="9"/>
  <c r="Z937" i="9"/>
  <c r="Z936" i="9"/>
  <c r="Z935" i="9"/>
  <c r="Z934" i="9"/>
  <c r="Z933" i="9"/>
  <c r="Z932" i="9"/>
  <c r="Z931" i="9"/>
  <c r="Z930" i="9"/>
  <c r="Z929" i="9"/>
  <c r="Z928" i="9"/>
  <c r="Z927" i="9"/>
  <c r="Z926" i="9"/>
  <c r="Z925" i="9"/>
  <c r="Z924" i="9"/>
  <c r="Z923" i="9"/>
  <c r="Z922" i="9"/>
  <c r="Z921" i="9"/>
  <c r="Z920" i="9"/>
  <c r="Z919" i="9"/>
  <c r="Z918" i="9"/>
  <c r="Z917" i="9"/>
  <c r="Z916" i="9"/>
  <c r="Z915" i="9"/>
  <c r="Z914" i="9"/>
  <c r="Z913" i="9"/>
  <c r="Z912" i="9"/>
  <c r="Z911" i="9"/>
  <c r="Z910" i="9"/>
  <c r="Z909" i="9"/>
  <c r="Z908" i="9"/>
  <c r="Z907" i="9"/>
  <c r="Z906" i="9"/>
  <c r="Z905" i="9"/>
  <c r="Z904" i="9"/>
  <c r="Z903" i="9"/>
  <c r="Z902" i="9"/>
  <c r="Z901" i="9"/>
  <c r="Z900" i="9"/>
  <c r="Z899" i="9"/>
  <c r="Z898" i="9"/>
  <c r="Z897" i="9"/>
  <c r="Z896" i="9"/>
  <c r="Z895" i="9"/>
  <c r="Z894" i="9"/>
  <c r="Z893" i="9"/>
  <c r="Z892" i="9"/>
  <c r="Z891" i="9"/>
  <c r="Z890" i="9"/>
  <c r="Z889" i="9"/>
  <c r="Z888" i="9"/>
  <c r="Z887" i="9"/>
  <c r="Z886" i="9"/>
  <c r="Z885" i="9"/>
  <c r="Z884" i="9"/>
  <c r="Z883" i="9"/>
  <c r="Z882" i="9"/>
  <c r="Z881" i="9"/>
  <c r="Z880" i="9"/>
  <c r="Z879" i="9"/>
  <c r="Z878" i="9"/>
  <c r="Z877" i="9"/>
  <c r="Z876" i="9"/>
  <c r="Z875" i="9"/>
  <c r="Z874" i="9"/>
  <c r="Z873" i="9"/>
  <c r="Z872" i="9"/>
  <c r="Z871" i="9"/>
  <c r="Z870" i="9"/>
  <c r="Z869" i="9"/>
  <c r="Z868" i="9"/>
  <c r="Z867" i="9"/>
  <c r="Z866" i="9"/>
  <c r="Z865" i="9"/>
  <c r="Z864" i="9"/>
  <c r="Z863" i="9"/>
  <c r="Z862" i="9"/>
  <c r="Z861" i="9"/>
  <c r="Z860" i="9"/>
  <c r="Z859" i="9"/>
  <c r="Z858" i="9"/>
  <c r="Z857" i="9"/>
  <c r="Z856" i="9"/>
  <c r="Z855" i="9"/>
  <c r="Z854" i="9"/>
  <c r="Z853" i="9"/>
  <c r="Z852" i="9"/>
  <c r="Z851" i="9"/>
  <c r="Z850" i="9"/>
  <c r="Z849" i="9"/>
  <c r="Z848" i="9"/>
  <c r="Z847" i="9"/>
  <c r="Z846" i="9"/>
  <c r="Z845" i="9"/>
  <c r="Z844" i="9"/>
  <c r="Z843" i="9"/>
  <c r="Z842" i="9"/>
  <c r="Z841" i="9"/>
  <c r="Z840" i="9"/>
  <c r="Z839" i="9"/>
  <c r="Z838" i="9"/>
  <c r="Z837" i="9"/>
  <c r="Z836" i="9"/>
  <c r="Z835" i="9"/>
  <c r="Z834" i="9"/>
  <c r="Z833" i="9"/>
  <c r="Z832" i="9"/>
  <c r="Z831" i="9"/>
  <c r="Z830" i="9"/>
  <c r="Z829" i="9"/>
  <c r="Z828" i="9"/>
  <c r="Z827" i="9"/>
  <c r="Z826" i="9"/>
  <c r="Z825" i="9"/>
  <c r="Z824" i="9"/>
  <c r="Z823" i="9"/>
  <c r="Z822" i="9"/>
  <c r="Z821" i="9"/>
  <c r="Z820" i="9"/>
  <c r="Z819" i="9"/>
  <c r="Z818" i="9"/>
  <c r="Z817" i="9"/>
  <c r="Z816" i="9"/>
  <c r="Z815" i="9"/>
  <c r="Z814" i="9"/>
  <c r="Z813" i="9"/>
  <c r="Z812" i="9"/>
  <c r="Z811" i="9"/>
  <c r="Z810" i="9"/>
  <c r="Z809" i="9"/>
  <c r="Z808" i="9"/>
  <c r="Z807" i="9"/>
  <c r="Z806" i="9"/>
  <c r="Z805" i="9"/>
  <c r="Z804" i="9"/>
  <c r="Z803" i="9"/>
  <c r="Z802" i="9"/>
  <c r="Z801" i="9"/>
  <c r="Z800" i="9"/>
  <c r="Z799" i="9"/>
  <c r="Z798" i="9"/>
  <c r="Z797" i="9"/>
  <c r="Z796" i="9"/>
  <c r="Z795" i="9"/>
  <c r="Z794" i="9"/>
  <c r="Z793" i="9"/>
  <c r="Z792" i="9"/>
  <c r="Z791" i="9"/>
  <c r="Z790" i="9"/>
  <c r="Z789" i="9"/>
  <c r="Z788" i="9"/>
  <c r="Z787" i="9"/>
  <c r="Z786" i="9"/>
  <c r="Z785" i="9"/>
  <c r="Z784" i="9"/>
  <c r="Z783" i="9"/>
  <c r="Z782" i="9"/>
  <c r="Z781" i="9"/>
  <c r="Z780" i="9"/>
  <c r="Z779" i="9"/>
  <c r="Z778" i="9"/>
  <c r="Z777" i="9"/>
  <c r="Z776" i="9"/>
  <c r="Z775" i="9"/>
  <c r="Z774" i="9"/>
  <c r="Z773" i="9"/>
  <c r="Z772" i="9"/>
  <c r="Z771" i="9"/>
  <c r="Z770" i="9"/>
  <c r="Z769" i="9"/>
  <c r="Z768" i="9"/>
  <c r="Z767" i="9"/>
  <c r="Z766" i="9"/>
  <c r="Z765" i="9"/>
  <c r="Z764" i="9"/>
  <c r="Z763" i="9"/>
  <c r="Z762" i="9"/>
  <c r="Z761" i="9"/>
  <c r="Z760" i="9"/>
  <c r="Z759" i="9"/>
  <c r="Z758" i="9"/>
  <c r="Z757" i="9"/>
  <c r="Z756" i="9"/>
  <c r="Z755" i="9"/>
  <c r="Z754" i="9"/>
  <c r="Z753" i="9"/>
  <c r="Z752" i="9"/>
  <c r="Z751" i="9"/>
  <c r="Z750" i="9"/>
  <c r="Z749" i="9"/>
  <c r="Z748" i="9"/>
  <c r="Z747" i="9"/>
  <c r="Z746" i="9"/>
  <c r="Z745" i="9"/>
  <c r="Z744" i="9"/>
  <c r="Z743" i="9"/>
  <c r="Z742" i="9"/>
  <c r="Z741" i="9"/>
  <c r="Z740" i="9"/>
  <c r="Z739" i="9"/>
  <c r="Z738" i="9"/>
  <c r="Z737" i="9"/>
  <c r="Z736" i="9"/>
  <c r="Z735" i="9"/>
  <c r="Z734" i="9"/>
  <c r="Z733" i="9"/>
  <c r="Z732" i="9"/>
  <c r="Z731" i="9"/>
  <c r="Z730" i="9"/>
  <c r="Z729" i="9"/>
  <c r="Z728" i="9"/>
  <c r="Z727" i="9"/>
  <c r="Z726" i="9"/>
  <c r="Z725" i="9"/>
  <c r="Z724" i="9"/>
  <c r="Z723" i="9"/>
  <c r="Z722" i="9"/>
  <c r="Z721" i="9"/>
  <c r="Z720" i="9"/>
  <c r="Z719" i="9"/>
  <c r="Z718" i="9"/>
  <c r="Z717" i="9"/>
  <c r="Z716" i="9"/>
  <c r="Z715" i="9"/>
  <c r="Z714" i="9"/>
  <c r="Z713" i="9"/>
  <c r="Z712" i="9"/>
  <c r="Z711" i="9"/>
  <c r="Z710" i="9"/>
  <c r="Z709" i="9"/>
  <c r="Z708" i="9"/>
  <c r="Z707" i="9"/>
  <c r="Z706" i="9"/>
  <c r="Z705" i="9"/>
  <c r="Z704" i="9"/>
  <c r="Z703" i="9"/>
  <c r="Z702" i="9"/>
  <c r="Z701" i="9"/>
  <c r="Z700" i="9"/>
  <c r="Z699" i="9"/>
  <c r="Z698" i="9"/>
  <c r="Z697" i="9"/>
  <c r="Z696" i="9"/>
  <c r="Z695" i="9"/>
  <c r="Z694" i="9"/>
  <c r="Z693" i="9"/>
  <c r="Z692" i="9"/>
  <c r="Z691" i="9"/>
  <c r="Z690" i="9"/>
  <c r="Z689" i="9"/>
  <c r="Z688" i="9"/>
  <c r="Z687" i="9"/>
  <c r="Z686" i="9"/>
  <c r="Z685" i="9"/>
  <c r="Z684" i="9"/>
  <c r="Z683" i="9"/>
  <c r="Z682" i="9"/>
  <c r="Z681" i="9"/>
  <c r="Z680" i="9"/>
  <c r="Z679" i="9"/>
  <c r="Z678" i="9"/>
  <c r="Z677" i="9"/>
  <c r="Z676" i="9"/>
  <c r="Z675" i="9"/>
  <c r="Z674" i="9"/>
  <c r="Z673" i="9"/>
  <c r="Z672" i="9"/>
  <c r="Z671" i="9"/>
  <c r="Z670" i="9"/>
  <c r="Z669" i="9"/>
  <c r="Z668" i="9"/>
  <c r="Z667" i="9"/>
  <c r="Z666" i="9"/>
  <c r="Z665" i="9"/>
  <c r="Z664" i="9"/>
  <c r="Z663" i="9"/>
  <c r="Z662" i="9"/>
  <c r="Z661" i="9"/>
  <c r="Z660" i="9"/>
  <c r="Z659" i="9"/>
  <c r="Z658" i="9"/>
  <c r="Z657" i="9"/>
  <c r="Z656" i="9"/>
  <c r="Z655" i="9"/>
  <c r="Z654" i="9"/>
  <c r="Z653" i="9"/>
  <c r="Z652" i="9"/>
  <c r="Z651" i="9"/>
  <c r="Z650" i="9"/>
  <c r="Z649" i="9"/>
  <c r="Z648" i="9"/>
  <c r="Z647" i="9"/>
  <c r="Z646" i="9"/>
  <c r="Z645" i="9"/>
  <c r="Z644" i="9"/>
  <c r="Z643" i="9"/>
  <c r="Z642" i="9"/>
  <c r="Z641" i="9"/>
  <c r="Z640" i="9"/>
  <c r="Z639" i="9"/>
  <c r="Z638" i="9"/>
  <c r="Z637" i="9"/>
  <c r="Z636" i="9"/>
  <c r="Z635" i="9"/>
  <c r="Z634" i="9"/>
  <c r="Z633" i="9"/>
  <c r="Z632" i="9"/>
  <c r="Z631" i="9"/>
  <c r="Z630" i="9"/>
  <c r="Z629" i="9"/>
  <c r="Z628" i="9"/>
  <c r="Z627" i="9"/>
  <c r="Z626" i="9"/>
  <c r="Z625" i="9"/>
  <c r="Z624" i="9"/>
  <c r="Z623" i="9"/>
  <c r="Z622" i="9"/>
  <c r="Z621" i="9"/>
  <c r="Z620" i="9"/>
  <c r="Z619" i="9"/>
  <c r="Z618" i="9"/>
  <c r="Z617" i="9"/>
  <c r="Z616" i="9"/>
  <c r="Z615" i="9"/>
  <c r="Z614" i="9"/>
  <c r="Z613" i="9"/>
  <c r="Z612" i="9"/>
  <c r="Z611" i="9"/>
  <c r="Z610" i="9"/>
  <c r="Z609" i="9"/>
  <c r="Z608" i="9"/>
  <c r="Z607" i="9"/>
  <c r="Z606" i="9"/>
  <c r="Z605" i="9"/>
  <c r="Z604" i="9"/>
  <c r="Z603" i="9"/>
  <c r="Z602" i="9"/>
  <c r="Z601" i="9"/>
  <c r="Z600" i="9"/>
  <c r="Z599" i="9"/>
  <c r="Z598" i="9"/>
  <c r="Z597" i="9"/>
  <c r="Z596" i="9"/>
  <c r="Z595" i="9"/>
  <c r="Z594" i="9"/>
  <c r="Z593" i="9"/>
  <c r="Z592" i="9"/>
  <c r="Z591" i="9"/>
  <c r="Z590" i="9"/>
  <c r="Z589" i="9"/>
  <c r="Z588" i="9"/>
  <c r="Z587" i="9"/>
  <c r="Z586" i="9"/>
  <c r="Z585" i="9"/>
  <c r="Z584" i="9"/>
  <c r="Z583" i="9"/>
  <c r="Z582" i="9"/>
  <c r="Z581" i="9"/>
  <c r="Z580" i="9"/>
  <c r="Z579" i="9"/>
  <c r="Z578" i="9"/>
  <c r="Z577" i="9"/>
  <c r="Z576" i="9"/>
  <c r="Z575" i="9"/>
  <c r="Z574" i="9"/>
  <c r="Z573" i="9"/>
  <c r="Z572" i="9"/>
  <c r="Z571" i="9"/>
  <c r="Z570" i="9"/>
  <c r="Z569" i="9"/>
  <c r="Z568" i="9"/>
  <c r="Z567" i="9"/>
  <c r="Z566" i="9"/>
  <c r="Z565" i="9"/>
  <c r="Z564" i="9"/>
  <c r="Z563" i="9"/>
  <c r="Z562" i="9"/>
  <c r="Z561" i="9"/>
  <c r="Z560" i="9"/>
  <c r="Z559" i="9"/>
  <c r="Z558" i="9"/>
  <c r="Z557" i="9"/>
  <c r="Z556" i="9"/>
  <c r="Z555" i="9"/>
  <c r="Z554" i="9"/>
  <c r="Z553" i="9"/>
  <c r="Z552" i="9"/>
  <c r="Z551" i="9"/>
  <c r="Z550" i="9"/>
  <c r="Z549" i="9"/>
  <c r="Z548" i="9"/>
  <c r="Z547" i="9"/>
  <c r="Z546" i="9"/>
  <c r="Z545" i="9"/>
  <c r="Z544" i="9"/>
  <c r="Z543" i="9"/>
  <c r="Z542" i="9"/>
  <c r="Z541" i="9"/>
  <c r="Z540" i="9"/>
  <c r="Z539" i="9"/>
  <c r="Z538" i="9"/>
  <c r="Z537" i="9"/>
  <c r="Z536" i="9"/>
  <c r="Z535" i="9"/>
  <c r="Z534" i="9"/>
  <c r="Z533" i="9"/>
  <c r="Z532" i="9"/>
  <c r="Z531" i="9"/>
  <c r="Z530" i="9"/>
  <c r="Z529" i="9"/>
  <c r="Z528" i="9"/>
  <c r="Z527" i="9"/>
  <c r="Z526" i="9"/>
  <c r="Z525" i="9"/>
  <c r="Z524" i="9"/>
  <c r="Z523" i="9"/>
  <c r="Z522" i="9"/>
  <c r="Z521" i="9"/>
  <c r="Z520" i="9"/>
  <c r="Z519" i="9"/>
  <c r="Z518" i="9"/>
  <c r="Z517" i="9"/>
  <c r="Z516" i="9"/>
  <c r="Z515" i="9"/>
  <c r="Z514" i="9"/>
  <c r="Z513" i="9"/>
  <c r="Z512" i="9"/>
  <c r="Z511" i="9"/>
  <c r="Z510" i="9"/>
  <c r="Z509" i="9"/>
  <c r="Z508" i="9"/>
  <c r="Z507" i="9"/>
  <c r="Z506" i="9"/>
  <c r="Z505" i="9"/>
  <c r="Z504" i="9"/>
  <c r="Z503" i="9"/>
  <c r="Z502" i="9"/>
  <c r="Z501" i="9"/>
  <c r="Z500" i="9"/>
  <c r="Z499" i="9"/>
  <c r="Z498" i="9"/>
  <c r="Z497" i="9"/>
  <c r="Z496" i="9"/>
  <c r="Z495" i="9"/>
  <c r="Z494" i="9"/>
  <c r="Z493" i="9"/>
  <c r="Z492" i="9"/>
  <c r="Z491" i="9"/>
  <c r="Z490" i="9"/>
  <c r="Z489" i="9"/>
  <c r="Z488" i="9"/>
  <c r="Z487" i="9"/>
  <c r="Z486" i="9"/>
  <c r="Z485" i="9"/>
  <c r="Z484" i="9"/>
  <c r="Z483" i="9"/>
  <c r="Z482" i="9"/>
  <c r="Z481" i="9"/>
  <c r="Z480" i="9"/>
  <c r="Z479" i="9"/>
  <c r="Z478" i="9"/>
  <c r="Z477" i="9"/>
  <c r="Z476" i="9"/>
  <c r="Z475" i="9"/>
  <c r="Z474" i="9"/>
  <c r="Z473" i="9"/>
  <c r="Z472" i="9"/>
  <c r="Z471" i="9"/>
  <c r="Z470" i="9"/>
  <c r="Z469" i="9"/>
  <c r="Z468" i="9"/>
  <c r="Z467" i="9"/>
  <c r="Z466" i="9"/>
  <c r="Z465" i="9"/>
  <c r="Z464" i="9"/>
  <c r="Z463" i="9"/>
  <c r="Z462" i="9"/>
  <c r="Z461" i="9"/>
  <c r="Z460" i="9"/>
  <c r="Z459" i="9"/>
  <c r="Z458" i="9"/>
  <c r="Z457" i="9"/>
  <c r="Z456" i="9"/>
  <c r="Z455" i="9"/>
  <c r="Z454" i="9"/>
  <c r="Z453" i="9"/>
  <c r="Z452" i="9"/>
  <c r="Z451" i="9"/>
  <c r="Z450" i="9"/>
  <c r="Z449" i="9"/>
  <c r="Z448" i="9"/>
  <c r="Z447" i="9"/>
  <c r="Z446" i="9"/>
  <c r="Z445" i="9"/>
  <c r="Z444" i="9"/>
  <c r="Z443" i="9"/>
  <c r="Z442" i="9"/>
  <c r="Z441" i="9"/>
  <c r="Z440" i="9"/>
  <c r="Z439" i="9"/>
  <c r="Z438" i="9"/>
  <c r="Z437" i="9"/>
  <c r="Z436" i="9"/>
  <c r="Z435" i="9"/>
  <c r="Z434" i="9"/>
  <c r="Z433" i="9"/>
  <c r="Z432" i="9"/>
  <c r="Z431" i="9"/>
  <c r="Z430" i="9"/>
  <c r="Z429" i="9"/>
  <c r="Z428" i="9"/>
  <c r="Z427" i="9"/>
  <c r="Z426" i="9"/>
  <c r="Z425" i="9"/>
  <c r="Z424" i="9"/>
  <c r="Z423" i="9"/>
  <c r="Z422" i="9"/>
  <c r="Z421" i="9"/>
  <c r="Z420" i="9"/>
  <c r="Z419" i="9"/>
  <c r="Z418" i="9"/>
  <c r="Z417" i="9"/>
  <c r="Z416" i="9"/>
  <c r="Z415" i="9"/>
  <c r="Z414" i="9"/>
  <c r="Z413" i="9"/>
  <c r="Z412" i="9"/>
  <c r="Z411" i="9"/>
  <c r="Z410" i="9"/>
  <c r="Z409" i="9"/>
  <c r="Z408" i="9"/>
  <c r="Z407" i="9"/>
  <c r="Z406" i="9"/>
  <c r="Z405" i="9"/>
  <c r="Z404" i="9"/>
  <c r="Z403" i="9"/>
  <c r="Z402" i="9"/>
  <c r="Z401" i="9"/>
  <c r="Z400" i="9"/>
  <c r="Z399" i="9"/>
  <c r="Z398" i="9"/>
  <c r="Z397" i="9"/>
  <c r="Z396" i="9"/>
  <c r="Z395" i="9"/>
  <c r="Z394" i="9"/>
  <c r="Z393" i="9"/>
  <c r="Z392" i="9"/>
  <c r="Z391" i="9"/>
  <c r="Z390" i="9"/>
  <c r="Z389" i="9"/>
  <c r="Z388" i="9"/>
  <c r="Z387" i="9"/>
  <c r="Z386" i="9"/>
  <c r="Z385" i="9"/>
  <c r="Z384" i="9"/>
  <c r="Z383" i="9"/>
  <c r="Z382" i="9"/>
  <c r="Z381" i="9"/>
  <c r="Z380" i="9"/>
  <c r="Z379" i="9"/>
  <c r="Z378" i="9"/>
  <c r="Z377" i="9"/>
  <c r="Z376" i="9"/>
  <c r="Z375" i="9"/>
  <c r="Z374" i="9"/>
  <c r="Z373" i="9"/>
  <c r="Z372" i="9"/>
  <c r="Z371" i="9"/>
  <c r="Z370" i="9"/>
  <c r="Z369" i="9"/>
  <c r="Z368" i="9"/>
  <c r="Z367" i="9"/>
  <c r="Z366" i="9"/>
  <c r="Z365" i="9"/>
  <c r="Z364" i="9"/>
  <c r="Z363" i="9"/>
  <c r="Z362" i="9"/>
  <c r="Z361" i="9"/>
  <c r="Z360" i="9"/>
  <c r="Z359" i="9"/>
  <c r="Z358" i="9"/>
  <c r="Z357" i="9"/>
  <c r="Z356" i="9"/>
  <c r="Z355" i="9"/>
  <c r="Z354" i="9"/>
  <c r="Z353" i="9"/>
  <c r="Z352" i="9"/>
  <c r="Z351" i="9"/>
  <c r="Z350" i="9"/>
  <c r="Z349" i="9"/>
  <c r="Z348" i="9"/>
  <c r="Z347" i="9"/>
  <c r="Z346" i="9"/>
  <c r="Z345" i="9"/>
  <c r="Z344" i="9"/>
  <c r="Z343" i="9"/>
  <c r="Z342" i="9"/>
  <c r="Z341" i="9"/>
  <c r="Z340" i="9"/>
  <c r="Z339" i="9"/>
  <c r="Z338" i="9"/>
  <c r="Z337" i="9"/>
  <c r="Z336" i="9"/>
  <c r="Z335" i="9"/>
  <c r="Z334" i="9"/>
  <c r="Z333" i="9"/>
  <c r="Z332" i="9"/>
  <c r="Z331" i="9"/>
  <c r="Z330" i="9"/>
  <c r="Z329" i="9"/>
  <c r="Z328" i="9"/>
  <c r="Z327" i="9"/>
  <c r="Z326" i="9"/>
  <c r="Z325" i="9"/>
  <c r="Z324" i="9"/>
  <c r="Z323" i="9"/>
  <c r="Z322" i="9"/>
  <c r="Z321" i="9"/>
  <c r="Z320" i="9"/>
  <c r="Z319" i="9"/>
  <c r="Z318" i="9"/>
  <c r="Z317" i="9"/>
  <c r="Z316" i="9"/>
  <c r="Z315" i="9"/>
  <c r="Z314" i="9"/>
  <c r="Z313" i="9"/>
  <c r="Z312" i="9"/>
  <c r="Z311" i="9"/>
  <c r="Z310" i="9"/>
  <c r="Z309" i="9"/>
  <c r="Z308" i="9"/>
  <c r="Z307" i="9"/>
  <c r="Z306" i="9"/>
  <c r="Z305" i="9"/>
  <c r="Z304" i="9"/>
  <c r="Z303" i="9"/>
  <c r="Z302" i="9"/>
  <c r="Z301" i="9"/>
  <c r="Z300" i="9"/>
  <c r="Z299" i="9"/>
  <c r="Z298" i="9"/>
  <c r="Z297" i="9"/>
  <c r="Z296" i="9"/>
  <c r="Z295" i="9"/>
  <c r="Z294" i="9"/>
  <c r="Z293" i="9"/>
  <c r="Z292" i="9"/>
  <c r="Z291" i="9"/>
  <c r="Z290" i="9"/>
  <c r="Z289" i="9"/>
  <c r="Z288" i="9"/>
  <c r="Z287" i="9"/>
  <c r="Z286" i="9"/>
  <c r="Z285" i="9"/>
  <c r="Z284" i="9"/>
  <c r="Z283" i="9"/>
  <c r="Z282" i="9"/>
  <c r="Z281" i="9"/>
  <c r="Z280" i="9"/>
  <c r="Z279" i="9"/>
  <c r="Z278" i="9"/>
  <c r="Z277" i="9"/>
  <c r="Z276" i="9"/>
  <c r="Z275" i="9"/>
  <c r="Z274" i="9"/>
  <c r="Z273" i="9"/>
  <c r="Z272" i="9"/>
  <c r="Z271" i="9"/>
  <c r="Z270" i="9"/>
  <c r="Z269" i="9"/>
  <c r="Z268" i="9"/>
  <c r="Z267" i="9"/>
  <c r="Z266" i="9"/>
  <c r="Z265" i="9"/>
  <c r="Z264" i="9"/>
  <c r="Z263" i="9"/>
  <c r="Z262" i="9"/>
  <c r="Z261" i="9"/>
  <c r="Z260" i="9"/>
  <c r="Z259" i="9"/>
  <c r="Z258" i="9"/>
  <c r="Z257" i="9"/>
  <c r="Z256" i="9"/>
  <c r="Z255" i="9"/>
  <c r="Z254" i="9"/>
  <c r="Z253" i="9"/>
  <c r="Z252" i="9"/>
  <c r="Z251" i="9"/>
  <c r="Z250" i="9"/>
  <c r="Z249" i="9"/>
  <c r="Z248" i="9"/>
  <c r="Z247" i="9"/>
  <c r="Z246" i="9"/>
  <c r="Z245" i="9"/>
  <c r="Z244" i="9"/>
  <c r="Z243" i="9"/>
  <c r="Z242" i="9"/>
  <c r="Z241" i="9"/>
  <c r="Z240" i="9"/>
  <c r="Z239" i="9"/>
  <c r="Z238" i="9"/>
  <c r="Z237" i="9"/>
  <c r="Z236" i="9"/>
  <c r="Z235" i="9"/>
  <c r="Z234" i="9"/>
  <c r="Z233" i="9"/>
  <c r="Z232" i="9"/>
  <c r="Z231" i="9"/>
  <c r="Z230" i="9"/>
  <c r="Z229" i="9"/>
  <c r="Z228" i="9"/>
  <c r="Z227" i="9"/>
  <c r="Z226" i="9"/>
  <c r="Z225" i="9"/>
  <c r="Z224" i="9"/>
  <c r="Z223" i="9"/>
  <c r="Z222" i="9"/>
  <c r="Z221" i="9"/>
  <c r="Z220" i="9"/>
  <c r="Z219" i="9"/>
  <c r="Z218" i="9"/>
  <c r="Z217" i="9"/>
  <c r="Z216" i="9"/>
  <c r="Z215" i="9"/>
  <c r="Z214" i="9"/>
  <c r="Z213" i="9"/>
  <c r="Z212" i="9"/>
  <c r="Z211" i="9"/>
  <c r="Z210" i="9"/>
  <c r="Z209" i="9"/>
  <c r="Z208" i="9"/>
  <c r="Z207" i="9"/>
  <c r="Z206" i="9"/>
  <c r="Z205" i="9"/>
  <c r="Z204" i="9"/>
  <c r="Z203" i="9"/>
  <c r="Z202" i="9"/>
  <c r="Z201" i="9"/>
  <c r="Z200" i="9"/>
  <c r="Z199" i="9"/>
  <c r="Z198" i="9"/>
  <c r="Z197" i="9"/>
  <c r="Z196" i="9"/>
  <c r="Z195" i="9"/>
  <c r="Z194" i="9"/>
  <c r="Z193" i="9"/>
  <c r="Z192" i="9"/>
  <c r="Z191" i="9"/>
  <c r="Z190" i="9"/>
  <c r="Z189" i="9"/>
  <c r="Z188" i="9"/>
  <c r="Z187" i="9"/>
  <c r="Z186" i="9"/>
  <c r="Z185" i="9"/>
  <c r="Z184" i="9"/>
  <c r="Z183" i="9"/>
  <c r="Z182" i="9"/>
  <c r="Z181" i="9"/>
  <c r="Z180" i="9"/>
  <c r="Z179" i="9"/>
  <c r="Z178" i="9"/>
  <c r="Z177" i="9"/>
  <c r="Z176" i="9"/>
  <c r="Z175" i="9"/>
  <c r="Z174" i="9"/>
  <c r="Z173" i="9"/>
  <c r="Z172" i="9"/>
  <c r="Z171" i="9"/>
  <c r="Z170" i="9"/>
  <c r="Z169" i="9"/>
  <c r="Z168" i="9"/>
  <c r="Z167" i="9"/>
  <c r="Z166" i="9"/>
  <c r="Z165" i="9"/>
  <c r="Z164" i="9"/>
  <c r="Z163" i="9"/>
  <c r="Z162" i="9"/>
  <c r="Z161" i="9"/>
  <c r="Z160" i="9"/>
  <c r="Z159" i="9"/>
  <c r="Z158" i="9"/>
  <c r="Z157" i="9"/>
  <c r="Z156" i="9"/>
  <c r="Z155" i="9"/>
  <c r="Z154" i="9"/>
  <c r="Z153" i="9"/>
  <c r="Z152" i="9"/>
  <c r="Z151" i="9"/>
  <c r="Z150" i="9"/>
  <c r="Z149" i="9"/>
  <c r="Z148" i="9"/>
  <c r="Z147" i="9"/>
  <c r="Z146" i="9"/>
  <c r="Z145" i="9"/>
  <c r="Z144" i="9"/>
  <c r="Z143" i="9"/>
  <c r="Z142" i="9"/>
  <c r="Z141" i="9"/>
  <c r="Z140" i="9"/>
  <c r="Z139" i="9"/>
  <c r="Z138" i="9"/>
  <c r="Z137" i="9"/>
  <c r="Z136" i="9"/>
  <c r="Z135" i="9"/>
  <c r="Z134" i="9"/>
  <c r="Z133" i="9"/>
  <c r="Z132" i="9"/>
  <c r="Z131" i="9"/>
  <c r="Z130" i="9"/>
  <c r="Z129" i="9"/>
  <c r="Z128" i="9"/>
  <c r="Z127" i="9"/>
  <c r="Z126" i="9"/>
  <c r="Z125" i="9"/>
  <c r="Z124" i="9"/>
  <c r="Z123" i="9"/>
  <c r="Z122" i="9"/>
  <c r="Z121" i="9"/>
  <c r="Z120" i="9"/>
  <c r="Z119" i="9"/>
  <c r="Z118" i="9"/>
  <c r="Z117" i="9"/>
  <c r="Z116" i="9"/>
  <c r="Z115" i="9"/>
  <c r="Z114" i="9"/>
  <c r="Z113" i="9"/>
  <c r="Z112" i="9"/>
  <c r="Z111" i="9"/>
  <c r="Z110" i="9"/>
  <c r="Z109" i="9"/>
  <c r="Z108" i="9"/>
  <c r="Z107" i="9"/>
  <c r="Z106" i="9"/>
  <c r="Z105" i="9"/>
  <c r="Z104" i="9"/>
  <c r="Z103" i="9"/>
  <c r="Z102" i="9"/>
  <c r="Z101" i="9"/>
  <c r="Z100" i="9"/>
  <c r="Z99" i="9"/>
  <c r="Z98" i="9"/>
  <c r="Z97" i="9"/>
  <c r="Z96" i="9"/>
  <c r="Z95" i="9"/>
  <c r="Z94" i="9"/>
  <c r="Z93" i="9"/>
  <c r="Z92" i="9"/>
  <c r="Z91" i="9"/>
  <c r="Z90" i="9"/>
  <c r="Z89" i="9"/>
  <c r="Z88" i="9"/>
  <c r="Z87" i="9"/>
  <c r="Z86" i="9"/>
  <c r="Z85" i="9"/>
  <c r="Z84" i="9"/>
  <c r="Z83" i="9"/>
  <c r="Z82" i="9"/>
  <c r="Z81" i="9"/>
  <c r="Z80" i="9"/>
  <c r="Z79" i="9"/>
  <c r="Z78" i="9"/>
  <c r="Z77" i="9"/>
  <c r="Z76" i="9"/>
  <c r="Z75" i="9"/>
  <c r="Z74" i="9"/>
  <c r="Z73" i="9"/>
  <c r="Z72" i="9"/>
  <c r="Z71" i="9"/>
  <c r="Z70" i="9"/>
  <c r="Z69" i="9"/>
  <c r="Z68" i="9"/>
  <c r="Z67" i="9"/>
  <c r="Z66" i="9"/>
  <c r="Z65" i="9"/>
  <c r="Z64" i="9"/>
  <c r="Z63" i="9"/>
  <c r="Z62" i="9"/>
  <c r="Z61" i="9"/>
  <c r="Z60" i="9"/>
  <c r="Z59" i="9"/>
  <c r="Z58" i="9"/>
  <c r="Z57" i="9"/>
  <c r="Z56" i="9"/>
  <c r="Z55" i="9"/>
  <c r="Z54" i="9"/>
  <c r="Z53" i="9"/>
  <c r="Z52" i="9"/>
  <c r="Z51" i="9"/>
  <c r="Z50" i="9"/>
  <c r="Z49" i="9"/>
  <c r="Z48" i="9"/>
  <c r="Z47" i="9"/>
  <c r="Z46" i="9"/>
  <c r="Z45" i="9"/>
  <c r="Z44" i="9"/>
  <c r="Z43" i="9"/>
  <c r="Z42" i="9"/>
  <c r="Z41" i="9"/>
  <c r="Z40" i="9"/>
  <c r="Z39" i="9"/>
  <c r="Z38" i="9"/>
  <c r="Z37" i="9"/>
  <c r="Z36" i="9"/>
  <c r="Z35" i="9"/>
  <c r="Z34" i="9"/>
  <c r="Z33" i="9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Z5" i="9"/>
  <c r="Z4" i="9"/>
  <c r="Z3" i="9"/>
  <c r="Z2" i="9"/>
  <c r="O857" i="38"/>
  <c r="O858" i="38"/>
  <c r="O859" i="38"/>
  <c r="O860" i="38"/>
  <c r="O861" i="38"/>
  <c r="O862" i="38"/>
  <c r="O863" i="38"/>
  <c r="O866" i="38"/>
  <c r="O867" i="38"/>
  <c r="O868" i="38"/>
  <c r="O869" i="38"/>
  <c r="O870" i="38"/>
  <c r="O871" i="38"/>
  <c r="O864" i="38"/>
  <c r="O865" i="38"/>
  <c r="O872" i="38"/>
  <c r="O873" i="38"/>
  <c r="Y1671" i="9"/>
  <c r="Y1601" i="9"/>
  <c r="L856" i="38" l="1"/>
  <c r="L855" i="38"/>
  <c r="L854" i="38"/>
  <c r="L853" i="38"/>
  <c r="L852" i="38"/>
  <c r="L851" i="38"/>
  <c r="L850" i="38"/>
  <c r="L849" i="38"/>
  <c r="L848" i="38"/>
  <c r="L847" i="38"/>
  <c r="L846" i="38"/>
  <c r="L845" i="38"/>
  <c r="L841" i="38"/>
  <c r="L840" i="38"/>
  <c r="L839" i="38"/>
  <c r="O842" i="38"/>
  <c r="O841" i="38"/>
  <c r="O843" i="38"/>
  <c r="O844" i="38"/>
  <c r="O845" i="38"/>
  <c r="O846" i="38"/>
  <c r="O847" i="38"/>
  <c r="O848" i="38"/>
  <c r="O849" i="38"/>
  <c r="O850" i="38"/>
  <c r="O851" i="38"/>
  <c r="O852" i="38"/>
  <c r="O853" i="38"/>
  <c r="O854" i="38"/>
  <c r="O855" i="38"/>
  <c r="O856" i="38"/>
  <c r="O840" i="38"/>
  <c r="O839" i="38"/>
  <c r="Y1963" i="9"/>
  <c r="Y1959" i="9"/>
  <c r="Y94" i="9"/>
  <c r="R447" i="28"/>
  <c r="R448" i="28"/>
  <c r="R449" i="28"/>
  <c r="R452" i="28"/>
  <c r="R455" i="28"/>
  <c r="R459" i="28"/>
  <c r="R458" i="28"/>
  <c r="R457" i="28"/>
  <c r="Y1672" i="9"/>
  <c r="Y1728" i="9"/>
  <c r="Y1609" i="9"/>
  <c r="Y1735" i="9"/>
  <c r="Y1602" i="9"/>
  <c r="Y88" i="9"/>
  <c r="Y89" i="9"/>
  <c r="Y90" i="9"/>
  <c r="Y91" i="9"/>
  <c r="Y92" i="9"/>
  <c r="Y93" i="9"/>
  <c r="X960" i="9"/>
  <c r="Z960" i="9" s="1"/>
  <c r="L838" i="38"/>
  <c r="L837" i="38"/>
  <c r="O838" i="38"/>
  <c r="O837" i="38"/>
  <c r="U1975" i="9"/>
  <c r="U1971" i="9"/>
  <c r="U1967" i="9"/>
  <c r="U1963" i="9"/>
  <c r="U1959" i="9"/>
  <c r="U1955" i="9"/>
  <c r="U1951" i="9"/>
  <c r="U1947" i="9"/>
  <c r="U1943" i="9"/>
  <c r="U1939" i="9"/>
  <c r="U1935" i="9"/>
  <c r="N6" i="31"/>
  <c r="Y1309" i="9"/>
  <c r="Y1312" i="9"/>
  <c r="Y3472" i="9"/>
  <c r="Y3471" i="9"/>
  <c r="Y3470" i="9"/>
  <c r="Y3469" i="9"/>
  <c r="Y3468" i="9"/>
  <c r="X1319" i="9"/>
  <c r="Y1260" i="9"/>
  <c r="Y1232" i="9"/>
  <c r="Y1231" i="9"/>
  <c r="Y2514" i="9"/>
  <c r="Y2513" i="9"/>
  <c r="Y2512" i="9"/>
  <c r="Y2508" i="9"/>
  <c r="Y2509" i="9"/>
  <c r="Y2507" i="9"/>
  <c r="Y2506" i="9"/>
  <c r="Y2496" i="9"/>
  <c r="Y2495" i="9"/>
  <c r="Y2494" i="9"/>
  <c r="Y2491" i="9"/>
  <c r="T3" i="28"/>
  <c r="T4" i="28"/>
  <c r="T5" i="28"/>
  <c r="T6" i="28"/>
  <c r="T7" i="28"/>
  <c r="T8" i="28"/>
  <c r="T9" i="28"/>
  <c r="T10" i="28"/>
  <c r="T11" i="28"/>
  <c r="T12" i="28"/>
  <c r="T13" i="28"/>
  <c r="T14" i="28"/>
  <c r="T15" i="28"/>
  <c r="T16" i="28"/>
  <c r="T17" i="28"/>
  <c r="T18" i="28"/>
  <c r="T19" i="28"/>
  <c r="T20" i="28"/>
  <c r="T21" i="28"/>
  <c r="T22" i="28"/>
  <c r="T23" i="28"/>
  <c r="T24" i="28"/>
  <c r="T25" i="28"/>
  <c r="T26" i="28"/>
  <c r="T27" i="28"/>
  <c r="T28" i="28"/>
  <c r="T29" i="28"/>
  <c r="T30" i="28"/>
  <c r="T31" i="28"/>
  <c r="T32" i="28"/>
  <c r="T33" i="28"/>
  <c r="T34" i="28"/>
  <c r="T35" i="28"/>
  <c r="T36" i="28"/>
  <c r="T37" i="28"/>
  <c r="T38" i="28"/>
  <c r="T39" i="28"/>
  <c r="T40" i="28"/>
  <c r="T41" i="28"/>
  <c r="T42" i="28"/>
  <c r="T43" i="28"/>
  <c r="T44" i="28"/>
  <c r="T45" i="28"/>
  <c r="T46" i="28"/>
  <c r="T47" i="28"/>
  <c r="T48" i="28"/>
  <c r="T49" i="28"/>
  <c r="T50" i="28"/>
  <c r="T51" i="28"/>
  <c r="T52" i="28"/>
  <c r="T53" i="28"/>
  <c r="T54" i="28"/>
  <c r="T55" i="28"/>
  <c r="T56" i="28"/>
  <c r="T57" i="28"/>
  <c r="T58" i="28"/>
  <c r="T59" i="28"/>
  <c r="T60" i="28"/>
  <c r="T61" i="28"/>
  <c r="T62" i="28"/>
  <c r="T63" i="28"/>
  <c r="T64" i="28"/>
  <c r="T65" i="28"/>
  <c r="T66" i="28"/>
  <c r="T67" i="28"/>
  <c r="T68" i="28"/>
  <c r="T69" i="28"/>
  <c r="T70" i="28"/>
  <c r="T71" i="28"/>
  <c r="T72" i="28"/>
  <c r="T73" i="28"/>
  <c r="T74" i="28"/>
  <c r="T75" i="28"/>
  <c r="T76" i="28"/>
  <c r="T77" i="28"/>
  <c r="T78" i="28"/>
  <c r="T79" i="28"/>
  <c r="T80" i="28"/>
  <c r="T81" i="28"/>
  <c r="T82" i="28"/>
  <c r="T83" i="28"/>
  <c r="T84" i="28"/>
  <c r="T85" i="28"/>
  <c r="T86" i="28"/>
  <c r="T87" i="28"/>
  <c r="T88" i="28"/>
  <c r="T89" i="28"/>
  <c r="T90" i="28"/>
  <c r="T91" i="28"/>
  <c r="T92" i="28"/>
  <c r="T93" i="28"/>
  <c r="T94" i="28"/>
  <c r="T95" i="28"/>
  <c r="T96" i="28"/>
  <c r="T97" i="28"/>
  <c r="T98" i="28"/>
  <c r="T99" i="28"/>
  <c r="T100" i="28"/>
  <c r="T101" i="28"/>
  <c r="T102" i="28"/>
  <c r="T103" i="28"/>
  <c r="T104" i="28"/>
  <c r="T105" i="28"/>
  <c r="T106" i="28"/>
  <c r="T107" i="28"/>
  <c r="T108" i="28"/>
  <c r="T109" i="28"/>
  <c r="T110" i="28"/>
  <c r="T111" i="28"/>
  <c r="T112" i="28"/>
  <c r="T113" i="28"/>
  <c r="T114" i="28"/>
  <c r="T115" i="28"/>
  <c r="T116" i="28"/>
  <c r="T117" i="28"/>
  <c r="T118" i="28"/>
  <c r="T119" i="28"/>
  <c r="T120" i="28"/>
  <c r="T121" i="28"/>
  <c r="T122" i="28"/>
  <c r="T123" i="28"/>
  <c r="T124" i="28"/>
  <c r="T125" i="28"/>
  <c r="T126" i="28"/>
  <c r="T127" i="28"/>
  <c r="T128" i="28"/>
  <c r="T129" i="28"/>
  <c r="T130" i="28"/>
  <c r="T131" i="28"/>
  <c r="T132" i="28"/>
  <c r="T133" i="28"/>
  <c r="T134" i="28"/>
  <c r="T135" i="28"/>
  <c r="T136" i="28"/>
  <c r="T137" i="28"/>
  <c r="T138" i="28"/>
  <c r="T139" i="28"/>
  <c r="T140" i="28"/>
  <c r="T141" i="28"/>
  <c r="T142" i="28"/>
  <c r="T143" i="28"/>
  <c r="T144" i="28"/>
  <c r="T145" i="28"/>
  <c r="T146" i="28"/>
  <c r="T147" i="28"/>
  <c r="T148" i="28"/>
  <c r="T149" i="28"/>
  <c r="T150" i="28"/>
  <c r="T151" i="28"/>
  <c r="T152" i="28"/>
  <c r="T153" i="28"/>
  <c r="T154" i="28"/>
  <c r="T155" i="28"/>
  <c r="T156" i="28"/>
  <c r="T157" i="28"/>
  <c r="T158" i="28"/>
  <c r="T159" i="28"/>
  <c r="T160" i="28"/>
  <c r="T161" i="28"/>
  <c r="T162" i="28"/>
  <c r="T163" i="28"/>
  <c r="T164" i="28"/>
  <c r="T165" i="28"/>
  <c r="T166" i="28"/>
  <c r="T167" i="28"/>
  <c r="T168" i="28"/>
  <c r="T169" i="28"/>
  <c r="T170" i="28"/>
  <c r="T171" i="28"/>
  <c r="T172" i="28"/>
  <c r="T173" i="28"/>
  <c r="T174" i="28"/>
  <c r="T175" i="28"/>
  <c r="T176" i="28"/>
  <c r="T177" i="28"/>
  <c r="T178" i="28"/>
  <c r="T179" i="28"/>
  <c r="T180" i="28"/>
  <c r="T181" i="28"/>
  <c r="T182" i="28"/>
  <c r="T183" i="28"/>
  <c r="T184" i="28"/>
  <c r="T185" i="28"/>
  <c r="T186" i="28"/>
  <c r="T187" i="28"/>
  <c r="T188" i="28"/>
  <c r="T189" i="28"/>
  <c r="T190" i="28"/>
  <c r="T191" i="28"/>
  <c r="T192" i="28"/>
  <c r="T193" i="28"/>
  <c r="T194" i="28"/>
  <c r="T195" i="28"/>
  <c r="T196" i="28"/>
  <c r="T197" i="28"/>
  <c r="T198" i="28"/>
  <c r="T199" i="28"/>
  <c r="T200" i="28"/>
  <c r="T201" i="28"/>
  <c r="T202" i="28"/>
  <c r="T203" i="28"/>
  <c r="T204" i="28"/>
  <c r="T205" i="28"/>
  <c r="T206" i="28"/>
  <c r="T207" i="28"/>
  <c r="T208" i="28"/>
  <c r="T209" i="28"/>
  <c r="T210" i="28"/>
  <c r="T211" i="28"/>
  <c r="T212" i="28"/>
  <c r="T213" i="28"/>
  <c r="T214" i="28"/>
  <c r="T215" i="28"/>
  <c r="T216" i="28"/>
  <c r="T217" i="28"/>
  <c r="T218" i="28"/>
  <c r="T219" i="28"/>
  <c r="T220" i="28"/>
  <c r="T221" i="28"/>
  <c r="T222" i="28"/>
  <c r="T223" i="28"/>
  <c r="T224" i="28"/>
  <c r="T225" i="28"/>
  <c r="T226" i="28"/>
  <c r="T227" i="28"/>
  <c r="T228" i="28"/>
  <c r="T229" i="28"/>
  <c r="T230" i="28"/>
  <c r="T231" i="28"/>
  <c r="T232" i="28"/>
  <c r="T233" i="28"/>
  <c r="T234" i="28"/>
  <c r="T235" i="28"/>
  <c r="T236" i="28"/>
  <c r="T237" i="28"/>
  <c r="T238" i="28"/>
  <c r="T239" i="28"/>
  <c r="T240" i="28"/>
  <c r="T241" i="28"/>
  <c r="T242" i="28"/>
  <c r="T243" i="28"/>
  <c r="T244" i="28"/>
  <c r="T245" i="28"/>
  <c r="T246" i="28"/>
  <c r="T247" i="28"/>
  <c r="T248" i="28"/>
  <c r="T249" i="28"/>
  <c r="T250" i="28"/>
  <c r="T251" i="28"/>
  <c r="T252" i="28"/>
  <c r="T253" i="28"/>
  <c r="T254" i="28"/>
  <c r="T255" i="28"/>
  <c r="T256" i="28"/>
  <c r="T257" i="28"/>
  <c r="T258" i="28"/>
  <c r="T259" i="28"/>
  <c r="T260" i="28"/>
  <c r="T261" i="28"/>
  <c r="T262" i="28"/>
  <c r="T263" i="28"/>
  <c r="T264" i="28"/>
  <c r="T265" i="28"/>
  <c r="T266" i="28"/>
  <c r="T267" i="28"/>
  <c r="T268" i="28"/>
  <c r="T269" i="28"/>
  <c r="T270" i="28"/>
  <c r="T271" i="28"/>
  <c r="T272" i="28"/>
  <c r="T273" i="28"/>
  <c r="T274" i="28"/>
  <c r="T275" i="28"/>
  <c r="T276" i="28"/>
  <c r="T277" i="28"/>
  <c r="T278" i="28"/>
  <c r="T279" i="28"/>
  <c r="T280" i="28"/>
  <c r="T281" i="28"/>
  <c r="T282" i="28"/>
  <c r="T283" i="28"/>
  <c r="T284" i="28"/>
  <c r="T285" i="28"/>
  <c r="T286" i="28"/>
  <c r="T287" i="28"/>
  <c r="T288" i="28"/>
  <c r="T289" i="28"/>
  <c r="T290" i="28"/>
  <c r="T291" i="28"/>
  <c r="T292" i="28"/>
  <c r="T293" i="28"/>
  <c r="T294" i="28"/>
  <c r="T295" i="28"/>
  <c r="T296" i="28"/>
  <c r="T297" i="28"/>
  <c r="T298" i="28"/>
  <c r="T299" i="28"/>
  <c r="T300" i="28"/>
  <c r="T301" i="28"/>
  <c r="T302" i="28"/>
  <c r="T303" i="28"/>
  <c r="T304" i="28"/>
  <c r="T305" i="28"/>
  <c r="T306" i="28"/>
  <c r="T307" i="28"/>
  <c r="T308" i="28"/>
  <c r="T309" i="28"/>
  <c r="T310" i="28"/>
  <c r="T311" i="28"/>
  <c r="T312" i="28"/>
  <c r="T313" i="28"/>
  <c r="T314" i="28"/>
  <c r="T315" i="28"/>
  <c r="T316" i="28"/>
  <c r="T317" i="28"/>
  <c r="T318" i="28"/>
  <c r="T319" i="28"/>
  <c r="T320" i="28"/>
  <c r="T321" i="28"/>
  <c r="T322" i="28"/>
  <c r="T323" i="28"/>
  <c r="T324" i="28"/>
  <c r="T325" i="28"/>
  <c r="T326" i="28"/>
  <c r="T327" i="28"/>
  <c r="T328" i="28"/>
  <c r="T329" i="28"/>
  <c r="T330" i="28"/>
  <c r="T331" i="28"/>
  <c r="T332" i="28"/>
  <c r="T333" i="28"/>
  <c r="T334" i="28"/>
  <c r="T335" i="28"/>
  <c r="T336" i="28"/>
  <c r="T337" i="28"/>
  <c r="T338" i="28"/>
  <c r="T339" i="28"/>
  <c r="T340" i="28"/>
  <c r="T341" i="28"/>
  <c r="T342" i="28"/>
  <c r="T343" i="28"/>
  <c r="T344" i="28"/>
  <c r="T345" i="28"/>
  <c r="T346" i="28"/>
  <c r="T347" i="28"/>
  <c r="T348" i="28"/>
  <c r="T349" i="28"/>
  <c r="T350" i="28"/>
  <c r="T351" i="28"/>
  <c r="T352" i="28"/>
  <c r="T353" i="28"/>
  <c r="T354" i="28"/>
  <c r="T355" i="28"/>
  <c r="T356" i="28"/>
  <c r="T357" i="28"/>
  <c r="T358" i="28"/>
  <c r="T359" i="28"/>
  <c r="T360" i="28"/>
  <c r="T361" i="28"/>
  <c r="T362" i="28"/>
  <c r="T363" i="28"/>
  <c r="T364" i="28"/>
  <c r="T365" i="28"/>
  <c r="T366" i="28"/>
  <c r="T367" i="28"/>
  <c r="T368" i="28"/>
  <c r="T369" i="28"/>
  <c r="T370" i="28"/>
  <c r="T371" i="28"/>
  <c r="T372" i="28"/>
  <c r="T373" i="28"/>
  <c r="T374" i="28"/>
  <c r="T375" i="28"/>
  <c r="T376" i="28"/>
  <c r="T377" i="28"/>
  <c r="T378" i="28"/>
  <c r="T379" i="28"/>
  <c r="T380" i="28"/>
  <c r="T381" i="28"/>
  <c r="T382" i="28"/>
  <c r="T383" i="28"/>
  <c r="T384" i="28"/>
  <c r="T385" i="28"/>
  <c r="T386" i="28"/>
  <c r="T387" i="28"/>
  <c r="T388" i="28"/>
  <c r="T389" i="28"/>
  <c r="T390" i="28"/>
  <c r="T391" i="28"/>
  <c r="T392" i="28"/>
  <c r="T393" i="28"/>
  <c r="T394" i="28"/>
  <c r="T395" i="28"/>
  <c r="T396" i="28"/>
  <c r="T397" i="28"/>
  <c r="T398" i="28"/>
  <c r="T399" i="28"/>
  <c r="T400" i="28"/>
  <c r="T401" i="28"/>
  <c r="T402" i="28"/>
  <c r="T403" i="28"/>
  <c r="T404" i="28"/>
  <c r="T405" i="28"/>
  <c r="T406" i="28"/>
  <c r="T407" i="28"/>
  <c r="T408" i="28"/>
  <c r="T409" i="28"/>
  <c r="T410" i="28"/>
  <c r="T411" i="28"/>
  <c r="T412" i="28"/>
  <c r="T413" i="28"/>
  <c r="T414" i="28"/>
  <c r="T415" i="28"/>
  <c r="T416" i="28"/>
  <c r="T417" i="28"/>
  <c r="T418" i="28"/>
  <c r="T419" i="28"/>
  <c r="T420" i="28"/>
  <c r="T421" i="28"/>
  <c r="T422" i="28"/>
  <c r="T423" i="28"/>
  <c r="T424" i="28"/>
  <c r="T425" i="28"/>
  <c r="T426" i="28"/>
  <c r="T427" i="28"/>
  <c r="T428" i="28"/>
  <c r="T429" i="28"/>
  <c r="T430" i="28"/>
  <c r="T431" i="28"/>
  <c r="T432" i="28"/>
  <c r="T433" i="28"/>
  <c r="T434" i="28"/>
  <c r="T435" i="28"/>
  <c r="T436" i="28"/>
  <c r="T437" i="28"/>
  <c r="T438" i="28"/>
  <c r="T439" i="28"/>
  <c r="T440" i="28"/>
  <c r="T441" i="28"/>
  <c r="T442" i="28"/>
  <c r="T443" i="28"/>
  <c r="T444" i="28"/>
  <c r="T445" i="28"/>
  <c r="T446" i="28"/>
  <c r="T447" i="28"/>
  <c r="T448" i="28"/>
  <c r="T449" i="28"/>
  <c r="T450" i="28"/>
  <c r="T451" i="28"/>
  <c r="T452" i="28"/>
  <c r="T453" i="28"/>
  <c r="T454" i="28"/>
  <c r="T455" i="28"/>
  <c r="T456" i="28"/>
  <c r="T457" i="28"/>
  <c r="T458" i="28"/>
  <c r="T459" i="28"/>
  <c r="T460" i="28"/>
  <c r="T461" i="28"/>
  <c r="T462" i="28"/>
  <c r="T463" i="28"/>
  <c r="T464" i="28"/>
  <c r="T465" i="28"/>
  <c r="T466" i="28"/>
  <c r="T467" i="28"/>
  <c r="T468" i="28"/>
  <c r="T469" i="28"/>
  <c r="T470" i="28"/>
  <c r="T471" i="28"/>
  <c r="T472" i="28"/>
  <c r="T473" i="28"/>
  <c r="T474" i="28"/>
  <c r="T475" i="28"/>
  <c r="T476" i="28"/>
  <c r="T477" i="28"/>
  <c r="T478" i="28"/>
  <c r="T479" i="28"/>
  <c r="T480" i="28"/>
  <c r="T481" i="28"/>
  <c r="T482" i="28"/>
  <c r="T483" i="28"/>
  <c r="T484" i="28"/>
  <c r="T485" i="28"/>
  <c r="T486" i="28"/>
  <c r="T487" i="28"/>
  <c r="T488" i="28"/>
  <c r="T489" i="28"/>
  <c r="T490" i="28"/>
  <c r="T491" i="28"/>
  <c r="T492" i="28"/>
  <c r="T493" i="28"/>
  <c r="T494" i="28"/>
  <c r="T495" i="28"/>
  <c r="T496" i="28"/>
  <c r="T497" i="28"/>
  <c r="T498" i="28"/>
  <c r="T499" i="28"/>
  <c r="T500" i="28"/>
  <c r="T501" i="28"/>
  <c r="T502" i="28"/>
  <c r="T503" i="28"/>
  <c r="T504" i="28"/>
  <c r="T505" i="28"/>
  <c r="T506" i="28"/>
  <c r="T507" i="28"/>
  <c r="T508" i="28"/>
  <c r="T509" i="28"/>
  <c r="T510" i="28"/>
  <c r="T511" i="28"/>
  <c r="T512" i="28"/>
  <c r="T513" i="28"/>
  <c r="T514" i="28"/>
  <c r="T515" i="28"/>
  <c r="T516" i="28"/>
  <c r="T517" i="28"/>
  <c r="T518" i="28"/>
  <c r="T519" i="28"/>
  <c r="T520" i="28"/>
  <c r="T521" i="28"/>
  <c r="T522" i="28"/>
  <c r="T523" i="28"/>
  <c r="T524" i="28"/>
  <c r="T525" i="28"/>
  <c r="T526" i="28"/>
  <c r="T527" i="28"/>
  <c r="T528" i="28"/>
  <c r="T529" i="28"/>
  <c r="T530" i="28"/>
  <c r="T531" i="28"/>
  <c r="T532" i="28"/>
  <c r="T533" i="28"/>
  <c r="T534" i="28"/>
  <c r="T535" i="28"/>
  <c r="T536" i="28"/>
  <c r="T537" i="28"/>
  <c r="T538" i="28"/>
  <c r="T539" i="28"/>
  <c r="T540" i="28"/>
  <c r="T541" i="28"/>
  <c r="T542" i="28"/>
  <c r="T543" i="28"/>
  <c r="T544" i="28"/>
  <c r="T545" i="28"/>
  <c r="T546" i="28"/>
  <c r="T547" i="28"/>
  <c r="T548" i="28"/>
  <c r="T549" i="28"/>
  <c r="T550" i="28"/>
  <c r="T551" i="28"/>
  <c r="T552" i="28"/>
  <c r="T553" i="28"/>
  <c r="T554" i="28"/>
  <c r="T555" i="28"/>
  <c r="T556" i="28"/>
  <c r="T557" i="28"/>
  <c r="T558" i="28"/>
  <c r="T559" i="28"/>
  <c r="T560" i="28"/>
  <c r="T561" i="28"/>
  <c r="T562" i="28"/>
  <c r="T563" i="28"/>
  <c r="T564" i="28"/>
  <c r="T565" i="28"/>
  <c r="T566" i="28"/>
  <c r="T567" i="28"/>
  <c r="T568" i="28"/>
  <c r="T569" i="28"/>
  <c r="T570" i="28"/>
  <c r="T571" i="28"/>
  <c r="T572" i="28"/>
  <c r="T573" i="28"/>
  <c r="T574" i="28"/>
  <c r="T575" i="28"/>
  <c r="T576" i="28"/>
  <c r="T577" i="28"/>
  <c r="T578" i="28"/>
  <c r="T579" i="28"/>
  <c r="T580" i="28"/>
  <c r="T581" i="28"/>
  <c r="T582" i="28"/>
  <c r="T583" i="28"/>
  <c r="T584" i="28"/>
  <c r="T585" i="28"/>
  <c r="T586" i="28"/>
  <c r="T587" i="28"/>
  <c r="T588" i="28"/>
  <c r="T589" i="28"/>
  <c r="T590" i="28"/>
  <c r="T591" i="28"/>
  <c r="T592" i="28"/>
  <c r="T593" i="28"/>
  <c r="T594" i="28"/>
  <c r="T595" i="28"/>
  <c r="T596" i="28"/>
  <c r="T597" i="28"/>
  <c r="T598" i="28"/>
  <c r="T599" i="28"/>
  <c r="T600" i="28"/>
  <c r="T601" i="28"/>
  <c r="T602" i="28"/>
  <c r="T603" i="28"/>
  <c r="T604" i="28"/>
  <c r="T605" i="28"/>
  <c r="T606" i="28"/>
  <c r="T607" i="28"/>
  <c r="T608" i="28"/>
  <c r="T609" i="28"/>
  <c r="T610" i="28"/>
  <c r="T611" i="28"/>
  <c r="T612" i="28"/>
  <c r="T613" i="28"/>
  <c r="T614" i="28"/>
  <c r="T615" i="28"/>
  <c r="T616" i="28"/>
  <c r="T617" i="28"/>
  <c r="T618" i="28"/>
  <c r="T619" i="28"/>
  <c r="T620" i="28"/>
  <c r="T621" i="28"/>
  <c r="T622" i="28"/>
  <c r="T623" i="28"/>
  <c r="T624" i="28"/>
  <c r="T625" i="28"/>
  <c r="T626" i="28"/>
  <c r="T627" i="28"/>
  <c r="T628" i="28"/>
  <c r="T629" i="28"/>
  <c r="T630" i="28"/>
  <c r="T631" i="28"/>
  <c r="T632" i="28"/>
  <c r="T633" i="28"/>
  <c r="T634" i="28"/>
  <c r="T635" i="28"/>
  <c r="T636" i="28"/>
  <c r="T637" i="28"/>
  <c r="T638" i="28"/>
  <c r="T639" i="28"/>
  <c r="T640" i="28"/>
  <c r="T641" i="28"/>
  <c r="T642" i="28"/>
  <c r="T643" i="28"/>
  <c r="T644" i="28"/>
  <c r="T645" i="28"/>
  <c r="T646" i="28"/>
  <c r="T647" i="28"/>
  <c r="T648" i="28"/>
  <c r="T649" i="28"/>
  <c r="T650" i="28"/>
  <c r="T651" i="28"/>
  <c r="T652" i="28"/>
  <c r="T653" i="28"/>
  <c r="T654" i="28"/>
  <c r="T655" i="28"/>
  <c r="T656" i="28"/>
  <c r="T657" i="28"/>
  <c r="T658" i="28"/>
  <c r="T659" i="28"/>
  <c r="T660" i="28"/>
  <c r="T661" i="28"/>
  <c r="T662" i="28"/>
  <c r="T663" i="28"/>
  <c r="T664" i="28"/>
  <c r="T665" i="28"/>
  <c r="T666" i="28"/>
  <c r="T667" i="28"/>
  <c r="T668" i="28"/>
  <c r="T669" i="28"/>
  <c r="T670" i="28"/>
  <c r="T671" i="28"/>
  <c r="T672" i="28"/>
  <c r="T673" i="28"/>
  <c r="T674" i="28"/>
  <c r="T675" i="28"/>
  <c r="T676" i="28"/>
  <c r="T677" i="28"/>
  <c r="T678" i="28"/>
  <c r="T679" i="28"/>
  <c r="T680" i="28"/>
  <c r="T681" i="28"/>
  <c r="T682" i="28"/>
  <c r="T683" i="28"/>
  <c r="T684" i="28"/>
  <c r="T685" i="28"/>
  <c r="T686" i="28"/>
  <c r="T687" i="28"/>
  <c r="T688" i="28"/>
  <c r="T689" i="28"/>
  <c r="T690" i="28"/>
  <c r="T691" i="28"/>
  <c r="T692" i="28"/>
  <c r="T693" i="28"/>
  <c r="T694" i="28"/>
  <c r="T695" i="28"/>
  <c r="T696" i="28"/>
  <c r="T697" i="28"/>
  <c r="T698" i="28"/>
  <c r="T699" i="28"/>
  <c r="T700" i="28"/>
  <c r="T701" i="28"/>
  <c r="T702" i="28"/>
  <c r="T703" i="28"/>
  <c r="T704" i="28"/>
  <c r="T705" i="28"/>
  <c r="T706" i="28"/>
  <c r="T707" i="28"/>
  <c r="T708" i="28"/>
  <c r="T709" i="28"/>
  <c r="T710" i="28"/>
  <c r="T711" i="28"/>
  <c r="T712" i="28"/>
  <c r="T713" i="28"/>
  <c r="T714" i="28"/>
  <c r="T715" i="28"/>
  <c r="T716" i="28"/>
  <c r="T717" i="28"/>
  <c r="T718" i="28"/>
  <c r="T719" i="28"/>
  <c r="T720" i="28"/>
  <c r="T721" i="28"/>
  <c r="T722" i="28"/>
  <c r="T723" i="28"/>
  <c r="T724" i="28"/>
  <c r="T725" i="28"/>
  <c r="T726" i="28"/>
  <c r="T727" i="28"/>
  <c r="T728" i="28"/>
  <c r="T729" i="28"/>
  <c r="T730" i="28"/>
  <c r="T731" i="28"/>
  <c r="T732" i="28"/>
  <c r="T733" i="28"/>
  <c r="T734" i="28"/>
  <c r="T735" i="28"/>
  <c r="T736" i="28"/>
  <c r="T737" i="28"/>
  <c r="T738" i="28"/>
  <c r="T739" i="28"/>
  <c r="T740" i="28"/>
  <c r="T741" i="28"/>
  <c r="T742" i="28"/>
  <c r="T743" i="28"/>
  <c r="T2" i="28"/>
  <c r="O836" i="38"/>
  <c r="O835" i="38"/>
  <c r="O834" i="38"/>
  <c r="Y1319" i="9" l="1"/>
  <c r="Z1319" i="9"/>
  <c r="M1244" i="9"/>
  <c r="AD5" i="9"/>
  <c r="AD7" i="9"/>
  <c r="AD8" i="9"/>
  <c r="AD9" i="9"/>
  <c r="AD10" i="9"/>
  <c r="AD11" i="9"/>
  <c r="AD12" i="9"/>
  <c r="AD13" i="9"/>
  <c r="AD14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38" i="9"/>
  <c r="AD42" i="9"/>
  <c r="AD43" i="9"/>
  <c r="AD44" i="9"/>
  <c r="AD45" i="9"/>
  <c r="AD46" i="9"/>
  <c r="AD47" i="9"/>
  <c r="AD48" i="9"/>
  <c r="AD49" i="9"/>
  <c r="AD50" i="9"/>
  <c r="AD54" i="9"/>
  <c r="AD55" i="9"/>
  <c r="AD56" i="9"/>
  <c r="AD57" i="9"/>
  <c r="AD58" i="9"/>
  <c r="AD59" i="9"/>
  <c r="AD60" i="9"/>
  <c r="AD61" i="9"/>
  <c r="AD62" i="9"/>
  <c r="AD63" i="9"/>
  <c r="AD64" i="9"/>
  <c r="AD65" i="9"/>
  <c r="AD66" i="9"/>
  <c r="AD67" i="9"/>
  <c r="AD68" i="9"/>
  <c r="AD69" i="9"/>
  <c r="AD70" i="9"/>
  <c r="AD71" i="9"/>
  <c r="AD72" i="9"/>
  <c r="AD73" i="9"/>
  <c r="AD74" i="9"/>
  <c r="AD75" i="9"/>
  <c r="AD76" i="9"/>
  <c r="AD77" i="9"/>
  <c r="AD78" i="9"/>
  <c r="AD79" i="9"/>
  <c r="AD80" i="9"/>
  <c r="AD81" i="9"/>
  <c r="AD82" i="9"/>
  <c r="AD83" i="9"/>
  <c r="AD84" i="9"/>
  <c r="AD85" i="9"/>
  <c r="AD86" i="9"/>
  <c r="AD87" i="9"/>
  <c r="AD88" i="9"/>
  <c r="AD89" i="9"/>
  <c r="AD90" i="9"/>
  <c r="AD91" i="9"/>
  <c r="AD92" i="9"/>
  <c r="AD93" i="9"/>
  <c r="AD94" i="9"/>
  <c r="AD95" i="9"/>
  <c r="AD96" i="9"/>
  <c r="AD97" i="9"/>
  <c r="AD98" i="9"/>
  <c r="AD99" i="9"/>
  <c r="AD100" i="9"/>
  <c r="AD101" i="9"/>
  <c r="AD102" i="9"/>
  <c r="AD103" i="9"/>
  <c r="AD104" i="9"/>
  <c r="AD105" i="9"/>
  <c r="AD106" i="9"/>
  <c r="AD107" i="9"/>
  <c r="AD108" i="9"/>
  <c r="AD109" i="9"/>
  <c r="AD110" i="9"/>
  <c r="AD111" i="9"/>
  <c r="AD112" i="9"/>
  <c r="AD113" i="9"/>
  <c r="AD114" i="9"/>
  <c r="AD118" i="9"/>
  <c r="AD119" i="9"/>
  <c r="AD120" i="9"/>
  <c r="AD121" i="9"/>
  <c r="AD122" i="9"/>
  <c r="AD123" i="9"/>
  <c r="AD127" i="9"/>
  <c r="AD128" i="9"/>
  <c r="AD129" i="9"/>
  <c r="AD130" i="9"/>
  <c r="AD131" i="9"/>
  <c r="AD132" i="9"/>
  <c r="AD133" i="9"/>
  <c r="AD134" i="9"/>
  <c r="AD135" i="9"/>
  <c r="AD136" i="9"/>
  <c r="AD137" i="9"/>
  <c r="AD138" i="9"/>
  <c r="AD139" i="9"/>
  <c r="AD140" i="9"/>
  <c r="AD141" i="9"/>
  <c r="AD148" i="9"/>
  <c r="AD149" i="9"/>
  <c r="AD155" i="9"/>
  <c r="AD156" i="9"/>
  <c r="AD157" i="9"/>
  <c r="AD158" i="9"/>
  <c r="AD159" i="9"/>
  <c r="AD162" i="9"/>
  <c r="AD163" i="9"/>
  <c r="AD164" i="9"/>
  <c r="AD165" i="9"/>
  <c r="AD166" i="9"/>
  <c r="AD167" i="9"/>
  <c r="AD168" i="9"/>
  <c r="AD173" i="9"/>
  <c r="AD174" i="9"/>
  <c r="AD175" i="9"/>
  <c r="AD176" i="9"/>
  <c r="AD177" i="9"/>
  <c r="AD182" i="9"/>
  <c r="AD183" i="9"/>
  <c r="AD184" i="9"/>
  <c r="AD185" i="9"/>
  <c r="AD186" i="9"/>
  <c r="AD193" i="9"/>
  <c r="AD194" i="9"/>
  <c r="AD195" i="9"/>
  <c r="AD199" i="9"/>
  <c r="AD200" i="9"/>
  <c r="AD201" i="9"/>
  <c r="AD202" i="9"/>
  <c r="AD203" i="9"/>
  <c r="AD204" i="9"/>
  <c r="AD207" i="9"/>
  <c r="AD208" i="9"/>
  <c r="AD209" i="9"/>
  <c r="AD210" i="9"/>
  <c r="AD211" i="9"/>
  <c r="AD212" i="9"/>
  <c r="AD213" i="9"/>
  <c r="AD218" i="9"/>
  <c r="AD219" i="9"/>
  <c r="AD220" i="9"/>
  <c r="AD221" i="9"/>
  <c r="AD222" i="9"/>
  <c r="AD227" i="9"/>
  <c r="AD228" i="9"/>
  <c r="AD229" i="9"/>
  <c r="AD230" i="9"/>
  <c r="AD231" i="9"/>
  <c r="AD236" i="9"/>
  <c r="AD237" i="9"/>
  <c r="AD238" i="9"/>
  <c r="AD239" i="9"/>
  <c r="AD240" i="9"/>
  <c r="AD246" i="9"/>
  <c r="AD252" i="9"/>
  <c r="AD258" i="9"/>
  <c r="AD264" i="9"/>
  <c r="AD270" i="9"/>
  <c r="AD276" i="9"/>
  <c r="AD282" i="9"/>
  <c r="AD288" i="9"/>
  <c r="AD294" i="9"/>
  <c r="AD300" i="9"/>
  <c r="AD306" i="9"/>
  <c r="AD312" i="9"/>
  <c r="AD318" i="9"/>
  <c r="AD319" i="9"/>
  <c r="AD324" i="9"/>
  <c r="AD379" i="9"/>
  <c r="AD402" i="9"/>
  <c r="AD408" i="9"/>
  <c r="AD414" i="9"/>
  <c r="AD420" i="9"/>
  <c r="AD426" i="9"/>
  <c r="AD432" i="9"/>
  <c r="AD438" i="9"/>
  <c r="AD444" i="9"/>
  <c r="AD450" i="9"/>
  <c r="AD456" i="9"/>
  <c r="AD462" i="9"/>
  <c r="AD468" i="9"/>
  <c r="AD469" i="9"/>
  <c r="AD470" i="9"/>
  <c r="AD471" i="9"/>
  <c r="AD472" i="9"/>
  <c r="AD473" i="9"/>
  <c r="AD474" i="9"/>
  <c r="AD475" i="9"/>
  <c r="AD476" i="9"/>
  <c r="AD477" i="9"/>
  <c r="AD478" i="9"/>
  <c r="AD479" i="9"/>
  <c r="AD480" i="9"/>
  <c r="AD481" i="9"/>
  <c r="AD482" i="9"/>
  <c r="AD483" i="9"/>
  <c r="AD484" i="9"/>
  <c r="AD485" i="9"/>
  <c r="AD486" i="9"/>
  <c r="AD487" i="9"/>
  <c r="AD488" i="9"/>
  <c r="AD489" i="9"/>
  <c r="AD490" i="9"/>
  <c r="AD491" i="9"/>
  <c r="AD492" i="9"/>
  <c r="AD493" i="9"/>
  <c r="AD494" i="9"/>
  <c r="AD495" i="9"/>
  <c r="AD496" i="9"/>
  <c r="AD497" i="9"/>
  <c r="AD498" i="9"/>
  <c r="AD499" i="9"/>
  <c r="AD500" i="9"/>
  <c r="AD501" i="9"/>
  <c r="AD502" i="9"/>
  <c r="AD503" i="9"/>
  <c r="AD504" i="9"/>
  <c r="AD505" i="9"/>
  <c r="AD506" i="9"/>
  <c r="AD507" i="9"/>
  <c r="AD508" i="9"/>
  <c r="AD509" i="9"/>
  <c r="AD510" i="9"/>
  <c r="AD511" i="9"/>
  <c r="AD512" i="9"/>
  <c r="AD513" i="9"/>
  <c r="AD514" i="9"/>
  <c r="AD515" i="9"/>
  <c r="AD516" i="9"/>
  <c r="AD517" i="9"/>
  <c r="AD518" i="9"/>
  <c r="AD519" i="9"/>
  <c r="AD520" i="9"/>
  <c r="AD521" i="9"/>
  <c r="AD522" i="9"/>
  <c r="AD523" i="9"/>
  <c r="AD524" i="9"/>
  <c r="AD525" i="9"/>
  <c r="AD526" i="9"/>
  <c r="AD527" i="9"/>
  <c r="AD528" i="9"/>
  <c r="AD529" i="9"/>
  <c r="AD530" i="9"/>
  <c r="AD531" i="9"/>
  <c r="AD532" i="9"/>
  <c r="AD533" i="9"/>
  <c r="AD534" i="9"/>
  <c r="AD535" i="9"/>
  <c r="AD536" i="9"/>
  <c r="AD537" i="9"/>
  <c r="AD538" i="9"/>
  <c r="AD539" i="9"/>
  <c r="AD540" i="9"/>
  <c r="AD541" i="9"/>
  <c r="AD542" i="9"/>
  <c r="AD543" i="9"/>
  <c r="AD544" i="9"/>
  <c r="AD545" i="9"/>
  <c r="AD546" i="9"/>
  <c r="AD547" i="9"/>
  <c r="AD548" i="9"/>
  <c r="AD549" i="9"/>
  <c r="AD550" i="9"/>
  <c r="AD551" i="9"/>
  <c r="AD552" i="9"/>
  <c r="AD553" i="9"/>
  <c r="AD554" i="9"/>
  <c r="AD555" i="9"/>
  <c r="AD556" i="9"/>
  <c r="AD557" i="9"/>
  <c r="AD558" i="9"/>
  <c r="AD559" i="9"/>
  <c r="AD560" i="9"/>
  <c r="AD561" i="9"/>
  <c r="AD562" i="9"/>
  <c r="AD563" i="9"/>
  <c r="AD564" i="9"/>
  <c r="AD565" i="9"/>
  <c r="AD566" i="9"/>
  <c r="AD567" i="9"/>
  <c r="AD568" i="9"/>
  <c r="AD569" i="9"/>
  <c r="AD570" i="9"/>
  <c r="AD571" i="9"/>
  <c r="AD572" i="9"/>
  <c r="AD573" i="9"/>
  <c r="AD574" i="9"/>
  <c r="AD575" i="9"/>
  <c r="AD576" i="9"/>
  <c r="AD577" i="9"/>
  <c r="AD578" i="9"/>
  <c r="AD579" i="9"/>
  <c r="AD580" i="9"/>
  <c r="AD581" i="9"/>
  <c r="AD582" i="9"/>
  <c r="AD583" i="9"/>
  <c r="AD584" i="9"/>
  <c r="AD585" i="9"/>
  <c r="AD586" i="9"/>
  <c r="AD587" i="9"/>
  <c r="AD588" i="9"/>
  <c r="AD589" i="9"/>
  <c r="AD590" i="9"/>
  <c r="AD591" i="9"/>
  <c r="AD600" i="9"/>
  <c r="AD601" i="9"/>
  <c r="AD602" i="9"/>
  <c r="AD603" i="9"/>
  <c r="AD604" i="9"/>
  <c r="AD605" i="9"/>
  <c r="AD606" i="9"/>
  <c r="AD607" i="9"/>
  <c r="AD608" i="9"/>
  <c r="AD609" i="9"/>
  <c r="AD610" i="9"/>
  <c r="AD611" i="9"/>
  <c r="AD612" i="9"/>
  <c r="AD613" i="9"/>
  <c r="AD614" i="9"/>
  <c r="AD615" i="9"/>
  <c r="AD616" i="9"/>
  <c r="AD617" i="9"/>
  <c r="AD618" i="9"/>
  <c r="AD619" i="9"/>
  <c r="AD620" i="9"/>
  <c r="AD621" i="9"/>
  <c r="AD622" i="9"/>
  <c r="AD623" i="9"/>
  <c r="AD624" i="9"/>
  <c r="AD625" i="9"/>
  <c r="AD626" i="9"/>
  <c r="AD627" i="9"/>
  <c r="AD628" i="9"/>
  <c r="AD629" i="9"/>
  <c r="AD630" i="9"/>
  <c r="AD631" i="9"/>
  <c r="AD632" i="9"/>
  <c r="AD633" i="9"/>
  <c r="AD634" i="9"/>
  <c r="AD635" i="9"/>
  <c r="AD636" i="9"/>
  <c r="AD637" i="9"/>
  <c r="AD638" i="9"/>
  <c r="AD639" i="9"/>
  <c r="AD640" i="9"/>
  <c r="AD641" i="9"/>
  <c r="AD642" i="9"/>
  <c r="AD643" i="9"/>
  <c r="AD644" i="9"/>
  <c r="AD645" i="9"/>
  <c r="AD646" i="9"/>
  <c r="AD647" i="9"/>
  <c r="AD648" i="9"/>
  <c r="AD649" i="9"/>
  <c r="AD650" i="9"/>
  <c r="AD651" i="9"/>
  <c r="AD652" i="9"/>
  <c r="AD653" i="9"/>
  <c r="AD654" i="9"/>
  <c r="AD655" i="9"/>
  <c r="AD656" i="9"/>
  <c r="AD657" i="9"/>
  <c r="AD658" i="9"/>
  <c r="AD659" i="9"/>
  <c r="AD660" i="9"/>
  <c r="AD661" i="9"/>
  <c r="AD662" i="9"/>
  <c r="AD663" i="9"/>
  <c r="AD664" i="9"/>
  <c r="AD665" i="9"/>
  <c r="AD666" i="9"/>
  <c r="AD667" i="9"/>
  <c r="AD668" i="9"/>
  <c r="AD669" i="9"/>
  <c r="AD670" i="9"/>
  <c r="AD671" i="9"/>
  <c r="AD672" i="9"/>
  <c r="AD673" i="9"/>
  <c r="AD674" i="9"/>
  <c r="AD675" i="9"/>
  <c r="AD676" i="9"/>
  <c r="AD677" i="9"/>
  <c r="AD678" i="9"/>
  <c r="AD679" i="9"/>
  <c r="AD680" i="9"/>
  <c r="AD681" i="9"/>
  <c r="AD682" i="9"/>
  <c r="AD683" i="9"/>
  <c r="AD684" i="9"/>
  <c r="AD685" i="9"/>
  <c r="AD686" i="9"/>
  <c r="AD687" i="9"/>
  <c r="AD688" i="9"/>
  <c r="AD689" i="9"/>
  <c r="AD690" i="9"/>
  <c r="AD691" i="9"/>
  <c r="AD692" i="9"/>
  <c r="AD693" i="9"/>
  <c r="AD694" i="9"/>
  <c r="AD695" i="9"/>
  <c r="AD696" i="9"/>
  <c r="AD697" i="9"/>
  <c r="AD698" i="9"/>
  <c r="AD699" i="9"/>
  <c r="AD700" i="9"/>
  <c r="AD701" i="9"/>
  <c r="AD702" i="9"/>
  <c r="AD703" i="9"/>
  <c r="AD704" i="9"/>
  <c r="AD705" i="9"/>
  <c r="AD706" i="9"/>
  <c r="AD707" i="9"/>
  <c r="AD708" i="9"/>
  <c r="AD709" i="9"/>
  <c r="AD710" i="9"/>
  <c r="AD711" i="9"/>
  <c r="AD712" i="9"/>
  <c r="AD713" i="9"/>
  <c r="AD714" i="9"/>
  <c r="AD715" i="9"/>
  <c r="AD716" i="9"/>
  <c r="AD717" i="9"/>
  <c r="AD718" i="9"/>
  <c r="AD719" i="9"/>
  <c r="AD720" i="9"/>
  <c r="AD721" i="9"/>
  <c r="AD722" i="9"/>
  <c r="AD723" i="9"/>
  <c r="AD724" i="9"/>
  <c r="AD725" i="9"/>
  <c r="AD726" i="9"/>
  <c r="AD727" i="9"/>
  <c r="AD728" i="9"/>
  <c r="AD729" i="9"/>
  <c r="AD730" i="9"/>
  <c r="AD731" i="9"/>
  <c r="AD732" i="9"/>
  <c r="AD733" i="9"/>
  <c r="AD734" i="9"/>
  <c r="AD735" i="9"/>
  <c r="AD736" i="9"/>
  <c r="AD737" i="9"/>
  <c r="AD738" i="9"/>
  <c r="AD739" i="9"/>
  <c r="AD740" i="9"/>
  <c r="AD741" i="9"/>
  <c r="AD742" i="9"/>
  <c r="AD743" i="9"/>
  <c r="AD750" i="9"/>
  <c r="AD759" i="9"/>
  <c r="AD760" i="9"/>
  <c r="AD761" i="9"/>
  <c r="AD762" i="9"/>
  <c r="AD763" i="9"/>
  <c r="AD764" i="9"/>
  <c r="AD765" i="9"/>
  <c r="AD766" i="9"/>
  <c r="AD767" i="9"/>
  <c r="AD768" i="9"/>
  <c r="AD769" i="9"/>
  <c r="AD771" i="9"/>
  <c r="AD772" i="9"/>
  <c r="AD773" i="9"/>
  <c r="AD775" i="9"/>
  <c r="AD776" i="9"/>
  <c r="AD777" i="9"/>
  <c r="AD779" i="9"/>
  <c r="AD780" i="9"/>
  <c r="AD781" i="9"/>
  <c r="AD783" i="9"/>
  <c r="AD784" i="9"/>
  <c r="AD785" i="9"/>
  <c r="AD787" i="9"/>
  <c r="AD788" i="9"/>
  <c r="AD789" i="9"/>
  <c r="AD791" i="9"/>
  <c r="AD792" i="9"/>
  <c r="AD793" i="9"/>
  <c r="AD794" i="9"/>
  <c r="AD795" i="9"/>
  <c r="AD796" i="9"/>
  <c r="AD797" i="9"/>
  <c r="AD798" i="9"/>
  <c r="AD799" i="9"/>
  <c r="AD800" i="9"/>
  <c r="AD801" i="9"/>
  <c r="AD803" i="9"/>
  <c r="AD804" i="9"/>
  <c r="AD805" i="9"/>
  <c r="AD806" i="9"/>
  <c r="AD807" i="9"/>
  <c r="AD808" i="9"/>
  <c r="AD809" i="9"/>
  <c r="AD810" i="9"/>
  <c r="AD811" i="9"/>
  <c r="AD812" i="9"/>
  <c r="AD813" i="9"/>
  <c r="AD814" i="9"/>
  <c r="AD815" i="9"/>
  <c r="AD816" i="9"/>
  <c r="AD817" i="9"/>
  <c r="AD819" i="9"/>
  <c r="AD820" i="9"/>
  <c r="AD822" i="9"/>
  <c r="AD823" i="9"/>
  <c r="AD824" i="9"/>
  <c r="AD825" i="9"/>
  <c r="AD826" i="9"/>
  <c r="AD827" i="9"/>
  <c r="AD828" i="9"/>
  <c r="AD829" i="9"/>
  <c r="AD830" i="9"/>
  <c r="AD831" i="9"/>
  <c r="AD832" i="9"/>
  <c r="AD846" i="9"/>
  <c r="AD847" i="9"/>
  <c r="AD848" i="9"/>
  <c r="AD849" i="9"/>
  <c r="AD850" i="9"/>
  <c r="AD851" i="9"/>
  <c r="AD852" i="9"/>
  <c r="AD853" i="9"/>
  <c r="AD854" i="9"/>
  <c r="AD855" i="9"/>
  <c r="AD856" i="9"/>
  <c r="AD857" i="9"/>
  <c r="AD858" i="9"/>
  <c r="AD859" i="9"/>
  <c r="AD860" i="9"/>
  <c r="AD861" i="9"/>
  <c r="AD862" i="9"/>
  <c r="AD863" i="9"/>
  <c r="AD864" i="9"/>
  <c r="AD865" i="9"/>
  <c r="AD866" i="9"/>
  <c r="AD867" i="9"/>
  <c r="AD868" i="9"/>
  <c r="AD869" i="9"/>
  <c r="AD870" i="9"/>
  <c r="AD871" i="9"/>
  <c r="AD872" i="9"/>
  <c r="AD873" i="9"/>
  <c r="AD874" i="9"/>
  <c r="AD875" i="9"/>
  <c r="AD876" i="9"/>
  <c r="AD877" i="9"/>
  <c r="AD878" i="9"/>
  <c r="AD879" i="9"/>
  <c r="AD880" i="9"/>
  <c r="AD881" i="9"/>
  <c r="AD882" i="9"/>
  <c r="AD883" i="9"/>
  <c r="AD884" i="9"/>
  <c r="AD885" i="9"/>
  <c r="AD886" i="9"/>
  <c r="AD887" i="9"/>
  <c r="AD888" i="9"/>
  <c r="AD889" i="9"/>
  <c r="AD890" i="9"/>
  <c r="AD891" i="9"/>
  <c r="AD892" i="9"/>
  <c r="AD893" i="9"/>
  <c r="AD894" i="9"/>
  <c r="AD895" i="9"/>
  <c r="AD896" i="9"/>
  <c r="AD897" i="9"/>
  <c r="AD898" i="9"/>
  <c r="AD899" i="9"/>
  <c r="AD900" i="9"/>
  <c r="AD901" i="9"/>
  <c r="AD902" i="9"/>
  <c r="AD903" i="9"/>
  <c r="AD904" i="9"/>
  <c r="AD905" i="9"/>
  <c r="AD906" i="9"/>
  <c r="AD907" i="9"/>
  <c r="AD908" i="9"/>
  <c r="AD909" i="9"/>
  <c r="AD910" i="9"/>
  <c r="AD911" i="9"/>
  <c r="AD912" i="9"/>
  <c r="AD913" i="9"/>
  <c r="AD914" i="9"/>
  <c r="AD915" i="9"/>
  <c r="AD916" i="9"/>
  <c r="AD917" i="9"/>
  <c r="AD918" i="9"/>
  <c r="AD919" i="9"/>
  <c r="AD920" i="9"/>
  <c r="AD921" i="9"/>
  <c r="AD922" i="9"/>
  <c r="AD923" i="9"/>
  <c r="AD924" i="9"/>
  <c r="AD937" i="9"/>
  <c r="AD938" i="9"/>
  <c r="AD939" i="9"/>
  <c r="AD940" i="9"/>
  <c r="AD941" i="9"/>
  <c r="AD942" i="9"/>
  <c r="AD943" i="9"/>
  <c r="AD944" i="9"/>
  <c r="AD945" i="9"/>
  <c r="AD949" i="9"/>
  <c r="AD953" i="9"/>
  <c r="AD954" i="9"/>
  <c r="AD955" i="9"/>
  <c r="AD956" i="9"/>
  <c r="AD959" i="9"/>
  <c r="AD960" i="9"/>
  <c r="AD961" i="9"/>
  <c r="AD962" i="9"/>
  <c r="AD965" i="9"/>
  <c r="AD966" i="9"/>
  <c r="AD967" i="9"/>
  <c r="AD968" i="9"/>
  <c r="AD969" i="9"/>
  <c r="AD971" i="9"/>
  <c r="AD972" i="9"/>
  <c r="AD973" i="9"/>
  <c r="AD974" i="9"/>
  <c r="AD975" i="9"/>
  <c r="AD976" i="9"/>
  <c r="AD978" i="9"/>
  <c r="AD979" i="9"/>
  <c r="AD980" i="9"/>
  <c r="AD982" i="9"/>
  <c r="AD983" i="9"/>
  <c r="AD984" i="9"/>
  <c r="AD986" i="9"/>
  <c r="AD987" i="9"/>
  <c r="AD988" i="9"/>
  <c r="AD990" i="9"/>
  <c r="AD991" i="9"/>
  <c r="AD992" i="9"/>
  <c r="AD998" i="9"/>
  <c r="AD999" i="9"/>
  <c r="AD1000" i="9"/>
  <c r="AD1001" i="9"/>
  <c r="AD1002" i="9"/>
  <c r="AD1003" i="9"/>
  <c r="AD1004" i="9"/>
  <c r="AD1005" i="9"/>
  <c r="AD1006" i="9"/>
  <c r="AD1007" i="9"/>
  <c r="AD1008" i="9"/>
  <c r="AD1009" i="9"/>
  <c r="AD1010" i="9"/>
  <c r="AD1011" i="9"/>
  <c r="AD1012" i="9"/>
  <c r="AD1013" i="9"/>
  <c r="AD1014" i="9"/>
  <c r="AD1015" i="9"/>
  <c r="AD1016" i="9"/>
  <c r="AD1017" i="9"/>
  <c r="AD1018" i="9"/>
  <c r="AD1019" i="9"/>
  <c r="AD1020" i="9"/>
  <c r="AD1021" i="9"/>
  <c r="AD1022" i="9"/>
  <c r="AD1023" i="9"/>
  <c r="AD1024" i="9"/>
  <c r="AD1025" i="9"/>
  <c r="AD1026" i="9"/>
  <c r="AD1027" i="9"/>
  <c r="AD1028" i="9"/>
  <c r="AD1029" i="9"/>
  <c r="AD1030" i="9"/>
  <c r="AD1031" i="9"/>
  <c r="AD1032" i="9"/>
  <c r="AD1033" i="9"/>
  <c r="AD1034" i="9"/>
  <c r="AD1035" i="9"/>
  <c r="AD1036" i="9"/>
  <c r="AD1037" i="9"/>
  <c r="AD1038" i="9"/>
  <c r="AD1039" i="9"/>
  <c r="AD1040" i="9"/>
  <c r="AD1041" i="9"/>
  <c r="AD1042" i="9"/>
  <c r="AD1043" i="9"/>
  <c r="AD1044" i="9"/>
  <c r="AD1045" i="9"/>
  <c r="AD1046" i="9"/>
  <c r="AD1047" i="9"/>
  <c r="AD1048" i="9"/>
  <c r="AD1049" i="9"/>
  <c r="AD1050" i="9"/>
  <c r="AD1051" i="9"/>
  <c r="AD1052" i="9"/>
  <c r="AD1053" i="9"/>
  <c r="AD1054" i="9"/>
  <c r="AD1055" i="9"/>
  <c r="AD1056" i="9"/>
  <c r="AD1057" i="9"/>
  <c r="AD1058" i="9"/>
  <c r="AD1059" i="9"/>
  <c r="AD1060" i="9"/>
  <c r="AD1061" i="9"/>
  <c r="AD1062" i="9"/>
  <c r="AD1063" i="9"/>
  <c r="AD1064" i="9"/>
  <c r="AD1065" i="9"/>
  <c r="AD1066" i="9"/>
  <c r="AD1067" i="9"/>
  <c r="AD1068" i="9"/>
  <c r="AD1069" i="9"/>
  <c r="AD1070" i="9"/>
  <c r="AD1071" i="9"/>
  <c r="AD1072" i="9"/>
  <c r="AD1073" i="9"/>
  <c r="AD1074" i="9"/>
  <c r="AD1080" i="9"/>
  <c r="AD1086" i="9"/>
  <c r="AD1092" i="9"/>
  <c r="AD1098" i="9"/>
  <c r="AD1104" i="9"/>
  <c r="AD1110" i="9"/>
  <c r="AD1116" i="9"/>
  <c r="AD1122" i="9"/>
  <c r="AD1128" i="9"/>
  <c r="AD1130" i="9"/>
  <c r="AD1134" i="9"/>
  <c r="AD1136" i="9"/>
  <c r="AD1137" i="9"/>
  <c r="AD1140" i="9"/>
  <c r="AD1141" i="9"/>
  <c r="AD1144" i="9"/>
  <c r="AD1145" i="9"/>
  <c r="AD1148" i="9"/>
  <c r="AD1149" i="9"/>
  <c r="AD1152" i="9"/>
  <c r="AD1153" i="9"/>
  <c r="AD1156" i="9"/>
  <c r="AD1157" i="9"/>
  <c r="AD1160" i="9"/>
  <c r="AD1161" i="9"/>
  <c r="AD1164" i="9"/>
  <c r="AD1165" i="9"/>
  <c r="AD1168" i="9"/>
  <c r="AD1169" i="9"/>
  <c r="AD1170" i="9"/>
  <c r="AD1171" i="9"/>
  <c r="AD1172" i="9"/>
  <c r="AD1173" i="9"/>
  <c r="AD1174" i="9"/>
  <c r="AD1175" i="9"/>
  <c r="AD1176" i="9"/>
  <c r="AD1177" i="9"/>
  <c r="AD1178" i="9"/>
  <c r="AD1179" i="9"/>
  <c r="AD1180" i="9"/>
  <c r="AD1181" i="9"/>
  <c r="AD1182" i="9"/>
  <c r="AD1183" i="9"/>
  <c r="AD1184" i="9"/>
  <c r="AD1185" i="9"/>
  <c r="AD1186" i="9"/>
  <c r="AD1187" i="9"/>
  <c r="AD1188" i="9"/>
  <c r="AD1189" i="9"/>
  <c r="AD1190" i="9"/>
  <c r="AD1191" i="9"/>
  <c r="AD1192" i="9"/>
  <c r="AD1193" i="9"/>
  <c r="AD1194" i="9"/>
  <c r="AD1195" i="9"/>
  <c r="AD1196" i="9"/>
  <c r="AD1197" i="9"/>
  <c r="AD1198" i="9"/>
  <c r="AD1199" i="9"/>
  <c r="AD1200" i="9"/>
  <c r="AD1201" i="9"/>
  <c r="AD1202" i="9"/>
  <c r="AD1203" i="9"/>
  <c r="AD1204" i="9"/>
  <c r="AD1205" i="9"/>
  <c r="AD1206" i="9"/>
  <c r="AD1207" i="9"/>
  <c r="AD1208" i="9"/>
  <c r="AD1209" i="9"/>
  <c r="AD1210" i="9"/>
  <c r="AD1211" i="9"/>
  <c r="AD1212" i="9"/>
  <c r="AD1213" i="9"/>
  <c r="AD1214" i="9"/>
  <c r="AD1215" i="9"/>
  <c r="AD1216" i="9"/>
  <c r="AD1217" i="9"/>
  <c r="AD1218" i="9"/>
  <c r="AD1219" i="9"/>
  <c r="AD1220" i="9"/>
  <c r="AD1221" i="9"/>
  <c r="AD1222" i="9"/>
  <c r="AD1223" i="9"/>
  <c r="AD1224" i="9"/>
  <c r="AD1225" i="9"/>
  <c r="AD1226" i="9"/>
  <c r="AD1227" i="9"/>
  <c r="AD1228" i="9"/>
  <c r="AD1231" i="9"/>
  <c r="AD1232" i="9"/>
  <c r="AD1233" i="9"/>
  <c r="AD1236" i="9"/>
  <c r="AD1237" i="9"/>
  <c r="AD1238" i="9"/>
  <c r="AD1239" i="9"/>
  <c r="AD1240" i="9"/>
  <c r="AD1241" i="9"/>
  <c r="AD1242" i="9"/>
  <c r="AD1243" i="9"/>
  <c r="AD1244" i="9"/>
  <c r="AD1245" i="9"/>
  <c r="AD1246" i="9"/>
  <c r="AD1247" i="9"/>
  <c r="AD1248" i="9"/>
  <c r="AD1249" i="9"/>
  <c r="AD1250" i="9"/>
  <c r="AD1251" i="9"/>
  <c r="AD1252" i="9"/>
  <c r="AD1253" i="9"/>
  <c r="AD1254" i="9"/>
  <c r="AD1255" i="9"/>
  <c r="AD1256" i="9"/>
  <c r="AD1257" i="9"/>
  <c r="AD1258" i="9"/>
  <c r="AD1260" i="9"/>
  <c r="AD1261" i="9"/>
  <c r="AD1262" i="9"/>
  <c r="AD1263" i="9"/>
  <c r="AD1265" i="9"/>
  <c r="AD1266" i="9"/>
  <c r="AD1267" i="9"/>
  <c r="AD1268" i="9"/>
  <c r="AD1280" i="9"/>
  <c r="AD1281" i="9"/>
  <c r="AD1282" i="9"/>
  <c r="AD1283" i="9"/>
  <c r="AD1285" i="9"/>
  <c r="AD1286" i="9"/>
  <c r="AD1287" i="9"/>
  <c r="AD1288" i="9"/>
  <c r="AD1289" i="9"/>
  <c r="AD1290" i="9"/>
  <c r="AD1291" i="9"/>
  <c r="AD1292" i="9"/>
  <c r="AD1293" i="9"/>
  <c r="AD1294" i="9"/>
  <c r="AD1295" i="9"/>
  <c r="AD1296" i="9"/>
  <c r="AD1297" i="9"/>
  <c r="AD1298" i="9"/>
  <c r="AD1299" i="9"/>
  <c r="AD1300" i="9"/>
  <c r="AD1301" i="9"/>
  <c r="AD1302" i="9"/>
  <c r="AD1303" i="9"/>
  <c r="AD1304" i="9"/>
  <c r="AD1305" i="9"/>
  <c r="AD1306" i="9"/>
  <c r="AD1307" i="9"/>
  <c r="AD1308" i="9"/>
  <c r="AD1309" i="9"/>
  <c r="AD1310" i="9"/>
  <c r="AD1311" i="9"/>
  <c r="AD1312" i="9"/>
  <c r="AD1314" i="9"/>
  <c r="AD1315" i="9"/>
  <c r="AD1316" i="9"/>
  <c r="AD1317" i="9"/>
  <c r="AD1318" i="9"/>
  <c r="AD1319" i="9"/>
  <c r="AD1320" i="9"/>
  <c r="AD1321" i="9"/>
  <c r="AD1322" i="9"/>
  <c r="AD1323" i="9"/>
  <c r="AD1324" i="9"/>
  <c r="AD1325" i="9"/>
  <c r="AD1326" i="9"/>
  <c r="AD1327" i="9"/>
  <c r="AD1328" i="9"/>
  <c r="AD1329" i="9"/>
  <c r="AD1330" i="9"/>
  <c r="AD1331" i="9"/>
  <c r="AD1332" i="9"/>
  <c r="AD1333" i="9"/>
  <c r="AD1334" i="9"/>
  <c r="AD1335" i="9"/>
  <c r="AD1336" i="9"/>
  <c r="AD1337" i="9"/>
  <c r="AD1338" i="9"/>
  <c r="AD1339" i="9"/>
  <c r="AD1340" i="9"/>
  <c r="AD1341" i="9"/>
  <c r="AD1342" i="9"/>
  <c r="AD1343" i="9"/>
  <c r="AD1344" i="9"/>
  <c r="AD1345" i="9"/>
  <c r="AD1346" i="9"/>
  <c r="AD1347" i="9"/>
  <c r="AD1348" i="9"/>
  <c r="AD1349" i="9"/>
  <c r="AD1350" i="9"/>
  <c r="AD1351" i="9"/>
  <c r="AD1352" i="9"/>
  <c r="AD1353" i="9"/>
  <c r="AD1354" i="9"/>
  <c r="AD1355" i="9"/>
  <c r="AD1356" i="9"/>
  <c r="AD1357" i="9"/>
  <c r="AD1358" i="9"/>
  <c r="AD1359" i="9"/>
  <c r="AD1360" i="9"/>
  <c r="AD1361" i="9"/>
  <c r="AD1362" i="9"/>
  <c r="AD1363" i="9"/>
  <c r="AD1364" i="9"/>
  <c r="AD1365" i="9"/>
  <c r="AD1366" i="9"/>
  <c r="AD1367" i="9"/>
  <c r="AD1368" i="9"/>
  <c r="AD1369" i="9"/>
  <c r="AD1370" i="9"/>
  <c r="AD1371" i="9"/>
  <c r="AD1372" i="9"/>
  <c r="AD1373" i="9"/>
  <c r="AD1374" i="9"/>
  <c r="AD1375" i="9"/>
  <c r="AD1376" i="9"/>
  <c r="AD1377" i="9"/>
  <c r="AD1378" i="9"/>
  <c r="AD1379" i="9"/>
  <c r="AD1380" i="9"/>
  <c r="AD1381" i="9"/>
  <c r="AD1382" i="9"/>
  <c r="AD1383" i="9"/>
  <c r="AD1384" i="9"/>
  <c r="AD1385" i="9"/>
  <c r="AD1386" i="9"/>
  <c r="AD1387" i="9"/>
  <c r="AD1388" i="9"/>
  <c r="AD1389" i="9"/>
  <c r="AD1390" i="9"/>
  <c r="AD1391" i="9"/>
  <c r="AD1392" i="9"/>
  <c r="AD1393" i="9"/>
  <c r="AD1394" i="9"/>
  <c r="AD1395" i="9"/>
  <c r="AD1396" i="9"/>
  <c r="AD1397" i="9"/>
  <c r="AD1398" i="9"/>
  <c r="AD1399" i="9"/>
  <c r="AD1400" i="9"/>
  <c r="AD1401" i="9"/>
  <c r="AD1402" i="9"/>
  <c r="AD1403" i="9"/>
  <c r="AD1404" i="9"/>
  <c r="AD1405" i="9"/>
  <c r="AD1406" i="9"/>
  <c r="AD1407" i="9"/>
  <c r="AD1408" i="9"/>
  <c r="AD1409" i="9"/>
  <c r="AD1410" i="9"/>
  <c r="AD1411" i="9"/>
  <c r="AD1412" i="9"/>
  <c r="AD1413" i="9"/>
  <c r="AD1414" i="9"/>
  <c r="AD1415" i="9"/>
  <c r="AD1416" i="9"/>
  <c r="AD1417" i="9"/>
  <c r="AD1418" i="9"/>
  <c r="AD1419" i="9"/>
  <c r="AD1420" i="9"/>
  <c r="AD1421" i="9"/>
  <c r="AD1422" i="9"/>
  <c r="AD1423" i="9"/>
  <c r="AD1424" i="9"/>
  <c r="AD1425" i="9"/>
  <c r="AD1426" i="9"/>
  <c r="AD1427" i="9"/>
  <c r="AD1428" i="9"/>
  <c r="AD1429" i="9"/>
  <c r="AD1430" i="9"/>
  <c r="AD1431" i="9"/>
  <c r="AD1432" i="9"/>
  <c r="AD1433" i="9"/>
  <c r="AD1434" i="9"/>
  <c r="AD1435" i="9"/>
  <c r="AD1436" i="9"/>
  <c r="AD1437" i="9"/>
  <c r="AD1438" i="9"/>
  <c r="AD1439" i="9"/>
  <c r="AD1440" i="9"/>
  <c r="AD1441" i="9"/>
  <c r="AD1442" i="9"/>
  <c r="AD1443" i="9"/>
  <c r="AD1444" i="9"/>
  <c r="AD1445" i="9"/>
  <c r="AD1446" i="9"/>
  <c r="AD1447" i="9"/>
  <c r="AD1448" i="9"/>
  <c r="AD1449" i="9"/>
  <c r="AD1450" i="9"/>
  <c r="AD1451" i="9"/>
  <c r="AD1452" i="9"/>
  <c r="AD1453" i="9"/>
  <c r="AD1454" i="9"/>
  <c r="AD1455" i="9"/>
  <c r="AD1456" i="9"/>
  <c r="AD1457" i="9"/>
  <c r="AD1458" i="9"/>
  <c r="AD1459" i="9"/>
  <c r="AD1460" i="9"/>
  <c r="AD1461" i="9"/>
  <c r="AD1462" i="9"/>
  <c r="AD1463" i="9"/>
  <c r="AD1464" i="9"/>
  <c r="AD1465" i="9"/>
  <c r="AD1466" i="9"/>
  <c r="AD1467" i="9"/>
  <c r="AD1468" i="9"/>
  <c r="AD1469" i="9"/>
  <c r="AD1470" i="9"/>
  <c r="AD1471" i="9"/>
  <c r="AD1472" i="9"/>
  <c r="AD1473" i="9"/>
  <c r="AD1474" i="9"/>
  <c r="AD1475" i="9"/>
  <c r="AD1476" i="9"/>
  <c r="AD1477" i="9"/>
  <c r="AD1478" i="9"/>
  <c r="AD1479" i="9"/>
  <c r="AD1480" i="9"/>
  <c r="AD1481" i="9"/>
  <c r="AD1482" i="9"/>
  <c r="AD1483" i="9"/>
  <c r="AD1484" i="9"/>
  <c r="AD1485" i="9"/>
  <c r="AD1486" i="9"/>
  <c r="AD1487" i="9"/>
  <c r="AD1488" i="9"/>
  <c r="AD1489" i="9"/>
  <c r="AD1490" i="9"/>
  <c r="AD1491" i="9"/>
  <c r="AD1492" i="9"/>
  <c r="AD1493" i="9"/>
  <c r="AD1494" i="9"/>
  <c r="AD1495" i="9"/>
  <c r="AD1496" i="9"/>
  <c r="AD1497" i="9"/>
  <c r="AD1498" i="9"/>
  <c r="AD1499" i="9"/>
  <c r="AD1500" i="9"/>
  <c r="AD1501" i="9"/>
  <c r="AD1502" i="9"/>
  <c r="AD1503" i="9"/>
  <c r="AD1504" i="9"/>
  <c r="AD1505" i="9"/>
  <c r="AD1506" i="9"/>
  <c r="AD1507" i="9"/>
  <c r="AD1508" i="9"/>
  <c r="AD1509" i="9"/>
  <c r="AD1510" i="9"/>
  <c r="AD1511" i="9"/>
  <c r="AD1512" i="9"/>
  <c r="AD1513" i="9"/>
  <c r="AD1514" i="9"/>
  <c r="AD1515" i="9"/>
  <c r="AD1516" i="9"/>
  <c r="AD1517" i="9"/>
  <c r="AD1518" i="9"/>
  <c r="AD1519" i="9"/>
  <c r="AD1520" i="9"/>
  <c r="AD1521" i="9"/>
  <c r="AD1522" i="9"/>
  <c r="AD1523" i="9"/>
  <c r="AD1524" i="9"/>
  <c r="AD1525" i="9"/>
  <c r="AD1526" i="9"/>
  <c r="AD1527" i="9"/>
  <c r="AD1528" i="9"/>
  <c r="AD1529" i="9"/>
  <c r="AD1530" i="9"/>
  <c r="AD1531" i="9"/>
  <c r="AD1532" i="9"/>
  <c r="AD1533" i="9"/>
  <c r="AD1534" i="9"/>
  <c r="AD1535" i="9"/>
  <c r="AD1536" i="9"/>
  <c r="AD1537" i="9"/>
  <c r="AD1538" i="9"/>
  <c r="AD1539" i="9"/>
  <c r="AD1540" i="9"/>
  <c r="AD1541" i="9"/>
  <c r="AD1542" i="9"/>
  <c r="AD1543" i="9"/>
  <c r="AD1544" i="9"/>
  <c r="AD1545" i="9"/>
  <c r="AD1546" i="9"/>
  <c r="AD1547" i="9"/>
  <c r="AD1548" i="9"/>
  <c r="AD1549" i="9"/>
  <c r="AD1550" i="9"/>
  <c r="AD1551" i="9"/>
  <c r="AD1552" i="9"/>
  <c r="AD1553" i="9"/>
  <c r="AD1554" i="9"/>
  <c r="AD1555" i="9"/>
  <c r="AD1556" i="9"/>
  <c r="AD1557" i="9"/>
  <c r="AD1558" i="9"/>
  <c r="AD1559" i="9"/>
  <c r="AD1560" i="9"/>
  <c r="AD1561" i="9"/>
  <c r="AD1562" i="9"/>
  <c r="AD1563" i="9"/>
  <c r="AD1564" i="9"/>
  <c r="AD1565" i="9"/>
  <c r="AD1566" i="9"/>
  <c r="AD1567" i="9"/>
  <c r="AD1568" i="9"/>
  <c r="AD1569" i="9"/>
  <c r="AD1570" i="9"/>
  <c r="AD1571" i="9"/>
  <c r="AD1572" i="9"/>
  <c r="AD1573" i="9"/>
  <c r="AD1574" i="9"/>
  <c r="AD1575" i="9"/>
  <c r="AD1576" i="9"/>
  <c r="AD1577" i="9"/>
  <c r="AD1578" i="9"/>
  <c r="AD1579" i="9"/>
  <c r="AD1580" i="9"/>
  <c r="AD1581" i="9"/>
  <c r="AD1582" i="9"/>
  <c r="AD1583" i="9"/>
  <c r="AD1584" i="9"/>
  <c r="AD1585" i="9"/>
  <c r="AD1586" i="9"/>
  <c r="AD1587" i="9"/>
  <c r="AD1588" i="9"/>
  <c r="AD1589" i="9"/>
  <c r="AD1590" i="9"/>
  <c r="AD1591" i="9"/>
  <c r="AD1592" i="9"/>
  <c r="AD1593" i="9"/>
  <c r="AD1594" i="9"/>
  <c r="AD1595" i="9"/>
  <c r="AD1596" i="9"/>
  <c r="AD1597" i="9"/>
  <c r="AD1598" i="9"/>
  <c r="AD1602" i="9"/>
  <c r="AD1603" i="9"/>
  <c r="AD1604" i="9"/>
  <c r="AD1605" i="9"/>
  <c r="AD1606" i="9"/>
  <c r="AD1607" i="9"/>
  <c r="AD1608" i="9"/>
  <c r="AD1609" i="9"/>
  <c r="AD1610" i="9"/>
  <c r="AD1611" i="9"/>
  <c r="AD1612" i="9"/>
  <c r="AD1613" i="9"/>
  <c r="AD1614" i="9"/>
  <c r="AD1615" i="9"/>
  <c r="AD1616" i="9"/>
  <c r="AD1617" i="9"/>
  <c r="AD1618" i="9"/>
  <c r="AD1619" i="9"/>
  <c r="AD1620" i="9"/>
  <c r="AD1621" i="9"/>
  <c r="AD1622" i="9"/>
  <c r="AD1623" i="9"/>
  <c r="AD1624" i="9"/>
  <c r="AD1625" i="9"/>
  <c r="AD1626" i="9"/>
  <c r="AD1627" i="9"/>
  <c r="AD1628" i="9"/>
  <c r="AD1629" i="9"/>
  <c r="AD1630" i="9"/>
  <c r="AD1631" i="9"/>
  <c r="AD1632" i="9"/>
  <c r="AD1633" i="9"/>
  <c r="AD1634" i="9"/>
  <c r="AD1635" i="9"/>
  <c r="AD1636" i="9"/>
  <c r="AD1637" i="9"/>
  <c r="AD1638" i="9"/>
  <c r="AD1639" i="9"/>
  <c r="AD1640" i="9"/>
  <c r="AD1641" i="9"/>
  <c r="AD1642" i="9"/>
  <c r="AD1643" i="9"/>
  <c r="AD1644" i="9"/>
  <c r="AD1645" i="9"/>
  <c r="AD1646" i="9"/>
  <c r="AD1647" i="9"/>
  <c r="AD1648" i="9"/>
  <c r="AD1649" i="9"/>
  <c r="AD1650" i="9"/>
  <c r="AD1651" i="9"/>
  <c r="AD1652" i="9"/>
  <c r="AD1653" i="9"/>
  <c r="AD1654" i="9"/>
  <c r="AD1655" i="9"/>
  <c r="AD1656" i="9"/>
  <c r="AD1657" i="9"/>
  <c r="AD1658" i="9"/>
  <c r="AD1659" i="9"/>
  <c r="AD1660" i="9"/>
  <c r="AD1661" i="9"/>
  <c r="AD1662" i="9"/>
  <c r="AD1663" i="9"/>
  <c r="AD1664" i="9"/>
  <c r="AD1665" i="9"/>
  <c r="AD1666" i="9"/>
  <c r="AD1667" i="9"/>
  <c r="AD1668" i="9"/>
  <c r="AD1669" i="9"/>
  <c r="AD1670" i="9"/>
  <c r="AD1671" i="9"/>
  <c r="AD1672" i="9"/>
  <c r="AD1673" i="9"/>
  <c r="AD1674" i="9"/>
  <c r="AD1675" i="9"/>
  <c r="AD1676" i="9"/>
  <c r="AD1677" i="9"/>
  <c r="AD1678" i="9"/>
  <c r="AD1679" i="9"/>
  <c r="AD1680" i="9"/>
  <c r="AD1681" i="9"/>
  <c r="AD1682" i="9"/>
  <c r="AD1683" i="9"/>
  <c r="AD1684" i="9"/>
  <c r="AD1685" i="9"/>
  <c r="AD1686" i="9"/>
  <c r="AD1687" i="9"/>
  <c r="AD1688" i="9"/>
  <c r="AD1689" i="9"/>
  <c r="AD1690" i="9"/>
  <c r="AD1691" i="9"/>
  <c r="AD1692" i="9"/>
  <c r="AD1693" i="9"/>
  <c r="AD1694" i="9"/>
  <c r="AD1695" i="9"/>
  <c r="AD1696" i="9"/>
  <c r="AD1697" i="9"/>
  <c r="AD1698" i="9"/>
  <c r="AD1699" i="9"/>
  <c r="AD1700" i="9"/>
  <c r="AD1701" i="9"/>
  <c r="AD1702" i="9"/>
  <c r="AD1703" i="9"/>
  <c r="AD1704" i="9"/>
  <c r="AD1705" i="9"/>
  <c r="AD1706" i="9"/>
  <c r="AD1707" i="9"/>
  <c r="AD1708" i="9"/>
  <c r="AD1709" i="9"/>
  <c r="AD1710" i="9"/>
  <c r="AD1711" i="9"/>
  <c r="AD1712" i="9"/>
  <c r="AD1713" i="9"/>
  <c r="AD1714" i="9"/>
  <c r="AD1715" i="9"/>
  <c r="AD1716" i="9"/>
  <c r="AD1717" i="9"/>
  <c r="AD1718" i="9"/>
  <c r="AD1719" i="9"/>
  <c r="AD1720" i="9"/>
  <c r="AD1721" i="9"/>
  <c r="AD1722" i="9"/>
  <c r="AD1723" i="9"/>
  <c r="AD1724" i="9"/>
  <c r="AD1725" i="9"/>
  <c r="AD1726" i="9"/>
  <c r="AD1727" i="9"/>
  <c r="AD1728" i="9"/>
  <c r="AD1729" i="9"/>
  <c r="AD1730" i="9"/>
  <c r="AD1731" i="9"/>
  <c r="AD1732" i="9"/>
  <c r="AD1735" i="9"/>
  <c r="AD1736" i="9"/>
  <c r="AD1737" i="9"/>
  <c r="AD1738" i="9"/>
  <c r="AD1739" i="9"/>
  <c r="AD1740" i="9"/>
  <c r="AD1741" i="9"/>
  <c r="AD1742" i="9"/>
  <c r="AD1743" i="9"/>
  <c r="AD1744" i="9"/>
  <c r="AD1745" i="9"/>
  <c r="AD1746" i="9"/>
  <c r="AD1747" i="9"/>
  <c r="AD1748" i="9"/>
  <c r="AD1749" i="9"/>
  <c r="AD1750" i="9"/>
  <c r="AD1751" i="9"/>
  <c r="AD1752" i="9"/>
  <c r="AD1753" i="9"/>
  <c r="AD1754" i="9"/>
  <c r="AD1755" i="9"/>
  <c r="AD1756" i="9"/>
  <c r="AD1757" i="9"/>
  <c r="AD1758" i="9"/>
  <c r="AD1759" i="9"/>
  <c r="AD1760" i="9"/>
  <c r="AD1761" i="9"/>
  <c r="AD1762" i="9"/>
  <c r="AD1763" i="9"/>
  <c r="AD1764" i="9"/>
  <c r="AD1765" i="9"/>
  <c r="AD1766" i="9"/>
  <c r="AD1767" i="9"/>
  <c r="AD1768" i="9"/>
  <c r="AD1769" i="9"/>
  <c r="AD1770" i="9"/>
  <c r="AD1771" i="9"/>
  <c r="AD1772" i="9"/>
  <c r="AD1773" i="9"/>
  <c r="AD1774" i="9"/>
  <c r="AD1775" i="9"/>
  <c r="AD1776" i="9"/>
  <c r="AD1777" i="9"/>
  <c r="AD1778" i="9"/>
  <c r="AD1779" i="9"/>
  <c r="AD1780" i="9"/>
  <c r="AD1781" i="9"/>
  <c r="AD1782" i="9"/>
  <c r="AD1783" i="9"/>
  <c r="AD1784" i="9"/>
  <c r="AD1785" i="9"/>
  <c r="AD1786" i="9"/>
  <c r="AD1787" i="9"/>
  <c r="AD1788" i="9"/>
  <c r="AD1789" i="9"/>
  <c r="AD1790" i="9"/>
  <c r="AD1791" i="9"/>
  <c r="AD1792" i="9"/>
  <c r="AD1793" i="9"/>
  <c r="AD1794" i="9"/>
  <c r="AD1795" i="9"/>
  <c r="AD1796" i="9"/>
  <c r="AD1797" i="9"/>
  <c r="AD1798" i="9"/>
  <c r="AD1799" i="9"/>
  <c r="AD1800" i="9"/>
  <c r="AD1801" i="9"/>
  <c r="AD1802" i="9"/>
  <c r="AD1803" i="9"/>
  <c r="AD1804" i="9"/>
  <c r="AD1805" i="9"/>
  <c r="AD1806" i="9"/>
  <c r="AD1807" i="9"/>
  <c r="AD1808" i="9"/>
  <c r="AD1809" i="9"/>
  <c r="AD1810" i="9"/>
  <c r="AD1811" i="9"/>
  <c r="AD1812" i="9"/>
  <c r="AD1813" i="9"/>
  <c r="AD1814" i="9"/>
  <c r="AD1815" i="9"/>
  <c r="AD1816" i="9"/>
  <c r="AD1817" i="9"/>
  <c r="AD1818" i="9"/>
  <c r="AD1819" i="9"/>
  <c r="AD1820" i="9"/>
  <c r="AD1821" i="9"/>
  <c r="AD1822" i="9"/>
  <c r="AD1823" i="9"/>
  <c r="AD1824" i="9"/>
  <c r="AD1825" i="9"/>
  <c r="AD1826" i="9"/>
  <c r="AD1827" i="9"/>
  <c r="AD1828" i="9"/>
  <c r="AD1829" i="9"/>
  <c r="AD1830" i="9"/>
  <c r="AD1831" i="9"/>
  <c r="AD1832" i="9"/>
  <c r="AD1833" i="9"/>
  <c r="AD1834" i="9"/>
  <c r="AD1835" i="9"/>
  <c r="AD1836" i="9"/>
  <c r="AD1837" i="9"/>
  <c r="AD1838" i="9"/>
  <c r="AD1839" i="9"/>
  <c r="AD1840" i="9"/>
  <c r="AD1841" i="9"/>
  <c r="AD1842" i="9"/>
  <c r="AD1843" i="9"/>
  <c r="AD1844" i="9"/>
  <c r="AD1845" i="9"/>
  <c r="AD1846" i="9"/>
  <c r="AD1847" i="9"/>
  <c r="AD1848" i="9"/>
  <c r="AD1849" i="9"/>
  <c r="AD1850" i="9"/>
  <c r="AD1851" i="9"/>
  <c r="AD1852" i="9"/>
  <c r="AD1853" i="9"/>
  <c r="AD1854" i="9"/>
  <c r="AD1855" i="9"/>
  <c r="AD1856" i="9"/>
  <c r="AD1857" i="9"/>
  <c r="AD1866" i="9"/>
  <c r="AD1867" i="9"/>
  <c r="AD1868" i="9"/>
  <c r="AD1869" i="9"/>
  <c r="AD1870" i="9"/>
  <c r="AD1871" i="9"/>
  <c r="AD1872" i="9"/>
  <c r="AD1873" i="9"/>
  <c r="AD1874" i="9"/>
  <c r="AD1875" i="9"/>
  <c r="AD1876" i="9"/>
  <c r="AD1877" i="9"/>
  <c r="AD1878" i="9"/>
  <c r="AD1879" i="9"/>
  <c r="AD1880" i="9"/>
  <c r="AD1881" i="9"/>
  <c r="AD1882" i="9"/>
  <c r="AD1883" i="9"/>
  <c r="AD1884" i="9"/>
  <c r="AD1885" i="9"/>
  <c r="AD1886" i="9"/>
  <c r="AD1887" i="9"/>
  <c r="AD1888" i="9"/>
  <c r="AD1889" i="9"/>
  <c r="AD1890" i="9"/>
  <c r="AD1891" i="9"/>
  <c r="AD1892" i="9"/>
  <c r="AD1893" i="9"/>
  <c r="AD1894" i="9"/>
  <c r="AD1897" i="9"/>
  <c r="AD1898" i="9"/>
  <c r="AD1901" i="9"/>
  <c r="AD1940" i="9"/>
  <c r="AD1941" i="9"/>
  <c r="AD1942" i="9"/>
  <c r="AD1943" i="9"/>
  <c r="AD1944" i="9"/>
  <c r="AD1945" i="9"/>
  <c r="AD1946" i="9"/>
  <c r="AD1947" i="9"/>
  <c r="AD1948" i="9"/>
  <c r="AD1958" i="9"/>
  <c r="AD1959" i="9"/>
  <c r="AD1960" i="9"/>
  <c r="AD1961" i="9"/>
  <c r="AD1962" i="9"/>
  <c r="AD1963" i="9"/>
  <c r="AD1964" i="9"/>
  <c r="AD1965" i="9"/>
  <c r="AD1966" i="9"/>
  <c r="AD1978" i="9"/>
  <c r="AD1979" i="9"/>
  <c r="AD1980" i="9"/>
  <c r="AD1981" i="9"/>
  <c r="AD1982" i="9"/>
  <c r="AD1983" i="9"/>
  <c r="AD1984" i="9"/>
  <c r="AD1985" i="9"/>
  <c r="AD1986" i="9"/>
  <c r="AD1987" i="9"/>
  <c r="AD1988" i="9"/>
  <c r="AD1989" i="9"/>
  <c r="AD1990" i="9"/>
  <c r="AD1991" i="9"/>
  <c r="AD1992" i="9"/>
  <c r="AD1993" i="9"/>
  <c r="AD1994" i="9"/>
  <c r="AD2004" i="9"/>
  <c r="AD2005" i="9"/>
  <c r="AD2006" i="9"/>
  <c r="AD2007" i="9"/>
  <c r="AD2008" i="9"/>
  <c r="AD2009" i="9"/>
  <c r="AD2010" i="9"/>
  <c r="AD2011" i="9"/>
  <c r="AD2012" i="9"/>
  <c r="AD2013" i="9"/>
  <c r="AD2014" i="9"/>
  <c r="AD2015" i="9"/>
  <c r="AD2016" i="9"/>
  <c r="AD2017" i="9"/>
  <c r="AD2018" i="9"/>
  <c r="AD2019" i="9"/>
  <c r="AD2020" i="9"/>
  <c r="AD2029" i="9"/>
  <c r="AD2030" i="9"/>
  <c r="AD2031" i="9"/>
  <c r="AD2032" i="9"/>
  <c r="AD2033" i="9"/>
  <c r="AD2034" i="9"/>
  <c r="AD2035" i="9"/>
  <c r="AD2050" i="9"/>
  <c r="AD2051" i="9"/>
  <c r="AD2052" i="9"/>
  <c r="AD2053" i="9"/>
  <c r="AD2054" i="9"/>
  <c r="AD2055" i="9"/>
  <c r="AD2056" i="9"/>
  <c r="AD2057" i="9"/>
  <c r="AD2058" i="9"/>
  <c r="AD2059" i="9"/>
  <c r="AD2060" i="9"/>
  <c r="AD2061" i="9"/>
  <c r="AD2062" i="9"/>
  <c r="AD2063" i="9"/>
  <c r="AD2064" i="9"/>
  <c r="AD2065" i="9"/>
  <c r="AD2066" i="9"/>
  <c r="AD2067" i="9"/>
  <c r="AD2068" i="9"/>
  <c r="AD2069" i="9"/>
  <c r="AD2070" i="9"/>
  <c r="AD2071" i="9"/>
  <c r="AD2072" i="9"/>
  <c r="AD2073" i="9"/>
  <c r="AD2074" i="9"/>
  <c r="AD2075" i="9"/>
  <c r="AD2076" i="9"/>
  <c r="AD2077" i="9"/>
  <c r="AD2078" i="9"/>
  <c r="AD2079" i="9"/>
  <c r="AD2080" i="9"/>
  <c r="AD2081" i="9"/>
  <c r="AD2082" i="9"/>
  <c r="AD2083" i="9"/>
  <c r="AD2084" i="9"/>
  <c r="AD2085" i="9"/>
  <c r="AD2086" i="9"/>
  <c r="AD2087" i="9"/>
  <c r="AD2088" i="9"/>
  <c r="AD2089" i="9"/>
  <c r="AD2090" i="9"/>
  <c r="AD2091" i="9"/>
  <c r="AD2092" i="9"/>
  <c r="AD2093" i="9"/>
  <c r="AD2094" i="9"/>
  <c r="AD2095" i="9"/>
  <c r="AD2096" i="9"/>
  <c r="AD2097" i="9"/>
  <c r="AD2098" i="9"/>
  <c r="AD2099" i="9"/>
  <c r="AD2100" i="9"/>
  <c r="AD2101" i="9"/>
  <c r="AD2102" i="9"/>
  <c r="AD2103" i="9"/>
  <c r="AD2104" i="9"/>
  <c r="AD2105" i="9"/>
  <c r="AD2106" i="9"/>
  <c r="AD2107" i="9"/>
  <c r="AD2108" i="9"/>
  <c r="AD2109" i="9"/>
  <c r="AD2110" i="9"/>
  <c r="AD2111" i="9"/>
  <c r="AD2112" i="9"/>
  <c r="AD2113" i="9"/>
  <c r="AD2114" i="9"/>
  <c r="AD2115" i="9"/>
  <c r="AD2116" i="9"/>
  <c r="AD2117" i="9"/>
  <c r="AD2118" i="9"/>
  <c r="AD2119" i="9"/>
  <c r="AD2120" i="9"/>
  <c r="AD2121" i="9"/>
  <c r="AD2122" i="9"/>
  <c r="AD2123" i="9"/>
  <c r="AD2124" i="9"/>
  <c r="AD2125" i="9"/>
  <c r="AD2126" i="9"/>
  <c r="AD2127" i="9"/>
  <c r="AD2128" i="9"/>
  <c r="AD2129" i="9"/>
  <c r="AD2130" i="9"/>
  <c r="AD2131" i="9"/>
  <c r="AD2132" i="9"/>
  <c r="AD2133" i="9"/>
  <c r="AD2134" i="9"/>
  <c r="AD2135" i="9"/>
  <c r="AD2136" i="9"/>
  <c r="AD2137" i="9"/>
  <c r="AD2138" i="9"/>
  <c r="AD2139" i="9"/>
  <c r="AD2140" i="9"/>
  <c r="AD2141" i="9"/>
  <c r="AD2142" i="9"/>
  <c r="AD2143" i="9"/>
  <c r="AD2144" i="9"/>
  <c r="AD2145" i="9"/>
  <c r="AD2146" i="9"/>
  <c r="AD2147" i="9"/>
  <c r="AD2148" i="9"/>
  <c r="AD2149" i="9"/>
  <c r="AD2150" i="9"/>
  <c r="AD2151" i="9"/>
  <c r="AD2152" i="9"/>
  <c r="AD2153" i="9"/>
  <c r="AD2154" i="9"/>
  <c r="AD2155" i="9"/>
  <c r="AD2156" i="9"/>
  <c r="AD2157" i="9"/>
  <c r="AD2158" i="9"/>
  <c r="AD2159" i="9"/>
  <c r="AD2160" i="9"/>
  <c r="AD2161" i="9"/>
  <c r="AD2162" i="9"/>
  <c r="AD2163" i="9"/>
  <c r="AD2164" i="9"/>
  <c r="AD2165" i="9"/>
  <c r="AD2166" i="9"/>
  <c r="AD2167" i="9"/>
  <c r="AD2168" i="9"/>
  <c r="AD2169" i="9"/>
  <c r="AD2170" i="9"/>
  <c r="AD2171" i="9"/>
  <c r="AD2172" i="9"/>
  <c r="AD2173" i="9"/>
  <c r="AD2174" i="9"/>
  <c r="AD2175" i="9"/>
  <c r="AD2176" i="9"/>
  <c r="AD2177" i="9"/>
  <c r="AD2178" i="9"/>
  <c r="AD2179" i="9"/>
  <c r="AD2180" i="9"/>
  <c r="AD2181" i="9"/>
  <c r="AD2182" i="9"/>
  <c r="AD2183" i="9"/>
  <c r="AD2184" i="9"/>
  <c r="AD2185" i="9"/>
  <c r="AD2186" i="9"/>
  <c r="AD2187" i="9"/>
  <c r="AD2188" i="9"/>
  <c r="AD2189" i="9"/>
  <c r="AD2190" i="9"/>
  <c r="AD2191" i="9"/>
  <c r="AD2192" i="9"/>
  <c r="AD2193" i="9"/>
  <c r="AD2194" i="9"/>
  <c r="AD2195" i="9"/>
  <c r="AD2196" i="9"/>
  <c r="AD2197" i="9"/>
  <c r="AD2198" i="9"/>
  <c r="AD2199" i="9"/>
  <c r="AD2200" i="9"/>
  <c r="AD2201" i="9"/>
  <c r="AD2202" i="9"/>
  <c r="AD2203" i="9"/>
  <c r="AD2204" i="9"/>
  <c r="AD2205" i="9"/>
  <c r="AD2206" i="9"/>
  <c r="AD2207" i="9"/>
  <c r="AD2208" i="9"/>
  <c r="AD2209" i="9"/>
  <c r="AD2210" i="9"/>
  <c r="AD2211" i="9"/>
  <c r="AD2212" i="9"/>
  <c r="AD2213" i="9"/>
  <c r="AD2214" i="9"/>
  <c r="AD2215" i="9"/>
  <c r="AD2216" i="9"/>
  <c r="AD2217" i="9"/>
  <c r="AD2218" i="9"/>
  <c r="AD2219" i="9"/>
  <c r="AD2220" i="9"/>
  <c r="AD2221" i="9"/>
  <c r="AD2222" i="9"/>
  <c r="AD2223" i="9"/>
  <c r="AD2224" i="9"/>
  <c r="AD2225" i="9"/>
  <c r="AD2226" i="9"/>
  <c r="AD2227" i="9"/>
  <c r="AD2228" i="9"/>
  <c r="AD2229" i="9"/>
  <c r="AD2230" i="9"/>
  <c r="AD2231" i="9"/>
  <c r="AD2232" i="9"/>
  <c r="AD2233" i="9"/>
  <c r="AD2234" i="9"/>
  <c r="AD2235" i="9"/>
  <c r="AD2236" i="9"/>
  <c r="AD2237" i="9"/>
  <c r="AD2238" i="9"/>
  <c r="AD2239" i="9"/>
  <c r="AD2240" i="9"/>
  <c r="AD2241" i="9"/>
  <c r="AD2242" i="9"/>
  <c r="AD2243" i="9"/>
  <c r="AD2244" i="9"/>
  <c r="AD2245" i="9"/>
  <c r="AD2246" i="9"/>
  <c r="AD2247" i="9"/>
  <c r="AD2248" i="9"/>
  <c r="AD2249" i="9"/>
  <c r="AD2250" i="9"/>
  <c r="AD2251" i="9"/>
  <c r="AD2252" i="9"/>
  <c r="AD2253" i="9"/>
  <c r="AD2254" i="9"/>
  <c r="AD2255" i="9"/>
  <c r="AD2256" i="9"/>
  <c r="AD2257" i="9"/>
  <c r="AD2258" i="9"/>
  <c r="AD2259" i="9"/>
  <c r="AD2260" i="9"/>
  <c r="AD2261" i="9"/>
  <c r="AD2262" i="9"/>
  <c r="AD2263" i="9"/>
  <c r="AD2264" i="9"/>
  <c r="AD2265" i="9"/>
  <c r="AD2266" i="9"/>
  <c r="AD2267" i="9"/>
  <c r="AD2268" i="9"/>
  <c r="AD2269" i="9"/>
  <c r="AD2270" i="9"/>
  <c r="AD2271" i="9"/>
  <c r="AD2272" i="9"/>
  <c r="AD2273" i="9"/>
  <c r="AD2274" i="9"/>
  <c r="AD2275" i="9"/>
  <c r="AD2276" i="9"/>
  <c r="AD2277" i="9"/>
  <c r="AD2278" i="9"/>
  <c r="AD2279" i="9"/>
  <c r="AD2280" i="9"/>
  <c r="AD2281" i="9"/>
  <c r="AD2282" i="9"/>
  <c r="AD2283" i="9"/>
  <c r="AD2284" i="9"/>
  <c r="AD2285" i="9"/>
  <c r="AD2286" i="9"/>
  <c r="AD2287" i="9"/>
  <c r="AD2288" i="9"/>
  <c r="AD2289" i="9"/>
  <c r="AD2290" i="9"/>
  <c r="AD2291" i="9"/>
  <c r="AD2292" i="9"/>
  <c r="AD2293" i="9"/>
  <c r="AD2294" i="9"/>
  <c r="AD2295" i="9"/>
  <c r="AD2296" i="9"/>
  <c r="AD2297" i="9"/>
  <c r="AD2298" i="9"/>
  <c r="AD2299" i="9"/>
  <c r="AD2300" i="9"/>
  <c r="AD2301" i="9"/>
  <c r="AD2302" i="9"/>
  <c r="AD2303" i="9"/>
  <c r="AD2304" i="9"/>
  <c r="AD2305" i="9"/>
  <c r="AD2306" i="9"/>
  <c r="AD2307" i="9"/>
  <c r="AD2308" i="9"/>
  <c r="AD2309" i="9"/>
  <c r="AD2310" i="9"/>
  <c r="AD2311" i="9"/>
  <c r="AD2312" i="9"/>
  <c r="AD2313" i="9"/>
  <c r="AD2314" i="9"/>
  <c r="AD2315" i="9"/>
  <c r="AD2316" i="9"/>
  <c r="AD2317" i="9"/>
  <c r="AD2318" i="9"/>
  <c r="AD2319" i="9"/>
  <c r="AD2320" i="9"/>
  <c r="AD2321" i="9"/>
  <c r="AD2322" i="9"/>
  <c r="AD2323" i="9"/>
  <c r="AD2324" i="9"/>
  <c r="AD2325" i="9"/>
  <c r="AD2326" i="9"/>
  <c r="AD2327" i="9"/>
  <c r="AD2328" i="9"/>
  <c r="AD2329" i="9"/>
  <c r="AD2330" i="9"/>
  <c r="AD2331" i="9"/>
  <c r="AD2332" i="9"/>
  <c r="AD2333" i="9"/>
  <c r="AD2334" i="9"/>
  <c r="AD2335" i="9"/>
  <c r="AD2336" i="9"/>
  <c r="AD2337" i="9"/>
  <c r="AD2338" i="9"/>
  <c r="AD2339" i="9"/>
  <c r="AD2340" i="9"/>
  <c r="AD2341" i="9"/>
  <c r="AD2342" i="9"/>
  <c r="AD2343" i="9"/>
  <c r="AD2344" i="9"/>
  <c r="AD2345" i="9"/>
  <c r="AD2346" i="9"/>
  <c r="AD2347" i="9"/>
  <c r="AD2348" i="9"/>
  <c r="AD2349" i="9"/>
  <c r="AD2350" i="9"/>
  <c r="AD2351" i="9"/>
  <c r="AD2352" i="9"/>
  <c r="AD2353" i="9"/>
  <c r="AD2354" i="9"/>
  <c r="AD2355" i="9"/>
  <c r="AD2356" i="9"/>
  <c r="AD2357" i="9"/>
  <c r="AD2358" i="9"/>
  <c r="AD2359" i="9"/>
  <c r="AD2360" i="9"/>
  <c r="AD2361" i="9"/>
  <c r="AD2362" i="9"/>
  <c r="AD2363" i="9"/>
  <c r="AD2364" i="9"/>
  <c r="AD2365" i="9"/>
  <c r="AD2366" i="9"/>
  <c r="AD2367" i="9"/>
  <c r="AD2368" i="9"/>
  <c r="AD2369" i="9"/>
  <c r="AD2370" i="9"/>
  <c r="AD2371" i="9"/>
  <c r="AD2372" i="9"/>
  <c r="AD2373" i="9"/>
  <c r="AD2374" i="9"/>
  <c r="AD2375" i="9"/>
  <c r="AD2376" i="9"/>
  <c r="AD2377" i="9"/>
  <c r="AD2378" i="9"/>
  <c r="AD2379" i="9"/>
  <c r="AD2380" i="9"/>
  <c r="AD2381" i="9"/>
  <c r="AD2382" i="9"/>
  <c r="AD2383" i="9"/>
  <c r="AD2384" i="9"/>
  <c r="AD2385" i="9"/>
  <c r="AD2386" i="9"/>
  <c r="AD2387" i="9"/>
  <c r="AD2388" i="9"/>
  <c r="AD2389" i="9"/>
  <c r="AD2390" i="9"/>
  <c r="AD2391" i="9"/>
  <c r="AD2392" i="9"/>
  <c r="AD2393" i="9"/>
  <c r="AD2394" i="9"/>
  <c r="AD2395" i="9"/>
  <c r="AD2396" i="9"/>
  <c r="AD2397" i="9"/>
  <c r="AD2398" i="9"/>
  <c r="AD2399" i="9"/>
  <c r="AD2400" i="9"/>
  <c r="AD2401" i="9"/>
  <c r="AD2402" i="9"/>
  <c r="AD2403" i="9"/>
  <c r="AD2404" i="9"/>
  <c r="AD2405" i="9"/>
  <c r="AD2406" i="9"/>
  <c r="AD2407" i="9"/>
  <c r="AD2408" i="9"/>
  <c r="AD2409" i="9"/>
  <c r="AD2410" i="9"/>
  <c r="AD2411" i="9"/>
  <c r="AD2412" i="9"/>
  <c r="AD2413" i="9"/>
  <c r="AD2414" i="9"/>
  <c r="AD2415" i="9"/>
  <c r="AD2416" i="9"/>
  <c r="AD2417" i="9"/>
  <c r="AD2418" i="9"/>
  <c r="AD2419" i="9"/>
  <c r="AD2420" i="9"/>
  <c r="AD2421" i="9"/>
  <c r="AD2422" i="9"/>
  <c r="AD2423" i="9"/>
  <c r="AD2424" i="9"/>
  <c r="AD2425" i="9"/>
  <c r="AD2426" i="9"/>
  <c r="AD2427" i="9"/>
  <c r="AD2428" i="9"/>
  <c r="AD2429" i="9"/>
  <c r="AD2430" i="9"/>
  <c r="AD2437" i="9"/>
  <c r="AD2438" i="9"/>
  <c r="AD2439" i="9"/>
  <c r="AD2440" i="9"/>
  <c r="AD2441" i="9"/>
  <c r="AD2442" i="9"/>
  <c r="AD2443" i="9"/>
  <c r="AD2444" i="9"/>
  <c r="AD2445" i="9"/>
  <c r="AD2446" i="9"/>
  <c r="AD2447" i="9"/>
  <c r="AD2448" i="9"/>
  <c r="AD2449" i="9"/>
  <c r="AD2450" i="9"/>
  <c r="AD2451" i="9"/>
  <c r="AD2452" i="9"/>
  <c r="AD2453" i="9"/>
  <c r="AD2454" i="9"/>
  <c r="AD2455" i="9"/>
  <c r="AD2456" i="9"/>
  <c r="AD2457" i="9"/>
  <c r="AD2458" i="9"/>
  <c r="AD2459" i="9"/>
  <c r="AD2460" i="9"/>
  <c r="AD2461" i="9"/>
  <c r="AD2462" i="9"/>
  <c r="AD2463" i="9"/>
  <c r="AD2464" i="9"/>
  <c r="AD2465" i="9"/>
  <c r="AD2466" i="9"/>
  <c r="AD2472" i="9"/>
  <c r="AD2473" i="9"/>
  <c r="AD2474" i="9"/>
  <c r="AD2475" i="9"/>
  <c r="AD2476" i="9"/>
  <c r="AD2477" i="9"/>
  <c r="AD2478" i="9"/>
  <c r="AD2479" i="9"/>
  <c r="AD2480" i="9"/>
  <c r="AD2481" i="9"/>
  <c r="AD2482" i="9"/>
  <c r="AD2483" i="9"/>
  <c r="AD2484" i="9"/>
  <c r="AD2485" i="9"/>
  <c r="AD2486" i="9"/>
  <c r="AD2487" i="9"/>
  <c r="AD2488" i="9"/>
  <c r="AD2489" i="9"/>
  <c r="AD2490" i="9"/>
  <c r="AD2491" i="9"/>
  <c r="AD2494" i="9"/>
  <c r="AD2495" i="9"/>
  <c r="AD2496" i="9"/>
  <c r="AD2497" i="9"/>
  <c r="AD2498" i="9"/>
  <c r="AD2499" i="9"/>
  <c r="AD2500" i="9"/>
  <c r="AD2501" i="9"/>
  <c r="AD2502" i="9"/>
  <c r="AD2506" i="9"/>
  <c r="AD2507" i="9"/>
  <c r="AD2508" i="9"/>
  <c r="AD2509" i="9"/>
  <c r="AD2512" i="9"/>
  <c r="AD2513" i="9"/>
  <c r="AD2514" i="9"/>
  <c r="AD3039" i="9"/>
  <c r="AD3040" i="9"/>
  <c r="AD3044" i="9"/>
  <c r="AD3045" i="9"/>
  <c r="AD3049" i="9"/>
  <c r="AD3050" i="9"/>
  <c r="AD3247" i="9"/>
  <c r="AD3248" i="9"/>
  <c r="AD3249" i="9"/>
  <c r="AD3250" i="9"/>
  <c r="AD3251" i="9"/>
  <c r="AD3252" i="9"/>
  <c r="AD3253" i="9"/>
  <c r="AD3254" i="9"/>
  <c r="AD3255" i="9"/>
  <c r="AD3256" i="9"/>
  <c r="AD3257" i="9"/>
  <c r="AD3258" i="9"/>
  <c r="AD3259" i="9"/>
  <c r="AD3260" i="9"/>
  <c r="AD3261" i="9"/>
  <c r="AD3262" i="9"/>
  <c r="AD3263" i="9"/>
  <c r="AD3264" i="9"/>
  <c r="AD3265" i="9"/>
  <c r="AD3266" i="9"/>
  <c r="AD3267" i="9"/>
  <c r="AD3268" i="9"/>
  <c r="AD3269" i="9"/>
  <c r="AD3270" i="9"/>
  <c r="AD3271" i="9"/>
  <c r="AD3272" i="9"/>
  <c r="AD3273" i="9"/>
  <c r="AD3274" i="9"/>
  <c r="AD3275" i="9"/>
  <c r="AD3276" i="9"/>
  <c r="AD3277" i="9"/>
  <c r="AD3278" i="9"/>
  <c r="AD3279" i="9"/>
  <c r="AD3280" i="9"/>
  <c r="AD3281" i="9"/>
  <c r="AD3282" i="9"/>
  <c r="AD3283" i="9"/>
  <c r="AD3284" i="9"/>
  <c r="AD3285" i="9"/>
  <c r="AD3286" i="9"/>
  <c r="AD3287" i="9"/>
  <c r="AD3288" i="9"/>
  <c r="AD3289" i="9"/>
  <c r="AD3290" i="9"/>
  <c r="AD3291" i="9"/>
  <c r="AD3292" i="9"/>
  <c r="AD3293" i="9"/>
  <c r="AD3294" i="9"/>
  <c r="AD3295" i="9"/>
  <c r="AD3296" i="9"/>
  <c r="AD3297" i="9"/>
  <c r="AD3298" i="9"/>
  <c r="AD3299" i="9"/>
  <c r="AD3300" i="9"/>
  <c r="AD3301" i="9"/>
  <c r="AD3302" i="9"/>
  <c r="AD3303" i="9"/>
  <c r="AD3304" i="9"/>
  <c r="AD3305" i="9"/>
  <c r="AD3306" i="9"/>
  <c r="AD3307" i="9"/>
  <c r="AD3308" i="9"/>
  <c r="AD3309" i="9"/>
  <c r="AD3310" i="9"/>
  <c r="AD3311" i="9"/>
  <c r="AD3312" i="9"/>
  <c r="AD3313" i="9"/>
  <c r="AD3314" i="9"/>
  <c r="AD3315" i="9"/>
  <c r="AD3316" i="9"/>
  <c r="AD3317" i="9"/>
  <c r="AD3318" i="9"/>
  <c r="AD3319" i="9"/>
  <c r="AD3320" i="9"/>
  <c r="AD3321" i="9"/>
  <c r="AD3322" i="9"/>
  <c r="AD3323" i="9"/>
  <c r="AD3324" i="9"/>
  <c r="AD3325" i="9"/>
  <c r="AD3326" i="9"/>
  <c r="AD3327" i="9"/>
  <c r="AD3328" i="9"/>
  <c r="AD3329" i="9"/>
  <c r="AD3330" i="9"/>
  <c r="AD3331" i="9"/>
  <c r="AD3332" i="9"/>
  <c r="AD3333" i="9"/>
  <c r="AD3334" i="9"/>
  <c r="AD3335" i="9"/>
  <c r="AD3336" i="9"/>
  <c r="AD3337" i="9"/>
  <c r="AD3350" i="9"/>
  <c r="AD3351" i="9"/>
  <c r="AD3352" i="9"/>
  <c r="AD3353" i="9"/>
  <c r="AD3354" i="9"/>
  <c r="AD3355" i="9"/>
  <c r="AD3356" i="9"/>
  <c r="AD3357" i="9"/>
  <c r="AD3358" i="9"/>
  <c r="AD3359" i="9"/>
  <c r="AD3360" i="9"/>
  <c r="AD3361" i="9"/>
  <c r="AD3362" i="9"/>
  <c r="AD3363" i="9"/>
  <c r="AD3364" i="9"/>
  <c r="AD3365" i="9"/>
  <c r="AD3366" i="9"/>
  <c r="AD3367" i="9"/>
  <c r="AD3368" i="9"/>
  <c r="AD3369" i="9"/>
  <c r="AD3370" i="9"/>
  <c r="AD3371" i="9"/>
  <c r="AD3372" i="9"/>
  <c r="AD3373" i="9"/>
  <c r="AD3374" i="9"/>
  <c r="AD3375" i="9"/>
  <c r="AD3376" i="9"/>
  <c r="AD3377" i="9"/>
  <c r="AD3378" i="9"/>
  <c r="AD3379" i="9"/>
  <c r="AD3380" i="9"/>
  <c r="AD3381" i="9"/>
  <c r="AD3382" i="9"/>
  <c r="AD3383" i="9"/>
  <c r="AD3384" i="9"/>
  <c r="AD3385" i="9"/>
  <c r="AD3386" i="9"/>
  <c r="AD3387" i="9"/>
  <c r="AD3388" i="9"/>
  <c r="AD3389" i="9"/>
  <c r="AD3390" i="9"/>
  <c r="AD3391" i="9"/>
  <c r="AD3392" i="9"/>
  <c r="AD3393" i="9"/>
  <c r="AD3394" i="9"/>
  <c r="AD3395" i="9"/>
  <c r="AD3396" i="9"/>
  <c r="AD3397" i="9"/>
  <c r="AD3398" i="9"/>
  <c r="AD3399" i="9"/>
  <c r="AD3400" i="9"/>
  <c r="AD3401" i="9"/>
  <c r="AD3402" i="9"/>
  <c r="AD3403" i="9"/>
  <c r="AD3404" i="9"/>
  <c r="AD3405" i="9"/>
  <c r="AD3406" i="9"/>
  <c r="AD3407" i="9"/>
  <c r="AD3408" i="9"/>
  <c r="AD3409" i="9"/>
  <c r="AD3410" i="9"/>
  <c r="AD3411" i="9"/>
  <c r="AD3412" i="9"/>
  <c r="AD3413" i="9"/>
  <c r="AD3414" i="9"/>
  <c r="AD3415" i="9"/>
  <c r="AD3416" i="9"/>
  <c r="AD3417" i="9"/>
  <c r="AD3418" i="9"/>
  <c r="AD3419" i="9"/>
  <c r="AD3420" i="9"/>
  <c r="AD3421" i="9"/>
  <c r="AD3422" i="9"/>
  <c r="AD3423" i="9"/>
  <c r="AD3424" i="9"/>
  <c r="AD3425" i="9"/>
  <c r="AD3426" i="9"/>
  <c r="AD3427" i="9"/>
  <c r="AD3428" i="9"/>
  <c r="AD3429" i="9"/>
  <c r="AD3430" i="9"/>
  <c r="AD3431" i="9"/>
  <c r="AD3432" i="9"/>
  <c r="AD3433" i="9"/>
  <c r="AD3434" i="9"/>
  <c r="AD3435" i="9"/>
  <c r="AD3436" i="9"/>
  <c r="AD3437" i="9"/>
  <c r="AD3438" i="9"/>
  <c r="AD3439" i="9"/>
  <c r="AD3440" i="9"/>
  <c r="AD3441" i="9"/>
  <c r="AD3442" i="9"/>
  <c r="AD3443" i="9"/>
  <c r="AD3444" i="9"/>
  <c r="AD3445" i="9"/>
  <c r="AD3446" i="9"/>
  <c r="AD3447" i="9"/>
  <c r="AD3448" i="9"/>
  <c r="AD3449" i="9"/>
  <c r="AD3450" i="9"/>
  <c r="AD3451" i="9"/>
  <c r="AD3452" i="9"/>
  <c r="AD3453" i="9"/>
  <c r="AD3454" i="9"/>
  <c r="AD3455" i="9"/>
  <c r="AD3456" i="9"/>
  <c r="AD3457" i="9"/>
  <c r="AD3458" i="9"/>
  <c r="AD3459" i="9"/>
  <c r="AD3460" i="9"/>
  <c r="AD3461" i="9"/>
  <c r="AD3462" i="9"/>
  <c r="AD3463" i="9"/>
  <c r="AD3468" i="9"/>
  <c r="AD3469" i="9"/>
  <c r="AD3470" i="9"/>
  <c r="AD3471" i="9"/>
  <c r="AD3472" i="9"/>
  <c r="AD3473" i="9"/>
  <c r="AD3474" i="9"/>
  <c r="AD3475" i="9"/>
  <c r="AD3476" i="9"/>
  <c r="AD3477" i="9"/>
  <c r="AD3478" i="9"/>
  <c r="AD3479" i="9"/>
  <c r="AD3480" i="9"/>
  <c r="AD3481" i="9"/>
  <c r="AD3482" i="9"/>
  <c r="AD3483" i="9"/>
  <c r="AD3484" i="9"/>
  <c r="AD3485" i="9"/>
  <c r="AD3486" i="9"/>
  <c r="AD3487" i="9"/>
  <c r="AD3488" i="9"/>
  <c r="AD3489" i="9"/>
  <c r="AD3490" i="9"/>
  <c r="AD3491" i="9"/>
  <c r="AD3492" i="9"/>
  <c r="AD3493" i="9"/>
  <c r="AD3494" i="9"/>
  <c r="AD3495" i="9"/>
  <c r="AD3496" i="9"/>
  <c r="M3496" i="9"/>
  <c r="M3495" i="9"/>
  <c r="M3494" i="9"/>
  <c r="M3493" i="9"/>
  <c r="M3492" i="9"/>
  <c r="M3491" i="9"/>
  <c r="M3490" i="9"/>
  <c r="M3489" i="9"/>
  <c r="M3488" i="9"/>
  <c r="M3487" i="9"/>
  <c r="Y1895" i="9"/>
  <c r="AD1895" i="9" s="1"/>
  <c r="Y1906" i="9"/>
  <c r="AD1906" i="9" s="1"/>
  <c r="Y1905" i="9"/>
  <c r="AD1905" i="9" s="1"/>
  <c r="Y1902" i="9"/>
  <c r="AD1902" i="9" s="1"/>
  <c r="Y1896" i="9"/>
  <c r="AD1896" i="9" s="1"/>
  <c r="Y1899" i="9"/>
  <c r="AD1899" i="9" s="1"/>
  <c r="Y1900" i="9"/>
  <c r="AD1900" i="9" s="1"/>
  <c r="Y1903" i="9"/>
  <c r="AD1903" i="9" s="1"/>
  <c r="Y1904" i="9"/>
  <c r="AD1904" i="9" s="1"/>
  <c r="Y2511" i="9"/>
  <c r="AD2511" i="9" s="1"/>
  <c r="Y2510" i="9"/>
  <c r="AD2510" i="9" s="1"/>
  <c r="Y2505" i="9"/>
  <c r="AD2505" i="9" s="1"/>
  <c r="Y2504" i="9"/>
  <c r="AD2504" i="9" s="1"/>
  <c r="Y2503" i="9"/>
  <c r="AD2503" i="9" s="1"/>
  <c r="Y1734" i="9"/>
  <c r="AD1734" i="9" s="1"/>
  <c r="Y1733" i="9"/>
  <c r="AD1733" i="9" s="1"/>
  <c r="AD1601" i="9"/>
  <c r="AD1600" i="9"/>
  <c r="U3495" i="9"/>
  <c r="Y3467" i="9"/>
  <c r="AD3467" i="9" s="1"/>
  <c r="Y3466" i="9"/>
  <c r="AD3466" i="9" s="1"/>
  <c r="Y3465" i="9"/>
  <c r="Y3464" i="9"/>
  <c r="AA3464" i="9" s="1"/>
  <c r="AA3247" i="9"/>
  <c r="AA3248" i="9"/>
  <c r="AA3249" i="9"/>
  <c r="AA3250" i="9"/>
  <c r="AA3251" i="9"/>
  <c r="AA3252" i="9"/>
  <c r="AA3253" i="9"/>
  <c r="AA3254" i="9"/>
  <c r="AA3255" i="9"/>
  <c r="AA3256" i="9"/>
  <c r="AA3257" i="9"/>
  <c r="AA3258" i="9"/>
  <c r="AA3259" i="9"/>
  <c r="AA3260" i="9"/>
  <c r="AA3261" i="9"/>
  <c r="AA3262" i="9"/>
  <c r="AA3263" i="9"/>
  <c r="AA3264" i="9"/>
  <c r="AA3265" i="9"/>
  <c r="AA3266" i="9"/>
  <c r="AA3267" i="9"/>
  <c r="AA3268" i="9"/>
  <c r="AA3269" i="9"/>
  <c r="AA3270" i="9"/>
  <c r="AA3271" i="9"/>
  <c r="AA3272" i="9"/>
  <c r="AA3273" i="9"/>
  <c r="AA3274" i="9"/>
  <c r="AA3275" i="9"/>
  <c r="AA3276" i="9"/>
  <c r="AA3277" i="9"/>
  <c r="AA3278" i="9"/>
  <c r="AA3279" i="9"/>
  <c r="AA3280" i="9"/>
  <c r="AA3281" i="9"/>
  <c r="AA3282" i="9"/>
  <c r="AA3283" i="9"/>
  <c r="AA3284" i="9"/>
  <c r="AA3285" i="9"/>
  <c r="AA3286" i="9"/>
  <c r="AA3287" i="9"/>
  <c r="AA3288" i="9"/>
  <c r="AA3289" i="9"/>
  <c r="AA3290" i="9"/>
  <c r="AA3291" i="9"/>
  <c r="AA3292" i="9"/>
  <c r="AA3293" i="9"/>
  <c r="AA3294" i="9"/>
  <c r="AA3295" i="9"/>
  <c r="AA3296" i="9"/>
  <c r="AA3297" i="9"/>
  <c r="AA3298" i="9"/>
  <c r="AA3299" i="9"/>
  <c r="AA3300" i="9"/>
  <c r="AA3301" i="9"/>
  <c r="AA3302" i="9"/>
  <c r="AA3303" i="9"/>
  <c r="AA3304" i="9"/>
  <c r="AA3305" i="9"/>
  <c r="AA3306" i="9"/>
  <c r="AA3307" i="9"/>
  <c r="AA3308" i="9"/>
  <c r="AA3309" i="9"/>
  <c r="AA3310" i="9"/>
  <c r="AA3311" i="9"/>
  <c r="AA3312" i="9"/>
  <c r="AA3313" i="9"/>
  <c r="AA3314" i="9"/>
  <c r="AA3315" i="9"/>
  <c r="AA3316" i="9"/>
  <c r="AA3317" i="9"/>
  <c r="AA3318" i="9"/>
  <c r="AA3319" i="9"/>
  <c r="AA3320" i="9"/>
  <c r="AA3321" i="9"/>
  <c r="AA3322" i="9"/>
  <c r="AA3323" i="9"/>
  <c r="AA3324" i="9"/>
  <c r="AA3325" i="9"/>
  <c r="AA3326" i="9"/>
  <c r="AA3327" i="9"/>
  <c r="AA3328" i="9"/>
  <c r="AA3329" i="9"/>
  <c r="AA3330" i="9"/>
  <c r="AA3331" i="9"/>
  <c r="AA3332" i="9"/>
  <c r="AA3333" i="9"/>
  <c r="AA3334" i="9"/>
  <c r="AA3335" i="9"/>
  <c r="AA3336" i="9"/>
  <c r="AA3337" i="9"/>
  <c r="AA3350" i="9"/>
  <c r="AA3351" i="9"/>
  <c r="AA3352" i="9"/>
  <c r="AA3353" i="9"/>
  <c r="AA3354" i="9"/>
  <c r="AA3355" i="9"/>
  <c r="AA3356" i="9"/>
  <c r="AA3357" i="9"/>
  <c r="AA3358" i="9"/>
  <c r="AA3359" i="9"/>
  <c r="AA3360" i="9"/>
  <c r="AA3361" i="9"/>
  <c r="AA3362" i="9"/>
  <c r="AA3363" i="9"/>
  <c r="AA3364" i="9"/>
  <c r="AA3365" i="9"/>
  <c r="AA3366" i="9"/>
  <c r="AA3367" i="9"/>
  <c r="AA3368" i="9"/>
  <c r="AA3369" i="9"/>
  <c r="AA3370" i="9"/>
  <c r="AA3371" i="9"/>
  <c r="AA3372" i="9"/>
  <c r="AA3373" i="9"/>
  <c r="AA3374" i="9"/>
  <c r="AA3375" i="9"/>
  <c r="AA3376" i="9"/>
  <c r="AA3377" i="9"/>
  <c r="AA3378" i="9"/>
  <c r="AA3379" i="9"/>
  <c r="AA3380" i="9"/>
  <c r="AA3381" i="9"/>
  <c r="AA3382" i="9"/>
  <c r="AA3383" i="9"/>
  <c r="AA3384" i="9"/>
  <c r="AA3385" i="9"/>
  <c r="AA3386" i="9"/>
  <c r="AA3387" i="9"/>
  <c r="AA3388" i="9"/>
  <c r="AA3389" i="9"/>
  <c r="AA3390" i="9"/>
  <c r="AA3391" i="9"/>
  <c r="AA3392" i="9"/>
  <c r="AA3393" i="9"/>
  <c r="AA3394" i="9"/>
  <c r="AA3395" i="9"/>
  <c r="AA3396" i="9"/>
  <c r="AA3397" i="9"/>
  <c r="AA3398" i="9"/>
  <c r="AA3399" i="9"/>
  <c r="AA3400" i="9"/>
  <c r="AA3401" i="9"/>
  <c r="AA3402" i="9"/>
  <c r="AA3403" i="9"/>
  <c r="AA3404" i="9"/>
  <c r="AA3405" i="9"/>
  <c r="AA3406" i="9"/>
  <c r="AA3407" i="9"/>
  <c r="AA3408" i="9"/>
  <c r="AA3409" i="9"/>
  <c r="AA3410" i="9"/>
  <c r="AA3411" i="9"/>
  <c r="AA3412" i="9"/>
  <c r="AA3413" i="9"/>
  <c r="AA3414" i="9"/>
  <c r="AA3415" i="9"/>
  <c r="AA3416" i="9"/>
  <c r="AA3417" i="9"/>
  <c r="AA3418" i="9"/>
  <c r="AA3419" i="9"/>
  <c r="AA3420" i="9"/>
  <c r="AA3421" i="9"/>
  <c r="AA3422" i="9"/>
  <c r="AA3423" i="9"/>
  <c r="AA3424" i="9"/>
  <c r="AA3425" i="9"/>
  <c r="AA3426" i="9"/>
  <c r="AA3427" i="9"/>
  <c r="AA3428" i="9"/>
  <c r="AA3429" i="9"/>
  <c r="AA3430" i="9"/>
  <c r="AA3431" i="9"/>
  <c r="AA3432" i="9"/>
  <c r="AA3433" i="9"/>
  <c r="AA3434" i="9"/>
  <c r="AA3435" i="9"/>
  <c r="AA3436" i="9"/>
  <c r="AA3437" i="9"/>
  <c r="AA3438" i="9"/>
  <c r="AA3439" i="9"/>
  <c r="AA3440" i="9"/>
  <c r="AA3441" i="9"/>
  <c r="AA3442" i="9"/>
  <c r="AA3443" i="9"/>
  <c r="AA3444" i="9"/>
  <c r="AA3445" i="9"/>
  <c r="AA3446" i="9"/>
  <c r="AA3447" i="9"/>
  <c r="AA3448" i="9"/>
  <c r="AA3449" i="9"/>
  <c r="AA3450" i="9"/>
  <c r="AA3451" i="9"/>
  <c r="AA3452" i="9"/>
  <c r="AA3453" i="9"/>
  <c r="AA3454" i="9"/>
  <c r="AA3455" i="9"/>
  <c r="AA3456" i="9"/>
  <c r="AA3457" i="9"/>
  <c r="AA3458" i="9"/>
  <c r="AA3459" i="9"/>
  <c r="AA3460" i="9"/>
  <c r="AA3461" i="9"/>
  <c r="AA3462" i="9"/>
  <c r="AA3463" i="9"/>
  <c r="AA3468" i="9"/>
  <c r="AA3469" i="9"/>
  <c r="AA3470" i="9"/>
  <c r="AA3471" i="9"/>
  <c r="AA3472" i="9"/>
  <c r="AA3473" i="9"/>
  <c r="AA3474" i="9"/>
  <c r="AA3475" i="9"/>
  <c r="AA3476" i="9"/>
  <c r="AA3477" i="9"/>
  <c r="AA3478" i="9"/>
  <c r="AA3479" i="9"/>
  <c r="AA3480" i="9"/>
  <c r="AA3481" i="9"/>
  <c r="AA3482" i="9"/>
  <c r="AA3483" i="9"/>
  <c r="AA3484" i="9"/>
  <c r="AA3485" i="9"/>
  <c r="AA3486" i="9"/>
  <c r="AA3487" i="9"/>
  <c r="AA3488" i="9"/>
  <c r="AA3489" i="9"/>
  <c r="AA3490" i="9"/>
  <c r="AA3491" i="9"/>
  <c r="AA3492" i="9"/>
  <c r="AA3493" i="9"/>
  <c r="AA3494" i="9"/>
  <c r="AA3495" i="9"/>
  <c r="AA3496" i="9"/>
  <c r="AC3496" i="9"/>
  <c r="AB3496" i="9"/>
  <c r="AC3495" i="9"/>
  <c r="AB3495" i="9"/>
  <c r="AC3494" i="9"/>
  <c r="AB3494" i="9"/>
  <c r="AC3493" i="9"/>
  <c r="AB3493" i="9"/>
  <c r="AC3492" i="9"/>
  <c r="AB3492" i="9"/>
  <c r="AC3491" i="9"/>
  <c r="AB3491" i="9"/>
  <c r="AB3490" i="9"/>
  <c r="AC3490" i="9"/>
  <c r="AB3489" i="9"/>
  <c r="AC3489" i="9"/>
  <c r="AB3488" i="9"/>
  <c r="AC3488" i="9"/>
  <c r="AB3487" i="9"/>
  <c r="AC3487" i="9"/>
  <c r="U3496" i="9"/>
  <c r="U3494" i="9"/>
  <c r="U3493" i="9"/>
  <c r="U3492" i="9"/>
  <c r="U3491" i="9"/>
  <c r="U3490" i="9"/>
  <c r="U3489" i="9"/>
  <c r="U3488" i="9"/>
  <c r="U3487" i="9"/>
  <c r="O499" i="38"/>
  <c r="O500" i="38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4" i="4"/>
  <c r="Y3349" i="9"/>
  <c r="AD3349" i="9" s="1"/>
  <c r="Y3348" i="9"/>
  <c r="AD3348" i="9" s="1"/>
  <c r="Y3347" i="9"/>
  <c r="AD3347" i="9" s="1"/>
  <c r="Y3346" i="9"/>
  <c r="AD3346" i="9" s="1"/>
  <c r="Y3345" i="9"/>
  <c r="AD3345" i="9" s="1"/>
  <c r="Y3344" i="9"/>
  <c r="AD3344" i="9" s="1"/>
  <c r="Y3343" i="9"/>
  <c r="AA3343" i="9" s="1"/>
  <c r="Y3342" i="9"/>
  <c r="AD3342" i="9" s="1"/>
  <c r="Y3341" i="9"/>
  <c r="AD3341" i="9" s="1"/>
  <c r="Y3340" i="9"/>
  <c r="AD3340" i="9" s="1"/>
  <c r="Y3339" i="9"/>
  <c r="AD3339" i="9" s="1"/>
  <c r="Y3338" i="9"/>
  <c r="AD3338" i="9" s="1"/>
  <c r="Y2493" i="9"/>
  <c r="AD2493" i="9" s="1"/>
  <c r="Y2492" i="9"/>
  <c r="AD2492" i="9" s="1"/>
  <c r="Y933" i="9"/>
  <c r="AD933" i="9" s="1"/>
  <c r="Y934" i="9"/>
  <c r="AD934" i="9" s="1"/>
  <c r="Y935" i="9"/>
  <c r="AD935" i="9" s="1"/>
  <c r="Y936" i="9"/>
  <c r="AD936" i="9" s="1"/>
  <c r="AA574" i="9"/>
  <c r="Y2471" i="9"/>
  <c r="AD2471" i="9" s="1"/>
  <c r="Y2470" i="9"/>
  <c r="AD2470" i="9" s="1"/>
  <c r="Y2469" i="9"/>
  <c r="AD2469" i="9" s="1"/>
  <c r="Y2468" i="9"/>
  <c r="AD2468" i="9" s="1"/>
  <c r="Y2467" i="9"/>
  <c r="AA553" i="9"/>
  <c r="AA552" i="9"/>
  <c r="AA550" i="9"/>
  <c r="AA577" i="9"/>
  <c r="AA573" i="9"/>
  <c r="AA572" i="9"/>
  <c r="AA1873" i="9"/>
  <c r="Y2049" i="9"/>
  <c r="AD2049" i="9" s="1"/>
  <c r="Y2048" i="9"/>
  <c r="AD2048" i="9" s="1"/>
  <c r="Y2047" i="9"/>
  <c r="AD2047" i="9" s="1"/>
  <c r="Y2046" i="9"/>
  <c r="AD2046" i="9" s="1"/>
  <c r="Y2045" i="9"/>
  <c r="AD2045" i="9" s="1"/>
  <c r="Y2044" i="9"/>
  <c r="AD2044" i="9" s="1"/>
  <c r="Y2043" i="9"/>
  <c r="AD2043" i="9" s="1"/>
  <c r="Y2042" i="9"/>
  <c r="AD2042" i="9" s="1"/>
  <c r="Y2041" i="9"/>
  <c r="AD2041" i="9" s="1"/>
  <c r="Y2040" i="9"/>
  <c r="AD2040" i="9" s="1"/>
  <c r="Y2039" i="9"/>
  <c r="AD2039" i="9" s="1"/>
  <c r="Y2038" i="9"/>
  <c r="AD2038" i="9" s="1"/>
  <c r="Y2037" i="9"/>
  <c r="AD2037" i="9" s="1"/>
  <c r="Y2036" i="9"/>
  <c r="AD2036" i="9" s="1"/>
  <c r="Y2028" i="9"/>
  <c r="AD2028" i="9" s="1"/>
  <c r="Y2027" i="9"/>
  <c r="AD2027" i="9" s="1"/>
  <c r="Y2026" i="9"/>
  <c r="AD2026" i="9" s="1"/>
  <c r="Y2025" i="9"/>
  <c r="AD2025" i="9" s="1"/>
  <c r="Y2024" i="9"/>
  <c r="AD2024" i="9" s="1"/>
  <c r="Y2023" i="9"/>
  <c r="AD2023" i="9" s="1"/>
  <c r="Y2022" i="9"/>
  <c r="AD2022" i="9" s="1"/>
  <c r="Y2021" i="9"/>
  <c r="AD2021" i="9" s="1"/>
  <c r="Y2003" i="9"/>
  <c r="AD2003" i="9" s="1"/>
  <c r="Y2002" i="9"/>
  <c r="AD2002" i="9" s="1"/>
  <c r="Y2001" i="9"/>
  <c r="AD2001" i="9" s="1"/>
  <c r="Y2000" i="9"/>
  <c r="AD2000" i="9" s="1"/>
  <c r="Y1999" i="9"/>
  <c r="AD1999" i="9" s="1"/>
  <c r="Y1998" i="9"/>
  <c r="AD1998" i="9" s="1"/>
  <c r="Y1997" i="9"/>
  <c r="AD1997" i="9" s="1"/>
  <c r="Y1996" i="9"/>
  <c r="AD1996" i="9" s="1"/>
  <c r="Y1995" i="9"/>
  <c r="AD1995" i="9" s="1"/>
  <c r="Y1977" i="9"/>
  <c r="AD1977" i="9" s="1"/>
  <c r="Y1976" i="9"/>
  <c r="AD1976" i="9" s="1"/>
  <c r="Y1975" i="9"/>
  <c r="AD1975" i="9" s="1"/>
  <c r="Y1974" i="9"/>
  <c r="AD1974" i="9" s="1"/>
  <c r="Y1973" i="9"/>
  <c r="AD1973" i="9" s="1"/>
  <c r="Y1972" i="9"/>
  <c r="AD1972" i="9" s="1"/>
  <c r="Y1971" i="9"/>
  <c r="AD1971" i="9" s="1"/>
  <c r="Y1970" i="9"/>
  <c r="AD1970" i="9" s="1"/>
  <c r="Y1969" i="9"/>
  <c r="AD1969" i="9" s="1"/>
  <c r="Y1968" i="9"/>
  <c r="AD1968" i="9" s="1"/>
  <c r="Y1967" i="9"/>
  <c r="AD1967" i="9" s="1"/>
  <c r="Y1957" i="9"/>
  <c r="AD1957" i="9" s="1"/>
  <c r="Y1956" i="9"/>
  <c r="AD1956" i="9" s="1"/>
  <c r="Y1955" i="9"/>
  <c r="AD1955" i="9" s="1"/>
  <c r="Y1954" i="9"/>
  <c r="AD1954" i="9" s="1"/>
  <c r="Y1953" i="9"/>
  <c r="AD1953" i="9" s="1"/>
  <c r="Y1952" i="9"/>
  <c r="AD1952" i="9" s="1"/>
  <c r="Y1951" i="9"/>
  <c r="AD1951" i="9" s="1"/>
  <c r="Y1950" i="9"/>
  <c r="AD1950" i="9" s="1"/>
  <c r="Y1949" i="9"/>
  <c r="AD1949" i="9" s="1"/>
  <c r="Y1939" i="9"/>
  <c r="AD1939" i="9" s="1"/>
  <c r="Y1938" i="9"/>
  <c r="AD1938" i="9" s="1"/>
  <c r="Y1937" i="9"/>
  <c r="AD1937" i="9" s="1"/>
  <c r="Y1936" i="9"/>
  <c r="AD1936" i="9" s="1"/>
  <c r="Y1935" i="9"/>
  <c r="AD1935" i="9" s="1"/>
  <c r="Y1934" i="9"/>
  <c r="AD1934" i="9" s="1"/>
  <c r="Y1933" i="9"/>
  <c r="AD1933" i="9" s="1"/>
  <c r="Y1932" i="9"/>
  <c r="AD1932" i="9" s="1"/>
  <c r="Y1931" i="9"/>
  <c r="AD1931" i="9" s="1"/>
  <c r="Y1930" i="9"/>
  <c r="AD1930" i="9" s="1"/>
  <c r="Y1929" i="9"/>
  <c r="AD1929" i="9" s="1"/>
  <c r="Y1928" i="9"/>
  <c r="AD1928" i="9" s="1"/>
  <c r="Y1927" i="9"/>
  <c r="AD1927" i="9" s="1"/>
  <c r="Y1926" i="9"/>
  <c r="AD1926" i="9" s="1"/>
  <c r="Y1925" i="9"/>
  <c r="AD1925" i="9" s="1"/>
  <c r="Y1924" i="9"/>
  <c r="AD1924" i="9" s="1"/>
  <c r="Y1923" i="9"/>
  <c r="AD1923" i="9" s="1"/>
  <c r="Y1922" i="9"/>
  <c r="AD1922" i="9" s="1"/>
  <c r="Y1921" i="9"/>
  <c r="AD1921" i="9" s="1"/>
  <c r="Y1920" i="9"/>
  <c r="AD1920" i="9" s="1"/>
  <c r="Y1919" i="9"/>
  <c r="AD1919" i="9" s="1"/>
  <c r="Y1918" i="9"/>
  <c r="AD1918" i="9" s="1"/>
  <c r="Y1917" i="9"/>
  <c r="AD1917" i="9" s="1"/>
  <c r="Y1916" i="9"/>
  <c r="AD1916" i="9" s="1"/>
  <c r="Y1915" i="9"/>
  <c r="AD1915" i="9" s="1"/>
  <c r="Y1914" i="9"/>
  <c r="AD1914" i="9" s="1"/>
  <c r="Y1913" i="9"/>
  <c r="AD1913" i="9" s="1"/>
  <c r="Y1912" i="9"/>
  <c r="AD1912" i="9" s="1"/>
  <c r="Y1911" i="9"/>
  <c r="AD1911" i="9" s="1"/>
  <c r="Y1910" i="9"/>
  <c r="AD1910" i="9" s="1"/>
  <c r="Y1909" i="9"/>
  <c r="AD1909" i="9" s="1"/>
  <c r="Y1908" i="9"/>
  <c r="AD1908" i="9" s="1"/>
  <c r="Y1907" i="9"/>
  <c r="AD1907" i="9" s="1"/>
  <c r="Y1865" i="9"/>
  <c r="AD1865" i="9" s="1"/>
  <c r="Y1864" i="9"/>
  <c r="AD1864" i="9" s="1"/>
  <c r="Y1863" i="9"/>
  <c r="AD1863" i="9" s="1"/>
  <c r="Y1862" i="9"/>
  <c r="AD1862" i="9" s="1"/>
  <c r="Y1861" i="9"/>
  <c r="AD1861" i="9" s="1"/>
  <c r="Y1860" i="9"/>
  <c r="AD1860" i="9" s="1"/>
  <c r="Y1859" i="9"/>
  <c r="AD1859" i="9" s="1"/>
  <c r="Y1858" i="9"/>
  <c r="AD1858" i="9" s="1"/>
  <c r="O833" i="38"/>
  <c r="O825" i="38"/>
  <c r="O826" i="38"/>
  <c r="O827" i="38"/>
  <c r="O828" i="38"/>
  <c r="O829" i="38"/>
  <c r="O830" i="38"/>
  <c r="AD3464" i="9" l="1"/>
  <c r="AD3343" i="9"/>
  <c r="AA2467" i="9"/>
  <c r="AD2467" i="9"/>
  <c r="AD3465" i="9"/>
  <c r="AA3467" i="9"/>
  <c r="AA3466" i="9"/>
  <c r="AA3347" i="9"/>
  <c r="AA3346" i="9"/>
  <c r="AA3339" i="9"/>
  <c r="AA3338" i="9"/>
  <c r="AA3348" i="9"/>
  <c r="AA3340" i="9"/>
  <c r="AA3345" i="9"/>
  <c r="AA3344" i="9"/>
  <c r="AA3342" i="9"/>
  <c r="AA3349" i="9"/>
  <c r="AA3341" i="9"/>
  <c r="AA551" i="9"/>
  <c r="AA576" i="9"/>
  <c r="AA575" i="9"/>
  <c r="O822" i="38"/>
  <c r="O823" i="38"/>
  <c r="O831" i="38"/>
  <c r="O832" i="38"/>
  <c r="O821" i="38"/>
  <c r="O824" i="38"/>
  <c r="O817" i="38"/>
  <c r="O818" i="38"/>
  <c r="O819" i="38"/>
  <c r="O820" i="38"/>
  <c r="O813" i="38"/>
  <c r="O814" i="38"/>
  <c r="T1" i="39"/>
  <c r="U1" i="39" s="1"/>
  <c r="T2" i="39"/>
  <c r="T162" i="38"/>
  <c r="N268" i="38"/>
  <c r="Y2436" i="9" l="1"/>
  <c r="AD2436" i="9" s="1"/>
  <c r="Y2435" i="9"/>
  <c r="AD2435" i="9" s="1"/>
  <c r="Y2434" i="9"/>
  <c r="AD2434" i="9" s="1"/>
  <c r="Y2433" i="9"/>
  <c r="AD2433" i="9" s="1"/>
  <c r="Y2432" i="9"/>
  <c r="AD2432" i="9" s="1"/>
  <c r="Y2431" i="9"/>
  <c r="AD2431" i="9" s="1"/>
  <c r="Y997" i="9"/>
  <c r="AD997" i="9" s="1"/>
  <c r="Y996" i="9"/>
  <c r="AD996" i="9" s="1"/>
  <c r="Y995" i="9"/>
  <c r="AD995" i="9" s="1"/>
  <c r="Y994" i="9"/>
  <c r="AD994" i="9" s="1"/>
  <c r="AA120" i="9"/>
  <c r="AA119" i="9"/>
  <c r="Y181" i="9"/>
  <c r="AD181" i="9" s="1"/>
  <c r="AB3480" i="9" l="1"/>
  <c r="AC3480" i="9"/>
  <c r="AB3481" i="9"/>
  <c r="AC3481" i="9"/>
  <c r="AB3482" i="9"/>
  <c r="AC3482" i="9"/>
  <c r="AB3483" i="9"/>
  <c r="AC3483" i="9"/>
  <c r="AB3484" i="9"/>
  <c r="AC3484" i="9"/>
  <c r="AB3485" i="9"/>
  <c r="AC3485" i="9"/>
  <c r="AB3486" i="9"/>
  <c r="AC3486" i="9"/>
  <c r="AB3479" i="9"/>
  <c r="AC3479" i="9"/>
  <c r="U3486" i="9"/>
  <c r="U3485" i="9"/>
  <c r="U3484" i="9"/>
  <c r="U3483" i="9"/>
  <c r="U3479" i="9"/>
  <c r="U3480" i="9"/>
  <c r="U3481" i="9"/>
  <c r="U3482" i="9"/>
  <c r="H25" i="4" l="1"/>
  <c r="AC3478" i="9"/>
  <c r="AB3478" i="9"/>
  <c r="AC3477" i="9"/>
  <c r="AB3477" i="9"/>
  <c r="AC3476" i="9"/>
  <c r="AB3476" i="9"/>
  <c r="AC3475" i="9"/>
  <c r="AB3475" i="9"/>
  <c r="U3478" i="9"/>
  <c r="U3475" i="9"/>
  <c r="AC3474" i="9"/>
  <c r="AB3474" i="9"/>
  <c r="AC3473" i="9"/>
  <c r="AB3473" i="9"/>
  <c r="AC3472" i="9"/>
  <c r="AB3472" i="9"/>
  <c r="AC3471" i="9"/>
  <c r="AB3471" i="9"/>
  <c r="AC3470" i="9"/>
  <c r="AB3470" i="9"/>
  <c r="AC3469" i="9"/>
  <c r="AB3469" i="9"/>
  <c r="AC3468" i="9"/>
  <c r="AB3468" i="9"/>
  <c r="U3474" i="9"/>
  <c r="U3473" i="9"/>
  <c r="U3472" i="9"/>
  <c r="U3471" i="9"/>
  <c r="U3470" i="9"/>
  <c r="U3469" i="9"/>
  <c r="U3468" i="9"/>
  <c r="U3467" i="9"/>
  <c r="U3466" i="9"/>
  <c r="AC3467" i="9"/>
  <c r="AB3467" i="9"/>
  <c r="AC3466" i="9"/>
  <c r="AB3466" i="9"/>
  <c r="AC3465" i="9"/>
  <c r="AB3465" i="9"/>
  <c r="AC3464" i="9"/>
  <c r="AB3464" i="9"/>
  <c r="U3465" i="9"/>
  <c r="U3464" i="9"/>
  <c r="AB3444" i="9"/>
  <c r="AC3444" i="9"/>
  <c r="AB3445" i="9"/>
  <c r="AC3445" i="9"/>
  <c r="AB3446" i="9"/>
  <c r="AC3446" i="9"/>
  <c r="AB3447" i="9"/>
  <c r="AC3447" i="9"/>
  <c r="AB3448" i="9"/>
  <c r="AC3448" i="9"/>
  <c r="AB3449" i="9"/>
  <c r="AC3449" i="9"/>
  <c r="AB3450" i="9"/>
  <c r="AC3450" i="9"/>
  <c r="AB3451" i="9"/>
  <c r="AC3451" i="9"/>
  <c r="AB3452" i="9"/>
  <c r="AC3452" i="9"/>
  <c r="AB3453" i="9"/>
  <c r="AC3453" i="9"/>
  <c r="AB3454" i="9"/>
  <c r="AC3454" i="9"/>
  <c r="AB3455" i="9"/>
  <c r="AC3455" i="9"/>
  <c r="AB3456" i="9"/>
  <c r="AC3456" i="9"/>
  <c r="AB3457" i="9"/>
  <c r="AC3457" i="9"/>
  <c r="AB3458" i="9"/>
  <c r="AC3458" i="9"/>
  <c r="AB3459" i="9"/>
  <c r="AC3459" i="9"/>
  <c r="AB3460" i="9"/>
  <c r="AC3460" i="9"/>
  <c r="AB3461" i="9"/>
  <c r="AC3461" i="9"/>
  <c r="AB3462" i="9"/>
  <c r="AC3462" i="9"/>
  <c r="AB3463" i="9"/>
  <c r="AC3463" i="9"/>
  <c r="L816" i="38"/>
  <c r="L815" i="38"/>
  <c r="L812" i="38"/>
  <c r="L811" i="38"/>
  <c r="L810" i="38"/>
  <c r="U3463" i="9"/>
  <c r="U3462" i="9"/>
  <c r="U3461" i="9"/>
  <c r="U3460" i="9"/>
  <c r="U3459" i="9"/>
  <c r="U3458" i="9"/>
  <c r="U3457" i="9"/>
  <c r="U3456" i="9"/>
  <c r="U3455" i="9"/>
  <c r="U3454" i="9"/>
  <c r="U3453" i="9"/>
  <c r="U3452" i="9"/>
  <c r="U3451" i="9"/>
  <c r="U3450" i="9"/>
  <c r="U3449" i="9"/>
  <c r="U3448" i="9"/>
  <c r="U3447" i="9"/>
  <c r="U3446" i="9"/>
  <c r="U3445" i="9"/>
  <c r="U3444" i="9"/>
  <c r="AC3443" i="9"/>
  <c r="AB3443" i="9"/>
  <c r="U3443" i="9"/>
  <c r="AC3442" i="9"/>
  <c r="AB3442" i="9"/>
  <c r="U3442" i="9"/>
  <c r="AC3441" i="9"/>
  <c r="AB3441" i="9"/>
  <c r="U3441" i="9"/>
  <c r="AC3440" i="9"/>
  <c r="AB3440" i="9"/>
  <c r="U3440" i="9"/>
  <c r="AC3435" i="9"/>
  <c r="AB3435" i="9"/>
  <c r="U3435" i="9"/>
  <c r="AC3434" i="9"/>
  <c r="AB3434" i="9"/>
  <c r="U3434" i="9"/>
  <c r="AC3433" i="9"/>
  <c r="AB3433" i="9"/>
  <c r="U3433" i="9"/>
  <c r="AC3432" i="9"/>
  <c r="AB3432" i="9"/>
  <c r="U3432" i="9"/>
  <c r="AC3431" i="9"/>
  <c r="AB3431" i="9"/>
  <c r="U3431" i="9"/>
  <c r="AC3430" i="9"/>
  <c r="AB3430" i="9"/>
  <c r="U3430" i="9"/>
  <c r="AC3429" i="9"/>
  <c r="AB3429" i="9"/>
  <c r="U3429" i="9"/>
  <c r="AC3428" i="9"/>
  <c r="AB3428" i="9"/>
  <c r="U3428" i="9"/>
  <c r="AC3427" i="9"/>
  <c r="AB3427" i="9"/>
  <c r="U3427" i="9"/>
  <c r="AC3426" i="9"/>
  <c r="AB3426" i="9"/>
  <c r="U3426" i="9"/>
  <c r="AC3425" i="9"/>
  <c r="AB3425" i="9"/>
  <c r="U3425" i="9"/>
  <c r="AC3424" i="9"/>
  <c r="AB3424" i="9"/>
  <c r="U3424" i="9"/>
  <c r="AC3439" i="9"/>
  <c r="AB3439" i="9"/>
  <c r="AC3438" i="9"/>
  <c r="AB3438" i="9"/>
  <c r="AC3437" i="9"/>
  <c r="AB3437" i="9"/>
  <c r="AC3436" i="9"/>
  <c r="AB3436" i="9"/>
  <c r="AC3423" i="9"/>
  <c r="AB3423" i="9"/>
  <c r="AC3422" i="9"/>
  <c r="AB3422" i="9"/>
  <c r="AC3421" i="9"/>
  <c r="AB3421" i="9"/>
  <c r="AC3420" i="9"/>
  <c r="AB3420" i="9"/>
  <c r="AC3419" i="9"/>
  <c r="AB3419" i="9"/>
  <c r="AC3418" i="9"/>
  <c r="AB3418" i="9"/>
  <c r="AC3417" i="9"/>
  <c r="AB3417" i="9"/>
  <c r="AC3416" i="9"/>
  <c r="AB3416" i="9"/>
  <c r="AC3415" i="9"/>
  <c r="AB3415" i="9"/>
  <c r="AC3414" i="9"/>
  <c r="AB3414" i="9"/>
  <c r="AC3413" i="9"/>
  <c r="AB3413" i="9"/>
  <c r="AC3412" i="9"/>
  <c r="AB3412" i="9"/>
  <c r="AC3411" i="9"/>
  <c r="AB3411" i="9"/>
  <c r="AC3410" i="9"/>
  <c r="AB3410" i="9"/>
  <c r="AC3409" i="9"/>
  <c r="AB3409" i="9"/>
  <c r="AC3408" i="9"/>
  <c r="AB3408" i="9"/>
  <c r="AC3407" i="9"/>
  <c r="AB3407" i="9"/>
  <c r="AC3406" i="9"/>
  <c r="AB3406" i="9"/>
  <c r="AC3405" i="9"/>
  <c r="AB3405" i="9"/>
  <c r="AC3404" i="9"/>
  <c r="AB3404" i="9"/>
  <c r="AC3403" i="9"/>
  <c r="AB3403" i="9"/>
  <c r="AC3402" i="9"/>
  <c r="AB3402" i="9"/>
  <c r="AC3401" i="9"/>
  <c r="AB3401" i="9"/>
  <c r="AC3400" i="9"/>
  <c r="AB3400" i="9"/>
  <c r="AC3399" i="9"/>
  <c r="AB3399" i="9"/>
  <c r="AC3398" i="9"/>
  <c r="AB3398" i="9"/>
  <c r="AC3397" i="9"/>
  <c r="AB3397" i="9"/>
  <c r="AB3396" i="9"/>
  <c r="AC3396" i="9"/>
  <c r="L769" i="38"/>
  <c r="L770" i="38"/>
  <c r="L771" i="38"/>
  <c r="L772" i="38"/>
  <c r="L773" i="38"/>
  <c r="L774" i="38"/>
  <c r="L768" i="38"/>
  <c r="U3439" i="9"/>
  <c r="U3438" i="9"/>
  <c r="U3437" i="9"/>
  <c r="U3436" i="9"/>
  <c r="U3423" i="9"/>
  <c r="U3422" i="9"/>
  <c r="U3421" i="9"/>
  <c r="U3420" i="9"/>
  <c r="U3419" i="9"/>
  <c r="U3418" i="9"/>
  <c r="U3417" i="9"/>
  <c r="U3416" i="9"/>
  <c r="U3415" i="9"/>
  <c r="U3414" i="9"/>
  <c r="U3413" i="9"/>
  <c r="U3412" i="9"/>
  <c r="U3411" i="9"/>
  <c r="U3410" i="9"/>
  <c r="U3409" i="9"/>
  <c r="U3408" i="9"/>
  <c r="U3407" i="9"/>
  <c r="U3406" i="9"/>
  <c r="U3405" i="9"/>
  <c r="U3404" i="9"/>
  <c r="U3403" i="9"/>
  <c r="U3402" i="9"/>
  <c r="U3401" i="9"/>
  <c r="U3400" i="9"/>
  <c r="U3399" i="9"/>
  <c r="U3398" i="9"/>
  <c r="U3397" i="9"/>
  <c r="U3396" i="9"/>
  <c r="AB3372" i="9"/>
  <c r="AC3372" i="9"/>
  <c r="AB3373" i="9"/>
  <c r="AC3373" i="9"/>
  <c r="AB3374" i="9"/>
  <c r="AC3374" i="9"/>
  <c r="AB3375" i="9"/>
  <c r="AC3375" i="9"/>
  <c r="AB3376" i="9"/>
  <c r="AC3376" i="9"/>
  <c r="AB3377" i="9"/>
  <c r="AC3377" i="9"/>
  <c r="AB3378" i="9"/>
  <c r="AC3378" i="9"/>
  <c r="AB3379" i="9"/>
  <c r="AC3379" i="9"/>
  <c r="AB3380" i="9"/>
  <c r="AC3380" i="9"/>
  <c r="AB3381" i="9"/>
  <c r="AC3381" i="9"/>
  <c r="AB3382" i="9"/>
  <c r="AC3382" i="9"/>
  <c r="AB3383" i="9"/>
  <c r="AC3383" i="9"/>
  <c r="AB3384" i="9"/>
  <c r="AC3384" i="9"/>
  <c r="AB3385" i="9"/>
  <c r="AC3385" i="9"/>
  <c r="AB3386" i="9"/>
  <c r="AC3386" i="9"/>
  <c r="AB3387" i="9"/>
  <c r="AC3387" i="9"/>
  <c r="AB3388" i="9"/>
  <c r="AC3388" i="9"/>
  <c r="AB3389" i="9"/>
  <c r="AC3389" i="9"/>
  <c r="AB3390" i="9"/>
  <c r="AC3390" i="9"/>
  <c r="AB3391" i="9"/>
  <c r="AC3391" i="9"/>
  <c r="AB3392" i="9"/>
  <c r="AC3392" i="9"/>
  <c r="AB3393" i="9"/>
  <c r="AC3393" i="9"/>
  <c r="AB3394" i="9"/>
  <c r="AC3394" i="9"/>
  <c r="AB3395" i="9"/>
  <c r="AC3395" i="9"/>
  <c r="L802" i="38"/>
  <c r="L801" i="38"/>
  <c r="AB3360" i="9"/>
  <c r="AC3360" i="9"/>
  <c r="AB3361" i="9"/>
  <c r="AC3361" i="9"/>
  <c r="AB3362" i="9"/>
  <c r="AC3362" i="9"/>
  <c r="AB3363" i="9"/>
  <c r="AC3363" i="9"/>
  <c r="AB3364" i="9"/>
  <c r="AC3364" i="9"/>
  <c r="AB3365" i="9"/>
  <c r="AC3365" i="9"/>
  <c r="AB3366" i="9"/>
  <c r="AC3366" i="9"/>
  <c r="AB3367" i="9"/>
  <c r="AC3367" i="9"/>
  <c r="AB3368" i="9"/>
  <c r="AC3368" i="9"/>
  <c r="AB3369" i="9"/>
  <c r="AC3369" i="9"/>
  <c r="AB3370" i="9"/>
  <c r="AC3370" i="9"/>
  <c r="AB3371" i="9"/>
  <c r="AC3371" i="9"/>
  <c r="L775" i="38"/>
  <c r="L767" i="38"/>
  <c r="L766" i="38"/>
  <c r="L765" i="38"/>
  <c r="L764" i="38"/>
  <c r="L763" i="38"/>
  <c r="L762" i="38"/>
  <c r="AC3359" i="9"/>
  <c r="AB3359" i="9"/>
  <c r="AC3358" i="9"/>
  <c r="AB3358" i="9"/>
  <c r="AC3357" i="9"/>
  <c r="AB3357" i="9"/>
  <c r="AC3356" i="9"/>
  <c r="AB3356" i="9"/>
  <c r="AC3355" i="9"/>
  <c r="AB3355" i="9"/>
  <c r="AC3354" i="9"/>
  <c r="AB3354" i="9"/>
  <c r="AC3353" i="9"/>
  <c r="AB3353" i="9"/>
  <c r="AC3352" i="9"/>
  <c r="AB3352" i="9"/>
  <c r="AC3351" i="9"/>
  <c r="AB3351" i="9"/>
  <c r="AC3350" i="9"/>
  <c r="AB3350" i="9"/>
  <c r="U3359" i="9"/>
  <c r="U3358" i="9"/>
  <c r="U3357" i="9"/>
  <c r="U3356" i="9"/>
  <c r="U3355" i="9"/>
  <c r="U3354" i="9"/>
  <c r="U3353" i="9"/>
  <c r="U3352" i="9"/>
  <c r="U3351" i="9"/>
  <c r="U3350" i="9"/>
  <c r="AC3349" i="9"/>
  <c r="AB3349" i="9"/>
  <c r="AC3348" i="9"/>
  <c r="AB3348" i="9"/>
  <c r="AC3347" i="9"/>
  <c r="AB3347" i="9"/>
  <c r="AC3346" i="9"/>
  <c r="AB3346" i="9"/>
  <c r="AC3345" i="9"/>
  <c r="AB3345" i="9"/>
  <c r="AC3344" i="9"/>
  <c r="AB3344" i="9"/>
  <c r="AC3343" i="9"/>
  <c r="AB3343" i="9"/>
  <c r="AC3342" i="9"/>
  <c r="AB3342" i="9"/>
  <c r="AC3341" i="9"/>
  <c r="AB3341" i="9"/>
  <c r="AC3340" i="9"/>
  <c r="AB3340" i="9"/>
  <c r="AC3339" i="9"/>
  <c r="AB3339" i="9"/>
  <c r="AC3338" i="9"/>
  <c r="AB3338" i="9"/>
  <c r="U3349" i="9"/>
  <c r="U3348" i="9"/>
  <c r="U3347" i="9"/>
  <c r="U3346" i="9"/>
  <c r="U3345" i="9"/>
  <c r="U3344" i="9"/>
  <c r="U3343" i="9"/>
  <c r="U3342" i="9"/>
  <c r="U3341" i="9"/>
  <c r="U3340" i="9"/>
  <c r="U3339" i="9"/>
  <c r="U3338" i="9"/>
  <c r="AC3337" i="9"/>
  <c r="AB3337" i="9"/>
  <c r="AC3336" i="9"/>
  <c r="AB3336" i="9"/>
  <c r="AC3335" i="9"/>
  <c r="AB3335" i="9"/>
  <c r="AC3334" i="9"/>
  <c r="AB3334" i="9"/>
  <c r="AC3333" i="9"/>
  <c r="AB3333" i="9"/>
  <c r="AC3332" i="9"/>
  <c r="AB3332" i="9"/>
  <c r="AC3331" i="9"/>
  <c r="AB3331" i="9"/>
  <c r="AC3330" i="9"/>
  <c r="AB3330" i="9"/>
  <c r="AC3329" i="9"/>
  <c r="AB3329" i="9"/>
  <c r="AC3328" i="9"/>
  <c r="AB3328" i="9"/>
  <c r="AC3327" i="9"/>
  <c r="AB3327" i="9"/>
  <c r="AC3326" i="9"/>
  <c r="AB3326" i="9"/>
  <c r="AC3325" i="9"/>
  <c r="AB3325" i="9"/>
  <c r="AC3324" i="9"/>
  <c r="AB3324" i="9"/>
  <c r="AC3323" i="9"/>
  <c r="AB3323" i="9"/>
  <c r="AC3322" i="9"/>
  <c r="AB3322" i="9"/>
  <c r="AC3321" i="9"/>
  <c r="AB3321" i="9"/>
  <c r="AC3320" i="9"/>
  <c r="AB3320" i="9"/>
  <c r="AC3319" i="9"/>
  <c r="AB3319" i="9"/>
  <c r="AC3318" i="9"/>
  <c r="AB3318" i="9"/>
  <c r="AC3317" i="9"/>
  <c r="AB3317" i="9"/>
  <c r="AC3316" i="9"/>
  <c r="AB3316" i="9"/>
  <c r="AC3315" i="9"/>
  <c r="AB3315" i="9"/>
  <c r="AC3314" i="9"/>
  <c r="AB3314" i="9"/>
  <c r="AC3313" i="9"/>
  <c r="AB3313" i="9"/>
  <c r="AC3312" i="9"/>
  <c r="AB3312" i="9"/>
  <c r="AC3311" i="9"/>
  <c r="AB3311" i="9"/>
  <c r="AC3310" i="9"/>
  <c r="AB3310" i="9"/>
  <c r="AC3309" i="9"/>
  <c r="AB3309" i="9"/>
  <c r="AC3308" i="9"/>
  <c r="AB3308" i="9"/>
  <c r="AC3307" i="9"/>
  <c r="AB3307" i="9"/>
  <c r="AC3306" i="9"/>
  <c r="AB3306" i="9"/>
  <c r="AC3305" i="9"/>
  <c r="AB3305" i="9"/>
  <c r="U3305" i="9"/>
  <c r="U3306" i="9"/>
  <c r="U3307" i="9"/>
  <c r="U3308" i="9"/>
  <c r="U3309" i="9"/>
  <c r="U3310" i="9"/>
  <c r="U3311" i="9"/>
  <c r="U3312" i="9"/>
  <c r="U3313" i="9"/>
  <c r="U3314" i="9"/>
  <c r="U3315" i="9"/>
  <c r="U3316" i="9"/>
  <c r="U3317" i="9"/>
  <c r="U3318" i="9"/>
  <c r="U3319" i="9"/>
  <c r="U3320" i="9"/>
  <c r="U3321" i="9"/>
  <c r="U3322" i="9"/>
  <c r="U3323" i="9"/>
  <c r="U3324" i="9"/>
  <c r="U3325" i="9"/>
  <c r="U3326" i="9"/>
  <c r="U3327" i="9"/>
  <c r="U3328" i="9"/>
  <c r="U3329" i="9"/>
  <c r="U3330" i="9"/>
  <c r="U3331" i="9"/>
  <c r="U3332" i="9"/>
  <c r="U3333" i="9"/>
  <c r="U3334" i="9"/>
  <c r="U3335" i="9"/>
  <c r="U3336" i="9"/>
  <c r="U3337" i="9"/>
  <c r="AB3290" i="9"/>
  <c r="AC3290" i="9"/>
  <c r="AB3291" i="9"/>
  <c r="AC3291" i="9"/>
  <c r="AB3292" i="9"/>
  <c r="AC3292" i="9"/>
  <c r="AB3293" i="9"/>
  <c r="AC3293" i="9"/>
  <c r="AB3294" i="9"/>
  <c r="AC3294" i="9"/>
  <c r="AB3295" i="9"/>
  <c r="AC3295" i="9"/>
  <c r="AB3296" i="9"/>
  <c r="AC3296" i="9"/>
  <c r="AB3297" i="9"/>
  <c r="AC3297" i="9"/>
  <c r="AB3298" i="9"/>
  <c r="AC3298" i="9"/>
  <c r="AB3299" i="9"/>
  <c r="AC3299" i="9"/>
  <c r="AB3300" i="9"/>
  <c r="AC3300" i="9"/>
  <c r="AB3301" i="9"/>
  <c r="AC3301" i="9"/>
  <c r="AB3302" i="9"/>
  <c r="AC3302" i="9"/>
  <c r="AB3303" i="9"/>
  <c r="AC3303" i="9"/>
  <c r="AB3304" i="9"/>
  <c r="AC3304" i="9"/>
  <c r="AB3289" i="9"/>
  <c r="AC3289" i="9"/>
  <c r="M3300" i="9"/>
  <c r="M3292" i="9"/>
  <c r="M2756" i="9"/>
  <c r="M2748" i="9"/>
  <c r="U3304" i="9"/>
  <c r="U3303" i="9"/>
  <c r="U3302" i="9"/>
  <c r="U3301" i="9"/>
  <c r="U3300" i="9"/>
  <c r="U3299" i="9"/>
  <c r="U3298" i="9"/>
  <c r="U3297" i="9"/>
  <c r="U3296" i="9"/>
  <c r="U3295" i="9"/>
  <c r="U3294" i="9"/>
  <c r="U3293" i="9"/>
  <c r="U3292" i="9"/>
  <c r="U3291" i="9"/>
  <c r="U3290" i="9"/>
  <c r="U3289" i="9"/>
  <c r="AB3247" i="9"/>
  <c r="AC3247" i="9"/>
  <c r="AB3248" i="9"/>
  <c r="AC3248" i="9"/>
  <c r="AB3249" i="9"/>
  <c r="AC3249" i="9"/>
  <c r="AB3250" i="9"/>
  <c r="AC3250" i="9"/>
  <c r="AB3251" i="9"/>
  <c r="AC3251" i="9"/>
  <c r="AB3252" i="9"/>
  <c r="AC3252" i="9"/>
  <c r="AB3253" i="9"/>
  <c r="AC3253" i="9"/>
  <c r="AB3254" i="9"/>
  <c r="AC3254" i="9"/>
  <c r="AB3255" i="9"/>
  <c r="AC3255" i="9"/>
  <c r="AB3256" i="9"/>
  <c r="AC3256" i="9"/>
  <c r="AB3257" i="9"/>
  <c r="AC3257" i="9"/>
  <c r="AB3258" i="9"/>
  <c r="AC3258" i="9"/>
  <c r="AB3259" i="9"/>
  <c r="AC3259" i="9"/>
  <c r="AB3260" i="9"/>
  <c r="AC3260" i="9"/>
  <c r="AB3261" i="9"/>
  <c r="AC3261" i="9"/>
  <c r="AB3262" i="9"/>
  <c r="AC3262" i="9"/>
  <c r="AB3263" i="9"/>
  <c r="AC3263" i="9"/>
  <c r="AB3264" i="9"/>
  <c r="AC3264" i="9"/>
  <c r="AB3265" i="9"/>
  <c r="AC3265" i="9"/>
  <c r="AB3266" i="9"/>
  <c r="AC3266" i="9"/>
  <c r="AB3267" i="9"/>
  <c r="AC3267" i="9"/>
  <c r="AB3268" i="9"/>
  <c r="AC3268" i="9"/>
  <c r="AB3269" i="9"/>
  <c r="AC3269" i="9"/>
  <c r="AB3270" i="9"/>
  <c r="AC3270" i="9"/>
  <c r="AB3271" i="9"/>
  <c r="AC3271" i="9"/>
  <c r="AB3272" i="9"/>
  <c r="AC3272" i="9"/>
  <c r="AB3273" i="9"/>
  <c r="AC3273" i="9"/>
  <c r="AB3274" i="9"/>
  <c r="AC3274" i="9"/>
  <c r="AB3275" i="9"/>
  <c r="AC3275" i="9"/>
  <c r="AB3276" i="9"/>
  <c r="AC3276" i="9"/>
  <c r="AB3277" i="9"/>
  <c r="AC3277" i="9"/>
  <c r="AB3278" i="9"/>
  <c r="AC3278" i="9"/>
  <c r="AB3279" i="9"/>
  <c r="AC3279" i="9"/>
  <c r="AB3280" i="9"/>
  <c r="AC3280" i="9"/>
  <c r="AB3281" i="9"/>
  <c r="AC3281" i="9"/>
  <c r="AB3282" i="9"/>
  <c r="AC3282" i="9"/>
  <c r="AB3283" i="9"/>
  <c r="AC3283" i="9"/>
  <c r="AB3284" i="9"/>
  <c r="AC3284" i="9"/>
  <c r="AB3285" i="9"/>
  <c r="AC3285" i="9"/>
  <c r="AB3286" i="9"/>
  <c r="AC3286" i="9"/>
  <c r="AB3287" i="9"/>
  <c r="AC3287" i="9"/>
  <c r="AB3288" i="9"/>
  <c r="AC3288" i="9"/>
  <c r="M3249" i="9"/>
  <c r="M3257" i="9"/>
  <c r="M3265" i="9"/>
  <c r="M3273" i="9"/>
  <c r="M3281" i="9"/>
  <c r="U3288" i="9"/>
  <c r="U3287" i="9"/>
  <c r="U3286" i="9"/>
  <c r="U3285" i="9"/>
  <c r="U3284" i="9"/>
  <c r="U3283" i="9"/>
  <c r="U3282" i="9"/>
  <c r="U3281" i="9"/>
  <c r="U3280" i="9"/>
  <c r="U3279" i="9"/>
  <c r="U3278" i="9"/>
  <c r="U3277" i="9"/>
  <c r="U3276" i="9"/>
  <c r="U3275" i="9"/>
  <c r="U3274" i="9"/>
  <c r="U3273" i="9"/>
  <c r="U3272" i="9"/>
  <c r="U3271" i="9"/>
  <c r="U3270" i="9"/>
  <c r="U3269" i="9"/>
  <c r="U3268" i="9"/>
  <c r="U3267" i="9"/>
  <c r="U3266" i="9"/>
  <c r="U3265" i="9"/>
  <c r="U3264" i="9"/>
  <c r="U3263" i="9"/>
  <c r="U3262" i="9"/>
  <c r="U3261" i="9"/>
  <c r="U3260" i="9"/>
  <c r="U3259" i="9"/>
  <c r="U3258" i="9"/>
  <c r="U3257" i="9"/>
  <c r="U3256" i="9"/>
  <c r="U3255" i="9"/>
  <c r="U3254" i="9"/>
  <c r="U3253" i="9"/>
  <c r="U3252" i="9"/>
  <c r="U3251" i="9"/>
  <c r="U3250" i="9"/>
  <c r="U3249" i="9"/>
  <c r="U3248" i="9"/>
  <c r="U3247" i="9"/>
  <c r="L490" i="38"/>
  <c r="O491" i="38"/>
  <c r="O492" i="38"/>
  <c r="O493" i="38"/>
  <c r="O494" i="38"/>
  <c r="O495" i="38"/>
  <c r="O496" i="38"/>
  <c r="O497" i="38"/>
  <c r="O498" i="38"/>
  <c r="O490" i="38"/>
  <c r="O489" i="38"/>
  <c r="L798" i="38"/>
  <c r="L797" i="38"/>
  <c r="O801" i="38"/>
  <c r="O802" i="38"/>
  <c r="O797" i="38"/>
  <c r="O800" i="38"/>
  <c r="O798" i="38"/>
  <c r="O799" i="38"/>
  <c r="O793" i="38"/>
  <c r="O794" i="38"/>
  <c r="O795" i="38"/>
  <c r="O796" i="38"/>
  <c r="O791" i="38"/>
  <c r="O792" i="38"/>
  <c r="N493" i="28"/>
  <c r="N494" i="28"/>
  <c r="N495" i="28"/>
  <c r="N496" i="28"/>
  <c r="N497" i="28"/>
  <c r="N498" i="28"/>
  <c r="N499" i="28"/>
  <c r="N500" i="28"/>
  <c r="N501" i="28"/>
  <c r="N502" i="28"/>
  <c r="N503" i="28"/>
  <c r="N504" i="28"/>
  <c r="N505" i="28"/>
  <c r="N506" i="28"/>
  <c r="N507" i="28"/>
  <c r="N508" i="28"/>
  <c r="N509" i="28"/>
  <c r="N510" i="28"/>
  <c r="N511" i="28"/>
  <c r="N512" i="28"/>
  <c r="N513" i="28"/>
  <c r="N514" i="28"/>
  <c r="N515" i="28"/>
  <c r="N516" i="28"/>
  <c r="N517" i="28"/>
  <c r="N518" i="28"/>
  <c r="N519" i="28"/>
  <c r="N520" i="28"/>
  <c r="N521" i="28"/>
  <c r="N522" i="28"/>
  <c r="N523" i="28"/>
  <c r="N524" i="28"/>
  <c r="N525" i="28"/>
  <c r="N526" i="28"/>
  <c r="N527" i="28"/>
  <c r="N528" i="28"/>
  <c r="N529" i="28"/>
  <c r="N530" i="28"/>
  <c r="N531" i="28"/>
  <c r="N532" i="28"/>
  <c r="N533" i="28"/>
  <c r="N534" i="28"/>
  <c r="N535" i="28"/>
  <c r="N536" i="28"/>
  <c r="N537" i="28"/>
  <c r="N538" i="28"/>
  <c r="N539" i="28"/>
  <c r="N540" i="28"/>
  <c r="N541" i="28"/>
  <c r="N542" i="28"/>
  <c r="N543" i="28"/>
  <c r="N544" i="28"/>
  <c r="N545" i="28"/>
  <c r="N546" i="28"/>
  <c r="N547" i="28"/>
  <c r="N548" i="28"/>
  <c r="N549" i="28"/>
  <c r="N550" i="28"/>
  <c r="N551" i="28"/>
  <c r="N552" i="28"/>
  <c r="N553" i="28"/>
  <c r="N554" i="28"/>
  <c r="N555" i="28"/>
  <c r="N556" i="28"/>
  <c r="N557" i="28"/>
  <c r="N558" i="28"/>
  <c r="N559" i="28"/>
  <c r="N560" i="28"/>
  <c r="N561" i="28"/>
  <c r="N562" i="28"/>
  <c r="N563" i="28"/>
  <c r="N564" i="28"/>
  <c r="N565" i="28"/>
  <c r="N566" i="28"/>
  <c r="N567" i="28"/>
  <c r="N568" i="28"/>
  <c r="N569" i="28"/>
  <c r="N570" i="28"/>
  <c r="N571" i="28"/>
  <c r="N572" i="28"/>
  <c r="N573" i="28"/>
  <c r="N574" i="28"/>
  <c r="N575" i="28"/>
  <c r="N576" i="28"/>
  <c r="N577" i="28"/>
  <c r="N578" i="28"/>
  <c r="N579" i="28"/>
  <c r="N580" i="28"/>
  <c r="N581" i="28"/>
  <c r="N582" i="28"/>
  <c r="N583" i="28"/>
  <c r="N584" i="28"/>
  <c r="N585" i="28"/>
  <c r="N586" i="28"/>
  <c r="N587" i="28"/>
  <c r="N588" i="28"/>
  <c r="N589" i="28"/>
  <c r="N590" i="28"/>
  <c r="N591" i="28"/>
  <c r="N592" i="28"/>
  <c r="N593" i="28"/>
  <c r="N594" i="28"/>
  <c r="N595" i="28"/>
  <c r="N596" i="28"/>
  <c r="N597" i="28"/>
  <c r="N598" i="28"/>
  <c r="N599" i="28"/>
  <c r="N600" i="28"/>
  <c r="N601" i="28"/>
  <c r="N602" i="28"/>
  <c r="N603" i="28"/>
  <c r="N604" i="28"/>
  <c r="N605" i="28"/>
  <c r="N606" i="28"/>
  <c r="N607" i="28"/>
  <c r="N608" i="28"/>
  <c r="N609" i="28"/>
  <c r="N610" i="28"/>
  <c r="N611" i="28"/>
  <c r="N612" i="28"/>
  <c r="N613" i="28"/>
  <c r="N614" i="28"/>
  <c r="N615" i="28"/>
  <c r="N616" i="28"/>
  <c r="N617" i="28"/>
  <c r="N618" i="28"/>
  <c r="N619" i="28"/>
  <c r="N620" i="28"/>
  <c r="N621" i="28"/>
  <c r="N622" i="28"/>
  <c r="N623" i="28"/>
  <c r="N624" i="28"/>
  <c r="N625" i="28"/>
  <c r="N626" i="28"/>
  <c r="N627" i="28"/>
  <c r="N628" i="28"/>
  <c r="N629" i="28"/>
  <c r="N630" i="28"/>
  <c r="N631" i="28"/>
  <c r="N632" i="28"/>
  <c r="N633" i="28"/>
  <c r="N634" i="28"/>
  <c r="N635" i="28"/>
  <c r="N636" i="28"/>
  <c r="N637" i="28"/>
  <c r="N638" i="28"/>
  <c r="N639" i="28"/>
  <c r="N640" i="28"/>
  <c r="N641" i="28"/>
  <c r="N642" i="28"/>
  <c r="N643" i="28"/>
  <c r="N644" i="28"/>
  <c r="N645" i="28"/>
  <c r="N646" i="28"/>
  <c r="N647" i="28"/>
  <c r="N648" i="28"/>
  <c r="N649" i="28"/>
  <c r="N650" i="28"/>
  <c r="N651" i="28"/>
  <c r="N652" i="28"/>
  <c r="N653" i="28"/>
  <c r="N654" i="28"/>
  <c r="N655" i="28"/>
  <c r="N656" i="28"/>
  <c r="N657" i="28"/>
  <c r="N658" i="28"/>
  <c r="N659" i="28"/>
  <c r="N660" i="28"/>
  <c r="N661" i="28"/>
  <c r="N662" i="28"/>
  <c r="N663" i="28"/>
  <c r="N664" i="28"/>
  <c r="N665" i="28"/>
  <c r="N666" i="28"/>
  <c r="N667" i="28"/>
  <c r="N668" i="28"/>
  <c r="N669" i="28"/>
  <c r="N670" i="28"/>
  <c r="N671" i="28"/>
  <c r="N672" i="28"/>
  <c r="N673" i="28"/>
  <c r="N674" i="28"/>
  <c r="N675" i="28"/>
  <c r="N676" i="28"/>
  <c r="N677" i="28"/>
  <c r="N678" i="28"/>
  <c r="N679" i="28"/>
  <c r="N680" i="28"/>
  <c r="N681" i="28"/>
  <c r="N682" i="28"/>
  <c r="N683" i="28"/>
  <c r="N684" i="28"/>
  <c r="N685" i="28"/>
  <c r="N686" i="28"/>
  <c r="N687" i="28"/>
  <c r="N688" i="28"/>
  <c r="N689" i="28"/>
  <c r="N690" i="28"/>
  <c r="N691" i="28"/>
  <c r="N692" i="28"/>
  <c r="N693" i="28"/>
  <c r="N694" i="28"/>
  <c r="N695" i="28"/>
  <c r="N696" i="28"/>
  <c r="N697" i="28"/>
  <c r="N698" i="28"/>
  <c r="N699" i="28"/>
  <c r="N700" i="28"/>
  <c r="N701" i="28"/>
  <c r="N702" i="28"/>
  <c r="N703" i="28"/>
  <c r="N704" i="28"/>
  <c r="N705" i="28"/>
  <c r="N706" i="28"/>
  <c r="N707" i="28"/>
  <c r="N708" i="28"/>
  <c r="N709" i="28"/>
  <c r="N710" i="28"/>
  <c r="N711" i="28"/>
  <c r="N712" i="28"/>
  <c r="N713" i="28"/>
  <c r="N714" i="28"/>
  <c r="N715" i="28"/>
  <c r="N716" i="28"/>
  <c r="N717" i="28"/>
  <c r="N718" i="28"/>
  <c r="N719" i="28"/>
  <c r="N720" i="28"/>
  <c r="N721" i="28"/>
  <c r="N722" i="28"/>
  <c r="N723" i="28"/>
  <c r="N724" i="28"/>
  <c r="N725" i="28"/>
  <c r="N726" i="28"/>
  <c r="N727" i="28"/>
  <c r="N728" i="28"/>
  <c r="N729" i="28"/>
  <c r="N730" i="28"/>
  <c r="N731" i="28"/>
  <c r="N732" i="28"/>
  <c r="N733" i="28"/>
  <c r="N734" i="28"/>
  <c r="N735" i="28"/>
  <c r="N736" i="28"/>
  <c r="N737" i="28"/>
  <c r="N738" i="28"/>
  <c r="N739" i="28"/>
  <c r="N740" i="28"/>
  <c r="N741" i="28"/>
  <c r="N742" i="28"/>
  <c r="N743" i="28"/>
  <c r="H23" i="4" l="1"/>
  <c r="M3472" i="9"/>
  <c r="M3333" i="9"/>
  <c r="M3325" i="9"/>
  <c r="M3317" i="9"/>
  <c r="M3309" i="9"/>
  <c r="M3344" i="9"/>
  <c r="M3368" i="9"/>
  <c r="M3360" i="9"/>
  <c r="M3352" i="9"/>
  <c r="M3388" i="9"/>
  <c r="M3380" i="9"/>
  <c r="M3372" i="9"/>
  <c r="M3403" i="9"/>
  <c r="M3411" i="9"/>
  <c r="M3419" i="9"/>
  <c r="M3439" i="9"/>
  <c r="M3431" i="9"/>
  <c r="M3463" i="9"/>
  <c r="M3455" i="9"/>
  <c r="M3447" i="9"/>
  <c r="M3469" i="9"/>
  <c r="M3332" i="9"/>
  <c r="M3324" i="9"/>
  <c r="M3316" i="9"/>
  <c r="M3308" i="9"/>
  <c r="M3337" i="9"/>
  <c r="M3345" i="9"/>
  <c r="M3367" i="9"/>
  <c r="M3359" i="9"/>
  <c r="M3351" i="9"/>
  <c r="M3395" i="9"/>
  <c r="M3387" i="9"/>
  <c r="M3379" i="9"/>
  <c r="M3396" i="9"/>
  <c r="M3404" i="9"/>
  <c r="M3412" i="9"/>
  <c r="M3420" i="9"/>
  <c r="M3438" i="9"/>
  <c r="M3430" i="9"/>
  <c r="M3462" i="9"/>
  <c r="M3454" i="9"/>
  <c r="M3446" i="9"/>
  <c r="M3467" i="9"/>
  <c r="M3470" i="9"/>
  <c r="M3331" i="9"/>
  <c r="M3323" i="9"/>
  <c r="M3315" i="9"/>
  <c r="M3307" i="9"/>
  <c r="M3338" i="9"/>
  <c r="M3346" i="9"/>
  <c r="M3366" i="9"/>
  <c r="M3358" i="9"/>
  <c r="M3350" i="9"/>
  <c r="M3394" i="9"/>
  <c r="M3386" i="9"/>
  <c r="M3378" i="9"/>
  <c r="M3397" i="9"/>
  <c r="M3405" i="9"/>
  <c r="M3413" i="9"/>
  <c r="M3421" i="9"/>
  <c r="M3437" i="9"/>
  <c r="M3429" i="9"/>
  <c r="M3461" i="9"/>
  <c r="M3453" i="9"/>
  <c r="M3445" i="9"/>
  <c r="M3466" i="9"/>
  <c r="M3471" i="9"/>
  <c r="M3330" i="9"/>
  <c r="M3322" i="9"/>
  <c r="M3314" i="9"/>
  <c r="M3306" i="9"/>
  <c r="M3339" i="9"/>
  <c r="M3347" i="9"/>
  <c r="M3365" i="9"/>
  <c r="M3357" i="9"/>
  <c r="M3393" i="9"/>
  <c r="M3385" i="9"/>
  <c r="M3377" i="9"/>
  <c r="M3398" i="9"/>
  <c r="M3406" i="9"/>
  <c r="M3414" i="9"/>
  <c r="M3422" i="9"/>
  <c r="M3436" i="9"/>
  <c r="M3428" i="9"/>
  <c r="M3460" i="9"/>
  <c r="M3452" i="9"/>
  <c r="M3444" i="9"/>
  <c r="M3465" i="9"/>
  <c r="M1243" i="9"/>
  <c r="M3485" i="9"/>
  <c r="M3482" i="9"/>
  <c r="M3479" i="9"/>
  <c r="M3484" i="9"/>
  <c r="M3483" i="9"/>
  <c r="M3486" i="9"/>
  <c r="M3481" i="9"/>
  <c r="M3480" i="9"/>
  <c r="M3329" i="9"/>
  <c r="M3321" i="9"/>
  <c r="M3313" i="9"/>
  <c r="M3305" i="9"/>
  <c r="M3340" i="9"/>
  <c r="M3348" i="9"/>
  <c r="M3364" i="9"/>
  <c r="M3356" i="9"/>
  <c r="M3392" i="9"/>
  <c r="M3384" i="9"/>
  <c r="M3376" i="9"/>
  <c r="M3399" i="9"/>
  <c r="M3407" i="9"/>
  <c r="M3415" i="9"/>
  <c r="M3423" i="9"/>
  <c r="M3443" i="9"/>
  <c r="M3435" i="9"/>
  <c r="M3427" i="9"/>
  <c r="M3459" i="9"/>
  <c r="M3451" i="9"/>
  <c r="M3464" i="9"/>
  <c r="M3473" i="9"/>
  <c r="M3475" i="9"/>
  <c r="M3336" i="9"/>
  <c r="M3328" i="9"/>
  <c r="M3320" i="9"/>
  <c r="M3312" i="9"/>
  <c r="M3341" i="9"/>
  <c r="M3349" i="9"/>
  <c r="M3371" i="9"/>
  <c r="M3363" i="9"/>
  <c r="M3355" i="9"/>
  <c r="M3391" i="9"/>
  <c r="M3383" i="9"/>
  <c r="M3375" i="9"/>
  <c r="M3400" i="9"/>
  <c r="M3408" i="9"/>
  <c r="M3416" i="9"/>
  <c r="M3442" i="9"/>
  <c r="M3434" i="9"/>
  <c r="M3426" i="9"/>
  <c r="M3458" i="9"/>
  <c r="M3450" i="9"/>
  <c r="M3474" i="9"/>
  <c r="M3476" i="9"/>
  <c r="M3298" i="9"/>
  <c r="M3335" i="9"/>
  <c r="M3327" i="9"/>
  <c r="M3319" i="9"/>
  <c r="M3311" i="9"/>
  <c r="M3342" i="9"/>
  <c r="M3370" i="9"/>
  <c r="M3362" i="9"/>
  <c r="M3354" i="9"/>
  <c r="M3390" i="9"/>
  <c r="M3382" i="9"/>
  <c r="M3374" i="9"/>
  <c r="M3401" i="9"/>
  <c r="M3409" i="9"/>
  <c r="M3417" i="9"/>
  <c r="M3441" i="9"/>
  <c r="M3433" i="9"/>
  <c r="M3425" i="9"/>
  <c r="M3457" i="9"/>
  <c r="M3449" i="9"/>
  <c r="M3477" i="9"/>
  <c r="M3334" i="9"/>
  <c r="M3326" i="9"/>
  <c r="M3318" i="9"/>
  <c r="M3310" i="9"/>
  <c r="M3343" i="9"/>
  <c r="M3369" i="9"/>
  <c r="M3361" i="9"/>
  <c r="M3353" i="9"/>
  <c r="M3389" i="9"/>
  <c r="M3381" i="9"/>
  <c r="M3373" i="9"/>
  <c r="M3402" i="9"/>
  <c r="M3410" i="9"/>
  <c r="M3418" i="9"/>
  <c r="M3440" i="9"/>
  <c r="M3432" i="9"/>
  <c r="M3424" i="9"/>
  <c r="M3456" i="9"/>
  <c r="M3448" i="9"/>
  <c r="M3468" i="9"/>
  <c r="M3478" i="9"/>
  <c r="M3301" i="9"/>
  <c r="M3263" i="9"/>
  <c r="M3302" i="9"/>
  <c r="M3282" i="9"/>
  <c r="M3274" i="9"/>
  <c r="M3266" i="9"/>
  <c r="M3258" i="9"/>
  <c r="M3250" i="9"/>
  <c r="M2747" i="9"/>
  <c r="M2755" i="9"/>
  <c r="M3291" i="9"/>
  <c r="M3299" i="9"/>
  <c r="M3264" i="9"/>
  <c r="M3288" i="9"/>
  <c r="M2749" i="9"/>
  <c r="M3255" i="9"/>
  <c r="M3272" i="9"/>
  <c r="M2757" i="9"/>
  <c r="M3247" i="9"/>
  <c r="M3286" i="9"/>
  <c r="M3278" i="9"/>
  <c r="M3270" i="9"/>
  <c r="M3262" i="9"/>
  <c r="M3254" i="9"/>
  <c r="M2751" i="9"/>
  <c r="M2759" i="9"/>
  <c r="M3295" i="9"/>
  <c r="M3303" i="9"/>
  <c r="M3293" i="9"/>
  <c r="M3271" i="9"/>
  <c r="M3294" i="9"/>
  <c r="M3285" i="9"/>
  <c r="M3277" i="9"/>
  <c r="M3269" i="9"/>
  <c r="M3261" i="9"/>
  <c r="M3253" i="9"/>
  <c r="M2752" i="9"/>
  <c r="M2760" i="9"/>
  <c r="M3296" i="9"/>
  <c r="M3304" i="9"/>
  <c r="M3248" i="9"/>
  <c r="M3287" i="9"/>
  <c r="M2750" i="9"/>
  <c r="M3284" i="9"/>
  <c r="M3276" i="9"/>
  <c r="M3268" i="9"/>
  <c r="M3260" i="9"/>
  <c r="M3252" i="9"/>
  <c r="M2745" i="9"/>
  <c r="M2753" i="9"/>
  <c r="M3289" i="9"/>
  <c r="M3297" i="9"/>
  <c r="M3280" i="9"/>
  <c r="M3256" i="9"/>
  <c r="M3279" i="9"/>
  <c r="M2758" i="9"/>
  <c r="M3283" i="9"/>
  <c r="M3275" i="9"/>
  <c r="M3267" i="9"/>
  <c r="M3259" i="9"/>
  <c r="M3251" i="9"/>
  <c r="M2746" i="9"/>
  <c r="M2754" i="9"/>
  <c r="M3290" i="9"/>
  <c r="O488" i="38"/>
  <c r="O487" i="38"/>
  <c r="L784" i="38"/>
  <c r="L782" i="38"/>
  <c r="L783" i="38"/>
  <c r="O784" i="38"/>
  <c r="O786" i="38"/>
  <c r="O787" i="38"/>
  <c r="O788" i="38"/>
  <c r="O782" i="38"/>
  <c r="O783" i="38"/>
  <c r="O785" i="38"/>
  <c r="Y821" i="9"/>
  <c r="AD821" i="9" s="1"/>
  <c r="AA820" i="9"/>
  <c r="AA819" i="9"/>
  <c r="Y818" i="9"/>
  <c r="AD818" i="9" s="1"/>
  <c r="Y6" i="9"/>
  <c r="AD6" i="9" s="1"/>
  <c r="Y126" i="9"/>
  <c r="AD126" i="9" s="1"/>
  <c r="Y125" i="9"/>
  <c r="AD125" i="9" s="1"/>
  <c r="Y124" i="9"/>
  <c r="AD124" i="9" s="1"/>
  <c r="Y117" i="9"/>
  <c r="AD117" i="9" s="1"/>
  <c r="Y116" i="9"/>
  <c r="AD116" i="9" s="1"/>
  <c r="Y115" i="9"/>
  <c r="AD115" i="9" s="1"/>
  <c r="Y1273" i="9"/>
  <c r="AD1273" i="9" s="1"/>
  <c r="Y1278" i="9"/>
  <c r="AD1278" i="9" s="1"/>
  <c r="Y758" i="9"/>
  <c r="AD758" i="9" s="1"/>
  <c r="Y757" i="9"/>
  <c r="AD757" i="9" s="1"/>
  <c r="Y749" i="9"/>
  <c r="AD749" i="9" s="1"/>
  <c r="Y748" i="9"/>
  <c r="AD748" i="9" s="1"/>
  <c r="Y192" i="9"/>
  <c r="AD192" i="9" s="1"/>
  <c r="Y191" i="9"/>
  <c r="AD191" i="9" s="1"/>
  <c r="Y190" i="9"/>
  <c r="AD190" i="9" s="1"/>
  <c r="Y189" i="9"/>
  <c r="AD189" i="9" s="1"/>
  <c r="Y188" i="9"/>
  <c r="AD188" i="9" s="1"/>
  <c r="Y187" i="9"/>
  <c r="AD187" i="9" s="1"/>
  <c r="Y180" i="9"/>
  <c r="AD180" i="9" s="1"/>
  <c r="Y179" i="9"/>
  <c r="AD179" i="9" s="1"/>
  <c r="Y178" i="9"/>
  <c r="AD178" i="9" s="1"/>
  <c r="Y172" i="9"/>
  <c r="AD172" i="9" s="1"/>
  <c r="Y171" i="9"/>
  <c r="AD171" i="9" s="1"/>
  <c r="Y170" i="9"/>
  <c r="AD170" i="9" s="1"/>
  <c r="Y169" i="9"/>
  <c r="AD169" i="9" s="1"/>
  <c r="Y153" i="9"/>
  <c r="AD153" i="9" s="1"/>
  <c r="Y154" i="9"/>
  <c r="AD154" i="9" s="1"/>
  <c r="Y147" i="9"/>
  <c r="AD147" i="9" s="1"/>
  <c r="Y146" i="9"/>
  <c r="AD146" i="9" s="1"/>
  <c r="Y970" i="9"/>
  <c r="AD970" i="9" s="1"/>
  <c r="Y964" i="9"/>
  <c r="AD964" i="9" s="1"/>
  <c r="Y958" i="9"/>
  <c r="AD958" i="9" s="1"/>
  <c r="Y963" i="9"/>
  <c r="AD963" i="9" s="1"/>
  <c r="Y951" i="9"/>
  <c r="AD951" i="9" s="1"/>
  <c r="AA200" i="9"/>
  <c r="AA199" i="9"/>
  <c r="Y198" i="9"/>
  <c r="AD198" i="9" s="1"/>
  <c r="Y197" i="9"/>
  <c r="AD197" i="9" s="1"/>
  <c r="Y196" i="9"/>
  <c r="AD196" i="9" s="1"/>
  <c r="H3" i="9"/>
  <c r="H4" i="9"/>
  <c r="H5" i="9"/>
  <c r="H6" i="9"/>
  <c r="H7" i="9"/>
  <c r="H8" i="9"/>
  <c r="H2" i="9"/>
  <c r="X1325" i="9"/>
  <c r="Z1325" i="9" s="1"/>
  <c r="X1332" i="9"/>
  <c r="Z1332" i="9" s="1"/>
  <c r="X1333" i="9"/>
  <c r="Z1333" i="9" s="1"/>
  <c r="X1339" i="9"/>
  <c r="Z1339" i="9" s="1"/>
  <c r="X1340" i="9"/>
  <c r="Z1340" i="9" s="1"/>
  <c r="X1346" i="9"/>
  <c r="Z1346" i="9" s="1"/>
  <c r="X1347" i="9"/>
  <c r="Z1347" i="9" s="1"/>
  <c r="X1353" i="9"/>
  <c r="Z1353" i="9" s="1"/>
  <c r="X1354" i="9"/>
  <c r="Z1354" i="9" s="1"/>
  <c r="X1360" i="9"/>
  <c r="Z1360" i="9" s="1"/>
  <c r="X1361" i="9"/>
  <c r="Z1361" i="9" s="1"/>
  <c r="X1367" i="9"/>
  <c r="Z1367" i="9" s="1"/>
  <c r="X1368" i="9"/>
  <c r="Z1368" i="9" s="1"/>
  <c r="X1374" i="9"/>
  <c r="Z1374" i="9" s="1"/>
  <c r="X1375" i="9"/>
  <c r="Z1375" i="9" s="1"/>
  <c r="X1381" i="9"/>
  <c r="Z1381" i="9" s="1"/>
  <c r="X1382" i="9"/>
  <c r="Z1382" i="9" s="1"/>
  <c r="X1388" i="9"/>
  <c r="Z1388" i="9" s="1"/>
  <c r="X1389" i="9"/>
  <c r="Z1389" i="9" s="1"/>
  <c r="X1395" i="9"/>
  <c r="Z1395" i="9" s="1"/>
  <c r="X1396" i="9"/>
  <c r="Z1396" i="9" s="1"/>
  <c r="X1402" i="9"/>
  <c r="Z1402" i="9" s="1"/>
  <c r="X1403" i="9"/>
  <c r="Z1403" i="9" s="1"/>
  <c r="X1409" i="9"/>
  <c r="Z1409" i="9" s="1"/>
  <c r="X1410" i="9"/>
  <c r="Z1410" i="9" s="1"/>
  <c r="X1416" i="9"/>
  <c r="Z1416" i="9" s="1"/>
  <c r="X1423" i="9"/>
  <c r="Z1423" i="9" s="1"/>
  <c r="X1430" i="9"/>
  <c r="Z1430" i="9" s="1"/>
  <c r="X1437" i="9"/>
  <c r="Z1437" i="9" s="1"/>
  <c r="X1444" i="9"/>
  <c r="Z1444" i="9" s="1"/>
  <c r="X1451" i="9"/>
  <c r="Z1451" i="9" s="1"/>
  <c r="X1458" i="9"/>
  <c r="Z1458" i="9" s="1"/>
  <c r="X1459" i="9"/>
  <c r="Z1459" i="9" s="1"/>
  <c r="X1465" i="9"/>
  <c r="Z1465" i="9" s="1"/>
  <c r="X1466" i="9"/>
  <c r="Z1466" i="9" s="1"/>
  <c r="X1472" i="9"/>
  <c r="Z1472" i="9" s="1"/>
  <c r="X1473" i="9"/>
  <c r="Z1473" i="9" s="1"/>
  <c r="X1479" i="9"/>
  <c r="Z1479" i="9" s="1"/>
  <c r="X1480" i="9"/>
  <c r="Z1480" i="9" s="1"/>
  <c r="X1486" i="9"/>
  <c r="Z1486" i="9" s="1"/>
  <c r="X1487" i="9"/>
  <c r="Z1487" i="9" s="1"/>
  <c r="X1493" i="9"/>
  <c r="Z1493" i="9" s="1"/>
  <c r="X1494" i="9"/>
  <c r="Z1494" i="9" s="1"/>
  <c r="X1500" i="9"/>
  <c r="Z1500" i="9" s="1"/>
  <c r="X1501" i="9"/>
  <c r="Z1501" i="9" s="1"/>
  <c r="X1507" i="9"/>
  <c r="Z1507" i="9" s="1"/>
  <c r="X1508" i="9"/>
  <c r="Z1508" i="9" s="1"/>
  <c r="X1514" i="9"/>
  <c r="Z1514" i="9" s="1"/>
  <c r="X1515" i="9"/>
  <c r="Z1515" i="9" s="1"/>
  <c r="X1521" i="9"/>
  <c r="Z1521" i="9" s="1"/>
  <c r="X1522" i="9"/>
  <c r="Z1522" i="9" s="1"/>
  <c r="X1528" i="9"/>
  <c r="Z1528" i="9" s="1"/>
  <c r="X1529" i="9"/>
  <c r="Z1529" i="9" s="1"/>
  <c r="X1535" i="9"/>
  <c r="Z1535" i="9" s="1"/>
  <c r="X1536" i="9"/>
  <c r="Z1536" i="9" s="1"/>
  <c r="X1542" i="9"/>
  <c r="Z1542" i="9" s="1"/>
  <c r="X1543" i="9"/>
  <c r="Z1543" i="9" s="1"/>
  <c r="X1549" i="9"/>
  <c r="Z1549" i="9" s="1"/>
  <c r="X1550" i="9"/>
  <c r="Z1550" i="9" s="1"/>
  <c r="X1556" i="9"/>
  <c r="Z1556" i="9" s="1"/>
  <c r="X1557" i="9"/>
  <c r="Z1557" i="9" s="1"/>
  <c r="X1563" i="9"/>
  <c r="Z1563" i="9" s="1"/>
  <c r="X1564" i="9"/>
  <c r="Z1564" i="9" s="1"/>
  <c r="X1570" i="9"/>
  <c r="Z1570" i="9" s="1"/>
  <c r="X1571" i="9"/>
  <c r="Z1571" i="9" s="1"/>
  <c r="X1577" i="9"/>
  <c r="Z1577" i="9" s="1"/>
  <c r="X1578" i="9"/>
  <c r="Z1578" i="9" s="1"/>
  <c r="X1584" i="9"/>
  <c r="Z1584" i="9" s="1"/>
  <c r="X1585" i="9"/>
  <c r="Z1585" i="9" s="1"/>
  <c r="X1591" i="9"/>
  <c r="Z1591" i="9" s="1"/>
  <c r="X1592" i="9"/>
  <c r="Z1592" i="9" s="1"/>
  <c r="X1598" i="9"/>
  <c r="Z1598" i="9" s="1"/>
  <c r="X1599" i="9"/>
  <c r="X1605" i="9"/>
  <c r="Z1605" i="9" s="1"/>
  <c r="X1606" i="9"/>
  <c r="Z1606" i="9" s="1"/>
  <c r="X1612" i="9"/>
  <c r="Z1612" i="9" s="1"/>
  <c r="X1613" i="9"/>
  <c r="Z1613" i="9" s="1"/>
  <c r="X1619" i="9"/>
  <c r="Z1619" i="9" s="1"/>
  <c r="X1620" i="9"/>
  <c r="Z1620" i="9" s="1"/>
  <c r="X1626" i="9"/>
  <c r="Z1626" i="9" s="1"/>
  <c r="X1627" i="9"/>
  <c r="Z1627" i="9" s="1"/>
  <c r="X1633" i="9"/>
  <c r="Z1633" i="9" s="1"/>
  <c r="X1634" i="9"/>
  <c r="Z1634" i="9" s="1"/>
  <c r="X1640" i="9"/>
  <c r="Z1640" i="9" s="1"/>
  <c r="X1641" i="9"/>
  <c r="Z1641" i="9" s="1"/>
  <c r="X1647" i="9"/>
  <c r="Z1647" i="9" s="1"/>
  <c r="X1648" i="9"/>
  <c r="Z1648" i="9" s="1"/>
  <c r="X1654" i="9"/>
  <c r="Z1654" i="9" s="1"/>
  <c r="X1655" i="9"/>
  <c r="Z1655" i="9" s="1"/>
  <c r="X1661" i="9"/>
  <c r="Z1661" i="9" s="1"/>
  <c r="X1662" i="9"/>
  <c r="Z1662" i="9" s="1"/>
  <c r="X1668" i="9"/>
  <c r="Z1668" i="9" s="1"/>
  <c r="X1669" i="9"/>
  <c r="Z1669" i="9" s="1"/>
  <c r="X1675" i="9"/>
  <c r="Z1675" i="9" s="1"/>
  <c r="X1676" i="9"/>
  <c r="Z1676" i="9" s="1"/>
  <c r="X1682" i="9"/>
  <c r="Z1682" i="9" s="1"/>
  <c r="X1683" i="9"/>
  <c r="Z1683" i="9" s="1"/>
  <c r="X1689" i="9"/>
  <c r="Z1689" i="9" s="1"/>
  <c r="X1690" i="9"/>
  <c r="Z1690" i="9" s="1"/>
  <c r="X1696" i="9"/>
  <c r="Z1696" i="9" s="1"/>
  <c r="X1697" i="9"/>
  <c r="Z1697" i="9" s="1"/>
  <c r="X1703" i="9"/>
  <c r="Z1703" i="9" s="1"/>
  <c r="X1704" i="9"/>
  <c r="Z1704" i="9" s="1"/>
  <c r="X1710" i="9"/>
  <c r="Z1710" i="9" s="1"/>
  <c r="X1711" i="9"/>
  <c r="Z1711" i="9" s="1"/>
  <c r="X1717" i="9"/>
  <c r="Z1717" i="9" s="1"/>
  <c r="X1718" i="9"/>
  <c r="Z1718" i="9" s="1"/>
  <c r="X1724" i="9"/>
  <c r="Z1724" i="9" s="1"/>
  <c r="X1725" i="9"/>
  <c r="Z1725" i="9" s="1"/>
  <c r="X1731" i="9"/>
  <c r="Z1731" i="9" s="1"/>
  <c r="X1732" i="9"/>
  <c r="Z1732" i="9" s="1"/>
  <c r="X1738" i="9"/>
  <c r="Z1738" i="9" s="1"/>
  <c r="X1739" i="9"/>
  <c r="Z1739" i="9" s="1"/>
  <c r="X1745" i="9"/>
  <c r="Z1745" i="9" s="1"/>
  <c r="X1746" i="9"/>
  <c r="Z1746" i="9" s="1"/>
  <c r="X1752" i="9"/>
  <c r="Z1752" i="9" s="1"/>
  <c r="X1753" i="9"/>
  <c r="Z1753" i="9" s="1"/>
  <c r="X1759" i="9"/>
  <c r="Z1759" i="9" s="1"/>
  <c r="X1760" i="9"/>
  <c r="Z1760" i="9" s="1"/>
  <c r="X1766" i="9"/>
  <c r="Z1766" i="9" s="1"/>
  <c r="X1767" i="9"/>
  <c r="Z1767" i="9" s="1"/>
  <c r="X1773" i="9"/>
  <c r="Z1773" i="9" s="1"/>
  <c r="X1774" i="9"/>
  <c r="Z1774" i="9" s="1"/>
  <c r="X1780" i="9"/>
  <c r="Z1780" i="9" s="1"/>
  <c r="X1781" i="9"/>
  <c r="Z1781" i="9" s="1"/>
  <c r="X1787" i="9"/>
  <c r="Z1787" i="9" s="1"/>
  <c r="X1788" i="9"/>
  <c r="Z1788" i="9" s="1"/>
  <c r="X1794" i="9"/>
  <c r="Z1794" i="9" s="1"/>
  <c r="X1795" i="9"/>
  <c r="Z1795" i="9" s="1"/>
  <c r="X1801" i="9"/>
  <c r="Z1801" i="9" s="1"/>
  <c r="X1802" i="9"/>
  <c r="Z1802" i="9" s="1"/>
  <c r="X1808" i="9"/>
  <c r="Z1808" i="9" s="1"/>
  <c r="X1809" i="9"/>
  <c r="Z1809" i="9" s="1"/>
  <c r="X1815" i="9"/>
  <c r="Z1815" i="9" s="1"/>
  <c r="X1816" i="9"/>
  <c r="Z1816" i="9" s="1"/>
  <c r="X1822" i="9"/>
  <c r="Z1822" i="9" s="1"/>
  <c r="X1823" i="9"/>
  <c r="Z1823" i="9" s="1"/>
  <c r="X1829" i="9"/>
  <c r="Z1829" i="9" s="1"/>
  <c r="X2066" i="9"/>
  <c r="Z2066" i="9" s="1"/>
  <c r="X2071" i="9"/>
  <c r="Z2071" i="9" s="1"/>
  <c r="X2072" i="9"/>
  <c r="Z2072" i="9" s="1"/>
  <c r="X2077" i="9"/>
  <c r="Z2077" i="9" s="1"/>
  <c r="X2078" i="9"/>
  <c r="Z2078" i="9" s="1"/>
  <c r="X2083" i="9"/>
  <c r="Z2083" i="9" s="1"/>
  <c r="X2084" i="9"/>
  <c r="Z2084" i="9" s="1"/>
  <c r="X2089" i="9"/>
  <c r="Z2089" i="9" s="1"/>
  <c r="X2090" i="9"/>
  <c r="Z2090" i="9" s="1"/>
  <c r="X2095" i="9"/>
  <c r="Z2095" i="9" s="1"/>
  <c r="X2096" i="9"/>
  <c r="Z2096" i="9" s="1"/>
  <c r="X2101" i="9"/>
  <c r="Z2101" i="9" s="1"/>
  <c r="X2102" i="9"/>
  <c r="Z2102" i="9" s="1"/>
  <c r="X2107" i="9"/>
  <c r="Z2107" i="9" s="1"/>
  <c r="X2108" i="9"/>
  <c r="Z2108" i="9" s="1"/>
  <c r="X2113" i="9"/>
  <c r="Z2113" i="9" s="1"/>
  <c r="X2114" i="9"/>
  <c r="Z2114" i="9" s="1"/>
  <c r="X2119" i="9"/>
  <c r="Z2119" i="9" s="1"/>
  <c r="X2120" i="9"/>
  <c r="Z2120" i="9" s="1"/>
  <c r="X2125" i="9"/>
  <c r="Z2125" i="9" s="1"/>
  <c r="X2126" i="9"/>
  <c r="Z2126" i="9" s="1"/>
  <c r="X2131" i="9"/>
  <c r="Z2131" i="9" s="1"/>
  <c r="X2132" i="9"/>
  <c r="Z2132" i="9" s="1"/>
  <c r="X2137" i="9"/>
  <c r="Z2137" i="9" s="1"/>
  <c r="X2138" i="9"/>
  <c r="Z2138" i="9" s="1"/>
  <c r="X2143" i="9"/>
  <c r="Z2143" i="9" s="1"/>
  <c r="X2144" i="9"/>
  <c r="Z2144" i="9" s="1"/>
  <c r="X2149" i="9"/>
  <c r="Z2149" i="9" s="1"/>
  <c r="X2150" i="9"/>
  <c r="Z2150" i="9" s="1"/>
  <c r="X2155" i="9"/>
  <c r="Z2155" i="9" s="1"/>
  <c r="X2156" i="9"/>
  <c r="Z2156" i="9" s="1"/>
  <c r="X2161" i="9"/>
  <c r="Z2161" i="9" s="1"/>
  <c r="X2162" i="9"/>
  <c r="Z2162" i="9" s="1"/>
  <c r="X2167" i="9"/>
  <c r="Z2167" i="9" s="1"/>
  <c r="X2168" i="9"/>
  <c r="Z2168" i="9" s="1"/>
  <c r="X2173" i="9"/>
  <c r="Z2173" i="9" s="1"/>
  <c r="X2174" i="9"/>
  <c r="Z2174" i="9" s="1"/>
  <c r="X2179" i="9"/>
  <c r="Z2179" i="9" s="1"/>
  <c r="X2180" i="9"/>
  <c r="Z2180" i="9" s="1"/>
  <c r="X2185" i="9"/>
  <c r="Z2185" i="9" s="1"/>
  <c r="X2186" i="9"/>
  <c r="Z2186" i="9" s="1"/>
  <c r="X2191" i="9"/>
  <c r="Z2191" i="9" s="1"/>
  <c r="X2192" i="9"/>
  <c r="Z2192" i="9" s="1"/>
  <c r="X2197" i="9"/>
  <c r="Z2197" i="9" s="1"/>
  <c r="X2198" i="9"/>
  <c r="Z2198" i="9" s="1"/>
  <c r="X2203" i="9"/>
  <c r="Z2203" i="9" s="1"/>
  <c r="X2204" i="9"/>
  <c r="Z2204" i="9" s="1"/>
  <c r="X2209" i="9"/>
  <c r="Z2209" i="9" s="1"/>
  <c r="X2210" i="9"/>
  <c r="Z2210" i="9" s="1"/>
  <c r="X2215" i="9"/>
  <c r="Z2215" i="9" s="1"/>
  <c r="X2255" i="9"/>
  <c r="Z2255" i="9" s="1"/>
  <c r="X2263" i="9"/>
  <c r="Z2263" i="9" s="1"/>
  <c r="X2271" i="9"/>
  <c r="Z2271" i="9" s="1"/>
  <c r="X2280" i="9"/>
  <c r="Z2280" i="9" s="1"/>
  <c r="X2289" i="9"/>
  <c r="Z2289" i="9" s="1"/>
  <c r="X2298" i="9"/>
  <c r="Z2298" i="9" s="1"/>
  <c r="X2307" i="9"/>
  <c r="Z2307" i="9" s="1"/>
  <c r="X2308" i="9"/>
  <c r="Z2308" i="9" s="1"/>
  <c r="X2313" i="9"/>
  <c r="Z2313" i="9" s="1"/>
  <c r="X2314" i="9"/>
  <c r="Z2314" i="9" s="1"/>
  <c r="X2318" i="9"/>
  <c r="Z2318" i="9" s="1"/>
  <c r="X2319" i="9"/>
  <c r="Z2319" i="9" s="1"/>
  <c r="X2324" i="9"/>
  <c r="Z2324" i="9" s="1"/>
  <c r="X2325" i="9"/>
  <c r="Z2325" i="9" s="1"/>
  <c r="X2330" i="9"/>
  <c r="Z2330" i="9" s="1"/>
  <c r="X2331" i="9"/>
  <c r="Z2331" i="9" s="1"/>
  <c r="X2336" i="9"/>
  <c r="Z2336" i="9" s="1"/>
  <c r="X2337" i="9"/>
  <c r="Z2337" i="9" s="1"/>
  <c r="X2342" i="9"/>
  <c r="Z2342" i="9" s="1"/>
  <c r="X2343" i="9"/>
  <c r="Z2343" i="9" s="1"/>
  <c r="X2348" i="9"/>
  <c r="Z2348" i="9" s="1"/>
  <c r="X2349" i="9"/>
  <c r="Z2349" i="9" s="1"/>
  <c r="X2354" i="9"/>
  <c r="Z2354" i="9" s="1"/>
  <c r="Y950" i="9"/>
  <c r="AD950" i="9" s="1"/>
  <c r="Y948" i="9"/>
  <c r="AD948" i="9" s="1"/>
  <c r="Y946" i="9"/>
  <c r="AD946" i="9" s="1"/>
  <c r="Y835" i="9"/>
  <c r="AD835" i="9" s="1"/>
  <c r="Y993" i="9"/>
  <c r="AD993" i="9" s="1"/>
  <c r="Y989" i="9"/>
  <c r="AD989" i="9" s="1"/>
  <c r="Y985" i="9"/>
  <c r="AD985" i="9" s="1"/>
  <c r="Y981" i="9"/>
  <c r="AD981" i="9" s="1"/>
  <c r="Y977" i="9"/>
  <c r="AD977" i="9" s="1"/>
  <c r="Y1271" i="9"/>
  <c r="AD1271" i="9" s="1"/>
  <c r="N460" i="28"/>
  <c r="N459" i="28"/>
  <c r="N458" i="28"/>
  <c r="N457" i="28"/>
  <c r="N456" i="28"/>
  <c r="N455" i="28"/>
  <c r="N454" i="28"/>
  <c r="N453" i="28"/>
  <c r="N452" i="28"/>
  <c r="N451" i="28"/>
  <c r="N450" i="28"/>
  <c r="N449" i="28"/>
  <c r="N448" i="28"/>
  <c r="N447" i="28"/>
  <c r="N446" i="28"/>
  <c r="N445" i="28"/>
  <c r="N444" i="28"/>
  <c r="N443" i="28"/>
  <c r="N442" i="28"/>
  <c r="N441" i="28"/>
  <c r="N440" i="28"/>
  <c r="N439" i="28"/>
  <c r="O781" i="38"/>
  <c r="Y932" i="9"/>
  <c r="AD932" i="9" s="1"/>
  <c r="Y931" i="9"/>
  <c r="AD931" i="9" s="1"/>
  <c r="Y930" i="9"/>
  <c r="AD930" i="9" s="1"/>
  <c r="Y929" i="9"/>
  <c r="AD929" i="9" s="1"/>
  <c r="Y928" i="9"/>
  <c r="AD928" i="9" s="1"/>
  <c r="Y927" i="9"/>
  <c r="AD927" i="9" s="1"/>
  <c r="Y926" i="9"/>
  <c r="AD926" i="9" s="1"/>
  <c r="Y925" i="9"/>
  <c r="AD925" i="9" s="1"/>
  <c r="Y1276" i="9"/>
  <c r="AD1276" i="9" s="1"/>
  <c r="Y1275" i="9"/>
  <c r="AD1275" i="9" s="1"/>
  <c r="Y1270" i="9"/>
  <c r="AD1270" i="9" s="1"/>
  <c r="Y1269" i="9"/>
  <c r="AD1269" i="9" s="1"/>
  <c r="Y3055" i="9"/>
  <c r="AD3055" i="9" s="1"/>
  <c r="Y3054" i="9"/>
  <c r="AD3054" i="9" s="1"/>
  <c r="Y3059" i="9"/>
  <c r="AD3059" i="9" s="1"/>
  <c r="Y3064" i="9"/>
  <c r="AD3064" i="9" s="1"/>
  <c r="AA1203" i="9"/>
  <c r="AA1202" i="9"/>
  <c r="AA1199" i="9"/>
  <c r="AA1198" i="9"/>
  <c r="AA1195" i="9"/>
  <c r="AA1194" i="9"/>
  <c r="AA1191" i="9"/>
  <c r="AA1190" i="9"/>
  <c r="AA1183" i="9"/>
  <c r="AA1182" i="9"/>
  <c r="AA1179" i="9"/>
  <c r="AA1178" i="9"/>
  <c r="AA1175" i="9"/>
  <c r="AA1174" i="9"/>
  <c r="AA1171" i="9"/>
  <c r="AA1170" i="9"/>
  <c r="AA1134" i="9"/>
  <c r="AA1130" i="9"/>
  <c r="AA238" i="9"/>
  <c r="AA229" i="9"/>
  <c r="AA220" i="9"/>
  <c r="AA211" i="9"/>
  <c r="AA208" i="9"/>
  <c r="AA207" i="9"/>
  <c r="AA12" i="9"/>
  <c r="AA13" i="9"/>
  <c r="AA14" i="9"/>
  <c r="AA18" i="9"/>
  <c r="AA19" i="9"/>
  <c r="AA20" i="9"/>
  <c r="AA21" i="9"/>
  <c r="AA22" i="9"/>
  <c r="AA23" i="9"/>
  <c r="AA24" i="9"/>
  <c r="AA25" i="9"/>
  <c r="AA26" i="9"/>
  <c r="AA27" i="9"/>
  <c r="AA28" i="9"/>
  <c r="AA29" i="9"/>
  <c r="AA30" i="9"/>
  <c r="AA31" i="9"/>
  <c r="AA32" i="9"/>
  <c r="AA33" i="9"/>
  <c r="AA34" i="9"/>
  <c r="AA35" i="9"/>
  <c r="AA36" i="9"/>
  <c r="AA37" i="9"/>
  <c r="AA38" i="9"/>
  <c r="AA42" i="9"/>
  <c r="AA43" i="9"/>
  <c r="AA44" i="9"/>
  <c r="AA45" i="9"/>
  <c r="AA46" i="9"/>
  <c r="AA47" i="9"/>
  <c r="AA48" i="9"/>
  <c r="AA49" i="9"/>
  <c r="AA50" i="9"/>
  <c r="AA54" i="9"/>
  <c r="AA55" i="9"/>
  <c r="AA56" i="9"/>
  <c r="AA57" i="9"/>
  <c r="AA58" i="9"/>
  <c r="AA59" i="9"/>
  <c r="AA60" i="9"/>
  <c r="AA61" i="9"/>
  <c r="AA62" i="9"/>
  <c r="AA63" i="9"/>
  <c r="AA64" i="9"/>
  <c r="AA65" i="9"/>
  <c r="AA66" i="9"/>
  <c r="AA67" i="9"/>
  <c r="AA68" i="9"/>
  <c r="AA69" i="9"/>
  <c r="AA70" i="9"/>
  <c r="AA71" i="9"/>
  <c r="AA72" i="9"/>
  <c r="AA73" i="9"/>
  <c r="AA74" i="9"/>
  <c r="AA75" i="9"/>
  <c r="AA76" i="9"/>
  <c r="AA77" i="9"/>
  <c r="AA78" i="9"/>
  <c r="AA79" i="9"/>
  <c r="AA80" i="9"/>
  <c r="AA81" i="9"/>
  <c r="AA82" i="9"/>
  <c r="AA83" i="9"/>
  <c r="AA84" i="9"/>
  <c r="AA85" i="9"/>
  <c r="AA86" i="9"/>
  <c r="AA87" i="9"/>
  <c r="AA88" i="9"/>
  <c r="AA89" i="9"/>
  <c r="AA90" i="9"/>
  <c r="AA91" i="9"/>
  <c r="AA92" i="9"/>
  <c r="AA93" i="9"/>
  <c r="AA94" i="9"/>
  <c r="AA95" i="9"/>
  <c r="AA96" i="9"/>
  <c r="AA97" i="9"/>
  <c r="AA98" i="9"/>
  <c r="AA99" i="9"/>
  <c r="AA100" i="9"/>
  <c r="AA101" i="9"/>
  <c r="AA102" i="9"/>
  <c r="AA103" i="9"/>
  <c r="AA104" i="9"/>
  <c r="AA105" i="9"/>
  <c r="AA106" i="9"/>
  <c r="AA107" i="9"/>
  <c r="AA108" i="9"/>
  <c r="AA109" i="9"/>
  <c r="AA110" i="9"/>
  <c r="AA111" i="9"/>
  <c r="AA112" i="9"/>
  <c r="AA113" i="9"/>
  <c r="AA114" i="9"/>
  <c r="AA118" i="9"/>
  <c r="AA121" i="9"/>
  <c r="AA122" i="9"/>
  <c r="AA123" i="9"/>
  <c r="AA127" i="9"/>
  <c r="AA128" i="9"/>
  <c r="AA129" i="9"/>
  <c r="AA130" i="9"/>
  <c r="AA131" i="9"/>
  <c r="AA132" i="9"/>
  <c r="AA133" i="9"/>
  <c r="AA134" i="9"/>
  <c r="AA135" i="9"/>
  <c r="AA136" i="9"/>
  <c r="AA137" i="9"/>
  <c r="AA138" i="9"/>
  <c r="AA139" i="9"/>
  <c r="AA140" i="9"/>
  <c r="AA141" i="9"/>
  <c r="AA148" i="9"/>
  <c r="AA149" i="9"/>
  <c r="AA155" i="9"/>
  <c r="AA156" i="9"/>
  <c r="AA157" i="9"/>
  <c r="AA158" i="9"/>
  <c r="AA159" i="9"/>
  <c r="AA162" i="9"/>
  <c r="AA163" i="9"/>
  <c r="AA164" i="9"/>
  <c r="AA165" i="9"/>
  <c r="AA166" i="9"/>
  <c r="AA167" i="9"/>
  <c r="AA168" i="9"/>
  <c r="AA173" i="9"/>
  <c r="AA174" i="9"/>
  <c r="AA175" i="9"/>
  <c r="AA176" i="9"/>
  <c r="AA177" i="9"/>
  <c r="AA181" i="9"/>
  <c r="AA182" i="9"/>
  <c r="AA183" i="9"/>
  <c r="AA184" i="9"/>
  <c r="AA185" i="9"/>
  <c r="AA186" i="9"/>
  <c r="AA193" i="9"/>
  <c r="AA194" i="9"/>
  <c r="AA195" i="9"/>
  <c r="AA202" i="9"/>
  <c r="AA203" i="9"/>
  <c r="AA204" i="9"/>
  <c r="AA209" i="9"/>
  <c r="AA210" i="9"/>
  <c r="AA212" i="9"/>
  <c r="AA213" i="9"/>
  <c r="AA218" i="9"/>
  <c r="AA219" i="9"/>
  <c r="AA221" i="9"/>
  <c r="AA222" i="9"/>
  <c r="AA227" i="9"/>
  <c r="AA228" i="9"/>
  <c r="AA230" i="9"/>
  <c r="AA231" i="9"/>
  <c r="AA236" i="9"/>
  <c r="AA237" i="9"/>
  <c r="AA239" i="9"/>
  <c r="AA240" i="9"/>
  <c r="AA246" i="9"/>
  <c r="AA252" i="9"/>
  <c r="AA258" i="9"/>
  <c r="AA264" i="9"/>
  <c r="AA270" i="9"/>
  <c r="AA276" i="9"/>
  <c r="AA282" i="9"/>
  <c r="AA288" i="9"/>
  <c r="AA294" i="9"/>
  <c r="AA300" i="9"/>
  <c r="AA306" i="9"/>
  <c r="AA312" i="9"/>
  <c r="AA318" i="9"/>
  <c r="AA319" i="9"/>
  <c r="AA324" i="9"/>
  <c r="AA379" i="9"/>
  <c r="AA402" i="9"/>
  <c r="AA408" i="9"/>
  <c r="AA414" i="9"/>
  <c r="AA420" i="9"/>
  <c r="AA426" i="9"/>
  <c r="AA432" i="9"/>
  <c r="AA438" i="9"/>
  <c r="AA444" i="9"/>
  <c r="AA450" i="9"/>
  <c r="AA456" i="9"/>
  <c r="AA462" i="9"/>
  <c r="AA468" i="9"/>
  <c r="AA469" i="9"/>
  <c r="AA470" i="9"/>
  <c r="AA471" i="9"/>
  <c r="AA472" i="9"/>
  <c r="AA473" i="9"/>
  <c r="AA474" i="9"/>
  <c r="AA475" i="9"/>
  <c r="AA476" i="9"/>
  <c r="AA477" i="9"/>
  <c r="AA478" i="9"/>
  <c r="AA479" i="9"/>
  <c r="AA480" i="9"/>
  <c r="AA481" i="9"/>
  <c r="AA482" i="9"/>
  <c r="AA483" i="9"/>
  <c r="AA484" i="9"/>
  <c r="AA485" i="9"/>
  <c r="AA486" i="9"/>
  <c r="AA487" i="9"/>
  <c r="AA488" i="9"/>
  <c r="AA489" i="9"/>
  <c r="AA490" i="9"/>
  <c r="AA491" i="9"/>
  <c r="AA492" i="9"/>
  <c r="AA493" i="9"/>
  <c r="AA494" i="9"/>
  <c r="AA495" i="9"/>
  <c r="AA496" i="9"/>
  <c r="AA497" i="9"/>
  <c r="AA498" i="9"/>
  <c r="AA499" i="9"/>
  <c r="AA500" i="9"/>
  <c r="AA501" i="9"/>
  <c r="AA502" i="9"/>
  <c r="AA503" i="9"/>
  <c r="AA504" i="9"/>
  <c r="AA505" i="9"/>
  <c r="AA506" i="9"/>
  <c r="AA507" i="9"/>
  <c r="AA508" i="9"/>
  <c r="AA509" i="9"/>
  <c r="AA510" i="9"/>
  <c r="AA511" i="9"/>
  <c r="AA512" i="9"/>
  <c r="AA513" i="9"/>
  <c r="AA514" i="9"/>
  <c r="AA515" i="9"/>
  <c r="AA516" i="9"/>
  <c r="AA517" i="9"/>
  <c r="AA518" i="9"/>
  <c r="AA519" i="9"/>
  <c r="AA520" i="9"/>
  <c r="AA521" i="9"/>
  <c r="AA522" i="9"/>
  <c r="AA523" i="9"/>
  <c r="AA524" i="9"/>
  <c r="AA525" i="9"/>
  <c r="AA526" i="9"/>
  <c r="AA527" i="9"/>
  <c r="AA528" i="9"/>
  <c r="AA529" i="9"/>
  <c r="AA530" i="9"/>
  <c r="AA531" i="9"/>
  <c r="AA532" i="9"/>
  <c r="AA533" i="9"/>
  <c r="AA534" i="9"/>
  <c r="AA535" i="9"/>
  <c r="AA536" i="9"/>
  <c r="AA537" i="9"/>
  <c r="AA538" i="9"/>
  <c r="AA539" i="9"/>
  <c r="AA540" i="9"/>
  <c r="AA541" i="9"/>
  <c r="AA542" i="9"/>
  <c r="AA543" i="9"/>
  <c r="AA544" i="9"/>
  <c r="AA545" i="9"/>
  <c r="AA546" i="9"/>
  <c r="AA547" i="9"/>
  <c r="AA548" i="9"/>
  <c r="AA549" i="9"/>
  <c r="AA554" i="9"/>
  <c r="AA555" i="9"/>
  <c r="AA556" i="9"/>
  <c r="AA557" i="9"/>
  <c r="AA558" i="9"/>
  <c r="AA559" i="9"/>
  <c r="AA560" i="9"/>
  <c r="AA561" i="9"/>
  <c r="AA562" i="9"/>
  <c r="AA563" i="9"/>
  <c r="AA564" i="9"/>
  <c r="AA565" i="9"/>
  <c r="AA566" i="9"/>
  <c r="AA567" i="9"/>
  <c r="AA568" i="9"/>
  <c r="AA569" i="9"/>
  <c r="AA570" i="9"/>
  <c r="AA571" i="9"/>
  <c r="AA578" i="9"/>
  <c r="AA579" i="9"/>
  <c r="AA580" i="9"/>
  <c r="AA581" i="9"/>
  <c r="AA582" i="9"/>
  <c r="AA583" i="9"/>
  <c r="AA584" i="9"/>
  <c r="AA585" i="9"/>
  <c r="AA586" i="9"/>
  <c r="AA587" i="9"/>
  <c r="AA588" i="9"/>
  <c r="AA589" i="9"/>
  <c r="AA590" i="9"/>
  <c r="AA591" i="9"/>
  <c r="AA600" i="9"/>
  <c r="AA601" i="9"/>
  <c r="AA602" i="9"/>
  <c r="AA603" i="9"/>
  <c r="AA604" i="9"/>
  <c r="AA605" i="9"/>
  <c r="AA606" i="9"/>
  <c r="AA607" i="9"/>
  <c r="AA608" i="9"/>
  <c r="AA609" i="9"/>
  <c r="AA610" i="9"/>
  <c r="AA611" i="9"/>
  <c r="AA612" i="9"/>
  <c r="AA613" i="9"/>
  <c r="AA614" i="9"/>
  <c r="AA615" i="9"/>
  <c r="AA616" i="9"/>
  <c r="AA617" i="9"/>
  <c r="AA618" i="9"/>
  <c r="AA619" i="9"/>
  <c r="AA620" i="9"/>
  <c r="AA621" i="9"/>
  <c r="AA622" i="9"/>
  <c r="AA623" i="9"/>
  <c r="AA624" i="9"/>
  <c r="AA625" i="9"/>
  <c r="AA626" i="9"/>
  <c r="AA627" i="9"/>
  <c r="AA628" i="9"/>
  <c r="AA629" i="9"/>
  <c r="AA630" i="9"/>
  <c r="AA631" i="9"/>
  <c r="AA632" i="9"/>
  <c r="AA633" i="9"/>
  <c r="AA634" i="9"/>
  <c r="AA635" i="9"/>
  <c r="AA636" i="9"/>
  <c r="AA637" i="9"/>
  <c r="AA638" i="9"/>
  <c r="AA639" i="9"/>
  <c r="AA640" i="9"/>
  <c r="AA641" i="9"/>
  <c r="AA642" i="9"/>
  <c r="AA643" i="9"/>
  <c r="AA644" i="9"/>
  <c r="AA645" i="9"/>
  <c r="AA646" i="9"/>
  <c r="AA647" i="9"/>
  <c r="AA648" i="9"/>
  <c r="AA649" i="9"/>
  <c r="AA650" i="9"/>
  <c r="AA651" i="9"/>
  <c r="AA652" i="9"/>
  <c r="AA653" i="9"/>
  <c r="AA654" i="9"/>
  <c r="AA655" i="9"/>
  <c r="AA656" i="9"/>
  <c r="AA657" i="9"/>
  <c r="AA658" i="9"/>
  <c r="AA659" i="9"/>
  <c r="AA660" i="9"/>
  <c r="AA661" i="9"/>
  <c r="AA662" i="9"/>
  <c r="AA663" i="9"/>
  <c r="AA664" i="9"/>
  <c r="AA665" i="9"/>
  <c r="AA666" i="9"/>
  <c r="AA667" i="9"/>
  <c r="AA668" i="9"/>
  <c r="AA669" i="9"/>
  <c r="AA670" i="9"/>
  <c r="AA671" i="9"/>
  <c r="AA672" i="9"/>
  <c r="AA673" i="9"/>
  <c r="AA674" i="9"/>
  <c r="AA675" i="9"/>
  <c r="AA676" i="9"/>
  <c r="AA677" i="9"/>
  <c r="AA678" i="9"/>
  <c r="AA679" i="9"/>
  <c r="AA680" i="9"/>
  <c r="AA681" i="9"/>
  <c r="AA682" i="9"/>
  <c r="AA683" i="9"/>
  <c r="AA684" i="9"/>
  <c r="AA685" i="9"/>
  <c r="AA686" i="9"/>
  <c r="AA687" i="9"/>
  <c r="AA688" i="9"/>
  <c r="AA689" i="9"/>
  <c r="AA690" i="9"/>
  <c r="AA691" i="9"/>
  <c r="AA692" i="9"/>
  <c r="AA693" i="9"/>
  <c r="AA694" i="9"/>
  <c r="AA695" i="9"/>
  <c r="AA696" i="9"/>
  <c r="AA697" i="9"/>
  <c r="AA698" i="9"/>
  <c r="AA699" i="9"/>
  <c r="AA700" i="9"/>
  <c r="AA701" i="9"/>
  <c r="AA702" i="9"/>
  <c r="AA703" i="9"/>
  <c r="AA704" i="9"/>
  <c r="AA705" i="9"/>
  <c r="AA706" i="9"/>
  <c r="AA707" i="9"/>
  <c r="AA708" i="9"/>
  <c r="AA709" i="9"/>
  <c r="AA710" i="9"/>
  <c r="AA711" i="9"/>
  <c r="AA712" i="9"/>
  <c r="AA713" i="9"/>
  <c r="AA714" i="9"/>
  <c r="AA715" i="9"/>
  <c r="AA716" i="9"/>
  <c r="AA717" i="9"/>
  <c r="AA718" i="9"/>
  <c r="AA719" i="9"/>
  <c r="AA720" i="9"/>
  <c r="AA721" i="9"/>
  <c r="AA722" i="9"/>
  <c r="AA723" i="9"/>
  <c r="AA724" i="9"/>
  <c r="AA725" i="9"/>
  <c r="AA726" i="9"/>
  <c r="AA727" i="9"/>
  <c r="AA728" i="9"/>
  <c r="AA729" i="9"/>
  <c r="AA730" i="9"/>
  <c r="AA731" i="9"/>
  <c r="AA732" i="9"/>
  <c r="AA733" i="9"/>
  <c r="AA734" i="9"/>
  <c r="AA735" i="9"/>
  <c r="AA736" i="9"/>
  <c r="AA737" i="9"/>
  <c r="AA738" i="9"/>
  <c r="AA739" i="9"/>
  <c r="AA740" i="9"/>
  <c r="AA741" i="9"/>
  <c r="AA742" i="9"/>
  <c r="AA743" i="9"/>
  <c r="AA750" i="9"/>
  <c r="AA759" i="9"/>
  <c r="AA760" i="9"/>
  <c r="AA761" i="9"/>
  <c r="AA762" i="9"/>
  <c r="AA763" i="9"/>
  <c r="AA764" i="9"/>
  <c r="AA765" i="9"/>
  <c r="AA766" i="9"/>
  <c r="AA767" i="9"/>
  <c r="AA768" i="9"/>
  <c r="AA769" i="9"/>
  <c r="AA771" i="9"/>
  <c r="AA772" i="9"/>
  <c r="AA773" i="9"/>
  <c r="AA775" i="9"/>
  <c r="AA776" i="9"/>
  <c r="AA777" i="9"/>
  <c r="AA779" i="9"/>
  <c r="AA780" i="9"/>
  <c r="AA781" i="9"/>
  <c r="AA783" i="9"/>
  <c r="AA784" i="9"/>
  <c r="AA785" i="9"/>
  <c r="AA787" i="9"/>
  <c r="AA788" i="9"/>
  <c r="AA789" i="9"/>
  <c r="AA791" i="9"/>
  <c r="AA792" i="9"/>
  <c r="AA793" i="9"/>
  <c r="AA794" i="9"/>
  <c r="AA795" i="9"/>
  <c r="AA796" i="9"/>
  <c r="AA797" i="9"/>
  <c r="AA798" i="9"/>
  <c r="AA799" i="9"/>
  <c r="AA800" i="9"/>
  <c r="AA801" i="9"/>
  <c r="AA803" i="9"/>
  <c r="AA804" i="9"/>
  <c r="AA805" i="9"/>
  <c r="AA806" i="9"/>
  <c r="AA807" i="9"/>
  <c r="AA808" i="9"/>
  <c r="AA809" i="9"/>
  <c r="AA810" i="9"/>
  <c r="AA811" i="9"/>
  <c r="AA812" i="9"/>
  <c r="AA813" i="9"/>
  <c r="AA814" i="9"/>
  <c r="AA815" i="9"/>
  <c r="AA816" i="9"/>
  <c r="AA817" i="9"/>
  <c r="AA822" i="9"/>
  <c r="AA823" i="9"/>
  <c r="AA824" i="9"/>
  <c r="AA825" i="9"/>
  <c r="AA826" i="9"/>
  <c r="AA827" i="9"/>
  <c r="AA828" i="9"/>
  <c r="AA829" i="9"/>
  <c r="AA830" i="9"/>
  <c r="AA831" i="9"/>
  <c r="AA832" i="9"/>
  <c r="AA846" i="9"/>
  <c r="AA847" i="9"/>
  <c r="AA848" i="9"/>
  <c r="AA849" i="9"/>
  <c r="AA850" i="9"/>
  <c r="AA851" i="9"/>
  <c r="AA852" i="9"/>
  <c r="AA853" i="9"/>
  <c r="AA854" i="9"/>
  <c r="AA855" i="9"/>
  <c r="AA856" i="9"/>
  <c r="AA857" i="9"/>
  <c r="AA858" i="9"/>
  <c r="AA859" i="9"/>
  <c r="AA860" i="9"/>
  <c r="AA861" i="9"/>
  <c r="AA862" i="9"/>
  <c r="AA863" i="9"/>
  <c r="AA864" i="9"/>
  <c r="AA865" i="9"/>
  <c r="AA866" i="9"/>
  <c r="AA867" i="9"/>
  <c r="AA868" i="9"/>
  <c r="AA869" i="9"/>
  <c r="AA870" i="9"/>
  <c r="AA871" i="9"/>
  <c r="AA872" i="9"/>
  <c r="AA873" i="9"/>
  <c r="AA874" i="9"/>
  <c r="AA875" i="9"/>
  <c r="AA876" i="9"/>
  <c r="AA877" i="9"/>
  <c r="AA878" i="9"/>
  <c r="AA879" i="9"/>
  <c r="AA880" i="9"/>
  <c r="AA881" i="9"/>
  <c r="AA882" i="9"/>
  <c r="AA883" i="9"/>
  <c r="AA884" i="9"/>
  <c r="AA885" i="9"/>
  <c r="AA886" i="9"/>
  <c r="AA887" i="9"/>
  <c r="AA888" i="9"/>
  <c r="AA889" i="9"/>
  <c r="AA890" i="9"/>
  <c r="AA891" i="9"/>
  <c r="AA892" i="9"/>
  <c r="AA893" i="9"/>
  <c r="AA894" i="9"/>
  <c r="AA895" i="9"/>
  <c r="AA896" i="9"/>
  <c r="AA897" i="9"/>
  <c r="AA898" i="9"/>
  <c r="AA899" i="9"/>
  <c r="AA900" i="9"/>
  <c r="AA901" i="9"/>
  <c r="AA902" i="9"/>
  <c r="AA903" i="9"/>
  <c r="AA904" i="9"/>
  <c r="AA905" i="9"/>
  <c r="AA906" i="9"/>
  <c r="AA907" i="9"/>
  <c r="AA908" i="9"/>
  <c r="AA909" i="9"/>
  <c r="AA910" i="9"/>
  <c r="AA911" i="9"/>
  <c r="AA912" i="9"/>
  <c r="AA913" i="9"/>
  <c r="AA914" i="9"/>
  <c r="AA915" i="9"/>
  <c r="AA916" i="9"/>
  <c r="AA917" i="9"/>
  <c r="AA918" i="9"/>
  <c r="AA919" i="9"/>
  <c r="AA920" i="9"/>
  <c r="AA921" i="9"/>
  <c r="AA922" i="9"/>
  <c r="AA923" i="9"/>
  <c r="AA924" i="9"/>
  <c r="AA933" i="9"/>
  <c r="AA934" i="9"/>
  <c r="AA935" i="9"/>
  <c r="AA936" i="9"/>
  <c r="AA937" i="9"/>
  <c r="AA938" i="9"/>
  <c r="AA939" i="9"/>
  <c r="AA940" i="9"/>
  <c r="AA941" i="9"/>
  <c r="AA942" i="9"/>
  <c r="AA943" i="9"/>
  <c r="AA944" i="9"/>
  <c r="AA945" i="9"/>
  <c r="AA949" i="9"/>
  <c r="AA953" i="9"/>
  <c r="AA954" i="9"/>
  <c r="AA955" i="9"/>
  <c r="AA956" i="9"/>
  <c r="AA959" i="9"/>
  <c r="AA960" i="9"/>
  <c r="AA961" i="9"/>
  <c r="AA962" i="9"/>
  <c r="AA965" i="9"/>
  <c r="AA966" i="9"/>
  <c r="AA967" i="9"/>
  <c r="AA968" i="9"/>
  <c r="AA969" i="9"/>
  <c r="AA971" i="9"/>
  <c r="AA972" i="9"/>
  <c r="AA973" i="9"/>
  <c r="AA974" i="9"/>
  <c r="AA975" i="9"/>
  <c r="AA976" i="9"/>
  <c r="AA978" i="9"/>
  <c r="AA979" i="9"/>
  <c r="AA980" i="9"/>
  <c r="AA982" i="9"/>
  <c r="AA983" i="9"/>
  <c r="AA984" i="9"/>
  <c r="AA986" i="9"/>
  <c r="AA987" i="9"/>
  <c r="AA988" i="9"/>
  <c r="AA990" i="9"/>
  <c r="AA991" i="9"/>
  <c r="AA992" i="9"/>
  <c r="AA994" i="9"/>
  <c r="AA995" i="9"/>
  <c r="AA996" i="9"/>
  <c r="AA997" i="9"/>
  <c r="AA998" i="9"/>
  <c r="AA999" i="9"/>
  <c r="AA1000" i="9"/>
  <c r="AA1001" i="9"/>
  <c r="AA1002" i="9"/>
  <c r="AA1003" i="9"/>
  <c r="AA1004" i="9"/>
  <c r="AA1005" i="9"/>
  <c r="AA1006" i="9"/>
  <c r="AA1007" i="9"/>
  <c r="AA1008" i="9"/>
  <c r="AA1009" i="9"/>
  <c r="AA1010" i="9"/>
  <c r="AA1011" i="9"/>
  <c r="AA1012" i="9"/>
  <c r="AA1013" i="9"/>
  <c r="AA1014" i="9"/>
  <c r="AA1015" i="9"/>
  <c r="AA1016" i="9"/>
  <c r="AA1017" i="9"/>
  <c r="AA1018" i="9"/>
  <c r="AA1019" i="9"/>
  <c r="AA1020" i="9"/>
  <c r="AA1021" i="9"/>
  <c r="AA1022" i="9"/>
  <c r="AA1023" i="9"/>
  <c r="AA1024" i="9"/>
  <c r="AA1025" i="9"/>
  <c r="AA1026" i="9"/>
  <c r="AA1027" i="9"/>
  <c r="AA1028" i="9"/>
  <c r="AA1029" i="9"/>
  <c r="AA1030" i="9"/>
  <c r="AA1031" i="9"/>
  <c r="AA1032" i="9"/>
  <c r="AA1033" i="9"/>
  <c r="AA1034" i="9"/>
  <c r="AA1035" i="9"/>
  <c r="AA1036" i="9"/>
  <c r="AA1037" i="9"/>
  <c r="AA1038" i="9"/>
  <c r="AA1039" i="9"/>
  <c r="AA1040" i="9"/>
  <c r="AA1041" i="9"/>
  <c r="AA1042" i="9"/>
  <c r="AA1043" i="9"/>
  <c r="AA1044" i="9"/>
  <c r="AA1045" i="9"/>
  <c r="AA1046" i="9"/>
  <c r="AA1047" i="9"/>
  <c r="AA1048" i="9"/>
  <c r="AA1049" i="9"/>
  <c r="AA1050" i="9"/>
  <c r="AA1051" i="9"/>
  <c r="AA1052" i="9"/>
  <c r="AA1053" i="9"/>
  <c r="AA1054" i="9"/>
  <c r="AA1055" i="9"/>
  <c r="AA1056" i="9"/>
  <c r="AA1057" i="9"/>
  <c r="AA1058" i="9"/>
  <c r="AA1059" i="9"/>
  <c r="AA1060" i="9"/>
  <c r="AA1061" i="9"/>
  <c r="AA1062" i="9"/>
  <c r="AA1063" i="9"/>
  <c r="AA1064" i="9"/>
  <c r="AA1065" i="9"/>
  <c r="AA1066" i="9"/>
  <c r="AA1067" i="9"/>
  <c r="AA1068" i="9"/>
  <c r="AA1069" i="9"/>
  <c r="AA1070" i="9"/>
  <c r="AA1071" i="9"/>
  <c r="AA1072" i="9"/>
  <c r="AA1073" i="9"/>
  <c r="AA1074" i="9"/>
  <c r="AA1080" i="9"/>
  <c r="AA1086" i="9"/>
  <c r="AA1092" i="9"/>
  <c r="AA1098" i="9"/>
  <c r="AA1104" i="9"/>
  <c r="AA1110" i="9"/>
  <c r="AA1116" i="9"/>
  <c r="AA1122" i="9"/>
  <c r="AA1128" i="9"/>
  <c r="AA1136" i="9"/>
  <c r="AA1137" i="9"/>
  <c r="AA1140" i="9"/>
  <c r="AA1141" i="9"/>
  <c r="AA1144" i="9"/>
  <c r="AA1145" i="9"/>
  <c r="AA1148" i="9"/>
  <c r="AA1149" i="9"/>
  <c r="AA1152" i="9"/>
  <c r="AA1153" i="9"/>
  <c r="AA1156" i="9"/>
  <c r="AA1157" i="9"/>
  <c r="AA1160" i="9"/>
  <c r="AA1161" i="9"/>
  <c r="AA1164" i="9"/>
  <c r="AA1165" i="9"/>
  <c r="AA1168" i="9"/>
  <c r="AA1169" i="9"/>
  <c r="AA1172" i="9"/>
  <c r="AA1173" i="9"/>
  <c r="AA1176" i="9"/>
  <c r="AA1177" i="9"/>
  <c r="AA1180" i="9"/>
  <c r="AA1181" i="9"/>
  <c r="AA1184" i="9"/>
  <c r="AA1185" i="9"/>
  <c r="AA1186" i="9"/>
  <c r="AA1187" i="9"/>
  <c r="AA1188" i="9"/>
  <c r="AA1189" i="9"/>
  <c r="AA1192" i="9"/>
  <c r="AA1193" i="9"/>
  <c r="AA1196" i="9"/>
  <c r="AA1197" i="9"/>
  <c r="AA1200" i="9"/>
  <c r="AA1201" i="9"/>
  <c r="AA1204" i="9"/>
  <c r="AA1205" i="9"/>
  <c r="AA1206" i="9"/>
  <c r="AA1207" i="9"/>
  <c r="AA1208" i="9"/>
  <c r="AA1209" i="9"/>
  <c r="AA1210" i="9"/>
  <c r="AA1211" i="9"/>
  <c r="AA1212" i="9"/>
  <c r="AA1213" i="9"/>
  <c r="AA1214" i="9"/>
  <c r="AA1215" i="9"/>
  <c r="AA1216" i="9"/>
  <c r="AA1217" i="9"/>
  <c r="AA1218" i="9"/>
  <c r="AA1219" i="9"/>
  <c r="AA1220" i="9"/>
  <c r="AA1221" i="9"/>
  <c r="AA1222" i="9"/>
  <c r="AA1223" i="9"/>
  <c r="AA1224" i="9"/>
  <c r="AA1225" i="9"/>
  <c r="AA1226" i="9"/>
  <c r="AA1227" i="9"/>
  <c r="AA1228" i="9"/>
  <c r="AA1231" i="9"/>
  <c r="AA1232" i="9"/>
  <c r="AA1233" i="9"/>
  <c r="AA1236" i="9"/>
  <c r="AA1237" i="9"/>
  <c r="AA1238" i="9"/>
  <c r="AA1239" i="9"/>
  <c r="AA1240" i="9"/>
  <c r="AA1241" i="9"/>
  <c r="AA1242" i="9"/>
  <c r="AA1243" i="9"/>
  <c r="AA1244" i="9"/>
  <c r="AA1245" i="9"/>
  <c r="AA1246" i="9"/>
  <c r="AA1247" i="9"/>
  <c r="AA1248" i="9"/>
  <c r="AA1249" i="9"/>
  <c r="AA1250" i="9"/>
  <c r="AA1251" i="9"/>
  <c r="AA1252" i="9"/>
  <c r="AA1253" i="9"/>
  <c r="AA1254" i="9"/>
  <c r="AA1255" i="9"/>
  <c r="AA1256" i="9"/>
  <c r="AA1257" i="9"/>
  <c r="AA1258" i="9"/>
  <c r="AA1261" i="9"/>
  <c r="AA1262" i="9"/>
  <c r="AA1263" i="9"/>
  <c r="AA1266" i="9"/>
  <c r="AA1267" i="9"/>
  <c r="AA1268" i="9"/>
  <c r="AA1280" i="9"/>
  <c r="AA1281" i="9"/>
  <c r="AA1282" i="9"/>
  <c r="AA1283" i="9"/>
  <c r="AA1285" i="9"/>
  <c r="AA1286" i="9"/>
  <c r="AA1287" i="9"/>
  <c r="AA1288" i="9"/>
  <c r="AA1289" i="9"/>
  <c r="AA1290" i="9"/>
  <c r="AA1291" i="9"/>
  <c r="AA1292" i="9"/>
  <c r="AA1293" i="9"/>
  <c r="AA1294" i="9"/>
  <c r="AA1295" i="9"/>
  <c r="AA1296" i="9"/>
  <c r="AA1297" i="9"/>
  <c r="AA1298" i="9"/>
  <c r="AA1299" i="9"/>
  <c r="AA1300" i="9"/>
  <c r="AA1301" i="9"/>
  <c r="AA1302" i="9"/>
  <c r="AA1303" i="9"/>
  <c r="AA1304" i="9"/>
  <c r="AA1305" i="9"/>
  <c r="AA1306" i="9"/>
  <c r="AA1307" i="9"/>
  <c r="AA1308" i="9"/>
  <c r="AA1309" i="9"/>
  <c r="AA1310" i="9"/>
  <c r="AA1311" i="9"/>
  <c r="AA1312" i="9"/>
  <c r="AA1314" i="9"/>
  <c r="AA1315" i="9"/>
  <c r="AA1316" i="9"/>
  <c r="AA1317" i="9"/>
  <c r="AA1318" i="9"/>
  <c r="AA1319" i="9"/>
  <c r="AA1320" i="9"/>
  <c r="AA1321" i="9"/>
  <c r="AA1322" i="9"/>
  <c r="AA1323" i="9"/>
  <c r="AA1324" i="9"/>
  <c r="AA1325" i="9"/>
  <c r="AA1326" i="9"/>
  <c r="AA1327" i="9"/>
  <c r="AA1328" i="9"/>
  <c r="AA1329" i="9"/>
  <c r="AA1330" i="9"/>
  <c r="AA1331" i="9"/>
  <c r="AA1332" i="9"/>
  <c r="AA1333" i="9"/>
  <c r="AA1334" i="9"/>
  <c r="AA1335" i="9"/>
  <c r="AA1336" i="9"/>
  <c r="AA1337" i="9"/>
  <c r="AA1338" i="9"/>
  <c r="AA1339" i="9"/>
  <c r="AA1340" i="9"/>
  <c r="AA1341" i="9"/>
  <c r="AA1342" i="9"/>
  <c r="AA1343" i="9"/>
  <c r="AA1344" i="9"/>
  <c r="AA1345" i="9"/>
  <c r="AA1346" i="9"/>
  <c r="AA1347" i="9"/>
  <c r="AA1348" i="9"/>
  <c r="AA1349" i="9"/>
  <c r="AA1350" i="9"/>
  <c r="AA1351" i="9"/>
  <c r="AA1352" i="9"/>
  <c r="AA1353" i="9"/>
  <c r="AA1354" i="9"/>
  <c r="AA1355" i="9"/>
  <c r="AA1356" i="9"/>
  <c r="AA1357" i="9"/>
  <c r="AA1358" i="9"/>
  <c r="AA1359" i="9"/>
  <c r="AA1360" i="9"/>
  <c r="AA1361" i="9"/>
  <c r="AA1362" i="9"/>
  <c r="AA1363" i="9"/>
  <c r="AA1364" i="9"/>
  <c r="AA1365" i="9"/>
  <c r="AA1366" i="9"/>
  <c r="AA1367" i="9"/>
  <c r="AA1368" i="9"/>
  <c r="AA1369" i="9"/>
  <c r="AA1370" i="9"/>
  <c r="AA1371" i="9"/>
  <c r="AA1372" i="9"/>
  <c r="AA1373" i="9"/>
  <c r="AA1374" i="9"/>
  <c r="AA1375" i="9"/>
  <c r="AA1376" i="9"/>
  <c r="AA1377" i="9"/>
  <c r="AA1378" i="9"/>
  <c r="AA1379" i="9"/>
  <c r="AA1380" i="9"/>
  <c r="AA1381" i="9"/>
  <c r="AA1382" i="9"/>
  <c r="AA1383" i="9"/>
  <c r="AA1384" i="9"/>
  <c r="AA1385" i="9"/>
  <c r="AA1386" i="9"/>
  <c r="AA1387" i="9"/>
  <c r="AA1388" i="9"/>
  <c r="AA1389" i="9"/>
  <c r="AA1390" i="9"/>
  <c r="AA1391" i="9"/>
  <c r="AA1392" i="9"/>
  <c r="AA1393" i="9"/>
  <c r="AA1394" i="9"/>
  <c r="AA1395" i="9"/>
  <c r="AA1396" i="9"/>
  <c r="AA1397" i="9"/>
  <c r="AA1398" i="9"/>
  <c r="AA1399" i="9"/>
  <c r="AA1400" i="9"/>
  <c r="AA1401" i="9"/>
  <c r="AA1402" i="9"/>
  <c r="AA1403" i="9"/>
  <c r="AA1404" i="9"/>
  <c r="AA1405" i="9"/>
  <c r="AA1406" i="9"/>
  <c r="AA1407" i="9"/>
  <c r="AA1408" i="9"/>
  <c r="AA1409" i="9"/>
  <c r="AA1410" i="9"/>
  <c r="AA1411" i="9"/>
  <c r="AA1412" i="9"/>
  <c r="AA1413" i="9"/>
  <c r="AA1414" i="9"/>
  <c r="AA1415" i="9"/>
  <c r="AA1416" i="9"/>
  <c r="AA1417" i="9"/>
  <c r="AA1418" i="9"/>
  <c r="AA1419" i="9"/>
  <c r="AA1420" i="9"/>
  <c r="AA1421" i="9"/>
  <c r="AA1422" i="9"/>
  <c r="AA1423" i="9"/>
  <c r="AA1424" i="9"/>
  <c r="AA1425" i="9"/>
  <c r="AA1426" i="9"/>
  <c r="AA1427" i="9"/>
  <c r="AA1428" i="9"/>
  <c r="AA1429" i="9"/>
  <c r="AA1430" i="9"/>
  <c r="AA1431" i="9"/>
  <c r="AA1432" i="9"/>
  <c r="AA1433" i="9"/>
  <c r="AA1434" i="9"/>
  <c r="AA1435" i="9"/>
  <c r="AA1436" i="9"/>
  <c r="AA1437" i="9"/>
  <c r="AA1438" i="9"/>
  <c r="AA1439" i="9"/>
  <c r="AA1440" i="9"/>
  <c r="AA1441" i="9"/>
  <c r="AA1442" i="9"/>
  <c r="AA1443" i="9"/>
  <c r="AA1444" i="9"/>
  <c r="AA1445" i="9"/>
  <c r="AA1446" i="9"/>
  <c r="AA1447" i="9"/>
  <c r="AA1448" i="9"/>
  <c r="AA1449" i="9"/>
  <c r="AA1450" i="9"/>
  <c r="AA1451" i="9"/>
  <c r="AA1452" i="9"/>
  <c r="AA1453" i="9"/>
  <c r="AA1454" i="9"/>
  <c r="AA1455" i="9"/>
  <c r="AA1456" i="9"/>
  <c r="AA1457" i="9"/>
  <c r="AA1458" i="9"/>
  <c r="AA1459" i="9"/>
  <c r="AA1460" i="9"/>
  <c r="AA1461" i="9"/>
  <c r="AA1462" i="9"/>
  <c r="AA1463" i="9"/>
  <c r="AA1464" i="9"/>
  <c r="AA1465" i="9"/>
  <c r="AA1466" i="9"/>
  <c r="AA1467" i="9"/>
  <c r="AA1468" i="9"/>
  <c r="AA1469" i="9"/>
  <c r="AA1470" i="9"/>
  <c r="AA1471" i="9"/>
  <c r="AA1472" i="9"/>
  <c r="AA1473" i="9"/>
  <c r="AA1474" i="9"/>
  <c r="AA1475" i="9"/>
  <c r="AA1476" i="9"/>
  <c r="AA1477" i="9"/>
  <c r="AA1478" i="9"/>
  <c r="AA1479" i="9"/>
  <c r="AA1480" i="9"/>
  <c r="AA1481" i="9"/>
  <c r="AA1482" i="9"/>
  <c r="AA1483" i="9"/>
  <c r="AA1484" i="9"/>
  <c r="AA1485" i="9"/>
  <c r="AA1486" i="9"/>
  <c r="AA1487" i="9"/>
  <c r="AA1488" i="9"/>
  <c r="AA1489" i="9"/>
  <c r="AA1490" i="9"/>
  <c r="AA1491" i="9"/>
  <c r="AA1492" i="9"/>
  <c r="AA1493" i="9"/>
  <c r="AA1494" i="9"/>
  <c r="AA1495" i="9"/>
  <c r="AA1496" i="9"/>
  <c r="AA1497" i="9"/>
  <c r="AA1498" i="9"/>
  <c r="AA1499" i="9"/>
  <c r="AA1500" i="9"/>
  <c r="AA1501" i="9"/>
  <c r="AA1502" i="9"/>
  <c r="AA1503" i="9"/>
  <c r="AA1504" i="9"/>
  <c r="AA1505" i="9"/>
  <c r="AA1506" i="9"/>
  <c r="AA1507" i="9"/>
  <c r="AA1508" i="9"/>
  <c r="AA1509" i="9"/>
  <c r="AA1510" i="9"/>
  <c r="AA1511" i="9"/>
  <c r="AA1512" i="9"/>
  <c r="AA1513" i="9"/>
  <c r="AA1514" i="9"/>
  <c r="AA1515" i="9"/>
  <c r="AA1516" i="9"/>
  <c r="AA1517" i="9"/>
  <c r="AA1518" i="9"/>
  <c r="AA1519" i="9"/>
  <c r="AA1520" i="9"/>
  <c r="AA1521" i="9"/>
  <c r="AA1522" i="9"/>
  <c r="AA1523" i="9"/>
  <c r="AA1524" i="9"/>
  <c r="AA1525" i="9"/>
  <c r="AA1526" i="9"/>
  <c r="AA1527" i="9"/>
  <c r="AA1528" i="9"/>
  <c r="AA1529" i="9"/>
  <c r="AA1530" i="9"/>
  <c r="AA1531" i="9"/>
  <c r="AA1532" i="9"/>
  <c r="AA1533" i="9"/>
  <c r="AA1534" i="9"/>
  <c r="AA1535" i="9"/>
  <c r="AA1536" i="9"/>
  <c r="AA1537" i="9"/>
  <c r="AA1538" i="9"/>
  <c r="AA1539" i="9"/>
  <c r="AA1540" i="9"/>
  <c r="AA1541" i="9"/>
  <c r="AA1542" i="9"/>
  <c r="AA1543" i="9"/>
  <c r="AA1544" i="9"/>
  <c r="AA1545" i="9"/>
  <c r="AA1546" i="9"/>
  <c r="AA1547" i="9"/>
  <c r="AA1548" i="9"/>
  <c r="AA1549" i="9"/>
  <c r="AA1550" i="9"/>
  <c r="AA1551" i="9"/>
  <c r="AA1552" i="9"/>
  <c r="AA1553" i="9"/>
  <c r="AA1554" i="9"/>
  <c r="AA1555" i="9"/>
  <c r="AA1556" i="9"/>
  <c r="AA1557" i="9"/>
  <c r="AA1558" i="9"/>
  <c r="AA1559" i="9"/>
  <c r="AA1560" i="9"/>
  <c r="AA1561" i="9"/>
  <c r="AA1562" i="9"/>
  <c r="AA1563" i="9"/>
  <c r="AA1564" i="9"/>
  <c r="AA1565" i="9"/>
  <c r="AA1566" i="9"/>
  <c r="AA1567" i="9"/>
  <c r="AA1568" i="9"/>
  <c r="AA1569" i="9"/>
  <c r="AA1570" i="9"/>
  <c r="AA1571" i="9"/>
  <c r="AA1572" i="9"/>
  <c r="AA1573" i="9"/>
  <c r="AA1574" i="9"/>
  <c r="AA1575" i="9"/>
  <c r="AA1576" i="9"/>
  <c r="AA1577" i="9"/>
  <c r="AA1578" i="9"/>
  <c r="AA1579" i="9"/>
  <c r="AA1580" i="9"/>
  <c r="AA1581" i="9"/>
  <c r="AA1582" i="9"/>
  <c r="AA1583" i="9"/>
  <c r="AA1584" i="9"/>
  <c r="AA1585" i="9"/>
  <c r="AA1586" i="9"/>
  <c r="AA1587" i="9"/>
  <c r="AA1588" i="9"/>
  <c r="AA1589" i="9"/>
  <c r="AA1590" i="9"/>
  <c r="AA1591" i="9"/>
  <c r="AA1592" i="9"/>
  <c r="AA1593" i="9"/>
  <c r="AA1594" i="9"/>
  <c r="AA1595" i="9"/>
  <c r="AA1596" i="9"/>
  <c r="AA1597" i="9"/>
  <c r="AA1598" i="9"/>
  <c r="AA1600" i="9"/>
  <c r="AA1601" i="9"/>
  <c r="AA1602" i="9"/>
  <c r="AA1603" i="9"/>
  <c r="AA1604" i="9"/>
  <c r="AA1605" i="9"/>
  <c r="AA1606" i="9"/>
  <c r="AA1607" i="9"/>
  <c r="AA1608" i="9"/>
  <c r="AA1609" i="9"/>
  <c r="AA1610" i="9"/>
  <c r="AA1611" i="9"/>
  <c r="AA1612" i="9"/>
  <c r="AA1613" i="9"/>
  <c r="AA1614" i="9"/>
  <c r="AA1615" i="9"/>
  <c r="AA1616" i="9"/>
  <c r="AA1617" i="9"/>
  <c r="AA1618" i="9"/>
  <c r="AA1619" i="9"/>
  <c r="AA1620" i="9"/>
  <c r="AA1621" i="9"/>
  <c r="AA1622" i="9"/>
  <c r="AA1623" i="9"/>
  <c r="AA1624" i="9"/>
  <c r="AA1625" i="9"/>
  <c r="AA1626" i="9"/>
  <c r="AA1627" i="9"/>
  <c r="AA1628" i="9"/>
  <c r="AA1629" i="9"/>
  <c r="AA1630" i="9"/>
  <c r="AA1631" i="9"/>
  <c r="AA1632" i="9"/>
  <c r="AA1633" i="9"/>
  <c r="AA1634" i="9"/>
  <c r="AA1635" i="9"/>
  <c r="AA1636" i="9"/>
  <c r="AA1637" i="9"/>
  <c r="AA1638" i="9"/>
  <c r="AA1639" i="9"/>
  <c r="AA1640" i="9"/>
  <c r="AA1641" i="9"/>
  <c r="AA1642" i="9"/>
  <c r="AA1643" i="9"/>
  <c r="AA1644" i="9"/>
  <c r="AA1645" i="9"/>
  <c r="AA1646" i="9"/>
  <c r="AA1647" i="9"/>
  <c r="AA1648" i="9"/>
  <c r="AA1649" i="9"/>
  <c r="AA1650" i="9"/>
  <c r="AA1651" i="9"/>
  <c r="AA1652" i="9"/>
  <c r="AA1653" i="9"/>
  <c r="AA1654" i="9"/>
  <c r="AA1655" i="9"/>
  <c r="AA1656" i="9"/>
  <c r="AA1657" i="9"/>
  <c r="AA1658" i="9"/>
  <c r="AA1659" i="9"/>
  <c r="AA1660" i="9"/>
  <c r="AA1661" i="9"/>
  <c r="AA1662" i="9"/>
  <c r="AA1663" i="9"/>
  <c r="AA1664" i="9"/>
  <c r="AA1665" i="9"/>
  <c r="AA1666" i="9"/>
  <c r="AA1667" i="9"/>
  <c r="AA1668" i="9"/>
  <c r="AA1669" i="9"/>
  <c r="AA1670" i="9"/>
  <c r="AA1671" i="9"/>
  <c r="AA1672" i="9"/>
  <c r="AA1673" i="9"/>
  <c r="AA1674" i="9"/>
  <c r="AA1675" i="9"/>
  <c r="AA1676" i="9"/>
  <c r="AA1677" i="9"/>
  <c r="AA1678" i="9"/>
  <c r="AA1679" i="9"/>
  <c r="AA1680" i="9"/>
  <c r="AA1681" i="9"/>
  <c r="AA1682" i="9"/>
  <c r="AA1683" i="9"/>
  <c r="AA1684" i="9"/>
  <c r="AA1685" i="9"/>
  <c r="AA1686" i="9"/>
  <c r="AA1687" i="9"/>
  <c r="AA1688" i="9"/>
  <c r="AA1689" i="9"/>
  <c r="AA1690" i="9"/>
  <c r="AA1691" i="9"/>
  <c r="AA1692" i="9"/>
  <c r="AA1693" i="9"/>
  <c r="AA1694" i="9"/>
  <c r="AA1695" i="9"/>
  <c r="AA1696" i="9"/>
  <c r="AA1697" i="9"/>
  <c r="AA1698" i="9"/>
  <c r="AA1699" i="9"/>
  <c r="AA1700" i="9"/>
  <c r="AA1701" i="9"/>
  <c r="AA1702" i="9"/>
  <c r="AA1703" i="9"/>
  <c r="AA1704" i="9"/>
  <c r="AA1705" i="9"/>
  <c r="AA1706" i="9"/>
  <c r="AA1707" i="9"/>
  <c r="AA1708" i="9"/>
  <c r="AA1709" i="9"/>
  <c r="AA1710" i="9"/>
  <c r="AA1711" i="9"/>
  <c r="AA1712" i="9"/>
  <c r="AA1713" i="9"/>
  <c r="AA1714" i="9"/>
  <c r="AA1715" i="9"/>
  <c r="AA1716" i="9"/>
  <c r="AA1717" i="9"/>
  <c r="AA1718" i="9"/>
  <c r="AA1719" i="9"/>
  <c r="AA1720" i="9"/>
  <c r="AA1721" i="9"/>
  <c r="AA1722" i="9"/>
  <c r="AA1723" i="9"/>
  <c r="AA1724" i="9"/>
  <c r="AA1725" i="9"/>
  <c r="AA1726" i="9"/>
  <c r="AA1727" i="9"/>
  <c r="AA1728" i="9"/>
  <c r="AA1729" i="9"/>
  <c r="AA1730" i="9"/>
  <c r="AA1731" i="9"/>
  <c r="AA1732" i="9"/>
  <c r="AA1733" i="9"/>
  <c r="AA1734" i="9"/>
  <c r="AA1735" i="9"/>
  <c r="AA1736" i="9"/>
  <c r="AA1737" i="9"/>
  <c r="AA1738" i="9"/>
  <c r="AA1739" i="9"/>
  <c r="AA1740" i="9"/>
  <c r="AA1741" i="9"/>
  <c r="AA1742" i="9"/>
  <c r="AA1743" i="9"/>
  <c r="AA1744" i="9"/>
  <c r="AA1745" i="9"/>
  <c r="AA1746" i="9"/>
  <c r="AA1747" i="9"/>
  <c r="AA1748" i="9"/>
  <c r="AA1749" i="9"/>
  <c r="AA1750" i="9"/>
  <c r="AA1751" i="9"/>
  <c r="AA1752" i="9"/>
  <c r="AA1753" i="9"/>
  <c r="AA1754" i="9"/>
  <c r="AA1755" i="9"/>
  <c r="AA1756" i="9"/>
  <c r="AA1757" i="9"/>
  <c r="AA1758" i="9"/>
  <c r="AA1759" i="9"/>
  <c r="AA1760" i="9"/>
  <c r="AA1761" i="9"/>
  <c r="AA1762" i="9"/>
  <c r="AA1763" i="9"/>
  <c r="AA1764" i="9"/>
  <c r="AA1765" i="9"/>
  <c r="AA1766" i="9"/>
  <c r="AA1767" i="9"/>
  <c r="AA1768" i="9"/>
  <c r="AA1769" i="9"/>
  <c r="AA1770" i="9"/>
  <c r="AA1771" i="9"/>
  <c r="AA1772" i="9"/>
  <c r="AA1773" i="9"/>
  <c r="AA1774" i="9"/>
  <c r="AA1775" i="9"/>
  <c r="AA1776" i="9"/>
  <c r="AA1777" i="9"/>
  <c r="AA1778" i="9"/>
  <c r="AA1779" i="9"/>
  <c r="AA1780" i="9"/>
  <c r="AA1781" i="9"/>
  <c r="AA1782" i="9"/>
  <c r="AA1783" i="9"/>
  <c r="AA1784" i="9"/>
  <c r="AA1785" i="9"/>
  <c r="AA1786" i="9"/>
  <c r="AA1787" i="9"/>
  <c r="AA1788" i="9"/>
  <c r="AA1789" i="9"/>
  <c r="AA1790" i="9"/>
  <c r="AA1791" i="9"/>
  <c r="AA1792" i="9"/>
  <c r="AA1793" i="9"/>
  <c r="AA1794" i="9"/>
  <c r="AA1795" i="9"/>
  <c r="AA1796" i="9"/>
  <c r="AA1797" i="9"/>
  <c r="AA1798" i="9"/>
  <c r="AA1799" i="9"/>
  <c r="AA1800" i="9"/>
  <c r="AA1801" i="9"/>
  <c r="AA1802" i="9"/>
  <c r="AA1803" i="9"/>
  <c r="AA1804" i="9"/>
  <c r="AA1805" i="9"/>
  <c r="AA1806" i="9"/>
  <c r="AA1807" i="9"/>
  <c r="AA1808" i="9"/>
  <c r="AA1809" i="9"/>
  <c r="AA1810" i="9"/>
  <c r="AA1811" i="9"/>
  <c r="AA1812" i="9"/>
  <c r="AA1813" i="9"/>
  <c r="AA1814" i="9"/>
  <c r="AA1815" i="9"/>
  <c r="AA1816" i="9"/>
  <c r="AA1817" i="9"/>
  <c r="AA1818" i="9"/>
  <c r="AA1819" i="9"/>
  <c r="AA1820" i="9"/>
  <c r="AA1821" i="9"/>
  <c r="AA1822" i="9"/>
  <c r="AA1823" i="9"/>
  <c r="AA1824" i="9"/>
  <c r="AA1825" i="9"/>
  <c r="AA1826" i="9"/>
  <c r="AA1827" i="9"/>
  <c r="AA1828" i="9"/>
  <c r="AA1829" i="9"/>
  <c r="AA1830" i="9"/>
  <c r="AA1831" i="9"/>
  <c r="AA1832" i="9"/>
  <c r="AA1833" i="9"/>
  <c r="AA1834" i="9"/>
  <c r="AA1835" i="9"/>
  <c r="AA1836" i="9"/>
  <c r="AA1837" i="9"/>
  <c r="AA1838" i="9"/>
  <c r="AA1839" i="9"/>
  <c r="AA1840" i="9"/>
  <c r="AA1841" i="9"/>
  <c r="AA1842" i="9"/>
  <c r="AA1843" i="9"/>
  <c r="AA1844" i="9"/>
  <c r="AA1845" i="9"/>
  <c r="AA1846" i="9"/>
  <c r="AA1847" i="9"/>
  <c r="AA1848" i="9"/>
  <c r="AA1849" i="9"/>
  <c r="AA1850" i="9"/>
  <c r="AA1851" i="9"/>
  <c r="AA1852" i="9"/>
  <c r="AA1853" i="9"/>
  <c r="AA1854" i="9"/>
  <c r="AA1855" i="9"/>
  <c r="AA1856" i="9"/>
  <c r="AA1857" i="9"/>
  <c r="AA1858" i="9"/>
  <c r="AA1859" i="9"/>
  <c r="AA1860" i="9"/>
  <c r="AA1861" i="9"/>
  <c r="AA1862" i="9"/>
  <c r="AA1863" i="9"/>
  <c r="AA1864" i="9"/>
  <c r="AA1865" i="9"/>
  <c r="AA1866" i="9"/>
  <c r="AA1867" i="9"/>
  <c r="AA1868" i="9"/>
  <c r="AA1869" i="9"/>
  <c r="AA1870" i="9"/>
  <c r="AA1871" i="9"/>
  <c r="AA1872" i="9"/>
  <c r="AA1940" i="9"/>
  <c r="AA1941" i="9"/>
  <c r="AA1942" i="9"/>
  <c r="AA1943" i="9"/>
  <c r="AA1944" i="9"/>
  <c r="AA1945" i="9"/>
  <c r="AA1946" i="9"/>
  <c r="AA1947" i="9"/>
  <c r="AA1948" i="9"/>
  <c r="AA1958" i="9"/>
  <c r="AA1959" i="9"/>
  <c r="AA1960" i="9"/>
  <c r="AA1961" i="9"/>
  <c r="AA1962" i="9"/>
  <c r="AA1963" i="9"/>
  <c r="AA1964" i="9"/>
  <c r="AA1965" i="9"/>
  <c r="AA1966" i="9"/>
  <c r="AA1978" i="9"/>
  <c r="AA1979" i="9"/>
  <c r="AA1980" i="9"/>
  <c r="AA1981" i="9"/>
  <c r="AA1982" i="9"/>
  <c r="AA1983" i="9"/>
  <c r="AA1984" i="9"/>
  <c r="AA1985" i="9"/>
  <c r="AA1986" i="9"/>
  <c r="AA1987" i="9"/>
  <c r="AA1988" i="9"/>
  <c r="AA1989" i="9"/>
  <c r="AA1990" i="9"/>
  <c r="AA1991" i="9"/>
  <c r="AA1992" i="9"/>
  <c r="AA1993" i="9"/>
  <c r="AA1994" i="9"/>
  <c r="AA2004" i="9"/>
  <c r="AA2005" i="9"/>
  <c r="AA2006" i="9"/>
  <c r="AA2007" i="9"/>
  <c r="AA2008" i="9"/>
  <c r="AA2009" i="9"/>
  <c r="AA2010" i="9"/>
  <c r="AA2011" i="9"/>
  <c r="AA2012" i="9"/>
  <c r="AA2013" i="9"/>
  <c r="AA2014" i="9"/>
  <c r="AA2015" i="9"/>
  <c r="AA2016" i="9"/>
  <c r="AA2017" i="9"/>
  <c r="AA2018" i="9"/>
  <c r="AA2019" i="9"/>
  <c r="AA2020" i="9"/>
  <c r="AA2029" i="9"/>
  <c r="AA2030" i="9"/>
  <c r="AA2031" i="9"/>
  <c r="AA2032" i="9"/>
  <c r="AA2033" i="9"/>
  <c r="AA2034" i="9"/>
  <c r="AA2035" i="9"/>
  <c r="AA2050" i="9"/>
  <c r="AA2051" i="9"/>
  <c r="AA2052" i="9"/>
  <c r="AA2053" i="9"/>
  <c r="AA2054" i="9"/>
  <c r="AA2055" i="9"/>
  <c r="AA2056" i="9"/>
  <c r="AA2057" i="9"/>
  <c r="AA2058" i="9"/>
  <c r="AA2059" i="9"/>
  <c r="AA2060" i="9"/>
  <c r="AA2061" i="9"/>
  <c r="AA2062" i="9"/>
  <c r="AA2063" i="9"/>
  <c r="AA2064" i="9"/>
  <c r="AA2065" i="9"/>
  <c r="AA2066" i="9"/>
  <c r="AA2067" i="9"/>
  <c r="AA2068" i="9"/>
  <c r="AA2069" i="9"/>
  <c r="AA2070" i="9"/>
  <c r="AA2071" i="9"/>
  <c r="AA2072" i="9"/>
  <c r="AA2073" i="9"/>
  <c r="AA2074" i="9"/>
  <c r="AA2075" i="9"/>
  <c r="AA2076" i="9"/>
  <c r="AA2077" i="9"/>
  <c r="AA2078" i="9"/>
  <c r="AA2079" i="9"/>
  <c r="AA2080" i="9"/>
  <c r="AA2081" i="9"/>
  <c r="AA2082" i="9"/>
  <c r="AA2083" i="9"/>
  <c r="AA2084" i="9"/>
  <c r="AA2085" i="9"/>
  <c r="AA2086" i="9"/>
  <c r="AA2087" i="9"/>
  <c r="AA2088" i="9"/>
  <c r="AA2089" i="9"/>
  <c r="AA2090" i="9"/>
  <c r="AA2091" i="9"/>
  <c r="AA2092" i="9"/>
  <c r="AA2093" i="9"/>
  <c r="AA2094" i="9"/>
  <c r="AA2095" i="9"/>
  <c r="AA2096" i="9"/>
  <c r="AA2097" i="9"/>
  <c r="AA2098" i="9"/>
  <c r="AA2099" i="9"/>
  <c r="AA2100" i="9"/>
  <c r="AA2101" i="9"/>
  <c r="AA2102" i="9"/>
  <c r="AA2103" i="9"/>
  <c r="AA2104" i="9"/>
  <c r="AA2105" i="9"/>
  <c r="AA2106" i="9"/>
  <c r="AA2107" i="9"/>
  <c r="AA2108" i="9"/>
  <c r="AA2109" i="9"/>
  <c r="AA2110" i="9"/>
  <c r="AA2111" i="9"/>
  <c r="AA2112" i="9"/>
  <c r="AA2113" i="9"/>
  <c r="AA2114" i="9"/>
  <c r="AA2115" i="9"/>
  <c r="AA2116" i="9"/>
  <c r="AA2117" i="9"/>
  <c r="AA2118" i="9"/>
  <c r="AA2119" i="9"/>
  <c r="AA2120" i="9"/>
  <c r="AA2121" i="9"/>
  <c r="AA2122" i="9"/>
  <c r="AA2123" i="9"/>
  <c r="AA2124" i="9"/>
  <c r="AA2125" i="9"/>
  <c r="AA2126" i="9"/>
  <c r="AA2127" i="9"/>
  <c r="AA2128" i="9"/>
  <c r="AA2129" i="9"/>
  <c r="AA2130" i="9"/>
  <c r="AA2131" i="9"/>
  <c r="AA2132" i="9"/>
  <c r="AA2133" i="9"/>
  <c r="AA2134" i="9"/>
  <c r="AA2135" i="9"/>
  <c r="AA2136" i="9"/>
  <c r="AA2137" i="9"/>
  <c r="AA2138" i="9"/>
  <c r="AA2139" i="9"/>
  <c r="AA2140" i="9"/>
  <c r="AA2141" i="9"/>
  <c r="AA2142" i="9"/>
  <c r="AA2143" i="9"/>
  <c r="AA2144" i="9"/>
  <c r="AA2145" i="9"/>
  <c r="AA2146" i="9"/>
  <c r="AA2147" i="9"/>
  <c r="AA2148" i="9"/>
  <c r="AA2149" i="9"/>
  <c r="AA2150" i="9"/>
  <c r="AA2151" i="9"/>
  <c r="AA2152" i="9"/>
  <c r="AA2153" i="9"/>
  <c r="AA2154" i="9"/>
  <c r="AA2155" i="9"/>
  <c r="AA2156" i="9"/>
  <c r="AA2157" i="9"/>
  <c r="AA2158" i="9"/>
  <c r="AA2159" i="9"/>
  <c r="AA2160" i="9"/>
  <c r="AA2161" i="9"/>
  <c r="AA2162" i="9"/>
  <c r="AA2163" i="9"/>
  <c r="AA2164" i="9"/>
  <c r="AA2165" i="9"/>
  <c r="AA2166" i="9"/>
  <c r="AA2167" i="9"/>
  <c r="AA2168" i="9"/>
  <c r="AA2169" i="9"/>
  <c r="AA2170" i="9"/>
  <c r="AA2171" i="9"/>
  <c r="AA2172" i="9"/>
  <c r="AA2173" i="9"/>
  <c r="AA2174" i="9"/>
  <c r="AA2175" i="9"/>
  <c r="AA2176" i="9"/>
  <c r="AA2177" i="9"/>
  <c r="AA2178" i="9"/>
  <c r="AA2179" i="9"/>
  <c r="AA2180" i="9"/>
  <c r="AA2181" i="9"/>
  <c r="AA2182" i="9"/>
  <c r="AA2183" i="9"/>
  <c r="AA2184" i="9"/>
  <c r="AA2185" i="9"/>
  <c r="AA2186" i="9"/>
  <c r="AA2187" i="9"/>
  <c r="AA2188" i="9"/>
  <c r="AA2189" i="9"/>
  <c r="AA2190" i="9"/>
  <c r="AA2191" i="9"/>
  <c r="AA2192" i="9"/>
  <c r="AA2193" i="9"/>
  <c r="AA2194" i="9"/>
  <c r="AA2195" i="9"/>
  <c r="AA2196" i="9"/>
  <c r="AA2197" i="9"/>
  <c r="AA2198" i="9"/>
  <c r="AA2199" i="9"/>
  <c r="AA2200" i="9"/>
  <c r="AA2201" i="9"/>
  <c r="AA2202" i="9"/>
  <c r="AA2203" i="9"/>
  <c r="AA2204" i="9"/>
  <c r="AA2205" i="9"/>
  <c r="AA2206" i="9"/>
  <c r="AA2207" i="9"/>
  <c r="AA2208" i="9"/>
  <c r="AA2209" i="9"/>
  <c r="AA2210" i="9"/>
  <c r="AA2211" i="9"/>
  <c r="AA2212" i="9"/>
  <c r="AA2213" i="9"/>
  <c r="AA2214" i="9"/>
  <c r="AA2215" i="9"/>
  <c r="AA2216" i="9"/>
  <c r="AA2217" i="9"/>
  <c r="AA2218" i="9"/>
  <c r="AA2219" i="9"/>
  <c r="AA2220" i="9"/>
  <c r="AA2221" i="9"/>
  <c r="AA2222" i="9"/>
  <c r="AA2223" i="9"/>
  <c r="AA2224" i="9"/>
  <c r="AA2225" i="9"/>
  <c r="AA2226" i="9"/>
  <c r="AA2227" i="9"/>
  <c r="AA2228" i="9"/>
  <c r="AA2229" i="9"/>
  <c r="AA2230" i="9"/>
  <c r="AA2231" i="9"/>
  <c r="AA2232" i="9"/>
  <c r="AA2233" i="9"/>
  <c r="AA2234" i="9"/>
  <c r="AA2235" i="9"/>
  <c r="AA2236" i="9"/>
  <c r="AA2237" i="9"/>
  <c r="AA2238" i="9"/>
  <c r="AA2239" i="9"/>
  <c r="AA2240" i="9"/>
  <c r="AA2241" i="9"/>
  <c r="AA2242" i="9"/>
  <c r="AA2243" i="9"/>
  <c r="AA2244" i="9"/>
  <c r="AA2245" i="9"/>
  <c r="AA2246" i="9"/>
  <c r="AA2247" i="9"/>
  <c r="AA2248" i="9"/>
  <c r="AA2249" i="9"/>
  <c r="AA2250" i="9"/>
  <c r="AA2251" i="9"/>
  <c r="AA2252" i="9"/>
  <c r="AA2253" i="9"/>
  <c r="AA2254" i="9"/>
  <c r="AA2255" i="9"/>
  <c r="AA2256" i="9"/>
  <c r="AA2257" i="9"/>
  <c r="AA2258" i="9"/>
  <c r="AA2259" i="9"/>
  <c r="AA2260" i="9"/>
  <c r="AA2261" i="9"/>
  <c r="AA2262" i="9"/>
  <c r="AA2263" i="9"/>
  <c r="AA2264" i="9"/>
  <c r="AA2265" i="9"/>
  <c r="AA2266" i="9"/>
  <c r="AA2267" i="9"/>
  <c r="AA2268" i="9"/>
  <c r="AA2269" i="9"/>
  <c r="AA2270" i="9"/>
  <c r="AA2271" i="9"/>
  <c r="AA2272" i="9"/>
  <c r="AA2273" i="9"/>
  <c r="AA2274" i="9"/>
  <c r="AA2275" i="9"/>
  <c r="AA2276" i="9"/>
  <c r="AA2277" i="9"/>
  <c r="AA2278" i="9"/>
  <c r="AA2279" i="9"/>
  <c r="AA2280" i="9"/>
  <c r="AA2281" i="9"/>
  <c r="AA2282" i="9"/>
  <c r="AA2283" i="9"/>
  <c r="AA2284" i="9"/>
  <c r="AA2285" i="9"/>
  <c r="AA2286" i="9"/>
  <c r="AA2287" i="9"/>
  <c r="AA2288" i="9"/>
  <c r="AA2289" i="9"/>
  <c r="AA2290" i="9"/>
  <c r="AA2291" i="9"/>
  <c r="AA2292" i="9"/>
  <c r="AA2293" i="9"/>
  <c r="AA2294" i="9"/>
  <c r="AA2295" i="9"/>
  <c r="AA2296" i="9"/>
  <c r="AA2297" i="9"/>
  <c r="AA2298" i="9"/>
  <c r="AA2299" i="9"/>
  <c r="AA2300" i="9"/>
  <c r="AA2301" i="9"/>
  <c r="AA2302" i="9"/>
  <c r="AA2303" i="9"/>
  <c r="AA2304" i="9"/>
  <c r="AA2305" i="9"/>
  <c r="AA2306" i="9"/>
  <c r="AA2307" i="9"/>
  <c r="AA2308" i="9"/>
  <c r="AA2309" i="9"/>
  <c r="AA2310" i="9"/>
  <c r="AA2311" i="9"/>
  <c r="AA2312" i="9"/>
  <c r="AA2313" i="9"/>
  <c r="AA2314" i="9"/>
  <c r="AA2315" i="9"/>
  <c r="AA2316" i="9"/>
  <c r="AA2317" i="9"/>
  <c r="AA2318" i="9"/>
  <c r="AA2319" i="9"/>
  <c r="AA2320" i="9"/>
  <c r="AA2321" i="9"/>
  <c r="AA2322" i="9"/>
  <c r="AA2323" i="9"/>
  <c r="AA2324" i="9"/>
  <c r="AA2325" i="9"/>
  <c r="AA2326" i="9"/>
  <c r="AA2327" i="9"/>
  <c r="AA2328" i="9"/>
  <c r="AA2329" i="9"/>
  <c r="AA2330" i="9"/>
  <c r="AA2331" i="9"/>
  <c r="AA2332" i="9"/>
  <c r="AA2333" i="9"/>
  <c r="AA2334" i="9"/>
  <c r="AA2335" i="9"/>
  <c r="AA2336" i="9"/>
  <c r="AA2337" i="9"/>
  <c r="AA2338" i="9"/>
  <c r="AA2339" i="9"/>
  <c r="AA2340" i="9"/>
  <c r="AA2341" i="9"/>
  <c r="AA2342" i="9"/>
  <c r="AA2343" i="9"/>
  <c r="AA2344" i="9"/>
  <c r="AA2345" i="9"/>
  <c r="AA2346" i="9"/>
  <c r="AA2347" i="9"/>
  <c r="AA2348" i="9"/>
  <c r="AA2349" i="9"/>
  <c r="AA2350" i="9"/>
  <c r="AA2351" i="9"/>
  <c r="AA2352" i="9"/>
  <c r="AA2353" i="9"/>
  <c r="AA2354" i="9"/>
  <c r="AA2355" i="9"/>
  <c r="AA2356" i="9"/>
  <c r="AA2357" i="9"/>
  <c r="AA2358" i="9"/>
  <c r="AA2359" i="9"/>
  <c r="AA2360" i="9"/>
  <c r="AA2361" i="9"/>
  <c r="AA2362" i="9"/>
  <c r="AA2363" i="9"/>
  <c r="AA2364" i="9"/>
  <c r="AA2365" i="9"/>
  <c r="AA2366" i="9"/>
  <c r="AA2367" i="9"/>
  <c r="AA2368" i="9"/>
  <c r="AA2369" i="9"/>
  <c r="AA2370" i="9"/>
  <c r="AA2371" i="9"/>
  <c r="AA2372" i="9"/>
  <c r="AA2373" i="9"/>
  <c r="AA2374" i="9"/>
  <c r="AA2375" i="9"/>
  <c r="AA2376" i="9"/>
  <c r="AA2377" i="9"/>
  <c r="AA2378" i="9"/>
  <c r="AA2379" i="9"/>
  <c r="AA2380" i="9"/>
  <c r="AA2381" i="9"/>
  <c r="AA2382" i="9"/>
  <c r="AA2383" i="9"/>
  <c r="AA2384" i="9"/>
  <c r="AA2385" i="9"/>
  <c r="AA2386" i="9"/>
  <c r="AA2387" i="9"/>
  <c r="AA2388" i="9"/>
  <c r="AA2389" i="9"/>
  <c r="AA2390" i="9"/>
  <c r="AA2391" i="9"/>
  <c r="AA2392" i="9"/>
  <c r="AA2393" i="9"/>
  <c r="AA2394" i="9"/>
  <c r="AA2395" i="9"/>
  <c r="AA2396" i="9"/>
  <c r="AA2397" i="9"/>
  <c r="AA2398" i="9"/>
  <c r="AA2399" i="9"/>
  <c r="AA2400" i="9"/>
  <c r="AA2401" i="9"/>
  <c r="AA2402" i="9"/>
  <c r="AA2403" i="9"/>
  <c r="AA2404" i="9"/>
  <c r="AA2405" i="9"/>
  <c r="AA2406" i="9"/>
  <c r="AA2407" i="9"/>
  <c r="AA2408" i="9"/>
  <c r="AA2409" i="9"/>
  <c r="AA2410" i="9"/>
  <c r="AA2411" i="9"/>
  <c r="AA2412" i="9"/>
  <c r="AA2413" i="9"/>
  <c r="AA2414" i="9"/>
  <c r="AA2415" i="9"/>
  <c r="AA2416" i="9"/>
  <c r="AA2417" i="9"/>
  <c r="AA2418" i="9"/>
  <c r="AA2419" i="9"/>
  <c r="AA2420" i="9"/>
  <c r="AA2421" i="9"/>
  <c r="AA2422" i="9"/>
  <c r="AA2423" i="9"/>
  <c r="AA2424" i="9"/>
  <c r="AA2425" i="9"/>
  <c r="AA2426" i="9"/>
  <c r="AA2427" i="9"/>
  <c r="AA2428" i="9"/>
  <c r="AA2429" i="9"/>
  <c r="AA2430" i="9"/>
  <c r="AA2431" i="9"/>
  <c r="AA2432" i="9"/>
  <c r="AA2433" i="9"/>
  <c r="AA2434" i="9"/>
  <c r="AA2435" i="9"/>
  <c r="AA2436" i="9"/>
  <c r="AA2437" i="9"/>
  <c r="AA2438" i="9"/>
  <c r="AA2439" i="9"/>
  <c r="AA2440" i="9"/>
  <c r="AA2441" i="9"/>
  <c r="AA2442" i="9"/>
  <c r="AA2443" i="9"/>
  <c r="AA2444" i="9"/>
  <c r="AA2445" i="9"/>
  <c r="AA2446" i="9"/>
  <c r="AA2447" i="9"/>
  <c r="AA2448" i="9"/>
  <c r="AA2449" i="9"/>
  <c r="AA2450" i="9"/>
  <c r="AA2451" i="9"/>
  <c r="AA2452" i="9"/>
  <c r="AA2453" i="9"/>
  <c r="AA2454" i="9"/>
  <c r="AA2455" i="9"/>
  <c r="AA2456" i="9"/>
  <c r="AA2457" i="9"/>
  <c r="AA2458" i="9"/>
  <c r="AA2459" i="9"/>
  <c r="AA2460" i="9"/>
  <c r="AA2462" i="9"/>
  <c r="AA2463" i="9"/>
  <c r="AA2464" i="9"/>
  <c r="AA2465" i="9"/>
  <c r="AA2466" i="9"/>
  <c r="AA2468" i="9"/>
  <c r="AA2469" i="9"/>
  <c r="AA2470" i="9"/>
  <c r="AA2471" i="9"/>
  <c r="AA2472" i="9"/>
  <c r="AA2473" i="9"/>
  <c r="AA2474" i="9"/>
  <c r="AA2475" i="9"/>
  <c r="AA2476" i="9"/>
  <c r="AA2477" i="9"/>
  <c r="AA2478" i="9"/>
  <c r="AA2479" i="9"/>
  <c r="AA2480" i="9"/>
  <c r="AA2481" i="9"/>
  <c r="AA2482" i="9"/>
  <c r="AA2483" i="9"/>
  <c r="AA2484" i="9"/>
  <c r="AA2485" i="9"/>
  <c r="AA2486" i="9"/>
  <c r="AA2487" i="9"/>
  <c r="AA2488" i="9"/>
  <c r="AA2489" i="9"/>
  <c r="AA2490" i="9"/>
  <c r="AA2491" i="9"/>
  <c r="AA2492" i="9"/>
  <c r="AA2493" i="9"/>
  <c r="AA2494" i="9"/>
  <c r="AA2495" i="9"/>
  <c r="AA2496" i="9"/>
  <c r="AA2497" i="9"/>
  <c r="AA2498" i="9"/>
  <c r="AA2499" i="9"/>
  <c r="AA2500" i="9"/>
  <c r="AA2501" i="9"/>
  <c r="AA2502" i="9"/>
  <c r="AA2503" i="9"/>
  <c r="AA2504" i="9"/>
  <c r="AA2505" i="9"/>
  <c r="AA2506" i="9"/>
  <c r="AA2507" i="9"/>
  <c r="AA2508" i="9"/>
  <c r="AA2509" i="9"/>
  <c r="AA2510" i="9"/>
  <c r="AA2511" i="9"/>
  <c r="AA2512" i="9"/>
  <c r="AA2513" i="9"/>
  <c r="AA2514" i="9"/>
  <c r="AA3039" i="9"/>
  <c r="AA3040" i="9"/>
  <c r="AA3044" i="9"/>
  <c r="AA3045" i="9"/>
  <c r="AA3049" i="9"/>
  <c r="AA3050" i="9"/>
  <c r="AA5" i="9"/>
  <c r="AA7" i="9"/>
  <c r="AA8" i="9"/>
  <c r="AA9" i="9"/>
  <c r="AA10" i="9"/>
  <c r="AA11" i="9"/>
  <c r="Y1284" i="9"/>
  <c r="AD1284" i="9" s="1"/>
  <c r="Y1279" i="9"/>
  <c r="AD1279" i="9" s="1"/>
  <c r="Y1277" i="9"/>
  <c r="AD1277" i="9" s="1"/>
  <c r="Y1274" i="9"/>
  <c r="AD1274" i="9" s="1"/>
  <c r="Y1272" i="9"/>
  <c r="AD1272" i="9" s="1"/>
  <c r="Y1264" i="9"/>
  <c r="AD1264" i="9" s="1"/>
  <c r="Y1259" i="9"/>
  <c r="AD1259" i="9" s="1"/>
  <c r="Y1235" i="9"/>
  <c r="AD1235" i="9" s="1"/>
  <c r="Y1234" i="9"/>
  <c r="AD1234" i="9" s="1"/>
  <c r="Y1230" i="9"/>
  <c r="AD1230" i="9" s="1"/>
  <c r="Y1229" i="9"/>
  <c r="AD1229" i="9" s="1"/>
  <c r="Y1133" i="9"/>
  <c r="AD1133" i="9" s="1"/>
  <c r="Y1132" i="9"/>
  <c r="AD1132" i="9" s="1"/>
  <c r="Y1131" i="9"/>
  <c r="AD1131" i="9" s="1"/>
  <c r="Y1129" i="9"/>
  <c r="AD1129" i="9" s="1"/>
  <c r="Y1127" i="9"/>
  <c r="AD1127" i="9" s="1"/>
  <c r="Y1126" i="9"/>
  <c r="AD1126" i="9" s="1"/>
  <c r="Y1125" i="9"/>
  <c r="AD1125" i="9" s="1"/>
  <c r="Y1124" i="9"/>
  <c r="AD1124" i="9" s="1"/>
  <c r="Y1123" i="9"/>
  <c r="AD1123" i="9" s="1"/>
  <c r="Y1121" i="9"/>
  <c r="AD1121" i="9" s="1"/>
  <c r="Y1120" i="9"/>
  <c r="AD1120" i="9" s="1"/>
  <c r="Y1119" i="9"/>
  <c r="AD1119" i="9" s="1"/>
  <c r="Y1118" i="9"/>
  <c r="AD1118" i="9" s="1"/>
  <c r="Y1117" i="9"/>
  <c r="AD1117" i="9" s="1"/>
  <c r="Y1115" i="9"/>
  <c r="AD1115" i="9" s="1"/>
  <c r="Y1114" i="9"/>
  <c r="AD1114" i="9" s="1"/>
  <c r="Y1113" i="9"/>
  <c r="AD1113" i="9" s="1"/>
  <c r="Y1112" i="9"/>
  <c r="AD1112" i="9" s="1"/>
  <c r="Y1111" i="9"/>
  <c r="AD1111" i="9" s="1"/>
  <c r="Y1109" i="9"/>
  <c r="AD1109" i="9" s="1"/>
  <c r="Y1108" i="9"/>
  <c r="AD1108" i="9" s="1"/>
  <c r="Y1107" i="9"/>
  <c r="AD1107" i="9" s="1"/>
  <c r="Y1106" i="9"/>
  <c r="AD1106" i="9" s="1"/>
  <c r="Y1105" i="9"/>
  <c r="AD1105" i="9" s="1"/>
  <c r="Y1103" i="9"/>
  <c r="AD1103" i="9" s="1"/>
  <c r="Y1102" i="9"/>
  <c r="AD1102" i="9" s="1"/>
  <c r="Y1101" i="9"/>
  <c r="AD1101" i="9" s="1"/>
  <c r="Y1100" i="9"/>
  <c r="AD1100" i="9" s="1"/>
  <c r="Y1099" i="9"/>
  <c r="AD1099" i="9" s="1"/>
  <c r="Y1097" i="9"/>
  <c r="AD1097" i="9" s="1"/>
  <c r="Y1096" i="9"/>
  <c r="AD1096" i="9" s="1"/>
  <c r="Y1095" i="9"/>
  <c r="AD1095" i="9" s="1"/>
  <c r="Y1094" i="9"/>
  <c r="AD1094" i="9" s="1"/>
  <c r="Y1093" i="9"/>
  <c r="AD1093" i="9" s="1"/>
  <c r="Y1091" i="9"/>
  <c r="AD1091" i="9" s="1"/>
  <c r="Y1090" i="9"/>
  <c r="AD1090" i="9" s="1"/>
  <c r="Y1089" i="9"/>
  <c r="AD1089" i="9" s="1"/>
  <c r="Y1088" i="9"/>
  <c r="AD1088" i="9" s="1"/>
  <c r="Y1087" i="9"/>
  <c r="AD1087" i="9" s="1"/>
  <c r="Y1085" i="9"/>
  <c r="AD1085" i="9" s="1"/>
  <c r="Y1084" i="9"/>
  <c r="AD1084" i="9" s="1"/>
  <c r="Y1083" i="9"/>
  <c r="AD1083" i="9" s="1"/>
  <c r="Y1082" i="9"/>
  <c r="AD1082" i="9" s="1"/>
  <c r="Y1081" i="9"/>
  <c r="AD1081" i="9" s="1"/>
  <c r="Y1079" i="9"/>
  <c r="AD1079" i="9" s="1"/>
  <c r="Y1078" i="9"/>
  <c r="AD1078" i="9" s="1"/>
  <c r="Y1077" i="9"/>
  <c r="AD1077" i="9" s="1"/>
  <c r="Y1076" i="9"/>
  <c r="AD1076" i="9" s="1"/>
  <c r="Y1075" i="9"/>
  <c r="AD1075" i="9" s="1"/>
  <c r="Y839" i="9"/>
  <c r="AD839" i="9" s="1"/>
  <c r="Y838" i="9"/>
  <c r="AD838" i="9" s="1"/>
  <c r="Y837" i="9"/>
  <c r="AD837" i="9" s="1"/>
  <c r="Y836" i="9"/>
  <c r="AD836" i="9" s="1"/>
  <c r="Y834" i="9"/>
  <c r="AD834" i="9" s="1"/>
  <c r="Y844" i="9"/>
  <c r="AD844" i="9" s="1"/>
  <c r="Y833" i="9"/>
  <c r="AD833" i="9" s="1"/>
  <c r="Y770" i="9"/>
  <c r="AD770" i="9" s="1"/>
  <c r="Y774" i="9"/>
  <c r="AD774" i="9" s="1"/>
  <c r="Y778" i="9"/>
  <c r="AD778" i="9" s="1"/>
  <c r="Y782" i="9"/>
  <c r="AD782" i="9" s="1"/>
  <c r="Y786" i="9"/>
  <c r="AD786" i="9" s="1"/>
  <c r="Y790" i="9"/>
  <c r="AD790" i="9" s="1"/>
  <c r="Y802" i="9"/>
  <c r="AD802" i="9" s="1"/>
  <c r="Y599" i="9"/>
  <c r="AD599" i="9" s="1"/>
  <c r="Y598" i="9"/>
  <c r="AD598" i="9" s="1"/>
  <c r="Y597" i="9"/>
  <c r="AD597" i="9" s="1"/>
  <c r="Y596" i="9"/>
  <c r="AD596" i="9" s="1"/>
  <c r="Y595" i="9"/>
  <c r="AD595" i="9" s="1"/>
  <c r="Y594" i="9"/>
  <c r="AD594" i="9" s="1"/>
  <c r="Y593" i="9"/>
  <c r="AD593" i="9" s="1"/>
  <c r="Y592" i="9"/>
  <c r="AD592" i="9" s="1"/>
  <c r="Y467" i="9"/>
  <c r="AD467" i="9" s="1"/>
  <c r="Y466" i="9"/>
  <c r="AD466" i="9" s="1"/>
  <c r="Y465" i="9"/>
  <c r="AD465" i="9" s="1"/>
  <c r="Y464" i="9"/>
  <c r="AD464" i="9" s="1"/>
  <c r="Y463" i="9"/>
  <c r="AD463" i="9" s="1"/>
  <c r="Y461" i="9"/>
  <c r="AD461" i="9" s="1"/>
  <c r="Y460" i="9"/>
  <c r="AD460" i="9" s="1"/>
  <c r="Y459" i="9"/>
  <c r="AD459" i="9" s="1"/>
  <c r="Y458" i="9"/>
  <c r="AD458" i="9" s="1"/>
  <c r="Y457" i="9"/>
  <c r="AD457" i="9" s="1"/>
  <c r="Y455" i="9"/>
  <c r="AD455" i="9" s="1"/>
  <c r="Y454" i="9"/>
  <c r="AD454" i="9" s="1"/>
  <c r="Y453" i="9"/>
  <c r="AD453" i="9" s="1"/>
  <c r="Y452" i="9"/>
  <c r="AD452" i="9" s="1"/>
  <c r="Y451" i="9"/>
  <c r="AD451" i="9" s="1"/>
  <c r="Y449" i="9"/>
  <c r="AD449" i="9" s="1"/>
  <c r="Y448" i="9"/>
  <c r="AD448" i="9" s="1"/>
  <c r="Y447" i="9"/>
  <c r="AD447" i="9" s="1"/>
  <c r="Y446" i="9"/>
  <c r="AD446" i="9" s="1"/>
  <c r="Y445" i="9"/>
  <c r="AD445" i="9" s="1"/>
  <c r="Y443" i="9"/>
  <c r="AD443" i="9" s="1"/>
  <c r="Y442" i="9"/>
  <c r="AD442" i="9" s="1"/>
  <c r="Y441" i="9"/>
  <c r="AD441" i="9" s="1"/>
  <c r="Y440" i="9"/>
  <c r="AD440" i="9" s="1"/>
  <c r="Y439" i="9"/>
  <c r="AD439" i="9" s="1"/>
  <c r="Y437" i="9"/>
  <c r="AD437" i="9" s="1"/>
  <c r="Y436" i="9"/>
  <c r="AD436" i="9" s="1"/>
  <c r="Y435" i="9"/>
  <c r="AD435" i="9" s="1"/>
  <c r="Y434" i="9"/>
  <c r="AD434" i="9" s="1"/>
  <c r="Y433" i="9"/>
  <c r="AD433" i="9" s="1"/>
  <c r="Y431" i="9"/>
  <c r="AD431" i="9" s="1"/>
  <c r="Y430" i="9"/>
  <c r="AD430" i="9" s="1"/>
  <c r="Y429" i="9"/>
  <c r="AD429" i="9" s="1"/>
  <c r="Y428" i="9"/>
  <c r="AD428" i="9" s="1"/>
  <c r="Y427" i="9"/>
  <c r="AD427" i="9" s="1"/>
  <c r="Y425" i="9"/>
  <c r="AD425" i="9" s="1"/>
  <c r="Y424" i="9"/>
  <c r="AD424" i="9" s="1"/>
  <c r="Y423" i="9"/>
  <c r="AD423" i="9" s="1"/>
  <c r="Y422" i="9"/>
  <c r="AD422" i="9" s="1"/>
  <c r="Y421" i="9"/>
  <c r="AD421" i="9" s="1"/>
  <c r="Y419" i="9"/>
  <c r="AD419" i="9" s="1"/>
  <c r="Y418" i="9"/>
  <c r="AD418" i="9" s="1"/>
  <c r="Y417" i="9"/>
  <c r="AD417" i="9" s="1"/>
  <c r="Y416" i="9"/>
  <c r="AD416" i="9" s="1"/>
  <c r="Y415" i="9"/>
  <c r="AD415" i="9" s="1"/>
  <c r="Y413" i="9"/>
  <c r="AD413" i="9" s="1"/>
  <c r="Y412" i="9"/>
  <c r="AD412" i="9" s="1"/>
  <c r="Y411" i="9"/>
  <c r="AD411" i="9" s="1"/>
  <c r="Y410" i="9"/>
  <c r="AD410" i="9" s="1"/>
  <c r="Y409" i="9"/>
  <c r="AD409" i="9" s="1"/>
  <c r="Y407" i="9"/>
  <c r="AD407" i="9" s="1"/>
  <c r="Y406" i="9"/>
  <c r="AD406" i="9" s="1"/>
  <c r="Y405" i="9"/>
  <c r="AD405" i="9" s="1"/>
  <c r="Y404" i="9"/>
  <c r="AD404" i="9" s="1"/>
  <c r="Y403" i="9"/>
  <c r="AD403" i="9" s="1"/>
  <c r="Y401" i="9"/>
  <c r="AD401" i="9" s="1"/>
  <c r="Y400" i="9"/>
  <c r="AD400" i="9" s="1"/>
  <c r="Y399" i="9"/>
  <c r="AD399" i="9" s="1"/>
  <c r="Y398" i="9"/>
  <c r="AD398" i="9" s="1"/>
  <c r="Y397" i="9"/>
  <c r="AD397" i="9" s="1"/>
  <c r="Y323" i="9"/>
  <c r="AD323" i="9" s="1"/>
  <c r="Y322" i="9"/>
  <c r="AD322" i="9" s="1"/>
  <c r="Y321" i="9"/>
  <c r="AD321" i="9" s="1"/>
  <c r="Y320" i="9"/>
  <c r="AD320" i="9" s="1"/>
  <c r="Y317" i="9"/>
  <c r="AD317" i="9" s="1"/>
  <c r="Y316" i="9"/>
  <c r="AD316" i="9" s="1"/>
  <c r="Y315" i="9"/>
  <c r="AD315" i="9" s="1"/>
  <c r="Y314" i="9"/>
  <c r="AD314" i="9" s="1"/>
  <c r="Y313" i="9"/>
  <c r="AD313" i="9" s="1"/>
  <c r="Y311" i="9"/>
  <c r="AD311" i="9" s="1"/>
  <c r="Y310" i="9"/>
  <c r="AD310" i="9" s="1"/>
  <c r="Y309" i="9"/>
  <c r="AD309" i="9" s="1"/>
  <c r="Y308" i="9"/>
  <c r="AD308" i="9" s="1"/>
  <c r="Y307" i="9"/>
  <c r="AD307" i="9" s="1"/>
  <c r="Y305" i="9"/>
  <c r="AD305" i="9" s="1"/>
  <c r="Y304" i="9"/>
  <c r="AD304" i="9" s="1"/>
  <c r="Y303" i="9"/>
  <c r="AD303" i="9" s="1"/>
  <c r="Y302" i="9"/>
  <c r="AD302" i="9" s="1"/>
  <c r="Y301" i="9"/>
  <c r="AD301" i="9" s="1"/>
  <c r="Y299" i="9"/>
  <c r="AD299" i="9" s="1"/>
  <c r="Y298" i="9"/>
  <c r="AD298" i="9" s="1"/>
  <c r="Y297" i="9"/>
  <c r="AD297" i="9" s="1"/>
  <c r="Y296" i="9"/>
  <c r="AD296" i="9" s="1"/>
  <c r="Y295" i="9"/>
  <c r="AD295" i="9" s="1"/>
  <c r="Y293" i="9"/>
  <c r="AD293" i="9" s="1"/>
  <c r="Y292" i="9"/>
  <c r="AD292" i="9" s="1"/>
  <c r="Y291" i="9"/>
  <c r="AD291" i="9" s="1"/>
  <c r="Y290" i="9"/>
  <c r="AD290" i="9" s="1"/>
  <c r="Y289" i="9"/>
  <c r="AD289" i="9" s="1"/>
  <c r="Y287" i="9"/>
  <c r="AD287" i="9" s="1"/>
  <c r="Y286" i="9"/>
  <c r="AD286" i="9" s="1"/>
  <c r="Y285" i="9"/>
  <c r="AD285" i="9" s="1"/>
  <c r="Y284" i="9"/>
  <c r="AD284" i="9" s="1"/>
  <c r="Y283" i="9"/>
  <c r="AD283" i="9" s="1"/>
  <c r="Y281" i="9"/>
  <c r="AD281" i="9" s="1"/>
  <c r="Y280" i="9"/>
  <c r="AD280" i="9" s="1"/>
  <c r="Y279" i="9"/>
  <c r="AD279" i="9" s="1"/>
  <c r="Y278" i="9"/>
  <c r="AD278" i="9" s="1"/>
  <c r="Y277" i="9"/>
  <c r="AD277" i="9" s="1"/>
  <c r="Y275" i="9"/>
  <c r="AD275" i="9" s="1"/>
  <c r="Y274" i="9"/>
  <c r="AD274" i="9" s="1"/>
  <c r="Y273" i="9"/>
  <c r="AD273" i="9" s="1"/>
  <c r="Y272" i="9"/>
  <c r="AD272" i="9" s="1"/>
  <c r="Y271" i="9"/>
  <c r="AD271" i="9" s="1"/>
  <c r="Y269" i="9"/>
  <c r="AD269" i="9" s="1"/>
  <c r="Y268" i="9"/>
  <c r="AD268" i="9" s="1"/>
  <c r="Y267" i="9"/>
  <c r="AD267" i="9" s="1"/>
  <c r="Y266" i="9"/>
  <c r="AD266" i="9" s="1"/>
  <c r="Y265" i="9"/>
  <c r="AD265" i="9" s="1"/>
  <c r="Y263" i="9"/>
  <c r="AD263" i="9" s="1"/>
  <c r="Y262" i="9"/>
  <c r="AD262" i="9" s="1"/>
  <c r="Y261" i="9"/>
  <c r="AD261" i="9" s="1"/>
  <c r="Y260" i="9"/>
  <c r="AD260" i="9" s="1"/>
  <c r="Y259" i="9"/>
  <c r="AD259" i="9" s="1"/>
  <c r="Y257" i="9"/>
  <c r="AD257" i="9" s="1"/>
  <c r="Y256" i="9"/>
  <c r="AD256" i="9" s="1"/>
  <c r="Y255" i="9"/>
  <c r="AD255" i="9" s="1"/>
  <c r="Y254" i="9"/>
  <c r="AD254" i="9" s="1"/>
  <c r="Y253" i="9"/>
  <c r="AD253" i="9" s="1"/>
  <c r="Y250" i="9"/>
  <c r="AD250" i="9" s="1"/>
  <c r="Y251" i="9"/>
  <c r="AD251" i="9" s="1"/>
  <c r="Y249" i="9"/>
  <c r="AD249" i="9" s="1"/>
  <c r="Y248" i="9"/>
  <c r="AD248" i="9" s="1"/>
  <c r="Y247" i="9"/>
  <c r="AD247" i="9" s="1"/>
  <c r="Y245" i="9"/>
  <c r="AD245" i="9" s="1"/>
  <c r="Y244" i="9"/>
  <c r="AD244" i="9" s="1"/>
  <c r="Y243" i="9"/>
  <c r="AD243" i="9" s="1"/>
  <c r="Y242" i="9"/>
  <c r="AD242" i="9" s="1"/>
  <c r="Y241" i="9"/>
  <c r="AD241" i="9" s="1"/>
  <c r="Y2516" i="9"/>
  <c r="AD2516" i="9" s="1"/>
  <c r="Y2517" i="9"/>
  <c r="AD2517" i="9" s="1"/>
  <c r="Y2518" i="9"/>
  <c r="AD2518" i="9" s="1"/>
  <c r="Y2519" i="9"/>
  <c r="AD2519" i="9" s="1"/>
  <c r="Y2520" i="9"/>
  <c r="AD2520" i="9" s="1"/>
  <c r="Y2521" i="9"/>
  <c r="AD2521" i="9" s="1"/>
  <c r="Y2522" i="9"/>
  <c r="AD2522" i="9" s="1"/>
  <c r="Y2523" i="9"/>
  <c r="AD2523" i="9" s="1"/>
  <c r="Y2524" i="9"/>
  <c r="AD2524" i="9" s="1"/>
  <c r="Y2525" i="9"/>
  <c r="AD2525" i="9" s="1"/>
  <c r="Y2526" i="9"/>
  <c r="AD2526" i="9" s="1"/>
  <c r="Y2527" i="9"/>
  <c r="AD2527" i="9" s="1"/>
  <c r="Y2528" i="9"/>
  <c r="AD2528" i="9" s="1"/>
  <c r="Y2529" i="9"/>
  <c r="AD2529" i="9" s="1"/>
  <c r="Y2530" i="9"/>
  <c r="AD2530" i="9" s="1"/>
  <c r="Y2531" i="9"/>
  <c r="AD2531" i="9" s="1"/>
  <c r="Y2532" i="9"/>
  <c r="AD2532" i="9" s="1"/>
  <c r="Y2533" i="9"/>
  <c r="AD2533" i="9" s="1"/>
  <c r="Y2534" i="9"/>
  <c r="AD2534" i="9" s="1"/>
  <c r="Y2535" i="9"/>
  <c r="AD2535" i="9" s="1"/>
  <c r="Y2536" i="9"/>
  <c r="AD2536" i="9" s="1"/>
  <c r="Y2537" i="9"/>
  <c r="AD2537" i="9" s="1"/>
  <c r="Y2538" i="9"/>
  <c r="AD2538" i="9" s="1"/>
  <c r="Y2539" i="9"/>
  <c r="AD2539" i="9" s="1"/>
  <c r="Y2540" i="9"/>
  <c r="AD2540" i="9" s="1"/>
  <c r="Y2541" i="9"/>
  <c r="AD2541" i="9" s="1"/>
  <c r="Y2542" i="9"/>
  <c r="AD2542" i="9" s="1"/>
  <c r="Y2543" i="9"/>
  <c r="AD2543" i="9" s="1"/>
  <c r="Y2544" i="9"/>
  <c r="AD2544" i="9" s="1"/>
  <c r="Y2545" i="9"/>
  <c r="AD2545" i="9" s="1"/>
  <c r="Y2546" i="9"/>
  <c r="AD2546" i="9" s="1"/>
  <c r="Y2547" i="9"/>
  <c r="AD2547" i="9" s="1"/>
  <c r="Y2548" i="9"/>
  <c r="AD2548" i="9" s="1"/>
  <c r="Y2549" i="9"/>
  <c r="AD2549" i="9" s="1"/>
  <c r="Y2550" i="9"/>
  <c r="AD2550" i="9" s="1"/>
  <c r="Y2551" i="9"/>
  <c r="AD2551" i="9" s="1"/>
  <c r="Y2552" i="9"/>
  <c r="AD2552" i="9" s="1"/>
  <c r="Y2553" i="9"/>
  <c r="AD2553" i="9" s="1"/>
  <c r="Y2554" i="9"/>
  <c r="AD2554" i="9" s="1"/>
  <c r="Y2555" i="9"/>
  <c r="AD2555" i="9" s="1"/>
  <c r="Y2556" i="9"/>
  <c r="AD2556" i="9" s="1"/>
  <c r="Y2557" i="9"/>
  <c r="AD2557" i="9" s="1"/>
  <c r="Y2558" i="9"/>
  <c r="AD2558" i="9" s="1"/>
  <c r="Y2559" i="9"/>
  <c r="AD2559" i="9" s="1"/>
  <c r="Y2560" i="9"/>
  <c r="AD2560" i="9" s="1"/>
  <c r="Y2561" i="9"/>
  <c r="AD2561" i="9" s="1"/>
  <c r="Y2562" i="9"/>
  <c r="AD2562" i="9" s="1"/>
  <c r="Y2563" i="9"/>
  <c r="AD2563" i="9" s="1"/>
  <c r="Y2564" i="9"/>
  <c r="AD2564" i="9" s="1"/>
  <c r="Y2565" i="9"/>
  <c r="AD2565" i="9" s="1"/>
  <c r="Y2566" i="9"/>
  <c r="AD2566" i="9" s="1"/>
  <c r="Y2567" i="9"/>
  <c r="AD2567" i="9" s="1"/>
  <c r="Y2568" i="9"/>
  <c r="AD2568" i="9" s="1"/>
  <c r="Y2569" i="9"/>
  <c r="AD2569" i="9" s="1"/>
  <c r="Y2570" i="9"/>
  <c r="AD2570" i="9" s="1"/>
  <c r="Y2571" i="9"/>
  <c r="AD2571" i="9" s="1"/>
  <c r="Y2572" i="9"/>
  <c r="AD2572" i="9" s="1"/>
  <c r="Y2573" i="9"/>
  <c r="AD2573" i="9" s="1"/>
  <c r="Y2574" i="9"/>
  <c r="AD2574" i="9" s="1"/>
  <c r="Y2575" i="9"/>
  <c r="AD2575" i="9" s="1"/>
  <c r="Y2576" i="9"/>
  <c r="AD2576" i="9" s="1"/>
  <c r="Y2577" i="9"/>
  <c r="AD2577" i="9" s="1"/>
  <c r="Y2578" i="9"/>
  <c r="AD2578" i="9" s="1"/>
  <c r="Y2579" i="9"/>
  <c r="AD2579" i="9" s="1"/>
  <c r="Y2580" i="9"/>
  <c r="AD2580" i="9" s="1"/>
  <c r="Y2581" i="9"/>
  <c r="AD2581" i="9" s="1"/>
  <c r="Y2582" i="9"/>
  <c r="AD2582" i="9" s="1"/>
  <c r="Y2583" i="9"/>
  <c r="AD2583" i="9" s="1"/>
  <c r="Y2584" i="9"/>
  <c r="AD2584" i="9" s="1"/>
  <c r="Y2585" i="9"/>
  <c r="AD2585" i="9" s="1"/>
  <c r="Y2586" i="9"/>
  <c r="AD2586" i="9" s="1"/>
  <c r="Y2587" i="9"/>
  <c r="AD2587" i="9" s="1"/>
  <c r="Y2588" i="9"/>
  <c r="AD2588" i="9" s="1"/>
  <c r="Y2589" i="9"/>
  <c r="AD2589" i="9" s="1"/>
  <c r="Y2590" i="9"/>
  <c r="AD2590" i="9" s="1"/>
  <c r="Y2591" i="9"/>
  <c r="AD2591" i="9" s="1"/>
  <c r="Y2592" i="9"/>
  <c r="AD2592" i="9" s="1"/>
  <c r="Y2593" i="9"/>
  <c r="AD2593" i="9" s="1"/>
  <c r="Y2594" i="9"/>
  <c r="AD2594" i="9" s="1"/>
  <c r="Y2595" i="9"/>
  <c r="AD2595" i="9" s="1"/>
  <c r="Y2596" i="9"/>
  <c r="AD2596" i="9" s="1"/>
  <c r="Y2597" i="9"/>
  <c r="AD2597" i="9" s="1"/>
  <c r="Y2598" i="9"/>
  <c r="AD2598" i="9" s="1"/>
  <c r="Y2599" i="9"/>
  <c r="AD2599" i="9" s="1"/>
  <c r="Y2600" i="9"/>
  <c r="AD2600" i="9" s="1"/>
  <c r="Y2601" i="9"/>
  <c r="AD2601" i="9" s="1"/>
  <c r="Y2602" i="9"/>
  <c r="AD2602" i="9" s="1"/>
  <c r="Y2603" i="9"/>
  <c r="AD2603" i="9" s="1"/>
  <c r="Y2604" i="9"/>
  <c r="AD2604" i="9" s="1"/>
  <c r="Y2605" i="9"/>
  <c r="AD2605" i="9" s="1"/>
  <c r="Y2606" i="9"/>
  <c r="AD2606" i="9" s="1"/>
  <c r="Y2607" i="9"/>
  <c r="AD2607" i="9" s="1"/>
  <c r="Y2608" i="9"/>
  <c r="AD2608" i="9" s="1"/>
  <c r="Y2609" i="9"/>
  <c r="AD2609" i="9" s="1"/>
  <c r="Y2610" i="9"/>
  <c r="AD2610" i="9" s="1"/>
  <c r="Y2611" i="9"/>
  <c r="AD2611" i="9" s="1"/>
  <c r="Y2612" i="9"/>
  <c r="AD2612" i="9" s="1"/>
  <c r="Y2613" i="9"/>
  <c r="AD2613" i="9" s="1"/>
  <c r="Y2614" i="9"/>
  <c r="AD2614" i="9" s="1"/>
  <c r="Y2615" i="9"/>
  <c r="AD2615" i="9" s="1"/>
  <c r="Y2616" i="9"/>
  <c r="AD2616" i="9" s="1"/>
  <c r="Y2617" i="9"/>
  <c r="AD2617" i="9" s="1"/>
  <c r="Y2618" i="9"/>
  <c r="AD2618" i="9" s="1"/>
  <c r="Y2619" i="9"/>
  <c r="AD2619" i="9" s="1"/>
  <c r="Y2620" i="9"/>
  <c r="AD2620" i="9" s="1"/>
  <c r="Y2621" i="9"/>
  <c r="AD2621" i="9" s="1"/>
  <c r="Y2622" i="9"/>
  <c r="AD2622" i="9" s="1"/>
  <c r="Y2623" i="9"/>
  <c r="AD2623" i="9" s="1"/>
  <c r="Y2624" i="9"/>
  <c r="AD2624" i="9" s="1"/>
  <c r="Y2625" i="9"/>
  <c r="AD2625" i="9" s="1"/>
  <c r="Y2626" i="9"/>
  <c r="AD2626" i="9" s="1"/>
  <c r="Y2627" i="9"/>
  <c r="AD2627" i="9" s="1"/>
  <c r="Y2628" i="9"/>
  <c r="AD2628" i="9" s="1"/>
  <c r="Y2629" i="9"/>
  <c r="AD2629" i="9" s="1"/>
  <c r="Y2630" i="9"/>
  <c r="AD2630" i="9" s="1"/>
  <c r="Y2631" i="9"/>
  <c r="AD2631" i="9" s="1"/>
  <c r="Y2632" i="9"/>
  <c r="AD2632" i="9" s="1"/>
  <c r="Y2633" i="9"/>
  <c r="AD2633" i="9" s="1"/>
  <c r="Y2634" i="9"/>
  <c r="AD2634" i="9" s="1"/>
  <c r="Y2635" i="9"/>
  <c r="AD2635" i="9" s="1"/>
  <c r="Y2636" i="9"/>
  <c r="AD2636" i="9" s="1"/>
  <c r="Y2637" i="9"/>
  <c r="AD2637" i="9" s="1"/>
  <c r="Y2638" i="9"/>
  <c r="AD2638" i="9" s="1"/>
  <c r="Y2639" i="9"/>
  <c r="AD2639" i="9" s="1"/>
  <c r="Y2640" i="9"/>
  <c r="AD2640" i="9" s="1"/>
  <c r="Y2641" i="9"/>
  <c r="AD2641" i="9" s="1"/>
  <c r="Y2642" i="9"/>
  <c r="AD2642" i="9" s="1"/>
  <c r="Y2643" i="9"/>
  <c r="AD2643" i="9" s="1"/>
  <c r="Y2644" i="9"/>
  <c r="AD2644" i="9" s="1"/>
  <c r="Y2645" i="9"/>
  <c r="AD2645" i="9" s="1"/>
  <c r="Y2646" i="9"/>
  <c r="AD2646" i="9" s="1"/>
  <c r="Y2647" i="9"/>
  <c r="AD2647" i="9" s="1"/>
  <c r="Y2648" i="9"/>
  <c r="AD2648" i="9" s="1"/>
  <c r="Y2649" i="9"/>
  <c r="AD2649" i="9" s="1"/>
  <c r="Y2650" i="9"/>
  <c r="AD2650" i="9" s="1"/>
  <c r="Y2651" i="9"/>
  <c r="AD2651" i="9" s="1"/>
  <c r="Y2652" i="9"/>
  <c r="AD2652" i="9" s="1"/>
  <c r="Y2653" i="9"/>
  <c r="AD2653" i="9" s="1"/>
  <c r="Y2654" i="9"/>
  <c r="AD2654" i="9" s="1"/>
  <c r="Y2655" i="9"/>
  <c r="AD2655" i="9" s="1"/>
  <c r="Y2656" i="9"/>
  <c r="AD2656" i="9" s="1"/>
  <c r="Y2657" i="9"/>
  <c r="AD2657" i="9" s="1"/>
  <c r="Y2658" i="9"/>
  <c r="AD2658" i="9" s="1"/>
  <c r="Y2659" i="9"/>
  <c r="AD2659" i="9" s="1"/>
  <c r="Y2660" i="9"/>
  <c r="AD2660" i="9" s="1"/>
  <c r="Y2661" i="9"/>
  <c r="AD2661" i="9" s="1"/>
  <c r="Y2662" i="9"/>
  <c r="AD2662" i="9" s="1"/>
  <c r="Y2663" i="9"/>
  <c r="AD2663" i="9" s="1"/>
  <c r="Y2664" i="9"/>
  <c r="AD2664" i="9" s="1"/>
  <c r="Y2665" i="9"/>
  <c r="AD2665" i="9" s="1"/>
  <c r="Y2666" i="9"/>
  <c r="AD2666" i="9" s="1"/>
  <c r="Y2667" i="9"/>
  <c r="AD2667" i="9" s="1"/>
  <c r="Y2668" i="9"/>
  <c r="AD2668" i="9" s="1"/>
  <c r="Y2669" i="9"/>
  <c r="AD2669" i="9" s="1"/>
  <c r="Y2670" i="9"/>
  <c r="AD2670" i="9" s="1"/>
  <c r="Y2671" i="9"/>
  <c r="AD2671" i="9" s="1"/>
  <c r="Y2672" i="9"/>
  <c r="AD2672" i="9" s="1"/>
  <c r="Y2673" i="9"/>
  <c r="AD2673" i="9" s="1"/>
  <c r="Y2674" i="9"/>
  <c r="AD2674" i="9" s="1"/>
  <c r="Y2675" i="9"/>
  <c r="AD2675" i="9" s="1"/>
  <c r="Y2676" i="9"/>
  <c r="AD2676" i="9" s="1"/>
  <c r="Y2677" i="9"/>
  <c r="AD2677" i="9" s="1"/>
  <c r="Y2678" i="9"/>
  <c r="AD2678" i="9" s="1"/>
  <c r="Y2679" i="9"/>
  <c r="AD2679" i="9" s="1"/>
  <c r="Y2680" i="9"/>
  <c r="AD2680" i="9" s="1"/>
  <c r="Y2681" i="9"/>
  <c r="AD2681" i="9" s="1"/>
  <c r="Y2682" i="9"/>
  <c r="AD2682" i="9" s="1"/>
  <c r="Y2683" i="9"/>
  <c r="AD2683" i="9" s="1"/>
  <c r="Y2684" i="9"/>
  <c r="AD2684" i="9" s="1"/>
  <c r="Y2685" i="9"/>
  <c r="AD2685" i="9" s="1"/>
  <c r="Y2686" i="9"/>
  <c r="AD2686" i="9" s="1"/>
  <c r="Y2687" i="9"/>
  <c r="AD2687" i="9" s="1"/>
  <c r="Y2688" i="9"/>
  <c r="AD2688" i="9" s="1"/>
  <c r="Y2689" i="9"/>
  <c r="AD2689" i="9" s="1"/>
  <c r="Y2690" i="9"/>
  <c r="AD2690" i="9" s="1"/>
  <c r="Y2691" i="9"/>
  <c r="AD2691" i="9" s="1"/>
  <c r="Y2692" i="9"/>
  <c r="AD2692" i="9" s="1"/>
  <c r="Y2693" i="9"/>
  <c r="AD2693" i="9" s="1"/>
  <c r="Y2694" i="9"/>
  <c r="AD2694" i="9" s="1"/>
  <c r="Y2695" i="9"/>
  <c r="AD2695" i="9" s="1"/>
  <c r="Y2696" i="9"/>
  <c r="AD2696" i="9" s="1"/>
  <c r="Y2697" i="9"/>
  <c r="AD2697" i="9" s="1"/>
  <c r="Y2698" i="9"/>
  <c r="AD2698" i="9" s="1"/>
  <c r="Y2699" i="9"/>
  <c r="AD2699" i="9" s="1"/>
  <c r="Y2700" i="9"/>
  <c r="AD2700" i="9" s="1"/>
  <c r="Y2701" i="9"/>
  <c r="AD2701" i="9" s="1"/>
  <c r="Y2702" i="9"/>
  <c r="AD2702" i="9" s="1"/>
  <c r="Y2703" i="9"/>
  <c r="AD2703" i="9" s="1"/>
  <c r="Y2704" i="9"/>
  <c r="AD2704" i="9" s="1"/>
  <c r="Y2705" i="9"/>
  <c r="AD2705" i="9" s="1"/>
  <c r="Y2706" i="9"/>
  <c r="AD2706" i="9" s="1"/>
  <c r="Y2707" i="9"/>
  <c r="AD2707" i="9" s="1"/>
  <c r="Y2708" i="9"/>
  <c r="AD2708" i="9" s="1"/>
  <c r="Y2709" i="9"/>
  <c r="AD2709" i="9" s="1"/>
  <c r="Y2710" i="9"/>
  <c r="AD2710" i="9" s="1"/>
  <c r="Y2711" i="9"/>
  <c r="AD2711" i="9" s="1"/>
  <c r="Y2712" i="9"/>
  <c r="AD2712" i="9" s="1"/>
  <c r="Y2713" i="9"/>
  <c r="AD2713" i="9" s="1"/>
  <c r="Y2714" i="9"/>
  <c r="AD2714" i="9" s="1"/>
  <c r="Y2715" i="9"/>
  <c r="AD2715" i="9" s="1"/>
  <c r="Y2716" i="9"/>
  <c r="AD2716" i="9" s="1"/>
  <c r="Y2717" i="9"/>
  <c r="AD2717" i="9" s="1"/>
  <c r="Y2718" i="9"/>
  <c r="AD2718" i="9" s="1"/>
  <c r="Y2719" i="9"/>
  <c r="AD2719" i="9" s="1"/>
  <c r="Y2720" i="9"/>
  <c r="AD2720" i="9" s="1"/>
  <c r="Y2721" i="9"/>
  <c r="AD2721" i="9" s="1"/>
  <c r="Y2722" i="9"/>
  <c r="AD2722" i="9" s="1"/>
  <c r="Y2723" i="9"/>
  <c r="AD2723" i="9" s="1"/>
  <c r="Y2724" i="9"/>
  <c r="AD2724" i="9" s="1"/>
  <c r="Y2725" i="9"/>
  <c r="AD2725" i="9" s="1"/>
  <c r="Y2726" i="9"/>
  <c r="AD2726" i="9" s="1"/>
  <c r="Y2727" i="9"/>
  <c r="AD2727" i="9" s="1"/>
  <c r="Y2728" i="9"/>
  <c r="AD2728" i="9" s="1"/>
  <c r="Y2729" i="9"/>
  <c r="AD2729" i="9" s="1"/>
  <c r="Y2730" i="9"/>
  <c r="AD2730" i="9" s="1"/>
  <c r="Y2731" i="9"/>
  <c r="AD2731" i="9" s="1"/>
  <c r="Y2732" i="9"/>
  <c r="AD2732" i="9" s="1"/>
  <c r="Y2733" i="9"/>
  <c r="AD2733" i="9" s="1"/>
  <c r="Y2734" i="9"/>
  <c r="AD2734" i="9" s="1"/>
  <c r="Y2735" i="9"/>
  <c r="AD2735" i="9" s="1"/>
  <c r="Y2736" i="9"/>
  <c r="AD2736" i="9" s="1"/>
  <c r="Y2737" i="9"/>
  <c r="AD2737" i="9" s="1"/>
  <c r="Y2738" i="9"/>
  <c r="AD2738" i="9" s="1"/>
  <c r="Y2739" i="9"/>
  <c r="AD2739" i="9" s="1"/>
  <c r="Y2740" i="9"/>
  <c r="AD2740" i="9" s="1"/>
  <c r="Y2741" i="9"/>
  <c r="AD2741" i="9" s="1"/>
  <c r="Y2742" i="9"/>
  <c r="AD2742" i="9" s="1"/>
  <c r="Y2743" i="9"/>
  <c r="AD2743" i="9" s="1"/>
  <c r="Y2744" i="9"/>
  <c r="AD2744" i="9" s="1"/>
  <c r="Y2745" i="9"/>
  <c r="AD2745" i="9" s="1"/>
  <c r="Y2746" i="9"/>
  <c r="AD2746" i="9" s="1"/>
  <c r="Y2747" i="9"/>
  <c r="AD2747" i="9" s="1"/>
  <c r="Y2748" i="9"/>
  <c r="AD2748" i="9" s="1"/>
  <c r="Y2749" i="9"/>
  <c r="AD2749" i="9" s="1"/>
  <c r="Y2750" i="9"/>
  <c r="AD2750" i="9" s="1"/>
  <c r="Y2751" i="9"/>
  <c r="AD2751" i="9" s="1"/>
  <c r="Y2752" i="9"/>
  <c r="AD2752" i="9" s="1"/>
  <c r="Y2753" i="9"/>
  <c r="AD2753" i="9" s="1"/>
  <c r="Y2754" i="9"/>
  <c r="AD2754" i="9" s="1"/>
  <c r="Y2755" i="9"/>
  <c r="AD2755" i="9" s="1"/>
  <c r="Y2756" i="9"/>
  <c r="AD2756" i="9" s="1"/>
  <c r="Y2757" i="9"/>
  <c r="AD2757" i="9" s="1"/>
  <c r="Y2758" i="9"/>
  <c r="AD2758" i="9" s="1"/>
  <c r="Y2759" i="9"/>
  <c r="AD2759" i="9" s="1"/>
  <c r="Y2760" i="9"/>
  <c r="AD2760" i="9" s="1"/>
  <c r="Y2761" i="9"/>
  <c r="AD2761" i="9" s="1"/>
  <c r="Y2762" i="9"/>
  <c r="AD2762" i="9" s="1"/>
  <c r="Y2763" i="9"/>
  <c r="AD2763" i="9" s="1"/>
  <c r="Y2764" i="9"/>
  <c r="AD2764" i="9" s="1"/>
  <c r="Y2765" i="9"/>
  <c r="AD2765" i="9" s="1"/>
  <c r="Y2766" i="9"/>
  <c r="AD2766" i="9" s="1"/>
  <c r="Y2767" i="9"/>
  <c r="AD2767" i="9" s="1"/>
  <c r="Y2768" i="9"/>
  <c r="AD2768" i="9" s="1"/>
  <c r="Y2769" i="9"/>
  <c r="AD2769" i="9" s="1"/>
  <c r="Y2770" i="9"/>
  <c r="AD2770" i="9" s="1"/>
  <c r="Y2771" i="9"/>
  <c r="AD2771" i="9" s="1"/>
  <c r="Y2772" i="9"/>
  <c r="AD2772" i="9" s="1"/>
  <c r="Y2773" i="9"/>
  <c r="AD2773" i="9" s="1"/>
  <c r="Y2774" i="9"/>
  <c r="AD2774" i="9" s="1"/>
  <c r="Y2775" i="9"/>
  <c r="AD2775" i="9" s="1"/>
  <c r="Y2776" i="9"/>
  <c r="AD2776" i="9" s="1"/>
  <c r="Y2777" i="9"/>
  <c r="AD2777" i="9" s="1"/>
  <c r="Y2778" i="9"/>
  <c r="AD2778" i="9" s="1"/>
  <c r="Y2779" i="9"/>
  <c r="AD2779" i="9" s="1"/>
  <c r="Y2780" i="9"/>
  <c r="AD2780" i="9" s="1"/>
  <c r="Y2781" i="9"/>
  <c r="AD2781" i="9" s="1"/>
  <c r="Y2782" i="9"/>
  <c r="AD2782" i="9" s="1"/>
  <c r="Y2783" i="9"/>
  <c r="AD2783" i="9" s="1"/>
  <c r="Y2784" i="9"/>
  <c r="AD2784" i="9" s="1"/>
  <c r="Y2785" i="9"/>
  <c r="AD2785" i="9" s="1"/>
  <c r="Y2786" i="9"/>
  <c r="AD2786" i="9" s="1"/>
  <c r="Y2787" i="9"/>
  <c r="AD2787" i="9" s="1"/>
  <c r="Y2788" i="9"/>
  <c r="AD2788" i="9" s="1"/>
  <c r="Y2789" i="9"/>
  <c r="AD2789" i="9" s="1"/>
  <c r="Y2790" i="9"/>
  <c r="AD2790" i="9" s="1"/>
  <c r="Y2791" i="9"/>
  <c r="AD2791" i="9" s="1"/>
  <c r="Y2792" i="9"/>
  <c r="AD2792" i="9" s="1"/>
  <c r="Y2793" i="9"/>
  <c r="AD2793" i="9" s="1"/>
  <c r="Y2794" i="9"/>
  <c r="AD2794" i="9" s="1"/>
  <c r="Y2795" i="9"/>
  <c r="AD2795" i="9" s="1"/>
  <c r="Y2796" i="9"/>
  <c r="AD2796" i="9" s="1"/>
  <c r="Y2797" i="9"/>
  <c r="AD2797" i="9" s="1"/>
  <c r="Y2798" i="9"/>
  <c r="AD2798" i="9" s="1"/>
  <c r="Y2799" i="9"/>
  <c r="AD2799" i="9" s="1"/>
  <c r="Y2800" i="9"/>
  <c r="AD2800" i="9" s="1"/>
  <c r="Y2801" i="9"/>
  <c r="AD2801" i="9" s="1"/>
  <c r="Y2802" i="9"/>
  <c r="AD2802" i="9" s="1"/>
  <c r="Y2803" i="9"/>
  <c r="AD2803" i="9" s="1"/>
  <c r="Y2804" i="9"/>
  <c r="AD2804" i="9" s="1"/>
  <c r="Y2805" i="9"/>
  <c r="AD2805" i="9" s="1"/>
  <c r="Y2806" i="9"/>
  <c r="AD2806" i="9" s="1"/>
  <c r="Y2807" i="9"/>
  <c r="AD2807" i="9" s="1"/>
  <c r="Y2808" i="9"/>
  <c r="AD2808" i="9" s="1"/>
  <c r="Y2809" i="9"/>
  <c r="AD2809" i="9" s="1"/>
  <c r="Y2810" i="9"/>
  <c r="AD2810" i="9" s="1"/>
  <c r="Y2811" i="9"/>
  <c r="AD2811" i="9" s="1"/>
  <c r="Y2812" i="9"/>
  <c r="AD2812" i="9" s="1"/>
  <c r="Y2813" i="9"/>
  <c r="AD2813" i="9" s="1"/>
  <c r="Y2814" i="9"/>
  <c r="AD2814" i="9" s="1"/>
  <c r="Y2815" i="9"/>
  <c r="AD2815" i="9" s="1"/>
  <c r="Y2816" i="9"/>
  <c r="AD2816" i="9" s="1"/>
  <c r="Y2817" i="9"/>
  <c r="AD2817" i="9" s="1"/>
  <c r="Y2818" i="9"/>
  <c r="AD2818" i="9" s="1"/>
  <c r="Y2819" i="9"/>
  <c r="AD2819" i="9" s="1"/>
  <c r="Y2820" i="9"/>
  <c r="AD2820" i="9" s="1"/>
  <c r="Y2821" i="9"/>
  <c r="AD2821" i="9" s="1"/>
  <c r="Y2822" i="9"/>
  <c r="AD2822" i="9" s="1"/>
  <c r="Y2823" i="9"/>
  <c r="AD2823" i="9" s="1"/>
  <c r="Y2824" i="9"/>
  <c r="AD2824" i="9" s="1"/>
  <c r="Y2825" i="9"/>
  <c r="AD2825" i="9" s="1"/>
  <c r="Y2826" i="9"/>
  <c r="AD2826" i="9" s="1"/>
  <c r="Y2827" i="9"/>
  <c r="AD2827" i="9" s="1"/>
  <c r="Y2828" i="9"/>
  <c r="AD2828" i="9" s="1"/>
  <c r="Y2829" i="9"/>
  <c r="AD2829" i="9" s="1"/>
  <c r="Y2830" i="9"/>
  <c r="AD2830" i="9" s="1"/>
  <c r="Y2831" i="9"/>
  <c r="AD2831" i="9" s="1"/>
  <c r="Y2832" i="9"/>
  <c r="AD2832" i="9" s="1"/>
  <c r="Y2833" i="9"/>
  <c r="AD2833" i="9" s="1"/>
  <c r="Y2834" i="9"/>
  <c r="AD2834" i="9" s="1"/>
  <c r="Y2835" i="9"/>
  <c r="AD2835" i="9" s="1"/>
  <c r="Y2836" i="9"/>
  <c r="AD2836" i="9" s="1"/>
  <c r="Y2837" i="9"/>
  <c r="AD2837" i="9" s="1"/>
  <c r="Y2838" i="9"/>
  <c r="AD2838" i="9" s="1"/>
  <c r="Y2839" i="9"/>
  <c r="AD2839" i="9" s="1"/>
  <c r="Y2840" i="9"/>
  <c r="AD2840" i="9" s="1"/>
  <c r="Y2841" i="9"/>
  <c r="AD2841" i="9" s="1"/>
  <c r="Y2842" i="9"/>
  <c r="AD2842" i="9" s="1"/>
  <c r="Y2843" i="9"/>
  <c r="AD2843" i="9" s="1"/>
  <c r="Y2844" i="9"/>
  <c r="AD2844" i="9" s="1"/>
  <c r="Y2845" i="9"/>
  <c r="AD2845" i="9" s="1"/>
  <c r="Y2846" i="9"/>
  <c r="AD2846" i="9" s="1"/>
  <c r="Y2847" i="9"/>
  <c r="AD2847" i="9" s="1"/>
  <c r="Y2848" i="9"/>
  <c r="AD2848" i="9" s="1"/>
  <c r="Y2849" i="9"/>
  <c r="AD2849" i="9" s="1"/>
  <c r="Y2850" i="9"/>
  <c r="AD2850" i="9" s="1"/>
  <c r="Y2851" i="9"/>
  <c r="AD2851" i="9" s="1"/>
  <c r="Y2852" i="9"/>
  <c r="AD2852" i="9" s="1"/>
  <c r="Y2853" i="9"/>
  <c r="AD2853" i="9" s="1"/>
  <c r="Y2854" i="9"/>
  <c r="AD2854" i="9" s="1"/>
  <c r="Y2855" i="9"/>
  <c r="AD2855" i="9" s="1"/>
  <c r="Y2856" i="9"/>
  <c r="AD2856" i="9" s="1"/>
  <c r="Y2857" i="9"/>
  <c r="AD2857" i="9" s="1"/>
  <c r="Y2858" i="9"/>
  <c r="AD2858" i="9" s="1"/>
  <c r="Y2859" i="9"/>
  <c r="AD2859" i="9" s="1"/>
  <c r="Y2860" i="9"/>
  <c r="AD2860" i="9" s="1"/>
  <c r="Y2861" i="9"/>
  <c r="AD2861" i="9" s="1"/>
  <c r="Y2862" i="9"/>
  <c r="AD2862" i="9" s="1"/>
  <c r="Y2863" i="9"/>
  <c r="AD2863" i="9" s="1"/>
  <c r="Y2864" i="9"/>
  <c r="AD2864" i="9" s="1"/>
  <c r="Y2865" i="9"/>
  <c r="AD2865" i="9" s="1"/>
  <c r="Y2866" i="9"/>
  <c r="AD2866" i="9" s="1"/>
  <c r="Y2867" i="9"/>
  <c r="AD2867" i="9" s="1"/>
  <c r="Y2868" i="9"/>
  <c r="AD2868" i="9" s="1"/>
  <c r="Y2869" i="9"/>
  <c r="AD2869" i="9" s="1"/>
  <c r="Y2870" i="9"/>
  <c r="AD2870" i="9" s="1"/>
  <c r="Y2871" i="9"/>
  <c r="AD2871" i="9" s="1"/>
  <c r="Y2872" i="9"/>
  <c r="AD2872" i="9" s="1"/>
  <c r="Y2873" i="9"/>
  <c r="AD2873" i="9" s="1"/>
  <c r="Y2874" i="9"/>
  <c r="AD2874" i="9" s="1"/>
  <c r="Y2875" i="9"/>
  <c r="AD2875" i="9" s="1"/>
  <c r="Y2876" i="9"/>
  <c r="AD2876" i="9" s="1"/>
  <c r="Y2877" i="9"/>
  <c r="AD2877" i="9" s="1"/>
  <c r="Y2878" i="9"/>
  <c r="AD2878" i="9" s="1"/>
  <c r="Y2879" i="9"/>
  <c r="AD2879" i="9" s="1"/>
  <c r="Y2880" i="9"/>
  <c r="AD2880" i="9" s="1"/>
  <c r="Y2881" i="9"/>
  <c r="AD2881" i="9" s="1"/>
  <c r="Y2882" i="9"/>
  <c r="AD2882" i="9" s="1"/>
  <c r="Y2883" i="9"/>
  <c r="AD2883" i="9" s="1"/>
  <c r="Y2884" i="9"/>
  <c r="AD2884" i="9" s="1"/>
  <c r="Y2885" i="9"/>
  <c r="AD2885" i="9" s="1"/>
  <c r="Y2886" i="9"/>
  <c r="AD2886" i="9" s="1"/>
  <c r="Y2887" i="9"/>
  <c r="AD2887" i="9" s="1"/>
  <c r="Y2888" i="9"/>
  <c r="AD2888" i="9" s="1"/>
  <c r="Y2889" i="9"/>
  <c r="AD2889" i="9" s="1"/>
  <c r="Y2890" i="9"/>
  <c r="AD2890" i="9" s="1"/>
  <c r="Y2891" i="9"/>
  <c r="AD2891" i="9" s="1"/>
  <c r="Y2892" i="9"/>
  <c r="AD2892" i="9" s="1"/>
  <c r="Y2893" i="9"/>
  <c r="AD2893" i="9" s="1"/>
  <c r="Y2894" i="9"/>
  <c r="AD2894" i="9" s="1"/>
  <c r="Y2895" i="9"/>
  <c r="AD2895" i="9" s="1"/>
  <c r="Y2896" i="9"/>
  <c r="AD2896" i="9" s="1"/>
  <c r="Y2897" i="9"/>
  <c r="AD2897" i="9" s="1"/>
  <c r="Y2898" i="9"/>
  <c r="AD2898" i="9" s="1"/>
  <c r="Y2899" i="9"/>
  <c r="AD2899" i="9" s="1"/>
  <c r="Y2900" i="9"/>
  <c r="AD2900" i="9" s="1"/>
  <c r="Y2901" i="9"/>
  <c r="AD2901" i="9" s="1"/>
  <c r="Y2902" i="9"/>
  <c r="AD2902" i="9" s="1"/>
  <c r="Y2903" i="9"/>
  <c r="AD2903" i="9" s="1"/>
  <c r="Y2904" i="9"/>
  <c r="AD2904" i="9" s="1"/>
  <c r="Y2905" i="9"/>
  <c r="AD2905" i="9" s="1"/>
  <c r="Y2906" i="9"/>
  <c r="AD2906" i="9" s="1"/>
  <c r="Y2907" i="9"/>
  <c r="AD2907" i="9" s="1"/>
  <c r="Y2908" i="9"/>
  <c r="AD2908" i="9" s="1"/>
  <c r="Y2909" i="9"/>
  <c r="AD2909" i="9" s="1"/>
  <c r="Y2910" i="9"/>
  <c r="AD2910" i="9" s="1"/>
  <c r="Y2911" i="9"/>
  <c r="AD2911" i="9" s="1"/>
  <c r="Y2912" i="9"/>
  <c r="AD2912" i="9" s="1"/>
  <c r="Y2913" i="9"/>
  <c r="AD2913" i="9" s="1"/>
  <c r="Y2914" i="9"/>
  <c r="AD2914" i="9" s="1"/>
  <c r="Y2915" i="9"/>
  <c r="AD2915" i="9" s="1"/>
  <c r="Y2916" i="9"/>
  <c r="AD2916" i="9" s="1"/>
  <c r="Y2917" i="9"/>
  <c r="AD2917" i="9" s="1"/>
  <c r="Y2918" i="9"/>
  <c r="AD2918" i="9" s="1"/>
  <c r="Y2919" i="9"/>
  <c r="AD2919" i="9" s="1"/>
  <c r="Y2920" i="9"/>
  <c r="AD2920" i="9" s="1"/>
  <c r="Y2921" i="9"/>
  <c r="AD2921" i="9" s="1"/>
  <c r="Y2922" i="9"/>
  <c r="AD2922" i="9" s="1"/>
  <c r="Y2923" i="9"/>
  <c r="AD2923" i="9" s="1"/>
  <c r="Y2924" i="9"/>
  <c r="AD2924" i="9" s="1"/>
  <c r="Y2925" i="9"/>
  <c r="AD2925" i="9" s="1"/>
  <c r="Y2926" i="9"/>
  <c r="AD2926" i="9" s="1"/>
  <c r="Y2927" i="9"/>
  <c r="AD2927" i="9" s="1"/>
  <c r="Y2928" i="9"/>
  <c r="AD2928" i="9" s="1"/>
  <c r="Y2929" i="9"/>
  <c r="AD2929" i="9" s="1"/>
  <c r="Y2930" i="9"/>
  <c r="AD2930" i="9" s="1"/>
  <c r="Y2931" i="9"/>
  <c r="AD2931" i="9" s="1"/>
  <c r="Y2932" i="9"/>
  <c r="AD2932" i="9" s="1"/>
  <c r="Y2933" i="9"/>
  <c r="AD2933" i="9" s="1"/>
  <c r="Y2934" i="9"/>
  <c r="AD2934" i="9" s="1"/>
  <c r="Y2935" i="9"/>
  <c r="AD2935" i="9" s="1"/>
  <c r="Y2936" i="9"/>
  <c r="AD2936" i="9" s="1"/>
  <c r="Y2937" i="9"/>
  <c r="AD2937" i="9" s="1"/>
  <c r="Y2938" i="9"/>
  <c r="AD2938" i="9" s="1"/>
  <c r="Y2939" i="9"/>
  <c r="AD2939" i="9" s="1"/>
  <c r="Y2940" i="9"/>
  <c r="AD2940" i="9" s="1"/>
  <c r="Y2941" i="9"/>
  <c r="AD2941" i="9" s="1"/>
  <c r="Y2942" i="9"/>
  <c r="AD2942" i="9" s="1"/>
  <c r="Y2943" i="9"/>
  <c r="AD2943" i="9" s="1"/>
  <c r="Y2944" i="9"/>
  <c r="AD2944" i="9" s="1"/>
  <c r="Y2945" i="9"/>
  <c r="AD2945" i="9" s="1"/>
  <c r="Y2946" i="9"/>
  <c r="AD2946" i="9" s="1"/>
  <c r="Y2947" i="9"/>
  <c r="AD2947" i="9" s="1"/>
  <c r="Y2948" i="9"/>
  <c r="AD2948" i="9" s="1"/>
  <c r="Y2949" i="9"/>
  <c r="AD2949" i="9" s="1"/>
  <c r="Y2950" i="9"/>
  <c r="AD2950" i="9" s="1"/>
  <c r="Y2951" i="9"/>
  <c r="AD2951" i="9" s="1"/>
  <c r="Y2952" i="9"/>
  <c r="AD2952" i="9" s="1"/>
  <c r="Y2953" i="9"/>
  <c r="AD2953" i="9" s="1"/>
  <c r="Y2954" i="9"/>
  <c r="AD2954" i="9" s="1"/>
  <c r="Y2955" i="9"/>
  <c r="AD2955" i="9" s="1"/>
  <c r="Y2956" i="9"/>
  <c r="AD2956" i="9" s="1"/>
  <c r="Y2957" i="9"/>
  <c r="AD2957" i="9" s="1"/>
  <c r="Y2958" i="9"/>
  <c r="AD2958" i="9" s="1"/>
  <c r="Y2959" i="9"/>
  <c r="AD2959" i="9" s="1"/>
  <c r="Y2960" i="9"/>
  <c r="AD2960" i="9" s="1"/>
  <c r="Y2961" i="9"/>
  <c r="AD2961" i="9" s="1"/>
  <c r="Y2962" i="9"/>
  <c r="AD2962" i="9" s="1"/>
  <c r="Y2963" i="9"/>
  <c r="AD2963" i="9" s="1"/>
  <c r="Y2964" i="9"/>
  <c r="AD2964" i="9" s="1"/>
  <c r="Y2965" i="9"/>
  <c r="AD2965" i="9" s="1"/>
  <c r="Y2966" i="9"/>
  <c r="AD2966" i="9" s="1"/>
  <c r="Y2967" i="9"/>
  <c r="AD2967" i="9" s="1"/>
  <c r="Y2968" i="9"/>
  <c r="AD2968" i="9" s="1"/>
  <c r="Y2969" i="9"/>
  <c r="AD2969" i="9" s="1"/>
  <c r="Y2970" i="9"/>
  <c r="AD2970" i="9" s="1"/>
  <c r="Y2971" i="9"/>
  <c r="AD2971" i="9" s="1"/>
  <c r="Y2972" i="9"/>
  <c r="AD2972" i="9" s="1"/>
  <c r="Y2973" i="9"/>
  <c r="AD2973" i="9" s="1"/>
  <c r="Y2974" i="9"/>
  <c r="AD2974" i="9" s="1"/>
  <c r="Y2975" i="9"/>
  <c r="AD2975" i="9" s="1"/>
  <c r="Y2976" i="9"/>
  <c r="AD2976" i="9" s="1"/>
  <c r="Y2977" i="9"/>
  <c r="AD2977" i="9" s="1"/>
  <c r="Y2978" i="9"/>
  <c r="AD2978" i="9" s="1"/>
  <c r="Y2979" i="9"/>
  <c r="AD2979" i="9" s="1"/>
  <c r="Y2980" i="9"/>
  <c r="AD2980" i="9" s="1"/>
  <c r="Y2981" i="9"/>
  <c r="AD2981" i="9" s="1"/>
  <c r="Y2982" i="9"/>
  <c r="AD2982" i="9" s="1"/>
  <c r="Y2983" i="9"/>
  <c r="AD2983" i="9" s="1"/>
  <c r="Y2984" i="9"/>
  <c r="AD2984" i="9" s="1"/>
  <c r="Y2985" i="9"/>
  <c r="AD2985" i="9" s="1"/>
  <c r="Y2986" i="9"/>
  <c r="AD2986" i="9" s="1"/>
  <c r="Y2987" i="9"/>
  <c r="AD2987" i="9" s="1"/>
  <c r="Y2988" i="9"/>
  <c r="AD2988" i="9" s="1"/>
  <c r="Y2989" i="9"/>
  <c r="AD2989" i="9" s="1"/>
  <c r="Y2990" i="9"/>
  <c r="AD2990" i="9" s="1"/>
  <c r="Y2991" i="9"/>
  <c r="AD2991" i="9" s="1"/>
  <c r="Y2992" i="9"/>
  <c r="AD2992" i="9" s="1"/>
  <c r="Y2993" i="9"/>
  <c r="AD2993" i="9" s="1"/>
  <c r="Y2994" i="9"/>
  <c r="AD2994" i="9" s="1"/>
  <c r="Y2995" i="9"/>
  <c r="AD2995" i="9" s="1"/>
  <c r="Y2996" i="9"/>
  <c r="AD2996" i="9" s="1"/>
  <c r="Y2997" i="9"/>
  <c r="AD2997" i="9" s="1"/>
  <c r="Y2998" i="9"/>
  <c r="AD2998" i="9" s="1"/>
  <c r="Y2999" i="9"/>
  <c r="AD2999" i="9" s="1"/>
  <c r="Y3000" i="9"/>
  <c r="AD3000" i="9" s="1"/>
  <c r="Y3001" i="9"/>
  <c r="AD3001" i="9" s="1"/>
  <c r="Y3002" i="9"/>
  <c r="AD3002" i="9" s="1"/>
  <c r="Y3003" i="9"/>
  <c r="AD3003" i="9" s="1"/>
  <c r="Y3004" i="9"/>
  <c r="AD3004" i="9" s="1"/>
  <c r="Y3005" i="9"/>
  <c r="AD3005" i="9" s="1"/>
  <c r="Y3006" i="9"/>
  <c r="AD3006" i="9" s="1"/>
  <c r="Y3007" i="9"/>
  <c r="AD3007" i="9" s="1"/>
  <c r="Y3008" i="9"/>
  <c r="AD3008" i="9" s="1"/>
  <c r="Y3009" i="9"/>
  <c r="AD3009" i="9" s="1"/>
  <c r="Y3010" i="9"/>
  <c r="AD3010" i="9" s="1"/>
  <c r="Y3011" i="9"/>
  <c r="AD3011" i="9" s="1"/>
  <c r="Y3012" i="9"/>
  <c r="AD3012" i="9" s="1"/>
  <c r="Y3013" i="9"/>
  <c r="AD3013" i="9" s="1"/>
  <c r="Y3014" i="9"/>
  <c r="AD3014" i="9" s="1"/>
  <c r="Y3015" i="9"/>
  <c r="AD3015" i="9" s="1"/>
  <c r="Y3016" i="9"/>
  <c r="AD3016" i="9" s="1"/>
  <c r="Y3017" i="9"/>
  <c r="AD3017" i="9" s="1"/>
  <c r="Y3018" i="9"/>
  <c r="AD3018" i="9" s="1"/>
  <c r="Y3019" i="9"/>
  <c r="AD3019" i="9" s="1"/>
  <c r="Y3020" i="9"/>
  <c r="AD3020" i="9" s="1"/>
  <c r="Y3021" i="9"/>
  <c r="AD3021" i="9" s="1"/>
  <c r="Y3022" i="9"/>
  <c r="AD3022" i="9" s="1"/>
  <c r="Y3023" i="9"/>
  <c r="AD3023" i="9" s="1"/>
  <c r="Y3024" i="9"/>
  <c r="AD3024" i="9" s="1"/>
  <c r="Y3025" i="9"/>
  <c r="AD3025" i="9" s="1"/>
  <c r="Y3026" i="9"/>
  <c r="AD3026" i="9" s="1"/>
  <c r="Y3027" i="9"/>
  <c r="AD3027" i="9" s="1"/>
  <c r="Y3028" i="9"/>
  <c r="AD3028" i="9" s="1"/>
  <c r="Y3029" i="9"/>
  <c r="AD3029" i="9" s="1"/>
  <c r="Y3030" i="9"/>
  <c r="AD3030" i="9" s="1"/>
  <c r="Y3031" i="9"/>
  <c r="AD3031" i="9" s="1"/>
  <c r="Y3032" i="9"/>
  <c r="AD3032" i="9" s="1"/>
  <c r="Y3033" i="9"/>
  <c r="AD3033" i="9" s="1"/>
  <c r="Y3034" i="9"/>
  <c r="AD3034" i="9" s="1"/>
  <c r="Y3035" i="9"/>
  <c r="AD3035" i="9" s="1"/>
  <c r="Y3036" i="9"/>
  <c r="AD3036" i="9" s="1"/>
  <c r="Y3037" i="9"/>
  <c r="AD3037" i="9" s="1"/>
  <c r="Y3038" i="9"/>
  <c r="AD3038" i="9" s="1"/>
  <c r="Y3041" i="9"/>
  <c r="AD3041" i="9" s="1"/>
  <c r="Y3042" i="9"/>
  <c r="AD3042" i="9" s="1"/>
  <c r="Y3043" i="9"/>
  <c r="AD3043" i="9" s="1"/>
  <c r="Y3046" i="9"/>
  <c r="AD3046" i="9" s="1"/>
  <c r="Y3047" i="9"/>
  <c r="AD3047" i="9" s="1"/>
  <c r="Y3048" i="9"/>
  <c r="AD3048" i="9" s="1"/>
  <c r="Y3051" i="9"/>
  <c r="AD3051" i="9" s="1"/>
  <c r="Y3052" i="9"/>
  <c r="AD3052" i="9" s="1"/>
  <c r="Y3053" i="9"/>
  <c r="AD3053" i="9" s="1"/>
  <c r="Y3056" i="9"/>
  <c r="AD3056" i="9" s="1"/>
  <c r="Y3057" i="9"/>
  <c r="AD3057" i="9" s="1"/>
  <c r="Y3058" i="9"/>
  <c r="AD3058" i="9" s="1"/>
  <c r="Y3060" i="9"/>
  <c r="AD3060" i="9" s="1"/>
  <c r="Y3061" i="9"/>
  <c r="AD3061" i="9" s="1"/>
  <c r="Y3062" i="9"/>
  <c r="AD3062" i="9" s="1"/>
  <c r="Y3063" i="9"/>
  <c r="AD3063" i="9" s="1"/>
  <c r="Y3065" i="9"/>
  <c r="AD3065" i="9" s="1"/>
  <c r="Y3066" i="9"/>
  <c r="AD3066" i="9" s="1"/>
  <c r="Y3067" i="9"/>
  <c r="AD3067" i="9" s="1"/>
  <c r="Y3068" i="9"/>
  <c r="AD3068" i="9" s="1"/>
  <c r="Y3069" i="9"/>
  <c r="AD3069" i="9" s="1"/>
  <c r="Y3070" i="9"/>
  <c r="AD3070" i="9" s="1"/>
  <c r="Y3071" i="9"/>
  <c r="AD3071" i="9" s="1"/>
  <c r="Y3072" i="9"/>
  <c r="AD3072" i="9" s="1"/>
  <c r="Y3073" i="9"/>
  <c r="AD3073" i="9" s="1"/>
  <c r="Y3074" i="9"/>
  <c r="AD3074" i="9" s="1"/>
  <c r="Y3075" i="9"/>
  <c r="AD3075" i="9" s="1"/>
  <c r="Y3076" i="9"/>
  <c r="AD3076" i="9" s="1"/>
  <c r="Y3077" i="9"/>
  <c r="AD3077" i="9" s="1"/>
  <c r="Y3078" i="9"/>
  <c r="AD3078" i="9" s="1"/>
  <c r="Y3079" i="9"/>
  <c r="AD3079" i="9" s="1"/>
  <c r="Y3080" i="9"/>
  <c r="AD3080" i="9" s="1"/>
  <c r="Y3081" i="9"/>
  <c r="AD3081" i="9" s="1"/>
  <c r="Y3082" i="9"/>
  <c r="AD3082" i="9" s="1"/>
  <c r="Y3083" i="9"/>
  <c r="AD3083" i="9" s="1"/>
  <c r="Y3084" i="9"/>
  <c r="AD3084" i="9" s="1"/>
  <c r="Y3085" i="9"/>
  <c r="AD3085" i="9" s="1"/>
  <c r="Y3086" i="9"/>
  <c r="AD3086" i="9" s="1"/>
  <c r="Y3087" i="9"/>
  <c r="AD3087" i="9" s="1"/>
  <c r="Y3088" i="9"/>
  <c r="AD3088" i="9" s="1"/>
  <c r="Y3089" i="9"/>
  <c r="AD3089" i="9" s="1"/>
  <c r="Y3090" i="9"/>
  <c r="AD3090" i="9" s="1"/>
  <c r="Y3091" i="9"/>
  <c r="AD3091" i="9" s="1"/>
  <c r="Y3092" i="9"/>
  <c r="AD3092" i="9" s="1"/>
  <c r="Y3093" i="9"/>
  <c r="AD3093" i="9" s="1"/>
  <c r="Y3094" i="9"/>
  <c r="AD3094" i="9" s="1"/>
  <c r="Y3095" i="9"/>
  <c r="AD3095" i="9" s="1"/>
  <c r="Y3096" i="9"/>
  <c r="AD3096" i="9" s="1"/>
  <c r="Y3097" i="9"/>
  <c r="AD3097" i="9" s="1"/>
  <c r="Y3098" i="9"/>
  <c r="AD3098" i="9" s="1"/>
  <c r="Y3099" i="9"/>
  <c r="AD3099" i="9" s="1"/>
  <c r="Y3100" i="9"/>
  <c r="AD3100" i="9" s="1"/>
  <c r="Y3101" i="9"/>
  <c r="AD3101" i="9" s="1"/>
  <c r="Y3102" i="9"/>
  <c r="AD3102" i="9" s="1"/>
  <c r="Y3103" i="9"/>
  <c r="AD3103" i="9" s="1"/>
  <c r="Y3104" i="9"/>
  <c r="AD3104" i="9" s="1"/>
  <c r="Y3105" i="9"/>
  <c r="AD3105" i="9" s="1"/>
  <c r="Y3106" i="9"/>
  <c r="AD3106" i="9" s="1"/>
  <c r="Y3107" i="9"/>
  <c r="AD3107" i="9" s="1"/>
  <c r="Y3108" i="9"/>
  <c r="AD3108" i="9" s="1"/>
  <c r="Y3109" i="9"/>
  <c r="AD3109" i="9" s="1"/>
  <c r="Y3110" i="9"/>
  <c r="AD3110" i="9" s="1"/>
  <c r="Y3111" i="9"/>
  <c r="AD3111" i="9" s="1"/>
  <c r="Y3112" i="9"/>
  <c r="AD3112" i="9" s="1"/>
  <c r="Y3113" i="9"/>
  <c r="AD3113" i="9" s="1"/>
  <c r="Y3114" i="9"/>
  <c r="AD3114" i="9" s="1"/>
  <c r="Y3115" i="9"/>
  <c r="AD3115" i="9" s="1"/>
  <c r="Y3116" i="9"/>
  <c r="AD3116" i="9" s="1"/>
  <c r="Y3117" i="9"/>
  <c r="AD3117" i="9" s="1"/>
  <c r="Y3118" i="9"/>
  <c r="AD3118" i="9" s="1"/>
  <c r="Y3119" i="9"/>
  <c r="AD3119" i="9" s="1"/>
  <c r="Y3120" i="9"/>
  <c r="AD3120" i="9" s="1"/>
  <c r="Y3121" i="9"/>
  <c r="AD3121" i="9" s="1"/>
  <c r="Y3122" i="9"/>
  <c r="AD3122" i="9" s="1"/>
  <c r="Y3123" i="9"/>
  <c r="AD3123" i="9" s="1"/>
  <c r="Y3124" i="9"/>
  <c r="AD3124" i="9" s="1"/>
  <c r="Y3125" i="9"/>
  <c r="AD3125" i="9" s="1"/>
  <c r="Y3126" i="9"/>
  <c r="AD3126" i="9" s="1"/>
  <c r="Y3127" i="9"/>
  <c r="AD3127" i="9" s="1"/>
  <c r="Y3128" i="9"/>
  <c r="AD3128" i="9" s="1"/>
  <c r="Y3129" i="9"/>
  <c r="AD3129" i="9" s="1"/>
  <c r="Y3130" i="9"/>
  <c r="AD3130" i="9" s="1"/>
  <c r="Y3131" i="9"/>
  <c r="AD3131" i="9" s="1"/>
  <c r="Y3132" i="9"/>
  <c r="AD3132" i="9" s="1"/>
  <c r="Y3133" i="9"/>
  <c r="AD3133" i="9" s="1"/>
  <c r="Y3134" i="9"/>
  <c r="AD3134" i="9" s="1"/>
  <c r="Y3135" i="9"/>
  <c r="AD3135" i="9" s="1"/>
  <c r="Y3136" i="9"/>
  <c r="AD3136" i="9" s="1"/>
  <c r="Y3137" i="9"/>
  <c r="AD3137" i="9" s="1"/>
  <c r="Y3138" i="9"/>
  <c r="AD3138" i="9" s="1"/>
  <c r="Y3139" i="9"/>
  <c r="AD3139" i="9" s="1"/>
  <c r="Y3140" i="9"/>
  <c r="AD3140" i="9" s="1"/>
  <c r="Y3141" i="9"/>
  <c r="AD3141" i="9" s="1"/>
  <c r="Y3142" i="9"/>
  <c r="AD3142" i="9" s="1"/>
  <c r="Y3143" i="9"/>
  <c r="AD3143" i="9" s="1"/>
  <c r="Y3144" i="9"/>
  <c r="AD3144" i="9" s="1"/>
  <c r="Y3145" i="9"/>
  <c r="AD3145" i="9" s="1"/>
  <c r="Y3146" i="9"/>
  <c r="AD3146" i="9" s="1"/>
  <c r="Y3147" i="9"/>
  <c r="AD3147" i="9" s="1"/>
  <c r="Y3148" i="9"/>
  <c r="AD3148" i="9" s="1"/>
  <c r="Y3149" i="9"/>
  <c r="AD3149" i="9" s="1"/>
  <c r="Y3150" i="9"/>
  <c r="AD3150" i="9" s="1"/>
  <c r="Y3151" i="9"/>
  <c r="AD3151" i="9" s="1"/>
  <c r="Y3152" i="9"/>
  <c r="AD3152" i="9" s="1"/>
  <c r="Y3153" i="9"/>
  <c r="AD3153" i="9" s="1"/>
  <c r="Y3154" i="9"/>
  <c r="AD3154" i="9" s="1"/>
  <c r="Y3155" i="9"/>
  <c r="AD3155" i="9" s="1"/>
  <c r="Y3156" i="9"/>
  <c r="AD3156" i="9" s="1"/>
  <c r="Y3157" i="9"/>
  <c r="AD3157" i="9" s="1"/>
  <c r="Y3158" i="9"/>
  <c r="AD3158" i="9" s="1"/>
  <c r="Y3159" i="9"/>
  <c r="AD3159" i="9" s="1"/>
  <c r="Y3160" i="9"/>
  <c r="AD3160" i="9" s="1"/>
  <c r="Y3161" i="9"/>
  <c r="AD3161" i="9" s="1"/>
  <c r="Y3162" i="9"/>
  <c r="AD3162" i="9" s="1"/>
  <c r="Y3163" i="9"/>
  <c r="AD3163" i="9" s="1"/>
  <c r="Y3164" i="9"/>
  <c r="AD3164" i="9" s="1"/>
  <c r="Y3165" i="9"/>
  <c r="AD3165" i="9" s="1"/>
  <c r="Y3166" i="9"/>
  <c r="AD3166" i="9" s="1"/>
  <c r="Y3167" i="9"/>
  <c r="AD3167" i="9" s="1"/>
  <c r="Y3168" i="9"/>
  <c r="AD3168" i="9" s="1"/>
  <c r="Y3169" i="9"/>
  <c r="AD3169" i="9" s="1"/>
  <c r="Y3170" i="9"/>
  <c r="AD3170" i="9" s="1"/>
  <c r="Y3171" i="9"/>
  <c r="AD3171" i="9" s="1"/>
  <c r="Y3172" i="9"/>
  <c r="AD3172" i="9" s="1"/>
  <c r="Y3173" i="9"/>
  <c r="AD3173" i="9" s="1"/>
  <c r="Y3174" i="9"/>
  <c r="AD3174" i="9" s="1"/>
  <c r="Y3175" i="9"/>
  <c r="AD3175" i="9" s="1"/>
  <c r="Y3176" i="9"/>
  <c r="AD3176" i="9" s="1"/>
  <c r="Y3177" i="9"/>
  <c r="AD3177" i="9" s="1"/>
  <c r="Y3178" i="9"/>
  <c r="AD3178" i="9" s="1"/>
  <c r="Y3179" i="9"/>
  <c r="AD3179" i="9" s="1"/>
  <c r="Y3180" i="9"/>
  <c r="AD3180" i="9" s="1"/>
  <c r="Y3181" i="9"/>
  <c r="AD3181" i="9" s="1"/>
  <c r="Y3182" i="9"/>
  <c r="AD3182" i="9" s="1"/>
  <c r="Y3183" i="9"/>
  <c r="AD3183" i="9" s="1"/>
  <c r="Y3184" i="9"/>
  <c r="AD3184" i="9" s="1"/>
  <c r="Y3185" i="9"/>
  <c r="AD3185" i="9" s="1"/>
  <c r="Y3186" i="9"/>
  <c r="AD3186" i="9" s="1"/>
  <c r="Y3187" i="9"/>
  <c r="AD3187" i="9" s="1"/>
  <c r="Y3188" i="9"/>
  <c r="AD3188" i="9" s="1"/>
  <c r="Y3189" i="9"/>
  <c r="AD3189" i="9" s="1"/>
  <c r="Y3190" i="9"/>
  <c r="AD3190" i="9" s="1"/>
  <c r="Y3191" i="9"/>
  <c r="AD3191" i="9" s="1"/>
  <c r="Y3192" i="9"/>
  <c r="AD3192" i="9" s="1"/>
  <c r="Y3193" i="9"/>
  <c r="AD3193" i="9" s="1"/>
  <c r="Y3194" i="9"/>
  <c r="AD3194" i="9" s="1"/>
  <c r="Y3195" i="9"/>
  <c r="AD3195" i="9" s="1"/>
  <c r="Y3196" i="9"/>
  <c r="AD3196" i="9" s="1"/>
  <c r="Y3197" i="9"/>
  <c r="AD3197" i="9" s="1"/>
  <c r="Y3198" i="9"/>
  <c r="AD3198" i="9" s="1"/>
  <c r="Y3199" i="9"/>
  <c r="AD3199" i="9" s="1"/>
  <c r="Y3200" i="9"/>
  <c r="AD3200" i="9" s="1"/>
  <c r="Y3201" i="9"/>
  <c r="AD3201" i="9" s="1"/>
  <c r="Y3202" i="9"/>
  <c r="AD3202" i="9" s="1"/>
  <c r="Y3203" i="9"/>
  <c r="AD3203" i="9" s="1"/>
  <c r="Y3204" i="9"/>
  <c r="AD3204" i="9" s="1"/>
  <c r="Y3205" i="9"/>
  <c r="AD3205" i="9" s="1"/>
  <c r="Y3206" i="9"/>
  <c r="AD3206" i="9" s="1"/>
  <c r="Y3207" i="9"/>
  <c r="AD3207" i="9" s="1"/>
  <c r="Y3208" i="9"/>
  <c r="AD3208" i="9" s="1"/>
  <c r="Y3209" i="9"/>
  <c r="AD3209" i="9" s="1"/>
  <c r="Y3210" i="9"/>
  <c r="AD3210" i="9" s="1"/>
  <c r="Y3211" i="9"/>
  <c r="AD3211" i="9" s="1"/>
  <c r="Y3212" i="9"/>
  <c r="AD3212" i="9" s="1"/>
  <c r="Y3213" i="9"/>
  <c r="AD3213" i="9" s="1"/>
  <c r="Y3214" i="9"/>
  <c r="AD3214" i="9" s="1"/>
  <c r="Y3215" i="9"/>
  <c r="AD3215" i="9" s="1"/>
  <c r="Y3216" i="9"/>
  <c r="AD3216" i="9" s="1"/>
  <c r="Y3217" i="9"/>
  <c r="AD3217" i="9" s="1"/>
  <c r="Y3218" i="9"/>
  <c r="AD3218" i="9" s="1"/>
  <c r="Y3219" i="9"/>
  <c r="AD3219" i="9" s="1"/>
  <c r="Y3220" i="9"/>
  <c r="AD3220" i="9" s="1"/>
  <c r="Y3221" i="9"/>
  <c r="AD3221" i="9" s="1"/>
  <c r="Y3222" i="9"/>
  <c r="AD3222" i="9" s="1"/>
  <c r="Y3223" i="9"/>
  <c r="Y3224" i="9"/>
  <c r="Y3225" i="9"/>
  <c r="Y3226" i="9"/>
  <c r="Y3227" i="9"/>
  <c r="Y3228" i="9"/>
  <c r="Y3229" i="9"/>
  <c r="Y3230" i="9"/>
  <c r="Y3231" i="9"/>
  <c r="Y3232" i="9"/>
  <c r="Y3233" i="9"/>
  <c r="Y3234" i="9"/>
  <c r="Y3235" i="9"/>
  <c r="Y3236" i="9"/>
  <c r="Y3237" i="9"/>
  <c r="Y3238" i="9"/>
  <c r="Y3239" i="9"/>
  <c r="Y3240" i="9"/>
  <c r="Y3241" i="9"/>
  <c r="Y3242" i="9"/>
  <c r="Y3243" i="9"/>
  <c r="Y3244" i="9"/>
  <c r="Y3245" i="9"/>
  <c r="Y3246" i="9"/>
  <c r="U2982" i="9"/>
  <c r="AB2982" i="9"/>
  <c r="AC2982" i="9"/>
  <c r="U2983" i="9"/>
  <c r="AB2983" i="9"/>
  <c r="AC2983" i="9"/>
  <c r="U2984" i="9"/>
  <c r="AB2984" i="9"/>
  <c r="AC2984" i="9"/>
  <c r="U2985" i="9"/>
  <c r="AB2985" i="9"/>
  <c r="AC2985" i="9"/>
  <c r="U2986" i="9"/>
  <c r="AB2986" i="9"/>
  <c r="AC2986" i="9"/>
  <c r="U2987" i="9"/>
  <c r="AB2987" i="9"/>
  <c r="AC2987" i="9"/>
  <c r="U2988" i="9"/>
  <c r="AB2988" i="9"/>
  <c r="AC2988" i="9"/>
  <c r="U2989" i="9"/>
  <c r="AB2989" i="9"/>
  <c r="AC2989" i="9"/>
  <c r="Y2515" i="9"/>
  <c r="AD2515" i="9" s="1"/>
  <c r="AC2514" i="9"/>
  <c r="AB2514" i="9"/>
  <c r="AC2513" i="9"/>
  <c r="AB2513" i="9"/>
  <c r="AC2512" i="9"/>
  <c r="AB2512" i="9"/>
  <c r="AC2511" i="9"/>
  <c r="AB2511" i="9"/>
  <c r="AC2510" i="9"/>
  <c r="AB2510" i="9"/>
  <c r="AC2509" i="9"/>
  <c r="AB2509" i="9"/>
  <c r="AC2508" i="9"/>
  <c r="AB2508" i="9"/>
  <c r="AC2507" i="9"/>
  <c r="AB2507" i="9"/>
  <c r="AC2506" i="9"/>
  <c r="AB2506" i="9"/>
  <c r="AC2505" i="9"/>
  <c r="AB2505" i="9"/>
  <c r="AC2504" i="9"/>
  <c r="AB2504" i="9"/>
  <c r="AC2503" i="9"/>
  <c r="AB2503" i="9"/>
  <c r="AC2502" i="9"/>
  <c r="AB2502" i="9"/>
  <c r="AC2501" i="9"/>
  <c r="AB2501" i="9"/>
  <c r="AC2500" i="9"/>
  <c r="AB2500" i="9"/>
  <c r="AC2499" i="9"/>
  <c r="AB2499" i="9"/>
  <c r="AC2498" i="9"/>
  <c r="AB2498" i="9"/>
  <c r="AC2497" i="9"/>
  <c r="AB2497" i="9"/>
  <c r="AC2496" i="9"/>
  <c r="AB2496" i="9"/>
  <c r="AC2495" i="9"/>
  <c r="AB2495" i="9"/>
  <c r="AC2494" i="9"/>
  <c r="AB2494" i="9"/>
  <c r="AC2493" i="9"/>
  <c r="AB2493" i="9"/>
  <c r="AC2492" i="9"/>
  <c r="AB2492" i="9"/>
  <c r="AC2491" i="9"/>
  <c r="AB2491" i="9"/>
  <c r="AC2490" i="9"/>
  <c r="AB2490" i="9"/>
  <c r="AC2489" i="9"/>
  <c r="AB2489" i="9"/>
  <c r="AC2488" i="9"/>
  <c r="AB2488" i="9"/>
  <c r="AC2487" i="9"/>
  <c r="AB2487" i="9"/>
  <c r="AC2486" i="9"/>
  <c r="AB2486" i="9"/>
  <c r="AC2485" i="9"/>
  <c r="AB2485" i="9"/>
  <c r="AC2484" i="9"/>
  <c r="AB2484" i="9"/>
  <c r="AC2483" i="9"/>
  <c r="AB2483" i="9"/>
  <c r="AC2482" i="9"/>
  <c r="AB2482" i="9"/>
  <c r="AC2481" i="9"/>
  <c r="AB2481" i="9"/>
  <c r="AC2480" i="9"/>
  <c r="AB2480" i="9"/>
  <c r="AC2479" i="9"/>
  <c r="AB2479" i="9"/>
  <c r="AC2478" i="9"/>
  <c r="AB2478" i="9"/>
  <c r="AC2477" i="9"/>
  <c r="AB2477" i="9"/>
  <c r="AC2476" i="9"/>
  <c r="AB2476" i="9"/>
  <c r="AC2475" i="9"/>
  <c r="AB2475" i="9"/>
  <c r="AC2474" i="9"/>
  <c r="AB2474" i="9"/>
  <c r="AC2473" i="9"/>
  <c r="AB2473" i="9"/>
  <c r="AC2472" i="9"/>
  <c r="AB2472" i="9"/>
  <c r="AC2471" i="9"/>
  <c r="AB2471" i="9"/>
  <c r="AC2470" i="9"/>
  <c r="AB2470" i="9"/>
  <c r="AC2469" i="9"/>
  <c r="AB2469" i="9"/>
  <c r="AC2468" i="9"/>
  <c r="AB2468" i="9"/>
  <c r="AC2467" i="9"/>
  <c r="AB2467" i="9"/>
  <c r="AC2466" i="9"/>
  <c r="AB2466" i="9"/>
  <c r="AC2465" i="9"/>
  <c r="AB2465" i="9"/>
  <c r="AC2464" i="9"/>
  <c r="AB2464" i="9"/>
  <c r="AC2463" i="9"/>
  <c r="AB2463" i="9"/>
  <c r="AC2462" i="9"/>
  <c r="AB2462" i="9"/>
  <c r="AC2461" i="9"/>
  <c r="AB2461" i="9"/>
  <c r="AC2460" i="9"/>
  <c r="AB2460" i="9"/>
  <c r="AC2459" i="9"/>
  <c r="AB2459" i="9"/>
  <c r="AC2458" i="9"/>
  <c r="AB2458" i="9"/>
  <c r="AC2457" i="9"/>
  <c r="AB2457" i="9"/>
  <c r="AC2456" i="9"/>
  <c r="AB2456" i="9"/>
  <c r="AC2455" i="9"/>
  <c r="AB2455" i="9"/>
  <c r="AC2454" i="9"/>
  <c r="AB2454" i="9"/>
  <c r="AC2453" i="9"/>
  <c r="AB2453" i="9"/>
  <c r="AC2452" i="9"/>
  <c r="AB2452" i="9"/>
  <c r="AC2451" i="9"/>
  <c r="AB2451" i="9"/>
  <c r="AC2450" i="9"/>
  <c r="AB2450" i="9"/>
  <c r="AC2449" i="9"/>
  <c r="AB2449" i="9"/>
  <c r="AC2448" i="9"/>
  <c r="AB2448" i="9"/>
  <c r="AC2447" i="9"/>
  <c r="AB2447" i="9"/>
  <c r="AC2446" i="9"/>
  <c r="AB2446" i="9"/>
  <c r="AC2445" i="9"/>
  <c r="AB2445" i="9"/>
  <c r="AC2444" i="9"/>
  <c r="AB2444" i="9"/>
  <c r="AC2443" i="9"/>
  <c r="AB2443" i="9"/>
  <c r="AC2442" i="9"/>
  <c r="AB2442" i="9"/>
  <c r="AC2441" i="9"/>
  <c r="AB2441" i="9"/>
  <c r="AC2440" i="9"/>
  <c r="AB2440" i="9"/>
  <c r="AC2439" i="9"/>
  <c r="AB2439" i="9"/>
  <c r="AC2438" i="9"/>
  <c r="AB2438" i="9"/>
  <c r="AC2437" i="9"/>
  <c r="AB2437" i="9"/>
  <c r="AC2436" i="9"/>
  <c r="AB2436" i="9"/>
  <c r="AC2435" i="9"/>
  <c r="AB2435" i="9"/>
  <c r="AC2434" i="9"/>
  <c r="AB2434" i="9"/>
  <c r="AC2433" i="9"/>
  <c r="AB2433" i="9"/>
  <c r="AC2432" i="9"/>
  <c r="AB2432" i="9"/>
  <c r="AC2431" i="9"/>
  <c r="AB2431" i="9"/>
  <c r="AC2430" i="9"/>
  <c r="AB2430" i="9"/>
  <c r="AC2429" i="9"/>
  <c r="AB2429" i="9"/>
  <c r="AC2428" i="9"/>
  <c r="AB2428" i="9"/>
  <c r="AC2427" i="9"/>
  <c r="AB2427" i="9"/>
  <c r="AC2426" i="9"/>
  <c r="AB2426" i="9"/>
  <c r="AC2425" i="9"/>
  <c r="AB2425" i="9"/>
  <c r="AC2424" i="9"/>
  <c r="AB2424" i="9"/>
  <c r="AC2423" i="9"/>
  <c r="AB2423" i="9"/>
  <c r="AC2422" i="9"/>
  <c r="AB2422" i="9"/>
  <c r="AC2421" i="9"/>
  <c r="AB2421" i="9"/>
  <c r="AC2420" i="9"/>
  <c r="AB2420" i="9"/>
  <c r="AC2419" i="9"/>
  <c r="AB2419" i="9"/>
  <c r="U2514" i="9"/>
  <c r="U2513" i="9"/>
  <c r="U2512" i="9"/>
  <c r="U2511" i="9"/>
  <c r="U2510" i="9"/>
  <c r="U2509" i="9"/>
  <c r="U2508" i="9"/>
  <c r="U2507" i="9"/>
  <c r="U2506" i="9"/>
  <c r="U2505" i="9"/>
  <c r="U2504" i="9"/>
  <c r="U2503" i="9"/>
  <c r="U2502" i="9"/>
  <c r="U2501" i="9"/>
  <c r="U2500" i="9"/>
  <c r="U2499" i="9"/>
  <c r="U2498" i="9"/>
  <c r="U2497" i="9"/>
  <c r="U2496" i="9"/>
  <c r="U2495" i="9"/>
  <c r="U2494" i="9"/>
  <c r="U2493" i="9"/>
  <c r="U2492" i="9"/>
  <c r="U2491" i="9"/>
  <c r="U2490" i="9"/>
  <c r="U2489" i="9"/>
  <c r="U2488" i="9"/>
  <c r="U2487" i="9"/>
  <c r="U2486" i="9"/>
  <c r="U2485" i="9"/>
  <c r="U2484" i="9"/>
  <c r="U2483" i="9"/>
  <c r="U2482" i="9"/>
  <c r="U2481" i="9"/>
  <c r="U2480" i="9"/>
  <c r="U2479" i="9"/>
  <c r="U2478" i="9"/>
  <c r="U2477" i="9"/>
  <c r="U2476" i="9"/>
  <c r="U2475" i="9"/>
  <c r="U2474" i="9"/>
  <c r="U2473" i="9"/>
  <c r="U2472" i="9"/>
  <c r="U2471" i="9"/>
  <c r="U2470" i="9"/>
  <c r="U2469" i="9"/>
  <c r="U2468" i="9"/>
  <c r="U2467" i="9"/>
  <c r="U2466" i="9"/>
  <c r="U2465" i="9"/>
  <c r="U2464" i="9"/>
  <c r="U2463" i="9"/>
  <c r="U2462" i="9"/>
  <c r="U2461" i="9"/>
  <c r="U2460" i="9"/>
  <c r="U2459" i="9"/>
  <c r="U2458" i="9"/>
  <c r="U2457" i="9"/>
  <c r="U2456" i="9"/>
  <c r="U2455" i="9"/>
  <c r="U2454" i="9"/>
  <c r="U2453" i="9"/>
  <c r="U2452" i="9"/>
  <c r="U2451" i="9"/>
  <c r="U2450" i="9"/>
  <c r="U2449" i="9"/>
  <c r="U2448" i="9"/>
  <c r="U2447" i="9"/>
  <c r="U2446" i="9"/>
  <c r="U2445" i="9"/>
  <c r="U2444" i="9"/>
  <c r="U2443" i="9"/>
  <c r="U2442" i="9"/>
  <c r="U2441" i="9"/>
  <c r="U2440" i="9"/>
  <c r="U2439" i="9"/>
  <c r="U2438" i="9"/>
  <c r="U2437" i="9"/>
  <c r="U2436" i="9"/>
  <c r="U2435" i="9"/>
  <c r="U2434" i="9"/>
  <c r="U2433" i="9"/>
  <c r="U2432" i="9"/>
  <c r="U2431" i="9"/>
  <c r="U2430" i="9"/>
  <c r="U2429" i="9"/>
  <c r="U2428" i="9"/>
  <c r="U2427" i="9"/>
  <c r="U2426" i="9"/>
  <c r="U2425" i="9"/>
  <c r="U2424" i="9"/>
  <c r="U2423" i="9"/>
  <c r="U2422" i="9"/>
  <c r="U2421" i="9"/>
  <c r="U2420" i="9"/>
  <c r="U2419" i="9"/>
  <c r="O766" i="38"/>
  <c r="O767" i="38"/>
  <c r="O768" i="38"/>
  <c r="O769" i="38"/>
  <c r="O770" i="38"/>
  <c r="O771" i="38"/>
  <c r="O772" i="38"/>
  <c r="O773" i="38"/>
  <c r="O774" i="38"/>
  <c r="O775" i="38"/>
  <c r="O810" i="38"/>
  <c r="O811" i="38"/>
  <c r="O812" i="38"/>
  <c r="O815" i="38"/>
  <c r="O816" i="38"/>
  <c r="O762" i="38"/>
  <c r="O763" i="38"/>
  <c r="O764" i="38"/>
  <c r="O765" i="38"/>
  <c r="O479" i="38"/>
  <c r="O480" i="38"/>
  <c r="O481" i="38"/>
  <c r="O482" i="38"/>
  <c r="O483" i="38"/>
  <c r="O484" i="38"/>
  <c r="O485" i="38"/>
  <c r="O486" i="38"/>
  <c r="O471" i="38"/>
  <c r="O472" i="38"/>
  <c r="O473" i="38"/>
  <c r="O474" i="38"/>
  <c r="O475" i="38"/>
  <c r="O476" i="38"/>
  <c r="O477" i="38"/>
  <c r="O478" i="38"/>
  <c r="AS49" i="41"/>
  <c r="AR49" i="41"/>
  <c r="AQ49" i="41"/>
  <c r="AP49" i="41"/>
  <c r="AO49" i="41"/>
  <c r="AN49" i="41"/>
  <c r="AM49" i="41"/>
  <c r="AL49" i="41"/>
  <c r="AK49" i="41"/>
  <c r="AJ49" i="41"/>
  <c r="AI49" i="41"/>
  <c r="AH49" i="41"/>
  <c r="AG49" i="41"/>
  <c r="AF49" i="41"/>
  <c r="AE49" i="41"/>
  <c r="AD49" i="41"/>
  <c r="AC49" i="41"/>
  <c r="AB49" i="41"/>
  <c r="AA49" i="41"/>
  <c r="Z49" i="41"/>
  <c r="Y49" i="41"/>
  <c r="X49" i="41"/>
  <c r="W49" i="41"/>
  <c r="V49" i="41"/>
  <c r="U49" i="41"/>
  <c r="T49" i="41"/>
  <c r="S49" i="41"/>
  <c r="M49" i="41"/>
  <c r="I49" i="41"/>
  <c r="H49" i="41"/>
  <c r="G49" i="41"/>
  <c r="F49" i="41"/>
  <c r="E49" i="41"/>
  <c r="D49" i="41"/>
  <c r="AS47" i="41"/>
  <c r="AR47" i="41"/>
  <c r="AQ47" i="41"/>
  <c r="AP47" i="41"/>
  <c r="AO47" i="41"/>
  <c r="AN47" i="41"/>
  <c r="AM47" i="41"/>
  <c r="AL47" i="41"/>
  <c r="AK47" i="41"/>
  <c r="AJ47" i="41"/>
  <c r="AI47" i="41"/>
  <c r="AH47" i="41"/>
  <c r="AG47" i="41"/>
  <c r="AF47" i="41"/>
  <c r="AE47" i="41"/>
  <c r="AD47" i="41"/>
  <c r="AC47" i="41"/>
  <c r="AB47" i="41"/>
  <c r="AA47" i="41"/>
  <c r="Z47" i="41"/>
  <c r="Y47" i="41"/>
  <c r="X47" i="41"/>
  <c r="W47" i="41"/>
  <c r="V47" i="41"/>
  <c r="U47" i="41"/>
  <c r="T47" i="41"/>
  <c r="S47" i="41"/>
  <c r="M47" i="41"/>
  <c r="L47" i="41"/>
  <c r="G47" i="41"/>
  <c r="F47" i="41"/>
  <c r="E47" i="41"/>
  <c r="D47" i="41"/>
  <c r="AS11" i="41"/>
  <c r="AR11" i="41"/>
  <c r="AQ11" i="41"/>
  <c r="AP11" i="41"/>
  <c r="AO11" i="41"/>
  <c r="AN11" i="41"/>
  <c r="AM11" i="41"/>
  <c r="AL11" i="41"/>
  <c r="AK11" i="41"/>
  <c r="AJ11" i="41"/>
  <c r="AI11" i="41"/>
  <c r="AH11" i="41"/>
  <c r="AG11" i="41"/>
  <c r="AF11" i="41"/>
  <c r="AE11" i="41"/>
  <c r="AD11" i="41"/>
  <c r="AC11" i="41"/>
  <c r="AB11" i="41"/>
  <c r="AA11" i="41"/>
  <c r="Z11" i="41"/>
  <c r="Y11" i="41"/>
  <c r="X11" i="41"/>
  <c r="W11" i="41"/>
  <c r="V11" i="41"/>
  <c r="U11" i="41"/>
  <c r="T11" i="41"/>
  <c r="S11" i="41"/>
  <c r="P11" i="41"/>
  <c r="K11" i="41"/>
  <c r="H11" i="41"/>
  <c r="G11" i="41"/>
  <c r="F11" i="41"/>
  <c r="E11" i="41"/>
  <c r="D11" i="41"/>
  <c r="AS8" i="41"/>
  <c r="AR8" i="41"/>
  <c r="AQ8" i="41"/>
  <c r="AP8" i="41"/>
  <c r="AO8" i="41"/>
  <c r="AN8" i="41"/>
  <c r="AM8" i="41"/>
  <c r="AL8" i="41"/>
  <c r="AK8" i="41"/>
  <c r="AJ8" i="41"/>
  <c r="AI8" i="41"/>
  <c r="AH8" i="41"/>
  <c r="AG8" i="41"/>
  <c r="AF8" i="41"/>
  <c r="AE8" i="41"/>
  <c r="AD8" i="41"/>
  <c r="AC8" i="41"/>
  <c r="AB8" i="41"/>
  <c r="AA8" i="41"/>
  <c r="Z8" i="41"/>
  <c r="Y8" i="41"/>
  <c r="X8" i="41"/>
  <c r="W8" i="41"/>
  <c r="V8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AS6" i="41"/>
  <c r="AR6" i="41"/>
  <c r="AQ6" i="41"/>
  <c r="AP6" i="41"/>
  <c r="AO6" i="41"/>
  <c r="AN6" i="41"/>
  <c r="AM6" i="41"/>
  <c r="AL6" i="41"/>
  <c r="AK6" i="41"/>
  <c r="AJ6" i="41"/>
  <c r="AI6" i="41"/>
  <c r="AH6" i="41"/>
  <c r="AG6" i="41"/>
  <c r="AF6" i="41"/>
  <c r="AE6" i="41"/>
  <c r="AD6" i="41"/>
  <c r="AC6" i="41"/>
  <c r="AB6" i="41"/>
  <c r="AA6" i="41"/>
  <c r="Z6" i="41"/>
  <c r="Y6" i="41"/>
  <c r="X6" i="41"/>
  <c r="W6" i="41"/>
  <c r="V6" i="41"/>
  <c r="U6" i="41"/>
  <c r="T6" i="41"/>
  <c r="S6" i="41"/>
  <c r="G6" i="41"/>
  <c r="F6" i="41"/>
  <c r="E6" i="41"/>
  <c r="D6" i="41"/>
  <c r="AB2411" i="9"/>
  <c r="AC2411" i="9"/>
  <c r="AB2412" i="9"/>
  <c r="AC2412" i="9"/>
  <c r="AB2413" i="9"/>
  <c r="AC2413" i="9"/>
  <c r="AB2414" i="9"/>
  <c r="AC2414" i="9"/>
  <c r="AB2415" i="9"/>
  <c r="AC2415" i="9"/>
  <c r="AB2416" i="9"/>
  <c r="AC2416" i="9"/>
  <c r="AB2417" i="9"/>
  <c r="AC2417" i="9"/>
  <c r="AB2418" i="9"/>
  <c r="AC2418" i="9"/>
  <c r="X2410" i="9"/>
  <c r="Z2410" i="9" s="1"/>
  <c r="AB2406" i="9"/>
  <c r="AC2406" i="9"/>
  <c r="AB2407" i="9"/>
  <c r="AC2407" i="9"/>
  <c r="AB2408" i="9"/>
  <c r="AC2408" i="9"/>
  <c r="AB2409" i="9"/>
  <c r="AC2409" i="9"/>
  <c r="U2409" i="9"/>
  <c r="U2408" i="9"/>
  <c r="U2407" i="9"/>
  <c r="U2406" i="9"/>
  <c r="AB2402" i="9"/>
  <c r="AC2402" i="9"/>
  <c r="AB2403" i="9"/>
  <c r="AC2403" i="9"/>
  <c r="AB2404" i="9"/>
  <c r="AC2404" i="9"/>
  <c r="AB2405" i="9"/>
  <c r="AC2405" i="9"/>
  <c r="U2405" i="9"/>
  <c r="U2404" i="9"/>
  <c r="U2403" i="9"/>
  <c r="U2402" i="9"/>
  <c r="AC2401" i="9"/>
  <c r="AB2401" i="9"/>
  <c r="AC2398" i="9"/>
  <c r="AB2398" i="9"/>
  <c r="U2398" i="9"/>
  <c r="U2399" i="9"/>
  <c r="U2400" i="9"/>
  <c r="U2401" i="9"/>
  <c r="AB2390" i="9"/>
  <c r="AC2390" i="9"/>
  <c r="AB2391" i="9"/>
  <c r="AC2391" i="9"/>
  <c r="AB2392" i="9"/>
  <c r="AC2392" i="9"/>
  <c r="AB2393" i="9"/>
  <c r="AC2393" i="9"/>
  <c r="AB2394" i="9"/>
  <c r="AC2394" i="9"/>
  <c r="AB2395" i="9"/>
  <c r="AC2395" i="9"/>
  <c r="AB2396" i="9"/>
  <c r="AC2396" i="9"/>
  <c r="AB2397" i="9"/>
  <c r="AC2397" i="9"/>
  <c r="U2397" i="9"/>
  <c r="U2376" i="9"/>
  <c r="U2377" i="9"/>
  <c r="U2378" i="9"/>
  <c r="U2379" i="9"/>
  <c r="U2380" i="9"/>
  <c r="U2381" i="9"/>
  <c r="U2382" i="9"/>
  <c r="U2383" i="9"/>
  <c r="U2384" i="9"/>
  <c r="U2385" i="9"/>
  <c r="U2386" i="9"/>
  <c r="U2387" i="9"/>
  <c r="U2388" i="9"/>
  <c r="U2389" i="9"/>
  <c r="U2390" i="9"/>
  <c r="U2391" i="9"/>
  <c r="U2392" i="9"/>
  <c r="U2393" i="9"/>
  <c r="U2394" i="9"/>
  <c r="U2395" i="9"/>
  <c r="U2396" i="9"/>
  <c r="U2375" i="9"/>
  <c r="AC2389" i="9"/>
  <c r="AB2389" i="9"/>
  <c r="AC2386" i="9"/>
  <c r="AB2386" i="9"/>
  <c r="AB2381" i="9"/>
  <c r="AC2381" i="9"/>
  <c r="AB2382" i="9"/>
  <c r="AC2382" i="9"/>
  <c r="AB2383" i="9"/>
  <c r="AC2383" i="9"/>
  <c r="AB2384" i="9"/>
  <c r="AC2384" i="9"/>
  <c r="AB2385" i="9"/>
  <c r="AC2385" i="9"/>
  <c r="AC2380" i="9"/>
  <c r="AB2380" i="9"/>
  <c r="AC2379" i="9"/>
  <c r="AB2379" i="9"/>
  <c r="AC2378" i="9"/>
  <c r="AB2378" i="9"/>
  <c r="AC2377" i="9"/>
  <c r="AB2377" i="9"/>
  <c r="AC2376" i="9"/>
  <c r="AB2376" i="9"/>
  <c r="AC2375" i="9"/>
  <c r="AB2375" i="9"/>
  <c r="AC2374" i="9"/>
  <c r="AB2374" i="9"/>
  <c r="AC2373" i="9"/>
  <c r="AB2373" i="9"/>
  <c r="AC2372" i="9"/>
  <c r="AB2372" i="9"/>
  <c r="AC2371" i="9"/>
  <c r="AB2371" i="9"/>
  <c r="U2374" i="9"/>
  <c r="U2373" i="9"/>
  <c r="U2372" i="9"/>
  <c r="U2371" i="9"/>
  <c r="U939" i="9"/>
  <c r="AB2355" i="9"/>
  <c r="AC2355" i="9"/>
  <c r="AB2356" i="9"/>
  <c r="AC2356" i="9"/>
  <c r="AB2357" i="9"/>
  <c r="AC2357" i="9"/>
  <c r="AB2358" i="9"/>
  <c r="AC2358" i="9"/>
  <c r="AB2359" i="9"/>
  <c r="AC2359" i="9"/>
  <c r="AB2360" i="9"/>
  <c r="AC2360" i="9"/>
  <c r="AB2361" i="9"/>
  <c r="AC2361" i="9"/>
  <c r="AB2362" i="9"/>
  <c r="AC2362" i="9"/>
  <c r="AB2363" i="9"/>
  <c r="AC2363" i="9"/>
  <c r="AB2364" i="9"/>
  <c r="AC2364" i="9"/>
  <c r="AB2365" i="9"/>
  <c r="AC2365" i="9"/>
  <c r="AB2366" i="9"/>
  <c r="AC2366" i="9"/>
  <c r="AB2367" i="9"/>
  <c r="AC2367" i="9"/>
  <c r="AB2368" i="9"/>
  <c r="AC2368" i="9"/>
  <c r="AB2369" i="9"/>
  <c r="AC2369" i="9"/>
  <c r="AB2370" i="9"/>
  <c r="AC2370" i="9"/>
  <c r="U2370" i="9"/>
  <c r="U2369" i="9"/>
  <c r="U2368" i="9"/>
  <c r="U2367" i="9"/>
  <c r="U2366" i="9"/>
  <c r="U2365" i="9"/>
  <c r="U2364" i="9"/>
  <c r="U2363" i="9"/>
  <c r="U2362" i="9"/>
  <c r="U2355" i="9"/>
  <c r="U2356" i="9"/>
  <c r="U2357" i="9"/>
  <c r="U2358" i="9"/>
  <c r="U2359" i="9"/>
  <c r="U2360" i="9"/>
  <c r="U2361" i="9"/>
  <c r="U2349" i="9"/>
  <c r="U2350" i="9"/>
  <c r="U2351" i="9"/>
  <c r="U2352" i="9"/>
  <c r="U2353" i="9"/>
  <c r="U2354" i="9"/>
  <c r="U2348" i="9"/>
  <c r="U2347" i="9"/>
  <c r="U2346" i="9"/>
  <c r="U2345" i="9"/>
  <c r="U2344" i="9"/>
  <c r="U2343" i="9"/>
  <c r="U2342" i="9"/>
  <c r="U2341" i="9"/>
  <c r="U2340" i="9"/>
  <c r="U2339" i="9"/>
  <c r="U2338" i="9"/>
  <c r="U2337" i="9"/>
  <c r="U2336" i="9"/>
  <c r="U2335" i="9"/>
  <c r="U2334" i="9"/>
  <c r="U2333" i="9"/>
  <c r="U2332" i="9"/>
  <c r="U2331" i="9"/>
  <c r="U2330" i="9"/>
  <c r="U2329" i="9"/>
  <c r="U2328" i="9"/>
  <c r="U2327" i="9"/>
  <c r="U2326" i="9"/>
  <c r="U2325" i="9"/>
  <c r="U2319" i="9"/>
  <c r="U2320" i="9"/>
  <c r="U2321" i="9"/>
  <c r="U2322" i="9"/>
  <c r="U2323" i="9"/>
  <c r="U2324" i="9"/>
  <c r="U2318" i="9"/>
  <c r="U2317" i="9"/>
  <c r="U2316" i="9"/>
  <c r="U2315" i="9"/>
  <c r="U2314" i="9"/>
  <c r="U2308" i="9"/>
  <c r="U2309" i="9"/>
  <c r="U2310" i="9"/>
  <c r="U2311" i="9"/>
  <c r="U2312" i="9"/>
  <c r="U2313" i="9"/>
  <c r="U2298" i="9"/>
  <c r="U2297" i="9"/>
  <c r="U2296" i="9"/>
  <c r="U2295" i="9"/>
  <c r="U2294" i="9"/>
  <c r="U2293" i="9"/>
  <c r="U2292" i="9"/>
  <c r="U2291" i="9"/>
  <c r="U2290" i="9"/>
  <c r="U2289" i="9"/>
  <c r="U2288" i="9"/>
  <c r="U2287" i="9"/>
  <c r="U2286" i="9"/>
  <c r="U2285" i="9"/>
  <c r="U2284" i="9"/>
  <c r="U2283" i="9"/>
  <c r="U2282" i="9"/>
  <c r="U2281" i="9"/>
  <c r="U2272" i="9"/>
  <c r="U2273" i="9"/>
  <c r="U2274" i="9"/>
  <c r="U2275" i="9"/>
  <c r="U2276" i="9"/>
  <c r="U2277" i="9"/>
  <c r="U2278" i="9"/>
  <c r="U2279" i="9"/>
  <c r="U2280" i="9"/>
  <c r="U2271" i="9"/>
  <c r="U2270" i="9"/>
  <c r="U2269" i="9"/>
  <c r="U2268" i="9"/>
  <c r="U2267" i="9"/>
  <c r="U2266" i="9"/>
  <c r="U2265" i="9"/>
  <c r="U2264" i="9"/>
  <c r="G62" i="4"/>
  <c r="U2299" i="9"/>
  <c r="U2300" i="9"/>
  <c r="U2301" i="9"/>
  <c r="U2302" i="9"/>
  <c r="U2303" i="9"/>
  <c r="U2304" i="9"/>
  <c r="U2305" i="9"/>
  <c r="U2306" i="9"/>
  <c r="U2307" i="9"/>
  <c r="U2263" i="9"/>
  <c r="U2262" i="9"/>
  <c r="U2261" i="9"/>
  <c r="U2260" i="9"/>
  <c r="U2259" i="9"/>
  <c r="U2258" i="9"/>
  <c r="U2257" i="9"/>
  <c r="U2256" i="9"/>
  <c r="U2255" i="9"/>
  <c r="U2254" i="9"/>
  <c r="U2253" i="9"/>
  <c r="U2252" i="9"/>
  <c r="U2251" i="9"/>
  <c r="U2250" i="9"/>
  <c r="U2249" i="9"/>
  <c r="U2248" i="9"/>
  <c r="AB2216" i="9"/>
  <c r="AC2216" i="9"/>
  <c r="AB2217" i="9"/>
  <c r="AC2217" i="9"/>
  <c r="AB2218" i="9"/>
  <c r="AC2218" i="9"/>
  <c r="AB2219" i="9"/>
  <c r="AC2219" i="9"/>
  <c r="AB2220" i="9"/>
  <c r="AC2220" i="9"/>
  <c r="AB2221" i="9"/>
  <c r="AC2221" i="9"/>
  <c r="AB2222" i="9"/>
  <c r="AC2222" i="9"/>
  <c r="AB2223" i="9"/>
  <c r="AC2223" i="9"/>
  <c r="AB2224" i="9"/>
  <c r="AC2224" i="9"/>
  <c r="AB2225" i="9"/>
  <c r="AC2225" i="9"/>
  <c r="AB2226" i="9"/>
  <c r="AC2226" i="9"/>
  <c r="AB2227" i="9"/>
  <c r="AC2227" i="9"/>
  <c r="AB2228" i="9"/>
  <c r="AC2228" i="9"/>
  <c r="AB2229" i="9"/>
  <c r="AC2229" i="9"/>
  <c r="AB2230" i="9"/>
  <c r="AC2230" i="9"/>
  <c r="AB2231" i="9"/>
  <c r="AC2231" i="9"/>
  <c r="AB2232" i="9"/>
  <c r="AC2232" i="9"/>
  <c r="AB2233" i="9"/>
  <c r="AC2233" i="9"/>
  <c r="AB2234" i="9"/>
  <c r="AC2234" i="9"/>
  <c r="AB2235" i="9"/>
  <c r="AC2235" i="9"/>
  <c r="AB2236" i="9"/>
  <c r="AC2236" i="9"/>
  <c r="AB2237" i="9"/>
  <c r="AC2237" i="9"/>
  <c r="AB2238" i="9"/>
  <c r="AC2238" i="9"/>
  <c r="AB2239" i="9"/>
  <c r="AC2239" i="9"/>
  <c r="AB2240" i="9"/>
  <c r="AC2240" i="9"/>
  <c r="AB2241" i="9"/>
  <c r="AC2241" i="9"/>
  <c r="AB2242" i="9"/>
  <c r="AC2242" i="9"/>
  <c r="AB2243" i="9"/>
  <c r="AC2243" i="9"/>
  <c r="AB2244" i="9"/>
  <c r="AC2244" i="9"/>
  <c r="AB2245" i="9"/>
  <c r="AC2245" i="9"/>
  <c r="AB2246" i="9"/>
  <c r="AC2246" i="9"/>
  <c r="AB2247" i="9"/>
  <c r="AC2247" i="9"/>
  <c r="U2247" i="9"/>
  <c r="U2246" i="9"/>
  <c r="U2245" i="9"/>
  <c r="U2244" i="9"/>
  <c r="U2243" i="9"/>
  <c r="U2242" i="9"/>
  <c r="U2241" i="9"/>
  <c r="U2240" i="9"/>
  <c r="U2239" i="9"/>
  <c r="U2238" i="9"/>
  <c r="U2237" i="9"/>
  <c r="U2236" i="9"/>
  <c r="U2235" i="9"/>
  <c r="U2234" i="9"/>
  <c r="U2233" i="9"/>
  <c r="U2232" i="9"/>
  <c r="U2231" i="9"/>
  <c r="U2230" i="9"/>
  <c r="U2229" i="9"/>
  <c r="U2228" i="9"/>
  <c r="U2227" i="9"/>
  <c r="U2226" i="9"/>
  <c r="U2225" i="9"/>
  <c r="U2224" i="9"/>
  <c r="U2223" i="9"/>
  <c r="U2222" i="9"/>
  <c r="U2221" i="9"/>
  <c r="U2220" i="9"/>
  <c r="U2219" i="9"/>
  <c r="U2218" i="9"/>
  <c r="U2217" i="9"/>
  <c r="U2216" i="9"/>
  <c r="AC2214" i="9"/>
  <c r="AB2214" i="9"/>
  <c r="AC2213" i="9"/>
  <c r="AB2213" i="9"/>
  <c r="AC2212" i="9"/>
  <c r="AB2212" i="9"/>
  <c r="AC2211" i="9"/>
  <c r="AB2211" i="9"/>
  <c r="AC2208" i="9"/>
  <c r="AB2208" i="9"/>
  <c r="AC2207" i="9"/>
  <c r="AB2207" i="9"/>
  <c r="AC2206" i="9"/>
  <c r="AB2206" i="9"/>
  <c r="AC2205" i="9"/>
  <c r="AB2205" i="9"/>
  <c r="AC2202" i="9"/>
  <c r="AB2202" i="9"/>
  <c r="AC2201" i="9"/>
  <c r="AB2201" i="9"/>
  <c r="AC2200" i="9"/>
  <c r="AB2200" i="9"/>
  <c r="AC2199" i="9"/>
  <c r="AB2199" i="9"/>
  <c r="AC2196" i="9"/>
  <c r="AB2196" i="9"/>
  <c r="AC2195" i="9"/>
  <c r="AB2195" i="9"/>
  <c r="AC2194" i="9"/>
  <c r="AB2194" i="9"/>
  <c r="AC2193" i="9"/>
  <c r="AB2193" i="9"/>
  <c r="AC2190" i="9"/>
  <c r="AB2190" i="9"/>
  <c r="AC2189" i="9"/>
  <c r="AB2189" i="9"/>
  <c r="AC2188" i="9"/>
  <c r="AB2188" i="9"/>
  <c r="AC2187" i="9"/>
  <c r="AB2187" i="9"/>
  <c r="AC2184" i="9"/>
  <c r="AB2184" i="9"/>
  <c r="AC2183" i="9"/>
  <c r="AB2183" i="9"/>
  <c r="AC2182" i="9"/>
  <c r="AB2182" i="9"/>
  <c r="AC2181" i="9"/>
  <c r="AB2181" i="9"/>
  <c r="AC2178" i="9"/>
  <c r="AB2178" i="9"/>
  <c r="AC2177" i="9"/>
  <c r="AB2177" i="9"/>
  <c r="AC2176" i="9"/>
  <c r="AB2176" i="9"/>
  <c r="AC2175" i="9"/>
  <c r="AB2175" i="9"/>
  <c r="AC2172" i="9"/>
  <c r="AB2172" i="9"/>
  <c r="AC2171" i="9"/>
  <c r="AB2171" i="9"/>
  <c r="AC2170" i="9"/>
  <c r="AB2170" i="9"/>
  <c r="AC2169" i="9"/>
  <c r="AB2169" i="9"/>
  <c r="AC2166" i="9"/>
  <c r="AB2166" i="9"/>
  <c r="AC2165" i="9"/>
  <c r="AB2165" i="9"/>
  <c r="AC2164" i="9"/>
  <c r="AB2164" i="9"/>
  <c r="AC2163" i="9"/>
  <c r="AB2163" i="9"/>
  <c r="AC2160" i="9"/>
  <c r="AB2160" i="9"/>
  <c r="AC2159" i="9"/>
  <c r="AB2159" i="9"/>
  <c r="AC2158" i="9"/>
  <c r="AB2158" i="9"/>
  <c r="AC2157" i="9"/>
  <c r="AB2157" i="9"/>
  <c r="AC2154" i="9"/>
  <c r="AB2154" i="9"/>
  <c r="AC2153" i="9"/>
  <c r="AB2153" i="9"/>
  <c r="AC2152" i="9"/>
  <c r="AB2152" i="9"/>
  <c r="AC2151" i="9"/>
  <c r="AB2151" i="9"/>
  <c r="AC2148" i="9"/>
  <c r="AB2148" i="9"/>
  <c r="AC2147" i="9"/>
  <c r="AB2147" i="9"/>
  <c r="AC2146" i="9"/>
  <c r="AB2146" i="9"/>
  <c r="AC2145" i="9"/>
  <c r="AB2145" i="9"/>
  <c r="AC2142" i="9"/>
  <c r="AB2142" i="9"/>
  <c r="AC2141" i="9"/>
  <c r="AB2141" i="9"/>
  <c r="AC2140" i="9"/>
  <c r="AB2140" i="9"/>
  <c r="AC2139" i="9"/>
  <c r="AB2139" i="9"/>
  <c r="AC2136" i="9"/>
  <c r="AB2136" i="9"/>
  <c r="AC2135" i="9"/>
  <c r="AB2135" i="9"/>
  <c r="AC2134" i="9"/>
  <c r="AB2134" i="9"/>
  <c r="AC2133" i="9"/>
  <c r="AB2133" i="9"/>
  <c r="AC2130" i="9"/>
  <c r="AB2130" i="9"/>
  <c r="AC2129" i="9"/>
  <c r="AB2129" i="9"/>
  <c r="AC2128" i="9"/>
  <c r="AB2128" i="9"/>
  <c r="AC2127" i="9"/>
  <c r="AB2127" i="9"/>
  <c r="AC2124" i="9"/>
  <c r="AB2124" i="9"/>
  <c r="AC2123" i="9"/>
  <c r="AB2123" i="9"/>
  <c r="AC2122" i="9"/>
  <c r="AB2122" i="9"/>
  <c r="AC2121" i="9"/>
  <c r="AB2121" i="9"/>
  <c r="AC2118" i="9"/>
  <c r="AB2118" i="9"/>
  <c r="AC2117" i="9"/>
  <c r="AB2117" i="9"/>
  <c r="AC2116" i="9"/>
  <c r="AB2116" i="9"/>
  <c r="AC2115" i="9"/>
  <c r="AB2115" i="9"/>
  <c r="AC2112" i="9"/>
  <c r="AB2112" i="9"/>
  <c r="AC2111" i="9"/>
  <c r="AB2111" i="9"/>
  <c r="AC2110" i="9"/>
  <c r="AB2110" i="9"/>
  <c r="AC2109" i="9"/>
  <c r="AB2109" i="9"/>
  <c r="AC2106" i="9"/>
  <c r="AB2106" i="9"/>
  <c r="AC2105" i="9"/>
  <c r="AB2105" i="9"/>
  <c r="AC2104" i="9"/>
  <c r="AB2104" i="9"/>
  <c r="AC2103" i="9"/>
  <c r="AB2103" i="9"/>
  <c r="AC2100" i="9"/>
  <c r="AB2100" i="9"/>
  <c r="AC2099" i="9"/>
  <c r="AB2099" i="9"/>
  <c r="AC2098" i="9"/>
  <c r="AB2098" i="9"/>
  <c r="AC2097" i="9"/>
  <c r="AB2097" i="9"/>
  <c r="AC2094" i="9"/>
  <c r="AB2094" i="9"/>
  <c r="AC2093" i="9"/>
  <c r="AB2093" i="9"/>
  <c r="AC2092" i="9"/>
  <c r="AB2092" i="9"/>
  <c r="AC2091" i="9"/>
  <c r="AB2091" i="9"/>
  <c r="AC2088" i="9"/>
  <c r="AB2088" i="9"/>
  <c r="AC2087" i="9"/>
  <c r="AB2087" i="9"/>
  <c r="AC2086" i="9"/>
  <c r="AB2086" i="9"/>
  <c r="AC2085" i="9"/>
  <c r="AB2085" i="9"/>
  <c r="AC2082" i="9"/>
  <c r="AB2082" i="9"/>
  <c r="AC2081" i="9"/>
  <c r="AB2081" i="9"/>
  <c r="AC2080" i="9"/>
  <c r="AB2080" i="9"/>
  <c r="AC2079" i="9"/>
  <c r="AB2079" i="9"/>
  <c r="AC2076" i="9"/>
  <c r="AB2076" i="9"/>
  <c r="AC2075" i="9"/>
  <c r="AB2075" i="9"/>
  <c r="AC2074" i="9"/>
  <c r="AB2074" i="9"/>
  <c r="AC2073" i="9"/>
  <c r="AB2073" i="9"/>
  <c r="AC2070" i="9"/>
  <c r="AB2070" i="9"/>
  <c r="AC2069" i="9"/>
  <c r="AB2069" i="9"/>
  <c r="AC2068" i="9"/>
  <c r="AB2068" i="9"/>
  <c r="AC2067" i="9"/>
  <c r="AB2067" i="9"/>
  <c r="AC2065" i="9"/>
  <c r="AB2065" i="9"/>
  <c r="AC2064" i="9"/>
  <c r="AB2064" i="9"/>
  <c r="AC2063" i="9"/>
  <c r="AB2063" i="9"/>
  <c r="AC2062" i="9"/>
  <c r="AB2062" i="9"/>
  <c r="AC2061" i="9"/>
  <c r="AB2061" i="9"/>
  <c r="AC2060" i="9"/>
  <c r="AB2060" i="9"/>
  <c r="AC2059" i="9"/>
  <c r="AB2059" i="9"/>
  <c r="AC2058" i="9"/>
  <c r="AB2058" i="9"/>
  <c r="AC2057" i="9"/>
  <c r="AB2057" i="9"/>
  <c r="AC2056" i="9"/>
  <c r="AB2056" i="9"/>
  <c r="AC2055" i="9"/>
  <c r="AB2055" i="9"/>
  <c r="AC2054" i="9"/>
  <c r="AB2054" i="9"/>
  <c r="AC2053" i="9"/>
  <c r="AB2053" i="9"/>
  <c r="AC2052" i="9"/>
  <c r="AB2052" i="9"/>
  <c r="AC2051" i="9"/>
  <c r="AB2051" i="9"/>
  <c r="AC2050" i="9"/>
  <c r="AB2050" i="9"/>
  <c r="AC2049" i="9"/>
  <c r="AB2049" i="9"/>
  <c r="AC2048" i="9"/>
  <c r="AB2048" i="9"/>
  <c r="AC2047" i="9"/>
  <c r="AB2047" i="9"/>
  <c r="AC2046" i="9"/>
  <c r="AB2046" i="9"/>
  <c r="AC2045" i="9"/>
  <c r="AB2045" i="9"/>
  <c r="AC2044" i="9"/>
  <c r="AB2044" i="9"/>
  <c r="AC2043" i="9"/>
  <c r="AB2043" i="9"/>
  <c r="AC2042" i="9"/>
  <c r="AB2042" i="9"/>
  <c r="AC2041" i="9"/>
  <c r="AB2041" i="9"/>
  <c r="AC2040" i="9"/>
  <c r="AB2040" i="9"/>
  <c r="AC2039" i="9"/>
  <c r="AB2039" i="9"/>
  <c r="AC2038" i="9"/>
  <c r="AB2038" i="9"/>
  <c r="AC2037" i="9"/>
  <c r="AB2037" i="9"/>
  <c r="AC2036" i="9"/>
  <c r="AB2036" i="9"/>
  <c r="AC2035" i="9"/>
  <c r="AB2035" i="9"/>
  <c r="AC2034" i="9"/>
  <c r="AB2034" i="9"/>
  <c r="AC2033" i="9"/>
  <c r="AB2033" i="9"/>
  <c r="AC2032" i="9"/>
  <c r="AB2032" i="9"/>
  <c r="AC2031" i="9"/>
  <c r="AB2031" i="9"/>
  <c r="AC2030" i="9"/>
  <c r="AB2030" i="9"/>
  <c r="AC2029" i="9"/>
  <c r="AB2029" i="9"/>
  <c r="AC2028" i="9"/>
  <c r="AB2028" i="9"/>
  <c r="AC2027" i="9"/>
  <c r="AB2027" i="9"/>
  <c r="AC2026" i="9"/>
  <c r="AB2026" i="9"/>
  <c r="AC2025" i="9"/>
  <c r="AB2025" i="9"/>
  <c r="AC2024" i="9"/>
  <c r="AB2024" i="9"/>
  <c r="AC2023" i="9"/>
  <c r="AB2023" i="9"/>
  <c r="AC2022" i="9"/>
  <c r="AB2022" i="9"/>
  <c r="AC2021" i="9"/>
  <c r="AB2021" i="9"/>
  <c r="AC2020" i="9"/>
  <c r="AB2020" i="9"/>
  <c r="AC2019" i="9"/>
  <c r="AB2019" i="9"/>
  <c r="AC2018" i="9"/>
  <c r="AB2018" i="9"/>
  <c r="AC2017" i="9"/>
  <c r="AB2017" i="9"/>
  <c r="AC2016" i="9"/>
  <c r="AB2016" i="9"/>
  <c r="AC2015" i="9"/>
  <c r="AB2015" i="9"/>
  <c r="AC2014" i="9"/>
  <c r="AB2014" i="9"/>
  <c r="AC2013" i="9"/>
  <c r="AB2013" i="9"/>
  <c r="AC2012" i="9"/>
  <c r="AB2012" i="9"/>
  <c r="AC2011" i="9"/>
  <c r="AB2011" i="9"/>
  <c r="AC2010" i="9"/>
  <c r="AB2010" i="9"/>
  <c r="AC2009" i="9"/>
  <c r="AB2009" i="9"/>
  <c r="AC2008" i="9"/>
  <c r="AB2008" i="9"/>
  <c r="AC2007" i="9"/>
  <c r="AB2007" i="9"/>
  <c r="AC2006" i="9"/>
  <c r="AB2006" i="9"/>
  <c r="AC2005" i="9"/>
  <c r="AB2005" i="9"/>
  <c r="AC2004" i="9"/>
  <c r="AB2004" i="9"/>
  <c r="AC2003" i="9"/>
  <c r="AB2003" i="9"/>
  <c r="AC2002" i="9"/>
  <c r="AB2002" i="9"/>
  <c r="AC2001" i="9"/>
  <c r="AB2001" i="9"/>
  <c r="AC2000" i="9"/>
  <c r="AB2000" i="9"/>
  <c r="AC1999" i="9"/>
  <c r="AB1999" i="9"/>
  <c r="AC1998" i="9"/>
  <c r="AB1998" i="9"/>
  <c r="AC1997" i="9"/>
  <c r="AB1997" i="9"/>
  <c r="AC1996" i="9"/>
  <c r="AB1996" i="9"/>
  <c r="AC1995" i="9"/>
  <c r="AB1995" i="9"/>
  <c r="AC1994" i="9"/>
  <c r="AB1994" i="9"/>
  <c r="AC1993" i="9"/>
  <c r="AB1993" i="9"/>
  <c r="AC1992" i="9"/>
  <c r="AB1992" i="9"/>
  <c r="AC1991" i="9"/>
  <c r="AB1991" i="9"/>
  <c r="AC1990" i="9"/>
  <c r="AB1990" i="9"/>
  <c r="AC1989" i="9"/>
  <c r="AB1989" i="9"/>
  <c r="AC1988" i="9"/>
  <c r="AB1988" i="9"/>
  <c r="AC1987" i="9"/>
  <c r="AB1987" i="9"/>
  <c r="AC1986" i="9"/>
  <c r="AB1986" i="9"/>
  <c r="AC1985" i="9"/>
  <c r="AB1985" i="9"/>
  <c r="AC1984" i="9"/>
  <c r="AB1984" i="9"/>
  <c r="AC1983" i="9"/>
  <c r="AB1983" i="9"/>
  <c r="AC1982" i="9"/>
  <c r="AB1982" i="9"/>
  <c r="AC1981" i="9"/>
  <c r="AB1981" i="9"/>
  <c r="AC1980" i="9"/>
  <c r="AB1980" i="9"/>
  <c r="AC1979" i="9"/>
  <c r="AB1979" i="9"/>
  <c r="AC1978" i="9"/>
  <c r="AB1978" i="9"/>
  <c r="AC1977" i="9"/>
  <c r="AB1977" i="9"/>
  <c r="AC1976" i="9"/>
  <c r="AB1976" i="9"/>
  <c r="AC1975" i="9"/>
  <c r="AB1975" i="9"/>
  <c r="AC1974" i="9"/>
  <c r="AB1974" i="9"/>
  <c r="AC1973" i="9"/>
  <c r="AB1973" i="9"/>
  <c r="AC1972" i="9"/>
  <c r="AB1972" i="9"/>
  <c r="AC1971" i="9"/>
  <c r="AB1971" i="9"/>
  <c r="AC1970" i="9"/>
  <c r="AB1970" i="9"/>
  <c r="AC1969" i="9"/>
  <c r="AB1969" i="9"/>
  <c r="AC1968" i="9"/>
  <c r="AB1968" i="9"/>
  <c r="AC1967" i="9"/>
  <c r="AB1967" i="9"/>
  <c r="AC1966" i="9"/>
  <c r="AB1966" i="9"/>
  <c r="AC1965" i="9"/>
  <c r="AB1965" i="9"/>
  <c r="AC1964" i="9"/>
  <c r="AB1964" i="9"/>
  <c r="AC1963" i="9"/>
  <c r="AB1963" i="9"/>
  <c r="AC1962" i="9"/>
  <c r="AB1962" i="9"/>
  <c r="AC1961" i="9"/>
  <c r="AB1961" i="9"/>
  <c r="AC1960" i="9"/>
  <c r="AB1960" i="9"/>
  <c r="AC1959" i="9"/>
  <c r="AB1959" i="9"/>
  <c r="AC1958" i="9"/>
  <c r="AB1958" i="9"/>
  <c r="AC1957" i="9"/>
  <c r="AB1957" i="9"/>
  <c r="AC1956" i="9"/>
  <c r="AB1956" i="9"/>
  <c r="AC1955" i="9"/>
  <c r="AB1955" i="9"/>
  <c r="AC1954" i="9"/>
  <c r="AB1954" i="9"/>
  <c r="AC1953" i="9"/>
  <c r="AB1953" i="9"/>
  <c r="AC1952" i="9"/>
  <c r="AB1952" i="9"/>
  <c r="AC1951" i="9"/>
  <c r="AB1951" i="9"/>
  <c r="AC1950" i="9"/>
  <c r="AB1950" i="9"/>
  <c r="AC1949" i="9"/>
  <c r="AB1949" i="9"/>
  <c r="AC1948" i="9"/>
  <c r="AB1948" i="9"/>
  <c r="AC1947" i="9"/>
  <c r="AB1947" i="9"/>
  <c r="AC1946" i="9"/>
  <c r="AB1946" i="9"/>
  <c r="AC1945" i="9"/>
  <c r="AB1945" i="9"/>
  <c r="AC1944" i="9"/>
  <c r="AB1944" i="9"/>
  <c r="AC1943" i="9"/>
  <c r="AB1943" i="9"/>
  <c r="AC1942" i="9"/>
  <c r="AB1942" i="9"/>
  <c r="AC1941" i="9"/>
  <c r="AB1941" i="9"/>
  <c r="AC1940" i="9"/>
  <c r="AB1940" i="9"/>
  <c r="AC1939" i="9"/>
  <c r="AB1939" i="9"/>
  <c r="AC1938" i="9"/>
  <c r="AB1938" i="9"/>
  <c r="AC1937" i="9"/>
  <c r="AB1937" i="9"/>
  <c r="AC1936" i="9"/>
  <c r="AB1936" i="9"/>
  <c r="AC1935" i="9"/>
  <c r="AB1935" i="9"/>
  <c r="AC1934" i="9"/>
  <c r="AB1934" i="9"/>
  <c r="AC1933" i="9"/>
  <c r="AB1933" i="9"/>
  <c r="AC1932" i="9"/>
  <c r="AB1932" i="9"/>
  <c r="AC1931" i="9"/>
  <c r="AB1931" i="9"/>
  <c r="AC1930" i="9"/>
  <c r="AB1930" i="9"/>
  <c r="AC1929" i="9"/>
  <c r="AB1929" i="9"/>
  <c r="AC1928" i="9"/>
  <c r="AB1928" i="9"/>
  <c r="AC1927" i="9"/>
  <c r="AB1927" i="9"/>
  <c r="AC1926" i="9"/>
  <c r="AB1926" i="9"/>
  <c r="AC1925" i="9"/>
  <c r="AB1925" i="9"/>
  <c r="AC1924" i="9"/>
  <c r="AB1924" i="9"/>
  <c r="AC1923" i="9"/>
  <c r="AB1923" i="9"/>
  <c r="AC1922" i="9"/>
  <c r="AB1922" i="9"/>
  <c r="AC1921" i="9"/>
  <c r="AB1921" i="9"/>
  <c r="AC1920" i="9"/>
  <c r="AB1920" i="9"/>
  <c r="AC1919" i="9"/>
  <c r="AB1919" i="9"/>
  <c r="AC1918" i="9"/>
  <c r="AB1918" i="9"/>
  <c r="AC1917" i="9"/>
  <c r="AB1917" i="9"/>
  <c r="AC1916" i="9"/>
  <c r="AB1916" i="9"/>
  <c r="AC1915" i="9"/>
  <c r="AB1915" i="9"/>
  <c r="AC1914" i="9"/>
  <c r="AB1914" i="9"/>
  <c r="AC1913" i="9"/>
  <c r="AB1913" i="9"/>
  <c r="AC1912" i="9"/>
  <c r="AB1912" i="9"/>
  <c r="AC1911" i="9"/>
  <c r="AB1911" i="9"/>
  <c r="AC1910" i="9"/>
  <c r="AB1910" i="9"/>
  <c r="AC1909" i="9"/>
  <c r="AB1909" i="9"/>
  <c r="AC1908" i="9"/>
  <c r="AB1908" i="9"/>
  <c r="AC1907" i="9"/>
  <c r="AB1907" i="9"/>
  <c r="AC1906" i="9"/>
  <c r="AB1906" i="9"/>
  <c r="AC1905" i="9"/>
  <c r="AB1905" i="9"/>
  <c r="AC1904" i="9"/>
  <c r="AB1904" i="9"/>
  <c r="AC1903" i="9"/>
  <c r="AB1903" i="9"/>
  <c r="AC1902" i="9"/>
  <c r="AB1902" i="9"/>
  <c r="AC1901" i="9"/>
  <c r="AB1901" i="9"/>
  <c r="AC1900" i="9"/>
  <c r="AB1900" i="9"/>
  <c r="AC1899" i="9"/>
  <c r="AB1899" i="9"/>
  <c r="AC1898" i="9"/>
  <c r="AB1898" i="9"/>
  <c r="AC1897" i="9"/>
  <c r="AB1897" i="9"/>
  <c r="AC1896" i="9"/>
  <c r="AB1896" i="9"/>
  <c r="AC1895" i="9"/>
  <c r="AB1895" i="9"/>
  <c r="AC1894" i="9"/>
  <c r="AB1894" i="9"/>
  <c r="AC1893" i="9"/>
  <c r="AB1893" i="9"/>
  <c r="AC1892" i="9"/>
  <c r="AB1892" i="9"/>
  <c r="AC1891" i="9"/>
  <c r="AB1891" i="9"/>
  <c r="AC1890" i="9"/>
  <c r="AB1890" i="9"/>
  <c r="AC1889" i="9"/>
  <c r="AB1889" i="9"/>
  <c r="AC1888" i="9"/>
  <c r="AB1888" i="9"/>
  <c r="AC1887" i="9"/>
  <c r="AB1887" i="9"/>
  <c r="AC1886" i="9"/>
  <c r="AB1886" i="9"/>
  <c r="AC1885" i="9"/>
  <c r="AB1885" i="9"/>
  <c r="AC1884" i="9"/>
  <c r="AB1884" i="9"/>
  <c r="AC1883" i="9"/>
  <c r="AB1883" i="9"/>
  <c r="AC1882" i="9"/>
  <c r="AB1882" i="9"/>
  <c r="AC1881" i="9"/>
  <c r="AB1881" i="9"/>
  <c r="AC1880" i="9"/>
  <c r="AB1880" i="9"/>
  <c r="AC1879" i="9"/>
  <c r="AB1879" i="9"/>
  <c r="AC1878" i="9"/>
  <c r="AB1878" i="9"/>
  <c r="AC1877" i="9"/>
  <c r="AB1877" i="9"/>
  <c r="AC1876" i="9"/>
  <c r="AB1876" i="9"/>
  <c r="AC1875" i="9"/>
  <c r="AB1875" i="9"/>
  <c r="AC1874" i="9"/>
  <c r="AB1874" i="9"/>
  <c r="AC1873" i="9"/>
  <c r="AB1873" i="9"/>
  <c r="AC1872" i="9"/>
  <c r="AB1872" i="9"/>
  <c r="AC1871" i="9"/>
  <c r="AB1871" i="9"/>
  <c r="AC1870" i="9"/>
  <c r="AB1870" i="9"/>
  <c r="AC1869" i="9"/>
  <c r="AB1869" i="9"/>
  <c r="AC1868" i="9"/>
  <c r="AB1868" i="9"/>
  <c r="AC1867" i="9"/>
  <c r="AB1867" i="9"/>
  <c r="AC1866" i="9"/>
  <c r="AB1866" i="9"/>
  <c r="AC1865" i="9"/>
  <c r="AB1865" i="9"/>
  <c r="AC1864" i="9"/>
  <c r="AB1864" i="9"/>
  <c r="AC1863" i="9"/>
  <c r="AB1863" i="9"/>
  <c r="AC1862" i="9"/>
  <c r="AB1862" i="9"/>
  <c r="AC1861" i="9"/>
  <c r="AB1861" i="9"/>
  <c r="AC1860" i="9"/>
  <c r="AB1860" i="9"/>
  <c r="AC1859" i="9"/>
  <c r="AB1859" i="9"/>
  <c r="AC1858" i="9"/>
  <c r="AB1858" i="9"/>
  <c r="AC1857" i="9"/>
  <c r="AB1857" i="9"/>
  <c r="AC1856" i="9"/>
  <c r="AB1856" i="9"/>
  <c r="AC1855" i="9"/>
  <c r="AB1855" i="9"/>
  <c r="AC1854" i="9"/>
  <c r="AB1854" i="9"/>
  <c r="AC1853" i="9"/>
  <c r="AB1853" i="9"/>
  <c r="AC1852" i="9"/>
  <c r="AB1852" i="9"/>
  <c r="AC1851" i="9"/>
  <c r="AB1851" i="9"/>
  <c r="AC1850" i="9"/>
  <c r="AB1850" i="9"/>
  <c r="AC1849" i="9"/>
  <c r="AB1849" i="9"/>
  <c r="AC1848" i="9"/>
  <c r="AB1848" i="9"/>
  <c r="AC1847" i="9"/>
  <c r="AB1847" i="9"/>
  <c r="AC1846" i="9"/>
  <c r="AB1846" i="9"/>
  <c r="AC1845" i="9"/>
  <c r="AB1845" i="9"/>
  <c r="AC1844" i="9"/>
  <c r="AB1844" i="9"/>
  <c r="AC1843" i="9"/>
  <c r="AB1843" i="9"/>
  <c r="AC1842" i="9"/>
  <c r="AB1842" i="9"/>
  <c r="AC1841" i="9"/>
  <c r="AB1841" i="9"/>
  <c r="AC1840" i="9"/>
  <c r="AB1840" i="9"/>
  <c r="AC1839" i="9"/>
  <c r="AB1839" i="9"/>
  <c r="AC1838" i="9"/>
  <c r="AB1838" i="9"/>
  <c r="AC1837" i="9"/>
  <c r="AB1837" i="9"/>
  <c r="AC1836" i="9"/>
  <c r="AB1836" i="9"/>
  <c r="AC1835" i="9"/>
  <c r="AB1835" i="9"/>
  <c r="AC1834" i="9"/>
  <c r="AB1834" i="9"/>
  <c r="AC1833" i="9"/>
  <c r="AB1833" i="9"/>
  <c r="AC1832" i="9"/>
  <c r="AB1832" i="9"/>
  <c r="AC1831" i="9"/>
  <c r="AB1831" i="9"/>
  <c r="AC1830" i="9"/>
  <c r="AB1830" i="9"/>
  <c r="U2215" i="9"/>
  <c r="U2214" i="9"/>
  <c r="U2213" i="9"/>
  <c r="U2212" i="9"/>
  <c r="U2211" i="9"/>
  <c r="U2210" i="9"/>
  <c r="U2209" i="9"/>
  <c r="U2208" i="9"/>
  <c r="U2207" i="9"/>
  <c r="U2206" i="9"/>
  <c r="U2205" i="9"/>
  <c r="U2204" i="9"/>
  <c r="U2203" i="9"/>
  <c r="U2202" i="9"/>
  <c r="U2201" i="9"/>
  <c r="U2200" i="9"/>
  <c r="U2199" i="9"/>
  <c r="U2198" i="9"/>
  <c r="U2197" i="9"/>
  <c r="U2196" i="9"/>
  <c r="U2195" i="9"/>
  <c r="U2194" i="9"/>
  <c r="U2193" i="9"/>
  <c r="U2192" i="9"/>
  <c r="U2191" i="9"/>
  <c r="U2190" i="9"/>
  <c r="U2189" i="9"/>
  <c r="U2188" i="9"/>
  <c r="U2187" i="9"/>
  <c r="U2186" i="9"/>
  <c r="U2185" i="9"/>
  <c r="U2184" i="9"/>
  <c r="U2183" i="9"/>
  <c r="U2182" i="9"/>
  <c r="U2181" i="9"/>
  <c r="U2180" i="9"/>
  <c r="U2179" i="9"/>
  <c r="U2178" i="9"/>
  <c r="U2177" i="9"/>
  <c r="U2176" i="9"/>
  <c r="U2175" i="9"/>
  <c r="U2174" i="9"/>
  <c r="U2173" i="9"/>
  <c r="U2172" i="9"/>
  <c r="U2171" i="9"/>
  <c r="U2170" i="9"/>
  <c r="U2169" i="9"/>
  <c r="U2168" i="9"/>
  <c r="U2167" i="9"/>
  <c r="U2166" i="9"/>
  <c r="U2165" i="9"/>
  <c r="U2164" i="9"/>
  <c r="U2163" i="9"/>
  <c r="U2162" i="9"/>
  <c r="U2161" i="9"/>
  <c r="U2160" i="9"/>
  <c r="U2159" i="9"/>
  <c r="U2158" i="9"/>
  <c r="U2157" i="9"/>
  <c r="U2156" i="9"/>
  <c r="U2155" i="9"/>
  <c r="U2154" i="9"/>
  <c r="U2153" i="9"/>
  <c r="U2152" i="9"/>
  <c r="U2151" i="9"/>
  <c r="U2150" i="9"/>
  <c r="U2149" i="9"/>
  <c r="U2148" i="9"/>
  <c r="U2147" i="9"/>
  <c r="U2146" i="9"/>
  <c r="U2145" i="9"/>
  <c r="U2144" i="9"/>
  <c r="U2143" i="9"/>
  <c r="U2142" i="9"/>
  <c r="U2141" i="9"/>
  <c r="U2140" i="9"/>
  <c r="U2139" i="9"/>
  <c r="U2138" i="9"/>
  <c r="U2137" i="9"/>
  <c r="U2136" i="9"/>
  <c r="U2135" i="9"/>
  <c r="U2134" i="9"/>
  <c r="U2133" i="9"/>
  <c r="U2132" i="9"/>
  <c r="U2131" i="9"/>
  <c r="U2130" i="9"/>
  <c r="U2129" i="9"/>
  <c r="U2128" i="9"/>
  <c r="U2127" i="9"/>
  <c r="U2126" i="9"/>
  <c r="U2125" i="9"/>
  <c r="U2124" i="9"/>
  <c r="U2123" i="9"/>
  <c r="U2122" i="9"/>
  <c r="U2121" i="9"/>
  <c r="U2120" i="9"/>
  <c r="U2119" i="9"/>
  <c r="U2118" i="9"/>
  <c r="U2117" i="9"/>
  <c r="U2116" i="9"/>
  <c r="U2115" i="9"/>
  <c r="U2114" i="9"/>
  <c r="U2113" i="9"/>
  <c r="U2112" i="9"/>
  <c r="U2111" i="9"/>
  <c r="U2110" i="9"/>
  <c r="U2109" i="9"/>
  <c r="U2108" i="9"/>
  <c r="U2107" i="9"/>
  <c r="U2106" i="9"/>
  <c r="U2105" i="9"/>
  <c r="U2104" i="9"/>
  <c r="U2103" i="9"/>
  <c r="U2102" i="9"/>
  <c r="U2101" i="9"/>
  <c r="U2100" i="9"/>
  <c r="U2099" i="9"/>
  <c r="U2098" i="9"/>
  <c r="U2097" i="9"/>
  <c r="U2096" i="9"/>
  <c r="U2095" i="9"/>
  <c r="U2094" i="9"/>
  <c r="U2093" i="9"/>
  <c r="U2092" i="9"/>
  <c r="U2091" i="9"/>
  <c r="U2090" i="9"/>
  <c r="U2089" i="9"/>
  <c r="U2088" i="9"/>
  <c r="U2087" i="9"/>
  <c r="U2086" i="9"/>
  <c r="U2085" i="9"/>
  <c r="U2084" i="9"/>
  <c r="U2083" i="9"/>
  <c r="U2082" i="9"/>
  <c r="U2081" i="9"/>
  <c r="U2080" i="9"/>
  <c r="U2079" i="9"/>
  <c r="U2078" i="9"/>
  <c r="U2077" i="9"/>
  <c r="U2076" i="9"/>
  <c r="U2075" i="9"/>
  <c r="U2074" i="9"/>
  <c r="U2073" i="9"/>
  <c r="U2072" i="9"/>
  <c r="U2071" i="9"/>
  <c r="U2066" i="9"/>
  <c r="U2070" i="9"/>
  <c r="U2069" i="9"/>
  <c r="U2068" i="9"/>
  <c r="U2067" i="9"/>
  <c r="U2065" i="9"/>
  <c r="U2064" i="9"/>
  <c r="U2063" i="9"/>
  <c r="U2062" i="9"/>
  <c r="U2061" i="9"/>
  <c r="U2060" i="9"/>
  <c r="U2059" i="9"/>
  <c r="U2058" i="9"/>
  <c r="U2057" i="9"/>
  <c r="U2056" i="9"/>
  <c r="U2055" i="9"/>
  <c r="U2054" i="9"/>
  <c r="U2053" i="9"/>
  <c r="U2052" i="9"/>
  <c r="U2051" i="9"/>
  <c r="U2050" i="9"/>
  <c r="U2049" i="9"/>
  <c r="U2046" i="9"/>
  <c r="U2045" i="9"/>
  <c r="U2042" i="9"/>
  <c r="U2041" i="9"/>
  <c r="U2038" i="9"/>
  <c r="U2037" i="9"/>
  <c r="U2034" i="9"/>
  <c r="U2033" i="9"/>
  <c r="U2030" i="9"/>
  <c r="U2029" i="9"/>
  <c r="U2026" i="9"/>
  <c r="U2025" i="9"/>
  <c r="U2022" i="9"/>
  <c r="U2021" i="9"/>
  <c r="U2018" i="9"/>
  <c r="U2017" i="9"/>
  <c r="U2014" i="9"/>
  <c r="U2013" i="9"/>
  <c r="U2010" i="9"/>
  <c r="U2009" i="9"/>
  <c r="U2006" i="9"/>
  <c r="U2005" i="9"/>
  <c r="U2002" i="9"/>
  <c r="U2001" i="9"/>
  <c r="U1998" i="9"/>
  <c r="U1997" i="9"/>
  <c r="U1994" i="9"/>
  <c r="U1993" i="9"/>
  <c r="U1990" i="9"/>
  <c r="U1989" i="9"/>
  <c r="U1986" i="9"/>
  <c r="U1985" i="9"/>
  <c r="U1982" i="9"/>
  <c r="U1981" i="9"/>
  <c r="U1978" i="9"/>
  <c r="U1977" i="9"/>
  <c r="U1974" i="9"/>
  <c r="U1973" i="9"/>
  <c r="U1970" i="9"/>
  <c r="U1969" i="9"/>
  <c r="U1966" i="9"/>
  <c r="U1965" i="9"/>
  <c r="U1962" i="9"/>
  <c r="U1961" i="9"/>
  <c r="U1958" i="9"/>
  <c r="U1957" i="9"/>
  <c r="U1954" i="9"/>
  <c r="U1953" i="9"/>
  <c r="U1950" i="9"/>
  <c r="U1949" i="9"/>
  <c r="U1946" i="9"/>
  <c r="U1945" i="9"/>
  <c r="U1942" i="9"/>
  <c r="U1941" i="9"/>
  <c r="U1938" i="9"/>
  <c r="U1937" i="9"/>
  <c r="U1934" i="9"/>
  <c r="U1933" i="9"/>
  <c r="U1930" i="9"/>
  <c r="U1929" i="9"/>
  <c r="U1926" i="9"/>
  <c r="U1925" i="9"/>
  <c r="U1922" i="9"/>
  <c r="U1921" i="9"/>
  <c r="U1918" i="9"/>
  <c r="U1917" i="9"/>
  <c r="U1914" i="9"/>
  <c r="U1913" i="9"/>
  <c r="U1910" i="9"/>
  <c r="U1909" i="9"/>
  <c r="U1906" i="9"/>
  <c r="U1905" i="9"/>
  <c r="U1902" i="9"/>
  <c r="U1901" i="9"/>
  <c r="U1898" i="9"/>
  <c r="U1897" i="9"/>
  <c r="U1894" i="9"/>
  <c r="U1893" i="9"/>
  <c r="U1890" i="9"/>
  <c r="U1889" i="9"/>
  <c r="U1886" i="9"/>
  <c r="U1885" i="9"/>
  <c r="U1882" i="9"/>
  <c r="U1881" i="9"/>
  <c r="U1878" i="9"/>
  <c r="U1877" i="9"/>
  <c r="U1874" i="9"/>
  <c r="U1873" i="9"/>
  <c r="U1870" i="9"/>
  <c r="U1869" i="9"/>
  <c r="U1866" i="9"/>
  <c r="U1865" i="9"/>
  <c r="U1862" i="9"/>
  <c r="U1861" i="9"/>
  <c r="U1858" i="9"/>
  <c r="U1857" i="9"/>
  <c r="U1854" i="9"/>
  <c r="U1853" i="9"/>
  <c r="U1850" i="9"/>
  <c r="U1849" i="9"/>
  <c r="U1846" i="9"/>
  <c r="U1845" i="9"/>
  <c r="U1842" i="9"/>
  <c r="U1841" i="9"/>
  <c r="U1838" i="9"/>
  <c r="U1837" i="9"/>
  <c r="U1834" i="9"/>
  <c r="U1833" i="9"/>
  <c r="U1830" i="9"/>
  <c r="L721" i="38"/>
  <c r="L720" i="38"/>
  <c r="L780" i="38"/>
  <c r="L789" i="38"/>
  <c r="O804" i="38"/>
  <c r="O805" i="38"/>
  <c r="O806" i="38"/>
  <c r="O807" i="38"/>
  <c r="O808" i="38"/>
  <c r="O809" i="38"/>
  <c r="O738" i="38"/>
  <c r="O739" i="38"/>
  <c r="O790" i="38"/>
  <c r="O803" i="38"/>
  <c r="O215" i="38"/>
  <c r="O214" i="38"/>
  <c r="O447" i="38"/>
  <c r="O780" i="38"/>
  <c r="O789" i="38"/>
  <c r="O779" i="38"/>
  <c r="O731" i="38"/>
  <c r="O729" i="38"/>
  <c r="O730" i="38"/>
  <c r="O446" i="38"/>
  <c r="O445" i="38"/>
  <c r="Y1135" i="9"/>
  <c r="AD1135" i="9" s="1"/>
  <c r="Y1139" i="9"/>
  <c r="AD1139" i="9" s="1"/>
  <c r="Y1138" i="9"/>
  <c r="AD1138" i="9" s="1"/>
  <c r="Y1143" i="9"/>
  <c r="AD1143" i="9" s="1"/>
  <c r="Y1142" i="9"/>
  <c r="AD1142" i="9" s="1"/>
  <c r="Y1147" i="9"/>
  <c r="AD1147" i="9" s="1"/>
  <c r="Y1146" i="9"/>
  <c r="AD1146" i="9" s="1"/>
  <c r="Y1151" i="9"/>
  <c r="AD1151" i="9" s="1"/>
  <c r="Y1150" i="9"/>
  <c r="AD1150" i="9" s="1"/>
  <c r="Y1155" i="9"/>
  <c r="AD1155" i="9" s="1"/>
  <c r="Y1154" i="9"/>
  <c r="AD1154" i="9" s="1"/>
  <c r="Y1159" i="9"/>
  <c r="AD1159" i="9" s="1"/>
  <c r="Y1158" i="9"/>
  <c r="AD1158" i="9" s="1"/>
  <c r="Y1163" i="9"/>
  <c r="AD1163" i="9" s="1"/>
  <c r="Y1162" i="9"/>
  <c r="AD1162" i="9" s="1"/>
  <c r="Y1166" i="9"/>
  <c r="AD1166" i="9" s="1"/>
  <c r="Y1167" i="9"/>
  <c r="AD1167" i="9" s="1"/>
  <c r="U1829" i="9"/>
  <c r="U1828" i="9"/>
  <c r="U1827" i="9"/>
  <c r="U1826" i="9"/>
  <c r="U1825" i="9"/>
  <c r="U1824" i="9"/>
  <c r="U1823" i="9"/>
  <c r="U1822" i="9"/>
  <c r="U1821" i="9"/>
  <c r="U1820" i="9"/>
  <c r="U1819" i="9"/>
  <c r="U1818" i="9"/>
  <c r="U1817" i="9"/>
  <c r="U1816" i="9"/>
  <c r="U1815" i="9"/>
  <c r="U1814" i="9"/>
  <c r="U1813" i="9"/>
  <c r="U1812" i="9"/>
  <c r="U1811" i="9"/>
  <c r="U1810" i="9"/>
  <c r="U1809" i="9"/>
  <c r="U1808" i="9"/>
  <c r="U1807" i="9"/>
  <c r="U1806" i="9"/>
  <c r="U1805" i="9"/>
  <c r="U1804" i="9"/>
  <c r="U1803" i="9"/>
  <c r="U1802" i="9"/>
  <c r="U1801" i="9"/>
  <c r="U1800" i="9"/>
  <c r="U1799" i="9"/>
  <c r="U1798" i="9"/>
  <c r="U1797" i="9"/>
  <c r="U1796" i="9"/>
  <c r="U1795" i="9"/>
  <c r="U1794" i="9"/>
  <c r="U1793" i="9"/>
  <c r="U1792" i="9"/>
  <c r="U1791" i="9"/>
  <c r="U1790" i="9"/>
  <c r="U1789" i="9"/>
  <c r="U1788" i="9"/>
  <c r="U1787" i="9"/>
  <c r="U1786" i="9"/>
  <c r="U1785" i="9"/>
  <c r="U1784" i="9"/>
  <c r="U1783" i="9"/>
  <c r="U1782" i="9"/>
  <c r="U1781" i="9"/>
  <c r="U1780" i="9"/>
  <c r="U1779" i="9"/>
  <c r="U1778" i="9"/>
  <c r="U1777" i="9"/>
  <c r="U1776" i="9"/>
  <c r="U1775" i="9"/>
  <c r="U1774" i="9"/>
  <c r="U1773" i="9"/>
  <c r="U1772" i="9"/>
  <c r="U1771" i="9"/>
  <c r="U1770" i="9"/>
  <c r="U1769" i="9"/>
  <c r="U1768" i="9"/>
  <c r="U1767" i="9"/>
  <c r="U1766" i="9"/>
  <c r="U1765" i="9"/>
  <c r="U1764" i="9"/>
  <c r="U1763" i="9"/>
  <c r="U1762" i="9"/>
  <c r="U1761" i="9"/>
  <c r="U1760" i="9"/>
  <c r="U1759" i="9"/>
  <c r="U1758" i="9"/>
  <c r="U1757" i="9"/>
  <c r="U1756" i="9"/>
  <c r="U1755" i="9"/>
  <c r="U1754" i="9"/>
  <c r="U1753" i="9"/>
  <c r="U1752" i="9"/>
  <c r="U1751" i="9"/>
  <c r="U1750" i="9"/>
  <c r="U1749" i="9"/>
  <c r="U1748" i="9"/>
  <c r="U1747" i="9"/>
  <c r="U1746" i="9"/>
  <c r="U1745" i="9"/>
  <c r="U1744" i="9"/>
  <c r="U1743" i="9"/>
  <c r="U1742" i="9"/>
  <c r="U1741" i="9"/>
  <c r="U1740" i="9"/>
  <c r="U1739" i="9"/>
  <c r="U1738" i="9"/>
  <c r="U1737" i="9"/>
  <c r="U1736" i="9"/>
  <c r="U1735" i="9"/>
  <c r="U1734" i="9"/>
  <c r="U1733" i="9"/>
  <c r="U1732" i="9"/>
  <c r="U1731" i="9"/>
  <c r="U1730" i="9"/>
  <c r="U1729" i="9"/>
  <c r="U1728" i="9"/>
  <c r="U1727" i="9"/>
  <c r="U1726" i="9"/>
  <c r="U1725" i="9"/>
  <c r="U1724" i="9"/>
  <c r="U1723" i="9"/>
  <c r="U1722" i="9"/>
  <c r="U1721" i="9"/>
  <c r="U1720" i="9"/>
  <c r="U1719" i="9"/>
  <c r="U1718" i="9"/>
  <c r="U1717" i="9"/>
  <c r="U1716" i="9"/>
  <c r="U1715" i="9"/>
  <c r="U1714" i="9"/>
  <c r="U1713" i="9"/>
  <c r="U1712" i="9"/>
  <c r="U1711" i="9"/>
  <c r="U1710" i="9"/>
  <c r="U1709" i="9"/>
  <c r="U1708" i="9"/>
  <c r="U1707" i="9"/>
  <c r="U1706" i="9"/>
  <c r="U1705" i="9"/>
  <c r="U1704" i="9"/>
  <c r="U1703" i="9"/>
  <c r="U1702" i="9"/>
  <c r="U1701" i="9"/>
  <c r="U1700" i="9"/>
  <c r="U1699" i="9"/>
  <c r="U1698" i="9"/>
  <c r="U1697" i="9"/>
  <c r="U1696" i="9"/>
  <c r="U1695" i="9"/>
  <c r="U1694" i="9"/>
  <c r="U1693" i="9"/>
  <c r="U1692" i="9"/>
  <c r="U1691" i="9"/>
  <c r="U1690" i="9"/>
  <c r="U1689" i="9"/>
  <c r="U1688" i="9"/>
  <c r="U1687" i="9"/>
  <c r="U1686" i="9"/>
  <c r="U1685" i="9"/>
  <c r="U1684" i="9"/>
  <c r="U1683" i="9"/>
  <c r="U1682" i="9"/>
  <c r="U1681" i="9"/>
  <c r="U1680" i="9"/>
  <c r="U1679" i="9"/>
  <c r="U1678" i="9"/>
  <c r="U1677" i="9"/>
  <c r="U1676" i="9"/>
  <c r="U1675" i="9"/>
  <c r="U1674" i="9"/>
  <c r="U1673" i="9"/>
  <c r="U1672" i="9"/>
  <c r="U1671" i="9"/>
  <c r="U1670" i="9"/>
  <c r="U1669" i="9"/>
  <c r="U1668" i="9"/>
  <c r="U1667" i="9"/>
  <c r="U1666" i="9"/>
  <c r="U1665" i="9"/>
  <c r="U1664" i="9"/>
  <c r="U1663" i="9"/>
  <c r="U1662" i="9"/>
  <c r="U1661" i="9"/>
  <c r="U1660" i="9"/>
  <c r="U1659" i="9"/>
  <c r="U1658" i="9"/>
  <c r="U1657" i="9"/>
  <c r="U1656" i="9"/>
  <c r="U1655" i="9"/>
  <c r="U1654" i="9"/>
  <c r="U1653" i="9"/>
  <c r="U1652" i="9"/>
  <c r="U1651" i="9"/>
  <c r="U1650" i="9"/>
  <c r="U1649" i="9"/>
  <c r="U1648" i="9"/>
  <c r="U1647" i="9"/>
  <c r="U1646" i="9"/>
  <c r="U1645" i="9"/>
  <c r="U1644" i="9"/>
  <c r="U1643" i="9"/>
  <c r="U1642" i="9"/>
  <c r="U1641" i="9"/>
  <c r="U1640" i="9"/>
  <c r="U1639" i="9"/>
  <c r="U1638" i="9"/>
  <c r="U1637" i="9"/>
  <c r="U1636" i="9"/>
  <c r="U1635" i="9"/>
  <c r="U1634" i="9"/>
  <c r="U1633" i="9"/>
  <c r="U1632" i="9"/>
  <c r="U1631" i="9"/>
  <c r="U1630" i="9"/>
  <c r="U1629" i="9"/>
  <c r="U1628" i="9"/>
  <c r="U1627" i="9"/>
  <c r="U1626" i="9"/>
  <c r="U1625" i="9"/>
  <c r="U1624" i="9"/>
  <c r="U1623" i="9"/>
  <c r="U1622" i="9"/>
  <c r="U1621" i="9"/>
  <c r="U1620" i="9"/>
  <c r="U1619" i="9"/>
  <c r="U1618" i="9"/>
  <c r="U1617" i="9"/>
  <c r="U1616" i="9"/>
  <c r="U1615" i="9"/>
  <c r="U1614" i="9"/>
  <c r="U1613" i="9"/>
  <c r="U1612" i="9"/>
  <c r="U1611" i="9"/>
  <c r="U1610" i="9"/>
  <c r="U1609" i="9"/>
  <c r="U1608" i="9"/>
  <c r="U1607" i="9"/>
  <c r="U1606" i="9"/>
  <c r="U1605" i="9"/>
  <c r="U1604" i="9"/>
  <c r="U1603" i="9"/>
  <c r="U1602" i="9"/>
  <c r="U1601" i="9"/>
  <c r="U1600" i="9"/>
  <c r="U1599" i="9"/>
  <c r="U1598" i="9"/>
  <c r="U1597" i="9"/>
  <c r="U1596" i="9"/>
  <c r="U1595" i="9"/>
  <c r="U1594" i="9"/>
  <c r="U1593" i="9"/>
  <c r="U1592" i="9"/>
  <c r="U1591" i="9"/>
  <c r="U1590" i="9"/>
  <c r="U1589" i="9"/>
  <c r="U1588" i="9"/>
  <c r="U1587" i="9"/>
  <c r="U1586" i="9"/>
  <c r="U1585" i="9"/>
  <c r="U1584" i="9"/>
  <c r="U1583" i="9"/>
  <c r="U1582" i="9"/>
  <c r="U1581" i="9"/>
  <c r="U1580" i="9"/>
  <c r="U1579" i="9"/>
  <c r="U1578" i="9"/>
  <c r="U1577" i="9"/>
  <c r="U1576" i="9"/>
  <c r="U1575" i="9"/>
  <c r="U1574" i="9"/>
  <c r="U1573" i="9"/>
  <c r="U1572" i="9"/>
  <c r="U1571" i="9"/>
  <c r="U1570" i="9"/>
  <c r="U1569" i="9"/>
  <c r="U1568" i="9"/>
  <c r="U1567" i="9"/>
  <c r="U1566" i="9"/>
  <c r="U1565" i="9"/>
  <c r="U1564" i="9"/>
  <c r="U1563" i="9"/>
  <c r="U1562" i="9"/>
  <c r="U1561" i="9"/>
  <c r="U1560" i="9"/>
  <c r="U1559" i="9"/>
  <c r="U1558" i="9"/>
  <c r="U1557" i="9"/>
  <c r="U1556" i="9"/>
  <c r="U1555" i="9"/>
  <c r="U1554" i="9"/>
  <c r="U1553" i="9"/>
  <c r="U1552" i="9"/>
  <c r="U1551" i="9"/>
  <c r="U1550" i="9"/>
  <c r="U1549" i="9"/>
  <c r="U1548" i="9"/>
  <c r="U1547" i="9"/>
  <c r="U1546" i="9"/>
  <c r="U1545" i="9"/>
  <c r="U1544" i="9"/>
  <c r="U1543" i="9"/>
  <c r="U1542" i="9"/>
  <c r="U1541" i="9"/>
  <c r="U1540" i="9"/>
  <c r="U1539" i="9"/>
  <c r="U1538" i="9"/>
  <c r="U1537" i="9"/>
  <c r="U1536" i="9"/>
  <c r="U1535" i="9"/>
  <c r="U1534" i="9"/>
  <c r="U1533" i="9"/>
  <c r="U1532" i="9"/>
  <c r="U1531" i="9"/>
  <c r="U1530" i="9"/>
  <c r="U1529" i="9"/>
  <c r="U1528" i="9"/>
  <c r="U1527" i="9"/>
  <c r="U1526" i="9"/>
  <c r="U1525" i="9"/>
  <c r="U1524" i="9"/>
  <c r="U1523" i="9"/>
  <c r="U1522" i="9"/>
  <c r="U1521" i="9"/>
  <c r="U1520" i="9"/>
  <c r="U1519" i="9"/>
  <c r="U1518" i="9"/>
  <c r="U1517" i="9"/>
  <c r="U1516" i="9"/>
  <c r="U1515" i="9"/>
  <c r="U1514" i="9"/>
  <c r="U1513" i="9"/>
  <c r="U1512" i="9"/>
  <c r="U1511" i="9"/>
  <c r="U1510" i="9"/>
  <c r="U1509" i="9"/>
  <c r="U1508" i="9"/>
  <c r="U1507" i="9"/>
  <c r="U1506" i="9"/>
  <c r="U1505" i="9"/>
  <c r="U1504" i="9"/>
  <c r="U1503" i="9"/>
  <c r="U1502" i="9"/>
  <c r="U1501" i="9"/>
  <c r="U1500" i="9"/>
  <c r="U1499" i="9"/>
  <c r="U1498" i="9"/>
  <c r="U1497" i="9"/>
  <c r="U1496" i="9"/>
  <c r="U1495" i="9"/>
  <c r="U1494" i="9"/>
  <c r="U1493" i="9"/>
  <c r="U1492" i="9"/>
  <c r="U1491" i="9"/>
  <c r="U1490" i="9"/>
  <c r="U1489" i="9"/>
  <c r="U1488" i="9"/>
  <c r="U1487" i="9"/>
  <c r="U1486" i="9"/>
  <c r="U1485" i="9"/>
  <c r="U1484" i="9"/>
  <c r="U1483" i="9"/>
  <c r="U1482" i="9"/>
  <c r="U1481" i="9"/>
  <c r="U1480" i="9"/>
  <c r="U1479" i="9"/>
  <c r="U1478" i="9"/>
  <c r="U1477" i="9"/>
  <c r="U1476" i="9"/>
  <c r="U1475" i="9"/>
  <c r="U1474" i="9"/>
  <c r="U1473" i="9"/>
  <c r="U1472" i="9"/>
  <c r="U1471" i="9"/>
  <c r="U1470" i="9"/>
  <c r="U1469" i="9"/>
  <c r="U1468" i="9"/>
  <c r="U1467" i="9"/>
  <c r="U1466" i="9"/>
  <c r="U1465" i="9"/>
  <c r="U1464" i="9"/>
  <c r="U1463" i="9"/>
  <c r="U1462" i="9"/>
  <c r="U1461" i="9"/>
  <c r="U1460" i="9"/>
  <c r="U1459" i="9"/>
  <c r="U1458" i="9"/>
  <c r="U1457" i="9"/>
  <c r="U1456" i="9"/>
  <c r="U1455" i="9"/>
  <c r="U1454" i="9"/>
  <c r="U1453" i="9"/>
  <c r="U1452" i="9"/>
  <c r="U1451" i="9"/>
  <c r="U1450" i="9"/>
  <c r="U1449" i="9"/>
  <c r="U1448" i="9"/>
  <c r="U1447" i="9"/>
  <c r="U1446" i="9"/>
  <c r="U1445" i="9"/>
  <c r="U1444" i="9"/>
  <c r="U1443" i="9"/>
  <c r="U1442" i="9"/>
  <c r="U1441" i="9"/>
  <c r="U1440" i="9"/>
  <c r="U1439" i="9"/>
  <c r="U1438" i="9"/>
  <c r="U1437" i="9"/>
  <c r="U1436" i="9"/>
  <c r="U1435" i="9"/>
  <c r="U1434" i="9"/>
  <c r="U1433" i="9"/>
  <c r="U1432" i="9"/>
  <c r="U1431" i="9"/>
  <c r="U1430" i="9"/>
  <c r="U1429" i="9"/>
  <c r="U1428" i="9"/>
  <c r="U1427" i="9"/>
  <c r="U1426" i="9"/>
  <c r="U1425" i="9"/>
  <c r="U1424" i="9"/>
  <c r="U1423" i="9"/>
  <c r="U1422" i="9"/>
  <c r="U1421" i="9"/>
  <c r="U1420" i="9"/>
  <c r="U1419" i="9"/>
  <c r="U1418" i="9"/>
  <c r="U1417" i="9"/>
  <c r="U1416" i="9"/>
  <c r="U1415" i="9"/>
  <c r="U1414" i="9"/>
  <c r="U1413" i="9"/>
  <c r="U1412" i="9"/>
  <c r="U1411" i="9"/>
  <c r="U1410" i="9"/>
  <c r="U1409" i="9"/>
  <c r="U1408" i="9"/>
  <c r="U1407" i="9"/>
  <c r="U1406" i="9"/>
  <c r="U1405" i="9"/>
  <c r="U1404" i="9"/>
  <c r="U1403" i="9"/>
  <c r="U1402" i="9"/>
  <c r="U1401" i="9"/>
  <c r="U1400" i="9"/>
  <c r="U1399" i="9"/>
  <c r="U1398" i="9"/>
  <c r="U1397" i="9"/>
  <c r="U1396" i="9"/>
  <c r="U1395" i="9"/>
  <c r="U1394" i="9"/>
  <c r="U1393" i="9"/>
  <c r="U1392" i="9"/>
  <c r="U1391" i="9"/>
  <c r="U1390" i="9"/>
  <c r="U1389" i="9"/>
  <c r="U1388" i="9"/>
  <c r="U1387" i="9"/>
  <c r="U1386" i="9"/>
  <c r="U1385" i="9"/>
  <c r="U1384" i="9"/>
  <c r="U1383" i="9"/>
  <c r="U1382" i="9"/>
  <c r="U1381" i="9"/>
  <c r="U1380" i="9"/>
  <c r="U1379" i="9"/>
  <c r="U1378" i="9"/>
  <c r="U1377" i="9"/>
  <c r="U1376" i="9"/>
  <c r="U1375" i="9"/>
  <c r="U1374" i="9"/>
  <c r="U1373" i="9"/>
  <c r="U1372" i="9"/>
  <c r="U1371" i="9"/>
  <c r="U1370" i="9"/>
  <c r="U1369" i="9"/>
  <c r="U1368" i="9"/>
  <c r="U1367" i="9"/>
  <c r="U1366" i="9"/>
  <c r="U1365" i="9"/>
  <c r="U1364" i="9"/>
  <c r="U1363" i="9"/>
  <c r="U1362" i="9"/>
  <c r="U1361" i="9"/>
  <c r="U1360" i="9"/>
  <c r="U1359" i="9"/>
  <c r="U1358" i="9"/>
  <c r="U1357" i="9"/>
  <c r="U1356" i="9"/>
  <c r="U1355" i="9"/>
  <c r="U1354" i="9"/>
  <c r="U1353" i="9"/>
  <c r="U1352" i="9"/>
  <c r="U1351" i="9"/>
  <c r="U1350" i="9"/>
  <c r="U1349" i="9"/>
  <c r="U1348" i="9"/>
  <c r="U1347" i="9"/>
  <c r="U1346" i="9"/>
  <c r="U1345" i="9"/>
  <c r="U1344" i="9"/>
  <c r="U1343" i="9"/>
  <c r="U1342" i="9"/>
  <c r="U1341" i="9"/>
  <c r="U1340" i="9"/>
  <c r="U1339" i="9"/>
  <c r="U1338" i="9"/>
  <c r="U1337" i="9"/>
  <c r="U1336" i="9"/>
  <c r="U1335" i="9"/>
  <c r="U1334" i="9"/>
  <c r="U1333" i="9"/>
  <c r="U1332" i="9"/>
  <c r="U1331" i="9"/>
  <c r="U1330" i="9"/>
  <c r="U1329" i="9"/>
  <c r="U1328" i="9"/>
  <c r="U1327" i="9"/>
  <c r="U1326" i="9"/>
  <c r="U1325" i="9"/>
  <c r="U1324" i="9"/>
  <c r="U1323" i="9"/>
  <c r="U1322" i="9"/>
  <c r="U1321" i="9"/>
  <c r="U1320" i="9"/>
  <c r="U1319" i="9"/>
  <c r="U2767" i="9"/>
  <c r="U2762" i="9"/>
  <c r="U2763" i="9"/>
  <c r="U2764" i="9"/>
  <c r="U2765" i="9"/>
  <c r="U2766" i="9"/>
  <c r="X1825" i="9"/>
  <c r="X1818" i="9"/>
  <c r="X1776" i="9"/>
  <c r="Z1776" i="9" s="1"/>
  <c r="X1769" i="9"/>
  <c r="Z1769" i="9" s="1"/>
  <c r="X1758" i="9"/>
  <c r="Z1758" i="9" s="1"/>
  <c r="X1757" i="9"/>
  <c r="Z1757" i="9" s="1"/>
  <c r="X1756" i="9"/>
  <c r="Z1756" i="9" s="1"/>
  <c r="X1755" i="9"/>
  <c r="Z1755" i="9" s="1"/>
  <c r="X1754" i="9"/>
  <c r="Z1754" i="9" s="1"/>
  <c r="AC1824" i="9"/>
  <c r="AB1824" i="9"/>
  <c r="AC1817" i="9"/>
  <c r="AB1817" i="9"/>
  <c r="AC1814" i="9"/>
  <c r="AB1814" i="9"/>
  <c r="AC1813" i="9"/>
  <c r="AB1813" i="9"/>
  <c r="AC1812" i="9"/>
  <c r="AB1812" i="9"/>
  <c r="AC1811" i="9"/>
  <c r="AB1811" i="9"/>
  <c r="AC1810" i="9"/>
  <c r="AB1810" i="9"/>
  <c r="AC1807" i="9"/>
  <c r="AB1807" i="9"/>
  <c r="AC1806" i="9"/>
  <c r="AB1806" i="9"/>
  <c r="AC1805" i="9"/>
  <c r="AB1805" i="9"/>
  <c r="AC1804" i="9"/>
  <c r="AB1804" i="9"/>
  <c r="AC1803" i="9"/>
  <c r="AB1803" i="9"/>
  <c r="AC1800" i="9"/>
  <c r="AB1800" i="9"/>
  <c r="AC1799" i="9"/>
  <c r="AB1799" i="9"/>
  <c r="AC1798" i="9"/>
  <c r="AB1798" i="9"/>
  <c r="AC1797" i="9"/>
  <c r="AB1797" i="9"/>
  <c r="AC1796" i="9"/>
  <c r="AB1796" i="9"/>
  <c r="AC1793" i="9"/>
  <c r="AB1793" i="9"/>
  <c r="AC1792" i="9"/>
  <c r="AB1792" i="9"/>
  <c r="AC1791" i="9"/>
  <c r="AB1791" i="9"/>
  <c r="AC1790" i="9"/>
  <c r="AB1790" i="9"/>
  <c r="AC1789" i="9"/>
  <c r="AB1789" i="9"/>
  <c r="AC1786" i="9"/>
  <c r="AB1786" i="9"/>
  <c r="AC1782" i="9"/>
  <c r="AB1782" i="9"/>
  <c r="AC1775" i="9"/>
  <c r="AB1775" i="9"/>
  <c r="AC1768" i="9"/>
  <c r="AB1768" i="9"/>
  <c r="AC1765" i="9"/>
  <c r="AB1765" i="9"/>
  <c r="AC1764" i="9"/>
  <c r="AB1764" i="9"/>
  <c r="AC1763" i="9"/>
  <c r="AB1763" i="9"/>
  <c r="AC1762" i="9"/>
  <c r="AB1762" i="9"/>
  <c r="AC1761" i="9"/>
  <c r="AB1761" i="9"/>
  <c r="AC1751" i="9"/>
  <c r="AB1751" i="9"/>
  <c r="AC1750" i="9"/>
  <c r="AB1750" i="9"/>
  <c r="AC1749" i="9"/>
  <c r="AB1749" i="9"/>
  <c r="AC1748" i="9"/>
  <c r="AB1748" i="9"/>
  <c r="AC1747" i="9"/>
  <c r="AB1747" i="9"/>
  <c r="AC1744" i="9"/>
  <c r="AB1744" i="9"/>
  <c r="AC1743" i="9"/>
  <c r="AB1743" i="9"/>
  <c r="AC1742" i="9"/>
  <c r="AB1742" i="9"/>
  <c r="AC1741" i="9"/>
  <c r="AB1741" i="9"/>
  <c r="AC1740" i="9"/>
  <c r="AB1740" i="9"/>
  <c r="AC1737" i="9"/>
  <c r="AB1737" i="9"/>
  <c r="AC1736" i="9"/>
  <c r="AB1736" i="9"/>
  <c r="AC1735" i="9"/>
  <c r="AB1735" i="9"/>
  <c r="AC1734" i="9"/>
  <c r="AB1734" i="9"/>
  <c r="AC1733" i="9"/>
  <c r="AB1733" i="9"/>
  <c r="AC1730" i="9"/>
  <c r="AB1730" i="9"/>
  <c r="AC1729" i="9"/>
  <c r="AB1729" i="9"/>
  <c r="AC1728" i="9"/>
  <c r="AB1728" i="9"/>
  <c r="AC1727" i="9"/>
  <c r="AB1727" i="9"/>
  <c r="AC1726" i="9"/>
  <c r="AB1726" i="9"/>
  <c r="AC1723" i="9"/>
  <c r="AB1723" i="9"/>
  <c r="AC1722" i="9"/>
  <c r="AB1722" i="9"/>
  <c r="AC1721" i="9"/>
  <c r="AB1721" i="9"/>
  <c r="AC1720" i="9"/>
  <c r="AB1720" i="9"/>
  <c r="AC1719" i="9"/>
  <c r="AB1719" i="9"/>
  <c r="AC1716" i="9"/>
  <c r="AB1716" i="9"/>
  <c r="AC1715" i="9"/>
  <c r="AB1715" i="9"/>
  <c r="AC1714" i="9"/>
  <c r="AB1714" i="9"/>
  <c r="AC1713" i="9"/>
  <c r="AB1713" i="9"/>
  <c r="AC1712" i="9"/>
  <c r="AB1712" i="9"/>
  <c r="AC1709" i="9"/>
  <c r="AB1709" i="9"/>
  <c r="AC1708" i="9"/>
  <c r="AB1708" i="9"/>
  <c r="AC1707" i="9"/>
  <c r="AB1707" i="9"/>
  <c r="AC1706" i="9"/>
  <c r="AB1706" i="9"/>
  <c r="AC1705" i="9"/>
  <c r="AB1705" i="9"/>
  <c r="AC1702" i="9"/>
  <c r="AB1702" i="9"/>
  <c r="AC1701" i="9"/>
  <c r="AB1701" i="9"/>
  <c r="AC1700" i="9"/>
  <c r="AB1700" i="9"/>
  <c r="AC1699" i="9"/>
  <c r="AB1699" i="9"/>
  <c r="AC1698" i="9"/>
  <c r="AB1698" i="9"/>
  <c r="AC1695" i="9"/>
  <c r="AB1695" i="9"/>
  <c r="AC1694" i="9"/>
  <c r="AB1694" i="9"/>
  <c r="AC1693" i="9"/>
  <c r="AB1693" i="9"/>
  <c r="AC1692" i="9"/>
  <c r="AB1692" i="9"/>
  <c r="AC1691" i="9"/>
  <c r="AB1691" i="9"/>
  <c r="AC1688" i="9"/>
  <c r="AB1688" i="9"/>
  <c r="AC1687" i="9"/>
  <c r="AB1687" i="9"/>
  <c r="AC1686" i="9"/>
  <c r="AB1686" i="9"/>
  <c r="AC1685" i="9"/>
  <c r="AB1685" i="9"/>
  <c r="AC1684" i="9"/>
  <c r="AB1684" i="9"/>
  <c r="AC1681" i="9"/>
  <c r="AB1681" i="9"/>
  <c r="AC1680" i="9"/>
  <c r="AB1680" i="9"/>
  <c r="AC1679" i="9"/>
  <c r="AB1679" i="9"/>
  <c r="AC1678" i="9"/>
  <c r="AB1678" i="9"/>
  <c r="AC1677" i="9"/>
  <c r="AB1677" i="9"/>
  <c r="AC1674" i="9"/>
  <c r="AB1674" i="9"/>
  <c r="AC1673" i="9"/>
  <c r="AB1673" i="9"/>
  <c r="AC1672" i="9"/>
  <c r="AB1672" i="9"/>
  <c r="AC1671" i="9"/>
  <c r="AB1671" i="9"/>
  <c r="AC1670" i="9"/>
  <c r="AB1670" i="9"/>
  <c r="AC1667" i="9"/>
  <c r="AB1667" i="9"/>
  <c r="AC1666" i="9"/>
  <c r="AB1666" i="9"/>
  <c r="AC1665" i="9"/>
  <c r="AB1665" i="9"/>
  <c r="AC1664" i="9"/>
  <c r="AB1664" i="9"/>
  <c r="AC1663" i="9"/>
  <c r="AB1663" i="9"/>
  <c r="AC1660" i="9"/>
  <c r="AB1660" i="9"/>
  <c r="AC1659" i="9"/>
  <c r="AB1659" i="9"/>
  <c r="AC1658" i="9"/>
  <c r="AB1658" i="9"/>
  <c r="AC1657" i="9"/>
  <c r="AB1657" i="9"/>
  <c r="AC1656" i="9"/>
  <c r="AB1656" i="9"/>
  <c r="AC1653" i="9"/>
  <c r="AB1653" i="9"/>
  <c r="AC1652" i="9"/>
  <c r="AB1652" i="9"/>
  <c r="AC1651" i="9"/>
  <c r="AB1651" i="9"/>
  <c r="AC1650" i="9"/>
  <c r="AB1650" i="9"/>
  <c r="AC1649" i="9"/>
  <c r="AB1649" i="9"/>
  <c r="AC1646" i="9"/>
  <c r="AB1646" i="9"/>
  <c r="AC1645" i="9"/>
  <c r="AB1645" i="9"/>
  <c r="AC1644" i="9"/>
  <c r="AB1644" i="9"/>
  <c r="AC1643" i="9"/>
  <c r="AB1643" i="9"/>
  <c r="AC1642" i="9"/>
  <c r="AB1642" i="9"/>
  <c r="AC1639" i="9"/>
  <c r="AB1639" i="9"/>
  <c r="AC1638" i="9"/>
  <c r="AB1638" i="9"/>
  <c r="AC1637" i="9"/>
  <c r="AB1637" i="9"/>
  <c r="AC1636" i="9"/>
  <c r="AB1636" i="9"/>
  <c r="AC1635" i="9"/>
  <c r="AB1635" i="9"/>
  <c r="AC1632" i="9"/>
  <c r="AB1632" i="9"/>
  <c r="AC1631" i="9"/>
  <c r="AB1631" i="9"/>
  <c r="AC1630" i="9"/>
  <c r="AB1630" i="9"/>
  <c r="AC1629" i="9"/>
  <c r="AB1629" i="9"/>
  <c r="AC1628" i="9"/>
  <c r="AB1628" i="9"/>
  <c r="AC1625" i="9"/>
  <c r="AB1625" i="9"/>
  <c r="AC1624" i="9"/>
  <c r="AB1624" i="9"/>
  <c r="AC1623" i="9"/>
  <c r="AB1623" i="9"/>
  <c r="AC1622" i="9"/>
  <c r="AB1622" i="9"/>
  <c r="AC1621" i="9"/>
  <c r="AB1621" i="9"/>
  <c r="AC1618" i="9"/>
  <c r="AB1618" i="9"/>
  <c r="AC1617" i="9"/>
  <c r="AB1617" i="9"/>
  <c r="AC1616" i="9"/>
  <c r="AB1616" i="9"/>
  <c r="AC1615" i="9"/>
  <c r="AB1615" i="9"/>
  <c r="AC1614" i="9"/>
  <c r="AB1614" i="9"/>
  <c r="AC1611" i="9"/>
  <c r="AB1611" i="9"/>
  <c r="AC1610" i="9"/>
  <c r="AB1610" i="9"/>
  <c r="AC1609" i="9"/>
  <c r="AB1609" i="9"/>
  <c r="AC1608" i="9"/>
  <c r="AB1608" i="9"/>
  <c r="AC1607" i="9"/>
  <c r="AB1607" i="9"/>
  <c r="AC1604" i="9"/>
  <c r="AB1604" i="9"/>
  <c r="AC1603" i="9"/>
  <c r="AB1603" i="9"/>
  <c r="AC1602" i="9"/>
  <c r="AB1602" i="9"/>
  <c r="AC1601" i="9"/>
  <c r="AB1601" i="9"/>
  <c r="AC1600" i="9"/>
  <c r="AB1600" i="9"/>
  <c r="AC1597" i="9"/>
  <c r="AB1597" i="9"/>
  <c r="AC1596" i="9"/>
  <c r="AB1596" i="9"/>
  <c r="AC1595" i="9"/>
  <c r="AB1595" i="9"/>
  <c r="AC1594" i="9"/>
  <c r="AB1594" i="9"/>
  <c r="AC1593" i="9"/>
  <c r="AB1593" i="9"/>
  <c r="AC1590" i="9"/>
  <c r="AB1590" i="9"/>
  <c r="AC1589" i="9"/>
  <c r="AB1589" i="9"/>
  <c r="AC1588" i="9"/>
  <c r="AB1588" i="9"/>
  <c r="AC1587" i="9"/>
  <c r="AB1587" i="9"/>
  <c r="AC1586" i="9"/>
  <c r="AB1586" i="9"/>
  <c r="AC1583" i="9"/>
  <c r="AB1583" i="9"/>
  <c r="AC1582" i="9"/>
  <c r="AB1582" i="9"/>
  <c r="AC1581" i="9"/>
  <c r="AB1581" i="9"/>
  <c r="AC1580" i="9"/>
  <c r="AB1580" i="9"/>
  <c r="AC1579" i="9"/>
  <c r="AB1579" i="9"/>
  <c r="AC1576" i="9"/>
  <c r="AB1576" i="9"/>
  <c r="AC1575" i="9"/>
  <c r="AB1575" i="9"/>
  <c r="AC1574" i="9"/>
  <c r="AB1574" i="9"/>
  <c r="AC1573" i="9"/>
  <c r="AB1573" i="9"/>
  <c r="AC1572" i="9"/>
  <c r="AB1572" i="9"/>
  <c r="AC1569" i="9"/>
  <c r="AB1569" i="9"/>
  <c r="AC1568" i="9"/>
  <c r="AB1568" i="9"/>
  <c r="AC1567" i="9"/>
  <c r="AB1567" i="9"/>
  <c r="AC1566" i="9"/>
  <c r="AB1566" i="9"/>
  <c r="AC1565" i="9"/>
  <c r="AB1565" i="9"/>
  <c r="AC1562" i="9"/>
  <c r="AB1562" i="9"/>
  <c r="AC1561" i="9"/>
  <c r="AB1561" i="9"/>
  <c r="AC1560" i="9"/>
  <c r="AB1560" i="9"/>
  <c r="AC1559" i="9"/>
  <c r="AB1559" i="9"/>
  <c r="AC1558" i="9"/>
  <c r="AB1558" i="9"/>
  <c r="AC1555" i="9"/>
  <c r="AB1555" i="9"/>
  <c r="AC1554" i="9"/>
  <c r="AB1554" i="9"/>
  <c r="AC1553" i="9"/>
  <c r="AB1553" i="9"/>
  <c r="AC1552" i="9"/>
  <c r="AB1552" i="9"/>
  <c r="AC1551" i="9"/>
  <c r="AB1551" i="9"/>
  <c r="AC1548" i="9"/>
  <c r="AB1548" i="9"/>
  <c r="AC1547" i="9"/>
  <c r="AB1547" i="9"/>
  <c r="AC1546" i="9"/>
  <c r="AB1546" i="9"/>
  <c r="AC1545" i="9"/>
  <c r="AB1545" i="9"/>
  <c r="AC1544" i="9"/>
  <c r="AB1544" i="9"/>
  <c r="AC1541" i="9"/>
  <c r="AB1541" i="9"/>
  <c r="AC1540" i="9"/>
  <c r="AB1540" i="9"/>
  <c r="AC1539" i="9"/>
  <c r="AB1539" i="9"/>
  <c r="AC1538" i="9"/>
  <c r="AB1538" i="9"/>
  <c r="AC1537" i="9"/>
  <c r="AB1537" i="9"/>
  <c r="AC1534" i="9"/>
  <c r="AB1534" i="9"/>
  <c r="AC1533" i="9"/>
  <c r="AB1533" i="9"/>
  <c r="AC1532" i="9"/>
  <c r="AB1532" i="9"/>
  <c r="AC1531" i="9"/>
  <c r="AB1531" i="9"/>
  <c r="AC1530" i="9"/>
  <c r="AB1530" i="9"/>
  <c r="AC1527" i="9"/>
  <c r="AB1527" i="9"/>
  <c r="AC1526" i="9"/>
  <c r="AB1526" i="9"/>
  <c r="AC1525" i="9"/>
  <c r="AB1525" i="9"/>
  <c r="AC1524" i="9"/>
  <c r="AB1524" i="9"/>
  <c r="AC1523" i="9"/>
  <c r="AB1523" i="9"/>
  <c r="AC1520" i="9"/>
  <c r="AB1520" i="9"/>
  <c r="AC1519" i="9"/>
  <c r="AB1519" i="9"/>
  <c r="AC1518" i="9"/>
  <c r="AB1518" i="9"/>
  <c r="AC1517" i="9"/>
  <c r="AB1517" i="9"/>
  <c r="AC1516" i="9"/>
  <c r="AB1516" i="9"/>
  <c r="AC1513" i="9"/>
  <c r="AB1513" i="9"/>
  <c r="AC1512" i="9"/>
  <c r="AB1512" i="9"/>
  <c r="AC1511" i="9"/>
  <c r="AB1511" i="9"/>
  <c r="AC1510" i="9"/>
  <c r="AB1510" i="9"/>
  <c r="AC1509" i="9"/>
  <c r="AB1509" i="9"/>
  <c r="AC1506" i="9"/>
  <c r="AB1506" i="9"/>
  <c r="AC1505" i="9"/>
  <c r="AB1505" i="9"/>
  <c r="AC1504" i="9"/>
  <c r="AB1504" i="9"/>
  <c r="AC1503" i="9"/>
  <c r="AB1503" i="9"/>
  <c r="AC1502" i="9"/>
  <c r="AB1502" i="9"/>
  <c r="AC1499" i="9"/>
  <c r="AB1499" i="9"/>
  <c r="AC1498" i="9"/>
  <c r="AB1498" i="9"/>
  <c r="AC1497" i="9"/>
  <c r="AB1497" i="9"/>
  <c r="AC1496" i="9"/>
  <c r="AB1496" i="9"/>
  <c r="AC1495" i="9"/>
  <c r="AB1495" i="9"/>
  <c r="AC1492" i="9"/>
  <c r="AB1492" i="9"/>
  <c r="AC1491" i="9"/>
  <c r="AB1491" i="9"/>
  <c r="AC1490" i="9"/>
  <c r="AB1490" i="9"/>
  <c r="AC1489" i="9"/>
  <c r="AB1489" i="9"/>
  <c r="AC1488" i="9"/>
  <c r="AB1488" i="9"/>
  <c r="AC1485" i="9"/>
  <c r="AB1485" i="9"/>
  <c r="AC1484" i="9"/>
  <c r="AB1484" i="9"/>
  <c r="AC1483" i="9"/>
  <c r="AB1483" i="9"/>
  <c r="AC1482" i="9"/>
  <c r="AB1482" i="9"/>
  <c r="AC1481" i="9"/>
  <c r="AB1481" i="9"/>
  <c r="AC1478" i="9"/>
  <c r="AB1478" i="9"/>
  <c r="AC1477" i="9"/>
  <c r="AB1477" i="9"/>
  <c r="AC1476" i="9"/>
  <c r="AB1476" i="9"/>
  <c r="AC1475" i="9"/>
  <c r="AB1475" i="9"/>
  <c r="AC1474" i="9"/>
  <c r="AB1474" i="9"/>
  <c r="AC1471" i="9"/>
  <c r="AB1471" i="9"/>
  <c r="AC1470" i="9"/>
  <c r="AB1470" i="9"/>
  <c r="AC1469" i="9"/>
  <c r="AB1469" i="9"/>
  <c r="AC1468" i="9"/>
  <c r="AB1468" i="9"/>
  <c r="AC1467" i="9"/>
  <c r="AB1467" i="9"/>
  <c r="AC1464" i="9"/>
  <c r="AB1464" i="9"/>
  <c r="AC1463" i="9"/>
  <c r="AB1463" i="9"/>
  <c r="AC1462" i="9"/>
  <c r="AB1462" i="9"/>
  <c r="AC1461" i="9"/>
  <c r="AB1461" i="9"/>
  <c r="AC1460" i="9"/>
  <c r="AB1460" i="9"/>
  <c r="AC1457" i="9"/>
  <c r="AB1457" i="9"/>
  <c r="AC1456" i="9"/>
  <c r="AB1456" i="9"/>
  <c r="AC1455" i="9"/>
  <c r="AB1455" i="9"/>
  <c r="AC1454" i="9"/>
  <c r="AB1454" i="9"/>
  <c r="AC1453" i="9"/>
  <c r="AB1453" i="9"/>
  <c r="AC1452" i="9"/>
  <c r="AB1452" i="9"/>
  <c r="AC1450" i="9"/>
  <c r="AB1450" i="9"/>
  <c r="AC1449" i="9"/>
  <c r="AB1449" i="9"/>
  <c r="AC1448" i="9"/>
  <c r="AB1448" i="9"/>
  <c r="AC1447" i="9"/>
  <c r="AB1447" i="9"/>
  <c r="AC1446" i="9"/>
  <c r="AB1446" i="9"/>
  <c r="AC1445" i="9"/>
  <c r="AB1445" i="9"/>
  <c r="AC1443" i="9"/>
  <c r="AB1443" i="9"/>
  <c r="AC1442" i="9"/>
  <c r="AB1442" i="9"/>
  <c r="AC1441" i="9"/>
  <c r="AB1441" i="9"/>
  <c r="AC1440" i="9"/>
  <c r="AB1440" i="9"/>
  <c r="AC1439" i="9"/>
  <c r="AB1439" i="9"/>
  <c r="AC1438" i="9"/>
  <c r="AB1438" i="9"/>
  <c r="AC1436" i="9"/>
  <c r="AB1436" i="9"/>
  <c r="AC1435" i="9"/>
  <c r="AB1435" i="9"/>
  <c r="AC1434" i="9"/>
  <c r="AB1434" i="9"/>
  <c r="AC1433" i="9"/>
  <c r="AB1433" i="9"/>
  <c r="AC1432" i="9"/>
  <c r="AB1432" i="9"/>
  <c r="AC1431" i="9"/>
  <c r="AB1431" i="9"/>
  <c r="AC1429" i="9"/>
  <c r="AB1429" i="9"/>
  <c r="AC1428" i="9"/>
  <c r="AB1428" i="9"/>
  <c r="AC1427" i="9"/>
  <c r="AB1427" i="9"/>
  <c r="AC1426" i="9"/>
  <c r="AB1426" i="9"/>
  <c r="AC1425" i="9"/>
  <c r="AB1425" i="9"/>
  <c r="AC1424" i="9"/>
  <c r="AB1424" i="9"/>
  <c r="AC1422" i="9"/>
  <c r="AB1422" i="9"/>
  <c r="AC1421" i="9"/>
  <c r="AB1421" i="9"/>
  <c r="AC1420" i="9"/>
  <c r="AB1420" i="9"/>
  <c r="AC1419" i="9"/>
  <c r="AB1419" i="9"/>
  <c r="AC1418" i="9"/>
  <c r="AB1418" i="9"/>
  <c r="AC1417" i="9"/>
  <c r="AB1417" i="9"/>
  <c r="AC1415" i="9"/>
  <c r="AB1415" i="9"/>
  <c r="AC1414" i="9"/>
  <c r="AB1414" i="9"/>
  <c r="AC1413" i="9"/>
  <c r="AB1413" i="9"/>
  <c r="AC1412" i="9"/>
  <c r="AB1412" i="9"/>
  <c r="AC1411" i="9"/>
  <c r="AB1411" i="9"/>
  <c r="AC1408" i="9"/>
  <c r="AB1408" i="9"/>
  <c r="AC1407" i="9"/>
  <c r="AB1407" i="9"/>
  <c r="AC1406" i="9"/>
  <c r="AB1406" i="9"/>
  <c r="AC1405" i="9"/>
  <c r="AB1405" i="9"/>
  <c r="AC1404" i="9"/>
  <c r="AB1404" i="9"/>
  <c r="AC1401" i="9"/>
  <c r="AB1401" i="9"/>
  <c r="AC1400" i="9"/>
  <c r="AB1400" i="9"/>
  <c r="AC1399" i="9"/>
  <c r="AB1399" i="9"/>
  <c r="AC1398" i="9"/>
  <c r="AB1398" i="9"/>
  <c r="AC1397" i="9"/>
  <c r="AB1397" i="9"/>
  <c r="AC1394" i="9"/>
  <c r="AB1394" i="9"/>
  <c r="AC1393" i="9"/>
  <c r="AB1393" i="9"/>
  <c r="AC1392" i="9"/>
  <c r="AB1392" i="9"/>
  <c r="AC1391" i="9"/>
  <c r="AB1391" i="9"/>
  <c r="AC1390" i="9"/>
  <c r="AB1390" i="9"/>
  <c r="AC1387" i="9"/>
  <c r="AB1387" i="9"/>
  <c r="AC1386" i="9"/>
  <c r="AB1386" i="9"/>
  <c r="AC1385" i="9"/>
  <c r="AB1385" i="9"/>
  <c r="AC1384" i="9"/>
  <c r="AB1384" i="9"/>
  <c r="AC1383" i="9"/>
  <c r="AB1383" i="9"/>
  <c r="AC1380" i="9"/>
  <c r="AB1380" i="9"/>
  <c r="AC1379" i="9"/>
  <c r="AB1379" i="9"/>
  <c r="AC1378" i="9"/>
  <c r="AB1378" i="9"/>
  <c r="AC1377" i="9"/>
  <c r="AB1377" i="9"/>
  <c r="AC1376" i="9"/>
  <c r="AB1376" i="9"/>
  <c r="AC1373" i="9"/>
  <c r="AB1373" i="9"/>
  <c r="AC1372" i="9"/>
  <c r="AB1372" i="9"/>
  <c r="AC1371" i="9"/>
  <c r="AB1371" i="9"/>
  <c r="AC1370" i="9"/>
  <c r="AB1370" i="9"/>
  <c r="AC1369" i="9"/>
  <c r="AB1369" i="9"/>
  <c r="AC1366" i="9"/>
  <c r="AB1366" i="9"/>
  <c r="AC1365" i="9"/>
  <c r="AB1365" i="9"/>
  <c r="AC1364" i="9"/>
  <c r="AB1364" i="9"/>
  <c r="AC1363" i="9"/>
  <c r="AB1363" i="9"/>
  <c r="AC1362" i="9"/>
  <c r="AB1362" i="9"/>
  <c r="AC1359" i="9"/>
  <c r="AB1359" i="9"/>
  <c r="AC1358" i="9"/>
  <c r="AB1358" i="9"/>
  <c r="AC1357" i="9"/>
  <c r="AB1357" i="9"/>
  <c r="AC1356" i="9"/>
  <c r="AB1356" i="9"/>
  <c r="AC1355" i="9"/>
  <c r="AB1355" i="9"/>
  <c r="AC1352" i="9"/>
  <c r="AB1352" i="9"/>
  <c r="AC1351" i="9"/>
  <c r="AB1351" i="9"/>
  <c r="AC1350" i="9"/>
  <c r="AB1350" i="9"/>
  <c r="AC1349" i="9"/>
  <c r="AB1349" i="9"/>
  <c r="AC1348" i="9"/>
  <c r="AB1348" i="9"/>
  <c r="AC1345" i="9"/>
  <c r="AB1345" i="9"/>
  <c r="AC1344" i="9"/>
  <c r="AB1344" i="9"/>
  <c r="AC1343" i="9"/>
  <c r="AB1343" i="9"/>
  <c r="AC1342" i="9"/>
  <c r="AB1342" i="9"/>
  <c r="AC1341" i="9"/>
  <c r="AB1341" i="9"/>
  <c r="AC1338" i="9"/>
  <c r="AB1338" i="9"/>
  <c r="AC1337" i="9"/>
  <c r="AB1337" i="9"/>
  <c r="AC1336" i="9"/>
  <c r="AB1336" i="9"/>
  <c r="AC1335" i="9"/>
  <c r="AB1335" i="9"/>
  <c r="AC1334" i="9"/>
  <c r="AB1334" i="9"/>
  <c r="AC1331" i="9"/>
  <c r="AB1331" i="9"/>
  <c r="AC1330" i="9"/>
  <c r="AB1330" i="9"/>
  <c r="AC1329" i="9"/>
  <c r="AB1329" i="9"/>
  <c r="AC1328" i="9"/>
  <c r="AB1328" i="9"/>
  <c r="AC1327" i="9"/>
  <c r="AB1327" i="9"/>
  <c r="AC1324" i="9"/>
  <c r="AB1324" i="9"/>
  <c r="AC1323" i="9"/>
  <c r="AB1323" i="9"/>
  <c r="AC1322" i="9"/>
  <c r="AB1322" i="9"/>
  <c r="AC1321" i="9"/>
  <c r="AB1321" i="9"/>
  <c r="AC1320" i="9"/>
  <c r="AB1320" i="9"/>
  <c r="U1318" i="9"/>
  <c r="U1317" i="9"/>
  <c r="U1316" i="9"/>
  <c r="U1315" i="9"/>
  <c r="AC1298" i="9"/>
  <c r="AB1298" i="9"/>
  <c r="AC1297" i="9"/>
  <c r="AB1297" i="9"/>
  <c r="AC1296" i="9"/>
  <c r="AB1296" i="9"/>
  <c r="AC1295" i="9"/>
  <c r="AB1295" i="9"/>
  <c r="AC1294" i="9"/>
  <c r="AB1294" i="9"/>
  <c r="U1298" i="9"/>
  <c r="U1297" i="9"/>
  <c r="U1296" i="9"/>
  <c r="U1295" i="9"/>
  <c r="U1294" i="9"/>
  <c r="O448" i="38"/>
  <c r="O449" i="38"/>
  <c r="O450" i="38"/>
  <c r="O469" i="38"/>
  <c r="O470" i="38"/>
  <c r="AC1318" i="9"/>
  <c r="AB1318" i="9"/>
  <c r="AC1315" i="9"/>
  <c r="AB1315" i="9"/>
  <c r="AC1314" i="9"/>
  <c r="AB1314" i="9"/>
  <c r="AC1311" i="9"/>
  <c r="AB1311" i="9"/>
  <c r="AC1310" i="9"/>
  <c r="AB1310" i="9"/>
  <c r="AC1307" i="9"/>
  <c r="AB1307" i="9"/>
  <c r="AC1306" i="9"/>
  <c r="AB1306" i="9"/>
  <c r="AC1303" i="9"/>
  <c r="AB1303" i="9"/>
  <c r="AC1302" i="9"/>
  <c r="AB1302" i="9"/>
  <c r="AC1299" i="9"/>
  <c r="AB1299" i="9"/>
  <c r="X1308" i="9"/>
  <c r="Z1308" i="9" s="1"/>
  <c r="X1304" i="9"/>
  <c r="Z1304" i="9" s="1"/>
  <c r="X1300" i="9"/>
  <c r="Z1300" i="9" s="1"/>
  <c r="U1314" i="9"/>
  <c r="U1313" i="9"/>
  <c r="U1312" i="9"/>
  <c r="U1311" i="9"/>
  <c r="U1310" i="9"/>
  <c r="U1309" i="9"/>
  <c r="U1308" i="9"/>
  <c r="U1307" i="9"/>
  <c r="U1306" i="9"/>
  <c r="U1305" i="9"/>
  <c r="U1304" i="9"/>
  <c r="U1303" i="9"/>
  <c r="U1302" i="9"/>
  <c r="U1301" i="9"/>
  <c r="U1300" i="9"/>
  <c r="U1299" i="9"/>
  <c r="AC1293" i="9"/>
  <c r="AB1293" i="9"/>
  <c r="AC1292" i="9"/>
  <c r="AB1292" i="9"/>
  <c r="AC1291" i="9"/>
  <c r="AB1291" i="9"/>
  <c r="AC1290" i="9"/>
  <c r="AB1290" i="9"/>
  <c r="AC1289" i="9"/>
  <c r="AB1289" i="9"/>
  <c r="AC1038" i="9"/>
  <c r="AB1038" i="9"/>
  <c r="AC1037" i="9"/>
  <c r="AB1037" i="9"/>
  <c r="AC1036" i="9"/>
  <c r="AB1036" i="9"/>
  <c r="AC1035" i="9"/>
  <c r="AB1035" i="9"/>
  <c r="AC1034" i="9"/>
  <c r="AB1034" i="9"/>
  <c r="AC1033" i="9"/>
  <c r="AB1033" i="9"/>
  <c r="AC1032" i="9"/>
  <c r="AB1032" i="9"/>
  <c r="AC1031" i="9"/>
  <c r="AB1031" i="9"/>
  <c r="AC1030" i="9"/>
  <c r="AB1030" i="9"/>
  <c r="AC1029" i="9"/>
  <c r="AB1029" i="9"/>
  <c r="AC1028" i="9"/>
  <c r="AB1028" i="9"/>
  <c r="AC1027" i="9"/>
  <c r="AB1027" i="9"/>
  <c r="AC1026" i="9"/>
  <c r="AB1026" i="9"/>
  <c r="AC1025" i="9"/>
  <c r="AB1025" i="9"/>
  <c r="AC1024" i="9"/>
  <c r="AB1024" i="9"/>
  <c r="AC1023" i="9"/>
  <c r="AB1023" i="9"/>
  <c r="AC1022" i="9"/>
  <c r="AB1022" i="9"/>
  <c r="AC1021" i="9"/>
  <c r="AB1021" i="9"/>
  <c r="AC3061" i="9"/>
  <c r="AB3061" i="9"/>
  <c r="AC3060" i="9"/>
  <c r="AB3060" i="9"/>
  <c r="AC3059" i="9"/>
  <c r="AB3059" i="9"/>
  <c r="AC3058" i="9"/>
  <c r="AB3058" i="9"/>
  <c r="AC3057" i="9"/>
  <c r="AB3057" i="9"/>
  <c r="AC3056" i="9"/>
  <c r="AB3056" i="9"/>
  <c r="AC3055" i="9"/>
  <c r="AB3055" i="9"/>
  <c r="AC3054" i="9"/>
  <c r="AB3054" i="9"/>
  <c r="AC3053" i="9"/>
  <c r="AB3053" i="9"/>
  <c r="U1293" i="9"/>
  <c r="U1292" i="9"/>
  <c r="U1291" i="9"/>
  <c r="U1290" i="9"/>
  <c r="U1289" i="9"/>
  <c r="X947" i="9"/>
  <c r="AB949" i="9"/>
  <c r="AC949" i="9"/>
  <c r="U949" i="9"/>
  <c r="X972" i="9"/>
  <c r="Z972" i="9" s="1"/>
  <c r="X954" i="9"/>
  <c r="Z954" i="9" s="1"/>
  <c r="U1162" i="9"/>
  <c r="U1158" i="9"/>
  <c r="U1154" i="9"/>
  <c r="U1150" i="9"/>
  <c r="U1146" i="9"/>
  <c r="U1142" i="9"/>
  <c r="U1138" i="9"/>
  <c r="U1134" i="9"/>
  <c r="U1130" i="9"/>
  <c r="U1202" i="9"/>
  <c r="U1198" i="9"/>
  <c r="U1194" i="9"/>
  <c r="U1190" i="9"/>
  <c r="U1186" i="9"/>
  <c r="U1182" i="9"/>
  <c r="U1178" i="9"/>
  <c r="U1174" i="9"/>
  <c r="U1170" i="9"/>
  <c r="U1166" i="9"/>
  <c r="U1259" i="9"/>
  <c r="U1258" i="9"/>
  <c r="U1257" i="9"/>
  <c r="U1256" i="9"/>
  <c r="U1255" i="9"/>
  <c r="U1254" i="9"/>
  <c r="U1253" i="9"/>
  <c r="U1252" i="9"/>
  <c r="U1251" i="9"/>
  <c r="U1250" i="9"/>
  <c r="AB1231" i="9"/>
  <c r="AC1231" i="9"/>
  <c r="AB1232" i="9"/>
  <c r="AC1232" i="9"/>
  <c r="AB1233" i="9"/>
  <c r="AC1233" i="9"/>
  <c r="AB1234" i="9"/>
  <c r="AC1234" i="9"/>
  <c r="AB1235" i="9"/>
  <c r="AC1235" i="9"/>
  <c r="AB1236" i="9"/>
  <c r="AC1236" i="9"/>
  <c r="AB1237" i="9"/>
  <c r="AC1237" i="9"/>
  <c r="AB1238" i="9"/>
  <c r="AC1238" i="9"/>
  <c r="AB1239" i="9"/>
  <c r="AC1239" i="9"/>
  <c r="AB1240" i="9"/>
  <c r="AC1240" i="9"/>
  <c r="AB1241" i="9"/>
  <c r="AC1241" i="9"/>
  <c r="AB1242" i="9"/>
  <c r="AC1242" i="9"/>
  <c r="AB1243" i="9"/>
  <c r="AC1243" i="9"/>
  <c r="AB1244" i="9"/>
  <c r="AC1244" i="9"/>
  <c r="AB1245" i="9"/>
  <c r="AC1245" i="9"/>
  <c r="AB1246" i="9"/>
  <c r="AC1246" i="9"/>
  <c r="AB1247" i="9"/>
  <c r="AC1247" i="9"/>
  <c r="AB1248" i="9"/>
  <c r="AC1248" i="9"/>
  <c r="AB1249" i="9"/>
  <c r="AC1249" i="9"/>
  <c r="AB1260" i="9"/>
  <c r="AC1260" i="9"/>
  <c r="AB1261" i="9"/>
  <c r="AC1261" i="9"/>
  <c r="AB1262" i="9"/>
  <c r="AC1262" i="9"/>
  <c r="AB1263" i="9"/>
  <c r="AC1263" i="9"/>
  <c r="AB1264" i="9"/>
  <c r="AC1264" i="9"/>
  <c r="AB1265" i="9"/>
  <c r="AC1265" i="9"/>
  <c r="AB1266" i="9"/>
  <c r="AC1266" i="9"/>
  <c r="AB1267" i="9"/>
  <c r="AC1267" i="9"/>
  <c r="AB1268" i="9"/>
  <c r="AC1268" i="9"/>
  <c r="AB1269" i="9"/>
  <c r="AC1269" i="9"/>
  <c r="AB1270" i="9"/>
  <c r="AC1270" i="9"/>
  <c r="AB1271" i="9"/>
  <c r="AC1271" i="9"/>
  <c r="AB1272" i="9"/>
  <c r="AC1272" i="9"/>
  <c r="AB1273" i="9"/>
  <c r="AC1273" i="9"/>
  <c r="AB1274" i="9"/>
  <c r="AC1274" i="9"/>
  <c r="AB1275" i="9"/>
  <c r="AC1275" i="9"/>
  <c r="AB1276" i="9"/>
  <c r="AC1276" i="9"/>
  <c r="AB1277" i="9"/>
  <c r="AC1277" i="9"/>
  <c r="AB1278" i="9"/>
  <c r="AC1278" i="9"/>
  <c r="AB1279" i="9"/>
  <c r="AC1279" i="9"/>
  <c r="AB1280" i="9"/>
  <c r="AC1280" i="9"/>
  <c r="AB1281" i="9"/>
  <c r="AC1281" i="9"/>
  <c r="AB1282" i="9"/>
  <c r="AC1282" i="9"/>
  <c r="AB1283" i="9"/>
  <c r="AC1283" i="9"/>
  <c r="AB1284" i="9"/>
  <c r="AC1284" i="9"/>
  <c r="AB1285" i="9"/>
  <c r="AC1285" i="9"/>
  <c r="AB1286" i="9"/>
  <c r="AC1286" i="9"/>
  <c r="AB1287" i="9"/>
  <c r="AC1287" i="9"/>
  <c r="AB1288" i="9"/>
  <c r="AC1288" i="9"/>
  <c r="AC1230" i="9"/>
  <c r="AB1230" i="9"/>
  <c r="AC1229" i="9"/>
  <c r="AB1229" i="9"/>
  <c r="U1288" i="9"/>
  <c r="U1287" i="9"/>
  <c r="U1286" i="9"/>
  <c r="U1285" i="9"/>
  <c r="U1284" i="9"/>
  <c r="U1283" i="9"/>
  <c r="U1282" i="9"/>
  <c r="U1281" i="9"/>
  <c r="U1280" i="9"/>
  <c r="U1279" i="9"/>
  <c r="U1278" i="9"/>
  <c r="U1277" i="9"/>
  <c r="U1276" i="9"/>
  <c r="U1275" i="9"/>
  <c r="U1274" i="9"/>
  <c r="U1273" i="9"/>
  <c r="U1272" i="9"/>
  <c r="U1271" i="9"/>
  <c r="U1270" i="9"/>
  <c r="U1269" i="9"/>
  <c r="U1268" i="9"/>
  <c r="U1267" i="9"/>
  <c r="U1266" i="9"/>
  <c r="U1265" i="9"/>
  <c r="U1264" i="9"/>
  <c r="U1263" i="9"/>
  <c r="U1262" i="9"/>
  <c r="U1261" i="9"/>
  <c r="U1260" i="9"/>
  <c r="U1249" i="9"/>
  <c r="U1248" i="9"/>
  <c r="U1247" i="9"/>
  <c r="U1246" i="9"/>
  <c r="U1245" i="9"/>
  <c r="U1244" i="9"/>
  <c r="U1243" i="9"/>
  <c r="U1242" i="9"/>
  <c r="U1241" i="9"/>
  <c r="U1240" i="9"/>
  <c r="U1239" i="9"/>
  <c r="U1238" i="9"/>
  <c r="U1237" i="9"/>
  <c r="U1236" i="9"/>
  <c r="U1235" i="9"/>
  <c r="U1234" i="9"/>
  <c r="U1229" i="9"/>
  <c r="U1230" i="9"/>
  <c r="U1231" i="9"/>
  <c r="U1232" i="9"/>
  <c r="U1233" i="9"/>
  <c r="O260" i="38"/>
  <c r="O261" i="38"/>
  <c r="O374" i="38"/>
  <c r="O375" i="38"/>
  <c r="O376" i="38"/>
  <c r="O377" i="38"/>
  <c r="O197" i="38"/>
  <c r="O194" i="38"/>
  <c r="O195" i="38"/>
  <c r="O263" i="38"/>
  <c r="O264" i="38"/>
  <c r="O199" i="38"/>
  <c r="O196" i="38"/>
  <c r="O198" i="38"/>
  <c r="AB1225" i="9"/>
  <c r="AC1225" i="9"/>
  <c r="O777" i="38"/>
  <c r="O778" i="38"/>
  <c r="O776" i="38"/>
  <c r="O760" i="38"/>
  <c r="O761" i="38"/>
  <c r="O219" i="38"/>
  <c r="O720" i="38"/>
  <c r="O721" i="38"/>
  <c r="O372" i="38"/>
  <c r="O373" i="38"/>
  <c r="AB1129" i="9"/>
  <c r="AC1129" i="9"/>
  <c r="AB1130" i="9"/>
  <c r="AC1130" i="9"/>
  <c r="AB1131" i="9"/>
  <c r="AC1131" i="9"/>
  <c r="AB1132" i="9"/>
  <c r="AC1132" i="9"/>
  <c r="AB1133" i="9"/>
  <c r="AC1133" i="9"/>
  <c r="AB1134" i="9"/>
  <c r="AC1134" i="9"/>
  <c r="AB1135" i="9"/>
  <c r="AC1135" i="9"/>
  <c r="AB1136" i="9"/>
  <c r="AC1136" i="9"/>
  <c r="AB1137" i="9"/>
  <c r="AC1137" i="9"/>
  <c r="AB1138" i="9"/>
  <c r="AC1138" i="9"/>
  <c r="AB1139" i="9"/>
  <c r="AC1139" i="9"/>
  <c r="AB1140" i="9"/>
  <c r="AC1140" i="9"/>
  <c r="AB1141" i="9"/>
  <c r="AC1141" i="9"/>
  <c r="AB1142" i="9"/>
  <c r="AC1142" i="9"/>
  <c r="AB1143" i="9"/>
  <c r="AC1143" i="9"/>
  <c r="AB1144" i="9"/>
  <c r="AC1144" i="9"/>
  <c r="AB1145" i="9"/>
  <c r="AC1145" i="9"/>
  <c r="AB1146" i="9"/>
  <c r="AC1146" i="9"/>
  <c r="AB1147" i="9"/>
  <c r="AC1147" i="9"/>
  <c r="AB1148" i="9"/>
  <c r="AC1148" i="9"/>
  <c r="AB1149" i="9"/>
  <c r="AC1149" i="9"/>
  <c r="AB1150" i="9"/>
  <c r="AC1150" i="9"/>
  <c r="AB1151" i="9"/>
  <c r="AC1151" i="9"/>
  <c r="AB1152" i="9"/>
  <c r="AC1152" i="9"/>
  <c r="AB1153" i="9"/>
  <c r="AC1153" i="9"/>
  <c r="AB1154" i="9"/>
  <c r="AC1154" i="9"/>
  <c r="AB1155" i="9"/>
  <c r="AC1155" i="9"/>
  <c r="AB1156" i="9"/>
  <c r="AC1156" i="9"/>
  <c r="AB1157" i="9"/>
  <c r="AC1157" i="9"/>
  <c r="AB1158" i="9"/>
  <c r="AC1158" i="9"/>
  <c r="AB1159" i="9"/>
  <c r="AC1159" i="9"/>
  <c r="AB1160" i="9"/>
  <c r="AC1160" i="9"/>
  <c r="AB1161" i="9"/>
  <c r="AC1161" i="9"/>
  <c r="AB1162" i="9"/>
  <c r="AC1162" i="9"/>
  <c r="AB1163" i="9"/>
  <c r="AC1163" i="9"/>
  <c r="AB1164" i="9"/>
  <c r="AC1164" i="9"/>
  <c r="AB1165" i="9"/>
  <c r="AC1165" i="9"/>
  <c r="AB1166" i="9"/>
  <c r="AC1166" i="9"/>
  <c r="AB1167" i="9"/>
  <c r="AC1167" i="9"/>
  <c r="AB1168" i="9"/>
  <c r="AC1168" i="9"/>
  <c r="AB1169" i="9"/>
  <c r="AC1169" i="9"/>
  <c r="AB1170" i="9"/>
  <c r="AC1170" i="9"/>
  <c r="AB1171" i="9"/>
  <c r="AC1171" i="9"/>
  <c r="AB1172" i="9"/>
  <c r="AC1172" i="9"/>
  <c r="AB1173" i="9"/>
  <c r="AC1173" i="9"/>
  <c r="AB1174" i="9"/>
  <c r="AC1174" i="9"/>
  <c r="AB1175" i="9"/>
  <c r="AC1175" i="9"/>
  <c r="AB1176" i="9"/>
  <c r="AC1176" i="9"/>
  <c r="AB1177" i="9"/>
  <c r="AC1177" i="9"/>
  <c r="AB1178" i="9"/>
  <c r="AC1178" i="9"/>
  <c r="AB1179" i="9"/>
  <c r="AC1179" i="9"/>
  <c r="AB1180" i="9"/>
  <c r="AC1180" i="9"/>
  <c r="AB1181" i="9"/>
  <c r="AC1181" i="9"/>
  <c r="AB1182" i="9"/>
  <c r="AC1182" i="9"/>
  <c r="AB1183" i="9"/>
  <c r="AC1183" i="9"/>
  <c r="AB1184" i="9"/>
  <c r="AC1184" i="9"/>
  <c r="AB1185" i="9"/>
  <c r="AC1185" i="9"/>
  <c r="AB1186" i="9"/>
  <c r="AC1186" i="9"/>
  <c r="AB1187" i="9"/>
  <c r="AC1187" i="9"/>
  <c r="AB1188" i="9"/>
  <c r="AC1188" i="9"/>
  <c r="AB1189" i="9"/>
  <c r="AC1189" i="9"/>
  <c r="AB1190" i="9"/>
  <c r="AC1190" i="9"/>
  <c r="AB1191" i="9"/>
  <c r="AC1191" i="9"/>
  <c r="AB1192" i="9"/>
  <c r="AC1192" i="9"/>
  <c r="AB1193" i="9"/>
  <c r="AC1193" i="9"/>
  <c r="AB1194" i="9"/>
  <c r="AC1194" i="9"/>
  <c r="AB1195" i="9"/>
  <c r="AC1195" i="9"/>
  <c r="AB1196" i="9"/>
  <c r="AC1196" i="9"/>
  <c r="AB1197" i="9"/>
  <c r="AC1197" i="9"/>
  <c r="AB1198" i="9"/>
  <c r="AC1198" i="9"/>
  <c r="AB1199" i="9"/>
  <c r="AC1199" i="9"/>
  <c r="AB1200" i="9"/>
  <c r="AC1200" i="9"/>
  <c r="AB1201" i="9"/>
  <c r="AC1201" i="9"/>
  <c r="AB1202" i="9"/>
  <c r="AC1202" i="9"/>
  <c r="AB1203" i="9"/>
  <c r="AC1203" i="9"/>
  <c r="AB1204" i="9"/>
  <c r="AC1204" i="9"/>
  <c r="AB1205" i="9"/>
  <c r="AC1205" i="9"/>
  <c r="AB1206" i="9"/>
  <c r="AC1206" i="9"/>
  <c r="AB1207" i="9"/>
  <c r="AC1207" i="9"/>
  <c r="AB1208" i="9"/>
  <c r="AC1208" i="9"/>
  <c r="AB1209" i="9"/>
  <c r="AC1209" i="9"/>
  <c r="AB1210" i="9"/>
  <c r="AC1210" i="9"/>
  <c r="AB1211" i="9"/>
  <c r="AC1211" i="9"/>
  <c r="AB1212" i="9"/>
  <c r="AC1212" i="9"/>
  <c r="AB1213" i="9"/>
  <c r="AC1213" i="9"/>
  <c r="AB1214" i="9"/>
  <c r="AC1214" i="9"/>
  <c r="AB1215" i="9"/>
  <c r="AC1215" i="9"/>
  <c r="AB1216" i="9"/>
  <c r="AC1216" i="9"/>
  <c r="AB1217" i="9"/>
  <c r="AC1217" i="9"/>
  <c r="AB1218" i="9"/>
  <c r="AC1218" i="9"/>
  <c r="AB1219" i="9"/>
  <c r="AC1219" i="9"/>
  <c r="AB1220" i="9"/>
  <c r="AC1220" i="9"/>
  <c r="AB1221" i="9"/>
  <c r="AC1221" i="9"/>
  <c r="AB1222" i="9"/>
  <c r="AC1222" i="9"/>
  <c r="AB1223" i="9"/>
  <c r="AC1223" i="9"/>
  <c r="AB1224" i="9"/>
  <c r="AC1224" i="9"/>
  <c r="AB1226" i="9"/>
  <c r="AC1226" i="9"/>
  <c r="AB1227" i="9"/>
  <c r="AC1227" i="9"/>
  <c r="AB1228" i="9"/>
  <c r="AC1228" i="9"/>
  <c r="U1228" i="9"/>
  <c r="U1225" i="9"/>
  <c r="U1224" i="9"/>
  <c r="U1221" i="9"/>
  <c r="U1220" i="9"/>
  <c r="U1217" i="9"/>
  <c r="U1216" i="9"/>
  <c r="U1213" i="9"/>
  <c r="U1212" i="9"/>
  <c r="U1209" i="9"/>
  <c r="U1208" i="9"/>
  <c r="U1205" i="9"/>
  <c r="U1204" i="9"/>
  <c r="U1201" i="9"/>
  <c r="U1200" i="9"/>
  <c r="U1197" i="9"/>
  <c r="U1196" i="9"/>
  <c r="U1193" i="9"/>
  <c r="U1192" i="9"/>
  <c r="U1189" i="9"/>
  <c r="U1188" i="9"/>
  <c r="U1185" i="9"/>
  <c r="U1184" i="9"/>
  <c r="U1181" i="9"/>
  <c r="U1180" i="9"/>
  <c r="U1177" i="9"/>
  <c r="U1176" i="9"/>
  <c r="U1173" i="9"/>
  <c r="U1172" i="9"/>
  <c r="U1169" i="9"/>
  <c r="U1168" i="9"/>
  <c r="U1165" i="9"/>
  <c r="U1164" i="9"/>
  <c r="U1161" i="9"/>
  <c r="U1160" i="9"/>
  <c r="U1157" i="9"/>
  <c r="U1156" i="9"/>
  <c r="U1153" i="9"/>
  <c r="U1152" i="9"/>
  <c r="U1149" i="9"/>
  <c r="U1148" i="9"/>
  <c r="U1145" i="9"/>
  <c r="U1144" i="9"/>
  <c r="U1141" i="9"/>
  <c r="U1140" i="9"/>
  <c r="U1137" i="9"/>
  <c r="U1136" i="9"/>
  <c r="U1133" i="9"/>
  <c r="U1132" i="9"/>
  <c r="U1129" i="9"/>
  <c r="N466" i="28"/>
  <c r="N467" i="28"/>
  <c r="N468" i="28"/>
  <c r="N469" i="28"/>
  <c r="N470" i="28"/>
  <c r="N471" i="28"/>
  <c r="N472" i="28"/>
  <c r="N473" i="28"/>
  <c r="N474" i="28"/>
  <c r="N475" i="28"/>
  <c r="N476" i="28"/>
  <c r="N477" i="28"/>
  <c r="N478" i="28"/>
  <c r="N479" i="28"/>
  <c r="N480" i="28"/>
  <c r="N481" i="28"/>
  <c r="N482" i="28"/>
  <c r="N483" i="28"/>
  <c r="N484" i="28"/>
  <c r="N485" i="28"/>
  <c r="N486" i="28"/>
  <c r="N487" i="28"/>
  <c r="N488" i="28"/>
  <c r="N489" i="28"/>
  <c r="N490" i="28"/>
  <c r="N491" i="28"/>
  <c r="N492" i="28"/>
  <c r="N465" i="28"/>
  <c r="N464" i="28"/>
  <c r="N463" i="28"/>
  <c r="N462" i="28"/>
  <c r="N461" i="28"/>
  <c r="N183" i="28"/>
  <c r="N184" i="28"/>
  <c r="N185" i="28"/>
  <c r="N186" i="28"/>
  <c r="N187" i="28"/>
  <c r="N188" i="28"/>
  <c r="N189" i="28"/>
  <c r="N190" i="28"/>
  <c r="N191" i="28"/>
  <c r="N192" i="28"/>
  <c r="N193" i="28"/>
  <c r="N194" i="28"/>
  <c r="N195" i="28"/>
  <c r="N196" i="28"/>
  <c r="N197" i="28"/>
  <c r="N198" i="28"/>
  <c r="N199" i="28"/>
  <c r="N200" i="28"/>
  <c r="N201" i="28"/>
  <c r="N202" i="28"/>
  <c r="N203" i="28"/>
  <c r="N204" i="28"/>
  <c r="N205" i="28"/>
  <c r="N206" i="28"/>
  <c r="N207" i="28"/>
  <c r="N208" i="28"/>
  <c r="N209" i="28"/>
  <c r="N210" i="28"/>
  <c r="N211" i="28"/>
  <c r="N212" i="28"/>
  <c r="N213" i="28"/>
  <c r="N214" i="28"/>
  <c r="N215" i="28"/>
  <c r="N216" i="28"/>
  <c r="N217" i="28"/>
  <c r="N218" i="28"/>
  <c r="N219" i="28"/>
  <c r="N220" i="28"/>
  <c r="N221" i="28"/>
  <c r="N222" i="28"/>
  <c r="N223" i="28"/>
  <c r="N224" i="28"/>
  <c r="N225" i="28"/>
  <c r="N226" i="28"/>
  <c r="N227" i="28"/>
  <c r="N228" i="28"/>
  <c r="N229" i="28"/>
  <c r="N230" i="28"/>
  <c r="N231" i="28"/>
  <c r="N232" i="28"/>
  <c r="N233" i="28"/>
  <c r="N234" i="28"/>
  <c r="N235" i="28"/>
  <c r="N236" i="28"/>
  <c r="N237" i="28"/>
  <c r="N238" i="28"/>
  <c r="N239" i="28"/>
  <c r="N240" i="28"/>
  <c r="N241" i="28"/>
  <c r="N242" i="28"/>
  <c r="N243" i="28"/>
  <c r="N244" i="28"/>
  <c r="N245" i="28"/>
  <c r="N246" i="28"/>
  <c r="N247" i="28"/>
  <c r="N248" i="28"/>
  <c r="N249" i="28"/>
  <c r="N250" i="28"/>
  <c r="N251" i="28"/>
  <c r="N252" i="28"/>
  <c r="N253" i="28"/>
  <c r="N254" i="28"/>
  <c r="N255" i="28"/>
  <c r="N256" i="28"/>
  <c r="N257" i="28"/>
  <c r="N258" i="28"/>
  <c r="N259" i="28"/>
  <c r="N260" i="28"/>
  <c r="N261" i="28"/>
  <c r="N262" i="28"/>
  <c r="N263" i="28"/>
  <c r="N264" i="28"/>
  <c r="N265" i="28"/>
  <c r="N266" i="28"/>
  <c r="N267" i="28"/>
  <c r="N268" i="28"/>
  <c r="N269" i="28"/>
  <c r="N270" i="28"/>
  <c r="N271" i="28"/>
  <c r="N272" i="28"/>
  <c r="N273" i="28"/>
  <c r="N274" i="28"/>
  <c r="N275" i="28"/>
  <c r="N276" i="28"/>
  <c r="N277" i="28"/>
  <c r="N278" i="28"/>
  <c r="N279" i="28"/>
  <c r="N280" i="28"/>
  <c r="N281" i="28"/>
  <c r="N282" i="28"/>
  <c r="N283" i="28"/>
  <c r="N284" i="28"/>
  <c r="N285" i="28"/>
  <c r="N286" i="28"/>
  <c r="N287" i="28"/>
  <c r="N288" i="28"/>
  <c r="N289" i="28"/>
  <c r="N290" i="28"/>
  <c r="N291" i="28"/>
  <c r="N292" i="28"/>
  <c r="N293" i="28"/>
  <c r="N294" i="28"/>
  <c r="N295" i="28"/>
  <c r="N296" i="28"/>
  <c r="N297" i="28"/>
  <c r="N298" i="28"/>
  <c r="N299" i="28"/>
  <c r="N300" i="28"/>
  <c r="N301" i="28"/>
  <c r="N302" i="28"/>
  <c r="N303" i="28"/>
  <c r="N304" i="28"/>
  <c r="N305" i="28"/>
  <c r="N306" i="28"/>
  <c r="N307" i="28"/>
  <c r="N308" i="28"/>
  <c r="N309" i="28"/>
  <c r="N310" i="28"/>
  <c r="N311" i="28"/>
  <c r="N312" i="28"/>
  <c r="N313" i="28"/>
  <c r="N314" i="28"/>
  <c r="N315" i="28"/>
  <c r="N316" i="28"/>
  <c r="N317" i="28"/>
  <c r="N318" i="28"/>
  <c r="N319" i="28"/>
  <c r="N320" i="28"/>
  <c r="N321" i="28"/>
  <c r="N322" i="28"/>
  <c r="N323" i="28"/>
  <c r="N324" i="28"/>
  <c r="N325" i="28"/>
  <c r="N326" i="28"/>
  <c r="N327" i="28"/>
  <c r="N328" i="28"/>
  <c r="N329" i="28"/>
  <c r="N330" i="28"/>
  <c r="N331" i="28"/>
  <c r="N332" i="28"/>
  <c r="N333" i="28"/>
  <c r="N334" i="28"/>
  <c r="N335" i="28"/>
  <c r="N336" i="28"/>
  <c r="N337" i="28"/>
  <c r="N338" i="28"/>
  <c r="N339" i="28"/>
  <c r="N340" i="28"/>
  <c r="N341" i="28"/>
  <c r="N342" i="28"/>
  <c r="N343" i="28"/>
  <c r="N344" i="28"/>
  <c r="N345" i="28"/>
  <c r="N346" i="28"/>
  <c r="N347" i="28"/>
  <c r="N348" i="28"/>
  <c r="N349" i="28"/>
  <c r="N350" i="28"/>
  <c r="N351" i="28"/>
  <c r="N352" i="28"/>
  <c r="N353" i="28"/>
  <c r="N354" i="28"/>
  <c r="N355" i="28"/>
  <c r="N356" i="28"/>
  <c r="N357" i="28"/>
  <c r="N358" i="28"/>
  <c r="N359" i="28"/>
  <c r="N360" i="28"/>
  <c r="N361" i="28"/>
  <c r="N362" i="28"/>
  <c r="N363" i="28"/>
  <c r="N364" i="28"/>
  <c r="N365" i="28"/>
  <c r="N366" i="28"/>
  <c r="N367" i="28"/>
  <c r="N368" i="28"/>
  <c r="N369" i="28"/>
  <c r="N370" i="28"/>
  <c r="N371" i="28"/>
  <c r="N372" i="28"/>
  <c r="N373" i="28"/>
  <c r="N374" i="28"/>
  <c r="N375" i="28"/>
  <c r="N376" i="28"/>
  <c r="N377" i="28"/>
  <c r="N378" i="28"/>
  <c r="N379" i="28"/>
  <c r="N380" i="28"/>
  <c r="N381" i="28"/>
  <c r="N382" i="28"/>
  <c r="N383" i="28"/>
  <c r="N384" i="28"/>
  <c r="N385" i="28"/>
  <c r="N386" i="28"/>
  <c r="N387" i="28"/>
  <c r="N388" i="28"/>
  <c r="N389" i="28"/>
  <c r="N390" i="28"/>
  <c r="N391" i="28"/>
  <c r="N392" i="28"/>
  <c r="N393" i="28"/>
  <c r="N394" i="28"/>
  <c r="N395" i="28"/>
  <c r="N396" i="28"/>
  <c r="N397" i="28"/>
  <c r="N398" i="28"/>
  <c r="N399" i="28"/>
  <c r="N400" i="28"/>
  <c r="N401" i="28"/>
  <c r="N402" i="28"/>
  <c r="N403" i="28"/>
  <c r="N404" i="28"/>
  <c r="N405" i="28"/>
  <c r="N406" i="28"/>
  <c r="N407" i="28"/>
  <c r="N408" i="28"/>
  <c r="N409" i="28"/>
  <c r="N410" i="28"/>
  <c r="N411" i="28"/>
  <c r="N412" i="28"/>
  <c r="N413" i="28"/>
  <c r="N414" i="28"/>
  <c r="N415" i="28"/>
  <c r="N416" i="28"/>
  <c r="N417" i="28"/>
  <c r="N418" i="28"/>
  <c r="N419" i="28"/>
  <c r="N420" i="28"/>
  <c r="N421" i="28"/>
  <c r="N422" i="28"/>
  <c r="N423" i="28"/>
  <c r="N424" i="28"/>
  <c r="N425" i="28"/>
  <c r="N426" i="28"/>
  <c r="N427" i="28"/>
  <c r="N182" i="28"/>
  <c r="N178" i="28"/>
  <c r="N2" i="28"/>
  <c r="N176" i="28"/>
  <c r="N428" i="28"/>
  <c r="N434" i="28"/>
  <c r="N435" i="28"/>
  <c r="N436" i="28"/>
  <c r="N437" i="28"/>
  <c r="N438" i="28"/>
  <c r="N430" i="28"/>
  <c r="N431" i="28"/>
  <c r="N432" i="28"/>
  <c r="N433" i="28"/>
  <c r="N429" i="28"/>
  <c r="O302" i="38"/>
  <c r="O303" i="38"/>
  <c r="AB3175" i="9"/>
  <c r="AC3175" i="9"/>
  <c r="AB3176" i="9"/>
  <c r="AC3176" i="9"/>
  <c r="AB3177" i="9"/>
  <c r="AC3177" i="9"/>
  <c r="AB3178" i="9"/>
  <c r="AC3178" i="9"/>
  <c r="AB3179" i="9"/>
  <c r="AC3179" i="9"/>
  <c r="AB3180" i="9"/>
  <c r="AC3180" i="9"/>
  <c r="AB3181" i="9"/>
  <c r="AC3181" i="9"/>
  <c r="AB3182" i="9"/>
  <c r="AC3182" i="9"/>
  <c r="AB3183" i="9"/>
  <c r="AC3183" i="9"/>
  <c r="AB3184" i="9"/>
  <c r="AC3184" i="9"/>
  <c r="AB3185" i="9"/>
  <c r="AC3185" i="9"/>
  <c r="AB3186" i="9"/>
  <c r="AC3186" i="9"/>
  <c r="AB3187" i="9"/>
  <c r="AC3187" i="9"/>
  <c r="AB3188" i="9"/>
  <c r="AC3188" i="9"/>
  <c r="AB3189" i="9"/>
  <c r="AC3189" i="9"/>
  <c r="AB3190" i="9"/>
  <c r="AC3190" i="9"/>
  <c r="AB3191" i="9"/>
  <c r="AC3191" i="9"/>
  <c r="AB3192" i="9"/>
  <c r="AC3192" i="9"/>
  <c r="AB3193" i="9"/>
  <c r="AC3193" i="9"/>
  <c r="AB3194" i="9"/>
  <c r="AC3194" i="9"/>
  <c r="AB3195" i="9"/>
  <c r="AC3195" i="9"/>
  <c r="AB3196" i="9"/>
  <c r="AC3196" i="9"/>
  <c r="AB3197" i="9"/>
  <c r="AC3197" i="9"/>
  <c r="AB3198" i="9"/>
  <c r="AC3198" i="9"/>
  <c r="AB3199" i="9"/>
  <c r="AC3199" i="9"/>
  <c r="AB3200" i="9"/>
  <c r="AC3200" i="9"/>
  <c r="AB3201" i="9"/>
  <c r="AC3201" i="9"/>
  <c r="AB3202" i="9"/>
  <c r="AC3202" i="9"/>
  <c r="AB3203" i="9"/>
  <c r="AC3203" i="9"/>
  <c r="AB3204" i="9"/>
  <c r="AC3204" i="9"/>
  <c r="AB3205" i="9"/>
  <c r="AC3205" i="9"/>
  <c r="AB3206" i="9"/>
  <c r="AC3206" i="9"/>
  <c r="AB3207" i="9"/>
  <c r="AC3207" i="9"/>
  <c r="AB3208" i="9"/>
  <c r="AC3208" i="9"/>
  <c r="AB3209" i="9"/>
  <c r="AC3209" i="9"/>
  <c r="AB3210" i="9"/>
  <c r="AC3210" i="9"/>
  <c r="AB3211" i="9"/>
  <c r="AC3211" i="9"/>
  <c r="AB3212" i="9"/>
  <c r="AC3212" i="9"/>
  <c r="AB3213" i="9"/>
  <c r="AC3213" i="9"/>
  <c r="AB3214" i="9"/>
  <c r="AC3214" i="9"/>
  <c r="AB3215" i="9"/>
  <c r="AC3215" i="9"/>
  <c r="AB3216" i="9"/>
  <c r="AC3216" i="9"/>
  <c r="AB3217" i="9"/>
  <c r="AC3217" i="9"/>
  <c r="AB3218" i="9"/>
  <c r="AC3218" i="9"/>
  <c r="AB3219" i="9"/>
  <c r="AC3219" i="9"/>
  <c r="AB3220" i="9"/>
  <c r="AC3220" i="9"/>
  <c r="AB3221" i="9"/>
  <c r="AC3221" i="9"/>
  <c r="AB3222" i="9"/>
  <c r="AC3222" i="9"/>
  <c r="AB3223" i="9"/>
  <c r="AC3223" i="9"/>
  <c r="AB3224" i="9"/>
  <c r="AC3224" i="9"/>
  <c r="AB3225" i="9"/>
  <c r="AC3225" i="9"/>
  <c r="AB3226" i="9"/>
  <c r="AC3226" i="9"/>
  <c r="AB3227" i="9"/>
  <c r="AC3227" i="9"/>
  <c r="AB3228" i="9"/>
  <c r="AC3228" i="9"/>
  <c r="AB3229" i="9"/>
  <c r="AC3229" i="9"/>
  <c r="AB3230" i="9"/>
  <c r="AC3230" i="9"/>
  <c r="AB3231" i="9"/>
  <c r="AC3231" i="9"/>
  <c r="AB3232" i="9"/>
  <c r="AC3232" i="9"/>
  <c r="AB3233" i="9"/>
  <c r="AC3233" i="9"/>
  <c r="AB3234" i="9"/>
  <c r="AC3234" i="9"/>
  <c r="AB3235" i="9"/>
  <c r="AC3235" i="9"/>
  <c r="AB3236" i="9"/>
  <c r="AC3236" i="9"/>
  <c r="AB3237" i="9"/>
  <c r="AC3237" i="9"/>
  <c r="AB3238" i="9"/>
  <c r="AC3238" i="9"/>
  <c r="AB3239" i="9"/>
  <c r="AC3239" i="9"/>
  <c r="AB3240" i="9"/>
  <c r="AC3240" i="9"/>
  <c r="AB3241" i="9"/>
  <c r="AC3241" i="9"/>
  <c r="AB3242" i="9"/>
  <c r="AC3242" i="9"/>
  <c r="AB3243" i="9"/>
  <c r="AC3243" i="9"/>
  <c r="AB3244" i="9"/>
  <c r="AC3244" i="9"/>
  <c r="AB3245" i="9"/>
  <c r="AC3245" i="9"/>
  <c r="AB3246" i="9"/>
  <c r="AC3246" i="9"/>
  <c r="U3246" i="9"/>
  <c r="U3244" i="9"/>
  <c r="U3243" i="9"/>
  <c r="U3242" i="9"/>
  <c r="U3241" i="9"/>
  <c r="U3240" i="9"/>
  <c r="U3238" i="9"/>
  <c r="U3237" i="9"/>
  <c r="U3236" i="9"/>
  <c r="U3235" i="9"/>
  <c r="U3234" i="9"/>
  <c r="U3232" i="9"/>
  <c r="U3231" i="9"/>
  <c r="U3230" i="9"/>
  <c r="U3229" i="9"/>
  <c r="U3228" i="9"/>
  <c r="U3226" i="9"/>
  <c r="U3225" i="9"/>
  <c r="U3224" i="9"/>
  <c r="U3223" i="9"/>
  <c r="U3222" i="9"/>
  <c r="U3220" i="9"/>
  <c r="U3219" i="9"/>
  <c r="U3218" i="9"/>
  <c r="U3217" i="9"/>
  <c r="U3216" i="9"/>
  <c r="U3214" i="9"/>
  <c r="U3213" i="9"/>
  <c r="U3212" i="9"/>
  <c r="U3211" i="9"/>
  <c r="U3210" i="9"/>
  <c r="U3208" i="9"/>
  <c r="U3207" i="9"/>
  <c r="U3206" i="9"/>
  <c r="U3205" i="9"/>
  <c r="U3204" i="9"/>
  <c r="U3202" i="9"/>
  <c r="U3201" i="9"/>
  <c r="U3200" i="9"/>
  <c r="U3199" i="9"/>
  <c r="U3198" i="9"/>
  <c r="U3196" i="9"/>
  <c r="U3195" i="9"/>
  <c r="U3194" i="9"/>
  <c r="U3193" i="9"/>
  <c r="U3192" i="9"/>
  <c r="U3190" i="9"/>
  <c r="U3189" i="9"/>
  <c r="U3188" i="9"/>
  <c r="U3187" i="9"/>
  <c r="U3186" i="9"/>
  <c r="U3184" i="9"/>
  <c r="U3183" i="9"/>
  <c r="U3182" i="9"/>
  <c r="U3181" i="9"/>
  <c r="U3175" i="9"/>
  <c r="U3176" i="9"/>
  <c r="U3177" i="9"/>
  <c r="U3178" i="9"/>
  <c r="U3180" i="9"/>
  <c r="O501" i="38"/>
  <c r="O227" i="38"/>
  <c r="O759" i="38"/>
  <c r="O756" i="38"/>
  <c r="O757" i="38"/>
  <c r="O758" i="38"/>
  <c r="O753" i="38"/>
  <c r="O754" i="38"/>
  <c r="O755" i="38"/>
  <c r="O431" i="38"/>
  <c r="O432" i="38"/>
  <c r="O428" i="38"/>
  <c r="O429" i="38"/>
  <c r="O430" i="38"/>
  <c r="O508" i="38"/>
  <c r="O740" i="38"/>
  <c r="O741" i="38"/>
  <c r="O742" i="38"/>
  <c r="O743" i="38"/>
  <c r="O744" i="38"/>
  <c r="O745" i="38"/>
  <c r="O746" i="38"/>
  <c r="O747" i="38"/>
  <c r="O748" i="38"/>
  <c r="O749" i="38"/>
  <c r="O750" i="38"/>
  <c r="O751" i="38"/>
  <c r="O752" i="38"/>
  <c r="O510" i="38"/>
  <c r="O511" i="38"/>
  <c r="O512" i="38"/>
  <c r="O513" i="38"/>
  <c r="O516" i="38"/>
  <c r="O733" i="38"/>
  <c r="O732" i="38"/>
  <c r="O734" i="38"/>
  <c r="O735" i="38"/>
  <c r="O736" i="38"/>
  <c r="O737" i="38"/>
  <c r="O728" i="38"/>
  <c r="O726" i="38"/>
  <c r="O727" i="38"/>
  <c r="O725" i="38"/>
  <c r="O724" i="38"/>
  <c r="O723" i="38"/>
  <c r="O505" i="38"/>
  <c r="O506" i="38"/>
  <c r="O507" i="38"/>
  <c r="O504" i="38"/>
  <c r="O502" i="38"/>
  <c r="O503" i="38"/>
  <c r="O595" i="38"/>
  <c r="O596" i="38"/>
  <c r="O527" i="38"/>
  <c r="O594" i="38"/>
  <c r="O592" i="38"/>
  <c r="O593" i="38"/>
  <c r="O589" i="38"/>
  <c r="O590" i="38"/>
  <c r="O591" i="38"/>
  <c r="O588" i="38"/>
  <c r="O586" i="38"/>
  <c r="O587" i="38"/>
  <c r="O585" i="38"/>
  <c r="M584" i="38"/>
  <c r="O584" i="38" s="1"/>
  <c r="M583" i="38"/>
  <c r="O583" i="38" s="1"/>
  <c r="M582" i="38"/>
  <c r="O582" i="38" s="1"/>
  <c r="M581" i="38"/>
  <c r="O581" i="38" s="1"/>
  <c r="M580" i="38"/>
  <c r="O580" i="38" s="1"/>
  <c r="M579" i="38"/>
  <c r="O579" i="38" s="1"/>
  <c r="M578" i="38"/>
  <c r="O578" i="38" s="1"/>
  <c r="M577" i="38"/>
  <c r="O577" i="38" s="1"/>
  <c r="M576" i="38"/>
  <c r="O576" i="38" s="1"/>
  <c r="M575" i="38"/>
  <c r="O575" i="38" s="1"/>
  <c r="M574" i="38"/>
  <c r="O574" i="38" s="1"/>
  <c r="M573" i="38"/>
  <c r="O573" i="38" s="1"/>
  <c r="M572" i="38"/>
  <c r="O572" i="38" s="1"/>
  <c r="M571" i="38"/>
  <c r="O571" i="38" s="1"/>
  <c r="M570" i="38"/>
  <c r="O570" i="38" s="1"/>
  <c r="M569" i="38"/>
  <c r="O569" i="38" s="1"/>
  <c r="M568" i="38"/>
  <c r="O568" i="38" s="1"/>
  <c r="M567" i="38"/>
  <c r="O567" i="38" s="1"/>
  <c r="M566" i="38"/>
  <c r="O566" i="38" s="1"/>
  <c r="M565" i="38"/>
  <c r="O565" i="38" s="1"/>
  <c r="M564" i="38"/>
  <c r="O564" i="38" s="1"/>
  <c r="M563" i="38"/>
  <c r="O563" i="38" s="1"/>
  <c r="M562" i="38"/>
  <c r="O562" i="38" s="1"/>
  <c r="M561" i="38"/>
  <c r="O561" i="38" s="1"/>
  <c r="M560" i="38"/>
  <c r="O560" i="38" s="1"/>
  <c r="M559" i="38"/>
  <c r="O559" i="38" s="1"/>
  <c r="M558" i="38"/>
  <c r="O558" i="38" s="1"/>
  <c r="M557" i="38"/>
  <c r="O557" i="38" s="1"/>
  <c r="M434" i="38"/>
  <c r="O434" i="38" s="1"/>
  <c r="M433" i="38"/>
  <c r="O433" i="38" s="1"/>
  <c r="AB737" i="9"/>
  <c r="H27" i="4" s="1"/>
  <c r="AC737" i="9"/>
  <c r="AB738" i="9"/>
  <c r="AC738" i="9"/>
  <c r="AB739" i="9"/>
  <c r="AC739" i="9"/>
  <c r="AB740" i="9"/>
  <c r="AC740" i="9"/>
  <c r="AB741" i="9"/>
  <c r="AC741" i="9"/>
  <c r="AB742" i="9"/>
  <c r="AC742" i="9"/>
  <c r="AB743" i="9"/>
  <c r="AC743" i="9"/>
  <c r="U933" i="9"/>
  <c r="AB933" i="9"/>
  <c r="AC933" i="9"/>
  <c r="U934" i="9"/>
  <c r="AB934" i="9"/>
  <c r="AC934" i="9"/>
  <c r="U935" i="9"/>
  <c r="AB935" i="9"/>
  <c r="AC935" i="9"/>
  <c r="U936" i="9"/>
  <c r="AB936" i="9"/>
  <c r="AC936" i="9"/>
  <c r="U937" i="9"/>
  <c r="AB937" i="9"/>
  <c r="AC937" i="9"/>
  <c r="AB938" i="9"/>
  <c r="AC938" i="9"/>
  <c r="O114" i="38"/>
  <c r="O228" i="38"/>
  <c r="O229" i="38"/>
  <c r="O230" i="38"/>
  <c r="O231" i="38"/>
  <c r="O232" i="38"/>
  <c r="O233" i="38"/>
  <c r="O234" i="38"/>
  <c r="O235" i="38"/>
  <c r="O236" i="38"/>
  <c r="O237" i="38"/>
  <c r="O238" i="38"/>
  <c r="O239" i="38"/>
  <c r="O240" i="38"/>
  <c r="O241" i="38"/>
  <c r="O242" i="38"/>
  <c r="O243" i="38"/>
  <c r="O244" i="38"/>
  <c r="O245" i="38"/>
  <c r="O115" i="38"/>
  <c r="O218" i="38"/>
  <c r="O220" i="38"/>
  <c r="O221" i="38"/>
  <c r="O222" i="38"/>
  <c r="O223" i="38"/>
  <c r="O116" i="38"/>
  <c r="O117" i="38"/>
  <c r="O118" i="38"/>
  <c r="O119" i="38"/>
  <c r="O120" i="38"/>
  <c r="O121" i="38"/>
  <c r="O122" i="38"/>
  <c r="O603" i="38"/>
  <c r="O604" i="38"/>
  <c r="O605" i="38"/>
  <c r="O606" i="38"/>
  <c r="O607" i="38"/>
  <c r="O608" i="38"/>
  <c r="O609" i="38"/>
  <c r="O610" i="38"/>
  <c r="O611" i="38"/>
  <c r="O612" i="38"/>
  <c r="O613" i="38"/>
  <c r="O614" i="38"/>
  <c r="O615" i="38"/>
  <c r="O616" i="38"/>
  <c r="O617" i="38"/>
  <c r="O618" i="38"/>
  <c r="O619" i="38"/>
  <c r="O620" i="38"/>
  <c r="O621" i="38"/>
  <c r="O622" i="38"/>
  <c r="O623" i="38"/>
  <c r="O624" i="38"/>
  <c r="O625" i="38"/>
  <c r="O626" i="38"/>
  <c r="O627" i="38"/>
  <c r="O628" i="38"/>
  <c r="O123" i="38"/>
  <c r="O124" i="38"/>
  <c r="O252" i="38"/>
  <c r="O125" i="38"/>
  <c r="O126" i="38"/>
  <c r="O127" i="38"/>
  <c r="O128" i="38"/>
  <c r="O129" i="38"/>
  <c r="O253" i="38"/>
  <c r="N130" i="38"/>
  <c r="O130" i="38" s="1"/>
  <c r="N131" i="38"/>
  <c r="O131" i="38" s="1"/>
  <c r="N132" i="38"/>
  <c r="O132" i="38" s="1"/>
  <c r="O133" i="38"/>
  <c r="O254" i="38"/>
  <c r="O134" i="38"/>
  <c r="O135" i="38"/>
  <c r="O136" i="38"/>
  <c r="O137" i="38"/>
  <c r="O138" i="38"/>
  <c r="O139" i="38"/>
  <c r="O140" i="38"/>
  <c r="O629" i="38"/>
  <c r="O630" i="38"/>
  <c r="O141" i="38"/>
  <c r="O142" i="38"/>
  <c r="O143" i="38"/>
  <c r="O144" i="38"/>
  <c r="O145" i="38"/>
  <c r="O146" i="38"/>
  <c r="O147" i="38"/>
  <c r="O148" i="38"/>
  <c r="O149" i="38"/>
  <c r="O150" i="38"/>
  <c r="O151" i="38"/>
  <c r="O152" i="38"/>
  <c r="O153" i="38"/>
  <c r="O631" i="38"/>
  <c r="O632" i="38"/>
  <c r="O633" i="38"/>
  <c r="O634" i="38"/>
  <c r="O635" i="38"/>
  <c r="O636" i="38"/>
  <c r="O154" i="38"/>
  <c r="O155" i="38"/>
  <c r="N637" i="38"/>
  <c r="O637" i="38" s="1"/>
  <c r="N638" i="38"/>
  <c r="O638" i="38" s="1"/>
  <c r="O156" i="38"/>
  <c r="O157" i="38"/>
  <c r="O158" i="38"/>
  <c r="O159" i="38"/>
  <c r="O160" i="38"/>
  <c r="O161" i="38"/>
  <c r="A162" i="38"/>
  <c r="O162" i="38"/>
  <c r="O200" i="38"/>
  <c r="O201" i="38"/>
  <c r="O202" i="38"/>
  <c r="O203" i="38"/>
  <c r="O255" i="38"/>
  <c r="O256" i="38"/>
  <c r="O257" i="38"/>
  <c r="O258" i="38"/>
  <c r="O259" i="38"/>
  <c r="O204" i="38"/>
  <c r="O205" i="38"/>
  <c r="O206" i="38"/>
  <c r="O207" i="38"/>
  <c r="O217" i="38"/>
  <c r="O208" i="38"/>
  <c r="O209" i="38"/>
  <c r="O210" i="38"/>
  <c r="O211" i="38"/>
  <c r="O212" i="38"/>
  <c r="O213" i="38"/>
  <c r="O224" i="38"/>
  <c r="O225" i="38"/>
  <c r="O226" i="38"/>
  <c r="O246" i="38"/>
  <c r="O247" i="38"/>
  <c r="O248" i="38"/>
  <c r="O249" i="38"/>
  <c r="O265" i="38"/>
  <c r="O262" i="38"/>
  <c r="O272" i="38"/>
  <c r="O273" i="38"/>
  <c r="O274" i="38"/>
  <c r="O275" i="38"/>
  <c r="N163" i="38"/>
  <c r="O163" i="38" s="1"/>
  <c r="N164" i="38"/>
  <c r="O164" i="38" s="1"/>
  <c r="N165" i="38"/>
  <c r="O165" i="38" s="1"/>
  <c r="N166" i="38"/>
  <c r="O166" i="38" s="1"/>
  <c r="N167" i="38"/>
  <c r="O167" i="38" s="1"/>
  <c r="N168" i="38"/>
  <c r="O168" i="38" s="1"/>
  <c r="N169" i="38"/>
  <c r="O169" i="38" s="1"/>
  <c r="N170" i="38"/>
  <c r="O170" i="38" s="1"/>
  <c r="O276" i="38"/>
  <c r="O277" i="38"/>
  <c r="O278" i="38"/>
  <c r="O279" i="38"/>
  <c r="O280" i="38"/>
  <c r="O281" i="38"/>
  <c r="O171" i="38"/>
  <c r="O172" i="38"/>
  <c r="O282" i="38"/>
  <c r="O283" i="38"/>
  <c r="O250" i="38"/>
  <c r="O266" i="38"/>
  <c r="O268" i="38"/>
  <c r="O269" i="38"/>
  <c r="O270" i="38"/>
  <c r="N271" i="38"/>
  <c r="O271" i="38" s="1"/>
  <c r="O285" i="38"/>
  <c r="O286" i="38"/>
  <c r="O287" i="38"/>
  <c r="O288" i="38"/>
  <c r="O284" i="38"/>
  <c r="O289" i="38"/>
  <c r="O316" i="38"/>
  <c r="O267" i="38"/>
  <c r="O291" i="38"/>
  <c r="O292" i="38"/>
  <c r="O290" i="38"/>
  <c r="O293" i="38"/>
  <c r="O294" i="38"/>
  <c r="O295" i="38"/>
  <c r="O297" i="38"/>
  <c r="O298" i="38"/>
  <c r="O299" i="38"/>
  <c r="O300" i="38"/>
  <c r="O296" i="38"/>
  <c r="O251" i="38"/>
  <c r="O173" i="38"/>
  <c r="O174" i="38"/>
  <c r="O175" i="38"/>
  <c r="O317" i="38"/>
  <c r="O318" i="38"/>
  <c r="O319" i="38"/>
  <c r="O451" i="38"/>
  <c r="O452" i="38"/>
  <c r="O453" i="38"/>
  <c r="O509" i="38"/>
  <c r="O454" i="38"/>
  <c r="O320" i="38"/>
  <c r="O321" i="38"/>
  <c r="O322" i="38"/>
  <c r="O323" i="38"/>
  <c r="O324" i="38"/>
  <c r="O330" i="38"/>
  <c r="O331" i="38"/>
  <c r="O332" i="38"/>
  <c r="O333" i="38"/>
  <c r="O334" i="38"/>
  <c r="O335" i="38"/>
  <c r="O336" i="38"/>
  <c r="O337" i="38"/>
  <c r="O301" i="38"/>
  <c r="O338" i="38"/>
  <c r="O339" i="38"/>
  <c r="O455" i="38"/>
  <c r="O456" i="38"/>
  <c r="O457" i="38"/>
  <c r="O458" i="38"/>
  <c r="O459" i="38"/>
  <c r="O460" i="38"/>
  <c r="O461" i="38"/>
  <c r="O462" i="38"/>
  <c r="O463" i="38"/>
  <c r="O464" i="38"/>
  <c r="O465" i="38"/>
  <c r="O466" i="38"/>
  <c r="O467" i="38"/>
  <c r="O468" i="38"/>
  <c r="O305" i="38"/>
  <c r="O306" i="38"/>
  <c r="O307" i="38"/>
  <c r="O308" i="38"/>
  <c r="O309" i="38"/>
  <c r="O310" i="38"/>
  <c r="O311" i="38"/>
  <c r="O312" i="38"/>
  <c r="O313" i="38"/>
  <c r="O314" i="38"/>
  <c r="O315" i="38"/>
  <c r="O325" i="38"/>
  <c r="O341" i="38"/>
  <c r="O342" i="38"/>
  <c r="O344" i="38"/>
  <c r="O345" i="38"/>
  <c r="O346" i="38"/>
  <c r="O347" i="38"/>
  <c r="O348" i="38"/>
  <c r="O349" i="38"/>
  <c r="O350" i="38"/>
  <c r="O326" i="38"/>
  <c r="O327" i="38"/>
  <c r="O328" i="38"/>
  <c r="O329" i="38"/>
  <c r="O343" i="38"/>
  <c r="O351" i="38"/>
  <c r="O352" i="38"/>
  <c r="O353" i="38"/>
  <c r="O354" i="38"/>
  <c r="O355" i="38"/>
  <c r="O356" i="38"/>
  <c r="O357" i="38"/>
  <c r="O358" i="38"/>
  <c r="O359" i="38"/>
  <c r="O360" i="38"/>
  <c r="O361" i="38"/>
  <c r="O362" i="38"/>
  <c r="O363" i="38"/>
  <c r="O364" i="38"/>
  <c r="O365" i="38"/>
  <c r="O366" i="38"/>
  <c r="O367" i="38"/>
  <c r="O368" i="38"/>
  <c r="O369" i="38"/>
  <c r="O370" i="38"/>
  <c r="O371" i="38"/>
  <c r="O514" i="38"/>
  <c r="O515" i="38"/>
  <c r="O378" i="38"/>
  <c r="O379" i="38"/>
  <c r="O380" i="38"/>
  <c r="O381" i="38"/>
  <c r="O382" i="38"/>
  <c r="O383" i="38"/>
  <c r="O384" i="38"/>
  <c r="N176" i="38"/>
  <c r="O176" i="38" s="1"/>
  <c r="N177" i="38"/>
  <c r="O177" i="38" s="1"/>
  <c r="O385" i="38"/>
  <c r="O386" i="38"/>
  <c r="O387" i="38"/>
  <c r="O388" i="38"/>
  <c r="N178" i="38"/>
  <c r="O178" i="38" s="1"/>
  <c r="O389" i="38"/>
  <c r="O390" i="38"/>
  <c r="O391" i="38"/>
  <c r="O392" i="38"/>
  <c r="O393" i="38"/>
  <c r="O394" i="38"/>
  <c r="O395" i="38"/>
  <c r="N179" i="38"/>
  <c r="O179" i="38" s="1"/>
  <c r="N180" i="38"/>
  <c r="O180" i="38" s="1"/>
  <c r="O2" i="38"/>
  <c r="O3" i="38"/>
  <c r="O4" i="38"/>
  <c r="O5" i="38"/>
  <c r="O6" i="38"/>
  <c r="O7" i="38"/>
  <c r="O8" i="38"/>
  <c r="O9" i="38"/>
  <c r="O10" i="38"/>
  <c r="O11" i="38"/>
  <c r="O12" i="38"/>
  <c r="O304" i="38"/>
  <c r="O13" i="38"/>
  <c r="O398" i="38"/>
  <c r="O517" i="38"/>
  <c r="O518" i="38"/>
  <c r="O519" i="38"/>
  <c r="O520" i="38"/>
  <c r="O521" i="38"/>
  <c r="O522" i="38"/>
  <c r="O52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524" i="38"/>
  <c r="O525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59" i="38"/>
  <c r="O60" i="38"/>
  <c r="O61" i="38"/>
  <c r="O62" i="38"/>
  <c r="O63" i="38"/>
  <c r="O64" i="38"/>
  <c r="O65" i="38"/>
  <c r="O66" i="38"/>
  <c r="O67" i="38"/>
  <c r="O68" i="38"/>
  <c r="O69" i="38"/>
  <c r="O70" i="38"/>
  <c r="O71" i="38"/>
  <c r="O72" i="38"/>
  <c r="O73" i="38"/>
  <c r="O74" i="38"/>
  <c r="O75" i="38"/>
  <c r="O76" i="38"/>
  <c r="O77" i="38"/>
  <c r="O78" i="38"/>
  <c r="O79" i="38"/>
  <c r="O80" i="38"/>
  <c r="O81" i="38"/>
  <c r="O82" i="38"/>
  <c r="O83" i="38"/>
  <c r="O84" i="38"/>
  <c r="O85" i="38"/>
  <c r="O86" i="38"/>
  <c r="O87" i="38"/>
  <c r="O88" i="38"/>
  <c r="O89" i="38"/>
  <c r="O90" i="38"/>
  <c r="O91" i="38"/>
  <c r="O92" i="38"/>
  <c r="O93" i="38"/>
  <c r="O94" i="38"/>
  <c r="O95" i="38"/>
  <c r="O96" i="38"/>
  <c r="O97" i="38"/>
  <c r="O98" i="38"/>
  <c r="O99" i="38"/>
  <c r="O100" i="38"/>
  <c r="O101" i="38"/>
  <c r="O102" i="38"/>
  <c r="O103" i="38"/>
  <c r="O104" i="38"/>
  <c r="O105" i="38"/>
  <c r="O106" i="38"/>
  <c r="O107" i="38"/>
  <c r="O108" i="38"/>
  <c r="O109" i="38"/>
  <c r="O110" i="38"/>
  <c r="O111" i="38"/>
  <c r="O112" i="38"/>
  <c r="O113" i="38"/>
  <c r="O526" i="38"/>
  <c r="O528" i="38"/>
  <c r="O529" i="38"/>
  <c r="N181" i="38"/>
  <c r="O181" i="38" s="1"/>
  <c r="N182" i="38"/>
  <c r="O182" i="38" s="1"/>
  <c r="O530" i="38"/>
  <c r="O531" i="38"/>
  <c r="O532" i="38"/>
  <c r="O533" i="38"/>
  <c r="O534" i="38"/>
  <c r="O535" i="38"/>
  <c r="O536" i="38"/>
  <c r="O537" i="38"/>
  <c r="O543" i="38"/>
  <c r="O544" i="38"/>
  <c r="O545" i="38"/>
  <c r="O546" i="38"/>
  <c r="O547" i="38"/>
  <c r="O538" i="38"/>
  <c r="O539" i="38"/>
  <c r="N183" i="38"/>
  <c r="O183" i="38" s="1"/>
  <c r="N184" i="38"/>
  <c r="O184" i="38" s="1"/>
  <c r="O185" i="38"/>
  <c r="O186" i="38"/>
  <c r="O187" i="38"/>
  <c r="O188" i="38"/>
  <c r="O189" i="38"/>
  <c r="O540" i="38"/>
  <c r="L340" i="38"/>
  <c r="O340" i="38"/>
  <c r="O541" i="38"/>
  <c r="O542" i="38"/>
  <c r="O548" i="38"/>
  <c r="O549" i="38"/>
  <c r="O550" i="38"/>
  <c r="O597" i="38"/>
  <c r="O598" i="38"/>
  <c r="O599" i="38"/>
  <c r="O600" i="38"/>
  <c r="O601" i="38"/>
  <c r="O602" i="38"/>
  <c r="O722" i="38"/>
  <c r="N639" i="38"/>
  <c r="O639" i="38" s="1"/>
  <c r="O551" i="38"/>
  <c r="O552" i="38"/>
  <c r="O396" i="38"/>
  <c r="O553" i="38"/>
  <c r="O216" i="38"/>
  <c r="N640" i="38"/>
  <c r="O640" i="38" s="1"/>
  <c r="O641" i="38"/>
  <c r="O554" i="38"/>
  <c r="O190" i="38"/>
  <c r="O397" i="38"/>
  <c r="O399" i="38"/>
  <c r="O191" i="38"/>
  <c r="O400" i="38"/>
  <c r="O401" i="38"/>
  <c r="O402" i="38"/>
  <c r="O403" i="38"/>
  <c r="O404" i="38"/>
  <c r="O642" i="38"/>
  <c r="O406" i="38"/>
  <c r="O407" i="38"/>
  <c r="O405" i="38"/>
  <c r="O408" i="38"/>
  <c r="O410" i="38"/>
  <c r="O411" i="38"/>
  <c r="O412" i="38"/>
  <c r="O413" i="38"/>
  <c r="O409" i="38"/>
  <c r="O414" i="38"/>
  <c r="O643" i="38"/>
  <c r="O415" i="38"/>
  <c r="O644" i="38"/>
  <c r="O712" i="38"/>
  <c r="O713" i="38"/>
  <c r="O714" i="38"/>
  <c r="O715" i="38"/>
  <c r="O716" i="38"/>
  <c r="O717" i="38"/>
  <c r="O718" i="38"/>
  <c r="O719" i="38"/>
  <c r="O645" i="38"/>
  <c r="O646" i="38"/>
  <c r="O647" i="38"/>
  <c r="O648" i="38"/>
  <c r="O649" i="38"/>
  <c r="O650" i="38"/>
  <c r="O651" i="38"/>
  <c r="O652" i="38"/>
  <c r="O653" i="38"/>
  <c r="O654" i="38"/>
  <c r="O655" i="38"/>
  <c r="O656" i="38"/>
  <c r="O657" i="38"/>
  <c r="O658" i="38"/>
  <c r="O659" i="38"/>
  <c r="O660" i="38"/>
  <c r="O661" i="38"/>
  <c r="O662" i="38"/>
  <c r="O663" i="38"/>
  <c r="O664" i="38"/>
  <c r="O665" i="38"/>
  <c r="O666" i="38"/>
  <c r="O667" i="38"/>
  <c r="O668" i="38"/>
  <c r="O669" i="38"/>
  <c r="O670" i="38"/>
  <c r="O671" i="38"/>
  <c r="O672" i="38"/>
  <c r="O673" i="38"/>
  <c r="O674" i="38"/>
  <c r="O675" i="38"/>
  <c r="O676" i="38"/>
  <c r="O677" i="38"/>
  <c r="O678" i="38"/>
  <c r="O679" i="38"/>
  <c r="O680" i="38"/>
  <c r="O681" i="38"/>
  <c r="O682" i="38"/>
  <c r="O683" i="38"/>
  <c r="O684" i="38"/>
  <c r="O685" i="38"/>
  <c r="O686" i="38"/>
  <c r="O687" i="38"/>
  <c r="O688" i="38"/>
  <c r="O689" i="38"/>
  <c r="O690" i="38"/>
  <c r="O691" i="38"/>
  <c r="O692" i="38"/>
  <c r="O693" i="38"/>
  <c r="O694" i="38"/>
  <c r="O695" i="38"/>
  <c r="O696" i="38"/>
  <c r="O555" i="38"/>
  <c r="O556" i="38"/>
  <c r="O416" i="38"/>
  <c r="O417" i="38"/>
  <c r="O418" i="38"/>
  <c r="O419" i="38"/>
  <c r="O420" i="38"/>
  <c r="O421" i="38"/>
  <c r="O422" i="38"/>
  <c r="O423" i="38"/>
  <c r="O424" i="38"/>
  <c r="O425" i="38"/>
  <c r="O426" i="38"/>
  <c r="O427" i="38"/>
  <c r="O192" i="38"/>
  <c r="O435" i="38"/>
  <c r="O436" i="38"/>
  <c r="O437" i="38"/>
  <c r="O438" i="38"/>
  <c r="O439" i="38"/>
  <c r="O440" i="38"/>
  <c r="O441" i="38"/>
  <c r="O442" i="38"/>
  <c r="O443" i="38"/>
  <c r="O697" i="38"/>
  <c r="O444" i="38"/>
  <c r="O698" i="38"/>
  <c r="O699" i="38"/>
  <c r="O700" i="38"/>
  <c r="O701" i="38"/>
  <c r="O702" i="38"/>
  <c r="O703" i="38"/>
  <c r="O704" i="38"/>
  <c r="O705" i="38"/>
  <c r="O193" i="38"/>
  <c r="O706" i="38"/>
  <c r="O707" i="38"/>
  <c r="O708" i="38"/>
  <c r="O709" i="38"/>
  <c r="O710" i="38"/>
  <c r="O711" i="38"/>
  <c r="Y161" i="9"/>
  <c r="AD161" i="9" s="1"/>
  <c r="Y160" i="9"/>
  <c r="AD160" i="9" s="1"/>
  <c r="Y152" i="9"/>
  <c r="AD152" i="9" s="1"/>
  <c r="Y151" i="9"/>
  <c r="AD151" i="9" s="1"/>
  <c r="Y150" i="9"/>
  <c r="AD150" i="9" s="1"/>
  <c r="Y145" i="9"/>
  <c r="AD145" i="9" s="1"/>
  <c r="Y144" i="9"/>
  <c r="AD144" i="9" s="1"/>
  <c r="Y143" i="9"/>
  <c r="AD143" i="9" s="1"/>
  <c r="Y142" i="9"/>
  <c r="AD142" i="9" s="1"/>
  <c r="Y41" i="9"/>
  <c r="AD41" i="9" s="1"/>
  <c r="Y40" i="9"/>
  <c r="AD40" i="9" s="1"/>
  <c r="Y39" i="9"/>
  <c r="AD39" i="9" s="1"/>
  <c r="Y15" i="9"/>
  <c r="AD15" i="9" s="1"/>
  <c r="Y16" i="9"/>
  <c r="AD16" i="9" s="1"/>
  <c r="Y17" i="9"/>
  <c r="AD17" i="9" s="1"/>
  <c r="Y756" i="9"/>
  <c r="AD756" i="9" s="1"/>
  <c r="Y755" i="9"/>
  <c r="AD755" i="9" s="1"/>
  <c r="Y754" i="9"/>
  <c r="AD754" i="9" s="1"/>
  <c r="Y753" i="9"/>
  <c r="AD753" i="9" s="1"/>
  <c r="Y752" i="9"/>
  <c r="AD752" i="9" s="1"/>
  <c r="Y751" i="9"/>
  <c r="AD751" i="9" s="1"/>
  <c r="Y745" i="9"/>
  <c r="AD745" i="9" s="1"/>
  <c r="Y746" i="9"/>
  <c r="AD746" i="9" s="1"/>
  <c r="Y747" i="9"/>
  <c r="AD747" i="9" s="1"/>
  <c r="Y744" i="9"/>
  <c r="AD744" i="9" s="1"/>
  <c r="AB748" i="9"/>
  <c r="AC748" i="9"/>
  <c r="U922" i="9"/>
  <c r="U757" i="9"/>
  <c r="U748" i="9"/>
  <c r="Y206" i="9"/>
  <c r="AD206" i="9" s="1"/>
  <c r="Y205" i="9"/>
  <c r="AD205" i="9" s="1"/>
  <c r="U54" i="9"/>
  <c r="Y53" i="9"/>
  <c r="AD53" i="9" s="1"/>
  <c r="Y52" i="9"/>
  <c r="AD52" i="9" s="1"/>
  <c r="Y51" i="9"/>
  <c r="AD51" i="9" s="1"/>
  <c r="Y235" i="9"/>
  <c r="AD235" i="9" s="1"/>
  <c r="Y234" i="9"/>
  <c r="AD234" i="9" s="1"/>
  <c r="Y233" i="9"/>
  <c r="AD233" i="9" s="1"/>
  <c r="Y232" i="9"/>
  <c r="AD232" i="9" s="1"/>
  <c r="Y226" i="9"/>
  <c r="AD226" i="9" s="1"/>
  <c r="Y225" i="9"/>
  <c r="AD225" i="9" s="1"/>
  <c r="Y224" i="9"/>
  <c r="AD224" i="9" s="1"/>
  <c r="Y223" i="9"/>
  <c r="AD223" i="9" s="1"/>
  <c r="Y217" i="9"/>
  <c r="AD217" i="9" s="1"/>
  <c r="Y216" i="9"/>
  <c r="AD216" i="9" s="1"/>
  <c r="Y215" i="9"/>
  <c r="AD215" i="9" s="1"/>
  <c r="Y214" i="9"/>
  <c r="AD214" i="9" s="1"/>
  <c r="Y4" i="9"/>
  <c r="AD4" i="9" s="1"/>
  <c r="Y3" i="9"/>
  <c r="AD3" i="9" s="1"/>
  <c r="Y2" i="9"/>
  <c r="AD2" i="9" s="1"/>
  <c r="W2516" i="9"/>
  <c r="W2517" i="9"/>
  <c r="W2518" i="9"/>
  <c r="W2523" i="9"/>
  <c r="W2524" i="9"/>
  <c r="W2546" i="9"/>
  <c r="W2547" i="9"/>
  <c r="W2548" i="9"/>
  <c r="W2549" i="9"/>
  <c r="W2558" i="9"/>
  <c r="W2559" i="9"/>
  <c r="W2560" i="9"/>
  <c r="Y845" i="9"/>
  <c r="AD845" i="9" s="1"/>
  <c r="Y843" i="9"/>
  <c r="AD843" i="9" s="1"/>
  <c r="Y842" i="9"/>
  <c r="AD842" i="9" s="1"/>
  <c r="Y841" i="9"/>
  <c r="AD841" i="9" s="1"/>
  <c r="Y840" i="9"/>
  <c r="AD840" i="9" s="1"/>
  <c r="Y396" i="9"/>
  <c r="AD396" i="9" s="1"/>
  <c r="Y395" i="9"/>
  <c r="AD395" i="9" s="1"/>
  <c r="Y394" i="9"/>
  <c r="AD394" i="9" s="1"/>
  <c r="Y393" i="9"/>
  <c r="AD393" i="9" s="1"/>
  <c r="Y392" i="9"/>
  <c r="AD392" i="9" s="1"/>
  <c r="Y391" i="9"/>
  <c r="AD391" i="9" s="1"/>
  <c r="Y390" i="9"/>
  <c r="AD390" i="9" s="1"/>
  <c r="Y389" i="9"/>
  <c r="AD389" i="9" s="1"/>
  <c r="Y388" i="9"/>
  <c r="AD388" i="9" s="1"/>
  <c r="Y387" i="9"/>
  <c r="AD387" i="9" s="1"/>
  <c r="Y386" i="9"/>
  <c r="AD386" i="9" s="1"/>
  <c r="Y385" i="9"/>
  <c r="AD385" i="9" s="1"/>
  <c r="Y384" i="9"/>
  <c r="AD384" i="9" s="1"/>
  <c r="Y383" i="9"/>
  <c r="AD383" i="9" s="1"/>
  <c r="Y382" i="9"/>
  <c r="AD382" i="9" s="1"/>
  <c r="Y381" i="9"/>
  <c r="AD381" i="9" s="1"/>
  <c r="Y380" i="9"/>
  <c r="AD380" i="9" s="1"/>
  <c r="Y378" i="9"/>
  <c r="AD378" i="9" s="1"/>
  <c r="Y377" i="9"/>
  <c r="AD377" i="9" s="1"/>
  <c r="Y376" i="9"/>
  <c r="AD376" i="9" s="1"/>
  <c r="Y375" i="9"/>
  <c r="AD375" i="9" s="1"/>
  <c r="Y374" i="9"/>
  <c r="AD374" i="9" s="1"/>
  <c r="Y373" i="9"/>
  <c r="AD373" i="9" s="1"/>
  <c r="Y372" i="9"/>
  <c r="AD372" i="9" s="1"/>
  <c r="Y371" i="9"/>
  <c r="AD371" i="9" s="1"/>
  <c r="Y370" i="9"/>
  <c r="AD370" i="9" s="1"/>
  <c r="Y369" i="9"/>
  <c r="AD369" i="9" s="1"/>
  <c r="Y368" i="9"/>
  <c r="AD368" i="9" s="1"/>
  <c r="Y367" i="9"/>
  <c r="AD367" i="9" s="1"/>
  <c r="Y366" i="9"/>
  <c r="AD366" i="9" s="1"/>
  <c r="Y365" i="9"/>
  <c r="AD365" i="9" s="1"/>
  <c r="Y364" i="9"/>
  <c r="AD364" i="9" s="1"/>
  <c r="Y363" i="9"/>
  <c r="AD363" i="9" s="1"/>
  <c r="Y362" i="9"/>
  <c r="AD362" i="9" s="1"/>
  <c r="Y361" i="9"/>
  <c r="AD361" i="9" s="1"/>
  <c r="Y360" i="9"/>
  <c r="AD360" i="9" s="1"/>
  <c r="Y359" i="9"/>
  <c r="AD359" i="9" s="1"/>
  <c r="Y358" i="9"/>
  <c r="AD358" i="9" s="1"/>
  <c r="Y357" i="9"/>
  <c r="AD357" i="9" s="1"/>
  <c r="Y356" i="9"/>
  <c r="AD356" i="9" s="1"/>
  <c r="Y355" i="9"/>
  <c r="AD355" i="9" s="1"/>
  <c r="Y354" i="9"/>
  <c r="AD354" i="9" s="1"/>
  <c r="Y353" i="9"/>
  <c r="AD353" i="9" s="1"/>
  <c r="Y352" i="9"/>
  <c r="AD352" i="9" s="1"/>
  <c r="Y351" i="9"/>
  <c r="AD351" i="9" s="1"/>
  <c r="Y350" i="9"/>
  <c r="AD350" i="9" s="1"/>
  <c r="Y349" i="9"/>
  <c r="AD349" i="9" s="1"/>
  <c r="Y348" i="9"/>
  <c r="AD348" i="9" s="1"/>
  <c r="Y347" i="9"/>
  <c r="AD347" i="9" s="1"/>
  <c r="Y346" i="9"/>
  <c r="AD346" i="9" s="1"/>
  <c r="Y345" i="9"/>
  <c r="AD345" i="9" s="1"/>
  <c r="Y344" i="9"/>
  <c r="AD344" i="9" s="1"/>
  <c r="Y343" i="9"/>
  <c r="AD343" i="9" s="1"/>
  <c r="Y342" i="9"/>
  <c r="AD342" i="9" s="1"/>
  <c r="Y341" i="9"/>
  <c r="AD341" i="9" s="1"/>
  <c r="Y340" i="9"/>
  <c r="AD340" i="9" s="1"/>
  <c r="Y339" i="9"/>
  <c r="AD339" i="9" s="1"/>
  <c r="Y338" i="9"/>
  <c r="AD338" i="9" s="1"/>
  <c r="Y337" i="9"/>
  <c r="AD337" i="9" s="1"/>
  <c r="Y336" i="9"/>
  <c r="AD336" i="9" s="1"/>
  <c r="Y335" i="9"/>
  <c r="AD335" i="9" s="1"/>
  <c r="Y334" i="9"/>
  <c r="AD334" i="9" s="1"/>
  <c r="Y333" i="9"/>
  <c r="AD333" i="9" s="1"/>
  <c r="Y332" i="9"/>
  <c r="AD332" i="9" s="1"/>
  <c r="Y331" i="9"/>
  <c r="AD331" i="9" s="1"/>
  <c r="Y330" i="9"/>
  <c r="AD330" i="9" s="1"/>
  <c r="Y329" i="9"/>
  <c r="AD329" i="9" s="1"/>
  <c r="Y328" i="9"/>
  <c r="AD328" i="9" s="1"/>
  <c r="Y327" i="9"/>
  <c r="AD327" i="9" s="1"/>
  <c r="Y326" i="9"/>
  <c r="AD326" i="9" s="1"/>
  <c r="Y325" i="9"/>
  <c r="AD325" i="9" s="1"/>
  <c r="Q3" i="34"/>
  <c r="B162" i="15" l="1"/>
  <c r="B555" i="15"/>
  <c r="B573" i="15"/>
  <c r="B556" i="15"/>
  <c r="B565" i="15"/>
  <c r="B675" i="15"/>
  <c r="B100" i="15"/>
  <c r="B347" i="15"/>
  <c r="B566" i="15"/>
  <c r="B348" i="15"/>
  <c r="B631" i="15"/>
  <c r="B166" i="15"/>
  <c r="B349" i="15"/>
  <c r="B559" i="15"/>
  <c r="B569" i="15"/>
  <c r="B633" i="15"/>
  <c r="B687" i="15"/>
  <c r="B350" i="15"/>
  <c r="B561" i="15"/>
  <c r="B570" i="15"/>
  <c r="B634" i="15"/>
  <c r="B572" i="15"/>
  <c r="B636" i="15"/>
  <c r="B690" i="15"/>
  <c r="B68" i="15"/>
  <c r="B797" i="15"/>
  <c r="B799" i="15"/>
  <c r="B765" i="15"/>
  <c r="B562" i="15"/>
  <c r="B635" i="15"/>
  <c r="B571" i="15"/>
  <c r="B777" i="15"/>
  <c r="B809" i="15"/>
  <c r="B1074" i="15"/>
  <c r="B1129" i="15"/>
  <c r="B1138" i="15"/>
  <c r="B1156" i="15"/>
  <c r="B1410" i="15"/>
  <c r="B1075" i="15"/>
  <c r="B1130" i="15"/>
  <c r="B1139" i="15"/>
  <c r="B1148" i="15"/>
  <c r="B1157" i="15"/>
  <c r="B1212" i="15"/>
  <c r="B1140" i="15"/>
  <c r="B1149" i="15"/>
  <c r="B1158" i="15"/>
  <c r="B1141" i="15"/>
  <c r="B1150" i="15"/>
  <c r="B1159" i="15"/>
  <c r="B831" i="15"/>
  <c r="B1087" i="15"/>
  <c r="B1133" i="15"/>
  <c r="B1151" i="15"/>
  <c r="B1161" i="15"/>
  <c r="B1170" i="15"/>
  <c r="B796" i="15"/>
  <c r="B1134" i="15"/>
  <c r="B1153" i="15"/>
  <c r="B1162" i="15"/>
  <c r="B1171" i="15"/>
  <c r="B1407" i="15"/>
  <c r="B804" i="15"/>
  <c r="B1073" i="15"/>
  <c r="B1127" i="15"/>
  <c r="B1137" i="15"/>
  <c r="B1155" i="15"/>
  <c r="B1164" i="15"/>
  <c r="B1441" i="15"/>
  <c r="B1449" i="15"/>
  <c r="B1858" i="15"/>
  <c r="B1906" i="15"/>
  <c r="B1986" i="15"/>
  <c r="B2010" i="15"/>
  <c r="B2082" i="15"/>
  <c r="B1715" i="15"/>
  <c r="B1827" i="15"/>
  <c r="B1859" i="15"/>
  <c r="B1987" i="15"/>
  <c r="B2003" i="15"/>
  <c r="B1716" i="15"/>
  <c r="B1828" i="15"/>
  <c r="B1860" i="15"/>
  <c r="B1876" i="15"/>
  <c r="B1988" i="15"/>
  <c r="B2004" i="15"/>
  <c r="B2068" i="15"/>
  <c r="B2076" i="15"/>
  <c r="B2084" i="15"/>
  <c r="B1661" i="15"/>
  <c r="B1717" i="15"/>
  <c r="B1829" i="15"/>
  <c r="B1861" i="15"/>
  <c r="B1885" i="15"/>
  <c r="B1989" i="15"/>
  <c r="B2077" i="15"/>
  <c r="B2085" i="15"/>
  <c r="B2109" i="15"/>
  <c r="B2117" i="15"/>
  <c r="B1071" i="15"/>
  <c r="B1135" i="15"/>
  <c r="B1718" i="15"/>
  <c r="B1830" i="15"/>
  <c r="B1862" i="15"/>
  <c r="B1878" i="15"/>
  <c r="B1886" i="15"/>
  <c r="B1990" i="15"/>
  <c r="B1655" i="15"/>
  <c r="B1719" i="15"/>
  <c r="B1791" i="15"/>
  <c r="B1831" i="15"/>
  <c r="B1863" i="15"/>
  <c r="B1991" i="15"/>
  <c r="B1163" i="15"/>
  <c r="B1665" i="15"/>
  <c r="B1745" i="15"/>
  <c r="B1857" i="15"/>
  <c r="B1905" i="15"/>
  <c r="B1985" i="15"/>
  <c r="B2073" i="15"/>
  <c r="B2081" i="15"/>
  <c r="B2089" i="15"/>
  <c r="B2105" i="15"/>
  <c r="B2079" i="15"/>
  <c r="B2116" i="15"/>
  <c r="B2150" i="15"/>
  <c r="B2254" i="15"/>
  <c r="B2358" i="15"/>
  <c r="B2366" i="15"/>
  <c r="B2374" i="15"/>
  <c r="B2382" i="15"/>
  <c r="B2390" i="15"/>
  <c r="B2063" i="15"/>
  <c r="B2255" i="15"/>
  <c r="B2263" i="15"/>
  <c r="B2359" i="15"/>
  <c r="B2367" i="15"/>
  <c r="B2375" i="15"/>
  <c r="B2383" i="15"/>
  <c r="B2083" i="15"/>
  <c r="B2108" i="15"/>
  <c r="B1154" i="15"/>
  <c r="B2086" i="15"/>
  <c r="B2098" i="15"/>
  <c r="B2289" i="15"/>
  <c r="B2353" i="15"/>
  <c r="B2361" i="15"/>
  <c r="B2369" i="15"/>
  <c r="B2377" i="15"/>
  <c r="B2385" i="15"/>
  <c r="B2521" i="15"/>
  <c r="B2087" i="15"/>
  <c r="B2290" i="15"/>
  <c r="B2354" i="15"/>
  <c r="B2362" i="15"/>
  <c r="B2370" i="15"/>
  <c r="B2378" i="15"/>
  <c r="B2386" i="15"/>
  <c r="B2291" i="15"/>
  <c r="B2355" i="15"/>
  <c r="B2363" i="15"/>
  <c r="B2371" i="15"/>
  <c r="B2379" i="15"/>
  <c r="B2387" i="15"/>
  <c r="B2507" i="15"/>
  <c r="B2078" i="15"/>
  <c r="B2115" i="15"/>
  <c r="B2253" i="15"/>
  <c r="B2357" i="15"/>
  <c r="B2365" i="15"/>
  <c r="B2373" i="15"/>
  <c r="B2381" i="15"/>
  <c r="B2389" i="15"/>
  <c r="B2477" i="15"/>
  <c r="B2380" i="15"/>
  <c r="B2388" i="15"/>
  <c r="B2114" i="15"/>
  <c r="B2252" i="15"/>
  <c r="B2372" i="15"/>
  <c r="B2292" i="15"/>
  <c r="B2356" i="15"/>
  <c r="B2364" i="15"/>
  <c r="B2484" i="15"/>
  <c r="B2368" i="15"/>
  <c r="B2376" i="15"/>
  <c r="B2384" i="15"/>
  <c r="B2080" i="15"/>
  <c r="B1440" i="15"/>
  <c r="B400" i="15"/>
  <c r="B1720" i="15"/>
  <c r="B1984" i="15"/>
  <c r="B2256" i="15"/>
  <c r="B1160" i="15"/>
  <c r="B1096" i="15"/>
  <c r="B576" i="15"/>
  <c r="B2360" i="15"/>
  <c r="B1992" i="15"/>
  <c r="B1768" i="15"/>
  <c r="B1152" i="15"/>
  <c r="B632" i="15"/>
  <c r="B568" i="15"/>
  <c r="B1832" i="15"/>
  <c r="B560" i="15"/>
  <c r="B1408" i="15"/>
  <c r="B1136" i="15"/>
  <c r="B1072" i="15"/>
  <c r="B1128" i="15"/>
  <c r="B808" i="15"/>
  <c r="B416" i="15"/>
  <c r="B2088" i="15"/>
  <c r="B800" i="15"/>
  <c r="X952" i="9"/>
  <c r="Z952" i="9" s="1"/>
  <c r="Z947" i="9"/>
  <c r="AB1818" i="9"/>
  <c r="Z1818" i="9"/>
  <c r="AC1825" i="9"/>
  <c r="Z1825" i="9"/>
  <c r="Y1599" i="9"/>
  <c r="AD1599" i="9" s="1"/>
  <c r="Z1599" i="9"/>
  <c r="R49" i="41"/>
  <c r="R47" i="41"/>
  <c r="AA3244" i="9"/>
  <c r="AD3244" i="9"/>
  <c r="AA3236" i="9"/>
  <c r="AD3236" i="9"/>
  <c r="AA3228" i="9"/>
  <c r="AD3228" i="9"/>
  <c r="AA3243" i="9"/>
  <c r="AD3243" i="9"/>
  <c r="AA3235" i="9"/>
  <c r="AD3235" i="9"/>
  <c r="AA3227" i="9"/>
  <c r="AD3227" i="9"/>
  <c r="AA3242" i="9"/>
  <c r="AD3242" i="9"/>
  <c r="AA3234" i="9"/>
  <c r="AD3234" i="9"/>
  <c r="AA3226" i="9"/>
  <c r="AD3226" i="9"/>
  <c r="AA3241" i="9"/>
  <c r="AD3241" i="9"/>
  <c r="AA3233" i="9"/>
  <c r="AD3233" i="9"/>
  <c r="AA3225" i="9"/>
  <c r="AD3225" i="9"/>
  <c r="AA3240" i="9"/>
  <c r="AD3240" i="9"/>
  <c r="AA3224" i="9"/>
  <c r="AD3224" i="9"/>
  <c r="AA3223" i="9"/>
  <c r="AD3223" i="9"/>
  <c r="AA3232" i="9"/>
  <c r="AD3232" i="9"/>
  <c r="AA3239" i="9"/>
  <c r="AD3239" i="9"/>
  <c r="AA3231" i="9"/>
  <c r="AD3231" i="9"/>
  <c r="AA3246" i="9"/>
  <c r="AD3246" i="9"/>
  <c r="AA3238" i="9"/>
  <c r="AD3238" i="9"/>
  <c r="AA3230" i="9"/>
  <c r="AD3230" i="9"/>
  <c r="AA3245" i="9"/>
  <c r="AD3245" i="9"/>
  <c r="AA3237" i="9"/>
  <c r="AD3237" i="9"/>
  <c r="AA3229" i="9"/>
  <c r="AD3229" i="9"/>
  <c r="H20" i="4"/>
  <c r="AA334" i="9"/>
  <c r="AA350" i="9"/>
  <c r="AA366" i="9"/>
  <c r="AA225" i="9"/>
  <c r="AA160" i="9"/>
  <c r="AA3184" i="9"/>
  <c r="AA3120" i="9"/>
  <c r="AA3080" i="9"/>
  <c r="AA3030" i="9"/>
  <c r="AA2974" i="9"/>
  <c r="AA2910" i="9"/>
  <c r="AA2870" i="9"/>
  <c r="AA2814" i="9"/>
  <c r="AA2766" i="9"/>
  <c r="AA2718" i="9"/>
  <c r="AA2662" i="9"/>
  <c r="AA2614" i="9"/>
  <c r="AA2550" i="9"/>
  <c r="AA256" i="9"/>
  <c r="AA406" i="9"/>
  <c r="AA1089" i="9"/>
  <c r="AA930" i="9"/>
  <c r="AA754" i="9"/>
  <c r="AA3192" i="9"/>
  <c r="AA3144" i="9"/>
  <c r="AA3112" i="9"/>
  <c r="AA3063" i="9"/>
  <c r="AA3014" i="9"/>
  <c r="AA2982" i="9"/>
  <c r="AA2934" i="9"/>
  <c r="AA2886" i="9"/>
  <c r="AA2838" i="9"/>
  <c r="AA2806" i="9"/>
  <c r="AA2774" i="9"/>
  <c r="AA2734" i="9"/>
  <c r="AA2694" i="9"/>
  <c r="AA2678" i="9"/>
  <c r="AA2638" i="9"/>
  <c r="AA2598" i="9"/>
  <c r="AA2558" i="9"/>
  <c r="AA2526" i="9"/>
  <c r="AA266" i="9"/>
  <c r="AA304" i="9"/>
  <c r="AA416" i="9"/>
  <c r="AA464" i="9"/>
  <c r="AA594" i="9"/>
  <c r="AA1079" i="9"/>
  <c r="AA1127" i="9"/>
  <c r="AA1235" i="9"/>
  <c r="AA843" i="9"/>
  <c r="AA391" i="9"/>
  <c r="AA3208" i="9"/>
  <c r="AA3152" i="9"/>
  <c r="AA3096" i="9"/>
  <c r="AA3038" i="9"/>
  <c r="AA2990" i="9"/>
  <c r="AA2942" i="9"/>
  <c r="AA2878" i="9"/>
  <c r="AA2830" i="9"/>
  <c r="AA2758" i="9"/>
  <c r="AA2710" i="9"/>
  <c r="AA2646" i="9"/>
  <c r="AA2582" i="9"/>
  <c r="AA2518" i="9"/>
  <c r="AA397" i="9"/>
  <c r="AA1108" i="9"/>
  <c r="AA374" i="9"/>
  <c r="AA3216" i="9"/>
  <c r="AA3160" i="9"/>
  <c r="AA3088" i="9"/>
  <c r="AA3022" i="9"/>
  <c r="AA2966" i="9"/>
  <c r="AA2918" i="9"/>
  <c r="AA2854" i="9"/>
  <c r="AA2790" i="9"/>
  <c r="AA2726" i="9"/>
  <c r="AA2670" i="9"/>
  <c r="AA2606" i="9"/>
  <c r="AA2542" i="9"/>
  <c r="AA295" i="9"/>
  <c r="AA445" i="9"/>
  <c r="AA836" i="9"/>
  <c r="AA1118" i="9"/>
  <c r="AA335" i="9"/>
  <c r="AA359" i="9"/>
  <c r="AA375" i="9"/>
  <c r="AA392" i="9"/>
  <c r="AA3" i="9"/>
  <c r="AA1159" i="9"/>
  <c r="AA3176" i="9"/>
  <c r="AA3128" i="9"/>
  <c r="AA3072" i="9"/>
  <c r="AA3006" i="9"/>
  <c r="AA2958" i="9"/>
  <c r="AA2902" i="9"/>
  <c r="AA2846" i="9"/>
  <c r="AA2798" i="9"/>
  <c r="AA2750" i="9"/>
  <c r="AA2686" i="9"/>
  <c r="AA2630" i="9"/>
  <c r="AA2574" i="9"/>
  <c r="AA275" i="9"/>
  <c r="AA435" i="9"/>
  <c r="AA327" i="9"/>
  <c r="AA343" i="9"/>
  <c r="AA351" i="9"/>
  <c r="AA367" i="9"/>
  <c r="AA384" i="9"/>
  <c r="AA4" i="9"/>
  <c r="AA326" i="9"/>
  <c r="AA342" i="9"/>
  <c r="AA358" i="9"/>
  <c r="AA383" i="9"/>
  <c r="AA53" i="9"/>
  <c r="AA41" i="9"/>
  <c r="AA3200" i="9"/>
  <c r="AA3168" i="9"/>
  <c r="AA3136" i="9"/>
  <c r="AA3104" i="9"/>
  <c r="AA3052" i="9"/>
  <c r="AA2998" i="9"/>
  <c r="AA2950" i="9"/>
  <c r="AA2926" i="9"/>
  <c r="AA2894" i="9"/>
  <c r="AA2862" i="9"/>
  <c r="AA2822" i="9"/>
  <c r="AA2782" i="9"/>
  <c r="AA2742" i="9"/>
  <c r="AA2702" i="9"/>
  <c r="AA2654" i="9"/>
  <c r="AA2622" i="9"/>
  <c r="AA2590" i="9"/>
  <c r="AA2566" i="9"/>
  <c r="AA2534" i="9"/>
  <c r="AA247" i="9"/>
  <c r="AA285" i="9"/>
  <c r="AA314" i="9"/>
  <c r="AA425" i="9"/>
  <c r="AA454" i="9"/>
  <c r="AA786" i="9"/>
  <c r="AA1099" i="9"/>
  <c r="AA842" i="9"/>
  <c r="AA1143" i="9"/>
  <c r="AA332" i="9"/>
  <c r="AA340" i="9"/>
  <c r="AA348" i="9"/>
  <c r="AA356" i="9"/>
  <c r="AA364" i="9"/>
  <c r="AA372" i="9"/>
  <c r="AA381" i="9"/>
  <c r="AA389" i="9"/>
  <c r="AA840" i="9"/>
  <c r="AA223" i="9"/>
  <c r="AA51" i="9"/>
  <c r="AA752" i="9"/>
  <c r="AA39" i="9"/>
  <c r="AA151" i="9"/>
  <c r="AA3218" i="9"/>
  <c r="AA3202" i="9"/>
  <c r="AA3186" i="9"/>
  <c r="AA3162" i="9"/>
  <c r="AA3146" i="9"/>
  <c r="AA3130" i="9"/>
  <c r="AA3114" i="9"/>
  <c r="AA3098" i="9"/>
  <c r="AA3082" i="9"/>
  <c r="AA3066" i="9"/>
  <c r="AA3042" i="9"/>
  <c r="AA3024" i="9"/>
  <c r="AA3008" i="9"/>
  <c r="AA2992" i="9"/>
  <c r="AA2984" i="9"/>
  <c r="AA2968" i="9"/>
  <c r="AA2952" i="9"/>
  <c r="AA2936" i="9"/>
  <c r="AA2920" i="9"/>
  <c r="AA2904" i="9"/>
  <c r="AA2888" i="9"/>
  <c r="AA2872" i="9"/>
  <c r="AA2856" i="9"/>
  <c r="AA2840" i="9"/>
  <c r="AA2824" i="9"/>
  <c r="AA2808" i="9"/>
  <c r="AA2792" i="9"/>
  <c r="AA2776" i="9"/>
  <c r="AA2760" i="9"/>
  <c r="AA2744" i="9"/>
  <c r="AA2728" i="9"/>
  <c r="AA2712" i="9"/>
  <c r="AA2704" i="9"/>
  <c r="AA2688" i="9"/>
  <c r="AA2672" i="9"/>
  <c r="AA2656" i="9"/>
  <c r="AA2640" i="9"/>
  <c r="AA2624" i="9"/>
  <c r="AA2616" i="9"/>
  <c r="AA2592" i="9"/>
  <c r="AA2576" i="9"/>
  <c r="AA2560" i="9"/>
  <c r="AA2544" i="9"/>
  <c r="AA2528" i="9"/>
  <c r="AA244" i="9"/>
  <c r="AA263" i="9"/>
  <c r="AA283" i="9"/>
  <c r="AA292" i="9"/>
  <c r="AA311" i="9"/>
  <c r="AA404" i="9"/>
  <c r="AA423" i="9"/>
  <c r="AA433" i="9"/>
  <c r="AA452" i="9"/>
  <c r="AA461" i="9"/>
  <c r="AA802" i="9"/>
  <c r="AA1077" i="9"/>
  <c r="AA1096" i="9"/>
  <c r="AA1106" i="9"/>
  <c r="AA1125" i="9"/>
  <c r="AA1279" i="9"/>
  <c r="AA1269" i="9"/>
  <c r="AA928" i="9"/>
  <c r="AA325" i="9"/>
  <c r="AA333" i="9"/>
  <c r="AA341" i="9"/>
  <c r="AA349" i="9"/>
  <c r="AA357" i="9"/>
  <c r="AA365" i="9"/>
  <c r="AA373" i="9"/>
  <c r="AA382" i="9"/>
  <c r="AA390" i="9"/>
  <c r="AA841" i="9"/>
  <c r="AA224" i="9"/>
  <c r="AA52" i="9"/>
  <c r="AA753" i="9"/>
  <c r="AA40" i="9"/>
  <c r="AA152" i="9"/>
  <c r="AA1158" i="9"/>
  <c r="AA1142" i="9"/>
  <c r="AA3217" i="9"/>
  <c r="AA3209" i="9"/>
  <c r="AA3201" i="9"/>
  <c r="AA3193" i="9"/>
  <c r="AA3185" i="9"/>
  <c r="AA3177" i="9"/>
  <c r="AA3169" i="9"/>
  <c r="AA3161" i="9"/>
  <c r="AA3153" i="9"/>
  <c r="AA3145" i="9"/>
  <c r="AA3137" i="9"/>
  <c r="AA3129" i="9"/>
  <c r="AA3121" i="9"/>
  <c r="AA3113" i="9"/>
  <c r="AA3105" i="9"/>
  <c r="AA3097" i="9"/>
  <c r="AA3089" i="9"/>
  <c r="AA3081" i="9"/>
  <c r="AA3073" i="9"/>
  <c r="AA3065" i="9"/>
  <c r="AA3053" i="9"/>
  <c r="AA3041" i="9"/>
  <c r="AA3031" i="9"/>
  <c r="AA3023" i="9"/>
  <c r="AA3015" i="9"/>
  <c r="AA3007" i="9"/>
  <c r="AA2999" i="9"/>
  <c r="AA2991" i="9"/>
  <c r="AA2983" i="9"/>
  <c r="AA2975" i="9"/>
  <c r="AA2967" i="9"/>
  <c r="AA2959" i="9"/>
  <c r="AA2951" i="9"/>
  <c r="AA2943" i="9"/>
  <c r="AA2935" i="9"/>
  <c r="AA2927" i="9"/>
  <c r="AA2919" i="9"/>
  <c r="AA2911" i="9"/>
  <c r="AA2903" i="9"/>
  <c r="AA2895" i="9"/>
  <c r="AA2887" i="9"/>
  <c r="AA2879" i="9"/>
  <c r="AA2871" i="9"/>
  <c r="AA2863" i="9"/>
  <c r="AA2855" i="9"/>
  <c r="AA2847" i="9"/>
  <c r="AA2839" i="9"/>
  <c r="AA2831" i="9"/>
  <c r="AA2823" i="9"/>
  <c r="AA2815" i="9"/>
  <c r="AA2807" i="9"/>
  <c r="AA2799" i="9"/>
  <c r="AA2791" i="9"/>
  <c r="AA2783" i="9"/>
  <c r="AA2775" i="9"/>
  <c r="AA2767" i="9"/>
  <c r="AA2759" i="9"/>
  <c r="AA2751" i="9"/>
  <c r="AA2743" i="9"/>
  <c r="AA2735" i="9"/>
  <c r="AA2727" i="9"/>
  <c r="AA2719" i="9"/>
  <c r="AA2711" i="9"/>
  <c r="AA2703" i="9"/>
  <c r="AA2695" i="9"/>
  <c r="AA2687" i="9"/>
  <c r="AA2679" i="9"/>
  <c r="AA2671" i="9"/>
  <c r="AA2663" i="9"/>
  <c r="AA2655" i="9"/>
  <c r="AA2647" i="9"/>
  <c r="AA2639" i="9"/>
  <c r="AA2631" i="9"/>
  <c r="AA2623" i="9"/>
  <c r="AA2615" i="9"/>
  <c r="AA2607" i="9"/>
  <c r="AA2599" i="9"/>
  <c r="AA2591" i="9"/>
  <c r="AA2583" i="9"/>
  <c r="AA2575" i="9"/>
  <c r="AA2567" i="9"/>
  <c r="AA2559" i="9"/>
  <c r="AA2551" i="9"/>
  <c r="AA2543" i="9"/>
  <c r="AA2535" i="9"/>
  <c r="AA2527" i="9"/>
  <c r="AA2519" i="9"/>
  <c r="AA245" i="9"/>
  <c r="AA255" i="9"/>
  <c r="AA265" i="9"/>
  <c r="AA274" i="9"/>
  <c r="AA284" i="9"/>
  <c r="AA293" i="9"/>
  <c r="AA303" i="9"/>
  <c r="AA313" i="9"/>
  <c r="AA323" i="9"/>
  <c r="AA405" i="9"/>
  <c r="AA415" i="9"/>
  <c r="AA424" i="9"/>
  <c r="AA434" i="9"/>
  <c r="AA443" i="9"/>
  <c r="AA453" i="9"/>
  <c r="AA463" i="9"/>
  <c r="AA593" i="9"/>
  <c r="AA790" i="9"/>
  <c r="AA834" i="9"/>
  <c r="AA1078" i="9"/>
  <c r="AA1088" i="9"/>
  <c r="AA1097" i="9"/>
  <c r="AA1107" i="9"/>
  <c r="AA1117" i="9"/>
  <c r="AA1126" i="9"/>
  <c r="AA1234" i="9"/>
  <c r="AA1284" i="9"/>
  <c r="AA929" i="9"/>
  <c r="AA170" i="9"/>
  <c r="AA189" i="9"/>
  <c r="AA1278" i="9"/>
  <c r="AA126" i="9"/>
  <c r="AA196" i="9"/>
  <c r="AA964" i="9"/>
  <c r="AA190" i="9"/>
  <c r="AA1273" i="9"/>
  <c r="AA6" i="9"/>
  <c r="AA1154" i="9"/>
  <c r="AA1138" i="9"/>
  <c r="AA2515" i="9"/>
  <c r="AA3215" i="9"/>
  <c r="AA3207" i="9"/>
  <c r="AA3199" i="9"/>
  <c r="AA3191" i="9"/>
  <c r="AA3183" i="9"/>
  <c r="AA3175" i="9"/>
  <c r="AA3167" i="9"/>
  <c r="AA3159" i="9"/>
  <c r="AA3151" i="9"/>
  <c r="AA3143" i="9"/>
  <c r="AA3135" i="9"/>
  <c r="AA3127" i="9"/>
  <c r="AA3119" i="9"/>
  <c r="AA3111" i="9"/>
  <c r="AA3103" i="9"/>
  <c r="AA3095" i="9"/>
  <c r="AA3087" i="9"/>
  <c r="AA3079" i="9"/>
  <c r="AA3071" i="9"/>
  <c r="AA3062" i="9"/>
  <c r="AA3051" i="9"/>
  <c r="AA3037" i="9"/>
  <c r="AA3029" i="9"/>
  <c r="AA3021" i="9"/>
  <c r="AA3013" i="9"/>
  <c r="AA3005" i="9"/>
  <c r="AA2997" i="9"/>
  <c r="AA2989" i="9"/>
  <c r="AA2981" i="9"/>
  <c r="AA2973" i="9"/>
  <c r="AA2965" i="9"/>
  <c r="AA2957" i="9"/>
  <c r="AA2949" i="9"/>
  <c r="AA2941" i="9"/>
  <c r="AA2933" i="9"/>
  <c r="AA2925" i="9"/>
  <c r="AA2917" i="9"/>
  <c r="AA2909" i="9"/>
  <c r="AA2901" i="9"/>
  <c r="AA2893" i="9"/>
  <c r="AA2885" i="9"/>
  <c r="AA2877" i="9"/>
  <c r="AA2869" i="9"/>
  <c r="AA2861" i="9"/>
  <c r="AA2853" i="9"/>
  <c r="AA2845" i="9"/>
  <c r="AA2837" i="9"/>
  <c r="AA2829" i="9"/>
  <c r="AA2821" i="9"/>
  <c r="AA2813" i="9"/>
  <c r="AA2805" i="9"/>
  <c r="AA2797" i="9"/>
  <c r="AA2789" i="9"/>
  <c r="AA2781" i="9"/>
  <c r="AA2773" i="9"/>
  <c r="AA2765" i="9"/>
  <c r="AA2757" i="9"/>
  <c r="AA2749" i="9"/>
  <c r="AA2741" i="9"/>
  <c r="AA2733" i="9"/>
  <c r="AA2725" i="9"/>
  <c r="AA2717" i="9"/>
  <c r="AA2709" i="9"/>
  <c r="AA2701" i="9"/>
  <c r="AA2693" i="9"/>
  <c r="AA2685" i="9"/>
  <c r="AA2677" i="9"/>
  <c r="AA2669" i="9"/>
  <c r="AA2661" i="9"/>
  <c r="AA2653" i="9"/>
  <c r="AA2645" i="9"/>
  <c r="AA2637" i="9"/>
  <c r="AA2629" i="9"/>
  <c r="AA2621" i="9"/>
  <c r="AA2613" i="9"/>
  <c r="AA2605" i="9"/>
  <c r="AA2597" i="9"/>
  <c r="AA2589" i="9"/>
  <c r="AA2581" i="9"/>
  <c r="AA2573" i="9"/>
  <c r="AA2565" i="9"/>
  <c r="AA2557" i="9"/>
  <c r="AA2549" i="9"/>
  <c r="AA2541" i="9"/>
  <c r="AA2533" i="9"/>
  <c r="AA2525" i="9"/>
  <c r="AA2517" i="9"/>
  <c r="AA248" i="9"/>
  <c r="AA257" i="9"/>
  <c r="AA267" i="9"/>
  <c r="AA277" i="9"/>
  <c r="AA286" i="9"/>
  <c r="AA296" i="9"/>
  <c r="AA305" i="9"/>
  <c r="AA315" i="9"/>
  <c r="AA398" i="9"/>
  <c r="AA407" i="9"/>
  <c r="AA417" i="9"/>
  <c r="AA427" i="9"/>
  <c r="AA436" i="9"/>
  <c r="AA446" i="9"/>
  <c r="AA455" i="9"/>
  <c r="AA465" i="9"/>
  <c r="AA595" i="9"/>
  <c r="AA782" i="9"/>
  <c r="AA837" i="9"/>
  <c r="AA1081" i="9"/>
  <c r="AA1090" i="9"/>
  <c r="AA1100" i="9"/>
  <c r="AA1109" i="9"/>
  <c r="AA1119" i="9"/>
  <c r="AA1129" i="9"/>
  <c r="AA1259" i="9"/>
  <c r="AA197" i="9"/>
  <c r="AA970" i="9"/>
  <c r="AA191" i="9"/>
  <c r="AA368" i="9"/>
  <c r="AA214" i="9"/>
  <c r="AA3190" i="9"/>
  <c r="AA3158" i="9"/>
  <c r="AA3134" i="9"/>
  <c r="AA3110" i="9"/>
  <c r="AA3078" i="9"/>
  <c r="AA3061" i="9"/>
  <c r="AA3012" i="9"/>
  <c r="AA2988" i="9"/>
  <c r="AA2956" i="9"/>
  <c r="AA2924" i="9"/>
  <c r="AA2892" i="9"/>
  <c r="AA2860" i="9"/>
  <c r="AA2820" i="9"/>
  <c r="AA2796" i="9"/>
  <c r="AA2764" i="9"/>
  <c r="AA2732" i="9"/>
  <c r="AA2708" i="9"/>
  <c r="AA2684" i="9"/>
  <c r="AA2660" i="9"/>
  <c r="AA2628" i="9"/>
  <c r="AA2596" i="9"/>
  <c r="AA2572" i="9"/>
  <c r="AA2548" i="9"/>
  <c r="AA2516" i="9"/>
  <c r="AA268" i="9"/>
  <c r="AA297" i="9"/>
  <c r="AA409" i="9"/>
  <c r="AA437" i="9"/>
  <c r="AA466" i="9"/>
  <c r="AA838" i="9"/>
  <c r="AA1101" i="9"/>
  <c r="AA146" i="9"/>
  <c r="AA178" i="9"/>
  <c r="AA192" i="9"/>
  <c r="AA115" i="9"/>
  <c r="AA1155" i="9"/>
  <c r="AA3206" i="9"/>
  <c r="AA3166" i="9"/>
  <c r="AA3126" i="9"/>
  <c r="AA3086" i="9"/>
  <c r="AA3028" i="9"/>
  <c r="AA2996" i="9"/>
  <c r="AA2964" i="9"/>
  <c r="AA2932" i="9"/>
  <c r="AA2900" i="9"/>
  <c r="AA2868" i="9"/>
  <c r="AA2828" i="9"/>
  <c r="AA2788" i="9"/>
  <c r="AA2756" i="9"/>
  <c r="AA2716" i="9"/>
  <c r="AA2676" i="9"/>
  <c r="AA2644" i="9"/>
  <c r="AA2612" i="9"/>
  <c r="AA2580" i="9"/>
  <c r="AA2540" i="9"/>
  <c r="AA259" i="9"/>
  <c r="AA307" i="9"/>
  <c r="AA418" i="9"/>
  <c r="AA457" i="9"/>
  <c r="AA596" i="9"/>
  <c r="AA1111" i="9"/>
  <c r="AA345" i="9"/>
  <c r="AA369" i="9"/>
  <c r="AA394" i="9"/>
  <c r="AA215" i="9"/>
  <c r="AA17" i="9"/>
  <c r="AA3221" i="9"/>
  <c r="AA3213" i="9"/>
  <c r="AA3205" i="9"/>
  <c r="AA3197" i="9"/>
  <c r="AA3189" i="9"/>
  <c r="AA3181" i="9"/>
  <c r="AA3173" i="9"/>
  <c r="AA3165" i="9"/>
  <c r="AA3157" i="9"/>
  <c r="AA3149" i="9"/>
  <c r="AA3141" i="9"/>
  <c r="AA3133" i="9"/>
  <c r="AA3125" i="9"/>
  <c r="AA3117" i="9"/>
  <c r="AA3109" i="9"/>
  <c r="AA3101" i="9"/>
  <c r="AA3093" i="9"/>
  <c r="AA3085" i="9"/>
  <c r="AA3077" i="9"/>
  <c r="AA3069" i="9"/>
  <c r="AA3060" i="9"/>
  <c r="AA3047" i="9"/>
  <c r="AA3035" i="9"/>
  <c r="AA3027" i="9"/>
  <c r="AA3019" i="9"/>
  <c r="AA3011" i="9"/>
  <c r="AA3003" i="9"/>
  <c r="AA2995" i="9"/>
  <c r="AA2987" i="9"/>
  <c r="AA2979" i="9"/>
  <c r="AA2971" i="9"/>
  <c r="AA2963" i="9"/>
  <c r="AA2955" i="9"/>
  <c r="AA2947" i="9"/>
  <c r="AA2939" i="9"/>
  <c r="AA2931" i="9"/>
  <c r="AA2923" i="9"/>
  <c r="AA2915" i="9"/>
  <c r="AA2907" i="9"/>
  <c r="AA2899" i="9"/>
  <c r="AA2891" i="9"/>
  <c r="AA2883" i="9"/>
  <c r="AA2875" i="9"/>
  <c r="AA2867" i="9"/>
  <c r="AA2859" i="9"/>
  <c r="AA2851" i="9"/>
  <c r="AA2843" i="9"/>
  <c r="AA2835" i="9"/>
  <c r="AA2827" i="9"/>
  <c r="AA2819" i="9"/>
  <c r="AA2811" i="9"/>
  <c r="AA2803" i="9"/>
  <c r="AA2795" i="9"/>
  <c r="AA2787" i="9"/>
  <c r="AA2779" i="9"/>
  <c r="AA2771" i="9"/>
  <c r="AA2763" i="9"/>
  <c r="AA2755" i="9"/>
  <c r="AA2747" i="9"/>
  <c r="AA2739" i="9"/>
  <c r="AA2731" i="9"/>
  <c r="AA2723" i="9"/>
  <c r="AA2715" i="9"/>
  <c r="AA2707" i="9"/>
  <c r="AA2699" i="9"/>
  <c r="AA2691" i="9"/>
  <c r="AA2683" i="9"/>
  <c r="AA2675" i="9"/>
  <c r="AA2667" i="9"/>
  <c r="AA2659" i="9"/>
  <c r="AA2651" i="9"/>
  <c r="AA2643" i="9"/>
  <c r="AA2635" i="9"/>
  <c r="AA2627" i="9"/>
  <c r="AA2619" i="9"/>
  <c r="AA2611" i="9"/>
  <c r="AA2603" i="9"/>
  <c r="AA2595" i="9"/>
  <c r="AA2587" i="9"/>
  <c r="AA2579" i="9"/>
  <c r="AA2571" i="9"/>
  <c r="AA2563" i="9"/>
  <c r="AA2555" i="9"/>
  <c r="AA2547" i="9"/>
  <c r="AA2539" i="9"/>
  <c r="AA2531" i="9"/>
  <c r="AA2523" i="9"/>
  <c r="AA241" i="9"/>
  <c r="AA251" i="9"/>
  <c r="AA260" i="9"/>
  <c r="AA269" i="9"/>
  <c r="AA279" i="9"/>
  <c r="AA289" i="9"/>
  <c r="AA298" i="9"/>
  <c r="AA308" i="9"/>
  <c r="AA317" i="9"/>
  <c r="AA400" i="9"/>
  <c r="AA410" i="9"/>
  <c r="AA419" i="9"/>
  <c r="AA429" i="9"/>
  <c r="AA439" i="9"/>
  <c r="AA448" i="9"/>
  <c r="AA458" i="9"/>
  <c r="AA467" i="9"/>
  <c r="AA597" i="9"/>
  <c r="AA774" i="9"/>
  <c r="AA839" i="9"/>
  <c r="AA1083" i="9"/>
  <c r="AA1093" i="9"/>
  <c r="AA1102" i="9"/>
  <c r="AA1112" i="9"/>
  <c r="AA1121" i="9"/>
  <c r="AA1132" i="9"/>
  <c r="AA1272" i="9"/>
  <c r="AA925" i="9"/>
  <c r="AA147" i="9"/>
  <c r="AA179" i="9"/>
  <c r="AA748" i="9"/>
  <c r="AA116" i="9"/>
  <c r="AA226" i="9"/>
  <c r="AA744" i="9"/>
  <c r="AA142" i="9"/>
  <c r="AA344" i="9"/>
  <c r="AA360" i="9"/>
  <c r="AA385" i="9"/>
  <c r="AA205" i="9"/>
  <c r="AA756" i="9"/>
  <c r="AA3222" i="9"/>
  <c r="AA3198" i="9"/>
  <c r="AA3182" i="9"/>
  <c r="AA3150" i="9"/>
  <c r="AA3118" i="9"/>
  <c r="AA3102" i="9"/>
  <c r="AA3070" i="9"/>
  <c r="AA3048" i="9"/>
  <c r="AA3020" i="9"/>
  <c r="AA2980" i="9"/>
  <c r="AA2948" i="9"/>
  <c r="AA2916" i="9"/>
  <c r="AA2884" i="9"/>
  <c r="AA2852" i="9"/>
  <c r="AA2836" i="9"/>
  <c r="AA2804" i="9"/>
  <c r="AA2772" i="9"/>
  <c r="AA2748" i="9"/>
  <c r="AA2724" i="9"/>
  <c r="AA2692" i="9"/>
  <c r="AA2652" i="9"/>
  <c r="AA2620" i="9"/>
  <c r="AA2588" i="9"/>
  <c r="AA2556" i="9"/>
  <c r="AA2532" i="9"/>
  <c r="AA249" i="9"/>
  <c r="AA287" i="9"/>
  <c r="AA316" i="9"/>
  <c r="AA428" i="9"/>
  <c r="AA778" i="9"/>
  <c r="AA1082" i="9"/>
  <c r="AA1120" i="9"/>
  <c r="AA1131" i="9"/>
  <c r="AA1264" i="9"/>
  <c r="AA329" i="9"/>
  <c r="AA353" i="9"/>
  <c r="AA377" i="9"/>
  <c r="AA233" i="9"/>
  <c r="AA746" i="9"/>
  <c r="AA1150" i="9"/>
  <c r="AA338" i="9"/>
  <c r="AA354" i="9"/>
  <c r="AA370" i="9"/>
  <c r="AA395" i="9"/>
  <c r="AA16" i="9"/>
  <c r="AA1166" i="9"/>
  <c r="AA3212" i="9"/>
  <c r="AA3196" i="9"/>
  <c r="AA3180" i="9"/>
  <c r="AA3164" i="9"/>
  <c r="AA3148" i="9"/>
  <c r="AA3132" i="9"/>
  <c r="AA3116" i="9"/>
  <c r="AA3100" i="9"/>
  <c r="AA3084" i="9"/>
  <c r="AA3068" i="9"/>
  <c r="AA3046" i="9"/>
  <c r="AA3026" i="9"/>
  <c r="AA3010" i="9"/>
  <c r="AA2994" i="9"/>
  <c r="AA2970" i="9"/>
  <c r="AA2962" i="9"/>
  <c r="AA2946" i="9"/>
  <c r="AA2930" i="9"/>
  <c r="AA2914" i="9"/>
  <c r="AA2898" i="9"/>
  <c r="AA2882" i="9"/>
  <c r="AA2866" i="9"/>
  <c r="AA2850" i="9"/>
  <c r="AA2834" i="9"/>
  <c r="AA2818" i="9"/>
  <c r="AA2802" i="9"/>
  <c r="AA2786" i="9"/>
  <c r="AA2770" i="9"/>
  <c r="AA2754" i="9"/>
  <c r="AA2738" i="9"/>
  <c r="AA2722" i="9"/>
  <c r="AA2706" i="9"/>
  <c r="AA2690" i="9"/>
  <c r="AA2674" i="9"/>
  <c r="AA2658" i="9"/>
  <c r="AA2642" i="9"/>
  <c r="AA2626" i="9"/>
  <c r="AA2610" i="9"/>
  <c r="AA2594" i="9"/>
  <c r="AA2578" i="9"/>
  <c r="AA2562" i="9"/>
  <c r="AA2546" i="9"/>
  <c r="AA2530" i="9"/>
  <c r="AA242" i="9"/>
  <c r="AA261" i="9"/>
  <c r="AA290" i="9"/>
  <c r="AA309" i="9"/>
  <c r="AA401" i="9"/>
  <c r="AA421" i="9"/>
  <c r="AA440" i="9"/>
  <c r="AA459" i="9"/>
  <c r="AA770" i="9"/>
  <c r="AA1084" i="9"/>
  <c r="AA1103" i="9"/>
  <c r="AA1133" i="9"/>
  <c r="AA755" i="9"/>
  <c r="AA161" i="9"/>
  <c r="AA328" i="9"/>
  <c r="AA336" i="9"/>
  <c r="AA352" i="9"/>
  <c r="AA376" i="9"/>
  <c r="AA393" i="9"/>
  <c r="AA845" i="9"/>
  <c r="AA232" i="9"/>
  <c r="AA747" i="9"/>
  <c r="AA143" i="9"/>
  <c r="AA1139" i="9"/>
  <c r="AA3214" i="9"/>
  <c r="AA3174" i="9"/>
  <c r="AA3142" i="9"/>
  <c r="AA3094" i="9"/>
  <c r="AA3036" i="9"/>
  <c r="AA3004" i="9"/>
  <c r="AA2972" i="9"/>
  <c r="AA2940" i="9"/>
  <c r="AA2908" i="9"/>
  <c r="AA2876" i="9"/>
  <c r="AA2844" i="9"/>
  <c r="AA2812" i="9"/>
  <c r="AA2780" i="9"/>
  <c r="AA2740" i="9"/>
  <c r="AA2700" i="9"/>
  <c r="AA2668" i="9"/>
  <c r="AA2636" i="9"/>
  <c r="AA2604" i="9"/>
  <c r="AA2564" i="9"/>
  <c r="AA2524" i="9"/>
  <c r="AA278" i="9"/>
  <c r="AA399" i="9"/>
  <c r="AA447" i="9"/>
  <c r="AA1091" i="9"/>
  <c r="AA337" i="9"/>
  <c r="AA361" i="9"/>
  <c r="AA386" i="9"/>
  <c r="AA206" i="9"/>
  <c r="AA144" i="9"/>
  <c r="AA1167" i="9"/>
  <c r="AA1135" i="9"/>
  <c r="AA330" i="9"/>
  <c r="AA346" i="9"/>
  <c r="AA362" i="9"/>
  <c r="AA378" i="9"/>
  <c r="AA387" i="9"/>
  <c r="AA216" i="9"/>
  <c r="AA234" i="9"/>
  <c r="AA745" i="9"/>
  <c r="AA145" i="9"/>
  <c r="AA1151" i="9"/>
  <c r="AA3220" i="9"/>
  <c r="AA3204" i="9"/>
  <c r="AA3188" i="9"/>
  <c r="AA3172" i="9"/>
  <c r="AA3156" i="9"/>
  <c r="AA3140" i="9"/>
  <c r="AA3124" i="9"/>
  <c r="AA3108" i="9"/>
  <c r="AA3092" i="9"/>
  <c r="AA3076" i="9"/>
  <c r="AA3058" i="9"/>
  <c r="AA3034" i="9"/>
  <c r="AA3018" i="9"/>
  <c r="AA3002" i="9"/>
  <c r="AA2986" i="9"/>
  <c r="AA2978" i="9"/>
  <c r="AA2954" i="9"/>
  <c r="AA2938" i="9"/>
  <c r="AA2922" i="9"/>
  <c r="AA2906" i="9"/>
  <c r="AA2890" i="9"/>
  <c r="AA2874" i="9"/>
  <c r="AA2858" i="9"/>
  <c r="AA2842" i="9"/>
  <c r="AA2826" i="9"/>
  <c r="AA2810" i="9"/>
  <c r="AA2794" i="9"/>
  <c r="AA2778" i="9"/>
  <c r="AA2762" i="9"/>
  <c r="AA2746" i="9"/>
  <c r="AA2730" i="9"/>
  <c r="AA2714" i="9"/>
  <c r="AA2698" i="9"/>
  <c r="AA2682" i="9"/>
  <c r="AA2666" i="9"/>
  <c r="AA2650" i="9"/>
  <c r="AA2634" i="9"/>
  <c r="AA2618" i="9"/>
  <c r="AA2602" i="9"/>
  <c r="AA2586" i="9"/>
  <c r="AA2570" i="9"/>
  <c r="AA2554" i="9"/>
  <c r="AA2538" i="9"/>
  <c r="AA2522" i="9"/>
  <c r="AA250" i="9"/>
  <c r="AA271" i="9"/>
  <c r="AA280" i="9"/>
  <c r="AA299" i="9"/>
  <c r="AA320" i="9"/>
  <c r="AA411" i="9"/>
  <c r="AA430" i="9"/>
  <c r="AA449" i="9"/>
  <c r="AA598" i="9"/>
  <c r="AA1075" i="9"/>
  <c r="AA1094" i="9"/>
  <c r="AA1113" i="9"/>
  <c r="AA1123" i="9"/>
  <c r="AA1274" i="9"/>
  <c r="AA926" i="9"/>
  <c r="AA154" i="9"/>
  <c r="AA117" i="9"/>
  <c r="AA821" i="9"/>
  <c r="AA331" i="9"/>
  <c r="AA339" i="9"/>
  <c r="AA347" i="9"/>
  <c r="AA355" i="9"/>
  <c r="AA363" i="9"/>
  <c r="AA371" i="9"/>
  <c r="AA380" i="9"/>
  <c r="AA388" i="9"/>
  <c r="AA396" i="9"/>
  <c r="AA217" i="9"/>
  <c r="AA235" i="9"/>
  <c r="AA751" i="9"/>
  <c r="AA15" i="9"/>
  <c r="AA150" i="9"/>
  <c r="AA1162" i="9"/>
  <c r="AA1146" i="9"/>
  <c r="AA3219" i="9"/>
  <c r="AA3211" i="9"/>
  <c r="AA3203" i="9"/>
  <c r="AA3195" i="9"/>
  <c r="AA3187" i="9"/>
  <c r="AA3179" i="9"/>
  <c r="AA3171" i="9"/>
  <c r="AA3163" i="9"/>
  <c r="AA3155" i="9"/>
  <c r="AA3147" i="9"/>
  <c r="AA3139" i="9"/>
  <c r="AA3131" i="9"/>
  <c r="AA3123" i="9"/>
  <c r="AA3115" i="9"/>
  <c r="AA3107" i="9"/>
  <c r="AA3099" i="9"/>
  <c r="AA3091" i="9"/>
  <c r="AA3083" i="9"/>
  <c r="AA3075" i="9"/>
  <c r="AA3067" i="9"/>
  <c r="AA3057" i="9"/>
  <c r="AA3043" i="9"/>
  <c r="AA3033" i="9"/>
  <c r="AA3025" i="9"/>
  <c r="AA3017" i="9"/>
  <c r="AA3009" i="9"/>
  <c r="AA3001" i="9"/>
  <c r="AA2993" i="9"/>
  <c r="AA2985" i="9"/>
  <c r="AA2977" i="9"/>
  <c r="AA2969" i="9"/>
  <c r="AA2961" i="9"/>
  <c r="AA2953" i="9"/>
  <c r="AA2945" i="9"/>
  <c r="AA2937" i="9"/>
  <c r="AA2929" i="9"/>
  <c r="AA2921" i="9"/>
  <c r="AA2913" i="9"/>
  <c r="AA2905" i="9"/>
  <c r="AA2897" i="9"/>
  <c r="AA2889" i="9"/>
  <c r="AA2881" i="9"/>
  <c r="AA2873" i="9"/>
  <c r="AA2865" i="9"/>
  <c r="AA2857" i="9"/>
  <c r="AA2849" i="9"/>
  <c r="AA2841" i="9"/>
  <c r="AA2833" i="9"/>
  <c r="AA2825" i="9"/>
  <c r="AA2817" i="9"/>
  <c r="AA2809" i="9"/>
  <c r="AA2801" i="9"/>
  <c r="AA2793" i="9"/>
  <c r="AA2785" i="9"/>
  <c r="AA2777" i="9"/>
  <c r="AA2769" i="9"/>
  <c r="AA2761" i="9"/>
  <c r="AA2753" i="9"/>
  <c r="AA2745" i="9"/>
  <c r="AA2737" i="9"/>
  <c r="AA2729" i="9"/>
  <c r="AA2721" i="9"/>
  <c r="AA2713" i="9"/>
  <c r="AA2705" i="9"/>
  <c r="AA2697" i="9"/>
  <c r="AA2689" i="9"/>
  <c r="AA2681" i="9"/>
  <c r="AA2673" i="9"/>
  <c r="AA2665" i="9"/>
  <c r="AA2657" i="9"/>
  <c r="AA2649" i="9"/>
  <c r="AA2641" i="9"/>
  <c r="AA2633" i="9"/>
  <c r="AA2625" i="9"/>
  <c r="AA2617" i="9"/>
  <c r="AA2609" i="9"/>
  <c r="AA2601" i="9"/>
  <c r="AA2593" i="9"/>
  <c r="AA2585" i="9"/>
  <c r="AA2577" i="9"/>
  <c r="AA2569" i="9"/>
  <c r="AA2561" i="9"/>
  <c r="AA2553" i="9"/>
  <c r="AA2545" i="9"/>
  <c r="AA2537" i="9"/>
  <c r="AA2529" i="9"/>
  <c r="AA2521" i="9"/>
  <c r="AA243" i="9"/>
  <c r="AA253" i="9"/>
  <c r="AA262" i="9"/>
  <c r="AA272" i="9"/>
  <c r="AA281" i="9"/>
  <c r="AA291" i="9"/>
  <c r="AA301" i="9"/>
  <c r="AA310" i="9"/>
  <c r="AA321" i="9"/>
  <c r="AA403" i="9"/>
  <c r="AA412" i="9"/>
  <c r="AA422" i="9"/>
  <c r="AA431" i="9"/>
  <c r="AA441" i="9"/>
  <c r="AA451" i="9"/>
  <c r="AA460" i="9"/>
  <c r="AA599" i="9"/>
  <c r="AA833" i="9"/>
  <c r="AA1076" i="9"/>
  <c r="AA1085" i="9"/>
  <c r="AA1095" i="9"/>
  <c r="AA1105" i="9"/>
  <c r="AA1114" i="9"/>
  <c r="AA1124" i="9"/>
  <c r="AA1229" i="9"/>
  <c r="AA1277" i="9"/>
  <c r="AA927" i="9"/>
  <c r="AA951" i="9"/>
  <c r="AA153" i="9"/>
  <c r="AA187" i="9"/>
  <c r="AA757" i="9"/>
  <c r="AA124" i="9"/>
  <c r="AA1163" i="9"/>
  <c r="AA1147" i="9"/>
  <c r="AA3210" i="9"/>
  <c r="AA3194" i="9"/>
  <c r="AA3178" i="9"/>
  <c r="AA3170" i="9"/>
  <c r="AA3154" i="9"/>
  <c r="AA3138" i="9"/>
  <c r="AA3122" i="9"/>
  <c r="AA3106" i="9"/>
  <c r="AA3090" i="9"/>
  <c r="AA3074" i="9"/>
  <c r="AA3056" i="9"/>
  <c r="AA3032" i="9"/>
  <c r="AA3016" i="9"/>
  <c r="AA3000" i="9"/>
  <c r="AA2976" i="9"/>
  <c r="AA2960" i="9"/>
  <c r="AA2944" i="9"/>
  <c r="AA2928" i="9"/>
  <c r="AA2912" i="9"/>
  <c r="AA2896" i="9"/>
  <c r="AA2880" i="9"/>
  <c r="AA2864" i="9"/>
  <c r="AA2848" i="9"/>
  <c r="AA2832" i="9"/>
  <c r="AA2816" i="9"/>
  <c r="AA2800" i="9"/>
  <c r="AA2784" i="9"/>
  <c r="AA2768" i="9"/>
  <c r="AA2752" i="9"/>
  <c r="AA2736" i="9"/>
  <c r="AA2720" i="9"/>
  <c r="AA2696" i="9"/>
  <c r="AA2680" i="9"/>
  <c r="AA2664" i="9"/>
  <c r="AA2648" i="9"/>
  <c r="AA2632" i="9"/>
  <c r="AA2608" i="9"/>
  <c r="AA2600" i="9"/>
  <c r="AA2584" i="9"/>
  <c r="AA2568" i="9"/>
  <c r="AA2552" i="9"/>
  <c r="AA2536" i="9"/>
  <c r="AA2520" i="9"/>
  <c r="AA254" i="9"/>
  <c r="AA273" i="9"/>
  <c r="AA302" i="9"/>
  <c r="AA322" i="9"/>
  <c r="AA413" i="9"/>
  <c r="AA442" i="9"/>
  <c r="AA592" i="9"/>
  <c r="AA844" i="9"/>
  <c r="AA1087" i="9"/>
  <c r="AA1115" i="9"/>
  <c r="AA1230" i="9"/>
  <c r="AA169" i="9"/>
  <c r="AA188" i="9"/>
  <c r="AA125" i="9"/>
  <c r="I27" i="4"/>
  <c r="T194" i="38"/>
  <c r="P49" i="41"/>
  <c r="R6" i="41"/>
  <c r="P47" i="41"/>
  <c r="AA171" i="9"/>
  <c r="AA1276" i="9"/>
  <c r="AA1270" i="9"/>
  <c r="AA1275" i="9"/>
  <c r="AC1818" i="9"/>
  <c r="AB1825" i="9"/>
  <c r="AA180" i="9"/>
  <c r="Q6" i="41"/>
  <c r="M2435" i="9"/>
  <c r="M2430" i="9"/>
  <c r="AA758" i="9"/>
  <c r="AA749" i="9"/>
  <c r="AA963" i="9"/>
  <c r="AA172" i="9"/>
  <c r="AA818" i="9"/>
  <c r="AA198" i="9"/>
  <c r="AA950" i="9"/>
  <c r="AA948" i="9"/>
  <c r="AA946" i="9"/>
  <c r="AA993" i="9"/>
  <c r="AA989" i="9"/>
  <c r="AA985" i="9"/>
  <c r="AA981" i="9"/>
  <c r="AA977" i="9"/>
  <c r="Y947" i="9"/>
  <c r="AD947" i="9" s="1"/>
  <c r="AA3059" i="9"/>
  <c r="O47" i="41"/>
  <c r="P6" i="41"/>
  <c r="O11" i="41"/>
  <c r="Y957" i="9"/>
  <c r="AD957" i="9" s="1"/>
  <c r="N11" i="41"/>
  <c r="AA201" i="9"/>
  <c r="AA3054" i="9"/>
  <c r="AA932" i="9"/>
  <c r="AA931" i="9"/>
  <c r="X2256" i="9"/>
  <c r="Z2256" i="9" s="1"/>
  <c r="X2248" i="9"/>
  <c r="Z2248" i="9" s="1"/>
  <c r="N47" i="41"/>
  <c r="N6" i="41"/>
  <c r="O6" i="41"/>
  <c r="L6" i="41"/>
  <c r="AA835" i="9"/>
  <c r="AA1271" i="9"/>
  <c r="O49" i="41"/>
  <c r="N49" i="41"/>
  <c r="M2419" i="9"/>
  <c r="M2488" i="9"/>
  <c r="M2484" i="9"/>
  <c r="M2482" i="9"/>
  <c r="M2479" i="9"/>
  <c r="M2473" i="9"/>
  <c r="M2465" i="9"/>
  <c r="M2483" i="9"/>
  <c r="M2468" i="9"/>
  <c r="M2459" i="9"/>
  <c r="M2462" i="9"/>
  <c r="M2442" i="9"/>
  <c r="M2428" i="9"/>
  <c r="M2429" i="9"/>
  <c r="M2427" i="9"/>
  <c r="M2424" i="9"/>
  <c r="M2426" i="9"/>
  <c r="M2425" i="9"/>
  <c r="M2422" i="9"/>
  <c r="M2423" i="9"/>
  <c r="M2420" i="9"/>
  <c r="M2421" i="9"/>
  <c r="M2982" i="9"/>
  <c r="M2984" i="9"/>
  <c r="M2985" i="9"/>
  <c r="M2987" i="9"/>
  <c r="M2988" i="9"/>
  <c r="M2983" i="9"/>
  <c r="M2986" i="9"/>
  <c r="M2989" i="9"/>
  <c r="M2491" i="9"/>
  <c r="M2493" i="9"/>
  <c r="M2492" i="9"/>
  <c r="M2489" i="9"/>
  <c r="M2490" i="9"/>
  <c r="M2485" i="9"/>
  <c r="M2486" i="9"/>
  <c r="M2487" i="9"/>
  <c r="M2480" i="9"/>
  <c r="M2481" i="9"/>
  <c r="M2478" i="9"/>
  <c r="M2477" i="9"/>
  <c r="M2476" i="9"/>
  <c r="M2475" i="9"/>
  <c r="M2474" i="9"/>
  <c r="M2471" i="9"/>
  <c r="M2472" i="9"/>
  <c r="M2469" i="9"/>
  <c r="M2470" i="9"/>
  <c r="M2467" i="9"/>
  <c r="M2466" i="9"/>
  <c r="M2463" i="9"/>
  <c r="M2464" i="9"/>
  <c r="M2461" i="9"/>
  <c r="M2460" i="9"/>
  <c r="M2458" i="9"/>
  <c r="M2457" i="9"/>
  <c r="M2456" i="9"/>
  <c r="M2454" i="9"/>
  <c r="M2455" i="9"/>
  <c r="M2453" i="9"/>
  <c r="M2451" i="9"/>
  <c r="M2448" i="9"/>
  <c r="M2444" i="9"/>
  <c r="M2446" i="9"/>
  <c r="M2450" i="9"/>
  <c r="M2449" i="9"/>
  <c r="M2445" i="9"/>
  <c r="M2452" i="9"/>
  <c r="M2447" i="9"/>
  <c r="M2443" i="9"/>
  <c r="M2441" i="9"/>
  <c r="M2440" i="9"/>
  <c r="M2439" i="9"/>
  <c r="M2438" i="9"/>
  <c r="M2437" i="9"/>
  <c r="M2436" i="9"/>
  <c r="M2434" i="9"/>
  <c r="M2433" i="9"/>
  <c r="M2432" i="9"/>
  <c r="M2431" i="9"/>
  <c r="M2514" i="9"/>
  <c r="M2513" i="9"/>
  <c r="M2512" i="9"/>
  <c r="M2510" i="9"/>
  <c r="M2511" i="9"/>
  <c r="M2509" i="9"/>
  <c r="M2508" i="9"/>
  <c r="M2507" i="9"/>
  <c r="M2506" i="9"/>
  <c r="M2505" i="9"/>
  <c r="M2504" i="9"/>
  <c r="M2503" i="9"/>
  <c r="M2502" i="9"/>
  <c r="M2501" i="9"/>
  <c r="M2500" i="9"/>
  <c r="M2499" i="9"/>
  <c r="M2498" i="9"/>
  <c r="M2497" i="9"/>
  <c r="M2496" i="9"/>
  <c r="M2495" i="9"/>
  <c r="M2494" i="9"/>
  <c r="AA3055" i="9"/>
  <c r="AA3064" i="9"/>
  <c r="AA2" i="9"/>
  <c r="X1777" i="9"/>
  <c r="Z1777" i="9" s="1"/>
  <c r="A472" i="38"/>
  <c r="A474" i="38"/>
  <c r="A471" i="38"/>
  <c r="A473" i="38"/>
  <c r="M1973" i="9"/>
  <c r="H1973" i="9" s="1"/>
  <c r="M1958" i="9"/>
  <c r="H1958" i="9" s="1"/>
  <c r="M1956" i="9"/>
  <c r="H1956" i="9" s="1"/>
  <c r="M1954" i="9"/>
  <c r="H1954" i="9" s="1"/>
  <c r="M1950" i="9"/>
  <c r="H1950" i="9" s="1"/>
  <c r="M1948" i="9"/>
  <c r="H1948" i="9" s="1"/>
  <c r="M1943" i="9"/>
  <c r="H1943" i="9" s="1"/>
  <c r="M1941" i="9"/>
  <c r="H1941" i="9" s="1"/>
  <c r="M1936" i="9"/>
  <c r="H1936" i="9" s="1"/>
  <c r="M1962" i="9"/>
  <c r="H1962" i="9" s="1"/>
  <c r="M1960" i="9"/>
  <c r="H1960" i="9" s="1"/>
  <c r="M1957" i="9"/>
  <c r="H1957" i="9" s="1"/>
  <c r="M1951" i="9"/>
  <c r="H1951" i="9" s="1"/>
  <c r="M1947" i="9"/>
  <c r="H1947" i="9" s="1"/>
  <c r="M1944" i="9"/>
  <c r="H1944" i="9" s="1"/>
  <c r="M1935" i="9"/>
  <c r="H1935" i="9" s="1"/>
  <c r="M1933" i="9"/>
  <c r="H1933" i="9" s="1"/>
  <c r="M1974" i="9"/>
  <c r="H1974" i="9" s="1"/>
  <c r="M1945" i="9"/>
  <c r="H1945" i="9" s="1"/>
  <c r="M1938" i="9"/>
  <c r="H1938" i="9" s="1"/>
  <c r="M1934" i="9"/>
  <c r="H1934" i="9" s="1"/>
  <c r="M1961" i="9"/>
  <c r="H1961" i="9" s="1"/>
  <c r="M1959" i="9"/>
  <c r="H1959" i="9" s="1"/>
  <c r="M1955" i="9"/>
  <c r="H1955" i="9" s="1"/>
  <c r="M1953" i="9"/>
  <c r="H1953" i="9" s="1"/>
  <c r="M1952" i="9"/>
  <c r="H1952" i="9" s="1"/>
  <c r="M1949" i="9"/>
  <c r="H1949" i="9" s="1"/>
  <c r="M1946" i="9"/>
  <c r="H1946" i="9" s="1"/>
  <c r="M1942" i="9"/>
  <c r="H1942" i="9" s="1"/>
  <c r="M1937" i="9"/>
  <c r="H1937" i="9" s="1"/>
  <c r="M1844" i="9"/>
  <c r="H1844" i="9" s="1"/>
  <c r="M1843" i="9"/>
  <c r="H1843" i="9" s="1"/>
  <c r="M1842" i="9"/>
  <c r="H1842" i="9" s="1"/>
  <c r="M1841" i="9"/>
  <c r="H1841" i="9" s="1"/>
  <c r="M1840" i="9"/>
  <c r="H1840" i="9" s="1"/>
  <c r="M1839" i="9"/>
  <c r="H1839" i="9" s="1"/>
  <c r="M1838" i="9"/>
  <c r="H1838" i="9" s="1"/>
  <c r="M1837" i="9"/>
  <c r="H1837" i="9" s="1"/>
  <c r="M1836" i="9"/>
  <c r="H1836" i="9" s="1"/>
  <c r="M1834" i="9"/>
  <c r="H1834" i="9" s="1"/>
  <c r="M1832" i="9"/>
  <c r="H1832" i="9" s="1"/>
  <c r="M1831" i="9"/>
  <c r="H1831" i="9" s="1"/>
  <c r="M1835" i="9"/>
  <c r="H1835" i="9" s="1"/>
  <c r="M1833" i="9"/>
  <c r="H1833" i="9" s="1"/>
  <c r="M1830" i="9"/>
  <c r="H1830" i="9" s="1"/>
  <c r="M1966" i="9"/>
  <c r="H1966" i="9" s="1"/>
  <c r="M1965" i="9"/>
  <c r="H1965" i="9" s="1"/>
  <c r="M1964" i="9"/>
  <c r="H1964" i="9" s="1"/>
  <c r="M1963" i="9"/>
  <c r="H1963" i="9" s="1"/>
  <c r="M1932" i="9"/>
  <c r="H1932" i="9" s="1"/>
  <c r="M2236" i="9"/>
  <c r="M1930" i="9"/>
  <c r="H1930" i="9" s="1"/>
  <c r="M2237" i="9"/>
  <c r="M1929" i="9"/>
  <c r="H1929" i="9" s="1"/>
  <c r="M2239" i="9"/>
  <c r="M1927" i="9"/>
  <c r="H1927" i="9" s="1"/>
  <c r="M2241" i="9"/>
  <c r="M1924" i="9"/>
  <c r="H1924" i="9" s="1"/>
  <c r="M2242" i="9"/>
  <c r="M1922" i="9"/>
  <c r="H1922" i="9" s="1"/>
  <c r="M2245" i="9"/>
  <c r="M2246" i="9"/>
  <c r="M1921" i="9"/>
  <c r="H1921" i="9" s="1"/>
  <c r="M2247" i="9"/>
  <c r="M1894" i="9"/>
  <c r="H1894" i="9" s="1"/>
  <c r="M1895" i="9"/>
  <c r="H1895" i="9" s="1"/>
  <c r="M1876" i="9"/>
  <c r="H1876" i="9" s="1"/>
  <c r="M1887" i="9"/>
  <c r="H1887" i="9" s="1"/>
  <c r="M1846" i="9"/>
  <c r="H1846" i="9" s="1"/>
  <c r="M1847" i="9"/>
  <c r="H1847" i="9" s="1"/>
  <c r="M1848" i="9"/>
  <c r="H1848" i="9" s="1"/>
  <c r="M1849" i="9"/>
  <c r="H1849" i="9" s="1"/>
  <c r="M1850" i="9"/>
  <c r="H1850" i="9" s="1"/>
  <c r="M1851" i="9"/>
  <c r="H1851" i="9" s="1"/>
  <c r="M1852" i="9"/>
  <c r="H1852" i="9" s="1"/>
  <c r="M1853" i="9"/>
  <c r="H1853" i="9" s="1"/>
  <c r="M1854" i="9"/>
  <c r="H1854" i="9" s="1"/>
  <c r="M1858" i="9"/>
  <c r="H1858" i="9" s="1"/>
  <c r="M1855" i="9"/>
  <c r="H1855" i="9" s="1"/>
  <c r="M1856" i="9"/>
  <c r="H1856" i="9" s="1"/>
  <c r="M1857" i="9"/>
  <c r="H1857" i="9" s="1"/>
  <c r="M1859" i="9"/>
  <c r="H1859" i="9" s="1"/>
  <c r="M1860" i="9"/>
  <c r="H1860" i="9" s="1"/>
  <c r="M1861" i="9"/>
  <c r="H1861" i="9" s="1"/>
  <c r="M1862" i="9"/>
  <c r="H1862" i="9" s="1"/>
  <c r="M1863" i="9"/>
  <c r="H1863" i="9" s="1"/>
  <c r="M1864" i="9"/>
  <c r="H1864" i="9" s="1"/>
  <c r="M1865" i="9"/>
  <c r="H1865" i="9" s="1"/>
  <c r="M1866" i="9"/>
  <c r="H1866" i="9" s="1"/>
  <c r="M1867" i="9"/>
  <c r="H1867" i="9" s="1"/>
  <c r="M1868" i="9"/>
  <c r="H1868" i="9" s="1"/>
  <c r="M1869" i="9"/>
  <c r="H1869" i="9" s="1"/>
  <c r="M1870" i="9"/>
  <c r="H1870" i="9" s="1"/>
  <c r="M1871" i="9"/>
  <c r="H1871" i="9" s="1"/>
  <c r="M1872" i="9"/>
  <c r="H1872" i="9" s="1"/>
  <c r="M1873" i="9"/>
  <c r="H1873" i="9" s="1"/>
  <c r="M1874" i="9"/>
  <c r="H1874" i="9" s="1"/>
  <c r="M1875" i="9"/>
  <c r="H1875" i="9" s="1"/>
  <c r="M1877" i="9"/>
  <c r="H1877" i="9" s="1"/>
  <c r="M1878" i="9"/>
  <c r="H1878" i="9" s="1"/>
  <c r="M1879" i="9"/>
  <c r="H1879" i="9" s="1"/>
  <c r="M1880" i="9"/>
  <c r="H1880" i="9" s="1"/>
  <c r="M1881" i="9"/>
  <c r="H1881" i="9" s="1"/>
  <c r="M1882" i="9"/>
  <c r="H1882" i="9" s="1"/>
  <c r="M1883" i="9"/>
  <c r="H1883" i="9" s="1"/>
  <c r="M1845" i="9"/>
  <c r="H1845" i="9" s="1"/>
  <c r="M1884" i="9"/>
  <c r="H1884" i="9" s="1"/>
  <c r="M1885" i="9"/>
  <c r="H1885" i="9" s="1"/>
  <c r="M1886" i="9"/>
  <c r="H1886" i="9" s="1"/>
  <c r="M1888" i="9"/>
  <c r="H1888" i="9" s="1"/>
  <c r="M1889" i="9"/>
  <c r="H1889" i="9" s="1"/>
  <c r="M1890" i="9"/>
  <c r="H1890" i="9" s="1"/>
  <c r="M1891" i="9"/>
  <c r="H1891" i="9" s="1"/>
  <c r="M1892" i="9"/>
  <c r="H1892" i="9" s="1"/>
  <c r="M1893" i="9"/>
  <c r="H1893" i="9" s="1"/>
  <c r="M1327" i="9"/>
  <c r="M1326" i="9"/>
  <c r="M1328" i="9"/>
  <c r="M1322" i="9"/>
  <c r="M1323" i="9"/>
  <c r="M1324" i="9"/>
  <c r="M1325" i="9"/>
  <c r="M1984" i="9"/>
  <c r="H1984" i="9" s="1"/>
  <c r="M1982" i="9"/>
  <c r="H1982" i="9" s="1"/>
  <c r="M1983" i="9"/>
  <c r="H1983" i="9" s="1"/>
  <c r="M1981" i="9"/>
  <c r="H1981" i="9" s="1"/>
  <c r="M1980" i="9"/>
  <c r="H1980" i="9" s="1"/>
  <c r="M1979" i="9"/>
  <c r="H1979" i="9" s="1"/>
  <c r="M1978" i="9"/>
  <c r="H1978" i="9" s="1"/>
  <c r="M1977" i="9"/>
  <c r="H1977" i="9" s="1"/>
  <c r="M1976" i="9"/>
  <c r="H1976" i="9" s="1"/>
  <c r="M1975" i="9"/>
  <c r="H1975" i="9" s="1"/>
  <c r="AB2410" i="9"/>
  <c r="AC2410" i="9"/>
  <c r="X1770" i="9"/>
  <c r="Z1770" i="9" s="1"/>
  <c r="AC1769" i="9"/>
  <c r="AB1769" i="9"/>
  <c r="AC1758" i="9"/>
  <c r="AB1758" i="9"/>
  <c r="AC1757" i="9"/>
  <c r="AB1757" i="9"/>
  <c r="AC1756" i="9"/>
  <c r="AB1756" i="9"/>
  <c r="AC1755" i="9"/>
  <c r="AB1755" i="9"/>
  <c r="AC1754" i="9"/>
  <c r="AB1754" i="9"/>
  <c r="M2000" i="9"/>
  <c r="H2000" i="9" s="1"/>
  <c r="M2222" i="9"/>
  <c r="M2223" i="9"/>
  <c r="M2224" i="9"/>
  <c r="M1993" i="9"/>
  <c r="H1993" i="9" s="1"/>
  <c r="M2227" i="9"/>
  <c r="M2228" i="9"/>
  <c r="M2229" i="9"/>
  <c r="M2230" i="9"/>
  <c r="M1988" i="9"/>
  <c r="H1988" i="9" s="1"/>
  <c r="M1987" i="9"/>
  <c r="H1987" i="9" s="1"/>
  <c r="M2233" i="9"/>
  <c r="M2219" i="9"/>
  <c r="M1999" i="9"/>
  <c r="H1999" i="9" s="1"/>
  <c r="M2220" i="9"/>
  <c r="M1998" i="9"/>
  <c r="H1998" i="9" s="1"/>
  <c r="M2221" i="9"/>
  <c r="M1997" i="9"/>
  <c r="H1997" i="9" s="1"/>
  <c r="M1996" i="9"/>
  <c r="H1996" i="9" s="1"/>
  <c r="M1995" i="9"/>
  <c r="H1995" i="9" s="1"/>
  <c r="M1994" i="9"/>
  <c r="H1994" i="9" s="1"/>
  <c r="M2225" i="9"/>
  <c r="M2226" i="9"/>
  <c r="M1992" i="9"/>
  <c r="H1992" i="9" s="1"/>
  <c r="M1991" i="9"/>
  <c r="H1991" i="9" s="1"/>
  <c r="M1990" i="9"/>
  <c r="H1990" i="9" s="1"/>
  <c r="M1989" i="9"/>
  <c r="H1989" i="9" s="1"/>
  <c r="M2231" i="9"/>
  <c r="M2232" i="9"/>
  <c r="M1986" i="9"/>
  <c r="H1986" i="9" s="1"/>
  <c r="M1985" i="9"/>
  <c r="H1985" i="9" s="1"/>
  <c r="M1968" i="9"/>
  <c r="H1968" i="9" s="1"/>
  <c r="M1969" i="9"/>
  <c r="H1969" i="9" s="1"/>
  <c r="M1970" i="9"/>
  <c r="H1970" i="9" s="1"/>
  <c r="M1971" i="9"/>
  <c r="H1971" i="9" s="1"/>
  <c r="M1972" i="9"/>
  <c r="H1972" i="9" s="1"/>
  <c r="M1967" i="9"/>
  <c r="H1967" i="9" s="1"/>
  <c r="M1940" i="9"/>
  <c r="H1940" i="9" s="1"/>
  <c r="M1939" i="9"/>
  <c r="H1939" i="9" s="1"/>
  <c r="M1931" i="9"/>
  <c r="H1931" i="9" s="1"/>
  <c r="M2235" i="9"/>
  <c r="M2238" i="9"/>
  <c r="M1928" i="9"/>
  <c r="H1928" i="9" s="1"/>
  <c r="M2240" i="9"/>
  <c r="M1925" i="9"/>
  <c r="H1925" i="9" s="1"/>
  <c r="M1926" i="9"/>
  <c r="H1926" i="9" s="1"/>
  <c r="M2244" i="9"/>
  <c r="M2243" i="9"/>
  <c r="M1923" i="9"/>
  <c r="H1923" i="9" s="1"/>
  <c r="M1920" i="9"/>
  <c r="H1920" i="9" s="1"/>
  <c r="M1919" i="9"/>
  <c r="H1919" i="9" s="1"/>
  <c r="M1918" i="9"/>
  <c r="H1918" i="9" s="1"/>
  <c r="M1917" i="9"/>
  <c r="H1917" i="9" s="1"/>
  <c r="M1916" i="9"/>
  <c r="H1916" i="9" s="1"/>
  <c r="M1915" i="9"/>
  <c r="H1915" i="9" s="1"/>
  <c r="M1913" i="9"/>
  <c r="H1913" i="9" s="1"/>
  <c r="M1914" i="9"/>
  <c r="H1914" i="9" s="1"/>
  <c r="M1912" i="9"/>
  <c r="H1912" i="9" s="1"/>
  <c r="M1910" i="9"/>
  <c r="H1910" i="9" s="1"/>
  <c r="M1909" i="9"/>
  <c r="H1909" i="9" s="1"/>
  <c r="M1911" i="9"/>
  <c r="H1911" i="9" s="1"/>
  <c r="M1908" i="9"/>
  <c r="H1908" i="9" s="1"/>
  <c r="M1907" i="9"/>
  <c r="H1907" i="9" s="1"/>
  <c r="M1906" i="9"/>
  <c r="H1906" i="9" s="1"/>
  <c r="M1905" i="9"/>
  <c r="H1905" i="9" s="1"/>
  <c r="M1904" i="9"/>
  <c r="H1904" i="9" s="1"/>
  <c r="M1902" i="9"/>
  <c r="H1902" i="9" s="1"/>
  <c r="M1901" i="9"/>
  <c r="H1901" i="9" s="1"/>
  <c r="M1903" i="9"/>
  <c r="H1903" i="9" s="1"/>
  <c r="M1900" i="9"/>
  <c r="H1900" i="9" s="1"/>
  <c r="M1898" i="9"/>
  <c r="H1898" i="9" s="1"/>
  <c r="M1899" i="9"/>
  <c r="H1899" i="9" s="1"/>
  <c r="M1897" i="9"/>
  <c r="H1897" i="9" s="1"/>
  <c r="M1896" i="9"/>
  <c r="H1896" i="9" s="1"/>
  <c r="M2256" i="9"/>
  <c r="M2257" i="9"/>
  <c r="M2258" i="9"/>
  <c r="M2259" i="9"/>
  <c r="M2260" i="9"/>
  <c r="M2261" i="9"/>
  <c r="M2262" i="9"/>
  <c r="M2263" i="9"/>
  <c r="M2216" i="9"/>
  <c r="M2217" i="9"/>
  <c r="M2218" i="9"/>
  <c r="M2087" i="9"/>
  <c r="M2085" i="9"/>
  <c r="M2066" i="9"/>
  <c r="M2067" i="9"/>
  <c r="M2068" i="9"/>
  <c r="M2069" i="9"/>
  <c r="M2070" i="9"/>
  <c r="M2071" i="9"/>
  <c r="M2072" i="9"/>
  <c r="M2073" i="9"/>
  <c r="M2074" i="9"/>
  <c r="M2075" i="9"/>
  <c r="M2076" i="9"/>
  <c r="M2077" i="9"/>
  <c r="M2078" i="9"/>
  <c r="M2079" i="9"/>
  <c r="M2080" i="9"/>
  <c r="M2081" i="9"/>
  <c r="M2082" i="9"/>
  <c r="M2083" i="9"/>
  <c r="M2084" i="9"/>
  <c r="M2086" i="9"/>
  <c r="M2088" i="9"/>
  <c r="M2089" i="9"/>
  <c r="M2090" i="9"/>
  <c r="M2091" i="9"/>
  <c r="M2092" i="9"/>
  <c r="M2093" i="9"/>
  <c r="M2094" i="9"/>
  <c r="M2095" i="9"/>
  <c r="M2097" i="9"/>
  <c r="M2098" i="9"/>
  <c r="M2099" i="9"/>
  <c r="M2100" i="9"/>
  <c r="M2101" i="9"/>
  <c r="M2102" i="9"/>
  <c r="M2103" i="9"/>
  <c r="M2104" i="9"/>
  <c r="M2105" i="9"/>
  <c r="M2106" i="9"/>
  <c r="M2107" i="9"/>
  <c r="M2108" i="9"/>
  <c r="M2109" i="9"/>
  <c r="M2110" i="9"/>
  <c r="M2111" i="9"/>
  <c r="M2112" i="9"/>
  <c r="M2113" i="9"/>
  <c r="M2114" i="9"/>
  <c r="M2115" i="9"/>
  <c r="M2116" i="9"/>
  <c r="M2117" i="9"/>
  <c r="M2118" i="9"/>
  <c r="M2119" i="9"/>
  <c r="M2120" i="9"/>
  <c r="M2121" i="9"/>
  <c r="M2122" i="9"/>
  <c r="M2096" i="9"/>
  <c r="M2123" i="9"/>
  <c r="M2124" i="9"/>
  <c r="M2125" i="9"/>
  <c r="M2126" i="9"/>
  <c r="M2127" i="9"/>
  <c r="M2128" i="9"/>
  <c r="M2129" i="9"/>
  <c r="M2130" i="9"/>
  <c r="M2131" i="9"/>
  <c r="M2132" i="9"/>
  <c r="M2133" i="9"/>
  <c r="M2134" i="9"/>
  <c r="M2135" i="9"/>
  <c r="M2136" i="9"/>
  <c r="M2137" i="9"/>
  <c r="M2138" i="9"/>
  <c r="M2139" i="9"/>
  <c r="M2140" i="9"/>
  <c r="M2141" i="9"/>
  <c r="M2142" i="9"/>
  <c r="M2143" i="9"/>
  <c r="M2144" i="9"/>
  <c r="M2145" i="9"/>
  <c r="M2146" i="9"/>
  <c r="M2147" i="9"/>
  <c r="M2148" i="9"/>
  <c r="M2149" i="9"/>
  <c r="M2150" i="9"/>
  <c r="M2151" i="9"/>
  <c r="M2152" i="9"/>
  <c r="M2153" i="9"/>
  <c r="M2154" i="9"/>
  <c r="M2155" i="9"/>
  <c r="M2156" i="9"/>
  <c r="M2157" i="9"/>
  <c r="M2158" i="9"/>
  <c r="M2159" i="9"/>
  <c r="M2160" i="9"/>
  <c r="M2161" i="9"/>
  <c r="M2162" i="9"/>
  <c r="M2163" i="9"/>
  <c r="M2164" i="9"/>
  <c r="M2165" i="9"/>
  <c r="M2166" i="9"/>
  <c r="M2167" i="9"/>
  <c r="M2168" i="9"/>
  <c r="M2169" i="9"/>
  <c r="M2170" i="9"/>
  <c r="M2171" i="9"/>
  <c r="M2172" i="9"/>
  <c r="M2173" i="9"/>
  <c r="M2174" i="9"/>
  <c r="M2175" i="9"/>
  <c r="M2176" i="9"/>
  <c r="M2177" i="9"/>
  <c r="M2178" i="9"/>
  <c r="M2179" i="9"/>
  <c r="M2180" i="9"/>
  <c r="M2181" i="9"/>
  <c r="M2182" i="9"/>
  <c r="M2183" i="9"/>
  <c r="M2184" i="9"/>
  <c r="M2185" i="9"/>
  <c r="M2186" i="9"/>
  <c r="M2187" i="9"/>
  <c r="M2188" i="9"/>
  <c r="M2189" i="9"/>
  <c r="M2190" i="9"/>
  <c r="M2191" i="9"/>
  <c r="M2192" i="9"/>
  <c r="M2193" i="9"/>
  <c r="M2194" i="9"/>
  <c r="M2195" i="9"/>
  <c r="M2196" i="9"/>
  <c r="M2197" i="9"/>
  <c r="M2198" i="9"/>
  <c r="M2199" i="9"/>
  <c r="M2200" i="9"/>
  <c r="M2201" i="9"/>
  <c r="M2202" i="9"/>
  <c r="M2203" i="9"/>
  <c r="M2204" i="9"/>
  <c r="M2205" i="9"/>
  <c r="M2206" i="9"/>
  <c r="M2207" i="9"/>
  <c r="M2208" i="9"/>
  <c r="M2209" i="9"/>
  <c r="M2210" i="9"/>
  <c r="M2211" i="9"/>
  <c r="M2212" i="9"/>
  <c r="M2213" i="9"/>
  <c r="M2214" i="9"/>
  <c r="M2215" i="9"/>
  <c r="M2065" i="9"/>
  <c r="M2064" i="9"/>
  <c r="M2063" i="9"/>
  <c r="M2062" i="9"/>
  <c r="M2061" i="9"/>
  <c r="M2060" i="9"/>
  <c r="M2059" i="9"/>
  <c r="M2058" i="9"/>
  <c r="M2057" i="9"/>
  <c r="M2056" i="9"/>
  <c r="M2055" i="9"/>
  <c r="M2054" i="9"/>
  <c r="M2053" i="9"/>
  <c r="M2052" i="9"/>
  <c r="M2050" i="9"/>
  <c r="M1224" i="9"/>
  <c r="H1224" i="9" s="1"/>
  <c r="M2049" i="9"/>
  <c r="H2049" i="9" s="1"/>
  <c r="M2048" i="9"/>
  <c r="H2048" i="9" s="1"/>
  <c r="M2047" i="9"/>
  <c r="H2047" i="9" s="1"/>
  <c r="M2046" i="9"/>
  <c r="H2046" i="9" s="1"/>
  <c r="M2045" i="9"/>
  <c r="H2045" i="9" s="1"/>
  <c r="M2044" i="9"/>
  <c r="H2044" i="9" s="1"/>
  <c r="M2043" i="9"/>
  <c r="H2043" i="9" s="1"/>
  <c r="M2042" i="9"/>
  <c r="H2042" i="9" s="1"/>
  <c r="M2041" i="9"/>
  <c r="H2041" i="9" s="1"/>
  <c r="M2040" i="9"/>
  <c r="H2040" i="9" s="1"/>
  <c r="M2039" i="9"/>
  <c r="H2039" i="9" s="1"/>
  <c r="M2038" i="9"/>
  <c r="H2038" i="9" s="1"/>
  <c r="M2037" i="9"/>
  <c r="H2037" i="9" s="1"/>
  <c r="M2036" i="9"/>
  <c r="H2036" i="9" s="1"/>
  <c r="M2035" i="9"/>
  <c r="H2035" i="9" s="1"/>
  <c r="M2034" i="9"/>
  <c r="H2034" i="9" s="1"/>
  <c r="M2033" i="9"/>
  <c r="H2033" i="9" s="1"/>
  <c r="M2032" i="9"/>
  <c r="H2032" i="9" s="1"/>
  <c r="M2031" i="9"/>
  <c r="H2031" i="9" s="1"/>
  <c r="M2030" i="9"/>
  <c r="H2030" i="9" s="1"/>
  <c r="M2029" i="9"/>
  <c r="H2029" i="9" s="1"/>
  <c r="M2028" i="9"/>
  <c r="H2028" i="9" s="1"/>
  <c r="M2027" i="9"/>
  <c r="H2027" i="9" s="1"/>
  <c r="M2026" i="9"/>
  <c r="H2026" i="9" s="1"/>
  <c r="M2025" i="9"/>
  <c r="H2025" i="9" s="1"/>
  <c r="M2306" i="9"/>
  <c r="M2024" i="9"/>
  <c r="H2024" i="9" s="1"/>
  <c r="M2023" i="9"/>
  <c r="H2023" i="9" s="1"/>
  <c r="M2022" i="9"/>
  <c r="H2022" i="9" s="1"/>
  <c r="M2021" i="9"/>
  <c r="H2021" i="9" s="1"/>
  <c r="M2020" i="9"/>
  <c r="H2020" i="9" s="1"/>
  <c r="M2019" i="9"/>
  <c r="H2019" i="9" s="1"/>
  <c r="M2018" i="9"/>
  <c r="H2018" i="9" s="1"/>
  <c r="M2017" i="9"/>
  <c r="H2017" i="9" s="1"/>
  <c r="M2016" i="9"/>
  <c r="H2016" i="9" s="1"/>
  <c r="M2015" i="9"/>
  <c r="H2015" i="9" s="1"/>
  <c r="M2014" i="9"/>
  <c r="H2014" i="9" s="1"/>
  <c r="M2013" i="9"/>
  <c r="H2013" i="9" s="1"/>
  <c r="M2012" i="9"/>
  <c r="H2012" i="9" s="1"/>
  <c r="M2011" i="9"/>
  <c r="H2011" i="9" s="1"/>
  <c r="M2010" i="9"/>
  <c r="H2010" i="9" s="1"/>
  <c r="M2009" i="9"/>
  <c r="H2009" i="9" s="1"/>
  <c r="M2008" i="9"/>
  <c r="H2008" i="9" s="1"/>
  <c r="M2007" i="9"/>
  <c r="H2007" i="9" s="1"/>
  <c r="M2006" i="9"/>
  <c r="H2006" i="9" s="1"/>
  <c r="M2005" i="9"/>
  <c r="H2005" i="9" s="1"/>
  <c r="M2004" i="9"/>
  <c r="H2004" i="9" s="1"/>
  <c r="M2003" i="9"/>
  <c r="H2003" i="9" s="1"/>
  <c r="M2002" i="9"/>
  <c r="H2002" i="9" s="1"/>
  <c r="M2001" i="9"/>
  <c r="H2001" i="9" s="1"/>
  <c r="M2264" i="9"/>
  <c r="M2265" i="9"/>
  <c r="M2266" i="9"/>
  <c r="M2267" i="9"/>
  <c r="M2268" i="9"/>
  <c r="M2269" i="9"/>
  <c r="M2270" i="9"/>
  <c r="M2271" i="9"/>
  <c r="M2272" i="9"/>
  <c r="M2273" i="9"/>
  <c r="M2274" i="9"/>
  <c r="M2275" i="9"/>
  <c r="M2276" i="9"/>
  <c r="M2277" i="9"/>
  <c r="M2278" i="9"/>
  <c r="M2279" i="9"/>
  <c r="M2280" i="9"/>
  <c r="M2281" i="9"/>
  <c r="M2282" i="9"/>
  <c r="M2283" i="9"/>
  <c r="M2284" i="9"/>
  <c r="M2285" i="9"/>
  <c r="M2286" i="9"/>
  <c r="M2287" i="9"/>
  <c r="M2288" i="9"/>
  <c r="M2289" i="9"/>
  <c r="M2290" i="9"/>
  <c r="M2291" i="9"/>
  <c r="M2292" i="9"/>
  <c r="M2293" i="9"/>
  <c r="M2294" i="9"/>
  <c r="M2295" i="9"/>
  <c r="M2296" i="9"/>
  <c r="M2297" i="9"/>
  <c r="M2298" i="9"/>
  <c r="M2299" i="9"/>
  <c r="M2300" i="9"/>
  <c r="M2301" i="9"/>
  <c r="M2302" i="9"/>
  <c r="M2303" i="9"/>
  <c r="M2304" i="9"/>
  <c r="M2305" i="9"/>
  <c r="M2051" i="9"/>
  <c r="M2307" i="9"/>
  <c r="M2248" i="9"/>
  <c r="M2249" i="9"/>
  <c r="M2250" i="9"/>
  <c r="M2251" i="9"/>
  <c r="M2252" i="9"/>
  <c r="M2253" i="9"/>
  <c r="M2254" i="9"/>
  <c r="M2255" i="9"/>
  <c r="M2234" i="9"/>
  <c r="AC2354" i="9"/>
  <c r="AB2354" i="9"/>
  <c r="AC2348" i="9"/>
  <c r="AB2348" i="9"/>
  <c r="AC2342" i="9"/>
  <c r="AB2342" i="9"/>
  <c r="AC2336" i="9"/>
  <c r="AB2336" i="9"/>
  <c r="AC2330" i="9"/>
  <c r="AB2330" i="9"/>
  <c r="AC2324" i="9"/>
  <c r="AB2324" i="9"/>
  <c r="AC2318" i="9"/>
  <c r="AB2318" i="9"/>
  <c r="AC2313" i="9"/>
  <c r="AB2313" i="9"/>
  <c r="AC2307" i="9"/>
  <c r="AB2307" i="9"/>
  <c r="AC2298" i="9"/>
  <c r="AB2298" i="9"/>
  <c r="AC2289" i="9"/>
  <c r="AB2289" i="9"/>
  <c r="AC2280" i="9"/>
  <c r="AB2280" i="9"/>
  <c r="AC2271" i="9"/>
  <c r="AB2271" i="9"/>
  <c r="AC2263" i="9"/>
  <c r="AB2263" i="9"/>
  <c r="AC2255" i="9"/>
  <c r="AB2255" i="9"/>
  <c r="AC2349" i="9"/>
  <c r="AB2349" i="9"/>
  <c r="AC2343" i="9"/>
  <c r="AB2343" i="9"/>
  <c r="AC2337" i="9"/>
  <c r="AB2337" i="9"/>
  <c r="AC2331" i="9"/>
  <c r="AB2331" i="9"/>
  <c r="AC2325" i="9"/>
  <c r="AB2325" i="9"/>
  <c r="AC2319" i="9"/>
  <c r="AB2319" i="9"/>
  <c r="AC2314" i="9"/>
  <c r="AB2314" i="9"/>
  <c r="AC2308" i="9"/>
  <c r="AB2308" i="9"/>
  <c r="AC2215" i="9"/>
  <c r="AB2215" i="9"/>
  <c r="AC2209" i="9"/>
  <c r="AB2209" i="9"/>
  <c r="AC2203" i="9"/>
  <c r="AB2203" i="9"/>
  <c r="AC2197" i="9"/>
  <c r="AB2197" i="9"/>
  <c r="AC2191" i="9"/>
  <c r="AB2191" i="9"/>
  <c r="AC2185" i="9"/>
  <c r="AB2185" i="9"/>
  <c r="AC2179" i="9"/>
  <c r="AB2179" i="9"/>
  <c r="AC2173" i="9"/>
  <c r="AB2173" i="9"/>
  <c r="AC2167" i="9"/>
  <c r="AB2167" i="9"/>
  <c r="AC2161" i="9"/>
  <c r="AB2161" i="9"/>
  <c r="AC2155" i="9"/>
  <c r="AB2155" i="9"/>
  <c r="AB2149" i="9"/>
  <c r="AC2149" i="9"/>
  <c r="AB2143" i="9"/>
  <c r="AC2143" i="9"/>
  <c r="AC2137" i="9"/>
  <c r="AB2137" i="9"/>
  <c r="AB2131" i="9"/>
  <c r="AC2131" i="9"/>
  <c r="AC2125" i="9"/>
  <c r="AB2125" i="9"/>
  <c r="AB2119" i="9"/>
  <c r="AC2119" i="9"/>
  <c r="AB2113" i="9"/>
  <c r="AC2113" i="9"/>
  <c r="AB2107" i="9"/>
  <c r="AC2107" i="9"/>
  <c r="AB2101" i="9"/>
  <c r="AC2101" i="9"/>
  <c r="AB2095" i="9"/>
  <c r="AC2095" i="9"/>
  <c r="AB2089" i="9"/>
  <c r="AC2089" i="9"/>
  <c r="AB2083" i="9"/>
  <c r="AC2083" i="9"/>
  <c r="AC2077" i="9"/>
  <c r="AB2077" i="9"/>
  <c r="AB2071" i="9"/>
  <c r="AC2071" i="9"/>
  <c r="AC2210" i="9"/>
  <c r="AB2210" i="9"/>
  <c r="AC2204" i="9"/>
  <c r="AB2204" i="9"/>
  <c r="AC2198" i="9"/>
  <c r="AB2198" i="9"/>
  <c r="AC2192" i="9"/>
  <c r="AB2192" i="9"/>
  <c r="AC2186" i="9"/>
  <c r="AB2186" i="9"/>
  <c r="AB2180" i="9"/>
  <c r="AC2180" i="9"/>
  <c r="AB2174" i="9"/>
  <c r="AC2174" i="9"/>
  <c r="AC2168" i="9"/>
  <c r="AB2168" i="9"/>
  <c r="AC2162" i="9"/>
  <c r="AB2162" i="9"/>
  <c r="AB2156" i="9"/>
  <c r="AC2156" i="9"/>
  <c r="AB2150" i="9"/>
  <c r="AC2150" i="9"/>
  <c r="AC2144" i="9"/>
  <c r="AB2144" i="9"/>
  <c r="AC2138" i="9"/>
  <c r="AB2138" i="9"/>
  <c r="AC2132" i="9"/>
  <c r="AB2132" i="9"/>
  <c r="AC2126" i="9"/>
  <c r="AB2126" i="9"/>
  <c r="AC2120" i="9"/>
  <c r="AB2120" i="9"/>
  <c r="AC2114" i="9"/>
  <c r="AB2114" i="9"/>
  <c r="AC2108" i="9"/>
  <c r="AB2108" i="9"/>
  <c r="AB2102" i="9"/>
  <c r="AC2102" i="9"/>
  <c r="AC2096" i="9"/>
  <c r="AB2096" i="9"/>
  <c r="AC2090" i="9"/>
  <c r="AB2090" i="9"/>
  <c r="AC2084" i="9"/>
  <c r="AB2084" i="9"/>
  <c r="AC2078" i="9"/>
  <c r="AB2078" i="9"/>
  <c r="AC2072" i="9"/>
  <c r="AB2072" i="9"/>
  <c r="AC2066" i="9"/>
  <c r="AB2066" i="9"/>
  <c r="M1257" i="9"/>
  <c r="M1254" i="9"/>
  <c r="M1252" i="9"/>
  <c r="M1250" i="9"/>
  <c r="M1246" i="9"/>
  <c r="M1240" i="9"/>
  <c r="M1321" i="9"/>
  <c r="M1245" i="9"/>
  <c r="M1239" i="9"/>
  <c r="M1259" i="9"/>
  <c r="M1258" i="9"/>
  <c r="M1256" i="9"/>
  <c r="M1255" i="9"/>
  <c r="M1253" i="9"/>
  <c r="M1251" i="9"/>
  <c r="M1247" i="9"/>
  <c r="M1320" i="9"/>
  <c r="M1706" i="9"/>
  <c r="M1800" i="9"/>
  <c r="M1799" i="9"/>
  <c r="M1705" i="9"/>
  <c r="M1798" i="9"/>
  <c r="M1704" i="9"/>
  <c r="M1796" i="9"/>
  <c r="M1702" i="9"/>
  <c r="M1795" i="9"/>
  <c r="M1701" i="9"/>
  <c r="M1794" i="9"/>
  <c r="M1700" i="9"/>
  <c r="M1792" i="9"/>
  <c r="M1684" i="9"/>
  <c r="M1676" i="9"/>
  <c r="M1784" i="9"/>
  <c r="M1674" i="9"/>
  <c r="M1782" i="9"/>
  <c r="M1671" i="9"/>
  <c r="M1779" i="9"/>
  <c r="M1670" i="9"/>
  <c r="M1778" i="9"/>
  <c r="M1669" i="9"/>
  <c r="M1777" i="9"/>
  <c r="M1668" i="9"/>
  <c r="M1776" i="9"/>
  <c r="M1666" i="9"/>
  <c r="M1774" i="9"/>
  <c r="M1665" i="9"/>
  <c r="M1773" i="9"/>
  <c r="M1664" i="9"/>
  <c r="M1772" i="9"/>
  <c r="M1663" i="9"/>
  <c r="M1771" i="9"/>
  <c r="M1662" i="9"/>
  <c r="M1770" i="9"/>
  <c r="M1661" i="9"/>
  <c r="M1769" i="9"/>
  <c r="M1660" i="9"/>
  <c r="M1768" i="9"/>
  <c r="M1659" i="9"/>
  <c r="M1767" i="9"/>
  <c r="M1658" i="9"/>
  <c r="M1766" i="9"/>
  <c r="M1657" i="9"/>
  <c r="M1765" i="9"/>
  <c r="M1761" i="9"/>
  <c r="M1652" i="9"/>
  <c r="M1760" i="9"/>
  <c r="M1651" i="9"/>
  <c r="M1759" i="9"/>
  <c r="M1650" i="9"/>
  <c r="M1649" i="9"/>
  <c r="M1648" i="9"/>
  <c r="M1647" i="9"/>
  <c r="M1645" i="9"/>
  <c r="M1644" i="9"/>
  <c r="M1751" i="9"/>
  <c r="M1641" i="9"/>
  <c r="M1640" i="9"/>
  <c r="M1747" i="9"/>
  <c r="M1637" i="9"/>
  <c r="M1631" i="9"/>
  <c r="M1626" i="9"/>
  <c r="M1624" i="9"/>
  <c r="M1757" i="9"/>
  <c r="M1756" i="9"/>
  <c r="M1646" i="9"/>
  <c r="M1753" i="9"/>
  <c r="M1643" i="9"/>
  <c r="M1750" i="9"/>
  <c r="M1748" i="9"/>
  <c r="M1638" i="9"/>
  <c r="M1745" i="9"/>
  <c r="M1739" i="9"/>
  <c r="M1732" i="9"/>
  <c r="M1758" i="9"/>
  <c r="M1755" i="9"/>
  <c r="M1754" i="9"/>
  <c r="M1752" i="9"/>
  <c r="M1642" i="9"/>
  <c r="M1749" i="9"/>
  <c r="M1639" i="9"/>
  <c r="M1746" i="9"/>
  <c r="M1630" i="9"/>
  <c r="M1733" i="9"/>
  <c r="M1731" i="9"/>
  <c r="M1636" i="9"/>
  <c r="M1738" i="9"/>
  <c r="M1625" i="9"/>
  <c r="M1730" i="9"/>
  <c r="M1248" i="9"/>
  <c r="M1249" i="9"/>
  <c r="M1242" i="9"/>
  <c r="M1241" i="9"/>
  <c r="M1699" i="9"/>
  <c r="M1826" i="9"/>
  <c r="M1697" i="9"/>
  <c r="M1824" i="9"/>
  <c r="M1825" i="9"/>
  <c r="M1820" i="9"/>
  <c r="M1818" i="9"/>
  <c r="M1694" i="9"/>
  <c r="M1819" i="9"/>
  <c r="M1817" i="9"/>
  <c r="M1693" i="9"/>
  <c r="M1816" i="9"/>
  <c r="M1815" i="9"/>
  <c r="M1813" i="9"/>
  <c r="M1812" i="9"/>
  <c r="M1691" i="9"/>
  <c r="M1811" i="9"/>
  <c r="M1810" i="9"/>
  <c r="M1690" i="9"/>
  <c r="M1809" i="9"/>
  <c r="M1808" i="9"/>
  <c r="M1689" i="9"/>
  <c r="M1807" i="9"/>
  <c r="M1806" i="9"/>
  <c r="M1688" i="9"/>
  <c r="M1801" i="9"/>
  <c r="M1707" i="9"/>
  <c r="M1797" i="9"/>
  <c r="M1703" i="9"/>
  <c r="M1793" i="9"/>
  <c r="M1685" i="9"/>
  <c r="M1791" i="9"/>
  <c r="M1683" i="9"/>
  <c r="M1790" i="9"/>
  <c r="M1682" i="9"/>
  <c r="M1681" i="9"/>
  <c r="M1789" i="9"/>
  <c r="M1788" i="9"/>
  <c r="M1680" i="9"/>
  <c r="M1679" i="9"/>
  <c r="M1787" i="9"/>
  <c r="M1786" i="9"/>
  <c r="M1678" i="9"/>
  <c r="M1677" i="9"/>
  <c r="M1785" i="9"/>
  <c r="M1675" i="9"/>
  <c r="M1783" i="9"/>
  <c r="M1673" i="9"/>
  <c r="M1781" i="9"/>
  <c r="M1672" i="9"/>
  <c r="M1780" i="9"/>
  <c r="M1667" i="9"/>
  <c r="M1775" i="9"/>
  <c r="M1762" i="9"/>
  <c r="M1763" i="9"/>
  <c r="M1764" i="9"/>
  <c r="M1656" i="9"/>
  <c r="M1654" i="9"/>
  <c r="M1653" i="9"/>
  <c r="M1655" i="9"/>
  <c r="M1743" i="9"/>
  <c r="M1744" i="9"/>
  <c r="M1635" i="9"/>
  <c r="M1742" i="9"/>
  <c r="M1634" i="9"/>
  <c r="M1741" i="9"/>
  <c r="M1633" i="9"/>
  <c r="M1740" i="9"/>
  <c r="M1632" i="9"/>
  <c r="M1736" i="9"/>
  <c r="M1737" i="9"/>
  <c r="M1629" i="9"/>
  <c r="M1628" i="9"/>
  <c r="M1735" i="9"/>
  <c r="M1734" i="9"/>
  <c r="M1627" i="9"/>
  <c r="M1623" i="9"/>
  <c r="M1728" i="9"/>
  <c r="M1729" i="9"/>
  <c r="M1726" i="9"/>
  <c r="M1727" i="9"/>
  <c r="M1622" i="9"/>
  <c r="M1621" i="9"/>
  <c r="M1725" i="9"/>
  <c r="M1724" i="9"/>
  <c r="M1620" i="9"/>
  <c r="M1722" i="9"/>
  <c r="M1723" i="9"/>
  <c r="M1619" i="9"/>
  <c r="M1720" i="9"/>
  <c r="M1721" i="9"/>
  <c r="M1618" i="9"/>
  <c r="M1718" i="9"/>
  <c r="M1719" i="9"/>
  <c r="M1617" i="9"/>
  <c r="M1717" i="9"/>
  <c r="M1716" i="9"/>
  <c r="M1616" i="9"/>
  <c r="M1714" i="9"/>
  <c r="M1715" i="9"/>
  <c r="M1615" i="9"/>
  <c r="M1614" i="9"/>
  <c r="M1712" i="9"/>
  <c r="M1713" i="9"/>
  <c r="M1613" i="9"/>
  <c r="M1710" i="9"/>
  <c r="M1711" i="9"/>
  <c r="M1612" i="9"/>
  <c r="M1709" i="9"/>
  <c r="M1708" i="9"/>
  <c r="M1609" i="9"/>
  <c r="M1610" i="9"/>
  <c r="M1611" i="9"/>
  <c r="M1608" i="9"/>
  <c r="M1607" i="9"/>
  <c r="M1606" i="9"/>
  <c r="M1604" i="9"/>
  <c r="M1601" i="9"/>
  <c r="M1603" i="9"/>
  <c r="M1605" i="9"/>
  <c r="M1602" i="9"/>
  <c r="M3220" i="9"/>
  <c r="M3217" i="9"/>
  <c r="M3210" i="9"/>
  <c r="M3204" i="9"/>
  <c r="M3198" i="9"/>
  <c r="M3195" i="9"/>
  <c r="M3189" i="9"/>
  <c r="M3182" i="9"/>
  <c r="M3175" i="9"/>
  <c r="M1415" i="9"/>
  <c r="M1422" i="9"/>
  <c r="M1426" i="9"/>
  <c r="M1432" i="9"/>
  <c r="M1439" i="9"/>
  <c r="M1445" i="9"/>
  <c r="M1451" i="9"/>
  <c r="M1456" i="9"/>
  <c r="M1463" i="9"/>
  <c r="M1469" i="9"/>
  <c r="M1475" i="9"/>
  <c r="M1481" i="9"/>
  <c r="M1488" i="9"/>
  <c r="M1492" i="9"/>
  <c r="M1500" i="9"/>
  <c r="M1334" i="9"/>
  <c r="M1340" i="9"/>
  <c r="M1347" i="9"/>
  <c r="M1352" i="9"/>
  <c r="M1358" i="9"/>
  <c r="M1364" i="9"/>
  <c r="M1371" i="9"/>
  <c r="M1377" i="9"/>
  <c r="M1383" i="9"/>
  <c r="M1388" i="9"/>
  <c r="M1394" i="9"/>
  <c r="M1400" i="9"/>
  <c r="M1407" i="9"/>
  <c r="M1319" i="9"/>
  <c r="M1588" i="9"/>
  <c r="M1584" i="9"/>
  <c r="M1578" i="9"/>
  <c r="M1573" i="9"/>
  <c r="M1569" i="9"/>
  <c r="M1563" i="9"/>
  <c r="M1559" i="9"/>
  <c r="M1553" i="9"/>
  <c r="M1547" i="9"/>
  <c r="M1542" i="9"/>
  <c r="M1537" i="9"/>
  <c r="M1532" i="9"/>
  <c r="M1527" i="9"/>
  <c r="M1522" i="9"/>
  <c r="M1516" i="9"/>
  <c r="M1512" i="9"/>
  <c r="M1507" i="9"/>
  <c r="M1296" i="9"/>
  <c r="M1287" i="9"/>
  <c r="M1281" i="9"/>
  <c r="M1276" i="9"/>
  <c r="M1272" i="9"/>
  <c r="M1265" i="9"/>
  <c r="M1261" i="9"/>
  <c r="M1235" i="9"/>
  <c r="M1230" i="9"/>
  <c r="M1225" i="9"/>
  <c r="H1225" i="9" s="1"/>
  <c r="M1220" i="9"/>
  <c r="H1220" i="9" s="1"/>
  <c r="M1215" i="9"/>
  <c r="H1215" i="9" s="1"/>
  <c r="M1210" i="9"/>
  <c r="H1210" i="9" s="1"/>
  <c r="M1205" i="9"/>
  <c r="H1205" i="9" s="1"/>
  <c r="M1202" i="9"/>
  <c r="H1202" i="9" s="1"/>
  <c r="M1197" i="9"/>
  <c r="H1197" i="9" s="1"/>
  <c r="M1192" i="9"/>
  <c r="H1192" i="9" s="1"/>
  <c r="M1187" i="9"/>
  <c r="H1187" i="9" s="1"/>
  <c r="M1181" i="9"/>
  <c r="H1181" i="9" s="1"/>
  <c r="M1176" i="9"/>
  <c r="H1176" i="9" s="1"/>
  <c r="M1171" i="9"/>
  <c r="H1171" i="9" s="1"/>
  <c r="M1166" i="9"/>
  <c r="H1166" i="9" s="1"/>
  <c r="M1162" i="9"/>
  <c r="H1162" i="9" s="1"/>
  <c r="M1156" i="9"/>
  <c r="H1156" i="9" s="1"/>
  <c r="M1151" i="9"/>
  <c r="H1151" i="9" s="1"/>
  <c r="M1146" i="9"/>
  <c r="H1146" i="9" s="1"/>
  <c r="M1141" i="9"/>
  <c r="H1141" i="9" s="1"/>
  <c r="M1136" i="9"/>
  <c r="H1136" i="9" s="1"/>
  <c r="M1131" i="9"/>
  <c r="H1131" i="9" s="1"/>
  <c r="M3244" i="9"/>
  <c r="M3239" i="9"/>
  <c r="M3234" i="9"/>
  <c r="M3228" i="9"/>
  <c r="M3221" i="9"/>
  <c r="M3214" i="9"/>
  <c r="M3206" i="9"/>
  <c r="M3199" i="9"/>
  <c r="M3192" i="9"/>
  <c r="M3185" i="9"/>
  <c r="M3178" i="9"/>
  <c r="M1418" i="9"/>
  <c r="M1425" i="9"/>
  <c r="M1433" i="9"/>
  <c r="M1440" i="9"/>
  <c r="M1447" i="9"/>
  <c r="M1454" i="9"/>
  <c r="M1461" i="9"/>
  <c r="M1468" i="9"/>
  <c r="M1476" i="9"/>
  <c r="M1483" i="9"/>
  <c r="M1490" i="9"/>
  <c r="M1497" i="9"/>
  <c r="M1505" i="9"/>
  <c r="M1329" i="9"/>
  <c r="M1336" i="9"/>
  <c r="M1343" i="9"/>
  <c r="M1351" i="9"/>
  <c r="M1359" i="9"/>
  <c r="M1366" i="9"/>
  <c r="M1373" i="9"/>
  <c r="M1380" i="9"/>
  <c r="M1387" i="9"/>
  <c r="M1395" i="9"/>
  <c r="M1402" i="9"/>
  <c r="M1409" i="9"/>
  <c r="M1600" i="9"/>
  <c r="M1595" i="9"/>
  <c r="M1590" i="9"/>
  <c r="M1585" i="9"/>
  <c r="M1580" i="9"/>
  <c r="M1575" i="9"/>
  <c r="M1570" i="9"/>
  <c r="M1565" i="9"/>
  <c r="M1560" i="9"/>
  <c r="M1555" i="9"/>
  <c r="M1550" i="9"/>
  <c r="M1545" i="9"/>
  <c r="M1540" i="9"/>
  <c r="M1535" i="9"/>
  <c r="M1530" i="9"/>
  <c r="M1525" i="9"/>
  <c r="M1520" i="9"/>
  <c r="M1515" i="9"/>
  <c r="M1510" i="9"/>
  <c r="M1499" i="9"/>
  <c r="M1298" i="9"/>
  <c r="M1284" i="9"/>
  <c r="M1279" i="9"/>
  <c r="M1274" i="9"/>
  <c r="M1269" i="9"/>
  <c r="M1264" i="9"/>
  <c r="M1234" i="9"/>
  <c r="M1229" i="9"/>
  <c r="M1219" i="9"/>
  <c r="H1219" i="9" s="1"/>
  <c r="M1214" i="9"/>
  <c r="H1214" i="9" s="1"/>
  <c r="M1209" i="9"/>
  <c r="H1209" i="9" s="1"/>
  <c r="M1204" i="9"/>
  <c r="H1204" i="9" s="1"/>
  <c r="M1199" i="9"/>
  <c r="H1199" i="9" s="1"/>
  <c r="M1195" i="9"/>
  <c r="H1195" i="9" s="1"/>
  <c r="M1190" i="9"/>
  <c r="H1190" i="9" s="1"/>
  <c r="M1185" i="9"/>
  <c r="H1185" i="9" s="1"/>
  <c r="M1180" i="9"/>
  <c r="H1180" i="9" s="1"/>
  <c r="M1175" i="9"/>
  <c r="H1175" i="9" s="1"/>
  <c r="M1170" i="9"/>
  <c r="H1170" i="9" s="1"/>
  <c r="M1165" i="9"/>
  <c r="H1165" i="9" s="1"/>
  <c r="M1160" i="9"/>
  <c r="H1160" i="9" s="1"/>
  <c r="M1155" i="9"/>
  <c r="H1155" i="9" s="1"/>
  <c r="M1150" i="9"/>
  <c r="H1150" i="9" s="1"/>
  <c r="M1145" i="9"/>
  <c r="H1145" i="9" s="1"/>
  <c r="M1140" i="9"/>
  <c r="H1140" i="9" s="1"/>
  <c r="M1135" i="9"/>
  <c r="H1135" i="9" s="1"/>
  <c r="M1130" i="9"/>
  <c r="H1130" i="9" s="1"/>
  <c r="M3243" i="9"/>
  <c r="M3238" i="9"/>
  <c r="M3232" i="9"/>
  <c r="M3227" i="9"/>
  <c r="M3219" i="9"/>
  <c r="M3212" i="9"/>
  <c r="M3205" i="9"/>
  <c r="M3200" i="9"/>
  <c r="M3191" i="9"/>
  <c r="M3184" i="9"/>
  <c r="M3177" i="9"/>
  <c r="M1417" i="9"/>
  <c r="M1424" i="9"/>
  <c r="M1431" i="9"/>
  <c r="M1438" i="9"/>
  <c r="M1446" i="9"/>
  <c r="M1453" i="9"/>
  <c r="M1460" i="9"/>
  <c r="M1467" i="9"/>
  <c r="M1474" i="9"/>
  <c r="M1482" i="9"/>
  <c r="M1489" i="9"/>
  <c r="M1496" i="9"/>
  <c r="M1504" i="9"/>
  <c r="M1335" i="9"/>
  <c r="M1342" i="9"/>
  <c r="M1349" i="9"/>
  <c r="M1356" i="9"/>
  <c r="M1363" i="9"/>
  <c r="M1370" i="9"/>
  <c r="M1378" i="9"/>
  <c r="M1385" i="9"/>
  <c r="M1392" i="9"/>
  <c r="M1399" i="9"/>
  <c r="M1406" i="9"/>
  <c r="M3225" i="9"/>
  <c r="M3218" i="9"/>
  <c r="M3211" i="9"/>
  <c r="M3197" i="9"/>
  <c r="M3190" i="9"/>
  <c r="M3183" i="9"/>
  <c r="M3176" i="9"/>
  <c r="M1421" i="9"/>
  <c r="M1429" i="9"/>
  <c r="M1436" i="9"/>
  <c r="M1442" i="9"/>
  <c r="M1449" i="9"/>
  <c r="M1457" i="9"/>
  <c r="M1465" i="9"/>
  <c r="M1471" i="9"/>
  <c r="M1478" i="9"/>
  <c r="M1485" i="9"/>
  <c r="M1493" i="9"/>
  <c r="M1501" i="9"/>
  <c r="M1332" i="9"/>
  <c r="M1338" i="9"/>
  <c r="M1345" i="9"/>
  <c r="M1354" i="9"/>
  <c r="M1360" i="9"/>
  <c r="M1367" i="9"/>
  <c r="M1374" i="9"/>
  <c r="M1381" i="9"/>
  <c r="M1390" i="9"/>
  <c r="M1396" i="9"/>
  <c r="M1403" i="9"/>
  <c r="M1410" i="9"/>
  <c r="M1183" i="9"/>
  <c r="H1183" i="9" s="1"/>
  <c r="M3226" i="9"/>
  <c r="M1596" i="9"/>
  <c r="M1592" i="9"/>
  <c r="M1586" i="9"/>
  <c r="M1581" i="9"/>
  <c r="M1576" i="9"/>
  <c r="M1571" i="9"/>
  <c r="M1566" i="9"/>
  <c r="M1561" i="9"/>
  <c r="M1556" i="9"/>
  <c r="M1551" i="9"/>
  <c r="M1546" i="9"/>
  <c r="M1541" i="9"/>
  <c r="M1536" i="9"/>
  <c r="M1531" i="9"/>
  <c r="M1526" i="9"/>
  <c r="M1521" i="9"/>
  <c r="M1517" i="9"/>
  <c r="M1511" i="9"/>
  <c r="M1506" i="9"/>
  <c r="M1297" i="9"/>
  <c r="M1285" i="9"/>
  <c r="M1280" i="9"/>
  <c r="M1275" i="9"/>
  <c r="M1270" i="9"/>
  <c r="M1266" i="9"/>
  <c r="M1260" i="9"/>
  <c r="M1237" i="9"/>
  <c r="M1232" i="9"/>
  <c r="M1227" i="9"/>
  <c r="H1227" i="9" s="1"/>
  <c r="M1222" i="9"/>
  <c r="H1222" i="9" s="1"/>
  <c r="M1217" i="9"/>
  <c r="H1217" i="9" s="1"/>
  <c r="M1212" i="9"/>
  <c r="H1212" i="9" s="1"/>
  <c r="M1207" i="9"/>
  <c r="H1207" i="9" s="1"/>
  <c r="M1200" i="9"/>
  <c r="H1200" i="9" s="1"/>
  <c r="M1194" i="9"/>
  <c r="H1194" i="9" s="1"/>
  <c r="M1189" i="9"/>
  <c r="H1189" i="9" s="1"/>
  <c r="M1184" i="9"/>
  <c r="H1184" i="9" s="1"/>
  <c r="M1179" i="9"/>
  <c r="H1179" i="9" s="1"/>
  <c r="M1174" i="9"/>
  <c r="H1174" i="9" s="1"/>
  <c r="M1169" i="9"/>
  <c r="H1169" i="9" s="1"/>
  <c r="M1164" i="9"/>
  <c r="H1164" i="9" s="1"/>
  <c r="M1159" i="9"/>
  <c r="H1159" i="9" s="1"/>
  <c r="M1154" i="9"/>
  <c r="H1154" i="9" s="1"/>
  <c r="M1149" i="9"/>
  <c r="H1149" i="9" s="1"/>
  <c r="M1144" i="9"/>
  <c r="H1144" i="9" s="1"/>
  <c r="M1139" i="9"/>
  <c r="H1139" i="9" s="1"/>
  <c r="M1134" i="9"/>
  <c r="H1134" i="9" s="1"/>
  <c r="M1129" i="9"/>
  <c r="H1129" i="9" s="1"/>
  <c r="M3242" i="9"/>
  <c r="M3237" i="9"/>
  <c r="M3233" i="9"/>
  <c r="M3229" i="9"/>
  <c r="M3224" i="9"/>
  <c r="M3216" i="9"/>
  <c r="M3209" i="9"/>
  <c r="M3203" i="9"/>
  <c r="M3196" i="9"/>
  <c r="M3188" i="9"/>
  <c r="M3181" i="9"/>
  <c r="M1128" i="9"/>
  <c r="M1414" i="9"/>
  <c r="M1420" i="9"/>
  <c r="M1428" i="9"/>
  <c r="M1435" i="9"/>
  <c r="M1443" i="9"/>
  <c r="M1450" i="9"/>
  <c r="M1458" i="9"/>
  <c r="M1464" i="9"/>
  <c r="M1472" i="9"/>
  <c r="M1479" i="9"/>
  <c r="M1486" i="9"/>
  <c r="M1494" i="9"/>
  <c r="M1502" i="9"/>
  <c r="M1331" i="9"/>
  <c r="M1339" i="9"/>
  <c r="M1346" i="9"/>
  <c r="M1353" i="9"/>
  <c r="M1361" i="9"/>
  <c r="M1368" i="9"/>
  <c r="M1375" i="9"/>
  <c r="M1382" i="9"/>
  <c r="M1389" i="9"/>
  <c r="M1397" i="9"/>
  <c r="M1404" i="9"/>
  <c r="M1411" i="9"/>
  <c r="M1597" i="9"/>
  <c r="M1591" i="9"/>
  <c r="M1587" i="9"/>
  <c r="M1582" i="9"/>
  <c r="M1577" i="9"/>
  <c r="M1572" i="9"/>
  <c r="M1567" i="9"/>
  <c r="M1562" i="9"/>
  <c r="M1557" i="9"/>
  <c r="M1552" i="9"/>
  <c r="M1549" i="9"/>
  <c r="M1544" i="9"/>
  <c r="M1539" i="9"/>
  <c r="M1534" i="9"/>
  <c r="M1529" i="9"/>
  <c r="M1524" i="9"/>
  <c r="M1519" i="9"/>
  <c r="M1514" i="9"/>
  <c r="M1509" i="9"/>
  <c r="M1294" i="9"/>
  <c r="M1288" i="9"/>
  <c r="M1283" i="9"/>
  <c r="M1278" i="9"/>
  <c r="M1273" i="9"/>
  <c r="M1268" i="9"/>
  <c r="M1263" i="9"/>
  <c r="M1238" i="9"/>
  <c r="M1233" i="9"/>
  <c r="M1228" i="9"/>
  <c r="H1228" i="9" s="1"/>
  <c r="M1223" i="9"/>
  <c r="H1223" i="9" s="1"/>
  <c r="M1218" i="9"/>
  <c r="H1218" i="9" s="1"/>
  <c r="M1213" i="9"/>
  <c r="H1213" i="9" s="1"/>
  <c r="M1208" i="9"/>
  <c r="H1208" i="9" s="1"/>
  <c r="M1203" i="9"/>
  <c r="H1203" i="9" s="1"/>
  <c r="M1198" i="9"/>
  <c r="H1198" i="9" s="1"/>
  <c r="M1193" i="9"/>
  <c r="H1193" i="9" s="1"/>
  <c r="M1188" i="9"/>
  <c r="H1188" i="9" s="1"/>
  <c r="M1178" i="9"/>
  <c r="H1178" i="9" s="1"/>
  <c r="M1173" i="9"/>
  <c r="H1173" i="9" s="1"/>
  <c r="M1168" i="9"/>
  <c r="H1168" i="9" s="1"/>
  <c r="M1163" i="9"/>
  <c r="H1163" i="9" s="1"/>
  <c r="M1158" i="9"/>
  <c r="H1158" i="9" s="1"/>
  <c r="M1153" i="9"/>
  <c r="H1153" i="9" s="1"/>
  <c r="M1148" i="9"/>
  <c r="H1148" i="9" s="1"/>
  <c r="M1143" i="9"/>
  <c r="H1143" i="9" s="1"/>
  <c r="M1138" i="9"/>
  <c r="H1138" i="9" s="1"/>
  <c r="M1133" i="9"/>
  <c r="H1133" i="9" s="1"/>
  <c r="M3246" i="9"/>
  <c r="M3241" i="9"/>
  <c r="M3236" i="9"/>
  <c r="M3231" i="9"/>
  <c r="M3223" i="9"/>
  <c r="M3215" i="9"/>
  <c r="M3208" i="9"/>
  <c r="M3202" i="9"/>
  <c r="M3194" i="9"/>
  <c r="M3187" i="9"/>
  <c r="M3180" i="9"/>
  <c r="M1413" i="9"/>
  <c r="M1419" i="9"/>
  <c r="M1427" i="9"/>
  <c r="M1434" i="9"/>
  <c r="M1441" i="9"/>
  <c r="M1448" i="9"/>
  <c r="M1455" i="9"/>
  <c r="M1462" i="9"/>
  <c r="M1470" i="9"/>
  <c r="M1477" i="9"/>
  <c r="M1484" i="9"/>
  <c r="M1491" i="9"/>
  <c r="M1498" i="9"/>
  <c r="M1330" i="9"/>
  <c r="M1337" i="9"/>
  <c r="M1344" i="9"/>
  <c r="M1350" i="9"/>
  <c r="M1357" i="9"/>
  <c r="M1365" i="9"/>
  <c r="M1372" i="9"/>
  <c r="M1379" i="9"/>
  <c r="M1386" i="9"/>
  <c r="M1393" i="9"/>
  <c r="M1401" i="9"/>
  <c r="M1408" i="9"/>
  <c r="M1599" i="9"/>
  <c r="M1593" i="9"/>
  <c r="M1589" i="9"/>
  <c r="M1583" i="9"/>
  <c r="M1579" i="9"/>
  <c r="M1574" i="9"/>
  <c r="M1568" i="9"/>
  <c r="M1564" i="9"/>
  <c r="M1558" i="9"/>
  <c r="M1554" i="9"/>
  <c r="M1548" i="9"/>
  <c r="M1543" i="9"/>
  <c r="M1538" i="9"/>
  <c r="M1533" i="9"/>
  <c r="M1528" i="9"/>
  <c r="M1523" i="9"/>
  <c r="M1518" i="9"/>
  <c r="M1513" i="9"/>
  <c r="M1508" i="9"/>
  <c r="M1295" i="9"/>
  <c r="M1286" i="9"/>
  <c r="M1282" i="9"/>
  <c r="M1277" i="9"/>
  <c r="M1271" i="9"/>
  <c r="M1267" i="9"/>
  <c r="M1262" i="9"/>
  <c r="M1236" i="9"/>
  <c r="M1231" i="9"/>
  <c r="M1226" i="9"/>
  <c r="H1226" i="9" s="1"/>
  <c r="M1221" i="9"/>
  <c r="H1221" i="9" s="1"/>
  <c r="M1216" i="9"/>
  <c r="H1216" i="9" s="1"/>
  <c r="M1211" i="9"/>
  <c r="H1211" i="9" s="1"/>
  <c r="M1206" i="9"/>
  <c r="H1206" i="9" s="1"/>
  <c r="M1201" i="9"/>
  <c r="H1201" i="9" s="1"/>
  <c r="M1196" i="9"/>
  <c r="H1196" i="9" s="1"/>
  <c r="M1191" i="9"/>
  <c r="H1191" i="9" s="1"/>
  <c r="M1186" i="9"/>
  <c r="H1186" i="9" s="1"/>
  <c r="M1182" i="9"/>
  <c r="H1182" i="9" s="1"/>
  <c r="M1177" i="9"/>
  <c r="H1177" i="9" s="1"/>
  <c r="M1172" i="9"/>
  <c r="H1172" i="9" s="1"/>
  <c r="M1167" i="9"/>
  <c r="H1167" i="9" s="1"/>
  <c r="M1161" i="9"/>
  <c r="H1161" i="9" s="1"/>
  <c r="M1157" i="9"/>
  <c r="H1157" i="9" s="1"/>
  <c r="M1152" i="9"/>
  <c r="H1152" i="9" s="1"/>
  <c r="M1147" i="9"/>
  <c r="H1147" i="9" s="1"/>
  <c r="M1142" i="9"/>
  <c r="H1142" i="9" s="1"/>
  <c r="M1137" i="9"/>
  <c r="H1137" i="9" s="1"/>
  <c r="M1132" i="9"/>
  <c r="H1132" i="9" s="1"/>
  <c r="M3245" i="9"/>
  <c r="M3240" i="9"/>
  <c r="M3235" i="9"/>
  <c r="M3230" i="9"/>
  <c r="M3222" i="9"/>
  <c r="M3213" i="9"/>
  <c r="M3207" i="9"/>
  <c r="M3201" i="9"/>
  <c r="M3193" i="9"/>
  <c r="M3186" i="9"/>
  <c r="M3179" i="9"/>
  <c r="M1416" i="9"/>
  <c r="M1423" i="9"/>
  <c r="M1430" i="9"/>
  <c r="M1437" i="9"/>
  <c r="M1444" i="9"/>
  <c r="M1452" i="9"/>
  <c r="M1459" i="9"/>
  <c r="M1466" i="9"/>
  <c r="M1473" i="9"/>
  <c r="M1480" i="9"/>
  <c r="M1487" i="9"/>
  <c r="M1495" i="9"/>
  <c r="M1503" i="9"/>
  <c r="M1333" i="9"/>
  <c r="M1341" i="9"/>
  <c r="M1348" i="9"/>
  <c r="M1355" i="9"/>
  <c r="M1362" i="9"/>
  <c r="M1369" i="9"/>
  <c r="M1376" i="9"/>
  <c r="M1384" i="9"/>
  <c r="M1391" i="9"/>
  <c r="M1398" i="9"/>
  <c r="M1405" i="9"/>
  <c r="M1412" i="9"/>
  <c r="M1598" i="9"/>
  <c r="M1594" i="9"/>
  <c r="M1829" i="9"/>
  <c r="M1828" i="9"/>
  <c r="M1698" i="9"/>
  <c r="M1827" i="9"/>
  <c r="M1823" i="9"/>
  <c r="M1696" i="9"/>
  <c r="M1822" i="9"/>
  <c r="M1821" i="9"/>
  <c r="M1695" i="9"/>
  <c r="M1814" i="9"/>
  <c r="M1692" i="9"/>
  <c r="M1805" i="9"/>
  <c r="M1687" i="9"/>
  <c r="M1804" i="9"/>
  <c r="M1803" i="9"/>
  <c r="M1686" i="9"/>
  <c r="M1802" i="9"/>
  <c r="AB1776" i="9"/>
  <c r="AC1776" i="9"/>
  <c r="AC1829" i="9"/>
  <c r="AB1829" i="9"/>
  <c r="AC1822" i="9"/>
  <c r="AB1822" i="9"/>
  <c r="AC1815" i="9"/>
  <c r="AB1815" i="9"/>
  <c r="AC1808" i="9"/>
  <c r="AB1808" i="9"/>
  <c r="AC1801" i="9"/>
  <c r="AB1801" i="9"/>
  <c r="AB1794" i="9"/>
  <c r="AC1794" i="9"/>
  <c r="AC1787" i="9"/>
  <c r="AB1787" i="9"/>
  <c r="AC1780" i="9"/>
  <c r="AB1780" i="9"/>
  <c r="AB1773" i="9"/>
  <c r="AC1773" i="9"/>
  <c r="AB1766" i="9"/>
  <c r="AC1766" i="9"/>
  <c r="AB1759" i="9"/>
  <c r="AC1759" i="9"/>
  <c r="AC1752" i="9"/>
  <c r="AB1752" i="9"/>
  <c r="AC1745" i="9"/>
  <c r="AB1745" i="9"/>
  <c r="AC1738" i="9"/>
  <c r="AB1738" i="9"/>
  <c r="AC1731" i="9"/>
  <c r="AB1731" i="9"/>
  <c r="AB1724" i="9"/>
  <c r="AC1724" i="9"/>
  <c r="AB1717" i="9"/>
  <c r="AC1717" i="9"/>
  <c r="AC1710" i="9"/>
  <c r="AB1710" i="9"/>
  <c r="AB1703" i="9"/>
  <c r="AC1703" i="9"/>
  <c r="AB1696" i="9"/>
  <c r="AC1696" i="9"/>
  <c r="AB1689" i="9"/>
  <c r="AC1689" i="9"/>
  <c r="AB1682" i="9"/>
  <c r="AC1682" i="9"/>
  <c r="AB1675" i="9"/>
  <c r="AC1675" i="9"/>
  <c r="AB1668" i="9"/>
  <c r="AC1668" i="9"/>
  <c r="AC1661" i="9"/>
  <c r="AB1661" i="9"/>
  <c r="AB1654" i="9"/>
  <c r="AC1654" i="9"/>
  <c r="AB1647" i="9"/>
  <c r="AC1647" i="9"/>
  <c r="AC1640" i="9"/>
  <c r="AB1640" i="9"/>
  <c r="AB1633" i="9"/>
  <c r="AC1633" i="9"/>
  <c r="AB1626" i="9"/>
  <c r="AC1626" i="9"/>
  <c r="AC1619" i="9"/>
  <c r="AB1619" i="9"/>
  <c r="AC1612" i="9"/>
  <c r="AB1612" i="9"/>
  <c r="AB1605" i="9"/>
  <c r="AC1605" i="9"/>
  <c r="AB1598" i="9"/>
  <c r="AC1598" i="9"/>
  <c r="AC1591" i="9"/>
  <c r="AB1591" i="9"/>
  <c r="AB1584" i="9"/>
  <c r="AC1584" i="9"/>
  <c r="AC1577" i="9"/>
  <c r="AB1577" i="9"/>
  <c r="AC1570" i="9"/>
  <c r="AB1570" i="9"/>
  <c r="AC1563" i="9"/>
  <c r="AB1563" i="9"/>
  <c r="AB1556" i="9"/>
  <c r="AC1556" i="9"/>
  <c r="AC1549" i="9"/>
  <c r="AB1549" i="9"/>
  <c r="AC1542" i="9"/>
  <c r="AB1542" i="9"/>
  <c r="AC1535" i="9"/>
  <c r="AB1535" i="9"/>
  <c r="AC1528" i="9"/>
  <c r="AB1528" i="9"/>
  <c r="AC1521" i="9"/>
  <c r="AB1521" i="9"/>
  <c r="AC1514" i="9"/>
  <c r="AB1514" i="9"/>
  <c r="AB1507" i="9"/>
  <c r="AC1507" i="9"/>
  <c r="AC1500" i="9"/>
  <c r="AB1500" i="9"/>
  <c r="AB1493" i="9"/>
  <c r="AC1493" i="9"/>
  <c r="AB1486" i="9"/>
  <c r="AC1486" i="9"/>
  <c r="AC1479" i="9"/>
  <c r="AB1479" i="9"/>
  <c r="AB1472" i="9"/>
  <c r="AC1472" i="9"/>
  <c r="AB1465" i="9"/>
  <c r="AC1465" i="9"/>
  <c r="AB1458" i="9"/>
  <c r="AC1458" i="9"/>
  <c r="AB1451" i="9"/>
  <c r="AC1451" i="9"/>
  <c r="AB1444" i="9"/>
  <c r="AC1444" i="9"/>
  <c r="AC1437" i="9"/>
  <c r="AB1437" i="9"/>
  <c r="AB1430" i="9"/>
  <c r="AC1430" i="9"/>
  <c r="AB1423" i="9"/>
  <c r="AC1423" i="9"/>
  <c r="AB1416" i="9"/>
  <c r="AC1416" i="9"/>
  <c r="AB1409" i="9"/>
  <c r="AC1409" i="9"/>
  <c r="AB1402" i="9"/>
  <c r="AC1402" i="9"/>
  <c r="AB1395" i="9"/>
  <c r="AC1395" i="9"/>
  <c r="AC1388" i="9"/>
  <c r="AB1388" i="9"/>
  <c r="AC1381" i="9"/>
  <c r="AB1381" i="9"/>
  <c r="AC1374" i="9"/>
  <c r="AB1374" i="9"/>
  <c r="AB1367" i="9"/>
  <c r="AC1367" i="9"/>
  <c r="AC1360" i="9"/>
  <c r="AB1360" i="9"/>
  <c r="AB1353" i="9"/>
  <c r="AC1353" i="9"/>
  <c r="AB1346" i="9"/>
  <c r="AC1346" i="9"/>
  <c r="AB1339" i="9"/>
  <c r="AC1339" i="9"/>
  <c r="AC1332" i="9"/>
  <c r="AB1332" i="9"/>
  <c r="AC1325" i="9"/>
  <c r="AB1325" i="9"/>
  <c r="AC1823" i="9"/>
  <c r="AB1823" i="9"/>
  <c r="AC1816" i="9"/>
  <c r="AB1816" i="9"/>
  <c r="AC1809" i="9"/>
  <c r="AB1809" i="9"/>
  <c r="AC1802" i="9"/>
  <c r="AB1802" i="9"/>
  <c r="AC1795" i="9"/>
  <c r="AB1795" i="9"/>
  <c r="AC1788" i="9"/>
  <c r="AB1788" i="9"/>
  <c r="AB1781" i="9"/>
  <c r="AC1781" i="9"/>
  <c r="AC1774" i="9"/>
  <c r="AB1774" i="9"/>
  <c r="AC1767" i="9"/>
  <c r="AB1767" i="9"/>
  <c r="AB1760" i="9"/>
  <c r="AC1760" i="9"/>
  <c r="AC1753" i="9"/>
  <c r="AB1753" i="9"/>
  <c r="AC1746" i="9"/>
  <c r="AB1746" i="9"/>
  <c r="AC1739" i="9"/>
  <c r="AB1739" i="9"/>
  <c r="AC1732" i="9"/>
  <c r="AB1732" i="9"/>
  <c r="AC1725" i="9"/>
  <c r="AB1725" i="9"/>
  <c r="AC1718" i="9"/>
  <c r="AB1718" i="9"/>
  <c r="AC1711" i="9"/>
  <c r="AB1711" i="9"/>
  <c r="AC1704" i="9"/>
  <c r="AB1704" i="9"/>
  <c r="AC1697" i="9"/>
  <c r="AB1697" i="9"/>
  <c r="AC1690" i="9"/>
  <c r="AB1690" i="9"/>
  <c r="AC1683" i="9"/>
  <c r="AB1683" i="9"/>
  <c r="AB1676" i="9"/>
  <c r="AC1676" i="9"/>
  <c r="AB1669" i="9"/>
  <c r="AC1669" i="9"/>
  <c r="AB1662" i="9"/>
  <c r="AC1662" i="9"/>
  <c r="AB1655" i="9"/>
  <c r="AC1655" i="9"/>
  <c r="AC1648" i="9"/>
  <c r="AB1648" i="9"/>
  <c r="AB1641" i="9"/>
  <c r="AC1641" i="9"/>
  <c r="AC1634" i="9"/>
  <c r="AB1634" i="9"/>
  <c r="AC1627" i="9"/>
  <c r="AB1627" i="9"/>
  <c r="AB1620" i="9"/>
  <c r="AC1620" i="9"/>
  <c r="AB1613" i="9"/>
  <c r="AC1613" i="9"/>
  <c r="AC1606" i="9"/>
  <c r="AB1606" i="9"/>
  <c r="AC1599" i="9"/>
  <c r="AB1599" i="9"/>
  <c r="AB1592" i="9"/>
  <c r="AC1592" i="9"/>
  <c r="AC1585" i="9"/>
  <c r="AB1585" i="9"/>
  <c r="AB1578" i="9"/>
  <c r="AC1578" i="9"/>
  <c r="AC1571" i="9"/>
  <c r="AB1571" i="9"/>
  <c r="AC1564" i="9"/>
  <c r="AB1564" i="9"/>
  <c r="AB1557" i="9"/>
  <c r="AC1557" i="9"/>
  <c r="AB1550" i="9"/>
  <c r="AC1550" i="9"/>
  <c r="AC1543" i="9"/>
  <c r="AB1543" i="9"/>
  <c r="AB1536" i="9"/>
  <c r="AC1536" i="9"/>
  <c r="AB1529" i="9"/>
  <c r="AC1529" i="9"/>
  <c r="AB1522" i="9"/>
  <c r="AC1522" i="9"/>
  <c r="AC1515" i="9"/>
  <c r="AB1515" i="9"/>
  <c r="AB1508" i="9"/>
  <c r="AC1508" i="9"/>
  <c r="AB1501" i="9"/>
  <c r="AC1501" i="9"/>
  <c r="AB1494" i="9"/>
  <c r="AC1494" i="9"/>
  <c r="AB1487" i="9"/>
  <c r="AC1487" i="9"/>
  <c r="AC1480" i="9"/>
  <c r="AB1480" i="9"/>
  <c r="AC1473" i="9"/>
  <c r="AB1473" i="9"/>
  <c r="AC1466" i="9"/>
  <c r="AB1466" i="9"/>
  <c r="AB1459" i="9"/>
  <c r="AC1459" i="9"/>
  <c r="AC1410" i="9"/>
  <c r="AB1410" i="9"/>
  <c r="AB1403" i="9"/>
  <c r="AC1403" i="9"/>
  <c r="AB1396" i="9"/>
  <c r="AC1396" i="9"/>
  <c r="AB1389" i="9"/>
  <c r="AC1389" i="9"/>
  <c r="AB1382" i="9"/>
  <c r="AC1382" i="9"/>
  <c r="AC1375" i="9"/>
  <c r="AB1375" i="9"/>
  <c r="AB1368" i="9"/>
  <c r="AC1368" i="9"/>
  <c r="AB1361" i="9"/>
  <c r="AC1361" i="9"/>
  <c r="AB1354" i="9"/>
  <c r="AC1354" i="9"/>
  <c r="AB1347" i="9"/>
  <c r="AC1347" i="9"/>
  <c r="AC1340" i="9"/>
  <c r="AB1340" i="9"/>
  <c r="AC1333" i="9"/>
  <c r="AB1333" i="9"/>
  <c r="AB1326" i="9"/>
  <c r="AC1326" i="9"/>
  <c r="AC1319" i="9"/>
  <c r="AB1319" i="9"/>
  <c r="AB1308" i="9"/>
  <c r="AC1308" i="9"/>
  <c r="X1305" i="9"/>
  <c r="Z1305" i="9" s="1"/>
  <c r="AC1304" i="9"/>
  <c r="AB1304" i="9"/>
  <c r="X1301" i="9"/>
  <c r="Z1301" i="9" s="1"/>
  <c r="AC1300" i="9"/>
  <c r="AB1300" i="9"/>
  <c r="X1313" i="9"/>
  <c r="AC1312" i="9"/>
  <c r="AB1312" i="9"/>
  <c r="AC1316" i="9"/>
  <c r="AB1316" i="9"/>
  <c r="M1314" i="9"/>
  <c r="M1312" i="9"/>
  <c r="M1311" i="9"/>
  <c r="M1309" i="9"/>
  <c r="M1306" i="9"/>
  <c r="M1304" i="9"/>
  <c r="M1302" i="9"/>
  <c r="M1299" i="9"/>
  <c r="M1292" i="9"/>
  <c r="M1290" i="9"/>
  <c r="M1313" i="9"/>
  <c r="M1310" i="9"/>
  <c r="M1308" i="9"/>
  <c r="M1307" i="9"/>
  <c r="M1305" i="9"/>
  <c r="M1303" i="9"/>
  <c r="M1301" i="9"/>
  <c r="M1300" i="9"/>
  <c r="M1293" i="9"/>
  <c r="M1291" i="9"/>
  <c r="M1289" i="9"/>
  <c r="M1318" i="9"/>
  <c r="M1317" i="9"/>
  <c r="M1316" i="9"/>
  <c r="M1315" i="9"/>
  <c r="M1076" i="9"/>
  <c r="M1077" i="9"/>
  <c r="M1078" i="9"/>
  <c r="M1079" i="9"/>
  <c r="M1080" i="9"/>
  <c r="M1081" i="9"/>
  <c r="M1082" i="9"/>
  <c r="M1083" i="9"/>
  <c r="M1084" i="9"/>
  <c r="M1085" i="9"/>
  <c r="M1086" i="9"/>
  <c r="M1087" i="9"/>
  <c r="M1088" i="9"/>
  <c r="M1089" i="9"/>
  <c r="M1090" i="9"/>
  <c r="M1091" i="9"/>
  <c r="M1092" i="9"/>
  <c r="M1093" i="9"/>
  <c r="M1094" i="9"/>
  <c r="M1095" i="9"/>
  <c r="M1096" i="9"/>
  <c r="M477" i="9"/>
  <c r="M1124" i="9"/>
  <c r="M1123" i="9"/>
  <c r="M1122" i="9"/>
  <c r="M1121" i="9"/>
  <c r="M1120" i="9"/>
  <c r="M1119" i="9"/>
  <c r="M1118" i="9"/>
  <c r="M1117" i="9"/>
  <c r="M1116" i="9"/>
  <c r="M1114" i="9"/>
  <c r="M1058" i="9"/>
  <c r="M1113" i="9"/>
  <c r="M1112" i="9"/>
  <c r="M1111" i="9"/>
  <c r="M1110" i="9"/>
  <c r="M1109" i="9"/>
  <c r="M1108" i="9"/>
  <c r="M1106" i="9"/>
  <c r="M1105" i="9"/>
  <c r="M476" i="9"/>
  <c r="M1062" i="9"/>
  <c r="M475" i="9"/>
  <c r="M478" i="9"/>
  <c r="M479" i="9"/>
  <c r="M922" i="9"/>
  <c r="M1029" i="9"/>
  <c r="M1034" i="9"/>
  <c r="M1035" i="9"/>
  <c r="M1074" i="9"/>
  <c r="M1073" i="9"/>
  <c r="M1072" i="9"/>
  <c r="M1071" i="9"/>
  <c r="M1070" i="9"/>
  <c r="M1069" i="9"/>
  <c r="M1068" i="9"/>
  <c r="M1067" i="9"/>
  <c r="M1066" i="9"/>
  <c r="M1065" i="9"/>
  <c r="M1064" i="9"/>
  <c r="M1063" i="9"/>
  <c r="M1061" i="9"/>
  <c r="M1060" i="9"/>
  <c r="M1059" i="9"/>
  <c r="M1115" i="9"/>
  <c r="M1057" i="9"/>
  <c r="M1056" i="9"/>
  <c r="M1055" i="9"/>
  <c r="M1054" i="9"/>
  <c r="M1053" i="9"/>
  <c r="M1052" i="9"/>
  <c r="M1051" i="9"/>
  <c r="M1050" i="9"/>
  <c r="M1049" i="9"/>
  <c r="M1048" i="9"/>
  <c r="M1047" i="9"/>
  <c r="M1046" i="9"/>
  <c r="M1045" i="9"/>
  <c r="M1044" i="9"/>
  <c r="M1043" i="9"/>
  <c r="M1042" i="9"/>
  <c r="M1041" i="9"/>
  <c r="M1040" i="9"/>
  <c r="M1127" i="9"/>
  <c r="M1126" i="9"/>
  <c r="M1107" i="9"/>
  <c r="M1125" i="9"/>
  <c r="M1097" i="9"/>
  <c r="M1098" i="9"/>
  <c r="M1099" i="9"/>
  <c r="M1100" i="9"/>
  <c r="M1101" i="9"/>
  <c r="M1102" i="9"/>
  <c r="M1103" i="9"/>
  <c r="M1104" i="9"/>
  <c r="M933" i="9"/>
  <c r="M934" i="9"/>
  <c r="M935" i="9"/>
  <c r="M936" i="9"/>
  <c r="M937" i="9"/>
  <c r="M938" i="9"/>
  <c r="Q4" i="34"/>
  <c r="U14" i="9"/>
  <c r="U13" i="9"/>
  <c r="U8" i="9"/>
  <c r="U7" i="9"/>
  <c r="U3064" i="9"/>
  <c r="D113" i="24"/>
  <c r="E113" i="24"/>
  <c r="F113" i="24"/>
  <c r="G113" i="24"/>
  <c r="H113" i="24"/>
  <c r="I113" i="24"/>
  <c r="M113" i="24"/>
  <c r="N113" i="24"/>
  <c r="O113" i="24"/>
  <c r="P113" i="24"/>
  <c r="R113" i="24"/>
  <c r="S113" i="24"/>
  <c r="T113" i="24"/>
  <c r="U113" i="24"/>
  <c r="V113" i="24"/>
  <c r="W113" i="24"/>
  <c r="X113" i="24"/>
  <c r="Y113" i="24"/>
  <c r="Z113" i="24"/>
  <c r="AA113" i="24"/>
  <c r="AB113" i="24"/>
  <c r="AC113" i="24"/>
  <c r="AD113" i="24"/>
  <c r="AE113" i="24"/>
  <c r="AF113" i="24"/>
  <c r="AG113" i="24"/>
  <c r="AH113" i="24"/>
  <c r="AI113" i="24"/>
  <c r="AJ113" i="24"/>
  <c r="AK113" i="24"/>
  <c r="AL113" i="24"/>
  <c r="AM113" i="24"/>
  <c r="AN113" i="24"/>
  <c r="AO113" i="24"/>
  <c r="AP113" i="24"/>
  <c r="AQ113" i="24"/>
  <c r="AR113" i="24"/>
  <c r="AS113" i="24"/>
  <c r="D111" i="24"/>
  <c r="E111" i="24"/>
  <c r="F111" i="24"/>
  <c r="G111" i="24"/>
  <c r="M111" i="24"/>
  <c r="N111" i="24"/>
  <c r="O111" i="24"/>
  <c r="P111" i="24"/>
  <c r="R111" i="24"/>
  <c r="S111" i="24"/>
  <c r="T111" i="24"/>
  <c r="U111" i="24"/>
  <c r="V111" i="24"/>
  <c r="W111" i="24"/>
  <c r="X111" i="24"/>
  <c r="Y111" i="24"/>
  <c r="Z111" i="24"/>
  <c r="AA111" i="24"/>
  <c r="AB111" i="24"/>
  <c r="AC111" i="24"/>
  <c r="AD111" i="24"/>
  <c r="AE111" i="24"/>
  <c r="AF111" i="24"/>
  <c r="AG111" i="24"/>
  <c r="AH111" i="24"/>
  <c r="AI111" i="24"/>
  <c r="AJ111" i="24"/>
  <c r="AK111" i="24"/>
  <c r="AL111" i="24"/>
  <c r="AM111" i="24"/>
  <c r="AN111" i="24"/>
  <c r="AO111" i="24"/>
  <c r="AP111" i="24"/>
  <c r="AQ111" i="24"/>
  <c r="AR111" i="24"/>
  <c r="AS111" i="24"/>
  <c r="E75" i="24"/>
  <c r="F75" i="24"/>
  <c r="G75" i="24"/>
  <c r="H75" i="24"/>
  <c r="N75" i="24"/>
  <c r="O75" i="24"/>
  <c r="P75" i="24"/>
  <c r="S75" i="24"/>
  <c r="T75" i="24"/>
  <c r="U75" i="24"/>
  <c r="V75" i="24"/>
  <c r="W75" i="24"/>
  <c r="X75" i="24"/>
  <c r="Y75" i="24"/>
  <c r="Z75" i="24"/>
  <c r="AA75" i="24"/>
  <c r="AB75" i="24"/>
  <c r="AC75" i="24"/>
  <c r="AD75" i="24"/>
  <c r="AE75" i="24"/>
  <c r="AF75" i="24"/>
  <c r="AG75" i="24"/>
  <c r="AH75" i="24"/>
  <c r="AI75" i="24"/>
  <c r="AJ75" i="24"/>
  <c r="AK75" i="24"/>
  <c r="AL75" i="24"/>
  <c r="AM75" i="24"/>
  <c r="AN75" i="24"/>
  <c r="AO75" i="24"/>
  <c r="AP75" i="24"/>
  <c r="AQ75" i="24"/>
  <c r="AR75" i="24"/>
  <c r="AS75" i="24"/>
  <c r="D75" i="24"/>
  <c r="B43" i="5" s="1"/>
  <c r="E72" i="24"/>
  <c r="F72" i="24"/>
  <c r="G72" i="24"/>
  <c r="H72" i="24"/>
  <c r="I72" i="24"/>
  <c r="J72" i="24"/>
  <c r="K72" i="24"/>
  <c r="L72" i="24"/>
  <c r="M72" i="24"/>
  <c r="N72" i="24"/>
  <c r="O72" i="24"/>
  <c r="P72" i="24"/>
  <c r="Q72" i="24"/>
  <c r="R72" i="24"/>
  <c r="S72" i="24"/>
  <c r="T72" i="24"/>
  <c r="U72" i="24"/>
  <c r="V72" i="24"/>
  <c r="W72" i="24"/>
  <c r="X72" i="24"/>
  <c r="Y72" i="24"/>
  <c r="Z72" i="24"/>
  <c r="AA72" i="24"/>
  <c r="AB72" i="24"/>
  <c r="AC72" i="24"/>
  <c r="AD72" i="24"/>
  <c r="AE72" i="24"/>
  <c r="AF72" i="24"/>
  <c r="AG72" i="24"/>
  <c r="AH72" i="24"/>
  <c r="AI72" i="24"/>
  <c r="AJ72" i="24"/>
  <c r="AK72" i="24"/>
  <c r="AL72" i="24"/>
  <c r="AM72" i="24"/>
  <c r="AN72" i="24"/>
  <c r="AO72" i="24"/>
  <c r="AP72" i="24"/>
  <c r="AQ72" i="24"/>
  <c r="AR72" i="24"/>
  <c r="AS72" i="24"/>
  <c r="D72" i="24"/>
  <c r="E70" i="24"/>
  <c r="C48" i="5" s="1"/>
  <c r="F70" i="24"/>
  <c r="D48" i="5" s="1"/>
  <c r="G70" i="24"/>
  <c r="E48" i="5" s="1"/>
  <c r="L70" i="24"/>
  <c r="J48" i="5" s="1"/>
  <c r="O70" i="24"/>
  <c r="M48" i="5" s="1"/>
  <c r="P70" i="24"/>
  <c r="N48" i="5" s="1"/>
  <c r="Q70" i="24"/>
  <c r="O48" i="5" s="1"/>
  <c r="R70" i="24"/>
  <c r="P48" i="5" s="1"/>
  <c r="S70" i="24"/>
  <c r="Q48" i="5" s="1"/>
  <c r="T70" i="24"/>
  <c r="R48" i="5" s="1"/>
  <c r="U70" i="24"/>
  <c r="S48" i="5" s="1"/>
  <c r="V70" i="24"/>
  <c r="T48" i="5" s="1"/>
  <c r="W70" i="24"/>
  <c r="U48" i="5" s="1"/>
  <c r="X70" i="24"/>
  <c r="V48" i="5" s="1"/>
  <c r="Y70" i="24"/>
  <c r="W48" i="5" s="1"/>
  <c r="Z70" i="24"/>
  <c r="X48" i="5" s="1"/>
  <c r="AA70" i="24"/>
  <c r="Y48" i="5" s="1"/>
  <c r="AB70" i="24"/>
  <c r="Z48" i="5" s="1"/>
  <c r="AC70" i="24"/>
  <c r="AA48" i="5" s="1"/>
  <c r="AD70" i="24"/>
  <c r="AB48" i="5" s="1"/>
  <c r="AE70" i="24"/>
  <c r="AC48" i="5" s="1"/>
  <c r="AF70" i="24"/>
  <c r="AD48" i="5" s="1"/>
  <c r="AG70" i="24"/>
  <c r="AE48" i="5" s="1"/>
  <c r="AH70" i="24"/>
  <c r="AF48" i="5" s="1"/>
  <c r="AI70" i="24"/>
  <c r="AG48" i="5" s="1"/>
  <c r="AJ70" i="24"/>
  <c r="AH48" i="5" s="1"/>
  <c r="AK70" i="24"/>
  <c r="AI48" i="5" s="1"/>
  <c r="AL70" i="24"/>
  <c r="AJ48" i="5" s="1"/>
  <c r="AM70" i="24"/>
  <c r="AK48" i="5" s="1"/>
  <c r="AN70" i="24"/>
  <c r="AL48" i="5" s="1"/>
  <c r="AO70" i="24"/>
  <c r="AM48" i="5" s="1"/>
  <c r="AP70" i="24"/>
  <c r="AN48" i="5" s="1"/>
  <c r="AQ70" i="24"/>
  <c r="AO48" i="5" s="1"/>
  <c r="AR70" i="24"/>
  <c r="AP48" i="5" s="1"/>
  <c r="AS70" i="24"/>
  <c r="AQ48" i="5" s="1"/>
  <c r="D70" i="24"/>
  <c r="B48" i="5" s="1"/>
  <c r="H12" i="24"/>
  <c r="I12" i="24" s="1"/>
  <c r="U12" i="9"/>
  <c r="U11" i="9"/>
  <c r="U10" i="9"/>
  <c r="U9" i="9"/>
  <c r="U15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Y952" i="9" l="1"/>
  <c r="AD952" i="9" s="1"/>
  <c r="B1049" i="15"/>
  <c r="B928" i="15"/>
  <c r="B2024" i="15"/>
  <c r="B672" i="15"/>
  <c r="B1744" i="15"/>
  <c r="B232" i="15"/>
  <c r="B1264" i="15"/>
  <c r="B2464" i="15"/>
  <c r="B2472" i="15"/>
  <c r="B1624" i="15"/>
  <c r="B56" i="15"/>
  <c r="B2192" i="15"/>
  <c r="B264" i="15"/>
  <c r="B1296" i="15"/>
  <c r="B72" i="15"/>
  <c r="B1112" i="15"/>
  <c r="B2208" i="15"/>
  <c r="B2428" i="15"/>
  <c r="B2220" i="15"/>
  <c r="B2124" i="15"/>
  <c r="B2444" i="15"/>
  <c r="B2445" i="15"/>
  <c r="B2309" i="15"/>
  <c r="B2091" i="15"/>
  <c r="B2299" i="15"/>
  <c r="B2282" i="15"/>
  <c r="B2473" i="15"/>
  <c r="B2118" i="15"/>
  <c r="B2106" i="15"/>
  <c r="B1969" i="15"/>
  <c r="B1582" i="15"/>
  <c r="B1781" i="15"/>
  <c r="B1117" i="15"/>
  <c r="B1377" i="15"/>
  <c r="B1015" i="15"/>
  <c r="B1051" i="15"/>
  <c r="B876" i="15"/>
  <c r="B472" i="15"/>
  <c r="B992" i="15"/>
  <c r="B1512" i="15"/>
  <c r="B224" i="15"/>
  <c r="B736" i="15"/>
  <c r="B1256" i="15"/>
  <c r="B1816" i="15"/>
  <c r="B2432" i="15"/>
  <c r="B296" i="15"/>
  <c r="B816" i="15"/>
  <c r="B1328" i="15"/>
  <c r="B1896" i="15"/>
  <c r="B104" i="15"/>
  <c r="B1144" i="15"/>
  <c r="B2424" i="15"/>
  <c r="B952" i="15"/>
  <c r="B1904" i="15"/>
  <c r="B120" i="15"/>
  <c r="B1696" i="15"/>
  <c r="B2248" i="15"/>
  <c r="B128" i="15"/>
  <c r="B640" i="15"/>
  <c r="B1704" i="15"/>
  <c r="B1920" i="15"/>
  <c r="B328" i="15"/>
  <c r="B848" i="15"/>
  <c r="B1360" i="15"/>
  <c r="B1936" i="15"/>
  <c r="B144" i="15"/>
  <c r="B656" i="15"/>
  <c r="B1176" i="15"/>
  <c r="B1728" i="15"/>
  <c r="B2272" i="15"/>
  <c r="B2408" i="15"/>
  <c r="B333" i="15"/>
  <c r="B2492" i="15"/>
  <c r="B2156" i="15"/>
  <c r="B2196" i="15"/>
  <c r="B2460" i="15"/>
  <c r="B2452" i="15"/>
  <c r="B2501" i="15"/>
  <c r="B2437" i="15"/>
  <c r="B2301" i="15"/>
  <c r="B2205" i="15"/>
  <c r="B2419" i="15"/>
  <c r="B2514" i="15"/>
  <c r="B2250" i="15"/>
  <c r="B2441" i="15"/>
  <c r="B2345" i="15"/>
  <c r="B2153" i="15"/>
  <c r="B2527" i="15"/>
  <c r="B2107" i="15"/>
  <c r="B2398" i="15"/>
  <c r="B2270" i="15"/>
  <c r="B1585" i="15"/>
  <c r="B1559" i="15"/>
  <c r="B1507" i="15"/>
  <c r="B1852" i="15"/>
  <c r="B2043" i="15"/>
  <c r="B1779" i="15"/>
  <c r="B1698" i="15"/>
  <c r="B1310" i="15"/>
  <c r="B1009" i="15"/>
  <c r="B1308" i="15"/>
  <c r="B942" i="15"/>
  <c r="B1197" i="15"/>
  <c r="B978" i="15"/>
  <c r="B1169" i="15"/>
  <c r="B662" i="15"/>
  <c r="B408" i="15"/>
  <c r="B1448" i="15"/>
  <c r="B160" i="15"/>
  <c r="B1192" i="15"/>
  <c r="B2288" i="15"/>
  <c r="B744" i="15"/>
  <c r="B1824" i="15"/>
  <c r="B1016" i="15"/>
  <c r="B824" i="15"/>
  <c r="B48" i="15"/>
  <c r="B1088" i="15"/>
  <c r="B2184" i="15"/>
  <c r="B1632" i="15"/>
  <c r="B2448" i="15"/>
  <c r="B776" i="15"/>
  <c r="B1864" i="15"/>
  <c r="B592" i="15"/>
  <c r="B1648" i="15"/>
  <c r="B2336" i="15"/>
  <c r="B1664" i="15"/>
  <c r="B2516" i="15"/>
  <c r="B2509" i="15"/>
  <c r="B2213" i="15"/>
  <c r="B2427" i="15"/>
  <c r="B2102" i="15"/>
  <c r="B2111" i="15"/>
  <c r="B2177" i="15"/>
  <c r="B2430" i="15"/>
  <c r="B2310" i="15"/>
  <c r="B1649" i="15"/>
  <c r="B1623" i="15"/>
  <c r="B2053" i="15"/>
  <c r="B2026" i="15"/>
  <c r="B1770" i="15"/>
  <c r="B1375" i="15"/>
  <c r="B1270" i="15"/>
  <c r="B1242" i="15"/>
  <c r="B536" i="15"/>
  <c r="B1056" i="15"/>
  <c r="B1584" i="15"/>
  <c r="B2152" i="15"/>
  <c r="B288" i="15"/>
  <c r="B1320" i="15"/>
  <c r="B1888" i="15"/>
  <c r="B1368" i="15"/>
  <c r="B360" i="15"/>
  <c r="B880" i="15"/>
  <c r="B1400" i="15"/>
  <c r="B1968" i="15"/>
  <c r="B240" i="15"/>
  <c r="B1272" i="15"/>
  <c r="B40" i="15"/>
  <c r="B1080" i="15"/>
  <c r="B1976" i="15"/>
  <c r="B184" i="15"/>
  <c r="B696" i="15"/>
  <c r="B1216" i="15"/>
  <c r="B2312" i="15"/>
  <c r="B192" i="15"/>
  <c r="B704" i="15"/>
  <c r="B1224" i="15"/>
  <c r="B1776" i="15"/>
  <c r="B2320" i="15"/>
  <c r="B1544" i="15"/>
  <c r="B392" i="15"/>
  <c r="B912" i="15"/>
  <c r="B1432" i="15"/>
  <c r="B2008" i="15"/>
  <c r="B208" i="15"/>
  <c r="B720" i="15"/>
  <c r="B1240" i="15"/>
  <c r="B1792" i="15"/>
  <c r="B2148" i="15"/>
  <c r="B2075" i="15"/>
  <c r="B2132" i="15"/>
  <c r="B2396" i="15"/>
  <c r="B2316" i="15"/>
  <c r="B2493" i="15"/>
  <c r="B2429" i="15"/>
  <c r="B2277" i="15"/>
  <c r="B2197" i="15"/>
  <c r="B2515" i="15"/>
  <c r="B2243" i="15"/>
  <c r="B2506" i="15"/>
  <c r="B2242" i="15"/>
  <c r="B2047" i="15"/>
  <c r="B2417" i="15"/>
  <c r="B2313" i="15"/>
  <c r="B2145" i="15"/>
  <c r="B2503" i="15"/>
  <c r="B2247" i="15"/>
  <c r="B1515" i="15"/>
  <c r="B1815" i="15"/>
  <c r="B1145" i="15"/>
  <c r="B1846" i="15"/>
  <c r="B1981" i="15"/>
  <c r="B2044" i="15"/>
  <c r="B1626" i="15"/>
  <c r="B1237" i="15"/>
  <c r="B935" i="15"/>
  <c r="B1235" i="15"/>
  <c r="B869" i="15"/>
  <c r="B905" i="15"/>
  <c r="B1476" i="15"/>
  <c r="B1122" i="15"/>
  <c r="B16" i="15"/>
  <c r="B600" i="15"/>
  <c r="B1120" i="15"/>
  <c r="B1656" i="15"/>
  <c r="B2216" i="15"/>
  <c r="B352" i="15"/>
  <c r="B872" i="15"/>
  <c r="B1392" i="15"/>
  <c r="B1960" i="15"/>
  <c r="B2440" i="15"/>
  <c r="B424" i="15"/>
  <c r="B944" i="15"/>
  <c r="B1464" i="15"/>
  <c r="B2040" i="15"/>
  <c r="B368" i="15"/>
  <c r="B176" i="15"/>
  <c r="B1208" i="15"/>
  <c r="B2048" i="15"/>
  <c r="B248" i="15"/>
  <c r="B760" i="15"/>
  <c r="B1280" i="15"/>
  <c r="B1840" i="15"/>
  <c r="B1712" i="15"/>
  <c r="B256" i="15"/>
  <c r="B768" i="15"/>
  <c r="B1288" i="15"/>
  <c r="B1848" i="15"/>
  <c r="B2512" i="15"/>
  <c r="B456" i="15"/>
  <c r="B976" i="15"/>
  <c r="B1496" i="15"/>
  <c r="B2072" i="15"/>
  <c r="B272" i="15"/>
  <c r="B784" i="15"/>
  <c r="B1304" i="15"/>
  <c r="B1872" i="15"/>
  <c r="B2480" i="15"/>
  <c r="B1808" i="15"/>
  <c r="B870" i="15"/>
  <c r="B2468" i="15"/>
  <c r="B2332" i="15"/>
  <c r="B2324" i="15"/>
  <c r="B2228" i="15"/>
  <c r="B2485" i="15"/>
  <c r="B2413" i="15"/>
  <c r="B2349" i="15"/>
  <c r="B2269" i="15"/>
  <c r="B2181" i="15"/>
  <c r="B2219" i="15"/>
  <c r="B2474" i="15"/>
  <c r="B2210" i="15"/>
  <c r="B1227" i="15"/>
  <c r="B2409" i="15"/>
  <c r="B2495" i="15"/>
  <c r="B2239" i="15"/>
  <c r="B2526" i="15"/>
  <c r="B2238" i="15"/>
  <c r="B1841" i="15"/>
  <c r="B2038" i="15"/>
  <c r="B1917" i="15"/>
  <c r="B1653" i="15"/>
  <c r="B1772" i="15"/>
  <c r="B1651" i="15"/>
  <c r="B1962" i="15"/>
  <c r="B1562" i="15"/>
  <c r="B862" i="15"/>
  <c r="B1412" i="15"/>
  <c r="B9" i="15"/>
  <c r="B34" i="15"/>
  <c r="B134" i="15"/>
  <c r="B207" i="15"/>
  <c r="B281" i="15"/>
  <c r="B363" i="15"/>
  <c r="B436" i="15"/>
  <c r="B509" i="15"/>
  <c r="B582" i="15"/>
  <c r="B655" i="15"/>
  <c r="B17" i="15"/>
  <c r="B90" i="15"/>
  <c r="B172" i="15"/>
  <c r="B245" i="15"/>
  <c r="B318" i="15"/>
  <c r="B401" i="15"/>
  <c r="B474" i="15"/>
  <c r="B547" i="15"/>
  <c r="B620" i="15"/>
  <c r="B692" i="15"/>
  <c r="B73" i="15"/>
  <c r="B155" i="15"/>
  <c r="B228" i="15"/>
  <c r="B301" i="15"/>
  <c r="B374" i="15"/>
  <c r="B447" i="15"/>
  <c r="B521" i="15"/>
  <c r="B594" i="15"/>
  <c r="B667" i="15"/>
  <c r="B733" i="15"/>
  <c r="B55" i="15"/>
  <c r="B138" i="15"/>
  <c r="B211" i="15"/>
  <c r="B284" i="15"/>
  <c r="B357" i="15"/>
  <c r="B430" i="15"/>
  <c r="B503" i="15"/>
  <c r="B577" i="15"/>
  <c r="B650" i="15"/>
  <c r="B718" i="15"/>
  <c r="B29" i="15"/>
  <c r="B102" i="15"/>
  <c r="B185" i="15"/>
  <c r="B258" i="15"/>
  <c r="B331" i="15"/>
  <c r="B404" i="15"/>
  <c r="B486" i="15"/>
  <c r="B703" i="15"/>
  <c r="B67" i="15"/>
  <c r="B149" i="15"/>
  <c r="B222" i="15"/>
  <c r="B295" i="15"/>
  <c r="B369" i="15"/>
  <c r="B451" i="15"/>
  <c r="B524" i="15"/>
  <c r="B597" i="15"/>
  <c r="B670" i="15"/>
  <c r="B69" i="15"/>
  <c r="B161" i="15"/>
  <c r="B234" i="15"/>
  <c r="B307" i="15"/>
  <c r="B380" i="15"/>
  <c r="B453" i="15"/>
  <c r="B526" i="15"/>
  <c r="B599" i="15"/>
  <c r="B673" i="15"/>
  <c r="B738" i="15"/>
  <c r="B452" i="15"/>
  <c r="B771" i="15"/>
  <c r="B132" i="15"/>
  <c r="B719" i="15"/>
  <c r="B814" i="15"/>
  <c r="B470" i="15"/>
  <c r="B782" i="15"/>
  <c r="B223" i="15"/>
  <c r="B723" i="15"/>
  <c r="B233" i="15"/>
  <c r="B724" i="15"/>
  <c r="B41" i="15"/>
  <c r="B705" i="15"/>
  <c r="B802" i="15"/>
  <c r="B2" i="15"/>
  <c r="B43" i="15"/>
  <c r="B143" i="15"/>
  <c r="B217" i="15"/>
  <c r="B290" i="15"/>
  <c r="B372" i="15"/>
  <c r="B445" i="15"/>
  <c r="B518" i="15"/>
  <c r="B591" i="15"/>
  <c r="B665" i="15"/>
  <c r="B26" i="15"/>
  <c r="B99" i="15"/>
  <c r="B181" i="15"/>
  <c r="B254" i="15"/>
  <c r="B327" i="15"/>
  <c r="B410" i="15"/>
  <c r="B483" i="15"/>
  <c r="B629" i="15"/>
  <c r="B6" i="15"/>
  <c r="B82" i="15"/>
  <c r="B164" i="15"/>
  <c r="B237" i="15"/>
  <c r="B310" i="15"/>
  <c r="B383" i="15"/>
  <c r="B457" i="15"/>
  <c r="B530" i="15"/>
  <c r="B603" i="15"/>
  <c r="B676" i="15"/>
  <c r="B741" i="15"/>
  <c r="B65" i="15"/>
  <c r="B147" i="15"/>
  <c r="B220" i="15"/>
  <c r="B293" i="15"/>
  <c r="B366" i="15"/>
  <c r="B439" i="15"/>
  <c r="B513" i="15"/>
  <c r="B586" i="15"/>
  <c r="B659" i="15"/>
  <c r="B726" i="15"/>
  <c r="B38" i="15"/>
  <c r="B121" i="15"/>
  <c r="B194" i="15"/>
  <c r="B267" i="15"/>
  <c r="B340" i="15"/>
  <c r="B413" i="15"/>
  <c r="B495" i="15"/>
  <c r="B642" i="15"/>
  <c r="B711" i="15"/>
  <c r="B76" i="15"/>
  <c r="B158" i="15"/>
  <c r="B231" i="15"/>
  <c r="B305" i="15"/>
  <c r="B378" i="15"/>
  <c r="B460" i="15"/>
  <c r="B533" i="15"/>
  <c r="B606" i="15"/>
  <c r="B679" i="15"/>
  <c r="B78" i="15"/>
  <c r="B170" i="15"/>
  <c r="B243" i="15"/>
  <c r="B316" i="15"/>
  <c r="B389" i="15"/>
  <c r="B462" i="15"/>
  <c r="B535" i="15"/>
  <c r="B609" i="15"/>
  <c r="B682" i="15"/>
  <c r="B746" i="15"/>
  <c r="B525" i="15"/>
  <c r="B780" i="15"/>
  <c r="B205" i="15"/>
  <c r="B735" i="15"/>
  <c r="B822" i="15"/>
  <c r="B543" i="15"/>
  <c r="B791" i="15"/>
  <c r="B297" i="15"/>
  <c r="B739" i="15"/>
  <c r="B306" i="15"/>
  <c r="B740" i="15"/>
  <c r="B169" i="15"/>
  <c r="B727" i="15"/>
  <c r="B810" i="15"/>
  <c r="B836" i="15"/>
  <c r="B909" i="15"/>
  <c r="B982" i="15"/>
  <c r="B1055" i="15"/>
  <c r="B3" i="15"/>
  <c r="B52" i="15"/>
  <c r="B153" i="15"/>
  <c r="B226" i="15"/>
  <c r="B299" i="15"/>
  <c r="B381" i="15"/>
  <c r="B454" i="15"/>
  <c r="B527" i="15"/>
  <c r="B601" i="15"/>
  <c r="B674" i="15"/>
  <c r="B35" i="15"/>
  <c r="B117" i="15"/>
  <c r="B190" i="15"/>
  <c r="B263" i="15"/>
  <c r="B337" i="15"/>
  <c r="B419" i="15"/>
  <c r="B492" i="15"/>
  <c r="B638" i="15"/>
  <c r="B18" i="15"/>
  <c r="B91" i="15"/>
  <c r="B173" i="15"/>
  <c r="B246" i="15"/>
  <c r="B319" i="15"/>
  <c r="B393" i="15"/>
  <c r="B466" i="15"/>
  <c r="B539" i="15"/>
  <c r="B612" i="15"/>
  <c r="B685" i="15"/>
  <c r="B749" i="15"/>
  <c r="B74" i="15"/>
  <c r="B156" i="15"/>
  <c r="B229" i="15"/>
  <c r="B302" i="15"/>
  <c r="B375" i="15"/>
  <c r="B449" i="15"/>
  <c r="B522" i="15"/>
  <c r="B595" i="15"/>
  <c r="B668" i="15"/>
  <c r="B734" i="15"/>
  <c r="B47" i="15"/>
  <c r="B130" i="15"/>
  <c r="B4" i="15"/>
  <c r="B61" i="15"/>
  <c r="B235" i="15"/>
  <c r="B308" i="15"/>
  <c r="B390" i="15"/>
  <c r="B463" i="15"/>
  <c r="B537" i="15"/>
  <c r="B610" i="15"/>
  <c r="B683" i="15"/>
  <c r="B44" i="15"/>
  <c r="B126" i="15"/>
  <c r="B199" i="15"/>
  <c r="B273" i="15"/>
  <c r="B355" i="15"/>
  <c r="B428" i="15"/>
  <c r="B501" i="15"/>
  <c r="B574" i="15"/>
  <c r="B647" i="15"/>
  <c r="B27" i="15"/>
  <c r="B182" i="15"/>
  <c r="B255" i="15"/>
  <c r="B329" i="15"/>
  <c r="B402" i="15"/>
  <c r="B475" i="15"/>
  <c r="B548" i="15"/>
  <c r="B621" i="15"/>
  <c r="B693" i="15"/>
  <c r="B10" i="15"/>
  <c r="B83" i="15"/>
  <c r="B165" i="15"/>
  <c r="B238" i="15"/>
  <c r="B311" i="15"/>
  <c r="B385" i="15"/>
  <c r="B458" i="15"/>
  <c r="B531" i="15"/>
  <c r="B604" i="15"/>
  <c r="B677" i="15"/>
  <c r="B742" i="15"/>
  <c r="B57" i="15"/>
  <c r="B139" i="15"/>
  <c r="B212" i="15"/>
  <c r="B285" i="15"/>
  <c r="B358" i="15"/>
  <c r="B431" i="15"/>
  <c r="B514" i="15"/>
  <c r="B587" i="15"/>
  <c r="B660" i="15"/>
  <c r="B21" i="15"/>
  <c r="B94" i="15"/>
  <c r="B177" i="15"/>
  <c r="B250" i="15"/>
  <c r="B323" i="15"/>
  <c r="B396" i="15"/>
  <c r="B478" i="15"/>
  <c r="B551" i="15"/>
  <c r="B625" i="15"/>
  <c r="B23" i="15"/>
  <c r="B97" i="15"/>
  <c r="B188" i="15"/>
  <c r="B261" i="15"/>
  <c r="B334" i="15"/>
  <c r="B407" i="15"/>
  <c r="B481" i="15"/>
  <c r="B554" i="15"/>
  <c r="B627" i="15"/>
  <c r="B698" i="15"/>
  <c r="B671" i="15"/>
  <c r="B406" i="15"/>
  <c r="B763" i="15"/>
  <c r="B86" i="15"/>
  <c r="B721" i="15"/>
  <c r="B807" i="15"/>
  <c r="B425" i="15"/>
  <c r="B434" i="15"/>
  <c r="B766" i="15"/>
  <c r="B315" i="15"/>
  <c r="B757" i="15"/>
  <c r="B826" i="15"/>
  <c r="B854" i="15"/>
  <c r="B927" i="15"/>
  <c r="B1001" i="15"/>
  <c r="B1147" i="15"/>
  <c r="B1220" i="15"/>
  <c r="B5" i="15"/>
  <c r="B70" i="15"/>
  <c r="B171" i="15"/>
  <c r="B244" i="15"/>
  <c r="B317" i="15"/>
  <c r="B399" i="15"/>
  <c r="B473" i="15"/>
  <c r="B546" i="15"/>
  <c r="B619" i="15"/>
  <c r="B691" i="15"/>
  <c r="B53" i="15"/>
  <c r="B135" i="15"/>
  <c r="B209" i="15"/>
  <c r="B282" i="15"/>
  <c r="B364" i="15"/>
  <c r="B437" i="15"/>
  <c r="B510" i="15"/>
  <c r="B583" i="15"/>
  <c r="B657" i="15"/>
  <c r="B36" i="15"/>
  <c r="B118" i="15"/>
  <c r="B191" i="15"/>
  <c r="B265" i="15"/>
  <c r="B338" i="15"/>
  <c r="B411" i="15"/>
  <c r="B484" i="15"/>
  <c r="B557" i="15"/>
  <c r="B630" i="15"/>
  <c r="B701" i="15"/>
  <c r="B19" i="15"/>
  <c r="B92" i="15"/>
  <c r="B174" i="15"/>
  <c r="B247" i="15"/>
  <c r="B321" i="15"/>
  <c r="B394" i="15"/>
  <c r="B467" i="15"/>
  <c r="B540" i="15"/>
  <c r="B613" i="15"/>
  <c r="B686" i="15"/>
  <c r="B750" i="15"/>
  <c r="B66" i="15"/>
  <c r="B148" i="15"/>
  <c r="B221" i="15"/>
  <c r="B294" i="15"/>
  <c r="B367" i="15"/>
  <c r="B450" i="15"/>
  <c r="B523" i="15"/>
  <c r="B596" i="15"/>
  <c r="B669" i="15"/>
  <c r="B30" i="15"/>
  <c r="B103" i="15"/>
  <c r="B186" i="15"/>
  <c r="B259" i="15"/>
  <c r="B332" i="15"/>
  <c r="B405" i="15"/>
  <c r="B487" i="15"/>
  <c r="B33" i="15"/>
  <c r="B124" i="15"/>
  <c r="B197" i="15"/>
  <c r="B270" i="15"/>
  <c r="B343" i="15"/>
  <c r="B417" i="15"/>
  <c r="B490" i="15"/>
  <c r="B563" i="15"/>
  <c r="B706" i="15"/>
  <c r="B196" i="15"/>
  <c r="B716" i="15"/>
  <c r="B805" i="15"/>
  <c r="B461" i="15"/>
  <c r="B772" i="15"/>
  <c r="B141" i="15"/>
  <c r="B737" i="15"/>
  <c r="B815" i="15"/>
  <c r="B479" i="15"/>
  <c r="B774" i="15"/>
  <c r="B489" i="15"/>
  <c r="B775" i="15"/>
  <c r="B370" i="15"/>
  <c r="B767" i="15"/>
  <c r="B580" i="15"/>
  <c r="B863" i="15"/>
  <c r="B937" i="15"/>
  <c r="B1010" i="15"/>
  <c r="B1083" i="15"/>
  <c r="B7" i="15"/>
  <c r="B79" i="15"/>
  <c r="B180" i="15"/>
  <c r="B253" i="15"/>
  <c r="B326" i="15"/>
  <c r="B409" i="15"/>
  <c r="B482" i="15"/>
  <c r="B628" i="15"/>
  <c r="B699" i="15"/>
  <c r="B62" i="15"/>
  <c r="B145" i="15"/>
  <c r="B218" i="15"/>
  <c r="B291" i="15"/>
  <c r="B373" i="15"/>
  <c r="B446" i="15"/>
  <c r="B519" i="15"/>
  <c r="B593" i="15"/>
  <c r="B666" i="15"/>
  <c r="B45" i="15"/>
  <c r="B127" i="15"/>
  <c r="B201" i="15"/>
  <c r="B274" i="15"/>
  <c r="B420" i="15"/>
  <c r="B493" i="15"/>
  <c r="B639" i="15"/>
  <c r="B709" i="15"/>
  <c r="B28" i="15"/>
  <c r="B101" i="15"/>
  <c r="B183" i="15"/>
  <c r="B257" i="15"/>
  <c r="B330" i="15"/>
  <c r="B403" i="15"/>
  <c r="B476" i="15"/>
  <c r="B549" i="15"/>
  <c r="B622" i="15"/>
  <c r="B694" i="15"/>
  <c r="B758" i="15"/>
  <c r="B75" i="15"/>
  <c r="B157" i="15"/>
  <c r="B230" i="15"/>
  <c r="B303" i="15"/>
  <c r="B377" i="15"/>
  <c r="B459" i="15"/>
  <c r="B532" i="15"/>
  <c r="B605" i="15"/>
  <c r="B678" i="15"/>
  <c r="B39" i="15"/>
  <c r="B122" i="15"/>
  <c r="B195" i="15"/>
  <c r="B268" i="15"/>
  <c r="B341" i="15"/>
  <c r="B414" i="15"/>
  <c r="B497" i="15"/>
  <c r="B643" i="15"/>
  <c r="B42" i="15"/>
  <c r="B133" i="15"/>
  <c r="B206" i="15"/>
  <c r="B279" i="15"/>
  <c r="B353" i="15"/>
  <c r="B426" i="15"/>
  <c r="B499" i="15"/>
  <c r="B645" i="15"/>
  <c r="B714" i="15"/>
  <c r="B269" i="15"/>
  <c r="B732" i="15"/>
  <c r="B813" i="15"/>
  <c r="B534" i="15"/>
  <c r="B781" i="15"/>
  <c r="B214" i="15"/>
  <c r="B753" i="15"/>
  <c r="B22" i="15"/>
  <c r="B553" i="15"/>
  <c r="B783" i="15"/>
  <c r="B785" i="15"/>
  <c r="B498" i="15"/>
  <c r="B731" i="15"/>
  <c r="B873" i="15"/>
  <c r="B946" i="15"/>
  <c r="B1019" i="15"/>
  <c r="B1092" i="15"/>
  <c r="B1165" i="15"/>
  <c r="B1238" i="15"/>
  <c r="B1311" i="15"/>
  <c r="B1378" i="15"/>
  <c r="B15" i="15"/>
  <c r="B89" i="15"/>
  <c r="B189" i="15"/>
  <c r="B262" i="15"/>
  <c r="B335" i="15"/>
  <c r="B418" i="15"/>
  <c r="B491" i="15"/>
  <c r="B564" i="15"/>
  <c r="B637" i="15"/>
  <c r="B707" i="15"/>
  <c r="B71" i="15"/>
  <c r="B154" i="15"/>
  <c r="B227" i="15"/>
  <c r="B300" i="15"/>
  <c r="B382" i="15"/>
  <c r="B455" i="15"/>
  <c r="B529" i="15"/>
  <c r="B602" i="15"/>
  <c r="B54" i="15"/>
  <c r="B137" i="15"/>
  <c r="B210" i="15"/>
  <c r="B283" i="15"/>
  <c r="B356" i="15"/>
  <c r="B429" i="15"/>
  <c r="B502" i="15"/>
  <c r="B575" i="15"/>
  <c r="B649" i="15"/>
  <c r="B717" i="15"/>
  <c r="B37" i="15"/>
  <c r="B119" i="15"/>
  <c r="B193" i="15"/>
  <c r="B266" i="15"/>
  <c r="B339" i="15"/>
  <c r="B412" i="15"/>
  <c r="B485" i="15"/>
  <c r="B558" i="15"/>
  <c r="B702" i="15"/>
  <c r="B11" i="15"/>
  <c r="B84" i="15"/>
  <c r="B239" i="15"/>
  <c r="B313" i="15"/>
  <c r="B386" i="15"/>
  <c r="B468" i="15"/>
  <c r="B541" i="15"/>
  <c r="B614" i="15"/>
  <c r="B49" i="15"/>
  <c r="B131" i="15"/>
  <c r="B204" i="15"/>
  <c r="B277" i="15"/>
  <c r="B423" i="15"/>
  <c r="B506" i="15"/>
  <c r="B579" i="15"/>
  <c r="B652" i="15"/>
  <c r="B51" i="15"/>
  <c r="B142" i="15"/>
  <c r="B215" i="15"/>
  <c r="B289" i="15"/>
  <c r="B362" i="15"/>
  <c r="B435" i="15"/>
  <c r="B508" i="15"/>
  <c r="B581" i="15"/>
  <c r="B654" i="15"/>
  <c r="B722" i="15"/>
  <c r="B342" i="15"/>
  <c r="B748" i="15"/>
  <c r="B821" i="15"/>
  <c r="B607" i="15"/>
  <c r="B798" i="15"/>
  <c r="B287" i="15"/>
  <c r="B764" i="15"/>
  <c r="B95" i="15"/>
  <c r="B626" i="15"/>
  <c r="B31" i="15"/>
  <c r="B793" i="15"/>
  <c r="B786" i="15"/>
  <c r="B779" i="15"/>
  <c r="B882" i="15"/>
  <c r="B955" i="15"/>
  <c r="B1028" i="15"/>
  <c r="B1101" i="15"/>
  <c r="B1174" i="15"/>
  <c r="B1247" i="15"/>
  <c r="B1321" i="15"/>
  <c r="B1386" i="15"/>
  <c r="B25" i="15"/>
  <c r="B98" i="15"/>
  <c r="B198" i="15"/>
  <c r="B271" i="15"/>
  <c r="B354" i="15"/>
  <c r="B427" i="15"/>
  <c r="B500" i="15"/>
  <c r="B646" i="15"/>
  <c r="B715" i="15"/>
  <c r="B81" i="15"/>
  <c r="B163" i="15"/>
  <c r="B236" i="15"/>
  <c r="B309" i="15"/>
  <c r="B391" i="15"/>
  <c r="B465" i="15"/>
  <c r="B538" i="15"/>
  <c r="B611" i="15"/>
  <c r="B684" i="15"/>
  <c r="B63" i="15"/>
  <c r="B146" i="15"/>
  <c r="B219" i="15"/>
  <c r="B292" i="15"/>
  <c r="B365" i="15"/>
  <c r="B438" i="15"/>
  <c r="B511" i="15"/>
  <c r="B585" i="15"/>
  <c r="B658" i="15"/>
  <c r="B725" i="15"/>
  <c r="B46" i="15"/>
  <c r="B129" i="15"/>
  <c r="B202" i="15"/>
  <c r="B275" i="15"/>
  <c r="B421" i="15"/>
  <c r="B494" i="15"/>
  <c r="B567" i="15"/>
  <c r="B641" i="15"/>
  <c r="B710" i="15"/>
  <c r="B20" i="15"/>
  <c r="B93" i="15"/>
  <c r="B175" i="15"/>
  <c r="B249" i="15"/>
  <c r="B322" i="15"/>
  <c r="B395" i="15"/>
  <c r="B477" i="15"/>
  <c r="B550" i="15"/>
  <c r="B623" i="15"/>
  <c r="B505" i="15"/>
  <c r="B12" i="15"/>
  <c r="B314" i="15"/>
  <c r="B87" i="15"/>
  <c r="B398" i="15"/>
  <c r="B762" i="15"/>
  <c r="B13" i="15"/>
  <c r="B755" i="15"/>
  <c r="B801" i="15"/>
  <c r="B991" i="15"/>
  <c r="B1266" i="15"/>
  <c r="B1354" i="15"/>
  <c r="B1434" i="15"/>
  <c r="B1498" i="15"/>
  <c r="B811" i="15"/>
  <c r="B892" i="15"/>
  <c r="B965" i="15"/>
  <c r="B1038" i="15"/>
  <c r="B1111" i="15"/>
  <c r="B1185" i="15"/>
  <c r="B1258" i="15"/>
  <c r="B1331" i="15"/>
  <c r="B1395" i="15"/>
  <c r="B1459" i="15"/>
  <c r="B653" i="15"/>
  <c r="B866" i="15"/>
  <c r="B939" i="15"/>
  <c r="B1012" i="15"/>
  <c r="B1085" i="15"/>
  <c r="B1231" i="15"/>
  <c r="B1305" i="15"/>
  <c r="B1372" i="15"/>
  <c r="B1444" i="15"/>
  <c r="B1508" i="15"/>
  <c r="B839" i="15"/>
  <c r="B913" i="15"/>
  <c r="B986" i="15"/>
  <c r="B1059" i="15"/>
  <c r="B1132" i="15"/>
  <c r="B1205" i="15"/>
  <c r="B1278" i="15"/>
  <c r="B1349" i="15"/>
  <c r="B1413" i="15"/>
  <c r="B1477" i="15"/>
  <c r="B260" i="15"/>
  <c r="B868" i="15"/>
  <c r="B941" i="15"/>
  <c r="B1014" i="15"/>
  <c r="B1234" i="15"/>
  <c r="B1307" i="15"/>
  <c r="B1374" i="15"/>
  <c r="B1438" i="15"/>
  <c r="B1502" i="15"/>
  <c r="B833" i="15"/>
  <c r="B906" i="15"/>
  <c r="B979" i="15"/>
  <c r="B1052" i="15"/>
  <c r="B1125" i="15"/>
  <c r="B1198" i="15"/>
  <c r="B1271" i="15"/>
  <c r="B1343" i="15"/>
  <c r="B1471" i="15"/>
  <c r="B825" i="15"/>
  <c r="B899" i="15"/>
  <c r="B972" i="15"/>
  <c r="B1045" i="15"/>
  <c r="B1201" i="15"/>
  <c r="B1274" i="15"/>
  <c r="B1345" i="15"/>
  <c r="B1409" i="15"/>
  <c r="B1473" i="15"/>
  <c r="B803" i="15"/>
  <c r="B1518" i="15"/>
  <c r="B1594" i="15"/>
  <c r="B1658" i="15"/>
  <c r="B1730" i="15"/>
  <c r="B1802" i="15"/>
  <c r="B1866" i="15"/>
  <c r="B1930" i="15"/>
  <c r="B1994" i="15"/>
  <c r="B2058" i="15"/>
  <c r="B1181" i="15"/>
  <c r="B1555" i="15"/>
  <c r="B1619" i="15"/>
  <c r="B1683" i="15"/>
  <c r="B1747" i="15"/>
  <c r="B1811" i="15"/>
  <c r="B1883" i="15"/>
  <c r="B1947" i="15"/>
  <c r="B2011" i="15"/>
  <c r="B834" i="15"/>
  <c r="B1531" i="15"/>
  <c r="B1596" i="15"/>
  <c r="B1676" i="15"/>
  <c r="B1740" i="15"/>
  <c r="B1812" i="15"/>
  <c r="B1884" i="15"/>
  <c r="B1948" i="15"/>
  <c r="B2012" i="15"/>
  <c r="B1062" i="15"/>
  <c r="B1557" i="15"/>
  <c r="B1621" i="15"/>
  <c r="B1685" i="15"/>
  <c r="B1749" i="15"/>
  <c r="B1821" i="15"/>
  <c r="B1949" i="15"/>
  <c r="B2021" i="15"/>
  <c r="B1550" i="15"/>
  <c r="B1614" i="15"/>
  <c r="B1678" i="15"/>
  <c r="B1742" i="15"/>
  <c r="B1814" i="15"/>
  <c r="B1942" i="15"/>
  <c r="B2006" i="15"/>
  <c r="B861" i="15"/>
  <c r="B1524" i="15"/>
  <c r="B1591" i="15"/>
  <c r="B1783" i="15"/>
  <c r="B1847" i="15"/>
  <c r="B1911" i="15"/>
  <c r="B1975" i="15"/>
  <c r="B1099" i="15"/>
  <c r="B1553" i="15"/>
  <c r="B1617" i="15"/>
  <c r="B1681" i="15"/>
  <c r="B1809" i="15"/>
  <c r="B1873" i="15"/>
  <c r="B1937" i="15"/>
  <c r="B2009" i="15"/>
  <c r="B2031" i="15"/>
  <c r="B2142" i="15"/>
  <c r="B2206" i="15"/>
  <c r="B2278" i="15"/>
  <c r="B2342" i="15"/>
  <c r="B2406" i="15"/>
  <c r="B2470" i="15"/>
  <c r="B1090" i="15"/>
  <c r="B2151" i="15"/>
  <c r="B2215" i="15"/>
  <c r="B2279" i="15"/>
  <c r="B2343" i="15"/>
  <c r="B2407" i="15"/>
  <c r="B2471" i="15"/>
  <c r="B2039" i="15"/>
  <c r="B2110" i="15"/>
  <c r="B2185" i="15"/>
  <c r="B2249" i="15"/>
  <c r="B2321" i="15"/>
  <c r="B2449" i="15"/>
  <c r="B2513" i="15"/>
  <c r="B2071" i="15"/>
  <c r="B2154" i="15"/>
  <c r="B2218" i="15"/>
  <c r="B2418" i="15"/>
  <c r="B2482" i="15"/>
  <c r="B2123" i="15"/>
  <c r="B2187" i="15"/>
  <c r="B2267" i="15"/>
  <c r="B2331" i="15"/>
  <c r="B2395" i="15"/>
  <c r="B2459" i="15"/>
  <c r="B2531" i="15"/>
  <c r="B2149" i="15"/>
  <c r="B58" i="15"/>
  <c r="B151" i="15"/>
  <c r="B444" i="15"/>
  <c r="B663" i="15"/>
  <c r="B789" i="15"/>
  <c r="B415" i="15"/>
  <c r="B242" i="15"/>
  <c r="B827" i="15"/>
  <c r="B1037" i="15"/>
  <c r="B1275" i="15"/>
  <c r="B1362" i="15"/>
  <c r="B1442" i="15"/>
  <c r="B1506" i="15"/>
  <c r="B828" i="15"/>
  <c r="B901" i="15"/>
  <c r="B974" i="15"/>
  <c r="B1047" i="15"/>
  <c r="B1121" i="15"/>
  <c r="B1194" i="15"/>
  <c r="B1267" i="15"/>
  <c r="B1339" i="15"/>
  <c r="B1403" i="15"/>
  <c r="B1467" i="15"/>
  <c r="B747" i="15"/>
  <c r="B875" i="15"/>
  <c r="B948" i="15"/>
  <c r="B1021" i="15"/>
  <c r="B1094" i="15"/>
  <c r="B1167" i="15"/>
  <c r="B1241" i="15"/>
  <c r="B1314" i="15"/>
  <c r="B1380" i="15"/>
  <c r="B1452" i="15"/>
  <c r="B1516" i="15"/>
  <c r="B849" i="15"/>
  <c r="B922" i="15"/>
  <c r="B995" i="15"/>
  <c r="B1068" i="15"/>
  <c r="B1214" i="15"/>
  <c r="B1287" i="15"/>
  <c r="B1357" i="15"/>
  <c r="B1421" i="15"/>
  <c r="B1485" i="15"/>
  <c r="B761" i="15"/>
  <c r="B877" i="15"/>
  <c r="B950" i="15"/>
  <c r="B1023" i="15"/>
  <c r="B1097" i="15"/>
  <c r="B1243" i="15"/>
  <c r="B1316" i="15"/>
  <c r="B1382" i="15"/>
  <c r="B1446" i="15"/>
  <c r="B1510" i="15"/>
  <c r="B842" i="15"/>
  <c r="B915" i="15"/>
  <c r="B988" i="15"/>
  <c r="B1061" i="15"/>
  <c r="B1207" i="15"/>
  <c r="B1281" i="15"/>
  <c r="B1351" i="15"/>
  <c r="B1415" i="15"/>
  <c r="B1487" i="15"/>
  <c r="B835" i="15"/>
  <c r="B908" i="15"/>
  <c r="B981" i="15"/>
  <c r="B1054" i="15"/>
  <c r="B1210" i="15"/>
  <c r="B1283" i="15"/>
  <c r="B1353" i="15"/>
  <c r="B1417" i="15"/>
  <c r="B1481" i="15"/>
  <c r="B889" i="15"/>
  <c r="B1538" i="15"/>
  <c r="B1602" i="15"/>
  <c r="B1674" i="15"/>
  <c r="B1738" i="15"/>
  <c r="B1810" i="15"/>
  <c r="B1874" i="15"/>
  <c r="B1938" i="15"/>
  <c r="B2002" i="15"/>
  <c r="B2066" i="15"/>
  <c r="B1254" i="15"/>
  <c r="B1563" i="15"/>
  <c r="B1627" i="15"/>
  <c r="B1691" i="15"/>
  <c r="B1755" i="15"/>
  <c r="B1891" i="15"/>
  <c r="B1955" i="15"/>
  <c r="B2019" i="15"/>
  <c r="B907" i="15"/>
  <c r="B1540" i="15"/>
  <c r="B1604" i="15"/>
  <c r="B1684" i="15"/>
  <c r="B1748" i="15"/>
  <c r="B1892" i="15"/>
  <c r="B1956" i="15"/>
  <c r="B2020" i="15"/>
  <c r="B1126" i="15"/>
  <c r="B1565" i="15"/>
  <c r="B1629" i="15"/>
  <c r="B1693" i="15"/>
  <c r="B1757" i="15"/>
  <c r="B1893" i="15"/>
  <c r="B1957" i="15"/>
  <c r="B2029" i="15"/>
  <c r="B2093" i="15"/>
  <c r="B1558" i="15"/>
  <c r="B1622" i="15"/>
  <c r="B1686" i="15"/>
  <c r="B1750" i="15"/>
  <c r="B1822" i="15"/>
  <c r="B1950" i="15"/>
  <c r="B2014" i="15"/>
  <c r="B934" i="15"/>
  <c r="B1535" i="15"/>
  <c r="B1599" i="15"/>
  <c r="B1663" i="15"/>
  <c r="B1727" i="15"/>
  <c r="B1855" i="15"/>
  <c r="B1919" i="15"/>
  <c r="B1983" i="15"/>
  <c r="B1561" i="15"/>
  <c r="B1625" i="15"/>
  <c r="B1689" i="15"/>
  <c r="B1753" i="15"/>
  <c r="B1817" i="15"/>
  <c r="B1881" i="15"/>
  <c r="B1945" i="15"/>
  <c r="B2017" i="15"/>
  <c r="B2062" i="15"/>
  <c r="B2214" i="15"/>
  <c r="B2286" i="15"/>
  <c r="B2350" i="15"/>
  <c r="B2414" i="15"/>
  <c r="B2478" i="15"/>
  <c r="B2159" i="15"/>
  <c r="B2223" i="15"/>
  <c r="B2287" i="15"/>
  <c r="B2351" i="15"/>
  <c r="B2415" i="15"/>
  <c r="B2479" i="15"/>
  <c r="B2129" i="15"/>
  <c r="B2193" i="15"/>
  <c r="B2265" i="15"/>
  <c r="B2329" i="15"/>
  <c r="B2393" i="15"/>
  <c r="B2457" i="15"/>
  <c r="B2162" i="15"/>
  <c r="B2226" i="15"/>
  <c r="B2298" i="15"/>
  <c r="B2426" i="15"/>
  <c r="B2490" i="15"/>
  <c r="B2131" i="15"/>
  <c r="B2195" i="15"/>
  <c r="B2275" i="15"/>
  <c r="B2339" i="15"/>
  <c r="B2403" i="15"/>
  <c r="B2467" i="15"/>
  <c r="B943" i="15"/>
  <c r="B2157" i="15"/>
  <c r="B2221" i="15"/>
  <c r="B2285" i="15"/>
  <c r="B85" i="15"/>
  <c r="B359" i="15"/>
  <c r="B588" i="15"/>
  <c r="B179" i="15"/>
  <c r="B471" i="15"/>
  <c r="B617" i="15"/>
  <c r="B159" i="15"/>
  <c r="B845" i="15"/>
  <c r="B1046" i="15"/>
  <c r="B1183" i="15"/>
  <c r="B1284" i="15"/>
  <c r="B1370" i="15"/>
  <c r="B1450" i="15"/>
  <c r="B1514" i="15"/>
  <c r="B837" i="15"/>
  <c r="B910" i="15"/>
  <c r="B983" i="15"/>
  <c r="B1057" i="15"/>
  <c r="B1203" i="15"/>
  <c r="B1276" i="15"/>
  <c r="B1347" i="15"/>
  <c r="B1411" i="15"/>
  <c r="B1475" i="15"/>
  <c r="B788" i="15"/>
  <c r="B884" i="15"/>
  <c r="B957" i="15"/>
  <c r="B1030" i="15"/>
  <c r="B1103" i="15"/>
  <c r="B1177" i="15"/>
  <c r="B1250" i="15"/>
  <c r="B1323" i="15"/>
  <c r="B1388" i="15"/>
  <c r="B1460" i="15"/>
  <c r="B59" i="15"/>
  <c r="B858" i="15"/>
  <c r="B931" i="15"/>
  <c r="B1004" i="15"/>
  <c r="B1077" i="15"/>
  <c r="B1223" i="15"/>
  <c r="B1297" i="15"/>
  <c r="B1365" i="15"/>
  <c r="B1429" i="15"/>
  <c r="B1493" i="15"/>
  <c r="B795" i="15"/>
  <c r="B886" i="15"/>
  <c r="B959" i="15"/>
  <c r="B1033" i="15"/>
  <c r="B1106" i="15"/>
  <c r="B1179" i="15"/>
  <c r="B1252" i="15"/>
  <c r="B1325" i="15"/>
  <c r="B1390" i="15"/>
  <c r="B1454" i="15"/>
  <c r="B324" i="15"/>
  <c r="B851" i="15"/>
  <c r="B924" i="15"/>
  <c r="B997" i="15"/>
  <c r="B1070" i="15"/>
  <c r="B1143" i="15"/>
  <c r="B1217" i="15"/>
  <c r="B1290" i="15"/>
  <c r="B1359" i="15"/>
  <c r="B1423" i="15"/>
  <c r="B1495" i="15"/>
  <c r="B844" i="15"/>
  <c r="B917" i="15"/>
  <c r="B990" i="15"/>
  <c r="B1063" i="15"/>
  <c r="B1146" i="15"/>
  <c r="B1219" i="15"/>
  <c r="B1292" i="15"/>
  <c r="B1361" i="15"/>
  <c r="B1425" i="15"/>
  <c r="B1489" i="15"/>
  <c r="B962" i="15"/>
  <c r="B1546" i="15"/>
  <c r="B1610" i="15"/>
  <c r="B1682" i="15"/>
  <c r="B1754" i="15"/>
  <c r="B1818" i="15"/>
  <c r="B1882" i="15"/>
  <c r="B1946" i="15"/>
  <c r="B2074" i="15"/>
  <c r="B1327" i="15"/>
  <c r="B1571" i="15"/>
  <c r="B1635" i="15"/>
  <c r="B1699" i="15"/>
  <c r="B1763" i="15"/>
  <c r="B1835" i="15"/>
  <c r="B1899" i="15"/>
  <c r="B1963" i="15"/>
  <c r="B2027" i="15"/>
  <c r="B980" i="15"/>
  <c r="B1548" i="15"/>
  <c r="B1612" i="15"/>
  <c r="B1692" i="15"/>
  <c r="B1756" i="15"/>
  <c r="B1836" i="15"/>
  <c r="B1900" i="15"/>
  <c r="B1964" i="15"/>
  <c r="B2028" i="15"/>
  <c r="B2092" i="15"/>
  <c r="B1199" i="15"/>
  <c r="B1573" i="15"/>
  <c r="B1637" i="15"/>
  <c r="B1701" i="15"/>
  <c r="B1765" i="15"/>
  <c r="B1837" i="15"/>
  <c r="B1901" i="15"/>
  <c r="B1965" i="15"/>
  <c r="B2037" i="15"/>
  <c r="B2101" i="15"/>
  <c r="B1209" i="15"/>
  <c r="B1566" i="15"/>
  <c r="B1630" i="15"/>
  <c r="B1694" i="15"/>
  <c r="B1758" i="15"/>
  <c r="B1894" i="15"/>
  <c r="B1958" i="15"/>
  <c r="B2022" i="15"/>
  <c r="B1007" i="15"/>
  <c r="B1543" i="15"/>
  <c r="B1607" i="15"/>
  <c r="B1671" i="15"/>
  <c r="B1735" i="15"/>
  <c r="B1799" i="15"/>
  <c r="B1927" i="15"/>
  <c r="B1236" i="15"/>
  <c r="B1569" i="15"/>
  <c r="B1633" i="15"/>
  <c r="B1697" i="15"/>
  <c r="B1761" i="15"/>
  <c r="B1825" i="15"/>
  <c r="B1889" i="15"/>
  <c r="B1953" i="15"/>
  <c r="B2025" i="15"/>
  <c r="B2158" i="15"/>
  <c r="B2222" i="15"/>
  <c r="B2294" i="15"/>
  <c r="B2422" i="15"/>
  <c r="B2486" i="15"/>
  <c r="B2095" i="15"/>
  <c r="B2167" i="15"/>
  <c r="B2231" i="15"/>
  <c r="B2295" i="15"/>
  <c r="B2423" i="15"/>
  <c r="B2487" i="15"/>
  <c r="B2137" i="15"/>
  <c r="B2201" i="15"/>
  <c r="B2273" i="15"/>
  <c r="B2337" i="15"/>
  <c r="B2401" i="15"/>
  <c r="B2465" i="15"/>
  <c r="B2529" i="15"/>
  <c r="B2099" i="15"/>
  <c r="B2170" i="15"/>
  <c r="B2234" i="15"/>
  <c r="B2306" i="15"/>
  <c r="B2434" i="15"/>
  <c r="B2498" i="15"/>
  <c r="B2139" i="15"/>
  <c r="B2203" i="15"/>
  <c r="B2283" i="15"/>
  <c r="B2347" i="15"/>
  <c r="B2411" i="15"/>
  <c r="B2475" i="15"/>
  <c r="B2165" i="15"/>
  <c r="B2229" i="15"/>
  <c r="B2293" i="15"/>
  <c r="B2421" i="15"/>
  <c r="B578" i="15"/>
  <c r="B140" i="15"/>
  <c r="B387" i="15"/>
  <c r="B615" i="15"/>
  <c r="B225" i="15"/>
  <c r="B517" i="15"/>
  <c r="B730" i="15"/>
  <c r="B77" i="15"/>
  <c r="B773" i="15"/>
  <c r="B361" i="15"/>
  <c r="B644" i="15"/>
  <c r="B891" i="15"/>
  <c r="B1065" i="15"/>
  <c r="B1193" i="15"/>
  <c r="B1293" i="15"/>
  <c r="B1394" i="15"/>
  <c r="B1458" i="15"/>
  <c r="B178" i="15"/>
  <c r="B846" i="15"/>
  <c r="B919" i="15"/>
  <c r="B993" i="15"/>
  <c r="B1066" i="15"/>
  <c r="B1285" i="15"/>
  <c r="B1355" i="15"/>
  <c r="B1419" i="15"/>
  <c r="B1483" i="15"/>
  <c r="B812" i="15"/>
  <c r="B893" i="15"/>
  <c r="B966" i="15"/>
  <c r="B1039" i="15"/>
  <c r="B1113" i="15"/>
  <c r="B1186" i="15"/>
  <c r="B1259" i="15"/>
  <c r="B1332" i="15"/>
  <c r="B1396" i="15"/>
  <c r="B1468" i="15"/>
  <c r="B251" i="15"/>
  <c r="B867" i="15"/>
  <c r="B940" i="15"/>
  <c r="B1013" i="15"/>
  <c r="B1086" i="15"/>
  <c r="B1233" i="15"/>
  <c r="B1306" i="15"/>
  <c r="B1373" i="15"/>
  <c r="B1437" i="15"/>
  <c r="B1501" i="15"/>
  <c r="B819" i="15"/>
  <c r="B895" i="15"/>
  <c r="B969" i="15"/>
  <c r="B1042" i="15"/>
  <c r="B1115" i="15"/>
  <c r="B1188" i="15"/>
  <c r="B1261" i="15"/>
  <c r="B1334" i="15"/>
  <c r="B1398" i="15"/>
  <c r="B1462" i="15"/>
  <c r="B443" i="15"/>
  <c r="B860" i="15"/>
  <c r="B933" i="15"/>
  <c r="B1006" i="15"/>
  <c r="B1079" i="15"/>
  <c r="B1226" i="15"/>
  <c r="B1299" i="15"/>
  <c r="B1367" i="15"/>
  <c r="B1431" i="15"/>
  <c r="B123" i="15"/>
  <c r="B853" i="15"/>
  <c r="B926" i="15"/>
  <c r="B999" i="15"/>
  <c r="B1228" i="15"/>
  <c r="B1301" i="15"/>
  <c r="B1369" i="15"/>
  <c r="B1433" i="15"/>
  <c r="B1497" i="15"/>
  <c r="B1035" i="15"/>
  <c r="B1554" i="15"/>
  <c r="B1618" i="15"/>
  <c r="B1690" i="15"/>
  <c r="B1762" i="15"/>
  <c r="B1826" i="15"/>
  <c r="B1890" i="15"/>
  <c r="B1954" i="15"/>
  <c r="B2018" i="15"/>
  <c r="B1499" i="15"/>
  <c r="B1579" i="15"/>
  <c r="B1643" i="15"/>
  <c r="B1707" i="15"/>
  <c r="B1771" i="15"/>
  <c r="B1843" i="15"/>
  <c r="B1907" i="15"/>
  <c r="B1971" i="15"/>
  <c r="B2035" i="15"/>
  <c r="B1053" i="15"/>
  <c r="B1556" i="15"/>
  <c r="B1620" i="15"/>
  <c r="B1700" i="15"/>
  <c r="B1764" i="15"/>
  <c r="B1844" i="15"/>
  <c r="B1908" i="15"/>
  <c r="B1972" i="15"/>
  <c r="B2036" i="15"/>
  <c r="B2100" i="15"/>
  <c r="B1273" i="15"/>
  <c r="B1581" i="15"/>
  <c r="B1645" i="15"/>
  <c r="B1709" i="15"/>
  <c r="B1773" i="15"/>
  <c r="B1845" i="15"/>
  <c r="B1909" i="15"/>
  <c r="B1973" i="15"/>
  <c r="B2045" i="15"/>
  <c r="B1282" i="15"/>
  <c r="B1574" i="15"/>
  <c r="B1638" i="15"/>
  <c r="B1702" i="15"/>
  <c r="B1774" i="15"/>
  <c r="B1838" i="15"/>
  <c r="B1902" i="15"/>
  <c r="B1966" i="15"/>
  <c r="B2030" i="15"/>
  <c r="B1081" i="15"/>
  <c r="B1551" i="15"/>
  <c r="B1615" i="15"/>
  <c r="B1679" i="15"/>
  <c r="B1743" i="15"/>
  <c r="B1807" i="15"/>
  <c r="B1871" i="15"/>
  <c r="B1935" i="15"/>
  <c r="B1999" i="15"/>
  <c r="B1309" i="15"/>
  <c r="B1577" i="15"/>
  <c r="B1641" i="15"/>
  <c r="B1705" i="15"/>
  <c r="B1769" i="15"/>
  <c r="B1833" i="15"/>
  <c r="B1897" i="15"/>
  <c r="B1961" i="15"/>
  <c r="B2033" i="15"/>
  <c r="B2097" i="15"/>
  <c r="B2094" i="15"/>
  <c r="B2166" i="15"/>
  <c r="B2230" i="15"/>
  <c r="B2302" i="15"/>
  <c r="B203" i="15"/>
  <c r="B167" i="15"/>
  <c r="B433" i="15"/>
  <c r="B252" i="15"/>
  <c r="B545" i="15"/>
  <c r="B754" i="15"/>
  <c r="B278" i="15"/>
  <c r="B743" i="15"/>
  <c r="B900" i="15"/>
  <c r="B1202" i="15"/>
  <c r="B1302" i="15"/>
  <c r="B1402" i="15"/>
  <c r="B1466" i="15"/>
  <c r="B379" i="15"/>
  <c r="B855" i="15"/>
  <c r="B929" i="15"/>
  <c r="B1002" i="15"/>
  <c r="B1221" i="15"/>
  <c r="B1294" i="15"/>
  <c r="B1363" i="15"/>
  <c r="B1427" i="15"/>
  <c r="B1491" i="15"/>
  <c r="B829" i="15"/>
  <c r="B902" i="15"/>
  <c r="B975" i="15"/>
  <c r="B276" i="15"/>
  <c r="B651" i="15"/>
  <c r="B213" i="15"/>
  <c r="B469" i="15"/>
  <c r="B661" i="15"/>
  <c r="B298" i="15"/>
  <c r="B681" i="15"/>
  <c r="B150" i="15"/>
  <c r="B918" i="15"/>
  <c r="B1110" i="15"/>
  <c r="B1211" i="15"/>
  <c r="B1330" i="15"/>
  <c r="B1474" i="15"/>
  <c r="B589" i="15"/>
  <c r="B865" i="15"/>
  <c r="B938" i="15"/>
  <c r="B1011" i="15"/>
  <c r="B1084" i="15"/>
  <c r="B1230" i="15"/>
  <c r="B1303" i="15"/>
  <c r="B1371" i="15"/>
  <c r="B1435" i="15"/>
  <c r="B50" i="15"/>
  <c r="B838" i="15"/>
  <c r="B911" i="15"/>
  <c r="B985" i="15"/>
  <c r="B1058" i="15"/>
  <c r="B1131" i="15"/>
  <c r="B1204" i="15"/>
  <c r="B1277" i="15"/>
  <c r="B1348" i="15"/>
  <c r="B1420" i="15"/>
  <c r="B1484" i="15"/>
  <c r="B759" i="15"/>
  <c r="B885" i="15"/>
  <c r="B958" i="15"/>
  <c r="B1031" i="15"/>
  <c r="B1105" i="15"/>
  <c r="B1178" i="15"/>
  <c r="B1251" i="15"/>
  <c r="B1324" i="15"/>
  <c r="B1389" i="15"/>
  <c r="B1453" i="15"/>
  <c r="B1517" i="15"/>
  <c r="B841" i="15"/>
  <c r="B914" i="15"/>
  <c r="B987" i="15"/>
  <c r="B1060" i="15"/>
  <c r="B1206" i="15"/>
  <c r="B1279" i="15"/>
  <c r="B1350" i="15"/>
  <c r="B1414" i="15"/>
  <c r="B1478" i="15"/>
  <c r="B769" i="15"/>
  <c r="B878" i="15"/>
  <c r="B951" i="15"/>
  <c r="B1025" i="15"/>
  <c r="B1098" i="15"/>
  <c r="B1244" i="15"/>
  <c r="B1317" i="15"/>
  <c r="B1383" i="15"/>
  <c r="B1447" i="15"/>
  <c r="B729" i="15"/>
  <c r="B871" i="15"/>
  <c r="B945" i="15"/>
  <c r="B1018" i="15"/>
  <c r="B1091" i="15"/>
  <c r="B1173" i="15"/>
  <c r="B1246" i="15"/>
  <c r="B1319" i="15"/>
  <c r="B1385" i="15"/>
  <c r="B1513" i="15"/>
  <c r="B1172" i="15"/>
  <c r="B1570" i="15"/>
  <c r="B1634" i="15"/>
  <c r="B1706" i="15"/>
  <c r="B1778" i="15"/>
  <c r="B1842" i="15"/>
  <c r="B1970" i="15"/>
  <c r="B2034" i="15"/>
  <c r="B898" i="15"/>
  <c r="B1530" i="15"/>
  <c r="B1595" i="15"/>
  <c r="B1659" i="15"/>
  <c r="B1723" i="15"/>
  <c r="B1787" i="15"/>
  <c r="B1923" i="15"/>
  <c r="B2051" i="15"/>
  <c r="B1190" i="15"/>
  <c r="B1572" i="15"/>
  <c r="B1636" i="15"/>
  <c r="B1780" i="15"/>
  <c r="B1924" i="15"/>
  <c r="B2052" i="15"/>
  <c r="B843" i="15"/>
  <c r="B1532" i="15"/>
  <c r="B1597" i="15"/>
  <c r="B1725" i="15"/>
  <c r="B1797" i="15"/>
  <c r="B1925" i="15"/>
  <c r="B2061" i="15"/>
  <c r="B852" i="15"/>
  <c r="B1523" i="15"/>
  <c r="B1590" i="15"/>
  <c r="B1654" i="15"/>
  <c r="B1790" i="15"/>
  <c r="B1854" i="15"/>
  <c r="B1918" i="15"/>
  <c r="B1982" i="15"/>
  <c r="B2046" i="15"/>
  <c r="B1218" i="15"/>
  <c r="B1567" i="15"/>
  <c r="B1631" i="15"/>
  <c r="B1695" i="15"/>
  <c r="B1759" i="15"/>
  <c r="B1823" i="15"/>
  <c r="B1887" i="15"/>
  <c r="B1951" i="15"/>
  <c r="B879" i="15"/>
  <c r="B1527" i="15"/>
  <c r="B1593" i="15"/>
  <c r="B1657" i="15"/>
  <c r="B1721" i="15"/>
  <c r="B1785" i="15"/>
  <c r="B1849" i="15"/>
  <c r="B1913" i="15"/>
  <c r="B1977" i="15"/>
  <c r="B2049" i="15"/>
  <c r="B2113" i="15"/>
  <c r="B2182" i="15"/>
  <c r="B2246" i="15"/>
  <c r="B2318" i="15"/>
  <c r="B2446" i="15"/>
  <c r="B2510" i="15"/>
  <c r="B2127" i="15"/>
  <c r="B2191" i="15"/>
  <c r="B2319" i="15"/>
  <c r="B2447" i="15"/>
  <c r="B2511" i="15"/>
  <c r="B2070" i="15"/>
  <c r="B2161" i="15"/>
  <c r="B2225" i="15"/>
  <c r="B2297" i="15"/>
  <c r="B2425" i="15"/>
  <c r="B2489" i="15"/>
  <c r="B1526" i="15"/>
  <c r="B2130" i="15"/>
  <c r="B2194" i="15"/>
  <c r="B2266" i="15"/>
  <c r="B2330" i="15"/>
  <c r="B2394" i="15"/>
  <c r="B2458" i="15"/>
  <c r="B2530" i="15"/>
  <c r="B2163" i="15"/>
  <c r="B2227" i="15"/>
  <c r="B2307" i="15"/>
  <c r="B2435" i="15"/>
  <c r="B2499" i="15"/>
  <c r="B2125" i="15"/>
  <c r="B2189" i="15"/>
  <c r="B241" i="15"/>
  <c r="B515" i="15"/>
  <c r="B14" i="15"/>
  <c r="B325" i="15"/>
  <c r="B590" i="15"/>
  <c r="B397" i="15"/>
  <c r="B751" i="15"/>
  <c r="B351" i="15"/>
  <c r="B700" i="15"/>
  <c r="B794" i="15"/>
  <c r="B964" i="15"/>
  <c r="B1119" i="15"/>
  <c r="B1229" i="15"/>
  <c r="B1338" i="15"/>
  <c r="B1418" i="15"/>
  <c r="B1482" i="15"/>
  <c r="B745" i="15"/>
  <c r="B874" i="15"/>
  <c r="B947" i="15"/>
  <c r="B1020" i="15"/>
  <c r="B1093" i="15"/>
  <c r="B1166" i="15"/>
  <c r="B1239" i="15"/>
  <c r="B1313" i="15"/>
  <c r="B1379" i="15"/>
  <c r="B1443" i="15"/>
  <c r="B187" i="15"/>
  <c r="B847" i="15"/>
  <c r="B921" i="15"/>
  <c r="B994" i="15"/>
  <c r="B1067" i="15"/>
  <c r="B1213" i="15"/>
  <c r="B1286" i="15"/>
  <c r="B1356" i="15"/>
  <c r="B1428" i="15"/>
  <c r="B1492" i="15"/>
  <c r="B817" i="15"/>
  <c r="B894" i="15"/>
  <c r="B967" i="15"/>
  <c r="B1041" i="15"/>
  <c r="B1114" i="15"/>
  <c r="B1187" i="15"/>
  <c r="B1260" i="15"/>
  <c r="B1333" i="15"/>
  <c r="B1397" i="15"/>
  <c r="B1461" i="15"/>
  <c r="B1525" i="15"/>
  <c r="B850" i="15"/>
  <c r="B923" i="15"/>
  <c r="B996" i="15"/>
  <c r="B1069" i="15"/>
  <c r="B1142" i="15"/>
  <c r="B1215" i="15"/>
  <c r="B1289" i="15"/>
  <c r="B1358" i="15"/>
  <c r="B1422" i="15"/>
  <c r="B1486" i="15"/>
  <c r="B887" i="15"/>
  <c r="B961" i="15"/>
  <c r="B1034" i="15"/>
  <c r="B1107" i="15"/>
  <c r="B1180" i="15"/>
  <c r="B1253" i="15"/>
  <c r="B1326" i="15"/>
  <c r="B1391" i="15"/>
  <c r="B1455" i="15"/>
  <c r="B778" i="15"/>
  <c r="B881" i="15"/>
  <c r="B954" i="15"/>
  <c r="B1027" i="15"/>
  <c r="B1100" i="15"/>
  <c r="B1182" i="15"/>
  <c r="B1255" i="15"/>
  <c r="B1329" i="15"/>
  <c r="B1393" i="15"/>
  <c r="B1457" i="15"/>
  <c r="B1521" i="15"/>
  <c r="B1245" i="15"/>
  <c r="B1578" i="15"/>
  <c r="B1642" i="15"/>
  <c r="B1714" i="15"/>
  <c r="B1786" i="15"/>
  <c r="B1850" i="15"/>
  <c r="B1914" i="15"/>
  <c r="B1978" i="15"/>
  <c r="B2042" i="15"/>
  <c r="B971" i="15"/>
  <c r="B1539" i="15"/>
  <c r="B1603" i="15"/>
  <c r="B1667" i="15"/>
  <c r="B1731" i="15"/>
  <c r="B1795" i="15"/>
  <c r="B1867" i="15"/>
  <c r="B1931" i="15"/>
  <c r="B1995" i="15"/>
  <c r="B2059" i="15"/>
  <c r="B1263" i="15"/>
  <c r="B1580" i="15"/>
  <c r="B1644" i="15"/>
  <c r="B1724" i="15"/>
  <c r="B1796" i="15"/>
  <c r="B1868" i="15"/>
  <c r="B1932" i="15"/>
  <c r="B1996" i="15"/>
  <c r="B2060" i="15"/>
  <c r="B916" i="15"/>
  <c r="B1541" i="15"/>
  <c r="B1605" i="15"/>
  <c r="B1669" i="15"/>
  <c r="B1733" i="15"/>
  <c r="B1805" i="15"/>
  <c r="B1869" i="15"/>
  <c r="B1933" i="15"/>
  <c r="B1997" i="15"/>
  <c r="B2069" i="15"/>
  <c r="B925" i="15"/>
  <c r="B1534" i="15"/>
  <c r="B1598" i="15"/>
  <c r="B1662" i="15"/>
  <c r="B1726" i="15"/>
  <c r="B1798" i="15"/>
  <c r="B1926" i="15"/>
  <c r="B2054" i="15"/>
  <c r="B1291" i="15"/>
  <c r="B1575" i="15"/>
  <c r="B1639" i="15"/>
  <c r="B1703" i="15"/>
  <c r="B1767" i="15"/>
  <c r="B1895" i="15"/>
  <c r="B1959" i="15"/>
  <c r="B953" i="15"/>
  <c r="B1537" i="15"/>
  <c r="B1601" i="15"/>
  <c r="B1729" i="15"/>
  <c r="B1793" i="15"/>
  <c r="B1921" i="15"/>
  <c r="B2057" i="15"/>
  <c r="B2121" i="15"/>
  <c r="B2126" i="15"/>
  <c r="B2190" i="15"/>
  <c r="B2326" i="15"/>
  <c r="B2454" i="15"/>
  <c r="B2518" i="15"/>
  <c r="B2135" i="15"/>
  <c r="B2199" i="15"/>
  <c r="B2327" i="15"/>
  <c r="B2391" i="15"/>
  <c r="B2455" i="15"/>
  <c r="B2519" i="15"/>
  <c r="B2169" i="15"/>
  <c r="B2233" i="15"/>
  <c r="B2305" i="15"/>
  <c r="B2433" i="15"/>
  <c r="B2497" i="15"/>
  <c r="B2015" i="15"/>
  <c r="B2138" i="15"/>
  <c r="B2202" i="15"/>
  <c r="B2274" i="15"/>
  <c r="B2338" i="15"/>
  <c r="B2402" i="15"/>
  <c r="B2466" i="15"/>
  <c r="B1300" i="15"/>
  <c r="B2171" i="15"/>
  <c r="B2235" i="15"/>
  <c r="B2315" i="15"/>
  <c r="B422" i="15"/>
  <c r="B695" i="15"/>
  <c r="B286" i="15"/>
  <c r="B542" i="15"/>
  <c r="B60" i="15"/>
  <c r="B371" i="15"/>
  <c r="B618" i="15"/>
  <c r="B598" i="15"/>
  <c r="B806" i="15"/>
  <c r="B697" i="15"/>
  <c r="B756" i="15"/>
  <c r="B818" i="15"/>
  <c r="B973" i="15"/>
  <c r="B1257" i="15"/>
  <c r="B1346" i="15"/>
  <c r="B1426" i="15"/>
  <c r="B1490" i="15"/>
  <c r="B787" i="15"/>
  <c r="B883" i="15"/>
  <c r="B956" i="15"/>
  <c r="B1029" i="15"/>
  <c r="B1102" i="15"/>
  <c r="B1175" i="15"/>
  <c r="B1249" i="15"/>
  <c r="B1322" i="15"/>
  <c r="B1387" i="15"/>
  <c r="B1451" i="15"/>
  <c r="B388" i="15"/>
  <c r="B857" i="15"/>
  <c r="B930" i="15"/>
  <c r="B1003" i="15"/>
  <c r="B1076" i="15"/>
  <c r="B1222" i="15"/>
  <c r="B1295" i="15"/>
  <c r="B1364" i="15"/>
  <c r="B1436" i="15"/>
  <c r="B1500" i="15"/>
  <c r="B830" i="15"/>
  <c r="B903" i="15"/>
  <c r="B977" i="15"/>
  <c r="B1050" i="15"/>
  <c r="B1123" i="15"/>
  <c r="B1196" i="15"/>
  <c r="B1269" i="15"/>
  <c r="B1341" i="15"/>
  <c r="B1405" i="15"/>
  <c r="B1469" i="15"/>
  <c r="B1533" i="15"/>
  <c r="B859" i="15"/>
  <c r="B932" i="15"/>
  <c r="B1005" i="15"/>
  <c r="B1078" i="15"/>
  <c r="B1225" i="15"/>
  <c r="B1298" i="15"/>
  <c r="B1366" i="15"/>
  <c r="B1430" i="15"/>
  <c r="B1494" i="15"/>
  <c r="B820" i="15"/>
  <c r="B897" i="15"/>
  <c r="B970" i="15"/>
  <c r="B1043" i="15"/>
  <c r="B1116" i="15"/>
  <c r="B1189" i="15"/>
  <c r="B1262" i="15"/>
  <c r="B1335" i="15"/>
  <c r="B1399" i="15"/>
  <c r="B1463" i="15"/>
  <c r="B890" i="15"/>
  <c r="B963" i="15"/>
  <c r="B1036" i="15"/>
  <c r="B1118" i="15"/>
  <c r="B1191" i="15"/>
  <c r="B1265" i="15"/>
  <c r="B1337" i="15"/>
  <c r="B1401" i="15"/>
  <c r="B1465" i="15"/>
  <c r="B1529" i="15"/>
  <c r="B1318" i="15"/>
  <c r="B1586" i="15"/>
  <c r="B1650" i="15"/>
  <c r="B1722" i="15"/>
  <c r="B1794" i="15"/>
  <c r="B1922" i="15"/>
  <c r="B2050" i="15"/>
  <c r="B1044" i="15"/>
  <c r="B1547" i="15"/>
  <c r="B1611" i="15"/>
  <c r="B1675" i="15"/>
  <c r="B1739" i="15"/>
  <c r="B1803" i="15"/>
  <c r="B1875" i="15"/>
  <c r="B1939" i="15"/>
  <c r="B2067" i="15"/>
  <c r="B1503" i="15"/>
  <c r="B1588" i="15"/>
  <c r="B1652" i="15"/>
  <c r="B1732" i="15"/>
  <c r="B1804" i="15"/>
  <c r="B1940" i="15"/>
  <c r="B989" i="15"/>
  <c r="B1549" i="15"/>
  <c r="B1613" i="15"/>
  <c r="B1677" i="15"/>
  <c r="B1741" i="15"/>
  <c r="B1813" i="15"/>
  <c r="B1877" i="15"/>
  <c r="B1941" i="15"/>
  <c r="B2013" i="15"/>
  <c r="B998" i="15"/>
  <c r="B1542" i="15"/>
  <c r="B1606" i="15"/>
  <c r="B1670" i="15"/>
  <c r="B1734" i="15"/>
  <c r="B1806" i="15"/>
  <c r="B1870" i="15"/>
  <c r="B1934" i="15"/>
  <c r="B1998" i="15"/>
  <c r="B713" i="15"/>
  <c r="B1511" i="15"/>
  <c r="B1583" i="15"/>
  <c r="B1647" i="15"/>
  <c r="B1711" i="15"/>
  <c r="B1775" i="15"/>
  <c r="B1839" i="15"/>
  <c r="B1903" i="15"/>
  <c r="B1967" i="15"/>
  <c r="B1026" i="15"/>
  <c r="B1545" i="15"/>
  <c r="B1609" i="15"/>
  <c r="B1673" i="15"/>
  <c r="B1737" i="15"/>
  <c r="B1801" i="15"/>
  <c r="B1865" i="15"/>
  <c r="B1929" i="15"/>
  <c r="B1993" i="15"/>
  <c r="B2065" i="15"/>
  <c r="B1017" i="15"/>
  <c r="B2134" i="15"/>
  <c r="B80" i="15"/>
  <c r="B664" i="15"/>
  <c r="B1184" i="15"/>
  <c r="B1736" i="15"/>
  <c r="B2280" i="15"/>
  <c r="B936" i="15"/>
  <c r="B1456" i="15"/>
  <c r="B2032" i="15"/>
  <c r="B2392" i="15"/>
  <c r="B488" i="15"/>
  <c r="B1008" i="15"/>
  <c r="B1528" i="15"/>
  <c r="B2104" i="15"/>
  <c r="B496" i="15"/>
  <c r="B1536" i="15"/>
  <c r="B304" i="15"/>
  <c r="B1336" i="15"/>
  <c r="B2112" i="15"/>
  <c r="B312" i="15"/>
  <c r="B832" i="15"/>
  <c r="B1344" i="15"/>
  <c r="B1912" i="15"/>
  <c r="B2528" i="15"/>
  <c r="B320" i="15"/>
  <c r="B840" i="15"/>
  <c r="B1352" i="15"/>
  <c r="B1928" i="15"/>
  <c r="B2400" i="15"/>
  <c r="B152" i="15"/>
  <c r="B520" i="15"/>
  <c r="B1040" i="15"/>
  <c r="B1568" i="15"/>
  <c r="B2136" i="15"/>
  <c r="B336" i="15"/>
  <c r="B856" i="15"/>
  <c r="B1376" i="15"/>
  <c r="B1944" i="15"/>
  <c r="B2344" i="15"/>
  <c r="B2140" i="15"/>
  <c r="B2300" i="15"/>
  <c r="B2500" i="15"/>
  <c r="B2476" i="15"/>
  <c r="B2404" i="15"/>
  <c r="B2268" i="15"/>
  <c r="B2236" i="15"/>
  <c r="B2164" i="15"/>
  <c r="B2405" i="15"/>
  <c r="B2341" i="15"/>
  <c r="B2261" i="15"/>
  <c r="B2173" i="15"/>
  <c r="B2491" i="15"/>
  <c r="B2211" i="15"/>
  <c r="B2450" i="15"/>
  <c r="B2346" i="15"/>
  <c r="B2186" i="15"/>
  <c r="B770" i="15"/>
  <c r="B2281" i="15"/>
  <c r="B2463" i="15"/>
  <c r="B2335" i="15"/>
  <c r="B2207" i="15"/>
  <c r="B2502" i="15"/>
  <c r="B2198" i="15"/>
  <c r="B1777" i="15"/>
  <c r="B2007" i="15"/>
  <c r="B1751" i="15"/>
  <c r="B1782" i="15"/>
  <c r="B1589" i="15"/>
  <c r="B1979" i="15"/>
  <c r="B1587" i="15"/>
  <c r="B1108" i="15"/>
  <c r="B708" i="15"/>
  <c r="B1509" i="15"/>
  <c r="B1340" i="15"/>
  <c r="B216" i="15"/>
  <c r="B728" i="15"/>
  <c r="B1248" i="15"/>
  <c r="B1800" i="15"/>
  <c r="B2416" i="15"/>
  <c r="B480" i="15"/>
  <c r="B1000" i="15"/>
  <c r="B1520" i="15"/>
  <c r="B2096" i="15"/>
  <c r="B32" i="15"/>
  <c r="B552" i="15"/>
  <c r="B1600" i="15"/>
  <c r="B2168" i="15"/>
  <c r="B624" i="15"/>
  <c r="B1688" i="15"/>
  <c r="B432" i="15"/>
  <c r="B1472" i="15"/>
  <c r="B2176" i="15"/>
  <c r="B376" i="15"/>
  <c r="B896" i="15"/>
  <c r="B1416" i="15"/>
  <c r="B384" i="15"/>
  <c r="B904" i="15"/>
  <c r="B1424" i="15"/>
  <c r="B2000" i="15"/>
  <c r="B1608" i="15"/>
  <c r="B64" i="15"/>
  <c r="B584" i="15"/>
  <c r="B1104" i="15"/>
  <c r="B1640" i="15"/>
  <c r="B2200" i="15"/>
  <c r="B920" i="15"/>
  <c r="B2016" i="15"/>
  <c r="B1856" i="15"/>
  <c r="B2055" i="15"/>
  <c r="B2212" i="15"/>
  <c r="B2436" i="15"/>
  <c r="B2412" i="15"/>
  <c r="B2340" i="15"/>
  <c r="B2244" i="15"/>
  <c r="B2172" i="15"/>
  <c r="B2090" i="15"/>
  <c r="B2469" i="15"/>
  <c r="B2397" i="15"/>
  <c r="B2333" i="15"/>
  <c r="B2141" i="15"/>
  <c r="B2483" i="15"/>
  <c r="B2179" i="15"/>
  <c r="B2442" i="15"/>
  <c r="B2322" i="15"/>
  <c r="B2178" i="15"/>
  <c r="B2241" i="15"/>
  <c r="B2439" i="15"/>
  <c r="B2311" i="15"/>
  <c r="B2183" i="15"/>
  <c r="B2494" i="15"/>
  <c r="B2174" i="15"/>
  <c r="B1974" i="15"/>
  <c r="B1522" i="15"/>
  <c r="B1980" i="15"/>
  <c r="B1708" i="15"/>
  <c r="B1915" i="15"/>
  <c r="B1519" i="15"/>
  <c r="B1898" i="15"/>
  <c r="B1505" i="15"/>
  <c r="B516" i="15"/>
  <c r="B1470" i="15"/>
  <c r="B1445" i="15"/>
  <c r="B1095" i="15"/>
  <c r="B1268" i="15"/>
  <c r="B280" i="15"/>
  <c r="B1312" i="15"/>
  <c r="B1880" i="15"/>
  <c r="B24" i="15"/>
  <c r="B544" i="15"/>
  <c r="B1064" i="15"/>
  <c r="B1592" i="15"/>
  <c r="B2160" i="15"/>
  <c r="B96" i="15"/>
  <c r="B616" i="15"/>
  <c r="B1680" i="15"/>
  <c r="B2232" i="15"/>
  <c r="B752" i="15"/>
  <c r="B2496" i="15"/>
  <c r="B1616" i="15"/>
  <c r="B2240" i="15"/>
  <c r="B440" i="15"/>
  <c r="B960" i="15"/>
  <c r="B1480" i="15"/>
  <c r="B2056" i="15"/>
  <c r="B2504" i="15"/>
  <c r="B448" i="15"/>
  <c r="B968" i="15"/>
  <c r="B1488" i="15"/>
  <c r="B2064" i="15"/>
  <c r="B2488" i="15"/>
  <c r="B136" i="15"/>
  <c r="B648" i="15"/>
  <c r="B1168" i="15"/>
  <c r="B2264" i="15"/>
  <c r="B464" i="15"/>
  <c r="B984" i="15"/>
  <c r="B1504" i="15"/>
  <c r="B2520" i="15"/>
  <c r="B2420" i="15"/>
  <c r="B2348" i="15"/>
  <c r="B2276" i="15"/>
  <c r="B2180" i="15"/>
  <c r="B2103" i="15"/>
  <c r="B2525" i="15"/>
  <c r="B2461" i="15"/>
  <c r="B2325" i="15"/>
  <c r="B2245" i="15"/>
  <c r="B2133" i="15"/>
  <c r="B2451" i="15"/>
  <c r="B2155" i="15"/>
  <c r="B2410" i="15"/>
  <c r="B2314" i="15"/>
  <c r="B2146" i="15"/>
  <c r="B2505" i="15"/>
  <c r="B2217" i="15"/>
  <c r="B2119" i="15"/>
  <c r="B2431" i="15"/>
  <c r="B2303" i="15"/>
  <c r="B2175" i="15"/>
  <c r="B2462" i="15"/>
  <c r="B2041" i="15"/>
  <c r="B1713" i="15"/>
  <c r="B1943" i="15"/>
  <c r="B1687" i="15"/>
  <c r="B1910" i="15"/>
  <c r="B1710" i="15"/>
  <c r="B1853" i="15"/>
  <c r="B507" i="15"/>
  <c r="B1916" i="15"/>
  <c r="B1628" i="15"/>
  <c r="B823" i="15"/>
  <c r="B1439" i="15"/>
  <c r="B1406" i="15"/>
  <c r="B1124" i="15"/>
  <c r="B1381" i="15"/>
  <c r="B1022" i="15"/>
  <c r="B1195" i="15"/>
  <c r="B344" i="15"/>
  <c r="B864" i="15"/>
  <c r="B1384" i="15"/>
  <c r="B1952" i="15"/>
  <c r="B88" i="15"/>
  <c r="B608" i="15"/>
  <c r="B1672" i="15"/>
  <c r="B2224" i="15"/>
  <c r="B168" i="15"/>
  <c r="B680" i="15"/>
  <c r="B1200" i="15"/>
  <c r="B1752" i="15"/>
  <c r="B2296" i="15"/>
  <c r="B888" i="15"/>
  <c r="B2328" i="15"/>
  <c r="B688" i="15"/>
  <c r="B1760" i="15"/>
  <c r="B2304" i="15"/>
  <c r="B504" i="15"/>
  <c r="B1024" i="15"/>
  <c r="B1552" i="15"/>
  <c r="B2120" i="15"/>
  <c r="B2456" i="15"/>
  <c r="B512" i="15"/>
  <c r="B1032" i="15"/>
  <c r="B1560" i="15"/>
  <c r="B2128" i="15"/>
  <c r="B2352" i="15"/>
  <c r="B200" i="15"/>
  <c r="B712" i="15"/>
  <c r="B1232" i="15"/>
  <c r="B1784" i="15"/>
  <c r="B8" i="15"/>
  <c r="B528" i="15"/>
  <c r="B1048" i="15"/>
  <c r="B1576" i="15"/>
  <c r="B2144" i="15"/>
  <c r="B2023" i="15"/>
  <c r="B2204" i="15"/>
  <c r="B2308" i="15"/>
  <c r="B2284" i="15"/>
  <c r="B2188" i="15"/>
  <c r="B2508" i="15"/>
  <c r="B2517" i="15"/>
  <c r="B2453" i="15"/>
  <c r="B2317" i="15"/>
  <c r="B2237" i="15"/>
  <c r="B2443" i="15"/>
  <c r="B2323" i="15"/>
  <c r="B2147" i="15"/>
  <c r="B2122" i="15"/>
  <c r="B2481" i="15"/>
  <c r="B2209" i="15"/>
  <c r="B2399" i="15"/>
  <c r="B2271" i="15"/>
  <c r="B2143" i="15"/>
  <c r="B2438" i="15"/>
  <c r="B2334" i="15"/>
  <c r="B1879" i="15"/>
  <c r="B1646" i="15"/>
  <c r="B1564" i="15"/>
  <c r="B1851" i="15"/>
  <c r="B1834" i="15"/>
  <c r="B1082" i="15"/>
  <c r="B1089" i="15"/>
  <c r="B1342" i="15"/>
  <c r="B1315" i="15"/>
  <c r="B949" i="15"/>
  <c r="AA1599" i="9"/>
  <c r="Y1313" i="9"/>
  <c r="AD1313" i="9" s="1"/>
  <c r="Z1313" i="9"/>
  <c r="AA947" i="9"/>
  <c r="AC1826" i="9"/>
  <c r="AB1826" i="9"/>
  <c r="AB1819" i="9"/>
  <c r="AC1819" i="9"/>
  <c r="AA957" i="9"/>
  <c r="AA958" i="9"/>
  <c r="AC2256" i="9"/>
  <c r="AB2256" i="9"/>
  <c r="AB2248" i="9"/>
  <c r="AC2248" i="9"/>
  <c r="X1778" i="9"/>
  <c r="Z1778" i="9" s="1"/>
  <c r="AB1770" i="9"/>
  <c r="AC1770" i="9"/>
  <c r="X1771" i="9"/>
  <c r="Z1771" i="9" s="1"/>
  <c r="AC1301" i="9"/>
  <c r="AB1301" i="9"/>
  <c r="AB1777" i="9"/>
  <c r="AC1777" i="9"/>
  <c r="AB1783" i="9"/>
  <c r="AC1783" i="9"/>
  <c r="AC1309" i="9"/>
  <c r="AB1309" i="9"/>
  <c r="AC1305" i="9"/>
  <c r="AB1305" i="9"/>
  <c r="AB1313" i="9"/>
  <c r="AC1313" i="9"/>
  <c r="AB1317" i="9"/>
  <c r="AC1317" i="9"/>
  <c r="M2762" i="9"/>
  <c r="M316" i="9"/>
  <c r="M242" i="9"/>
  <c r="M340" i="9"/>
  <c r="M1037" i="9"/>
  <c r="M1014" i="9"/>
  <c r="M996" i="9"/>
  <c r="M973" i="9"/>
  <c r="M950" i="9"/>
  <c r="M931" i="9"/>
  <c r="M907" i="9"/>
  <c r="M877" i="9"/>
  <c r="M3156" i="9"/>
  <c r="M816" i="9"/>
  <c r="M750" i="9"/>
  <c r="M3007" i="9"/>
  <c r="M675" i="9"/>
  <c r="H675" i="9" s="1"/>
  <c r="M566" i="9"/>
  <c r="H566" i="9" s="1"/>
  <c r="M1036" i="9"/>
  <c r="M1013" i="9"/>
  <c r="M990" i="9"/>
  <c r="M972" i="9"/>
  <c r="M948" i="9"/>
  <c r="M925" i="9"/>
  <c r="M906" i="9"/>
  <c r="M876" i="9"/>
  <c r="M3150" i="9"/>
  <c r="M813" i="9"/>
  <c r="M742" i="9"/>
  <c r="M3001" i="9"/>
  <c r="M672" i="9"/>
  <c r="H672" i="9" s="1"/>
  <c r="M554" i="9"/>
  <c r="H554" i="9" s="1"/>
  <c r="M1030" i="9"/>
  <c r="M1012" i="9"/>
  <c r="M989" i="9"/>
  <c r="M966" i="9"/>
  <c r="M947" i="9"/>
  <c r="M924" i="9"/>
  <c r="M900" i="9"/>
  <c r="M871" i="9"/>
  <c r="M3141" i="9"/>
  <c r="M3071" i="9"/>
  <c r="M656" i="9"/>
  <c r="H656" i="9" s="1"/>
  <c r="M528" i="9"/>
  <c r="H528" i="9" s="1"/>
  <c r="M252" i="9"/>
  <c r="M1006" i="9"/>
  <c r="M988" i="9"/>
  <c r="M965" i="9"/>
  <c r="M941" i="9"/>
  <c r="M923" i="9"/>
  <c r="M899" i="9"/>
  <c r="M861" i="9"/>
  <c r="M3138" i="9"/>
  <c r="M796" i="9"/>
  <c r="M3065" i="9"/>
  <c r="M649" i="9"/>
  <c r="H649" i="9" s="1"/>
  <c r="M512" i="9"/>
  <c r="H512" i="9" s="1"/>
  <c r="M2766" i="9"/>
  <c r="M2774" i="9"/>
  <c r="M2782" i="9"/>
  <c r="M2790" i="9"/>
  <c r="M2798" i="9"/>
  <c r="M2806" i="9"/>
  <c r="M2814" i="9"/>
  <c r="M2822" i="9"/>
  <c r="M2830" i="9"/>
  <c r="M2838" i="9"/>
  <c r="M2846" i="9"/>
  <c r="M2854" i="9"/>
  <c r="M2862" i="9"/>
  <c r="M2870" i="9"/>
  <c r="M2878" i="9"/>
  <c r="M2886" i="9"/>
  <c r="M2894" i="9"/>
  <c r="M2902" i="9"/>
  <c r="M2910" i="9"/>
  <c r="M2918" i="9"/>
  <c r="M2926" i="9"/>
  <c r="M2934" i="9"/>
  <c r="M2942" i="9"/>
  <c r="M2950" i="9"/>
  <c r="M245" i="9"/>
  <c r="M253" i="9"/>
  <c r="M261" i="9"/>
  <c r="M269" i="9"/>
  <c r="M277" i="9"/>
  <c r="M285" i="9"/>
  <c r="M293" i="9"/>
  <c r="M301" i="9"/>
  <c r="M309" i="9"/>
  <c r="M317" i="9"/>
  <c r="M325" i="9"/>
  <c r="M333" i="9"/>
  <c r="M341" i="9"/>
  <c r="M349" i="9"/>
  <c r="M357" i="9"/>
  <c r="M365" i="9"/>
  <c r="M373" i="9"/>
  <c r="M381" i="9"/>
  <c r="M389" i="9"/>
  <c r="M397" i="9"/>
  <c r="M405" i="9"/>
  <c r="M413" i="9"/>
  <c r="M421" i="9"/>
  <c r="M429" i="9"/>
  <c r="M437" i="9"/>
  <c r="M445" i="9"/>
  <c r="M453" i="9"/>
  <c r="M461" i="9"/>
  <c r="M2954" i="9"/>
  <c r="M2767" i="9"/>
  <c r="M2775" i="9"/>
  <c r="M2783" i="9"/>
  <c r="M2791" i="9"/>
  <c r="M2799" i="9"/>
  <c r="M2807" i="9"/>
  <c r="M2815" i="9"/>
  <c r="M2823" i="9"/>
  <c r="M2831" i="9"/>
  <c r="M2839" i="9"/>
  <c r="M2847" i="9"/>
  <c r="M2855" i="9"/>
  <c r="M2863" i="9"/>
  <c r="M2871" i="9"/>
  <c r="M2879" i="9"/>
  <c r="M2887" i="9"/>
  <c r="M2895" i="9"/>
  <c r="M2903" i="9"/>
  <c r="M2911" i="9"/>
  <c r="M2919" i="9"/>
  <c r="M2927" i="9"/>
  <c r="M2935" i="9"/>
  <c r="M2943" i="9"/>
  <c r="M2951" i="9"/>
  <c r="M246" i="9"/>
  <c r="M254" i="9"/>
  <c r="M262" i="9"/>
  <c r="M270" i="9"/>
  <c r="M278" i="9"/>
  <c r="M286" i="9"/>
  <c r="M294" i="9"/>
  <c r="M302" i="9"/>
  <c r="M310" i="9"/>
  <c r="M318" i="9"/>
  <c r="M326" i="9"/>
  <c r="M334" i="9"/>
  <c r="M342" i="9"/>
  <c r="M350" i="9"/>
  <c r="M358" i="9"/>
  <c r="M366" i="9"/>
  <c r="M374" i="9"/>
  <c r="M382" i="9"/>
  <c r="M390" i="9"/>
  <c r="M398" i="9"/>
  <c r="M406" i="9"/>
  <c r="M414" i="9"/>
  <c r="M422" i="9"/>
  <c r="M430" i="9"/>
  <c r="M438" i="9"/>
  <c r="M446" i="9"/>
  <c r="M454" i="9"/>
  <c r="M462" i="9"/>
  <c r="M2955" i="9"/>
  <c r="M2963" i="9"/>
  <c r="M2971" i="9"/>
  <c r="M2979" i="9"/>
  <c r="M474" i="9"/>
  <c r="M482" i="9"/>
  <c r="M490" i="9"/>
  <c r="M498" i="9"/>
  <c r="M506" i="9"/>
  <c r="M514" i="9"/>
  <c r="H514" i="9" s="1"/>
  <c r="M522" i="9"/>
  <c r="H522" i="9" s="1"/>
  <c r="M2768" i="9"/>
  <c r="M2776" i="9"/>
  <c r="M2784" i="9"/>
  <c r="M2792" i="9"/>
  <c r="M2800" i="9"/>
  <c r="M2808" i="9"/>
  <c r="M2816" i="9"/>
  <c r="M2824" i="9"/>
  <c r="M2832" i="9"/>
  <c r="M2840" i="9"/>
  <c r="M2848" i="9"/>
  <c r="M2856" i="9"/>
  <c r="M2864" i="9"/>
  <c r="M2872" i="9"/>
  <c r="M2880" i="9"/>
  <c r="M2888" i="9"/>
  <c r="M2896" i="9"/>
  <c r="M2904" i="9"/>
  <c r="M2912" i="9"/>
  <c r="M2920" i="9"/>
  <c r="M2928" i="9"/>
  <c r="M2936" i="9"/>
  <c r="M2944" i="9"/>
  <c r="M2952" i="9"/>
  <c r="M247" i="9"/>
  <c r="M255" i="9"/>
  <c r="M263" i="9"/>
  <c r="M271" i="9"/>
  <c r="M279" i="9"/>
  <c r="M287" i="9"/>
  <c r="M295" i="9"/>
  <c r="M303" i="9"/>
  <c r="M311" i="9"/>
  <c r="M319" i="9"/>
  <c r="M327" i="9"/>
  <c r="M335" i="9"/>
  <c r="M343" i="9"/>
  <c r="M351" i="9"/>
  <c r="M359" i="9"/>
  <c r="M367" i="9"/>
  <c r="M375" i="9"/>
  <c r="M383" i="9"/>
  <c r="M391" i="9"/>
  <c r="M399" i="9"/>
  <c r="M407" i="9"/>
  <c r="M415" i="9"/>
  <c r="M423" i="9"/>
  <c r="M431" i="9"/>
  <c r="M439" i="9"/>
  <c r="M447" i="9"/>
  <c r="M455" i="9"/>
  <c r="M463" i="9"/>
  <c r="M2956" i="9"/>
  <c r="M2964" i="9"/>
  <c r="M2972" i="9"/>
  <c r="M2980" i="9"/>
  <c r="M483" i="9"/>
  <c r="M491" i="9"/>
  <c r="M499" i="9"/>
  <c r="M507" i="9"/>
  <c r="M515" i="9"/>
  <c r="H515" i="9" s="1"/>
  <c r="M523" i="9"/>
  <c r="H523" i="9" s="1"/>
  <c r="M531" i="9"/>
  <c r="H531" i="9" s="1"/>
  <c r="M539" i="9"/>
  <c r="H539" i="9" s="1"/>
  <c r="M547" i="9"/>
  <c r="H547" i="9" s="1"/>
  <c r="M555" i="9"/>
  <c r="H555" i="9" s="1"/>
  <c r="M563" i="9"/>
  <c r="H563" i="9" s="1"/>
  <c r="M571" i="9"/>
  <c r="H571" i="9" s="1"/>
  <c r="M579" i="9"/>
  <c r="H579" i="9" s="1"/>
  <c r="M587" i="9"/>
  <c r="M595" i="9"/>
  <c r="M603" i="9"/>
  <c r="M611" i="9"/>
  <c r="H611" i="9" s="1"/>
  <c r="M619" i="9"/>
  <c r="H619" i="9" s="1"/>
  <c r="M627" i="9"/>
  <c r="H627" i="9" s="1"/>
  <c r="M635" i="9"/>
  <c r="H635" i="9" s="1"/>
  <c r="M643" i="9"/>
  <c r="H643" i="9" s="1"/>
  <c r="M2761" i="9"/>
  <c r="M2769" i="9"/>
  <c r="M2777" i="9"/>
  <c r="M2785" i="9"/>
  <c r="M2793" i="9"/>
  <c r="M2801" i="9"/>
  <c r="M2809" i="9"/>
  <c r="M2817" i="9"/>
  <c r="M2825" i="9"/>
  <c r="M2833" i="9"/>
  <c r="M2841" i="9"/>
  <c r="M2849" i="9"/>
  <c r="M2857" i="9"/>
  <c r="M2865" i="9"/>
  <c r="M2873" i="9"/>
  <c r="M2881" i="9"/>
  <c r="M2889" i="9"/>
  <c r="M2897" i="9"/>
  <c r="M2905" i="9"/>
  <c r="M2913" i="9"/>
  <c r="M2921" i="9"/>
  <c r="M2929" i="9"/>
  <c r="M2937" i="9"/>
  <c r="M2945" i="9"/>
  <c r="M2953" i="9"/>
  <c r="M248" i="9"/>
  <c r="M256" i="9"/>
  <c r="M264" i="9"/>
  <c r="M272" i="9"/>
  <c r="M280" i="9"/>
  <c r="M288" i="9"/>
  <c r="M296" i="9"/>
  <c r="M304" i="9"/>
  <c r="M312" i="9"/>
  <c r="M320" i="9"/>
  <c r="M328" i="9"/>
  <c r="M336" i="9"/>
  <c r="M344" i="9"/>
  <c r="M352" i="9"/>
  <c r="M360" i="9"/>
  <c r="M368" i="9"/>
  <c r="M376" i="9"/>
  <c r="M384" i="9"/>
  <c r="M392" i="9"/>
  <c r="M400" i="9"/>
  <c r="M408" i="9"/>
  <c r="M416" i="9"/>
  <c r="M424" i="9"/>
  <c r="M432" i="9"/>
  <c r="M440" i="9"/>
  <c r="M448" i="9"/>
  <c r="M456" i="9"/>
  <c r="M464" i="9"/>
  <c r="M2957" i="9"/>
  <c r="M2965" i="9"/>
  <c r="M2973" i="9"/>
  <c r="M2981" i="9"/>
  <c r="M484" i="9"/>
  <c r="M492" i="9"/>
  <c r="M500" i="9"/>
  <c r="M508" i="9"/>
  <c r="H508" i="9" s="1"/>
  <c r="M516" i="9"/>
  <c r="H516" i="9" s="1"/>
  <c r="M524" i="9"/>
  <c r="H524" i="9" s="1"/>
  <c r="M532" i="9"/>
  <c r="H532" i="9" s="1"/>
  <c r="M540" i="9"/>
  <c r="H540" i="9" s="1"/>
  <c r="M548" i="9"/>
  <c r="H548" i="9" s="1"/>
  <c r="M556" i="9"/>
  <c r="H556" i="9" s="1"/>
  <c r="M564" i="9"/>
  <c r="H564" i="9" s="1"/>
  <c r="M572" i="9"/>
  <c r="H572" i="9" s="1"/>
  <c r="M580" i="9"/>
  <c r="H580" i="9" s="1"/>
  <c r="M588" i="9"/>
  <c r="M596" i="9"/>
  <c r="M604" i="9"/>
  <c r="H604" i="9" s="1"/>
  <c r="M612" i="9"/>
  <c r="H612" i="9" s="1"/>
  <c r="M620" i="9"/>
  <c r="H620" i="9" s="1"/>
  <c r="M2770" i="9"/>
  <c r="M2778" i="9"/>
  <c r="M2786" i="9"/>
  <c r="M2794" i="9"/>
  <c r="M2802" i="9"/>
  <c r="M2810" i="9"/>
  <c r="M2818" i="9"/>
  <c r="M2826" i="9"/>
  <c r="M2834" i="9"/>
  <c r="M2842" i="9"/>
  <c r="M2850" i="9"/>
  <c r="M2858" i="9"/>
  <c r="M2866" i="9"/>
  <c r="M2874" i="9"/>
  <c r="M2882" i="9"/>
  <c r="M2890" i="9"/>
  <c r="M2898" i="9"/>
  <c r="M2906" i="9"/>
  <c r="M2914" i="9"/>
  <c r="M2922" i="9"/>
  <c r="M2930" i="9"/>
  <c r="M2938" i="9"/>
  <c r="M2946" i="9"/>
  <c r="M241" i="9"/>
  <c r="M249" i="9"/>
  <c r="M257" i="9"/>
  <c r="M265" i="9"/>
  <c r="M273" i="9"/>
  <c r="M281" i="9"/>
  <c r="M289" i="9"/>
  <c r="M297" i="9"/>
  <c r="M305" i="9"/>
  <c r="M313" i="9"/>
  <c r="M321" i="9"/>
  <c r="M329" i="9"/>
  <c r="M337" i="9"/>
  <c r="M345" i="9"/>
  <c r="M353" i="9"/>
  <c r="M361" i="9"/>
  <c r="M369" i="9"/>
  <c r="M377" i="9"/>
  <c r="M385" i="9"/>
  <c r="M393" i="9"/>
  <c r="M401" i="9"/>
  <c r="M409" i="9"/>
  <c r="M417" i="9"/>
  <c r="M425" i="9"/>
  <c r="M433" i="9"/>
  <c r="M441" i="9"/>
  <c r="M449" i="9"/>
  <c r="M457" i="9"/>
  <c r="M465" i="9"/>
  <c r="M2958" i="9"/>
  <c r="M2966" i="9"/>
  <c r="M2974" i="9"/>
  <c r="M469" i="9"/>
  <c r="M485" i="9"/>
  <c r="M493" i="9"/>
  <c r="M501" i="9"/>
  <c r="M509" i="9"/>
  <c r="H509" i="9" s="1"/>
  <c r="M517" i="9"/>
  <c r="H517" i="9" s="1"/>
  <c r="M525" i="9"/>
  <c r="H525" i="9" s="1"/>
  <c r="M533" i="9"/>
  <c r="H533" i="9" s="1"/>
  <c r="M2764" i="9"/>
  <c r="M2772" i="9"/>
  <c r="M2780" i="9"/>
  <c r="M2788" i="9"/>
  <c r="M2796" i="9"/>
  <c r="M2804" i="9"/>
  <c r="M2812" i="9"/>
  <c r="M2820" i="9"/>
  <c r="M2828" i="9"/>
  <c r="M2836" i="9"/>
  <c r="M2844" i="9"/>
  <c r="M2852" i="9"/>
  <c r="M2860" i="9"/>
  <c r="M2868" i="9"/>
  <c r="M2876" i="9"/>
  <c r="M2884" i="9"/>
  <c r="M2892" i="9"/>
  <c r="M2900" i="9"/>
  <c r="M2908" i="9"/>
  <c r="M2916" i="9"/>
  <c r="M2924" i="9"/>
  <c r="M2932" i="9"/>
  <c r="M2940" i="9"/>
  <c r="M2948" i="9"/>
  <c r="M243" i="9"/>
  <c r="M251" i="9"/>
  <c r="M259" i="9"/>
  <c r="M267" i="9"/>
  <c r="M275" i="9"/>
  <c r="M283" i="9"/>
  <c r="M291" i="9"/>
  <c r="M299" i="9"/>
  <c r="M307" i="9"/>
  <c r="M315" i="9"/>
  <c r="M323" i="9"/>
  <c r="M331" i="9"/>
  <c r="M339" i="9"/>
  <c r="M347" i="9"/>
  <c r="M355" i="9"/>
  <c r="M363" i="9"/>
  <c r="M371" i="9"/>
  <c r="M379" i="9"/>
  <c r="M387" i="9"/>
  <c r="M395" i="9"/>
  <c r="M403" i="9"/>
  <c r="M411" i="9"/>
  <c r="M419" i="9"/>
  <c r="M427" i="9"/>
  <c r="M435" i="9"/>
  <c r="M443" i="9"/>
  <c r="M451" i="9"/>
  <c r="M459" i="9"/>
  <c r="M467" i="9"/>
  <c r="M2960" i="9"/>
  <c r="M2968" i="9"/>
  <c r="M2976" i="9"/>
  <c r="M471" i="9"/>
  <c r="M487" i="9"/>
  <c r="M495" i="9"/>
  <c r="M503" i="9"/>
  <c r="M511" i="9"/>
  <c r="H511" i="9" s="1"/>
  <c r="M519" i="9"/>
  <c r="H519" i="9" s="1"/>
  <c r="M527" i="9"/>
  <c r="H527" i="9" s="1"/>
  <c r="M535" i="9"/>
  <c r="H535" i="9" s="1"/>
  <c r="M543" i="9"/>
  <c r="H543" i="9" s="1"/>
  <c r="M551" i="9"/>
  <c r="H551" i="9" s="1"/>
  <c r="M559" i="9"/>
  <c r="H559" i="9" s="1"/>
  <c r="M567" i="9"/>
  <c r="H567" i="9" s="1"/>
  <c r="M575" i="9"/>
  <c r="H575" i="9" s="1"/>
  <c r="M583" i="9"/>
  <c r="H583" i="9" s="1"/>
  <c r="M591" i="9"/>
  <c r="M599" i="9"/>
  <c r="M607" i="9"/>
  <c r="H607" i="9" s="1"/>
  <c r="M615" i="9"/>
  <c r="H615" i="9" s="1"/>
  <c r="M623" i="9"/>
  <c r="H623" i="9" s="1"/>
  <c r="M631" i="9"/>
  <c r="H631" i="9" s="1"/>
  <c r="M2779" i="9"/>
  <c r="M2811" i="9"/>
  <c r="M2843" i="9"/>
  <c r="M2875" i="9"/>
  <c r="M2907" i="9"/>
  <c r="M2939" i="9"/>
  <c r="M258" i="9"/>
  <c r="M290" i="9"/>
  <c r="M322" i="9"/>
  <c r="M354" i="9"/>
  <c r="M386" i="9"/>
  <c r="M418" i="9"/>
  <c r="M450" i="9"/>
  <c r="M2962" i="9"/>
  <c r="M472" i="9"/>
  <c r="M494" i="9"/>
  <c r="M513" i="9"/>
  <c r="H513" i="9" s="1"/>
  <c r="M534" i="9"/>
  <c r="H534" i="9" s="1"/>
  <c r="M546" i="9"/>
  <c r="H546" i="9" s="1"/>
  <c r="M560" i="9"/>
  <c r="H560" i="9" s="1"/>
  <c r="M573" i="9"/>
  <c r="H573" i="9" s="1"/>
  <c r="M585" i="9"/>
  <c r="M598" i="9"/>
  <c r="M610" i="9"/>
  <c r="H610" i="9" s="1"/>
  <c r="M624" i="9"/>
  <c r="H624" i="9" s="1"/>
  <c r="M634" i="9"/>
  <c r="H634" i="9" s="1"/>
  <c r="M644" i="9"/>
  <c r="H644" i="9" s="1"/>
  <c r="M652" i="9"/>
  <c r="H652" i="9" s="1"/>
  <c r="M660" i="9"/>
  <c r="H660" i="9" s="1"/>
  <c r="M668" i="9"/>
  <c r="H668" i="9" s="1"/>
  <c r="M676" i="9"/>
  <c r="H676" i="9" s="1"/>
  <c r="M684" i="9"/>
  <c r="H684" i="9" s="1"/>
  <c r="M692" i="9"/>
  <c r="H692" i="9" s="1"/>
  <c r="M700" i="9"/>
  <c r="M708" i="9"/>
  <c r="M716" i="9"/>
  <c r="M724" i="9"/>
  <c r="M732" i="9"/>
  <c r="M2994" i="9"/>
  <c r="M3002" i="9"/>
  <c r="M3010" i="9"/>
  <c r="M3018" i="9"/>
  <c r="M3026" i="9"/>
  <c r="M3034" i="9"/>
  <c r="M3042" i="9"/>
  <c r="M3050" i="9"/>
  <c r="M3058" i="9"/>
  <c r="M3066" i="9"/>
  <c r="M3074" i="9"/>
  <c r="M3082" i="9"/>
  <c r="M745" i="9"/>
  <c r="M759" i="9"/>
  <c r="M767" i="9"/>
  <c r="M775" i="9"/>
  <c r="M783" i="9"/>
  <c r="M791" i="9"/>
  <c r="M799" i="9"/>
  <c r="M801" i="9"/>
  <c r="M809" i="9"/>
  <c r="M817" i="9"/>
  <c r="M3086" i="9"/>
  <c r="M3094" i="9"/>
  <c r="M3102" i="9"/>
  <c r="M3110" i="9"/>
  <c r="M3118" i="9"/>
  <c r="M3126" i="9"/>
  <c r="M3134" i="9"/>
  <c r="M3142" i="9"/>
  <c r="M3143" i="9"/>
  <c r="M3151" i="9"/>
  <c r="M3159" i="9"/>
  <c r="M3167" i="9"/>
  <c r="M840" i="9"/>
  <c r="M848" i="9"/>
  <c r="M856" i="9"/>
  <c r="M864" i="9"/>
  <c r="M872" i="9"/>
  <c r="M880" i="9"/>
  <c r="M888" i="9"/>
  <c r="M896" i="9"/>
  <c r="M2781" i="9"/>
  <c r="M2813" i="9"/>
  <c r="M2845" i="9"/>
  <c r="M2877" i="9"/>
  <c r="M2909" i="9"/>
  <c r="M2941" i="9"/>
  <c r="M260" i="9"/>
  <c r="M292" i="9"/>
  <c r="M324" i="9"/>
  <c r="M356" i="9"/>
  <c r="M388" i="9"/>
  <c r="M420" i="9"/>
  <c r="M452" i="9"/>
  <c r="M2967" i="9"/>
  <c r="M473" i="9"/>
  <c r="M496" i="9"/>
  <c r="M518" i="9"/>
  <c r="H518" i="9" s="1"/>
  <c r="M536" i="9"/>
  <c r="H536" i="9" s="1"/>
  <c r="M549" i="9"/>
  <c r="H549" i="9" s="1"/>
  <c r="M561" i="9"/>
  <c r="H561" i="9" s="1"/>
  <c r="M574" i="9"/>
  <c r="H574" i="9" s="1"/>
  <c r="M586" i="9"/>
  <c r="M600" i="9"/>
  <c r="M613" i="9"/>
  <c r="H613" i="9" s="1"/>
  <c r="M625" i="9"/>
  <c r="H625" i="9" s="1"/>
  <c r="M636" i="9"/>
  <c r="H636" i="9" s="1"/>
  <c r="M645" i="9"/>
  <c r="H645" i="9" s="1"/>
  <c r="M653" i="9"/>
  <c r="H653" i="9" s="1"/>
  <c r="M661" i="9"/>
  <c r="H661" i="9" s="1"/>
  <c r="M669" i="9"/>
  <c r="H669" i="9" s="1"/>
  <c r="M677" i="9"/>
  <c r="H677" i="9" s="1"/>
  <c r="M685" i="9"/>
  <c r="H685" i="9" s="1"/>
  <c r="M693" i="9"/>
  <c r="H693" i="9" s="1"/>
  <c r="M701" i="9"/>
  <c r="M709" i="9"/>
  <c r="M717" i="9"/>
  <c r="M725" i="9"/>
  <c r="M733" i="9"/>
  <c r="M2995" i="9"/>
  <c r="M3003" i="9"/>
  <c r="M3011" i="9"/>
  <c r="M3019" i="9"/>
  <c r="M3027" i="9"/>
  <c r="M3035" i="9"/>
  <c r="M3043" i="9"/>
  <c r="M3051" i="9"/>
  <c r="M3059" i="9"/>
  <c r="M3067" i="9"/>
  <c r="M3075" i="9"/>
  <c r="M736" i="9"/>
  <c r="M746" i="9"/>
  <c r="M760" i="9"/>
  <c r="M768" i="9"/>
  <c r="M776" i="9"/>
  <c r="M784" i="9"/>
  <c r="M792" i="9"/>
  <c r="M802" i="9"/>
  <c r="M810" i="9"/>
  <c r="M818" i="9"/>
  <c r="M3087" i="9"/>
  <c r="M3095" i="9"/>
  <c r="M3103" i="9"/>
  <c r="M3111" i="9"/>
  <c r="M3119" i="9"/>
  <c r="M3127" i="9"/>
  <c r="M3135" i="9"/>
  <c r="M833" i="9"/>
  <c r="M3144" i="9"/>
  <c r="M3152" i="9"/>
  <c r="M3160" i="9"/>
  <c r="M3168" i="9"/>
  <c r="M841" i="9"/>
  <c r="M849" i="9"/>
  <c r="M857" i="9"/>
  <c r="M865" i="9"/>
  <c r="M873" i="9"/>
  <c r="M881" i="9"/>
  <c r="M889" i="9"/>
  <c r="M897" i="9"/>
  <c r="M2787" i="9"/>
  <c r="M2819" i="9"/>
  <c r="M2851" i="9"/>
  <c r="M2883" i="9"/>
  <c r="M2915" i="9"/>
  <c r="M2947" i="9"/>
  <c r="M266" i="9"/>
  <c r="M298" i="9"/>
  <c r="M330" i="9"/>
  <c r="M362" i="9"/>
  <c r="M394" i="9"/>
  <c r="M426" i="9"/>
  <c r="M458" i="9"/>
  <c r="M2969" i="9"/>
  <c r="M497" i="9"/>
  <c r="M520" i="9"/>
  <c r="H520" i="9" s="1"/>
  <c r="M537" i="9"/>
  <c r="H537" i="9" s="1"/>
  <c r="M550" i="9"/>
  <c r="H550" i="9" s="1"/>
  <c r="M562" i="9"/>
  <c r="H562" i="9" s="1"/>
  <c r="M576" i="9"/>
  <c r="H576" i="9" s="1"/>
  <c r="M589" i="9"/>
  <c r="M601" i="9"/>
  <c r="M614" i="9"/>
  <c r="H614" i="9" s="1"/>
  <c r="M626" i="9"/>
  <c r="H626" i="9" s="1"/>
  <c r="M637" i="9"/>
  <c r="H637" i="9" s="1"/>
  <c r="M646" i="9"/>
  <c r="H646" i="9" s="1"/>
  <c r="M654" i="9"/>
  <c r="H654" i="9" s="1"/>
  <c r="M662" i="9"/>
  <c r="H662" i="9" s="1"/>
  <c r="M670" i="9"/>
  <c r="H670" i="9" s="1"/>
  <c r="M678" i="9"/>
  <c r="H678" i="9" s="1"/>
  <c r="M686" i="9"/>
  <c r="H686" i="9" s="1"/>
  <c r="M694" i="9"/>
  <c r="H694" i="9" s="1"/>
  <c r="M702" i="9"/>
  <c r="M710" i="9"/>
  <c r="M718" i="9"/>
  <c r="M726" i="9"/>
  <c r="M734" i="9"/>
  <c r="M2996" i="9"/>
  <c r="M3004" i="9"/>
  <c r="M3012" i="9"/>
  <c r="M3020" i="9"/>
  <c r="M3028" i="9"/>
  <c r="M3036" i="9"/>
  <c r="M3044" i="9"/>
  <c r="M3052" i="9"/>
  <c r="M3060" i="9"/>
  <c r="M3068" i="9"/>
  <c r="M3076" i="9"/>
  <c r="M737" i="9"/>
  <c r="M747" i="9"/>
  <c r="M761" i="9"/>
  <c r="M769" i="9"/>
  <c r="M777" i="9"/>
  <c r="M785" i="9"/>
  <c r="M793" i="9"/>
  <c r="M803" i="9"/>
  <c r="M811" i="9"/>
  <c r="M819" i="9"/>
  <c r="M3088" i="9"/>
  <c r="M3096" i="9"/>
  <c r="M3104" i="9"/>
  <c r="M3112" i="9"/>
  <c r="M3120" i="9"/>
  <c r="M3128" i="9"/>
  <c r="M3136" i="9"/>
  <c r="M834" i="9"/>
  <c r="M3145" i="9"/>
  <c r="M3153" i="9"/>
  <c r="M3161" i="9"/>
  <c r="M3169" i="9"/>
  <c r="M842" i="9"/>
  <c r="M850" i="9"/>
  <c r="M858" i="9"/>
  <c r="M866" i="9"/>
  <c r="M874" i="9"/>
  <c r="M882" i="9"/>
  <c r="M2789" i="9"/>
  <c r="M2821" i="9"/>
  <c r="M2853" i="9"/>
  <c r="M2885" i="9"/>
  <c r="M2917" i="9"/>
  <c r="M2949" i="9"/>
  <c r="M268" i="9"/>
  <c r="M300" i="9"/>
  <c r="M332" i="9"/>
  <c r="M364" i="9"/>
  <c r="M396" i="9"/>
  <c r="M428" i="9"/>
  <c r="M460" i="9"/>
  <c r="M2970" i="9"/>
  <c r="M480" i="9"/>
  <c r="M502" i="9"/>
  <c r="M521" i="9"/>
  <c r="H521" i="9" s="1"/>
  <c r="M538" i="9"/>
  <c r="H538" i="9" s="1"/>
  <c r="M552" i="9"/>
  <c r="H552" i="9" s="1"/>
  <c r="M565" i="9"/>
  <c r="H565" i="9" s="1"/>
  <c r="M577" i="9"/>
  <c r="H577" i="9" s="1"/>
  <c r="M590" i="9"/>
  <c r="M602" i="9"/>
  <c r="M616" i="9"/>
  <c r="H616" i="9" s="1"/>
  <c r="M628" i="9"/>
  <c r="H628" i="9" s="1"/>
  <c r="M638" i="9"/>
  <c r="H638" i="9" s="1"/>
  <c r="M647" i="9"/>
  <c r="H647" i="9" s="1"/>
  <c r="M655" i="9"/>
  <c r="H655" i="9" s="1"/>
  <c r="M663" i="9"/>
  <c r="H663" i="9" s="1"/>
  <c r="M671" i="9"/>
  <c r="H671" i="9" s="1"/>
  <c r="M679" i="9"/>
  <c r="H679" i="9" s="1"/>
  <c r="M687" i="9"/>
  <c r="H687" i="9" s="1"/>
  <c r="M695" i="9"/>
  <c r="H695" i="9" s="1"/>
  <c r="M703" i="9"/>
  <c r="M711" i="9"/>
  <c r="M719" i="9"/>
  <c r="M727" i="9"/>
  <c r="M735" i="9"/>
  <c r="M2997" i="9"/>
  <c r="M3005" i="9"/>
  <c r="M3013" i="9"/>
  <c r="M3021" i="9"/>
  <c r="M3029" i="9"/>
  <c r="M3037" i="9"/>
  <c r="M3045" i="9"/>
  <c r="M3053" i="9"/>
  <c r="M3061" i="9"/>
  <c r="M3069" i="9"/>
  <c r="M3077" i="9"/>
  <c r="M739" i="9"/>
  <c r="M749" i="9"/>
  <c r="M753" i="9"/>
  <c r="M762" i="9"/>
  <c r="M770" i="9"/>
  <c r="M778" i="9"/>
  <c r="M786" i="9"/>
  <c r="M794" i="9"/>
  <c r="M804" i="9"/>
  <c r="M812" i="9"/>
  <c r="M820" i="9"/>
  <c r="M3089" i="9"/>
  <c r="M3097" i="9"/>
  <c r="M3105" i="9"/>
  <c r="M3113" i="9"/>
  <c r="M3121" i="9"/>
  <c r="M3129" i="9"/>
  <c r="M3137" i="9"/>
  <c r="M835" i="9"/>
  <c r="M3146" i="9"/>
  <c r="M3154" i="9"/>
  <c r="M3162" i="9"/>
  <c r="M3170" i="9"/>
  <c r="M843" i="9"/>
  <c r="M851" i="9"/>
  <c r="M859" i="9"/>
  <c r="M867" i="9"/>
  <c r="M875" i="9"/>
  <c r="M2771" i="9"/>
  <c r="M2803" i="9"/>
  <c r="M2835" i="9"/>
  <c r="M2867" i="9"/>
  <c r="M2899" i="9"/>
  <c r="M2931" i="9"/>
  <c r="M250" i="9"/>
  <c r="M282" i="9"/>
  <c r="M314" i="9"/>
  <c r="M346" i="9"/>
  <c r="M378" i="9"/>
  <c r="M410" i="9"/>
  <c r="M442" i="9"/>
  <c r="M2959" i="9"/>
  <c r="M2978" i="9"/>
  <c r="M488" i="9"/>
  <c r="M510" i="9"/>
  <c r="H510" i="9" s="1"/>
  <c r="M529" i="9"/>
  <c r="H529" i="9" s="1"/>
  <c r="M544" i="9"/>
  <c r="H544" i="9" s="1"/>
  <c r="M557" i="9"/>
  <c r="H557" i="9" s="1"/>
  <c r="M569" i="9"/>
  <c r="H569" i="9" s="1"/>
  <c r="M582" i="9"/>
  <c r="H582" i="9" s="1"/>
  <c r="M594" i="9"/>
  <c r="M608" i="9"/>
  <c r="H608" i="9" s="1"/>
  <c r="M621" i="9"/>
  <c r="H621" i="9" s="1"/>
  <c r="M632" i="9"/>
  <c r="H632" i="9" s="1"/>
  <c r="M641" i="9"/>
  <c r="H641" i="9" s="1"/>
  <c r="M650" i="9"/>
  <c r="H650" i="9" s="1"/>
  <c r="M658" i="9"/>
  <c r="H658" i="9" s="1"/>
  <c r="M666" i="9"/>
  <c r="H666" i="9" s="1"/>
  <c r="M674" i="9"/>
  <c r="H674" i="9" s="1"/>
  <c r="M682" i="9"/>
  <c r="H682" i="9" s="1"/>
  <c r="M690" i="9"/>
  <c r="H690" i="9" s="1"/>
  <c r="M698" i="9"/>
  <c r="H698" i="9" s="1"/>
  <c r="M706" i="9"/>
  <c r="M714" i="9"/>
  <c r="M722" i="9"/>
  <c r="M730" i="9"/>
  <c r="M2992" i="9"/>
  <c r="M3000" i="9"/>
  <c r="M3008" i="9"/>
  <c r="M3016" i="9"/>
  <c r="M3024" i="9"/>
  <c r="M3032" i="9"/>
  <c r="M3040" i="9"/>
  <c r="M3048" i="9"/>
  <c r="M3056" i="9"/>
  <c r="M3064" i="9"/>
  <c r="M3072" i="9"/>
  <c r="M3080" i="9"/>
  <c r="M743" i="9"/>
  <c r="M752" i="9"/>
  <c r="M765" i="9"/>
  <c r="M773" i="9"/>
  <c r="M781" i="9"/>
  <c r="M789" i="9"/>
  <c r="M797" i="9"/>
  <c r="M807" i="9"/>
  <c r="M815" i="9"/>
  <c r="M3084" i="9"/>
  <c r="M3092" i="9"/>
  <c r="M3100" i="9"/>
  <c r="M3108" i="9"/>
  <c r="M3116" i="9"/>
  <c r="M3124" i="9"/>
  <c r="M3132" i="9"/>
  <c r="M3140" i="9"/>
  <c r="M838" i="9"/>
  <c r="M3149" i="9"/>
  <c r="M3157" i="9"/>
  <c r="M3165" i="9"/>
  <c r="M3173" i="9"/>
  <c r="M846" i="9"/>
  <c r="M2805" i="9"/>
  <c r="M2893" i="9"/>
  <c r="M274" i="9"/>
  <c r="M348" i="9"/>
  <c r="M436" i="9"/>
  <c r="M481" i="9"/>
  <c r="M530" i="9"/>
  <c r="H530" i="9" s="1"/>
  <c r="M568" i="9"/>
  <c r="H568" i="9" s="1"/>
  <c r="M605" i="9"/>
  <c r="H605" i="9" s="1"/>
  <c r="M633" i="9"/>
  <c r="H633" i="9" s="1"/>
  <c r="M657" i="9"/>
  <c r="H657" i="9" s="1"/>
  <c r="M680" i="9"/>
  <c r="H680" i="9" s="1"/>
  <c r="M699" i="9"/>
  <c r="H699" i="9" s="1"/>
  <c r="M721" i="9"/>
  <c r="M2990" i="9"/>
  <c r="M3009" i="9"/>
  <c r="M3031" i="9"/>
  <c r="M3054" i="9"/>
  <c r="M3073" i="9"/>
  <c r="M751" i="9"/>
  <c r="M782" i="9"/>
  <c r="M821" i="9"/>
  <c r="M3101" i="9"/>
  <c r="M3123" i="9"/>
  <c r="M836" i="9"/>
  <c r="M3158" i="9"/>
  <c r="M845" i="9"/>
  <c r="M862" i="9"/>
  <c r="M878" i="9"/>
  <c r="M891" i="9"/>
  <c r="M901" i="9"/>
  <c r="M909" i="9"/>
  <c r="M917" i="9"/>
  <c r="M926" i="9"/>
  <c r="M942" i="9"/>
  <c r="M951" i="9"/>
  <c r="M959" i="9"/>
  <c r="M967" i="9"/>
  <c r="M975" i="9"/>
  <c r="M983" i="9"/>
  <c r="M991" i="9"/>
  <c r="M999" i="9"/>
  <c r="M1007" i="9"/>
  <c r="M1015" i="9"/>
  <c r="M1023" i="9"/>
  <c r="M1031" i="9"/>
  <c r="M1039" i="9"/>
  <c r="M2827" i="9"/>
  <c r="M2901" i="9"/>
  <c r="M276" i="9"/>
  <c r="M370" i="9"/>
  <c r="M444" i="9"/>
  <c r="M486" i="9"/>
  <c r="M541" i="9"/>
  <c r="H541" i="9" s="1"/>
  <c r="M570" i="9"/>
  <c r="H570" i="9" s="1"/>
  <c r="M606" i="9"/>
  <c r="H606" i="9" s="1"/>
  <c r="M639" i="9"/>
  <c r="H639" i="9" s="1"/>
  <c r="M659" i="9"/>
  <c r="H659" i="9" s="1"/>
  <c r="M681" i="9"/>
  <c r="H681" i="9" s="1"/>
  <c r="M704" i="9"/>
  <c r="M723" i="9"/>
  <c r="M2991" i="9"/>
  <c r="M3014" i="9"/>
  <c r="M3033" i="9"/>
  <c r="M3055" i="9"/>
  <c r="M3078" i="9"/>
  <c r="M787" i="9"/>
  <c r="M800" i="9"/>
  <c r="M3083" i="9"/>
  <c r="M3106" i="9"/>
  <c r="M3125" i="9"/>
  <c r="M837" i="9"/>
  <c r="M3163" i="9"/>
  <c r="M847" i="9"/>
  <c r="M863" i="9"/>
  <c r="M879" i="9"/>
  <c r="M892" i="9"/>
  <c r="M902" i="9"/>
  <c r="M910" i="9"/>
  <c r="M918" i="9"/>
  <c r="M927" i="9"/>
  <c r="M943" i="9"/>
  <c r="M952" i="9"/>
  <c r="M960" i="9"/>
  <c r="M968" i="9"/>
  <c r="M976" i="9"/>
  <c r="M984" i="9"/>
  <c r="M992" i="9"/>
  <c r="M1000" i="9"/>
  <c r="M1008" i="9"/>
  <c r="M1016" i="9"/>
  <c r="M1024" i="9"/>
  <c r="M1032" i="9"/>
  <c r="M2829" i="9"/>
  <c r="M2923" i="9"/>
  <c r="M284" i="9"/>
  <c r="M372" i="9"/>
  <c r="M466" i="9"/>
  <c r="M489" i="9"/>
  <c r="M542" i="9"/>
  <c r="H542" i="9" s="1"/>
  <c r="M578" i="9"/>
  <c r="H578" i="9" s="1"/>
  <c r="M609" i="9"/>
  <c r="H609" i="9" s="1"/>
  <c r="M640" i="9"/>
  <c r="H640" i="9" s="1"/>
  <c r="M664" i="9"/>
  <c r="H664" i="9" s="1"/>
  <c r="M683" i="9"/>
  <c r="H683" i="9" s="1"/>
  <c r="M705" i="9"/>
  <c r="M728" i="9"/>
  <c r="M2993" i="9"/>
  <c r="M3015" i="9"/>
  <c r="M3038" i="9"/>
  <c r="M3057" i="9"/>
  <c r="M3079" i="9"/>
  <c r="M754" i="9"/>
  <c r="M788" i="9"/>
  <c r="M805" i="9"/>
  <c r="M3085" i="9"/>
  <c r="M3107" i="9"/>
  <c r="M3130" i="9"/>
  <c r="M839" i="9"/>
  <c r="M3164" i="9"/>
  <c r="M852" i="9"/>
  <c r="M868" i="9"/>
  <c r="M883" i="9"/>
  <c r="M893" i="9"/>
  <c r="M903" i="9"/>
  <c r="M911" i="9"/>
  <c r="M919" i="9"/>
  <c r="M928" i="9"/>
  <c r="M944" i="9"/>
  <c r="M953" i="9"/>
  <c r="M961" i="9"/>
  <c r="M969" i="9"/>
  <c r="M977" i="9"/>
  <c r="M985" i="9"/>
  <c r="M993" i="9"/>
  <c r="M1001" i="9"/>
  <c r="M1009" i="9"/>
  <c r="M1017" i="9"/>
  <c r="M1025" i="9"/>
  <c r="M1033" i="9"/>
  <c r="M2763" i="9"/>
  <c r="M2837" i="9"/>
  <c r="M2925" i="9"/>
  <c r="M306" i="9"/>
  <c r="M380" i="9"/>
  <c r="M468" i="9"/>
  <c r="M504" i="9"/>
  <c r="M545" i="9"/>
  <c r="H545" i="9" s="1"/>
  <c r="M581" i="9"/>
  <c r="H581" i="9" s="1"/>
  <c r="M617" i="9"/>
  <c r="H617" i="9" s="1"/>
  <c r="M642" i="9"/>
  <c r="H642" i="9" s="1"/>
  <c r="M665" i="9"/>
  <c r="H665" i="9" s="1"/>
  <c r="M688" i="9"/>
  <c r="H688" i="9" s="1"/>
  <c r="M707" i="9"/>
  <c r="M729" i="9"/>
  <c r="M2998" i="9"/>
  <c r="M3017" i="9"/>
  <c r="M3039" i="9"/>
  <c r="M3062" i="9"/>
  <c r="M3081" i="9"/>
  <c r="M755" i="9"/>
  <c r="M771" i="9"/>
  <c r="M790" i="9"/>
  <c r="M806" i="9"/>
  <c r="M3090" i="9"/>
  <c r="M3109" i="9"/>
  <c r="M3131" i="9"/>
  <c r="M3147" i="9"/>
  <c r="M3166" i="9"/>
  <c r="M853" i="9"/>
  <c r="M869" i="9"/>
  <c r="M884" i="9"/>
  <c r="M894" i="9"/>
  <c r="M904" i="9"/>
  <c r="M912" i="9"/>
  <c r="M920" i="9"/>
  <c r="M929" i="9"/>
  <c r="M945" i="9"/>
  <c r="M954" i="9"/>
  <c r="M962" i="9"/>
  <c r="M970" i="9"/>
  <c r="M978" i="9"/>
  <c r="M986" i="9"/>
  <c r="M994" i="9"/>
  <c r="M1002" i="9"/>
  <c r="M1010" i="9"/>
  <c r="M1018" i="9"/>
  <c r="M1026" i="9"/>
  <c r="M2765" i="9"/>
  <c r="M2859" i="9"/>
  <c r="M2933" i="9"/>
  <c r="M308" i="9"/>
  <c r="M402" i="9"/>
  <c r="M2961" i="9"/>
  <c r="M505" i="9"/>
  <c r="M553" i="9"/>
  <c r="H553" i="9" s="1"/>
  <c r="M584" i="9"/>
  <c r="M618" i="9"/>
  <c r="H618" i="9" s="1"/>
  <c r="M648" i="9"/>
  <c r="H648" i="9" s="1"/>
  <c r="M667" i="9"/>
  <c r="H667" i="9" s="1"/>
  <c r="M689" i="9"/>
  <c r="H689" i="9" s="1"/>
  <c r="M712" i="9"/>
  <c r="M731" i="9"/>
  <c r="M2999" i="9"/>
  <c r="M3022" i="9"/>
  <c r="M3041" i="9"/>
  <c r="M3063" i="9"/>
  <c r="M740" i="9"/>
  <c r="M758" i="9"/>
  <c r="M772" i="9"/>
  <c r="M795" i="9"/>
  <c r="M808" i="9"/>
  <c r="M3091" i="9"/>
  <c r="M3114" i="9"/>
  <c r="M3133" i="9"/>
  <c r="M3148" i="9"/>
  <c r="M3171" i="9"/>
  <c r="M854" i="9"/>
  <c r="M870" i="9"/>
  <c r="M885" i="9"/>
  <c r="M895" i="9"/>
  <c r="M905" i="9"/>
  <c r="M913" i="9"/>
  <c r="M921" i="9"/>
  <c r="M930" i="9"/>
  <c r="M946" i="9"/>
  <c r="M955" i="9"/>
  <c r="M963" i="9"/>
  <c r="M971" i="9"/>
  <c r="M979" i="9"/>
  <c r="M987" i="9"/>
  <c r="M995" i="9"/>
  <c r="M1003" i="9"/>
  <c r="M1011" i="9"/>
  <c r="M1019" i="9"/>
  <c r="M1027" i="9"/>
  <c r="M1075" i="9"/>
  <c r="M2795" i="9"/>
  <c r="M2869" i="9"/>
  <c r="M244" i="9"/>
  <c r="M338" i="9"/>
  <c r="M412" i="9"/>
  <c r="M2977" i="9"/>
  <c r="M526" i="9"/>
  <c r="H526" i="9" s="1"/>
  <c r="M558" i="9"/>
  <c r="H558" i="9" s="1"/>
  <c r="M593" i="9"/>
  <c r="M629" i="9"/>
  <c r="H629" i="9" s="1"/>
  <c r="M651" i="9"/>
  <c r="H651" i="9" s="1"/>
  <c r="M673" i="9"/>
  <c r="H673" i="9" s="1"/>
  <c r="M696" i="9"/>
  <c r="H696" i="9" s="1"/>
  <c r="M715" i="9"/>
  <c r="M3006" i="9"/>
  <c r="M3025" i="9"/>
  <c r="M3047" i="9"/>
  <c r="M3070" i="9"/>
  <c r="M744" i="9"/>
  <c r="M764" i="9"/>
  <c r="M779" i="9"/>
  <c r="M798" i="9"/>
  <c r="M814" i="9"/>
  <c r="M3098" i="9"/>
  <c r="M3117" i="9"/>
  <c r="M3139" i="9"/>
  <c r="M3155" i="9"/>
  <c r="M3174" i="9"/>
  <c r="M1028" i="9"/>
  <c r="M1005" i="9"/>
  <c r="M982" i="9"/>
  <c r="M964" i="9"/>
  <c r="M940" i="9"/>
  <c r="M916" i="9"/>
  <c r="M898" i="9"/>
  <c r="M860" i="9"/>
  <c r="M3122" i="9"/>
  <c r="M780" i="9"/>
  <c r="M3049" i="9"/>
  <c r="M720" i="9"/>
  <c r="M630" i="9"/>
  <c r="H630" i="9" s="1"/>
  <c r="M470" i="9"/>
  <c r="M2891" i="9"/>
  <c r="M1022" i="9"/>
  <c r="M1004" i="9"/>
  <c r="M981" i="9"/>
  <c r="M958" i="9"/>
  <c r="M939" i="9"/>
  <c r="M915" i="9"/>
  <c r="M890" i="9"/>
  <c r="M855" i="9"/>
  <c r="M3115" i="9"/>
  <c r="M774" i="9"/>
  <c r="M3046" i="9"/>
  <c r="M713" i="9"/>
  <c r="M622" i="9"/>
  <c r="H622" i="9" s="1"/>
  <c r="M2975" i="9"/>
  <c r="M2861" i="9"/>
  <c r="M1021" i="9"/>
  <c r="M998" i="9"/>
  <c r="M980" i="9"/>
  <c r="M957" i="9"/>
  <c r="M914" i="9"/>
  <c r="M887" i="9"/>
  <c r="M844" i="9"/>
  <c r="M3099" i="9"/>
  <c r="M766" i="9"/>
  <c r="M3030" i="9"/>
  <c r="M697" i="9"/>
  <c r="H697" i="9" s="1"/>
  <c r="M597" i="9"/>
  <c r="M434" i="9"/>
  <c r="M2797" i="9"/>
  <c r="M1038" i="9"/>
  <c r="M1020" i="9"/>
  <c r="M997" i="9"/>
  <c r="M974" i="9"/>
  <c r="M956" i="9"/>
  <c r="M932" i="9"/>
  <c r="M908" i="9"/>
  <c r="M886" i="9"/>
  <c r="M3172" i="9"/>
  <c r="M3093" i="9"/>
  <c r="M763" i="9"/>
  <c r="M3023" i="9"/>
  <c r="M691" i="9"/>
  <c r="H691" i="9" s="1"/>
  <c r="M592" i="9"/>
  <c r="M404" i="9"/>
  <c r="M2773" i="9"/>
  <c r="AA952" i="9" l="1"/>
  <c r="AA1313" i="9"/>
  <c r="AB1827" i="9"/>
  <c r="AC1827" i="9"/>
  <c r="AC1820" i="9"/>
  <c r="AB1820" i="9"/>
  <c r="X1779" i="9"/>
  <c r="Z1779" i="9" s="1"/>
  <c r="AB1771" i="9"/>
  <c r="AC1771" i="9"/>
  <c r="X1772" i="9"/>
  <c r="Z1772" i="9" s="1"/>
  <c r="AB1778" i="9"/>
  <c r="AC1778" i="9"/>
  <c r="AB1784" i="9"/>
  <c r="AC1784" i="9"/>
  <c r="AC7" i="9"/>
  <c r="AC8" i="9"/>
  <c r="AB7" i="9"/>
  <c r="AB8" i="9"/>
  <c r="U833" i="9"/>
  <c r="AB833" i="9"/>
  <c r="AC833" i="9"/>
  <c r="AB834" i="9"/>
  <c r="AC834" i="9"/>
  <c r="U835" i="9"/>
  <c r="AB835" i="9"/>
  <c r="AC835" i="9"/>
  <c r="U836" i="9"/>
  <c r="AB836" i="9"/>
  <c r="AC836" i="9"/>
  <c r="U1128" i="9"/>
  <c r="U1127" i="9"/>
  <c r="U1126" i="9"/>
  <c r="U1125" i="9"/>
  <c r="U1124" i="9"/>
  <c r="U1123" i="9"/>
  <c r="U1122" i="9"/>
  <c r="U1121" i="9"/>
  <c r="U1120" i="9"/>
  <c r="U1119" i="9"/>
  <c r="U1118" i="9"/>
  <c r="U1117" i="9"/>
  <c r="U1116" i="9"/>
  <c r="U1115" i="9"/>
  <c r="U1114" i="9"/>
  <c r="U1113" i="9"/>
  <c r="U1112" i="9"/>
  <c r="U1111" i="9"/>
  <c r="U1110" i="9"/>
  <c r="U1109" i="9"/>
  <c r="U1108" i="9"/>
  <c r="U1107" i="9"/>
  <c r="U1106" i="9"/>
  <c r="U1105" i="9"/>
  <c r="U1104" i="9"/>
  <c r="U1103" i="9"/>
  <c r="U1102" i="9"/>
  <c r="U1101" i="9"/>
  <c r="U1100" i="9"/>
  <c r="U1099" i="9"/>
  <c r="U1098" i="9"/>
  <c r="U1097" i="9"/>
  <c r="U1096" i="9"/>
  <c r="U1095" i="9"/>
  <c r="U1094" i="9"/>
  <c r="U1093" i="9"/>
  <c r="U1092" i="9"/>
  <c r="U1091" i="9"/>
  <c r="U1090" i="9"/>
  <c r="U1089" i="9"/>
  <c r="U1088" i="9"/>
  <c r="U1087" i="9"/>
  <c r="U1086" i="9"/>
  <c r="U1085" i="9"/>
  <c r="U1084" i="9"/>
  <c r="U1083" i="9"/>
  <c r="U1082" i="9"/>
  <c r="U1081" i="9"/>
  <c r="U1080" i="9"/>
  <c r="U1079" i="9"/>
  <c r="U1078" i="9"/>
  <c r="U1077" i="9"/>
  <c r="U1076" i="9"/>
  <c r="U1075" i="9"/>
  <c r="AB1075" i="9"/>
  <c r="AB1076" i="9"/>
  <c r="AB1077" i="9"/>
  <c r="AB1078" i="9"/>
  <c r="AB1079" i="9"/>
  <c r="AB1080" i="9"/>
  <c r="AB1081" i="9"/>
  <c r="AB1082" i="9"/>
  <c r="AB1083" i="9"/>
  <c r="AB1084" i="9"/>
  <c r="AB1085" i="9"/>
  <c r="AB1086" i="9"/>
  <c r="AB1087" i="9"/>
  <c r="AB1088" i="9"/>
  <c r="AB1089" i="9"/>
  <c r="AB1090" i="9"/>
  <c r="AB1091" i="9"/>
  <c r="AB1092" i="9"/>
  <c r="AB1093" i="9"/>
  <c r="AB1094" i="9"/>
  <c r="AB1095" i="9"/>
  <c r="AB1096" i="9"/>
  <c r="AB1097" i="9"/>
  <c r="AB1098" i="9"/>
  <c r="AB1099" i="9"/>
  <c r="AB1100" i="9"/>
  <c r="AB1101" i="9"/>
  <c r="AB1102" i="9"/>
  <c r="AB1103" i="9"/>
  <c r="AB1104" i="9"/>
  <c r="AB1105" i="9"/>
  <c r="AB1106" i="9"/>
  <c r="AB1107" i="9"/>
  <c r="AB1108" i="9"/>
  <c r="AB1109" i="9"/>
  <c r="AB1110" i="9"/>
  <c r="AB1111" i="9"/>
  <c r="AB1112" i="9"/>
  <c r="AB1113" i="9"/>
  <c r="AB1114" i="9"/>
  <c r="AB1115" i="9"/>
  <c r="AB1116" i="9"/>
  <c r="AB1117" i="9"/>
  <c r="AB1118" i="9"/>
  <c r="AB1119" i="9"/>
  <c r="AB1120" i="9"/>
  <c r="AB1121" i="9"/>
  <c r="AB1122" i="9"/>
  <c r="AB1123" i="9"/>
  <c r="AB1124" i="9"/>
  <c r="AB1125" i="9"/>
  <c r="AB1126" i="9"/>
  <c r="AB1127" i="9"/>
  <c r="AB1128" i="9"/>
  <c r="AC1075" i="9"/>
  <c r="AC1076" i="9"/>
  <c r="AC1077" i="9"/>
  <c r="AC1078" i="9"/>
  <c r="AC1079" i="9"/>
  <c r="AC1080" i="9"/>
  <c r="AC1081" i="9"/>
  <c r="AC1082" i="9"/>
  <c r="AC1083" i="9"/>
  <c r="AC1084" i="9"/>
  <c r="AC1085" i="9"/>
  <c r="AC1086" i="9"/>
  <c r="AC1087" i="9"/>
  <c r="AC1088" i="9"/>
  <c r="AC1089" i="9"/>
  <c r="AC1090" i="9"/>
  <c r="AC1091" i="9"/>
  <c r="AC1092" i="9"/>
  <c r="AC1093" i="9"/>
  <c r="AC1094" i="9"/>
  <c r="AC1095" i="9"/>
  <c r="AC1096" i="9"/>
  <c r="AC1097" i="9"/>
  <c r="AC1098" i="9"/>
  <c r="AC1099" i="9"/>
  <c r="AC1100" i="9"/>
  <c r="AC1101" i="9"/>
  <c r="AC1102" i="9"/>
  <c r="AC1103" i="9"/>
  <c r="AC1104" i="9"/>
  <c r="AC1105" i="9"/>
  <c r="AC1106" i="9"/>
  <c r="AC1107" i="9"/>
  <c r="AC1108" i="9"/>
  <c r="AC1109" i="9"/>
  <c r="AC1110" i="9"/>
  <c r="AC1111" i="9"/>
  <c r="AC1112" i="9"/>
  <c r="AC1113" i="9"/>
  <c r="AC1114" i="9"/>
  <c r="AC1115" i="9"/>
  <c r="AC1116" i="9"/>
  <c r="AC1117" i="9"/>
  <c r="AC1118" i="9"/>
  <c r="AC1119" i="9"/>
  <c r="AC1120" i="9"/>
  <c r="AC1121" i="9"/>
  <c r="AC1122" i="9"/>
  <c r="AC1123" i="9"/>
  <c r="AC1124" i="9"/>
  <c r="AC1125" i="9"/>
  <c r="AC1126" i="9"/>
  <c r="AC1127" i="9"/>
  <c r="AC1128" i="9"/>
  <c r="U2830" i="9"/>
  <c r="AC1072" i="9"/>
  <c r="AC1063" i="9"/>
  <c r="AC1057" i="9"/>
  <c r="AB1048" i="9"/>
  <c r="AC1045" i="9"/>
  <c r="AC1042" i="9"/>
  <c r="AB1039" i="9"/>
  <c r="AB1017" i="9"/>
  <c r="AB1013" i="9"/>
  <c r="AC994" i="9"/>
  <c r="AC986" i="9"/>
  <c r="AB950" i="9"/>
  <c r="AB1074" i="9"/>
  <c r="AB1065" i="9"/>
  <c r="AB1050" i="9"/>
  <c r="AB1047" i="9"/>
  <c r="AC1044" i="9"/>
  <c r="AC1016" i="9"/>
  <c r="AB1003" i="9"/>
  <c r="AC967" i="9"/>
  <c r="AC1041" i="9"/>
  <c r="AB1009" i="9"/>
  <c r="AB1000" i="9"/>
  <c r="AB940" i="9"/>
  <c r="U1074" i="9"/>
  <c r="U1073" i="9"/>
  <c r="U1072" i="9"/>
  <c r="U1071" i="9"/>
  <c r="U1070" i="9"/>
  <c r="U1069" i="9"/>
  <c r="U1068" i="9"/>
  <c r="U1067" i="9"/>
  <c r="U1066" i="9"/>
  <c r="AB1067" i="9"/>
  <c r="AB1070" i="9"/>
  <c r="AB1073" i="9"/>
  <c r="AC1067" i="9"/>
  <c r="AC1070" i="9"/>
  <c r="AC1073" i="9"/>
  <c r="U1065" i="9"/>
  <c r="U1064" i="9"/>
  <c r="U1063" i="9"/>
  <c r="U1062" i="9"/>
  <c r="U1061" i="9"/>
  <c r="U1060" i="9"/>
  <c r="AB1061" i="9"/>
  <c r="AB1064" i="9"/>
  <c r="AC1060" i="9"/>
  <c r="AC1061" i="9"/>
  <c r="AC1064" i="9"/>
  <c r="U1059" i="9"/>
  <c r="U1058" i="9"/>
  <c r="U1057" i="9"/>
  <c r="U1056" i="9"/>
  <c r="U1055" i="9"/>
  <c r="U1054" i="9"/>
  <c r="U1053" i="9"/>
  <c r="U1052" i="9"/>
  <c r="U1051" i="9"/>
  <c r="U1050" i="9"/>
  <c r="U1049" i="9"/>
  <c r="U1048" i="9"/>
  <c r="U1045" i="9"/>
  <c r="U1046" i="9"/>
  <c r="U1047" i="9"/>
  <c r="AB1045" i="9"/>
  <c r="AB1046" i="9"/>
  <c r="AB1049" i="9"/>
  <c r="AB1052" i="9"/>
  <c r="AB1055" i="9"/>
  <c r="AB1058" i="9"/>
  <c r="AC1046" i="9"/>
  <c r="AC1049" i="9"/>
  <c r="AC1052" i="9"/>
  <c r="AC1055" i="9"/>
  <c r="AC1058" i="9"/>
  <c r="U1044" i="9"/>
  <c r="U1043" i="9"/>
  <c r="U1042" i="9"/>
  <c r="U1039" i="9"/>
  <c r="U1040" i="9"/>
  <c r="U1041" i="9"/>
  <c r="AB1040" i="9"/>
  <c r="AB1043" i="9"/>
  <c r="AC1039" i="9"/>
  <c r="AC1040" i="9"/>
  <c r="AC1043" i="9"/>
  <c r="U1035" i="9"/>
  <c r="U1034" i="9"/>
  <c r="U1029" i="9"/>
  <c r="U1021" i="9"/>
  <c r="U1022" i="9"/>
  <c r="U1023" i="9"/>
  <c r="U1024" i="9"/>
  <c r="U1025" i="9"/>
  <c r="U1026" i="9"/>
  <c r="U1027" i="9"/>
  <c r="U1028" i="9"/>
  <c r="U1030" i="9"/>
  <c r="U1031" i="9"/>
  <c r="U1032" i="9"/>
  <c r="U1033" i="9"/>
  <c r="U1036" i="9"/>
  <c r="U1037" i="9"/>
  <c r="U1038" i="9"/>
  <c r="U1017" i="9"/>
  <c r="U1018" i="9"/>
  <c r="U1019" i="9"/>
  <c r="U1020" i="9"/>
  <c r="AB1018" i="9"/>
  <c r="AB1019" i="9"/>
  <c r="AC1018" i="9"/>
  <c r="AC1019" i="9"/>
  <c r="U1013" i="9"/>
  <c r="U1014" i="9"/>
  <c r="U1015" i="9"/>
  <c r="U1016" i="9"/>
  <c r="AB1014" i="9"/>
  <c r="AB1015" i="9"/>
  <c r="AC1013" i="9"/>
  <c r="AC1014" i="9"/>
  <c r="AC1015" i="9"/>
  <c r="U1012" i="9"/>
  <c r="U1011" i="9"/>
  <c r="U1010" i="9"/>
  <c r="U1009" i="9"/>
  <c r="U1008" i="9"/>
  <c r="U1007" i="9"/>
  <c r="U1006" i="9"/>
  <c r="U1005" i="9"/>
  <c r="U1004" i="9"/>
  <c r="U1003" i="9"/>
  <c r="U1002" i="9"/>
  <c r="U1001" i="9"/>
  <c r="U998" i="9"/>
  <c r="U999" i="9"/>
  <c r="U1000" i="9"/>
  <c r="AB999" i="9"/>
  <c r="AB1002" i="9"/>
  <c r="AB1004" i="9"/>
  <c r="AB1005" i="9"/>
  <c r="AB1007" i="9"/>
  <c r="AB1008" i="9"/>
  <c r="AB1011" i="9"/>
  <c r="AC999" i="9"/>
  <c r="AC1002" i="9"/>
  <c r="AC1004" i="9"/>
  <c r="AC1005" i="9"/>
  <c r="AC1007" i="9"/>
  <c r="AC1008" i="9"/>
  <c r="AC1011" i="9"/>
  <c r="U997" i="9"/>
  <c r="U994" i="9"/>
  <c r="AB994" i="9"/>
  <c r="AB995" i="9"/>
  <c r="AB996" i="9"/>
  <c r="AC995" i="9"/>
  <c r="AC996" i="9"/>
  <c r="AC997" i="9"/>
  <c r="U993" i="9"/>
  <c r="U990" i="9"/>
  <c r="U989" i="9"/>
  <c r="U986" i="9"/>
  <c r="U985" i="9"/>
  <c r="U982" i="9"/>
  <c r="U981" i="9"/>
  <c r="U978" i="9"/>
  <c r="U977" i="9"/>
  <c r="U974" i="9"/>
  <c r="AB974" i="9"/>
  <c r="AB975" i="9"/>
  <c r="AB976" i="9"/>
  <c r="AB979" i="9"/>
  <c r="AB980" i="9"/>
  <c r="AB981" i="9"/>
  <c r="AB983" i="9"/>
  <c r="AB984" i="9"/>
  <c r="AB985" i="9"/>
  <c r="AB986" i="9"/>
  <c r="AB987" i="9"/>
  <c r="AB988" i="9"/>
  <c r="AB989" i="9"/>
  <c r="AB990" i="9"/>
  <c r="AB991" i="9"/>
  <c r="AB992" i="9"/>
  <c r="AC974" i="9"/>
  <c r="AC975" i="9"/>
  <c r="AC976" i="9"/>
  <c r="AC979" i="9"/>
  <c r="AC980" i="9"/>
  <c r="AC981" i="9"/>
  <c r="AC982" i="9"/>
  <c r="AC983" i="9"/>
  <c r="AC984" i="9"/>
  <c r="AC985" i="9"/>
  <c r="AC987" i="9"/>
  <c r="AC988" i="9"/>
  <c r="AC989" i="9"/>
  <c r="AC990" i="9"/>
  <c r="AC991" i="9"/>
  <c r="AC992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AB951" i="9"/>
  <c r="AB952" i="9"/>
  <c r="AB953" i="9"/>
  <c r="AB954" i="9"/>
  <c r="AB956" i="9"/>
  <c r="AB957" i="9"/>
  <c r="AB958" i="9"/>
  <c r="AB959" i="9"/>
  <c r="AB960" i="9"/>
  <c r="AB962" i="9"/>
  <c r="AB963" i="9"/>
  <c r="AB964" i="9"/>
  <c r="AB965" i="9"/>
  <c r="AB966" i="9"/>
  <c r="AB968" i="9"/>
  <c r="AB969" i="9"/>
  <c r="AB970" i="9"/>
  <c r="AB971" i="9"/>
  <c r="AB972" i="9"/>
  <c r="AC950" i="9"/>
  <c r="AC951" i="9"/>
  <c r="AC952" i="9"/>
  <c r="AC953" i="9"/>
  <c r="AC954" i="9"/>
  <c r="AC956" i="9"/>
  <c r="AC957" i="9"/>
  <c r="AC958" i="9"/>
  <c r="AC959" i="9"/>
  <c r="AC960" i="9"/>
  <c r="AC962" i="9"/>
  <c r="AC963" i="9"/>
  <c r="AC964" i="9"/>
  <c r="AC965" i="9"/>
  <c r="AC966" i="9"/>
  <c r="AC968" i="9"/>
  <c r="AC969" i="9"/>
  <c r="AC970" i="9"/>
  <c r="AC971" i="9"/>
  <c r="AC972" i="9"/>
  <c r="U945" i="9"/>
  <c r="AB945" i="9"/>
  <c r="AC945" i="9"/>
  <c r="U941" i="9"/>
  <c r="AB941" i="9"/>
  <c r="AC941" i="9"/>
  <c r="U942" i="9"/>
  <c r="U943" i="9"/>
  <c r="U944" i="9"/>
  <c r="U946" i="9"/>
  <c r="U947" i="9"/>
  <c r="U948" i="9"/>
  <c r="AB942" i="9"/>
  <c r="AB943" i="9"/>
  <c r="AB944" i="9"/>
  <c r="AB946" i="9"/>
  <c r="AB947" i="9"/>
  <c r="AB948" i="9"/>
  <c r="AC942" i="9"/>
  <c r="AC943" i="9"/>
  <c r="AC944" i="9"/>
  <c r="AC946" i="9"/>
  <c r="AC947" i="9"/>
  <c r="AC948" i="9"/>
  <c r="U940" i="9"/>
  <c r="AB939" i="9"/>
  <c r="AC939" i="9"/>
  <c r="H35" i="4" l="1"/>
  <c r="N5" i="31"/>
  <c r="O5" i="31" s="1"/>
  <c r="AB1828" i="9"/>
  <c r="AC1828" i="9"/>
  <c r="AC1821" i="9"/>
  <c r="AB1821" i="9"/>
  <c r="AC1772" i="9"/>
  <c r="AB1772" i="9"/>
  <c r="AB1779" i="9"/>
  <c r="AC1779" i="9"/>
  <c r="AB1785" i="9"/>
  <c r="AC1785" i="9"/>
  <c r="AB1072" i="9"/>
  <c r="AB1069" i="9"/>
  <c r="AC1069" i="9"/>
  <c r="AB1066" i="9"/>
  <c r="AC1066" i="9"/>
  <c r="AB1063" i="9"/>
  <c r="AB1060" i="9"/>
  <c r="AB1057" i="9"/>
  <c r="AB1054" i="9"/>
  <c r="AC1054" i="9"/>
  <c r="AC1051" i="9"/>
  <c r="AB1051" i="9"/>
  <c r="AC1048" i="9"/>
  <c r="AB1042" i="9"/>
  <c r="AC1017" i="9"/>
  <c r="AC1010" i="9"/>
  <c r="AB1010" i="9"/>
  <c r="AC1001" i="9"/>
  <c r="AB1001" i="9"/>
  <c r="AC998" i="9"/>
  <c r="AB998" i="9"/>
  <c r="AB982" i="9"/>
  <c r="AC978" i="9"/>
  <c r="AB978" i="9"/>
  <c r="AB997" i="9"/>
  <c r="AB993" i="9"/>
  <c r="AC993" i="9"/>
  <c r="AC1074" i="9"/>
  <c r="AB1071" i="9"/>
  <c r="AC1071" i="9"/>
  <c r="AC1068" i="9"/>
  <c r="AB1068" i="9"/>
  <c r="AC1065" i="9"/>
  <c r="AB1062" i="9"/>
  <c r="AC1062" i="9"/>
  <c r="AB1059" i="9"/>
  <c r="AC1059" i="9"/>
  <c r="AC1056" i="9"/>
  <c r="AB1056" i="9"/>
  <c r="AC1053" i="9"/>
  <c r="AB1053" i="9"/>
  <c r="AC1050" i="9"/>
  <c r="AC1047" i="9"/>
  <c r="AB1044" i="9"/>
  <c r="AB1041" i="9"/>
  <c r="AB1020" i="9"/>
  <c r="AC1020" i="9"/>
  <c r="AB1016" i="9"/>
  <c r="AC1012" i="9"/>
  <c r="AB1012" i="9"/>
  <c r="AC1009" i="9"/>
  <c r="AC1006" i="9"/>
  <c r="AB1006" i="9"/>
  <c r="AC1003" i="9"/>
  <c r="AC1000" i="9"/>
  <c r="AC977" i="9"/>
  <c r="AB977" i="9"/>
  <c r="AB973" i="9"/>
  <c r="AC973" i="9"/>
  <c r="AB967" i="9"/>
  <c r="AB961" i="9"/>
  <c r="AC961" i="9"/>
  <c r="AC955" i="9"/>
  <c r="AB955" i="9"/>
  <c r="AC940" i="9"/>
  <c r="U925" i="9" l="1"/>
  <c r="U926" i="9"/>
  <c r="U927" i="9"/>
  <c r="U928" i="9"/>
  <c r="U929" i="9"/>
  <c r="U930" i="9"/>
  <c r="U931" i="9"/>
  <c r="U932" i="9"/>
  <c r="AB925" i="9"/>
  <c r="AB926" i="9"/>
  <c r="AB927" i="9"/>
  <c r="AB928" i="9"/>
  <c r="AB929" i="9"/>
  <c r="AB930" i="9"/>
  <c r="AB931" i="9"/>
  <c r="AB932" i="9"/>
  <c r="AC925" i="9"/>
  <c r="AC926" i="9"/>
  <c r="AC927" i="9"/>
  <c r="AC928" i="9"/>
  <c r="AC929" i="9"/>
  <c r="AC930" i="9"/>
  <c r="AC931" i="9"/>
  <c r="AC932" i="9"/>
  <c r="U924" i="9" l="1"/>
  <c r="U923" i="9"/>
  <c r="U921" i="9"/>
  <c r="U920" i="9"/>
  <c r="U919" i="9"/>
  <c r="U918" i="9"/>
  <c r="U917" i="9"/>
  <c r="U916" i="9"/>
  <c r="U915" i="9"/>
  <c r="U914" i="9"/>
  <c r="U913" i="9"/>
  <c r="U912" i="9"/>
  <c r="U911" i="9"/>
  <c r="U910" i="9"/>
  <c r="U909" i="9"/>
  <c r="U908" i="9"/>
  <c r="U907" i="9"/>
  <c r="U906" i="9"/>
  <c r="U905" i="9"/>
  <c r="U904" i="9"/>
  <c r="U903" i="9"/>
  <c r="U902" i="9"/>
  <c r="U901" i="9"/>
  <c r="U900" i="9"/>
  <c r="U894" i="9"/>
  <c r="U895" i="9"/>
  <c r="U896" i="9"/>
  <c r="U897" i="9"/>
  <c r="U898" i="9"/>
  <c r="U899" i="9"/>
  <c r="AB894" i="9"/>
  <c r="AB895" i="9"/>
  <c r="AB896" i="9"/>
  <c r="AB897" i="9"/>
  <c r="AB898" i="9"/>
  <c r="AB899" i="9"/>
  <c r="AB900" i="9"/>
  <c r="AB901" i="9"/>
  <c r="AB902" i="9"/>
  <c r="AB903" i="9"/>
  <c r="AB904" i="9"/>
  <c r="AB905" i="9"/>
  <c r="AB906" i="9"/>
  <c r="AB907" i="9"/>
  <c r="AB908" i="9"/>
  <c r="AB909" i="9"/>
  <c r="AB910" i="9"/>
  <c r="AB911" i="9"/>
  <c r="AB912" i="9"/>
  <c r="AB913" i="9"/>
  <c r="AB914" i="9"/>
  <c r="AB915" i="9"/>
  <c r="AB916" i="9"/>
  <c r="AB917" i="9"/>
  <c r="AB918" i="9"/>
  <c r="AB919" i="9"/>
  <c r="AB920" i="9"/>
  <c r="AB921" i="9"/>
  <c r="AB923" i="9"/>
  <c r="AB924" i="9"/>
  <c r="AC894" i="9"/>
  <c r="AC895" i="9"/>
  <c r="AC896" i="9"/>
  <c r="AC897" i="9"/>
  <c r="AC898" i="9"/>
  <c r="AC899" i="9"/>
  <c r="AC900" i="9"/>
  <c r="AC901" i="9"/>
  <c r="AC902" i="9"/>
  <c r="AC903" i="9"/>
  <c r="AC904" i="9"/>
  <c r="AC905" i="9"/>
  <c r="AC906" i="9"/>
  <c r="AC907" i="9"/>
  <c r="AC908" i="9"/>
  <c r="AC909" i="9"/>
  <c r="AC910" i="9"/>
  <c r="AC911" i="9"/>
  <c r="AC912" i="9"/>
  <c r="AC913" i="9"/>
  <c r="AC914" i="9"/>
  <c r="AC915" i="9"/>
  <c r="AC916" i="9"/>
  <c r="AC917" i="9"/>
  <c r="AC918" i="9"/>
  <c r="AC919" i="9"/>
  <c r="AC920" i="9"/>
  <c r="AC921" i="9"/>
  <c r="AC923" i="9"/>
  <c r="AC924" i="9"/>
  <c r="U893" i="9"/>
  <c r="U892" i="9"/>
  <c r="U891" i="9"/>
  <c r="U890" i="9"/>
  <c r="U889" i="9"/>
  <c r="U888" i="9"/>
  <c r="U887" i="9"/>
  <c r="U886" i="9"/>
  <c r="U885" i="9"/>
  <c r="U884" i="9"/>
  <c r="U883" i="9"/>
  <c r="U882" i="9"/>
  <c r="U881" i="9"/>
  <c r="U880" i="9"/>
  <c r="U879" i="9"/>
  <c r="U878" i="9"/>
  <c r="U877" i="9"/>
  <c r="U876" i="9"/>
  <c r="U875" i="9"/>
  <c r="U874" i="9"/>
  <c r="U873" i="9"/>
  <c r="U872" i="9"/>
  <c r="U871" i="9"/>
  <c r="U870" i="9"/>
  <c r="U869" i="9"/>
  <c r="U868" i="9"/>
  <c r="U867" i="9"/>
  <c r="U866" i="9"/>
  <c r="U865" i="9"/>
  <c r="U864" i="9"/>
  <c r="U863" i="9"/>
  <c r="U862" i="9"/>
  <c r="U861" i="9"/>
  <c r="U860" i="9"/>
  <c r="U859" i="9"/>
  <c r="U858" i="9"/>
  <c r="U857" i="9"/>
  <c r="U856" i="9"/>
  <c r="U855" i="9"/>
  <c r="U854" i="9"/>
  <c r="U853" i="9"/>
  <c r="U852" i="9"/>
  <c r="U851" i="9"/>
  <c r="U850" i="9"/>
  <c r="U849" i="9"/>
  <c r="U848" i="9"/>
  <c r="U847" i="9"/>
  <c r="U846" i="9"/>
  <c r="U840" i="9"/>
  <c r="U841" i="9"/>
  <c r="U842" i="9"/>
  <c r="U843" i="9"/>
  <c r="U844" i="9"/>
  <c r="U845" i="9"/>
  <c r="AB840" i="9"/>
  <c r="AB841" i="9"/>
  <c r="AB842" i="9"/>
  <c r="AB843" i="9"/>
  <c r="AB844" i="9"/>
  <c r="AB845" i="9"/>
  <c r="AB846" i="9"/>
  <c r="AB847" i="9"/>
  <c r="AB848" i="9"/>
  <c r="AB849" i="9"/>
  <c r="AB850" i="9"/>
  <c r="AB851" i="9"/>
  <c r="AB852" i="9"/>
  <c r="AB853" i="9"/>
  <c r="AB854" i="9"/>
  <c r="AB855" i="9"/>
  <c r="AB856" i="9"/>
  <c r="AB857" i="9"/>
  <c r="AB858" i="9"/>
  <c r="AB859" i="9"/>
  <c r="AB860" i="9"/>
  <c r="AB861" i="9"/>
  <c r="AB862" i="9"/>
  <c r="AB863" i="9"/>
  <c r="AB864" i="9"/>
  <c r="AB865" i="9"/>
  <c r="AB866" i="9"/>
  <c r="AB867" i="9"/>
  <c r="AB868" i="9"/>
  <c r="AB869" i="9"/>
  <c r="AB870" i="9"/>
  <c r="AB871" i="9"/>
  <c r="AB872" i="9"/>
  <c r="AB873" i="9"/>
  <c r="AB874" i="9"/>
  <c r="AB875" i="9"/>
  <c r="AB876" i="9"/>
  <c r="AB877" i="9"/>
  <c r="AB878" i="9"/>
  <c r="AB879" i="9"/>
  <c r="AB880" i="9"/>
  <c r="AB881" i="9"/>
  <c r="AB882" i="9"/>
  <c r="AB883" i="9"/>
  <c r="AB884" i="9"/>
  <c r="AB885" i="9"/>
  <c r="AB886" i="9"/>
  <c r="AB887" i="9"/>
  <c r="AB888" i="9"/>
  <c r="AB889" i="9"/>
  <c r="AB890" i="9"/>
  <c r="AB891" i="9"/>
  <c r="AB892" i="9"/>
  <c r="AB893" i="9"/>
  <c r="AC840" i="9"/>
  <c r="AC841" i="9"/>
  <c r="AC842" i="9"/>
  <c r="AC843" i="9"/>
  <c r="AC844" i="9"/>
  <c r="AC845" i="9"/>
  <c r="AC846" i="9"/>
  <c r="AC847" i="9"/>
  <c r="AC848" i="9"/>
  <c r="AC849" i="9"/>
  <c r="AC850" i="9"/>
  <c r="AC851" i="9"/>
  <c r="AC852" i="9"/>
  <c r="AC853" i="9"/>
  <c r="AC854" i="9"/>
  <c r="AC855" i="9"/>
  <c r="AC856" i="9"/>
  <c r="AC857" i="9"/>
  <c r="AC858" i="9"/>
  <c r="AC859" i="9"/>
  <c r="AC860" i="9"/>
  <c r="AC861" i="9"/>
  <c r="AC862" i="9"/>
  <c r="AC863" i="9"/>
  <c r="AC864" i="9"/>
  <c r="AC865" i="9"/>
  <c r="AC866" i="9"/>
  <c r="AC867" i="9"/>
  <c r="AC868" i="9"/>
  <c r="AC869" i="9"/>
  <c r="AC870" i="9"/>
  <c r="AC871" i="9"/>
  <c r="AC872" i="9"/>
  <c r="AC873" i="9"/>
  <c r="AC874" i="9"/>
  <c r="AC875" i="9"/>
  <c r="AC876" i="9"/>
  <c r="AC877" i="9"/>
  <c r="AC878" i="9"/>
  <c r="AC879" i="9"/>
  <c r="AC880" i="9"/>
  <c r="AC881" i="9"/>
  <c r="AC882" i="9"/>
  <c r="AC883" i="9"/>
  <c r="AC884" i="9"/>
  <c r="AC885" i="9"/>
  <c r="AC886" i="9"/>
  <c r="AC887" i="9"/>
  <c r="AC888" i="9"/>
  <c r="AC889" i="9"/>
  <c r="AC890" i="9"/>
  <c r="AC891" i="9"/>
  <c r="AC892" i="9"/>
  <c r="AC893" i="9"/>
  <c r="AC3168" i="9"/>
  <c r="V3153" i="9"/>
  <c r="V3160" i="9" s="1"/>
  <c r="V3168" i="9" s="1"/>
  <c r="V3152" i="9"/>
  <c r="V3167" i="9"/>
  <c r="V3166" i="9"/>
  <c r="V3174" i="9" s="1"/>
  <c r="V3158" i="9"/>
  <c r="V3165" i="9" s="1"/>
  <c r="V3154" i="9"/>
  <c r="V3161" i="9" s="1"/>
  <c r="V3169" i="9" s="1"/>
  <c r="V3155" i="9"/>
  <c r="V3162" i="9" s="1"/>
  <c r="V3170" i="9" s="1"/>
  <c r="V3156" i="9"/>
  <c r="V3163" i="9" s="1"/>
  <c r="V3157" i="9"/>
  <c r="V3164" i="9" s="1"/>
  <c r="U3151" i="9"/>
  <c r="U3152" i="9"/>
  <c r="U3153" i="9"/>
  <c r="U3154" i="9"/>
  <c r="U3155" i="9"/>
  <c r="U3156" i="9"/>
  <c r="U3157" i="9"/>
  <c r="U3158" i="9"/>
  <c r="U3159" i="9"/>
  <c r="U3160" i="9"/>
  <c r="U3161" i="9"/>
  <c r="U3162" i="9"/>
  <c r="U3163" i="9"/>
  <c r="U3164" i="9"/>
  <c r="U3165" i="9"/>
  <c r="U3166" i="9"/>
  <c r="U3167" i="9"/>
  <c r="U3168" i="9"/>
  <c r="U3169" i="9"/>
  <c r="U3170" i="9"/>
  <c r="U3171" i="9"/>
  <c r="U3172" i="9"/>
  <c r="U3173" i="9"/>
  <c r="U3174" i="9"/>
  <c r="AB3167" i="9"/>
  <c r="AB3174" i="9"/>
  <c r="AC3167" i="9"/>
  <c r="AC3174" i="9"/>
  <c r="U3143" i="9"/>
  <c r="U3144" i="9"/>
  <c r="U3145" i="9"/>
  <c r="U3146" i="9"/>
  <c r="U3147" i="9"/>
  <c r="U3148" i="9"/>
  <c r="U3149" i="9"/>
  <c r="U3150" i="9"/>
  <c r="AB3143" i="9"/>
  <c r="AB3145" i="9"/>
  <c r="AB3146" i="9"/>
  <c r="AB3147" i="9"/>
  <c r="AB3148" i="9"/>
  <c r="AB3149" i="9"/>
  <c r="AB3150" i="9"/>
  <c r="AC3143" i="9"/>
  <c r="AC3145" i="9"/>
  <c r="AC3146" i="9"/>
  <c r="AC3147" i="9"/>
  <c r="AC3148" i="9"/>
  <c r="AC3149" i="9"/>
  <c r="AC3150" i="9"/>
  <c r="U2526" i="9"/>
  <c r="N181" i="28"/>
  <c r="N180" i="28"/>
  <c r="N179" i="28"/>
  <c r="N177" i="28"/>
  <c r="N175" i="28"/>
  <c r="N174" i="28"/>
  <c r="N173" i="28"/>
  <c r="N172" i="28"/>
  <c r="N171" i="28"/>
  <c r="N170" i="28"/>
  <c r="N169" i="28"/>
  <c r="N168" i="28"/>
  <c r="N167" i="28"/>
  <c r="N166" i="28"/>
  <c r="N165" i="28"/>
  <c r="N164" i="28"/>
  <c r="N163" i="28"/>
  <c r="N162" i="28"/>
  <c r="N161" i="28"/>
  <c r="N160" i="28"/>
  <c r="N159" i="28"/>
  <c r="N158" i="28"/>
  <c r="N157" i="28"/>
  <c r="N156" i="28"/>
  <c r="N155" i="28"/>
  <c r="N154" i="28"/>
  <c r="N153" i="28"/>
  <c r="N152" i="28"/>
  <c r="N151" i="28"/>
  <c r="N150" i="28"/>
  <c r="N149" i="28"/>
  <c r="N148" i="28"/>
  <c r="N147" i="28"/>
  <c r="N146" i="28"/>
  <c r="N145" i="28"/>
  <c r="N144" i="28"/>
  <c r="N143" i="28"/>
  <c r="N142" i="28"/>
  <c r="N141" i="28"/>
  <c r="N140" i="28"/>
  <c r="N139" i="28"/>
  <c r="N138" i="28"/>
  <c r="N137" i="28"/>
  <c r="N136" i="28"/>
  <c r="N135" i="28"/>
  <c r="N134" i="28"/>
  <c r="N133" i="28"/>
  <c r="N132" i="28"/>
  <c r="N131" i="28"/>
  <c r="N130" i="28"/>
  <c r="N129" i="28"/>
  <c r="N128" i="28"/>
  <c r="N127" i="28"/>
  <c r="N126" i="28"/>
  <c r="N125" i="28"/>
  <c r="N124" i="28"/>
  <c r="N123" i="28"/>
  <c r="N122" i="28"/>
  <c r="N121" i="28"/>
  <c r="N120" i="28"/>
  <c r="N119" i="28"/>
  <c r="N118" i="28"/>
  <c r="N117" i="28"/>
  <c r="N116" i="28"/>
  <c r="N115" i="28"/>
  <c r="N114" i="28"/>
  <c r="N113" i="28"/>
  <c r="N112" i="28"/>
  <c r="N111" i="28"/>
  <c r="N110" i="28"/>
  <c r="N109" i="28"/>
  <c r="N108" i="28"/>
  <c r="N107" i="28"/>
  <c r="N106" i="28"/>
  <c r="N105" i="28"/>
  <c r="N104" i="28"/>
  <c r="N103" i="28"/>
  <c r="N102" i="28"/>
  <c r="N101" i="28"/>
  <c r="N100" i="28"/>
  <c r="N99" i="28"/>
  <c r="N98" i="28"/>
  <c r="N97" i="28"/>
  <c r="N96" i="28"/>
  <c r="N95" i="28"/>
  <c r="N94" i="28"/>
  <c r="N93" i="28"/>
  <c r="N92" i="28"/>
  <c r="N91" i="28"/>
  <c r="N90" i="28"/>
  <c r="N89" i="28"/>
  <c r="N88" i="28"/>
  <c r="N87" i="28"/>
  <c r="N86" i="28"/>
  <c r="N85" i="28"/>
  <c r="N84" i="28"/>
  <c r="N83" i="28"/>
  <c r="N82" i="28"/>
  <c r="N81" i="28"/>
  <c r="N80" i="28"/>
  <c r="N79" i="28"/>
  <c r="N78" i="28"/>
  <c r="N77" i="28"/>
  <c r="N76" i="28"/>
  <c r="N75" i="28"/>
  <c r="N74" i="28"/>
  <c r="N73" i="28"/>
  <c r="N72" i="28"/>
  <c r="N71" i="28"/>
  <c r="N70" i="28"/>
  <c r="N69" i="28"/>
  <c r="N68" i="28"/>
  <c r="N67" i="28"/>
  <c r="N66" i="28"/>
  <c r="N65" i="28"/>
  <c r="N64" i="28"/>
  <c r="N63" i="28"/>
  <c r="N62" i="28"/>
  <c r="N61" i="28"/>
  <c r="N60" i="28"/>
  <c r="N59" i="28"/>
  <c r="N58" i="28"/>
  <c r="N57" i="28"/>
  <c r="N56" i="28"/>
  <c r="N55" i="28"/>
  <c r="N54" i="28"/>
  <c r="N53" i="28"/>
  <c r="N52" i="28"/>
  <c r="N51" i="28"/>
  <c r="N50" i="28"/>
  <c r="N49" i="28"/>
  <c r="N48" i="28"/>
  <c r="N47" i="28"/>
  <c r="N46" i="28"/>
  <c r="N45" i="28"/>
  <c r="N44" i="28"/>
  <c r="N43" i="28"/>
  <c r="N42" i="28"/>
  <c r="N41" i="28"/>
  <c r="N40" i="28"/>
  <c r="N39" i="28"/>
  <c r="N38" i="28"/>
  <c r="N37" i="28"/>
  <c r="N36" i="28"/>
  <c r="N35" i="28"/>
  <c r="N34" i="28"/>
  <c r="N33" i="28"/>
  <c r="N32" i="28"/>
  <c r="N31" i="28"/>
  <c r="N30" i="28"/>
  <c r="N29" i="28"/>
  <c r="N28" i="28"/>
  <c r="N27" i="28"/>
  <c r="N26" i="28"/>
  <c r="N25" i="28"/>
  <c r="N24" i="28"/>
  <c r="N23" i="28"/>
  <c r="N22" i="28"/>
  <c r="N21" i="28"/>
  <c r="N20" i="28"/>
  <c r="N19" i="28"/>
  <c r="N18" i="28"/>
  <c r="N17" i="28"/>
  <c r="N16" i="28"/>
  <c r="N15" i="28"/>
  <c r="N14" i="28"/>
  <c r="N13" i="28"/>
  <c r="N12" i="28"/>
  <c r="K75" i="24" s="1"/>
  <c r="N11" i="28"/>
  <c r="L11" i="41" s="1"/>
  <c r="N10" i="28"/>
  <c r="N9" i="28"/>
  <c r="N8" i="28"/>
  <c r="N7" i="28"/>
  <c r="N6" i="28"/>
  <c r="N5" i="28"/>
  <c r="N4" i="28"/>
  <c r="N3" i="28"/>
  <c r="J49" i="41" l="1"/>
  <c r="Q49" i="41"/>
  <c r="Q113" i="24"/>
  <c r="Q47" i="41"/>
  <c r="Q111" i="24"/>
  <c r="Q11" i="41"/>
  <c r="Q75" i="24"/>
  <c r="R11" i="41"/>
  <c r="R75" i="24"/>
  <c r="I11" i="41"/>
  <c r="J47" i="41"/>
  <c r="I6" i="41"/>
  <c r="M70" i="24"/>
  <c r="K48" i="5" s="1"/>
  <c r="K113" i="24"/>
  <c r="K49" i="41"/>
  <c r="K111" i="24"/>
  <c r="K47" i="41"/>
  <c r="K70" i="24"/>
  <c r="I48" i="5" s="1"/>
  <c r="K6" i="41"/>
  <c r="J70" i="24"/>
  <c r="H48" i="5" s="1"/>
  <c r="J6" i="41"/>
  <c r="H111" i="24"/>
  <c r="H47" i="41"/>
  <c r="H70" i="24"/>
  <c r="F48" i="5" s="1"/>
  <c r="H6" i="41"/>
  <c r="N70" i="24"/>
  <c r="L48" i="5" s="1"/>
  <c r="M6" i="41"/>
  <c r="I111" i="24"/>
  <c r="I47" i="41"/>
  <c r="L113" i="24"/>
  <c r="L49" i="41"/>
  <c r="M75" i="24"/>
  <c r="M11" i="41"/>
  <c r="L75" i="24"/>
  <c r="J11" i="41"/>
  <c r="J111" i="24"/>
  <c r="L111" i="24"/>
  <c r="I75" i="24"/>
  <c r="J113" i="24"/>
  <c r="J75" i="24"/>
  <c r="I70" i="24"/>
  <c r="G48" i="5" s="1"/>
  <c r="AB3158" i="9"/>
  <c r="AC3158" i="9"/>
  <c r="AB3162" i="9"/>
  <c r="AC3154" i="9"/>
  <c r="AB3157" i="9"/>
  <c r="AB3154" i="9"/>
  <c r="AC3157" i="9"/>
  <c r="AC3156" i="9"/>
  <c r="AB3153" i="9"/>
  <c r="AC3153" i="9"/>
  <c r="AB3151" i="9"/>
  <c r="AC3151" i="9"/>
  <c r="AB3164" i="9"/>
  <c r="AC3164" i="9"/>
  <c r="AB3165" i="9"/>
  <c r="AC3165" i="9"/>
  <c r="AC3159" i="9"/>
  <c r="AB3159" i="9"/>
  <c r="AB3161" i="9"/>
  <c r="AC3161" i="9"/>
  <c r="AB3163" i="9"/>
  <c r="AC3163" i="9"/>
  <c r="AC3155" i="9"/>
  <c r="AB3156" i="9"/>
  <c r="AB3155" i="9"/>
  <c r="AC3144" i="9"/>
  <c r="AB3144" i="9"/>
  <c r="AB3152" i="9"/>
  <c r="AB3168" i="9"/>
  <c r="U832" i="9"/>
  <c r="U831" i="9"/>
  <c r="U830" i="9"/>
  <c r="U829" i="9"/>
  <c r="U828" i="9"/>
  <c r="U827" i="9"/>
  <c r="U826" i="9"/>
  <c r="U825" i="9"/>
  <c r="U824" i="9"/>
  <c r="U823" i="9"/>
  <c r="U822" i="9"/>
  <c r="U839" i="9"/>
  <c r="U838" i="9"/>
  <c r="U837" i="9"/>
  <c r="AB822" i="9"/>
  <c r="AB823" i="9"/>
  <c r="AB824" i="9"/>
  <c r="AB825" i="9"/>
  <c r="AB826" i="9"/>
  <c r="AB827" i="9"/>
  <c r="AB828" i="9"/>
  <c r="AB829" i="9"/>
  <c r="AB830" i="9"/>
  <c r="AB831" i="9"/>
  <c r="AB832" i="9"/>
  <c r="AB837" i="9"/>
  <c r="AB838" i="9"/>
  <c r="AB839" i="9"/>
  <c r="AC822" i="9"/>
  <c r="AC823" i="9"/>
  <c r="AC824" i="9"/>
  <c r="AC825" i="9"/>
  <c r="AC826" i="9"/>
  <c r="AC827" i="9"/>
  <c r="AC828" i="9"/>
  <c r="AC829" i="9"/>
  <c r="AC830" i="9"/>
  <c r="AC831" i="9"/>
  <c r="AC832" i="9"/>
  <c r="AC837" i="9"/>
  <c r="AC838" i="9"/>
  <c r="AC839" i="9"/>
  <c r="AC3166" i="9" l="1"/>
  <c r="AC3162" i="9"/>
  <c r="AB3166" i="9"/>
  <c r="AC3152" i="9"/>
  <c r="AC3169" i="9"/>
  <c r="AB3169" i="9"/>
  <c r="AB3170" i="9" l="1"/>
  <c r="AC3170" i="9"/>
  <c r="AB3160" i="9"/>
  <c r="AC3160" i="9"/>
  <c r="U605" i="9"/>
  <c r="U653" i="9"/>
  <c r="U657" i="9"/>
  <c r="U725" i="9"/>
  <c r="AC764" i="9"/>
  <c r="U765" i="9"/>
  <c r="U760" i="9"/>
  <c r="U764" i="9"/>
  <c r="U769" i="9"/>
  <c r="U2572" i="9"/>
  <c r="U477" i="9"/>
  <c r="U476" i="9"/>
  <c r="U742" i="9"/>
  <c r="U738" i="9"/>
  <c r="U740" i="9"/>
  <c r="AB3171" i="9" l="1"/>
  <c r="AC3171" i="9"/>
  <c r="AC769" i="9"/>
  <c r="AB769" i="9"/>
  <c r="AB764" i="9"/>
  <c r="U3142" i="9"/>
  <c r="AB3142" i="9"/>
  <c r="AC3142" i="9"/>
  <c r="U3139" i="9"/>
  <c r="AB3139" i="9"/>
  <c r="AC3139" i="9"/>
  <c r="U3136" i="9"/>
  <c r="AB3136" i="9"/>
  <c r="AC3136" i="9"/>
  <c r="U3133" i="9"/>
  <c r="AB3133" i="9"/>
  <c r="AC3133" i="9"/>
  <c r="AC3122" i="9"/>
  <c r="AC3106" i="9"/>
  <c r="AC3098" i="9"/>
  <c r="AB3090" i="9"/>
  <c r="U6" i="9"/>
  <c r="U2" i="9"/>
  <c r="U3" i="9"/>
  <c r="U4" i="9"/>
  <c r="U5" i="9"/>
  <c r="U16" i="9"/>
  <c r="U17" i="9"/>
  <c r="U18" i="9"/>
  <c r="U19" i="9"/>
  <c r="U20" i="9"/>
  <c r="U2515" i="9"/>
  <c r="U2516" i="9"/>
  <c r="U2517" i="9"/>
  <c r="U2518" i="9"/>
  <c r="U2519" i="9"/>
  <c r="U2520" i="9"/>
  <c r="U2521" i="9"/>
  <c r="U2522" i="9"/>
  <c r="U2523" i="9"/>
  <c r="U2524" i="9"/>
  <c r="U2525" i="9"/>
  <c r="U2527" i="9"/>
  <c r="U2528" i="9"/>
  <c r="U2529" i="9"/>
  <c r="U2530" i="9"/>
  <c r="U2531" i="9"/>
  <c r="U2532" i="9"/>
  <c r="U2533" i="9"/>
  <c r="U2534" i="9"/>
  <c r="U2535" i="9"/>
  <c r="U2536" i="9"/>
  <c r="U2537" i="9"/>
  <c r="U2538" i="9"/>
  <c r="U2539" i="9"/>
  <c r="U2540" i="9"/>
  <c r="U2541" i="9"/>
  <c r="U2542" i="9"/>
  <c r="U2543" i="9"/>
  <c r="U2544" i="9"/>
  <c r="U2545" i="9"/>
  <c r="U2546" i="9"/>
  <c r="U2547" i="9"/>
  <c r="U2548" i="9"/>
  <c r="U2549" i="9"/>
  <c r="U2550" i="9"/>
  <c r="U2551" i="9"/>
  <c r="U2552" i="9"/>
  <c r="U2553" i="9"/>
  <c r="U2554" i="9"/>
  <c r="U2555" i="9"/>
  <c r="U2556" i="9"/>
  <c r="U2557" i="9"/>
  <c r="U2558" i="9"/>
  <c r="U2559" i="9"/>
  <c r="U2560" i="9"/>
  <c r="U2561" i="9"/>
  <c r="U2562" i="9"/>
  <c r="U2563" i="9"/>
  <c r="U2564" i="9"/>
  <c r="U2565" i="9"/>
  <c r="U2566" i="9"/>
  <c r="U2567" i="9"/>
  <c r="U2568" i="9"/>
  <c r="U2569" i="9"/>
  <c r="U2570" i="9"/>
  <c r="U2571" i="9"/>
  <c r="U2573" i="9"/>
  <c r="U2574" i="9"/>
  <c r="U2575" i="9"/>
  <c r="U2576" i="9"/>
  <c r="U2577" i="9"/>
  <c r="U2578" i="9"/>
  <c r="U2579" i="9"/>
  <c r="U2580" i="9"/>
  <c r="U2581" i="9"/>
  <c r="U2582" i="9"/>
  <c r="U2583" i="9"/>
  <c r="U2584" i="9"/>
  <c r="U2585" i="9"/>
  <c r="U2586" i="9"/>
  <c r="U2587" i="9"/>
  <c r="U2588" i="9"/>
  <c r="U2589" i="9"/>
  <c r="U2590" i="9"/>
  <c r="U2591" i="9"/>
  <c r="U2592" i="9"/>
  <c r="U2593" i="9"/>
  <c r="U2594" i="9"/>
  <c r="U2595" i="9"/>
  <c r="U2596" i="9"/>
  <c r="U2597" i="9"/>
  <c r="U2598" i="9"/>
  <c r="U2599" i="9"/>
  <c r="U2600" i="9"/>
  <c r="U2601" i="9"/>
  <c r="U2602" i="9"/>
  <c r="U2603" i="9"/>
  <c r="U2604" i="9"/>
  <c r="U2605" i="9"/>
  <c r="U2606" i="9"/>
  <c r="U2607" i="9"/>
  <c r="U2608" i="9"/>
  <c r="U2609" i="9"/>
  <c r="U2610" i="9"/>
  <c r="U2611" i="9"/>
  <c r="U2612" i="9"/>
  <c r="U2613" i="9"/>
  <c r="U2614" i="9"/>
  <c r="U2615" i="9"/>
  <c r="U2616" i="9"/>
  <c r="U2617" i="9"/>
  <c r="U2618" i="9"/>
  <c r="U2619" i="9"/>
  <c r="U2620" i="9"/>
  <c r="U2621" i="9"/>
  <c r="U2622" i="9"/>
  <c r="U2623" i="9"/>
  <c r="U2624" i="9"/>
  <c r="U2625" i="9"/>
  <c r="U2626" i="9"/>
  <c r="U2627" i="9"/>
  <c r="U2628" i="9"/>
  <c r="U2629" i="9"/>
  <c r="U2630" i="9"/>
  <c r="U2631" i="9"/>
  <c r="U2632" i="9"/>
  <c r="U2633" i="9"/>
  <c r="U2634" i="9"/>
  <c r="U2635" i="9"/>
  <c r="U2636" i="9"/>
  <c r="U2637" i="9"/>
  <c r="U2638" i="9"/>
  <c r="U2639" i="9"/>
  <c r="U2640" i="9"/>
  <c r="U2641" i="9"/>
  <c r="U2642" i="9"/>
  <c r="U2643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2644" i="9"/>
  <c r="U2645" i="9"/>
  <c r="U2646" i="9"/>
  <c r="U2647" i="9"/>
  <c r="U2648" i="9"/>
  <c r="U2649" i="9"/>
  <c r="U2650" i="9"/>
  <c r="U2651" i="9"/>
  <c r="U2652" i="9"/>
  <c r="U2653" i="9"/>
  <c r="U2654" i="9"/>
  <c r="U2655" i="9"/>
  <c r="U2656" i="9"/>
  <c r="U2657" i="9"/>
  <c r="U2658" i="9"/>
  <c r="U2659" i="9"/>
  <c r="U2660" i="9"/>
  <c r="U2661" i="9"/>
  <c r="U2662" i="9"/>
  <c r="U2663" i="9"/>
  <c r="U2664" i="9"/>
  <c r="U2665" i="9"/>
  <c r="U2666" i="9"/>
  <c r="U2667" i="9"/>
  <c r="U2668" i="9"/>
  <c r="U2669" i="9"/>
  <c r="U2670" i="9"/>
  <c r="U2671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2672" i="9"/>
  <c r="U2673" i="9"/>
  <c r="U2674" i="9"/>
  <c r="U2675" i="9"/>
  <c r="U2676" i="9"/>
  <c r="U2677" i="9"/>
  <c r="U2678" i="9"/>
  <c r="U2679" i="9"/>
  <c r="U2680" i="9"/>
  <c r="U2681" i="9"/>
  <c r="U2682" i="9"/>
  <c r="U2683" i="9"/>
  <c r="U2684" i="9"/>
  <c r="U2685" i="9"/>
  <c r="U2686" i="9"/>
  <c r="U2687" i="9"/>
  <c r="U2688" i="9"/>
  <c r="U2689" i="9"/>
  <c r="U2690" i="9"/>
  <c r="U2691" i="9"/>
  <c r="U2692" i="9"/>
  <c r="U2693" i="9"/>
  <c r="U2694" i="9"/>
  <c r="U2695" i="9"/>
  <c r="U2696" i="9"/>
  <c r="U2697" i="9"/>
  <c r="U2698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699" i="9"/>
  <c r="U2700" i="9"/>
  <c r="U2701" i="9"/>
  <c r="U2702" i="9"/>
  <c r="U2703" i="9"/>
  <c r="U2704" i="9"/>
  <c r="U2705" i="9"/>
  <c r="U2706" i="9"/>
  <c r="U2707" i="9"/>
  <c r="U2708" i="9"/>
  <c r="U2709" i="9"/>
  <c r="U2710" i="9"/>
  <c r="U2711" i="9"/>
  <c r="U2712" i="9"/>
  <c r="U2713" i="9"/>
  <c r="U2714" i="9"/>
  <c r="U2715" i="9"/>
  <c r="U2716" i="9"/>
  <c r="U2717" i="9"/>
  <c r="U2718" i="9"/>
  <c r="U2719" i="9"/>
  <c r="U2720" i="9"/>
  <c r="U2721" i="9"/>
  <c r="U2722" i="9"/>
  <c r="U2723" i="9"/>
  <c r="U2724" i="9"/>
  <c r="U2725" i="9"/>
  <c r="U2726" i="9"/>
  <c r="U2727" i="9"/>
  <c r="U2728" i="9"/>
  <c r="U2729" i="9"/>
  <c r="U2730" i="9"/>
  <c r="U2731" i="9"/>
  <c r="U2732" i="9"/>
  <c r="U2733" i="9"/>
  <c r="U2734" i="9"/>
  <c r="U2735" i="9"/>
  <c r="U2736" i="9"/>
  <c r="U2737" i="9"/>
  <c r="U2738" i="9"/>
  <c r="U2739" i="9"/>
  <c r="U2740" i="9"/>
  <c r="U2741" i="9"/>
  <c r="U2742" i="9"/>
  <c r="U2743" i="9"/>
  <c r="U2744" i="9"/>
  <c r="U2745" i="9"/>
  <c r="U2746" i="9"/>
  <c r="U2747" i="9"/>
  <c r="U2748" i="9"/>
  <c r="U2749" i="9"/>
  <c r="U2750" i="9"/>
  <c r="U2751" i="9"/>
  <c r="U2752" i="9"/>
  <c r="U2753" i="9"/>
  <c r="U2754" i="9"/>
  <c r="U2755" i="9"/>
  <c r="U2756" i="9"/>
  <c r="U2757" i="9"/>
  <c r="U2758" i="9"/>
  <c r="U2759" i="9"/>
  <c r="U2760" i="9"/>
  <c r="U2761" i="9"/>
  <c r="U2768" i="9"/>
  <c r="U2769" i="9"/>
  <c r="U2770" i="9"/>
  <c r="U2771" i="9"/>
  <c r="U2772" i="9"/>
  <c r="U2773" i="9"/>
  <c r="U2774" i="9"/>
  <c r="U2775" i="9"/>
  <c r="U2776" i="9"/>
  <c r="U2777" i="9"/>
  <c r="U2778" i="9"/>
  <c r="U2779" i="9"/>
  <c r="U2780" i="9"/>
  <c r="U2781" i="9"/>
  <c r="U2782" i="9"/>
  <c r="U2783" i="9"/>
  <c r="U2784" i="9"/>
  <c r="U2785" i="9"/>
  <c r="U2786" i="9"/>
  <c r="U2787" i="9"/>
  <c r="U2788" i="9"/>
  <c r="U2789" i="9"/>
  <c r="U2790" i="9"/>
  <c r="U2791" i="9"/>
  <c r="U2792" i="9"/>
  <c r="U2793" i="9"/>
  <c r="U2794" i="9"/>
  <c r="U2795" i="9"/>
  <c r="U2796" i="9"/>
  <c r="U2797" i="9"/>
  <c r="U2798" i="9"/>
  <c r="U2799" i="9"/>
  <c r="U2800" i="9"/>
  <c r="U2801" i="9"/>
  <c r="U2802" i="9"/>
  <c r="U2803" i="9"/>
  <c r="U2804" i="9"/>
  <c r="U2805" i="9"/>
  <c r="U2806" i="9"/>
  <c r="U2807" i="9"/>
  <c r="U2808" i="9"/>
  <c r="U2809" i="9"/>
  <c r="U2810" i="9"/>
  <c r="U2811" i="9"/>
  <c r="U2812" i="9"/>
  <c r="U2813" i="9"/>
  <c r="U2814" i="9"/>
  <c r="U2815" i="9"/>
  <c r="U2816" i="9"/>
  <c r="U2817" i="9"/>
  <c r="U2818" i="9"/>
  <c r="U2819" i="9"/>
  <c r="U2820" i="9"/>
  <c r="U2821" i="9"/>
  <c r="U2822" i="9"/>
  <c r="U2823" i="9"/>
  <c r="U2824" i="9"/>
  <c r="U2825" i="9"/>
  <c r="U2826" i="9"/>
  <c r="U2827" i="9"/>
  <c r="U2828" i="9"/>
  <c r="U2829" i="9"/>
  <c r="U2831" i="9"/>
  <c r="U2832" i="9"/>
  <c r="U2833" i="9"/>
  <c r="U2834" i="9"/>
  <c r="U2835" i="9"/>
  <c r="U2836" i="9"/>
  <c r="U2837" i="9"/>
  <c r="U2838" i="9"/>
  <c r="U2839" i="9"/>
  <c r="U2840" i="9"/>
  <c r="U2841" i="9"/>
  <c r="U2842" i="9"/>
  <c r="U2843" i="9"/>
  <c r="U2844" i="9"/>
  <c r="U2845" i="9"/>
  <c r="U2846" i="9"/>
  <c r="U2847" i="9"/>
  <c r="U2848" i="9"/>
  <c r="U2849" i="9"/>
  <c r="U2850" i="9"/>
  <c r="U2851" i="9"/>
  <c r="U2852" i="9"/>
  <c r="U2853" i="9"/>
  <c r="U2854" i="9"/>
  <c r="U2855" i="9"/>
  <c r="U2856" i="9"/>
  <c r="U2857" i="9"/>
  <c r="U2858" i="9"/>
  <c r="U2859" i="9"/>
  <c r="U2860" i="9"/>
  <c r="U2861" i="9"/>
  <c r="U2862" i="9"/>
  <c r="U2863" i="9"/>
  <c r="U2864" i="9"/>
  <c r="U2865" i="9"/>
  <c r="U2866" i="9"/>
  <c r="U2867" i="9"/>
  <c r="U2868" i="9"/>
  <c r="U2869" i="9"/>
  <c r="U2870" i="9"/>
  <c r="U2871" i="9"/>
  <c r="U2872" i="9"/>
  <c r="U2873" i="9"/>
  <c r="U2874" i="9"/>
  <c r="U2875" i="9"/>
  <c r="U2876" i="9"/>
  <c r="U2877" i="9"/>
  <c r="U2878" i="9"/>
  <c r="U2879" i="9"/>
  <c r="U2880" i="9"/>
  <c r="U2881" i="9"/>
  <c r="U2882" i="9"/>
  <c r="U2883" i="9"/>
  <c r="U2884" i="9"/>
  <c r="U2885" i="9"/>
  <c r="U2886" i="9"/>
  <c r="U2887" i="9"/>
  <c r="U2888" i="9"/>
  <c r="U2889" i="9"/>
  <c r="U2890" i="9"/>
  <c r="U2891" i="9"/>
  <c r="U2892" i="9"/>
  <c r="U2893" i="9"/>
  <c r="U2894" i="9"/>
  <c r="U2895" i="9"/>
  <c r="U2896" i="9"/>
  <c r="U2897" i="9"/>
  <c r="U2898" i="9"/>
  <c r="U2899" i="9"/>
  <c r="U2900" i="9"/>
  <c r="U2901" i="9"/>
  <c r="U2902" i="9"/>
  <c r="U2903" i="9"/>
  <c r="U2904" i="9"/>
  <c r="U2905" i="9"/>
  <c r="U2906" i="9"/>
  <c r="U2907" i="9"/>
  <c r="U2908" i="9"/>
  <c r="U2909" i="9"/>
  <c r="U2910" i="9"/>
  <c r="U2911" i="9"/>
  <c r="U2912" i="9"/>
  <c r="U2913" i="9"/>
  <c r="U2914" i="9"/>
  <c r="U2915" i="9"/>
  <c r="U2916" i="9"/>
  <c r="U2917" i="9"/>
  <c r="U2918" i="9"/>
  <c r="U2919" i="9"/>
  <c r="U2920" i="9"/>
  <c r="U2921" i="9"/>
  <c r="U2922" i="9"/>
  <c r="U2923" i="9"/>
  <c r="U2924" i="9"/>
  <c r="U2925" i="9"/>
  <c r="U2926" i="9"/>
  <c r="U2927" i="9"/>
  <c r="U2928" i="9"/>
  <c r="U2929" i="9"/>
  <c r="U2930" i="9"/>
  <c r="U2931" i="9"/>
  <c r="U2932" i="9"/>
  <c r="U2933" i="9"/>
  <c r="U2934" i="9"/>
  <c r="U2935" i="9"/>
  <c r="U2936" i="9"/>
  <c r="U2937" i="9"/>
  <c r="U2938" i="9"/>
  <c r="U2939" i="9"/>
  <c r="U2940" i="9"/>
  <c r="U2941" i="9"/>
  <c r="U2942" i="9"/>
  <c r="U2943" i="9"/>
  <c r="U2944" i="9"/>
  <c r="U2945" i="9"/>
  <c r="U2946" i="9"/>
  <c r="U2947" i="9"/>
  <c r="U2948" i="9"/>
  <c r="U2949" i="9"/>
  <c r="U2950" i="9"/>
  <c r="U2951" i="9"/>
  <c r="U2952" i="9"/>
  <c r="U2953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2954" i="9"/>
  <c r="U2955" i="9"/>
  <c r="U2956" i="9"/>
  <c r="U2957" i="9"/>
  <c r="U2958" i="9"/>
  <c r="U2959" i="9"/>
  <c r="U2960" i="9"/>
  <c r="U2961" i="9"/>
  <c r="U2962" i="9"/>
  <c r="U2963" i="9"/>
  <c r="U2964" i="9"/>
  <c r="U2965" i="9"/>
  <c r="U2966" i="9"/>
  <c r="U2967" i="9"/>
  <c r="U2968" i="9"/>
  <c r="U2969" i="9"/>
  <c r="U2970" i="9"/>
  <c r="U2971" i="9"/>
  <c r="U2972" i="9"/>
  <c r="U2973" i="9"/>
  <c r="U2974" i="9"/>
  <c r="U2975" i="9"/>
  <c r="U2976" i="9"/>
  <c r="U2977" i="9"/>
  <c r="U2978" i="9"/>
  <c r="U2979" i="9"/>
  <c r="U2980" i="9"/>
  <c r="U2981" i="9"/>
  <c r="U469" i="9"/>
  <c r="U470" i="9"/>
  <c r="U471" i="9"/>
  <c r="U472" i="9"/>
  <c r="U473" i="9"/>
  <c r="U474" i="9"/>
  <c r="U475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7" i="9"/>
  <c r="U608" i="9"/>
  <c r="U611" i="9"/>
  <c r="U612" i="9"/>
  <c r="U615" i="9"/>
  <c r="U616" i="9"/>
  <c r="U619" i="9"/>
  <c r="U620" i="9"/>
  <c r="U623" i="9"/>
  <c r="U624" i="9"/>
  <c r="U627" i="9"/>
  <c r="U628" i="9"/>
  <c r="U631" i="9"/>
  <c r="U632" i="9"/>
  <c r="U635" i="9"/>
  <c r="U636" i="9"/>
  <c r="U639" i="9"/>
  <c r="U640" i="9"/>
  <c r="U643" i="9"/>
  <c r="U644" i="9"/>
  <c r="U647" i="9"/>
  <c r="U648" i="9"/>
  <c r="U651" i="9"/>
  <c r="U652" i="9"/>
  <c r="U655" i="9"/>
  <c r="U656" i="9"/>
  <c r="U659" i="9"/>
  <c r="U660" i="9"/>
  <c r="U663" i="9"/>
  <c r="U664" i="9"/>
  <c r="U667" i="9"/>
  <c r="U668" i="9"/>
  <c r="U671" i="9"/>
  <c r="U672" i="9"/>
  <c r="U675" i="9"/>
  <c r="U676" i="9"/>
  <c r="U679" i="9"/>
  <c r="U680" i="9"/>
  <c r="U683" i="9"/>
  <c r="U684" i="9"/>
  <c r="U687" i="9"/>
  <c r="U688" i="9"/>
  <c r="U691" i="9"/>
  <c r="U692" i="9"/>
  <c r="U695" i="9"/>
  <c r="U696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6" i="9"/>
  <c r="U727" i="9"/>
  <c r="U728" i="9"/>
  <c r="U729" i="9"/>
  <c r="U730" i="9"/>
  <c r="U731" i="9"/>
  <c r="U732" i="9"/>
  <c r="U733" i="9"/>
  <c r="U734" i="9"/>
  <c r="U735" i="9"/>
  <c r="U2990" i="9"/>
  <c r="U2991" i="9"/>
  <c r="U2992" i="9"/>
  <c r="U2993" i="9"/>
  <c r="U2994" i="9"/>
  <c r="U2995" i="9"/>
  <c r="U2996" i="9"/>
  <c r="U2997" i="9"/>
  <c r="U2998" i="9"/>
  <c r="U2999" i="9"/>
  <c r="U3000" i="9"/>
  <c r="U3001" i="9"/>
  <c r="U3002" i="9"/>
  <c r="U3003" i="9"/>
  <c r="U3004" i="9"/>
  <c r="U3005" i="9"/>
  <c r="U3006" i="9"/>
  <c r="U3007" i="9"/>
  <c r="U3008" i="9"/>
  <c r="U3009" i="9"/>
  <c r="U3010" i="9"/>
  <c r="U3011" i="9"/>
  <c r="U3012" i="9"/>
  <c r="U3013" i="9"/>
  <c r="U3014" i="9"/>
  <c r="U3015" i="9"/>
  <c r="U3016" i="9"/>
  <c r="U3017" i="9"/>
  <c r="U3018" i="9"/>
  <c r="U3019" i="9"/>
  <c r="U3020" i="9"/>
  <c r="U3021" i="9"/>
  <c r="U3022" i="9"/>
  <c r="U3023" i="9"/>
  <c r="U3024" i="9"/>
  <c r="U3025" i="9"/>
  <c r="U3026" i="9"/>
  <c r="U3027" i="9"/>
  <c r="U3028" i="9"/>
  <c r="U3029" i="9"/>
  <c r="U3030" i="9"/>
  <c r="U3031" i="9"/>
  <c r="U3032" i="9"/>
  <c r="U3033" i="9"/>
  <c r="U3034" i="9"/>
  <c r="U3035" i="9"/>
  <c r="U3036" i="9"/>
  <c r="U3037" i="9"/>
  <c r="U3038" i="9"/>
  <c r="U3039" i="9"/>
  <c r="U3040" i="9"/>
  <c r="U3041" i="9"/>
  <c r="U3042" i="9"/>
  <c r="U3043" i="9"/>
  <c r="U3044" i="9"/>
  <c r="U3045" i="9"/>
  <c r="U3046" i="9"/>
  <c r="U3047" i="9"/>
  <c r="U3048" i="9"/>
  <c r="U3049" i="9"/>
  <c r="U3050" i="9"/>
  <c r="U3051" i="9"/>
  <c r="U3052" i="9"/>
  <c r="U3053" i="9"/>
  <c r="U3054" i="9"/>
  <c r="U3055" i="9"/>
  <c r="U3056" i="9"/>
  <c r="U3057" i="9"/>
  <c r="U3058" i="9"/>
  <c r="U3059" i="9"/>
  <c r="U3060" i="9"/>
  <c r="U3061" i="9"/>
  <c r="U3062" i="9"/>
  <c r="U3063" i="9"/>
  <c r="U3065" i="9"/>
  <c r="U3066" i="9"/>
  <c r="U3067" i="9"/>
  <c r="U3068" i="9"/>
  <c r="U3069" i="9"/>
  <c r="U3070" i="9"/>
  <c r="U3071" i="9"/>
  <c r="U3072" i="9"/>
  <c r="U3073" i="9"/>
  <c r="U3074" i="9"/>
  <c r="U3075" i="9"/>
  <c r="U3076" i="9"/>
  <c r="U3077" i="9"/>
  <c r="U3078" i="9"/>
  <c r="U3079" i="9"/>
  <c r="U3080" i="9"/>
  <c r="U3081" i="9"/>
  <c r="U3082" i="9"/>
  <c r="U736" i="9"/>
  <c r="U743" i="9"/>
  <c r="U744" i="9"/>
  <c r="U745" i="9"/>
  <c r="U746" i="9"/>
  <c r="U747" i="9"/>
  <c r="U749" i="9"/>
  <c r="U750" i="9"/>
  <c r="U751" i="9"/>
  <c r="U752" i="9"/>
  <c r="U753" i="9"/>
  <c r="U754" i="9"/>
  <c r="U755" i="9"/>
  <c r="U756" i="9"/>
  <c r="U758" i="9"/>
  <c r="U759" i="9"/>
  <c r="U761" i="9"/>
  <c r="U762" i="9"/>
  <c r="U763" i="9"/>
  <c r="U766" i="9"/>
  <c r="U767" i="9"/>
  <c r="U768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9" i="9"/>
  <c r="U810" i="9"/>
  <c r="U811" i="9"/>
  <c r="U813" i="9"/>
  <c r="U814" i="9"/>
  <c r="U815" i="9"/>
  <c r="U816" i="9"/>
  <c r="U817" i="9"/>
  <c r="U818" i="9"/>
  <c r="U819" i="9"/>
  <c r="U821" i="9"/>
  <c r="U3083" i="9"/>
  <c r="U3084" i="9"/>
  <c r="U3086" i="9"/>
  <c r="U3087" i="9"/>
  <c r="U3088" i="9"/>
  <c r="U3089" i="9"/>
  <c r="U3090" i="9"/>
  <c r="U3091" i="9"/>
  <c r="U3092" i="9"/>
  <c r="U3094" i="9"/>
  <c r="U3095" i="9"/>
  <c r="U3096" i="9"/>
  <c r="U3097" i="9"/>
  <c r="U3098" i="9"/>
  <c r="U3099" i="9"/>
  <c r="U3100" i="9"/>
  <c r="U3102" i="9"/>
  <c r="U3103" i="9"/>
  <c r="U3104" i="9"/>
  <c r="U3105" i="9"/>
  <c r="U3106" i="9"/>
  <c r="U3107" i="9"/>
  <c r="U3108" i="9"/>
  <c r="U3110" i="9"/>
  <c r="U3111" i="9"/>
  <c r="U3112" i="9"/>
  <c r="U3113" i="9"/>
  <c r="U3114" i="9"/>
  <c r="U3115" i="9"/>
  <c r="U3116" i="9"/>
  <c r="U3118" i="9"/>
  <c r="U3119" i="9"/>
  <c r="U3120" i="9"/>
  <c r="U3121" i="9"/>
  <c r="U3122" i="9"/>
  <c r="U3123" i="9"/>
  <c r="U3124" i="9"/>
  <c r="U3126" i="9"/>
  <c r="U3127" i="9"/>
  <c r="U3128" i="9"/>
  <c r="U3129" i="9"/>
  <c r="U3130" i="9"/>
  <c r="U3131" i="9"/>
  <c r="U3132" i="9"/>
  <c r="U3134" i="9"/>
  <c r="U3135" i="9"/>
  <c r="U3137" i="9"/>
  <c r="U3138" i="9"/>
  <c r="U3140" i="9"/>
  <c r="U3141" i="9"/>
  <c r="AB3131" i="9"/>
  <c r="AB3132" i="9"/>
  <c r="AB3134" i="9"/>
  <c r="AB3135" i="9"/>
  <c r="AB3137" i="9"/>
  <c r="AB3138" i="9"/>
  <c r="AB3140" i="9"/>
  <c r="AB3141" i="9"/>
  <c r="AC3131" i="9"/>
  <c r="AC3132" i="9"/>
  <c r="AC3134" i="9"/>
  <c r="AC3135" i="9"/>
  <c r="AC3137" i="9"/>
  <c r="AC3138" i="9"/>
  <c r="AC3140" i="9"/>
  <c r="AC3141" i="9"/>
  <c r="AB3123" i="9"/>
  <c r="AC3123" i="9"/>
  <c r="AB3107" i="9"/>
  <c r="AB3108" i="9"/>
  <c r="AB3109" i="9"/>
  <c r="AB3110" i="9"/>
  <c r="AB3111" i="9"/>
  <c r="AB3112" i="9"/>
  <c r="AB3113" i="9"/>
  <c r="AB3115" i="9"/>
  <c r="AB3116" i="9"/>
  <c r="AB3117" i="9"/>
  <c r="AB3118" i="9"/>
  <c r="AB3119" i="9"/>
  <c r="AB3120" i="9"/>
  <c r="AB3121" i="9"/>
  <c r="AC3107" i="9"/>
  <c r="AC3108" i="9"/>
  <c r="AC3109" i="9"/>
  <c r="AC3110" i="9"/>
  <c r="AC3111" i="9"/>
  <c r="AC3112" i="9"/>
  <c r="AC3113" i="9"/>
  <c r="AC3115" i="9"/>
  <c r="AC3116" i="9"/>
  <c r="AC3117" i="9"/>
  <c r="AC3118" i="9"/>
  <c r="AC3119" i="9"/>
  <c r="AC3120" i="9"/>
  <c r="AC3121" i="9"/>
  <c r="AB3083" i="9"/>
  <c r="AB3084" i="9"/>
  <c r="AB3085" i="9"/>
  <c r="AB3086" i="9"/>
  <c r="AB3087" i="9"/>
  <c r="AB3088" i="9"/>
  <c r="AB3089" i="9"/>
  <c r="AB3091" i="9"/>
  <c r="AB3099" i="9"/>
  <c r="AC3083" i="9"/>
  <c r="AC3084" i="9"/>
  <c r="AC3085" i="9"/>
  <c r="AC3086" i="9"/>
  <c r="AC3087" i="9"/>
  <c r="AC3088" i="9"/>
  <c r="AC3089" i="9"/>
  <c r="AC3091" i="9"/>
  <c r="AC3099" i="9"/>
  <c r="AG60" i="41" l="1"/>
  <c r="AB60" i="41"/>
  <c r="R60" i="41"/>
  <c r="P60" i="41"/>
  <c r="K60" i="41"/>
  <c r="I60" i="41"/>
  <c r="AQ59" i="41"/>
  <c r="AN59" i="41"/>
  <c r="AF59" i="41"/>
  <c r="AD59" i="41"/>
  <c r="X59" i="41"/>
  <c r="S59" i="41"/>
  <c r="M59" i="41"/>
  <c r="J59" i="41"/>
  <c r="AR58" i="41"/>
  <c r="AP58" i="41"/>
  <c r="AK58" i="41"/>
  <c r="AJ58" i="41"/>
  <c r="AB58" i="41"/>
  <c r="Z58" i="41"/>
  <c r="O58" i="41"/>
  <c r="L58" i="41"/>
  <c r="I58" i="41"/>
  <c r="AQ57" i="41"/>
  <c r="AP57" i="41"/>
  <c r="AM57" i="41"/>
  <c r="AJ57" i="41"/>
  <c r="AG57" i="41"/>
  <c r="AE57" i="41"/>
  <c r="AC57" i="41"/>
  <c r="X57" i="41"/>
  <c r="U57" i="41"/>
  <c r="R57" i="41"/>
  <c r="P57" i="41"/>
  <c r="N57" i="41"/>
  <c r="H57" i="41"/>
  <c r="AR56" i="41"/>
  <c r="AO56" i="41"/>
  <c r="AL56" i="41"/>
  <c r="AD56" i="41"/>
  <c r="AA56" i="41"/>
  <c r="Y56" i="41"/>
  <c r="W56" i="41"/>
  <c r="S56" i="41"/>
  <c r="L56" i="41"/>
  <c r="I56" i="41"/>
  <c r="AQ55" i="41"/>
  <c r="AN55" i="41"/>
  <c r="AK55" i="41"/>
  <c r="AD55" i="41"/>
  <c r="Z55" i="41"/>
  <c r="X55" i="41"/>
  <c r="V55" i="41"/>
  <c r="S55" i="41"/>
  <c r="P55" i="41"/>
  <c r="J55" i="41"/>
  <c r="AR54" i="41"/>
  <c r="AP54" i="41"/>
  <c r="AJ54" i="41"/>
  <c r="AG54" i="41"/>
  <c r="AC54" i="41"/>
  <c r="AA54" i="41"/>
  <c r="X54" i="41"/>
  <c r="U54" i="41"/>
  <c r="S54" i="41"/>
  <c r="Q54" i="41"/>
  <c r="N54" i="41"/>
  <c r="G54" i="41"/>
  <c r="E54" i="41"/>
  <c r="AS53" i="41"/>
  <c r="AP53" i="41"/>
  <c r="AM53" i="41"/>
  <c r="AI53" i="41"/>
  <c r="AH53" i="41"/>
  <c r="AE53" i="41"/>
  <c r="AB53" i="41"/>
  <c r="Z53" i="41"/>
  <c r="X53" i="41"/>
  <c r="P53" i="41"/>
  <c r="N53" i="41"/>
  <c r="L53" i="41"/>
  <c r="I53" i="41"/>
  <c r="F53" i="41"/>
  <c r="AS52" i="41"/>
  <c r="AM52" i="41"/>
  <c r="AF52" i="41"/>
  <c r="AD52" i="41"/>
  <c r="V52" i="41"/>
  <c r="T52" i="41"/>
  <c r="R52" i="41"/>
  <c r="K52" i="41"/>
  <c r="I52" i="41"/>
  <c r="H52" i="41"/>
  <c r="AR51" i="41"/>
  <c r="AP51" i="41"/>
  <c r="AN51" i="41"/>
  <c r="AL51" i="41"/>
  <c r="AJ51" i="41"/>
  <c r="AH51" i="41"/>
  <c r="AE51" i="41"/>
  <c r="AA51" i="41"/>
  <c r="X51" i="41"/>
  <c r="Q51" i="41"/>
  <c r="P51" i="41"/>
  <c r="K51" i="41"/>
  <c r="E51" i="41"/>
  <c r="D51" i="41"/>
  <c r="AR50" i="41"/>
  <c r="AP50" i="41"/>
  <c r="AL50" i="41"/>
  <c r="AJ50" i="41"/>
  <c r="AG50" i="41"/>
  <c r="AD50" i="41"/>
  <c r="AB50" i="41"/>
  <c r="Y50" i="41"/>
  <c r="T50" i="41"/>
  <c r="Q50" i="41"/>
  <c r="L50" i="41"/>
  <c r="AS48" i="41"/>
  <c r="AQ48" i="41"/>
  <c r="AO48" i="41"/>
  <c r="AM48" i="41"/>
  <c r="AC48" i="41"/>
  <c r="AA48" i="41"/>
  <c r="S48" i="41"/>
  <c r="K48" i="41"/>
  <c r="I48" i="41"/>
  <c r="AQ46" i="41"/>
  <c r="AO46" i="41"/>
  <c r="AL46" i="41"/>
  <c r="AI46" i="41"/>
  <c r="AG46" i="41"/>
  <c r="AE46" i="41"/>
  <c r="AB46" i="41"/>
  <c r="Y46" i="41"/>
  <c r="R46" i="41"/>
  <c r="O46" i="41"/>
  <c r="H46" i="41"/>
  <c r="G46" i="41"/>
  <c r="E46" i="41"/>
  <c r="AS44" i="41"/>
  <c r="AN44" i="41"/>
  <c r="AH44" i="41"/>
  <c r="AF44" i="41"/>
  <c r="Z44" i="41"/>
  <c r="X44" i="41"/>
  <c r="V44" i="41"/>
  <c r="R44" i="41"/>
  <c r="M44" i="41"/>
  <c r="K44" i="41"/>
  <c r="I44" i="41"/>
  <c r="G44" i="41"/>
  <c r="AS43" i="41"/>
  <c r="AI43" i="41"/>
  <c r="AG43" i="41"/>
  <c r="AE43" i="41"/>
  <c r="AA43" i="41"/>
  <c r="Y43" i="41"/>
  <c r="O43" i="41"/>
  <c r="M43" i="41"/>
  <c r="AS40" i="41"/>
  <c r="AQ40" i="41"/>
  <c r="AL40" i="41"/>
  <c r="AJ40" i="41"/>
  <c r="AG40" i="41"/>
  <c r="AE40" i="41"/>
  <c r="Z40" i="41"/>
  <c r="Y40" i="41"/>
  <c r="U40" i="41"/>
  <c r="P40" i="41"/>
  <c r="O40" i="41"/>
  <c r="F40" i="41"/>
  <c r="AS39" i="41"/>
  <c r="AQ39" i="41"/>
  <c r="AJ39" i="41"/>
  <c r="AG39" i="41"/>
  <c r="Z39" i="41"/>
  <c r="U39" i="41"/>
  <c r="T39" i="41"/>
  <c r="O39" i="41"/>
  <c r="M39" i="41"/>
  <c r="F39" i="41"/>
  <c r="AN37" i="41"/>
  <c r="AL37" i="41"/>
  <c r="AI37" i="41"/>
  <c r="AF37" i="41"/>
  <c r="Y37" i="41"/>
  <c r="W37" i="41"/>
  <c r="T37" i="41"/>
  <c r="Q37" i="41"/>
  <c r="J37" i="41"/>
  <c r="F37" i="41"/>
  <c r="D37" i="41"/>
  <c r="AP36" i="41"/>
  <c r="AL36" i="41"/>
  <c r="AJ36" i="41"/>
  <c r="AH36" i="41"/>
  <c r="AD36" i="41"/>
  <c r="AB36" i="41"/>
  <c r="Y36" i="41"/>
  <c r="Q36" i="41"/>
  <c r="O36" i="41"/>
  <c r="F36" i="41"/>
  <c r="AS32" i="41"/>
  <c r="AQ32" i="41"/>
  <c r="AO32" i="41"/>
  <c r="AH32" i="41"/>
  <c r="AE32" i="41"/>
  <c r="AA32" i="41"/>
  <c r="Y32" i="41"/>
  <c r="R32" i="41"/>
  <c r="O32" i="41"/>
  <c r="I32" i="41"/>
  <c r="F32" i="41"/>
  <c r="AS30" i="41"/>
  <c r="AP30" i="41"/>
  <c r="AM30" i="41"/>
  <c r="AJ30" i="41"/>
  <c r="AG30" i="41"/>
  <c r="Z30" i="41"/>
  <c r="W30" i="41"/>
  <c r="U30" i="41"/>
  <c r="H30" i="41"/>
  <c r="AQ29" i="41"/>
  <c r="AO29" i="41"/>
  <c r="AL29" i="41"/>
  <c r="AJ29" i="41"/>
  <c r="AF29" i="41"/>
  <c r="Z29" i="41"/>
  <c r="Q29" i="41"/>
  <c r="I29" i="41"/>
  <c r="G29" i="41"/>
  <c r="AR27" i="41"/>
  <c r="AJ27" i="41"/>
  <c r="AG27" i="41"/>
  <c r="AF27" i="41"/>
  <c r="X27" i="41"/>
  <c r="W27" i="41"/>
  <c r="O27" i="41"/>
  <c r="L27" i="41"/>
  <c r="H27" i="41"/>
  <c r="G27" i="41"/>
  <c r="AR20" i="41"/>
  <c r="AL20" i="41"/>
  <c r="AJ20" i="41"/>
  <c r="AD20" i="41"/>
  <c r="AB20" i="41"/>
  <c r="U20" i="41"/>
  <c r="T20" i="41"/>
  <c r="Q20" i="41"/>
  <c r="K20" i="41"/>
  <c r="G20" i="41"/>
  <c r="E20" i="41"/>
  <c r="AO19" i="41"/>
  <c r="AI19" i="41"/>
  <c r="AG19" i="41"/>
  <c r="Z19" i="41"/>
  <c r="U19" i="41"/>
  <c r="P19" i="41"/>
  <c r="H19" i="41"/>
  <c r="E19" i="41"/>
  <c r="D19" i="41"/>
  <c r="AO16" i="41"/>
  <c r="AH16" i="41"/>
  <c r="AB16" i="41"/>
  <c r="Z16" i="41"/>
  <c r="AS60" i="41"/>
  <c r="AP60" i="41"/>
  <c r="AN60" i="41"/>
  <c r="AK60" i="41"/>
  <c r="AI60" i="41"/>
  <c r="AD60" i="41"/>
  <c r="Z60" i="41"/>
  <c r="Y60" i="41"/>
  <c r="V60" i="41"/>
  <c r="S60" i="41"/>
  <c r="L60" i="41"/>
  <c r="F60" i="41"/>
  <c r="AS59" i="41"/>
  <c r="AP59" i="41"/>
  <c r="AL59" i="41"/>
  <c r="AJ59" i="41"/>
  <c r="AI59" i="41"/>
  <c r="AC59" i="41"/>
  <c r="AA59" i="41"/>
  <c r="Y59" i="41"/>
  <c r="Q59" i="41"/>
  <c r="O59" i="41"/>
  <c r="L59" i="41"/>
  <c r="I59" i="41"/>
  <c r="F59" i="41"/>
  <c r="D59" i="41"/>
  <c r="AM58" i="41"/>
  <c r="AG58" i="41"/>
  <c r="AD58" i="41"/>
  <c r="AA58" i="41"/>
  <c r="X58" i="41"/>
  <c r="V58" i="41"/>
  <c r="H58" i="41"/>
  <c r="E58" i="41"/>
  <c r="AR57" i="41"/>
  <c r="AO57" i="41"/>
  <c r="AF57" i="41"/>
  <c r="AD57" i="41"/>
  <c r="V57" i="41"/>
  <c r="S57" i="41"/>
  <c r="K57" i="41"/>
  <c r="I57" i="41"/>
  <c r="AS56" i="41"/>
  <c r="AP56" i="41"/>
  <c r="AM56" i="41"/>
  <c r="AJ56" i="41"/>
  <c r="AH56" i="41"/>
  <c r="AE56" i="41"/>
  <c r="AB56" i="41"/>
  <c r="Z56" i="41"/>
  <c r="R56" i="41"/>
  <c r="O56" i="41"/>
  <c r="M56" i="41"/>
  <c r="K56" i="41"/>
  <c r="H56" i="41"/>
  <c r="E56" i="41"/>
  <c r="AS55" i="41"/>
  <c r="AI55" i="41"/>
  <c r="AG55" i="41"/>
  <c r="AE55" i="41"/>
  <c r="AB55" i="41"/>
  <c r="R55" i="41"/>
  <c r="O55" i="41"/>
  <c r="H55" i="41"/>
  <c r="F55" i="41"/>
  <c r="AO54" i="41"/>
  <c r="AL54" i="41"/>
  <c r="AH54" i="41"/>
  <c r="AE54" i="41"/>
  <c r="W54" i="41"/>
  <c r="T54" i="41"/>
  <c r="L54" i="41"/>
  <c r="J54" i="41"/>
  <c r="AQ53" i="41"/>
  <c r="AN53" i="41"/>
  <c r="AG53" i="41"/>
  <c r="AD53" i="41"/>
  <c r="V53" i="41"/>
  <c r="S53" i="41"/>
  <c r="M53" i="41"/>
  <c r="J53" i="41"/>
  <c r="E53" i="41"/>
  <c r="AR52" i="41"/>
  <c r="AP52" i="41"/>
  <c r="AK52" i="41"/>
  <c r="AI52" i="41"/>
  <c r="AC52" i="41"/>
  <c r="Y52" i="41"/>
  <c r="U52" i="41"/>
  <c r="S52" i="41"/>
  <c r="P52" i="41"/>
  <c r="N52" i="41"/>
  <c r="E52" i="41"/>
  <c r="AS51" i="41"/>
  <c r="AK51" i="41"/>
  <c r="AB51" i="41"/>
  <c r="Y51" i="41"/>
  <c r="T51" i="41"/>
  <c r="R51" i="41"/>
  <c r="AE50" i="41"/>
  <c r="AA50" i="41"/>
  <c r="S50" i="41"/>
  <c r="P50" i="41"/>
  <c r="M50" i="41"/>
  <c r="J50" i="41"/>
  <c r="G50" i="41"/>
  <c r="AP48" i="41"/>
  <c r="AL48" i="41"/>
  <c r="AI48" i="41"/>
  <c r="AB48" i="41"/>
  <c r="Y48" i="41"/>
  <c r="V48" i="41"/>
  <c r="T48" i="41"/>
  <c r="P48" i="41"/>
  <c r="J48" i="41"/>
  <c r="F48" i="41"/>
  <c r="AS46" i="41"/>
  <c r="AN46" i="41"/>
  <c r="AK46" i="41"/>
  <c r="AC46" i="41"/>
  <c r="Z46" i="41"/>
  <c r="W46" i="41"/>
  <c r="U46" i="41"/>
  <c r="L46" i="41"/>
  <c r="J46" i="41"/>
  <c r="AQ44" i="41"/>
  <c r="AM44" i="41"/>
  <c r="AG44" i="41"/>
  <c r="AE44" i="41"/>
  <c r="AD44" i="41"/>
  <c r="AB44" i="41"/>
  <c r="W44" i="41"/>
  <c r="U44" i="41"/>
  <c r="S44" i="41"/>
  <c r="P44" i="41"/>
  <c r="N44" i="41"/>
  <c r="L44" i="41"/>
  <c r="J44" i="41"/>
  <c r="D44" i="41"/>
  <c r="AR43" i="41"/>
  <c r="AP43" i="41"/>
  <c r="AL43" i="41"/>
  <c r="AJ43" i="41"/>
  <c r="AB43" i="41"/>
  <c r="Z43" i="41"/>
  <c r="V43" i="41"/>
  <c r="U43" i="41"/>
  <c r="R43" i="41"/>
  <c r="L43" i="41"/>
  <c r="F43" i="41"/>
  <c r="E43" i="41"/>
  <c r="AO42" i="41"/>
  <c r="AN42" i="41"/>
  <c r="AI42" i="41"/>
  <c r="AG42" i="41"/>
  <c r="AE42" i="41"/>
  <c r="AB42" i="41"/>
  <c r="X42" i="41"/>
  <c r="V42" i="41"/>
  <c r="S42" i="41"/>
  <c r="Q42" i="41"/>
  <c r="M40" i="41"/>
  <c r="J40" i="41"/>
  <c r="H40" i="41"/>
  <c r="E40" i="41"/>
  <c r="AO39" i="41"/>
  <c r="AM39" i="41"/>
  <c r="AH39" i="41"/>
  <c r="AF39" i="41"/>
  <c r="Y39" i="41"/>
  <c r="W39" i="41"/>
  <c r="Q39" i="41"/>
  <c r="K39" i="41"/>
  <c r="G39" i="41"/>
  <c r="D39" i="41"/>
  <c r="AR37" i="41"/>
  <c r="AQ37" i="41"/>
  <c r="AM37" i="41"/>
  <c r="AK37" i="41"/>
  <c r="AD37" i="41"/>
  <c r="AB37" i="41"/>
  <c r="V37" i="41"/>
  <c r="O37" i="41"/>
  <c r="M37" i="41"/>
  <c r="I37" i="41"/>
  <c r="G37" i="41"/>
  <c r="AR36" i="41"/>
  <c r="AI36" i="41"/>
  <c r="AC36" i="41"/>
  <c r="W36" i="41"/>
  <c r="T36" i="41"/>
  <c r="P36" i="41"/>
  <c r="N36" i="41"/>
  <c r="J36" i="41"/>
  <c r="I36" i="41"/>
  <c r="AL32" i="41"/>
  <c r="AJ32" i="41"/>
  <c r="AG32" i="41"/>
  <c r="AD32" i="41"/>
  <c r="V32" i="41"/>
  <c r="T32" i="41"/>
  <c r="Q32" i="41"/>
  <c r="N32" i="41"/>
  <c r="L32" i="41"/>
  <c r="AR30" i="41"/>
  <c r="AK30" i="41"/>
  <c r="AC30" i="41"/>
  <c r="AA30" i="41"/>
  <c r="Y30" i="41"/>
  <c r="S30" i="41"/>
  <c r="P30" i="41"/>
  <c r="M30" i="41"/>
  <c r="J30" i="41"/>
  <c r="F30" i="41"/>
  <c r="E30" i="41"/>
  <c r="AR29" i="41"/>
  <c r="AP29" i="41"/>
  <c r="AI29" i="41"/>
  <c r="AG29" i="41"/>
  <c r="AC29" i="41"/>
  <c r="AB29" i="41"/>
  <c r="AA29" i="41"/>
  <c r="V29" i="41"/>
  <c r="N29" i="41"/>
  <c r="K29" i="41"/>
  <c r="D29" i="41"/>
  <c r="AS27" i="41"/>
  <c r="AP27" i="41"/>
  <c r="AM27" i="41"/>
  <c r="AL27" i="41"/>
  <c r="AI27" i="41"/>
  <c r="AA27" i="41"/>
  <c r="Y27" i="41"/>
  <c r="U27" i="41"/>
  <c r="S27" i="41"/>
  <c r="P27" i="41"/>
  <c r="I27" i="41"/>
  <c r="E27" i="41"/>
  <c r="AQ24" i="41"/>
  <c r="AN24" i="41"/>
  <c r="AJ24" i="41"/>
  <c r="AC24" i="41"/>
  <c r="Z24" i="41"/>
  <c r="U24" i="41"/>
  <c r="O24" i="41"/>
  <c r="M24" i="41"/>
  <c r="H24" i="41"/>
  <c r="E24" i="41"/>
  <c r="AP20" i="41"/>
  <c r="AN20" i="41"/>
  <c r="AH20" i="41"/>
  <c r="AG20" i="41"/>
  <c r="Y20" i="41"/>
  <c r="W20" i="41"/>
  <c r="R20" i="41"/>
  <c r="P20" i="41"/>
  <c r="N20" i="41"/>
  <c r="I20" i="41"/>
  <c r="F20" i="41"/>
  <c r="D20" i="41"/>
  <c r="AR19" i="41"/>
  <c r="AM19" i="41"/>
  <c r="AJ19" i="41"/>
  <c r="AH19" i="41"/>
  <c r="AE19" i="41"/>
  <c r="AC19" i="41"/>
  <c r="AA19" i="41"/>
  <c r="W19" i="41"/>
  <c r="T19" i="41"/>
  <c r="R19" i="41"/>
  <c r="K19" i="41"/>
  <c r="I19" i="41"/>
  <c r="AR16" i="41"/>
  <c r="AP16" i="41"/>
  <c r="AK16" i="41"/>
  <c r="AJ16" i="41"/>
  <c r="AD16" i="41"/>
  <c r="Y16" i="41"/>
  <c r="V16" i="41"/>
  <c r="U16" i="41"/>
  <c r="AR60" i="41"/>
  <c r="AQ60" i="41"/>
  <c r="AO60" i="41"/>
  <c r="AM60" i="41"/>
  <c r="AJ60" i="41"/>
  <c r="AH60" i="41"/>
  <c r="AF60" i="41"/>
  <c r="AE60" i="41"/>
  <c r="AA60" i="41"/>
  <c r="X60" i="41"/>
  <c r="U60" i="41"/>
  <c r="N60" i="41"/>
  <c r="H60" i="41"/>
  <c r="E60" i="41"/>
  <c r="AM59" i="41"/>
  <c r="AK59" i="41"/>
  <c r="AH59" i="41"/>
  <c r="AB59" i="41"/>
  <c r="Z59" i="41"/>
  <c r="W59" i="41"/>
  <c r="U59" i="41"/>
  <c r="R59" i="41"/>
  <c r="P59" i="41"/>
  <c r="N59" i="41"/>
  <c r="G59" i="41"/>
  <c r="AQ58" i="41"/>
  <c r="AN58" i="41"/>
  <c r="AH58" i="41"/>
  <c r="AE58" i="41"/>
  <c r="AC58" i="41"/>
  <c r="Y58" i="41"/>
  <c r="T58" i="41"/>
  <c r="R58" i="41"/>
  <c r="P58" i="41"/>
  <c r="M58" i="41"/>
  <c r="J58" i="41"/>
  <c r="AS57" i="41"/>
  <c r="AN57" i="41"/>
  <c r="AL57" i="41"/>
  <c r="AI57" i="41"/>
  <c r="AB57" i="41"/>
  <c r="Z57" i="41"/>
  <c r="W57" i="41"/>
  <c r="T57" i="41"/>
  <c r="L57" i="41"/>
  <c r="J57" i="41"/>
  <c r="G57" i="41"/>
  <c r="E57" i="41"/>
  <c r="AK56" i="41"/>
  <c r="AI56" i="41"/>
  <c r="AG56" i="41"/>
  <c r="X56" i="41"/>
  <c r="V56" i="41"/>
  <c r="T56" i="41"/>
  <c r="Q56" i="41"/>
  <c r="N56" i="41"/>
  <c r="F56" i="41"/>
  <c r="D56" i="41"/>
  <c r="AR55" i="41"/>
  <c r="AP55" i="41"/>
  <c r="AM55" i="41"/>
  <c r="AJ55" i="41"/>
  <c r="AH55" i="41"/>
  <c r="AF55" i="41"/>
  <c r="Y55" i="41"/>
  <c r="W55" i="41"/>
  <c r="U55" i="41"/>
  <c r="N55" i="41"/>
  <c r="L55" i="41"/>
  <c r="I55" i="41"/>
  <c r="G55" i="41"/>
  <c r="E55" i="41"/>
  <c r="AS54" i="41"/>
  <c r="AQ54" i="41"/>
  <c r="AN54" i="41"/>
  <c r="AI54" i="41"/>
  <c r="AF54" i="41"/>
  <c r="Z54" i="41"/>
  <c r="R54" i="41"/>
  <c r="P54" i="41"/>
  <c r="M54" i="41"/>
  <c r="I54" i="41"/>
  <c r="F54" i="41"/>
  <c r="D54" i="41"/>
  <c r="AK53" i="41"/>
  <c r="AJ53" i="41"/>
  <c r="Y53" i="41"/>
  <c r="W53" i="41"/>
  <c r="U53" i="41"/>
  <c r="R53" i="41"/>
  <c r="K53" i="41"/>
  <c r="H53" i="41"/>
  <c r="D53" i="41"/>
  <c r="AQ52" i="41"/>
  <c r="AN52" i="41"/>
  <c r="AL52" i="41"/>
  <c r="AJ52" i="41"/>
  <c r="AG52" i="41"/>
  <c r="AE52" i="41"/>
  <c r="AA52" i="41"/>
  <c r="X52" i="41"/>
  <c r="Q52" i="41"/>
  <c r="L52" i="41"/>
  <c r="J52" i="41"/>
  <c r="G52" i="41"/>
  <c r="D52" i="41"/>
  <c r="AQ51" i="41"/>
  <c r="AO51" i="41"/>
  <c r="AI51" i="41"/>
  <c r="AF51" i="41"/>
  <c r="AC51" i="41"/>
  <c r="Z51" i="41"/>
  <c r="W51" i="41"/>
  <c r="U51" i="41"/>
  <c r="S51" i="41"/>
  <c r="N51" i="41"/>
  <c r="M51" i="41"/>
  <c r="L51" i="41"/>
  <c r="J51" i="41"/>
  <c r="G51" i="41"/>
  <c r="F51" i="41"/>
  <c r="AQ50" i="41"/>
  <c r="AO50" i="41"/>
  <c r="AN50" i="41"/>
  <c r="AH50" i="41"/>
  <c r="AF50" i="41"/>
  <c r="AC50" i="41"/>
  <c r="Z50" i="41"/>
  <c r="W50" i="41"/>
  <c r="V50" i="41"/>
  <c r="R50" i="41"/>
  <c r="O50" i="41"/>
  <c r="I50" i="41"/>
  <c r="F50" i="41"/>
  <c r="D50" i="41"/>
  <c r="AR48" i="41"/>
  <c r="AK48" i="41"/>
  <c r="AG48" i="41"/>
  <c r="AE48" i="41"/>
  <c r="X48" i="41"/>
  <c r="Q48" i="41"/>
  <c r="N48" i="41"/>
  <c r="L48" i="41"/>
  <c r="H48" i="41"/>
  <c r="E48" i="41"/>
  <c r="AM46" i="41"/>
  <c r="AJ46" i="41"/>
  <c r="AH46" i="41"/>
  <c r="X46" i="41"/>
  <c r="V46" i="41"/>
  <c r="T46" i="41"/>
  <c r="Q46" i="41"/>
  <c r="N46" i="41"/>
  <c r="I46" i="41"/>
  <c r="F46" i="41"/>
  <c r="AP44" i="41"/>
  <c r="AL44" i="41"/>
  <c r="AJ44" i="41"/>
  <c r="AQ43" i="41"/>
  <c r="AN43" i="41"/>
  <c r="AM43" i="41"/>
  <c r="AH43" i="41"/>
  <c r="AC43" i="41"/>
  <c r="X43" i="41"/>
  <c r="W43" i="41"/>
  <c r="T43" i="41"/>
  <c r="P43" i="41"/>
  <c r="J43" i="41"/>
  <c r="G43" i="41"/>
  <c r="AS42" i="41"/>
  <c r="AQ42" i="41"/>
  <c r="AP42" i="41"/>
  <c r="AK42" i="41"/>
  <c r="AJ42" i="41"/>
  <c r="AH42" i="41"/>
  <c r="AF42" i="41"/>
  <c r="Z42" i="41"/>
  <c r="Y42" i="41"/>
  <c r="W42" i="41"/>
  <c r="T42" i="41"/>
  <c r="R42" i="41"/>
  <c r="O42" i="41"/>
  <c r="M42" i="41"/>
  <c r="K42" i="41"/>
  <c r="I42" i="41"/>
  <c r="G42" i="41"/>
  <c r="E42" i="41"/>
  <c r="D42" i="41"/>
  <c r="AO40" i="41"/>
  <c r="AM40" i="41"/>
  <c r="AI40" i="41"/>
  <c r="AD40" i="41"/>
  <c r="AB40" i="41"/>
  <c r="X40" i="41"/>
  <c r="S40" i="41"/>
  <c r="Q40" i="41"/>
  <c r="L40" i="41"/>
  <c r="I40" i="41"/>
  <c r="G40" i="41"/>
  <c r="D40" i="41"/>
  <c r="AN39" i="41"/>
  <c r="AL39" i="41"/>
  <c r="AK39" i="41"/>
  <c r="AD39" i="41"/>
  <c r="AB39" i="41"/>
  <c r="X39" i="41"/>
  <c r="V39" i="41"/>
  <c r="R39" i="41"/>
  <c r="N39" i="41"/>
  <c r="I39" i="41"/>
  <c r="AS37" i="41"/>
  <c r="AP37" i="41"/>
  <c r="AO37" i="41"/>
  <c r="AH37" i="41"/>
  <c r="AE37" i="41"/>
  <c r="AC37" i="41"/>
  <c r="AA37" i="41"/>
  <c r="S37" i="41"/>
  <c r="P37" i="41"/>
  <c r="N37" i="41"/>
  <c r="L37" i="41"/>
  <c r="E37" i="41"/>
  <c r="AS36" i="41"/>
  <c r="AQ36" i="41"/>
  <c r="AN36" i="41"/>
  <c r="AG36" i="41"/>
  <c r="Z36" i="41"/>
  <c r="X36" i="41"/>
  <c r="V36" i="41"/>
  <c r="S36" i="41"/>
  <c r="M36" i="41"/>
  <c r="K36" i="41"/>
  <c r="G36" i="41"/>
  <c r="D36" i="41"/>
  <c r="AR32" i="41"/>
  <c r="AP32" i="41"/>
  <c r="AN32" i="41"/>
  <c r="AF32" i="41"/>
  <c r="AB32" i="41"/>
  <c r="Z32" i="41"/>
  <c r="W32" i="41"/>
  <c r="U32" i="41"/>
  <c r="S32" i="41"/>
  <c r="J32" i="41"/>
  <c r="G32" i="41"/>
  <c r="D32" i="41"/>
  <c r="AO30" i="41"/>
  <c r="AL30" i="41"/>
  <c r="AI30" i="41"/>
  <c r="AF30" i="41"/>
  <c r="AD30" i="41"/>
  <c r="AB30" i="41"/>
  <c r="T30" i="41"/>
  <c r="Q30" i="41"/>
  <c r="N30" i="41"/>
  <c r="K30" i="41"/>
  <c r="G30" i="41"/>
  <c r="D30" i="41"/>
  <c r="AN29" i="41"/>
  <c r="AH29" i="41"/>
  <c r="AE29" i="41"/>
  <c r="X29" i="41"/>
  <c r="T29" i="41"/>
  <c r="R29" i="41"/>
  <c r="O29" i="41"/>
  <c r="L29" i="41"/>
  <c r="J29" i="41"/>
  <c r="H29" i="41"/>
  <c r="E29" i="41"/>
  <c r="AQ27" i="41"/>
  <c r="AO27" i="41"/>
  <c r="AH27" i="41"/>
  <c r="AE27" i="41"/>
  <c r="AC27" i="41"/>
  <c r="Z27" i="41"/>
  <c r="V27" i="41"/>
  <c r="R27" i="41"/>
  <c r="Q27" i="41"/>
  <c r="J27" i="41"/>
  <c r="F27" i="41"/>
  <c r="AQ20" i="41"/>
  <c r="AO20" i="41"/>
  <c r="AI20" i="41"/>
  <c r="AF20" i="41"/>
  <c r="AC20" i="41"/>
  <c r="Z20" i="41"/>
  <c r="X20" i="41"/>
  <c r="O20" i="41"/>
  <c r="M20" i="41"/>
  <c r="J20" i="41"/>
  <c r="AS19" i="41"/>
  <c r="AQ19" i="41"/>
  <c r="AN19" i="41"/>
  <c r="AL19" i="41"/>
  <c r="AF19" i="41"/>
  <c r="AD19" i="41"/>
  <c r="X19" i="41"/>
  <c r="V19" i="41"/>
  <c r="O19" i="41"/>
  <c r="M19" i="41"/>
  <c r="J19" i="41"/>
  <c r="G19" i="41"/>
  <c r="AS16" i="41"/>
  <c r="AQ16" i="41"/>
  <c r="AN16" i="41"/>
  <c r="AL16" i="41"/>
  <c r="AI16" i="41"/>
  <c r="AF16" i="41"/>
  <c r="X16" i="41"/>
  <c r="W16" i="41"/>
  <c r="AL60" i="41"/>
  <c r="AC60" i="41"/>
  <c r="W60" i="41"/>
  <c r="T60" i="41"/>
  <c r="Q60" i="41"/>
  <c r="O60" i="41"/>
  <c r="M60" i="41"/>
  <c r="J60" i="41"/>
  <c r="G60" i="41"/>
  <c r="D60" i="41"/>
  <c r="AR59" i="41"/>
  <c r="AO59" i="41"/>
  <c r="AG59" i="41"/>
  <c r="AE59" i="41"/>
  <c r="V59" i="41"/>
  <c r="T59" i="41"/>
  <c r="K59" i="41"/>
  <c r="H59" i="41"/>
  <c r="E59" i="41"/>
  <c r="AS58" i="41"/>
  <c r="AO58" i="41"/>
  <c r="AL58" i="41"/>
  <c r="AI58" i="41"/>
  <c r="AF58" i="41"/>
  <c r="W58" i="41"/>
  <c r="U58" i="41"/>
  <c r="S58" i="41"/>
  <c r="Q58" i="41"/>
  <c r="N58" i="41"/>
  <c r="K58" i="41"/>
  <c r="G58" i="41"/>
  <c r="F58" i="41"/>
  <c r="D58" i="41"/>
  <c r="AK57" i="41"/>
  <c r="AH57" i="41"/>
  <c r="AA57" i="41"/>
  <c r="Y57" i="41"/>
  <c r="Q57" i="41"/>
  <c r="O57" i="41"/>
  <c r="M57" i="41"/>
  <c r="F57" i="41"/>
  <c r="D57" i="41"/>
  <c r="AQ56" i="41"/>
  <c r="AN56" i="41"/>
  <c r="AF56" i="41"/>
  <c r="AC56" i="41"/>
  <c r="U56" i="41"/>
  <c r="P56" i="41"/>
  <c r="J56" i="41"/>
  <c r="G56" i="41"/>
  <c r="AO55" i="41"/>
  <c r="AL55" i="41"/>
  <c r="AC55" i="41"/>
  <c r="AA55" i="41"/>
  <c r="T55" i="41"/>
  <c r="Q55" i="41"/>
  <c r="M55" i="41"/>
  <c r="K55" i="41"/>
  <c r="D55" i="41"/>
  <c r="AM54" i="41"/>
  <c r="AK54" i="41"/>
  <c r="AD54" i="41"/>
  <c r="AB54" i="41"/>
  <c r="Y54" i="41"/>
  <c r="V54" i="41"/>
  <c r="O54" i="41"/>
  <c r="K54" i="41"/>
  <c r="H54" i="41"/>
  <c r="AR53" i="41"/>
  <c r="AO53" i="41"/>
  <c r="AL53" i="41"/>
  <c r="AF53" i="41"/>
  <c r="AC53" i="41"/>
  <c r="AA53" i="41"/>
  <c r="T53" i="41"/>
  <c r="Q53" i="41"/>
  <c r="O53" i="41"/>
  <c r="G53" i="41"/>
  <c r="AO52" i="41"/>
  <c r="AH52" i="41"/>
  <c r="AB52" i="41"/>
  <c r="Z52" i="41"/>
  <c r="W52" i="41"/>
  <c r="O52" i="41"/>
  <c r="M52" i="41"/>
  <c r="F52" i="41"/>
  <c r="AM51" i="41"/>
  <c r="AG51" i="41"/>
  <c r="AD51" i="41"/>
  <c r="V51" i="41"/>
  <c r="O51" i="41"/>
  <c r="I51" i="41"/>
  <c r="H51" i="41"/>
  <c r="AS50" i="41"/>
  <c r="AM50" i="41"/>
  <c r="AK50" i="41"/>
  <c r="AI50" i="41"/>
  <c r="X50" i="41"/>
  <c r="U50" i="41"/>
  <c r="N50" i="41"/>
  <c r="K50" i="41"/>
  <c r="H50" i="41"/>
  <c r="E50" i="41"/>
  <c r="AN48" i="41"/>
  <c r="AJ48" i="41"/>
  <c r="AH48" i="41"/>
  <c r="AF48" i="41"/>
  <c r="AD48" i="41"/>
  <c r="Z48" i="41"/>
  <c r="W48" i="41"/>
  <c r="U48" i="41"/>
  <c r="R48" i="41"/>
  <c r="O48" i="41"/>
  <c r="M48" i="41"/>
  <c r="G48" i="41"/>
  <c r="D48" i="41"/>
  <c r="AR46" i="41"/>
  <c r="AP46" i="41"/>
  <c r="AF46" i="41"/>
  <c r="AD46" i="41"/>
  <c r="AA46" i="41"/>
  <c r="S46" i="41"/>
  <c r="P46" i="41"/>
  <c r="M46" i="41"/>
  <c r="K46" i="41"/>
  <c r="D46" i="41"/>
  <c r="AR44" i="41"/>
  <c r="AO44" i="41"/>
  <c r="AK44" i="41"/>
  <c r="AI44" i="41"/>
  <c r="AC44" i="41"/>
  <c r="AA44" i="41"/>
  <c r="Y44" i="41"/>
  <c r="T44" i="41"/>
  <c r="Q44" i="41"/>
  <c r="O44" i="41"/>
  <c r="H44" i="41"/>
  <c r="F44" i="41"/>
  <c r="E44" i="41"/>
  <c r="AO43" i="41"/>
  <c r="AK43" i="41"/>
  <c r="AF43" i="41"/>
  <c r="AD43" i="41"/>
  <c r="S43" i="41"/>
  <c r="Q43" i="41"/>
  <c r="N43" i="41"/>
  <c r="K43" i="41"/>
  <c r="I43" i="41"/>
  <c r="H43" i="41"/>
  <c r="D43" i="41"/>
  <c r="AR42" i="41"/>
  <c r="AM42" i="41"/>
  <c r="AL42" i="41"/>
  <c r="AD42" i="41"/>
  <c r="AC42" i="41"/>
  <c r="AA42" i="41"/>
  <c r="U42" i="41"/>
  <c r="P42" i="41"/>
  <c r="N42" i="41"/>
  <c r="L42" i="41"/>
  <c r="J42" i="41"/>
  <c r="H42" i="41"/>
  <c r="F42" i="41"/>
  <c r="AR40" i="41"/>
  <c r="AP40" i="41"/>
  <c r="AN40" i="41"/>
  <c r="AK40" i="41"/>
  <c r="AH40" i="41"/>
  <c r="AF40" i="41"/>
  <c r="AC40" i="41"/>
  <c r="AA40" i="41"/>
  <c r="W40" i="41"/>
  <c r="V40" i="41"/>
  <c r="T40" i="41"/>
  <c r="R40" i="41"/>
  <c r="N40" i="41"/>
  <c r="K40" i="41"/>
  <c r="AR39" i="41"/>
  <c r="AP39" i="41"/>
  <c r="AI39" i="41"/>
  <c r="AE39" i="41"/>
  <c r="AC39" i="41"/>
  <c r="AA39" i="41"/>
  <c r="S39" i="41"/>
  <c r="P39" i="41"/>
  <c r="L39" i="41"/>
  <c r="J39" i="41"/>
  <c r="H39" i="41"/>
  <c r="E39" i="41"/>
  <c r="AJ37" i="41"/>
  <c r="AG37" i="41"/>
  <c r="Z37" i="41"/>
  <c r="X37" i="41"/>
  <c r="U37" i="41"/>
  <c r="R37" i="41"/>
  <c r="K37" i="41"/>
  <c r="H37" i="41"/>
  <c r="AO36" i="41"/>
  <c r="AM36" i="41"/>
  <c r="AK36" i="41"/>
  <c r="AF36" i="41"/>
  <c r="AE36" i="41"/>
  <c r="AA36" i="41"/>
  <c r="U36" i="41"/>
  <c r="R36" i="41"/>
  <c r="L36" i="41"/>
  <c r="H36" i="41"/>
  <c r="E36" i="41"/>
  <c r="AM32" i="41"/>
  <c r="AK32" i="41"/>
  <c r="AI32" i="41"/>
  <c r="AC32" i="41"/>
  <c r="X32" i="41"/>
  <c r="P32" i="41"/>
  <c r="M32" i="41"/>
  <c r="K32" i="41"/>
  <c r="H32" i="41"/>
  <c r="E32" i="41"/>
  <c r="AQ30" i="41"/>
  <c r="AN30" i="41"/>
  <c r="AH30" i="41"/>
  <c r="AE30" i="41"/>
  <c r="X30" i="41"/>
  <c r="V30" i="41"/>
  <c r="R30" i="41"/>
  <c r="O30" i="41"/>
  <c r="L30" i="41"/>
  <c r="I30" i="41"/>
  <c r="AS29" i="41"/>
  <c r="AM29" i="41"/>
  <c r="AK29" i="41"/>
  <c r="AD29" i="41"/>
  <c r="Y29" i="41"/>
  <c r="W29" i="41"/>
  <c r="U29" i="41"/>
  <c r="S29" i="41"/>
  <c r="P29" i="41"/>
  <c r="M29" i="41"/>
  <c r="F29" i="41"/>
  <c r="AN27" i="41"/>
  <c r="AK27" i="41"/>
  <c r="AD27" i="41"/>
  <c r="AB27" i="41"/>
  <c r="T27" i="41"/>
  <c r="N27" i="41"/>
  <c r="M27" i="41"/>
  <c r="K27" i="41"/>
  <c r="D27" i="41"/>
  <c r="AR24" i="41"/>
  <c r="AL24" i="41"/>
  <c r="AI24" i="41"/>
  <c r="AF24" i="41"/>
  <c r="AE24" i="41"/>
  <c r="Y24" i="41"/>
  <c r="V24" i="41"/>
  <c r="R24" i="41"/>
  <c r="P24" i="41"/>
  <c r="L24" i="41"/>
  <c r="J24" i="41"/>
  <c r="AS20" i="41"/>
  <c r="AM20" i="41"/>
  <c r="AK20" i="41"/>
  <c r="AE20" i="41"/>
  <c r="AA20" i="41"/>
  <c r="V20" i="41"/>
  <c r="S20" i="41"/>
  <c r="L20" i="41"/>
  <c r="H20" i="41"/>
  <c r="AP19" i="41"/>
  <c r="AK19" i="41"/>
  <c r="AB19" i="41"/>
  <c r="Y19" i="41"/>
  <c r="S19" i="41"/>
  <c r="Q19" i="41"/>
  <c r="N19" i="41"/>
  <c r="L19" i="41"/>
  <c r="F19" i="41"/>
  <c r="AM16" i="41"/>
  <c r="AG16" i="41"/>
  <c r="AE16" i="41"/>
  <c r="AC16" i="41"/>
  <c r="AA16" i="41"/>
  <c r="T16" i="41"/>
  <c r="S16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AS15" i="41"/>
  <c r="AR15" i="41"/>
  <c r="AQ15" i="41"/>
  <c r="AP15" i="41"/>
  <c r="AO15" i="41"/>
  <c r="AN15" i="41"/>
  <c r="AM15" i="41"/>
  <c r="AL15" i="41"/>
  <c r="AK15" i="41"/>
  <c r="AJ15" i="41"/>
  <c r="AI15" i="41"/>
  <c r="AH15" i="41"/>
  <c r="AG15" i="41"/>
  <c r="AF15" i="41"/>
  <c r="AE15" i="41"/>
  <c r="AD15" i="41"/>
  <c r="AC15" i="41"/>
  <c r="AB15" i="41"/>
  <c r="AA15" i="41"/>
  <c r="Z15" i="41"/>
  <c r="Y15" i="41"/>
  <c r="X15" i="41"/>
  <c r="W15" i="41"/>
  <c r="V15" i="41"/>
  <c r="U15" i="41"/>
  <c r="T15" i="41"/>
  <c r="S15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AS10" i="41"/>
  <c r="AR10" i="41"/>
  <c r="AQ10" i="41"/>
  <c r="AP10" i="41"/>
  <c r="AO10" i="41"/>
  <c r="AN10" i="41"/>
  <c r="AM10" i="41"/>
  <c r="AL10" i="41"/>
  <c r="AK10" i="41"/>
  <c r="AJ10" i="41"/>
  <c r="AI10" i="41"/>
  <c r="AH10" i="41"/>
  <c r="AG10" i="41"/>
  <c r="AF10" i="41"/>
  <c r="AE10" i="41"/>
  <c r="AD10" i="41"/>
  <c r="AC10" i="41"/>
  <c r="AB10" i="41"/>
  <c r="AA10" i="41"/>
  <c r="Z10" i="41"/>
  <c r="Y10" i="41"/>
  <c r="X10" i="41"/>
  <c r="W10" i="41"/>
  <c r="V10" i="41"/>
  <c r="U10" i="4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AS7" i="41"/>
  <c r="AR7" i="41"/>
  <c r="AQ7" i="41"/>
  <c r="AP7" i="41"/>
  <c r="AO7" i="41"/>
  <c r="AN7" i="41"/>
  <c r="AM7" i="41"/>
  <c r="AL7" i="41"/>
  <c r="AK7" i="41"/>
  <c r="AJ7" i="41"/>
  <c r="AI7" i="41"/>
  <c r="AH7" i="41"/>
  <c r="AG7" i="41"/>
  <c r="AF7" i="41"/>
  <c r="AE7" i="41"/>
  <c r="AD7" i="41"/>
  <c r="AC7" i="41"/>
  <c r="AB7" i="41"/>
  <c r="AA7" i="41"/>
  <c r="Z7" i="41"/>
  <c r="Y7" i="41"/>
  <c r="X7" i="41"/>
  <c r="W7" i="41"/>
  <c r="V7" i="41"/>
  <c r="U7" i="4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AS3" i="41"/>
  <c r="AR3" i="41"/>
  <c r="AQ3" i="41"/>
  <c r="AP3" i="41"/>
  <c r="AO3" i="41"/>
  <c r="AN3" i="41"/>
  <c r="AM3" i="41"/>
  <c r="AL3" i="41"/>
  <c r="AK3" i="41"/>
  <c r="AJ3" i="41"/>
  <c r="AI3" i="41"/>
  <c r="AH3" i="41"/>
  <c r="AG3" i="41"/>
  <c r="AF3" i="41"/>
  <c r="AE3" i="41"/>
  <c r="AD3" i="41"/>
  <c r="AC3" i="41"/>
  <c r="AB3" i="41"/>
  <c r="AA3" i="41"/>
  <c r="Z3" i="41"/>
  <c r="Y3" i="41"/>
  <c r="X3" i="41"/>
  <c r="W3" i="41"/>
  <c r="V3" i="41"/>
  <c r="U3" i="4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AC3172" i="9"/>
  <c r="AB3172" i="9"/>
  <c r="AM12" i="41"/>
  <c r="AC477" i="9"/>
  <c r="AB477" i="9"/>
  <c r="AC765" i="9"/>
  <c r="AB765" i="9"/>
  <c r="AB760" i="9"/>
  <c r="AC760" i="9"/>
  <c r="AC3092" i="9"/>
  <c r="AB3092" i="9"/>
  <c r="AB3100" i="9"/>
  <c r="AC3100" i="9"/>
  <c r="AB3093" i="9"/>
  <c r="AC3093" i="9"/>
  <c r="AC3124" i="9"/>
  <c r="AB3124" i="9"/>
  <c r="AB3125" i="9"/>
  <c r="AC3125" i="9"/>
  <c r="AC3130" i="9"/>
  <c r="AB3130" i="9"/>
  <c r="AB3122" i="9"/>
  <c r="AC3114" i="9"/>
  <c r="AB3114" i="9"/>
  <c r="AB3106" i="9"/>
  <c r="AB3098" i="9"/>
  <c r="AC3090" i="9"/>
  <c r="AB818" i="9"/>
  <c r="AC818" i="9"/>
  <c r="AB817" i="9"/>
  <c r="AC817" i="9"/>
  <c r="AB814" i="9"/>
  <c r="AB816" i="9"/>
  <c r="AC814" i="9"/>
  <c r="AC816" i="9"/>
  <c r="AB810" i="9"/>
  <c r="AC810" i="9"/>
  <c r="AL12" i="41" l="1"/>
  <c r="AK12" i="41"/>
  <c r="AJ12" i="41"/>
  <c r="AI12" i="41"/>
  <c r="AH12" i="41"/>
  <c r="AG12" i="41"/>
  <c r="AF12" i="41"/>
  <c r="AE12" i="41"/>
  <c r="AD12" i="41"/>
  <c r="AC12" i="41"/>
  <c r="AB12" i="41"/>
  <c r="AA12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AS12" i="41"/>
  <c r="AR12" i="41"/>
  <c r="AQ12" i="41"/>
  <c r="AP12" i="41"/>
  <c r="AO12" i="41"/>
  <c r="AN12" i="41"/>
  <c r="J76" i="24"/>
  <c r="AP24" i="41"/>
  <c r="AO24" i="41"/>
  <c r="AK24" i="41"/>
  <c r="AH24" i="41"/>
  <c r="AA24" i="41"/>
  <c r="W24" i="41"/>
  <c r="T24" i="41"/>
  <c r="N24" i="41"/>
  <c r="I24" i="41"/>
  <c r="G24" i="41"/>
  <c r="D24" i="41"/>
  <c r="X24" i="41"/>
  <c r="S24" i="41"/>
  <c r="Q24" i="41"/>
  <c r="K24" i="41"/>
  <c r="F24" i="41"/>
  <c r="AS24" i="41"/>
  <c r="AM24" i="41"/>
  <c r="AG24" i="41"/>
  <c r="AD24" i="41"/>
  <c r="AB24" i="41"/>
  <c r="M4" i="41"/>
  <c r="U4" i="41"/>
  <c r="K4" i="41"/>
  <c r="J4" i="41"/>
  <c r="I4" i="41"/>
  <c r="H4" i="41"/>
  <c r="G4" i="41"/>
  <c r="F4" i="41"/>
  <c r="AO4" i="41"/>
  <c r="E4" i="41"/>
  <c r="D4" i="41"/>
  <c r="L4" i="41"/>
  <c r="AS4" i="41"/>
  <c r="AR4" i="41"/>
  <c r="AQ4" i="41"/>
  <c r="AP4" i="41"/>
  <c r="AF4" i="41"/>
  <c r="AN4" i="41"/>
  <c r="AM4" i="41"/>
  <c r="AL4" i="41"/>
  <c r="AK4" i="41"/>
  <c r="AJ4" i="41"/>
  <c r="AI4" i="41"/>
  <c r="AH4" i="41"/>
  <c r="AG4" i="41"/>
  <c r="AE4" i="41"/>
  <c r="AD4" i="41"/>
  <c r="AC4" i="41"/>
  <c r="AB4" i="41"/>
  <c r="AA4" i="41"/>
  <c r="Z4" i="41"/>
  <c r="Y4" i="41"/>
  <c r="X4" i="41"/>
  <c r="W4" i="41"/>
  <c r="V4" i="41"/>
  <c r="T4" i="41"/>
  <c r="S4" i="41"/>
  <c r="R4" i="41"/>
  <c r="Q4" i="41"/>
  <c r="P4" i="41"/>
  <c r="O4" i="41"/>
  <c r="N4" i="41"/>
  <c r="AC3173" i="9"/>
  <c r="AB3173" i="9"/>
  <c r="AB819" i="9"/>
  <c r="AC819" i="9"/>
  <c r="AC811" i="9"/>
  <c r="AB811" i="9"/>
  <c r="AC815" i="9"/>
  <c r="AB815" i="9"/>
  <c r="AC813" i="9"/>
  <c r="AC3101" i="9"/>
  <c r="AC821" i="9"/>
  <c r="AB3101" i="9"/>
  <c r="AC3094" i="9"/>
  <c r="AB3094" i="9"/>
  <c r="AC3126" i="9"/>
  <c r="AB3126" i="9"/>
  <c r="AB813" i="9"/>
  <c r="AB821" i="9"/>
  <c r="AC804" i="9"/>
  <c r="AC805" i="9"/>
  <c r="AB809" i="9"/>
  <c r="AC809" i="9"/>
  <c r="AB800" i="9"/>
  <c r="AB801" i="9"/>
  <c r="AB803" i="9"/>
  <c r="AB804" i="9"/>
  <c r="AB805" i="9"/>
  <c r="AC800" i="9"/>
  <c r="AC801" i="9"/>
  <c r="AC803" i="9"/>
  <c r="K45" i="41" l="1"/>
  <c r="H45" i="41"/>
  <c r="AM45" i="41"/>
  <c r="S45" i="41"/>
  <c r="L45" i="41"/>
  <c r="AS45" i="41"/>
  <c r="AJ45" i="41"/>
  <c r="Z45" i="41"/>
  <c r="E45" i="41"/>
  <c r="T45" i="41"/>
  <c r="AE45" i="41"/>
  <c r="D45" i="41"/>
  <c r="AN45" i="41"/>
  <c r="AB45" i="41"/>
  <c r="I45" i="41"/>
  <c r="AO45" i="41"/>
  <c r="AL45" i="41"/>
  <c r="G45" i="41"/>
  <c r="J45" i="41"/>
  <c r="AG45" i="41"/>
  <c r="X45" i="41"/>
  <c r="N45" i="41"/>
  <c r="F45" i="41"/>
  <c r="AR45" i="41"/>
  <c r="AC45" i="41"/>
  <c r="Q45" i="41"/>
  <c r="AD45" i="41"/>
  <c r="AB820" i="9"/>
  <c r="AC820" i="9"/>
  <c r="AC812" i="9"/>
  <c r="AB812" i="9"/>
  <c r="AC3095" i="9"/>
  <c r="AB3095" i="9"/>
  <c r="AC3102" i="9"/>
  <c r="P45" i="41"/>
  <c r="AB3102" i="9"/>
  <c r="AC3127" i="9"/>
  <c r="AB3127" i="9"/>
  <c r="AB795" i="9"/>
  <c r="AB796" i="9"/>
  <c r="AB798" i="9"/>
  <c r="AB799" i="9"/>
  <c r="AC795" i="9"/>
  <c r="AC796" i="9"/>
  <c r="AC798" i="9"/>
  <c r="AC799" i="9"/>
  <c r="W45" i="41" l="1"/>
  <c r="R45" i="41"/>
  <c r="U45" i="41"/>
  <c r="AQ45" i="41"/>
  <c r="AF45" i="41"/>
  <c r="AH45" i="41"/>
  <c r="AA45" i="41"/>
  <c r="V45" i="41"/>
  <c r="AI45" i="41"/>
  <c r="AP45" i="41"/>
  <c r="AK45" i="41"/>
  <c r="Y45" i="41"/>
  <c r="O45" i="41"/>
  <c r="M45" i="41"/>
  <c r="AS22" i="41"/>
  <c r="AP22" i="41"/>
  <c r="AK22" i="41"/>
  <c r="AB22" i="41"/>
  <c r="Y22" i="41"/>
  <c r="S22" i="41"/>
  <c r="Q22" i="41"/>
  <c r="N22" i="41"/>
  <c r="I22" i="41"/>
  <c r="F22" i="41"/>
  <c r="AR22" i="41"/>
  <c r="AI22" i="41"/>
  <c r="AF22" i="41"/>
  <c r="AC22" i="41"/>
  <c r="W22" i="41"/>
  <c r="R22" i="41"/>
  <c r="L22" i="41"/>
  <c r="H22" i="41"/>
  <c r="E22" i="41"/>
  <c r="D22" i="41"/>
  <c r="AM22" i="41"/>
  <c r="AL22" i="41"/>
  <c r="AJ22" i="41"/>
  <c r="AH22" i="41"/>
  <c r="AD22" i="41"/>
  <c r="AA22" i="41"/>
  <c r="X22" i="41"/>
  <c r="V22" i="41"/>
  <c r="P22" i="41"/>
  <c r="M22" i="41"/>
  <c r="K22" i="41"/>
  <c r="U22" i="41"/>
  <c r="G22" i="41"/>
  <c r="AQ22" i="41"/>
  <c r="AO22" i="41"/>
  <c r="AN22" i="41"/>
  <c r="AG22" i="41"/>
  <c r="AE22" i="41"/>
  <c r="Z22" i="41"/>
  <c r="T22" i="41"/>
  <c r="O22" i="41"/>
  <c r="J22" i="41"/>
  <c r="AC3096" i="9"/>
  <c r="AB3096" i="9"/>
  <c r="AC3103" i="9"/>
  <c r="AB3103" i="9"/>
  <c r="AC3128" i="9"/>
  <c r="AB3128" i="9"/>
  <c r="AC802" i="9"/>
  <c r="AB806" i="9"/>
  <c r="AC806" i="9"/>
  <c r="AB802" i="9"/>
  <c r="AC797" i="9"/>
  <c r="AB797" i="9"/>
  <c r="AB794" i="9"/>
  <c r="AC794" i="9"/>
  <c r="AB2" i="9"/>
  <c r="AB770" i="9"/>
  <c r="AB771" i="9"/>
  <c r="AB772" i="9"/>
  <c r="AB773" i="9"/>
  <c r="AB774" i="9"/>
  <c r="AB775" i="9"/>
  <c r="AB776" i="9"/>
  <c r="AB777" i="9"/>
  <c r="AB778" i="9"/>
  <c r="AB779" i="9"/>
  <c r="AB780" i="9"/>
  <c r="AB781" i="9"/>
  <c r="AB782" i="9"/>
  <c r="AB783" i="9"/>
  <c r="AB784" i="9"/>
  <c r="AB785" i="9"/>
  <c r="AB786" i="9"/>
  <c r="AB787" i="9"/>
  <c r="AB788" i="9"/>
  <c r="AB789" i="9"/>
  <c r="AB790" i="9"/>
  <c r="AB791" i="9"/>
  <c r="AB792" i="9"/>
  <c r="AB793" i="9"/>
  <c r="AC770" i="9"/>
  <c r="AC771" i="9"/>
  <c r="AC772" i="9"/>
  <c r="AC773" i="9"/>
  <c r="AC774" i="9"/>
  <c r="AC775" i="9"/>
  <c r="AC776" i="9"/>
  <c r="AC777" i="9"/>
  <c r="AC778" i="9"/>
  <c r="AC779" i="9"/>
  <c r="AC780" i="9"/>
  <c r="AC781" i="9"/>
  <c r="AC782" i="9"/>
  <c r="AC783" i="9"/>
  <c r="AC784" i="9"/>
  <c r="AC785" i="9"/>
  <c r="AC786" i="9"/>
  <c r="AC787" i="9"/>
  <c r="AC788" i="9"/>
  <c r="AC789" i="9"/>
  <c r="AC790" i="9"/>
  <c r="AC791" i="9"/>
  <c r="AC792" i="9"/>
  <c r="AC793" i="9"/>
  <c r="AB761" i="9"/>
  <c r="AB762" i="9"/>
  <c r="AB763" i="9"/>
  <c r="AB766" i="9"/>
  <c r="AB767" i="9"/>
  <c r="AB768" i="9"/>
  <c r="AC761" i="9"/>
  <c r="AC762" i="9"/>
  <c r="AC763" i="9"/>
  <c r="AC766" i="9"/>
  <c r="AC767" i="9"/>
  <c r="AC768" i="9"/>
  <c r="AB754" i="9"/>
  <c r="AB755" i="9"/>
  <c r="AB756" i="9"/>
  <c r="AB758" i="9"/>
  <c r="AC754" i="9"/>
  <c r="AC755" i="9"/>
  <c r="AC756" i="9"/>
  <c r="AC758" i="9"/>
  <c r="AB745" i="9"/>
  <c r="AB746" i="9"/>
  <c r="AB747" i="9"/>
  <c r="AB749" i="9"/>
  <c r="AB752" i="9"/>
  <c r="AC745" i="9"/>
  <c r="AC746" i="9"/>
  <c r="AC747" i="9"/>
  <c r="AC749" i="9"/>
  <c r="AC752" i="9"/>
  <c r="AB3075" i="9"/>
  <c r="AB3078" i="9"/>
  <c r="AB3081" i="9"/>
  <c r="AC3075" i="9"/>
  <c r="AC3078" i="9"/>
  <c r="AC3081" i="9"/>
  <c r="AB3067" i="9"/>
  <c r="AB3068" i="9"/>
  <c r="AB3071" i="9"/>
  <c r="AB3072" i="9"/>
  <c r="AC3067" i="9"/>
  <c r="AC3068" i="9"/>
  <c r="AC3071" i="9"/>
  <c r="AC3072" i="9"/>
  <c r="AB3062" i="9"/>
  <c r="AB3063" i="9"/>
  <c r="AB3064" i="9"/>
  <c r="AC3062" i="9"/>
  <c r="AC3063" i="9"/>
  <c r="AC3064" i="9"/>
  <c r="AB3097" i="9" l="1"/>
  <c r="AC3097" i="9"/>
  <c r="AC807" i="9"/>
  <c r="AB807" i="9"/>
  <c r="AC3104" i="9"/>
  <c r="AB3104" i="9"/>
  <c r="AC3129" i="9"/>
  <c r="AB3129" i="9"/>
  <c r="AB723" i="9"/>
  <c r="AC3065" i="9"/>
  <c r="AC759" i="9"/>
  <c r="AC750" i="9"/>
  <c r="AB750" i="9"/>
  <c r="AC2995" i="9"/>
  <c r="AB2995" i="9"/>
  <c r="AC2990" i="9"/>
  <c r="AB3038" i="9"/>
  <c r="AB720" i="9"/>
  <c r="AC3013" i="9"/>
  <c r="AB3023" i="9"/>
  <c r="AC751" i="9"/>
  <c r="AB608" i="9"/>
  <c r="AC612" i="9"/>
  <c r="AC644" i="9"/>
  <c r="AC3033" i="9"/>
  <c r="AB3014" i="9"/>
  <c r="AB3015" i="9"/>
  <c r="AB3016" i="9"/>
  <c r="AB3019" i="9"/>
  <c r="AB3020" i="9"/>
  <c r="AB3021" i="9"/>
  <c r="AB3024" i="9"/>
  <c r="AB3025" i="9"/>
  <c r="AB3026" i="9"/>
  <c r="AB3029" i="9"/>
  <c r="AB3030" i="9"/>
  <c r="AB3031" i="9"/>
  <c r="AB3034" i="9"/>
  <c r="AB3035" i="9"/>
  <c r="AB3036" i="9"/>
  <c r="AB3039" i="9"/>
  <c r="AB3040" i="9"/>
  <c r="AB3041" i="9"/>
  <c r="AC3014" i="9"/>
  <c r="AC3015" i="9"/>
  <c r="AC3016" i="9"/>
  <c r="AC3019" i="9"/>
  <c r="AC3020" i="9"/>
  <c r="AC3021" i="9"/>
  <c r="AC3024" i="9"/>
  <c r="AC3025" i="9"/>
  <c r="AC3026" i="9"/>
  <c r="AC3029" i="9"/>
  <c r="AC3030" i="9"/>
  <c r="AC3031" i="9"/>
  <c r="AC3034" i="9"/>
  <c r="AC3035" i="9"/>
  <c r="AC3036" i="9"/>
  <c r="AC3039" i="9"/>
  <c r="AC3040" i="9"/>
  <c r="AC3041" i="9"/>
  <c r="AB2991" i="9"/>
  <c r="AB2992" i="9"/>
  <c r="AB2993" i="9"/>
  <c r="AB2994" i="9"/>
  <c r="AB2996" i="9"/>
  <c r="AB2997" i="9"/>
  <c r="AB2998" i="9"/>
  <c r="AB2999" i="9"/>
  <c r="AB3002" i="9"/>
  <c r="AB3003" i="9"/>
  <c r="AB3004" i="9"/>
  <c r="AB3005" i="9"/>
  <c r="AB3008" i="9"/>
  <c r="AB3009" i="9"/>
  <c r="AB3010" i="9"/>
  <c r="AB3011" i="9"/>
  <c r="AC2991" i="9"/>
  <c r="AC2992" i="9"/>
  <c r="AC2993" i="9"/>
  <c r="AC2994" i="9"/>
  <c r="AC2996" i="9"/>
  <c r="AC2997" i="9"/>
  <c r="AC2998" i="9"/>
  <c r="AC2999" i="9"/>
  <c r="AC3002" i="9"/>
  <c r="AC3003" i="9"/>
  <c r="AC3004" i="9"/>
  <c r="AC3005" i="9"/>
  <c r="AC3008" i="9"/>
  <c r="AC3009" i="9"/>
  <c r="AC3010" i="9"/>
  <c r="AC3011" i="9"/>
  <c r="AB705" i="9"/>
  <c r="AB706" i="9"/>
  <c r="AB721" i="9"/>
  <c r="AB722" i="9"/>
  <c r="AB725" i="9"/>
  <c r="AB726" i="9"/>
  <c r="AC705" i="9"/>
  <c r="AC706" i="9"/>
  <c r="AC721" i="9"/>
  <c r="AC722" i="9"/>
  <c r="AC725" i="9"/>
  <c r="AC726" i="9"/>
  <c r="AB609" i="9"/>
  <c r="AB610" i="9"/>
  <c r="AB613" i="9"/>
  <c r="AB614" i="9"/>
  <c r="AB645" i="9"/>
  <c r="AB646" i="9"/>
  <c r="AC609" i="9"/>
  <c r="AC610" i="9"/>
  <c r="AC613" i="9"/>
  <c r="AC614" i="9"/>
  <c r="AC645" i="9"/>
  <c r="AC646" i="9"/>
  <c r="AC665" i="9"/>
  <c r="AB594" i="9"/>
  <c r="AB597" i="9"/>
  <c r="AB598" i="9"/>
  <c r="AC594" i="9"/>
  <c r="AC597" i="9"/>
  <c r="AC598" i="9"/>
  <c r="H19" i="4" l="1"/>
  <c r="X9" i="41"/>
  <c r="W9" i="41"/>
  <c r="V9" i="41"/>
  <c r="U9" i="41"/>
  <c r="T9" i="41"/>
  <c r="S9" i="41"/>
  <c r="R9" i="41"/>
  <c r="Q9" i="41"/>
  <c r="P9" i="41"/>
  <c r="O9" i="41"/>
  <c r="N9" i="41"/>
  <c r="M9" i="41"/>
  <c r="L9" i="41"/>
  <c r="K9" i="41"/>
  <c r="J9" i="41"/>
  <c r="H9" i="41"/>
  <c r="G9" i="41"/>
  <c r="F9" i="41"/>
  <c r="E9" i="41"/>
  <c r="D9" i="41"/>
  <c r="I9" i="41"/>
  <c r="AS9" i="41"/>
  <c r="AR9" i="41"/>
  <c r="AQ9" i="41"/>
  <c r="AP9" i="41"/>
  <c r="AO9" i="41"/>
  <c r="AN9" i="41"/>
  <c r="AM9" i="41"/>
  <c r="AL9" i="41"/>
  <c r="AK9" i="41"/>
  <c r="AJ9" i="41"/>
  <c r="AI9" i="41"/>
  <c r="AH9" i="41"/>
  <c r="AG9" i="41"/>
  <c r="AF9" i="41"/>
  <c r="AE9" i="41"/>
  <c r="AD9" i="41"/>
  <c r="AC9" i="41"/>
  <c r="AB9" i="41"/>
  <c r="AA9" i="41"/>
  <c r="Z9" i="41"/>
  <c r="Y9" i="41"/>
  <c r="AB665" i="9"/>
  <c r="AC595" i="9"/>
  <c r="AB627" i="9"/>
  <c r="AB699" i="9"/>
  <c r="AB651" i="9"/>
  <c r="AC691" i="9"/>
  <c r="AB611" i="9"/>
  <c r="AC731" i="9"/>
  <c r="AC506" i="9"/>
  <c r="AC703" i="9"/>
  <c r="AB667" i="9"/>
  <c r="AB695" i="9"/>
  <c r="AB719" i="9"/>
  <c r="AC3079" i="9"/>
  <c r="AB715" i="9"/>
  <c r="AB744" i="9"/>
  <c r="AC671" i="9"/>
  <c r="AC635" i="9"/>
  <c r="AB679" i="9"/>
  <c r="AB663" i="9"/>
  <c r="AC711" i="9"/>
  <c r="AC3069" i="9"/>
  <c r="AC3080" i="9"/>
  <c r="AC3077" i="9"/>
  <c r="AC639" i="9"/>
  <c r="AB615" i="9"/>
  <c r="AB647" i="9"/>
  <c r="AC3032" i="9"/>
  <c r="AB655" i="9"/>
  <c r="AB574" i="9"/>
  <c r="AC3074" i="9"/>
  <c r="AB607" i="9"/>
  <c r="AB3073" i="9"/>
  <c r="AB675" i="9"/>
  <c r="AB3082" i="9"/>
  <c r="AB643" i="9"/>
  <c r="AC591" i="9"/>
  <c r="AB591" i="9"/>
  <c r="AB600" i="9"/>
  <c r="AB808" i="9"/>
  <c r="AC808" i="9"/>
  <c r="AB640" i="9"/>
  <c r="AB732" i="9"/>
  <c r="AC700" i="9"/>
  <c r="AC660" i="9"/>
  <c r="AB688" i="9"/>
  <c r="AC684" i="9"/>
  <c r="AC716" i="9"/>
  <c r="AC708" i="9"/>
  <c r="AC636" i="9"/>
  <c r="AB656" i="9"/>
  <c r="AC624" i="9"/>
  <c r="AB648" i="9"/>
  <c r="AB632" i="9"/>
  <c r="AC668" i="9"/>
  <c r="AC628" i="9"/>
  <c r="AC676" i="9"/>
  <c r="AC652" i="9"/>
  <c r="AB680" i="9"/>
  <c r="AC696" i="9"/>
  <c r="AB616" i="9"/>
  <c r="AB592" i="9"/>
  <c r="AB736" i="9"/>
  <c r="AC3105" i="9"/>
  <c r="AB3105" i="9"/>
  <c r="AB3047" i="9"/>
  <c r="AB3051" i="9"/>
  <c r="AC3042" i="9"/>
  <c r="AC647" i="9"/>
  <c r="AC611" i="9"/>
  <c r="AC675" i="9"/>
  <c r="AB727" i="9"/>
  <c r="AC603" i="9"/>
  <c r="AC643" i="9"/>
  <c r="AB603" i="9"/>
  <c r="AC623" i="9"/>
  <c r="AC599" i="9"/>
  <c r="AB3037" i="9"/>
  <c r="AB599" i="9"/>
  <c r="AC607" i="9"/>
  <c r="AC695" i="9"/>
  <c r="AC651" i="9"/>
  <c r="AB731" i="9"/>
  <c r="AB623" i="9"/>
  <c r="AC667" i="9"/>
  <c r="AC727" i="9"/>
  <c r="AC655" i="9"/>
  <c r="AB691" i="9"/>
  <c r="AC3037" i="9"/>
  <c r="AC627" i="9"/>
  <c r="AC615" i="9"/>
  <c r="AB703" i="9"/>
  <c r="AC3051" i="9"/>
  <c r="AC679" i="9"/>
  <c r="AB683" i="9"/>
  <c r="AB619" i="9"/>
  <c r="AC683" i="9"/>
  <c r="AB3042" i="9"/>
  <c r="AB3032" i="9"/>
  <c r="AC3076" i="9"/>
  <c r="AB3076" i="9"/>
  <c r="AC3006" i="9"/>
  <c r="AC719" i="9"/>
  <c r="AC707" i="9"/>
  <c r="AC619" i="9"/>
  <c r="AB711" i="9"/>
  <c r="AC699" i="9"/>
  <c r="AC723" i="9"/>
  <c r="AB631" i="9"/>
  <c r="AB707" i="9"/>
  <c r="AC3082" i="9"/>
  <c r="AB687" i="9"/>
  <c r="AB595" i="9"/>
  <c r="AC687" i="9"/>
  <c r="AB639" i="9"/>
  <c r="AC715" i="9"/>
  <c r="AC3017" i="9"/>
  <c r="AC659" i="9"/>
  <c r="AB3017" i="9"/>
  <c r="AB3065" i="9"/>
  <c r="AC3000" i="9"/>
  <c r="AB3027" i="9"/>
  <c r="AB759" i="9"/>
  <c r="AB3022" i="9"/>
  <c r="AB671" i="9"/>
  <c r="AC735" i="9"/>
  <c r="AC3022" i="9"/>
  <c r="AC663" i="9"/>
  <c r="AC631" i="9"/>
  <c r="AB659" i="9"/>
  <c r="AB3000" i="9"/>
  <c r="AC3027" i="9"/>
  <c r="AB3079" i="9"/>
  <c r="AB635" i="9"/>
  <c r="AB735" i="9"/>
  <c r="AB3006" i="9"/>
  <c r="AC3073" i="9"/>
  <c r="AB3012" i="9"/>
  <c r="AC3012" i="9"/>
  <c r="AB3046" i="9"/>
  <c r="AC3046" i="9"/>
  <c r="AB3069" i="9"/>
  <c r="AB708" i="9"/>
  <c r="AC692" i="9"/>
  <c r="AB751" i="9"/>
  <c r="AB700" i="9"/>
  <c r="AB652" i="9"/>
  <c r="AB2990" i="9"/>
  <c r="AB753" i="9"/>
  <c r="AB692" i="9"/>
  <c r="AB712" i="9"/>
  <c r="AC724" i="9"/>
  <c r="AB660" i="9"/>
  <c r="AB676" i="9"/>
  <c r="AB588" i="9"/>
  <c r="AC3066" i="9"/>
  <c r="AC588" i="9"/>
  <c r="AB704" i="9"/>
  <c r="AB696" i="9"/>
  <c r="AB668" i="9"/>
  <c r="AC712" i="9"/>
  <c r="AB728" i="9"/>
  <c r="AB3043" i="9"/>
  <c r="AB612" i="9"/>
  <c r="AC736" i="9"/>
  <c r="AC648" i="9"/>
  <c r="AB624" i="9"/>
  <c r="AC732" i="9"/>
  <c r="AC3038" i="9"/>
  <c r="AC632" i="9"/>
  <c r="AB716" i="9"/>
  <c r="AB604" i="9"/>
  <c r="AC680" i="9"/>
  <c r="AC640" i="9"/>
  <c r="AB684" i="9"/>
  <c r="AB724" i="9"/>
  <c r="AB3077" i="9"/>
  <c r="AB3013" i="9"/>
  <c r="AC744" i="9"/>
  <c r="AC592" i="9"/>
  <c r="AB672" i="9"/>
  <c r="AB664" i="9"/>
  <c r="AB3074" i="9"/>
  <c r="AB3066" i="9"/>
  <c r="AC672" i="9"/>
  <c r="AC664" i="9"/>
  <c r="AC600" i="9"/>
  <c r="AC3023" i="9"/>
  <c r="AC753" i="9"/>
  <c r="AC596" i="9"/>
  <c r="AB596" i="9"/>
  <c r="AC3018" i="9"/>
  <c r="AB644" i="9"/>
  <c r="AB636" i="9"/>
  <c r="AB628" i="9"/>
  <c r="AC604" i="9"/>
  <c r="AC728" i="9"/>
  <c r="AC720" i="9"/>
  <c r="AC704" i="9"/>
  <c r="AB3018" i="9"/>
  <c r="AC3028" i="9"/>
  <c r="AC656" i="9"/>
  <c r="AC616" i="9"/>
  <c r="AC608" i="9"/>
  <c r="AB620" i="9"/>
  <c r="AB3001" i="9"/>
  <c r="AB3080" i="9"/>
  <c r="AC3001" i="9"/>
  <c r="AC3043" i="9"/>
  <c r="AC688" i="9"/>
  <c r="AB3007" i="9"/>
  <c r="AB3028" i="9"/>
  <c r="AC3047" i="9"/>
  <c r="AC620" i="9"/>
  <c r="AC3007" i="9"/>
  <c r="AB3052" i="9"/>
  <c r="AB3033" i="9"/>
  <c r="AC3052" i="9"/>
  <c r="AC3070" i="9"/>
  <c r="AB3070" i="9"/>
  <c r="AB584" i="9"/>
  <c r="AB585" i="9"/>
  <c r="AB587" i="9"/>
  <c r="AC584" i="9"/>
  <c r="AC585" i="9"/>
  <c r="AC587" i="9"/>
  <c r="AB508" i="9"/>
  <c r="AB509" i="9"/>
  <c r="AB510" i="9"/>
  <c r="AB511" i="9"/>
  <c r="AB512" i="9"/>
  <c r="AB513" i="9"/>
  <c r="AB515" i="9"/>
  <c r="AB516" i="9"/>
  <c r="AB517" i="9"/>
  <c r="AB519" i="9"/>
  <c r="AB520" i="9"/>
  <c r="AB521" i="9"/>
  <c r="AB523" i="9"/>
  <c r="AB524" i="9"/>
  <c r="AB525" i="9"/>
  <c r="AB527" i="9"/>
  <c r="AB528" i="9"/>
  <c r="AB529" i="9"/>
  <c r="AB531" i="9"/>
  <c r="AB532" i="9"/>
  <c r="AB533" i="9"/>
  <c r="AB535" i="9"/>
  <c r="AB536" i="9"/>
  <c r="AB537" i="9"/>
  <c r="AB539" i="9"/>
  <c r="AB540" i="9"/>
  <c r="AB541" i="9"/>
  <c r="AB543" i="9"/>
  <c r="AB544" i="9"/>
  <c r="AB545" i="9"/>
  <c r="AB547" i="9"/>
  <c r="AB548" i="9"/>
  <c r="AB549" i="9"/>
  <c r="AB551" i="9"/>
  <c r="AB552" i="9"/>
  <c r="AB553" i="9"/>
  <c r="AB555" i="9"/>
  <c r="AB556" i="9"/>
  <c r="AB557" i="9"/>
  <c r="AB559" i="9"/>
  <c r="AB560" i="9"/>
  <c r="AB561" i="9"/>
  <c r="AB563" i="9"/>
  <c r="AB564" i="9"/>
  <c r="AB565" i="9"/>
  <c r="AB567" i="9"/>
  <c r="AB568" i="9"/>
  <c r="AB569" i="9"/>
  <c r="AB571" i="9"/>
  <c r="AB572" i="9"/>
  <c r="AB573" i="9"/>
  <c r="AB575" i="9"/>
  <c r="AB576" i="9"/>
  <c r="AB577" i="9"/>
  <c r="AB579" i="9"/>
  <c r="AB580" i="9"/>
  <c r="AB581" i="9"/>
  <c r="AB583" i="9"/>
  <c r="AC508" i="9"/>
  <c r="AC509" i="9"/>
  <c r="AC511" i="9"/>
  <c r="AC512" i="9"/>
  <c r="AC513" i="9"/>
  <c r="AC515" i="9"/>
  <c r="AC516" i="9"/>
  <c r="AC517" i="9"/>
  <c r="AC519" i="9"/>
  <c r="AC520" i="9"/>
  <c r="AC521" i="9"/>
  <c r="AC523" i="9"/>
  <c r="AC524" i="9"/>
  <c r="AC525" i="9"/>
  <c r="AC527" i="9"/>
  <c r="AC528" i="9"/>
  <c r="AC529" i="9"/>
  <c r="AC531" i="9"/>
  <c r="AC532" i="9"/>
  <c r="AC533" i="9"/>
  <c r="AC535" i="9"/>
  <c r="AC536" i="9"/>
  <c r="AC537" i="9"/>
  <c r="AC539" i="9"/>
  <c r="AC540" i="9"/>
  <c r="AC541" i="9"/>
  <c r="AC543" i="9"/>
  <c r="AC544" i="9"/>
  <c r="AC545" i="9"/>
  <c r="AC547" i="9"/>
  <c r="AC548" i="9"/>
  <c r="AC549" i="9"/>
  <c r="AC551" i="9"/>
  <c r="AC552" i="9"/>
  <c r="AC553" i="9"/>
  <c r="AC555" i="9"/>
  <c r="AC556" i="9"/>
  <c r="AC557" i="9"/>
  <c r="AC559" i="9"/>
  <c r="AC560" i="9"/>
  <c r="AC561" i="9"/>
  <c r="AC563" i="9"/>
  <c r="AC564" i="9"/>
  <c r="AC565" i="9"/>
  <c r="AC567" i="9"/>
  <c r="AC568" i="9"/>
  <c r="AC569" i="9"/>
  <c r="AC571" i="9"/>
  <c r="AC572" i="9"/>
  <c r="AC573" i="9"/>
  <c r="AC575" i="9"/>
  <c r="AC576" i="9"/>
  <c r="AC577" i="9"/>
  <c r="AC579" i="9"/>
  <c r="AC580" i="9"/>
  <c r="AC581" i="9"/>
  <c r="AC583" i="9"/>
  <c r="AB480" i="9"/>
  <c r="AB483" i="9"/>
  <c r="AB484" i="9"/>
  <c r="AB485" i="9"/>
  <c r="AB487" i="9"/>
  <c r="AB488" i="9"/>
  <c r="AB489" i="9"/>
  <c r="AB491" i="9"/>
  <c r="AB492" i="9"/>
  <c r="AB493" i="9"/>
  <c r="AB495" i="9"/>
  <c r="AB496" i="9"/>
  <c r="AB497" i="9"/>
  <c r="AB498" i="9"/>
  <c r="AB499" i="9"/>
  <c r="AB500" i="9"/>
  <c r="AB501" i="9"/>
  <c r="AB503" i="9"/>
  <c r="AB504" i="9"/>
  <c r="AB505" i="9"/>
  <c r="AB507" i="9"/>
  <c r="AC480" i="9"/>
  <c r="AC483" i="9"/>
  <c r="AC484" i="9"/>
  <c r="AC485" i="9"/>
  <c r="AC487" i="9"/>
  <c r="AC488" i="9"/>
  <c r="AC489" i="9"/>
  <c r="AC491" i="9"/>
  <c r="AC492" i="9"/>
  <c r="AC493" i="9"/>
  <c r="AC495" i="9"/>
  <c r="AC496" i="9"/>
  <c r="AC497" i="9"/>
  <c r="AC498" i="9"/>
  <c r="AC499" i="9"/>
  <c r="AC500" i="9"/>
  <c r="AC501" i="9"/>
  <c r="AC503" i="9"/>
  <c r="AC504" i="9"/>
  <c r="AC505" i="9"/>
  <c r="AC507" i="9"/>
  <c r="AB475" i="9"/>
  <c r="AB476" i="9"/>
  <c r="AB478" i="9"/>
  <c r="AB479" i="9"/>
  <c r="AC475" i="9"/>
  <c r="AC476" i="9"/>
  <c r="AC478" i="9"/>
  <c r="AC479" i="9"/>
  <c r="J23" i="41" l="1"/>
  <c r="AB23" i="41"/>
  <c r="AR23" i="41"/>
  <c r="AJ23" i="41"/>
  <c r="Y23" i="41"/>
  <c r="E23" i="41"/>
  <c r="AG23" i="41"/>
  <c r="T23" i="41"/>
  <c r="AC23" i="41"/>
  <c r="P23" i="41"/>
  <c r="L23" i="41"/>
  <c r="D23" i="41"/>
  <c r="AP23" i="41"/>
  <c r="AN23" i="41"/>
  <c r="AK23" i="41"/>
  <c r="N23" i="41"/>
  <c r="I23" i="41"/>
  <c r="Q23" i="41"/>
  <c r="AQ23" i="41"/>
  <c r="Z23" i="41"/>
  <c r="AA23" i="41"/>
  <c r="R23" i="41"/>
  <c r="F23" i="41"/>
  <c r="H23" i="41"/>
  <c r="AM23" i="41"/>
  <c r="S23" i="41"/>
  <c r="AI23" i="41"/>
  <c r="AH23" i="41"/>
  <c r="M23" i="41"/>
  <c r="AL23" i="41"/>
  <c r="AE23" i="41"/>
  <c r="K23" i="41"/>
  <c r="U23" i="41"/>
  <c r="AS23" i="41"/>
  <c r="AD23" i="41"/>
  <c r="AF23" i="41"/>
  <c r="X23" i="41"/>
  <c r="G23" i="41"/>
  <c r="O23" i="41"/>
  <c r="AO23" i="41"/>
  <c r="W23" i="41"/>
  <c r="V23" i="41"/>
  <c r="AQ5" i="41"/>
  <c r="AR5" i="41"/>
  <c r="AP5" i="41"/>
  <c r="AO5" i="41"/>
  <c r="AN5" i="41"/>
  <c r="AM5" i="41"/>
  <c r="AL5" i="41"/>
  <c r="AJ5" i="41"/>
  <c r="AI5" i="41"/>
  <c r="D5" i="41"/>
  <c r="AH5" i="41"/>
  <c r="AG5" i="41"/>
  <c r="AF5" i="41"/>
  <c r="AE5" i="41"/>
  <c r="AD5" i="41"/>
  <c r="AC5" i="41"/>
  <c r="AB5" i="41"/>
  <c r="AA5" i="41"/>
  <c r="Z5" i="41"/>
  <c r="Y5" i="41"/>
  <c r="X5" i="41"/>
  <c r="W5" i="41"/>
  <c r="V5" i="41"/>
  <c r="U5" i="41"/>
  <c r="T5" i="41"/>
  <c r="S5" i="41"/>
  <c r="R5" i="41"/>
  <c r="Q5" i="41"/>
  <c r="P5" i="41"/>
  <c r="N5" i="41"/>
  <c r="O5" i="41"/>
  <c r="M5" i="41"/>
  <c r="L5" i="41"/>
  <c r="K5" i="41"/>
  <c r="J5" i="41"/>
  <c r="I5" i="41"/>
  <c r="H5" i="41"/>
  <c r="G5" i="41"/>
  <c r="F5" i="41"/>
  <c r="E5" i="41"/>
  <c r="AK5" i="41"/>
  <c r="AS5" i="41"/>
  <c r="AC554" i="9"/>
  <c r="AC510" i="9"/>
  <c r="AB554" i="9"/>
  <c r="AB546" i="9"/>
  <c r="AC546" i="9"/>
  <c r="AB490" i="9"/>
  <c r="AB502" i="9"/>
  <c r="AC574" i="9"/>
  <c r="AB586" i="9"/>
  <c r="AB506" i="9"/>
  <c r="AB486" i="9"/>
  <c r="AC550" i="9"/>
  <c r="AB550" i="9"/>
  <c r="AC586" i="9"/>
  <c r="AC514" i="9"/>
  <c r="AB514" i="9"/>
  <c r="AC522" i="9"/>
  <c r="AB522" i="9"/>
  <c r="AC562" i="9"/>
  <c r="AC566" i="9"/>
  <c r="AC526" i="9"/>
  <c r="AB481" i="9"/>
  <c r="AB570" i="9"/>
  <c r="AB582" i="9"/>
  <c r="AC558" i="9"/>
  <c r="AC502" i="9"/>
  <c r="AC582" i="9"/>
  <c r="AC481" i="9"/>
  <c r="AC570" i="9"/>
  <c r="AB558" i="9"/>
  <c r="AC486" i="9"/>
  <c r="AB566" i="9"/>
  <c r="AC490" i="9"/>
  <c r="AB562" i="9"/>
  <c r="AB578" i="9"/>
  <c r="AB526" i="9"/>
  <c r="AC578" i="9"/>
  <c r="AC494" i="9"/>
  <c r="AC538" i="9"/>
  <c r="AC530" i="9"/>
  <c r="AB542" i="9"/>
  <c r="AB534" i="9"/>
  <c r="AB518" i="9"/>
  <c r="AB494" i="9"/>
  <c r="AC542" i="9"/>
  <c r="AC534" i="9"/>
  <c r="AC518" i="9"/>
  <c r="AB538" i="9"/>
  <c r="AB530" i="9"/>
  <c r="AB666" i="9"/>
  <c r="AC666" i="9"/>
  <c r="AC601" i="9"/>
  <c r="AB601" i="9"/>
  <c r="AC589" i="9"/>
  <c r="AB589" i="9"/>
  <c r="AB681" i="9"/>
  <c r="AC681" i="9"/>
  <c r="AB733" i="9"/>
  <c r="AC733" i="9"/>
  <c r="AC625" i="9"/>
  <c r="AB625" i="9"/>
  <c r="AB653" i="9"/>
  <c r="AC653" i="9"/>
  <c r="AC633" i="9"/>
  <c r="AB633" i="9"/>
  <c r="AB729" i="9"/>
  <c r="AC729" i="9"/>
  <c r="AC709" i="9"/>
  <c r="AB709" i="9"/>
  <c r="AC689" i="9"/>
  <c r="AB689" i="9"/>
  <c r="AC641" i="9"/>
  <c r="AB641" i="9"/>
  <c r="AB637" i="9"/>
  <c r="AC637" i="9"/>
  <c r="AB669" i="9"/>
  <c r="AC669" i="9"/>
  <c r="AB685" i="9"/>
  <c r="AC685" i="9"/>
  <c r="AC617" i="9"/>
  <c r="AB617" i="9"/>
  <c r="AB677" i="9"/>
  <c r="AC677" i="9"/>
  <c r="AC649" i="9"/>
  <c r="AB649" i="9"/>
  <c r="AC605" i="9"/>
  <c r="AB605" i="9"/>
  <c r="AB717" i="9"/>
  <c r="AC717" i="9"/>
  <c r="AB661" i="9"/>
  <c r="AC661" i="9"/>
  <c r="AC673" i="9"/>
  <c r="AB673" i="9"/>
  <c r="AB697" i="9"/>
  <c r="AC697" i="9"/>
  <c r="AC629" i="9"/>
  <c r="AB629" i="9"/>
  <c r="AB621" i="9"/>
  <c r="AC621" i="9"/>
  <c r="AC657" i="9"/>
  <c r="AB657" i="9"/>
  <c r="AB713" i="9"/>
  <c r="AC713" i="9"/>
  <c r="AB701" i="9"/>
  <c r="AC701" i="9"/>
  <c r="AB693" i="9"/>
  <c r="AC693" i="9"/>
  <c r="AC593" i="9"/>
  <c r="AB593" i="9"/>
  <c r="AB3044" i="9"/>
  <c r="H7" i="4" s="1"/>
  <c r="AC3044" i="9"/>
  <c r="AF13" i="41"/>
  <c r="AC3048" i="9"/>
  <c r="AB3048" i="9"/>
  <c r="H16" i="24"/>
  <c r="H36" i="4" l="1"/>
  <c r="AG13" i="41"/>
  <c r="AE13" i="41"/>
  <c r="K13" i="41"/>
  <c r="AS17" i="41"/>
  <c r="S17" i="41"/>
  <c r="AQ17" i="41"/>
  <c r="U17" i="41"/>
  <c r="AN17" i="41"/>
  <c r="E17" i="41"/>
  <c r="G17" i="41"/>
  <c r="D17" i="41"/>
  <c r="I17" i="41"/>
  <c r="V17" i="41"/>
  <c r="AK17" i="41"/>
  <c r="M17" i="41"/>
  <c r="AE17" i="41"/>
  <c r="AF17" i="41"/>
  <c r="P17" i="41"/>
  <c r="AC17" i="41"/>
  <c r="K17" i="41"/>
  <c r="AH17" i="41"/>
  <c r="L17" i="41"/>
  <c r="AA17" i="41"/>
  <c r="AO17" i="41"/>
  <c r="H17" i="41"/>
  <c r="W17" i="41"/>
  <c r="AB17" i="41"/>
  <c r="X17" i="41"/>
  <c r="AM17" i="41"/>
  <c r="Q17" i="41"/>
  <c r="AD17" i="41"/>
  <c r="AL17" i="41"/>
  <c r="J17" i="41"/>
  <c r="F17" i="41"/>
  <c r="R17" i="41"/>
  <c r="T17" i="41"/>
  <c r="AP17" i="41"/>
  <c r="Y17" i="41"/>
  <c r="N17" i="41"/>
  <c r="AJ17" i="41"/>
  <c r="Z17" i="41"/>
  <c r="O17" i="41"/>
  <c r="AR17" i="41"/>
  <c r="AG17" i="41"/>
  <c r="AI17" i="41"/>
  <c r="AC13" i="41"/>
  <c r="AD13" i="41"/>
  <c r="D13" i="41"/>
  <c r="Z13" i="41"/>
  <c r="G13" i="41"/>
  <c r="AO13" i="41"/>
  <c r="Y13" i="41"/>
  <c r="E13" i="41"/>
  <c r="AS13" i="41"/>
  <c r="AN13" i="41"/>
  <c r="AA13" i="41"/>
  <c r="I13" i="41"/>
  <c r="AR13" i="41"/>
  <c r="AM13" i="41"/>
  <c r="AB13" i="41"/>
  <c r="J13" i="41"/>
  <c r="L13" i="41"/>
  <c r="M13" i="41"/>
  <c r="N13" i="41"/>
  <c r="AQ13" i="41"/>
  <c r="P13" i="41"/>
  <c r="Q13" i="41"/>
  <c r="R13" i="41"/>
  <c r="AH13" i="41"/>
  <c r="H13" i="41"/>
  <c r="S13" i="41"/>
  <c r="T13" i="41"/>
  <c r="U13" i="41"/>
  <c r="V13" i="41"/>
  <c r="W13" i="41"/>
  <c r="X13" i="41"/>
  <c r="AJ13" i="41"/>
  <c r="O13" i="41"/>
  <c r="AP13" i="41"/>
  <c r="AK13" i="41"/>
  <c r="F13" i="41"/>
  <c r="AI13" i="41"/>
  <c r="AL13" i="41"/>
  <c r="W26" i="41"/>
  <c r="F26" i="41"/>
  <c r="AQ26" i="41"/>
  <c r="AC482" i="9"/>
  <c r="AB482" i="9"/>
  <c r="I7" i="4"/>
  <c r="AC590" i="9"/>
  <c r="AB590" i="9"/>
  <c r="AB602" i="9"/>
  <c r="AC602" i="9"/>
  <c r="AC694" i="9"/>
  <c r="AB694" i="9"/>
  <c r="AB714" i="9"/>
  <c r="AC714" i="9"/>
  <c r="AB622" i="9"/>
  <c r="AC622" i="9"/>
  <c r="AB698" i="9"/>
  <c r="AC698" i="9"/>
  <c r="AC662" i="9"/>
  <c r="AB662" i="9"/>
  <c r="AB606" i="9"/>
  <c r="AC606" i="9"/>
  <c r="AC678" i="9"/>
  <c r="AB678" i="9"/>
  <c r="AB686" i="9"/>
  <c r="AC686" i="9"/>
  <c r="AB638" i="9"/>
  <c r="AC638" i="9"/>
  <c r="AC690" i="9"/>
  <c r="AB690" i="9"/>
  <c r="AB730" i="9"/>
  <c r="AC730" i="9"/>
  <c r="AB654" i="9"/>
  <c r="AC654" i="9"/>
  <c r="AC734" i="9"/>
  <c r="AB734" i="9"/>
  <c r="AC702" i="9"/>
  <c r="AB702" i="9"/>
  <c r="AC658" i="9"/>
  <c r="AB658" i="9"/>
  <c r="AC630" i="9"/>
  <c r="AB630" i="9"/>
  <c r="AC674" i="9"/>
  <c r="AB674" i="9"/>
  <c r="AC718" i="9"/>
  <c r="AB718" i="9"/>
  <c r="AB650" i="9"/>
  <c r="AC650" i="9"/>
  <c r="AB618" i="9"/>
  <c r="AC618" i="9"/>
  <c r="AB670" i="9"/>
  <c r="AC670" i="9"/>
  <c r="AC642" i="9"/>
  <c r="AB642" i="9"/>
  <c r="AB710" i="9"/>
  <c r="AC710" i="9"/>
  <c r="AB634" i="9"/>
  <c r="AC634" i="9"/>
  <c r="AC626" i="9"/>
  <c r="AB626" i="9"/>
  <c r="AC682" i="9"/>
  <c r="AB682" i="9"/>
  <c r="AB3045" i="9"/>
  <c r="AC3045" i="9"/>
  <c r="AC3049" i="9"/>
  <c r="AB3049" i="9"/>
  <c r="I16" i="24"/>
  <c r="B17" i="17" s="1"/>
  <c r="J16" i="24"/>
  <c r="C17" i="17" s="1"/>
  <c r="K16" i="24"/>
  <c r="D17" i="17" s="1"/>
  <c r="L16" i="24"/>
  <c r="E17" i="17" s="1"/>
  <c r="M16" i="24"/>
  <c r="F17" i="17" s="1"/>
  <c r="N16" i="24"/>
  <c r="G17" i="17" s="1"/>
  <c r="O16" i="24"/>
  <c r="H17" i="17" s="1"/>
  <c r="P16" i="24"/>
  <c r="I17" i="17" s="1"/>
  <c r="Q16" i="24"/>
  <c r="J17" i="17" s="1"/>
  <c r="R16" i="24"/>
  <c r="K17" i="17" s="1"/>
  <c r="S16" i="24"/>
  <c r="L17" i="17" s="1"/>
  <c r="T16" i="24"/>
  <c r="M17" i="17" s="1"/>
  <c r="U16" i="24"/>
  <c r="N17" i="17" s="1"/>
  <c r="V16" i="24"/>
  <c r="O17" i="17" s="1"/>
  <c r="W16" i="24"/>
  <c r="P17" i="17" s="1"/>
  <c r="X16" i="24"/>
  <c r="Q17" i="17" s="1"/>
  <c r="Y16" i="24"/>
  <c r="R17" i="17" s="1"/>
  <c r="Z16" i="24"/>
  <c r="S17" i="17" s="1"/>
  <c r="AA16" i="24"/>
  <c r="T17" i="17" s="1"/>
  <c r="AB16" i="24"/>
  <c r="U17" i="17" s="1"/>
  <c r="AC16" i="24"/>
  <c r="V17" i="17" s="1"/>
  <c r="AD16" i="24"/>
  <c r="W17" i="17" s="1"/>
  <c r="AE16" i="24"/>
  <c r="X17" i="17" s="1"/>
  <c r="AF16" i="24"/>
  <c r="Y17" i="17" s="1"/>
  <c r="AG16" i="24"/>
  <c r="Z17" i="17" s="1"/>
  <c r="AH16" i="24"/>
  <c r="AA17" i="17" s="1"/>
  <c r="AI16" i="24"/>
  <c r="AB17" i="17" s="1"/>
  <c r="AJ16" i="24"/>
  <c r="AC17" i="17" s="1"/>
  <c r="AK16" i="24"/>
  <c r="AD17" i="17" s="1"/>
  <c r="AL16" i="24"/>
  <c r="AE17" i="17" s="1"/>
  <c r="AM16" i="24"/>
  <c r="AF17" i="17" s="1"/>
  <c r="AN16" i="24"/>
  <c r="AG17" i="17" s="1"/>
  <c r="AO16" i="24"/>
  <c r="AH17" i="17" s="1"/>
  <c r="AP16" i="24"/>
  <c r="AI17" i="17" s="1"/>
  <c r="AQ16" i="24"/>
  <c r="AJ17" i="17" s="1"/>
  <c r="AR16" i="24"/>
  <c r="AK17" i="17" s="1"/>
  <c r="AS16" i="24"/>
  <c r="AL17" i="17" s="1"/>
  <c r="AT16" i="24"/>
  <c r="AM17" i="17" s="1"/>
  <c r="AU16" i="24"/>
  <c r="AN17" i="17" s="1"/>
  <c r="AV16" i="24"/>
  <c r="AO17" i="17" s="1"/>
  <c r="AW16" i="24"/>
  <c r="AP17" i="17" s="1"/>
  <c r="AX16" i="24"/>
  <c r="AQ17" i="17" s="1"/>
  <c r="H23" i="24"/>
  <c r="L23" i="24" s="1"/>
  <c r="H5" i="24"/>
  <c r="H6" i="24"/>
  <c r="H7" i="24"/>
  <c r="H8" i="24"/>
  <c r="W8" i="24" s="1"/>
  <c r="P22" i="5" s="1"/>
  <c r="H9" i="24"/>
  <c r="H10" i="24"/>
  <c r="H11" i="24"/>
  <c r="H13" i="24"/>
  <c r="H14" i="24"/>
  <c r="H15" i="24"/>
  <c r="H17" i="24"/>
  <c r="L17" i="24" s="1"/>
  <c r="E22" i="17" s="1"/>
  <c r="H18" i="24"/>
  <c r="AD18" i="24" s="1"/>
  <c r="W27" i="17" s="1"/>
  <c r="H19" i="24"/>
  <c r="M19" i="24" s="1"/>
  <c r="F2" i="18" s="1"/>
  <c r="H20" i="24"/>
  <c r="AG20" i="24" s="1"/>
  <c r="Z7" i="18" s="1"/>
  <c r="H21" i="24"/>
  <c r="AB21" i="24" s="1"/>
  <c r="H22" i="24"/>
  <c r="AX22" i="24" s="1"/>
  <c r="AQ17" i="18" s="1"/>
  <c r="H24" i="24"/>
  <c r="Z24" i="24" s="1"/>
  <c r="S12" i="18" s="1"/>
  <c r="H25" i="24"/>
  <c r="AL25" i="24" s="1"/>
  <c r="AE27" i="18" s="1"/>
  <c r="H26" i="24"/>
  <c r="AL26" i="24" s="1"/>
  <c r="AE2" i="20" s="1"/>
  <c r="H27" i="24"/>
  <c r="AL27" i="24" s="1"/>
  <c r="AE7" i="20" s="1"/>
  <c r="H28" i="24"/>
  <c r="AN28" i="24" s="1"/>
  <c r="AG12" i="20" s="1"/>
  <c r="H29" i="24"/>
  <c r="AH29" i="24" s="1"/>
  <c r="AA2" i="19" s="1"/>
  <c r="H30" i="24"/>
  <c r="AL30" i="24" s="1"/>
  <c r="AE7" i="19" s="1"/>
  <c r="H31" i="24"/>
  <c r="N31" i="24" s="1"/>
  <c r="G12" i="19" s="1"/>
  <c r="H32" i="24"/>
  <c r="AI32" i="24" s="1"/>
  <c r="AB2" i="21" s="1"/>
  <c r="H33" i="24"/>
  <c r="H34" i="24"/>
  <c r="W34" i="24" s="1"/>
  <c r="P12" i="21" s="1"/>
  <c r="H35" i="24"/>
  <c r="M35" i="24" s="1"/>
  <c r="H36" i="24"/>
  <c r="K36" i="24" s="1"/>
  <c r="H37" i="24"/>
  <c r="AA37" i="24" s="1"/>
  <c r="T12" i="22" s="1"/>
  <c r="H38" i="24"/>
  <c r="O38" i="24" s="1"/>
  <c r="H17" i="22" s="1"/>
  <c r="H39" i="24"/>
  <c r="J39" i="24" s="1"/>
  <c r="C2" i="23" s="1"/>
  <c r="H40" i="24"/>
  <c r="AS40" i="24" s="1"/>
  <c r="AL7" i="23" s="1"/>
  <c r="H41" i="24"/>
  <c r="H42" i="24"/>
  <c r="I42" i="24" s="1"/>
  <c r="B17" i="23" s="1"/>
  <c r="H43" i="24"/>
  <c r="M43" i="24" s="1"/>
  <c r="F22" i="23" s="1"/>
  <c r="H44" i="24"/>
  <c r="J44" i="24" s="1"/>
  <c r="C27" i="23" s="1"/>
  <c r="H45" i="24"/>
  <c r="K45" i="24" s="1"/>
  <c r="D32" i="23" s="1"/>
  <c r="H46" i="24"/>
  <c r="P46" i="24" s="1"/>
  <c r="I2" i="25" s="1"/>
  <c r="H47" i="24"/>
  <c r="M47" i="24" s="1"/>
  <c r="F7" i="25" s="1"/>
  <c r="H48" i="24"/>
  <c r="K48" i="24" s="1"/>
  <c r="D12" i="25" s="1"/>
  <c r="H49" i="24"/>
  <c r="I49" i="24" s="1"/>
  <c r="B17" i="25" s="1"/>
  <c r="H50" i="24"/>
  <c r="O50" i="24" s="1"/>
  <c r="H22" i="25" s="1"/>
  <c r="H51" i="24"/>
  <c r="M51" i="24" s="1"/>
  <c r="F27" i="25" s="1"/>
  <c r="H52" i="24"/>
  <c r="K52" i="24" s="1"/>
  <c r="D32" i="25" s="1"/>
  <c r="H53" i="24"/>
  <c r="I53" i="24" s="1"/>
  <c r="B37" i="25" s="1"/>
  <c r="H54" i="24"/>
  <c r="O54" i="24" s="1"/>
  <c r="H42" i="25" s="1"/>
  <c r="H55" i="24"/>
  <c r="M55" i="24" s="1"/>
  <c r="F47" i="25" s="1"/>
  <c r="H56" i="24"/>
  <c r="K56" i="24" s="1"/>
  <c r="D52" i="25" s="1"/>
  <c r="H57" i="24"/>
  <c r="I57" i="24" s="1"/>
  <c r="B57" i="25" s="1"/>
  <c r="H58" i="24"/>
  <c r="H59" i="24"/>
  <c r="H60" i="24"/>
  <c r="H61" i="24"/>
  <c r="H4" i="24"/>
  <c r="P4" i="24" s="1"/>
  <c r="I2" i="5" s="1"/>
  <c r="AC26" i="41" l="1"/>
  <c r="T26" i="41"/>
  <c r="AB26" i="41"/>
  <c r="P26" i="41"/>
  <c r="AJ26" i="41"/>
  <c r="G26" i="41"/>
  <c r="M26" i="41"/>
  <c r="AI26" i="41"/>
  <c r="H26" i="41"/>
  <c r="J26" i="41"/>
  <c r="AK26" i="41"/>
  <c r="AM26" i="41"/>
  <c r="AF26" i="41"/>
  <c r="K26" i="41"/>
  <c r="X26" i="41"/>
  <c r="AN26" i="41"/>
  <c r="AD26" i="41"/>
  <c r="AG26" i="41"/>
  <c r="AL26" i="41"/>
  <c r="AA26" i="41"/>
  <c r="N26" i="41"/>
  <c r="Z26" i="41"/>
  <c r="D26" i="41"/>
  <c r="AR26" i="41"/>
  <c r="I26" i="41"/>
  <c r="AP26" i="41"/>
  <c r="U26" i="41"/>
  <c r="L26" i="41"/>
  <c r="AE26" i="41"/>
  <c r="S26" i="41"/>
  <c r="AO26" i="41"/>
  <c r="E26" i="41"/>
  <c r="AS26" i="41"/>
  <c r="R26" i="41"/>
  <c r="Q26" i="41"/>
  <c r="AH26" i="41"/>
  <c r="V26" i="41"/>
  <c r="Y26" i="41"/>
  <c r="O26" i="41"/>
  <c r="AF14" i="41"/>
  <c r="AB14" i="41"/>
  <c r="AP14" i="41"/>
  <c r="AK14" i="41"/>
  <c r="I14" i="41"/>
  <c r="Y14" i="41"/>
  <c r="AH14" i="41"/>
  <c r="AC14" i="41"/>
  <c r="U14" i="41"/>
  <c r="AG14" i="41"/>
  <c r="AA14" i="41"/>
  <c r="AQ14" i="41"/>
  <c r="D14" i="41"/>
  <c r="K14" i="41"/>
  <c r="W14" i="41"/>
  <c r="AE14" i="41"/>
  <c r="AS14" i="41"/>
  <c r="AM14" i="41"/>
  <c r="G14" i="41"/>
  <c r="N14" i="41"/>
  <c r="AR14" i="41"/>
  <c r="AL14" i="41"/>
  <c r="H14" i="41"/>
  <c r="X14" i="41"/>
  <c r="AD14" i="41"/>
  <c r="AI14" i="41"/>
  <c r="AN14" i="41"/>
  <c r="F14" i="41"/>
  <c r="M14" i="41"/>
  <c r="O14" i="41"/>
  <c r="P14" i="41"/>
  <c r="Q14" i="41"/>
  <c r="R14" i="41"/>
  <c r="S14" i="41"/>
  <c r="T14" i="41"/>
  <c r="AJ14" i="41"/>
  <c r="J14" i="41"/>
  <c r="Z14" i="41"/>
  <c r="AO14" i="41"/>
  <c r="E14" i="41"/>
  <c r="L14" i="41"/>
  <c r="V14" i="41"/>
  <c r="R33" i="41"/>
  <c r="AE33" i="41"/>
  <c r="P33" i="41"/>
  <c r="F33" i="41"/>
  <c r="D33" i="41"/>
  <c r="AQ33" i="41"/>
  <c r="AK33" i="41"/>
  <c r="W33" i="41"/>
  <c r="G33" i="41"/>
  <c r="AN33" i="41"/>
  <c r="Z33" i="41"/>
  <c r="AM33" i="41"/>
  <c r="AJ33" i="41"/>
  <c r="AH33" i="41"/>
  <c r="AP33" i="41"/>
  <c r="AD33" i="41"/>
  <c r="N33" i="41"/>
  <c r="AR33" i="41"/>
  <c r="AF33" i="41"/>
  <c r="AC33" i="41"/>
  <c r="V33" i="41"/>
  <c r="S33" i="41"/>
  <c r="O33" i="41"/>
  <c r="M33" i="41"/>
  <c r="J33" i="41"/>
  <c r="H33" i="41"/>
  <c r="E33" i="41"/>
  <c r="AB33" i="41"/>
  <c r="Y33" i="41"/>
  <c r="T33" i="41"/>
  <c r="Q33" i="41"/>
  <c r="K33" i="41"/>
  <c r="I33" i="41"/>
  <c r="AS33" i="41"/>
  <c r="AO33" i="41"/>
  <c r="AL33" i="41"/>
  <c r="AI33" i="41"/>
  <c r="AG33" i="41"/>
  <c r="AA33" i="41"/>
  <c r="X33" i="41"/>
  <c r="U33" i="41"/>
  <c r="L33" i="41"/>
  <c r="F25" i="41"/>
  <c r="D25" i="41"/>
  <c r="AO25" i="41"/>
  <c r="AI25" i="41"/>
  <c r="AC25" i="41"/>
  <c r="Z25" i="41"/>
  <c r="X25" i="41"/>
  <c r="U25" i="41"/>
  <c r="N25" i="41"/>
  <c r="K25" i="41"/>
  <c r="E25" i="41"/>
  <c r="AP25" i="41"/>
  <c r="AN25" i="41"/>
  <c r="AL25" i="41"/>
  <c r="AJ25" i="41"/>
  <c r="AG25" i="41"/>
  <c r="AE25" i="41"/>
  <c r="V25" i="41"/>
  <c r="P25" i="41"/>
  <c r="J25" i="41"/>
  <c r="H25" i="41"/>
  <c r="R25" i="41"/>
  <c r="S25" i="41"/>
  <c r="Q25" i="41"/>
  <c r="O25" i="41"/>
  <c r="I25" i="41"/>
  <c r="G25" i="41"/>
  <c r="AR25" i="41"/>
  <c r="AM25" i="41"/>
  <c r="AH25" i="41"/>
  <c r="AB25" i="41"/>
  <c r="Y25" i="41"/>
  <c r="W25" i="41"/>
  <c r="T25" i="41"/>
  <c r="M25" i="41"/>
  <c r="L25" i="41"/>
  <c r="AS25" i="41"/>
  <c r="AQ25" i="41"/>
  <c r="AK25" i="41"/>
  <c r="AF25" i="41"/>
  <c r="AD25" i="41"/>
  <c r="AA25" i="41"/>
  <c r="AC3050" i="9"/>
  <c r="AB3050" i="9"/>
  <c r="E32" i="18"/>
  <c r="E22" i="18"/>
  <c r="F7" i="22"/>
  <c r="F2" i="22"/>
  <c r="L55" i="24"/>
  <c r="E47" i="25" s="1"/>
  <c r="R52" i="24"/>
  <c r="K32" i="25" s="1"/>
  <c r="Z48" i="24"/>
  <c r="S12" i="25" s="1"/>
  <c r="AC43" i="24"/>
  <c r="V22" i="23" s="1"/>
  <c r="AA40" i="24"/>
  <c r="T7" i="23" s="1"/>
  <c r="T55" i="24"/>
  <c r="M47" i="25" s="1"/>
  <c r="R48" i="24"/>
  <c r="K12" i="25" s="1"/>
  <c r="R40" i="24"/>
  <c r="K7" i="23" s="1"/>
  <c r="AV53" i="24"/>
  <c r="AO37" i="25" s="1"/>
  <c r="J48" i="24"/>
  <c r="C12" i="25" s="1"/>
  <c r="Z52" i="24"/>
  <c r="S32" i="25" s="1"/>
  <c r="R45" i="24"/>
  <c r="K32" i="23" s="1"/>
  <c r="AP31" i="24"/>
  <c r="AI12" i="19" s="1"/>
  <c r="AP56" i="24"/>
  <c r="AI52" i="25" s="1"/>
  <c r="AT50" i="24"/>
  <c r="AM22" i="25" s="1"/>
  <c r="T43" i="24"/>
  <c r="M22" i="23" s="1"/>
  <c r="AX56" i="24"/>
  <c r="AQ52" i="25" s="1"/>
  <c r="AH56" i="24"/>
  <c r="AA52" i="25" s="1"/>
  <c r="AL50" i="24"/>
  <c r="AE22" i="25" s="1"/>
  <c r="K43" i="24"/>
  <c r="D22" i="23" s="1"/>
  <c r="AB55" i="24"/>
  <c r="U47" i="25" s="1"/>
  <c r="AD50" i="24"/>
  <c r="W22" i="25" s="1"/>
  <c r="AJ40" i="24"/>
  <c r="AC7" i="23" s="1"/>
  <c r="AT46" i="24"/>
  <c r="AM2" i="25" s="1"/>
  <c r="AG38" i="24"/>
  <c r="Z17" i="22" s="1"/>
  <c r="U23" i="24"/>
  <c r="AL46" i="24"/>
  <c r="AE2" i="25" s="1"/>
  <c r="AD46" i="24"/>
  <c r="W2" i="25" s="1"/>
  <c r="AM4" i="24"/>
  <c r="AF2" i="5" s="1"/>
  <c r="Z56" i="24"/>
  <c r="S52" i="25" s="1"/>
  <c r="AT54" i="24"/>
  <c r="AM42" i="25" s="1"/>
  <c r="X53" i="24"/>
  <c r="Q37" i="25" s="1"/>
  <c r="AR51" i="24"/>
  <c r="AK27" i="25" s="1"/>
  <c r="V50" i="24"/>
  <c r="O22" i="25" s="1"/>
  <c r="AR47" i="24"/>
  <c r="AK7" i="25" s="1"/>
  <c r="V46" i="24"/>
  <c r="O2" i="25" s="1"/>
  <c r="AG44" i="24"/>
  <c r="Z27" i="23" s="1"/>
  <c r="AR42" i="24"/>
  <c r="AK17" i="23" s="1"/>
  <c r="I40" i="24"/>
  <c r="B7" i="23" s="1"/>
  <c r="Q37" i="24"/>
  <c r="J12" i="22" s="1"/>
  <c r="K30" i="24"/>
  <c r="D7" i="19" s="1"/>
  <c r="O20" i="24"/>
  <c r="H7" i="18" s="1"/>
  <c r="AU4" i="24"/>
  <c r="AN2" i="5" s="1"/>
  <c r="I45" i="24"/>
  <c r="B32" i="23" s="1"/>
  <c r="AS4" i="24"/>
  <c r="AL2" i="5" s="1"/>
  <c r="AF53" i="24"/>
  <c r="Y37" i="25" s="1"/>
  <c r="J52" i="24"/>
  <c r="C32" i="25" s="1"/>
  <c r="AP44" i="24"/>
  <c r="AI27" i="23" s="1"/>
  <c r="AT21" i="24"/>
  <c r="AK4" i="24"/>
  <c r="AD2" i="5" s="1"/>
  <c r="R56" i="24"/>
  <c r="K52" i="25" s="1"/>
  <c r="AL54" i="24"/>
  <c r="AE42" i="25" s="1"/>
  <c r="P53" i="24"/>
  <c r="I37" i="25" s="1"/>
  <c r="AJ51" i="24"/>
  <c r="AC27" i="25" s="1"/>
  <c r="N50" i="24"/>
  <c r="G22" i="25" s="1"/>
  <c r="AJ47" i="24"/>
  <c r="AC7" i="25" s="1"/>
  <c r="M46" i="24"/>
  <c r="F2" i="25" s="1"/>
  <c r="X44" i="24"/>
  <c r="Q27" i="23" s="1"/>
  <c r="AI42" i="24"/>
  <c r="AB17" i="23" s="1"/>
  <c r="AP39" i="24"/>
  <c r="AI2" i="23" s="1"/>
  <c r="AA36" i="24"/>
  <c r="P29" i="24"/>
  <c r="I2" i="19" s="1"/>
  <c r="AO17" i="24"/>
  <c r="AH22" i="17" s="1"/>
  <c r="AE4" i="24"/>
  <c r="X2" i="5" s="1"/>
  <c r="J56" i="24"/>
  <c r="C52" i="25" s="1"/>
  <c r="AD54" i="24"/>
  <c r="W42" i="25" s="1"/>
  <c r="AX52" i="24"/>
  <c r="AQ32" i="25" s="1"/>
  <c r="AB51" i="24"/>
  <c r="U27" i="25" s="1"/>
  <c r="AX48" i="24"/>
  <c r="AQ12" i="25" s="1"/>
  <c r="AB47" i="24"/>
  <c r="U7" i="25" s="1"/>
  <c r="AT45" i="24"/>
  <c r="AM32" i="23" s="1"/>
  <c r="O44" i="24"/>
  <c r="H27" i="23" s="1"/>
  <c r="Y42" i="24"/>
  <c r="R17" i="23" s="1"/>
  <c r="AG39" i="24"/>
  <c r="Z2" i="23" s="1"/>
  <c r="AK35" i="24"/>
  <c r="V28" i="24"/>
  <c r="O12" i="20" s="1"/>
  <c r="AW37" i="24"/>
  <c r="AP12" i="22" s="1"/>
  <c r="AU30" i="24"/>
  <c r="AN7" i="19" s="1"/>
  <c r="W4" i="24"/>
  <c r="P2" i="5" s="1"/>
  <c r="AR55" i="24"/>
  <c r="AK47" i="25" s="1"/>
  <c r="V54" i="24"/>
  <c r="O42" i="25" s="1"/>
  <c r="AP52" i="24"/>
  <c r="AI32" i="25" s="1"/>
  <c r="T51" i="24"/>
  <c r="M27" i="25" s="1"/>
  <c r="AP48" i="24"/>
  <c r="AI12" i="25" s="1"/>
  <c r="T47" i="24"/>
  <c r="M7" i="25" s="1"/>
  <c r="AK45" i="24"/>
  <c r="AD32" i="23" s="1"/>
  <c r="AU43" i="24"/>
  <c r="AN22" i="23" s="1"/>
  <c r="P42" i="24"/>
  <c r="I17" i="23" s="1"/>
  <c r="W39" i="24"/>
  <c r="P2" i="23" s="1"/>
  <c r="AU34" i="24"/>
  <c r="AN12" i="21" s="1"/>
  <c r="AA27" i="24"/>
  <c r="T7" i="20" s="1"/>
  <c r="AU38" i="24"/>
  <c r="AN17" i="22" s="1"/>
  <c r="AN53" i="24"/>
  <c r="AG37" i="25" s="1"/>
  <c r="O4" i="24"/>
  <c r="H2" i="5" s="1"/>
  <c r="AJ55" i="24"/>
  <c r="AC47" i="25" s="1"/>
  <c r="N54" i="24"/>
  <c r="G42" i="25" s="1"/>
  <c r="AH52" i="24"/>
  <c r="AA32" i="25" s="1"/>
  <c r="L51" i="24"/>
  <c r="E27" i="25" s="1"/>
  <c r="AH48" i="24"/>
  <c r="AA12" i="25" s="1"/>
  <c r="L47" i="24"/>
  <c r="E7" i="25" s="1"/>
  <c r="AA45" i="24"/>
  <c r="T32" i="23" s="1"/>
  <c r="AL43" i="24"/>
  <c r="AE22" i="23" s="1"/>
  <c r="N39" i="24"/>
  <c r="G2" i="23" s="1"/>
  <c r="O34" i="24"/>
  <c r="H12" i="21" s="1"/>
  <c r="AB26" i="24"/>
  <c r="U2" i="20" s="1"/>
  <c r="L41" i="24"/>
  <c r="E12" i="23" s="1"/>
  <c r="T41" i="24"/>
  <c r="M12" i="23" s="1"/>
  <c r="AB41" i="24"/>
  <c r="U12" i="23" s="1"/>
  <c r="AJ41" i="24"/>
  <c r="AC12" i="23" s="1"/>
  <c r="AR41" i="24"/>
  <c r="AK12" i="23" s="1"/>
  <c r="L33" i="24"/>
  <c r="E7" i="21" s="1"/>
  <c r="T33" i="24"/>
  <c r="M7" i="21" s="1"/>
  <c r="AB33" i="24"/>
  <c r="U7" i="21" s="1"/>
  <c r="AJ33" i="24"/>
  <c r="AC7" i="21" s="1"/>
  <c r="AR33" i="24"/>
  <c r="AK7" i="21" s="1"/>
  <c r="M33" i="24"/>
  <c r="F7" i="21" s="1"/>
  <c r="U33" i="24"/>
  <c r="N7" i="21" s="1"/>
  <c r="AC33" i="24"/>
  <c r="V7" i="21" s="1"/>
  <c r="AK33" i="24"/>
  <c r="AD7" i="21" s="1"/>
  <c r="AS33" i="24"/>
  <c r="AL7" i="21" s="1"/>
  <c r="N33" i="24"/>
  <c r="G7" i="21" s="1"/>
  <c r="V33" i="24"/>
  <c r="O7" i="21" s="1"/>
  <c r="AD33" i="24"/>
  <c r="W7" i="21" s="1"/>
  <c r="AL33" i="24"/>
  <c r="AE7" i="21" s="1"/>
  <c r="AT33" i="24"/>
  <c r="AM7" i="21" s="1"/>
  <c r="O33" i="24"/>
  <c r="H7" i="21" s="1"/>
  <c r="W33" i="24"/>
  <c r="P7" i="21" s="1"/>
  <c r="AE33" i="24"/>
  <c r="X7" i="21" s="1"/>
  <c r="AM33" i="24"/>
  <c r="AF7" i="21" s="1"/>
  <c r="AU33" i="24"/>
  <c r="AN7" i="21" s="1"/>
  <c r="P33" i="24"/>
  <c r="I7" i="21" s="1"/>
  <c r="X33" i="24"/>
  <c r="Q7" i="21" s="1"/>
  <c r="AF33" i="24"/>
  <c r="Y7" i="21" s="1"/>
  <c r="AN33" i="24"/>
  <c r="AG7" i="21" s="1"/>
  <c r="AV33" i="24"/>
  <c r="AO7" i="21" s="1"/>
  <c r="J33" i="24"/>
  <c r="C7" i="21" s="1"/>
  <c r="R33" i="24"/>
  <c r="K7" i="21" s="1"/>
  <c r="Z33" i="24"/>
  <c r="S7" i="21" s="1"/>
  <c r="AH33" i="24"/>
  <c r="AA7" i="21" s="1"/>
  <c r="AP33" i="24"/>
  <c r="AI7" i="21" s="1"/>
  <c r="AX33" i="24"/>
  <c r="AQ7" i="21" s="1"/>
  <c r="L7" i="24"/>
  <c r="T7" i="24"/>
  <c r="AB7" i="24"/>
  <c r="AJ7" i="24"/>
  <c r="AR7" i="24"/>
  <c r="M7" i="24"/>
  <c r="U7" i="24"/>
  <c r="AC7" i="24"/>
  <c r="AK7" i="24"/>
  <c r="AS7" i="24"/>
  <c r="N7" i="24"/>
  <c r="V7" i="24"/>
  <c r="AD7" i="24"/>
  <c r="AL7" i="24"/>
  <c r="AT7" i="24"/>
  <c r="O7" i="24"/>
  <c r="W7" i="24"/>
  <c r="AE7" i="24"/>
  <c r="AM7" i="24"/>
  <c r="AU7" i="24"/>
  <c r="P7" i="24"/>
  <c r="X7" i="24"/>
  <c r="AF7" i="24"/>
  <c r="AN7" i="24"/>
  <c r="AV7" i="24"/>
  <c r="J7" i="24"/>
  <c r="R7" i="24"/>
  <c r="Z7" i="24"/>
  <c r="AH7" i="24"/>
  <c r="AP7" i="24"/>
  <c r="AX7" i="24"/>
  <c r="K7" i="24"/>
  <c r="S7" i="24"/>
  <c r="AA7" i="24"/>
  <c r="AI7" i="24"/>
  <c r="AQ7" i="24"/>
  <c r="I7" i="24"/>
  <c r="Q7" i="24"/>
  <c r="Y7" i="24"/>
  <c r="AG7" i="24"/>
  <c r="AO7" i="24"/>
  <c r="AW7" i="24"/>
  <c r="X57" i="24"/>
  <c r="Q57" i="25" s="1"/>
  <c r="AV49" i="24"/>
  <c r="AO17" i="25" s="1"/>
  <c r="P49" i="24"/>
  <c r="I17" i="25" s="1"/>
  <c r="AW41" i="24"/>
  <c r="AP12" i="23" s="1"/>
  <c r="AN41" i="24"/>
  <c r="AG12" i="23" s="1"/>
  <c r="V41" i="24"/>
  <c r="O12" i="23" s="1"/>
  <c r="N40" i="24"/>
  <c r="G7" i="23" s="1"/>
  <c r="V40" i="24"/>
  <c r="O7" i="23" s="1"/>
  <c r="AD40" i="24"/>
  <c r="W7" i="23" s="1"/>
  <c r="AL40" i="24"/>
  <c r="AE7" i="23" s="1"/>
  <c r="AT40" i="24"/>
  <c r="AM7" i="23" s="1"/>
  <c r="M32" i="24"/>
  <c r="F2" i="21" s="1"/>
  <c r="U32" i="24"/>
  <c r="N2" i="21" s="1"/>
  <c r="L32" i="24"/>
  <c r="E2" i="21" s="1"/>
  <c r="V32" i="24"/>
  <c r="O2" i="21" s="1"/>
  <c r="AD32" i="24"/>
  <c r="W2" i="21" s="1"/>
  <c r="AL32" i="24"/>
  <c r="AE2" i="21" s="1"/>
  <c r="AT32" i="24"/>
  <c r="AM2" i="21" s="1"/>
  <c r="N32" i="24"/>
  <c r="G2" i="21" s="1"/>
  <c r="W32" i="24"/>
  <c r="P2" i="21" s="1"/>
  <c r="AE32" i="24"/>
  <c r="X2" i="21" s="1"/>
  <c r="AM32" i="24"/>
  <c r="AF2" i="21" s="1"/>
  <c r="AU32" i="24"/>
  <c r="AN2" i="21" s="1"/>
  <c r="O32" i="24"/>
  <c r="H2" i="21" s="1"/>
  <c r="X32" i="24"/>
  <c r="Q2" i="21" s="1"/>
  <c r="AF32" i="24"/>
  <c r="Y2" i="21" s="1"/>
  <c r="AN32" i="24"/>
  <c r="AG2" i="21" s="1"/>
  <c r="AV32" i="24"/>
  <c r="AO2" i="21" s="1"/>
  <c r="P32" i="24"/>
  <c r="I2" i="21" s="1"/>
  <c r="Y32" i="24"/>
  <c r="R2" i="21" s="1"/>
  <c r="AG32" i="24"/>
  <c r="Z2" i="21" s="1"/>
  <c r="AO32" i="24"/>
  <c r="AH2" i="21" s="1"/>
  <c r="AW32" i="24"/>
  <c r="AP2" i="21" s="1"/>
  <c r="Q32" i="24"/>
  <c r="J2" i="21" s="1"/>
  <c r="Z32" i="24"/>
  <c r="S2" i="21" s="1"/>
  <c r="AH32" i="24"/>
  <c r="AA2" i="21" s="1"/>
  <c r="AP32" i="24"/>
  <c r="AI2" i="21" s="1"/>
  <c r="AX32" i="24"/>
  <c r="AQ2" i="21" s="1"/>
  <c r="J32" i="24"/>
  <c r="C2" i="21" s="1"/>
  <c r="S32" i="24"/>
  <c r="L2" i="21" s="1"/>
  <c r="AB32" i="24"/>
  <c r="U2" i="21" s="1"/>
  <c r="AJ32" i="24"/>
  <c r="AC2" i="21" s="1"/>
  <c r="AR32" i="24"/>
  <c r="AK2" i="21" s="1"/>
  <c r="M24" i="24"/>
  <c r="F12" i="18" s="1"/>
  <c r="U24" i="24"/>
  <c r="N12" i="18" s="1"/>
  <c r="AC24" i="24"/>
  <c r="V12" i="18" s="1"/>
  <c r="AK24" i="24"/>
  <c r="AD12" i="18" s="1"/>
  <c r="AS24" i="24"/>
  <c r="AL12" i="18" s="1"/>
  <c r="O24" i="24"/>
  <c r="H12" i="18" s="1"/>
  <c r="W24" i="24"/>
  <c r="P12" i="18" s="1"/>
  <c r="AE24" i="24"/>
  <c r="X12" i="18" s="1"/>
  <c r="AM24" i="24"/>
  <c r="AF12" i="18" s="1"/>
  <c r="AU24" i="24"/>
  <c r="AN12" i="18" s="1"/>
  <c r="I24" i="24"/>
  <c r="B12" i="18" s="1"/>
  <c r="S24" i="24"/>
  <c r="L12" i="18" s="1"/>
  <c r="AD24" i="24"/>
  <c r="W12" i="18" s="1"/>
  <c r="AO24" i="24"/>
  <c r="AH12" i="18" s="1"/>
  <c r="J24" i="24"/>
  <c r="C12" i="18" s="1"/>
  <c r="T24" i="24"/>
  <c r="M12" i="18" s="1"/>
  <c r="AF24" i="24"/>
  <c r="Y12" i="18" s="1"/>
  <c r="AP24" i="24"/>
  <c r="AI12" i="18" s="1"/>
  <c r="K24" i="24"/>
  <c r="D12" i="18" s="1"/>
  <c r="V24" i="24"/>
  <c r="O12" i="18" s="1"/>
  <c r="AG24" i="24"/>
  <c r="Z12" i="18" s="1"/>
  <c r="AQ24" i="24"/>
  <c r="AJ12" i="18" s="1"/>
  <c r="L24" i="24"/>
  <c r="E12" i="18" s="1"/>
  <c r="X24" i="24"/>
  <c r="Q12" i="18" s="1"/>
  <c r="AH24" i="24"/>
  <c r="AA12" i="18" s="1"/>
  <c r="AR24" i="24"/>
  <c r="AK12" i="18" s="1"/>
  <c r="N24" i="24"/>
  <c r="G12" i="18" s="1"/>
  <c r="Y24" i="24"/>
  <c r="R12" i="18" s="1"/>
  <c r="AI24" i="24"/>
  <c r="AB12" i="18" s="1"/>
  <c r="AT24" i="24"/>
  <c r="AM12" i="18" s="1"/>
  <c r="Q24" i="24"/>
  <c r="J12" i="18" s="1"/>
  <c r="AA24" i="24"/>
  <c r="T12" i="18" s="1"/>
  <c r="AL24" i="24"/>
  <c r="AE12" i="18" s="1"/>
  <c r="AW24" i="24"/>
  <c r="AP12" i="18" s="1"/>
  <c r="N14" i="24"/>
  <c r="G7" i="17" s="1"/>
  <c r="V14" i="24"/>
  <c r="O7" i="17" s="1"/>
  <c r="AD14" i="24"/>
  <c r="W7" i="17" s="1"/>
  <c r="AL14" i="24"/>
  <c r="AE7" i="17" s="1"/>
  <c r="AT14" i="24"/>
  <c r="AM7" i="17" s="1"/>
  <c r="O14" i="24"/>
  <c r="H7" i="17" s="1"/>
  <c r="W14" i="24"/>
  <c r="P7" i="17" s="1"/>
  <c r="AE14" i="24"/>
  <c r="X7" i="17" s="1"/>
  <c r="AM14" i="24"/>
  <c r="AF7" i="17" s="1"/>
  <c r="AU14" i="24"/>
  <c r="AN7" i="17" s="1"/>
  <c r="P14" i="24"/>
  <c r="I7" i="17" s="1"/>
  <c r="X14" i="24"/>
  <c r="Q7" i="17" s="1"/>
  <c r="AF14" i="24"/>
  <c r="Y7" i="17" s="1"/>
  <c r="AN14" i="24"/>
  <c r="AG7" i="17" s="1"/>
  <c r="AV14" i="24"/>
  <c r="AO7" i="17" s="1"/>
  <c r="I14" i="24"/>
  <c r="B7" i="17" s="1"/>
  <c r="Q14" i="24"/>
  <c r="J7" i="17" s="1"/>
  <c r="Y14" i="24"/>
  <c r="R7" i="17" s="1"/>
  <c r="AG14" i="24"/>
  <c r="Z7" i="17" s="1"/>
  <c r="AO14" i="24"/>
  <c r="AH7" i="17" s="1"/>
  <c r="AW14" i="24"/>
  <c r="AP7" i="17" s="1"/>
  <c r="J14" i="24"/>
  <c r="C7" i="17" s="1"/>
  <c r="R14" i="24"/>
  <c r="K7" i="17" s="1"/>
  <c r="Z14" i="24"/>
  <c r="S7" i="17" s="1"/>
  <c r="AH14" i="24"/>
  <c r="AA7" i="17" s="1"/>
  <c r="AP14" i="24"/>
  <c r="AI7" i="17" s="1"/>
  <c r="AX14" i="24"/>
  <c r="AQ7" i="17" s="1"/>
  <c r="L14" i="24"/>
  <c r="E7" i="17" s="1"/>
  <c r="T14" i="24"/>
  <c r="M7" i="17" s="1"/>
  <c r="AB14" i="24"/>
  <c r="U7" i="17" s="1"/>
  <c r="AJ14" i="24"/>
  <c r="AC7" i="17" s="1"/>
  <c r="AR14" i="24"/>
  <c r="AK7" i="17" s="1"/>
  <c r="M14" i="24"/>
  <c r="F7" i="17" s="1"/>
  <c r="U14" i="24"/>
  <c r="N7" i="17" s="1"/>
  <c r="AC14" i="24"/>
  <c r="V7" i="17" s="1"/>
  <c r="AK14" i="24"/>
  <c r="AD7" i="17" s="1"/>
  <c r="AS14" i="24"/>
  <c r="AL7" i="17" s="1"/>
  <c r="AI14" i="24"/>
  <c r="AB7" i="17" s="1"/>
  <c r="AQ14" i="24"/>
  <c r="AJ7" i="17" s="1"/>
  <c r="K14" i="24"/>
  <c r="D7" i="17" s="1"/>
  <c r="S14" i="24"/>
  <c r="L7" i="17" s="1"/>
  <c r="AA14" i="24"/>
  <c r="T7" i="17" s="1"/>
  <c r="N6" i="24"/>
  <c r="G12" i="5" s="1"/>
  <c r="V6" i="24"/>
  <c r="O12" i="5" s="1"/>
  <c r="AD6" i="24"/>
  <c r="W12" i="5" s="1"/>
  <c r="AL6" i="24"/>
  <c r="AE12" i="5" s="1"/>
  <c r="AT6" i="24"/>
  <c r="AM12" i="5" s="1"/>
  <c r="O6" i="24"/>
  <c r="H12" i="5" s="1"/>
  <c r="W6" i="24"/>
  <c r="P12" i="5" s="1"/>
  <c r="AE6" i="24"/>
  <c r="X12" i="5" s="1"/>
  <c r="AM6" i="24"/>
  <c r="AF12" i="5" s="1"/>
  <c r="AU6" i="24"/>
  <c r="AN12" i="5" s="1"/>
  <c r="P6" i="24"/>
  <c r="I12" i="5" s="1"/>
  <c r="X6" i="24"/>
  <c r="Q12" i="5" s="1"/>
  <c r="AF6" i="24"/>
  <c r="Y12" i="5" s="1"/>
  <c r="AN6" i="24"/>
  <c r="AG12" i="5" s="1"/>
  <c r="AV6" i="24"/>
  <c r="AO12" i="5" s="1"/>
  <c r="I6" i="24"/>
  <c r="B12" i="5" s="1"/>
  <c r="Q6" i="24"/>
  <c r="J12" i="5" s="1"/>
  <c r="Y6" i="24"/>
  <c r="R12" i="5" s="1"/>
  <c r="AG6" i="24"/>
  <c r="Z12" i="5" s="1"/>
  <c r="AO6" i="24"/>
  <c r="AH12" i="5" s="1"/>
  <c r="AW6" i="24"/>
  <c r="AP12" i="5" s="1"/>
  <c r="J6" i="24"/>
  <c r="C12" i="5" s="1"/>
  <c r="R6" i="24"/>
  <c r="K12" i="5" s="1"/>
  <c r="Z6" i="24"/>
  <c r="S12" i="5" s="1"/>
  <c r="AH6" i="24"/>
  <c r="AA12" i="5" s="1"/>
  <c r="AP6" i="24"/>
  <c r="AI12" i="5" s="1"/>
  <c r="AX6" i="24"/>
  <c r="AQ12" i="5" s="1"/>
  <c r="L6" i="24"/>
  <c r="E12" i="5" s="1"/>
  <c r="T6" i="24"/>
  <c r="M12" i="5" s="1"/>
  <c r="AB6" i="24"/>
  <c r="U12" i="5" s="1"/>
  <c r="AJ6" i="24"/>
  <c r="AC12" i="5" s="1"/>
  <c r="AR6" i="24"/>
  <c r="AK12" i="5" s="1"/>
  <c r="M6" i="24"/>
  <c r="F12" i="5" s="1"/>
  <c r="U6" i="24"/>
  <c r="N12" i="5" s="1"/>
  <c r="AC6" i="24"/>
  <c r="V12" i="5" s="1"/>
  <c r="AK6" i="24"/>
  <c r="AD12" i="5" s="1"/>
  <c r="AS6" i="24"/>
  <c r="AL12" i="5" s="1"/>
  <c r="K6" i="24"/>
  <c r="D12" i="5" s="1"/>
  <c r="S6" i="24"/>
  <c r="L12" i="5" s="1"/>
  <c r="AA6" i="24"/>
  <c r="T12" i="5" s="1"/>
  <c r="AI6" i="24"/>
  <c r="AB12" i="5" s="1"/>
  <c r="AQ6" i="24"/>
  <c r="AJ12" i="5" s="1"/>
  <c r="AT4" i="24"/>
  <c r="AM2" i="5" s="1"/>
  <c r="AL4" i="24"/>
  <c r="AE2" i="5" s="1"/>
  <c r="AD4" i="24"/>
  <c r="W2" i="5" s="1"/>
  <c r="V4" i="24"/>
  <c r="O2" i="5" s="1"/>
  <c r="N4" i="24"/>
  <c r="G2" i="5" s="1"/>
  <c r="AU57" i="24"/>
  <c r="AN57" i="25" s="1"/>
  <c r="AM57" i="24"/>
  <c r="AF57" i="25" s="1"/>
  <c r="AE57" i="24"/>
  <c r="X57" i="25" s="1"/>
  <c r="W57" i="24"/>
  <c r="P57" i="25" s="1"/>
  <c r="O57" i="24"/>
  <c r="H57" i="25" s="1"/>
  <c r="AW56" i="24"/>
  <c r="AP52" i="25" s="1"/>
  <c r="AO56" i="24"/>
  <c r="AH52" i="25" s="1"/>
  <c r="AG56" i="24"/>
  <c r="Z52" i="25" s="1"/>
  <c r="Y56" i="24"/>
  <c r="R52" i="25" s="1"/>
  <c r="Q56" i="24"/>
  <c r="J52" i="25" s="1"/>
  <c r="I56" i="24"/>
  <c r="B52" i="25" s="1"/>
  <c r="AQ55" i="24"/>
  <c r="AJ47" i="25" s="1"/>
  <c r="AI55" i="24"/>
  <c r="AB47" i="25" s="1"/>
  <c r="AA55" i="24"/>
  <c r="T47" i="25" s="1"/>
  <c r="S55" i="24"/>
  <c r="L47" i="25" s="1"/>
  <c r="K55" i="24"/>
  <c r="D47" i="25" s="1"/>
  <c r="AS54" i="24"/>
  <c r="AL42" i="25" s="1"/>
  <c r="AK54" i="24"/>
  <c r="AD42" i="25" s="1"/>
  <c r="AC54" i="24"/>
  <c r="V42" i="25" s="1"/>
  <c r="U54" i="24"/>
  <c r="N42" i="25" s="1"/>
  <c r="M54" i="24"/>
  <c r="F42" i="25" s="1"/>
  <c r="AU53" i="24"/>
  <c r="AN37" i="25" s="1"/>
  <c r="AM53" i="24"/>
  <c r="AF37" i="25" s="1"/>
  <c r="AE53" i="24"/>
  <c r="X37" i="25" s="1"/>
  <c r="W53" i="24"/>
  <c r="P37" i="25" s="1"/>
  <c r="O53" i="24"/>
  <c r="H37" i="25" s="1"/>
  <c r="AW52" i="24"/>
  <c r="AP32" i="25" s="1"/>
  <c r="AO52" i="24"/>
  <c r="AH32" i="25" s="1"/>
  <c r="AG52" i="24"/>
  <c r="Z32" i="25" s="1"/>
  <c r="Y52" i="24"/>
  <c r="R32" i="25" s="1"/>
  <c r="Q52" i="24"/>
  <c r="J32" i="25" s="1"/>
  <c r="I52" i="24"/>
  <c r="B32" i="25" s="1"/>
  <c r="AQ51" i="24"/>
  <c r="AJ27" i="25" s="1"/>
  <c r="AI51" i="24"/>
  <c r="AB27" i="25" s="1"/>
  <c r="AA51" i="24"/>
  <c r="T27" i="25" s="1"/>
  <c r="S51" i="24"/>
  <c r="L27" i="25" s="1"/>
  <c r="K51" i="24"/>
  <c r="D27" i="25" s="1"/>
  <c r="AS50" i="24"/>
  <c r="AL22" i="25" s="1"/>
  <c r="AK50" i="24"/>
  <c r="AD22" i="25" s="1"/>
  <c r="AC50" i="24"/>
  <c r="V22" i="25" s="1"/>
  <c r="U50" i="24"/>
  <c r="N22" i="25" s="1"/>
  <c r="M50" i="24"/>
  <c r="F22" i="25" s="1"/>
  <c r="AU49" i="24"/>
  <c r="AN17" i="25" s="1"/>
  <c r="AM49" i="24"/>
  <c r="AF17" i="25" s="1"/>
  <c r="AE49" i="24"/>
  <c r="X17" i="25" s="1"/>
  <c r="W49" i="24"/>
  <c r="P17" i="25" s="1"/>
  <c r="O49" i="24"/>
  <c r="H17" i="25" s="1"/>
  <c r="AW48" i="24"/>
  <c r="AP12" i="25" s="1"/>
  <c r="AO48" i="24"/>
  <c r="AH12" i="25" s="1"/>
  <c r="AG48" i="24"/>
  <c r="Z12" i="25" s="1"/>
  <c r="Y48" i="24"/>
  <c r="R12" i="25" s="1"/>
  <c r="Q48" i="24"/>
  <c r="J12" i="25" s="1"/>
  <c r="I48" i="24"/>
  <c r="B12" i="25" s="1"/>
  <c r="AQ47" i="24"/>
  <c r="AJ7" i="25" s="1"/>
  <c r="AI47" i="24"/>
  <c r="AB7" i="25" s="1"/>
  <c r="AA47" i="24"/>
  <c r="T7" i="25" s="1"/>
  <c r="S47" i="24"/>
  <c r="L7" i="25" s="1"/>
  <c r="K47" i="24"/>
  <c r="D7" i="25" s="1"/>
  <c r="AS46" i="24"/>
  <c r="AL2" i="25" s="1"/>
  <c r="AK46" i="24"/>
  <c r="AD2" i="25" s="1"/>
  <c r="AC46" i="24"/>
  <c r="V2" i="25" s="1"/>
  <c r="U46" i="24"/>
  <c r="N2" i="25" s="1"/>
  <c r="L46" i="24"/>
  <c r="E2" i="25" s="1"/>
  <c r="AS45" i="24"/>
  <c r="AL32" i="23" s="1"/>
  <c r="AI45" i="24"/>
  <c r="AB32" i="23" s="1"/>
  <c r="Z45" i="24"/>
  <c r="S32" i="23" s="1"/>
  <c r="Q45" i="24"/>
  <c r="J32" i="23" s="1"/>
  <c r="AX44" i="24"/>
  <c r="AQ27" i="23" s="1"/>
  <c r="AO44" i="24"/>
  <c r="AH27" i="23" s="1"/>
  <c r="AF44" i="24"/>
  <c r="Y27" i="23" s="1"/>
  <c r="W44" i="24"/>
  <c r="P27" i="23" s="1"/>
  <c r="M44" i="24"/>
  <c r="F27" i="23" s="1"/>
  <c r="AT43" i="24"/>
  <c r="AM22" i="23" s="1"/>
  <c r="AK43" i="24"/>
  <c r="AD22" i="23" s="1"/>
  <c r="AB43" i="24"/>
  <c r="U22" i="23" s="1"/>
  <c r="S43" i="24"/>
  <c r="L22" i="23" s="1"/>
  <c r="J43" i="24"/>
  <c r="C22" i="23" s="1"/>
  <c r="AQ42" i="24"/>
  <c r="AJ17" i="23" s="1"/>
  <c r="AG42" i="24"/>
  <c r="Z17" i="23" s="1"/>
  <c r="X42" i="24"/>
  <c r="Q17" i="23" s="1"/>
  <c r="O42" i="24"/>
  <c r="H17" i="23" s="1"/>
  <c r="AV41" i="24"/>
  <c r="AO12" i="23" s="1"/>
  <c r="AM41" i="24"/>
  <c r="AF12" i="23" s="1"/>
  <c r="AD41" i="24"/>
  <c r="W12" i="23" s="1"/>
  <c r="U41" i="24"/>
  <c r="N12" i="23" s="1"/>
  <c r="K41" i="24"/>
  <c r="D12" i="23" s="1"/>
  <c r="AR40" i="24"/>
  <c r="AK7" i="23" s="1"/>
  <c r="AI40" i="24"/>
  <c r="AB7" i="23" s="1"/>
  <c r="Z40" i="24"/>
  <c r="S7" i="23" s="1"/>
  <c r="Q40" i="24"/>
  <c r="J7" i="23" s="1"/>
  <c r="AX39" i="24"/>
  <c r="AQ2" i="23" s="1"/>
  <c r="AO39" i="24"/>
  <c r="AH2" i="23" s="1"/>
  <c r="AE39" i="24"/>
  <c r="X2" i="23" s="1"/>
  <c r="V39" i="24"/>
  <c r="O2" i="23" s="1"/>
  <c r="M39" i="24"/>
  <c r="F2" i="23" s="1"/>
  <c r="AT38" i="24"/>
  <c r="AM17" i="22" s="1"/>
  <c r="AF38" i="24"/>
  <c r="Y17" i="22" s="1"/>
  <c r="AQ37" i="24"/>
  <c r="AJ12" i="22" s="1"/>
  <c r="K37" i="24"/>
  <c r="D12" i="22" s="1"/>
  <c r="U36" i="24"/>
  <c r="AE35" i="24"/>
  <c r="AO34" i="24"/>
  <c r="AH12" i="21" s="1"/>
  <c r="I34" i="24"/>
  <c r="B12" i="21" s="1"/>
  <c r="S33" i="24"/>
  <c r="L7" i="21" s="1"/>
  <c r="AC32" i="24"/>
  <c r="V2" i="21" s="1"/>
  <c r="AI31" i="24"/>
  <c r="AB12" i="19" s="1"/>
  <c r="AN30" i="24"/>
  <c r="AG7" i="19" s="1"/>
  <c r="AT29" i="24"/>
  <c r="AM2" i="19" s="1"/>
  <c r="I29" i="24"/>
  <c r="B2" i="19" s="1"/>
  <c r="O28" i="24"/>
  <c r="H12" i="20" s="1"/>
  <c r="T27" i="24"/>
  <c r="M7" i="20" s="1"/>
  <c r="T26" i="24"/>
  <c r="M2" i="20" s="1"/>
  <c r="R25" i="24"/>
  <c r="K27" i="18" s="1"/>
  <c r="R24" i="24"/>
  <c r="K12" i="18" s="1"/>
  <c r="AF21" i="24"/>
  <c r="AQ19" i="24"/>
  <c r="AJ2" i="18" s="1"/>
  <c r="T17" i="24"/>
  <c r="M22" i="17" s="1"/>
  <c r="M15" i="24"/>
  <c r="F12" i="17" s="1"/>
  <c r="AP15" i="24"/>
  <c r="AI12" i="17" s="1"/>
  <c r="J15" i="24"/>
  <c r="C12" i="17" s="1"/>
  <c r="AV57" i="24"/>
  <c r="AO57" i="25" s="1"/>
  <c r="M41" i="24"/>
  <c r="F12" i="23" s="1"/>
  <c r="P13" i="24"/>
  <c r="I2" i="17" s="1"/>
  <c r="X13" i="24"/>
  <c r="Q2" i="17" s="1"/>
  <c r="AF13" i="24"/>
  <c r="Y2" i="17" s="1"/>
  <c r="AN13" i="24"/>
  <c r="AG2" i="17" s="1"/>
  <c r="AV13" i="24"/>
  <c r="AO2" i="17" s="1"/>
  <c r="I13" i="24"/>
  <c r="B2" i="17" s="1"/>
  <c r="Q13" i="24"/>
  <c r="J2" i="17" s="1"/>
  <c r="Y13" i="24"/>
  <c r="R2" i="17" s="1"/>
  <c r="AG13" i="24"/>
  <c r="Z2" i="17" s="1"/>
  <c r="AO13" i="24"/>
  <c r="AH2" i="17" s="1"/>
  <c r="AW13" i="24"/>
  <c r="AP2" i="17" s="1"/>
  <c r="J13" i="24"/>
  <c r="C2" i="17" s="1"/>
  <c r="R13" i="24"/>
  <c r="K2" i="17" s="1"/>
  <c r="Z13" i="24"/>
  <c r="S2" i="17" s="1"/>
  <c r="AH13" i="24"/>
  <c r="AA2" i="17" s="1"/>
  <c r="AP13" i="24"/>
  <c r="AI2" i="17" s="1"/>
  <c r="AX13" i="24"/>
  <c r="AQ2" i="17" s="1"/>
  <c r="K13" i="24"/>
  <c r="D2" i="17" s="1"/>
  <c r="S13" i="24"/>
  <c r="L2" i="17" s="1"/>
  <c r="AA13" i="24"/>
  <c r="T2" i="17" s="1"/>
  <c r="AI13" i="24"/>
  <c r="AB2" i="17" s="1"/>
  <c r="AQ13" i="24"/>
  <c r="AJ2" i="17" s="1"/>
  <c r="L13" i="24"/>
  <c r="E2" i="17" s="1"/>
  <c r="T13" i="24"/>
  <c r="M2" i="17" s="1"/>
  <c r="AB13" i="24"/>
  <c r="U2" i="17" s="1"/>
  <c r="AJ13" i="24"/>
  <c r="AC2" i="17" s="1"/>
  <c r="AR13" i="24"/>
  <c r="AK2" i="17" s="1"/>
  <c r="N13" i="24"/>
  <c r="G2" i="17" s="1"/>
  <c r="V13" i="24"/>
  <c r="O2" i="17" s="1"/>
  <c r="AD13" i="24"/>
  <c r="W2" i="17" s="1"/>
  <c r="AL13" i="24"/>
  <c r="AE2" i="17" s="1"/>
  <c r="AT13" i="24"/>
  <c r="AM2" i="17" s="1"/>
  <c r="O13" i="24"/>
  <c r="H2" i="17" s="1"/>
  <c r="W13" i="24"/>
  <c r="P2" i="17" s="1"/>
  <c r="AE13" i="24"/>
  <c r="X2" i="17" s="1"/>
  <c r="AM13" i="24"/>
  <c r="AF2" i="17" s="1"/>
  <c r="AU13" i="24"/>
  <c r="AN2" i="17" s="1"/>
  <c r="M13" i="24"/>
  <c r="F2" i="17" s="1"/>
  <c r="U13" i="24"/>
  <c r="N2" i="17" s="1"/>
  <c r="AC13" i="24"/>
  <c r="V2" i="17" s="1"/>
  <c r="AK13" i="24"/>
  <c r="AD2" i="17" s="1"/>
  <c r="AS13" i="24"/>
  <c r="AL2" i="17" s="1"/>
  <c r="AC4" i="24"/>
  <c r="V2" i="5" s="1"/>
  <c r="U4" i="24"/>
  <c r="N2" i="5" s="1"/>
  <c r="M4" i="24"/>
  <c r="F2" i="5" s="1"/>
  <c r="AT57" i="24"/>
  <c r="AM57" i="25" s="1"/>
  <c r="AL57" i="24"/>
  <c r="AE57" i="25" s="1"/>
  <c r="AD57" i="24"/>
  <c r="W57" i="25" s="1"/>
  <c r="V57" i="24"/>
  <c r="O57" i="25" s="1"/>
  <c r="N57" i="24"/>
  <c r="G57" i="25" s="1"/>
  <c r="AV56" i="24"/>
  <c r="AO52" i="25" s="1"/>
  <c r="AN56" i="24"/>
  <c r="AG52" i="25" s="1"/>
  <c r="AF56" i="24"/>
  <c r="Y52" i="25" s="1"/>
  <c r="X56" i="24"/>
  <c r="Q52" i="25" s="1"/>
  <c r="P56" i="24"/>
  <c r="I52" i="25" s="1"/>
  <c r="AX55" i="24"/>
  <c r="AQ47" i="25" s="1"/>
  <c r="AP55" i="24"/>
  <c r="AI47" i="25" s="1"/>
  <c r="AH55" i="24"/>
  <c r="AA47" i="25" s="1"/>
  <c r="Z55" i="24"/>
  <c r="S47" i="25" s="1"/>
  <c r="R55" i="24"/>
  <c r="K47" i="25" s="1"/>
  <c r="J55" i="24"/>
  <c r="C47" i="25" s="1"/>
  <c r="AR54" i="24"/>
  <c r="AK42" i="25" s="1"/>
  <c r="AJ54" i="24"/>
  <c r="AC42" i="25" s="1"/>
  <c r="AB54" i="24"/>
  <c r="U42" i="25" s="1"/>
  <c r="T54" i="24"/>
  <c r="M42" i="25" s="1"/>
  <c r="L54" i="24"/>
  <c r="E42" i="25" s="1"/>
  <c r="AT53" i="24"/>
  <c r="AM37" i="25" s="1"/>
  <c r="AL53" i="24"/>
  <c r="AE37" i="25" s="1"/>
  <c r="AD53" i="24"/>
  <c r="W37" i="25" s="1"/>
  <c r="V53" i="24"/>
  <c r="O37" i="25" s="1"/>
  <c r="N53" i="24"/>
  <c r="G37" i="25" s="1"/>
  <c r="AV52" i="24"/>
  <c r="AO32" i="25" s="1"/>
  <c r="AN52" i="24"/>
  <c r="AG32" i="25" s="1"/>
  <c r="AF52" i="24"/>
  <c r="Y32" i="25" s="1"/>
  <c r="X52" i="24"/>
  <c r="Q32" i="25" s="1"/>
  <c r="P52" i="24"/>
  <c r="I32" i="25" s="1"/>
  <c r="AX51" i="24"/>
  <c r="AQ27" i="25" s="1"/>
  <c r="AP51" i="24"/>
  <c r="AI27" i="25" s="1"/>
  <c r="AH51" i="24"/>
  <c r="AA27" i="25" s="1"/>
  <c r="Z51" i="24"/>
  <c r="S27" i="25" s="1"/>
  <c r="R51" i="24"/>
  <c r="K27" i="25" s="1"/>
  <c r="J51" i="24"/>
  <c r="C27" i="25" s="1"/>
  <c r="AR50" i="24"/>
  <c r="AK22" i="25" s="1"/>
  <c r="AJ50" i="24"/>
  <c r="AC22" i="25" s="1"/>
  <c r="AB50" i="24"/>
  <c r="U22" i="25" s="1"/>
  <c r="T50" i="24"/>
  <c r="M22" i="25" s="1"/>
  <c r="L50" i="24"/>
  <c r="E22" i="25" s="1"/>
  <c r="AT49" i="24"/>
  <c r="AM17" i="25" s="1"/>
  <c r="AL49" i="24"/>
  <c r="AE17" i="25" s="1"/>
  <c r="AD49" i="24"/>
  <c r="W17" i="25" s="1"/>
  <c r="V49" i="24"/>
  <c r="O17" i="25" s="1"/>
  <c r="N49" i="24"/>
  <c r="G17" i="25" s="1"/>
  <c r="AV48" i="24"/>
  <c r="AO12" i="25" s="1"/>
  <c r="AN48" i="24"/>
  <c r="AG12" i="25" s="1"/>
  <c r="AF48" i="24"/>
  <c r="Y12" i="25" s="1"/>
  <c r="X48" i="24"/>
  <c r="Q12" i="25" s="1"/>
  <c r="P48" i="24"/>
  <c r="I12" i="25" s="1"/>
  <c r="AX47" i="24"/>
  <c r="AQ7" i="25" s="1"/>
  <c r="AP47" i="24"/>
  <c r="AI7" i="25" s="1"/>
  <c r="AH47" i="24"/>
  <c r="AA7" i="25" s="1"/>
  <c r="Z47" i="24"/>
  <c r="S7" i="25" s="1"/>
  <c r="R47" i="24"/>
  <c r="K7" i="25" s="1"/>
  <c r="J47" i="24"/>
  <c r="C7" i="25" s="1"/>
  <c r="AR46" i="24"/>
  <c r="AK2" i="25" s="1"/>
  <c r="AJ46" i="24"/>
  <c r="AC2" i="25" s="1"/>
  <c r="AB46" i="24"/>
  <c r="U2" i="25" s="1"/>
  <c r="T46" i="24"/>
  <c r="M2" i="25" s="1"/>
  <c r="K46" i="24"/>
  <c r="D2" i="25" s="1"/>
  <c r="AQ45" i="24"/>
  <c r="AJ32" i="23" s="1"/>
  <c r="AH45" i="24"/>
  <c r="AA32" i="23" s="1"/>
  <c r="Y45" i="24"/>
  <c r="R32" i="23" s="1"/>
  <c r="P45" i="24"/>
  <c r="I32" i="23" s="1"/>
  <c r="AW44" i="24"/>
  <c r="AP27" i="23" s="1"/>
  <c r="AN44" i="24"/>
  <c r="AG27" i="23" s="1"/>
  <c r="AE44" i="24"/>
  <c r="X27" i="23" s="1"/>
  <c r="U44" i="24"/>
  <c r="N27" i="23" s="1"/>
  <c r="L44" i="24"/>
  <c r="E27" i="23" s="1"/>
  <c r="AS43" i="24"/>
  <c r="AL22" i="23" s="1"/>
  <c r="AJ43" i="24"/>
  <c r="AC22" i="23" s="1"/>
  <c r="AA43" i="24"/>
  <c r="T22" i="23" s="1"/>
  <c r="R43" i="24"/>
  <c r="K22" i="23" s="1"/>
  <c r="I43" i="24"/>
  <c r="B22" i="23" s="1"/>
  <c r="AO42" i="24"/>
  <c r="AH17" i="23" s="1"/>
  <c r="AF42" i="24"/>
  <c r="Y17" i="23" s="1"/>
  <c r="W42" i="24"/>
  <c r="P17" i="23" s="1"/>
  <c r="N42" i="24"/>
  <c r="G17" i="23" s="1"/>
  <c r="AU41" i="24"/>
  <c r="AN12" i="23" s="1"/>
  <c r="AL41" i="24"/>
  <c r="AE12" i="23" s="1"/>
  <c r="AC41" i="24"/>
  <c r="V12" i="23" s="1"/>
  <c r="S41" i="24"/>
  <c r="L12" i="23" s="1"/>
  <c r="J41" i="24"/>
  <c r="C12" i="23" s="1"/>
  <c r="AQ40" i="24"/>
  <c r="AJ7" i="23" s="1"/>
  <c r="AH40" i="24"/>
  <c r="AA7" i="23" s="1"/>
  <c r="Y40" i="24"/>
  <c r="R7" i="23" s="1"/>
  <c r="P40" i="24"/>
  <c r="I7" i="23" s="1"/>
  <c r="AW39" i="24"/>
  <c r="AP2" i="23" s="1"/>
  <c r="AM39" i="24"/>
  <c r="AF2" i="23" s="1"/>
  <c r="AD39" i="24"/>
  <c r="W2" i="23" s="1"/>
  <c r="U39" i="24"/>
  <c r="N2" i="23" s="1"/>
  <c r="L39" i="24"/>
  <c r="E2" i="23" s="1"/>
  <c r="AS38" i="24"/>
  <c r="AL17" i="22" s="1"/>
  <c r="AE38" i="24"/>
  <c r="X17" i="22" s="1"/>
  <c r="AO37" i="24"/>
  <c r="AH12" i="22" s="1"/>
  <c r="I37" i="24"/>
  <c r="B12" i="22" s="1"/>
  <c r="S36" i="24"/>
  <c r="AC35" i="24"/>
  <c r="AM34" i="24"/>
  <c r="AF12" i="21" s="1"/>
  <c r="AW33" i="24"/>
  <c r="AP7" i="21" s="1"/>
  <c r="Q33" i="24"/>
  <c r="J7" i="21" s="1"/>
  <c r="AA32" i="24"/>
  <c r="T2" i="21" s="1"/>
  <c r="AG31" i="24"/>
  <c r="Z12" i="19" s="1"/>
  <c r="AR29" i="24"/>
  <c r="AK2" i="19" s="1"/>
  <c r="AW28" i="24"/>
  <c r="AP12" i="20" s="1"/>
  <c r="L28" i="24"/>
  <c r="E12" i="20" s="1"/>
  <c r="R27" i="24"/>
  <c r="K7" i="20" s="1"/>
  <c r="P26" i="24"/>
  <c r="I2" i="20" s="1"/>
  <c r="P25" i="24"/>
  <c r="I27" i="18" s="1"/>
  <c r="P24" i="24"/>
  <c r="I12" i="18" s="1"/>
  <c r="AM19" i="24"/>
  <c r="AF2" i="18" s="1"/>
  <c r="Y33" i="24"/>
  <c r="R7" i="21" s="1"/>
  <c r="Z25" i="24"/>
  <c r="S27" i="18" s="1"/>
  <c r="P22" i="24"/>
  <c r="I17" i="18" s="1"/>
  <c r="Q22" i="24"/>
  <c r="J17" i="18" s="1"/>
  <c r="Y22" i="24"/>
  <c r="R17" i="18" s="1"/>
  <c r="AG22" i="24"/>
  <c r="Z17" i="18" s="1"/>
  <c r="AO22" i="24"/>
  <c r="AH17" i="18" s="1"/>
  <c r="AW22" i="24"/>
  <c r="AP17" i="18" s="1"/>
  <c r="J22" i="24"/>
  <c r="C17" i="18" s="1"/>
  <c r="S22" i="24"/>
  <c r="L17" i="18" s="1"/>
  <c r="AA22" i="24"/>
  <c r="T17" i="18" s="1"/>
  <c r="AI22" i="24"/>
  <c r="AB17" i="18" s="1"/>
  <c r="AQ22" i="24"/>
  <c r="AJ17" i="18" s="1"/>
  <c r="K22" i="24"/>
  <c r="D17" i="18" s="1"/>
  <c r="T22" i="24"/>
  <c r="M17" i="18" s="1"/>
  <c r="AB22" i="24"/>
  <c r="U17" i="18" s="1"/>
  <c r="AJ22" i="24"/>
  <c r="AC17" i="18" s="1"/>
  <c r="AR22" i="24"/>
  <c r="AK17" i="18" s="1"/>
  <c r="N22" i="24"/>
  <c r="G17" i="18" s="1"/>
  <c r="W22" i="24"/>
  <c r="P17" i="18" s="1"/>
  <c r="AE22" i="24"/>
  <c r="X17" i="18" s="1"/>
  <c r="L22" i="24"/>
  <c r="E17" i="18" s="1"/>
  <c r="AC22" i="24"/>
  <c r="V17" i="18" s="1"/>
  <c r="AP22" i="24"/>
  <c r="AI17" i="18" s="1"/>
  <c r="M22" i="24"/>
  <c r="F17" i="18" s="1"/>
  <c r="AD22" i="24"/>
  <c r="W17" i="18" s="1"/>
  <c r="AS22" i="24"/>
  <c r="AL17" i="18" s="1"/>
  <c r="O22" i="24"/>
  <c r="H17" i="18" s="1"/>
  <c r="AF22" i="24"/>
  <c r="Y17" i="18" s="1"/>
  <c r="AT22" i="24"/>
  <c r="AM17" i="18" s="1"/>
  <c r="R22" i="24"/>
  <c r="K17" i="18" s="1"/>
  <c r="AH22" i="24"/>
  <c r="AA17" i="18" s="1"/>
  <c r="AU22" i="24"/>
  <c r="AN17" i="18" s="1"/>
  <c r="U22" i="24"/>
  <c r="N17" i="18" s="1"/>
  <c r="AK22" i="24"/>
  <c r="AD17" i="18" s="1"/>
  <c r="AV22" i="24"/>
  <c r="AO17" i="18" s="1"/>
  <c r="X22" i="24"/>
  <c r="Q17" i="18" s="1"/>
  <c r="AM22" i="24"/>
  <c r="AF17" i="18" s="1"/>
  <c r="I30" i="24"/>
  <c r="B7" i="19" s="1"/>
  <c r="Q30" i="24"/>
  <c r="J7" i="19" s="1"/>
  <c r="Y30" i="24"/>
  <c r="R7" i="19" s="1"/>
  <c r="AG30" i="24"/>
  <c r="Z7" i="19" s="1"/>
  <c r="AO30" i="24"/>
  <c r="AH7" i="19" s="1"/>
  <c r="AW30" i="24"/>
  <c r="AP7" i="19" s="1"/>
  <c r="N30" i="24"/>
  <c r="G7" i="19" s="1"/>
  <c r="W30" i="24"/>
  <c r="P7" i="19" s="1"/>
  <c r="AF30" i="24"/>
  <c r="Y7" i="19" s="1"/>
  <c r="AP30" i="24"/>
  <c r="AI7" i="19" s="1"/>
  <c r="O30" i="24"/>
  <c r="H7" i="19" s="1"/>
  <c r="X30" i="24"/>
  <c r="Q7" i="19" s="1"/>
  <c r="AH30" i="24"/>
  <c r="AA7" i="19" s="1"/>
  <c r="AQ30" i="24"/>
  <c r="AJ7" i="19" s="1"/>
  <c r="P30" i="24"/>
  <c r="I7" i="19" s="1"/>
  <c r="Z30" i="24"/>
  <c r="S7" i="19" s="1"/>
  <c r="AI30" i="24"/>
  <c r="AB7" i="19" s="1"/>
  <c r="AR30" i="24"/>
  <c r="AK7" i="19" s="1"/>
  <c r="R30" i="24"/>
  <c r="K7" i="19" s="1"/>
  <c r="AA30" i="24"/>
  <c r="T7" i="19" s="1"/>
  <c r="AJ30" i="24"/>
  <c r="AC7" i="19" s="1"/>
  <c r="AS30" i="24"/>
  <c r="AL7" i="19" s="1"/>
  <c r="J30" i="24"/>
  <c r="C7" i="19" s="1"/>
  <c r="S30" i="24"/>
  <c r="L7" i="19" s="1"/>
  <c r="AB30" i="24"/>
  <c r="U7" i="19" s="1"/>
  <c r="AK30" i="24"/>
  <c r="AD7" i="19" s="1"/>
  <c r="AT30" i="24"/>
  <c r="AM7" i="19" s="1"/>
  <c r="L30" i="24"/>
  <c r="E7" i="19" s="1"/>
  <c r="U30" i="24"/>
  <c r="N7" i="19" s="1"/>
  <c r="AD30" i="24"/>
  <c r="W7" i="19" s="1"/>
  <c r="AM30" i="24"/>
  <c r="AF7" i="19" s="1"/>
  <c r="AV30" i="24"/>
  <c r="AO7" i="19" s="1"/>
  <c r="J21" i="24"/>
  <c r="R21" i="24"/>
  <c r="Z21" i="24"/>
  <c r="AH21" i="24"/>
  <c r="AP21" i="24"/>
  <c r="AX21" i="24"/>
  <c r="M21" i="24"/>
  <c r="V21" i="24"/>
  <c r="AE21" i="24"/>
  <c r="AN21" i="24"/>
  <c r="AW21" i="24"/>
  <c r="O21" i="24"/>
  <c r="X21" i="24"/>
  <c r="AG21" i="24"/>
  <c r="AQ21" i="24"/>
  <c r="P21" i="24"/>
  <c r="Y21" i="24"/>
  <c r="AI21" i="24"/>
  <c r="AR21" i="24"/>
  <c r="K21" i="24"/>
  <c r="T21" i="24"/>
  <c r="AC21" i="24"/>
  <c r="AL21" i="24"/>
  <c r="AU21" i="24"/>
  <c r="Q21" i="24"/>
  <c r="AJ21" i="24"/>
  <c r="S21" i="24"/>
  <c r="AK21" i="24"/>
  <c r="U21" i="24"/>
  <c r="AM21" i="24"/>
  <c r="W21" i="24"/>
  <c r="AO21" i="24"/>
  <c r="AA21" i="24"/>
  <c r="AS21" i="24"/>
  <c r="L21" i="24"/>
  <c r="AD21" i="24"/>
  <c r="AV21" i="24"/>
  <c r="J12" i="24"/>
  <c r="C42" i="5" s="1"/>
  <c r="R12" i="24"/>
  <c r="K42" i="5" s="1"/>
  <c r="Z12" i="24"/>
  <c r="S42" i="5" s="1"/>
  <c r="AH12" i="24"/>
  <c r="AA42" i="5" s="1"/>
  <c r="AP12" i="24"/>
  <c r="AI42" i="5" s="1"/>
  <c r="AX12" i="24"/>
  <c r="AQ42" i="5" s="1"/>
  <c r="K12" i="24"/>
  <c r="D42" i="5" s="1"/>
  <c r="S12" i="24"/>
  <c r="L42" i="5" s="1"/>
  <c r="AA12" i="24"/>
  <c r="T42" i="5" s="1"/>
  <c r="AI12" i="24"/>
  <c r="AB42" i="5" s="1"/>
  <c r="AQ12" i="24"/>
  <c r="AJ42" i="5" s="1"/>
  <c r="L12" i="24"/>
  <c r="E42" i="5" s="1"/>
  <c r="T12" i="24"/>
  <c r="M42" i="5" s="1"/>
  <c r="AB12" i="24"/>
  <c r="U42" i="5" s="1"/>
  <c r="AJ12" i="24"/>
  <c r="AC42" i="5" s="1"/>
  <c r="AR12" i="24"/>
  <c r="AK42" i="5" s="1"/>
  <c r="M12" i="24"/>
  <c r="F42" i="5" s="1"/>
  <c r="U12" i="24"/>
  <c r="N42" i="5" s="1"/>
  <c r="AC12" i="24"/>
  <c r="V42" i="5" s="1"/>
  <c r="AK12" i="24"/>
  <c r="AD42" i="5" s="1"/>
  <c r="AS12" i="24"/>
  <c r="AL42" i="5" s="1"/>
  <c r="N12" i="24"/>
  <c r="G42" i="5" s="1"/>
  <c r="V12" i="24"/>
  <c r="O42" i="5" s="1"/>
  <c r="AD12" i="24"/>
  <c r="W42" i="5" s="1"/>
  <c r="AL12" i="24"/>
  <c r="AE42" i="5" s="1"/>
  <c r="AT12" i="24"/>
  <c r="AM42" i="5" s="1"/>
  <c r="P12" i="24"/>
  <c r="I42" i="5" s="1"/>
  <c r="X12" i="24"/>
  <c r="Q42" i="5" s="1"/>
  <c r="AF12" i="24"/>
  <c r="Y42" i="5" s="1"/>
  <c r="AN12" i="24"/>
  <c r="AG42" i="5" s="1"/>
  <c r="AV12" i="24"/>
  <c r="AO42" i="5" s="1"/>
  <c r="B42" i="5"/>
  <c r="Q12" i="24"/>
  <c r="J42" i="5" s="1"/>
  <c r="Y12" i="24"/>
  <c r="R42" i="5" s="1"/>
  <c r="AG12" i="24"/>
  <c r="Z42" i="5" s="1"/>
  <c r="AO12" i="24"/>
  <c r="AH42" i="5" s="1"/>
  <c r="AW12" i="24"/>
  <c r="AP42" i="5" s="1"/>
  <c r="O12" i="24"/>
  <c r="H42" i="5" s="1"/>
  <c r="W12" i="24"/>
  <c r="P42" i="5" s="1"/>
  <c r="AE12" i="24"/>
  <c r="X42" i="5" s="1"/>
  <c r="AM12" i="24"/>
  <c r="AF42" i="5" s="1"/>
  <c r="AU12" i="24"/>
  <c r="AN42" i="5" s="1"/>
  <c r="O23" i="24"/>
  <c r="W23" i="24"/>
  <c r="AE23" i="24"/>
  <c r="AM23" i="24"/>
  <c r="AU23" i="24"/>
  <c r="I23" i="24"/>
  <c r="Q23" i="24"/>
  <c r="Y23" i="24"/>
  <c r="AG23" i="24"/>
  <c r="AO23" i="24"/>
  <c r="AW23" i="24"/>
  <c r="J23" i="24"/>
  <c r="R23" i="24"/>
  <c r="Z23" i="24"/>
  <c r="AH23" i="24"/>
  <c r="AP23" i="24"/>
  <c r="M23" i="24"/>
  <c r="AA23" i="24"/>
  <c r="AL23" i="24"/>
  <c r="N23" i="24"/>
  <c r="AB23" i="24"/>
  <c r="AN23" i="24"/>
  <c r="P23" i="24"/>
  <c r="AC23" i="24"/>
  <c r="AQ23" i="24"/>
  <c r="S23" i="24"/>
  <c r="AD23" i="24"/>
  <c r="AR23" i="24"/>
  <c r="T23" i="24"/>
  <c r="AF23" i="24"/>
  <c r="AS23" i="24"/>
  <c r="K23" i="24"/>
  <c r="V23" i="24"/>
  <c r="AJ23" i="24"/>
  <c r="AV23" i="24"/>
  <c r="AR4" i="24"/>
  <c r="AK2" i="5" s="1"/>
  <c r="AJ4" i="24"/>
  <c r="AC2" i="5" s="1"/>
  <c r="AB4" i="24"/>
  <c r="U2" i="5" s="1"/>
  <c r="T4" i="24"/>
  <c r="M2" i="5" s="1"/>
  <c r="L4" i="24"/>
  <c r="E2" i="5" s="1"/>
  <c r="AS57" i="24"/>
  <c r="AL57" i="25" s="1"/>
  <c r="AK57" i="24"/>
  <c r="AD57" i="25" s="1"/>
  <c r="AC57" i="24"/>
  <c r="V57" i="25" s="1"/>
  <c r="U57" i="24"/>
  <c r="N57" i="25" s="1"/>
  <c r="M57" i="24"/>
  <c r="F57" i="25" s="1"/>
  <c r="AU56" i="24"/>
  <c r="AN52" i="25" s="1"/>
  <c r="AM56" i="24"/>
  <c r="AF52" i="25" s="1"/>
  <c r="AE56" i="24"/>
  <c r="X52" i="25" s="1"/>
  <c r="W56" i="24"/>
  <c r="P52" i="25" s="1"/>
  <c r="O56" i="24"/>
  <c r="H52" i="25" s="1"/>
  <c r="AW55" i="24"/>
  <c r="AP47" i="25" s="1"/>
  <c r="AO55" i="24"/>
  <c r="AH47" i="25" s="1"/>
  <c r="AG55" i="24"/>
  <c r="Z47" i="25" s="1"/>
  <c r="Y55" i="24"/>
  <c r="R47" i="25" s="1"/>
  <c r="Q55" i="24"/>
  <c r="J47" i="25" s="1"/>
  <c r="I55" i="24"/>
  <c r="B47" i="25" s="1"/>
  <c r="AQ54" i="24"/>
  <c r="AJ42" i="25" s="1"/>
  <c r="AI54" i="24"/>
  <c r="AB42" i="25" s="1"/>
  <c r="AA54" i="24"/>
  <c r="T42" i="25" s="1"/>
  <c r="S54" i="24"/>
  <c r="L42" i="25" s="1"/>
  <c r="K54" i="24"/>
  <c r="D42" i="25" s="1"/>
  <c r="AS53" i="24"/>
  <c r="AL37" i="25" s="1"/>
  <c r="AK53" i="24"/>
  <c r="AD37" i="25" s="1"/>
  <c r="AC53" i="24"/>
  <c r="V37" i="25" s="1"/>
  <c r="U53" i="24"/>
  <c r="N37" i="25" s="1"/>
  <c r="M53" i="24"/>
  <c r="F37" i="25" s="1"/>
  <c r="AU52" i="24"/>
  <c r="AN32" i="25" s="1"/>
  <c r="AM52" i="24"/>
  <c r="AF32" i="25" s="1"/>
  <c r="AE52" i="24"/>
  <c r="X32" i="25" s="1"/>
  <c r="W52" i="24"/>
  <c r="P32" i="25" s="1"/>
  <c r="O52" i="24"/>
  <c r="H32" i="25" s="1"/>
  <c r="AW51" i="24"/>
  <c r="AP27" i="25" s="1"/>
  <c r="AO51" i="24"/>
  <c r="AH27" i="25" s="1"/>
  <c r="AG51" i="24"/>
  <c r="Z27" i="25" s="1"/>
  <c r="Y51" i="24"/>
  <c r="R27" i="25" s="1"/>
  <c r="Q51" i="24"/>
  <c r="J27" i="25" s="1"/>
  <c r="I51" i="24"/>
  <c r="B27" i="25" s="1"/>
  <c r="AQ50" i="24"/>
  <c r="AJ22" i="25" s="1"/>
  <c r="AI50" i="24"/>
  <c r="AB22" i="25" s="1"/>
  <c r="AA50" i="24"/>
  <c r="T22" i="25" s="1"/>
  <c r="S50" i="24"/>
  <c r="L22" i="25" s="1"/>
  <c r="K50" i="24"/>
  <c r="D22" i="25" s="1"/>
  <c r="AS49" i="24"/>
  <c r="AL17" i="25" s="1"/>
  <c r="AK49" i="24"/>
  <c r="AD17" i="25" s="1"/>
  <c r="AC49" i="24"/>
  <c r="V17" i="25" s="1"/>
  <c r="U49" i="24"/>
  <c r="N17" i="25" s="1"/>
  <c r="M49" i="24"/>
  <c r="F17" i="25" s="1"/>
  <c r="AU48" i="24"/>
  <c r="AN12" i="25" s="1"/>
  <c r="AM48" i="24"/>
  <c r="AF12" i="25" s="1"/>
  <c r="AE48" i="24"/>
  <c r="X12" i="25" s="1"/>
  <c r="W48" i="24"/>
  <c r="P12" i="25" s="1"/>
  <c r="O48" i="24"/>
  <c r="H12" i="25" s="1"/>
  <c r="AW47" i="24"/>
  <c r="AP7" i="25" s="1"/>
  <c r="AO47" i="24"/>
  <c r="AH7" i="25" s="1"/>
  <c r="AG47" i="24"/>
  <c r="Z7" i="25" s="1"/>
  <c r="Y47" i="24"/>
  <c r="R7" i="25" s="1"/>
  <c r="Q47" i="24"/>
  <c r="J7" i="25" s="1"/>
  <c r="I47" i="24"/>
  <c r="B7" i="25" s="1"/>
  <c r="AQ46" i="24"/>
  <c r="AJ2" i="25" s="1"/>
  <c r="AI46" i="24"/>
  <c r="AB2" i="25" s="1"/>
  <c r="AA46" i="24"/>
  <c r="T2" i="25" s="1"/>
  <c r="S46" i="24"/>
  <c r="L2" i="25" s="1"/>
  <c r="I46" i="24"/>
  <c r="B2" i="25" s="1"/>
  <c r="AP45" i="24"/>
  <c r="AI32" i="23" s="1"/>
  <c r="AG45" i="24"/>
  <c r="Z32" i="23" s="1"/>
  <c r="X45" i="24"/>
  <c r="Q32" i="23" s="1"/>
  <c r="O45" i="24"/>
  <c r="H32" i="23" s="1"/>
  <c r="AV44" i="24"/>
  <c r="AO27" i="23" s="1"/>
  <c r="AM44" i="24"/>
  <c r="AF27" i="23" s="1"/>
  <c r="AC44" i="24"/>
  <c r="V27" i="23" s="1"/>
  <c r="T44" i="24"/>
  <c r="M27" i="23" s="1"/>
  <c r="K44" i="24"/>
  <c r="D27" i="23" s="1"/>
  <c r="AR43" i="24"/>
  <c r="AK22" i="23" s="1"/>
  <c r="AI43" i="24"/>
  <c r="AB22" i="23" s="1"/>
  <c r="Z43" i="24"/>
  <c r="S22" i="23" s="1"/>
  <c r="Q43" i="24"/>
  <c r="J22" i="23" s="1"/>
  <c r="AW42" i="24"/>
  <c r="AP17" i="23" s="1"/>
  <c r="AN42" i="24"/>
  <c r="AG17" i="23" s="1"/>
  <c r="AE42" i="24"/>
  <c r="X17" i="23" s="1"/>
  <c r="V42" i="24"/>
  <c r="O17" i="23" s="1"/>
  <c r="M42" i="24"/>
  <c r="F17" i="23" s="1"/>
  <c r="AT41" i="24"/>
  <c r="AM12" i="23" s="1"/>
  <c r="AK41" i="24"/>
  <c r="AD12" i="23" s="1"/>
  <c r="AA41" i="24"/>
  <c r="T12" i="23" s="1"/>
  <c r="R41" i="24"/>
  <c r="K12" i="23" s="1"/>
  <c r="I41" i="24"/>
  <c r="B12" i="23" s="1"/>
  <c r="AP40" i="24"/>
  <c r="AI7" i="23" s="1"/>
  <c r="AG40" i="24"/>
  <c r="Z7" i="23" s="1"/>
  <c r="X40" i="24"/>
  <c r="Q7" i="23" s="1"/>
  <c r="O40" i="24"/>
  <c r="H7" i="23" s="1"/>
  <c r="AU39" i="24"/>
  <c r="AN2" i="23" s="1"/>
  <c r="AL39" i="24"/>
  <c r="AE2" i="23" s="1"/>
  <c r="AC39" i="24"/>
  <c r="V2" i="23" s="1"/>
  <c r="T39" i="24"/>
  <c r="M2" i="23" s="1"/>
  <c r="K39" i="24"/>
  <c r="D2" i="23" s="1"/>
  <c r="AQ38" i="24"/>
  <c r="AJ17" i="22" s="1"/>
  <c r="Y38" i="24"/>
  <c r="R17" i="22" s="1"/>
  <c r="AI37" i="24"/>
  <c r="AB12" i="22" s="1"/>
  <c r="AS36" i="24"/>
  <c r="M36" i="24"/>
  <c r="W35" i="24"/>
  <c r="AG34" i="24"/>
  <c r="Z12" i="21" s="1"/>
  <c r="AQ33" i="24"/>
  <c r="AJ7" i="21" s="1"/>
  <c r="K33" i="24"/>
  <c r="D7" i="21" s="1"/>
  <c r="T32" i="24"/>
  <c r="M2" i="21" s="1"/>
  <c r="Z31" i="24"/>
  <c r="S12" i="19" s="1"/>
  <c r="AE30" i="24"/>
  <c r="X7" i="19" s="1"/>
  <c r="AK29" i="24"/>
  <c r="AD2" i="19" s="1"/>
  <c r="AP28" i="24"/>
  <c r="AI12" i="20" s="1"/>
  <c r="AV27" i="24"/>
  <c r="AO7" i="20" s="1"/>
  <c r="J27" i="24"/>
  <c r="C7" i="20" s="1"/>
  <c r="AX25" i="24"/>
  <c r="AQ27" i="18" s="1"/>
  <c r="AX24" i="24"/>
  <c r="AQ12" i="18" s="1"/>
  <c r="AX23" i="24"/>
  <c r="AN22" i="24"/>
  <c r="AG17" i="18" s="1"/>
  <c r="N21" i="24"/>
  <c r="T19" i="24"/>
  <c r="M2" i="18" s="1"/>
  <c r="AN57" i="24"/>
  <c r="AG57" i="25" s="1"/>
  <c r="L11" i="24"/>
  <c r="E37" i="5" s="1"/>
  <c r="T11" i="24"/>
  <c r="M37" i="5" s="1"/>
  <c r="AB11" i="24"/>
  <c r="U37" i="5" s="1"/>
  <c r="AJ11" i="24"/>
  <c r="AC37" i="5" s="1"/>
  <c r="AR11" i="24"/>
  <c r="AK37" i="5" s="1"/>
  <c r="M11" i="24"/>
  <c r="F37" i="5" s="1"/>
  <c r="U11" i="24"/>
  <c r="N37" i="5" s="1"/>
  <c r="AC11" i="24"/>
  <c r="V37" i="5" s="1"/>
  <c r="AK11" i="24"/>
  <c r="AD37" i="5" s="1"/>
  <c r="AS11" i="24"/>
  <c r="AL37" i="5" s="1"/>
  <c r="N11" i="24"/>
  <c r="G37" i="5" s="1"/>
  <c r="V11" i="24"/>
  <c r="O37" i="5" s="1"/>
  <c r="AD11" i="24"/>
  <c r="W37" i="5" s="1"/>
  <c r="AL11" i="24"/>
  <c r="AE37" i="5" s="1"/>
  <c r="AT11" i="24"/>
  <c r="AM37" i="5" s="1"/>
  <c r="O11" i="24"/>
  <c r="H37" i="5" s="1"/>
  <c r="W11" i="24"/>
  <c r="P37" i="5" s="1"/>
  <c r="AE11" i="24"/>
  <c r="X37" i="5" s="1"/>
  <c r="AM11" i="24"/>
  <c r="AF37" i="5" s="1"/>
  <c r="AU11" i="24"/>
  <c r="AN37" i="5" s="1"/>
  <c r="P11" i="24"/>
  <c r="I37" i="5" s="1"/>
  <c r="X11" i="24"/>
  <c r="Q37" i="5" s="1"/>
  <c r="AF11" i="24"/>
  <c r="Y37" i="5" s="1"/>
  <c r="AN11" i="24"/>
  <c r="AG37" i="5" s="1"/>
  <c r="AV11" i="24"/>
  <c r="AO37" i="5" s="1"/>
  <c r="J11" i="24"/>
  <c r="C37" i="5" s="1"/>
  <c r="R11" i="24"/>
  <c r="K37" i="5" s="1"/>
  <c r="Z11" i="24"/>
  <c r="S37" i="5" s="1"/>
  <c r="AH11" i="24"/>
  <c r="AA37" i="5" s="1"/>
  <c r="AP11" i="24"/>
  <c r="AI37" i="5" s="1"/>
  <c r="AX11" i="24"/>
  <c r="AQ37" i="5" s="1"/>
  <c r="K11" i="24"/>
  <c r="D37" i="5" s="1"/>
  <c r="S11" i="24"/>
  <c r="L37" i="5" s="1"/>
  <c r="AA11" i="24"/>
  <c r="T37" i="5" s="1"/>
  <c r="AI11" i="24"/>
  <c r="AB37" i="5" s="1"/>
  <c r="AQ11" i="24"/>
  <c r="AJ37" i="5" s="1"/>
  <c r="AG11" i="24"/>
  <c r="Z37" i="5" s="1"/>
  <c r="AO11" i="24"/>
  <c r="AH37" i="5" s="1"/>
  <c r="AW11" i="24"/>
  <c r="AP37" i="5" s="1"/>
  <c r="I11" i="24"/>
  <c r="B37" i="5" s="1"/>
  <c r="Q11" i="24"/>
  <c r="J37" i="5" s="1"/>
  <c r="AA4" i="24"/>
  <c r="T2" i="5" s="1"/>
  <c r="K4" i="24"/>
  <c r="D2" i="5" s="1"/>
  <c r="AR57" i="24"/>
  <c r="AK57" i="25" s="1"/>
  <c r="T57" i="24"/>
  <c r="M57" i="25" s="1"/>
  <c r="L57" i="24"/>
  <c r="E57" i="25" s="1"/>
  <c r="AL56" i="24"/>
  <c r="AE52" i="25" s="1"/>
  <c r="AD56" i="24"/>
  <c r="W52" i="25" s="1"/>
  <c r="V56" i="24"/>
  <c r="O52" i="25" s="1"/>
  <c r="N56" i="24"/>
  <c r="G52" i="25" s="1"/>
  <c r="AV55" i="24"/>
  <c r="AO47" i="25" s="1"/>
  <c r="AN55" i="24"/>
  <c r="AG47" i="25" s="1"/>
  <c r="AF55" i="24"/>
  <c r="Y47" i="25" s="1"/>
  <c r="X55" i="24"/>
  <c r="Q47" i="25" s="1"/>
  <c r="P55" i="24"/>
  <c r="I47" i="25" s="1"/>
  <c r="AP54" i="24"/>
  <c r="AI42" i="25" s="1"/>
  <c r="AH54" i="24"/>
  <c r="AA42" i="25" s="1"/>
  <c r="Z54" i="24"/>
  <c r="S42" i="25" s="1"/>
  <c r="R54" i="24"/>
  <c r="K42" i="25" s="1"/>
  <c r="J54" i="24"/>
  <c r="C42" i="25" s="1"/>
  <c r="AR53" i="24"/>
  <c r="AK37" i="25" s="1"/>
  <c r="AJ53" i="24"/>
  <c r="AC37" i="25" s="1"/>
  <c r="AB53" i="24"/>
  <c r="U37" i="25" s="1"/>
  <c r="T53" i="24"/>
  <c r="M37" i="25" s="1"/>
  <c r="L53" i="24"/>
  <c r="E37" i="25" s="1"/>
  <c r="AT52" i="24"/>
  <c r="AM32" i="25" s="1"/>
  <c r="AL52" i="24"/>
  <c r="AE32" i="25" s="1"/>
  <c r="AD52" i="24"/>
  <c r="W32" i="25" s="1"/>
  <c r="V52" i="24"/>
  <c r="O32" i="25" s="1"/>
  <c r="N52" i="24"/>
  <c r="G32" i="25" s="1"/>
  <c r="AV51" i="24"/>
  <c r="AO27" i="25" s="1"/>
  <c r="AN51" i="24"/>
  <c r="AG27" i="25" s="1"/>
  <c r="AF51" i="24"/>
  <c r="Y27" i="25" s="1"/>
  <c r="X51" i="24"/>
  <c r="Q27" i="25" s="1"/>
  <c r="P51" i="24"/>
  <c r="I27" i="25" s="1"/>
  <c r="AX50" i="24"/>
  <c r="AQ22" i="25" s="1"/>
  <c r="AP50" i="24"/>
  <c r="AI22" i="25" s="1"/>
  <c r="AH50" i="24"/>
  <c r="AA22" i="25" s="1"/>
  <c r="Z50" i="24"/>
  <c r="S22" i="25" s="1"/>
  <c r="R50" i="24"/>
  <c r="K22" i="25" s="1"/>
  <c r="J50" i="24"/>
  <c r="C22" i="25" s="1"/>
  <c r="AR49" i="24"/>
  <c r="AK17" i="25" s="1"/>
  <c r="AJ49" i="24"/>
  <c r="AC17" i="25" s="1"/>
  <c r="AB49" i="24"/>
  <c r="U17" i="25" s="1"/>
  <c r="T49" i="24"/>
  <c r="M17" i="25" s="1"/>
  <c r="L49" i="24"/>
  <c r="E17" i="25" s="1"/>
  <c r="AT48" i="24"/>
  <c r="AM12" i="25" s="1"/>
  <c r="AL48" i="24"/>
  <c r="AE12" i="25" s="1"/>
  <c r="AD48" i="24"/>
  <c r="W12" i="25" s="1"/>
  <c r="V48" i="24"/>
  <c r="O12" i="25" s="1"/>
  <c r="N48" i="24"/>
  <c r="G12" i="25" s="1"/>
  <c r="AV47" i="24"/>
  <c r="AO7" i="25" s="1"/>
  <c r="AN47" i="24"/>
  <c r="AG7" i="25" s="1"/>
  <c r="AF47" i="24"/>
  <c r="Y7" i="25" s="1"/>
  <c r="X47" i="24"/>
  <c r="Q7" i="25" s="1"/>
  <c r="P47" i="24"/>
  <c r="I7" i="25" s="1"/>
  <c r="AX46" i="24"/>
  <c r="AQ2" i="25" s="1"/>
  <c r="AP46" i="24"/>
  <c r="AI2" i="25" s="1"/>
  <c r="AH46" i="24"/>
  <c r="AA2" i="25" s="1"/>
  <c r="Z46" i="24"/>
  <c r="S2" i="25" s="1"/>
  <c r="Q46" i="24"/>
  <c r="J2" i="25" s="1"/>
  <c r="AX45" i="24"/>
  <c r="AQ32" i="23" s="1"/>
  <c r="AO45" i="24"/>
  <c r="AH32" i="23" s="1"/>
  <c r="AF45" i="24"/>
  <c r="Y32" i="23" s="1"/>
  <c r="W45" i="24"/>
  <c r="P32" i="23" s="1"/>
  <c r="N45" i="24"/>
  <c r="G32" i="23" s="1"/>
  <c r="AU44" i="24"/>
  <c r="AN27" i="23" s="1"/>
  <c r="AK44" i="24"/>
  <c r="AD27" i="23" s="1"/>
  <c r="AB44" i="24"/>
  <c r="U27" i="23" s="1"/>
  <c r="S44" i="24"/>
  <c r="L27" i="23" s="1"/>
  <c r="AQ43" i="24"/>
  <c r="AJ22" i="23" s="1"/>
  <c r="AH43" i="24"/>
  <c r="AA22" i="23" s="1"/>
  <c r="Y43" i="24"/>
  <c r="R22" i="23" s="1"/>
  <c r="O43" i="24"/>
  <c r="H22" i="23" s="1"/>
  <c r="AV42" i="24"/>
  <c r="AO17" i="23" s="1"/>
  <c r="AM42" i="24"/>
  <c r="AF17" i="23" s="1"/>
  <c r="AD42" i="24"/>
  <c r="W17" i="23" s="1"/>
  <c r="U42" i="24"/>
  <c r="N17" i="23" s="1"/>
  <c r="L42" i="24"/>
  <c r="E17" i="23" s="1"/>
  <c r="AS41" i="24"/>
  <c r="AL12" i="23" s="1"/>
  <c r="AI41" i="24"/>
  <c r="AB12" i="23" s="1"/>
  <c r="Z41" i="24"/>
  <c r="S12" i="23" s="1"/>
  <c r="Q41" i="24"/>
  <c r="J12" i="23" s="1"/>
  <c r="AX40" i="24"/>
  <c r="AQ7" i="23" s="1"/>
  <c r="AO40" i="24"/>
  <c r="AH7" i="23" s="1"/>
  <c r="AF40" i="24"/>
  <c r="Y7" i="23" s="1"/>
  <c r="W40" i="24"/>
  <c r="P7" i="23" s="1"/>
  <c r="M40" i="24"/>
  <c r="F7" i="23" s="1"/>
  <c r="AT39" i="24"/>
  <c r="AM2" i="23" s="1"/>
  <c r="AK39" i="24"/>
  <c r="AD2" i="23" s="1"/>
  <c r="AB39" i="24"/>
  <c r="U2" i="23" s="1"/>
  <c r="S39" i="24"/>
  <c r="L2" i="23" s="1"/>
  <c r="AO38" i="24"/>
  <c r="AH17" i="22" s="1"/>
  <c r="W38" i="24"/>
  <c r="P17" i="22" s="1"/>
  <c r="AG37" i="24"/>
  <c r="Z12" i="22" s="1"/>
  <c r="AQ36" i="24"/>
  <c r="U35" i="24"/>
  <c r="AE34" i="24"/>
  <c r="X12" i="21" s="1"/>
  <c r="AO33" i="24"/>
  <c r="AH7" i="21" s="1"/>
  <c r="I33" i="24"/>
  <c r="B7" i="21" s="1"/>
  <c r="R32" i="24"/>
  <c r="K2" i="21" s="1"/>
  <c r="X31" i="24"/>
  <c r="Q12" i="19" s="1"/>
  <c r="AC30" i="24"/>
  <c r="V7" i="19" s="1"/>
  <c r="AS27" i="24"/>
  <c r="AL7" i="20" s="1"/>
  <c r="AV26" i="24"/>
  <c r="AO2" i="20" s="1"/>
  <c r="AV25" i="24"/>
  <c r="AO27" i="18" s="1"/>
  <c r="AV24" i="24"/>
  <c r="AO12" i="18" s="1"/>
  <c r="AT23" i="24"/>
  <c r="AL22" i="24"/>
  <c r="AE17" i="18" s="1"/>
  <c r="I21" i="24"/>
  <c r="P39" i="24"/>
  <c r="I2" i="23" s="1"/>
  <c r="X39" i="24"/>
  <c r="Q2" i="23" s="1"/>
  <c r="AF39" i="24"/>
  <c r="Y2" i="23" s="1"/>
  <c r="AN39" i="24"/>
  <c r="AG2" i="23" s="1"/>
  <c r="AV39" i="24"/>
  <c r="AO2" i="23" s="1"/>
  <c r="P5" i="24"/>
  <c r="I7" i="5" s="1"/>
  <c r="X5" i="24"/>
  <c r="Q7" i="5" s="1"/>
  <c r="AF5" i="24"/>
  <c r="Y7" i="5" s="1"/>
  <c r="AN5" i="24"/>
  <c r="AG7" i="5" s="1"/>
  <c r="AV5" i="24"/>
  <c r="AO7" i="5" s="1"/>
  <c r="I5" i="24"/>
  <c r="B7" i="5" s="1"/>
  <c r="Q5" i="24"/>
  <c r="J7" i="5" s="1"/>
  <c r="Y5" i="24"/>
  <c r="R7" i="5" s="1"/>
  <c r="AG5" i="24"/>
  <c r="Z7" i="5" s="1"/>
  <c r="AO5" i="24"/>
  <c r="AH7" i="5" s="1"/>
  <c r="AW5" i="24"/>
  <c r="AP7" i="5" s="1"/>
  <c r="J5" i="24"/>
  <c r="C7" i="5" s="1"/>
  <c r="R5" i="24"/>
  <c r="K7" i="5" s="1"/>
  <c r="Z5" i="24"/>
  <c r="S7" i="5" s="1"/>
  <c r="AH5" i="24"/>
  <c r="AA7" i="5" s="1"/>
  <c r="AP5" i="24"/>
  <c r="AI7" i="5" s="1"/>
  <c r="AX5" i="24"/>
  <c r="AQ7" i="5" s="1"/>
  <c r="K5" i="24"/>
  <c r="D7" i="5" s="1"/>
  <c r="S5" i="24"/>
  <c r="L7" i="5" s="1"/>
  <c r="AA5" i="24"/>
  <c r="T7" i="5" s="1"/>
  <c r="AI5" i="24"/>
  <c r="AB7" i="5" s="1"/>
  <c r="AQ5" i="24"/>
  <c r="AJ7" i="5" s="1"/>
  <c r="L5" i="24"/>
  <c r="E7" i="5" s="1"/>
  <c r="T5" i="24"/>
  <c r="M7" i="5" s="1"/>
  <c r="AB5" i="24"/>
  <c r="U7" i="5" s="1"/>
  <c r="AJ5" i="24"/>
  <c r="AC7" i="5" s="1"/>
  <c r="AR5" i="24"/>
  <c r="AK7" i="5" s="1"/>
  <c r="N5" i="24"/>
  <c r="G7" i="5" s="1"/>
  <c r="V5" i="24"/>
  <c r="O7" i="5" s="1"/>
  <c r="AD5" i="24"/>
  <c r="W7" i="5" s="1"/>
  <c r="AL5" i="24"/>
  <c r="AE7" i="5" s="1"/>
  <c r="AT5" i="24"/>
  <c r="AM7" i="5" s="1"/>
  <c r="O5" i="24"/>
  <c r="H7" i="5" s="1"/>
  <c r="W5" i="24"/>
  <c r="P7" i="5" s="1"/>
  <c r="AE5" i="24"/>
  <c r="X7" i="5" s="1"/>
  <c r="AM5" i="24"/>
  <c r="AF7" i="5" s="1"/>
  <c r="AU5" i="24"/>
  <c r="AN7" i="5" s="1"/>
  <c r="AC5" i="24"/>
  <c r="V7" i="5" s="1"/>
  <c r="AK5" i="24"/>
  <c r="AD7" i="5" s="1"/>
  <c r="AS5" i="24"/>
  <c r="AL7" i="5" s="1"/>
  <c r="M5" i="24"/>
  <c r="F7" i="5" s="1"/>
  <c r="U5" i="24"/>
  <c r="N7" i="5" s="1"/>
  <c r="J61" i="24"/>
  <c r="C77" i="25" s="1"/>
  <c r="R61" i="24"/>
  <c r="K77" i="25" s="1"/>
  <c r="Z61" i="24"/>
  <c r="S77" i="25" s="1"/>
  <c r="AH61" i="24"/>
  <c r="AA77" i="25" s="1"/>
  <c r="AP61" i="24"/>
  <c r="AI77" i="25" s="1"/>
  <c r="AX61" i="24"/>
  <c r="AQ77" i="25" s="1"/>
  <c r="K61" i="24"/>
  <c r="D77" i="25" s="1"/>
  <c r="S61" i="24"/>
  <c r="L77" i="25" s="1"/>
  <c r="AA61" i="24"/>
  <c r="T77" i="25" s="1"/>
  <c r="AI61" i="24"/>
  <c r="AB77" i="25" s="1"/>
  <c r="AQ61" i="24"/>
  <c r="AJ77" i="25" s="1"/>
  <c r="L61" i="24"/>
  <c r="E77" i="25" s="1"/>
  <c r="T61" i="24"/>
  <c r="M77" i="25" s="1"/>
  <c r="AB61" i="24"/>
  <c r="U77" i="25" s="1"/>
  <c r="AJ61" i="24"/>
  <c r="AC77" i="25" s="1"/>
  <c r="AR61" i="24"/>
  <c r="AK77" i="25" s="1"/>
  <c r="M61" i="24"/>
  <c r="F77" i="25" s="1"/>
  <c r="U61" i="24"/>
  <c r="N77" i="25" s="1"/>
  <c r="AC61" i="24"/>
  <c r="V77" i="25" s="1"/>
  <c r="AK61" i="24"/>
  <c r="AD77" i="25" s="1"/>
  <c r="AS61" i="24"/>
  <c r="AL77" i="25" s="1"/>
  <c r="N61" i="24"/>
  <c r="G77" i="25" s="1"/>
  <c r="V61" i="24"/>
  <c r="O77" i="25" s="1"/>
  <c r="AD61" i="24"/>
  <c r="W77" i="25" s="1"/>
  <c r="AL61" i="24"/>
  <c r="AE77" i="25" s="1"/>
  <c r="AT61" i="24"/>
  <c r="AM77" i="25" s="1"/>
  <c r="P61" i="24"/>
  <c r="I77" i="25" s="1"/>
  <c r="X61" i="24"/>
  <c r="Q77" i="25" s="1"/>
  <c r="AF61" i="24"/>
  <c r="Y77" i="25" s="1"/>
  <c r="AN61" i="24"/>
  <c r="AG77" i="25" s="1"/>
  <c r="AV61" i="24"/>
  <c r="AO77" i="25" s="1"/>
  <c r="I61" i="24"/>
  <c r="B77" i="25" s="1"/>
  <c r="Q61" i="24"/>
  <c r="J77" i="25" s="1"/>
  <c r="Y61" i="24"/>
  <c r="R77" i="25" s="1"/>
  <c r="AG61" i="24"/>
  <c r="Z77" i="25" s="1"/>
  <c r="AO61" i="24"/>
  <c r="AH77" i="25" s="1"/>
  <c r="AW61" i="24"/>
  <c r="AP77" i="25" s="1"/>
  <c r="O61" i="24"/>
  <c r="H77" i="25" s="1"/>
  <c r="W61" i="24"/>
  <c r="P77" i="25" s="1"/>
  <c r="AE61" i="24"/>
  <c r="X77" i="25" s="1"/>
  <c r="AM61" i="24"/>
  <c r="AF77" i="25" s="1"/>
  <c r="AU61" i="24"/>
  <c r="AN77" i="25" s="1"/>
  <c r="K29" i="24"/>
  <c r="D2" i="19" s="1"/>
  <c r="S29" i="24"/>
  <c r="L2" i="19" s="1"/>
  <c r="AA29" i="24"/>
  <c r="T2" i="19" s="1"/>
  <c r="AI29" i="24"/>
  <c r="AB2" i="19" s="1"/>
  <c r="AQ29" i="24"/>
  <c r="AJ2" i="19" s="1"/>
  <c r="J29" i="24"/>
  <c r="C2" i="19" s="1"/>
  <c r="T29" i="24"/>
  <c r="M2" i="19" s="1"/>
  <c r="AC29" i="24"/>
  <c r="V2" i="19" s="1"/>
  <c r="AL29" i="24"/>
  <c r="AE2" i="19" s="1"/>
  <c r="AU29" i="24"/>
  <c r="AN2" i="19" s="1"/>
  <c r="L29" i="24"/>
  <c r="E2" i="19" s="1"/>
  <c r="U29" i="24"/>
  <c r="N2" i="19" s="1"/>
  <c r="AD29" i="24"/>
  <c r="W2" i="19" s="1"/>
  <c r="AM29" i="24"/>
  <c r="AF2" i="19" s="1"/>
  <c r="AV29" i="24"/>
  <c r="AO2" i="19" s="1"/>
  <c r="M29" i="24"/>
  <c r="F2" i="19" s="1"/>
  <c r="V29" i="24"/>
  <c r="O2" i="19" s="1"/>
  <c r="AE29" i="24"/>
  <c r="X2" i="19" s="1"/>
  <c r="AN29" i="24"/>
  <c r="AG2" i="19" s="1"/>
  <c r="AW29" i="24"/>
  <c r="AP2" i="19" s="1"/>
  <c r="N29" i="24"/>
  <c r="G2" i="19" s="1"/>
  <c r="W29" i="24"/>
  <c r="P2" i="19" s="1"/>
  <c r="AF29" i="24"/>
  <c r="Y2" i="19" s="1"/>
  <c r="AO29" i="24"/>
  <c r="AH2" i="19" s="1"/>
  <c r="AX29" i="24"/>
  <c r="AQ2" i="19" s="1"/>
  <c r="O29" i="24"/>
  <c r="H2" i="19" s="1"/>
  <c r="X29" i="24"/>
  <c r="Q2" i="19" s="1"/>
  <c r="AG29" i="24"/>
  <c r="Z2" i="19" s="1"/>
  <c r="AP29" i="24"/>
  <c r="AI2" i="19" s="1"/>
  <c r="Q29" i="24"/>
  <c r="J2" i="19" s="1"/>
  <c r="Z29" i="24"/>
  <c r="S2" i="19" s="1"/>
  <c r="AJ29" i="24"/>
  <c r="AC2" i="19" s="1"/>
  <c r="AS29" i="24"/>
  <c r="AL2" i="19" s="1"/>
  <c r="I4" i="24"/>
  <c r="B2" i="5" s="1"/>
  <c r="S4" i="24"/>
  <c r="L2" i="5" s="1"/>
  <c r="AB57" i="24"/>
  <c r="U57" i="25" s="1"/>
  <c r="AT56" i="24"/>
  <c r="AM52" i="25" s="1"/>
  <c r="AX54" i="24"/>
  <c r="AQ42" i="25" s="1"/>
  <c r="L60" i="24"/>
  <c r="E72" i="25" s="1"/>
  <c r="T60" i="24"/>
  <c r="M72" i="25" s="1"/>
  <c r="AB60" i="24"/>
  <c r="U72" i="25" s="1"/>
  <c r="AJ60" i="24"/>
  <c r="AC72" i="25" s="1"/>
  <c r="AR60" i="24"/>
  <c r="AK72" i="25" s="1"/>
  <c r="M60" i="24"/>
  <c r="F72" i="25" s="1"/>
  <c r="U60" i="24"/>
  <c r="N72" i="25" s="1"/>
  <c r="AC60" i="24"/>
  <c r="V72" i="25" s="1"/>
  <c r="AK60" i="24"/>
  <c r="AD72" i="25" s="1"/>
  <c r="AS60" i="24"/>
  <c r="AL72" i="25" s="1"/>
  <c r="N60" i="24"/>
  <c r="G72" i="25" s="1"/>
  <c r="V60" i="24"/>
  <c r="O72" i="25" s="1"/>
  <c r="AD60" i="24"/>
  <c r="W72" i="25" s="1"/>
  <c r="AL60" i="24"/>
  <c r="AE72" i="25" s="1"/>
  <c r="AT60" i="24"/>
  <c r="AM72" i="25" s="1"/>
  <c r="O60" i="24"/>
  <c r="H72" i="25" s="1"/>
  <c r="W60" i="24"/>
  <c r="P72" i="25" s="1"/>
  <c r="AE60" i="24"/>
  <c r="X72" i="25" s="1"/>
  <c r="AM60" i="24"/>
  <c r="AF72" i="25" s="1"/>
  <c r="AU60" i="24"/>
  <c r="AN72" i="25" s="1"/>
  <c r="P60" i="24"/>
  <c r="I72" i="25" s="1"/>
  <c r="X60" i="24"/>
  <c r="Q72" i="25" s="1"/>
  <c r="AF60" i="24"/>
  <c r="Y72" i="25" s="1"/>
  <c r="AN60" i="24"/>
  <c r="AG72" i="25" s="1"/>
  <c r="AV60" i="24"/>
  <c r="AO72" i="25" s="1"/>
  <c r="J60" i="24"/>
  <c r="C72" i="25" s="1"/>
  <c r="R60" i="24"/>
  <c r="K72" i="25" s="1"/>
  <c r="Z60" i="24"/>
  <c r="S72" i="25" s="1"/>
  <c r="AH60" i="24"/>
  <c r="AA72" i="25" s="1"/>
  <c r="AP60" i="24"/>
  <c r="AI72" i="25" s="1"/>
  <c r="AX60" i="24"/>
  <c r="AQ72" i="25" s="1"/>
  <c r="K60" i="24"/>
  <c r="D72" i="25" s="1"/>
  <c r="S60" i="24"/>
  <c r="L72" i="25" s="1"/>
  <c r="AA60" i="24"/>
  <c r="T72" i="25" s="1"/>
  <c r="AI60" i="24"/>
  <c r="AB72" i="25" s="1"/>
  <c r="AQ60" i="24"/>
  <c r="AJ72" i="25" s="1"/>
  <c r="AW60" i="24"/>
  <c r="AP72" i="25" s="1"/>
  <c r="I60" i="24"/>
  <c r="B72" i="25" s="1"/>
  <c r="Q60" i="24"/>
  <c r="J72" i="25" s="1"/>
  <c r="Y60" i="24"/>
  <c r="R72" i="25" s="1"/>
  <c r="AG60" i="24"/>
  <c r="Z72" i="25" s="1"/>
  <c r="AO60" i="24"/>
  <c r="AH72" i="25" s="1"/>
  <c r="N44" i="24"/>
  <c r="G27" i="23" s="1"/>
  <c r="V44" i="24"/>
  <c r="O27" i="23" s="1"/>
  <c r="AD44" i="24"/>
  <c r="W27" i="23" s="1"/>
  <c r="AL44" i="24"/>
  <c r="AE27" i="23" s="1"/>
  <c r="AT44" i="24"/>
  <c r="AM27" i="23" s="1"/>
  <c r="N36" i="24"/>
  <c r="V36" i="24"/>
  <c r="AD36" i="24"/>
  <c r="AL36" i="24"/>
  <c r="AT36" i="24"/>
  <c r="O36" i="24"/>
  <c r="W36" i="24"/>
  <c r="AE36" i="24"/>
  <c r="AM36" i="24"/>
  <c r="AU36" i="24"/>
  <c r="P36" i="24"/>
  <c r="X36" i="24"/>
  <c r="AF36" i="24"/>
  <c r="AN36" i="24"/>
  <c r="AV36" i="24"/>
  <c r="I36" i="24"/>
  <c r="Q36" i="24"/>
  <c r="Y36" i="24"/>
  <c r="AG36" i="24"/>
  <c r="AO36" i="24"/>
  <c r="AW36" i="24"/>
  <c r="J36" i="24"/>
  <c r="R36" i="24"/>
  <c r="Z36" i="24"/>
  <c r="AH36" i="24"/>
  <c r="AP36" i="24"/>
  <c r="AX36" i="24"/>
  <c r="L36" i="24"/>
  <c r="T36" i="24"/>
  <c r="AB36" i="24"/>
  <c r="AJ36" i="24"/>
  <c r="AR36" i="24"/>
  <c r="M28" i="24"/>
  <c r="F12" i="20" s="1"/>
  <c r="U28" i="24"/>
  <c r="N12" i="20" s="1"/>
  <c r="AC28" i="24"/>
  <c r="V12" i="20" s="1"/>
  <c r="AK28" i="24"/>
  <c r="AD12" i="20" s="1"/>
  <c r="AS28" i="24"/>
  <c r="AL12" i="20" s="1"/>
  <c r="P28" i="24"/>
  <c r="I12" i="20" s="1"/>
  <c r="Y28" i="24"/>
  <c r="R12" i="20" s="1"/>
  <c r="AH28" i="24"/>
  <c r="AA12" i="20" s="1"/>
  <c r="AQ28" i="24"/>
  <c r="AJ12" i="20" s="1"/>
  <c r="Q28" i="24"/>
  <c r="J12" i="20" s="1"/>
  <c r="Z28" i="24"/>
  <c r="S12" i="20" s="1"/>
  <c r="AI28" i="24"/>
  <c r="AB12" i="20" s="1"/>
  <c r="AR28" i="24"/>
  <c r="AK12" i="20" s="1"/>
  <c r="I28" i="24"/>
  <c r="B12" i="20" s="1"/>
  <c r="R28" i="24"/>
  <c r="K12" i="20" s="1"/>
  <c r="AA28" i="24"/>
  <c r="T12" i="20" s="1"/>
  <c r="AJ28" i="24"/>
  <c r="AC12" i="20" s="1"/>
  <c r="AT28" i="24"/>
  <c r="AM12" i="20" s="1"/>
  <c r="J28" i="24"/>
  <c r="C12" i="20" s="1"/>
  <c r="S28" i="24"/>
  <c r="L12" i="20" s="1"/>
  <c r="AB28" i="24"/>
  <c r="U12" i="20" s="1"/>
  <c r="AL28" i="24"/>
  <c r="AE12" i="20" s="1"/>
  <c r="AU28" i="24"/>
  <c r="AN12" i="20" s="1"/>
  <c r="K28" i="24"/>
  <c r="D12" i="20" s="1"/>
  <c r="T28" i="24"/>
  <c r="M12" i="20" s="1"/>
  <c r="AD28" i="24"/>
  <c r="W12" i="20" s="1"/>
  <c r="AM28" i="24"/>
  <c r="AF12" i="20" s="1"/>
  <c r="AV28" i="24"/>
  <c r="AO12" i="20" s="1"/>
  <c r="N28" i="24"/>
  <c r="G12" i="20" s="1"/>
  <c r="W28" i="24"/>
  <c r="P12" i="20" s="1"/>
  <c r="AF28" i="24"/>
  <c r="Y12" i="20" s="1"/>
  <c r="AO28" i="24"/>
  <c r="AH12" i="20" s="1"/>
  <c r="AX28" i="24"/>
  <c r="AQ12" i="20" s="1"/>
  <c r="N19" i="24"/>
  <c r="G2" i="18" s="1"/>
  <c r="V19" i="24"/>
  <c r="O2" i="18" s="1"/>
  <c r="AD19" i="24"/>
  <c r="W2" i="18" s="1"/>
  <c r="AL19" i="24"/>
  <c r="AE2" i="18" s="1"/>
  <c r="AT19" i="24"/>
  <c r="AM2" i="18" s="1"/>
  <c r="J19" i="24"/>
  <c r="C2" i="18" s="1"/>
  <c r="O19" i="24"/>
  <c r="H2" i="18" s="1"/>
  <c r="X19" i="24"/>
  <c r="Q2" i="18" s="1"/>
  <c r="AG19" i="24"/>
  <c r="Z2" i="18" s="1"/>
  <c r="AP19" i="24"/>
  <c r="AI2" i="18" s="1"/>
  <c r="P19" i="24"/>
  <c r="I2" i="18" s="1"/>
  <c r="Y19" i="24"/>
  <c r="R2" i="18" s="1"/>
  <c r="AH19" i="24"/>
  <c r="AA2" i="18" s="1"/>
  <c r="Q19" i="24"/>
  <c r="J2" i="18" s="1"/>
  <c r="Z19" i="24"/>
  <c r="S2" i="18" s="1"/>
  <c r="AI19" i="24"/>
  <c r="AB2" i="18" s="1"/>
  <c r="AR19" i="24"/>
  <c r="AK2" i="18" s="1"/>
  <c r="R19" i="24"/>
  <c r="K2" i="18" s="1"/>
  <c r="AA19" i="24"/>
  <c r="T2" i="18" s="1"/>
  <c r="AJ19" i="24"/>
  <c r="AC2" i="18" s="1"/>
  <c r="AS19" i="24"/>
  <c r="AL2" i="18" s="1"/>
  <c r="L19" i="24"/>
  <c r="E2" i="18" s="1"/>
  <c r="U19" i="24"/>
  <c r="N2" i="18" s="1"/>
  <c r="AE19" i="24"/>
  <c r="X2" i="18" s="1"/>
  <c r="AN19" i="24"/>
  <c r="AG2" i="18" s="1"/>
  <c r="AW19" i="24"/>
  <c r="AP2" i="18" s="1"/>
  <c r="W19" i="24"/>
  <c r="P2" i="18" s="1"/>
  <c r="AU19" i="24"/>
  <c r="AN2" i="18" s="1"/>
  <c r="AB19" i="24"/>
  <c r="U2" i="18" s="1"/>
  <c r="AV19" i="24"/>
  <c r="AO2" i="18" s="1"/>
  <c r="AC19" i="24"/>
  <c r="V2" i="18" s="1"/>
  <c r="AX19" i="24"/>
  <c r="AQ2" i="18" s="1"/>
  <c r="I19" i="24"/>
  <c r="B2" i="18" s="1"/>
  <c r="AF19" i="24"/>
  <c r="Y2" i="18" s="1"/>
  <c r="K19" i="24"/>
  <c r="D2" i="18" s="1"/>
  <c r="AK19" i="24"/>
  <c r="AD2" i="18" s="1"/>
  <c r="S19" i="24"/>
  <c r="L2" i="18" s="1"/>
  <c r="AO19" i="24"/>
  <c r="AH2" i="18" s="1"/>
  <c r="N10" i="24"/>
  <c r="G32" i="5" s="1"/>
  <c r="V10" i="24"/>
  <c r="O32" i="5" s="1"/>
  <c r="AD10" i="24"/>
  <c r="W32" i="5" s="1"/>
  <c r="AL10" i="24"/>
  <c r="AE32" i="5" s="1"/>
  <c r="AT10" i="24"/>
  <c r="AM32" i="5" s="1"/>
  <c r="O10" i="24"/>
  <c r="H32" i="5" s="1"/>
  <c r="W10" i="24"/>
  <c r="P32" i="5" s="1"/>
  <c r="AE10" i="24"/>
  <c r="X32" i="5" s="1"/>
  <c r="AM10" i="24"/>
  <c r="AF32" i="5" s="1"/>
  <c r="AU10" i="24"/>
  <c r="AN32" i="5" s="1"/>
  <c r="P10" i="24"/>
  <c r="I32" i="5" s="1"/>
  <c r="X10" i="24"/>
  <c r="Q32" i="5" s="1"/>
  <c r="AF10" i="24"/>
  <c r="Y32" i="5" s="1"/>
  <c r="AN10" i="24"/>
  <c r="AG32" i="5" s="1"/>
  <c r="AV10" i="24"/>
  <c r="AO32" i="5" s="1"/>
  <c r="I10" i="24"/>
  <c r="B32" i="5" s="1"/>
  <c r="Q10" i="24"/>
  <c r="J32" i="5" s="1"/>
  <c r="Y10" i="24"/>
  <c r="R32" i="5" s="1"/>
  <c r="AG10" i="24"/>
  <c r="Z32" i="5" s="1"/>
  <c r="AO10" i="24"/>
  <c r="AH32" i="5" s="1"/>
  <c r="AW10" i="24"/>
  <c r="AP32" i="5" s="1"/>
  <c r="J10" i="24"/>
  <c r="C32" i="5" s="1"/>
  <c r="R10" i="24"/>
  <c r="K32" i="5" s="1"/>
  <c r="Z10" i="24"/>
  <c r="S32" i="5" s="1"/>
  <c r="AH10" i="24"/>
  <c r="AA32" i="5" s="1"/>
  <c r="AP10" i="24"/>
  <c r="AI32" i="5" s="1"/>
  <c r="AX10" i="24"/>
  <c r="AQ32" i="5" s="1"/>
  <c r="L10" i="24"/>
  <c r="E32" i="5" s="1"/>
  <c r="T10" i="24"/>
  <c r="M32" i="5" s="1"/>
  <c r="AB10" i="24"/>
  <c r="U32" i="5" s="1"/>
  <c r="AJ10" i="24"/>
  <c r="AC32" i="5" s="1"/>
  <c r="AR10" i="24"/>
  <c r="AK32" i="5" s="1"/>
  <c r="M10" i="24"/>
  <c r="F32" i="5" s="1"/>
  <c r="U10" i="24"/>
  <c r="N32" i="5" s="1"/>
  <c r="AC10" i="24"/>
  <c r="V32" i="5" s="1"/>
  <c r="AK10" i="24"/>
  <c r="AD32" i="5" s="1"/>
  <c r="AS10" i="24"/>
  <c r="AL32" i="5" s="1"/>
  <c r="K10" i="24"/>
  <c r="D32" i="5" s="1"/>
  <c r="S10" i="24"/>
  <c r="L32" i="5" s="1"/>
  <c r="AA10" i="24"/>
  <c r="T32" i="5" s="1"/>
  <c r="AI10" i="24"/>
  <c r="AB32" i="5" s="1"/>
  <c r="AQ10" i="24"/>
  <c r="AJ32" i="5" s="1"/>
  <c r="AX4" i="24"/>
  <c r="AQ2" i="5" s="1"/>
  <c r="AP4" i="24"/>
  <c r="AI2" i="5" s="1"/>
  <c r="AH4" i="24"/>
  <c r="AA2" i="5" s="1"/>
  <c r="Z4" i="24"/>
  <c r="S2" i="5" s="1"/>
  <c r="R4" i="24"/>
  <c r="K2" i="5" s="1"/>
  <c r="J4" i="24"/>
  <c r="C2" i="5" s="1"/>
  <c r="AQ57" i="24"/>
  <c r="AJ57" i="25" s="1"/>
  <c r="AI57" i="24"/>
  <c r="AB57" i="25" s="1"/>
  <c r="AA57" i="24"/>
  <c r="T57" i="25" s="1"/>
  <c r="S57" i="24"/>
  <c r="L57" i="25" s="1"/>
  <c r="K57" i="24"/>
  <c r="D57" i="25" s="1"/>
  <c r="AS56" i="24"/>
  <c r="AL52" i="25" s="1"/>
  <c r="AK56" i="24"/>
  <c r="AD52" i="25" s="1"/>
  <c r="AC56" i="24"/>
  <c r="V52" i="25" s="1"/>
  <c r="U56" i="24"/>
  <c r="N52" i="25" s="1"/>
  <c r="M56" i="24"/>
  <c r="F52" i="25" s="1"/>
  <c r="AU55" i="24"/>
  <c r="AN47" i="25" s="1"/>
  <c r="AM55" i="24"/>
  <c r="AF47" i="25" s="1"/>
  <c r="AE55" i="24"/>
  <c r="X47" i="25" s="1"/>
  <c r="W55" i="24"/>
  <c r="P47" i="25" s="1"/>
  <c r="O55" i="24"/>
  <c r="H47" i="25" s="1"/>
  <c r="AW54" i="24"/>
  <c r="AP42" i="25" s="1"/>
  <c r="AO54" i="24"/>
  <c r="AH42" i="25" s="1"/>
  <c r="AG54" i="24"/>
  <c r="Z42" i="25" s="1"/>
  <c r="Y54" i="24"/>
  <c r="R42" i="25" s="1"/>
  <c r="Q54" i="24"/>
  <c r="J42" i="25" s="1"/>
  <c r="I54" i="24"/>
  <c r="B42" i="25" s="1"/>
  <c r="AQ53" i="24"/>
  <c r="AJ37" i="25" s="1"/>
  <c r="AI53" i="24"/>
  <c r="AB37" i="25" s="1"/>
  <c r="AA53" i="24"/>
  <c r="T37" i="25" s="1"/>
  <c r="S53" i="24"/>
  <c r="L37" i="25" s="1"/>
  <c r="K53" i="24"/>
  <c r="D37" i="25" s="1"/>
  <c r="AS52" i="24"/>
  <c r="AL32" i="25" s="1"/>
  <c r="AK52" i="24"/>
  <c r="AD32" i="25" s="1"/>
  <c r="AC52" i="24"/>
  <c r="V32" i="25" s="1"/>
  <c r="U52" i="24"/>
  <c r="N32" i="25" s="1"/>
  <c r="M52" i="24"/>
  <c r="F32" i="25" s="1"/>
  <c r="AU51" i="24"/>
  <c r="AN27" i="25" s="1"/>
  <c r="AM51" i="24"/>
  <c r="AF27" i="25" s="1"/>
  <c r="AE51" i="24"/>
  <c r="X27" i="25" s="1"/>
  <c r="W51" i="24"/>
  <c r="P27" i="25" s="1"/>
  <c r="O51" i="24"/>
  <c r="H27" i="25" s="1"/>
  <c r="AW50" i="24"/>
  <c r="AP22" i="25" s="1"/>
  <c r="AO50" i="24"/>
  <c r="AH22" i="25" s="1"/>
  <c r="AG50" i="24"/>
  <c r="Z22" i="25" s="1"/>
  <c r="Y50" i="24"/>
  <c r="R22" i="25" s="1"/>
  <c r="Q50" i="24"/>
  <c r="J22" i="25" s="1"/>
  <c r="I50" i="24"/>
  <c r="B22" i="25" s="1"/>
  <c r="AQ49" i="24"/>
  <c r="AJ17" i="25" s="1"/>
  <c r="AI49" i="24"/>
  <c r="AB17" i="25" s="1"/>
  <c r="AA49" i="24"/>
  <c r="T17" i="25" s="1"/>
  <c r="S49" i="24"/>
  <c r="L17" i="25" s="1"/>
  <c r="K49" i="24"/>
  <c r="D17" i="25" s="1"/>
  <c r="AS48" i="24"/>
  <c r="AL12" i="25" s="1"/>
  <c r="AK48" i="24"/>
  <c r="AD12" i="25" s="1"/>
  <c r="AC48" i="24"/>
  <c r="V12" i="25" s="1"/>
  <c r="U48" i="24"/>
  <c r="N12" i="25" s="1"/>
  <c r="M48" i="24"/>
  <c r="F12" i="25" s="1"/>
  <c r="AU47" i="24"/>
  <c r="AN7" i="25" s="1"/>
  <c r="AM47" i="24"/>
  <c r="AF7" i="25" s="1"/>
  <c r="AE47" i="24"/>
  <c r="X7" i="25" s="1"/>
  <c r="W47" i="24"/>
  <c r="P7" i="25" s="1"/>
  <c r="O47" i="24"/>
  <c r="H7" i="25" s="1"/>
  <c r="AW46" i="24"/>
  <c r="AP2" i="25" s="1"/>
  <c r="AO46" i="24"/>
  <c r="AH2" i="25" s="1"/>
  <c r="AG46" i="24"/>
  <c r="Z2" i="25" s="1"/>
  <c r="Y46" i="24"/>
  <c r="R2" i="25" s="1"/>
  <c r="AW45" i="24"/>
  <c r="AP32" i="23" s="1"/>
  <c r="AN45" i="24"/>
  <c r="AG32" i="23" s="1"/>
  <c r="AE45" i="24"/>
  <c r="X32" i="23" s="1"/>
  <c r="V45" i="24"/>
  <c r="O32" i="23" s="1"/>
  <c r="M45" i="24"/>
  <c r="F32" i="23" s="1"/>
  <c r="AS44" i="24"/>
  <c r="AL27" i="23" s="1"/>
  <c r="AJ44" i="24"/>
  <c r="AC27" i="23" s="1"/>
  <c r="AA44" i="24"/>
  <c r="T27" i="23" s="1"/>
  <c r="R44" i="24"/>
  <c r="K27" i="23" s="1"/>
  <c r="I44" i="24"/>
  <c r="B27" i="23" s="1"/>
  <c r="AP43" i="24"/>
  <c r="AI22" i="23" s="1"/>
  <c r="AG43" i="24"/>
  <c r="Z22" i="23" s="1"/>
  <c r="W43" i="24"/>
  <c r="P22" i="23" s="1"/>
  <c r="N43" i="24"/>
  <c r="G22" i="23" s="1"/>
  <c r="AU42" i="24"/>
  <c r="AN17" i="23" s="1"/>
  <c r="AL42" i="24"/>
  <c r="AE17" i="23" s="1"/>
  <c r="AC42" i="24"/>
  <c r="V17" i="23" s="1"/>
  <c r="T42" i="24"/>
  <c r="M17" i="23" s="1"/>
  <c r="K42" i="24"/>
  <c r="D17" i="23" s="1"/>
  <c r="AQ41" i="24"/>
  <c r="AJ12" i="23" s="1"/>
  <c r="AH41" i="24"/>
  <c r="AA12" i="23" s="1"/>
  <c r="Y41" i="24"/>
  <c r="R12" i="23" s="1"/>
  <c r="P41" i="24"/>
  <c r="I12" i="23" s="1"/>
  <c r="AW40" i="24"/>
  <c r="AP7" i="23" s="1"/>
  <c r="AN40" i="24"/>
  <c r="AG7" i="23" s="1"/>
  <c r="AE40" i="24"/>
  <c r="X7" i="23" s="1"/>
  <c r="U40" i="24"/>
  <c r="N7" i="23" s="1"/>
  <c r="L40" i="24"/>
  <c r="E7" i="23" s="1"/>
  <c r="AS39" i="24"/>
  <c r="AL2" i="23" s="1"/>
  <c r="AJ39" i="24"/>
  <c r="AC2" i="23" s="1"/>
  <c r="AA39" i="24"/>
  <c r="T2" i="23" s="1"/>
  <c r="R39" i="24"/>
  <c r="K2" i="23" s="1"/>
  <c r="I39" i="24"/>
  <c r="B2" i="23" s="1"/>
  <c r="AN38" i="24"/>
  <c r="AG17" i="22" s="1"/>
  <c r="Q38" i="24"/>
  <c r="J17" i="22" s="1"/>
  <c r="AK36" i="24"/>
  <c r="AU35" i="24"/>
  <c r="O35" i="24"/>
  <c r="Y34" i="24"/>
  <c r="R12" i="21" s="1"/>
  <c r="AI33" i="24"/>
  <c r="AB7" i="21" s="1"/>
  <c r="AS32" i="24"/>
  <c r="AL2" i="21" s="1"/>
  <c r="K32" i="24"/>
  <c r="D2" i="21" s="1"/>
  <c r="Q31" i="24"/>
  <c r="J12" i="19" s="1"/>
  <c r="V30" i="24"/>
  <c r="O7" i="19" s="1"/>
  <c r="AB29" i="24"/>
  <c r="U2" i="19" s="1"/>
  <c r="AG28" i="24"/>
  <c r="Z12" i="20" s="1"/>
  <c r="AN26" i="24"/>
  <c r="AG2" i="20" s="1"/>
  <c r="AN25" i="24"/>
  <c r="AG27" i="18" s="1"/>
  <c r="AN24" i="24"/>
  <c r="AG12" i="18" s="1"/>
  <c r="AK23" i="24"/>
  <c r="Z22" i="24"/>
  <c r="S17" i="18" s="1"/>
  <c r="AL20" i="24"/>
  <c r="AE7" i="18" s="1"/>
  <c r="AH18" i="24"/>
  <c r="AA27" i="17" s="1"/>
  <c r="Y11" i="24"/>
  <c r="R37" i="5" s="1"/>
  <c r="P57" i="24"/>
  <c r="I57" i="25" s="1"/>
  <c r="AN49" i="24"/>
  <c r="AG17" i="25" s="1"/>
  <c r="X49" i="24"/>
  <c r="Q17" i="25" s="1"/>
  <c r="J46" i="24"/>
  <c r="C2" i="25" s="1"/>
  <c r="R46" i="24"/>
  <c r="K2" i="25" s="1"/>
  <c r="L37" i="24"/>
  <c r="E12" i="22" s="1"/>
  <c r="T37" i="24"/>
  <c r="M12" i="22" s="1"/>
  <c r="AB37" i="24"/>
  <c r="U12" i="22" s="1"/>
  <c r="AJ37" i="24"/>
  <c r="AC12" i="22" s="1"/>
  <c r="AR37" i="24"/>
  <c r="AK12" i="22" s="1"/>
  <c r="M37" i="24"/>
  <c r="F12" i="22" s="1"/>
  <c r="U37" i="24"/>
  <c r="N12" i="22" s="1"/>
  <c r="AC37" i="24"/>
  <c r="V12" i="22" s="1"/>
  <c r="AK37" i="24"/>
  <c r="AD12" i="22" s="1"/>
  <c r="AS37" i="24"/>
  <c r="AL12" i="22" s="1"/>
  <c r="N37" i="24"/>
  <c r="G12" i="22" s="1"/>
  <c r="V37" i="24"/>
  <c r="O12" i="22" s="1"/>
  <c r="AD37" i="24"/>
  <c r="W12" i="22" s="1"/>
  <c r="AL37" i="24"/>
  <c r="AE12" i="22" s="1"/>
  <c r="AT37" i="24"/>
  <c r="AM12" i="22" s="1"/>
  <c r="O37" i="24"/>
  <c r="H12" i="22" s="1"/>
  <c r="W37" i="24"/>
  <c r="P12" i="22" s="1"/>
  <c r="AE37" i="24"/>
  <c r="X12" i="22" s="1"/>
  <c r="AM37" i="24"/>
  <c r="AF12" i="22" s="1"/>
  <c r="AU37" i="24"/>
  <c r="AN12" i="22" s="1"/>
  <c r="P37" i="24"/>
  <c r="I12" i="22" s="1"/>
  <c r="X37" i="24"/>
  <c r="Q12" i="22" s="1"/>
  <c r="AF37" i="24"/>
  <c r="Y12" i="22" s="1"/>
  <c r="AN37" i="24"/>
  <c r="AG12" i="22" s="1"/>
  <c r="AV37" i="24"/>
  <c r="AO12" i="22" s="1"/>
  <c r="J37" i="24"/>
  <c r="C12" i="22" s="1"/>
  <c r="R37" i="24"/>
  <c r="K12" i="22" s="1"/>
  <c r="Z37" i="24"/>
  <c r="S12" i="22" s="1"/>
  <c r="AH37" i="24"/>
  <c r="AA12" i="22" s="1"/>
  <c r="AP37" i="24"/>
  <c r="AI12" i="22" s="1"/>
  <c r="AX37" i="24"/>
  <c r="AQ12" i="22" s="1"/>
  <c r="AI4" i="24"/>
  <c r="AB2" i="5" s="1"/>
  <c r="O27" i="24"/>
  <c r="H7" i="20" s="1"/>
  <c r="W27" i="24"/>
  <c r="P7" i="20" s="1"/>
  <c r="AE27" i="24"/>
  <c r="X7" i="20" s="1"/>
  <c r="AM27" i="24"/>
  <c r="AF7" i="20" s="1"/>
  <c r="AU27" i="24"/>
  <c r="AN7" i="20" s="1"/>
  <c r="I27" i="24"/>
  <c r="B7" i="20" s="1"/>
  <c r="Q27" i="24"/>
  <c r="J7" i="20" s="1"/>
  <c r="K27" i="24"/>
  <c r="D7" i="20" s="1"/>
  <c r="U27" i="24"/>
  <c r="N7" i="20" s="1"/>
  <c r="AD27" i="24"/>
  <c r="W7" i="20" s="1"/>
  <c r="AN27" i="24"/>
  <c r="AG7" i="20" s="1"/>
  <c r="AW27" i="24"/>
  <c r="AP7" i="20" s="1"/>
  <c r="L27" i="24"/>
  <c r="E7" i="20" s="1"/>
  <c r="V27" i="24"/>
  <c r="O7" i="20" s="1"/>
  <c r="AF27" i="24"/>
  <c r="Y7" i="20" s="1"/>
  <c r="AO27" i="24"/>
  <c r="AH7" i="20" s="1"/>
  <c r="AX27" i="24"/>
  <c r="AQ7" i="20" s="1"/>
  <c r="M27" i="24"/>
  <c r="F7" i="20" s="1"/>
  <c r="X27" i="24"/>
  <c r="Q7" i="20" s="1"/>
  <c r="AG27" i="24"/>
  <c r="Z7" i="20" s="1"/>
  <c r="AP27" i="24"/>
  <c r="AI7" i="20" s="1"/>
  <c r="N27" i="24"/>
  <c r="G7" i="20" s="1"/>
  <c r="Y27" i="24"/>
  <c r="R7" i="20" s="1"/>
  <c r="AH27" i="24"/>
  <c r="AA7" i="20" s="1"/>
  <c r="AQ27" i="24"/>
  <c r="AJ7" i="20" s="1"/>
  <c r="P27" i="24"/>
  <c r="I7" i="20" s="1"/>
  <c r="Z27" i="24"/>
  <c r="S7" i="20" s="1"/>
  <c r="AI27" i="24"/>
  <c r="AB7" i="20" s="1"/>
  <c r="AR27" i="24"/>
  <c r="AK7" i="20" s="1"/>
  <c r="S27" i="24"/>
  <c r="L7" i="20" s="1"/>
  <c r="AB27" i="24"/>
  <c r="U7" i="20" s="1"/>
  <c r="AK27" i="24"/>
  <c r="AD7" i="20" s="1"/>
  <c r="AT27" i="24"/>
  <c r="AM7" i="20" s="1"/>
  <c r="AW4" i="24"/>
  <c r="AP2" i="5" s="1"/>
  <c r="Y4" i="24"/>
  <c r="R2" i="5" s="1"/>
  <c r="AX57" i="24"/>
  <c r="AQ57" i="25" s="1"/>
  <c r="AP57" i="24"/>
  <c r="AI57" i="25" s="1"/>
  <c r="AH57" i="24"/>
  <c r="AA57" i="25" s="1"/>
  <c r="Z57" i="24"/>
  <c r="S57" i="25" s="1"/>
  <c r="R57" i="24"/>
  <c r="K57" i="25" s="1"/>
  <c r="J57" i="24"/>
  <c r="C57" i="25" s="1"/>
  <c r="AR56" i="24"/>
  <c r="AK52" i="25" s="1"/>
  <c r="AJ56" i="24"/>
  <c r="AC52" i="25" s="1"/>
  <c r="AB56" i="24"/>
  <c r="U52" i="25" s="1"/>
  <c r="T56" i="24"/>
  <c r="M52" i="25" s="1"/>
  <c r="L56" i="24"/>
  <c r="E52" i="25" s="1"/>
  <c r="AT55" i="24"/>
  <c r="AM47" i="25" s="1"/>
  <c r="AL55" i="24"/>
  <c r="AE47" i="25" s="1"/>
  <c r="AD55" i="24"/>
  <c r="W47" i="25" s="1"/>
  <c r="V55" i="24"/>
  <c r="O47" i="25" s="1"/>
  <c r="N55" i="24"/>
  <c r="G47" i="25" s="1"/>
  <c r="AV54" i="24"/>
  <c r="AO42" i="25" s="1"/>
  <c r="AN54" i="24"/>
  <c r="AG42" i="25" s="1"/>
  <c r="AF54" i="24"/>
  <c r="Y42" i="25" s="1"/>
  <c r="X54" i="24"/>
  <c r="Q42" i="25" s="1"/>
  <c r="P54" i="24"/>
  <c r="I42" i="25" s="1"/>
  <c r="AX53" i="24"/>
  <c r="AQ37" i="25" s="1"/>
  <c r="AP53" i="24"/>
  <c r="AI37" i="25" s="1"/>
  <c r="AH53" i="24"/>
  <c r="AA37" i="25" s="1"/>
  <c r="Z53" i="24"/>
  <c r="S37" i="25" s="1"/>
  <c r="R53" i="24"/>
  <c r="K37" i="25" s="1"/>
  <c r="J53" i="24"/>
  <c r="C37" i="25" s="1"/>
  <c r="AR52" i="24"/>
  <c r="AK32" i="25" s="1"/>
  <c r="AJ52" i="24"/>
  <c r="AC32" i="25" s="1"/>
  <c r="AB52" i="24"/>
  <c r="U32" i="25" s="1"/>
  <c r="T52" i="24"/>
  <c r="M32" i="25" s="1"/>
  <c r="L52" i="24"/>
  <c r="E32" i="25" s="1"/>
  <c r="AT51" i="24"/>
  <c r="AM27" i="25" s="1"/>
  <c r="AL51" i="24"/>
  <c r="AE27" i="25" s="1"/>
  <c r="AD51" i="24"/>
  <c r="W27" i="25" s="1"/>
  <c r="V51" i="24"/>
  <c r="O27" i="25" s="1"/>
  <c r="N51" i="24"/>
  <c r="G27" i="25" s="1"/>
  <c r="AV50" i="24"/>
  <c r="AO22" i="25" s="1"/>
  <c r="AN50" i="24"/>
  <c r="AG22" i="25" s="1"/>
  <c r="AF50" i="24"/>
  <c r="Y22" i="25" s="1"/>
  <c r="X50" i="24"/>
  <c r="Q22" i="25" s="1"/>
  <c r="P50" i="24"/>
  <c r="I22" i="25" s="1"/>
  <c r="AX49" i="24"/>
  <c r="AQ17" i="25" s="1"/>
  <c r="AP49" i="24"/>
  <c r="AI17" i="25" s="1"/>
  <c r="AH49" i="24"/>
  <c r="AA17" i="25" s="1"/>
  <c r="Z49" i="24"/>
  <c r="S17" i="25" s="1"/>
  <c r="R49" i="24"/>
  <c r="K17" i="25" s="1"/>
  <c r="J49" i="24"/>
  <c r="C17" i="25" s="1"/>
  <c r="AR48" i="24"/>
  <c r="AK12" i="25" s="1"/>
  <c r="AJ48" i="24"/>
  <c r="AC12" i="25" s="1"/>
  <c r="AB48" i="24"/>
  <c r="U12" i="25" s="1"/>
  <c r="T48" i="24"/>
  <c r="M12" i="25" s="1"/>
  <c r="L48" i="24"/>
  <c r="E12" i="25" s="1"/>
  <c r="AT47" i="24"/>
  <c r="AM7" i="25" s="1"/>
  <c r="AL47" i="24"/>
  <c r="AE7" i="25" s="1"/>
  <c r="AD47" i="24"/>
  <c r="W7" i="25" s="1"/>
  <c r="V47" i="24"/>
  <c r="O7" i="25" s="1"/>
  <c r="N47" i="24"/>
  <c r="G7" i="25" s="1"/>
  <c r="AV46" i="24"/>
  <c r="AO2" i="25" s="1"/>
  <c r="AN46" i="24"/>
  <c r="AG2" i="25" s="1"/>
  <c r="AF46" i="24"/>
  <c r="Y2" i="25" s="1"/>
  <c r="X46" i="24"/>
  <c r="Q2" i="25" s="1"/>
  <c r="O46" i="24"/>
  <c r="H2" i="25" s="1"/>
  <c r="AV45" i="24"/>
  <c r="AO32" i="23" s="1"/>
  <c r="AM45" i="24"/>
  <c r="AF32" i="23" s="1"/>
  <c r="AD45" i="24"/>
  <c r="W32" i="23" s="1"/>
  <c r="U45" i="24"/>
  <c r="N32" i="23" s="1"/>
  <c r="AR44" i="24"/>
  <c r="AK27" i="23" s="1"/>
  <c r="AI44" i="24"/>
  <c r="AB27" i="23" s="1"/>
  <c r="Z44" i="24"/>
  <c r="S27" i="23" s="1"/>
  <c r="Q44" i="24"/>
  <c r="J27" i="23" s="1"/>
  <c r="AX43" i="24"/>
  <c r="AQ22" i="23" s="1"/>
  <c r="AO43" i="24"/>
  <c r="AH22" i="23" s="1"/>
  <c r="AE43" i="24"/>
  <c r="X22" i="23" s="1"/>
  <c r="V43" i="24"/>
  <c r="O22" i="23" s="1"/>
  <c r="AT42" i="24"/>
  <c r="AM17" i="23" s="1"/>
  <c r="AK42" i="24"/>
  <c r="AD17" i="23" s="1"/>
  <c r="AB42" i="24"/>
  <c r="U17" i="23" s="1"/>
  <c r="S42" i="24"/>
  <c r="L17" i="23" s="1"/>
  <c r="AP41" i="24"/>
  <c r="AI12" i="23" s="1"/>
  <c r="AG41" i="24"/>
  <c r="Z12" i="23" s="1"/>
  <c r="X41" i="24"/>
  <c r="Q12" i="23" s="1"/>
  <c r="O41" i="24"/>
  <c r="H12" i="23" s="1"/>
  <c r="AV40" i="24"/>
  <c r="AO7" i="23" s="1"/>
  <c r="AM40" i="24"/>
  <c r="AF7" i="23" s="1"/>
  <c r="AC40" i="24"/>
  <c r="V7" i="23" s="1"/>
  <c r="T40" i="24"/>
  <c r="M7" i="23" s="1"/>
  <c r="K40" i="24"/>
  <c r="D7" i="23" s="1"/>
  <c r="AR39" i="24"/>
  <c r="AK2" i="23" s="1"/>
  <c r="AI39" i="24"/>
  <c r="AB2" i="23" s="1"/>
  <c r="Z39" i="24"/>
  <c r="S2" i="23" s="1"/>
  <c r="Q39" i="24"/>
  <c r="J2" i="23" s="1"/>
  <c r="AW38" i="24"/>
  <c r="AP17" i="22" s="1"/>
  <c r="AM38" i="24"/>
  <c r="AF17" i="22" s="1"/>
  <c r="Y37" i="24"/>
  <c r="R12" i="22" s="1"/>
  <c r="AI36" i="24"/>
  <c r="AS35" i="24"/>
  <c r="AG33" i="24"/>
  <c r="Z7" i="21" s="1"/>
  <c r="AQ32" i="24"/>
  <c r="AJ2" i="21" s="1"/>
  <c r="I32" i="24"/>
  <c r="B2" i="21" s="1"/>
  <c r="T30" i="24"/>
  <c r="M7" i="19" s="1"/>
  <c r="Y29" i="24"/>
  <c r="R2" i="19" s="1"/>
  <c r="AE28" i="24"/>
  <c r="X12" i="20" s="1"/>
  <c r="AJ27" i="24"/>
  <c r="AC7" i="20" s="1"/>
  <c r="AJ24" i="24"/>
  <c r="AC12" i="18" s="1"/>
  <c r="AI23" i="24"/>
  <c r="V22" i="24"/>
  <c r="O17" i="18" s="1"/>
  <c r="K25" i="24"/>
  <c r="D27" i="18" s="1"/>
  <c r="S25" i="24"/>
  <c r="L27" i="18" s="1"/>
  <c r="AA25" i="24"/>
  <c r="T27" i="18" s="1"/>
  <c r="AI25" i="24"/>
  <c r="AB27" i="18" s="1"/>
  <c r="AQ25" i="24"/>
  <c r="AJ27" i="18" s="1"/>
  <c r="M25" i="24"/>
  <c r="F27" i="18" s="1"/>
  <c r="U25" i="24"/>
  <c r="N27" i="18" s="1"/>
  <c r="AC25" i="24"/>
  <c r="V27" i="18" s="1"/>
  <c r="AK25" i="24"/>
  <c r="AD27" i="18" s="1"/>
  <c r="AS25" i="24"/>
  <c r="AL27" i="18" s="1"/>
  <c r="I25" i="24"/>
  <c r="B27" i="18" s="1"/>
  <c r="T25" i="24"/>
  <c r="M27" i="18" s="1"/>
  <c r="AE25" i="24"/>
  <c r="X27" i="18" s="1"/>
  <c r="AO25" i="24"/>
  <c r="AH27" i="18" s="1"/>
  <c r="J25" i="24"/>
  <c r="C27" i="18" s="1"/>
  <c r="V25" i="24"/>
  <c r="O27" i="18" s="1"/>
  <c r="AF25" i="24"/>
  <c r="Y27" i="18" s="1"/>
  <c r="AP25" i="24"/>
  <c r="AI27" i="18" s="1"/>
  <c r="L25" i="24"/>
  <c r="E27" i="18" s="1"/>
  <c r="W25" i="24"/>
  <c r="P27" i="18" s="1"/>
  <c r="AG25" i="24"/>
  <c r="Z27" i="18" s="1"/>
  <c r="AR25" i="24"/>
  <c r="AK27" i="18" s="1"/>
  <c r="N25" i="24"/>
  <c r="G27" i="18" s="1"/>
  <c r="X25" i="24"/>
  <c r="Q27" i="18" s="1"/>
  <c r="AH25" i="24"/>
  <c r="AA27" i="18" s="1"/>
  <c r="AT25" i="24"/>
  <c r="AM27" i="18" s="1"/>
  <c r="O25" i="24"/>
  <c r="H27" i="18" s="1"/>
  <c r="Y25" i="24"/>
  <c r="R27" i="18" s="1"/>
  <c r="AJ25" i="24"/>
  <c r="AC27" i="18" s="1"/>
  <c r="AU25" i="24"/>
  <c r="AN27" i="18" s="1"/>
  <c r="Q25" i="24"/>
  <c r="J27" i="18" s="1"/>
  <c r="AB25" i="24"/>
  <c r="U27" i="18" s="1"/>
  <c r="AM25" i="24"/>
  <c r="AF27" i="18" s="1"/>
  <c r="AW25" i="24"/>
  <c r="AP27" i="18" s="1"/>
  <c r="AF57" i="24"/>
  <c r="Y57" i="25" s="1"/>
  <c r="AF49" i="24"/>
  <c r="Y17" i="25" s="1"/>
  <c r="AE41" i="24"/>
  <c r="X12" i="23" s="1"/>
  <c r="O31" i="24"/>
  <c r="H12" i="19" s="1"/>
  <c r="W31" i="24"/>
  <c r="P12" i="19" s="1"/>
  <c r="AE31" i="24"/>
  <c r="X12" i="19" s="1"/>
  <c r="AM31" i="24"/>
  <c r="AF12" i="19" s="1"/>
  <c r="AU31" i="24"/>
  <c r="AN12" i="19" s="1"/>
  <c r="I31" i="24"/>
  <c r="B12" i="19" s="1"/>
  <c r="R31" i="24"/>
  <c r="K12" i="19" s="1"/>
  <c r="AA31" i="24"/>
  <c r="T12" i="19" s="1"/>
  <c r="AJ31" i="24"/>
  <c r="AC12" i="19" s="1"/>
  <c r="AS31" i="24"/>
  <c r="AL12" i="19" s="1"/>
  <c r="J31" i="24"/>
  <c r="C12" i="19" s="1"/>
  <c r="S31" i="24"/>
  <c r="L12" i="19" s="1"/>
  <c r="AB31" i="24"/>
  <c r="U12" i="19" s="1"/>
  <c r="AK31" i="24"/>
  <c r="AD12" i="19" s="1"/>
  <c r="AT31" i="24"/>
  <c r="AM12" i="19" s="1"/>
  <c r="K31" i="24"/>
  <c r="D12" i="19" s="1"/>
  <c r="T31" i="24"/>
  <c r="M12" i="19" s="1"/>
  <c r="AC31" i="24"/>
  <c r="V12" i="19" s="1"/>
  <c r="AL31" i="24"/>
  <c r="AE12" i="19" s="1"/>
  <c r="AV31" i="24"/>
  <c r="AO12" i="19" s="1"/>
  <c r="L31" i="24"/>
  <c r="E12" i="19" s="1"/>
  <c r="U31" i="24"/>
  <c r="N12" i="19" s="1"/>
  <c r="AD31" i="24"/>
  <c r="W12" i="19" s="1"/>
  <c r="AN31" i="24"/>
  <c r="AG12" i="19" s="1"/>
  <c r="AW31" i="24"/>
  <c r="AP12" i="19" s="1"/>
  <c r="M31" i="24"/>
  <c r="F12" i="19" s="1"/>
  <c r="V31" i="24"/>
  <c r="O12" i="19" s="1"/>
  <c r="AF31" i="24"/>
  <c r="Y12" i="19" s="1"/>
  <c r="AO31" i="24"/>
  <c r="AH12" i="19" s="1"/>
  <c r="AX31" i="24"/>
  <c r="AQ12" i="19" s="1"/>
  <c r="P31" i="24"/>
  <c r="I12" i="19" s="1"/>
  <c r="Y31" i="24"/>
  <c r="R12" i="19" s="1"/>
  <c r="AH31" i="24"/>
  <c r="AA12" i="19" s="1"/>
  <c r="AQ31" i="24"/>
  <c r="AJ12" i="19" s="1"/>
  <c r="J38" i="24"/>
  <c r="C17" i="22" s="1"/>
  <c r="R38" i="24"/>
  <c r="K17" i="22" s="1"/>
  <c r="Z38" i="24"/>
  <c r="S17" i="22" s="1"/>
  <c r="AH38" i="24"/>
  <c r="AA17" i="22" s="1"/>
  <c r="AP38" i="24"/>
  <c r="AI17" i="22" s="1"/>
  <c r="AX38" i="24"/>
  <c r="AQ17" i="22" s="1"/>
  <c r="K38" i="24"/>
  <c r="D17" i="22" s="1"/>
  <c r="S38" i="24"/>
  <c r="L17" i="22" s="1"/>
  <c r="AA38" i="24"/>
  <c r="T17" i="22" s="1"/>
  <c r="AI38" i="24"/>
  <c r="AB17" i="22" s="1"/>
  <c r="L38" i="24"/>
  <c r="E17" i="22" s="1"/>
  <c r="T38" i="24"/>
  <c r="M17" i="22" s="1"/>
  <c r="AB38" i="24"/>
  <c r="U17" i="22" s="1"/>
  <c r="AJ38" i="24"/>
  <c r="AC17" i="22" s="1"/>
  <c r="AR38" i="24"/>
  <c r="AK17" i="22" s="1"/>
  <c r="M38" i="24"/>
  <c r="F17" i="22" s="1"/>
  <c r="U38" i="24"/>
  <c r="N17" i="22" s="1"/>
  <c r="AC38" i="24"/>
  <c r="V17" i="22" s="1"/>
  <c r="N38" i="24"/>
  <c r="G17" i="22" s="1"/>
  <c r="V38" i="24"/>
  <c r="O17" i="22" s="1"/>
  <c r="AD38" i="24"/>
  <c r="W17" i="22" s="1"/>
  <c r="AL38" i="24"/>
  <c r="AE17" i="22" s="1"/>
  <c r="P38" i="24"/>
  <c r="I17" i="22" s="1"/>
  <c r="X38" i="24"/>
  <c r="Q17" i="22" s="1"/>
  <c r="L45" i="24"/>
  <c r="E32" i="23" s="1"/>
  <c r="T45" i="24"/>
  <c r="M32" i="23" s="1"/>
  <c r="AB45" i="24"/>
  <c r="U32" i="23" s="1"/>
  <c r="AJ45" i="24"/>
  <c r="AC32" i="23" s="1"/>
  <c r="AR45" i="24"/>
  <c r="AK32" i="23" s="1"/>
  <c r="L20" i="24"/>
  <c r="E7" i="18" s="1"/>
  <c r="T20" i="24"/>
  <c r="M7" i="18" s="1"/>
  <c r="AB20" i="24"/>
  <c r="U7" i="18" s="1"/>
  <c r="AJ20" i="24"/>
  <c r="AC7" i="18" s="1"/>
  <c r="AR20" i="24"/>
  <c r="AK7" i="18" s="1"/>
  <c r="I20" i="24"/>
  <c r="B7" i="18" s="1"/>
  <c r="R20" i="24"/>
  <c r="K7" i="18" s="1"/>
  <c r="AA20" i="24"/>
  <c r="T7" i="18" s="1"/>
  <c r="AK20" i="24"/>
  <c r="AD7" i="18" s="1"/>
  <c r="AT20" i="24"/>
  <c r="AM7" i="18" s="1"/>
  <c r="K20" i="24"/>
  <c r="D7" i="18" s="1"/>
  <c r="U20" i="24"/>
  <c r="N7" i="18" s="1"/>
  <c r="AD20" i="24"/>
  <c r="W7" i="18" s="1"/>
  <c r="AM20" i="24"/>
  <c r="AF7" i="18" s="1"/>
  <c r="AV20" i="24"/>
  <c r="AO7" i="18" s="1"/>
  <c r="M20" i="24"/>
  <c r="F7" i="18" s="1"/>
  <c r="V20" i="24"/>
  <c r="O7" i="18" s="1"/>
  <c r="AE20" i="24"/>
  <c r="X7" i="18" s="1"/>
  <c r="AN20" i="24"/>
  <c r="AG7" i="18" s="1"/>
  <c r="AW20" i="24"/>
  <c r="AP7" i="18" s="1"/>
  <c r="P20" i="24"/>
  <c r="I7" i="18" s="1"/>
  <c r="Y20" i="24"/>
  <c r="R7" i="18" s="1"/>
  <c r="AH20" i="24"/>
  <c r="AA7" i="18" s="1"/>
  <c r="AQ20" i="24"/>
  <c r="AJ7" i="18" s="1"/>
  <c r="W20" i="24"/>
  <c r="P7" i="18" s="1"/>
  <c r="AO20" i="24"/>
  <c r="AH7" i="18" s="1"/>
  <c r="X20" i="24"/>
  <c r="Q7" i="18" s="1"/>
  <c r="AP20" i="24"/>
  <c r="AI7" i="18" s="1"/>
  <c r="Z20" i="24"/>
  <c r="S7" i="18" s="1"/>
  <c r="AS20" i="24"/>
  <c r="AL7" i="18" s="1"/>
  <c r="J20" i="24"/>
  <c r="C7" i="18" s="1"/>
  <c r="AC20" i="24"/>
  <c r="V7" i="18" s="1"/>
  <c r="AU20" i="24"/>
  <c r="AN7" i="18" s="1"/>
  <c r="N20" i="24"/>
  <c r="G7" i="18" s="1"/>
  <c r="AF20" i="24"/>
  <c r="Y7" i="18" s="1"/>
  <c r="AX20" i="24"/>
  <c r="AQ7" i="18" s="1"/>
  <c r="Q20" i="24"/>
  <c r="J7" i="18" s="1"/>
  <c r="AI20" i="24"/>
  <c r="AB7" i="18" s="1"/>
  <c r="AQ4" i="24"/>
  <c r="AJ2" i="5" s="1"/>
  <c r="AJ57" i="24"/>
  <c r="AC57" i="25" s="1"/>
  <c r="N59" i="24"/>
  <c r="G67" i="25" s="1"/>
  <c r="V59" i="24"/>
  <c r="O67" i="25" s="1"/>
  <c r="AD59" i="24"/>
  <c r="W67" i="25" s="1"/>
  <c r="AL59" i="24"/>
  <c r="AE67" i="25" s="1"/>
  <c r="AT59" i="24"/>
  <c r="AM67" i="25" s="1"/>
  <c r="O59" i="24"/>
  <c r="H67" i="25" s="1"/>
  <c r="W59" i="24"/>
  <c r="P67" i="25" s="1"/>
  <c r="AE59" i="24"/>
  <c r="X67" i="25" s="1"/>
  <c r="AM59" i="24"/>
  <c r="AF67" i="25" s="1"/>
  <c r="AU59" i="24"/>
  <c r="AN67" i="25" s="1"/>
  <c r="P59" i="24"/>
  <c r="I67" i="25" s="1"/>
  <c r="X59" i="24"/>
  <c r="Q67" i="25" s="1"/>
  <c r="AF59" i="24"/>
  <c r="Y67" i="25" s="1"/>
  <c r="AN59" i="24"/>
  <c r="AG67" i="25" s="1"/>
  <c r="AV59" i="24"/>
  <c r="AO67" i="25" s="1"/>
  <c r="I59" i="24"/>
  <c r="B67" i="25" s="1"/>
  <c r="Q59" i="24"/>
  <c r="J67" i="25" s="1"/>
  <c r="Y59" i="24"/>
  <c r="R67" i="25" s="1"/>
  <c r="AG59" i="24"/>
  <c r="Z67" i="25" s="1"/>
  <c r="AO59" i="24"/>
  <c r="AH67" i="25" s="1"/>
  <c r="AW59" i="24"/>
  <c r="AP67" i="25" s="1"/>
  <c r="J59" i="24"/>
  <c r="C67" i="25" s="1"/>
  <c r="R59" i="24"/>
  <c r="K67" i="25" s="1"/>
  <c r="Z59" i="24"/>
  <c r="S67" i="25" s="1"/>
  <c r="AH59" i="24"/>
  <c r="AA67" i="25" s="1"/>
  <c r="AP59" i="24"/>
  <c r="AI67" i="25" s="1"/>
  <c r="AX59" i="24"/>
  <c r="AQ67" i="25" s="1"/>
  <c r="L59" i="24"/>
  <c r="E67" i="25" s="1"/>
  <c r="T59" i="24"/>
  <c r="M67" i="25" s="1"/>
  <c r="AB59" i="24"/>
  <c r="U67" i="25" s="1"/>
  <c r="AJ59" i="24"/>
  <c r="AC67" i="25" s="1"/>
  <c r="AR59" i="24"/>
  <c r="AK67" i="25" s="1"/>
  <c r="M59" i="24"/>
  <c r="F67" i="25" s="1"/>
  <c r="U59" i="24"/>
  <c r="N67" i="25" s="1"/>
  <c r="AC59" i="24"/>
  <c r="V67" i="25" s="1"/>
  <c r="AK59" i="24"/>
  <c r="AD67" i="25" s="1"/>
  <c r="AS59" i="24"/>
  <c r="AL67" i="25" s="1"/>
  <c r="AA59" i="24"/>
  <c r="T67" i="25" s="1"/>
  <c r="AI59" i="24"/>
  <c r="AB67" i="25" s="1"/>
  <c r="AQ59" i="24"/>
  <c r="AJ67" i="25" s="1"/>
  <c r="K59" i="24"/>
  <c r="D67" i="25" s="1"/>
  <c r="S59" i="24"/>
  <c r="L67" i="25" s="1"/>
  <c r="P43" i="24"/>
  <c r="I22" i="23" s="1"/>
  <c r="X43" i="24"/>
  <c r="Q22" i="23" s="1"/>
  <c r="AF43" i="24"/>
  <c r="Y22" i="23" s="1"/>
  <c r="AN43" i="24"/>
  <c r="AG22" i="23" s="1"/>
  <c r="AV43" i="24"/>
  <c r="AO22" i="23" s="1"/>
  <c r="P35" i="24"/>
  <c r="X35" i="24"/>
  <c r="AF35" i="24"/>
  <c r="AN35" i="24"/>
  <c r="AV35" i="24"/>
  <c r="I35" i="24"/>
  <c r="Q35" i="24"/>
  <c r="Y35" i="24"/>
  <c r="AG35" i="24"/>
  <c r="AO35" i="24"/>
  <c r="AW35" i="24"/>
  <c r="J35" i="24"/>
  <c r="R35" i="24"/>
  <c r="Z35" i="24"/>
  <c r="AH35" i="24"/>
  <c r="AP35" i="24"/>
  <c r="AX35" i="24"/>
  <c r="K35" i="24"/>
  <c r="S35" i="24"/>
  <c r="AA35" i="24"/>
  <c r="AI35" i="24"/>
  <c r="AQ35" i="24"/>
  <c r="L35" i="24"/>
  <c r="T35" i="24"/>
  <c r="AB35" i="24"/>
  <c r="AJ35" i="24"/>
  <c r="AR35" i="24"/>
  <c r="N35" i="24"/>
  <c r="V35" i="24"/>
  <c r="AD35" i="24"/>
  <c r="AL35" i="24"/>
  <c r="AT35" i="24"/>
  <c r="P18" i="24"/>
  <c r="I27" i="17" s="1"/>
  <c r="X18" i="24"/>
  <c r="Q27" i="17" s="1"/>
  <c r="AF18" i="24"/>
  <c r="Y27" i="17" s="1"/>
  <c r="AN18" i="24"/>
  <c r="AG27" i="17" s="1"/>
  <c r="AV18" i="24"/>
  <c r="AO27" i="17" s="1"/>
  <c r="L18" i="24"/>
  <c r="E27" i="17" s="1"/>
  <c r="T18" i="24"/>
  <c r="M27" i="17" s="1"/>
  <c r="AB18" i="24"/>
  <c r="U27" i="17" s="1"/>
  <c r="AJ18" i="24"/>
  <c r="AC27" i="17" s="1"/>
  <c r="AR18" i="24"/>
  <c r="AK27" i="17" s="1"/>
  <c r="N18" i="24"/>
  <c r="G27" i="17" s="1"/>
  <c r="Y18" i="24"/>
  <c r="R27" i="17" s="1"/>
  <c r="AI18" i="24"/>
  <c r="AB27" i="17" s="1"/>
  <c r="AT18" i="24"/>
  <c r="AM27" i="17" s="1"/>
  <c r="O18" i="24"/>
  <c r="H27" i="17" s="1"/>
  <c r="Z18" i="24"/>
  <c r="S27" i="17" s="1"/>
  <c r="AK18" i="24"/>
  <c r="AD27" i="17" s="1"/>
  <c r="AU18" i="24"/>
  <c r="AN27" i="17" s="1"/>
  <c r="Q18" i="24"/>
  <c r="J27" i="17" s="1"/>
  <c r="AA18" i="24"/>
  <c r="T27" i="17" s="1"/>
  <c r="AL18" i="24"/>
  <c r="AE27" i="17" s="1"/>
  <c r="AW18" i="24"/>
  <c r="AP27" i="17" s="1"/>
  <c r="R18" i="24"/>
  <c r="K27" i="17" s="1"/>
  <c r="AC18" i="24"/>
  <c r="V27" i="17" s="1"/>
  <c r="AM18" i="24"/>
  <c r="AF27" i="17" s="1"/>
  <c r="AX18" i="24"/>
  <c r="AQ27" i="17" s="1"/>
  <c r="K18" i="24"/>
  <c r="D27" i="17" s="1"/>
  <c r="V18" i="24"/>
  <c r="O27" i="17" s="1"/>
  <c r="AG18" i="24"/>
  <c r="Z27" i="17" s="1"/>
  <c r="AQ18" i="24"/>
  <c r="AJ27" i="17" s="1"/>
  <c r="J18" i="24"/>
  <c r="C27" i="17" s="1"/>
  <c r="AO18" i="24"/>
  <c r="AH27" i="17" s="1"/>
  <c r="M18" i="24"/>
  <c r="F27" i="17" s="1"/>
  <c r="AP18" i="24"/>
  <c r="AI27" i="17" s="1"/>
  <c r="S18" i="24"/>
  <c r="L27" i="17" s="1"/>
  <c r="AS18" i="24"/>
  <c r="AL27" i="17" s="1"/>
  <c r="U18" i="24"/>
  <c r="N27" i="17" s="1"/>
  <c r="W18" i="24"/>
  <c r="P27" i="17" s="1"/>
  <c r="AE18" i="24"/>
  <c r="X27" i="17" s="1"/>
  <c r="P9" i="24"/>
  <c r="I27" i="5" s="1"/>
  <c r="X9" i="24"/>
  <c r="Q27" i="5" s="1"/>
  <c r="AF9" i="24"/>
  <c r="Y27" i="5" s="1"/>
  <c r="AN9" i="24"/>
  <c r="AG27" i="5" s="1"/>
  <c r="AV9" i="24"/>
  <c r="AO27" i="5" s="1"/>
  <c r="I9" i="24"/>
  <c r="B27" i="5" s="1"/>
  <c r="Q9" i="24"/>
  <c r="J27" i="5" s="1"/>
  <c r="Y9" i="24"/>
  <c r="R27" i="5" s="1"/>
  <c r="AG9" i="24"/>
  <c r="Z27" i="5" s="1"/>
  <c r="AO9" i="24"/>
  <c r="AH27" i="5" s="1"/>
  <c r="AW9" i="24"/>
  <c r="AP27" i="5" s="1"/>
  <c r="J9" i="24"/>
  <c r="C27" i="5" s="1"/>
  <c r="R9" i="24"/>
  <c r="K27" i="5" s="1"/>
  <c r="Z9" i="24"/>
  <c r="S27" i="5" s="1"/>
  <c r="AH9" i="24"/>
  <c r="AA27" i="5" s="1"/>
  <c r="AP9" i="24"/>
  <c r="AI27" i="5" s="1"/>
  <c r="AX9" i="24"/>
  <c r="AQ27" i="5" s="1"/>
  <c r="K9" i="24"/>
  <c r="D27" i="5" s="1"/>
  <c r="S9" i="24"/>
  <c r="L27" i="5" s="1"/>
  <c r="AA9" i="24"/>
  <c r="T27" i="5" s="1"/>
  <c r="AI9" i="24"/>
  <c r="AB27" i="5" s="1"/>
  <c r="AQ9" i="24"/>
  <c r="AJ27" i="5" s="1"/>
  <c r="L9" i="24"/>
  <c r="E27" i="5" s="1"/>
  <c r="T9" i="24"/>
  <c r="M27" i="5" s="1"/>
  <c r="AB9" i="24"/>
  <c r="U27" i="5" s="1"/>
  <c r="AJ9" i="24"/>
  <c r="AC27" i="5" s="1"/>
  <c r="AR9" i="24"/>
  <c r="AK27" i="5" s="1"/>
  <c r="N9" i="24"/>
  <c r="G27" i="5" s="1"/>
  <c r="V9" i="24"/>
  <c r="O27" i="5" s="1"/>
  <c r="AD9" i="24"/>
  <c r="W27" i="5" s="1"/>
  <c r="AL9" i="24"/>
  <c r="AE27" i="5" s="1"/>
  <c r="AT9" i="24"/>
  <c r="AM27" i="5" s="1"/>
  <c r="O9" i="24"/>
  <c r="H27" i="5" s="1"/>
  <c r="W9" i="24"/>
  <c r="P27" i="5" s="1"/>
  <c r="AE9" i="24"/>
  <c r="X27" i="5" s="1"/>
  <c r="AM9" i="24"/>
  <c r="AF27" i="5" s="1"/>
  <c r="AU9" i="24"/>
  <c r="AN27" i="5" s="1"/>
  <c r="M9" i="24"/>
  <c r="F27" i="5" s="1"/>
  <c r="U9" i="24"/>
  <c r="N27" i="5" s="1"/>
  <c r="AC9" i="24"/>
  <c r="V27" i="5" s="1"/>
  <c r="AK9" i="24"/>
  <c r="AD27" i="5" s="1"/>
  <c r="AS9" i="24"/>
  <c r="AL27" i="5" s="1"/>
  <c r="AO4" i="24"/>
  <c r="AH2" i="5" s="1"/>
  <c r="AG4" i="24"/>
  <c r="Z2" i="5" s="1"/>
  <c r="Q4" i="24"/>
  <c r="J2" i="5" s="1"/>
  <c r="P58" i="24"/>
  <c r="I62" i="25" s="1"/>
  <c r="X58" i="24"/>
  <c r="Q62" i="25" s="1"/>
  <c r="AF58" i="24"/>
  <c r="Y62" i="25" s="1"/>
  <c r="AN58" i="24"/>
  <c r="AG62" i="25" s="1"/>
  <c r="AV58" i="24"/>
  <c r="AO62" i="25" s="1"/>
  <c r="I58" i="24"/>
  <c r="B62" i="25" s="1"/>
  <c r="Q58" i="24"/>
  <c r="J62" i="25" s="1"/>
  <c r="Y58" i="24"/>
  <c r="R62" i="25" s="1"/>
  <c r="AG58" i="24"/>
  <c r="Z62" i="25" s="1"/>
  <c r="AO58" i="24"/>
  <c r="AH62" i="25" s="1"/>
  <c r="AW58" i="24"/>
  <c r="AP62" i="25" s="1"/>
  <c r="J58" i="24"/>
  <c r="C62" i="25" s="1"/>
  <c r="R58" i="24"/>
  <c r="K62" i="25" s="1"/>
  <c r="Z58" i="24"/>
  <c r="S62" i="25" s="1"/>
  <c r="AH58" i="24"/>
  <c r="AA62" i="25" s="1"/>
  <c r="AP58" i="24"/>
  <c r="AI62" i="25" s="1"/>
  <c r="AX58" i="24"/>
  <c r="AQ62" i="25" s="1"/>
  <c r="K58" i="24"/>
  <c r="D62" i="25" s="1"/>
  <c r="S58" i="24"/>
  <c r="L62" i="25" s="1"/>
  <c r="AA58" i="24"/>
  <c r="T62" i="25" s="1"/>
  <c r="AI58" i="24"/>
  <c r="AB62" i="25" s="1"/>
  <c r="AQ58" i="24"/>
  <c r="AJ62" i="25" s="1"/>
  <c r="L58" i="24"/>
  <c r="E62" i="25" s="1"/>
  <c r="T58" i="24"/>
  <c r="M62" i="25" s="1"/>
  <c r="AB58" i="24"/>
  <c r="U62" i="25" s="1"/>
  <c r="AJ58" i="24"/>
  <c r="AC62" i="25" s="1"/>
  <c r="AR58" i="24"/>
  <c r="AK62" i="25" s="1"/>
  <c r="N58" i="24"/>
  <c r="G62" i="25" s="1"/>
  <c r="V58" i="24"/>
  <c r="O62" i="25" s="1"/>
  <c r="AD58" i="24"/>
  <c r="W62" i="25" s="1"/>
  <c r="AL58" i="24"/>
  <c r="AE62" i="25" s="1"/>
  <c r="AT58" i="24"/>
  <c r="AM62" i="25" s="1"/>
  <c r="O58" i="24"/>
  <c r="H62" i="25" s="1"/>
  <c r="W58" i="24"/>
  <c r="P62" i="25" s="1"/>
  <c r="AE58" i="24"/>
  <c r="X62" i="25" s="1"/>
  <c r="AM58" i="24"/>
  <c r="AF62" i="25" s="1"/>
  <c r="AU58" i="24"/>
  <c r="AN62" i="25" s="1"/>
  <c r="M58" i="24"/>
  <c r="F62" i="25" s="1"/>
  <c r="U58" i="24"/>
  <c r="N62" i="25" s="1"/>
  <c r="AC58" i="24"/>
  <c r="V62" i="25" s="1"/>
  <c r="AK58" i="24"/>
  <c r="AD62" i="25" s="1"/>
  <c r="AS58" i="24"/>
  <c r="AL62" i="25" s="1"/>
  <c r="J42" i="24"/>
  <c r="C17" i="23" s="1"/>
  <c r="R42" i="24"/>
  <c r="K17" i="23" s="1"/>
  <c r="Z42" i="24"/>
  <c r="S17" i="23" s="1"/>
  <c r="AH42" i="24"/>
  <c r="AA17" i="23" s="1"/>
  <c r="AP42" i="24"/>
  <c r="AI17" i="23" s="1"/>
  <c r="AX42" i="24"/>
  <c r="AQ17" i="23" s="1"/>
  <c r="J34" i="24"/>
  <c r="C12" i="21" s="1"/>
  <c r="R34" i="24"/>
  <c r="K12" i="21" s="1"/>
  <c r="Z34" i="24"/>
  <c r="S12" i="21" s="1"/>
  <c r="AH34" i="24"/>
  <c r="AA12" i="21" s="1"/>
  <c r="AP34" i="24"/>
  <c r="AI12" i="21" s="1"/>
  <c r="AX34" i="24"/>
  <c r="AQ12" i="21" s="1"/>
  <c r="K34" i="24"/>
  <c r="D12" i="21" s="1"/>
  <c r="S34" i="24"/>
  <c r="L12" i="21" s="1"/>
  <c r="AA34" i="24"/>
  <c r="T12" i="21" s="1"/>
  <c r="AI34" i="24"/>
  <c r="AB12" i="21" s="1"/>
  <c r="AQ34" i="24"/>
  <c r="AJ12" i="21" s="1"/>
  <c r="L34" i="24"/>
  <c r="E12" i="21" s="1"/>
  <c r="T34" i="24"/>
  <c r="M12" i="21" s="1"/>
  <c r="AB34" i="24"/>
  <c r="U12" i="21" s="1"/>
  <c r="AJ34" i="24"/>
  <c r="AC12" i="21" s="1"/>
  <c r="AR34" i="24"/>
  <c r="AK12" i="21" s="1"/>
  <c r="M34" i="24"/>
  <c r="F12" i="21" s="1"/>
  <c r="U34" i="24"/>
  <c r="N12" i="21" s="1"/>
  <c r="AC34" i="24"/>
  <c r="V12" i="21" s="1"/>
  <c r="AK34" i="24"/>
  <c r="AD12" i="21" s="1"/>
  <c r="AS34" i="24"/>
  <c r="AL12" i="21" s="1"/>
  <c r="N34" i="24"/>
  <c r="G12" i="21" s="1"/>
  <c r="V34" i="24"/>
  <c r="O12" i="21" s="1"/>
  <c r="AD34" i="24"/>
  <c r="W12" i="21" s="1"/>
  <c r="AL34" i="24"/>
  <c r="AE12" i="21" s="1"/>
  <c r="AT34" i="24"/>
  <c r="AM12" i="21" s="1"/>
  <c r="P34" i="24"/>
  <c r="I12" i="21" s="1"/>
  <c r="X34" i="24"/>
  <c r="Q12" i="21" s="1"/>
  <c r="AF34" i="24"/>
  <c r="Y12" i="21" s="1"/>
  <c r="AN34" i="24"/>
  <c r="AG12" i="21" s="1"/>
  <c r="AV34" i="24"/>
  <c r="AO12" i="21" s="1"/>
  <c r="I26" i="24"/>
  <c r="B2" i="20" s="1"/>
  <c r="Q26" i="24"/>
  <c r="J2" i="20" s="1"/>
  <c r="Y26" i="24"/>
  <c r="R2" i="20" s="1"/>
  <c r="AG26" i="24"/>
  <c r="Z2" i="20" s="1"/>
  <c r="AO26" i="24"/>
  <c r="AH2" i="20" s="1"/>
  <c r="AW26" i="24"/>
  <c r="AP2" i="20" s="1"/>
  <c r="K26" i="24"/>
  <c r="D2" i="20" s="1"/>
  <c r="S26" i="24"/>
  <c r="L2" i="20" s="1"/>
  <c r="AA26" i="24"/>
  <c r="T2" i="20" s="1"/>
  <c r="AI26" i="24"/>
  <c r="AB2" i="20" s="1"/>
  <c r="AQ26" i="24"/>
  <c r="AJ2" i="20" s="1"/>
  <c r="J26" i="24"/>
  <c r="C2" i="20" s="1"/>
  <c r="U26" i="24"/>
  <c r="N2" i="20" s="1"/>
  <c r="AE26" i="24"/>
  <c r="X2" i="20" s="1"/>
  <c r="AP26" i="24"/>
  <c r="AI2" i="20" s="1"/>
  <c r="L26" i="24"/>
  <c r="E2" i="20" s="1"/>
  <c r="V26" i="24"/>
  <c r="O2" i="20" s="1"/>
  <c r="AF26" i="24"/>
  <c r="Y2" i="20" s="1"/>
  <c r="AR26" i="24"/>
  <c r="AK2" i="20" s="1"/>
  <c r="M26" i="24"/>
  <c r="F2" i="20" s="1"/>
  <c r="W26" i="24"/>
  <c r="P2" i="20" s="1"/>
  <c r="AH26" i="24"/>
  <c r="AA2" i="20" s="1"/>
  <c r="AS26" i="24"/>
  <c r="AL2" i="20" s="1"/>
  <c r="N26" i="24"/>
  <c r="G2" i="20" s="1"/>
  <c r="X26" i="24"/>
  <c r="Q2" i="20" s="1"/>
  <c r="AJ26" i="24"/>
  <c r="AC2" i="20" s="1"/>
  <c r="AT26" i="24"/>
  <c r="AM2" i="20" s="1"/>
  <c r="O26" i="24"/>
  <c r="H2" i="20" s="1"/>
  <c r="Z26" i="24"/>
  <c r="S2" i="20" s="1"/>
  <c r="AK26" i="24"/>
  <c r="AD2" i="20" s="1"/>
  <c r="AU26" i="24"/>
  <c r="AN2" i="20" s="1"/>
  <c r="R26" i="24"/>
  <c r="K2" i="20" s="1"/>
  <c r="AC26" i="24"/>
  <c r="V2" i="20" s="1"/>
  <c r="AM26" i="24"/>
  <c r="AF2" i="20" s="1"/>
  <c r="AX26" i="24"/>
  <c r="AQ2" i="20" s="1"/>
  <c r="J17" i="24"/>
  <c r="C22" i="17" s="1"/>
  <c r="R17" i="24"/>
  <c r="K22" i="17" s="1"/>
  <c r="Z17" i="24"/>
  <c r="S22" i="17" s="1"/>
  <c r="AH17" i="24"/>
  <c r="AA22" i="17" s="1"/>
  <c r="AP17" i="24"/>
  <c r="AI22" i="17" s="1"/>
  <c r="AX17" i="24"/>
  <c r="AQ22" i="17" s="1"/>
  <c r="N17" i="24"/>
  <c r="G22" i="17" s="1"/>
  <c r="V17" i="24"/>
  <c r="O22" i="17" s="1"/>
  <c r="AD17" i="24"/>
  <c r="W22" i="17" s="1"/>
  <c r="AL17" i="24"/>
  <c r="AE22" i="17" s="1"/>
  <c r="AT17" i="24"/>
  <c r="AM22" i="17" s="1"/>
  <c r="M17" i="24"/>
  <c r="F22" i="17" s="1"/>
  <c r="X17" i="24"/>
  <c r="Q22" i="17" s="1"/>
  <c r="AI17" i="24"/>
  <c r="AB22" i="17" s="1"/>
  <c r="AS17" i="24"/>
  <c r="AL22" i="17" s="1"/>
  <c r="O17" i="24"/>
  <c r="H22" i="17" s="1"/>
  <c r="Y17" i="24"/>
  <c r="R22" i="17" s="1"/>
  <c r="AJ17" i="24"/>
  <c r="AC22" i="17" s="1"/>
  <c r="AU17" i="24"/>
  <c r="AN22" i="17" s="1"/>
  <c r="P17" i="24"/>
  <c r="I22" i="17" s="1"/>
  <c r="AA17" i="24"/>
  <c r="T22" i="17" s="1"/>
  <c r="AK17" i="24"/>
  <c r="AD22" i="17" s="1"/>
  <c r="AV17" i="24"/>
  <c r="AO22" i="17" s="1"/>
  <c r="Q17" i="24"/>
  <c r="J22" i="17" s="1"/>
  <c r="AB17" i="24"/>
  <c r="U22" i="17" s="1"/>
  <c r="AM17" i="24"/>
  <c r="AF22" i="17" s="1"/>
  <c r="AW17" i="24"/>
  <c r="AP22" i="17" s="1"/>
  <c r="K17" i="24"/>
  <c r="D22" i="17" s="1"/>
  <c r="U17" i="24"/>
  <c r="N22" i="17" s="1"/>
  <c r="AF17" i="24"/>
  <c r="Y22" i="17" s="1"/>
  <c r="AQ17" i="24"/>
  <c r="AJ22" i="17" s="1"/>
  <c r="W17" i="24"/>
  <c r="P22" i="17" s="1"/>
  <c r="AC17" i="24"/>
  <c r="V22" i="17" s="1"/>
  <c r="AE17" i="24"/>
  <c r="X22" i="17" s="1"/>
  <c r="AG17" i="24"/>
  <c r="Z22" i="17" s="1"/>
  <c r="I17" i="24"/>
  <c r="B22" i="17" s="1"/>
  <c r="AN17" i="24"/>
  <c r="AG22" i="17" s="1"/>
  <c r="S17" i="24"/>
  <c r="L22" i="17" s="1"/>
  <c r="AR17" i="24"/>
  <c r="AK22" i="17" s="1"/>
  <c r="J8" i="24"/>
  <c r="C22" i="5" s="1"/>
  <c r="R8" i="24"/>
  <c r="K22" i="5" s="1"/>
  <c r="Z8" i="24"/>
  <c r="S22" i="5" s="1"/>
  <c r="AH8" i="24"/>
  <c r="AA22" i="5" s="1"/>
  <c r="AP8" i="24"/>
  <c r="AI22" i="5" s="1"/>
  <c r="AX8" i="24"/>
  <c r="AQ22" i="5" s="1"/>
  <c r="K8" i="24"/>
  <c r="D22" i="5" s="1"/>
  <c r="S8" i="24"/>
  <c r="L22" i="5" s="1"/>
  <c r="AA8" i="24"/>
  <c r="T22" i="5" s="1"/>
  <c r="AI8" i="24"/>
  <c r="AB22" i="5" s="1"/>
  <c r="AQ8" i="24"/>
  <c r="AJ22" i="5" s="1"/>
  <c r="L8" i="24"/>
  <c r="E22" i="5" s="1"/>
  <c r="T8" i="24"/>
  <c r="M22" i="5" s="1"/>
  <c r="AB8" i="24"/>
  <c r="U22" i="5" s="1"/>
  <c r="AJ8" i="24"/>
  <c r="AC22" i="5" s="1"/>
  <c r="AR8" i="24"/>
  <c r="AK22" i="5" s="1"/>
  <c r="M8" i="24"/>
  <c r="F22" i="5" s="1"/>
  <c r="U8" i="24"/>
  <c r="N22" i="5" s="1"/>
  <c r="AC8" i="24"/>
  <c r="V22" i="5" s="1"/>
  <c r="AK8" i="24"/>
  <c r="AD22" i="5" s="1"/>
  <c r="AS8" i="24"/>
  <c r="AL22" i="5" s="1"/>
  <c r="N8" i="24"/>
  <c r="G22" i="5" s="1"/>
  <c r="V8" i="24"/>
  <c r="O22" i="5" s="1"/>
  <c r="AD8" i="24"/>
  <c r="W22" i="5" s="1"/>
  <c r="AL8" i="24"/>
  <c r="AE22" i="5" s="1"/>
  <c r="AT8" i="24"/>
  <c r="AM22" i="5" s="1"/>
  <c r="P8" i="24"/>
  <c r="I22" i="5" s="1"/>
  <c r="X8" i="24"/>
  <c r="Q22" i="5" s="1"/>
  <c r="AF8" i="24"/>
  <c r="Y22" i="5" s="1"/>
  <c r="AN8" i="24"/>
  <c r="AG22" i="5" s="1"/>
  <c r="AV8" i="24"/>
  <c r="AO22" i="5" s="1"/>
  <c r="I8" i="24"/>
  <c r="B22" i="5" s="1"/>
  <c r="Q8" i="24"/>
  <c r="J22" i="5" s="1"/>
  <c r="Y8" i="24"/>
  <c r="R22" i="5" s="1"/>
  <c r="AG8" i="24"/>
  <c r="Z22" i="5" s="1"/>
  <c r="AO8" i="24"/>
  <c r="AH22" i="5" s="1"/>
  <c r="AW8" i="24"/>
  <c r="AP22" i="5" s="1"/>
  <c r="AE8" i="24"/>
  <c r="X22" i="5" s="1"/>
  <c r="AM8" i="24"/>
  <c r="AF22" i="5" s="1"/>
  <c r="AU8" i="24"/>
  <c r="AN22" i="5" s="1"/>
  <c r="O8" i="24"/>
  <c r="H22" i="5" s="1"/>
  <c r="AV4" i="24"/>
  <c r="AO2" i="5" s="1"/>
  <c r="AN4" i="24"/>
  <c r="AG2" i="5" s="1"/>
  <c r="AF4" i="24"/>
  <c r="Y2" i="5" s="1"/>
  <c r="X4" i="24"/>
  <c r="Q2" i="5" s="1"/>
  <c r="AW57" i="24"/>
  <c r="AP57" i="25" s="1"/>
  <c r="AO57" i="24"/>
  <c r="AH57" i="25" s="1"/>
  <c r="AG57" i="24"/>
  <c r="Z57" i="25" s="1"/>
  <c r="Y57" i="24"/>
  <c r="R57" i="25" s="1"/>
  <c r="Q57" i="24"/>
  <c r="J57" i="25" s="1"/>
  <c r="AQ56" i="24"/>
  <c r="AJ52" i="25" s="1"/>
  <c r="AI56" i="24"/>
  <c r="AB52" i="25" s="1"/>
  <c r="AA56" i="24"/>
  <c r="T52" i="25" s="1"/>
  <c r="S56" i="24"/>
  <c r="L52" i="25" s="1"/>
  <c r="AS55" i="24"/>
  <c r="AL47" i="25" s="1"/>
  <c r="AK55" i="24"/>
  <c r="AD47" i="25" s="1"/>
  <c r="AC55" i="24"/>
  <c r="V47" i="25" s="1"/>
  <c r="U55" i="24"/>
  <c r="N47" i="25" s="1"/>
  <c r="AU54" i="24"/>
  <c r="AN42" i="25" s="1"/>
  <c r="AM54" i="24"/>
  <c r="AF42" i="25" s="1"/>
  <c r="AE54" i="24"/>
  <c r="X42" i="25" s="1"/>
  <c r="W54" i="24"/>
  <c r="P42" i="25" s="1"/>
  <c r="AW53" i="24"/>
  <c r="AP37" i="25" s="1"/>
  <c r="AO53" i="24"/>
  <c r="AH37" i="25" s="1"/>
  <c r="AG53" i="24"/>
  <c r="Z37" i="25" s="1"/>
  <c r="Y53" i="24"/>
  <c r="R37" i="25" s="1"/>
  <c r="Q53" i="24"/>
  <c r="J37" i="25" s="1"/>
  <c r="AQ52" i="24"/>
  <c r="AJ32" i="25" s="1"/>
  <c r="AI52" i="24"/>
  <c r="AB32" i="25" s="1"/>
  <c r="AA52" i="24"/>
  <c r="T32" i="25" s="1"/>
  <c r="S52" i="24"/>
  <c r="L32" i="25" s="1"/>
  <c r="AS51" i="24"/>
  <c r="AL27" i="25" s="1"/>
  <c r="AK51" i="24"/>
  <c r="AD27" i="25" s="1"/>
  <c r="AC51" i="24"/>
  <c r="V27" i="25" s="1"/>
  <c r="U51" i="24"/>
  <c r="N27" i="25" s="1"/>
  <c r="AU50" i="24"/>
  <c r="AN22" i="25" s="1"/>
  <c r="AM50" i="24"/>
  <c r="AF22" i="25" s="1"/>
  <c r="AE50" i="24"/>
  <c r="X22" i="25" s="1"/>
  <c r="W50" i="24"/>
  <c r="P22" i="25" s="1"/>
  <c r="AW49" i="24"/>
  <c r="AP17" i="25" s="1"/>
  <c r="AO49" i="24"/>
  <c r="AH17" i="25" s="1"/>
  <c r="AG49" i="24"/>
  <c r="Z17" i="25" s="1"/>
  <c r="Y49" i="24"/>
  <c r="R17" i="25" s="1"/>
  <c r="Q49" i="24"/>
  <c r="J17" i="25" s="1"/>
  <c r="AQ48" i="24"/>
  <c r="AJ12" i="25" s="1"/>
  <c r="AI48" i="24"/>
  <c r="AB12" i="25" s="1"/>
  <c r="AA48" i="24"/>
  <c r="T12" i="25" s="1"/>
  <c r="S48" i="24"/>
  <c r="L12" i="25" s="1"/>
  <c r="AS47" i="24"/>
  <c r="AL7" i="25" s="1"/>
  <c r="AK47" i="24"/>
  <c r="AD7" i="25" s="1"/>
  <c r="AC47" i="24"/>
  <c r="V7" i="25" s="1"/>
  <c r="U47" i="24"/>
  <c r="N7" i="25" s="1"/>
  <c r="AU46" i="24"/>
  <c r="AN2" i="25" s="1"/>
  <c r="AM46" i="24"/>
  <c r="AF2" i="25" s="1"/>
  <c r="AE46" i="24"/>
  <c r="X2" i="25" s="1"/>
  <c r="W46" i="24"/>
  <c r="P2" i="25" s="1"/>
  <c r="N46" i="24"/>
  <c r="G2" i="25" s="1"/>
  <c r="AU45" i="24"/>
  <c r="AN32" i="23" s="1"/>
  <c r="AL45" i="24"/>
  <c r="AE32" i="23" s="1"/>
  <c r="AC45" i="24"/>
  <c r="V32" i="23" s="1"/>
  <c r="S45" i="24"/>
  <c r="L32" i="23" s="1"/>
  <c r="J45" i="24"/>
  <c r="C32" i="23" s="1"/>
  <c r="AQ44" i="24"/>
  <c r="AJ27" i="23" s="1"/>
  <c r="AH44" i="24"/>
  <c r="AA27" i="23" s="1"/>
  <c r="Y44" i="24"/>
  <c r="R27" i="23" s="1"/>
  <c r="P44" i="24"/>
  <c r="I27" i="23" s="1"/>
  <c r="AW43" i="24"/>
  <c r="AP22" i="23" s="1"/>
  <c r="AM43" i="24"/>
  <c r="AF22" i="23" s="1"/>
  <c r="AD43" i="24"/>
  <c r="W22" i="23" s="1"/>
  <c r="U43" i="24"/>
  <c r="N22" i="23" s="1"/>
  <c r="L43" i="24"/>
  <c r="E22" i="23" s="1"/>
  <c r="AS42" i="24"/>
  <c r="AL17" i="23" s="1"/>
  <c r="AJ42" i="24"/>
  <c r="AC17" i="23" s="1"/>
  <c r="AA42" i="24"/>
  <c r="T17" i="23" s="1"/>
  <c r="Q42" i="24"/>
  <c r="J17" i="23" s="1"/>
  <c r="AX41" i="24"/>
  <c r="AQ12" i="23" s="1"/>
  <c r="AO41" i="24"/>
  <c r="AH12" i="23" s="1"/>
  <c r="AF41" i="24"/>
  <c r="Y12" i="23" s="1"/>
  <c r="W41" i="24"/>
  <c r="P12" i="23" s="1"/>
  <c r="N41" i="24"/>
  <c r="G12" i="23" s="1"/>
  <c r="AU40" i="24"/>
  <c r="AN7" i="23" s="1"/>
  <c r="AK40" i="24"/>
  <c r="AD7" i="23" s="1"/>
  <c r="AB40" i="24"/>
  <c r="U7" i="23" s="1"/>
  <c r="S40" i="24"/>
  <c r="L7" i="23" s="1"/>
  <c r="J40" i="24"/>
  <c r="C7" i="23" s="1"/>
  <c r="AQ39" i="24"/>
  <c r="AJ2" i="23" s="1"/>
  <c r="AH39" i="24"/>
  <c r="AA2" i="23" s="1"/>
  <c r="Y39" i="24"/>
  <c r="R2" i="23" s="1"/>
  <c r="O39" i="24"/>
  <c r="H2" i="23" s="1"/>
  <c r="AV38" i="24"/>
  <c r="AO17" i="22" s="1"/>
  <c r="AK38" i="24"/>
  <c r="AD17" i="22" s="1"/>
  <c r="I38" i="24"/>
  <c r="B17" i="22" s="1"/>
  <c r="S37" i="24"/>
  <c r="L12" i="22" s="1"/>
  <c r="AC36" i="24"/>
  <c r="AM35" i="24"/>
  <c r="AW34" i="24"/>
  <c r="AP12" i="21" s="1"/>
  <c r="Q34" i="24"/>
  <c r="J12" i="21" s="1"/>
  <c r="AA33" i="24"/>
  <c r="T7" i="21" s="1"/>
  <c r="AK32" i="24"/>
  <c r="AD2" i="21" s="1"/>
  <c r="AR31" i="24"/>
  <c r="AK12" i="19" s="1"/>
  <c r="AX30" i="24"/>
  <c r="AQ7" i="19" s="1"/>
  <c r="M30" i="24"/>
  <c r="F7" i="19" s="1"/>
  <c r="R29" i="24"/>
  <c r="K2" i="19" s="1"/>
  <c r="X28" i="24"/>
  <c r="Q12" i="20" s="1"/>
  <c r="AC27" i="24"/>
  <c r="V7" i="20" s="1"/>
  <c r="AD26" i="24"/>
  <c r="W2" i="20" s="1"/>
  <c r="AD25" i="24"/>
  <c r="W27" i="18" s="1"/>
  <c r="AB24" i="24"/>
  <c r="U12" i="18" s="1"/>
  <c r="X23" i="24"/>
  <c r="I22" i="24"/>
  <c r="B17" i="18" s="1"/>
  <c r="S20" i="24"/>
  <c r="L7" i="18" s="1"/>
  <c r="I18" i="24"/>
  <c r="B27" i="17" s="1"/>
  <c r="AX15" i="24"/>
  <c r="AQ12" i="17" s="1"/>
  <c r="R15" i="24"/>
  <c r="K12" i="17" s="1"/>
  <c r="AW15" i="24"/>
  <c r="AP12" i="17" s="1"/>
  <c r="Q15" i="24"/>
  <c r="J12" i="17" s="1"/>
  <c r="AO15" i="24"/>
  <c r="AH12" i="17" s="1"/>
  <c r="I15" i="24"/>
  <c r="B12" i="17" s="1"/>
  <c r="AH15" i="24"/>
  <c r="AA12" i="17" s="1"/>
  <c r="AG15" i="24"/>
  <c r="Z12" i="17" s="1"/>
  <c r="Z15" i="24"/>
  <c r="S12" i="17" s="1"/>
  <c r="Y15" i="24"/>
  <c r="R12" i="17" s="1"/>
  <c r="AR15" i="24"/>
  <c r="AK12" i="17" s="1"/>
  <c r="AJ15" i="24"/>
  <c r="AC12" i="17" s="1"/>
  <c r="AB15" i="24"/>
  <c r="U12" i="17" s="1"/>
  <c r="T15" i="24"/>
  <c r="M12" i="17" s="1"/>
  <c r="L15" i="24"/>
  <c r="E12" i="17" s="1"/>
  <c r="AQ15" i="24"/>
  <c r="AJ12" i="17" s="1"/>
  <c r="AI15" i="24"/>
  <c r="AB12" i="17" s="1"/>
  <c r="AA15" i="24"/>
  <c r="T12" i="17" s="1"/>
  <c r="S15" i="24"/>
  <c r="L12" i="17" s="1"/>
  <c r="K15" i="24"/>
  <c r="D12" i="17" s="1"/>
  <c r="AV15" i="24"/>
  <c r="AO12" i="17" s="1"/>
  <c r="AN15" i="24"/>
  <c r="AG12" i="17" s="1"/>
  <c r="AF15" i="24"/>
  <c r="Y12" i="17" s="1"/>
  <c r="X15" i="24"/>
  <c r="Q12" i="17" s="1"/>
  <c r="P15" i="24"/>
  <c r="I12" i="17" s="1"/>
  <c r="AU15" i="24"/>
  <c r="AN12" i="17" s="1"/>
  <c r="AM15" i="24"/>
  <c r="AF12" i="17" s="1"/>
  <c r="AE15" i="24"/>
  <c r="X12" i="17" s="1"/>
  <c r="W15" i="24"/>
  <c r="P12" i="17" s="1"/>
  <c r="O15" i="24"/>
  <c r="H12" i="17" s="1"/>
  <c r="AT15" i="24"/>
  <c r="AM12" i="17" s="1"/>
  <c r="AL15" i="24"/>
  <c r="AE12" i="17" s="1"/>
  <c r="AD15" i="24"/>
  <c r="W12" i="17" s="1"/>
  <c r="V15" i="24"/>
  <c r="O12" i="17" s="1"/>
  <c r="N15" i="24"/>
  <c r="G12" i="17" s="1"/>
  <c r="AS15" i="24"/>
  <c r="AL12" i="17" s="1"/>
  <c r="AK15" i="24"/>
  <c r="AD12" i="17" s="1"/>
  <c r="AC15" i="24"/>
  <c r="V12" i="17" s="1"/>
  <c r="U15" i="24"/>
  <c r="N12" i="17" s="1"/>
  <c r="J17" i="5" l="1"/>
  <c r="J47" i="5"/>
  <c r="AI17" i="5"/>
  <c r="AI47" i="5"/>
  <c r="Q17" i="5"/>
  <c r="Q47" i="5"/>
  <c r="AE17" i="5"/>
  <c r="AE47" i="5"/>
  <c r="F17" i="5"/>
  <c r="F47" i="5"/>
  <c r="B17" i="5"/>
  <c r="B47" i="5"/>
  <c r="AA17" i="5"/>
  <c r="AA47" i="5"/>
  <c r="I17" i="5"/>
  <c r="I47" i="5"/>
  <c r="W17" i="5"/>
  <c r="W47" i="5"/>
  <c r="AK17" i="5"/>
  <c r="AK47" i="5"/>
  <c r="AJ17" i="5"/>
  <c r="AJ47" i="5"/>
  <c r="S17" i="5"/>
  <c r="S47" i="5"/>
  <c r="AN17" i="5"/>
  <c r="AN47" i="5"/>
  <c r="O17" i="5"/>
  <c r="O47" i="5"/>
  <c r="AC17" i="5"/>
  <c r="AC47" i="5"/>
  <c r="AB17" i="5"/>
  <c r="AB47" i="5"/>
  <c r="K17" i="5"/>
  <c r="K47" i="5"/>
  <c r="AF17" i="5"/>
  <c r="AF47" i="5"/>
  <c r="G17" i="5"/>
  <c r="G47" i="5"/>
  <c r="U17" i="5"/>
  <c r="U47" i="5"/>
  <c r="AP17" i="5"/>
  <c r="AP47" i="5"/>
  <c r="T17" i="5"/>
  <c r="T47" i="5"/>
  <c r="C17" i="5"/>
  <c r="C47" i="5"/>
  <c r="X17" i="5"/>
  <c r="X47" i="5"/>
  <c r="AL17" i="5"/>
  <c r="AL47" i="5"/>
  <c r="M17" i="5"/>
  <c r="M47" i="5"/>
  <c r="AH17" i="5"/>
  <c r="AH47" i="5"/>
  <c r="L17" i="5"/>
  <c r="L47" i="5"/>
  <c r="AO17" i="5"/>
  <c r="AO47" i="5"/>
  <c r="P17" i="5"/>
  <c r="P47" i="5"/>
  <c r="AD17" i="5"/>
  <c r="AD47" i="5"/>
  <c r="E17" i="5"/>
  <c r="E47" i="5"/>
  <c r="Z17" i="5"/>
  <c r="Z47" i="5"/>
  <c r="D17" i="5"/>
  <c r="D47" i="5"/>
  <c r="AG17" i="5"/>
  <c r="AG47" i="5"/>
  <c r="H17" i="5"/>
  <c r="H47" i="5"/>
  <c r="V17" i="5"/>
  <c r="V47" i="5"/>
  <c r="R17" i="5"/>
  <c r="R47" i="5"/>
  <c r="AQ17" i="5"/>
  <c r="AQ47" i="5"/>
  <c r="Y17" i="5"/>
  <c r="Y47" i="5"/>
  <c r="AM17" i="5"/>
  <c r="AM47" i="5"/>
  <c r="N17" i="5"/>
  <c r="N47" i="5"/>
  <c r="AN38" i="41"/>
  <c r="AJ38" i="41"/>
  <c r="W38" i="41"/>
  <c r="R38" i="41"/>
  <c r="K38" i="41"/>
  <c r="G38" i="41"/>
  <c r="AE38" i="41"/>
  <c r="J38" i="41"/>
  <c r="D38" i="41"/>
  <c r="Y38" i="41"/>
  <c r="V38" i="41"/>
  <c r="T38" i="41"/>
  <c r="P38" i="41"/>
  <c r="X38" i="41"/>
  <c r="AR38" i="41"/>
  <c r="AI38" i="41"/>
  <c r="O38" i="41"/>
  <c r="E38" i="41"/>
  <c r="N38" i="41"/>
  <c r="L38" i="41"/>
  <c r="H38" i="41"/>
  <c r="Q38" i="41"/>
  <c r="AA38" i="41"/>
  <c r="M38" i="41"/>
  <c r="U38" i="41"/>
  <c r="AD38" i="41"/>
  <c r="AC38" i="41"/>
  <c r="AS38" i="41"/>
  <c r="AQ38" i="41"/>
  <c r="AM38" i="41"/>
  <c r="AF38" i="41"/>
  <c r="I38" i="41"/>
  <c r="F38" i="41"/>
  <c r="AK38" i="41"/>
  <c r="AP38" i="41"/>
  <c r="AO38" i="41"/>
  <c r="AL38" i="41"/>
  <c r="AH38" i="41"/>
  <c r="AG38" i="41"/>
  <c r="AB38" i="41"/>
  <c r="Z38" i="41"/>
  <c r="S38" i="41"/>
  <c r="O21" i="41"/>
  <c r="I21" i="41"/>
  <c r="F21" i="41"/>
  <c r="Y21" i="41"/>
  <c r="Z21" i="41"/>
  <c r="AS21" i="41"/>
  <c r="X21" i="41"/>
  <c r="Q21" i="41"/>
  <c r="P21" i="41"/>
  <c r="N21" i="41"/>
  <c r="T21" i="41"/>
  <c r="AI21" i="41"/>
  <c r="AA21" i="41"/>
  <c r="AJ21" i="41"/>
  <c r="E21" i="41"/>
  <c r="U21" i="41"/>
  <c r="AB21" i="41"/>
  <c r="AF21" i="41"/>
  <c r="J21" i="41"/>
  <c r="M21" i="41"/>
  <c r="H21" i="41"/>
  <c r="AP21" i="41"/>
  <c r="W21" i="41"/>
  <c r="AG21" i="41"/>
  <c r="AC21" i="41"/>
  <c r="AM21" i="41"/>
  <c r="R21" i="41"/>
  <c r="L21" i="41"/>
  <c r="D21" i="41"/>
  <c r="AR21" i="41"/>
  <c r="AN21" i="41"/>
  <c r="S21" i="41"/>
  <c r="AL21" i="41"/>
  <c r="G21" i="41"/>
  <c r="V21" i="41"/>
  <c r="AO21" i="41"/>
  <c r="AE21" i="41"/>
  <c r="AD21" i="41"/>
  <c r="AQ21" i="41"/>
  <c r="AK21" i="41"/>
  <c r="AH21" i="41"/>
  <c r="K21" i="41"/>
  <c r="AJ32" i="18"/>
  <c r="AJ22" i="18"/>
  <c r="AL32" i="18"/>
  <c r="AL22" i="18"/>
  <c r="I32" i="18"/>
  <c r="I22" i="18"/>
  <c r="AA32" i="18"/>
  <c r="AA22" i="18"/>
  <c r="J32" i="18"/>
  <c r="J22" i="18"/>
  <c r="X7" i="22"/>
  <c r="X2" i="22"/>
  <c r="N32" i="18"/>
  <c r="N22" i="18"/>
  <c r="AM7" i="22"/>
  <c r="AM2" i="22"/>
  <c r="M7" i="22"/>
  <c r="M2" i="22"/>
  <c r="AI7" i="22"/>
  <c r="AI2" i="22"/>
  <c r="E7" i="22"/>
  <c r="E2" i="22"/>
  <c r="AA2" i="22"/>
  <c r="AA7" i="22"/>
  <c r="J7" i="22"/>
  <c r="J2" i="22"/>
  <c r="D32" i="18"/>
  <c r="D22" i="18"/>
  <c r="K2" i="22"/>
  <c r="K7" i="22"/>
  <c r="N7" i="22"/>
  <c r="N2" i="22"/>
  <c r="AG2" i="22"/>
  <c r="AG7" i="22"/>
  <c r="Y32" i="18"/>
  <c r="Y22" i="18"/>
  <c r="AG32" i="18"/>
  <c r="AG22" i="18"/>
  <c r="S32" i="18"/>
  <c r="S22" i="18"/>
  <c r="O32" i="18"/>
  <c r="O22" i="18"/>
  <c r="F32" i="18"/>
  <c r="F22" i="18"/>
  <c r="H32" i="18"/>
  <c r="H22" i="18"/>
  <c r="W7" i="22"/>
  <c r="W2" i="22"/>
  <c r="AJ2" i="22"/>
  <c r="AJ7" i="22"/>
  <c r="B2" i="22"/>
  <c r="B7" i="22"/>
  <c r="V32" i="18"/>
  <c r="V22" i="18"/>
  <c r="AI32" i="18"/>
  <c r="AI22" i="18"/>
  <c r="R22" i="18"/>
  <c r="R32" i="18"/>
  <c r="AD7" i="22"/>
  <c r="AD2" i="22"/>
  <c r="O7" i="22"/>
  <c r="O2" i="22"/>
  <c r="AB2" i="22"/>
  <c r="AB7" i="22"/>
  <c r="AO2" i="22"/>
  <c r="AO7" i="22"/>
  <c r="AF2" i="22"/>
  <c r="AF7" i="22"/>
  <c r="G7" i="22"/>
  <c r="G2" i="22"/>
  <c r="T2" i="22"/>
  <c r="T7" i="22"/>
  <c r="C7" i="22"/>
  <c r="C2" i="22"/>
  <c r="AB22" i="18"/>
  <c r="AB32" i="18"/>
  <c r="V7" i="22"/>
  <c r="V2" i="22"/>
  <c r="AK7" i="22"/>
  <c r="AK2" i="22"/>
  <c r="L2" i="22"/>
  <c r="L7" i="22"/>
  <c r="AP7" i="22"/>
  <c r="AP2" i="22"/>
  <c r="Y2" i="22"/>
  <c r="Y7" i="22"/>
  <c r="AL7" i="22"/>
  <c r="AL2" i="22"/>
  <c r="P2" i="22"/>
  <c r="P7" i="22"/>
  <c r="M22" i="18"/>
  <c r="M32" i="18"/>
  <c r="U32" i="18"/>
  <c r="U22" i="18"/>
  <c r="K32" i="18"/>
  <c r="K22" i="18"/>
  <c r="AN32" i="18"/>
  <c r="AN22" i="18"/>
  <c r="Z32" i="18"/>
  <c r="Z22" i="18"/>
  <c r="S7" i="22"/>
  <c r="S2" i="22"/>
  <c r="AD32" i="18"/>
  <c r="AD22" i="18"/>
  <c r="Q32" i="18"/>
  <c r="Q22" i="18"/>
  <c r="AC7" i="22"/>
  <c r="AC2" i="22"/>
  <c r="D2" i="22"/>
  <c r="D7" i="22"/>
  <c r="AH7" i="22"/>
  <c r="AH2" i="22"/>
  <c r="Q2" i="22"/>
  <c r="Q7" i="22"/>
  <c r="H7" i="22"/>
  <c r="H2" i="22"/>
  <c r="AK22" i="18"/>
  <c r="AK32" i="18"/>
  <c r="G32" i="18"/>
  <c r="G22" i="18"/>
  <c r="C32" i="18"/>
  <c r="C22" i="18"/>
  <c r="AF32" i="18"/>
  <c r="AF22" i="18"/>
  <c r="U7" i="22"/>
  <c r="U2" i="22"/>
  <c r="Z7" i="22"/>
  <c r="Z2" i="22"/>
  <c r="I2" i="22"/>
  <c r="I7" i="22"/>
  <c r="AN7" i="22"/>
  <c r="AN2" i="22"/>
  <c r="AO32" i="18"/>
  <c r="AO22" i="18"/>
  <c r="W32" i="18"/>
  <c r="W22" i="18"/>
  <c r="AE32" i="18"/>
  <c r="AE22" i="18"/>
  <c r="AP22" i="18"/>
  <c r="AP32" i="18"/>
  <c r="X32" i="18"/>
  <c r="X22" i="18"/>
  <c r="R7" i="22"/>
  <c r="R2" i="22"/>
  <c r="AM32" i="18"/>
  <c r="AM22" i="18"/>
  <c r="AC22" i="18"/>
  <c r="AC32" i="18"/>
  <c r="L22" i="18"/>
  <c r="L32" i="18"/>
  <c r="T32" i="18"/>
  <c r="T22" i="18"/>
  <c r="AH22" i="18"/>
  <c r="AH32" i="18"/>
  <c r="P32" i="18"/>
  <c r="P22" i="18"/>
  <c r="AE7" i="22"/>
  <c r="AE2" i="22"/>
  <c r="AQ7" i="22"/>
  <c r="AQ2" i="22"/>
  <c r="AQ22" i="18"/>
  <c r="AQ32" i="18"/>
  <c r="B22" i="18"/>
  <c r="B32" i="18"/>
  <c r="AB3" i="9"/>
  <c r="AC3" i="9"/>
  <c r="AB4" i="9"/>
  <c r="AC4" i="9"/>
  <c r="AB5" i="9"/>
  <c r="AC5" i="9"/>
  <c r="AB6" i="9"/>
  <c r="AC6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515" i="9"/>
  <c r="AC2515" i="9"/>
  <c r="AB2516" i="9"/>
  <c r="AC2516" i="9"/>
  <c r="AB2517" i="9"/>
  <c r="AC2517" i="9"/>
  <c r="AB2520" i="9"/>
  <c r="AC2520" i="9"/>
  <c r="AB2521" i="9"/>
  <c r="AC2521" i="9"/>
  <c r="AB2522" i="9"/>
  <c r="AC2522" i="9"/>
  <c r="AB2523" i="9"/>
  <c r="AC2523" i="9"/>
  <c r="AB2524" i="9"/>
  <c r="AC2524" i="9"/>
  <c r="AB2525" i="9"/>
  <c r="AC2525" i="9"/>
  <c r="AB2526" i="9"/>
  <c r="AC2526" i="9"/>
  <c r="AB2527" i="9"/>
  <c r="AC2527" i="9"/>
  <c r="AB2528" i="9"/>
  <c r="AC2528" i="9"/>
  <c r="AB2529" i="9"/>
  <c r="AC2529" i="9"/>
  <c r="AB2530" i="9"/>
  <c r="AC2530" i="9"/>
  <c r="AB2531" i="9"/>
  <c r="AC2531" i="9"/>
  <c r="AB2532" i="9"/>
  <c r="AC2532" i="9"/>
  <c r="AB2533" i="9"/>
  <c r="AC2533" i="9"/>
  <c r="AB2534" i="9"/>
  <c r="AC2534" i="9"/>
  <c r="AB2535" i="9"/>
  <c r="AC2535" i="9"/>
  <c r="AB2536" i="9"/>
  <c r="AC2536" i="9"/>
  <c r="AB2537" i="9"/>
  <c r="AC2537" i="9"/>
  <c r="AB2538" i="9"/>
  <c r="AC2538" i="9"/>
  <c r="AB2539" i="9"/>
  <c r="AC2539" i="9"/>
  <c r="AB2540" i="9"/>
  <c r="AC2540" i="9"/>
  <c r="AB2541" i="9"/>
  <c r="AC2541" i="9"/>
  <c r="AB2542" i="9"/>
  <c r="AC2542" i="9"/>
  <c r="AB2543" i="9"/>
  <c r="AC2543" i="9"/>
  <c r="AB2544" i="9"/>
  <c r="AC2544" i="9"/>
  <c r="AB2545" i="9"/>
  <c r="AC2545" i="9"/>
  <c r="AB2546" i="9"/>
  <c r="AC2546" i="9"/>
  <c r="AB2547" i="9"/>
  <c r="AC2547" i="9"/>
  <c r="AB2548" i="9"/>
  <c r="AC2548" i="9"/>
  <c r="AB2549" i="9"/>
  <c r="AC2549" i="9"/>
  <c r="AB2550" i="9"/>
  <c r="AC2550" i="9"/>
  <c r="AB2551" i="9"/>
  <c r="AC2551" i="9"/>
  <c r="AB2552" i="9"/>
  <c r="AC2552" i="9"/>
  <c r="AB2553" i="9"/>
  <c r="AC2553" i="9"/>
  <c r="AB2554" i="9"/>
  <c r="AC2554" i="9"/>
  <c r="AB2555" i="9"/>
  <c r="AC2555" i="9"/>
  <c r="AB2556" i="9"/>
  <c r="AC2556" i="9"/>
  <c r="AB2557" i="9"/>
  <c r="AC2557" i="9"/>
  <c r="AB2558" i="9"/>
  <c r="AC2558" i="9"/>
  <c r="AB2559" i="9"/>
  <c r="AC2559" i="9"/>
  <c r="AB2560" i="9"/>
  <c r="AC2560" i="9"/>
  <c r="AB2561" i="9"/>
  <c r="AC2561" i="9"/>
  <c r="AB2562" i="9"/>
  <c r="AC2562" i="9"/>
  <c r="AB2563" i="9"/>
  <c r="AC2563" i="9"/>
  <c r="AB2564" i="9"/>
  <c r="AC2564" i="9"/>
  <c r="AB2565" i="9"/>
  <c r="AC2565" i="9"/>
  <c r="AB2566" i="9"/>
  <c r="AC2566" i="9"/>
  <c r="AB2567" i="9"/>
  <c r="AC2567" i="9"/>
  <c r="AB2568" i="9"/>
  <c r="AC2568" i="9"/>
  <c r="AB2569" i="9"/>
  <c r="AC2569" i="9"/>
  <c r="AB2570" i="9"/>
  <c r="AC2570" i="9"/>
  <c r="AB2571" i="9"/>
  <c r="AC2571" i="9"/>
  <c r="AB2572" i="9"/>
  <c r="AC2572" i="9"/>
  <c r="AB2573" i="9"/>
  <c r="AC2573" i="9"/>
  <c r="AB2574" i="9"/>
  <c r="AC2574" i="9"/>
  <c r="AB2575" i="9"/>
  <c r="AC2575" i="9"/>
  <c r="AB2576" i="9"/>
  <c r="AC2576" i="9"/>
  <c r="AB2577" i="9"/>
  <c r="AC2577" i="9"/>
  <c r="AB2578" i="9"/>
  <c r="AC2578" i="9"/>
  <c r="AB2579" i="9"/>
  <c r="AC2579" i="9"/>
  <c r="AB2580" i="9"/>
  <c r="AC2580" i="9"/>
  <c r="AB2581" i="9"/>
  <c r="AC2581" i="9"/>
  <c r="AB2582" i="9"/>
  <c r="AC2582" i="9"/>
  <c r="AB2583" i="9"/>
  <c r="AC2583" i="9"/>
  <c r="AB2584" i="9"/>
  <c r="AC2584" i="9"/>
  <c r="AB2585" i="9"/>
  <c r="AC2585" i="9"/>
  <c r="AB2586" i="9"/>
  <c r="AC2586" i="9"/>
  <c r="AB2587" i="9"/>
  <c r="AC2587" i="9"/>
  <c r="AB2588" i="9"/>
  <c r="AC2588" i="9"/>
  <c r="AB2589" i="9"/>
  <c r="AC2589" i="9"/>
  <c r="AB2590" i="9"/>
  <c r="AC2590" i="9"/>
  <c r="AB2591" i="9"/>
  <c r="AC2591" i="9"/>
  <c r="AB2592" i="9"/>
  <c r="AC2592" i="9"/>
  <c r="AB2593" i="9"/>
  <c r="AC2593" i="9"/>
  <c r="AB2594" i="9"/>
  <c r="AC2594" i="9"/>
  <c r="AB2595" i="9"/>
  <c r="AC2595" i="9"/>
  <c r="AB2596" i="9"/>
  <c r="AC2596" i="9"/>
  <c r="AB2597" i="9"/>
  <c r="AC2597" i="9"/>
  <c r="AB2598" i="9"/>
  <c r="AC2598" i="9"/>
  <c r="AB2599" i="9"/>
  <c r="AC2599" i="9"/>
  <c r="AB2600" i="9"/>
  <c r="AC2600" i="9"/>
  <c r="AB2601" i="9"/>
  <c r="AC2601" i="9"/>
  <c r="AB2602" i="9"/>
  <c r="AC2602" i="9"/>
  <c r="AB2603" i="9"/>
  <c r="AC2603" i="9"/>
  <c r="AB2604" i="9"/>
  <c r="AC2604" i="9"/>
  <c r="AB2605" i="9"/>
  <c r="AC2605" i="9"/>
  <c r="AB2606" i="9"/>
  <c r="AC2606" i="9"/>
  <c r="AB2607" i="9"/>
  <c r="AC2607" i="9"/>
  <c r="AB2608" i="9"/>
  <c r="AC2608" i="9"/>
  <c r="AB2609" i="9"/>
  <c r="AC2609" i="9"/>
  <c r="AB2610" i="9"/>
  <c r="AC2610" i="9"/>
  <c r="AB2611" i="9"/>
  <c r="AC2611" i="9"/>
  <c r="AB2612" i="9"/>
  <c r="AC2612" i="9"/>
  <c r="AB2613" i="9"/>
  <c r="AC2613" i="9"/>
  <c r="AB2614" i="9"/>
  <c r="AC2614" i="9"/>
  <c r="AB2615" i="9"/>
  <c r="AC2615" i="9"/>
  <c r="AB2616" i="9"/>
  <c r="AC2616" i="9"/>
  <c r="AB2617" i="9"/>
  <c r="AC2617" i="9"/>
  <c r="AB2618" i="9"/>
  <c r="AC2618" i="9"/>
  <c r="AB2619" i="9"/>
  <c r="AC2619" i="9"/>
  <c r="AB2620" i="9"/>
  <c r="AC2620" i="9"/>
  <c r="AB2621" i="9"/>
  <c r="AC2621" i="9"/>
  <c r="AB2622" i="9"/>
  <c r="AC2622" i="9"/>
  <c r="AB2623" i="9"/>
  <c r="AC2623" i="9"/>
  <c r="AB2624" i="9"/>
  <c r="AC2624" i="9"/>
  <c r="AB2625" i="9"/>
  <c r="AC2625" i="9"/>
  <c r="AB2626" i="9"/>
  <c r="AC2626" i="9"/>
  <c r="AB2627" i="9"/>
  <c r="AC2627" i="9"/>
  <c r="AB2628" i="9"/>
  <c r="AC2628" i="9"/>
  <c r="AB2629" i="9"/>
  <c r="AC2629" i="9"/>
  <c r="AB2630" i="9"/>
  <c r="AC2630" i="9"/>
  <c r="AB2631" i="9"/>
  <c r="AC2631" i="9"/>
  <c r="AB2632" i="9"/>
  <c r="AC2632" i="9"/>
  <c r="AB2633" i="9"/>
  <c r="AC2633" i="9"/>
  <c r="AB2634" i="9"/>
  <c r="AC2634" i="9"/>
  <c r="AB2635" i="9"/>
  <c r="AC2635" i="9"/>
  <c r="AB2636" i="9"/>
  <c r="AC2636" i="9"/>
  <c r="AB2637" i="9"/>
  <c r="AC2637" i="9"/>
  <c r="AB2638" i="9"/>
  <c r="AC2638" i="9"/>
  <c r="AB2639" i="9"/>
  <c r="AC2639" i="9"/>
  <c r="AB2640" i="9"/>
  <c r="AC2640" i="9"/>
  <c r="AB2641" i="9"/>
  <c r="AC2641" i="9"/>
  <c r="AB2642" i="9"/>
  <c r="AC2642" i="9"/>
  <c r="AB2643" i="9"/>
  <c r="AC2643" i="9"/>
  <c r="AB21" i="9"/>
  <c r="AC21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AB30" i="9"/>
  <c r="AC30" i="9"/>
  <c r="AB31" i="9"/>
  <c r="AC31" i="9"/>
  <c r="AB32" i="9"/>
  <c r="AC32" i="9"/>
  <c r="AB33" i="9"/>
  <c r="AC33" i="9"/>
  <c r="AB34" i="9"/>
  <c r="AC34" i="9"/>
  <c r="AB35" i="9"/>
  <c r="AC35" i="9"/>
  <c r="AB36" i="9"/>
  <c r="AC36" i="9"/>
  <c r="AB37" i="9"/>
  <c r="AC37" i="9"/>
  <c r="AB38" i="9"/>
  <c r="AC38" i="9"/>
  <c r="AB39" i="9"/>
  <c r="AC39" i="9"/>
  <c r="AB40" i="9"/>
  <c r="AC40" i="9"/>
  <c r="AB41" i="9"/>
  <c r="AC41" i="9"/>
  <c r="AB42" i="9"/>
  <c r="AC42" i="9"/>
  <c r="AB43" i="9"/>
  <c r="AC43" i="9"/>
  <c r="AB44" i="9"/>
  <c r="AC44" i="9"/>
  <c r="AB45" i="9"/>
  <c r="AC45" i="9"/>
  <c r="AB46" i="9"/>
  <c r="AC46" i="9"/>
  <c r="AB47" i="9"/>
  <c r="AC47" i="9"/>
  <c r="AB48" i="9"/>
  <c r="AC48" i="9"/>
  <c r="AB49" i="9"/>
  <c r="AC49" i="9"/>
  <c r="AB50" i="9"/>
  <c r="AC50" i="9"/>
  <c r="AB51" i="9"/>
  <c r="AC51" i="9"/>
  <c r="AB52" i="9"/>
  <c r="AC52" i="9"/>
  <c r="AB53" i="9"/>
  <c r="AC53" i="9"/>
  <c r="AB55" i="9"/>
  <c r="AC55" i="9"/>
  <c r="AB56" i="9"/>
  <c r="AC56" i="9"/>
  <c r="AB57" i="9"/>
  <c r="AC57" i="9"/>
  <c r="AB58" i="9"/>
  <c r="AC58" i="9"/>
  <c r="AB59" i="9"/>
  <c r="AC59" i="9"/>
  <c r="AB60" i="9"/>
  <c r="AC60" i="9"/>
  <c r="AB61" i="9"/>
  <c r="AC61" i="9"/>
  <c r="AB62" i="9"/>
  <c r="AC62" i="9"/>
  <c r="AB63" i="9"/>
  <c r="AC63" i="9"/>
  <c r="AB64" i="9"/>
  <c r="AC64" i="9"/>
  <c r="AB65" i="9"/>
  <c r="AC65" i="9"/>
  <c r="AB66" i="9"/>
  <c r="AC66" i="9"/>
  <c r="AB67" i="9"/>
  <c r="AC67" i="9"/>
  <c r="AB68" i="9"/>
  <c r="AC68" i="9"/>
  <c r="AB69" i="9"/>
  <c r="AC69" i="9"/>
  <c r="AB70" i="9"/>
  <c r="AC70" i="9"/>
  <c r="AB71" i="9"/>
  <c r="AC71" i="9"/>
  <c r="AB72" i="9"/>
  <c r="AC72" i="9"/>
  <c r="AB73" i="9"/>
  <c r="AC73" i="9"/>
  <c r="AB74" i="9"/>
  <c r="AC74" i="9"/>
  <c r="AB75" i="9"/>
  <c r="AC75" i="9"/>
  <c r="AB76" i="9"/>
  <c r="AC76" i="9"/>
  <c r="AB77" i="9"/>
  <c r="AC77" i="9"/>
  <c r="AB78" i="9"/>
  <c r="AC78" i="9"/>
  <c r="AB79" i="9"/>
  <c r="AC79" i="9"/>
  <c r="AB80" i="9"/>
  <c r="AC80" i="9"/>
  <c r="AB81" i="9"/>
  <c r="AC81" i="9"/>
  <c r="AB82" i="9"/>
  <c r="AC82" i="9"/>
  <c r="AB83" i="9"/>
  <c r="AC83" i="9"/>
  <c r="AB84" i="9"/>
  <c r="AC84" i="9"/>
  <c r="AB85" i="9"/>
  <c r="AC85" i="9"/>
  <c r="AB86" i="9"/>
  <c r="AC86" i="9"/>
  <c r="AB87" i="9"/>
  <c r="AC87" i="9"/>
  <c r="AB2644" i="9"/>
  <c r="AC2644" i="9"/>
  <c r="AB2645" i="9"/>
  <c r="AC2645" i="9"/>
  <c r="AB2646" i="9"/>
  <c r="AC2646" i="9"/>
  <c r="AB2647" i="9"/>
  <c r="AC2647" i="9"/>
  <c r="AB2648" i="9"/>
  <c r="AC2648" i="9"/>
  <c r="AB2649" i="9"/>
  <c r="AC2649" i="9"/>
  <c r="AB2650" i="9"/>
  <c r="AC2650" i="9"/>
  <c r="AB2651" i="9"/>
  <c r="AC2651" i="9"/>
  <c r="AB2652" i="9"/>
  <c r="AC2652" i="9"/>
  <c r="AB2653" i="9"/>
  <c r="AC2653" i="9"/>
  <c r="AB2654" i="9"/>
  <c r="AC2654" i="9"/>
  <c r="AB2655" i="9"/>
  <c r="AC2655" i="9"/>
  <c r="AB2656" i="9"/>
  <c r="AC2656" i="9"/>
  <c r="AB2657" i="9"/>
  <c r="AC2657" i="9"/>
  <c r="AB2658" i="9"/>
  <c r="AC2658" i="9"/>
  <c r="AB2659" i="9"/>
  <c r="AC2659" i="9"/>
  <c r="AB2660" i="9"/>
  <c r="AC2660" i="9"/>
  <c r="AB2661" i="9"/>
  <c r="AC2661" i="9"/>
  <c r="AB2662" i="9"/>
  <c r="AC2662" i="9"/>
  <c r="AB2663" i="9"/>
  <c r="AC2663" i="9"/>
  <c r="AB2664" i="9"/>
  <c r="AC2664" i="9"/>
  <c r="AB2665" i="9"/>
  <c r="AC2665" i="9"/>
  <c r="AB2666" i="9"/>
  <c r="AC2666" i="9"/>
  <c r="AB2667" i="9"/>
  <c r="AC2667" i="9"/>
  <c r="AB2668" i="9"/>
  <c r="AC2668" i="9"/>
  <c r="AB2669" i="9"/>
  <c r="AC2669" i="9"/>
  <c r="AB2670" i="9"/>
  <c r="AC2670" i="9"/>
  <c r="AB2671" i="9"/>
  <c r="AC2671" i="9"/>
  <c r="AB88" i="9"/>
  <c r="AC88" i="9"/>
  <c r="AB89" i="9"/>
  <c r="AC89" i="9"/>
  <c r="AB90" i="9"/>
  <c r="AC90" i="9"/>
  <c r="AB91" i="9"/>
  <c r="AC91" i="9"/>
  <c r="AB92" i="9"/>
  <c r="AC92" i="9"/>
  <c r="AB93" i="9"/>
  <c r="AC93" i="9"/>
  <c r="AB94" i="9"/>
  <c r="AC94" i="9"/>
  <c r="AB95" i="9"/>
  <c r="AC95" i="9"/>
  <c r="AB96" i="9"/>
  <c r="AC96" i="9"/>
  <c r="AB97" i="9"/>
  <c r="AC97" i="9"/>
  <c r="AB98" i="9"/>
  <c r="AC98" i="9"/>
  <c r="AB99" i="9"/>
  <c r="AC99" i="9"/>
  <c r="AB100" i="9"/>
  <c r="AC100" i="9"/>
  <c r="AB101" i="9"/>
  <c r="AC101" i="9"/>
  <c r="AB102" i="9"/>
  <c r="AC102" i="9"/>
  <c r="AB103" i="9"/>
  <c r="AC103" i="9"/>
  <c r="AB104" i="9"/>
  <c r="AC104" i="9"/>
  <c r="AB105" i="9"/>
  <c r="AC105" i="9"/>
  <c r="AB106" i="9"/>
  <c r="AC106" i="9"/>
  <c r="AB107" i="9"/>
  <c r="AC107" i="9"/>
  <c r="AB108" i="9"/>
  <c r="AC108" i="9"/>
  <c r="AB109" i="9"/>
  <c r="AC109" i="9"/>
  <c r="AB110" i="9"/>
  <c r="AC110" i="9"/>
  <c r="AB111" i="9"/>
  <c r="AC111" i="9"/>
  <c r="AB112" i="9"/>
  <c r="AC112" i="9"/>
  <c r="AB113" i="9"/>
  <c r="AC113" i="9"/>
  <c r="AB114" i="9"/>
  <c r="AC114" i="9"/>
  <c r="AB115" i="9"/>
  <c r="AC115" i="9"/>
  <c r="AB116" i="9"/>
  <c r="AC116" i="9"/>
  <c r="AB117" i="9"/>
  <c r="AC117" i="9"/>
  <c r="AB118" i="9"/>
  <c r="AC118" i="9"/>
  <c r="AB119" i="9"/>
  <c r="AC119" i="9"/>
  <c r="AB120" i="9"/>
  <c r="AC120" i="9"/>
  <c r="AB121" i="9"/>
  <c r="AC121" i="9"/>
  <c r="AB122" i="9"/>
  <c r="AC122" i="9"/>
  <c r="AB123" i="9"/>
  <c r="AC123" i="9"/>
  <c r="AB124" i="9"/>
  <c r="AC124" i="9"/>
  <c r="AB125" i="9"/>
  <c r="AC125" i="9"/>
  <c r="AB126" i="9"/>
  <c r="AC126" i="9"/>
  <c r="AB127" i="9"/>
  <c r="AC127" i="9"/>
  <c r="AB128" i="9"/>
  <c r="AC128" i="9"/>
  <c r="AB129" i="9"/>
  <c r="AC129" i="9"/>
  <c r="AB130" i="9"/>
  <c r="AC130" i="9"/>
  <c r="AB131" i="9"/>
  <c r="AC131" i="9"/>
  <c r="AB132" i="9"/>
  <c r="AC132" i="9"/>
  <c r="AB133" i="9"/>
  <c r="AC133" i="9"/>
  <c r="AB134" i="9"/>
  <c r="AC134" i="9"/>
  <c r="AB135" i="9"/>
  <c r="AC135" i="9"/>
  <c r="AB136" i="9"/>
  <c r="AC136" i="9"/>
  <c r="AB137" i="9"/>
  <c r="AC137" i="9"/>
  <c r="AB138" i="9"/>
  <c r="AC138" i="9"/>
  <c r="AB139" i="9"/>
  <c r="AC139" i="9"/>
  <c r="AB140" i="9"/>
  <c r="AC140" i="9"/>
  <c r="AB141" i="9"/>
  <c r="AC141" i="9"/>
  <c r="AB142" i="9"/>
  <c r="AC142" i="9"/>
  <c r="AB143" i="9"/>
  <c r="AC143" i="9"/>
  <c r="AB144" i="9"/>
  <c r="AC144" i="9"/>
  <c r="AB145" i="9"/>
  <c r="AC145" i="9"/>
  <c r="AB146" i="9"/>
  <c r="AC146" i="9"/>
  <c r="AB147" i="9"/>
  <c r="AC147" i="9"/>
  <c r="AB148" i="9"/>
  <c r="AC148" i="9"/>
  <c r="AB149" i="9"/>
  <c r="AC149" i="9"/>
  <c r="AB150" i="9"/>
  <c r="AC150" i="9"/>
  <c r="AB151" i="9"/>
  <c r="AC151" i="9"/>
  <c r="AB152" i="9"/>
  <c r="AC152" i="9"/>
  <c r="AB153" i="9"/>
  <c r="AC153" i="9"/>
  <c r="AB154" i="9"/>
  <c r="AC154" i="9"/>
  <c r="AB155" i="9"/>
  <c r="AC155" i="9"/>
  <c r="AB156" i="9"/>
  <c r="AC156" i="9"/>
  <c r="AB157" i="9"/>
  <c r="AC157" i="9"/>
  <c r="AB158" i="9"/>
  <c r="AC158" i="9"/>
  <c r="AB159" i="9"/>
  <c r="AC159" i="9"/>
  <c r="AB160" i="9"/>
  <c r="AC160" i="9"/>
  <c r="AB161" i="9"/>
  <c r="AC161" i="9"/>
  <c r="AB162" i="9"/>
  <c r="AC162" i="9"/>
  <c r="AB163" i="9"/>
  <c r="AC163" i="9"/>
  <c r="AB164" i="9"/>
  <c r="AC164" i="9"/>
  <c r="AB165" i="9"/>
  <c r="AC165" i="9"/>
  <c r="AB166" i="9"/>
  <c r="AC166" i="9"/>
  <c r="AB167" i="9"/>
  <c r="AC167" i="9"/>
  <c r="AB168" i="9"/>
  <c r="AC168" i="9"/>
  <c r="AB169" i="9"/>
  <c r="AC169" i="9"/>
  <c r="AB170" i="9"/>
  <c r="AC170" i="9"/>
  <c r="AB171" i="9"/>
  <c r="AC171" i="9"/>
  <c r="AB172" i="9"/>
  <c r="AC172" i="9"/>
  <c r="AB173" i="9"/>
  <c r="AC173" i="9"/>
  <c r="AB174" i="9"/>
  <c r="AC174" i="9"/>
  <c r="AB175" i="9"/>
  <c r="AC175" i="9"/>
  <c r="AB176" i="9"/>
  <c r="AC176" i="9"/>
  <c r="AB177" i="9"/>
  <c r="AC177" i="9"/>
  <c r="AB178" i="9"/>
  <c r="AC178" i="9"/>
  <c r="AB179" i="9"/>
  <c r="AC179" i="9"/>
  <c r="AB180" i="9"/>
  <c r="AC180" i="9"/>
  <c r="AB181" i="9"/>
  <c r="AC181" i="9"/>
  <c r="AB182" i="9"/>
  <c r="AC182" i="9"/>
  <c r="AB183" i="9"/>
  <c r="AC183" i="9"/>
  <c r="AB184" i="9"/>
  <c r="AC184" i="9"/>
  <c r="AB185" i="9"/>
  <c r="AC185" i="9"/>
  <c r="AB186" i="9"/>
  <c r="AC186" i="9"/>
  <c r="AB2672" i="9"/>
  <c r="AC2672" i="9"/>
  <c r="AB2673" i="9"/>
  <c r="AC2673" i="9"/>
  <c r="AB2674" i="9"/>
  <c r="AC2674" i="9"/>
  <c r="AB2675" i="9"/>
  <c r="AC2675" i="9"/>
  <c r="AB2676" i="9"/>
  <c r="AC2676" i="9"/>
  <c r="AB2677" i="9"/>
  <c r="AC2677" i="9"/>
  <c r="AB2678" i="9"/>
  <c r="AC2678" i="9"/>
  <c r="AB2679" i="9"/>
  <c r="AC2679" i="9"/>
  <c r="AB2680" i="9"/>
  <c r="AC2680" i="9"/>
  <c r="AB2681" i="9"/>
  <c r="AC2681" i="9"/>
  <c r="AB2682" i="9"/>
  <c r="AC2682" i="9"/>
  <c r="AB2683" i="9"/>
  <c r="AC2683" i="9"/>
  <c r="AB2684" i="9"/>
  <c r="AC2684" i="9"/>
  <c r="AB2685" i="9"/>
  <c r="AC2685" i="9"/>
  <c r="AB2686" i="9"/>
  <c r="AC2686" i="9"/>
  <c r="AB2687" i="9"/>
  <c r="AC2687" i="9"/>
  <c r="AB2688" i="9"/>
  <c r="AC2688" i="9"/>
  <c r="AB2689" i="9"/>
  <c r="AC2689" i="9"/>
  <c r="AB2690" i="9"/>
  <c r="AC2690" i="9"/>
  <c r="AB2691" i="9"/>
  <c r="AC2691" i="9"/>
  <c r="AB2692" i="9"/>
  <c r="AC2692" i="9"/>
  <c r="AB2693" i="9"/>
  <c r="AC2693" i="9"/>
  <c r="AB2694" i="9"/>
  <c r="AC2694" i="9"/>
  <c r="AB2695" i="9"/>
  <c r="AC2695" i="9"/>
  <c r="AB2696" i="9"/>
  <c r="AC2696" i="9"/>
  <c r="AB2697" i="9"/>
  <c r="AC2697" i="9"/>
  <c r="AB2698" i="9"/>
  <c r="AC2698" i="9"/>
  <c r="AB187" i="9"/>
  <c r="AC187" i="9"/>
  <c r="AB188" i="9"/>
  <c r="AC188" i="9"/>
  <c r="AB189" i="9"/>
  <c r="AC189" i="9"/>
  <c r="AB190" i="9"/>
  <c r="AC190" i="9"/>
  <c r="AB191" i="9"/>
  <c r="AC191" i="9"/>
  <c r="AB192" i="9"/>
  <c r="AC192" i="9"/>
  <c r="AB193" i="9"/>
  <c r="AC193" i="9"/>
  <c r="AB194" i="9"/>
  <c r="AC194" i="9"/>
  <c r="AB195" i="9"/>
  <c r="AC195" i="9"/>
  <c r="AB196" i="9"/>
  <c r="AC196" i="9"/>
  <c r="AB197" i="9"/>
  <c r="AC197" i="9"/>
  <c r="AB198" i="9"/>
  <c r="AC198" i="9"/>
  <c r="AB199" i="9"/>
  <c r="AC199" i="9"/>
  <c r="AB200" i="9"/>
  <c r="AC200" i="9"/>
  <c r="AB201" i="9"/>
  <c r="AC201" i="9"/>
  <c r="AB202" i="9"/>
  <c r="AC202" i="9"/>
  <c r="AB203" i="9"/>
  <c r="AC203" i="9"/>
  <c r="AB204" i="9"/>
  <c r="AC204" i="9"/>
  <c r="AB205" i="9"/>
  <c r="AC205" i="9"/>
  <c r="AB206" i="9"/>
  <c r="AC206" i="9"/>
  <c r="AB207" i="9"/>
  <c r="AC207" i="9"/>
  <c r="AB208" i="9"/>
  <c r="AC208" i="9"/>
  <c r="AB209" i="9"/>
  <c r="AC209" i="9"/>
  <c r="AB210" i="9"/>
  <c r="AC210" i="9"/>
  <c r="AB211" i="9"/>
  <c r="AC211" i="9"/>
  <c r="AB212" i="9"/>
  <c r="AC212" i="9"/>
  <c r="AB213" i="9"/>
  <c r="AC213" i="9"/>
  <c r="AB214" i="9"/>
  <c r="AC214" i="9"/>
  <c r="AB215" i="9"/>
  <c r="AC215" i="9"/>
  <c r="AB216" i="9"/>
  <c r="AC216" i="9"/>
  <c r="AB217" i="9"/>
  <c r="AC217" i="9"/>
  <c r="AB218" i="9"/>
  <c r="AC218" i="9"/>
  <c r="AB219" i="9"/>
  <c r="AC219" i="9"/>
  <c r="AB220" i="9"/>
  <c r="AC220" i="9"/>
  <c r="AB221" i="9"/>
  <c r="AC221" i="9"/>
  <c r="AB222" i="9"/>
  <c r="AC222" i="9"/>
  <c r="AB223" i="9"/>
  <c r="AC223" i="9"/>
  <c r="AB224" i="9"/>
  <c r="AC224" i="9"/>
  <c r="AB225" i="9"/>
  <c r="AC225" i="9"/>
  <c r="AB226" i="9"/>
  <c r="AC226" i="9"/>
  <c r="AB227" i="9"/>
  <c r="AC227" i="9"/>
  <c r="AB228" i="9"/>
  <c r="AC228" i="9"/>
  <c r="AB229" i="9"/>
  <c r="AC229" i="9"/>
  <c r="AB230" i="9"/>
  <c r="AC230" i="9"/>
  <c r="AB231" i="9"/>
  <c r="AC231" i="9"/>
  <c r="AB232" i="9"/>
  <c r="AC232" i="9"/>
  <c r="AB233" i="9"/>
  <c r="AC233" i="9"/>
  <c r="AB234" i="9"/>
  <c r="AC234" i="9"/>
  <c r="AB235" i="9"/>
  <c r="AC235" i="9"/>
  <c r="AB236" i="9"/>
  <c r="AC236" i="9"/>
  <c r="AB237" i="9"/>
  <c r="AC237" i="9"/>
  <c r="AB238" i="9"/>
  <c r="AC238" i="9"/>
  <c r="AB239" i="9"/>
  <c r="AC239" i="9"/>
  <c r="AB240" i="9"/>
  <c r="AC240" i="9"/>
  <c r="AB2699" i="9"/>
  <c r="AC2699" i="9"/>
  <c r="AB2700" i="9"/>
  <c r="AC2700" i="9"/>
  <c r="AB2701" i="9"/>
  <c r="AC2701" i="9"/>
  <c r="AB2702" i="9"/>
  <c r="AC2702" i="9"/>
  <c r="AB2703" i="9"/>
  <c r="AC2703" i="9"/>
  <c r="AB2704" i="9"/>
  <c r="AC2704" i="9"/>
  <c r="AB2705" i="9"/>
  <c r="AC2705" i="9"/>
  <c r="AB2706" i="9"/>
  <c r="AC2706" i="9"/>
  <c r="AB2707" i="9"/>
  <c r="AC2707" i="9"/>
  <c r="AB2708" i="9"/>
  <c r="AC2708" i="9"/>
  <c r="AB2709" i="9"/>
  <c r="AC2709" i="9"/>
  <c r="AB2710" i="9"/>
  <c r="AC2710" i="9"/>
  <c r="AB2711" i="9"/>
  <c r="AC2711" i="9"/>
  <c r="AB2712" i="9"/>
  <c r="AC2712" i="9"/>
  <c r="AB2713" i="9"/>
  <c r="AC2713" i="9"/>
  <c r="AB2714" i="9"/>
  <c r="AC2714" i="9"/>
  <c r="AB2715" i="9"/>
  <c r="AC2715" i="9"/>
  <c r="AB2716" i="9"/>
  <c r="AC2716" i="9"/>
  <c r="AB2717" i="9"/>
  <c r="AC2717" i="9"/>
  <c r="AB2718" i="9"/>
  <c r="AC2718" i="9"/>
  <c r="AB2719" i="9"/>
  <c r="AC2719" i="9"/>
  <c r="AB2720" i="9"/>
  <c r="AC2720" i="9"/>
  <c r="AB2721" i="9"/>
  <c r="AC2721" i="9"/>
  <c r="AB2722" i="9"/>
  <c r="AC2722" i="9"/>
  <c r="AB2723" i="9"/>
  <c r="AC2723" i="9"/>
  <c r="AB2724" i="9"/>
  <c r="AC2724" i="9"/>
  <c r="AB2725" i="9"/>
  <c r="AC2725" i="9"/>
  <c r="AB2726" i="9"/>
  <c r="AC2726" i="9"/>
  <c r="AB2727" i="9"/>
  <c r="AC2727" i="9"/>
  <c r="AB2728" i="9"/>
  <c r="AC2728" i="9"/>
  <c r="AB2729" i="9"/>
  <c r="AC2729" i="9"/>
  <c r="AB2730" i="9"/>
  <c r="AC2730" i="9"/>
  <c r="AB2731" i="9"/>
  <c r="AC2731" i="9"/>
  <c r="AB2732" i="9"/>
  <c r="AC2732" i="9"/>
  <c r="AB2733" i="9"/>
  <c r="AC2733" i="9"/>
  <c r="AB2734" i="9"/>
  <c r="AC2734" i="9"/>
  <c r="AB2735" i="9"/>
  <c r="AC2735" i="9"/>
  <c r="AB2736" i="9"/>
  <c r="AC2736" i="9"/>
  <c r="AB2737" i="9"/>
  <c r="AC2737" i="9"/>
  <c r="AB2738" i="9"/>
  <c r="AC2738" i="9"/>
  <c r="AB2739" i="9"/>
  <c r="AC2739" i="9"/>
  <c r="AB2740" i="9"/>
  <c r="AC2740" i="9"/>
  <c r="AB2741" i="9"/>
  <c r="AC2741" i="9"/>
  <c r="AB2742" i="9"/>
  <c r="AC2742" i="9"/>
  <c r="AB2743" i="9"/>
  <c r="AC2743" i="9"/>
  <c r="AB2744" i="9"/>
  <c r="AC2744" i="9"/>
  <c r="AB2745" i="9"/>
  <c r="AC2745" i="9"/>
  <c r="AB2746" i="9"/>
  <c r="AC2746" i="9"/>
  <c r="AB2747" i="9"/>
  <c r="AC2747" i="9"/>
  <c r="AB2748" i="9"/>
  <c r="AC2748" i="9"/>
  <c r="AB2749" i="9"/>
  <c r="AC2749" i="9"/>
  <c r="AB2750" i="9"/>
  <c r="AC2750" i="9"/>
  <c r="AB2751" i="9"/>
  <c r="AC2751" i="9"/>
  <c r="AB2752" i="9"/>
  <c r="AC2752" i="9"/>
  <c r="AB2753" i="9"/>
  <c r="AC2753" i="9"/>
  <c r="AB2754" i="9"/>
  <c r="AC2754" i="9"/>
  <c r="AB2755" i="9"/>
  <c r="AC2755" i="9"/>
  <c r="AB2756" i="9"/>
  <c r="AC2756" i="9"/>
  <c r="AB2757" i="9"/>
  <c r="AC2757" i="9"/>
  <c r="AB2758" i="9"/>
  <c r="AC2758" i="9"/>
  <c r="AB2759" i="9"/>
  <c r="AC2759" i="9"/>
  <c r="AB2760" i="9"/>
  <c r="AC2760" i="9"/>
  <c r="AB2761" i="9"/>
  <c r="AC2761" i="9"/>
  <c r="AB2762" i="9"/>
  <c r="AC2762" i="9"/>
  <c r="AB2763" i="9"/>
  <c r="AC2763" i="9"/>
  <c r="AB2764" i="9"/>
  <c r="AC2764" i="9"/>
  <c r="AB2765" i="9"/>
  <c r="AC2765" i="9"/>
  <c r="AB2766" i="9"/>
  <c r="AC2766" i="9"/>
  <c r="AB2767" i="9"/>
  <c r="AC2767" i="9"/>
  <c r="AB2768" i="9"/>
  <c r="AC2768" i="9"/>
  <c r="AB2769" i="9"/>
  <c r="H8" i="4" s="1"/>
  <c r="AC2769" i="9"/>
  <c r="AB2770" i="9"/>
  <c r="AC2770" i="9"/>
  <c r="AB2771" i="9"/>
  <c r="AC2771" i="9"/>
  <c r="AB2772" i="9"/>
  <c r="AC2772" i="9"/>
  <c r="AB2773" i="9"/>
  <c r="AC2773" i="9"/>
  <c r="AB2774" i="9"/>
  <c r="AC2774" i="9"/>
  <c r="AB2775" i="9"/>
  <c r="AC2775" i="9"/>
  <c r="AB2776" i="9"/>
  <c r="AC2776" i="9"/>
  <c r="AB2777" i="9"/>
  <c r="AC2777" i="9"/>
  <c r="AB2778" i="9"/>
  <c r="AC2778" i="9"/>
  <c r="AB2779" i="9"/>
  <c r="AC2779" i="9"/>
  <c r="AB2780" i="9"/>
  <c r="AC2780" i="9"/>
  <c r="AB2781" i="9"/>
  <c r="AC2781" i="9"/>
  <c r="AB2782" i="9"/>
  <c r="AC2782" i="9"/>
  <c r="AB2783" i="9"/>
  <c r="AC2783" i="9"/>
  <c r="AB2784" i="9"/>
  <c r="AC2784" i="9"/>
  <c r="AB2785" i="9"/>
  <c r="AC2785" i="9"/>
  <c r="AB2786" i="9"/>
  <c r="AC2786" i="9"/>
  <c r="AB2787" i="9"/>
  <c r="AC2787" i="9"/>
  <c r="AB2788" i="9"/>
  <c r="AC2788" i="9"/>
  <c r="AB2789" i="9"/>
  <c r="AC2789" i="9"/>
  <c r="AB2790" i="9"/>
  <c r="AC2790" i="9"/>
  <c r="AB2791" i="9"/>
  <c r="AC2791" i="9"/>
  <c r="AB2792" i="9"/>
  <c r="AC2792" i="9"/>
  <c r="AB2793" i="9"/>
  <c r="AC2793" i="9"/>
  <c r="AB2794" i="9"/>
  <c r="AC2794" i="9"/>
  <c r="AB2795" i="9"/>
  <c r="AC2795" i="9"/>
  <c r="AB2796" i="9"/>
  <c r="AC2796" i="9"/>
  <c r="AB2797" i="9"/>
  <c r="AC2797" i="9"/>
  <c r="AB2798" i="9"/>
  <c r="AC2798" i="9"/>
  <c r="AB2799" i="9"/>
  <c r="AC2799" i="9"/>
  <c r="AB2800" i="9"/>
  <c r="AC2800" i="9"/>
  <c r="AB2801" i="9"/>
  <c r="AC2801" i="9"/>
  <c r="AB2802" i="9"/>
  <c r="AC2802" i="9"/>
  <c r="AB2803" i="9"/>
  <c r="AC2803" i="9"/>
  <c r="AB2804" i="9"/>
  <c r="AC2804" i="9"/>
  <c r="AB2805" i="9"/>
  <c r="AC2805" i="9"/>
  <c r="AB2806" i="9"/>
  <c r="AC2806" i="9"/>
  <c r="AB2807" i="9"/>
  <c r="AC2807" i="9"/>
  <c r="AB2808" i="9"/>
  <c r="AC2808" i="9"/>
  <c r="AB2809" i="9"/>
  <c r="AC2809" i="9"/>
  <c r="AB2810" i="9"/>
  <c r="AC2810" i="9"/>
  <c r="AB2811" i="9"/>
  <c r="AC2811" i="9"/>
  <c r="AB2812" i="9"/>
  <c r="AC2812" i="9"/>
  <c r="AB2813" i="9"/>
  <c r="AC2813" i="9"/>
  <c r="AB2814" i="9"/>
  <c r="AC2814" i="9"/>
  <c r="AB2815" i="9"/>
  <c r="AC2815" i="9"/>
  <c r="AB2816" i="9"/>
  <c r="AC2816" i="9"/>
  <c r="AB2817" i="9"/>
  <c r="AC2817" i="9"/>
  <c r="AB2818" i="9"/>
  <c r="AC2818" i="9"/>
  <c r="AB2819" i="9"/>
  <c r="AC2819" i="9"/>
  <c r="AB2820" i="9"/>
  <c r="AC2820" i="9"/>
  <c r="AB2821" i="9"/>
  <c r="AC2821" i="9"/>
  <c r="AB2822" i="9"/>
  <c r="AC2822" i="9"/>
  <c r="AB2823" i="9"/>
  <c r="AC2823" i="9"/>
  <c r="AB2824" i="9"/>
  <c r="AC2824" i="9"/>
  <c r="AB2825" i="9"/>
  <c r="AC2825" i="9"/>
  <c r="AB2826" i="9"/>
  <c r="AC2826" i="9"/>
  <c r="AB2827" i="9"/>
  <c r="AC2827" i="9"/>
  <c r="AB2828" i="9"/>
  <c r="AC2828" i="9"/>
  <c r="AB2829" i="9"/>
  <c r="AC2829" i="9"/>
  <c r="AB2830" i="9"/>
  <c r="AC2830" i="9"/>
  <c r="AB2831" i="9"/>
  <c r="AC2831" i="9"/>
  <c r="AB2832" i="9"/>
  <c r="AC2832" i="9"/>
  <c r="AB2833" i="9"/>
  <c r="AC2833" i="9"/>
  <c r="AB2834" i="9"/>
  <c r="AC2834" i="9"/>
  <c r="AB2835" i="9"/>
  <c r="AC2835" i="9"/>
  <c r="AB2836" i="9"/>
  <c r="AC2836" i="9"/>
  <c r="AB2837" i="9"/>
  <c r="AC2837" i="9"/>
  <c r="AB2838" i="9"/>
  <c r="AC2838" i="9"/>
  <c r="AB2839" i="9"/>
  <c r="AC2839" i="9"/>
  <c r="AB2840" i="9"/>
  <c r="AC2840" i="9"/>
  <c r="AB2841" i="9"/>
  <c r="AC2841" i="9"/>
  <c r="AB2842" i="9"/>
  <c r="AC2842" i="9"/>
  <c r="AB2843" i="9"/>
  <c r="AC2843" i="9"/>
  <c r="AB2844" i="9"/>
  <c r="AC2844" i="9"/>
  <c r="AB2845" i="9"/>
  <c r="AC2845" i="9"/>
  <c r="AB2846" i="9"/>
  <c r="AC2846" i="9"/>
  <c r="AB2847" i="9"/>
  <c r="AC2847" i="9"/>
  <c r="AB2848" i="9"/>
  <c r="AC2848" i="9"/>
  <c r="AB2849" i="9"/>
  <c r="AC2849" i="9"/>
  <c r="AB2850" i="9"/>
  <c r="AC2850" i="9"/>
  <c r="AB2851" i="9"/>
  <c r="AC2851" i="9"/>
  <c r="AB2852" i="9"/>
  <c r="AC2852" i="9"/>
  <c r="AB2853" i="9"/>
  <c r="AC2853" i="9"/>
  <c r="AB2854" i="9"/>
  <c r="AC2854" i="9"/>
  <c r="AB2855" i="9"/>
  <c r="AC2855" i="9"/>
  <c r="AB2856" i="9"/>
  <c r="AC2856" i="9"/>
  <c r="AB2857" i="9"/>
  <c r="AC2857" i="9"/>
  <c r="AB2858" i="9"/>
  <c r="AC2858" i="9"/>
  <c r="AB2859" i="9"/>
  <c r="AC2859" i="9"/>
  <c r="AB2860" i="9"/>
  <c r="AC2860" i="9"/>
  <c r="AB2861" i="9"/>
  <c r="AC2861" i="9"/>
  <c r="AB2862" i="9"/>
  <c r="AC2862" i="9"/>
  <c r="AB2863" i="9"/>
  <c r="AC2863" i="9"/>
  <c r="AB2864" i="9"/>
  <c r="AC2864" i="9"/>
  <c r="AB2865" i="9"/>
  <c r="AC2865" i="9"/>
  <c r="AB2866" i="9"/>
  <c r="AC2866" i="9"/>
  <c r="AB2867" i="9"/>
  <c r="AC2867" i="9"/>
  <c r="AB2868" i="9"/>
  <c r="AC2868" i="9"/>
  <c r="AB2869" i="9"/>
  <c r="AC2869" i="9"/>
  <c r="AB2870" i="9"/>
  <c r="AC2870" i="9"/>
  <c r="AB2871" i="9"/>
  <c r="AC2871" i="9"/>
  <c r="AB2872" i="9"/>
  <c r="AC2872" i="9"/>
  <c r="AB2873" i="9"/>
  <c r="AC2873" i="9"/>
  <c r="AB2874" i="9"/>
  <c r="AC2874" i="9"/>
  <c r="AB2875" i="9"/>
  <c r="AC2875" i="9"/>
  <c r="AB2876" i="9"/>
  <c r="AC2876" i="9"/>
  <c r="AB2877" i="9"/>
  <c r="AC2877" i="9"/>
  <c r="AB2878" i="9"/>
  <c r="AC2878" i="9"/>
  <c r="AB2879" i="9"/>
  <c r="AC2879" i="9"/>
  <c r="AB2880" i="9"/>
  <c r="AC2880" i="9"/>
  <c r="AB2881" i="9"/>
  <c r="AC2881" i="9"/>
  <c r="AB2882" i="9"/>
  <c r="AC2882" i="9"/>
  <c r="AB2883" i="9"/>
  <c r="AC2883" i="9"/>
  <c r="AB2884" i="9"/>
  <c r="AC2884" i="9"/>
  <c r="AB2885" i="9"/>
  <c r="AC2885" i="9"/>
  <c r="AB2886" i="9"/>
  <c r="AC2886" i="9"/>
  <c r="AB2887" i="9"/>
  <c r="AC2887" i="9"/>
  <c r="AB2888" i="9"/>
  <c r="AC2888" i="9"/>
  <c r="AB2889" i="9"/>
  <c r="AC2889" i="9"/>
  <c r="AB2890" i="9"/>
  <c r="AC2890" i="9"/>
  <c r="AB2891" i="9"/>
  <c r="AC2891" i="9"/>
  <c r="AB2892" i="9"/>
  <c r="AC2892" i="9"/>
  <c r="AB2893" i="9"/>
  <c r="AC2893" i="9"/>
  <c r="AB2894" i="9"/>
  <c r="AC2894" i="9"/>
  <c r="AB2895" i="9"/>
  <c r="AC2895" i="9"/>
  <c r="AB2896" i="9"/>
  <c r="AC2896" i="9"/>
  <c r="AB2897" i="9"/>
  <c r="AC2897" i="9"/>
  <c r="AB2898" i="9"/>
  <c r="AC2898" i="9"/>
  <c r="AB2899" i="9"/>
  <c r="AC2899" i="9"/>
  <c r="AB2900" i="9"/>
  <c r="AC2900" i="9"/>
  <c r="AB2901" i="9"/>
  <c r="AC2901" i="9"/>
  <c r="AB2902" i="9"/>
  <c r="AC2902" i="9"/>
  <c r="AB2903" i="9"/>
  <c r="AC2903" i="9"/>
  <c r="AB2904" i="9"/>
  <c r="AC2904" i="9"/>
  <c r="AB2905" i="9"/>
  <c r="AC2905" i="9"/>
  <c r="AB2906" i="9"/>
  <c r="AC2906" i="9"/>
  <c r="AB2907" i="9"/>
  <c r="AC2907" i="9"/>
  <c r="AB2908" i="9"/>
  <c r="AC2908" i="9"/>
  <c r="AB2909" i="9"/>
  <c r="AC2909" i="9"/>
  <c r="AB2910" i="9"/>
  <c r="AC2910" i="9"/>
  <c r="AB2911" i="9"/>
  <c r="AC2911" i="9"/>
  <c r="AB2912" i="9"/>
  <c r="AC2912" i="9"/>
  <c r="AB2913" i="9"/>
  <c r="AC2913" i="9"/>
  <c r="AB2914" i="9"/>
  <c r="AC2914" i="9"/>
  <c r="AB2915" i="9"/>
  <c r="AC2915" i="9"/>
  <c r="AB2916" i="9"/>
  <c r="AC2916" i="9"/>
  <c r="AB2917" i="9"/>
  <c r="AC2917" i="9"/>
  <c r="AB2918" i="9"/>
  <c r="AC2918" i="9"/>
  <c r="AB2919" i="9"/>
  <c r="AC2919" i="9"/>
  <c r="AB2920" i="9"/>
  <c r="AC2920" i="9"/>
  <c r="AB2921" i="9"/>
  <c r="AC2921" i="9"/>
  <c r="AB2922" i="9"/>
  <c r="AC2922" i="9"/>
  <c r="AB2923" i="9"/>
  <c r="AC2923" i="9"/>
  <c r="AB2924" i="9"/>
  <c r="AC2924" i="9"/>
  <c r="AB2925" i="9"/>
  <c r="AC2925" i="9"/>
  <c r="AB2926" i="9"/>
  <c r="AC2926" i="9"/>
  <c r="AB2927" i="9"/>
  <c r="AC2927" i="9"/>
  <c r="AB2928" i="9"/>
  <c r="AC2928" i="9"/>
  <c r="AB2929" i="9"/>
  <c r="AC2929" i="9"/>
  <c r="AB2930" i="9"/>
  <c r="AC2930" i="9"/>
  <c r="AB2931" i="9"/>
  <c r="AC2931" i="9"/>
  <c r="AB2932" i="9"/>
  <c r="AC2932" i="9"/>
  <c r="AB2933" i="9"/>
  <c r="AC2933" i="9"/>
  <c r="AB2934" i="9"/>
  <c r="AC2934" i="9"/>
  <c r="AB2935" i="9"/>
  <c r="AC2935" i="9"/>
  <c r="AB2936" i="9"/>
  <c r="AC2936" i="9"/>
  <c r="AB2937" i="9"/>
  <c r="AC2937" i="9"/>
  <c r="AB2938" i="9"/>
  <c r="AC2938" i="9"/>
  <c r="AB2939" i="9"/>
  <c r="AC2939" i="9"/>
  <c r="AB2940" i="9"/>
  <c r="AC2940" i="9"/>
  <c r="AB2941" i="9"/>
  <c r="AC2941" i="9"/>
  <c r="AB2942" i="9"/>
  <c r="AC2942" i="9"/>
  <c r="AB2943" i="9"/>
  <c r="AC2943" i="9"/>
  <c r="AB2944" i="9"/>
  <c r="AC2944" i="9"/>
  <c r="AB2945" i="9"/>
  <c r="AC2945" i="9"/>
  <c r="AB2946" i="9"/>
  <c r="AC2946" i="9"/>
  <c r="AB2947" i="9"/>
  <c r="AC2947" i="9"/>
  <c r="AB2948" i="9"/>
  <c r="AC2948" i="9"/>
  <c r="AB2949" i="9"/>
  <c r="AC2949" i="9"/>
  <c r="AB2950" i="9"/>
  <c r="AC2950" i="9"/>
  <c r="AB2951" i="9"/>
  <c r="AC2951" i="9"/>
  <c r="AB2952" i="9"/>
  <c r="AC2952" i="9"/>
  <c r="AB2953" i="9"/>
  <c r="AC2953" i="9"/>
  <c r="AB241" i="9"/>
  <c r="AC241" i="9"/>
  <c r="AB242" i="9"/>
  <c r="AC242" i="9"/>
  <c r="AB243" i="9"/>
  <c r="AC243" i="9"/>
  <c r="AB244" i="9"/>
  <c r="AC244" i="9"/>
  <c r="AB245" i="9"/>
  <c r="AC245" i="9"/>
  <c r="AB246" i="9"/>
  <c r="AC246" i="9"/>
  <c r="AB247" i="9"/>
  <c r="AC247" i="9"/>
  <c r="AB248" i="9"/>
  <c r="AC248" i="9"/>
  <c r="AB249" i="9"/>
  <c r="AC249" i="9"/>
  <c r="AB250" i="9"/>
  <c r="AC250" i="9"/>
  <c r="AB251" i="9"/>
  <c r="AC251" i="9"/>
  <c r="AB252" i="9"/>
  <c r="AC252" i="9"/>
  <c r="AB253" i="9"/>
  <c r="AC253" i="9"/>
  <c r="AB254" i="9"/>
  <c r="AC254" i="9"/>
  <c r="AB255" i="9"/>
  <c r="AC255" i="9"/>
  <c r="AB256" i="9"/>
  <c r="AC256" i="9"/>
  <c r="AB257" i="9"/>
  <c r="AC257" i="9"/>
  <c r="AB258" i="9"/>
  <c r="AC258" i="9"/>
  <c r="AB259" i="9"/>
  <c r="AC259" i="9"/>
  <c r="AB260" i="9"/>
  <c r="AC260" i="9"/>
  <c r="AB261" i="9"/>
  <c r="AC261" i="9"/>
  <c r="AB262" i="9"/>
  <c r="AC262" i="9"/>
  <c r="AB263" i="9"/>
  <c r="AC263" i="9"/>
  <c r="AB264" i="9"/>
  <c r="AC264" i="9"/>
  <c r="AB265" i="9"/>
  <c r="AC265" i="9"/>
  <c r="AB266" i="9"/>
  <c r="AC266" i="9"/>
  <c r="AB267" i="9"/>
  <c r="AC267" i="9"/>
  <c r="AB268" i="9"/>
  <c r="AC268" i="9"/>
  <c r="AB269" i="9"/>
  <c r="AC269" i="9"/>
  <c r="AB270" i="9"/>
  <c r="AC270" i="9"/>
  <c r="AB271" i="9"/>
  <c r="AC271" i="9"/>
  <c r="AB272" i="9"/>
  <c r="AC272" i="9"/>
  <c r="AB273" i="9"/>
  <c r="AC273" i="9"/>
  <c r="AB274" i="9"/>
  <c r="AC274" i="9"/>
  <c r="AB275" i="9"/>
  <c r="AC275" i="9"/>
  <c r="AB276" i="9"/>
  <c r="AC276" i="9"/>
  <c r="AB277" i="9"/>
  <c r="AC277" i="9"/>
  <c r="AB278" i="9"/>
  <c r="AC278" i="9"/>
  <c r="AB279" i="9"/>
  <c r="AC279" i="9"/>
  <c r="AB280" i="9"/>
  <c r="AC280" i="9"/>
  <c r="AB281" i="9"/>
  <c r="AC281" i="9"/>
  <c r="AB282" i="9"/>
  <c r="AC282" i="9"/>
  <c r="AB283" i="9"/>
  <c r="AC283" i="9"/>
  <c r="AB284" i="9"/>
  <c r="AC284" i="9"/>
  <c r="AB285" i="9"/>
  <c r="AC285" i="9"/>
  <c r="AB286" i="9"/>
  <c r="AC286" i="9"/>
  <c r="AB287" i="9"/>
  <c r="AC287" i="9"/>
  <c r="AB288" i="9"/>
  <c r="AC288" i="9"/>
  <c r="AB289" i="9"/>
  <c r="AC289" i="9"/>
  <c r="AB290" i="9"/>
  <c r="AC290" i="9"/>
  <c r="AB291" i="9"/>
  <c r="AC291" i="9"/>
  <c r="AB292" i="9"/>
  <c r="AC292" i="9"/>
  <c r="AB293" i="9"/>
  <c r="AC293" i="9"/>
  <c r="AB294" i="9"/>
  <c r="AC294" i="9"/>
  <c r="AB295" i="9"/>
  <c r="AC295" i="9"/>
  <c r="AB296" i="9"/>
  <c r="AC296" i="9"/>
  <c r="AB297" i="9"/>
  <c r="AC297" i="9"/>
  <c r="AB298" i="9"/>
  <c r="AC298" i="9"/>
  <c r="AB299" i="9"/>
  <c r="AC299" i="9"/>
  <c r="AB300" i="9"/>
  <c r="AC300" i="9"/>
  <c r="AB301" i="9"/>
  <c r="AC301" i="9"/>
  <c r="AB302" i="9"/>
  <c r="AC302" i="9"/>
  <c r="AB303" i="9"/>
  <c r="AC303" i="9"/>
  <c r="AB304" i="9"/>
  <c r="AC304" i="9"/>
  <c r="AB305" i="9"/>
  <c r="AC305" i="9"/>
  <c r="AB306" i="9"/>
  <c r="AC306" i="9"/>
  <c r="AB307" i="9"/>
  <c r="AC307" i="9"/>
  <c r="AB308" i="9"/>
  <c r="AC308" i="9"/>
  <c r="AB309" i="9"/>
  <c r="AC309" i="9"/>
  <c r="AB310" i="9"/>
  <c r="AC310" i="9"/>
  <c r="AB311" i="9"/>
  <c r="AC311" i="9"/>
  <c r="AB312" i="9"/>
  <c r="AC312" i="9"/>
  <c r="AB313" i="9"/>
  <c r="AC313" i="9"/>
  <c r="AB314" i="9"/>
  <c r="AC314" i="9"/>
  <c r="AB315" i="9"/>
  <c r="AC315" i="9"/>
  <c r="AB316" i="9"/>
  <c r="AC316" i="9"/>
  <c r="AB317" i="9"/>
  <c r="AC317" i="9"/>
  <c r="AB318" i="9"/>
  <c r="AC318" i="9"/>
  <c r="AB319" i="9"/>
  <c r="AC319" i="9"/>
  <c r="AB320" i="9"/>
  <c r="AC320" i="9"/>
  <c r="AB321" i="9"/>
  <c r="AC321" i="9"/>
  <c r="AB322" i="9"/>
  <c r="AC322" i="9"/>
  <c r="AB323" i="9"/>
  <c r="AC323" i="9"/>
  <c r="AB324" i="9"/>
  <c r="AC324" i="9"/>
  <c r="AB325" i="9"/>
  <c r="AC325" i="9"/>
  <c r="AB326" i="9"/>
  <c r="AC326" i="9"/>
  <c r="AB327" i="9"/>
  <c r="AC327" i="9"/>
  <c r="AB328" i="9"/>
  <c r="AC328" i="9"/>
  <c r="AB329" i="9"/>
  <c r="AC329" i="9"/>
  <c r="AB330" i="9"/>
  <c r="AC330" i="9"/>
  <c r="AB331" i="9"/>
  <c r="AC331" i="9"/>
  <c r="AB332" i="9"/>
  <c r="AC332" i="9"/>
  <c r="AB333" i="9"/>
  <c r="AC333" i="9"/>
  <c r="AB334" i="9"/>
  <c r="AC334" i="9"/>
  <c r="AB335" i="9"/>
  <c r="AC335" i="9"/>
  <c r="AB336" i="9"/>
  <c r="AC336" i="9"/>
  <c r="AB337" i="9"/>
  <c r="AC337" i="9"/>
  <c r="AB338" i="9"/>
  <c r="AC338" i="9"/>
  <c r="AB339" i="9"/>
  <c r="AC339" i="9"/>
  <c r="AB340" i="9"/>
  <c r="AC340" i="9"/>
  <c r="AB341" i="9"/>
  <c r="AC341" i="9"/>
  <c r="AB342" i="9"/>
  <c r="AC342" i="9"/>
  <c r="AB343" i="9"/>
  <c r="AC343" i="9"/>
  <c r="AB344" i="9"/>
  <c r="AC344" i="9"/>
  <c r="AB345" i="9"/>
  <c r="AC345" i="9"/>
  <c r="AB346" i="9"/>
  <c r="AC346" i="9"/>
  <c r="AB347" i="9"/>
  <c r="AC347" i="9"/>
  <c r="AB348" i="9"/>
  <c r="AC348" i="9"/>
  <c r="AB349" i="9"/>
  <c r="AC349" i="9"/>
  <c r="AB350" i="9"/>
  <c r="AC350" i="9"/>
  <c r="AB351" i="9"/>
  <c r="AC351" i="9"/>
  <c r="AB352" i="9"/>
  <c r="AC352" i="9"/>
  <c r="AB353" i="9"/>
  <c r="AC353" i="9"/>
  <c r="AB354" i="9"/>
  <c r="AC354" i="9"/>
  <c r="AB355" i="9"/>
  <c r="AC355" i="9"/>
  <c r="AB356" i="9"/>
  <c r="AC356" i="9"/>
  <c r="AB357" i="9"/>
  <c r="AC357" i="9"/>
  <c r="AB358" i="9"/>
  <c r="AC358" i="9"/>
  <c r="AB359" i="9"/>
  <c r="AC359" i="9"/>
  <c r="AB360" i="9"/>
  <c r="AC360" i="9"/>
  <c r="AB361" i="9"/>
  <c r="AC361" i="9"/>
  <c r="AB362" i="9"/>
  <c r="AC362" i="9"/>
  <c r="AB363" i="9"/>
  <c r="AC363" i="9"/>
  <c r="AB364" i="9"/>
  <c r="AC364" i="9"/>
  <c r="AB365" i="9"/>
  <c r="AC365" i="9"/>
  <c r="AB366" i="9"/>
  <c r="AC366" i="9"/>
  <c r="AB367" i="9"/>
  <c r="AC367" i="9"/>
  <c r="AB368" i="9"/>
  <c r="AC368" i="9"/>
  <c r="AB369" i="9"/>
  <c r="AC369" i="9"/>
  <c r="AB370" i="9"/>
  <c r="AC370" i="9"/>
  <c r="AB371" i="9"/>
  <c r="AC371" i="9"/>
  <c r="AB372" i="9"/>
  <c r="AC372" i="9"/>
  <c r="AB373" i="9"/>
  <c r="AC373" i="9"/>
  <c r="AB374" i="9"/>
  <c r="AC374" i="9"/>
  <c r="AB375" i="9"/>
  <c r="AC375" i="9"/>
  <c r="AB376" i="9"/>
  <c r="AC376" i="9"/>
  <c r="AB377" i="9"/>
  <c r="AC377" i="9"/>
  <c r="AB378" i="9"/>
  <c r="AC378" i="9"/>
  <c r="AB379" i="9"/>
  <c r="AC379" i="9"/>
  <c r="AB380" i="9"/>
  <c r="AC380" i="9"/>
  <c r="AB381" i="9"/>
  <c r="AC381" i="9"/>
  <c r="AB382" i="9"/>
  <c r="AC382" i="9"/>
  <c r="AB383" i="9"/>
  <c r="AC383" i="9"/>
  <c r="AB384" i="9"/>
  <c r="AC384" i="9"/>
  <c r="AB385" i="9"/>
  <c r="AC385" i="9"/>
  <c r="AB386" i="9"/>
  <c r="AC386" i="9"/>
  <c r="AB387" i="9"/>
  <c r="AC387" i="9"/>
  <c r="AB388" i="9"/>
  <c r="AC388" i="9"/>
  <c r="AB389" i="9"/>
  <c r="AC389" i="9"/>
  <c r="AB390" i="9"/>
  <c r="AC390" i="9"/>
  <c r="AB391" i="9"/>
  <c r="AC391" i="9"/>
  <c r="AB392" i="9"/>
  <c r="AC392" i="9"/>
  <c r="AB393" i="9"/>
  <c r="AC393" i="9"/>
  <c r="AB394" i="9"/>
  <c r="AC394" i="9"/>
  <c r="AB395" i="9"/>
  <c r="AC395" i="9"/>
  <c r="AB396" i="9"/>
  <c r="AC396" i="9"/>
  <c r="AB397" i="9"/>
  <c r="AC397" i="9"/>
  <c r="AB398" i="9"/>
  <c r="AC398" i="9"/>
  <c r="AB399" i="9"/>
  <c r="AC399" i="9"/>
  <c r="AB400" i="9"/>
  <c r="AC400" i="9"/>
  <c r="AB401" i="9"/>
  <c r="AC401" i="9"/>
  <c r="AB402" i="9"/>
  <c r="AC402" i="9"/>
  <c r="AB403" i="9"/>
  <c r="AC403" i="9"/>
  <c r="AB404" i="9"/>
  <c r="AC404" i="9"/>
  <c r="AB405" i="9"/>
  <c r="AC405" i="9"/>
  <c r="AB406" i="9"/>
  <c r="AC406" i="9"/>
  <c r="AB407" i="9"/>
  <c r="AC407" i="9"/>
  <c r="AB408" i="9"/>
  <c r="AC408" i="9"/>
  <c r="AB409" i="9"/>
  <c r="AC409" i="9"/>
  <c r="AB410" i="9"/>
  <c r="AC410" i="9"/>
  <c r="AB411" i="9"/>
  <c r="AC411" i="9"/>
  <c r="AB412" i="9"/>
  <c r="AC412" i="9"/>
  <c r="AB413" i="9"/>
  <c r="AC413" i="9"/>
  <c r="AB414" i="9"/>
  <c r="AC414" i="9"/>
  <c r="AB415" i="9"/>
  <c r="AC415" i="9"/>
  <c r="AB416" i="9"/>
  <c r="AC416" i="9"/>
  <c r="AB417" i="9"/>
  <c r="AC417" i="9"/>
  <c r="AB418" i="9"/>
  <c r="AC418" i="9"/>
  <c r="AB419" i="9"/>
  <c r="AC419" i="9"/>
  <c r="AB420" i="9"/>
  <c r="AC420" i="9"/>
  <c r="AB421" i="9"/>
  <c r="AC421" i="9"/>
  <c r="AB422" i="9"/>
  <c r="AC422" i="9"/>
  <c r="AB423" i="9"/>
  <c r="AC423" i="9"/>
  <c r="AB424" i="9"/>
  <c r="AC424" i="9"/>
  <c r="AB425" i="9"/>
  <c r="AC425" i="9"/>
  <c r="AB426" i="9"/>
  <c r="AC426" i="9"/>
  <c r="AB427" i="9"/>
  <c r="AC427" i="9"/>
  <c r="AB428" i="9"/>
  <c r="AC428" i="9"/>
  <c r="AB429" i="9"/>
  <c r="AC429" i="9"/>
  <c r="AB430" i="9"/>
  <c r="AC430" i="9"/>
  <c r="AB431" i="9"/>
  <c r="AC431" i="9"/>
  <c r="AB432" i="9"/>
  <c r="AC432" i="9"/>
  <c r="AB433" i="9"/>
  <c r="AC433" i="9"/>
  <c r="AB434" i="9"/>
  <c r="AC434" i="9"/>
  <c r="AB435" i="9"/>
  <c r="AC435" i="9"/>
  <c r="AB436" i="9"/>
  <c r="AC436" i="9"/>
  <c r="AB437" i="9"/>
  <c r="AC437" i="9"/>
  <c r="AB438" i="9"/>
  <c r="AC438" i="9"/>
  <c r="AB439" i="9"/>
  <c r="AC439" i="9"/>
  <c r="AB440" i="9"/>
  <c r="AC440" i="9"/>
  <c r="AB441" i="9"/>
  <c r="AC441" i="9"/>
  <c r="AB442" i="9"/>
  <c r="AC442" i="9"/>
  <c r="AB443" i="9"/>
  <c r="AC443" i="9"/>
  <c r="AB444" i="9"/>
  <c r="AC444" i="9"/>
  <c r="AB445" i="9"/>
  <c r="AC445" i="9"/>
  <c r="AB446" i="9"/>
  <c r="AC446" i="9"/>
  <c r="AB447" i="9"/>
  <c r="AC447" i="9"/>
  <c r="AB448" i="9"/>
  <c r="AC448" i="9"/>
  <c r="AB449" i="9"/>
  <c r="AC449" i="9"/>
  <c r="AB450" i="9"/>
  <c r="AC450" i="9"/>
  <c r="AB451" i="9"/>
  <c r="AC451" i="9"/>
  <c r="AB452" i="9"/>
  <c r="AC452" i="9"/>
  <c r="AB453" i="9"/>
  <c r="AC453" i="9"/>
  <c r="AB454" i="9"/>
  <c r="AC454" i="9"/>
  <c r="AB455" i="9"/>
  <c r="AC455" i="9"/>
  <c r="AB456" i="9"/>
  <c r="AC456" i="9"/>
  <c r="AB457" i="9"/>
  <c r="AC457" i="9"/>
  <c r="AB458" i="9"/>
  <c r="AC458" i="9"/>
  <c r="AB459" i="9"/>
  <c r="AC459" i="9"/>
  <c r="AB460" i="9"/>
  <c r="AC460" i="9"/>
  <c r="AB461" i="9"/>
  <c r="AC461" i="9"/>
  <c r="AB462" i="9"/>
  <c r="AC462" i="9"/>
  <c r="AB463" i="9"/>
  <c r="AC463" i="9"/>
  <c r="AB464" i="9"/>
  <c r="AC464" i="9"/>
  <c r="AB465" i="9"/>
  <c r="AC465" i="9"/>
  <c r="AB466" i="9"/>
  <c r="AC466" i="9"/>
  <c r="AB467" i="9"/>
  <c r="AC467" i="9"/>
  <c r="AB468" i="9"/>
  <c r="AC468" i="9"/>
  <c r="AB2954" i="9"/>
  <c r="AC2954" i="9"/>
  <c r="AB2955" i="9"/>
  <c r="AC2955" i="9"/>
  <c r="AB2956" i="9"/>
  <c r="AC2956" i="9"/>
  <c r="AB2957" i="9"/>
  <c r="AC2957" i="9"/>
  <c r="AB2958" i="9"/>
  <c r="AC2958" i="9"/>
  <c r="AB2959" i="9"/>
  <c r="AC2959" i="9"/>
  <c r="AB2960" i="9"/>
  <c r="AC2960" i="9"/>
  <c r="AB2961" i="9"/>
  <c r="AC2961" i="9"/>
  <c r="AB2962" i="9"/>
  <c r="AC2962" i="9"/>
  <c r="AB2963" i="9"/>
  <c r="AC2963" i="9"/>
  <c r="AB2964" i="9"/>
  <c r="AC2964" i="9"/>
  <c r="AB2965" i="9"/>
  <c r="AC2965" i="9"/>
  <c r="AB2966" i="9"/>
  <c r="AC2966" i="9"/>
  <c r="AB2967" i="9"/>
  <c r="AC2967" i="9"/>
  <c r="AB2968" i="9"/>
  <c r="AC2968" i="9"/>
  <c r="AB2969" i="9"/>
  <c r="AC2969" i="9"/>
  <c r="AB2970" i="9"/>
  <c r="AC2970" i="9"/>
  <c r="AB2971" i="9"/>
  <c r="AC2971" i="9"/>
  <c r="AB2972" i="9"/>
  <c r="AC2972" i="9"/>
  <c r="AB2973" i="9"/>
  <c r="AC2973" i="9"/>
  <c r="AB2974" i="9"/>
  <c r="AC2974" i="9"/>
  <c r="AB2975" i="9"/>
  <c r="AC2975" i="9"/>
  <c r="AB2976" i="9"/>
  <c r="AC2976" i="9"/>
  <c r="AB2977" i="9"/>
  <c r="AC2977" i="9"/>
  <c r="AB2978" i="9"/>
  <c r="AC2978" i="9"/>
  <c r="AB2979" i="9"/>
  <c r="AC2979" i="9"/>
  <c r="AB2980" i="9"/>
  <c r="AC2980" i="9"/>
  <c r="AB2981" i="9"/>
  <c r="AC2981" i="9"/>
  <c r="AB469" i="9"/>
  <c r="AC469" i="9"/>
  <c r="AB470" i="9"/>
  <c r="AC470" i="9"/>
  <c r="AB471" i="9"/>
  <c r="AC471" i="9"/>
  <c r="AB472" i="9"/>
  <c r="AC472" i="9"/>
  <c r="AB473" i="9"/>
  <c r="AC473" i="9"/>
  <c r="AB474" i="9"/>
  <c r="AC474" i="9"/>
  <c r="AC2" i="9"/>
  <c r="H29" i="4" l="1"/>
  <c r="H42" i="4"/>
  <c r="H26" i="4"/>
  <c r="H11" i="4"/>
  <c r="H22" i="4"/>
  <c r="H31" i="4"/>
  <c r="H40" i="4"/>
  <c r="H17" i="4"/>
  <c r="H38" i="4"/>
  <c r="H10" i="4"/>
  <c r="H43" i="4"/>
  <c r="I43" i="4" s="1"/>
  <c r="H28" i="4"/>
  <c r="H6" i="4"/>
  <c r="I6" i="4" s="1"/>
  <c r="H24" i="4"/>
  <c r="I24" i="4" s="1"/>
  <c r="H15" i="4"/>
  <c r="H18" i="4"/>
  <c r="H21" i="4"/>
  <c r="I21" i="4" s="1"/>
  <c r="H37" i="4"/>
  <c r="H44" i="4"/>
  <c r="H34" i="4"/>
  <c r="H9" i="4"/>
  <c r="I9" i="4" s="1"/>
  <c r="H5" i="4"/>
  <c r="H33" i="4"/>
  <c r="H41" i="4"/>
  <c r="H39" i="4"/>
  <c r="H14" i="4"/>
  <c r="I14" i="4" s="1"/>
  <c r="H12" i="4"/>
  <c r="H13" i="4"/>
  <c r="I8" i="4"/>
  <c r="I6" i="6"/>
  <c r="E12" i="6"/>
  <c r="N5" i="6"/>
  <c r="K4" i="6"/>
  <c r="J5" i="6"/>
  <c r="K5" i="6"/>
  <c r="J6" i="6"/>
  <c r="I7" i="6"/>
  <c r="H8" i="6"/>
  <c r="G9" i="6"/>
  <c r="N9" i="6"/>
  <c r="M10" i="6"/>
  <c r="L11" i="6"/>
  <c r="E5" i="6"/>
  <c r="D8" i="6"/>
  <c r="F10" i="6"/>
  <c r="F3" i="6"/>
  <c r="H12" i="6"/>
  <c r="D12" i="6"/>
  <c r="N6" i="6"/>
  <c r="I3" i="6"/>
  <c r="L4" i="6"/>
  <c r="K6" i="6"/>
  <c r="J7" i="6"/>
  <c r="I8" i="6"/>
  <c r="H9" i="6"/>
  <c r="G10" i="6"/>
  <c r="N10" i="6"/>
  <c r="M11" i="6"/>
  <c r="L12" i="6"/>
  <c r="L3" i="6"/>
  <c r="F5" i="6"/>
  <c r="E8" i="6"/>
  <c r="D11" i="6"/>
  <c r="G3" i="6"/>
  <c r="K9" i="6"/>
  <c r="H3" i="6"/>
  <c r="E9" i="6"/>
  <c r="G6" i="6"/>
  <c r="L8" i="6"/>
  <c r="J11" i="6"/>
  <c r="D7" i="6"/>
  <c r="M4" i="6"/>
  <c r="L5" i="6"/>
  <c r="K7" i="6"/>
  <c r="J8" i="6"/>
  <c r="I9" i="6"/>
  <c r="H10" i="6"/>
  <c r="G11" i="6"/>
  <c r="N11" i="6"/>
  <c r="M12" i="6"/>
  <c r="M3" i="6"/>
  <c r="D6" i="6"/>
  <c r="F8" i="6"/>
  <c r="E11" i="6"/>
  <c r="D3" i="6"/>
  <c r="M6" i="6"/>
  <c r="J10" i="6"/>
  <c r="D4" i="6"/>
  <c r="H5" i="6"/>
  <c r="K10" i="6"/>
  <c r="I12" i="6"/>
  <c r="F9" i="6"/>
  <c r="G4" i="6"/>
  <c r="N4" i="6"/>
  <c r="M5" i="6"/>
  <c r="L6" i="6"/>
  <c r="K8" i="6"/>
  <c r="J9" i="6"/>
  <c r="I10" i="6"/>
  <c r="H11" i="6"/>
  <c r="G12" i="6"/>
  <c r="N12" i="6"/>
  <c r="N3" i="6"/>
  <c r="E6" i="6"/>
  <c r="D9" i="6"/>
  <c r="F11" i="6"/>
  <c r="L7" i="6"/>
  <c r="I11" i="6"/>
  <c r="F6" i="6"/>
  <c r="I4" i="6"/>
  <c r="M7" i="6"/>
  <c r="E4" i="6"/>
  <c r="H4" i="6"/>
  <c r="G5" i="6"/>
  <c r="J4" i="6"/>
  <c r="I5" i="6"/>
  <c r="H6" i="6"/>
  <c r="G7" i="6"/>
  <c r="N7" i="6"/>
  <c r="M8" i="6"/>
  <c r="L9" i="6"/>
  <c r="K11" i="6"/>
  <c r="J12" i="6"/>
  <c r="J3" i="6"/>
  <c r="F4" i="6"/>
  <c r="E7" i="6"/>
  <c r="D10" i="6"/>
  <c r="F12" i="6"/>
  <c r="H7" i="6"/>
  <c r="G8" i="6"/>
  <c r="N8" i="6"/>
  <c r="M9" i="6"/>
  <c r="L10" i="6"/>
  <c r="K12" i="6"/>
  <c r="K3" i="6"/>
  <c r="D5" i="6"/>
  <c r="F7" i="6"/>
  <c r="E10" i="6"/>
  <c r="E3" i="6"/>
  <c r="D118" i="24" l="1"/>
  <c r="D116" i="24"/>
  <c r="D117" i="24"/>
  <c r="AB22" i="9"/>
  <c r="H30" i="4" s="1"/>
  <c r="AC22" i="9"/>
  <c r="J13" i="6"/>
  <c r="N13" i="6"/>
  <c r="G13" i="6"/>
  <c r="I13" i="6"/>
  <c r="E13" i="6"/>
  <c r="D13" i="6"/>
  <c r="L13" i="6"/>
  <c r="K13" i="6"/>
  <c r="M13" i="6"/>
  <c r="H13" i="6"/>
  <c r="F13" i="6"/>
  <c r="AB2518" i="9" l="1"/>
  <c r="H16" i="4" s="1"/>
  <c r="AC2518" i="9"/>
  <c r="L304" i="16"/>
  <c r="L302" i="16"/>
  <c r="L301" i="16" s="1"/>
  <c r="L300" i="16" s="1"/>
  <c r="L299" i="16" s="1"/>
  <c r="L298" i="16" s="1"/>
  <c r="L297" i="16" s="1"/>
  <c r="L296" i="16" s="1"/>
  <c r="L295" i="16" s="1"/>
  <c r="L294" i="16" s="1"/>
  <c r="AO28" i="41" l="1"/>
  <c r="AF28" i="41"/>
  <c r="AC28" i="41"/>
  <c r="W28" i="41"/>
  <c r="T28" i="41"/>
  <c r="Q28" i="41"/>
  <c r="O28" i="41"/>
  <c r="H28" i="41"/>
  <c r="AQ28" i="41"/>
  <c r="AJ28" i="41"/>
  <c r="AG28" i="41"/>
  <c r="AD28" i="41"/>
  <c r="AA28" i="41"/>
  <c r="S28" i="41"/>
  <c r="J28" i="41"/>
  <c r="F28" i="41"/>
  <c r="AR28" i="41"/>
  <c r="AP28" i="41"/>
  <c r="AN28" i="41"/>
  <c r="AL28" i="41"/>
  <c r="AI28" i="41"/>
  <c r="AB28" i="41"/>
  <c r="Y28" i="41"/>
  <c r="V28" i="41"/>
  <c r="R28" i="41"/>
  <c r="P28" i="41"/>
  <c r="M28" i="41"/>
  <c r="K28" i="41"/>
  <c r="G28" i="41"/>
  <c r="D28" i="41"/>
  <c r="AS28" i="41"/>
  <c r="AM28" i="41"/>
  <c r="AK28" i="41"/>
  <c r="AH28" i="41"/>
  <c r="AE28" i="41"/>
  <c r="Z28" i="41"/>
  <c r="X28" i="41"/>
  <c r="U28" i="41"/>
  <c r="N28" i="41"/>
  <c r="L28" i="41"/>
  <c r="I28" i="41"/>
  <c r="E28" i="41"/>
  <c r="I25" i="4" l="1"/>
  <c r="I29" i="4"/>
  <c r="I19" i="4"/>
  <c r="I12" i="4"/>
  <c r="I20" i="4"/>
  <c r="AB2519" i="9" l="1"/>
  <c r="H32" i="4" s="1"/>
  <c r="AC2519" i="9"/>
  <c r="I44" i="4"/>
  <c r="AP41" i="41" l="1"/>
  <c r="AI41" i="41"/>
  <c r="AG41" i="41"/>
  <c r="Y41" i="41"/>
  <c r="W41" i="41"/>
  <c r="R41" i="41"/>
  <c r="M41" i="41"/>
  <c r="I41" i="41"/>
  <c r="AS41" i="41"/>
  <c r="AK41" i="41"/>
  <c r="Z41" i="41"/>
  <c r="L41" i="41"/>
  <c r="AR41" i="41"/>
  <c r="AF41" i="41"/>
  <c r="S41" i="41"/>
  <c r="F41" i="41"/>
  <c r="AN41" i="41"/>
  <c r="AD41" i="41"/>
  <c r="O41" i="41"/>
  <c r="AQ41" i="41"/>
  <c r="AJ41" i="41"/>
  <c r="U41" i="41"/>
  <c r="D41" i="41"/>
  <c r="AH41" i="41"/>
  <c r="AA41" i="41"/>
  <c r="V41" i="41"/>
  <c r="T41" i="41"/>
  <c r="N41" i="41"/>
  <c r="J41" i="41"/>
  <c r="H41" i="41"/>
  <c r="G41" i="41"/>
  <c r="E41" i="41"/>
  <c r="AM41" i="41"/>
  <c r="AL41" i="41"/>
  <c r="AE41" i="41"/>
  <c r="AC41" i="41"/>
  <c r="AB41" i="41"/>
  <c r="X41" i="41"/>
  <c r="P41" i="41"/>
  <c r="K41" i="41"/>
  <c r="AO41" i="41"/>
  <c r="Q41" i="41"/>
  <c r="H62" i="4"/>
  <c r="I62" i="4" s="1"/>
  <c r="I37" i="4"/>
  <c r="I22" i="4"/>
  <c r="I40" i="4"/>
  <c r="I36" i="4"/>
  <c r="I47" i="4"/>
  <c r="I18" i="4"/>
  <c r="I17" i="4"/>
  <c r="I45" i="4"/>
  <c r="I56" i="4"/>
  <c r="I39" i="4"/>
  <c r="I46" i="4"/>
  <c r="I16" i="4"/>
  <c r="I28" i="4"/>
  <c r="I55" i="4"/>
  <c r="I52" i="4"/>
  <c r="I30" i="4"/>
  <c r="I5" i="4"/>
  <c r="I34" i="4"/>
  <c r="I41" i="4"/>
  <c r="I51" i="4"/>
  <c r="I26" i="4"/>
  <c r="I23" i="4"/>
  <c r="I33" i="4"/>
  <c r="I50" i="4"/>
  <c r="I11" i="4"/>
  <c r="I35" i="4"/>
  <c r="I58" i="4"/>
  <c r="I54" i="4"/>
  <c r="I49" i="4"/>
  <c r="I48" i="4"/>
  <c r="I13" i="4"/>
  <c r="I57" i="4"/>
  <c r="I53" i="4"/>
  <c r="I38" i="4"/>
  <c r="I31" i="4"/>
  <c r="I42" i="4"/>
  <c r="I10" i="4"/>
  <c r="I15" i="4"/>
  <c r="I32" i="4" l="1"/>
  <c r="K14" i="8"/>
  <c r="K22" i="8"/>
  <c r="K25" i="8"/>
  <c r="K27" i="8"/>
  <c r="I5" i="8"/>
  <c r="K5" i="8" s="1"/>
  <c r="I6" i="8"/>
  <c r="K6" i="8" s="1"/>
  <c r="I7" i="8"/>
  <c r="K7" i="8" s="1"/>
  <c r="I8" i="8"/>
  <c r="K8" i="8" s="1"/>
  <c r="I9" i="8"/>
  <c r="K9" i="8" s="1"/>
  <c r="I10" i="8"/>
  <c r="K10" i="8" s="1"/>
  <c r="I11" i="8"/>
  <c r="K11" i="8" s="1"/>
  <c r="I12" i="8"/>
  <c r="K12" i="8" s="1"/>
  <c r="I13" i="8"/>
  <c r="K13" i="8" s="1"/>
  <c r="I14" i="8"/>
  <c r="I15" i="8"/>
  <c r="K15" i="8" s="1"/>
  <c r="I16" i="8"/>
  <c r="K16" i="8" s="1"/>
  <c r="I17" i="8"/>
  <c r="K17" i="8" s="1"/>
  <c r="I18" i="8"/>
  <c r="K18" i="8" s="1"/>
  <c r="I19" i="8"/>
  <c r="K19" i="8" s="1"/>
  <c r="I20" i="8"/>
  <c r="K20" i="8" s="1"/>
  <c r="I21" i="8"/>
  <c r="K21" i="8" s="1"/>
  <c r="I22" i="8"/>
  <c r="I23" i="8"/>
  <c r="K23" i="8" s="1"/>
  <c r="I24" i="8"/>
  <c r="K24" i="8" s="1"/>
  <c r="I25" i="8"/>
  <c r="I26" i="8"/>
  <c r="K26" i="8" s="1"/>
  <c r="I27" i="8"/>
  <c r="I28" i="8"/>
  <c r="K28" i="8" s="1"/>
  <c r="I29" i="8"/>
  <c r="K29" i="8" s="1"/>
  <c r="I30" i="8"/>
  <c r="K30" i="8" s="1"/>
  <c r="I4" i="8"/>
  <c r="K4" i="8" s="1"/>
  <c r="O69" i="24" l="1"/>
  <c r="M13" i="5" s="1"/>
  <c r="N69" i="24"/>
  <c r="L13" i="5" s="1"/>
  <c r="AL69" i="24"/>
  <c r="AJ13" i="5" s="1"/>
  <c r="AC69" i="24"/>
  <c r="AA13" i="5" s="1"/>
  <c r="AE71" i="24"/>
  <c r="AC23" i="5" s="1"/>
  <c r="AE69" i="24"/>
  <c r="AC13" i="5" s="1"/>
  <c r="S69" i="24"/>
  <c r="Q13" i="5" s="1"/>
  <c r="AA28" i="5"/>
  <c r="AR69" i="24"/>
  <c r="AP13" i="5" s="1"/>
  <c r="Y69" i="24"/>
  <c r="W13" i="5" s="1"/>
  <c r="K68" i="24"/>
  <c r="I8" i="5" s="1"/>
  <c r="T69" i="24"/>
  <c r="R13" i="5" s="1"/>
  <c r="X69" i="24"/>
  <c r="V13" i="5" s="1"/>
  <c r="I74" i="24"/>
  <c r="G38" i="5" s="1"/>
  <c r="W79" i="24"/>
  <c r="U18" i="17" s="1"/>
  <c r="AD69" i="24"/>
  <c r="AB13" i="5" s="1"/>
  <c r="U76" i="24"/>
  <c r="S3" i="17" s="1"/>
  <c r="K69" i="24"/>
  <c r="I13" i="5" s="1"/>
  <c r="AA73" i="24"/>
  <c r="Y33" i="5" s="1"/>
  <c r="AI73" i="24"/>
  <c r="AG33" i="5" s="1"/>
  <c r="AH69" i="24"/>
  <c r="AF13" i="5" s="1"/>
  <c r="AQ122" i="24"/>
  <c r="AO68" i="25" s="1"/>
  <c r="AN67" i="24"/>
  <c r="AL3" i="5" s="1"/>
  <c r="AJ115" i="24"/>
  <c r="AH33" i="25" s="1"/>
  <c r="AH118" i="24"/>
  <c r="AF48" i="25" s="1"/>
  <c r="O120" i="24"/>
  <c r="M58" i="25" s="1"/>
  <c r="AI122" i="24"/>
  <c r="AG68" i="25" s="1"/>
  <c r="S109" i="24"/>
  <c r="Q3" i="25" s="1"/>
  <c r="Z123" i="24"/>
  <c r="X73" i="25" s="1"/>
  <c r="S108" i="24"/>
  <c r="Q33" i="23" s="1"/>
  <c r="AC117" i="24"/>
  <c r="AA43" i="25" s="1"/>
  <c r="R116" i="24"/>
  <c r="P38" i="25" s="1"/>
  <c r="N124" i="24"/>
  <c r="L78" i="25" s="1"/>
  <c r="AP102" i="24"/>
  <c r="AN3" i="23" s="1"/>
  <c r="M116" i="24"/>
  <c r="K38" i="25" s="1"/>
  <c r="AQ118" i="24"/>
  <c r="AO48" i="25" s="1"/>
  <c r="W120" i="24"/>
  <c r="U58" i="25" s="1"/>
  <c r="I123" i="24"/>
  <c r="G73" i="25" s="1"/>
  <c r="AI112" i="24"/>
  <c r="AG18" i="25" s="1"/>
  <c r="AN124" i="24"/>
  <c r="AL78" i="25" s="1"/>
  <c r="I119" i="24"/>
  <c r="G53" i="25" s="1"/>
  <c r="AK115" i="24"/>
  <c r="AI33" i="25" s="1"/>
  <c r="E121" i="24"/>
  <c r="C63" i="25" s="1"/>
  <c r="U67" i="24"/>
  <c r="S3" i="5" s="1"/>
  <c r="AG106" i="24"/>
  <c r="AE23" i="23" s="1"/>
  <c r="AI116" i="24"/>
  <c r="AG38" i="25" s="1"/>
  <c r="AE120" i="24"/>
  <c r="AC58" i="25" s="1"/>
  <c r="AQ123" i="24"/>
  <c r="AO73" i="25" s="1"/>
  <c r="AO123" i="24"/>
  <c r="AM73" i="25" s="1"/>
  <c r="AC112" i="24"/>
  <c r="AA18" i="25" s="1"/>
  <c r="I117" i="24"/>
  <c r="G43" i="25" s="1"/>
  <c r="AK67" i="24"/>
  <c r="AI3" i="5" s="1"/>
  <c r="AA13" i="25"/>
  <c r="AA117" i="24"/>
  <c r="Y43" i="25" s="1"/>
  <c r="Y119" i="24"/>
  <c r="W53" i="25" s="1"/>
  <c r="M121" i="24"/>
  <c r="K63" i="25" s="1"/>
  <c r="W124" i="24"/>
  <c r="U78" i="25" s="1"/>
  <c r="Z119" i="24"/>
  <c r="X53" i="25" s="1"/>
  <c r="AA69" i="24"/>
  <c r="Y13" i="5" s="1"/>
  <c r="X119" i="24"/>
  <c r="V53" i="25" s="1"/>
  <c r="AF120" i="24"/>
  <c r="AD58" i="25" s="1"/>
  <c r="AH112" i="24"/>
  <c r="AF18" i="25" s="1"/>
  <c r="AN117" i="24"/>
  <c r="AL43" i="25" s="1"/>
  <c r="AG119" i="24"/>
  <c r="AE53" i="25" s="1"/>
  <c r="U121" i="24"/>
  <c r="S63" i="25" s="1"/>
  <c r="AM124" i="24"/>
  <c r="AK78" i="25" s="1"/>
  <c r="X120" i="24"/>
  <c r="V58" i="25" s="1"/>
  <c r="AF69" i="24"/>
  <c r="AD13" i="5" s="1"/>
  <c r="Q119" i="24"/>
  <c r="O53" i="25" s="1"/>
  <c r="D121" i="24"/>
  <c r="B63" i="25" s="1"/>
  <c r="L122" i="24"/>
  <c r="J68" i="25" s="1"/>
  <c r="I23" i="25"/>
  <c r="K118" i="24"/>
  <c r="I48" i="25" s="1"/>
  <c r="AO119" i="24"/>
  <c r="AM53" i="25" s="1"/>
  <c r="AK121" i="24"/>
  <c r="AI63" i="25" s="1"/>
  <c r="N67" i="24"/>
  <c r="L3" i="5" s="1"/>
  <c r="N121" i="24"/>
  <c r="L63" i="25" s="1"/>
  <c r="F69" i="24"/>
  <c r="D13" i="5" s="1"/>
  <c r="AG123" i="24"/>
  <c r="AE73" i="25" s="1"/>
  <c r="K117" i="24"/>
  <c r="I43" i="25" s="1"/>
  <c r="Y124" i="24"/>
  <c r="W78" i="25" s="1"/>
  <c r="Z122" i="24"/>
  <c r="X68" i="25" s="1"/>
  <c r="AR122" i="24"/>
  <c r="AP68" i="25" s="1"/>
  <c r="AE23" i="25"/>
  <c r="W118" i="24"/>
  <c r="U48" i="25" s="1"/>
  <c r="G120" i="24"/>
  <c r="E58" i="25" s="1"/>
  <c r="S122" i="24"/>
  <c r="Q68" i="25" s="1"/>
  <c r="AD67" i="24"/>
  <c r="AB3" i="5" s="1"/>
  <c r="T122" i="24"/>
  <c r="R68" i="25" s="1"/>
  <c r="AO69" i="24"/>
  <c r="AM13" i="5" s="1"/>
  <c r="AL114" i="24"/>
  <c r="AJ28" i="25" s="1"/>
  <c r="K121" i="24"/>
  <c r="I63" i="25" s="1"/>
  <c r="AB67" i="24"/>
  <c r="Z3" i="5" s="1"/>
  <c r="AF103" i="24"/>
  <c r="AD8" i="23" s="1"/>
  <c r="AE67" i="24"/>
  <c r="AC3" i="5" s="1"/>
  <c r="AG110" i="24"/>
  <c r="AE8" i="25" s="1"/>
  <c r="AE115" i="24"/>
  <c r="AC33" i="25" s="1"/>
  <c r="AG118" i="24"/>
  <c r="AE48" i="25" s="1"/>
  <c r="V120" i="24"/>
  <c r="T58" i="25" s="1"/>
  <c r="AR121" i="24"/>
  <c r="AP63" i="25" s="1"/>
  <c r="AF123" i="24"/>
  <c r="AD73" i="25" s="1"/>
  <c r="M67" i="24"/>
  <c r="K3" i="5" s="1"/>
  <c r="AH119" i="24"/>
  <c r="AF53" i="25" s="1"/>
  <c r="AL96" i="24"/>
  <c r="AJ8" i="21" s="1"/>
  <c r="K112" i="24"/>
  <c r="I18" i="25" s="1"/>
  <c r="AO109" i="24"/>
  <c r="AM3" i="25" s="1"/>
  <c r="AI121" i="24"/>
  <c r="AG63" i="25" s="1"/>
  <c r="AJ67" i="24"/>
  <c r="AH3" i="5" s="1"/>
  <c r="AC13" i="25"/>
  <c r="Q124" i="24"/>
  <c r="O78" i="25" s="1"/>
  <c r="U13" i="25"/>
  <c r="K116" i="24"/>
  <c r="I38" i="25" s="1"/>
  <c r="AP118" i="24"/>
  <c r="AN48" i="25" s="1"/>
  <c r="AD120" i="24"/>
  <c r="AB58" i="25" s="1"/>
  <c r="J122" i="24"/>
  <c r="H68" i="25" s="1"/>
  <c r="AN123" i="24"/>
  <c r="AL73" i="25" s="1"/>
  <c r="AC116" i="24"/>
  <c r="AA38" i="25" s="1"/>
  <c r="Y122" i="24"/>
  <c r="W68" i="25" s="1"/>
  <c r="AC121" i="24"/>
  <c r="AA63" i="25" s="1"/>
  <c r="AG23" i="25"/>
  <c r="X67" i="24"/>
  <c r="V3" i="5" s="1"/>
  <c r="J112" i="24"/>
  <c r="H18" i="25" s="1"/>
  <c r="AH116" i="24"/>
  <c r="AF38" i="25" s="1"/>
  <c r="P119" i="24"/>
  <c r="N53" i="25" s="1"/>
  <c r="AL120" i="24"/>
  <c r="AJ58" i="25" s="1"/>
  <c r="R122" i="24"/>
  <c r="P68" i="25" s="1"/>
  <c r="AE118" i="24"/>
  <c r="AC48" i="25" s="1"/>
  <c r="AG122" i="24"/>
  <c r="AE68" i="25" s="1"/>
  <c r="W119" i="24"/>
  <c r="U53" i="25" s="1"/>
  <c r="O123" i="24"/>
  <c r="M73" i="25" s="1"/>
  <c r="Q123" i="24"/>
  <c r="O73" i="25" s="1"/>
  <c r="M118" i="24"/>
  <c r="K48" i="25" s="1"/>
  <c r="J102" i="24"/>
  <c r="H3" i="23" s="1"/>
  <c r="AD23" i="25"/>
  <c r="Y117" i="24"/>
  <c r="W43" i="25" s="1"/>
  <c r="AF119" i="24"/>
  <c r="AD53" i="25" s="1"/>
  <c r="L121" i="24"/>
  <c r="J63" i="25" s="1"/>
  <c r="AH122" i="24"/>
  <c r="AF68" i="25" s="1"/>
  <c r="V124" i="24"/>
  <c r="T78" i="25" s="1"/>
  <c r="AS67" i="24"/>
  <c r="AQ3" i="5" s="1"/>
  <c r="X124" i="24"/>
  <c r="V78" i="25" s="1"/>
  <c r="Q109" i="24"/>
  <c r="O3" i="25" s="1"/>
  <c r="N114" i="24"/>
  <c r="L28" i="25" s="1"/>
  <c r="AE119" i="24"/>
  <c r="AC53" i="25" s="1"/>
  <c r="E124" i="24"/>
  <c r="C78" i="25" s="1"/>
  <c r="Y123" i="24"/>
  <c r="W73" i="25" s="1"/>
  <c r="R119" i="24"/>
  <c r="P53" i="25" s="1"/>
  <c r="K108" i="24"/>
  <c r="I33" i="23" s="1"/>
  <c r="I114" i="24"/>
  <c r="G28" i="25" s="1"/>
  <c r="AM117" i="24"/>
  <c r="AK43" i="25" s="1"/>
  <c r="AN119" i="24"/>
  <c r="AL53" i="25" s="1"/>
  <c r="T121" i="24"/>
  <c r="R63" i="25" s="1"/>
  <c r="AP122" i="24"/>
  <c r="AN68" i="25" s="1"/>
  <c r="AD124" i="24"/>
  <c r="AB78" i="25" s="1"/>
  <c r="I110" i="24"/>
  <c r="G8" i="25" s="1"/>
  <c r="W67" i="24"/>
  <c r="U3" i="5" s="1"/>
  <c r="G110" i="24"/>
  <c r="E8" i="25" s="1"/>
  <c r="AG114" i="24"/>
  <c r="AE28" i="25" s="1"/>
  <c r="M120" i="24"/>
  <c r="K58" i="25" s="1"/>
  <c r="M124" i="24"/>
  <c r="K78" i="25" s="1"/>
  <c r="O124" i="24"/>
  <c r="M78" i="25" s="1"/>
  <c r="D122" i="24"/>
  <c r="B68" i="25" s="1"/>
  <c r="K109" i="24"/>
  <c r="I3" i="25" s="1"/>
  <c r="AE114" i="24"/>
  <c r="AC28" i="25" s="1"/>
  <c r="I118" i="24"/>
  <c r="G48" i="25" s="1"/>
  <c r="F120" i="24"/>
  <c r="D58" i="25" s="1"/>
  <c r="AB121" i="24"/>
  <c r="Z63" i="25" s="1"/>
  <c r="P123" i="24"/>
  <c r="N73" i="25" s="1"/>
  <c r="AL124" i="24"/>
  <c r="AJ78" i="25" s="1"/>
  <c r="AK116" i="24"/>
  <c r="AI38" i="25" s="1"/>
  <c r="I124" i="24"/>
  <c r="G78" i="25" s="1"/>
  <c r="AM110" i="24"/>
  <c r="AK8" i="25" s="1"/>
  <c r="M115" i="24"/>
  <c r="K33" i="25" s="1"/>
  <c r="AS120" i="24"/>
  <c r="AQ58" i="25" s="1"/>
  <c r="AK124" i="24"/>
  <c r="AI78" i="25" s="1"/>
  <c r="AE124" i="24"/>
  <c r="AC78" i="25" s="1"/>
  <c r="J123" i="24"/>
  <c r="H73" i="25" s="1"/>
  <c r="AQ109" i="24"/>
  <c r="AO3" i="25" s="1"/>
  <c r="L115" i="24"/>
  <c r="J33" i="25" s="1"/>
  <c r="V118" i="24"/>
  <c r="T48" i="25" s="1"/>
  <c r="N120" i="24"/>
  <c r="L58" i="25" s="1"/>
  <c r="AJ121" i="24"/>
  <c r="AH63" i="25" s="1"/>
  <c r="X123" i="24"/>
  <c r="V73" i="25" s="1"/>
  <c r="E67" i="24"/>
  <c r="C3" i="5" s="1"/>
  <c r="Y118" i="24"/>
  <c r="W48" i="25" s="1"/>
  <c r="AO23" i="25"/>
  <c r="AI123" i="24"/>
  <c r="AG73" i="25" s="1"/>
  <c r="AM118" i="24"/>
  <c r="AK48" i="25" s="1"/>
  <c r="S123" i="24"/>
  <c r="Q73" i="25" s="1"/>
  <c r="AA112" i="24"/>
  <c r="Y18" i="25" s="1"/>
  <c r="G118" i="24"/>
  <c r="E48" i="25" s="1"/>
  <c r="E120" i="24"/>
  <c r="C58" i="25" s="1"/>
  <c r="AA121" i="24"/>
  <c r="Y63" i="25" s="1"/>
  <c r="G123" i="24"/>
  <c r="E73" i="25" s="1"/>
  <c r="AC124" i="24"/>
  <c r="AA78" i="25" s="1"/>
  <c r="AM120" i="24"/>
  <c r="AK58" i="25" s="1"/>
  <c r="G124" i="24"/>
  <c r="E78" i="25" s="1"/>
  <c r="AA120" i="24"/>
  <c r="Y58" i="25" s="1"/>
  <c r="AE105" i="24"/>
  <c r="AC18" i="23" s="1"/>
  <c r="N119" i="24"/>
  <c r="L53" i="25" s="1"/>
  <c r="AG124" i="24"/>
  <c r="AE78" i="25" s="1"/>
  <c r="Y23" i="25"/>
  <c r="AE122" i="24"/>
  <c r="AC68" i="25" s="1"/>
  <c r="Y110" i="24"/>
  <c r="W8" i="25" s="1"/>
  <c r="D120" i="24"/>
  <c r="B58" i="25" s="1"/>
  <c r="AN94" i="24"/>
  <c r="AL13" i="19" s="1"/>
  <c r="G114" i="24"/>
  <c r="E28" i="25" s="1"/>
  <c r="AO118" i="24"/>
  <c r="AM48" i="25" s="1"/>
  <c r="U120" i="24"/>
  <c r="S58" i="25" s="1"/>
  <c r="AQ121" i="24"/>
  <c r="AO63" i="25" s="1"/>
  <c r="W123" i="24"/>
  <c r="U73" i="25" s="1"/>
  <c r="AS124" i="24"/>
  <c r="AQ78" i="25" s="1"/>
  <c r="AS121" i="24"/>
  <c r="AQ63" i="25" s="1"/>
  <c r="AQ124" i="24"/>
  <c r="AO78" i="25" s="1"/>
  <c r="AS112" i="24"/>
  <c r="AQ18" i="25" s="1"/>
  <c r="AR124" i="24"/>
  <c r="AP78" i="25" s="1"/>
  <c r="T101" i="24"/>
  <c r="R18" i="22" s="1"/>
  <c r="G115" i="24"/>
  <c r="E33" i="25" s="1"/>
  <c r="G119" i="24"/>
  <c r="E53" i="25" s="1"/>
  <c r="AC120" i="24"/>
  <c r="AA58" i="25" s="1"/>
  <c r="I122" i="24"/>
  <c r="G68" i="25" s="1"/>
  <c r="AE123" i="24"/>
  <c r="AC73" i="25" s="1"/>
  <c r="L67" i="24"/>
  <c r="J3" i="5" s="1"/>
  <c r="K122" i="24"/>
  <c r="I68" i="25" s="1"/>
  <c r="F67" i="24"/>
  <c r="D3" i="5" s="1"/>
  <c r="F121" i="24"/>
  <c r="D63" i="25" s="1"/>
  <c r="U106" i="24"/>
  <c r="S23" i="23" s="1"/>
  <c r="G23" i="25"/>
  <c r="J121" i="24"/>
  <c r="H63" i="25" s="1"/>
  <c r="E115" i="24"/>
  <c r="C33" i="25" s="1"/>
  <c r="AO110" i="24"/>
  <c r="AM8" i="25" s="1"/>
  <c r="AS107" i="24"/>
  <c r="AQ28" i="23" s="1"/>
  <c r="AC115" i="24"/>
  <c r="AA33" i="25" s="1"/>
  <c r="O119" i="24"/>
  <c r="M53" i="25" s="1"/>
  <c r="AK120" i="24"/>
  <c r="AI58" i="25" s="1"/>
  <c r="Q122" i="24"/>
  <c r="O68" i="25" s="1"/>
  <c r="AM123" i="24"/>
  <c r="AK73" i="25" s="1"/>
  <c r="T67" i="24"/>
  <c r="R3" i="5" s="1"/>
  <c r="AA122" i="24"/>
  <c r="Y68" i="25" s="1"/>
  <c r="V67" i="24"/>
  <c r="T3" i="5" s="1"/>
  <c r="V123" i="24"/>
  <c r="T73" i="25" s="1"/>
  <c r="E116" i="24"/>
  <c r="C38" i="25" s="1"/>
  <c r="AQ106" i="24"/>
  <c r="AO23" i="23" s="1"/>
  <c r="G117" i="24"/>
  <c r="E43" i="25" s="1"/>
  <c r="AB122" i="24"/>
  <c r="Z68" i="25" s="1"/>
  <c r="AE110" i="24"/>
  <c r="AC8" i="25" s="1"/>
  <c r="X117" i="24"/>
  <c r="V43" i="25" s="1"/>
  <c r="P120" i="24"/>
  <c r="N58" i="25" s="1"/>
  <c r="S118" i="24"/>
  <c r="Q48" i="25" s="1"/>
  <c r="AF124" i="24"/>
  <c r="AD78" i="25" s="1"/>
  <c r="E112" i="24"/>
  <c r="C18" i="25" s="1"/>
  <c r="AK117" i="24"/>
  <c r="AI43" i="25" s="1"/>
  <c r="AM119" i="24"/>
  <c r="AK53" i="25" s="1"/>
  <c r="S121" i="24"/>
  <c r="Q63" i="25" s="1"/>
  <c r="AO122" i="24"/>
  <c r="AM68" i="25" s="1"/>
  <c r="U124" i="24"/>
  <c r="S78" i="25" s="1"/>
  <c r="AR67" i="24"/>
  <c r="AP3" i="5" s="1"/>
  <c r="F122" i="24"/>
  <c r="D68" i="25" s="1"/>
  <c r="AS115" i="24"/>
  <c r="AQ33" i="25" s="1"/>
  <c r="I121" i="24"/>
  <c r="G63" i="25" s="1"/>
  <c r="J67" i="24"/>
  <c r="H3" i="5" s="1"/>
  <c r="T124" i="24"/>
  <c r="R78" i="25" s="1"/>
  <c r="R123" i="24"/>
  <c r="P73" i="25" s="1"/>
  <c r="AK107" i="24"/>
  <c r="AI28" i="23" s="1"/>
  <c r="W23" i="25"/>
  <c r="W117" i="24"/>
  <c r="U43" i="25" s="1"/>
  <c r="V119" i="24"/>
  <c r="T53" i="25" s="1"/>
  <c r="S67" i="24"/>
  <c r="Q3" i="5" s="1"/>
  <c r="Z116" i="24"/>
  <c r="X38" i="25" s="1"/>
  <c r="AO121" i="24"/>
  <c r="AM63" i="25" s="1"/>
  <c r="AH67" i="24"/>
  <c r="AF3" i="5" s="1"/>
  <c r="AJ124" i="24"/>
  <c r="AH78" i="25" s="1"/>
  <c r="P124" i="24"/>
  <c r="N78" i="25" s="1"/>
  <c r="AS108" i="24"/>
  <c r="AQ33" i="23" s="1"/>
  <c r="F114" i="24"/>
  <c r="D28" i="25" s="1"/>
  <c r="AI117" i="24"/>
  <c r="AG43" i="25" s="1"/>
  <c r="AD119" i="24"/>
  <c r="AB53" i="25" s="1"/>
  <c r="AI118" i="24"/>
  <c r="AG48" i="25" s="1"/>
  <c r="AF67" i="24"/>
  <c r="AD3" i="5" s="1"/>
  <c r="S13" i="25"/>
  <c r="J116" i="24"/>
  <c r="H38" i="25" s="1"/>
  <c r="AP119" i="24"/>
  <c r="AN53" i="25" s="1"/>
  <c r="AG117" i="24"/>
  <c r="AE43" i="25" s="1"/>
  <c r="G122" i="24"/>
  <c r="E68" i="25" s="1"/>
  <c r="AR120" i="24"/>
  <c r="AP58" i="25" s="1"/>
  <c r="AI67" i="24"/>
  <c r="AG3" i="5" s="1"/>
  <c r="O67" i="24"/>
  <c r="M3" i="5" s="1"/>
  <c r="AI109" i="24"/>
  <c r="AG3" i="25" s="1"/>
  <c r="Y114" i="24"/>
  <c r="W28" i="25" s="1"/>
  <c r="F118" i="24"/>
  <c r="D48" i="25" s="1"/>
  <c r="AL119" i="24"/>
  <c r="AJ53" i="25" s="1"/>
  <c r="V121" i="24"/>
  <c r="T63" i="25" s="1"/>
  <c r="AJ122" i="24"/>
  <c r="AH68" i="25" s="1"/>
  <c r="AL118" i="24"/>
  <c r="AJ48" i="25" s="1"/>
  <c r="E119" i="24"/>
  <c r="C53" i="25" s="1"/>
  <c r="U123" i="24"/>
  <c r="S73" i="25" s="1"/>
  <c r="AH121" i="24"/>
  <c r="AF63" i="25" s="1"/>
  <c r="M112" i="24"/>
  <c r="K18" i="25" s="1"/>
  <c r="AO124" i="24"/>
  <c r="AM78" i="25" s="1"/>
  <c r="M13" i="25"/>
  <c r="AB115" i="24"/>
  <c r="Z33" i="25" s="1"/>
  <c r="AD118" i="24"/>
  <c r="AB48" i="25" s="1"/>
  <c r="L120" i="24"/>
  <c r="J58" i="25" s="1"/>
  <c r="AH123" i="24"/>
  <c r="AF73" i="25" s="1"/>
  <c r="E106" i="24"/>
  <c r="C23" i="23" s="1"/>
  <c r="AQ108" i="24"/>
  <c r="AO33" i="23" s="1"/>
  <c r="AC119" i="24"/>
  <c r="AA53" i="25" s="1"/>
  <c r="AC123" i="24"/>
  <c r="AA73" i="25" s="1"/>
  <c r="X122" i="24"/>
  <c r="V68" i="25" s="1"/>
  <c r="O115" i="24"/>
  <c r="M33" i="25" s="1"/>
  <c r="AM93" i="24"/>
  <c r="AK8" i="19" s="1"/>
  <c r="AQ13" i="25"/>
  <c r="U112" i="24"/>
  <c r="S18" i="25" s="1"/>
  <c r="S120" i="24"/>
  <c r="Q58" i="25" s="1"/>
  <c r="K124" i="24"/>
  <c r="I78" i="25" s="1"/>
  <c r="N123" i="24"/>
  <c r="L73" i="25" s="1"/>
  <c r="J119" i="24"/>
  <c r="H53" i="25" s="1"/>
  <c r="AD100" i="24"/>
  <c r="AB13" i="22" s="1"/>
  <c r="Z112" i="24"/>
  <c r="X18" i="25" s="1"/>
  <c r="AA116" i="24"/>
  <c r="Y38" i="25" s="1"/>
  <c r="F119" i="24"/>
  <c r="D53" i="25" s="1"/>
  <c r="AB97" i="24"/>
  <c r="Z13" i="21" s="1"/>
  <c r="AM67" i="24"/>
  <c r="AK3" i="5" s="1"/>
  <c r="I109" i="24"/>
  <c r="G3" i="25" s="1"/>
  <c r="AD114" i="24"/>
  <c r="AB28" i="25" s="1"/>
  <c r="U118" i="24"/>
  <c r="S48" i="25" s="1"/>
  <c r="AK112" i="24"/>
  <c r="AI18" i="25" s="1"/>
  <c r="T123" i="24"/>
  <c r="R73" i="25" s="1"/>
  <c r="AA67" i="24"/>
  <c r="Y3" i="5" s="1"/>
  <c r="AP123" i="24"/>
  <c r="AN73" i="25" s="1"/>
  <c r="AG109" i="24"/>
  <c r="AE3" i="25" s="1"/>
  <c r="W114" i="24"/>
  <c r="U28" i="25" s="1"/>
  <c r="E118" i="24"/>
  <c r="C48" i="25" s="1"/>
  <c r="AK119" i="24"/>
  <c r="AI53" i="25" s="1"/>
  <c r="Q121" i="24"/>
  <c r="O63" i="25" s="1"/>
  <c r="AM122" i="24"/>
  <c r="AK68" i="25" s="1"/>
  <c r="S124" i="24"/>
  <c r="Q78" i="25" s="1"/>
  <c r="AP67" i="24"/>
  <c r="AN3" i="5" s="1"/>
  <c r="AP121" i="24"/>
  <c r="AN63" i="25" s="1"/>
  <c r="K67" i="24"/>
  <c r="I3" i="5" s="1"/>
  <c r="AD121" i="24"/>
  <c r="AB63" i="25" s="1"/>
  <c r="Y120" i="24"/>
  <c r="W58" i="25" s="1"/>
  <c r="AB123" i="24"/>
  <c r="Z73" i="25" s="1"/>
  <c r="AQ67" i="24"/>
  <c r="AO3" i="5" s="1"/>
  <c r="G67" i="24"/>
  <c r="E3" i="5" s="1"/>
  <c r="W110" i="24"/>
  <c r="U8" i="25" s="1"/>
  <c r="D115" i="24"/>
  <c r="B33" i="25" s="1"/>
  <c r="Q118" i="24"/>
  <c r="O48" i="25" s="1"/>
  <c r="AS119" i="24"/>
  <c r="AQ53" i="25" s="1"/>
  <c r="Y121" i="24"/>
  <c r="W63" i="25" s="1"/>
  <c r="E123" i="24"/>
  <c r="C73" i="25" s="1"/>
  <c r="AA124" i="24"/>
  <c r="Y78" i="25" s="1"/>
  <c r="AB120" i="24"/>
  <c r="Z58" i="25" s="1"/>
  <c r="G90" i="24"/>
  <c r="E8" i="20" s="1"/>
  <c r="AP124" i="24"/>
  <c r="AN78" i="25" s="1"/>
  <c r="AL67" i="24"/>
  <c r="AJ3" i="5" s="1"/>
  <c r="P67" i="24"/>
  <c r="N3" i="5" s="1"/>
  <c r="K13" i="25"/>
  <c r="W115" i="24"/>
  <c r="U33" i="25" s="1"/>
  <c r="AC118" i="24"/>
  <c r="AA48" i="25" s="1"/>
  <c r="K120" i="24"/>
  <c r="I58" i="25" s="1"/>
  <c r="AG121" i="24"/>
  <c r="AE63" i="25" s="1"/>
  <c r="M123" i="24"/>
  <c r="K73" i="25" s="1"/>
  <c r="AI124" i="24"/>
  <c r="AG78" i="25" s="1"/>
  <c r="AJ120" i="24"/>
  <c r="AH58" i="25" s="1"/>
  <c r="AF122" i="24"/>
  <c r="AD68" i="25" s="1"/>
  <c r="AO114" i="24"/>
  <c r="AM28" i="25" s="1"/>
  <c r="I67" i="24"/>
  <c r="G3" i="5" s="1"/>
  <c r="AR118" i="24"/>
  <c r="AP48" i="25" s="1"/>
  <c r="Q92" i="24"/>
  <c r="O3" i="19" s="1"/>
  <c r="AP13" i="25"/>
  <c r="AB118" i="24"/>
  <c r="Z48" i="25" s="1"/>
  <c r="T120" i="24"/>
  <c r="R58" i="25" s="1"/>
  <c r="J120" i="24"/>
  <c r="H58" i="25" s="1"/>
  <c r="AN122" i="24"/>
  <c r="AL68" i="25" s="1"/>
  <c r="AN120" i="24"/>
  <c r="AL58" i="25" s="1"/>
  <c r="L105" i="24"/>
  <c r="J18" i="23" s="1"/>
  <c r="AQ112" i="24"/>
  <c r="AO18" i="25" s="1"/>
  <c r="AS116" i="24"/>
  <c r="AQ38" i="25" s="1"/>
  <c r="M119" i="24"/>
  <c r="K53" i="25" s="1"/>
  <c r="AI120" i="24"/>
  <c r="AG58" i="25" s="1"/>
  <c r="O122" i="24"/>
  <c r="M68" i="25" s="1"/>
  <c r="AK123" i="24"/>
  <c r="AI73" i="25" s="1"/>
  <c r="R67" i="24"/>
  <c r="P3" i="5" s="1"/>
  <c r="R121" i="24"/>
  <c r="P63" i="25" s="1"/>
  <c r="AL123" i="24"/>
  <c r="AJ73" i="25" s="1"/>
  <c r="AO117" i="24"/>
  <c r="AM43" i="25" s="1"/>
  <c r="AN121" i="24"/>
  <c r="AL63" i="25" s="1"/>
  <c r="F123" i="24"/>
  <c r="D73" i="25" s="1"/>
  <c r="AL121" i="24"/>
  <c r="AJ63" i="25" s="1"/>
  <c r="AC107" i="24"/>
  <c r="AA28" i="23" s="1"/>
  <c r="V23" i="25"/>
  <c r="S117" i="24"/>
  <c r="Q43" i="25" s="1"/>
  <c r="U119" i="24"/>
  <c r="S53" i="25" s="1"/>
  <c r="AQ120" i="24"/>
  <c r="AO58" i="25" s="1"/>
  <c r="W122" i="24"/>
  <c r="U68" i="25" s="1"/>
  <c r="AS123" i="24"/>
  <c r="AQ73" i="25" s="1"/>
  <c r="Z67" i="24"/>
  <c r="X3" i="5" s="1"/>
  <c r="Z121" i="24"/>
  <c r="X63" i="25" s="1"/>
  <c r="M23" i="25"/>
  <c r="P109" i="24"/>
  <c r="N3" i="25" s="1"/>
  <c r="S116" i="24"/>
  <c r="Q38" i="25" s="1"/>
  <c r="O121" i="24"/>
  <c r="M63" i="25" s="1"/>
  <c r="T107" i="24"/>
  <c r="R28" i="23" s="1"/>
  <c r="U116" i="24"/>
  <c r="S38" i="25" s="1"/>
  <c r="D119" i="24"/>
  <c r="B53" i="25" s="1"/>
  <c r="Z120" i="24"/>
  <c r="X58" i="25" s="1"/>
  <c r="N122" i="24"/>
  <c r="L68" i="25" s="1"/>
  <c r="AJ123" i="24"/>
  <c r="AH73" i="25" s="1"/>
  <c r="Q67" i="24"/>
  <c r="O3" i="5" s="1"/>
  <c r="AD123" i="24"/>
  <c r="AB73" i="25" s="1"/>
  <c r="AA108" i="24"/>
  <c r="Y33" i="23" s="1"/>
  <c r="AO89" i="24"/>
  <c r="AM3" i="20" s="1"/>
  <c r="AD110" i="24"/>
  <c r="AB8" i="25" s="1"/>
  <c r="AP116" i="24"/>
  <c r="AN38" i="25" s="1"/>
  <c r="W121" i="24"/>
  <c r="U63" i="25" s="1"/>
  <c r="Q110" i="24"/>
  <c r="O8" i="25" s="1"/>
  <c r="AQ116" i="24"/>
  <c r="AO38" i="25" s="1"/>
  <c r="L119" i="24"/>
  <c r="J53" i="25" s="1"/>
  <c r="AH120" i="24"/>
  <c r="AF58" i="25" s="1"/>
  <c r="V122" i="24"/>
  <c r="T68" i="25" s="1"/>
  <c r="AR123" i="24"/>
  <c r="AP73" i="25" s="1"/>
  <c r="Y67" i="24"/>
  <c r="W3" i="5" s="1"/>
  <c r="D124" i="24"/>
  <c r="B78" i="25" s="1"/>
  <c r="N23" i="25"/>
  <c r="AL94" i="24"/>
  <c r="AJ13" i="19" s="1"/>
  <c r="AL110" i="24"/>
  <c r="AJ8" i="25" s="1"/>
  <c r="N118" i="24"/>
  <c r="L48" i="25" s="1"/>
  <c r="E122" i="24"/>
  <c r="C68" i="25" s="1"/>
  <c r="E13" i="25"/>
  <c r="Q117" i="24"/>
  <c r="O43" i="25" s="1"/>
  <c r="T119" i="24"/>
  <c r="R53" i="25" s="1"/>
  <c r="AP120" i="24"/>
  <c r="AN58" i="25" s="1"/>
  <c r="AD122" i="24"/>
  <c r="AB68" i="25" s="1"/>
  <c r="J124" i="24"/>
  <c r="H78" i="25" s="1"/>
  <c r="AG67" i="24"/>
  <c r="AE3" i="5" s="1"/>
  <c r="L124" i="24"/>
  <c r="J78" i="25" s="1"/>
  <c r="O114" i="24"/>
  <c r="M28" i="25" s="1"/>
  <c r="AD103" i="24"/>
  <c r="AB8" i="23" s="1"/>
  <c r="AS118" i="24"/>
  <c r="AQ48" i="25" s="1"/>
  <c r="M122" i="24"/>
  <c r="K68" i="25" s="1"/>
  <c r="S112" i="24"/>
  <c r="Q18" i="25" s="1"/>
  <c r="AF117" i="24"/>
  <c r="AD43" i="25" s="1"/>
  <c r="AB119" i="24"/>
  <c r="Z53" i="25" s="1"/>
  <c r="P121" i="24"/>
  <c r="N63" i="25" s="1"/>
  <c r="AL122" i="24"/>
  <c r="AJ68" i="25" s="1"/>
  <c r="R124" i="24"/>
  <c r="P78" i="25" s="1"/>
  <c r="AO67" i="24"/>
  <c r="AM3" i="5" s="1"/>
  <c r="AB124" i="24"/>
  <c r="Z78" i="25" s="1"/>
  <c r="O117" i="24"/>
  <c r="M43" i="25" s="1"/>
  <c r="AA123" i="24"/>
  <c r="Y73" i="25" s="1"/>
  <c r="AD104" i="24"/>
  <c r="AB13" i="23" s="1"/>
  <c r="M104" i="24"/>
  <c r="K13" i="23" s="1"/>
  <c r="K119" i="24"/>
  <c r="I53" i="25" s="1"/>
  <c r="AK122" i="24"/>
  <c r="AI68" i="25" s="1"/>
  <c r="AP112" i="24"/>
  <c r="AN18" i="25" s="1"/>
  <c r="AS117" i="24"/>
  <c r="AQ43" i="25" s="1"/>
  <c r="AJ119" i="24"/>
  <c r="AH53" i="25" s="1"/>
  <c r="X121" i="24"/>
  <c r="V63" i="25" s="1"/>
  <c r="D123" i="24"/>
  <c r="B73" i="25" s="1"/>
  <c r="Z124" i="24"/>
  <c r="X78" i="25" s="1"/>
  <c r="S107" i="24"/>
  <c r="Q28" i="23" s="1"/>
  <c r="R112" i="24"/>
  <c r="P18" i="25" s="1"/>
  <c r="AQ119" i="24"/>
  <c r="AO53" i="25" s="1"/>
  <c r="AS122" i="24"/>
  <c r="AQ68" i="25" s="1"/>
  <c r="Q23" i="25"/>
  <c r="O118" i="24"/>
  <c r="M48" i="25" s="1"/>
  <c r="AR119" i="24"/>
  <c r="AP53" i="25" s="1"/>
  <c r="AF121" i="24"/>
  <c r="AD63" i="25" s="1"/>
  <c r="L123" i="24"/>
  <c r="J73" i="25" s="1"/>
  <c r="AH124" i="24"/>
  <c r="AF78" i="25" s="1"/>
  <c r="P122" i="24"/>
  <c r="N68" i="25" s="1"/>
  <c r="AB107" i="24"/>
  <c r="Z28" i="23" s="1"/>
  <c r="AP108" i="24"/>
  <c r="AN33" i="23" s="1"/>
  <c r="AM114" i="24"/>
  <c r="AK28" i="25" s="1"/>
  <c r="AG120" i="24"/>
  <c r="AE58" i="25" s="1"/>
  <c r="AJ104" i="24"/>
  <c r="AH13" i="23" s="1"/>
  <c r="U115" i="24"/>
  <c r="S33" i="25" s="1"/>
  <c r="AK118" i="24"/>
  <c r="AI48" i="25" s="1"/>
  <c r="R120" i="24"/>
  <c r="P58" i="25" s="1"/>
  <c r="AJ114" i="24"/>
  <c r="AH28" i="25" s="1"/>
  <c r="U23" i="25"/>
  <c r="AD94" i="24"/>
  <c r="AB13" i="19" s="1"/>
  <c r="M114" i="24"/>
  <c r="K28" i="25" s="1"/>
  <c r="K105" i="24"/>
  <c r="I18" i="23" s="1"/>
  <c r="AJ107" i="24"/>
  <c r="AH28" i="23" s="1"/>
  <c r="X109" i="24"/>
  <c r="V3" i="25" s="1"/>
  <c r="B13" i="25"/>
  <c r="K107" i="24"/>
  <c r="I28" i="23" s="1"/>
  <c r="O23" i="25"/>
  <c r="P117" i="24"/>
  <c r="N43" i="25" s="1"/>
  <c r="S119" i="24"/>
  <c r="Q53" i="25" s="1"/>
  <c r="AO120" i="24"/>
  <c r="AM58" i="25" s="1"/>
  <c r="U122" i="24"/>
  <c r="S68" i="25" s="1"/>
  <c r="AK108" i="24"/>
  <c r="AI33" i="23" s="1"/>
  <c r="AM23" i="25"/>
  <c r="F104" i="24"/>
  <c r="D13" i="23" s="1"/>
  <c r="AK114" i="24"/>
  <c r="AI28" i="25" s="1"/>
  <c r="AJ96" i="24"/>
  <c r="AH8" i="21" s="1"/>
  <c r="AB105" i="24"/>
  <c r="Z18" i="23" s="1"/>
  <c r="AR107" i="24"/>
  <c r="AP28" i="23" s="1"/>
  <c r="AF109" i="24"/>
  <c r="AD3" i="25" s="1"/>
  <c r="J13" i="25"/>
  <c r="AI108" i="24"/>
  <c r="AG33" i="23" s="1"/>
  <c r="AL23" i="25"/>
  <c r="AE117" i="24"/>
  <c r="AC43" i="25" s="1"/>
  <c r="AA119" i="24"/>
  <c r="Y53" i="25" s="1"/>
  <c r="G121" i="24"/>
  <c r="E63" i="25" s="1"/>
  <c r="AC122" i="24"/>
  <c r="AA68" i="25" s="1"/>
  <c r="AA109" i="24"/>
  <c r="Y3" i="25" s="1"/>
  <c r="V114" i="24"/>
  <c r="T28" i="25" s="1"/>
  <c r="Q107" i="24"/>
  <c r="O28" i="23" s="1"/>
  <c r="AS114" i="24"/>
  <c r="AQ28" i="25" s="1"/>
  <c r="R106" i="24"/>
  <c r="P23" i="23" s="1"/>
  <c r="J108" i="24"/>
  <c r="H33" i="23" s="1"/>
  <c r="AN109" i="24"/>
  <c r="AL3" i="25" s="1"/>
  <c r="R13" i="25"/>
  <c r="Y109" i="24"/>
  <c r="W3" i="25" s="1"/>
  <c r="Q114" i="24"/>
  <c r="O28" i="25" s="1"/>
  <c r="AQ117" i="24"/>
  <c r="AO43" i="25" s="1"/>
  <c r="AI119" i="24"/>
  <c r="AG53" i="25" s="1"/>
  <c r="AO108" i="24"/>
  <c r="AM33" i="23" s="1"/>
  <c r="AI115" i="24"/>
  <c r="AG33" i="25" s="1"/>
  <c r="AF106" i="24"/>
  <c r="AD23" i="23" s="1"/>
  <c r="R108" i="24"/>
  <c r="P33" i="23" s="1"/>
  <c r="F110" i="24"/>
  <c r="D8" i="25" s="1"/>
  <c r="Z13" i="25"/>
  <c r="O110" i="24"/>
  <c r="M8" i="25" s="1"/>
  <c r="U110" i="24"/>
  <c r="S8" i="25" s="1"/>
  <c r="Q116" i="24"/>
  <c r="O38" i="25" s="1"/>
  <c r="R101" i="24"/>
  <c r="P18" i="22" s="1"/>
  <c r="AP106" i="24"/>
  <c r="AN23" i="23" s="1"/>
  <c r="Z108" i="24"/>
  <c r="X33" i="23" s="1"/>
  <c r="N110" i="24"/>
  <c r="L8" i="25" s="1"/>
  <c r="AH13" i="25"/>
  <c r="C13" i="25"/>
  <c r="T115" i="24"/>
  <c r="R33" i="25" s="1"/>
  <c r="AA118" i="24"/>
  <c r="Y48" i="25" s="1"/>
  <c r="I120" i="24"/>
  <c r="G58" i="25" s="1"/>
  <c r="AE121" i="24"/>
  <c r="AC63" i="25" s="1"/>
  <c r="K123" i="24"/>
  <c r="I73" i="25" s="1"/>
  <c r="AK13" i="25"/>
  <c r="AR115" i="24"/>
  <c r="AP33" i="25" s="1"/>
  <c r="AO13" i="25"/>
  <c r="Y116" i="24"/>
  <c r="W38" i="25" s="1"/>
  <c r="AN102" i="24"/>
  <c r="AL3" i="23" s="1"/>
  <c r="I107" i="24"/>
  <c r="G28" i="23" s="1"/>
  <c r="AH108" i="24"/>
  <c r="AF33" i="23" s="1"/>
  <c r="V110" i="24"/>
  <c r="T8" i="25" s="1"/>
  <c r="E87" i="24"/>
  <c r="C23" i="18" s="1"/>
  <c r="AI13" i="25"/>
  <c r="AM115" i="24"/>
  <c r="AK33" i="25" s="1"/>
  <c r="AJ118" i="24"/>
  <c r="AH48" i="25" s="1"/>
  <c r="Q120" i="24"/>
  <c r="O58" i="25" s="1"/>
  <c r="AM121" i="24"/>
  <c r="AK63" i="25" s="1"/>
  <c r="AQ114" i="24"/>
  <c r="AO28" i="25" s="1"/>
  <c r="D23" i="25"/>
  <c r="B48" i="25"/>
  <c r="AR101" i="24"/>
  <c r="AP18" i="22" s="1"/>
  <c r="Q106" i="24"/>
  <c r="O23" i="23" s="1"/>
  <c r="Q108" i="24"/>
  <c r="O33" i="23" s="1"/>
  <c r="AM109" i="24"/>
  <c r="AK3" i="25" s="1"/>
  <c r="Q13" i="25"/>
  <c r="AO112" i="24"/>
  <c r="AM18" i="25" s="1"/>
  <c r="U114" i="24"/>
  <c r="S28" i="25" s="1"/>
  <c r="AQ115" i="24"/>
  <c r="AO33" i="25" s="1"/>
  <c r="K92" i="24"/>
  <c r="I3" i="19" s="1"/>
  <c r="I85" i="24"/>
  <c r="G18" i="18" s="1"/>
  <c r="L23" i="25"/>
  <c r="L118" i="24"/>
  <c r="J48" i="25" s="1"/>
  <c r="AH102" i="24"/>
  <c r="AF3" i="23" s="1"/>
  <c r="AD106" i="24"/>
  <c r="AB23" i="23" s="1"/>
  <c r="Y108" i="24"/>
  <c r="W33" i="23" s="1"/>
  <c r="E110" i="24"/>
  <c r="C8" i="25" s="1"/>
  <c r="Y13" i="25"/>
  <c r="E23" i="25"/>
  <c r="AC114" i="24"/>
  <c r="AA28" i="25" s="1"/>
  <c r="I116" i="24"/>
  <c r="G38" i="25" s="1"/>
  <c r="AG93" i="24"/>
  <c r="AE8" i="19" s="1"/>
  <c r="AB100" i="24"/>
  <c r="Z13" i="22" s="1"/>
  <c r="AR105" i="24"/>
  <c r="AP18" i="23" s="1"/>
  <c r="T100" i="24"/>
  <c r="R13" i="22" s="1"/>
  <c r="AB114" i="24"/>
  <c r="Z28" i="25" s="1"/>
  <c r="Y85" i="24"/>
  <c r="W18" i="18" s="1"/>
  <c r="X103" i="24"/>
  <c r="V8" i="23" s="1"/>
  <c r="AO106" i="24"/>
  <c r="AM23" i="23" s="1"/>
  <c r="AG108" i="24"/>
  <c r="AE33" i="23" s="1"/>
  <c r="M110" i="24"/>
  <c r="K8" i="25" s="1"/>
  <c r="AG13" i="25"/>
  <c r="AC106" i="24"/>
  <c r="AA23" i="23" s="1"/>
  <c r="X108" i="24"/>
  <c r="V33" i="23" s="1"/>
  <c r="P116" i="24"/>
  <c r="N38" i="25" s="1"/>
  <c r="AC104" i="24"/>
  <c r="AA13" i="23" s="1"/>
  <c r="AA107" i="24"/>
  <c r="Y28" i="23" s="1"/>
  <c r="G109" i="24"/>
  <c r="E3" i="25" s="1"/>
  <c r="AC110" i="24"/>
  <c r="AA8" i="25" s="1"/>
  <c r="I112" i="24"/>
  <c r="G18" i="25" s="1"/>
  <c r="AC23" i="25"/>
  <c r="K115" i="24"/>
  <c r="I33" i="25" s="1"/>
  <c r="AG116" i="24"/>
  <c r="AE38" i="25" s="1"/>
  <c r="D110" i="24"/>
  <c r="B8" i="25" s="1"/>
  <c r="X116" i="24"/>
  <c r="V38" i="25" s="1"/>
  <c r="AC96" i="24"/>
  <c r="AA8" i="21" s="1"/>
  <c r="J105" i="24"/>
  <c r="H18" i="23" s="1"/>
  <c r="AI107" i="24"/>
  <c r="AG28" i="23" s="1"/>
  <c r="O109" i="24"/>
  <c r="M3" i="25" s="1"/>
  <c r="AK110" i="24"/>
  <c r="AI8" i="25" s="1"/>
  <c r="Q112" i="24"/>
  <c r="O18" i="25" s="1"/>
  <c r="AK23" i="25"/>
  <c r="S115" i="24"/>
  <c r="Q33" i="25" s="1"/>
  <c r="AO116" i="24"/>
  <c r="AM38" i="25" s="1"/>
  <c r="Z97" i="24"/>
  <c r="X13" i="21" s="1"/>
  <c r="L104" i="24"/>
  <c r="J13" i="23" s="1"/>
  <c r="P13" i="25"/>
  <c r="F117" i="24"/>
  <c r="D43" i="25" s="1"/>
  <c r="AA105" i="24"/>
  <c r="Y18" i="23" s="1"/>
  <c r="AQ107" i="24"/>
  <c r="AO28" i="23" s="1"/>
  <c r="W109" i="24"/>
  <c r="U3" i="25" s="1"/>
  <c r="AS110" i="24"/>
  <c r="AQ8" i="25" s="1"/>
  <c r="Y112" i="24"/>
  <c r="W18" i="25" s="1"/>
  <c r="E114" i="24"/>
  <c r="C28" i="25" s="1"/>
  <c r="AA115" i="24"/>
  <c r="Y33" i="25" s="1"/>
  <c r="AE86" i="24"/>
  <c r="AC33" i="18" s="1"/>
  <c r="X13" i="25"/>
  <c r="AL117" i="24"/>
  <c r="AJ43" i="25" s="1"/>
  <c r="L101" i="24"/>
  <c r="J18" i="22" s="1"/>
  <c r="AQ105" i="24"/>
  <c r="AO18" i="23" s="1"/>
  <c r="I108" i="24"/>
  <c r="G33" i="23" s="1"/>
  <c r="AE109" i="24"/>
  <c r="AC3" i="25" s="1"/>
  <c r="I13" i="25"/>
  <c r="AG112" i="24"/>
  <c r="AE18" i="25" s="1"/>
  <c r="Z110" i="24"/>
  <c r="X8" i="25" s="1"/>
  <c r="S110" i="24"/>
  <c r="Q8" i="25" s="1"/>
  <c r="Y115" i="24"/>
  <c r="W33" i="25" s="1"/>
  <c r="I89" i="24"/>
  <c r="G3" i="20" s="1"/>
  <c r="AP101" i="24"/>
  <c r="AN18" i="22" s="1"/>
  <c r="AN106" i="24"/>
  <c r="AL23" i="23" s="1"/>
  <c r="AF108" i="24"/>
  <c r="AD33" i="23" s="1"/>
  <c r="L110" i="24"/>
  <c r="J8" i="25" s="1"/>
  <c r="AF13" i="25"/>
  <c r="T23" i="25"/>
  <c r="AR114" i="24"/>
  <c r="AP28" i="25" s="1"/>
  <c r="AF116" i="24"/>
  <c r="AD38" i="25" s="1"/>
  <c r="AD116" i="24"/>
  <c r="AB38" i="25" s="1"/>
  <c r="AE13" i="25"/>
  <c r="AG115" i="24"/>
  <c r="AE33" i="25" s="1"/>
  <c r="AF91" i="24"/>
  <c r="AD13" i="20" s="1"/>
  <c r="AF102" i="24"/>
  <c r="AD3" i="23" s="1"/>
  <c r="G107" i="24"/>
  <c r="E28" i="23" s="1"/>
  <c r="AN108" i="24"/>
  <c r="AL33" i="23" s="1"/>
  <c r="T110" i="24"/>
  <c r="R8" i="25" s="1"/>
  <c r="AN13" i="25"/>
  <c r="AB23" i="25"/>
  <c r="J115" i="24"/>
  <c r="H33" i="25" s="1"/>
  <c r="AN116" i="24"/>
  <c r="AL38" i="25" s="1"/>
  <c r="T118" i="24"/>
  <c r="R48" i="25" s="1"/>
  <c r="T97" i="24"/>
  <c r="R13" i="21" s="1"/>
  <c r="AA88" i="24"/>
  <c r="Y28" i="18" s="1"/>
  <c r="AM13" i="25"/>
  <c r="O116" i="24"/>
  <c r="M38" i="25" s="1"/>
  <c r="Z94" i="24"/>
  <c r="X13" i="19" s="1"/>
  <c r="V103" i="24"/>
  <c r="T8" i="23" s="1"/>
  <c r="P107" i="24"/>
  <c r="N28" i="23" s="1"/>
  <c r="F109" i="24"/>
  <c r="D3" i="25" s="1"/>
  <c r="AB110" i="24"/>
  <c r="Z8" i="25" s="1"/>
  <c r="P112" i="24"/>
  <c r="N18" i="25" s="1"/>
  <c r="AJ23" i="25"/>
  <c r="R115" i="24"/>
  <c r="P33" i="25" s="1"/>
  <c r="K23" i="25"/>
  <c r="W116" i="24"/>
  <c r="U38" i="25" s="1"/>
  <c r="AB104" i="24"/>
  <c r="Z13" i="23" s="1"/>
  <c r="Y107" i="24"/>
  <c r="W28" i="23" s="1"/>
  <c r="N109" i="24"/>
  <c r="L3" i="25" s="1"/>
  <c r="AJ110" i="24"/>
  <c r="AH8" i="25" s="1"/>
  <c r="X112" i="24"/>
  <c r="V18" i="25" s="1"/>
  <c r="D114" i="24"/>
  <c r="B28" i="25" s="1"/>
  <c r="Z115" i="24"/>
  <c r="X33" i="25" s="1"/>
  <c r="N117" i="24"/>
  <c r="L43" i="25" s="1"/>
  <c r="Q89" i="24"/>
  <c r="O3" i="20" s="1"/>
  <c r="V104" i="24"/>
  <c r="T13" i="23" s="1"/>
  <c r="S23" i="25"/>
  <c r="AM116" i="24"/>
  <c r="AK38" i="25" s="1"/>
  <c r="AA96" i="24"/>
  <c r="Y8" i="21" s="1"/>
  <c r="D105" i="24"/>
  <c r="B18" i="23" s="1"/>
  <c r="AH107" i="24"/>
  <c r="AF28" i="23" s="1"/>
  <c r="V109" i="24"/>
  <c r="T3" i="25" s="1"/>
  <c r="AR110" i="24"/>
  <c r="AP8" i="25" s="1"/>
  <c r="AF112" i="24"/>
  <c r="AD18" i="25" s="1"/>
  <c r="L114" i="24"/>
  <c r="J28" i="25" s="1"/>
  <c r="AH115" i="24"/>
  <c r="AF33" i="25" s="1"/>
  <c r="V117" i="24"/>
  <c r="T43" i="25" s="1"/>
  <c r="AK91" i="24"/>
  <c r="AI13" i="20" s="1"/>
  <c r="O107" i="24"/>
  <c r="M28" i="23" s="1"/>
  <c r="K114" i="24"/>
  <c r="I28" i="25" s="1"/>
  <c r="E117" i="24"/>
  <c r="C43" i="25" s="1"/>
  <c r="Z105" i="24"/>
  <c r="X18" i="23" s="1"/>
  <c r="AP107" i="24"/>
  <c r="AN28" i="23" s="1"/>
  <c r="AD109" i="24"/>
  <c r="AB3" i="25" s="1"/>
  <c r="H13" i="25"/>
  <c r="AN112" i="24"/>
  <c r="AL18" i="25" s="1"/>
  <c r="T114" i="24"/>
  <c r="R28" i="25" s="1"/>
  <c r="AP115" i="24"/>
  <c r="AN33" i="25" s="1"/>
  <c r="AD117" i="24"/>
  <c r="AB43" i="25" s="1"/>
  <c r="W93" i="24"/>
  <c r="U8" i="19" s="1"/>
  <c r="V100" i="24"/>
  <c r="T13" i="22" s="1"/>
  <c r="AM108" i="24"/>
  <c r="AK33" i="23" s="1"/>
  <c r="AI114" i="24"/>
  <c r="AG28" i="25" s="1"/>
  <c r="M117" i="24"/>
  <c r="K43" i="25" s="1"/>
  <c r="P106" i="24"/>
  <c r="N23" i="23" s="1"/>
  <c r="P108" i="24"/>
  <c r="N33" i="23" s="1"/>
  <c r="AL109" i="24"/>
  <c r="AJ3" i="25" s="1"/>
  <c r="K110" i="24"/>
  <c r="I8" i="25" s="1"/>
  <c r="AK87" i="24"/>
  <c r="AI23" i="18" s="1"/>
  <c r="AR104" i="24"/>
  <c r="AP13" i="23" s="1"/>
  <c r="N112" i="24"/>
  <c r="L18" i="25" s="1"/>
  <c r="B43" i="25"/>
  <c r="G93" i="24"/>
  <c r="E8" i="19" s="1"/>
  <c r="N100" i="24"/>
  <c r="L13" i="22" s="1"/>
  <c r="W105" i="24"/>
  <c r="U18" i="23" s="1"/>
  <c r="AG107" i="24"/>
  <c r="AE28" i="23" s="1"/>
  <c r="M109" i="24"/>
  <c r="K3" i="25" s="1"/>
  <c r="AI110" i="24"/>
  <c r="AG8" i="25" s="1"/>
  <c r="O112" i="24"/>
  <c r="M18" i="25" s="1"/>
  <c r="AI23" i="25"/>
  <c r="Q115" i="24"/>
  <c r="O33" i="25" s="1"/>
  <c r="F100" i="24"/>
  <c r="D13" i="22" s="1"/>
  <c r="J106" i="24"/>
  <c r="H23" i="23" s="1"/>
  <c r="AL112" i="24"/>
  <c r="AJ18" i="25" s="1"/>
  <c r="AB117" i="24"/>
  <c r="Z43" i="25" s="1"/>
  <c r="R94" i="24"/>
  <c r="P13" i="19" s="1"/>
  <c r="D101" i="24"/>
  <c r="B18" i="22" s="1"/>
  <c r="AM105" i="24"/>
  <c r="AK18" i="23" s="1"/>
  <c r="AO107" i="24"/>
  <c r="AM28" i="23" s="1"/>
  <c r="U109" i="24"/>
  <c r="S3" i="25" s="1"/>
  <c r="AQ110" i="24"/>
  <c r="AO8" i="25" s="1"/>
  <c r="W112" i="24"/>
  <c r="U18" i="25" s="1"/>
  <c r="AQ23" i="25"/>
  <c r="AK106" i="24"/>
  <c r="AI23" i="23" s="1"/>
  <c r="W107" i="24"/>
  <c r="U28" i="23" s="1"/>
  <c r="AH23" i="25"/>
  <c r="J118" i="24"/>
  <c r="H48" i="25" s="1"/>
  <c r="AJ101" i="24"/>
  <c r="AH18" i="22" s="1"/>
  <c r="M106" i="24"/>
  <c r="K23" i="23" s="1"/>
  <c r="G108" i="24"/>
  <c r="E33" i="23" s="1"/>
  <c r="AC109" i="24"/>
  <c r="AA3" i="25" s="1"/>
  <c r="G13" i="25"/>
  <c r="AE112" i="24"/>
  <c r="AC18" i="25" s="1"/>
  <c r="AM107" i="24"/>
  <c r="AK28" i="23" s="1"/>
  <c r="F108" i="24"/>
  <c r="D33" i="23" s="1"/>
  <c r="R114" i="24"/>
  <c r="P28" i="25" s="1"/>
  <c r="R118" i="24"/>
  <c r="P48" i="25" s="1"/>
  <c r="T96" i="24"/>
  <c r="R8" i="21" s="1"/>
  <c r="Z102" i="24"/>
  <c r="X3" i="23" s="1"/>
  <c r="Z106" i="24"/>
  <c r="X23" i="23" s="1"/>
  <c r="O108" i="24"/>
  <c r="M33" i="23" s="1"/>
  <c r="AK109" i="24"/>
  <c r="AI3" i="25" s="1"/>
  <c r="O13" i="25"/>
  <c r="AM112" i="24"/>
  <c r="AK18" i="25" s="1"/>
  <c r="S114" i="24"/>
  <c r="Q28" i="25" s="1"/>
  <c r="AO115" i="24"/>
  <c r="AM33" i="25" s="1"/>
  <c r="U117" i="24"/>
  <c r="S43" i="25" s="1"/>
  <c r="R97" i="24"/>
  <c r="P13" i="21" s="1"/>
  <c r="E104" i="24"/>
  <c r="C13" i="23" s="1"/>
  <c r="K91" i="24"/>
  <c r="I13" i="20" s="1"/>
  <c r="D109" i="24"/>
  <c r="B3" i="25" s="1"/>
  <c r="X115" i="24"/>
  <c r="V33" i="25" s="1"/>
  <c r="Z118" i="24"/>
  <c r="X48" i="25" s="1"/>
  <c r="L97" i="24"/>
  <c r="J13" i="21" s="1"/>
  <c r="P103" i="24"/>
  <c r="N8" i="23" s="1"/>
  <c r="AM106" i="24"/>
  <c r="AK23" i="23" s="1"/>
  <c r="W108" i="24"/>
  <c r="U33" i="23" s="1"/>
  <c r="AS109" i="24"/>
  <c r="AQ3" i="25" s="1"/>
  <c r="W13" i="25"/>
  <c r="C23" i="25"/>
  <c r="AA114" i="24"/>
  <c r="Y28" i="25" s="1"/>
  <c r="G116" i="24"/>
  <c r="E38" i="25" s="1"/>
  <c r="AB109" i="24"/>
  <c r="Z3" i="25" s="1"/>
  <c r="F116" i="24"/>
  <c r="D38" i="25" s="1"/>
  <c r="AC83" i="24"/>
  <c r="AA8" i="18" s="1"/>
  <c r="AR97" i="24"/>
  <c r="AP13" i="21" s="1"/>
  <c r="D104" i="24"/>
  <c r="B13" i="23" s="1"/>
  <c r="F107" i="24"/>
  <c r="D28" i="23" s="1"/>
  <c r="AE108" i="24"/>
  <c r="AC33" i="23" s="1"/>
  <c r="AH101" i="24"/>
  <c r="AF18" i="22" s="1"/>
  <c r="N13" i="25"/>
  <c r="AL116" i="24"/>
  <c r="AJ38" i="25" s="1"/>
  <c r="P91" i="24"/>
  <c r="N13" i="20" s="1"/>
  <c r="AS104" i="24"/>
  <c r="AQ13" i="23" s="1"/>
  <c r="X107" i="24"/>
  <c r="V28" i="23" s="1"/>
  <c r="E109" i="24"/>
  <c r="C3" i="25" s="1"/>
  <c r="AA110" i="24"/>
  <c r="Y8" i="25" s="1"/>
  <c r="G112" i="24"/>
  <c r="E18" i="25" s="1"/>
  <c r="AA23" i="25"/>
  <c r="I115" i="24"/>
  <c r="G33" i="25" s="1"/>
  <c r="AE116" i="24"/>
  <c r="AC38" i="25" s="1"/>
  <c r="Q93" i="24"/>
  <c r="O8" i="19" s="1"/>
  <c r="J101" i="24"/>
  <c r="H18" i="22" s="1"/>
  <c r="AP105" i="24"/>
  <c r="AN18" i="23" s="1"/>
  <c r="AC87" i="24"/>
  <c r="AA23" i="18" s="1"/>
  <c r="V115" i="24"/>
  <c r="T33" i="25" s="1"/>
  <c r="J96" i="24"/>
  <c r="H8" i="21" s="1"/>
  <c r="M107" i="24"/>
  <c r="K28" i="23" s="1"/>
  <c r="AQ92" i="24"/>
  <c r="AO3" i="19" s="1"/>
  <c r="L100" i="24"/>
  <c r="J13" i="22" s="1"/>
  <c r="T105" i="24"/>
  <c r="R18" i="23" s="1"/>
  <c r="AF107" i="24"/>
  <c r="AD28" i="23" s="1"/>
  <c r="L109" i="24"/>
  <c r="J3" i="25" s="1"/>
  <c r="AH110" i="24"/>
  <c r="AF8" i="25" s="1"/>
  <c r="V112" i="24"/>
  <c r="T18" i="25" s="1"/>
  <c r="AP23" i="25"/>
  <c r="AF115" i="24"/>
  <c r="AD33" i="25" s="1"/>
  <c r="L117" i="24"/>
  <c r="J43" i="25" s="1"/>
  <c r="N104" i="24"/>
  <c r="L13" i="23" s="1"/>
  <c r="B38" i="25"/>
  <c r="AJ97" i="24"/>
  <c r="AH13" i="21" s="1"/>
  <c r="V107" i="24"/>
  <c r="T28" i="23" s="1"/>
  <c r="P94" i="24"/>
  <c r="N13" i="19" s="1"/>
  <c r="AR100" i="24"/>
  <c r="AP13" i="22" s="1"/>
  <c r="AJ105" i="24"/>
  <c r="AH18" i="23" s="1"/>
  <c r="AN107" i="24"/>
  <c r="AL28" i="23" s="1"/>
  <c r="T109" i="24"/>
  <c r="R3" i="25" s="1"/>
  <c r="AP110" i="24"/>
  <c r="AN8" i="25" s="1"/>
  <c r="AD112" i="24"/>
  <c r="AB18" i="25" s="1"/>
  <c r="J114" i="24"/>
  <c r="H28" i="25" s="1"/>
  <c r="AN115" i="24"/>
  <c r="AL33" i="25" s="1"/>
  <c r="T117" i="24"/>
  <c r="R43" i="25" s="1"/>
  <c r="T108" i="24"/>
  <c r="R33" i="23" s="1"/>
  <c r="AB116" i="24"/>
  <c r="Z38" i="25" s="1"/>
  <c r="P110" i="24"/>
  <c r="N8" i="25" s="1"/>
  <c r="AR116" i="24"/>
  <c r="AP38" i="25" s="1"/>
  <c r="R102" i="24"/>
  <c r="P3" i="23" s="1"/>
  <c r="M108" i="24"/>
  <c r="K33" i="23" s="1"/>
  <c r="R96" i="24"/>
  <c r="P8" i="21" s="1"/>
  <c r="X102" i="24"/>
  <c r="V3" i="23" s="1"/>
  <c r="Y106" i="24"/>
  <c r="W23" i="23" s="1"/>
  <c r="N108" i="24"/>
  <c r="L33" i="23" s="1"/>
  <c r="AJ109" i="24"/>
  <c r="AH3" i="25" s="1"/>
  <c r="V13" i="25"/>
  <c r="B23" i="25"/>
  <c r="Z114" i="24"/>
  <c r="X28" i="25" s="1"/>
  <c r="N116" i="24"/>
  <c r="L38" i="25" s="1"/>
  <c r="AJ117" i="24"/>
  <c r="AH43" i="25" s="1"/>
  <c r="AJ13" i="25"/>
  <c r="Z117" i="24"/>
  <c r="X43" i="25" s="1"/>
  <c r="T104" i="24"/>
  <c r="R13" i="23" s="1"/>
  <c r="U108" i="24"/>
  <c r="S33" i="23" s="1"/>
  <c r="J97" i="24"/>
  <c r="H13" i="21" s="1"/>
  <c r="N103" i="24"/>
  <c r="L8" i="23" s="1"/>
  <c r="AL106" i="24"/>
  <c r="AJ23" i="23" s="1"/>
  <c r="V108" i="24"/>
  <c r="T33" i="23" s="1"/>
  <c r="AR109" i="24"/>
  <c r="AP3" i="25" s="1"/>
  <c r="AD13" i="25"/>
  <c r="J23" i="25"/>
  <c r="AH114" i="24"/>
  <c r="AF28" i="25" s="1"/>
  <c r="V116" i="24"/>
  <c r="T38" i="25" s="1"/>
  <c r="AR117" i="24"/>
  <c r="AP43" i="25" s="1"/>
  <c r="P23" i="25"/>
  <c r="P118" i="24"/>
  <c r="N48" i="25" s="1"/>
  <c r="AL104" i="24"/>
  <c r="AJ13" i="23" s="1"/>
  <c r="AP97" i="24"/>
  <c r="AN13" i="21" s="1"/>
  <c r="AN103" i="24"/>
  <c r="AL8" i="23" s="1"/>
  <c r="E107" i="24"/>
  <c r="C28" i="23" s="1"/>
  <c r="AD108" i="24"/>
  <c r="AB33" i="23" s="1"/>
  <c r="J110" i="24"/>
  <c r="H8" i="25" s="1"/>
  <c r="AL13" i="25"/>
  <c r="R23" i="25"/>
  <c r="AP114" i="24"/>
  <c r="AN28" i="25" s="1"/>
  <c r="X114" i="24"/>
  <c r="V28" i="25" s="1"/>
  <c r="AF118" i="24"/>
  <c r="AD48" i="25" s="1"/>
  <c r="AI105" i="24"/>
  <c r="AG18" i="23" s="1"/>
  <c r="S88" i="24"/>
  <c r="Q28" i="18" s="1"/>
  <c r="U104" i="24"/>
  <c r="S13" i="23" s="1"/>
  <c r="N107" i="24"/>
  <c r="L28" i="23" s="1"/>
  <c r="AL108" i="24"/>
  <c r="AJ33" i="23" s="1"/>
  <c r="R110" i="24"/>
  <c r="P8" i="25" s="1"/>
  <c r="F112" i="24"/>
  <c r="D18" i="25" s="1"/>
  <c r="Z23" i="25"/>
  <c r="P115" i="24"/>
  <c r="N33" i="25" s="1"/>
  <c r="F115" i="24"/>
  <c r="D33" i="25" s="1"/>
  <c r="AK100" i="24"/>
  <c r="AI13" i="22" s="1"/>
  <c r="AH106" i="24"/>
  <c r="AF23" i="23" s="1"/>
  <c r="AR108" i="24"/>
  <c r="AP33" i="23" s="1"/>
  <c r="AN110" i="24"/>
  <c r="AL8" i="25" s="1"/>
  <c r="T112" i="24"/>
  <c r="R18" i="25" s="1"/>
  <c r="AN23" i="25"/>
  <c r="AD115" i="24"/>
  <c r="AB33" i="25" s="1"/>
  <c r="J117" i="24"/>
  <c r="H43" i="25" s="1"/>
  <c r="AN118" i="24"/>
  <c r="AL48" i="25" s="1"/>
  <c r="U103" i="24"/>
  <c r="S8" i="23" s="1"/>
  <c r="AS100" i="24"/>
  <c r="AQ13" i="22" s="1"/>
  <c r="D100" i="24"/>
  <c r="B13" i="22" s="1"/>
  <c r="L107" i="24"/>
  <c r="J28" i="23" s="1"/>
  <c r="J109" i="24"/>
  <c r="H3" i="25" s="1"/>
  <c r="D13" i="25"/>
  <c r="AB112" i="24"/>
  <c r="Z18" i="25" s="1"/>
  <c r="P114" i="24"/>
  <c r="N28" i="25" s="1"/>
  <c r="AL115" i="24"/>
  <c r="AJ33" i="25" s="1"/>
  <c r="R117" i="24"/>
  <c r="P43" i="25" s="1"/>
  <c r="J80" i="24"/>
  <c r="H23" i="17" s="1"/>
  <c r="S105" i="24"/>
  <c r="Q18" i="23" s="1"/>
  <c r="AE107" i="24"/>
  <c r="AC28" i="23" s="1"/>
  <c r="G106" i="24"/>
  <c r="E23" i="23" s="1"/>
  <c r="Q102" i="24"/>
  <c r="O3" i="23" s="1"/>
  <c r="AJ100" i="24"/>
  <c r="AH13" i="22" s="1"/>
  <c r="U107" i="24"/>
  <c r="S28" i="23" s="1"/>
  <c r="R109" i="24"/>
  <c r="P3" i="25" s="1"/>
  <c r="L13" i="25"/>
  <c r="AJ112" i="24"/>
  <c r="AH18" i="25" s="1"/>
  <c r="E90" i="24"/>
  <c r="C8" i="20" s="1"/>
  <c r="Y102" i="24"/>
  <c r="W3" i="23" s="1"/>
  <c r="P102" i="24"/>
  <c r="N3" i="23" s="1"/>
  <c r="AL107" i="24"/>
  <c r="AJ28" i="23" s="1"/>
  <c r="Z109" i="24"/>
  <c r="X3" i="25" s="1"/>
  <c r="T13" i="25"/>
  <c r="AR112" i="24"/>
  <c r="AP18" i="25" s="1"/>
  <c r="AF114" i="24"/>
  <c r="AD28" i="25" s="1"/>
  <c r="L116" i="24"/>
  <c r="J38" i="25" s="1"/>
  <c r="AH117" i="24"/>
  <c r="AF43" i="25" s="1"/>
  <c r="AK90" i="24"/>
  <c r="AI8" i="20" s="1"/>
  <c r="AL100" i="24"/>
  <c r="AJ13" i="22" s="1"/>
  <c r="I106" i="24"/>
  <c r="G23" i="23" s="1"/>
  <c r="E108" i="24"/>
  <c r="C33" i="23" s="1"/>
  <c r="Q94" i="24"/>
  <c r="O13" i="19" s="1"/>
  <c r="I79" i="24"/>
  <c r="G18" i="17" s="1"/>
  <c r="AL103" i="24"/>
  <c r="AJ8" i="23" s="1"/>
  <c r="D108" i="24"/>
  <c r="B33" i="23" s="1"/>
  <c r="AP109" i="24"/>
  <c r="AN3" i="25" s="1"/>
  <c r="AB13" i="25"/>
  <c r="H23" i="25"/>
  <c r="AN114" i="24"/>
  <c r="AL28" i="25" s="1"/>
  <c r="T116" i="24"/>
  <c r="R38" i="25" s="1"/>
  <c r="AP117" i="24"/>
  <c r="AN43" i="25" s="1"/>
  <c r="AG92" i="24"/>
  <c r="AE3" i="19" s="1"/>
  <c r="AB101" i="24"/>
  <c r="Z18" i="22" s="1"/>
  <c r="X106" i="24"/>
  <c r="V23" i="23" s="1"/>
  <c r="S96" i="24"/>
  <c r="Q8" i="21" s="1"/>
  <c r="AQ97" i="24"/>
  <c r="AO13" i="21" s="1"/>
  <c r="F96" i="24"/>
  <c r="D8" i="21" s="1"/>
  <c r="R105" i="24"/>
  <c r="P18" i="23" s="1"/>
  <c r="AB108" i="24"/>
  <c r="Z33" i="23" s="1"/>
  <c r="X110" i="24"/>
  <c r="V8" i="25" s="1"/>
  <c r="D112" i="24"/>
  <c r="B18" i="25" s="1"/>
  <c r="X23" i="25"/>
  <c r="N115" i="24"/>
  <c r="L33" i="25" s="1"/>
  <c r="AJ116" i="24"/>
  <c r="AH38" i="25" s="1"/>
  <c r="X118" i="24"/>
  <c r="V48" i="25" s="1"/>
  <c r="D97" i="24"/>
  <c r="B13" i="21" s="1"/>
  <c r="AM103" i="24"/>
  <c r="AK8" i="23" s="1"/>
  <c r="D107" i="24"/>
  <c r="B28" i="23" s="1"/>
  <c r="AC108" i="24"/>
  <c r="AA33" i="23" s="1"/>
  <c r="AH97" i="24"/>
  <c r="AF13" i="21" s="1"/>
  <c r="AH105" i="24"/>
  <c r="AF18" i="23" s="1"/>
  <c r="AJ108" i="24"/>
  <c r="AH33" i="23" s="1"/>
  <c r="AF110" i="24"/>
  <c r="AD8" i="25" s="1"/>
  <c r="L112" i="24"/>
  <c r="J18" i="25" s="1"/>
  <c r="AF23" i="25"/>
  <c r="AE93" i="24"/>
  <c r="AC8" i="19" s="1"/>
  <c r="AK94" i="24"/>
  <c r="AI13" i="19" s="1"/>
  <c r="AC103" i="24"/>
  <c r="AA8" i="23" s="1"/>
  <c r="W106" i="24"/>
  <c r="U23" i="23" s="1"/>
  <c r="M91" i="24"/>
  <c r="K13" i="20" s="1"/>
  <c r="AC94" i="24"/>
  <c r="AA13" i="19" s="1"/>
  <c r="AB96" i="24"/>
  <c r="Z8" i="21" s="1"/>
  <c r="K101" i="24"/>
  <c r="I18" i="22" s="1"/>
  <c r="AG102" i="24"/>
  <c r="AE3" i="23" s="1"/>
  <c r="AE90" i="24"/>
  <c r="AC8" i="20" s="1"/>
  <c r="AK104" i="24"/>
  <c r="AI13" i="23" s="1"/>
  <c r="AD107" i="24"/>
  <c r="AB28" i="23" s="1"/>
  <c r="AH100" i="24"/>
  <c r="AF13" i="22" s="1"/>
  <c r="S100" i="24"/>
  <c r="Q13" i="22" s="1"/>
  <c r="S104" i="24"/>
  <c r="Q13" i="23" s="1"/>
  <c r="AE106" i="24"/>
  <c r="AC23" i="23" s="1"/>
  <c r="AI91" i="24"/>
  <c r="AG13" i="20" s="1"/>
  <c r="AM94" i="24"/>
  <c r="AK13" i="19" s="1"/>
  <c r="AK96" i="24"/>
  <c r="AI8" i="21" s="1"/>
  <c r="S101" i="24"/>
  <c r="Q18" i="22" s="1"/>
  <c r="AO102" i="24"/>
  <c r="AM3" i="23" s="1"/>
  <c r="AA92" i="24"/>
  <c r="Y3" i="19" s="1"/>
  <c r="AJ103" i="24"/>
  <c r="AH8" i="23" s="1"/>
  <c r="AI96" i="24"/>
  <c r="AG8" i="21" s="1"/>
  <c r="Q101" i="24"/>
  <c r="O18" i="22" s="1"/>
  <c r="AA104" i="24"/>
  <c r="Y13" i="23" s="1"/>
  <c r="M83" i="24"/>
  <c r="K8" i="18" s="1"/>
  <c r="N92" i="24"/>
  <c r="L3" i="19" s="1"/>
  <c r="AS96" i="24"/>
  <c r="AQ8" i="21" s="1"/>
  <c r="E100" i="24"/>
  <c r="C13" i="22" s="1"/>
  <c r="AA101" i="24"/>
  <c r="Y18" i="22" s="1"/>
  <c r="G103" i="24"/>
  <c r="E8" i="23" s="1"/>
  <c r="F94" i="24"/>
  <c r="D13" i="19" s="1"/>
  <c r="AR103" i="24"/>
  <c r="AP8" i="23" s="1"/>
  <c r="AQ96" i="24"/>
  <c r="AO8" i="21" s="1"/>
  <c r="Y101" i="24"/>
  <c r="W18" i="22" s="1"/>
  <c r="AQ104" i="24"/>
  <c r="AO13" i="23" s="1"/>
  <c r="Q85" i="24"/>
  <c r="O18" i="18" s="1"/>
  <c r="AD92" i="24"/>
  <c r="AB3" i="19" s="1"/>
  <c r="K97" i="24"/>
  <c r="I13" i="21" s="1"/>
  <c r="M100" i="24"/>
  <c r="K13" i="22" s="1"/>
  <c r="AI101" i="24"/>
  <c r="AG18" i="22" s="1"/>
  <c r="O103" i="24"/>
  <c r="M8" i="23" s="1"/>
  <c r="Z101" i="24"/>
  <c r="X18" i="22" s="1"/>
  <c r="V106" i="24"/>
  <c r="T23" i="23" s="1"/>
  <c r="L108" i="24"/>
  <c r="J33" i="23" s="1"/>
  <c r="AH109" i="24"/>
  <c r="AF3" i="25" s="1"/>
  <c r="N106" i="24"/>
  <c r="L23" i="23" s="1"/>
  <c r="AO101" i="24"/>
  <c r="AM18" i="22" s="1"/>
  <c r="I105" i="24"/>
  <c r="G18" i="23" s="1"/>
  <c r="AM86" i="24"/>
  <c r="AK33" i="18" s="1"/>
  <c r="D93" i="24"/>
  <c r="B8" i="19" s="1"/>
  <c r="S97" i="24"/>
  <c r="Q13" i="21" s="1"/>
  <c r="U100" i="24"/>
  <c r="S13" i="22" s="1"/>
  <c r="AQ101" i="24"/>
  <c r="AO18" i="22" s="1"/>
  <c r="W103" i="24"/>
  <c r="U8" i="23" s="1"/>
  <c r="AP84" i="24"/>
  <c r="AN13" i="18" s="1"/>
  <c r="AM102" i="24"/>
  <c r="AK3" i="23" s="1"/>
  <c r="AG105" i="24"/>
  <c r="AE18" i="23" s="1"/>
  <c r="AI87" i="24"/>
  <c r="AG23" i="18" s="1"/>
  <c r="T93" i="24"/>
  <c r="R8" i="19" s="1"/>
  <c r="AA97" i="24"/>
  <c r="Y13" i="21" s="1"/>
  <c r="AC100" i="24"/>
  <c r="AA13" i="22" s="1"/>
  <c r="I102" i="24"/>
  <c r="G3" i="23" s="1"/>
  <c r="AE103" i="24"/>
  <c r="AC8" i="23" s="1"/>
  <c r="AR96" i="24"/>
  <c r="AP8" i="21" s="1"/>
  <c r="F103" i="24"/>
  <c r="D8" i="23" s="1"/>
  <c r="AS106" i="24"/>
  <c r="AQ23" i="23" s="1"/>
  <c r="I92" i="24"/>
  <c r="G3" i="19" s="1"/>
  <c r="E103" i="24"/>
  <c r="C8" i="23" s="1"/>
  <c r="AO105" i="24"/>
  <c r="AM18" i="23" s="1"/>
  <c r="O89" i="24"/>
  <c r="M3" i="20" s="1"/>
  <c r="AJ93" i="24"/>
  <c r="AH8" i="19" s="1"/>
  <c r="I96" i="24"/>
  <c r="G8" i="21" s="1"/>
  <c r="AI97" i="24"/>
  <c r="AG13" i="21" s="1"/>
  <c r="Z92" i="24"/>
  <c r="X3" i="19" s="1"/>
  <c r="AO96" i="24"/>
  <c r="AM8" i="21" s="1"/>
  <c r="X101" i="24"/>
  <c r="V18" i="22" s="1"/>
  <c r="R104" i="24"/>
  <c r="P13" i="23" s="1"/>
  <c r="W86" i="24"/>
  <c r="U33" i="18" s="1"/>
  <c r="AP92" i="24"/>
  <c r="AN3" i="19" s="1"/>
  <c r="I97" i="24"/>
  <c r="G13" i="21" s="1"/>
  <c r="K100" i="24"/>
  <c r="I13" i="22" s="1"/>
  <c r="AG101" i="24"/>
  <c r="AE18" i="22" s="1"/>
  <c r="M103" i="24"/>
  <c r="K8" i="23" s="1"/>
  <c r="AI104" i="24"/>
  <c r="AG13" i="23" s="1"/>
  <c r="O106" i="24"/>
  <c r="M23" i="23" s="1"/>
  <c r="Y88" i="24"/>
  <c r="W28" i="18" s="1"/>
  <c r="P97" i="24"/>
  <c r="N13" i="21" s="1"/>
  <c r="F102" i="24"/>
  <c r="D3" i="23" s="1"/>
  <c r="Z104" i="24"/>
  <c r="X13" i="23" s="1"/>
  <c r="AA87" i="24"/>
  <c r="Y23" i="18" s="1"/>
  <c r="P93" i="24"/>
  <c r="N8" i="19" s="1"/>
  <c r="Q97" i="24"/>
  <c r="O13" i="21" s="1"/>
  <c r="AG100" i="24"/>
  <c r="AE13" i="22" s="1"/>
  <c r="AF97" i="24"/>
  <c r="AD13" i="21" s="1"/>
  <c r="V102" i="24"/>
  <c r="T3" i="23" s="1"/>
  <c r="P105" i="24"/>
  <c r="N18" i="23" s="1"/>
  <c r="Q88" i="24"/>
  <c r="O28" i="18" s="1"/>
  <c r="AF93" i="24"/>
  <c r="AD8" i="19" s="1"/>
  <c r="Y97" i="24"/>
  <c r="W13" i="21" s="1"/>
  <c r="AA100" i="24"/>
  <c r="Y13" i="22" s="1"/>
  <c r="G102" i="24"/>
  <c r="E3" i="23" s="1"/>
  <c r="M102" i="24"/>
  <c r="K3" i="23" s="1"/>
  <c r="AL102" i="24"/>
  <c r="AJ3" i="23" s="1"/>
  <c r="X105" i="24"/>
  <c r="V18" i="23" s="1"/>
  <c r="G89" i="24"/>
  <c r="E3" i="20" s="1"/>
  <c r="E94" i="24"/>
  <c r="C13" i="19" s="1"/>
  <c r="E96" i="24"/>
  <c r="C8" i="21" s="1"/>
  <c r="AG97" i="24"/>
  <c r="AE13" i="21" s="1"/>
  <c r="AI100" i="24"/>
  <c r="AG13" i="22" s="1"/>
  <c r="O102" i="24"/>
  <c r="M3" i="23" s="1"/>
  <c r="AK103" i="24"/>
  <c r="AI8" i="23" s="1"/>
  <c r="Q105" i="24"/>
  <c r="O18" i="23" s="1"/>
  <c r="AC79" i="24"/>
  <c r="AA18" i="17" s="1"/>
  <c r="AH90" i="24"/>
  <c r="AF8" i="20" s="1"/>
  <c r="G94" i="24"/>
  <c r="E13" i="19" s="1"/>
  <c r="AI103" i="24"/>
  <c r="AG8" i="23" s="1"/>
  <c r="D103" i="24"/>
  <c r="B8" i="23" s="1"/>
  <c r="AF105" i="24"/>
  <c r="AD18" i="23" s="1"/>
  <c r="AM89" i="24"/>
  <c r="AK3" i="20" s="1"/>
  <c r="O94" i="24"/>
  <c r="M13" i="19" s="1"/>
  <c r="Q96" i="24"/>
  <c r="O8" i="21" s="1"/>
  <c r="AO97" i="24"/>
  <c r="AM13" i="21" s="1"/>
  <c r="AQ100" i="24"/>
  <c r="AO13" i="22" s="1"/>
  <c r="W102" i="24"/>
  <c r="U3" i="23" s="1"/>
  <c r="AS103" i="24"/>
  <c r="AQ8" i="23" s="1"/>
  <c r="Y105" i="24"/>
  <c r="W18" i="23" s="1"/>
  <c r="O105" i="24"/>
  <c r="M18" i="23" s="1"/>
  <c r="AB103" i="24"/>
  <c r="Z8" i="23" s="1"/>
  <c r="F106" i="24"/>
  <c r="D23" i="23" s="1"/>
  <c r="AC91" i="24"/>
  <c r="AA13" i="20" s="1"/>
  <c r="Y94" i="24"/>
  <c r="W13" i="19" s="1"/>
  <c r="Z96" i="24"/>
  <c r="X8" i="21" s="1"/>
  <c r="I101" i="24"/>
  <c r="G18" i="22" s="1"/>
  <c r="AE102" i="24"/>
  <c r="AC3" i="23" s="1"/>
  <c r="K104" i="24"/>
  <c r="I13" i="23" s="1"/>
  <c r="AG89" i="24"/>
  <c r="AE3" i="20" s="1"/>
  <c r="R100" i="24"/>
  <c r="P13" i="22" s="1"/>
  <c r="V105" i="24"/>
  <c r="T18" i="23" s="1"/>
  <c r="AS94" i="24"/>
  <c r="AQ13" i="19" s="1"/>
  <c r="I100" i="24"/>
  <c r="G13" i="22" s="1"/>
  <c r="AE101" i="24"/>
  <c r="AC18" i="22" s="1"/>
  <c r="K103" i="24"/>
  <c r="I8" i="23" s="1"/>
  <c r="AG104" i="24"/>
  <c r="AE13" i="23" s="1"/>
  <c r="U87" i="24"/>
  <c r="S23" i="18" s="1"/>
  <c r="Y92" i="24"/>
  <c r="W3" i="19" s="1"/>
  <c r="AP96" i="24"/>
  <c r="AN8" i="21" s="1"/>
  <c r="J100" i="24"/>
  <c r="H13" i="22" s="1"/>
  <c r="AN101" i="24"/>
  <c r="AL18" i="22" s="1"/>
  <c r="T103" i="24"/>
  <c r="R8" i="23" s="1"/>
  <c r="AP104" i="24"/>
  <c r="AN13" i="23" s="1"/>
  <c r="AD105" i="24"/>
  <c r="AB18" i="23" s="1"/>
  <c r="Q100" i="24"/>
  <c r="O13" i="22" s="1"/>
  <c r="AM101" i="24"/>
  <c r="AK18" i="22" s="1"/>
  <c r="S103" i="24"/>
  <c r="Q8" i="23" s="1"/>
  <c r="AO104" i="24"/>
  <c r="AM13" i="23" s="1"/>
  <c r="K88" i="24"/>
  <c r="I28" i="18" s="1"/>
  <c r="AO92" i="24"/>
  <c r="AM3" i="19" s="1"/>
  <c r="AR106" i="24"/>
  <c r="AP23" i="23" s="1"/>
  <c r="W96" i="24"/>
  <c r="U8" i="21" s="1"/>
  <c r="Y100" i="24"/>
  <c r="W13" i="22" s="1"/>
  <c r="E102" i="24"/>
  <c r="C3" i="23" s="1"/>
  <c r="AA103" i="24"/>
  <c r="Y8" i="23" s="1"/>
  <c r="G105" i="24"/>
  <c r="E18" i="23" s="1"/>
  <c r="AQ88" i="24"/>
  <c r="AO28" i="18" s="1"/>
  <c r="O93" i="24"/>
  <c r="M8" i="19" s="1"/>
  <c r="X97" i="24"/>
  <c r="V13" i="21" s="1"/>
  <c r="Z100" i="24"/>
  <c r="X13" i="22" s="1"/>
  <c r="N102" i="24"/>
  <c r="L3" i="23" s="1"/>
  <c r="J107" i="24"/>
  <c r="H28" i="23" s="1"/>
  <c r="S87" i="24"/>
  <c r="Q23" i="18" s="1"/>
  <c r="G97" i="24"/>
  <c r="E13" i="21" s="1"/>
  <c r="AO100" i="24"/>
  <c r="AM13" i="22" s="1"/>
  <c r="U102" i="24"/>
  <c r="S3" i="23" s="1"/>
  <c r="AQ103" i="24"/>
  <c r="AO8" i="23" s="1"/>
  <c r="AO77" i="24"/>
  <c r="AM8" i="17" s="1"/>
  <c r="W90" i="24"/>
  <c r="U8" i="20" s="1"/>
  <c r="AR93" i="24"/>
  <c r="AP8" i="19" s="1"/>
  <c r="D96" i="24"/>
  <c r="B8" i="21" s="1"/>
  <c r="AN97" i="24"/>
  <c r="AL13" i="21" s="1"/>
  <c r="AP100" i="24"/>
  <c r="AN13" i="22" s="1"/>
  <c r="AD102" i="24"/>
  <c r="AB3" i="23" s="1"/>
  <c r="J104" i="24"/>
  <c r="H13" i="23" s="1"/>
  <c r="AN105" i="24"/>
  <c r="AL18" i="23" s="1"/>
  <c r="I88" i="24"/>
  <c r="G28" i="18" s="1"/>
  <c r="G101" i="24"/>
  <c r="E18" i="22" s="1"/>
  <c r="AC102" i="24"/>
  <c r="AA3" i="23" s="1"/>
  <c r="I104" i="24"/>
  <c r="G13" i="23" s="1"/>
  <c r="E91" i="24"/>
  <c r="C13" i="20" s="1"/>
  <c r="N94" i="24"/>
  <c r="L13" i="19" s="1"/>
  <c r="N96" i="24"/>
  <c r="L8" i="21" s="1"/>
  <c r="P101" i="24"/>
  <c r="N18" i="22" s="1"/>
  <c r="V92" i="24"/>
  <c r="T3" i="19" s="1"/>
  <c r="O101" i="24"/>
  <c r="M18" i="22" s="1"/>
  <c r="AK102" i="24"/>
  <c r="AI3" i="23" s="1"/>
  <c r="Q104" i="24"/>
  <c r="O13" i="23" s="1"/>
  <c r="AG84" i="24"/>
  <c r="AE13" i="18" s="1"/>
  <c r="AA91" i="24"/>
  <c r="Y13" i="20" s="1"/>
  <c r="X94" i="24"/>
  <c r="V13" i="19" s="1"/>
  <c r="Y96" i="24"/>
  <c r="W8" i="21" s="1"/>
  <c r="AL92" i="24"/>
  <c r="AJ3" i="19" s="1"/>
  <c r="W101" i="24"/>
  <c r="U18" i="22" s="1"/>
  <c r="AS102" i="24"/>
  <c r="AQ3" i="23" s="1"/>
  <c r="Y104" i="24"/>
  <c r="W13" i="23" s="1"/>
  <c r="O86" i="24"/>
  <c r="M33" i="18" s="1"/>
  <c r="F92" i="24"/>
  <c r="D3" i="19" s="1"/>
  <c r="AH94" i="24"/>
  <c r="AF13" i="19" s="1"/>
  <c r="AH96" i="24"/>
  <c r="AF8" i="21" s="1"/>
  <c r="AF101" i="24"/>
  <c r="AD18" i="22" s="1"/>
  <c r="L103" i="24"/>
  <c r="J8" i="23" s="1"/>
  <c r="AH104" i="24"/>
  <c r="AF13" i="23" s="1"/>
  <c r="AD78" i="24"/>
  <c r="AB13" i="17" s="1"/>
  <c r="AC90" i="24"/>
  <c r="AA8" i="20" s="1"/>
  <c r="I93" i="24"/>
  <c r="G8" i="19" s="1"/>
  <c r="R103" i="24"/>
  <c r="P8" i="23" s="1"/>
  <c r="F105" i="24"/>
  <c r="D18" i="23" s="1"/>
  <c r="AB106" i="24"/>
  <c r="Z23" i="23" s="1"/>
  <c r="X84" i="24"/>
  <c r="V13" i="18" s="1"/>
  <c r="X91" i="24"/>
  <c r="V13" i="20" s="1"/>
  <c r="W94" i="24"/>
  <c r="U13" i="19" s="1"/>
  <c r="Z103" i="24"/>
  <c r="X8" i="23" s="1"/>
  <c r="N105" i="24"/>
  <c r="L18" i="23" s="1"/>
  <c r="AJ106" i="24"/>
  <c r="AH23" i="23" s="1"/>
  <c r="G86" i="24"/>
  <c r="E33" i="18" s="1"/>
  <c r="AS91" i="24"/>
  <c r="AQ13" i="20" s="1"/>
  <c r="AG94" i="24"/>
  <c r="AE13" i="19" s="1"/>
  <c r="AG96" i="24"/>
  <c r="AE8" i="21" s="1"/>
  <c r="AF100" i="24"/>
  <c r="AD13" i="22" s="1"/>
  <c r="AH103" i="24"/>
  <c r="AF8" i="23" s="1"/>
  <c r="F101" i="24"/>
  <c r="D18" i="22" s="1"/>
  <c r="AP103" i="24"/>
  <c r="AN8" i="23" s="1"/>
  <c r="L102" i="24"/>
  <c r="J3" i="23" s="1"/>
  <c r="P104" i="24"/>
  <c r="N13" i="23" s="1"/>
  <c r="AL105" i="24"/>
  <c r="AJ18" i="23" s="1"/>
  <c r="R107" i="24"/>
  <c r="P28" i="23" s="1"/>
  <c r="AO88" i="24"/>
  <c r="AM28" i="18" s="1"/>
  <c r="L93" i="24"/>
  <c r="J8" i="19" s="1"/>
  <c r="O97" i="24"/>
  <c r="M13" i="21" s="1"/>
  <c r="AB102" i="24"/>
  <c r="Z3" i="23" s="1"/>
  <c r="X104" i="24"/>
  <c r="V13" i="23" s="1"/>
  <c r="D106" i="24"/>
  <c r="B23" i="23" s="1"/>
  <c r="Z107" i="24"/>
  <c r="X28" i="23" s="1"/>
  <c r="AE89" i="24"/>
  <c r="AC3" i="20" s="1"/>
  <c r="AB93" i="24"/>
  <c r="Z8" i="19" s="1"/>
  <c r="W97" i="24"/>
  <c r="U13" i="21" s="1"/>
  <c r="AR102" i="24"/>
  <c r="AP3" i="23" s="1"/>
  <c r="AF104" i="24"/>
  <c r="AD13" i="23" s="1"/>
  <c r="L106" i="24"/>
  <c r="J23" i="23" s="1"/>
  <c r="Z76" i="24"/>
  <c r="X3" i="17" s="1"/>
  <c r="U90" i="24"/>
  <c r="S8" i="20" s="1"/>
  <c r="AP93" i="24"/>
  <c r="AN8" i="19" s="1"/>
  <c r="AE97" i="24"/>
  <c r="AC13" i="21" s="1"/>
  <c r="J103" i="24"/>
  <c r="H8" i="23" s="1"/>
  <c r="AN104" i="24"/>
  <c r="AL13" i="23" s="1"/>
  <c r="T106" i="24"/>
  <c r="R23" i="23" s="1"/>
  <c r="AF81" i="24"/>
  <c r="AD28" i="17" s="1"/>
  <c r="AS90" i="24"/>
  <c r="AQ8" i="20" s="1"/>
  <c r="M94" i="24"/>
  <c r="K13" i="19" s="1"/>
  <c r="M96" i="24"/>
  <c r="K8" i="21" s="1"/>
  <c r="AM97" i="24"/>
  <c r="AK13" i="21" s="1"/>
  <c r="AA102" i="24"/>
  <c r="Y3" i="23" s="1"/>
  <c r="AD101" i="24"/>
  <c r="AB18" i="22" s="1"/>
  <c r="M105" i="24"/>
  <c r="K18" i="23" s="1"/>
  <c r="L96" i="24"/>
  <c r="J8" i="21" s="1"/>
  <c r="AL101" i="24"/>
  <c r="AJ18" i="22" s="1"/>
  <c r="AC105" i="24"/>
  <c r="AA18" i="23" s="1"/>
  <c r="N97" i="24"/>
  <c r="L13" i="21" s="1"/>
  <c r="X100" i="24"/>
  <c r="V13" i="22" s="1"/>
  <c r="D102" i="24"/>
  <c r="B3" i="23" s="1"/>
  <c r="AO85" i="24"/>
  <c r="AM18" i="18" s="1"/>
  <c r="V97" i="24"/>
  <c r="T13" i="21" s="1"/>
  <c r="AS87" i="24"/>
  <c r="AQ23" i="18" s="1"/>
  <c r="AL97" i="24"/>
  <c r="AJ13" i="21" s="1"/>
  <c r="AN100" i="24"/>
  <c r="AL13" i="22" s="1"/>
  <c r="T102" i="24"/>
  <c r="R3" i="23" s="1"/>
  <c r="Y93" i="24"/>
  <c r="W8" i="19" s="1"/>
  <c r="N101" i="24"/>
  <c r="L18" i="22" s="1"/>
  <c r="AJ102" i="24"/>
  <c r="AH3" i="23" s="1"/>
  <c r="V101" i="24"/>
  <c r="T18" i="22" s="1"/>
  <c r="AI102" i="24"/>
  <c r="AG3" i="23" s="1"/>
  <c r="AQ102" i="24"/>
  <c r="AO3" i="23" s="1"/>
  <c r="AK105" i="24"/>
  <c r="AI18" i="23" s="1"/>
  <c r="Y89" i="24"/>
  <c r="W3" i="20" s="1"/>
  <c r="AO93" i="24"/>
  <c r="AM8" i="19" s="1"/>
  <c r="AD97" i="24"/>
  <c r="AB13" i="21" s="1"/>
  <c r="Q103" i="24"/>
  <c r="O8" i="23" s="1"/>
  <c r="AS105" i="24"/>
  <c r="AQ18" i="23" s="1"/>
  <c r="AP90" i="24"/>
  <c r="AN8" i="20" s="1"/>
  <c r="J94" i="24"/>
  <c r="H13" i="19" s="1"/>
  <c r="G104" i="24"/>
  <c r="E13" i="23" s="1"/>
  <c r="S106" i="24"/>
  <c r="Q23" i="23" s="1"/>
  <c r="U91" i="24"/>
  <c r="S13" i="20" s="1"/>
  <c r="V94" i="24"/>
  <c r="T13" i="19" s="1"/>
  <c r="V96" i="24"/>
  <c r="T8" i="21" s="1"/>
  <c r="E101" i="24"/>
  <c r="C18" i="22" s="1"/>
  <c r="O104" i="24"/>
  <c r="M13" i="23" s="1"/>
  <c r="AI106" i="24"/>
  <c r="AG23" i="23" s="1"/>
  <c r="AQ91" i="24"/>
  <c r="AO13" i="20" s="1"/>
  <c r="AF94" i="24"/>
  <c r="AD13" i="19" s="1"/>
  <c r="AE96" i="24"/>
  <c r="AC8" i="21" s="1"/>
  <c r="M101" i="24"/>
  <c r="K18" i="22" s="1"/>
  <c r="W104" i="24"/>
  <c r="U13" i="23" s="1"/>
  <c r="I81" i="24"/>
  <c r="G28" i="17" s="1"/>
  <c r="S92" i="24"/>
  <c r="Q3" i="19" s="1"/>
  <c r="AP94" i="24"/>
  <c r="AN13" i="19" s="1"/>
  <c r="AN96" i="24"/>
  <c r="AL8" i="21" s="1"/>
  <c r="U101" i="24"/>
  <c r="S18" i="22" s="1"/>
  <c r="AM104" i="24"/>
  <c r="AK13" i="23" s="1"/>
  <c r="O84" i="24"/>
  <c r="M13" i="18" s="1"/>
  <c r="AI92" i="24"/>
  <c r="AG3" i="19" s="1"/>
  <c r="F97" i="24"/>
  <c r="D13" i="21" s="1"/>
  <c r="P100" i="24"/>
  <c r="N13" i="22" s="1"/>
  <c r="AD90" i="24"/>
  <c r="AB8" i="20" s="1"/>
  <c r="K96" i="24"/>
  <c r="I8" i="21" s="1"/>
  <c r="G100" i="24"/>
  <c r="E13" i="22" s="1"/>
  <c r="AC101" i="24"/>
  <c r="AA18" i="22" s="1"/>
  <c r="I103" i="24"/>
  <c r="G8" i="23" s="1"/>
  <c r="AE104" i="24"/>
  <c r="AC13" i="23" s="1"/>
  <c r="K106" i="24"/>
  <c r="I23" i="23" s="1"/>
  <c r="M87" i="24"/>
  <c r="K23" i="18" s="1"/>
  <c r="T18" i="5"/>
  <c r="M97" i="24"/>
  <c r="K13" i="21" s="1"/>
  <c r="O100" i="24"/>
  <c r="M13" i="22" s="1"/>
  <c r="AK101" i="24"/>
  <c r="AI18" i="22" s="1"/>
  <c r="W89" i="24"/>
  <c r="U3" i="20" s="1"/>
  <c r="AC97" i="24"/>
  <c r="AA13" i="21" s="1"/>
  <c r="W100" i="24"/>
  <c r="U13" i="22" s="1"/>
  <c r="AS101" i="24"/>
  <c r="AQ18" i="22" s="1"/>
  <c r="Y103" i="24"/>
  <c r="W8" i="23" s="1"/>
  <c r="E105" i="24"/>
  <c r="C18" i="23" s="1"/>
  <c r="AA106" i="24"/>
  <c r="Y23" i="23" s="1"/>
  <c r="AI88" i="24"/>
  <c r="AG28" i="18" s="1"/>
  <c r="AH92" i="24"/>
  <c r="AF3" i="19" s="1"/>
  <c r="AK97" i="24"/>
  <c r="AI13" i="21" s="1"/>
  <c r="AE100" i="24"/>
  <c r="AC13" i="22" s="1"/>
  <c r="K102" i="24"/>
  <c r="I3" i="23" s="1"/>
  <c r="AG103" i="24"/>
  <c r="AE8" i="23" s="1"/>
  <c r="AN93" i="24"/>
  <c r="AL8" i="19" s="1"/>
  <c r="AM100" i="24"/>
  <c r="AK13" i="22" s="1"/>
  <c r="S102" i="24"/>
  <c r="Q3" i="23" s="1"/>
  <c r="AO103" i="24"/>
  <c r="AM8" i="23" s="1"/>
  <c r="U105" i="24"/>
  <c r="S18" i="23" s="1"/>
  <c r="O90" i="24"/>
  <c r="M8" i="20" s="1"/>
  <c r="I94" i="24"/>
  <c r="G13" i="19" s="1"/>
  <c r="AD74" i="24"/>
  <c r="AB38" i="5" s="1"/>
  <c r="V86" i="24"/>
  <c r="T33" i="18" s="1"/>
  <c r="P89" i="24"/>
  <c r="N3" i="20" s="1"/>
  <c r="AB91" i="24"/>
  <c r="Z13" i="20" s="1"/>
  <c r="AG85" i="24"/>
  <c r="AE18" i="18" s="1"/>
  <c r="AN91" i="24"/>
  <c r="AL13" i="20" s="1"/>
  <c r="AO94" i="24"/>
  <c r="AM13" i="19" s="1"/>
  <c r="AM96" i="24"/>
  <c r="AK8" i="21" s="1"/>
  <c r="U86" i="24"/>
  <c r="S33" i="18" s="1"/>
  <c r="D87" i="24"/>
  <c r="B23" i="18" s="1"/>
  <c r="AF89" i="24"/>
  <c r="AD3" i="20" s="1"/>
  <c r="AJ91" i="24"/>
  <c r="AH13" i="20" s="1"/>
  <c r="K87" i="24"/>
  <c r="I23" i="18" s="1"/>
  <c r="R92" i="24"/>
  <c r="P3" i="19" s="1"/>
  <c r="E97" i="24"/>
  <c r="C13" i="21" s="1"/>
  <c r="AJ71" i="24"/>
  <c r="AH23" i="5" s="1"/>
  <c r="L87" i="24"/>
  <c r="J23" i="18" s="1"/>
  <c r="N90" i="24"/>
  <c r="L8" i="20" s="1"/>
  <c r="AR91" i="24"/>
  <c r="AP13" i="20" s="1"/>
  <c r="AQ87" i="24"/>
  <c r="AO23" i="18" s="1"/>
  <c r="G80" i="24"/>
  <c r="E23" i="17" s="1"/>
  <c r="T87" i="24"/>
  <c r="R23" i="18" s="1"/>
  <c r="V90" i="24"/>
  <c r="T8" i="20" s="1"/>
  <c r="J92" i="24"/>
  <c r="H3" i="19" s="1"/>
  <c r="AG88" i="24"/>
  <c r="AE28" i="18" s="1"/>
  <c r="X93" i="24"/>
  <c r="V8" i="19" s="1"/>
  <c r="U97" i="24"/>
  <c r="S13" i="21" s="1"/>
  <c r="AR87" i="24"/>
  <c r="AP23" i="18" s="1"/>
  <c r="AQ83" i="24"/>
  <c r="AO8" i="18" s="1"/>
  <c r="Z88" i="24"/>
  <c r="X28" i="18" s="1"/>
  <c r="AL90" i="24"/>
  <c r="AJ8" i="20" s="1"/>
  <c r="X73" i="24"/>
  <c r="V33" i="5" s="1"/>
  <c r="M90" i="24"/>
  <c r="K8" i="20" s="1"/>
  <c r="AF84" i="24"/>
  <c r="AD13" i="18" s="1"/>
  <c r="AH88" i="24"/>
  <c r="AF28" i="18" s="1"/>
  <c r="L91" i="24"/>
  <c r="J13" i="20" s="1"/>
  <c r="AE80" i="24"/>
  <c r="AC23" i="17" s="1"/>
  <c r="AM90" i="24"/>
  <c r="AK8" i="20" s="1"/>
  <c r="U94" i="24"/>
  <c r="S13" i="19" s="1"/>
  <c r="U96" i="24"/>
  <c r="S8" i="21" s="1"/>
  <c r="AS97" i="24"/>
  <c r="AQ13" i="21" s="1"/>
  <c r="AN85" i="24"/>
  <c r="AL18" i="18" s="1"/>
  <c r="AP88" i="24"/>
  <c r="AN28" i="18" s="1"/>
  <c r="T91" i="24"/>
  <c r="R13" i="20" s="1"/>
  <c r="AR83" i="24"/>
  <c r="AP8" i="18" s="1"/>
  <c r="S91" i="24"/>
  <c r="Q13" i="20" s="1"/>
  <c r="AE94" i="24"/>
  <c r="AC13" i="19" s="1"/>
  <c r="AD96" i="24"/>
  <c r="AB8" i="21" s="1"/>
  <c r="AD89" i="24"/>
  <c r="AB3" i="20" s="1"/>
  <c r="AA83" i="24"/>
  <c r="Y8" i="18" s="1"/>
  <c r="AD93" i="24"/>
  <c r="AB8" i="19" s="1"/>
  <c r="K84" i="24"/>
  <c r="I13" i="18" s="1"/>
  <c r="P73" i="24"/>
  <c r="N33" i="5" s="1"/>
  <c r="AO84" i="24"/>
  <c r="AM13" i="18" s="1"/>
  <c r="AD86" i="24"/>
  <c r="AB33" i="18" s="1"/>
  <c r="J88" i="24"/>
  <c r="H28" i="18" s="1"/>
  <c r="AN89" i="24"/>
  <c r="AL3" i="20" s="1"/>
  <c r="O85" i="24"/>
  <c r="M18" i="18" s="1"/>
  <c r="R76" i="24"/>
  <c r="P3" i="17" s="1"/>
  <c r="P85" i="24"/>
  <c r="N18" i="18" s="1"/>
  <c r="AL86" i="24"/>
  <c r="AJ33" i="18" s="1"/>
  <c r="R88" i="24"/>
  <c r="P28" i="18" s="1"/>
  <c r="F90" i="24"/>
  <c r="D8" i="20" s="1"/>
  <c r="W85" i="24"/>
  <c r="U18" i="18" s="1"/>
  <c r="AA78" i="24"/>
  <c r="Y13" i="17" s="1"/>
  <c r="L83" i="24"/>
  <c r="J8" i="18" s="1"/>
  <c r="X85" i="24"/>
  <c r="V18" i="18" s="1"/>
  <c r="D18" i="5"/>
  <c r="AM85" i="24"/>
  <c r="AK18" i="18" s="1"/>
  <c r="E79" i="24"/>
  <c r="C18" i="17" s="1"/>
  <c r="AB83" i="24"/>
  <c r="Z8" i="18" s="1"/>
  <c r="AF85" i="24"/>
  <c r="AD18" i="18" s="1"/>
  <c r="AS79" i="24"/>
  <c r="AQ18" i="17" s="1"/>
  <c r="AK86" i="24"/>
  <c r="AI33" i="18" s="1"/>
  <c r="AA80" i="24"/>
  <c r="Y23" i="17" s="1"/>
  <c r="N84" i="24"/>
  <c r="L13" i="18" s="1"/>
  <c r="F86" i="24"/>
  <c r="D33" i="18" s="1"/>
  <c r="AB87" i="24"/>
  <c r="Z23" i="18" s="1"/>
  <c r="E81" i="24"/>
  <c r="C28" i="17" s="1"/>
  <c r="AS86" i="24"/>
  <c r="AQ33" i="18" s="1"/>
  <c r="AC81" i="24"/>
  <c r="AA28" i="17" s="1"/>
  <c r="W84" i="24"/>
  <c r="U13" i="18" s="1"/>
  <c r="N86" i="24"/>
  <c r="L33" i="18" s="1"/>
  <c r="AJ87" i="24"/>
  <c r="AH23" i="18" s="1"/>
  <c r="X89" i="24"/>
  <c r="V3" i="20" s="1"/>
  <c r="D91" i="24"/>
  <c r="B13" i="20" s="1"/>
  <c r="AR71" i="24"/>
  <c r="AP23" i="5" s="1"/>
  <c r="O96" i="24"/>
  <c r="M8" i="21" s="1"/>
  <c r="T90" i="24"/>
  <c r="R8" i="20" s="1"/>
  <c r="AL93" i="24"/>
  <c r="AJ8" i="19" s="1"/>
  <c r="H3" i="17"/>
  <c r="Y81" i="24"/>
  <c r="W28" i="17" s="1"/>
  <c r="V84" i="24"/>
  <c r="T13" i="18" s="1"/>
  <c r="E86" i="24"/>
  <c r="C33" i="18" s="1"/>
  <c r="AB90" i="24"/>
  <c r="Z8" i="20" s="1"/>
  <c r="T94" i="24"/>
  <c r="R13" i="19" s="1"/>
  <c r="AF77" i="24"/>
  <c r="AD8" i="17" s="1"/>
  <c r="AE84" i="24"/>
  <c r="AC13" i="18" s="1"/>
  <c r="M86" i="24"/>
  <c r="K33" i="18" s="1"/>
  <c r="AL74" i="24"/>
  <c r="AJ38" i="5" s="1"/>
  <c r="F85" i="24"/>
  <c r="D18" i="18" s="1"/>
  <c r="J91" i="24"/>
  <c r="H13" i="20" s="1"/>
  <c r="AB94" i="24"/>
  <c r="Z13" i="19" s="1"/>
  <c r="P96" i="24"/>
  <c r="N8" i="21" s="1"/>
  <c r="W78" i="24"/>
  <c r="U13" i="17" s="1"/>
  <c r="AN84" i="24"/>
  <c r="AL13" i="18" s="1"/>
  <c r="L86" i="24"/>
  <c r="J33" i="18" s="1"/>
  <c r="AP91" i="24"/>
  <c r="AN13" i="20" s="1"/>
  <c r="AJ94" i="24"/>
  <c r="AH13" i="19" s="1"/>
  <c r="X96" i="24"/>
  <c r="V8" i="21" s="1"/>
  <c r="D79" i="24"/>
  <c r="B18" i="17" s="1"/>
  <c r="G85" i="24"/>
  <c r="E18" i="18" s="1"/>
  <c r="AC86" i="24"/>
  <c r="AA33" i="18" s="1"/>
  <c r="AN77" i="24"/>
  <c r="AL8" i="17" s="1"/>
  <c r="J87" i="24"/>
  <c r="H23" i="18" s="1"/>
  <c r="P92" i="24"/>
  <c r="N3" i="19" s="1"/>
  <c r="AR94" i="24"/>
  <c r="AP13" i="19" s="1"/>
  <c r="AF96" i="24"/>
  <c r="AD8" i="21" s="1"/>
  <c r="Y79" i="24"/>
  <c r="W18" i="17" s="1"/>
  <c r="K83" i="24"/>
  <c r="I8" i="18" s="1"/>
  <c r="AP87" i="24"/>
  <c r="AN23" i="18" s="1"/>
  <c r="AN92" i="24"/>
  <c r="AL3" i="19" s="1"/>
  <c r="AN88" i="24"/>
  <c r="AL28" i="18" s="1"/>
  <c r="F93" i="24"/>
  <c r="D8" i="19" s="1"/>
  <c r="AB71" i="24"/>
  <c r="Z23" i="5" s="1"/>
  <c r="Z80" i="24"/>
  <c r="X23" i="17" s="1"/>
  <c r="AP83" i="24"/>
  <c r="AN8" i="18" s="1"/>
  <c r="AE85" i="24"/>
  <c r="AC18" i="18" s="1"/>
  <c r="L18" i="5"/>
  <c r="AB79" i="24"/>
  <c r="Z18" i="17" s="1"/>
  <c r="AM88" i="24"/>
  <c r="AK28" i="18" s="1"/>
  <c r="AP43" i="5"/>
  <c r="T84" i="24"/>
  <c r="R13" i="18" s="1"/>
  <c r="AB86" i="24"/>
  <c r="Z33" i="18" s="1"/>
  <c r="X88" i="24"/>
  <c r="V28" i="18" s="1"/>
  <c r="D90" i="24"/>
  <c r="B8" i="20" s="1"/>
  <c r="Z91" i="24"/>
  <c r="X13" i="20" s="1"/>
  <c r="N93" i="24"/>
  <c r="L8" i="19" s="1"/>
  <c r="AG91" i="24"/>
  <c r="AE13" i="20" s="1"/>
  <c r="X77" i="24"/>
  <c r="V8" i="17" s="1"/>
  <c r="AD84" i="24"/>
  <c r="AB13" i="18" s="1"/>
  <c r="AJ86" i="24"/>
  <c r="AH33" i="18" s="1"/>
  <c r="AF88" i="24"/>
  <c r="AD28" i="18" s="1"/>
  <c r="L90" i="24"/>
  <c r="J8" i="20" s="1"/>
  <c r="AH91" i="24"/>
  <c r="AF13" i="20" s="1"/>
  <c r="V93" i="24"/>
  <c r="T8" i="19" s="1"/>
  <c r="M93" i="24"/>
  <c r="K8" i="19" s="1"/>
  <c r="AQ78" i="24"/>
  <c r="AO13" i="17" s="1"/>
  <c r="AK93" i="24"/>
  <c r="AI8" i="19" s="1"/>
  <c r="W80" i="24"/>
  <c r="U23" i="17" s="1"/>
  <c r="AD85" i="24"/>
  <c r="AB18" i="18" s="1"/>
  <c r="R87" i="24"/>
  <c r="P23" i="18" s="1"/>
  <c r="F89" i="24"/>
  <c r="D3" i="20" s="1"/>
  <c r="AI94" i="24"/>
  <c r="AG13" i="19" s="1"/>
  <c r="X81" i="24"/>
  <c r="V28" i="17" s="1"/>
  <c r="AL85" i="24"/>
  <c r="AJ18" i="18" s="1"/>
  <c r="Z87" i="24"/>
  <c r="X23" i="18" s="1"/>
  <c r="N89" i="24"/>
  <c r="L3" i="20" s="1"/>
  <c r="AJ90" i="24"/>
  <c r="AH8" i="20" s="1"/>
  <c r="X92" i="24"/>
  <c r="V3" i="19" s="1"/>
  <c r="D94" i="24"/>
  <c r="B13" i="19" s="1"/>
  <c r="AS81" i="24"/>
  <c r="AQ28" i="17" s="1"/>
  <c r="D86" i="24"/>
  <c r="B33" i="18" s="1"/>
  <c r="AH87" i="24"/>
  <c r="AF23" i="18" s="1"/>
  <c r="V89" i="24"/>
  <c r="T3" i="20" s="1"/>
  <c r="AR90" i="24"/>
  <c r="AP8" i="20" s="1"/>
  <c r="AF92" i="24"/>
  <c r="AD3" i="19" s="1"/>
  <c r="L94" i="24"/>
  <c r="J13" i="19" s="1"/>
  <c r="AN28" i="5"/>
  <c r="AO83" i="24"/>
  <c r="AM8" i="18" s="1"/>
  <c r="T86" i="24"/>
  <c r="R33" i="18" s="1"/>
  <c r="P88" i="24"/>
  <c r="N28" i="18" s="1"/>
  <c r="AL89" i="24"/>
  <c r="AJ3" i="20" s="1"/>
  <c r="R91" i="24"/>
  <c r="P13" i="20" s="1"/>
  <c r="AF28" i="5"/>
  <c r="M89" i="24"/>
  <c r="K3" i="20" s="1"/>
  <c r="AO91" i="24"/>
  <c r="AM13" i="20" s="1"/>
  <c r="AS93" i="24"/>
  <c r="AQ8" i="19" s="1"/>
  <c r="V74" i="24"/>
  <c r="T38" i="5" s="1"/>
  <c r="AQ80" i="24"/>
  <c r="AO23" i="17" s="1"/>
  <c r="J84" i="24"/>
  <c r="H13" i="18" s="1"/>
  <c r="AK83" i="24"/>
  <c r="AI8" i="18" s="1"/>
  <c r="U89" i="24"/>
  <c r="S3" i="20" s="1"/>
  <c r="O92" i="24"/>
  <c r="M3" i="19" s="1"/>
  <c r="K94" i="24"/>
  <c r="I13" i="19" s="1"/>
  <c r="AL84" i="24"/>
  <c r="AJ13" i="18" s="1"/>
  <c r="K90" i="24"/>
  <c r="I8" i="20" s="1"/>
  <c r="W92" i="24"/>
  <c r="U3" i="19" s="1"/>
  <c r="S94" i="24"/>
  <c r="Q13" i="19" s="1"/>
  <c r="AK85" i="24"/>
  <c r="AI18" i="18" s="1"/>
  <c r="S90" i="24"/>
  <c r="Q8" i="20" s="1"/>
  <c r="AE92" i="24"/>
  <c r="AC3" i="19" s="1"/>
  <c r="AA94" i="24"/>
  <c r="Y13" i="19" s="1"/>
  <c r="G96" i="24"/>
  <c r="E8" i="21" s="1"/>
  <c r="V78" i="24"/>
  <c r="T13" i="17" s="1"/>
  <c r="AM84" i="24"/>
  <c r="AK13" i="18" s="1"/>
  <c r="S86" i="24"/>
  <c r="Q33" i="18" s="1"/>
  <c r="AI90" i="24"/>
  <c r="AG8" i="20" s="1"/>
  <c r="Q87" i="24"/>
  <c r="O23" i="18" s="1"/>
  <c r="AQ90" i="24"/>
  <c r="AO8" i="20" s="1"/>
  <c r="U93" i="24"/>
  <c r="S8" i="19" s="1"/>
  <c r="AQ94" i="24"/>
  <c r="AO13" i="19" s="1"/>
  <c r="AN68" i="24"/>
  <c r="AL8" i="5" s="1"/>
  <c r="U79" i="24"/>
  <c r="S18" i="17" s="1"/>
  <c r="I83" i="24"/>
  <c r="G8" i="18" s="1"/>
  <c r="N85" i="24"/>
  <c r="L18" i="18" s="1"/>
  <c r="AO87" i="24"/>
  <c r="AM23" i="18" s="1"/>
  <c r="I91" i="24"/>
  <c r="G13" i="20" s="1"/>
  <c r="AC93" i="24"/>
  <c r="AA8" i="19" s="1"/>
  <c r="T71" i="24"/>
  <c r="R23" i="5" s="1"/>
  <c r="AR79" i="24"/>
  <c r="AP18" i="17" s="1"/>
  <c r="Y83" i="24"/>
  <c r="W8" i="18" s="1"/>
  <c r="V85" i="24"/>
  <c r="T18" i="18" s="1"/>
  <c r="AR86" i="24"/>
  <c r="AP33" i="18" s="1"/>
  <c r="AB85" i="24"/>
  <c r="Z18" i="18" s="1"/>
  <c r="P77" i="24"/>
  <c r="N8" i="17" s="1"/>
  <c r="S84" i="24"/>
  <c r="Q13" i="18" s="1"/>
  <c r="AS85" i="24"/>
  <c r="AQ18" i="18" s="1"/>
  <c r="Y87" i="24"/>
  <c r="W23" i="18" s="1"/>
  <c r="E89" i="24"/>
  <c r="C3" i="20" s="1"/>
  <c r="AA90" i="24"/>
  <c r="Y8" i="20" s="1"/>
  <c r="G92" i="24"/>
  <c r="E3" i="19" s="1"/>
  <c r="X87" i="24"/>
  <c r="V23" i="18" s="1"/>
  <c r="AM78" i="24"/>
  <c r="AK13" i="17" s="1"/>
  <c r="AB84" i="24"/>
  <c r="Z13" i="18" s="1"/>
  <c r="K86" i="24"/>
  <c r="I33" i="18" s="1"/>
  <c r="AG87" i="24"/>
  <c r="AE23" i="18" s="1"/>
  <c r="D89" i="24"/>
  <c r="B3" i="20" s="1"/>
  <c r="AO79" i="24"/>
  <c r="AM18" i="17" s="1"/>
  <c r="T89" i="24"/>
  <c r="R3" i="20" s="1"/>
  <c r="S80" i="24"/>
  <c r="Q23" i="17" s="1"/>
  <c r="E85" i="24"/>
  <c r="C18" i="18" s="1"/>
  <c r="AA86" i="24"/>
  <c r="Y33" i="18" s="1"/>
  <c r="G88" i="24"/>
  <c r="E28" i="18" s="1"/>
  <c r="AC89" i="24"/>
  <c r="AA3" i="20" s="1"/>
  <c r="J90" i="24"/>
  <c r="H8" i="20" s="1"/>
  <c r="AO81" i="24"/>
  <c r="AM28" i="17" s="1"/>
  <c r="M85" i="24"/>
  <c r="K18" i="18" s="1"/>
  <c r="AI86" i="24"/>
  <c r="AG33" i="18" s="1"/>
  <c r="O88" i="24"/>
  <c r="M28" i="18" s="1"/>
  <c r="AK89" i="24"/>
  <c r="AI3" i="20" s="1"/>
  <c r="Q91" i="24"/>
  <c r="O13" i="20" s="1"/>
  <c r="AM92" i="24"/>
  <c r="AK3" i="19" s="1"/>
  <c r="Z90" i="24"/>
  <c r="X8" i="20" s="1"/>
  <c r="U85" i="24"/>
  <c r="S18" i="18" s="1"/>
  <c r="AQ86" i="24"/>
  <c r="AO33" i="18" s="1"/>
  <c r="W88" i="24"/>
  <c r="U28" i="18" s="1"/>
  <c r="AS89" i="24"/>
  <c r="AQ3" i="20" s="1"/>
  <c r="Y91" i="24"/>
  <c r="W13" i="20" s="1"/>
  <c r="E93" i="24"/>
  <c r="C8" i="19" s="1"/>
  <c r="L71" i="24"/>
  <c r="J23" i="5" s="1"/>
  <c r="U83" i="24"/>
  <c r="S8" i="18" s="1"/>
  <c r="AC85" i="24"/>
  <c r="AA18" i="18" s="1"/>
  <c r="I87" i="24"/>
  <c r="G23" i="18" s="1"/>
  <c r="AE88" i="24"/>
  <c r="AC28" i="18" s="1"/>
  <c r="K89" i="24"/>
  <c r="I3" i="20" s="1"/>
  <c r="R80" i="24"/>
  <c r="P23" i="17" s="1"/>
  <c r="D85" i="24"/>
  <c r="B18" i="18" s="1"/>
  <c r="AH86" i="24"/>
  <c r="AF33" i="18" s="1"/>
  <c r="V88" i="24"/>
  <c r="T28" i="18" s="1"/>
  <c r="AR89" i="24"/>
  <c r="AP3" i="20" s="1"/>
  <c r="AH43" i="5"/>
  <c r="U81" i="24"/>
  <c r="S28" i="17" s="1"/>
  <c r="AG90" i="24"/>
  <c r="AE8" i="20" s="1"/>
  <c r="AM80" i="24"/>
  <c r="AK23" i="17" s="1"/>
  <c r="L85" i="24"/>
  <c r="J18" i="18" s="1"/>
  <c r="AP86" i="24"/>
  <c r="AN33" i="18" s="1"/>
  <c r="AD88" i="24"/>
  <c r="AB28" i="18" s="1"/>
  <c r="M92" i="24"/>
  <c r="K3" i="19" s="1"/>
  <c r="T85" i="24"/>
  <c r="R18" i="18" s="1"/>
  <c r="P87" i="24"/>
  <c r="N23" i="18" s="1"/>
  <c r="AL88" i="24"/>
  <c r="AJ28" i="18" s="1"/>
  <c r="R90" i="24"/>
  <c r="P8" i="20" s="1"/>
  <c r="O78" i="24"/>
  <c r="M13" i="17" s="1"/>
  <c r="AI93" i="24"/>
  <c r="AG8" i="19" s="1"/>
  <c r="X68" i="24"/>
  <c r="V8" i="5" s="1"/>
  <c r="T83" i="24"/>
  <c r="R8" i="18" s="1"/>
  <c r="AJ85" i="24"/>
  <c r="AH18" i="18" s="1"/>
  <c r="AF87" i="24"/>
  <c r="AD23" i="18" s="1"/>
  <c r="L89" i="24"/>
  <c r="J3" i="20" s="1"/>
  <c r="AF68" i="24"/>
  <c r="AD8" i="5" s="1"/>
  <c r="T79" i="24"/>
  <c r="R18" i="17" s="1"/>
  <c r="E83" i="24"/>
  <c r="C8" i="18" s="1"/>
  <c r="N78" i="24"/>
  <c r="L13" i="17" s="1"/>
  <c r="AJ83" i="24"/>
  <c r="AH8" i="18" s="1"/>
  <c r="AR85" i="24"/>
  <c r="AP18" i="18" s="1"/>
  <c r="AN87" i="24"/>
  <c r="AL23" i="18" s="1"/>
  <c r="AL78" i="24"/>
  <c r="AJ13" i="17" s="1"/>
  <c r="R84" i="24"/>
  <c r="P13" i="18" s="1"/>
  <c r="R86" i="24"/>
  <c r="P33" i="18" s="1"/>
  <c r="F88" i="24"/>
  <c r="D28" i="18" s="1"/>
  <c r="AB89" i="24"/>
  <c r="Z3" i="20" s="1"/>
  <c r="AK79" i="24"/>
  <c r="AI18" i="17" s="1"/>
  <c r="AJ84" i="24"/>
  <c r="AH13" i="18" s="1"/>
  <c r="Z86" i="24"/>
  <c r="X33" i="18" s="1"/>
  <c r="N88" i="24"/>
  <c r="L28" i="18" s="1"/>
  <c r="AJ89" i="24"/>
  <c r="AH3" i="20" s="1"/>
  <c r="N74" i="24"/>
  <c r="L38" i="5" s="1"/>
  <c r="AP80" i="24"/>
  <c r="AN23" i="17" s="1"/>
  <c r="I84" i="24"/>
  <c r="G13" i="18" s="1"/>
  <c r="R85" i="24"/>
  <c r="P18" i="18" s="1"/>
  <c r="AI85" i="24"/>
  <c r="AG18" i="18" s="1"/>
  <c r="AK88" i="24"/>
  <c r="AI28" i="18" s="1"/>
  <c r="Q90" i="24"/>
  <c r="O8" i="20" s="1"/>
  <c r="AM91" i="24"/>
  <c r="AK13" i="20" s="1"/>
  <c r="S93" i="24"/>
  <c r="Q8" i="19" s="1"/>
  <c r="Z43" i="5"/>
  <c r="AN81" i="24"/>
  <c r="AL28" i="17" s="1"/>
  <c r="P90" i="24"/>
  <c r="N8" i="20" s="1"/>
  <c r="Y86" i="24"/>
  <c r="W33" i="18" s="1"/>
  <c r="AS88" i="24"/>
  <c r="AQ28" i="18" s="1"/>
  <c r="Y90" i="24"/>
  <c r="W8" i="20" s="1"/>
  <c r="E92" i="24"/>
  <c r="C3" i="19" s="1"/>
  <c r="AA93" i="24"/>
  <c r="Y8" i="19" s="1"/>
  <c r="R93" i="24"/>
  <c r="P8" i="19" s="1"/>
  <c r="AO86" i="24"/>
  <c r="AM33" i="18" s="1"/>
  <c r="AI80" i="24"/>
  <c r="AG23" i="17" s="1"/>
  <c r="O87" i="24"/>
  <c r="M23" i="18" s="1"/>
  <c r="S89" i="24"/>
  <c r="Q3" i="20" s="1"/>
  <c r="AO90" i="24"/>
  <c r="AM8" i="20" s="1"/>
  <c r="U92" i="24"/>
  <c r="S3" i="19" s="1"/>
  <c r="AQ93" i="24"/>
  <c r="AO8" i="19" s="1"/>
  <c r="Q79" i="24"/>
  <c r="O18" i="17" s="1"/>
  <c r="D83" i="24"/>
  <c r="B8" i="18" s="1"/>
  <c r="S83" i="24"/>
  <c r="Q8" i="18" s="1"/>
  <c r="AM87" i="24"/>
  <c r="AK23" i="18" s="1"/>
  <c r="AA89" i="24"/>
  <c r="Y3" i="20" s="1"/>
  <c r="G91" i="24"/>
  <c r="E13" i="20" s="1"/>
  <c r="AC92" i="24"/>
  <c r="AA3" i="19" s="1"/>
  <c r="G84" i="24"/>
  <c r="E13" i="18" s="1"/>
  <c r="E88" i="24"/>
  <c r="C28" i="18" s="1"/>
  <c r="AI89" i="24"/>
  <c r="AG3" i="20" s="1"/>
  <c r="O91" i="24"/>
  <c r="M13" i="20" s="1"/>
  <c r="AK92" i="24"/>
  <c r="AI3" i="19" s="1"/>
  <c r="D71" i="24"/>
  <c r="B23" i="5" s="1"/>
  <c r="AR84" i="24"/>
  <c r="AP13" i="18" s="1"/>
  <c r="U88" i="24"/>
  <c r="S28" i="18" s="1"/>
  <c r="AQ89" i="24"/>
  <c r="AO3" i="20" s="1"/>
  <c r="W91" i="24"/>
  <c r="U13" i="20" s="1"/>
  <c r="AS92" i="24"/>
  <c r="AQ3" i="19" s="1"/>
  <c r="X28" i="5"/>
  <c r="S85" i="24"/>
  <c r="Q18" i="18" s="1"/>
  <c r="AC88" i="24"/>
  <c r="AA28" i="18" s="1"/>
  <c r="I90" i="24"/>
  <c r="G8" i="20" s="1"/>
  <c r="AE91" i="24"/>
  <c r="AC13" i="20" s="1"/>
  <c r="K93" i="24"/>
  <c r="I8" i="19" s="1"/>
  <c r="F74" i="24"/>
  <c r="D38" i="5" s="1"/>
  <c r="Q81" i="24"/>
  <c r="O28" i="17" s="1"/>
  <c r="AA84" i="24"/>
  <c r="Y13" i="18" s="1"/>
  <c r="J86" i="24"/>
  <c r="H33" i="18" s="1"/>
  <c r="B28" i="5"/>
  <c r="J81" i="24"/>
  <c r="H28" i="17" s="1"/>
  <c r="Q83" i="24"/>
  <c r="O8" i="18" s="1"/>
  <c r="AH89" i="24"/>
  <c r="AF3" i="20" s="1"/>
  <c r="AR92" i="24"/>
  <c r="AP3" i="19" s="1"/>
  <c r="AJ79" i="24"/>
  <c r="AH18" i="17" s="1"/>
  <c r="AB43" i="5"/>
  <c r="J85" i="24"/>
  <c r="H18" i="18" s="1"/>
  <c r="AP89" i="24"/>
  <c r="AN3" i="20" s="1"/>
  <c r="J93" i="24"/>
  <c r="H8" i="19" s="1"/>
  <c r="O80" i="24"/>
  <c r="M23" i="17" s="1"/>
  <c r="AI83" i="24"/>
  <c r="AG8" i="18" s="1"/>
  <c r="AA85" i="24"/>
  <c r="Y18" i="18" s="1"/>
  <c r="G87" i="24"/>
  <c r="E23" i="18" s="1"/>
  <c r="D76" i="24"/>
  <c r="B3" i="17" s="1"/>
  <c r="AH77" i="24"/>
  <c r="AF8" i="17" s="1"/>
  <c r="L84" i="24"/>
  <c r="J13" i="18" s="1"/>
  <c r="AN86" i="24"/>
  <c r="AL33" i="18" s="1"/>
  <c r="N91" i="24"/>
  <c r="L13" i="20" s="1"/>
  <c r="AJ18" i="5"/>
  <c r="P81" i="24"/>
  <c r="N28" i="17" s="1"/>
  <c r="Q84" i="24"/>
  <c r="O13" i="18" s="1"/>
  <c r="AQ85" i="24"/>
  <c r="AO18" i="18" s="1"/>
  <c r="W87" i="24"/>
  <c r="U23" i="18" s="1"/>
  <c r="AP77" i="24"/>
  <c r="AN8" i="17" s="1"/>
  <c r="AB18" i="5"/>
  <c r="F87" i="24"/>
  <c r="D23" i="18" s="1"/>
  <c r="V91" i="24"/>
  <c r="T13" i="20" s="1"/>
  <c r="P28" i="5"/>
  <c r="AK81" i="24"/>
  <c r="AI28" i="17" s="1"/>
  <c r="Z84" i="24"/>
  <c r="X13" i="18" s="1"/>
  <c r="I86" i="24"/>
  <c r="G33" i="18" s="1"/>
  <c r="AE87" i="24"/>
  <c r="AC23" i="18" s="1"/>
  <c r="V79" i="24"/>
  <c r="T18" i="17" s="1"/>
  <c r="L79" i="24"/>
  <c r="J18" i="17" s="1"/>
  <c r="L88" i="24"/>
  <c r="J28" i="18" s="1"/>
  <c r="AD91" i="24"/>
  <c r="AB13" i="20" s="1"/>
  <c r="AN73" i="24"/>
  <c r="AL33" i="5" s="1"/>
  <c r="AI84" i="24"/>
  <c r="AG13" i="18" s="1"/>
  <c r="Q86" i="24"/>
  <c r="O33" i="18" s="1"/>
  <c r="AD79" i="24"/>
  <c r="AB18" i="17" s="1"/>
  <c r="AG79" i="24"/>
  <c r="AE18" i="17" s="1"/>
  <c r="T88" i="24"/>
  <c r="R28" i="18" s="1"/>
  <c r="AL91" i="24"/>
  <c r="AJ13" i="20" s="1"/>
  <c r="R43" i="5"/>
  <c r="AR80" i="24"/>
  <c r="AP23" i="17" s="1"/>
  <c r="AB88" i="24"/>
  <c r="Z28" i="18" s="1"/>
  <c r="AJ92" i="24"/>
  <c r="AH3" i="19" s="1"/>
  <c r="AP76" i="24"/>
  <c r="AN3" i="17" s="1"/>
  <c r="K85" i="24"/>
  <c r="I18" i="18" s="1"/>
  <c r="AG86" i="24"/>
  <c r="AE33" i="18" s="1"/>
  <c r="M88" i="24"/>
  <c r="K28" i="18" s="1"/>
  <c r="Q28" i="5"/>
  <c r="R28" i="5"/>
  <c r="S43" i="5"/>
  <c r="J73" i="24"/>
  <c r="H33" i="5" s="1"/>
  <c r="T76" i="24"/>
  <c r="R3" i="17" s="1"/>
  <c r="P78" i="24"/>
  <c r="N13" i="17" s="1"/>
  <c r="AL79" i="24"/>
  <c r="AJ18" i="17" s="1"/>
  <c r="R81" i="24"/>
  <c r="P28" i="17" s="1"/>
  <c r="F83" i="24"/>
  <c r="D8" i="18" s="1"/>
  <c r="H28" i="5"/>
  <c r="K80" i="24"/>
  <c r="I23" i="17" s="1"/>
  <c r="AG83" i="24"/>
  <c r="AE8" i="18" s="1"/>
  <c r="Z85" i="24"/>
  <c r="X18" i="18" s="1"/>
  <c r="N87" i="24"/>
  <c r="L23" i="18" s="1"/>
  <c r="AJ88" i="24"/>
  <c r="AH28" i="18" s="1"/>
  <c r="X90" i="24"/>
  <c r="V8" i="20" s="1"/>
  <c r="D92" i="24"/>
  <c r="B3" i="19" s="1"/>
  <c r="Z93" i="24"/>
  <c r="X8" i="19" s="1"/>
  <c r="G78" i="24"/>
  <c r="E13" i="17" s="1"/>
  <c r="I77" i="24"/>
  <c r="G8" i="17" s="1"/>
  <c r="Z73" i="24"/>
  <c r="X33" i="5" s="1"/>
  <c r="AJ76" i="24"/>
  <c r="AH3" i="17" s="1"/>
  <c r="X78" i="24"/>
  <c r="V13" i="17" s="1"/>
  <c r="D80" i="24"/>
  <c r="B23" i="17" s="1"/>
  <c r="Z81" i="24"/>
  <c r="X28" i="17" s="1"/>
  <c r="N83" i="24"/>
  <c r="L8" i="18" s="1"/>
  <c r="AF73" i="24"/>
  <c r="AD33" i="5" s="1"/>
  <c r="AH80" i="24"/>
  <c r="AF23" i="17" s="1"/>
  <c r="AS83" i="24"/>
  <c r="AQ8" i="18" s="1"/>
  <c r="AH85" i="24"/>
  <c r="AF18" i="18" s="1"/>
  <c r="V87" i="24"/>
  <c r="T23" i="18" s="1"/>
  <c r="AR88" i="24"/>
  <c r="AP28" i="18" s="1"/>
  <c r="AF90" i="24"/>
  <c r="AD8" i="20" s="1"/>
  <c r="L92" i="24"/>
  <c r="J3" i="19" s="1"/>
  <c r="AH93" i="24"/>
  <c r="AF8" i="19" s="1"/>
  <c r="AI78" i="24"/>
  <c r="AG13" i="17" s="1"/>
  <c r="Y77" i="24"/>
  <c r="W8" i="17" s="1"/>
  <c r="AP73" i="24"/>
  <c r="AN33" i="5" s="1"/>
  <c r="AR76" i="24"/>
  <c r="AP3" i="17" s="1"/>
  <c r="AF78" i="24"/>
  <c r="AD13" i="17" s="1"/>
  <c r="L80" i="24"/>
  <c r="J23" i="17" s="1"/>
  <c r="AH81" i="24"/>
  <c r="AF28" i="17" s="1"/>
  <c r="V83" i="24"/>
  <c r="T8" i="18" s="1"/>
  <c r="J43" i="5"/>
  <c r="M81" i="24"/>
  <c r="K28" i="17" s="1"/>
  <c r="P84" i="24"/>
  <c r="N13" i="18" s="1"/>
  <c r="AP85" i="24"/>
  <c r="AN18" i="18" s="1"/>
  <c r="AD87" i="24"/>
  <c r="AB23" i="18" s="1"/>
  <c r="J89" i="24"/>
  <c r="H3" i="20" s="1"/>
  <c r="AN90" i="24"/>
  <c r="AL8" i="20" s="1"/>
  <c r="T92" i="24"/>
  <c r="R3" i="19" s="1"/>
  <c r="P68" i="24"/>
  <c r="N8" i="5" s="1"/>
  <c r="M79" i="24"/>
  <c r="K18" i="17" s="1"/>
  <c r="AP68" i="24"/>
  <c r="AN8" i="5" s="1"/>
  <c r="X74" i="24"/>
  <c r="V38" i="5" s="1"/>
  <c r="J77" i="24"/>
  <c r="H8" i="17" s="1"/>
  <c r="AN78" i="24"/>
  <c r="AL13" i="17" s="1"/>
  <c r="T80" i="24"/>
  <c r="R23" i="17" s="1"/>
  <c r="AP81" i="24"/>
  <c r="AN28" i="17" s="1"/>
  <c r="AD83" i="24"/>
  <c r="AB8" i="18" s="1"/>
  <c r="AH76" i="24"/>
  <c r="AF3" i="17" s="1"/>
  <c r="AG81" i="24"/>
  <c r="AE28" i="17" s="1"/>
  <c r="Y84" i="24"/>
  <c r="W13" i="18" s="1"/>
  <c r="P86" i="24"/>
  <c r="N33" i="18" s="1"/>
  <c r="AL87" i="24"/>
  <c r="AJ23" i="18" s="1"/>
  <c r="R89" i="24"/>
  <c r="P3" i="20" s="1"/>
  <c r="F91" i="24"/>
  <c r="D13" i="20" s="1"/>
  <c r="AB92" i="24"/>
  <c r="Z3" i="19" s="1"/>
  <c r="V18" i="5"/>
  <c r="AN74" i="24"/>
  <c r="AL38" i="5" s="1"/>
  <c r="R77" i="24"/>
  <c r="P8" i="17" s="1"/>
  <c r="F79" i="24"/>
  <c r="D18" i="17" s="1"/>
  <c r="AB80" i="24"/>
  <c r="Z23" i="17" s="1"/>
  <c r="AL83" i="24"/>
  <c r="AJ8" i="18" s="1"/>
  <c r="F78" i="24"/>
  <c r="D13" i="17" s="1"/>
  <c r="AH84" i="24"/>
  <c r="AF13" i="18" s="1"/>
  <c r="X86" i="24"/>
  <c r="V33" i="18" s="1"/>
  <c r="D88" i="24"/>
  <c r="B28" i="18" s="1"/>
  <c r="Z89" i="24"/>
  <c r="X3" i="20" s="1"/>
  <c r="AD71" i="24"/>
  <c r="AB23" i="5" s="1"/>
  <c r="L43" i="5"/>
  <c r="Z77" i="24"/>
  <c r="X8" i="17" s="1"/>
  <c r="N79" i="24"/>
  <c r="L18" i="17" s="1"/>
  <c r="AJ80" i="24"/>
  <c r="AH23" i="17" s="1"/>
  <c r="D84" i="24"/>
  <c r="B13" i="18" s="1"/>
  <c r="AE78" i="24"/>
  <c r="AC13" i="17" s="1"/>
  <c r="AQ84" i="24"/>
  <c r="AO13" i="18" s="1"/>
  <c r="AF86" i="24"/>
  <c r="AD33" i="18" s="1"/>
  <c r="AC78" i="24"/>
  <c r="AA13" i="17" s="1"/>
  <c r="I73" i="24"/>
  <c r="G33" i="5" s="1"/>
  <c r="K76" i="24"/>
  <c r="I3" i="17" s="1"/>
  <c r="AG77" i="24"/>
  <c r="AE8" i="17" s="1"/>
  <c r="AD18" i="5"/>
  <c r="J28" i="5"/>
  <c r="AH73" i="24"/>
  <c r="AF33" i="5" s="1"/>
  <c r="T43" i="5"/>
  <c r="W81" i="24"/>
  <c r="U28" i="17" s="1"/>
  <c r="Q73" i="24"/>
  <c r="O33" i="5" s="1"/>
  <c r="S76" i="24"/>
  <c r="Q3" i="17" s="1"/>
  <c r="J68" i="24"/>
  <c r="H8" i="5" s="1"/>
  <c r="AL18" i="5"/>
  <c r="I68" i="24"/>
  <c r="G8" i="5" s="1"/>
  <c r="AG73" i="24"/>
  <c r="AE33" i="5" s="1"/>
  <c r="AA76" i="24"/>
  <c r="Y3" i="17" s="1"/>
  <c r="R68" i="24"/>
  <c r="P8" i="5" s="1"/>
  <c r="F71" i="24"/>
  <c r="D23" i="5" s="1"/>
  <c r="Z28" i="5"/>
  <c r="P74" i="24"/>
  <c r="N38" i="5" s="1"/>
  <c r="AJ43" i="5"/>
  <c r="E18" i="5"/>
  <c r="AO73" i="24"/>
  <c r="AM33" i="5" s="1"/>
  <c r="AI76" i="24"/>
  <c r="AG3" i="17" s="1"/>
  <c r="Z68" i="24"/>
  <c r="X8" i="5" s="1"/>
  <c r="N71" i="24"/>
  <c r="L23" i="5" s="1"/>
  <c r="AH28" i="5"/>
  <c r="AC18" i="5"/>
  <c r="AE74" i="24"/>
  <c r="AC38" i="5" s="1"/>
  <c r="AQ76" i="24"/>
  <c r="AO3" i="17" s="1"/>
  <c r="AH68" i="24"/>
  <c r="AF8" i="5" s="1"/>
  <c r="V71" i="24"/>
  <c r="T23" i="5" s="1"/>
  <c r="AP28" i="5"/>
  <c r="AF74" i="24"/>
  <c r="AD38" i="5" s="1"/>
  <c r="L76" i="24"/>
  <c r="J3" i="17" s="1"/>
  <c r="AC71" i="24"/>
  <c r="AA23" i="5" s="1"/>
  <c r="AM74" i="24"/>
  <c r="AK38" i="5" s="1"/>
  <c r="I28" i="5"/>
  <c r="K43" i="5"/>
  <c r="Q77" i="24"/>
  <c r="O8" i="17" s="1"/>
  <c r="N18" i="5"/>
  <c r="AL71" i="24"/>
  <c r="AJ23" i="5" s="1"/>
  <c r="R73" i="24"/>
  <c r="P33" i="5" s="1"/>
  <c r="D43" i="5"/>
  <c r="AB76" i="24"/>
  <c r="Z3" i="17" s="1"/>
  <c r="AM28" i="5"/>
  <c r="AS78" i="24"/>
  <c r="AQ13" i="17" s="1"/>
  <c r="AE81" i="24"/>
  <c r="AC28" i="17" s="1"/>
  <c r="M18" i="5"/>
  <c r="AK71" i="24"/>
  <c r="AI23" i="5" s="1"/>
  <c r="U74" i="24"/>
  <c r="S38" i="5" s="1"/>
  <c r="K79" i="24"/>
  <c r="I18" i="17" s="1"/>
  <c r="AM81" i="24"/>
  <c r="AK28" i="17" s="1"/>
  <c r="U18" i="5"/>
  <c r="AS71" i="24"/>
  <c r="AQ23" i="5" s="1"/>
  <c r="Y73" i="24"/>
  <c r="W33" i="5" s="1"/>
  <c r="C43" i="5"/>
  <c r="AO43" i="5"/>
  <c r="I80" i="24"/>
  <c r="G23" i="17" s="1"/>
  <c r="I76" i="24"/>
  <c r="G3" i="17" s="1"/>
  <c r="Y80" i="24"/>
  <c r="W23" i="17" s="1"/>
  <c r="Q68" i="24"/>
  <c r="O8" i="5" s="1"/>
  <c r="AK18" i="5"/>
  <c r="G77" i="24"/>
  <c r="E8" i="17" s="1"/>
  <c r="AG80" i="24"/>
  <c r="AE23" i="17" s="1"/>
  <c r="Y68" i="24"/>
  <c r="W8" i="5" s="1"/>
  <c r="E71" i="24"/>
  <c r="C23" i="5" s="1"/>
  <c r="Y28" i="5"/>
  <c r="G74" i="24"/>
  <c r="E38" i="5" s="1"/>
  <c r="AA43" i="5"/>
  <c r="W77" i="24"/>
  <c r="U8" i="17" s="1"/>
  <c r="AO80" i="24"/>
  <c r="AM23" i="17" s="1"/>
  <c r="AG68" i="24"/>
  <c r="AE8" i="5" s="1"/>
  <c r="M71" i="24"/>
  <c r="K23" i="5" s="1"/>
  <c r="AG28" i="5"/>
  <c r="O74" i="24"/>
  <c r="M38" i="5" s="1"/>
  <c r="AI43" i="5"/>
  <c r="AE77" i="24"/>
  <c r="AC8" i="17" s="1"/>
  <c r="G81" i="24"/>
  <c r="E28" i="17" s="1"/>
  <c r="AO68" i="24"/>
  <c r="AM8" i="5" s="1"/>
  <c r="U71" i="24"/>
  <c r="S23" i="5" s="1"/>
  <c r="AO28" i="5"/>
  <c r="W74" i="24"/>
  <c r="U38" i="5" s="1"/>
  <c r="AQ43" i="5"/>
  <c r="N73" i="24"/>
  <c r="L33" i="5" s="1"/>
  <c r="S71" i="24"/>
  <c r="Q23" i="5" s="1"/>
  <c r="O73" i="24"/>
  <c r="M33" i="5" s="1"/>
  <c r="AK74" i="24"/>
  <c r="AI38" i="5" s="1"/>
  <c r="Q76" i="24"/>
  <c r="O3" i="17" s="1"/>
  <c r="AM77" i="24"/>
  <c r="AK8" i="17" s="1"/>
  <c r="S79" i="24"/>
  <c r="Q18" i="17" s="1"/>
  <c r="F77" i="24"/>
  <c r="D8" i="17" s="1"/>
  <c r="J83" i="24"/>
  <c r="H8" i="18" s="1"/>
  <c r="AI71" i="24"/>
  <c r="AG23" i="5" s="1"/>
  <c r="W73" i="24"/>
  <c r="U33" i="5" s="1"/>
  <c r="AS74" i="24"/>
  <c r="AQ38" i="5" s="1"/>
  <c r="Y76" i="24"/>
  <c r="W3" i="17" s="1"/>
  <c r="E78" i="24"/>
  <c r="C13" i="17" s="1"/>
  <c r="AA79" i="24"/>
  <c r="Y18" i="17" s="1"/>
  <c r="N77" i="24"/>
  <c r="L8" i="17" s="1"/>
  <c r="AH83" i="24"/>
  <c r="AF8" i="18" s="1"/>
  <c r="AQ71" i="24"/>
  <c r="AO23" i="5" s="1"/>
  <c r="AE73" i="24"/>
  <c r="AC33" i="5" s="1"/>
  <c r="I43" i="5"/>
  <c r="AG76" i="24"/>
  <c r="AE3" i="17" s="1"/>
  <c r="M78" i="24"/>
  <c r="K13" i="17" s="1"/>
  <c r="AI79" i="24"/>
  <c r="AG18" i="17" s="1"/>
  <c r="O81" i="24"/>
  <c r="M28" i="17" s="1"/>
  <c r="AR78" i="24"/>
  <c r="AP13" i="17" s="1"/>
  <c r="G68" i="24"/>
  <c r="E8" i="5" s="1"/>
  <c r="G28" i="5"/>
  <c r="AM73" i="24"/>
  <c r="AK33" i="5" s="1"/>
  <c r="Q43" i="5"/>
  <c r="AO76" i="24"/>
  <c r="AM3" i="17" s="1"/>
  <c r="U78" i="24"/>
  <c r="S13" i="17" s="1"/>
  <c r="AQ79" i="24"/>
  <c r="AO18" i="17" s="1"/>
  <c r="J79" i="24"/>
  <c r="H18" i="17" s="1"/>
  <c r="AM68" i="24"/>
  <c r="AK8" i="5" s="1"/>
  <c r="O28" i="5"/>
  <c r="E74" i="24"/>
  <c r="C38" i="5" s="1"/>
  <c r="Y43" i="5"/>
  <c r="AF80" i="24"/>
  <c r="AD23" i="17" s="1"/>
  <c r="K18" i="5"/>
  <c r="W28" i="5"/>
  <c r="M74" i="24"/>
  <c r="K38" i="5" s="1"/>
  <c r="AG43" i="5"/>
  <c r="O77" i="24"/>
  <c r="M8" i="17" s="1"/>
  <c r="AK78" i="24"/>
  <c r="AI13" i="17" s="1"/>
  <c r="Q80" i="24"/>
  <c r="O23" i="17" s="1"/>
  <c r="AN80" i="24"/>
  <c r="AL23" i="17" s="1"/>
  <c r="S18" i="5"/>
  <c r="AA18" i="5"/>
  <c r="G73" i="24"/>
  <c r="E33" i="5" s="1"/>
  <c r="AC74" i="24"/>
  <c r="AA38" i="5" s="1"/>
  <c r="AC28" i="5"/>
  <c r="L74" i="24"/>
  <c r="J38" i="5" s="1"/>
  <c r="O76" i="24"/>
  <c r="M3" i="17" s="1"/>
  <c r="AB74" i="24"/>
  <c r="Z38" i="5" s="1"/>
  <c r="V77" i="24"/>
  <c r="T8" i="17" s="1"/>
  <c r="R79" i="24"/>
  <c r="P18" i="17" s="1"/>
  <c r="F81" i="24"/>
  <c r="D28" i="17" s="1"/>
  <c r="O68" i="24"/>
  <c r="M8" i="5" s="1"/>
  <c r="AI18" i="5"/>
  <c r="AS77" i="24"/>
  <c r="AQ8" i="17" s="1"/>
  <c r="AJ74" i="24"/>
  <c r="AH38" i="5" s="1"/>
  <c r="AD77" i="24"/>
  <c r="AB8" i="17" s="1"/>
  <c r="Z79" i="24"/>
  <c r="X18" i="17" s="1"/>
  <c r="N81" i="24"/>
  <c r="L28" i="17" s="1"/>
  <c r="W68" i="24"/>
  <c r="U8" i="5" s="1"/>
  <c r="AQ18" i="5"/>
  <c r="AD68" i="24"/>
  <c r="AB8" i="5" s="1"/>
  <c r="AF43" i="5"/>
  <c r="AL77" i="24"/>
  <c r="AJ8" i="17" s="1"/>
  <c r="AH79" i="24"/>
  <c r="AF18" i="17" s="1"/>
  <c r="V81" i="24"/>
  <c r="T28" i="17" s="1"/>
  <c r="AE68" i="24"/>
  <c r="AC8" i="5" s="1"/>
  <c r="K71" i="24"/>
  <c r="I23" i="5" s="1"/>
  <c r="AE28" i="5"/>
  <c r="AH18" i="5"/>
  <c r="AN43" i="5"/>
  <c r="D78" i="24"/>
  <c r="B13" i="17" s="1"/>
  <c r="AP79" i="24"/>
  <c r="AN18" i="17" s="1"/>
  <c r="AD81" i="24"/>
  <c r="AB28" i="17" s="1"/>
  <c r="R71" i="24"/>
  <c r="P23" i="5" s="1"/>
  <c r="P76" i="24"/>
  <c r="N3" i="17" s="1"/>
  <c r="AB78" i="24"/>
  <c r="Z13" i="17" s="1"/>
  <c r="P80" i="24"/>
  <c r="N23" i="17" s="1"/>
  <c r="AL81" i="24"/>
  <c r="AJ28" i="17" s="1"/>
  <c r="R83" i="24"/>
  <c r="P8" i="18" s="1"/>
  <c r="C18" i="5"/>
  <c r="AA71" i="24"/>
  <c r="Y23" i="5" s="1"/>
  <c r="AD28" i="5"/>
  <c r="X76" i="24"/>
  <c r="V3" i="17" s="1"/>
  <c r="AJ78" i="24"/>
  <c r="AH13" i="17" s="1"/>
  <c r="X80" i="24"/>
  <c r="V23" i="17" s="1"/>
  <c r="Z83" i="24"/>
  <c r="X8" i="18" s="1"/>
  <c r="D81" i="24"/>
  <c r="B28" i="17" s="1"/>
  <c r="S74" i="24"/>
  <c r="Q38" i="5" s="1"/>
  <c r="U77" i="24"/>
  <c r="S8" i="17" s="1"/>
  <c r="J18" i="5"/>
  <c r="N28" i="5"/>
  <c r="AL73" i="24"/>
  <c r="AJ33" i="5" s="1"/>
  <c r="P43" i="5"/>
  <c r="E68" i="24"/>
  <c r="C8" i="5" s="1"/>
  <c r="AI74" i="24"/>
  <c r="AG38" i="5" s="1"/>
  <c r="AK77" i="24"/>
  <c r="AI8" i="17" s="1"/>
  <c r="Z18" i="5"/>
  <c r="V28" i="5"/>
  <c r="D74" i="24"/>
  <c r="B38" i="5" s="1"/>
  <c r="X43" i="5"/>
  <c r="I18" i="5"/>
  <c r="AQ74" i="24"/>
  <c r="AO38" i="5" s="1"/>
  <c r="I71" i="24"/>
  <c r="G23" i="5" s="1"/>
  <c r="AE43" i="5"/>
  <c r="N68" i="24"/>
  <c r="L8" i="5" s="1"/>
  <c r="AP18" i="5"/>
  <c r="AL28" i="5"/>
  <c r="T74" i="24"/>
  <c r="R38" i="5" s="1"/>
  <c r="AG71" i="24"/>
  <c r="AE23" i="5" s="1"/>
  <c r="AM43" i="5"/>
  <c r="V68" i="24"/>
  <c r="T8" i="5" s="1"/>
  <c r="J71" i="24"/>
  <c r="H23" i="5" s="1"/>
  <c r="F73" i="24"/>
  <c r="D33" i="5" s="1"/>
  <c r="M73" i="24"/>
  <c r="K33" i="5" s="1"/>
  <c r="W76" i="24"/>
  <c r="U3" i="17" s="1"/>
  <c r="AL68" i="24"/>
  <c r="AJ8" i="5" s="1"/>
  <c r="Z71" i="24"/>
  <c r="X23" i="5" s="1"/>
  <c r="V73" i="24"/>
  <c r="T33" i="5" s="1"/>
  <c r="AR74" i="24"/>
  <c r="AP38" i="5" s="1"/>
  <c r="AF76" i="24"/>
  <c r="AD3" i="17" s="1"/>
  <c r="L78" i="24"/>
  <c r="J13" i="17" s="1"/>
  <c r="K74" i="24"/>
  <c r="I38" i="5" s="1"/>
  <c r="M77" i="24"/>
  <c r="K8" i="17" s="1"/>
  <c r="B18" i="5"/>
  <c r="AH71" i="24"/>
  <c r="AF23" i="5" s="1"/>
  <c r="AD73" i="24"/>
  <c r="AB33" i="5" s="1"/>
  <c r="H43" i="5"/>
  <c r="AN76" i="24"/>
  <c r="AL3" i="17" s="1"/>
  <c r="T78" i="24"/>
  <c r="R13" i="17" s="1"/>
  <c r="AF18" i="5"/>
  <c r="L81" i="24"/>
  <c r="J28" i="17" s="1"/>
  <c r="M68" i="24"/>
  <c r="K8" i="5" s="1"/>
  <c r="Q71" i="24"/>
  <c r="O23" i="5" s="1"/>
  <c r="AK28" i="5"/>
  <c r="N76" i="24"/>
  <c r="L3" i="17" s="1"/>
  <c r="AK68" i="24"/>
  <c r="AI8" i="5" s="1"/>
  <c r="Y71" i="24"/>
  <c r="W23" i="5" s="1"/>
  <c r="E73" i="24"/>
  <c r="C33" i="5" s="1"/>
  <c r="AA74" i="24"/>
  <c r="Y38" i="5" s="1"/>
  <c r="G76" i="24"/>
  <c r="E3" i="17" s="1"/>
  <c r="AC77" i="24"/>
  <c r="AA8" i="17" s="1"/>
  <c r="V76" i="24"/>
  <c r="T3" i="17" s="1"/>
  <c r="AJ77" i="24"/>
  <c r="AH8" i="17" s="1"/>
  <c r="Q18" i="5"/>
  <c r="AO71" i="24"/>
  <c r="AM23" i="5" s="1"/>
  <c r="U73" i="24"/>
  <c r="S33" i="5" s="1"/>
  <c r="AR77" i="24"/>
  <c r="AP8" i="17" s="1"/>
  <c r="X83" i="24"/>
  <c r="V8" i="18" s="1"/>
  <c r="Y18" i="5"/>
  <c r="E28" i="5"/>
  <c r="AC73" i="24"/>
  <c r="AA33" i="5" s="1"/>
  <c r="G43" i="5"/>
  <c r="AE76" i="24"/>
  <c r="AC3" i="17" s="1"/>
  <c r="K78" i="24"/>
  <c r="I13" i="17" s="1"/>
  <c r="X79" i="24"/>
  <c r="V18" i="17" s="1"/>
  <c r="AN83" i="24"/>
  <c r="AL8" i="18" s="1"/>
  <c r="AG18" i="5"/>
  <c r="M28" i="5"/>
  <c r="AK73" i="24"/>
  <c r="AI33" i="5" s="1"/>
  <c r="O43" i="5"/>
  <c r="AM76" i="24"/>
  <c r="AK3" i="17" s="1"/>
  <c r="S78" i="24"/>
  <c r="Q13" i="17" s="1"/>
  <c r="R18" i="5"/>
  <c r="AP71" i="24"/>
  <c r="AN23" i="5" s="1"/>
  <c r="AF79" i="24"/>
  <c r="AD18" i="17" s="1"/>
  <c r="F84" i="24"/>
  <c r="D13" i="18" s="1"/>
  <c r="AO18" i="5"/>
  <c r="U28" i="5"/>
  <c r="AS73" i="24"/>
  <c r="AQ33" i="5" s="1"/>
  <c r="W43" i="5"/>
  <c r="E77" i="24"/>
  <c r="C8" i="17" s="1"/>
  <c r="F68" i="24"/>
  <c r="D8" i="5" s="1"/>
  <c r="AC80" i="24"/>
  <c r="AA23" i="17" s="1"/>
  <c r="D28" i="5"/>
  <c r="AA81" i="24"/>
  <c r="Y28" i="17" s="1"/>
  <c r="T28" i="5"/>
  <c r="AD76" i="24"/>
  <c r="AB3" i="17" s="1"/>
  <c r="J78" i="24"/>
  <c r="H13" i="17" s="1"/>
  <c r="AN79" i="24"/>
  <c r="AL18" i="17" s="1"/>
  <c r="T81" i="24"/>
  <c r="R28" i="17" s="1"/>
  <c r="U68" i="24"/>
  <c r="S8" i="5" s="1"/>
  <c r="W83" i="24"/>
  <c r="U8" i="18" s="1"/>
  <c r="AB73" i="24"/>
  <c r="Z33" i="5" s="1"/>
  <c r="AL76" i="24"/>
  <c r="AJ3" i="17" s="1"/>
  <c r="R78" i="24"/>
  <c r="P13" i="17" s="1"/>
  <c r="F80" i="24"/>
  <c r="D23" i="17" s="1"/>
  <c r="AB81" i="24"/>
  <c r="Z28" i="17" s="1"/>
  <c r="P83" i="24"/>
  <c r="N8" i="18" s="1"/>
  <c r="AC68" i="24"/>
  <c r="AA8" i="5" s="1"/>
  <c r="AM83" i="24"/>
  <c r="AK8" i="18" s="1"/>
  <c r="AR73" i="24"/>
  <c r="AP33" i="5" s="1"/>
  <c r="D77" i="24"/>
  <c r="B8" i="17" s="1"/>
  <c r="Z78" i="24"/>
  <c r="X13" i="17" s="1"/>
  <c r="N80" i="24"/>
  <c r="L23" i="17" s="1"/>
  <c r="AJ81" i="24"/>
  <c r="AH28" i="17" s="1"/>
  <c r="AS84" i="24"/>
  <c r="AQ13" i="18" s="1"/>
  <c r="N43" i="5"/>
  <c r="L77" i="24"/>
  <c r="J8" i="17" s="1"/>
  <c r="AH78" i="24"/>
  <c r="AF13" i="17" s="1"/>
  <c r="V80" i="24"/>
  <c r="T23" i="17" s="1"/>
  <c r="AR81" i="24"/>
  <c r="AP28" i="17" s="1"/>
  <c r="AF83" i="24"/>
  <c r="AD8" i="18" s="1"/>
  <c r="AS68" i="24"/>
  <c r="AQ8" i="5" s="1"/>
  <c r="L68" i="24"/>
  <c r="J8" i="5" s="1"/>
  <c r="AD43" i="5"/>
  <c r="T77" i="24"/>
  <c r="R8" i="17" s="1"/>
  <c r="AP78" i="24"/>
  <c r="AN13" i="17" s="1"/>
  <c r="AD80" i="24"/>
  <c r="AB23" i="17" s="1"/>
  <c r="P18" i="5"/>
  <c r="F76" i="24"/>
  <c r="D3" i="17" s="1"/>
  <c r="AB77" i="24"/>
  <c r="Z8" i="17" s="1"/>
  <c r="P79" i="24"/>
  <c r="N18" i="17" s="1"/>
  <c r="AL80" i="24"/>
  <c r="AJ23" i="17" s="1"/>
  <c r="AG69" i="24"/>
  <c r="AE13" i="5" s="1"/>
  <c r="AO78" i="24"/>
  <c r="AM13" i="17" s="1"/>
  <c r="M84" i="24"/>
  <c r="K13" i="18" s="1"/>
  <c r="AB68" i="24"/>
  <c r="Z8" i="5" s="1"/>
  <c r="P71" i="24"/>
  <c r="N23" i="5" s="1"/>
  <c r="AJ28" i="5"/>
  <c r="R74" i="24"/>
  <c r="P38" i="5" s="1"/>
  <c r="AM18" i="5"/>
  <c r="G79" i="24"/>
  <c r="E18" i="17" s="1"/>
  <c r="U84" i="24"/>
  <c r="S13" i="18" s="1"/>
  <c r="AJ68" i="24"/>
  <c r="AH8" i="5" s="1"/>
  <c r="X71" i="24"/>
  <c r="V23" i="5" s="1"/>
  <c r="D73" i="24"/>
  <c r="B33" i="5" s="1"/>
  <c r="Z74" i="24"/>
  <c r="X38" i="5" s="1"/>
  <c r="S28" i="5"/>
  <c r="AM79" i="24"/>
  <c r="AK18" i="17" s="1"/>
  <c r="G83" i="24"/>
  <c r="E8" i="18" s="1"/>
  <c r="AC84" i="24"/>
  <c r="AA13" i="18" s="1"/>
  <c r="AR68" i="24"/>
  <c r="AP8" i="5" s="1"/>
  <c r="AF71" i="24"/>
  <c r="AD23" i="5" s="1"/>
  <c r="L73" i="24"/>
  <c r="J33" i="5" s="1"/>
  <c r="AH74" i="24"/>
  <c r="AF38" i="5" s="1"/>
  <c r="Q74" i="24"/>
  <c r="O38" i="5" s="1"/>
  <c r="E80" i="24"/>
  <c r="C23" i="17" s="1"/>
  <c r="O83" i="24"/>
  <c r="M8" i="18" s="1"/>
  <c r="AK84" i="24"/>
  <c r="AI13" i="18" s="1"/>
  <c r="H18" i="5"/>
  <c r="AN71" i="24"/>
  <c r="AL23" i="5" s="1"/>
  <c r="T73" i="24"/>
  <c r="R33" i="5" s="1"/>
  <c r="AP74" i="24"/>
  <c r="AN38" i="5" s="1"/>
  <c r="M43" i="5"/>
  <c r="AC76" i="24"/>
  <c r="AA3" i="17" s="1"/>
  <c r="AK80" i="24"/>
  <c r="AI23" i="17" s="1"/>
  <c r="AE83" i="24"/>
  <c r="AC8" i="18" s="1"/>
  <c r="D68" i="24"/>
  <c r="B8" i="5" s="1"/>
  <c r="X18" i="5"/>
  <c r="L28" i="5"/>
  <c r="AJ73" i="24"/>
  <c r="AH33" i="5" s="1"/>
  <c r="V43" i="5"/>
  <c r="K77" i="24"/>
  <c r="I8" i="17" s="1"/>
  <c r="Q78" i="24"/>
  <c r="O13" i="17" s="1"/>
  <c r="AI81" i="24"/>
  <c r="AG28" i="17" s="1"/>
  <c r="E84" i="24"/>
  <c r="C13" i="18" s="1"/>
  <c r="T68" i="24"/>
  <c r="R8" i="5" s="1"/>
  <c r="AN18" i="5"/>
  <c r="AB28" i="5"/>
  <c r="J74" i="24"/>
  <c r="H38" i="5" s="1"/>
  <c r="AL43" i="5"/>
  <c r="R69" i="24"/>
  <c r="P13" i="5" s="1"/>
  <c r="V69" i="24"/>
  <c r="T13" i="5" s="1"/>
  <c r="O71" i="24"/>
  <c r="M23" i="5" s="1"/>
  <c r="Y74" i="24"/>
  <c r="W38" i="5" s="1"/>
  <c r="AK76" i="24"/>
  <c r="AI3" i="17" s="1"/>
  <c r="Y78" i="24"/>
  <c r="W13" i="17" s="1"/>
  <c r="M80" i="24"/>
  <c r="K23" i="17" s="1"/>
  <c r="AQ81" i="24"/>
  <c r="AO28" i="17" s="1"/>
  <c r="H76" i="24"/>
  <c r="F3" i="17" s="1"/>
  <c r="F18" i="5"/>
  <c r="H86" i="24"/>
  <c r="F33" i="18" s="1"/>
  <c r="H106" i="24"/>
  <c r="F23" i="23" s="1"/>
  <c r="H114" i="24"/>
  <c r="F28" i="25" s="1"/>
  <c r="F13" i="25"/>
  <c r="G69" i="24"/>
  <c r="E13" i="5" s="1"/>
  <c r="W69" i="24"/>
  <c r="U13" i="5" s="1"/>
  <c r="W71" i="24"/>
  <c r="U23" i="5" s="1"/>
  <c r="AG74" i="24"/>
  <c r="AE38" i="5" s="1"/>
  <c r="AS76" i="24"/>
  <c r="AQ3" i="17" s="1"/>
  <c r="AG78" i="24"/>
  <c r="AE13" i="17" s="1"/>
  <c r="U80" i="24"/>
  <c r="S23" i="17" s="1"/>
  <c r="F43" i="5"/>
  <c r="H96" i="24"/>
  <c r="F8" i="21" s="1"/>
  <c r="H104" i="24"/>
  <c r="F13" i="23" s="1"/>
  <c r="H103" i="24"/>
  <c r="F8" i="23" s="1"/>
  <c r="H112" i="24"/>
  <c r="F18" i="25" s="1"/>
  <c r="H109" i="24"/>
  <c r="F3" i="25" s="1"/>
  <c r="H120" i="24"/>
  <c r="F58" i="25" s="1"/>
  <c r="H67" i="24"/>
  <c r="F3" i="5" s="1"/>
  <c r="H117" i="24"/>
  <c r="F43" i="25" s="1"/>
  <c r="H119" i="24"/>
  <c r="F53" i="25" s="1"/>
  <c r="AI69" i="24"/>
  <c r="AG13" i="5" s="1"/>
  <c r="I69" i="24"/>
  <c r="G13" i="5" s="1"/>
  <c r="H78" i="24"/>
  <c r="F13" i="17" s="1"/>
  <c r="H87" i="24"/>
  <c r="F23" i="18" s="1"/>
  <c r="H81" i="24"/>
  <c r="F28" i="17" s="1"/>
  <c r="H97" i="24"/>
  <c r="F13" i="21" s="1"/>
  <c r="F23" i="25"/>
  <c r="M69" i="24"/>
  <c r="K13" i="5" s="1"/>
  <c r="AP69" i="24"/>
  <c r="AN13" i="5" s="1"/>
  <c r="AI28" i="5"/>
  <c r="U43" i="5"/>
  <c r="S77" i="24"/>
  <c r="Q8" i="17" s="1"/>
  <c r="H83" i="24"/>
  <c r="F8" i="18" s="1"/>
  <c r="F28" i="5"/>
  <c r="H68" i="24"/>
  <c r="F8" i="5" s="1"/>
  <c r="H84" i="24"/>
  <c r="F13" i="18" s="1"/>
  <c r="H89" i="24"/>
  <c r="F3" i="20" s="1"/>
  <c r="H110" i="24"/>
  <c r="F8" i="25" s="1"/>
  <c r="H107" i="24"/>
  <c r="F28" i="23" s="1"/>
  <c r="AS69" i="24"/>
  <c r="AQ13" i="5" s="1"/>
  <c r="S68" i="24"/>
  <c r="Q8" i="5" s="1"/>
  <c r="AQ28" i="5"/>
  <c r="AK43" i="5"/>
  <c r="AA77" i="24"/>
  <c r="Y8" i="17" s="1"/>
  <c r="O79" i="24"/>
  <c r="M18" i="17" s="1"/>
  <c r="K81" i="24"/>
  <c r="I28" i="17" s="1"/>
  <c r="H71" i="24"/>
  <c r="F23" i="5" s="1"/>
  <c r="H92" i="24"/>
  <c r="F3" i="19" s="1"/>
  <c r="H93" i="24"/>
  <c r="F8" i="19" s="1"/>
  <c r="H100" i="24"/>
  <c r="F13" i="22" s="1"/>
  <c r="H105" i="24"/>
  <c r="F18" i="23" s="1"/>
  <c r="H91" i="24"/>
  <c r="F13" i="20" s="1"/>
  <c r="H108" i="24"/>
  <c r="F33" i="23" s="1"/>
  <c r="H102" i="24"/>
  <c r="F3" i="23" s="1"/>
  <c r="H121" i="24"/>
  <c r="F63" i="25" s="1"/>
  <c r="AJ69" i="24"/>
  <c r="AH13" i="5" s="1"/>
  <c r="AI68" i="24"/>
  <c r="AG8" i="5" s="1"/>
  <c r="K73" i="24"/>
  <c r="I33" i="5" s="1"/>
  <c r="E76" i="24"/>
  <c r="C3" i="17" s="1"/>
  <c r="AI77" i="24"/>
  <c r="AG8" i="17" s="1"/>
  <c r="AE79" i="24"/>
  <c r="AC18" i="17" s="1"/>
  <c r="S81" i="24"/>
  <c r="Q28" i="17" s="1"/>
  <c r="H80" i="24"/>
  <c r="F23" i="17" s="1"/>
  <c r="H74" i="24"/>
  <c r="F38" i="5" s="1"/>
  <c r="H90" i="24"/>
  <c r="F8" i="20" s="1"/>
  <c r="H77" i="24"/>
  <c r="F8" i="17" s="1"/>
  <c r="H118" i="24"/>
  <c r="F48" i="25" s="1"/>
  <c r="H115" i="24"/>
  <c r="F33" i="25" s="1"/>
  <c r="H122" i="24"/>
  <c r="F68" i="25" s="1"/>
  <c r="H124" i="24"/>
  <c r="F78" i="25" s="1"/>
  <c r="H123" i="24"/>
  <c r="F73" i="25" s="1"/>
  <c r="U69" i="24"/>
  <c r="S13" i="5" s="1"/>
  <c r="AQ68" i="24"/>
  <c r="AO8" i="5" s="1"/>
  <c r="AQ73" i="24"/>
  <c r="AO33" i="5" s="1"/>
  <c r="M76" i="24"/>
  <c r="K3" i="17" s="1"/>
  <c r="I78" i="24"/>
  <c r="G13" i="17" s="1"/>
  <c r="H79" i="24"/>
  <c r="F18" i="17" s="1"/>
  <c r="H85" i="24"/>
  <c r="F18" i="18" s="1"/>
  <c r="H94" i="24"/>
  <c r="F13" i="19" s="1"/>
  <c r="H116" i="24"/>
  <c r="F38" i="25" s="1"/>
  <c r="H101" i="24"/>
  <c r="F18" i="22" s="1"/>
  <c r="H88" i="24"/>
  <c r="F28" i="18" s="1"/>
  <c r="H73" i="24"/>
  <c r="F33" i="5" s="1"/>
  <c r="H69" i="24"/>
  <c r="F13" i="5" s="1"/>
  <c r="D69" i="24"/>
  <c r="B13" i="5" s="1"/>
  <c r="F124" i="24"/>
  <c r="D78" i="25" s="1"/>
  <c r="AQ69" i="24"/>
  <c r="AO13" i="5" s="1"/>
  <c r="S73" i="24"/>
  <c r="Q33" i="5" s="1"/>
  <c r="AS80" i="24"/>
  <c r="AQ23" i="17" s="1"/>
  <c r="K28" i="5"/>
  <c r="AB69" i="24"/>
  <c r="Z13" i="5" s="1"/>
  <c r="AO74" i="24"/>
  <c r="AM38" i="5" s="1"/>
  <c r="AM71" i="24"/>
  <c r="AK23" i="5" s="1"/>
  <c r="P69" i="24"/>
  <c r="N13" i="5" s="1"/>
  <c r="Q69" i="24"/>
  <c r="O13" i="5" s="1"/>
  <c r="E69" i="24"/>
  <c r="C13" i="5" s="1"/>
  <c r="AQ77" i="24"/>
  <c r="AO8" i="17" s="1"/>
  <c r="AC43" i="5"/>
  <c r="AN69" i="24"/>
  <c r="AL13" i="5" s="1"/>
  <c r="G18" i="5"/>
  <c r="AK69" i="24"/>
  <c r="AI13" i="5" s="1"/>
  <c r="Z69" i="24"/>
  <c r="X13" i="5" s="1"/>
  <c r="AE18" i="5"/>
  <c r="J69" i="24"/>
  <c r="H13" i="5" s="1"/>
  <c r="C28" i="5"/>
  <c r="E43" i="5"/>
  <c r="O18" i="5"/>
  <c r="W18" i="5"/>
  <c r="AC67" i="24"/>
  <c r="AA3" i="5" s="1"/>
  <c r="D67" i="24"/>
  <c r="B3" i="5" s="1"/>
  <c r="AA68" i="24"/>
  <c r="Y8" i="5" s="1"/>
  <c r="G71" i="24"/>
  <c r="E23" i="5" s="1"/>
  <c r="L69" i="24"/>
  <c r="J13" i="5" s="1"/>
  <c r="AM69" i="24"/>
  <c r="AK13" i="5" s="1"/>
  <c r="AE82" i="24" l="1"/>
  <c r="AC3" i="18" s="1"/>
  <c r="N82" i="24"/>
  <c r="L3" i="18" s="1"/>
  <c r="AG82" i="24"/>
  <c r="AE3" i="18" s="1"/>
  <c r="AM82" i="24"/>
  <c r="AK3" i="18" s="1"/>
  <c r="Y82" i="24"/>
  <c r="W3" i="18" s="1"/>
  <c r="Q82" i="24"/>
  <c r="O3" i="18" s="1"/>
  <c r="R82" i="24"/>
  <c r="P3" i="18" s="1"/>
  <c r="AP82" i="24"/>
  <c r="AN3" i="18" s="1"/>
  <c r="AH82" i="24"/>
  <c r="AF3" i="18" s="1"/>
  <c r="Z82" i="24"/>
  <c r="X3" i="18" s="1"/>
  <c r="J82" i="24"/>
  <c r="H3" i="18" s="1"/>
  <c r="AR82" i="24"/>
  <c r="AP3" i="18" s="1"/>
  <c r="X82" i="24"/>
  <c r="V3" i="18" s="1"/>
  <c r="H82" i="24"/>
  <c r="F3" i="18" s="1"/>
  <c r="AJ82" i="24"/>
  <c r="AH3" i="18" s="1"/>
  <c r="AB82" i="24"/>
  <c r="Z3" i="18" s="1"/>
  <c r="AO82" i="24"/>
  <c r="AM3" i="18" s="1"/>
  <c r="T82" i="24"/>
  <c r="R3" i="18" s="1"/>
  <c r="K82" i="24"/>
  <c r="I3" i="18" s="1"/>
  <c r="W82" i="24"/>
  <c r="U3" i="18" s="1"/>
  <c r="P82" i="24"/>
  <c r="N3" i="18" s="1"/>
  <c r="AS82" i="24"/>
  <c r="AQ3" i="18" s="1"/>
  <c r="AK82" i="24"/>
  <c r="AI3" i="18" s="1"/>
  <c r="O82" i="24"/>
  <c r="M3" i="18" s="1"/>
  <c r="F82" i="24"/>
  <c r="D3" i="18" s="1"/>
  <c r="S82" i="24"/>
  <c r="Q3" i="18" s="1"/>
  <c r="L82" i="24"/>
  <c r="J3" i="18" s="1"/>
  <c r="AA82" i="24"/>
  <c r="Y3" i="18" s="1"/>
  <c r="AD82" i="24"/>
  <c r="AB3" i="18" s="1"/>
  <c r="AL82" i="24"/>
  <c r="AJ3" i="18" s="1"/>
  <c r="V82" i="24"/>
  <c r="T3" i="18" s="1"/>
  <c r="I82" i="24"/>
  <c r="G3" i="18" s="1"/>
  <c r="G95" i="24"/>
  <c r="E3" i="21" s="1"/>
  <c r="M95" i="24"/>
  <c r="K3" i="21" s="1"/>
  <c r="Z95" i="24"/>
  <c r="X3" i="21" s="1"/>
  <c r="AA95" i="24"/>
  <c r="Y3" i="21" s="1"/>
  <c r="H95" i="24"/>
  <c r="F3" i="21" s="1"/>
  <c r="AR95" i="24"/>
  <c r="AP3" i="21" s="1"/>
  <c r="AG95" i="24"/>
  <c r="AE3" i="21" s="1"/>
  <c r="AH95" i="24"/>
  <c r="AF3" i="21" s="1"/>
  <c r="D95" i="24"/>
  <c r="B3" i="21" s="1"/>
  <c r="Q95" i="24"/>
  <c r="O3" i="21" s="1"/>
  <c r="R95" i="24"/>
  <c r="P3" i="21" s="1"/>
  <c r="AP95" i="24"/>
  <c r="AN3" i="21" s="1"/>
  <c r="AQ95" i="24"/>
  <c r="AO3" i="21" s="1"/>
  <c r="V95" i="24"/>
  <c r="T3" i="21" s="1"/>
  <c r="J95" i="24"/>
  <c r="H3" i="21" s="1"/>
  <c r="AE95" i="24"/>
  <c r="AC3" i="21" s="1"/>
  <c r="K95" i="24"/>
  <c r="I3" i="21" s="1"/>
  <c r="AL95" i="24"/>
  <c r="AJ3" i="21" s="1"/>
  <c r="L95" i="24"/>
  <c r="J3" i="21" s="1"/>
  <c r="U95" i="24"/>
  <c r="S3" i="21" s="1"/>
  <c r="AF95" i="24"/>
  <c r="AD3" i="21" s="1"/>
  <c r="AS95" i="24"/>
  <c r="AQ3" i="21" s="1"/>
  <c r="AI95" i="24"/>
  <c r="AG3" i="21" s="1"/>
  <c r="AK95" i="24"/>
  <c r="AI3" i="21" s="1"/>
  <c r="AJ95" i="24"/>
  <c r="AH3" i="21" s="1"/>
  <c r="AC95" i="24"/>
  <c r="AA3" i="21" s="1"/>
  <c r="S95" i="24"/>
  <c r="Q3" i="21" s="1"/>
  <c r="E95" i="24"/>
  <c r="C3" i="21" s="1"/>
  <c r="W95" i="24"/>
  <c r="U3" i="21" s="1"/>
  <c r="O95" i="24"/>
  <c r="M3" i="21" s="1"/>
  <c r="AM95" i="24"/>
  <c r="AK3" i="21" s="1"/>
  <c r="F95" i="24"/>
  <c r="D3" i="21" s="1"/>
  <c r="N95" i="24"/>
  <c r="L3" i="21" s="1"/>
  <c r="P95" i="24"/>
  <c r="N3" i="21" s="1"/>
  <c r="T95" i="24"/>
  <c r="R3" i="21" s="1"/>
  <c r="AB95" i="24"/>
  <c r="Z3" i="21" s="1"/>
  <c r="AD95" i="24"/>
  <c r="AB3" i="21" s="1"/>
  <c r="I95" i="24"/>
  <c r="G3" i="21" s="1"/>
  <c r="X95" i="24"/>
  <c r="V3" i="21" s="1"/>
  <c r="AN95" i="24"/>
  <c r="AL3" i="21" s="1"/>
  <c r="AO95" i="24"/>
  <c r="AM3" i="21" s="1"/>
  <c r="Y95" i="24"/>
  <c r="W3" i="21" s="1"/>
  <c r="S99" i="24"/>
  <c r="Q8" i="22" s="1"/>
  <c r="W99" i="24"/>
  <c r="U8" i="22" s="1"/>
  <c r="V99" i="24"/>
  <c r="T8" i="22" s="1"/>
  <c r="Y99" i="24"/>
  <c r="W8" i="22" s="1"/>
  <c r="H99" i="24"/>
  <c r="F8" i="22" s="1"/>
  <c r="O99" i="24"/>
  <c r="M8" i="22" s="1"/>
  <c r="AH99" i="24"/>
  <c r="AF8" i="22" s="1"/>
  <c r="AO99" i="24"/>
  <c r="AM8" i="22" s="1"/>
  <c r="AG99" i="24"/>
  <c r="AE8" i="22" s="1"/>
  <c r="AN99" i="24"/>
  <c r="AL8" i="22" s="1"/>
  <c r="Q99" i="24"/>
  <c r="O8" i="22" s="1"/>
  <c r="R99" i="24"/>
  <c r="P8" i="22" s="1"/>
  <c r="AQ99" i="24"/>
  <c r="AO8" i="22" s="1"/>
  <c r="X99" i="24"/>
  <c r="V8" i="22" s="1"/>
  <c r="AL99" i="24"/>
  <c r="AJ8" i="22" s="1"/>
  <c r="AR99" i="24"/>
  <c r="AP8" i="22" s="1"/>
  <c r="J99" i="24"/>
  <c r="H8" i="22" s="1"/>
  <c r="AI99" i="24"/>
  <c r="AG8" i="22" s="1"/>
  <c r="AB99" i="24"/>
  <c r="Z8" i="22" s="1"/>
  <c r="AA99" i="24"/>
  <c r="Y8" i="22" s="1"/>
  <c r="T99" i="24"/>
  <c r="R8" i="22" s="1"/>
  <c r="Z99" i="24"/>
  <c r="X8" i="22" s="1"/>
  <c r="AC99" i="24"/>
  <c r="AA8" i="22" s="1"/>
  <c r="AJ99" i="24"/>
  <c r="AH8" i="22" s="1"/>
  <c r="L99" i="24"/>
  <c r="J8" i="22" s="1"/>
  <c r="M99" i="24"/>
  <c r="K8" i="22" s="1"/>
  <c r="E99" i="24"/>
  <c r="C8" i="22" s="1"/>
  <c r="K99" i="24"/>
  <c r="I8" i="22" s="1"/>
  <c r="AD99" i="24"/>
  <c r="AB8" i="22" s="1"/>
  <c r="AP99" i="24"/>
  <c r="AN8" i="22" s="1"/>
  <c r="U99" i="24"/>
  <c r="S8" i="22" s="1"/>
  <c r="D99" i="24"/>
  <c r="B8" i="22" s="1"/>
  <c r="AM99" i="24"/>
  <c r="AK8" i="22" s="1"/>
  <c r="N99" i="24"/>
  <c r="L8" i="22" s="1"/>
  <c r="AE99" i="24"/>
  <c r="AC8" i="22" s="1"/>
  <c r="AS99" i="24"/>
  <c r="AQ8" i="22" s="1"/>
  <c r="G99" i="24"/>
  <c r="E8" i="22" s="1"/>
  <c r="P99" i="24"/>
  <c r="N8" i="22" s="1"/>
  <c r="AK99" i="24"/>
  <c r="AI8" i="22" s="1"/>
  <c r="AF99" i="24"/>
  <c r="AD8" i="22" s="1"/>
  <c r="F99" i="24"/>
  <c r="D8" i="22" s="1"/>
  <c r="I99" i="24"/>
  <c r="G8" i="22" s="1"/>
  <c r="AR98" i="24"/>
  <c r="AP3" i="22" s="1"/>
  <c r="AH98" i="24"/>
  <c r="AF3" i="22" s="1"/>
  <c r="H98" i="24"/>
  <c r="F3" i="22" s="1"/>
  <c r="AQ98" i="24"/>
  <c r="AO3" i="22" s="1"/>
  <c r="AA98" i="24"/>
  <c r="Y3" i="22" s="1"/>
  <c r="AI98" i="24"/>
  <c r="AG3" i="22" s="1"/>
  <c r="AG98" i="24"/>
  <c r="AE3" i="22" s="1"/>
  <c r="T98" i="24"/>
  <c r="R3" i="22" s="1"/>
  <c r="E98" i="24"/>
  <c r="C3" i="22" s="1"/>
  <c r="Y98" i="24"/>
  <c r="W3" i="22" s="1"/>
  <c r="R98" i="24"/>
  <c r="P3" i="22" s="1"/>
  <c r="AB98" i="24"/>
  <c r="Z3" i="22" s="1"/>
  <c r="V98" i="24"/>
  <c r="T3" i="22" s="1"/>
  <c r="U98" i="24"/>
  <c r="S3" i="22" s="1"/>
  <c r="M98" i="24"/>
  <c r="K3" i="22" s="1"/>
  <c r="F98" i="24"/>
  <c r="D3" i="22" s="1"/>
  <c r="AC98" i="24"/>
  <c r="AA3" i="22" s="1"/>
  <c r="K98" i="24"/>
  <c r="I3" i="22" s="1"/>
  <c r="W98" i="24"/>
  <c r="U3" i="22" s="1"/>
  <c r="AS98" i="24"/>
  <c r="AQ3" i="22" s="1"/>
  <c r="AK98" i="24"/>
  <c r="AI3" i="22" s="1"/>
  <c r="L98" i="24"/>
  <c r="J3" i="22" s="1"/>
  <c r="G98" i="24"/>
  <c r="E3" i="22" s="1"/>
  <c r="N98" i="24"/>
  <c r="L3" i="22" s="1"/>
  <c r="AF98" i="24"/>
  <c r="AD3" i="22" s="1"/>
  <c r="AJ98" i="24"/>
  <c r="AH3" i="22" s="1"/>
  <c r="AL98" i="24"/>
  <c r="AJ3" i="22" s="1"/>
  <c r="AE98" i="24"/>
  <c r="AC3" i="22" s="1"/>
  <c r="AM98" i="24"/>
  <c r="AK3" i="22" s="1"/>
  <c r="O98" i="24"/>
  <c r="M3" i="22" s="1"/>
  <c r="AO98" i="24"/>
  <c r="AM3" i="22" s="1"/>
  <c r="X98" i="24"/>
  <c r="V3" i="22" s="1"/>
  <c r="AD98" i="24"/>
  <c r="AB3" i="22" s="1"/>
  <c r="AN98" i="24"/>
  <c r="AL3" i="22" s="1"/>
  <c r="AP98" i="24"/>
  <c r="AN3" i="22" s="1"/>
  <c r="S98" i="24"/>
  <c r="Q3" i="22" s="1"/>
  <c r="I98" i="24"/>
  <c r="G3" i="22" s="1"/>
  <c r="J98" i="24"/>
  <c r="H3" i="22" s="1"/>
  <c r="P98" i="24"/>
  <c r="N3" i="22" s="1"/>
  <c r="Q98" i="24"/>
  <c r="O3" i="22" s="1"/>
  <c r="D98" i="24"/>
  <c r="B3" i="22" s="1"/>
  <c r="Z98" i="24"/>
  <c r="X3" i="22" s="1"/>
  <c r="M82" i="24"/>
  <c r="K3" i="18" s="1"/>
  <c r="AQ82" i="24"/>
  <c r="AO3" i="18" s="1"/>
  <c r="AN82" i="24"/>
  <c r="AL3" i="18" s="1"/>
  <c r="U82" i="24"/>
  <c r="S3" i="18" s="1"/>
  <c r="AF82" i="24"/>
  <c r="AD3" i="18" s="1"/>
  <c r="G82" i="24"/>
  <c r="E3" i="18" s="1"/>
  <c r="AI82" i="24"/>
  <c r="AG3" i="18" s="1"/>
  <c r="E82" i="24"/>
  <c r="C3" i="18" s="1"/>
  <c r="AC82" i="24"/>
  <c r="AA3" i="18" s="1"/>
  <c r="D82" i="24"/>
  <c r="B3" i="18" s="1"/>
  <c r="AF35" i="41"/>
  <c r="AA35" i="41"/>
  <c r="AI35" i="41"/>
  <c r="R35" i="41"/>
  <c r="Q35" i="41"/>
  <c r="U35" i="41"/>
  <c r="AE35" i="41"/>
  <c r="V35" i="41"/>
  <c r="AB35" i="41"/>
  <c r="AD35" i="41"/>
  <c r="AJ35" i="41"/>
  <c r="AP35" i="41"/>
  <c r="S35" i="41"/>
  <c r="O35" i="41"/>
  <c r="L35" i="41"/>
  <c r="AC35" i="41"/>
  <c r="F35" i="41"/>
  <c r="AL35" i="41"/>
  <c r="N35" i="41"/>
  <c r="Y35" i="41"/>
  <c r="AO35" i="41"/>
  <c r="J35" i="41"/>
  <c r="D35" i="41"/>
  <c r="AK35" i="41"/>
  <c r="I35" i="41"/>
  <c r="M35" i="41"/>
  <c r="AG35" i="41"/>
  <c r="Z35" i="41"/>
  <c r="AS35" i="41"/>
  <c r="K35" i="41"/>
  <c r="T35" i="41"/>
  <c r="AR35" i="41"/>
  <c r="X35" i="41"/>
  <c r="AM35" i="41"/>
  <c r="AQ35" i="41"/>
  <c r="H35" i="41"/>
  <c r="E35" i="41"/>
  <c r="P35" i="41"/>
  <c r="AH35" i="41"/>
  <c r="G35" i="41"/>
  <c r="W35" i="41"/>
  <c r="AN35" i="41"/>
  <c r="F34" i="41"/>
  <c r="AB34" i="41"/>
  <c r="AD34" i="41"/>
  <c r="Z34" i="41"/>
  <c r="AR34" i="41"/>
  <c r="AJ34" i="41"/>
  <c r="S34" i="41"/>
  <c r="AF34" i="41"/>
  <c r="AK34" i="41"/>
  <c r="AM34" i="41"/>
  <c r="Q34" i="41"/>
  <c r="AO34" i="41"/>
  <c r="AP34" i="41"/>
  <c r="AL34" i="41"/>
  <c r="I34" i="41"/>
  <c r="D34" i="41"/>
  <c r="AS34" i="41"/>
  <c r="AE34" i="41"/>
  <c r="AC34" i="41"/>
  <c r="K34" i="41"/>
  <c r="X34" i="41"/>
  <c r="AA34" i="41"/>
  <c r="G34" i="41"/>
  <c r="U34" i="41"/>
  <c r="AN34" i="41"/>
  <c r="W34" i="41"/>
  <c r="L34" i="41"/>
  <c r="AG34" i="41"/>
  <c r="Y34" i="41"/>
  <c r="E34" i="41"/>
  <c r="R34" i="41"/>
  <c r="AH34" i="41"/>
  <c r="N34" i="41"/>
  <c r="H34" i="41"/>
  <c r="P34" i="41"/>
  <c r="AQ34" i="41"/>
  <c r="AI34" i="41"/>
  <c r="T34" i="41"/>
  <c r="V34" i="41"/>
  <c r="M34" i="41"/>
  <c r="J34" i="41"/>
  <c r="O34" i="41"/>
  <c r="F18" i="41"/>
  <c r="AC18" i="41"/>
  <c r="AP18" i="41"/>
  <c r="L18" i="41"/>
  <c r="U18" i="41"/>
  <c r="H18" i="41"/>
  <c r="AB18" i="41"/>
  <c r="AO18" i="41"/>
  <c r="AG18" i="41"/>
  <c r="J18" i="41"/>
  <c r="AM18" i="41"/>
  <c r="AQ18" i="41"/>
  <c r="Z18" i="41"/>
  <c r="E18" i="41"/>
  <c r="K18" i="41"/>
  <c r="R18" i="41"/>
  <c r="T18" i="41"/>
  <c r="AS18" i="41"/>
  <c r="Q18" i="41"/>
  <c r="Y18" i="41"/>
  <c r="AD18" i="41"/>
  <c r="AL18" i="41"/>
  <c r="N18" i="41"/>
  <c r="X18" i="41"/>
  <c r="AE18" i="41"/>
  <c r="G18" i="41"/>
  <c r="AR18" i="41"/>
  <c r="AJ18" i="41"/>
  <c r="W18" i="41"/>
  <c r="D18" i="41"/>
  <c r="AF18" i="41"/>
  <c r="I18" i="41"/>
  <c r="AA18" i="41"/>
  <c r="O18" i="41"/>
  <c r="P18" i="41"/>
  <c r="AI18" i="41"/>
  <c r="AH18" i="41"/>
  <c r="V18" i="41"/>
  <c r="S18" i="41"/>
  <c r="AK18" i="41"/>
  <c r="M18" i="41"/>
  <c r="AN18" i="41"/>
  <c r="W31" i="41"/>
  <c r="AJ31" i="41"/>
  <c r="U31" i="41"/>
  <c r="AC31" i="41"/>
  <c r="T31" i="41"/>
  <c r="AI31" i="41"/>
  <c r="AO31" i="41"/>
  <c r="AR31" i="41"/>
  <c r="L31" i="41"/>
  <c r="G31" i="41"/>
  <c r="AG31" i="41"/>
  <c r="S31" i="41"/>
  <c r="K31" i="41"/>
  <c r="I31" i="41"/>
  <c r="AH31" i="41"/>
  <c r="R31" i="41"/>
  <c r="E31" i="41"/>
  <c r="AK31" i="41"/>
  <c r="P31" i="41"/>
  <c r="AM31" i="41"/>
  <c r="AQ31" i="41"/>
  <c r="N31" i="41"/>
  <c r="D31" i="41"/>
  <c r="AN31" i="41"/>
  <c r="AD31" i="41"/>
  <c r="M31" i="41"/>
  <c r="Y31" i="41"/>
  <c r="AF31" i="41"/>
  <c r="AA31" i="41"/>
  <c r="H31" i="41"/>
  <c r="Z31" i="41"/>
  <c r="J31" i="41"/>
  <c r="O31" i="41"/>
  <c r="AS31" i="41"/>
  <c r="F31" i="41"/>
  <c r="Q31" i="41"/>
  <c r="V31" i="41"/>
  <c r="AB31" i="41"/>
  <c r="AP31" i="41"/>
  <c r="AE31" i="41"/>
  <c r="X31" i="41"/>
  <c r="AL31" i="41"/>
  <c r="AA2461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8BB002A-201B-489E-A4DF-AB8106621640}" keepAlive="1" name="Consulta - CARTEIRA" description="Conexão com a consulta 'CARTEIRA' na pasta de trabalho." type="5" refreshedVersion="8" background="1" saveData="1">
    <dbPr connection="Provider=Microsoft.Mashup.OleDb.1;Data Source=$Workbook$;Location=CARTEIRA;Extended Properties=&quot;&quot;" command="SELECT * FROM [CARTEIRA]"/>
  </connection>
  <connection id="2" xr16:uid="{883188E4-5A59-4C5F-BFA8-88ACC0C4EE51}" odcFile="C:\Users\gilmar.costa\Documents\Minhas fontes de dados\srv-moreno-prd dbwel v_fund_acompanhamento.odc" keepAlive="1" name="srv-moreno-prd dbwel v_fund_acompanhamento" type="5" refreshedVersion="8" onlyUseConnectionFile="1" background="1" saveData="1">
    <dbPr connection="Provider=SQLOLEDB.1;Persist Security Info=True;User ID=consulta.prd;Initial Catalog=dbwel;Data Source=srv-moreno-prd;Use Procedure for Prepare=1;Auto Translate=True;Packet Size=4096;Workstation ID=NOTE-277;Use Encryption for Data=False;Tag with column collation when possible=False" command="&quot;dbwel&quot;.&quot;dbo&quot;.&quot;v_fund_acompanhamento&quot;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<sst xmlns="http://schemas.openxmlformats.org/spreadsheetml/2006/main" count="71118" uniqueCount="3011">
  <si>
    <t>PV/PS</t>
  </si>
  <si>
    <t>CÓD</t>
  </si>
  <si>
    <t>Seq.</t>
  </si>
  <si>
    <t>Cliente</t>
  </si>
  <si>
    <t>Descrição</t>
  </si>
  <si>
    <t>Unid.</t>
  </si>
  <si>
    <t>Qtd.</t>
  </si>
  <si>
    <t>Prazo
Fundido</t>
  </si>
  <si>
    <t>Prazo
Entrega</t>
  </si>
  <si>
    <t>PV</t>
  </si>
  <si>
    <t>Raizen Serra</t>
  </si>
  <si>
    <t>PC</t>
  </si>
  <si>
    <t>Raizen Barra Bonita</t>
  </si>
  <si>
    <t>Raizen Bonfim</t>
  </si>
  <si>
    <t>Raizen Univalem</t>
  </si>
  <si>
    <t>Raizen Junqueira</t>
  </si>
  <si>
    <t>Raizen Ipaussu</t>
  </si>
  <si>
    <t>-</t>
  </si>
  <si>
    <t>MANUELITA S.A</t>
  </si>
  <si>
    <t>CALHA PARA CAMISA PERFURADA C/ USINAGEM</t>
  </si>
  <si>
    <t>PS</t>
  </si>
  <si>
    <t xml:space="preserve"> IPIRANGA PASSOS</t>
  </si>
  <si>
    <t>931/1 - PREPARO - DESFIBRADOR COP 5 66"</t>
  </si>
  <si>
    <t>SV</t>
  </si>
  <si>
    <t>NARDINI APORE</t>
  </si>
  <si>
    <t xml:space="preserve">MANUTENÇÃO EM DESFIBRADOR DVU 100" </t>
  </si>
  <si>
    <t>NARDINI AGROINDUSTRIAL LTDA</t>
  </si>
  <si>
    <t>MANUTENÇÃO EM CONJUNTO PICADOR COP8 84”:  CONFORME LAUDO 23602/2025 REV.1</t>
  </si>
  <si>
    <t>MANUTENÇÃO EM CONJUNTO PICADOR FOOL 84”:  CONFORME LAUDO 23601/2025 REV.1</t>
  </si>
  <si>
    <t>EIXO OSCILANTE PARA DESFIBRADOR DE CANA  Ø 76,2 X  2320MM</t>
  </si>
  <si>
    <t>VITERRA UNIDADE NOVA UNIALCO (NU)</t>
  </si>
  <si>
    <t>EIXO OSCILANTE PARA DESFIBRADOR DE CANA Ø 75 X 2160MM</t>
  </si>
  <si>
    <t>CHAVETA EXTREMIDADE DOS SUPORTES INTERNOS</t>
  </si>
  <si>
    <t>TIRANTE DE FECHAMENTO DO ROTOR DESFIBRADOR COP 5 84"</t>
  </si>
  <si>
    <t>TIRANTE DE FECHAMENTO DO ROTOR PICADOR COP 5 84"</t>
  </si>
  <si>
    <t>VITERRA UNIDADE RIO VERMELHO (RV)</t>
  </si>
  <si>
    <t>EIXO OSCILANTE PARA DESFIBRADOR DE CANA Ø 75 X 1085MM</t>
  </si>
  <si>
    <t>EIXO OSCILANTE PARA DESFIBRADOR DE CANA Ø 75 X 1135MM</t>
  </si>
  <si>
    <t>AURA BRAZIL</t>
  </si>
  <si>
    <t>RECURSO</t>
  </si>
  <si>
    <t>DESCRIÇÃO</t>
  </si>
  <si>
    <t>LOCALIZ.</t>
  </si>
  <si>
    <t>PROCESSO PRINCIPAL</t>
  </si>
  <si>
    <t>TURNOS</t>
  </si>
  <si>
    <t>HC ATUAL</t>
  </si>
  <si>
    <t>HRS/TURNO</t>
  </si>
  <si>
    <t>TOTAL/HRS
DIA</t>
  </si>
  <si>
    <t>DIAS /
MÊS</t>
  </si>
  <si>
    <t>TOTAL HRS MÊS</t>
  </si>
  <si>
    <t>1º TURNO</t>
  </si>
  <si>
    <t>2º TURNO</t>
  </si>
  <si>
    <t>DISPONIVEL</t>
  </si>
  <si>
    <t>PLAINA M. BONAR - 106</t>
  </si>
  <si>
    <t>CAMISAS</t>
  </si>
  <si>
    <t>Nilson S. (Mineiro)</t>
  </si>
  <si>
    <t>PLAINA M. PIETRO - 107</t>
  </si>
  <si>
    <t>PENTE / BAGAC.</t>
  </si>
  <si>
    <t>Rufino</t>
  </si>
  <si>
    <t>FURADEIRA RADIAL HCP - 112</t>
  </si>
  <si>
    <t>GERAL</t>
  </si>
  <si>
    <t>Luiz Fernando*</t>
  </si>
  <si>
    <t>TORNO HORIZONTAL TP4000 - 118</t>
  </si>
  <si>
    <t>André (Gordim)</t>
  </si>
  <si>
    <t>Gabriel da Silva</t>
  </si>
  <si>
    <t>TORNO HORIZONTAL ROMI - 121</t>
  </si>
  <si>
    <t>Lazaro (Rato)</t>
  </si>
  <si>
    <t>TORNO VERTICAL  L.SOEST - 123</t>
  </si>
  <si>
    <t xml:space="preserve">RODETES </t>
  </si>
  <si>
    <t>Lucas</t>
  </si>
  <si>
    <t>Julio Piovesan</t>
  </si>
  <si>
    <t>TORNO VERTICAL WEBST - 124</t>
  </si>
  <si>
    <t>Luiz Carlos</t>
  </si>
  <si>
    <t>MANDRILHADORA FISHER - 151</t>
  </si>
  <si>
    <t>MANDRILHADORA SCHIESS - 210</t>
  </si>
  <si>
    <t>CAMISAS/GERAL</t>
  </si>
  <si>
    <t>Marcelo</t>
  </si>
  <si>
    <t>Agnaldo</t>
  </si>
  <si>
    <t>TORNO HORIZONTAL POREBA - 328</t>
  </si>
  <si>
    <t>PENTE/BAGAC./ CHAVETA</t>
  </si>
  <si>
    <t>Paulo R. (Betinho)</t>
  </si>
  <si>
    <t>MANDRILHADORA WOTAN - 284</t>
  </si>
  <si>
    <t>Usi 02</t>
  </si>
  <si>
    <t>Jorge (Nenê)</t>
  </si>
  <si>
    <t>TORNO HORIZONTAL POREBA 12.000 - 393</t>
  </si>
  <si>
    <t>Rodrigo</t>
  </si>
  <si>
    <t>Polanski Andrezzo</t>
  </si>
  <si>
    <t>TORNO VERTICAL SHIESS 2000 - 395</t>
  </si>
  <si>
    <t>Nivaldo (Caçapa)</t>
  </si>
  <si>
    <t>Clóvis</t>
  </si>
  <si>
    <t>TORNO VERT. TITAN SC-27  2500 - 396</t>
  </si>
  <si>
    <t>EIXOS</t>
  </si>
  <si>
    <t>Marcos Magal</t>
  </si>
  <si>
    <t>MANDRILHADORA SCHARMAN - 433</t>
  </si>
  <si>
    <t>Jeferson</t>
  </si>
  <si>
    <t>BROQUEADORA - 489</t>
  </si>
  <si>
    <t>Tiago</t>
  </si>
  <si>
    <t>Braz Neto</t>
  </si>
  <si>
    <t>MANDRILHADORA TOS WHN(Q) - 493</t>
  </si>
  <si>
    <t>INDUSTRIAL</t>
  </si>
  <si>
    <t>Bruce</t>
  </si>
  <si>
    <t>Diego</t>
  </si>
  <si>
    <t>TORNO HORIZONTAL NILES - 561</t>
  </si>
  <si>
    <t>Washington (Lambão)</t>
  </si>
  <si>
    <t>TORNO HORIZONTAL KRAMATORSKY - 609</t>
  </si>
  <si>
    <t>Douglas (Borrachinha)</t>
  </si>
  <si>
    <t>FRESESADORA HEYLIGENT - 610</t>
  </si>
  <si>
    <t>Cicero</t>
  </si>
  <si>
    <t>FURADEIRA SKODA - 613</t>
  </si>
  <si>
    <t>MANDRILHADORA SKODA - 327</t>
  </si>
  <si>
    <t>Antonio C. (Mascote)</t>
  </si>
  <si>
    <t>TORNO HORIZONTAL ZERBST FICHER TP-3000 - 117</t>
  </si>
  <si>
    <t>Edilson</t>
  </si>
  <si>
    <t>Erlon Custódio Da Silva</t>
  </si>
  <si>
    <t>Furadeira Radial CSEPEL</t>
  </si>
  <si>
    <t>Usi 01</t>
  </si>
  <si>
    <t>Gian</t>
  </si>
  <si>
    <t>Torno Hor. Tonani</t>
  </si>
  <si>
    <t>CAMISAS IMP.</t>
  </si>
  <si>
    <t>Torno Vert. Titan 4000</t>
  </si>
  <si>
    <t>Marcus</t>
  </si>
  <si>
    <t>Christian</t>
  </si>
  <si>
    <t>Fresad./Serra Droop Rein</t>
  </si>
  <si>
    <t>Daminhão</t>
  </si>
  <si>
    <t>Fabiano</t>
  </si>
  <si>
    <t>EIXOS/INDUSTRIAL</t>
  </si>
  <si>
    <t>CENTRO DE TRABALHO</t>
  </si>
  <si>
    <t>CAPACIDADE MÊS (Hrs)</t>
  </si>
  <si>
    <t>OCUPAÇÃO (Hrs)</t>
  </si>
  <si>
    <t>% de OCUPAÇÃO</t>
  </si>
  <si>
    <t>GRAFITAMENTO</t>
  </si>
  <si>
    <t>SOLDA</t>
  </si>
  <si>
    <t>ARCO SUBMERSO DUPLO CABEÇOTE BAMBOZZI</t>
  </si>
  <si>
    <t>ARCO SUBMERSO MULLER - SOLDA FLANGES</t>
  </si>
  <si>
    <t>MAQUINA DE TRATAMENTO TERMICO SICORT (ALIVIO)</t>
  </si>
  <si>
    <t>CELULA DE SOLDA P/ CAMISA - BASE E LATERAL</t>
  </si>
  <si>
    <t>CELULA DE SOLDA P/ CAMISA - PICOTE MANUAL</t>
  </si>
  <si>
    <t>CELULA DE SOLDA P/ CAMISA - PICOTE AUTOMATICO</t>
  </si>
  <si>
    <t>CELULA DE SOLDA P/ CAMISA - CHAPISCO</t>
  </si>
  <si>
    <t>CELULA DE SOLDA P/ CAMISA - LATERAL INOX</t>
  </si>
  <si>
    <t>MONTAGEM (PREPARADOR DE PEÇA)</t>
  </si>
  <si>
    <t>MONTAGEM (MONTAGEM DE MOENDA)</t>
  </si>
  <si>
    <t>RECEBIMENTO</t>
  </si>
  <si>
    <t>DESMONTAGEM</t>
  </si>
  <si>
    <t>LAUDO EM EIXO</t>
  </si>
  <si>
    <t>REFRISAMENTO</t>
  </si>
  <si>
    <t>SERVIÇO EM EIXO</t>
  </si>
  <si>
    <t>MONTAGEM</t>
  </si>
  <si>
    <t>2° USINAGEM</t>
  </si>
  <si>
    <t>BROQUEAMENTO</t>
  </si>
  <si>
    <t>LAUDO EM MANCAIS</t>
  </si>
  <si>
    <t>LAUDO EM FLANGES</t>
  </si>
  <si>
    <t>CAMISAS REFRISADAS:</t>
  </si>
  <si>
    <t>GRAFITAMENTO/RETÍFICA</t>
  </si>
  <si>
    <t>SOLDAGEM DE BASE</t>
  </si>
  <si>
    <t>SOLDAGEM DE SOBRE BASE</t>
  </si>
  <si>
    <t>SOLDAGEM DE TRAVAMENTO LATERAL</t>
  </si>
  <si>
    <t>SOLDAGEM DE PICOTES</t>
  </si>
  <si>
    <t>SOLDAGEM DE CHAPISCO</t>
  </si>
  <si>
    <t>EXPEDIÇÃO</t>
  </si>
  <si>
    <t>FUROS E ROSCAS DA FACE</t>
  </si>
  <si>
    <t>FURAÇÃO PARA MONT. DAS BOQUILHAS</t>
  </si>
  <si>
    <t>MONTAGEM DAS BOQUILHAS</t>
  </si>
  <si>
    <t>ENCAMISAMENTO</t>
  </si>
  <si>
    <t>RECEBIMENTO DO FUNDIDO</t>
  </si>
  <si>
    <t>CAMISAS ALTA DRENAGEM NOVA:</t>
  </si>
  <si>
    <t>CAMISA CONVENCIONAL NOVA:</t>
  </si>
  <si>
    <t>USINAGEM DA BARRIGA (PLAINA)</t>
  </si>
  <si>
    <t>USINAR FACES (COMPRIMENTO)</t>
  </si>
  <si>
    <t>SERRAR FRISOS</t>
  </si>
  <si>
    <t>USINAR ENCAIXE EM ACABAMENTO</t>
  </si>
  <si>
    <t>EXECUTAR FUROS E ROSCAS</t>
  </si>
  <si>
    <t>BAGACEIRAS NOVAS S/ SOLDA</t>
  </si>
  <si>
    <t>BAGACEIRAS NOVAS C/ SOLDA</t>
  </si>
  <si>
    <t>METALIZAÇÃO DOS DENTES</t>
  </si>
  <si>
    <t>USINAGEM DO ENCAIXE E FACE OPOSTA</t>
  </si>
  <si>
    <t>USINAR AS FACES (COMPRIMENTO)</t>
  </si>
  <si>
    <t>EXECUTAR FUROS</t>
  </si>
  <si>
    <t>SERRAR FRISOS  (RANHURA)</t>
  </si>
  <si>
    <t>PENTES CONVENCIONAL</t>
  </si>
  <si>
    <t>FLANGES</t>
  </si>
  <si>
    <t>USINAGEM DO REBAIXO</t>
  </si>
  <si>
    <t>REVESTIR COM SOLDA DURA</t>
  </si>
  <si>
    <t>RETIFICAR COM SOLDA DURA</t>
  </si>
  <si>
    <t>USINAGEM EM ACAB. DA FACE E SOLDA DURA</t>
  </si>
  <si>
    <t>EXECUTAR FUROS DE DRENAGEM (PARALELO)</t>
  </si>
  <si>
    <t>AÇUCAR E ETANOL</t>
  </si>
  <si>
    <t>MANCAIS</t>
  </si>
  <si>
    <t>CALHA</t>
  </si>
  <si>
    <t>USINAGEM DOS DIÂMETROS E FACES</t>
  </si>
  <si>
    <t>EXCUTAR FUROS E ROSCAS</t>
  </si>
  <si>
    <t>SOLDAR VIROLA</t>
  </si>
  <si>
    <t>SOLDAR CALHA</t>
  </si>
  <si>
    <t>OXICORTE DA CHAPA</t>
  </si>
  <si>
    <t>DESBASTAR PARA APLICAÇÃO DE SOLDA (INOX)</t>
  </si>
  <si>
    <t>APLICAR SOLDA DE INOX NAS FACES</t>
  </si>
  <si>
    <t>USINAR FACE DO BI-PARTIDO E FAZER REFRÊNCIAS</t>
  </si>
  <si>
    <t>USINAR DIÂMETRO INTERNO EM ACABAMENTO (PAR)</t>
  </si>
  <si>
    <t>USINAR FACES EM ACABAMENTO</t>
  </si>
  <si>
    <t>APLICAR SOLDA DE INOX NO DIÂMETRO</t>
  </si>
  <si>
    <t>OPERAÇÕES</t>
  </si>
  <si>
    <t xml:space="preserve">N° </t>
  </si>
  <si>
    <t>UN</t>
  </si>
  <si>
    <t>RAIZEN SERRA</t>
  </si>
  <si>
    <t>RAIZEN BARRA BONITA</t>
  </si>
  <si>
    <t>RAIZEN BONFIM</t>
  </si>
  <si>
    <t>RAIZEN UNIVALEM</t>
  </si>
  <si>
    <t>RAIZEN JUNQUEIRA</t>
  </si>
  <si>
    <t>RAIZEN IPAUSSU</t>
  </si>
  <si>
    <t>id_ordem_servico</t>
  </si>
  <si>
    <t>item</t>
  </si>
  <si>
    <t>cliente</t>
  </si>
  <si>
    <t>prz_contratual</t>
  </si>
  <si>
    <t>Nemak</t>
  </si>
  <si>
    <t>São Francisco</t>
  </si>
  <si>
    <t>Santo Antônio</t>
  </si>
  <si>
    <t>CLIENTE</t>
  </si>
  <si>
    <t>Coopcana</t>
  </si>
  <si>
    <t>Bela Vista</t>
  </si>
  <si>
    <t>Siemens</t>
  </si>
  <si>
    <t>Bazan</t>
  </si>
  <si>
    <t>Moreno Luiz Antônio</t>
  </si>
  <si>
    <t>Zilor Quata</t>
  </si>
  <si>
    <t>Brumazi</t>
  </si>
  <si>
    <t>Clealco - Clementina</t>
  </si>
  <si>
    <t>Raizen Taruma</t>
  </si>
  <si>
    <t>Ipiranga Descalvado</t>
  </si>
  <si>
    <t>AVP Mecânica Industrial Ltda-EPP</t>
  </si>
  <si>
    <t>Prensas Schuler</t>
  </si>
  <si>
    <t>Lasa Bioenergia</t>
  </si>
  <si>
    <t>Flowserve</t>
  </si>
  <si>
    <t>Cafealcool</t>
  </si>
  <si>
    <t>Henfel</t>
  </si>
  <si>
    <t>Melhoramentos Jussara</t>
  </si>
  <si>
    <t>Raizen Energia S.A  Passa Tempo</t>
  </si>
  <si>
    <t>ADDN</t>
  </si>
  <si>
    <t>Interunion</t>
  </si>
  <si>
    <t>Simisa</t>
  </si>
  <si>
    <t>Destilaria Agua Bonita</t>
  </si>
  <si>
    <t>Andritz Hydro S.A</t>
  </si>
  <si>
    <t>PENTE INF.</t>
  </si>
  <si>
    <t>CCM</t>
  </si>
  <si>
    <t>INSERTO</t>
  </si>
  <si>
    <t>CAIXA MANCAL</t>
  </si>
  <si>
    <t>Santo Angelo</t>
  </si>
  <si>
    <t>TAMPA</t>
  </si>
  <si>
    <t>ENGRENAGEM</t>
  </si>
  <si>
    <t>Vibromaq</t>
  </si>
  <si>
    <t>Fundição Moreno</t>
  </si>
  <si>
    <t>PISTA DE ROLAMENTO</t>
  </si>
  <si>
    <t>Raizen Paralcool</t>
  </si>
  <si>
    <t>BASE</t>
  </si>
  <si>
    <t>POLIA</t>
  </si>
  <si>
    <t>BAGACEIRA 37X78</t>
  </si>
  <si>
    <t>Clealco - Queiroz</t>
  </si>
  <si>
    <t>CABEÇOTE HIDRAULICO</t>
  </si>
  <si>
    <t>TRAVA DO BRAÇO</t>
  </si>
  <si>
    <t>BAGACEIRA 90"</t>
  </si>
  <si>
    <t>SUPORTE DA BAGACEIRA 50X90</t>
  </si>
  <si>
    <t>Raizen Energia S.A  Lagoa da Prata</t>
  </si>
  <si>
    <t>SUPORTE DO PENTE SUPERIOR</t>
  </si>
  <si>
    <t>CASTELO DIREITO 46x84/90</t>
  </si>
  <si>
    <t>CASTELO ESQUERDO 46x84/90</t>
  </si>
  <si>
    <t>CUBO</t>
  </si>
  <si>
    <t>VOLANTE</t>
  </si>
  <si>
    <t>Hacker</t>
  </si>
  <si>
    <t>CESTO</t>
  </si>
  <si>
    <t>Fresadora Sant'ana</t>
  </si>
  <si>
    <t>FLANGE</t>
  </si>
  <si>
    <t>CARCAÇA INFERIOR</t>
  </si>
  <si>
    <t>EXCENTRICO</t>
  </si>
  <si>
    <t>PENTE INFERIOR</t>
  </si>
  <si>
    <t>CORPO</t>
  </si>
  <si>
    <t>SEMI ANEL</t>
  </si>
  <si>
    <t>PORTA MATRIZ MOVEL</t>
  </si>
  <si>
    <t>CABEÇA</t>
  </si>
  <si>
    <t>BLOCO</t>
  </si>
  <si>
    <t>SOBREPOSTA</t>
  </si>
  <si>
    <t>SOBREPOSTA GUIA</t>
  </si>
  <si>
    <t>Guabira</t>
  </si>
  <si>
    <t>CARCAÇA SUP.S4800</t>
  </si>
  <si>
    <t>PORTA PALHETA</t>
  </si>
  <si>
    <t>BAGACEIRA 84"</t>
  </si>
  <si>
    <t>MANCAL C125</t>
  </si>
  <si>
    <t>SUPORTE PLANETARIO</t>
  </si>
  <si>
    <t>sequencia</t>
  </si>
  <si>
    <t>codigo_peca</t>
  </si>
  <si>
    <t>seq_peca</t>
  </si>
  <si>
    <t>qtde_planejada</t>
  </si>
  <si>
    <t>lib_fundido_prev</t>
  </si>
  <si>
    <t>lib_fundido_real</t>
  </si>
  <si>
    <t>descr_peca</t>
  </si>
  <si>
    <t>PENTE CONVENCIONAL 66" MODELO 578</t>
  </si>
  <si>
    <t>Metso - 299</t>
  </si>
  <si>
    <t>BOJO MP1000(Bowl)</t>
  </si>
  <si>
    <t>CABOT</t>
  </si>
  <si>
    <t>COROA DENTADA</t>
  </si>
  <si>
    <t>Metso - 152</t>
  </si>
  <si>
    <t>MANTA HP500</t>
  </si>
  <si>
    <t>PENTE TIPO RETO MOENDA DEDINI 37X78 MOD.548</t>
  </si>
  <si>
    <t>WEG Turbinas</t>
  </si>
  <si>
    <t>CARCAÇA SUPERIOR</t>
  </si>
  <si>
    <t>ArcelorMittal Brasil S.A.</t>
  </si>
  <si>
    <t>ENGRENAGEM INTERNA</t>
  </si>
  <si>
    <t>MANCAL C140</t>
  </si>
  <si>
    <t>CABEÇOTE LATERAL DE ENTRADA MD 2300</t>
  </si>
  <si>
    <t>CABEÇOTE LARERAL DE PRESSÃO MD 2300</t>
  </si>
  <si>
    <t>MANTA HP400</t>
  </si>
  <si>
    <t>CAMISA SUPERIOR Ø1120 MD 2200</t>
  </si>
  <si>
    <t>CAMISA SUPERIOT Ø1100 75"</t>
  </si>
  <si>
    <t>CABEÇA MP800 FUND. C/ DESBASTE</t>
  </si>
  <si>
    <t>Zilor - Salto Botelho Agroenergia</t>
  </si>
  <si>
    <t>CAMISA SUPERIOR Ø925 54"</t>
  </si>
  <si>
    <t>CAMISA  SUPERIOR Ø960 54"</t>
  </si>
  <si>
    <t>CAMISA INFERIOR Ø970</t>
  </si>
  <si>
    <t>CAMISA INFERIOR Ø970 54"</t>
  </si>
  <si>
    <t>RODETE MD Z15 Ø1090 54"</t>
  </si>
  <si>
    <t>Komatsu</t>
  </si>
  <si>
    <t>CARRIER RODA MOTORIZADA</t>
  </si>
  <si>
    <t>Raizen Energia S.A  Zanin</t>
  </si>
  <si>
    <t>RODETE MD Ø1190 66"</t>
  </si>
  <si>
    <t>RODETE MD Z15 Ø1330 78"</t>
  </si>
  <si>
    <t>Raizen Benalcool</t>
  </si>
  <si>
    <t>RODETE MOENDA 54" Z15 Ø1115MM</t>
  </si>
  <si>
    <t>Raizen Energia S.A - Continental</t>
  </si>
  <si>
    <t>RODETE RM Z15 Ø1175 66"</t>
  </si>
  <si>
    <t>RODETE Z15 Ø1132 66"</t>
  </si>
  <si>
    <t>Raizen Destivale</t>
  </si>
  <si>
    <t>RODETE MD Z15 Ø1090 60"</t>
  </si>
  <si>
    <t>RODETE MD Z15 Ø115 60"</t>
  </si>
  <si>
    <t>Raizen Gasa</t>
  </si>
  <si>
    <t>RODETE MD Ø1078 54"</t>
  </si>
  <si>
    <t>Raizen Mundial</t>
  </si>
  <si>
    <t>RODETE MD Z15 Ø1065 54"</t>
  </si>
  <si>
    <t>RODETE MD Z15 Ø1233 66"</t>
  </si>
  <si>
    <t>RODETE RP Z15 Ø1168 MD2000</t>
  </si>
  <si>
    <t>RODETE RP Z21 Ø1550 MD 2000</t>
  </si>
  <si>
    <t>Raízen - Unidade Santa Cândida</t>
  </si>
  <si>
    <t>RODETE MD  Z15 Ø1349 2000</t>
  </si>
  <si>
    <t>RODETE MD Ø1320 2000</t>
  </si>
  <si>
    <t>Raizen São Francisco</t>
  </si>
  <si>
    <t>RODETE MO Z15 Ø1132 66"</t>
  </si>
  <si>
    <t>RODETE MD Z15 Ø1190 66"</t>
  </si>
  <si>
    <t>RODETE DM Z15 Ø1150 66"</t>
  </si>
  <si>
    <t>RODETE MD Z15 Ø950 54"</t>
  </si>
  <si>
    <t>RODETE MD Z15 Ø1078 60"</t>
  </si>
  <si>
    <t>Raizen Energia S.A - Vale do Rosário</t>
  </si>
  <si>
    <t>RODETE MD Z15 Ø1223 72"</t>
  </si>
  <si>
    <t>RODETE RM Z15 Ø1090 72"</t>
  </si>
  <si>
    <t>RODETE Z15 Ø1075 78"</t>
  </si>
  <si>
    <t>Santa Terezinha Terra Rica</t>
  </si>
  <si>
    <t>MUNHÃO 54"</t>
  </si>
  <si>
    <t>SUPORTE DA BAGACEIRA 78"</t>
  </si>
  <si>
    <t>MUNHÃO 78"</t>
  </si>
  <si>
    <t>SUPORTE DA BAGACEIRA  54"</t>
  </si>
  <si>
    <t>PENTE TIPO RETO 90" MOD.681</t>
  </si>
  <si>
    <t>Santa Terezinha - Unidade Tapejara</t>
  </si>
  <si>
    <t>CAMISA DE ALTA Ø1285 84"</t>
  </si>
  <si>
    <t>CAMISA SUPERIOR Ø1285 84"</t>
  </si>
  <si>
    <t>CAMISA SUPERIOR Ø1270 84"</t>
  </si>
  <si>
    <t>CAMISA INFERIOR Ø1320 84"</t>
  </si>
  <si>
    <t>CAMISA INFERIOT Ø126084"</t>
  </si>
  <si>
    <t>CAMISA INFERIOR Ø1310 84"</t>
  </si>
  <si>
    <t>CAMISA RP Ø1150 84"</t>
  </si>
  <si>
    <t>CAMISA RP ¤7 Ø1146 84"</t>
  </si>
  <si>
    <t>BRAÇO DO PENTE DIREITO 84"</t>
  </si>
  <si>
    <t>BRAÇO DO PENTE ESQUERDO 84"</t>
  </si>
  <si>
    <t>SUPOTTE DO PENTE 84"</t>
  </si>
  <si>
    <t>Acucarera Quata S.A - Barra Grande</t>
  </si>
  <si>
    <t>RODETE RP Z15 Ø920</t>
  </si>
  <si>
    <t>Santa Terezinha Iguatemi</t>
  </si>
  <si>
    <t>RODETE MD Z15 Ø1060 54"</t>
  </si>
  <si>
    <t>CAMISA INFERIOR 54" Ø950</t>
  </si>
  <si>
    <t>CAMISA SUPERIOR 54" Ø900</t>
  </si>
  <si>
    <t>CAMISA INFERIOR 54" Ø960</t>
  </si>
  <si>
    <t>CAMISA SUPERIOR 54" Ø920</t>
  </si>
  <si>
    <t>Sandvik Vespasiano</t>
  </si>
  <si>
    <t>CARC. SUP. CH660 C/ USIN.</t>
  </si>
  <si>
    <t>REVESTIMENTO DA BORDA</t>
  </si>
  <si>
    <t>CABEÇA MP1000 ( HEAD )</t>
  </si>
  <si>
    <t>Bio Sonda</t>
  </si>
  <si>
    <t>PILÃO</t>
  </si>
  <si>
    <t>Dana Industrias Ltda. (Campinas)</t>
  </si>
  <si>
    <t>CAIXA INFERIOR</t>
  </si>
  <si>
    <t>CAIXA SUPERIOR</t>
  </si>
  <si>
    <t>CABEÇOTE 6089 S/ USIN.</t>
  </si>
  <si>
    <t>PENTE SUP.AÇO 78"</t>
  </si>
  <si>
    <t>PENTE SUP.AÇO MD 30X54  MOD 660</t>
  </si>
  <si>
    <t>PENTE SUP.AÇO MD 34X59</t>
  </si>
  <si>
    <t>RODETE RP Z15 Ø1062 54"</t>
  </si>
  <si>
    <t>BAGACEIRA  54"</t>
  </si>
  <si>
    <t>BAGACEIRA 54"</t>
  </si>
  <si>
    <t>BAGACEIRA 59"</t>
  </si>
  <si>
    <t>BAGACEIRA 78"</t>
  </si>
  <si>
    <t>BAGACEIRA 60"</t>
  </si>
  <si>
    <t>RODETE MD Z15 Ø1130</t>
  </si>
  <si>
    <t>RODETE MD Z15 Ø1110</t>
  </si>
  <si>
    <t>RODETE MD Z15 Ø1045 54"</t>
  </si>
  <si>
    <t>CAMISA SUPERIOR Ø876 54"</t>
  </si>
  <si>
    <t>CAMISA SUPERIOR ¤7886 54"</t>
  </si>
  <si>
    <t>CAMISA SUPERIOR Ø886 54"</t>
  </si>
  <si>
    <t>CAMISA SUPERIOR Ø886 59"</t>
  </si>
  <si>
    <t>CAMISA INFERIOR Ø886 59"</t>
  </si>
  <si>
    <t>CAMISA INFERIOR 78"</t>
  </si>
  <si>
    <t>CAMISA INTFERIOR 60"</t>
  </si>
  <si>
    <t>CAMISA SUPERIOR Ø876 60"</t>
  </si>
  <si>
    <t>CAMISA INFERIOR Ø886 60"</t>
  </si>
  <si>
    <t>CAMISA RP Ø820 54"</t>
  </si>
  <si>
    <t>Uberaba</t>
  </si>
  <si>
    <t>CAMISA INFERIOR Ø1200 78"</t>
  </si>
  <si>
    <t>CAMISA INFERIOR Ø1040 66"</t>
  </si>
  <si>
    <t>Zanini Serviços</t>
  </si>
  <si>
    <t>CABEÇA HP600</t>
  </si>
  <si>
    <t>Rhinus Indústria de Máquinas e Equipamentos</t>
  </si>
  <si>
    <t>BAGACEURA MD 2200</t>
  </si>
  <si>
    <t>BAGACEIRA MD 2200</t>
  </si>
  <si>
    <t>RODETE MD Z15 Ø1265 78"</t>
  </si>
  <si>
    <t>RODETE MD Z15 Ø1055 66"</t>
  </si>
  <si>
    <t>RODETE Z15 MD Ø1070 66"</t>
  </si>
  <si>
    <t>CARCAÇA VALV.FECHO RAPIDO</t>
  </si>
  <si>
    <t>Caçu</t>
  </si>
  <si>
    <t>PENTE INF.CONVENCIONAL MOD.574</t>
  </si>
  <si>
    <t>CORPO DO CABEÇOTE</t>
  </si>
  <si>
    <t>RODETE MD Z15 Ø1465 90"</t>
  </si>
  <si>
    <t>RODETE RP Z20 Ø1810 90"</t>
  </si>
  <si>
    <t>RODETE Z15 Ø1410 90"</t>
  </si>
  <si>
    <t>CABEÇOTE LATERAL DE ENTRADA 46 X 90"</t>
  </si>
  <si>
    <t>CABEÇOTE LATERAL DE SAÍDA 46 X 90"</t>
  </si>
  <si>
    <t>CAIXA MANCAL INFERIOR 46 X 90"</t>
  </si>
  <si>
    <t>CAPA MANCAL INFERIOR 46 X 90"</t>
  </si>
  <si>
    <t>CAIXA MANCAL SUPERIOR 46 X 90"</t>
  </si>
  <si>
    <t>PORCA FIXAÇÃO CABEÇOTE LATERAL 46 X 90"</t>
  </si>
  <si>
    <t>PARAFUSO FIXAÇÃO CABEÇOTE LATERAL 46 X 90"</t>
  </si>
  <si>
    <t>ORELHA DE ARTICULAÇÃO DIREITA 46 X 90"</t>
  </si>
  <si>
    <t>ORELHA DE ARTICULAÇÃO ESQUERDA 46 X 90"</t>
  </si>
  <si>
    <t>MUNHÃO 46 X 90"</t>
  </si>
  <si>
    <t>MANCAL RP PARTE SUP. 90"</t>
  </si>
  <si>
    <t>BUCHA PARA ANEIS INTERNO</t>
  </si>
  <si>
    <t>SUPORTE DA BAGACEIRA</t>
  </si>
  <si>
    <t>BUCHA ANEL DE VEDAÇÃO 90"</t>
  </si>
  <si>
    <t>BRAÇO DE REGULAGEM 90"</t>
  </si>
  <si>
    <t>SUPORTE DO TIRANTE 90"</t>
  </si>
  <si>
    <t>PENTE SUP.CONVENCIONAL MOD.547</t>
  </si>
  <si>
    <t>CAMISA ENTRADA Ø1200 90"</t>
  </si>
  <si>
    <t>CAMISA SUP.ALTA.Ø1270 90"</t>
  </si>
  <si>
    <t>CAMISA SAIDA Ø1280 90"</t>
  </si>
  <si>
    <t>CAMISA RP Ø1120 90"</t>
  </si>
  <si>
    <t>MANCAL RP PARTE INF. 90"</t>
  </si>
  <si>
    <t>CAMISA ENTRADA Ø1210 90"</t>
  </si>
  <si>
    <t>CAMISA SUPERIOR ALTA Ø1270 90"</t>
  </si>
  <si>
    <t>CAMISA SAIDA Ø1300 90"</t>
  </si>
  <si>
    <t>CAMISA RP Ø1110 90"</t>
  </si>
  <si>
    <t>RODETE Z15 Ø1445</t>
  </si>
  <si>
    <t>RODETE RP Z20 Ø1750 90"</t>
  </si>
  <si>
    <t>RODETE RP Z15 Ø1360 90"</t>
  </si>
  <si>
    <t>CASTELO DIREITO 46 X 90"</t>
  </si>
  <si>
    <t>CASTELO ESQUERDO 46 X 90"</t>
  </si>
  <si>
    <t>DIANA BIOENERGIA</t>
  </si>
  <si>
    <t>CAMISA INFERIOR Ø845 48"</t>
  </si>
  <si>
    <t>CAMISA ALTA Ø815 48"</t>
  </si>
  <si>
    <t>CAMISA ALTA Ø840 48"</t>
  </si>
  <si>
    <t>CAMISA ALTA Ø850 48"</t>
  </si>
  <si>
    <t>CAMISA RP Ø770 48"</t>
  </si>
  <si>
    <t>BAGACEIRA 48"</t>
  </si>
  <si>
    <t>SUPORTE  DA BAGACEIRA 48"</t>
  </si>
  <si>
    <t>PENTE SUP. INSERTO 48"</t>
  </si>
  <si>
    <t>RODETE RP Z15 Ø915 48"</t>
  </si>
  <si>
    <t>RODETE RP Z20 Ø1060 48"</t>
  </si>
  <si>
    <t>RODETE RM Z15 Ø850 48"</t>
  </si>
  <si>
    <t>RODETE RP Z23 Ø1080 48"</t>
  </si>
  <si>
    <t>Atvos- Santa Luzia</t>
  </si>
  <si>
    <t>BAGACEIRA  MD 2500</t>
  </si>
  <si>
    <t>BAGACEIRA MD 2300</t>
  </si>
  <si>
    <t>BAGACEIRA MD 2500</t>
  </si>
  <si>
    <t>MUNHÃO MD 2300</t>
  </si>
  <si>
    <t>CAMISA SUPERIOR Ø1600 MD 2500</t>
  </si>
  <si>
    <t>MP1000(Counterweight)</t>
  </si>
  <si>
    <t>PENTE 42X84 MOD 545</t>
  </si>
  <si>
    <t>PENTE 50X90 MOD.575</t>
  </si>
  <si>
    <t>PENTE TIPO RETO 84" MOD.679</t>
  </si>
  <si>
    <t>PENTE TIPO RETO 90" MOD.680</t>
  </si>
  <si>
    <t>PENTE SUP.42X84</t>
  </si>
  <si>
    <t>PENTE INF.MD.616</t>
  </si>
  <si>
    <t>PENTE TIPO RETO</t>
  </si>
  <si>
    <t>MS INTERNACIONAL</t>
  </si>
  <si>
    <t>CAMISA RP Ø650 48"</t>
  </si>
  <si>
    <t>CAMISA RO Ø650 48"</t>
  </si>
  <si>
    <t>CAMISA RP Ø 650 48"</t>
  </si>
  <si>
    <t>CAMISA INERIOR Ø730 48"</t>
  </si>
  <si>
    <t>CAMISA INFERIOT Ø730 48"</t>
  </si>
  <si>
    <t>CAMISA INFERIOR Ø730 48"</t>
  </si>
  <si>
    <t>CAMISA ALTA Ø700 48"</t>
  </si>
  <si>
    <t>CAMISA ALTA Ø720 48"</t>
  </si>
  <si>
    <t>RODETE Z15 MD Ø746 48"</t>
  </si>
  <si>
    <t>RODETE RP Z19 Ø920 48"</t>
  </si>
  <si>
    <t>RODETE RP Z15 Ø730 48"</t>
  </si>
  <si>
    <t>RODETE Z16 MD Ø795 48"</t>
  </si>
  <si>
    <t>BRAÇO PENTE SUPERIOR LD. DIREITO</t>
  </si>
  <si>
    <t>BRAÇO PENTE SUPERIOR LD. ESQUERDO</t>
  </si>
  <si>
    <t>SUPORTE DO PENTE SUP 50X90</t>
  </si>
  <si>
    <t>Sao Jose da Estiva</t>
  </si>
  <si>
    <t>BAGACEIRA MD 78"</t>
  </si>
  <si>
    <t>RODETE RP Z2 Ø1580 78"</t>
  </si>
  <si>
    <t>RODETE RP Z17 Ø1266 78"</t>
  </si>
  <si>
    <t>MUNHÃO 84"</t>
  </si>
  <si>
    <t>CAMISA INFERIOR Ø1170 78"</t>
  </si>
  <si>
    <t>CAMISA SUPEROR Ø1140 78"</t>
  </si>
  <si>
    <t>CAMISA INERIOR Ø1170 78"</t>
  </si>
  <si>
    <t>CAMISA SUPERIOR Ø1160 78"</t>
  </si>
  <si>
    <t>CAMISA RP Ø1000 78"</t>
  </si>
  <si>
    <t>CAMISA SUPERIOR Ø1280 84'</t>
  </si>
  <si>
    <t>CAMISA SUPERIOR Ø1140 84"</t>
  </si>
  <si>
    <t>CAMISA INFERIO Ø1160 84"</t>
  </si>
  <si>
    <t>CAMISA SUPERIOR Ø1340 84"</t>
  </si>
  <si>
    <t>Hergen</t>
  </si>
  <si>
    <t>PONTA DE EIXO L.A S/USIN. H-2995</t>
  </si>
  <si>
    <t>BAGACEIRA 78''</t>
  </si>
  <si>
    <t>BAGACEIRA 84''</t>
  </si>
  <si>
    <t>Camisa Inferior 157 Ø 84"</t>
  </si>
  <si>
    <t>CAMISA INFERIOR AD  Ø 1380 MDA84"</t>
  </si>
  <si>
    <t>CAMISA 157Ø 1175 MM 78''</t>
  </si>
  <si>
    <t>CAMISA INFERIOR Ø 1195MM 78''</t>
  </si>
  <si>
    <t>CAMISA AD Ø 1350MM Ø 16X110MM 90''</t>
  </si>
  <si>
    <t>CAMISA Ø 11780MM 84''</t>
  </si>
  <si>
    <t>CAMISA Ø1280MM FRISOS  1.1/2  2655 FUROS DE DRENAGEM C/ Ø 16X100MM</t>
  </si>
  <si>
    <t>CAMISA SAISA Ø1000 72"</t>
  </si>
  <si>
    <t>PENTE MD 2300</t>
  </si>
  <si>
    <t>RODETE Z 15 Ø1560 84''</t>
  </si>
  <si>
    <t>BAGACEIRA  84"</t>
  </si>
  <si>
    <t>BAGACEIRA MD1700</t>
  </si>
  <si>
    <t>BAGACEIRA MDA1700</t>
  </si>
  <si>
    <t>BAGACEIRA MD 1700</t>
  </si>
  <si>
    <t>RODETE Z15 Ø1235 MD 1700</t>
  </si>
  <si>
    <t>CAMISA INFERIOR Ø1250 84"</t>
  </si>
  <si>
    <t>CAMISA SUPERIOR ALTA Ø1080 MD 1700</t>
  </si>
  <si>
    <t>CAMISA INFERIOR Ø1050 MD 1700</t>
  </si>
  <si>
    <t>CAMISA SUPERIOR ALTA Ø1070 MC1700</t>
  </si>
  <si>
    <t>CAMISA SUPERIOR  ALTA Ø1060 MD 1700</t>
  </si>
  <si>
    <t>Ipiranga Passos</t>
  </si>
  <si>
    <t>CAMISA ALTA Ø1080 66"</t>
  </si>
  <si>
    <t>Onix Minerals</t>
  </si>
  <si>
    <t>MANDIBULA FIXA</t>
  </si>
  <si>
    <t>CAMISA Ø1160EXT Ø610 84''</t>
  </si>
  <si>
    <t>CAMISA Ø1190EXT Ø610INT 84''</t>
  </si>
  <si>
    <t>CAMISA SAIDA Ø 1140 EXT Ø 560 INT 78''</t>
  </si>
  <si>
    <t>CAMISA SAIDA Ø1160 EXT Ø 560INT 78''</t>
  </si>
  <si>
    <t>CAMISA SAIDA Ø1060EXT Ø 560INT 78''</t>
  </si>
  <si>
    <t>CAMISA SAIDA Ø1100EXT Ø540INT 78''</t>
  </si>
  <si>
    <t>CAMISA SAIDAØ1160EXT Ø 560INT 78''</t>
  </si>
  <si>
    <t>CAMISA SAIDA Ø1140EXT Ø 560INT 78''</t>
  </si>
  <si>
    <t>CAMISA SAIDA Ø1160EXT Ø 560INT 78''</t>
  </si>
  <si>
    <t>CAMISA SAIDA Ø1270EXT Ø650INT MDA 2000mm</t>
  </si>
  <si>
    <t>CAMISA Ø950EXT Ø440INT 60''</t>
  </si>
  <si>
    <t>CAMISA SUP1571020EXT Ø470INT 60''</t>
  </si>
  <si>
    <t>CAMISA SUP157950EXT Ø440INT 60''</t>
  </si>
  <si>
    <t>CAMISA SUP157940EXT 157440INT 60''</t>
  </si>
  <si>
    <t>CAMISA SAIDAØ1000EXT 157440INT 60''</t>
  </si>
  <si>
    <t>CAMISA SAIDA Ø1000EXT Ø440INT 60''</t>
  </si>
  <si>
    <t>CAMISA SAIDA Ø935EXT Ø440INT 60''</t>
  </si>
  <si>
    <t>CAMISA INFERIOR Ø1270 MD 2200</t>
  </si>
  <si>
    <t>CAMISA INFERIOR Ø1000 66"</t>
  </si>
  <si>
    <t>CAMISA ALTA Ø960 66"</t>
  </si>
  <si>
    <t>CAMISA ALTA Ø970 66"</t>
  </si>
  <si>
    <t>PENTE CONVENCIONAL 66" MOD.694</t>
  </si>
  <si>
    <t>BAGACEIRA 66"</t>
  </si>
  <si>
    <t>RODETE Z19 RP Ø1277 66"</t>
  </si>
  <si>
    <t>RODETE Z15 RP Ø1135 66"</t>
  </si>
  <si>
    <t>RODETE Z19 RP Ø1382 66"</t>
  </si>
  <si>
    <t>RODETE Z15 MD Ø1110 66"</t>
  </si>
  <si>
    <t>RODETE Z16 Ø1090 54"</t>
  </si>
  <si>
    <t>Usina Santa Fé</t>
  </si>
  <si>
    <t>CAMISA ALTA Ø1280 MD2200</t>
  </si>
  <si>
    <t>REVESTIMENTO BORDA ( 07-446-217-001 )</t>
  </si>
  <si>
    <t>CAMISA ALTA Ø900 48"</t>
  </si>
  <si>
    <t>CAMISA INFERIOR Ø900 48"</t>
  </si>
  <si>
    <t>CAMISA INFERIOR Ø880 48"</t>
  </si>
  <si>
    <t>CAMISA SUOERIOR ALTA Ø910 48"</t>
  </si>
  <si>
    <t>MAYER WERKE</t>
  </si>
  <si>
    <t>POTE DE ESCORIA</t>
  </si>
  <si>
    <t>CAMISASUPERIOR ALTA Ø1160 78"</t>
  </si>
  <si>
    <t>CAMISA SUPERIOR ALTA Ø1140 78"</t>
  </si>
  <si>
    <t>CAMISA SUPERIOR ALTA Ø1160 78"</t>
  </si>
  <si>
    <t>CAMISA COMISA SUPERIOR ALTA Ø1150 78"</t>
  </si>
  <si>
    <t>CAMISA INFERIOR Ø1160 78"</t>
  </si>
  <si>
    <t>CAMISA ALTA Ø1400 90"</t>
  </si>
  <si>
    <t>CAMISA ALTA Ø1360 90"</t>
  </si>
  <si>
    <t>CAMISA INFERIOR Ø1420 90"</t>
  </si>
  <si>
    <t>CAMISA RP Ø1290 90"</t>
  </si>
  <si>
    <t>CAIXA DO MANCAL SUPERIOR 90"</t>
  </si>
  <si>
    <t>PENTE INFERIOR CONVENCIONAL MD 2000</t>
  </si>
  <si>
    <t>CAMISA SUPERIOR ALTA Ø1000 66"</t>
  </si>
  <si>
    <t>CAMISA INFERIOR Ø990 66"</t>
  </si>
  <si>
    <t>CONE DA MANTA CH660</t>
  </si>
  <si>
    <t>Cibrafertil</t>
  </si>
  <si>
    <t>CARCAÇA INFERIOR BT40</t>
  </si>
  <si>
    <t>CARCAÇA SUPERIOR BTEE40</t>
  </si>
  <si>
    <t>CAMISA SUPERIOR ALTA Ø1130 78"</t>
  </si>
  <si>
    <t>CAMISA SUPERIOR Ø1130 78"</t>
  </si>
  <si>
    <t>CAMISA INFETIOR Ø1140 78"</t>
  </si>
  <si>
    <t>CAMISA RP Ø950 78"</t>
  </si>
  <si>
    <t>PENTE INF.90" MOD. 574</t>
  </si>
  <si>
    <t>PENTE INF.90" MOD. 547</t>
  </si>
  <si>
    <t>PENTE 78" MOD.546</t>
  </si>
  <si>
    <t>PENTE INFERIOR CONVENCIONAL 78" MOD.616</t>
  </si>
  <si>
    <t>CAMISA INFERIOR Ø1140 72"</t>
  </si>
  <si>
    <t>CAMISA SUPERIOR Ø1100 72"</t>
  </si>
  <si>
    <t>CAMISA SUPERIOR Ø1130 72"</t>
  </si>
  <si>
    <t>CARCAÇA VAL.FECHO RAPIDO</t>
  </si>
  <si>
    <t>CAMISA INFERIOR ALTA 78"</t>
  </si>
  <si>
    <t>TRASEIRO</t>
  </si>
  <si>
    <t>REVESTIMENTO HP300</t>
  </si>
  <si>
    <t>REVESTIMENTO DO BRAÇO ARANHA 6089 S/USIN.</t>
  </si>
  <si>
    <t>CARCAÇA SUPERIOR BT20</t>
  </si>
  <si>
    <t>CARCAÇA INFERIOR BT20</t>
  </si>
  <si>
    <t>Tecnal</t>
  </si>
  <si>
    <t>RODETE MD Z15 Ø1315</t>
  </si>
  <si>
    <t>Lubeck</t>
  </si>
  <si>
    <t>ROLO</t>
  </si>
  <si>
    <t>PENTE INF. TIPO CONVENCIONAL MD 1700" MOD. 601</t>
  </si>
  <si>
    <t>PENTE SUP.CONV. 47 X84 MOD.610</t>
  </si>
  <si>
    <t>CAMISA INFERIOR ALTA Ø770</t>
  </si>
  <si>
    <t>CAMISA INF,Ø940 66"</t>
  </si>
  <si>
    <t>CAMISA SUP.Ø900 66"</t>
  </si>
  <si>
    <t>CAMISA  SUO. ALTA.Ø760 54"</t>
  </si>
  <si>
    <t>CAMISA SUP.ALTA Ø760 54"</t>
  </si>
  <si>
    <t>CAMIAS INF. ALTA Ø1260 90"</t>
  </si>
  <si>
    <t>CAMISA SUP. ALTA Ø1240 90"</t>
  </si>
  <si>
    <t>CAMISA INF.ALTA Ø1260 90"</t>
  </si>
  <si>
    <t>Cofco Potirendaba</t>
  </si>
  <si>
    <t>CAMISA SUPERIOR ALTA Ø1100 78"</t>
  </si>
  <si>
    <t>CAMISA SAIDA Ø1400 MD 2300</t>
  </si>
  <si>
    <t>CAMISA SAIDA ALTA Ø1130 78"</t>
  </si>
  <si>
    <t>CAMISA INFERIOR Ø1450 90"</t>
  </si>
  <si>
    <t>PENTE CONVENCINAL MD2300</t>
  </si>
  <si>
    <t>PENTE CONVENCINAL 37 X 78"</t>
  </si>
  <si>
    <t>SUPORTE DA BAGACEIRA  78"</t>
  </si>
  <si>
    <t>RODETE MD Z15 Ø1300</t>
  </si>
  <si>
    <t>RODETE MD Z15 Ø1250</t>
  </si>
  <si>
    <t>RODETE MD Z15 Ø1220</t>
  </si>
  <si>
    <t>VALVULA DE REGULAGEM</t>
  </si>
  <si>
    <t>RODETE MD Z17 Ø1074 66"</t>
  </si>
  <si>
    <t>RODETE MD Z17 Ø1075 84"</t>
  </si>
  <si>
    <t>RODETE Z17 Ø1088 84"</t>
  </si>
  <si>
    <t>RODETE Z17 Ø1095 84"</t>
  </si>
  <si>
    <t>CAIXA DE MANCAL SUPERIOR 48"</t>
  </si>
  <si>
    <t>CAIXA DE MANCAL INFERIOR 48"</t>
  </si>
  <si>
    <t>Fornac Ltda</t>
  </si>
  <si>
    <t>REVESTIMENTO DO BRAÇO DA ARANHA</t>
  </si>
  <si>
    <t>Pagrisa</t>
  </si>
  <si>
    <t>CAMISA ALTA Ø1030 66"</t>
  </si>
  <si>
    <t>CAMISA ALTA 91020 66"</t>
  </si>
  <si>
    <t>CAMISA INFERIOR Ø1030 66"</t>
  </si>
  <si>
    <t>CAMISA INFERIOR Ø1280 90"</t>
  </si>
  <si>
    <t>CAMISA ALTA Ø1090 72"</t>
  </si>
  <si>
    <t>PENTE INF. 72"</t>
  </si>
  <si>
    <t>PENTE INF. 90"MOD.574</t>
  </si>
  <si>
    <t>BAGACEIRA 72"</t>
  </si>
  <si>
    <t>Weg Equipamentos Elétricos</t>
  </si>
  <si>
    <t>CUBO ROTOR KAPLAN</t>
  </si>
  <si>
    <t>CARCAÇA SUPERIOR TB25</t>
  </si>
  <si>
    <t>CARCAÇA INFERIOR TB25</t>
  </si>
  <si>
    <t>CAMISA ALTA Ø860 54"</t>
  </si>
  <si>
    <t>CAMISA SAIDA Ø930 54"</t>
  </si>
  <si>
    <t>CAMISA SAIDA Ø870 54"</t>
  </si>
  <si>
    <t>CAMISA ALTA Ø880 54"</t>
  </si>
  <si>
    <t>PENTE INFERIOR CONVENCIONAL</t>
  </si>
  <si>
    <t>PEnte INF.CONVENCIONAL 90"</t>
  </si>
  <si>
    <t>Honda</t>
  </si>
  <si>
    <t>PORTA CAVIDADE FIXO</t>
  </si>
  <si>
    <t>CAMISA SAIDA Ø1030 66"</t>
  </si>
  <si>
    <t>CAMISA SUPERIOR Ø990 66"</t>
  </si>
  <si>
    <t>CAMISA SUPERIOR Ø1030 66"</t>
  </si>
  <si>
    <t>CAMISA RP Ø920 60"</t>
  </si>
  <si>
    <t>RODETE RP Z20 Ø1310 54"</t>
  </si>
  <si>
    <t>RODETE RP Z20 Ø1430 54"</t>
  </si>
  <si>
    <t>TECNOKOR</t>
  </si>
  <si>
    <t>BOJO HP800(Bowl)</t>
  </si>
  <si>
    <t>EXCENTRICO HP800 FUND. S/ USIN.</t>
  </si>
  <si>
    <t>ANEL MP1000 ( ADJ. RING)</t>
  </si>
  <si>
    <t>CARCAÇA SUP H4800</t>
  </si>
  <si>
    <t>PENTE CONVENCIONAL</t>
  </si>
  <si>
    <t>PENTE COVENCIONAL</t>
  </si>
  <si>
    <t>PENTE SUPERIOR OSCILANTE</t>
  </si>
  <si>
    <t>CAMISA SUPERIOR ALTA Ø1092 84"</t>
  </si>
  <si>
    <t>CAMISA INFERIOT ALTA Ø1104 84"</t>
  </si>
  <si>
    <t>CAMISA INFERIOT DE ALTA Ø 1104 84"</t>
  </si>
  <si>
    <t>CAMISA INFERIOR ALTA Ø 1104 84"</t>
  </si>
  <si>
    <t>CAMISA RP Ø1092 84"</t>
  </si>
  <si>
    <t>PENTE SUPERIOR</t>
  </si>
  <si>
    <t>LINS - USINA</t>
  </si>
  <si>
    <t>CAIXA DO MANCAL INFERIOR</t>
  </si>
  <si>
    <t>Itel</t>
  </si>
  <si>
    <t>CAMISA 20X36 Ø610</t>
  </si>
  <si>
    <t>ANEL AJUSTE HP800 (Adjustment ring)</t>
  </si>
  <si>
    <t>CABEÇA HP800 (Head)</t>
  </si>
  <si>
    <t>CONTRAPESO HP800 FUND. S/ USIN.</t>
  </si>
  <si>
    <t>CORPO DE PROVA PARA QUALIFICAÇÃO DE PROCEDIMENTO DE SOLDAGEM 410x164x56MM</t>
  </si>
  <si>
    <t>White Metal</t>
  </si>
  <si>
    <t>COLAR VERTICAL</t>
  </si>
  <si>
    <t>CONSTRUMEC</t>
  </si>
  <si>
    <t>ANEL CONCAVO</t>
  </si>
  <si>
    <t>CONTRA PESO HP800 (81890FA)</t>
  </si>
  <si>
    <t>EXCENTRICO HP800 (Eccentric)</t>
  </si>
  <si>
    <t>BOJO HP500 S/USINAGEM</t>
  </si>
  <si>
    <t>Aperam Acesita</t>
  </si>
  <si>
    <t>LUVA C/ USINAGEM</t>
  </si>
  <si>
    <t>PISTA DE ROLAMENTO ANGULAR</t>
  </si>
  <si>
    <t>PISTA DE ROLAMENTO RETO</t>
  </si>
  <si>
    <t>ROLO DE APOIO</t>
  </si>
  <si>
    <t>CARRETEL</t>
  </si>
  <si>
    <t>SUPLEMENTO LATERAL DO BARRAMENTO</t>
  </si>
  <si>
    <t>CAIXA DO CABEÇOTE</t>
  </si>
  <si>
    <t>TAMPA DO CABEÇOTE</t>
  </si>
  <si>
    <t>CORPO DA MESA LONGITUDTNAL</t>
  </si>
  <si>
    <t>BRAÇO ARTICULAÇÃO</t>
  </si>
  <si>
    <t>SUPORTE MOVEL</t>
  </si>
  <si>
    <t>CORPO DA MORSA</t>
  </si>
  <si>
    <t>RODETE MD Z 15 Ø1465 46X90</t>
  </si>
  <si>
    <t>RODETE RP Z 15 Ø1400 46X90</t>
  </si>
  <si>
    <t>RODETE RP Z 21 Ø1860 46X90</t>
  </si>
  <si>
    <t>RODETE RP Z 15 Ø1270 46X90</t>
  </si>
  <si>
    <t>RODETE RP Z 22 Ø1755 46X90</t>
  </si>
  <si>
    <t>RODETE RP Z22 Ø 1740 90"</t>
  </si>
  <si>
    <t>RODETE RP Ø1740 90"</t>
  </si>
  <si>
    <t>CAMISA INFERIOR Ø 560 36"</t>
  </si>
  <si>
    <t>CAMISA INFERIOR Ø550 36"</t>
  </si>
  <si>
    <t>CAMISA INFERIOR Ø 550 36"</t>
  </si>
  <si>
    <t>cAMISA RP Ø1030 78"</t>
  </si>
  <si>
    <t>Pemill</t>
  </si>
  <si>
    <t>QUEIXO DO BRITADOR</t>
  </si>
  <si>
    <t>PORTA PALHETAS</t>
  </si>
  <si>
    <t>CAPA DA ARANHA</t>
  </si>
  <si>
    <t>Ingenio Manuelita</t>
  </si>
  <si>
    <t>RODETE MD Z15 Ø 1340 78"</t>
  </si>
  <si>
    <t>MANDIBULA MOVEL</t>
  </si>
  <si>
    <t>CAMISA RP Ø760 54"</t>
  </si>
  <si>
    <t>San Juan</t>
  </si>
  <si>
    <t>CAMISA SUPERIOR Ø 810 60"</t>
  </si>
  <si>
    <t>REVESTIMENTO DA BORDA DA ARANHA DIREITO</t>
  </si>
  <si>
    <t>CARCAÇA HP500 FUND. S/USINAGEM</t>
  </si>
  <si>
    <t>CAMISA AD Ø1050 66"</t>
  </si>
  <si>
    <t>CAMISA AD Ø1170 84"</t>
  </si>
  <si>
    <t>CAMISA INF Ø1200 84"</t>
  </si>
  <si>
    <t>CAMISA RP Ø950 60"</t>
  </si>
  <si>
    <t>CAMISA RP Ø1080 78"</t>
  </si>
  <si>
    <t>CAMISA Ø1240 78"</t>
  </si>
  <si>
    <t>CAMISA AD Ø1240 78"</t>
  </si>
  <si>
    <t>CAMISA AD Ø1160 78"</t>
  </si>
  <si>
    <t>CAMISA AD Ø1060 66"</t>
  </si>
  <si>
    <t>CAMISA AD Ø1190 78"</t>
  </si>
  <si>
    <t>CAMISA AD Ø1110 66"</t>
  </si>
  <si>
    <t>CAMISA AD Ø1080 66"</t>
  </si>
  <si>
    <t>CAMISA AD Ø1090 66"</t>
  </si>
  <si>
    <t>CAMISA RP Ø940 66"</t>
  </si>
  <si>
    <t>CAMISA AD Ø1180 79"</t>
  </si>
  <si>
    <t>CAMISA INF Ø1140 79"</t>
  </si>
  <si>
    <t>CAMISA RP Ø1000 72"</t>
  </si>
  <si>
    <t>CAMISA AD Ø1320 2100mm</t>
  </si>
  <si>
    <t>CAMISA INF Ø1110 78"</t>
  </si>
  <si>
    <t>CAMISA INF Ø1150 78"</t>
  </si>
  <si>
    <t>CAMISA INF Ø1050 78"</t>
  </si>
  <si>
    <t>CAMISA AD Ø1150 78"</t>
  </si>
  <si>
    <t>CAMISA AD Ø1120 78"</t>
  </si>
  <si>
    <t>CAMISA AD Ø1170 78"</t>
  </si>
  <si>
    <t>PONTA DE EIXO S/ USIN. H-2380</t>
  </si>
  <si>
    <t>WEG Eq. Elétr. (1001 - WMO - Ferramentaria)</t>
  </si>
  <si>
    <t>BASE M06145F02</t>
  </si>
  <si>
    <t>Raizen Jatai</t>
  </si>
  <si>
    <t>CAMISA AD Ø1210 90"</t>
  </si>
  <si>
    <t>CAMISA INF Ø1220 84"</t>
  </si>
  <si>
    <t>CAMISA INF Ø1270 2200mm</t>
  </si>
  <si>
    <t>CAMISA INF Ø1260 84"</t>
  </si>
  <si>
    <t>CAMISA RP Ø1060 84"</t>
  </si>
  <si>
    <t>ELECTRO-MEC S.A</t>
  </si>
  <si>
    <t>CAMISA Ø810 48"</t>
  </si>
  <si>
    <t>Camisa Ø810 48"</t>
  </si>
  <si>
    <t>CAMISA Ø730 48"</t>
  </si>
  <si>
    <t>CAMISA Ø630 42"</t>
  </si>
  <si>
    <t>BOJO HP6 FUND. S/ USIN.</t>
  </si>
  <si>
    <t>CABEÇA HP6 FUND S/ USIN</t>
  </si>
  <si>
    <t>Agroindustrias San Jacinto S.A.A.</t>
  </si>
  <si>
    <t xml:space="preserve">RODETE Ø1092 66"_x000D_
</t>
  </si>
  <si>
    <t>CAMISA RP Ø1100 MD2000</t>
  </si>
  <si>
    <t>CAMISA RP Ø1100 2200mm</t>
  </si>
  <si>
    <t>Mult Engrenagem</t>
  </si>
  <si>
    <t>SUPORTE PLANETARIO S/ USINAGEM</t>
  </si>
  <si>
    <t>PÁ ROTOR FUND. S/ USIN.</t>
  </si>
  <si>
    <t>CARCAÇA INFERIOR CTE25-39</t>
  </si>
  <si>
    <t>CARCAÇA SUPERIOR CTE25-39</t>
  </si>
  <si>
    <t>CAMISA RP Ø1090 78"</t>
  </si>
  <si>
    <t>PESO</t>
  </si>
  <si>
    <t>PORCA DE REGULAGEM (92-020.156)</t>
  </si>
  <si>
    <t>PEÇA DE PRESSÃO (92-004.103)</t>
  </si>
  <si>
    <t>Fundiaço</t>
  </si>
  <si>
    <t>FUNDO DO CONVERTIDOR</t>
  </si>
  <si>
    <t>Icibra</t>
  </si>
  <si>
    <t>ENGRENAGEM FUND. C/ USIN. ACABAMENTO</t>
  </si>
  <si>
    <t>RODETE Z16 Ø990 48"</t>
  </si>
  <si>
    <t>CAMISA Ø560mm 36"</t>
  </si>
  <si>
    <t>CARCAÇA INFERIOR FUND. C/ USIN</t>
  </si>
  <si>
    <t>CARCAÇA SUPERIOR FUND. C/ USIN.</t>
  </si>
  <si>
    <t>Aura Brazil</t>
  </si>
  <si>
    <t>PENTE INF 78"</t>
  </si>
  <si>
    <t>PENTE SUP 78"</t>
  </si>
  <si>
    <t>PENTE INF 84"</t>
  </si>
  <si>
    <t>PENTE SUP 84"</t>
  </si>
  <si>
    <t>BRAÇO DO PENTE SUPERIOR DIREITO 54"x90"</t>
  </si>
  <si>
    <t>BRAÇO DO PENTE SUPERIOR ESQUERDO 54"x90"</t>
  </si>
  <si>
    <t>REVESTIMENTO HP350E</t>
  </si>
  <si>
    <t>CAIXA VALVULA REGULAGEM C/ FLANGE</t>
  </si>
  <si>
    <t>CAIXA VALVULA REGULAGEM (19166800)</t>
  </si>
  <si>
    <t>CARCAÇA VAL. FECHO RAPIDO FUN. S/ USIN.</t>
  </si>
  <si>
    <t>CAIXA VAL. REGULAGEM FUN. S/ USIN.</t>
  </si>
  <si>
    <t>BRAÇO REGULAGEM FUND. S/ USIN.</t>
  </si>
  <si>
    <t>CUBO ROTOR FUND. S/ USIN.</t>
  </si>
  <si>
    <t>MIOLO ROTOR FUND. S/ USIN.</t>
  </si>
  <si>
    <t>TAMPA FUND. S/ USIN.</t>
  </si>
  <si>
    <t>WHB Automotive S.A.</t>
  </si>
  <si>
    <t>PORTA CAVIDADE MOVEL S/ USIN.</t>
  </si>
  <si>
    <t>PORTA CAVIDADE FIXO S/ USIN.</t>
  </si>
  <si>
    <t>RODETE Z15 Ø1140 MDA 66"</t>
  </si>
  <si>
    <t>PORTA MATRIZ MÓVEL FUND. S/ USIN.</t>
  </si>
  <si>
    <t>PORTA MATRIZ FIXO FUND. S/ USIN.</t>
  </si>
  <si>
    <t>CONTRAPESO  HP450E</t>
  </si>
  <si>
    <t>PORTA CAVIDADE MOVEL</t>
  </si>
  <si>
    <t>CARCAÇA SUPERIOR CTE32-54 FUND. S/ USIN.</t>
  </si>
  <si>
    <t>CARCAÇA INFERIOR CTE32-54 FUND. S/ USIN.</t>
  </si>
  <si>
    <t xml:space="preserve">ROLO PFEIFFER FUND. S/ USIN._x000D_
</t>
  </si>
  <si>
    <t>COLUNA FUND. C/ USIN</t>
  </si>
  <si>
    <t>MESA MÓVEL FUND. C/ USIN</t>
  </si>
  <si>
    <t>CARCAÇA FECHO RAPIDO</t>
  </si>
  <si>
    <t>CAMISA Ø910 54"</t>
  </si>
  <si>
    <t>CAMISA Ø940 54"</t>
  </si>
  <si>
    <t>CAMISA Ø990 66"</t>
  </si>
  <si>
    <t>CAMISA Ø1050 66"</t>
  </si>
  <si>
    <t>CAMISA Ø1200 78"</t>
  </si>
  <si>
    <t>CAMISA Ø1360 90"</t>
  </si>
  <si>
    <t>CAMISA AD Ø1080 MDA 66"</t>
  </si>
  <si>
    <t>CAMISA SUPERIOR Ø1005 78"</t>
  </si>
  <si>
    <t>CAMISA ALTA Ø1050 78"</t>
  </si>
  <si>
    <t>CAMISA INFERIOR Ø1020 7/"</t>
  </si>
  <si>
    <t>CAMISA INFERIOR Ø1020 78"</t>
  </si>
  <si>
    <t>CAMISA INFERIOR Ø1010 78"</t>
  </si>
  <si>
    <t>Raizen - Paraiso</t>
  </si>
  <si>
    <t>CAMISA ALTA Ø1090 78"</t>
  </si>
  <si>
    <t>CARCAÇA HP450E</t>
  </si>
  <si>
    <t>PENTE INF CONVECIONAL 66"</t>
  </si>
  <si>
    <t>CABEÇOTE LATERAL</t>
  </si>
  <si>
    <t>RODETE Z-15 Ø1660MM 90"</t>
  </si>
  <si>
    <t>CAMISA ALTA Ø1060 66"</t>
  </si>
  <si>
    <t>PORTA MATRIZ MIVEL</t>
  </si>
  <si>
    <t>Item</t>
  </si>
  <si>
    <t>id</t>
  </si>
  <si>
    <t>Carteira Usin.</t>
  </si>
  <si>
    <t>DESCRIÇÃO:</t>
  </si>
  <si>
    <t>QUANT.</t>
  </si>
  <si>
    <t>POSIÇÃO</t>
  </si>
  <si>
    <t>COD. FUND</t>
  </si>
  <si>
    <t>DATA PLANJ.</t>
  </si>
  <si>
    <t>DATA REAL</t>
  </si>
  <si>
    <t>DESCR_RECURSO</t>
  </si>
  <si>
    <t>TIPO</t>
  </si>
  <si>
    <t>Nº EIXO</t>
  </si>
  <si>
    <t>00-1</t>
  </si>
  <si>
    <t>N° EIXO</t>
  </si>
  <si>
    <t>BITOLA:</t>
  </si>
  <si>
    <t>N°</t>
  </si>
  <si>
    <t>27360-1</t>
  </si>
  <si>
    <t>25421-194</t>
  </si>
  <si>
    <t>25421-195</t>
  </si>
  <si>
    <t>27201-5</t>
  </si>
  <si>
    <t>27201-6</t>
  </si>
  <si>
    <t>27201-7</t>
  </si>
  <si>
    <t>27201-8</t>
  </si>
  <si>
    <t>27201-17</t>
  </si>
  <si>
    <t>27201-18</t>
  </si>
  <si>
    <t>27201-19</t>
  </si>
  <si>
    <t>27201-20</t>
  </si>
  <si>
    <t>27201-13</t>
  </si>
  <si>
    <t>27201-15</t>
  </si>
  <si>
    <t>27201-3</t>
  </si>
  <si>
    <t>27203-14</t>
  </si>
  <si>
    <t>27203-16</t>
  </si>
  <si>
    <t>27203-17</t>
  </si>
  <si>
    <t>27203-18</t>
  </si>
  <si>
    <t>27203-19</t>
  </si>
  <si>
    <t>27203-20</t>
  </si>
  <si>
    <t>27203-21</t>
  </si>
  <si>
    <t>27203-22</t>
  </si>
  <si>
    <t>27203-23</t>
  </si>
  <si>
    <t>27203-24</t>
  </si>
  <si>
    <t>27203-13</t>
  </si>
  <si>
    <t>27203-15</t>
  </si>
  <si>
    <t>27190-11</t>
  </si>
  <si>
    <t>27190-16</t>
  </si>
  <si>
    <t>27190-5</t>
  </si>
  <si>
    <t>27190-6</t>
  </si>
  <si>
    <t>27190-7</t>
  </si>
  <si>
    <t>27190-8</t>
  </si>
  <si>
    <t>27190-9</t>
  </si>
  <si>
    <t>27190-10</t>
  </si>
  <si>
    <t>27190-43</t>
  </si>
  <si>
    <t>27190-44</t>
  </si>
  <si>
    <t>27190-45</t>
  </si>
  <si>
    <t>27190-46</t>
  </si>
  <si>
    <t>27190-47</t>
  </si>
  <si>
    <t>27190-2</t>
  </si>
  <si>
    <t>27190-35</t>
  </si>
  <si>
    <t>27190-36</t>
  </si>
  <si>
    <t>27328-1</t>
  </si>
  <si>
    <t>27297-3</t>
  </si>
  <si>
    <t>27372-2</t>
  </si>
  <si>
    <t>27377-1</t>
  </si>
  <si>
    <t>27378-1</t>
  </si>
  <si>
    <t>27378-2</t>
  </si>
  <si>
    <t>27378-3</t>
  </si>
  <si>
    <t>27378-4</t>
  </si>
  <si>
    <t>27378-5</t>
  </si>
  <si>
    <t>27378-6</t>
  </si>
  <si>
    <t>27378-7</t>
  </si>
  <si>
    <t>27378-8</t>
  </si>
  <si>
    <t>27322-1</t>
  </si>
  <si>
    <t>27322-2</t>
  </si>
  <si>
    <t>27297-2</t>
  </si>
  <si>
    <t>27300-13</t>
  </si>
  <si>
    <t>27348-1</t>
  </si>
  <si>
    <t>27297-5</t>
  </si>
  <si>
    <t>27329-1</t>
  </si>
  <si>
    <t>27414-1</t>
  </si>
  <si>
    <t>27414-2</t>
  </si>
  <si>
    <t>27276-13</t>
  </si>
  <si>
    <t>27276-14</t>
  </si>
  <si>
    <t>27276-21</t>
  </si>
  <si>
    <t>27276-22</t>
  </si>
  <si>
    <t>27276-41</t>
  </si>
  <si>
    <t>27276-42</t>
  </si>
  <si>
    <t>27276-49</t>
  </si>
  <si>
    <t>27276-50</t>
  </si>
  <si>
    <t>27276-88</t>
  </si>
  <si>
    <t>27347-1</t>
  </si>
  <si>
    <t>27347-2</t>
  </si>
  <si>
    <t>27347-3</t>
  </si>
  <si>
    <t>27347-4</t>
  </si>
  <si>
    <t>27347-5</t>
  </si>
  <si>
    <t>27347-6</t>
  </si>
  <si>
    <t>27362-1</t>
  </si>
  <si>
    <t>27363-1</t>
  </si>
  <si>
    <t>27359-16</t>
  </si>
  <si>
    <t>27359-17</t>
  </si>
  <si>
    <t>27359-18</t>
  </si>
  <si>
    <t>27359-19</t>
  </si>
  <si>
    <t>27359-20</t>
  </si>
  <si>
    <t>27359-21</t>
  </si>
  <si>
    <t>27321-1</t>
  </si>
  <si>
    <t>27321-2</t>
  </si>
  <si>
    <t>27321-3</t>
  </si>
  <si>
    <t>27321-4</t>
  </si>
  <si>
    <t>27321-5</t>
  </si>
  <si>
    <t>27321-6</t>
  </si>
  <si>
    <t>27321-7</t>
  </si>
  <si>
    <t>27321-8</t>
  </si>
  <si>
    <t>27321-9</t>
  </si>
  <si>
    <t>27321-10</t>
  </si>
  <si>
    <t>27321-11</t>
  </si>
  <si>
    <t>27321-12</t>
  </si>
  <si>
    <t>27321-13</t>
  </si>
  <si>
    <t>27321-14</t>
  </si>
  <si>
    <t>27321-15</t>
  </si>
  <si>
    <t>27321-16</t>
  </si>
  <si>
    <t>27321-17</t>
  </si>
  <si>
    <t>27321-18</t>
  </si>
  <si>
    <t>27321-19</t>
  </si>
  <si>
    <t>27321-20</t>
  </si>
  <si>
    <t>27321-21</t>
  </si>
  <si>
    <t>27321-22</t>
  </si>
  <si>
    <t>27321-23</t>
  </si>
  <si>
    <t>27321-24</t>
  </si>
  <si>
    <t>27371-1</t>
  </si>
  <si>
    <t>27371-2</t>
  </si>
  <si>
    <t>27373-1</t>
  </si>
  <si>
    <t>27374-1</t>
  </si>
  <si>
    <t>27374-2</t>
  </si>
  <si>
    <t>27375-1</t>
  </si>
  <si>
    <t>27376-2</t>
  </si>
  <si>
    <t>27385-1</t>
  </si>
  <si>
    <t>27385-3</t>
  </si>
  <si>
    <t>27370-1</t>
  </si>
  <si>
    <t>27411-1</t>
  </si>
  <si>
    <t>27409-1</t>
  </si>
  <si>
    <t>27173-14</t>
  </si>
  <si>
    <t>27173-15</t>
  </si>
  <si>
    <t>27246-4</t>
  </si>
  <si>
    <t>27344-13</t>
  </si>
  <si>
    <t>27004-12</t>
  </si>
  <si>
    <t>27009-16</t>
  </si>
  <si>
    <t>27009-17</t>
  </si>
  <si>
    <t>27297-4</t>
  </si>
  <si>
    <t>27330-1</t>
  </si>
  <si>
    <t>27356-1</t>
  </si>
  <si>
    <t>27297-1</t>
  </si>
  <si>
    <t>27333-3</t>
  </si>
  <si>
    <t>27370-2</t>
  </si>
  <si>
    <t>27301-1</t>
  </si>
  <si>
    <t>27301-2</t>
  </si>
  <si>
    <t>27383-1</t>
  </si>
  <si>
    <t>27383-2</t>
  </si>
  <si>
    <t>27383-3</t>
  </si>
  <si>
    <t>27369-1</t>
  </si>
  <si>
    <t>27434-1</t>
  </si>
  <si>
    <t>27372-1</t>
  </si>
  <si>
    <t>27373-2</t>
  </si>
  <si>
    <t>27374-3</t>
  </si>
  <si>
    <t>27375-7</t>
  </si>
  <si>
    <t>27375-8</t>
  </si>
  <si>
    <t>27379-1</t>
  </si>
  <si>
    <t>27380-1</t>
  </si>
  <si>
    <t>27384-1</t>
  </si>
  <si>
    <t>27386-1</t>
  </si>
  <si>
    <t>27386-2</t>
  </si>
  <si>
    <t>27386-3</t>
  </si>
  <si>
    <t>27245-1</t>
  </si>
  <si>
    <t>27245-2</t>
  </si>
  <si>
    <t>27326-1</t>
  </si>
  <si>
    <t>27422-2</t>
  </si>
  <si>
    <t>27419-1</t>
  </si>
  <si>
    <t>27419-2</t>
  </si>
  <si>
    <t>27419-3</t>
  </si>
  <si>
    <t>27431-4</t>
  </si>
  <si>
    <t>27431-5</t>
  </si>
  <si>
    <t>27431-6</t>
  </si>
  <si>
    <t>27327-1</t>
  </si>
  <si>
    <t>27438-2</t>
  </si>
  <si>
    <t>27391-1</t>
  </si>
  <si>
    <t>27391-2</t>
  </si>
  <si>
    <t>27421-1</t>
  </si>
  <si>
    <t>27421-2</t>
  </si>
  <si>
    <t>27421-3</t>
  </si>
  <si>
    <t>27421-4</t>
  </si>
  <si>
    <t>27421-5</t>
  </si>
  <si>
    <t>27415-1</t>
  </si>
  <si>
    <t>27410-1</t>
  </si>
  <si>
    <t>27441-5</t>
  </si>
  <si>
    <t>27441-6</t>
  </si>
  <si>
    <t>27441-7</t>
  </si>
  <si>
    <t>27441-8</t>
  </si>
  <si>
    <t>27441-1</t>
  </si>
  <si>
    <t>27441-2</t>
  </si>
  <si>
    <t>27441-3</t>
  </si>
  <si>
    <t>27441-4</t>
  </si>
  <si>
    <t>27446-1</t>
  </si>
  <si>
    <t>27446-2</t>
  </si>
  <si>
    <t>27446-3</t>
  </si>
  <si>
    <t>27446-4</t>
  </si>
  <si>
    <t>27142-4</t>
  </si>
  <si>
    <t>27449-1</t>
  </si>
  <si>
    <t>27449-2</t>
  </si>
  <si>
    <t>27449-3</t>
  </si>
  <si>
    <t>27449-4</t>
  </si>
  <si>
    <t>27449-5</t>
  </si>
  <si>
    <t>27418-5</t>
  </si>
  <si>
    <t>27418-6</t>
  </si>
  <si>
    <t>27418-7</t>
  </si>
  <si>
    <t>27418-1</t>
  </si>
  <si>
    <t>27418-2</t>
  </si>
  <si>
    <t>27418-3</t>
  </si>
  <si>
    <t>27418-4</t>
  </si>
  <si>
    <t>27418-8</t>
  </si>
  <si>
    <t>27418-9</t>
  </si>
  <si>
    <t>27418-10</t>
  </si>
  <si>
    <t>27418-11</t>
  </si>
  <si>
    <t>27418-12</t>
  </si>
  <si>
    <t>27418-13</t>
  </si>
  <si>
    <t>27418-14</t>
  </si>
  <si>
    <t>27418-15</t>
  </si>
  <si>
    <t>27418-16</t>
  </si>
  <si>
    <t>27418-17</t>
  </si>
  <si>
    <t>27418-18</t>
  </si>
  <si>
    <t>27418-19</t>
  </si>
  <si>
    <t>27418-20</t>
  </si>
  <si>
    <t>27418-21</t>
  </si>
  <si>
    <t>27418-22</t>
  </si>
  <si>
    <t>27418-23</t>
  </si>
  <si>
    <t>27418-24</t>
  </si>
  <si>
    <t>27418-25</t>
  </si>
  <si>
    <t>27418-26</t>
  </si>
  <si>
    <t>27418-27</t>
  </si>
  <si>
    <t>27418-28</t>
  </si>
  <si>
    <t>27418-29</t>
  </si>
  <si>
    <t>27418-30</t>
  </si>
  <si>
    <t>27418-31</t>
  </si>
  <si>
    <t>27418-32</t>
  </si>
  <si>
    <t>27418-33</t>
  </si>
  <si>
    <t>27418-34</t>
  </si>
  <si>
    <t>27418-35</t>
  </si>
  <si>
    <t>27418-36</t>
  </si>
  <si>
    <t>27418-37</t>
  </si>
  <si>
    <t>27418-38</t>
  </si>
  <si>
    <t>27448-1</t>
  </si>
  <si>
    <t>27448-2</t>
  </si>
  <si>
    <t>27448-3</t>
  </si>
  <si>
    <t>27448-4</t>
  </si>
  <si>
    <t>27435-1</t>
  </si>
  <si>
    <t>27051-4</t>
  </si>
  <si>
    <t>27416-1</t>
  </si>
  <si>
    <t>27416-2</t>
  </si>
  <si>
    <t>27203-1</t>
  </si>
  <si>
    <t>CÓD_PÇ</t>
  </si>
  <si>
    <t>ID</t>
  </si>
  <si>
    <t>N/A</t>
  </si>
  <si>
    <t>FUNDIÇÃO MORENO</t>
  </si>
  <si>
    <t>METSO - 299</t>
  </si>
  <si>
    <t>BELA VISTA</t>
  </si>
  <si>
    <t>BAZAN</t>
  </si>
  <si>
    <t>METSO - 152</t>
  </si>
  <si>
    <t>PAGRISA</t>
  </si>
  <si>
    <t>RAIZEN ENERGIA S.A - VALE DO ROSÁRIO</t>
  </si>
  <si>
    <t>ANDRITZ HYDRO S.A</t>
  </si>
  <si>
    <t>SANDVIK VESPASIANO</t>
  </si>
  <si>
    <t>COFCO POTIRENDABA</t>
  </si>
  <si>
    <t>LUBECK</t>
  </si>
  <si>
    <t>MELHORAMENTOS JUSSARA</t>
  </si>
  <si>
    <t>SIEMENS</t>
  </si>
  <si>
    <t>RAIZEN SÃO FRANCISCO</t>
  </si>
  <si>
    <t>RAIZEN TARUMA</t>
  </si>
  <si>
    <t>RAIZEN ENERGIA S.A  ZANIN</t>
  </si>
  <si>
    <t>RAÍZEN - UNIDADE SANTA CÂNDIDA</t>
  </si>
  <si>
    <t>CAFEALCOOL</t>
  </si>
  <si>
    <t>FUNDIAÇO</t>
  </si>
  <si>
    <t>PEMILL</t>
  </si>
  <si>
    <t>WEG EQUIPAMENTOS ELÉTRICOS</t>
  </si>
  <si>
    <t>WEG EQ. ELÉTR. (1001 - WMO - FERRAMENTARIA)</t>
  </si>
  <si>
    <t>RAIZEN PARALCOOL</t>
  </si>
  <si>
    <t>RAIZEN JATAI</t>
  </si>
  <si>
    <t>ZILOR QUATA</t>
  </si>
  <si>
    <t>SAN JUAN</t>
  </si>
  <si>
    <t>AGROINDUSTRIAS SAN JACINTO S.A.A.</t>
  </si>
  <si>
    <t>ICIBRA</t>
  </si>
  <si>
    <t>SANTA TEREZINHA TERRA RICA</t>
  </si>
  <si>
    <t>SUB_GRUPO</t>
  </si>
  <si>
    <t>66"</t>
  </si>
  <si>
    <t>TIPO:</t>
  </si>
  <si>
    <t>SIM</t>
  </si>
  <si>
    <t>HR Prev.</t>
  </si>
  <si>
    <t>Sub_Grupo</t>
  </si>
  <si>
    <t>MANTA</t>
  </si>
  <si>
    <t>CAMISA</t>
  </si>
  <si>
    <t>PENTE</t>
  </si>
  <si>
    <t>BAGACEIRA</t>
  </si>
  <si>
    <t>RODETE</t>
  </si>
  <si>
    <t>SUPORTE DO PENTE</t>
  </si>
  <si>
    <t>BRAÇO DO PENTE</t>
  </si>
  <si>
    <t>REVESTIMENTO</t>
  </si>
  <si>
    <t>VI-DIVERSOS</t>
  </si>
  <si>
    <t>PREPARO</t>
  </si>
  <si>
    <t>sub_grupo</t>
  </si>
  <si>
    <t>Drenagem</t>
  </si>
  <si>
    <t>Convencional</t>
  </si>
  <si>
    <t>LIB. FUNDIDO</t>
  </si>
  <si>
    <t>LIB. DO FUNDIDO</t>
  </si>
  <si>
    <t>84"</t>
  </si>
  <si>
    <t>72"</t>
  </si>
  <si>
    <t>78"</t>
  </si>
  <si>
    <t>90"</t>
  </si>
  <si>
    <t>60"</t>
  </si>
  <si>
    <t>48"</t>
  </si>
  <si>
    <t>Novo</t>
  </si>
  <si>
    <t>USINAGEM DAS FACES E Ø INTERNO (DESBASTE)</t>
  </si>
  <si>
    <t>USINAGEM DAS FACES E Ø INTERNO (ACABAMENTO)</t>
  </si>
  <si>
    <t>USINAGEM DOS (02) RASGOS DE CHAVETA</t>
  </si>
  <si>
    <t>USINAGEM DO FUNDO DOS DENTES</t>
  </si>
  <si>
    <t>ESMERILAR RODETE</t>
  </si>
  <si>
    <t>EXECUTAR ROSCAS EM AMBAS AS FACES</t>
  </si>
  <si>
    <t>USINAGEM DOS (02) RASGOS DE CHAVETA (FRESAR)</t>
  </si>
  <si>
    <t>USINAR EM ACABAMENTO E MARCAR FURAÇÕES</t>
  </si>
  <si>
    <t>EXECUTAR FURAÇÕES</t>
  </si>
  <si>
    <t>USINAR REBAIXANDO PARA SOLDAGEM INOX</t>
  </si>
  <si>
    <t>APLICAR SOLDA DE INOX</t>
  </si>
  <si>
    <t>30"</t>
  </si>
  <si>
    <t>Bitola</t>
  </si>
  <si>
    <t>Máquinas</t>
  </si>
  <si>
    <t>Horas executadas</t>
  </si>
  <si>
    <t>54"</t>
  </si>
  <si>
    <t>75"</t>
  </si>
  <si>
    <t>100"</t>
  </si>
  <si>
    <t>USINAR PRÉ FRISOS (DRENAGEM)</t>
  </si>
  <si>
    <t>USINAR FRISOS EM ACABAMENTO (DRENAGEM C/ BOQUILHA DE LATÃO)</t>
  </si>
  <si>
    <t>BROQUEAMENTO TOTAL CAMISA SEM CÂMARA</t>
  </si>
  <si>
    <t>EXECUTAR FUROS BOQUILHAS (350 FUROS/65MM PROF.)</t>
  </si>
  <si>
    <t>EXECUTAR FUROS BOQUILHAS (644 FUROS/75MM PROF.)</t>
  </si>
  <si>
    <t>EXECUTAR FUROS BOQUILHAS (832 FUROS/90MM PROF.)</t>
  </si>
  <si>
    <t>EXECUTAR FUROS BOQUILHAS (1026 FUROS/90MM PROF.)</t>
  </si>
  <si>
    <t>EXECUTAR FUROS BOQUILHAS (1280 FUROS/90MM PROF.)</t>
  </si>
  <si>
    <t>EXECUTAR FUROS BOQUILHAS (1540 FUROS/90MM PROF.)</t>
  </si>
  <si>
    <t>EXECUTAR FUROS BOQUILHAS (1670 FUROS/90MM PROF.)</t>
  </si>
  <si>
    <t>EXECUTAR FUROS BOQUILHAS (1800 FUROS/100MM PROF.)</t>
  </si>
  <si>
    <t>EXECUTAR FUROS BOQUILHAS (1980 FUROS/100MM PROF.)</t>
  </si>
  <si>
    <t>EXECUTAR FUROS BOQUILHAS (2200 FUROS/115MM PROF.)</t>
  </si>
  <si>
    <t>EXECUTAR FUROS BOQUILHAS (2500 FUROS/120MM PROF.)</t>
  </si>
  <si>
    <t>EXECUTAR FUROS E ROSCAS DE FIXAÇÃO DE FLANGE</t>
  </si>
  <si>
    <t xml:space="preserve">AQUECIMENTO CHAMA DIRETA (DRAGÃO) DA CAMISA PARA MONTAGEM </t>
  </si>
  <si>
    <t>USINAR FRISOS COMPLETO / TORNEAR DIÂMETRO EXTERNO E FACES</t>
  </si>
  <si>
    <t>FRISAMENTO (CONVENCIONAl)</t>
  </si>
  <si>
    <t>FRISAMENTO (CONVENCIONAL)</t>
  </si>
  <si>
    <t>FRISAMENTO (DRENAGEM)</t>
  </si>
  <si>
    <t>59"</t>
  </si>
  <si>
    <t>Operação:</t>
  </si>
  <si>
    <t>QUALIDADE</t>
  </si>
  <si>
    <t>PCP (USINAGEM)</t>
  </si>
  <si>
    <t>USINAR ENCAIXE E FACE OPOSTA</t>
  </si>
  <si>
    <t>SERRAR FRISOS 2" (RANHURA)</t>
  </si>
  <si>
    <t>USINAGEM DOS (03) RASGOS DE CHAVETA</t>
  </si>
  <si>
    <t>TRAÇAR PERFIL, USINAR BARRIGA E DESBASTAR ENCAIXE</t>
  </si>
  <si>
    <t>SERRAR FRISOS 2,0 (RANHURA)</t>
  </si>
  <si>
    <t>USINAR ENCAIXE EM ACABAMENTO E MARCAR FUROS/ROSCAS</t>
  </si>
  <si>
    <t>CAMISA NOVA (CONVENCIONAL) / DRENAGEM</t>
  </si>
  <si>
    <t>RODETE CONVENCIONAL</t>
  </si>
  <si>
    <t>BAGACEIRA CONVENCIONAL</t>
  </si>
  <si>
    <t>09B-20.951</t>
  </si>
  <si>
    <t>DESENHO:</t>
  </si>
  <si>
    <t>CAIXA DE MANCAL (CONVENCIONAL)</t>
  </si>
  <si>
    <t>20.001.027.061</t>
  </si>
  <si>
    <t>CALHA (CONVENCIONAL)</t>
  </si>
  <si>
    <t>BPS 4684.026R3</t>
  </si>
  <si>
    <t>SUPORTE DO PENTE (CONVENCIONAL)</t>
  </si>
  <si>
    <t>PEÇA:</t>
  </si>
  <si>
    <t>15.19.MO.110.01R1</t>
  </si>
  <si>
    <t>SUPORTE DA BAGACEIRA (CONVENCIONAL)</t>
  </si>
  <si>
    <t>Cocal  - Rio Brilhante</t>
  </si>
  <si>
    <t>CABEÇA CS440</t>
  </si>
  <si>
    <t>CABEÇA CH 440</t>
  </si>
  <si>
    <t>DEBASTE E ACABAMENTO (MANTA)</t>
  </si>
  <si>
    <t>HP400</t>
  </si>
  <si>
    <t>REBARBAÇÃO</t>
  </si>
  <si>
    <t>REVEST. HP300</t>
  </si>
  <si>
    <t>Processo</t>
  </si>
  <si>
    <t>11/2026</t>
  </si>
  <si>
    <t>12/2026</t>
  </si>
  <si>
    <t>13/2026</t>
  </si>
  <si>
    <t>14/2026</t>
  </si>
  <si>
    <t>CAPACIDADE</t>
  </si>
  <si>
    <t>CAPACIDADE (Com Domingo)</t>
  </si>
  <si>
    <t>15/2026</t>
  </si>
  <si>
    <t>16/2026</t>
  </si>
  <si>
    <t>17/2026</t>
  </si>
  <si>
    <t>18/2026</t>
  </si>
  <si>
    <t>19/2026</t>
  </si>
  <si>
    <t>20/2026</t>
  </si>
  <si>
    <t>21/2026</t>
  </si>
  <si>
    <t>22/2026</t>
  </si>
  <si>
    <t>23/2026</t>
  </si>
  <si>
    <t>24/2026</t>
  </si>
  <si>
    <t>25/2026</t>
  </si>
  <si>
    <t>26/2026</t>
  </si>
  <si>
    <t>27/2026</t>
  </si>
  <si>
    <t>28/2026</t>
  </si>
  <si>
    <t>29/2026</t>
  </si>
  <si>
    <t>30/2026</t>
  </si>
  <si>
    <t>31/2026</t>
  </si>
  <si>
    <t>32/2026</t>
  </si>
  <si>
    <t>33/2026</t>
  </si>
  <si>
    <t>34/2026</t>
  </si>
  <si>
    <t>35/2026</t>
  </si>
  <si>
    <t>36/2026</t>
  </si>
  <si>
    <t>37/2026</t>
  </si>
  <si>
    <t>38/2026</t>
  </si>
  <si>
    <t>39/2026</t>
  </si>
  <si>
    <t>40/2026</t>
  </si>
  <si>
    <t>41/2026</t>
  </si>
  <si>
    <t>42/2026</t>
  </si>
  <si>
    <t>43/2026</t>
  </si>
  <si>
    <t>44/2026</t>
  </si>
  <si>
    <t>45/2026</t>
  </si>
  <si>
    <t>46/2026</t>
  </si>
  <si>
    <t>47/2026</t>
  </si>
  <si>
    <t>48/2026</t>
  </si>
  <si>
    <t>49/2026</t>
  </si>
  <si>
    <t>50/2026</t>
  </si>
  <si>
    <t>51/2026</t>
  </si>
  <si>
    <t>52/2026</t>
  </si>
  <si>
    <t>TORNO HORIZ. TONANI TP-90 - [120]</t>
  </si>
  <si>
    <t>TORNO HORIZ. ZERBST FICHER TP-3000 - [117]</t>
  </si>
  <si>
    <t>TORNO HORIZ. ZERBST FICHER TP-4000 - [118]</t>
  </si>
  <si>
    <t>TORNO HORIZ. TOS SKJ-85 - [121]</t>
  </si>
  <si>
    <t>TORNO HORIZ. TOS SU-125 - [394]</t>
  </si>
  <si>
    <t>TORNO HORIZ. UNIVERSAL POREBA 1600 X 6000 - [328]</t>
  </si>
  <si>
    <t>TORNO HORIZONTAL NILES - [561]</t>
  </si>
  <si>
    <t>TORNO H.KRAMATORSKY - [609]</t>
  </si>
  <si>
    <t>TORNO HORIZ. PARALELO POREBA  12000 - [393]</t>
  </si>
  <si>
    <t>TORNO VERT. LOIS SOEST - [123]</t>
  </si>
  <si>
    <t>TORNO VERT. WEBSTER BENNETT - [124]</t>
  </si>
  <si>
    <t>TORNO VERT. SCHIESS KZ-200   2000 - [395]</t>
  </si>
  <si>
    <t>TORNO VERT. TITAN SC-27  2500 - [396]</t>
  </si>
  <si>
    <t>TORNO VERT. SCHIESS DIAM. 8000 - TVG - [496]</t>
  </si>
  <si>
    <t>TORNO VERT. TITAN SC4000 - [285]</t>
  </si>
  <si>
    <t>MANDRILH. ZOCCA  MFZ 110 - [102]</t>
  </si>
  <si>
    <t>MANDRILH. WOTAN - [284]</t>
  </si>
  <si>
    <t>MANDRILH. SCHARMANM FB-125 - [433]</t>
  </si>
  <si>
    <t>MANDRILH. SCHIESS A.G. FB 28 / 16 - [210]</t>
  </si>
  <si>
    <t>MANDRILH. SKODA 3500 X 4500 - [327]</t>
  </si>
  <si>
    <t>MAND. TOS WHN(Q) - [493]</t>
  </si>
  <si>
    <t>MANDRILH. FISHER MILL - [151]</t>
  </si>
  <si>
    <t>FURADEIRA SKODA - [613]</t>
  </si>
  <si>
    <t>FURADEIRA RADIAL  HCP - [112]</t>
  </si>
  <si>
    <t>FURADEIRA RADIAL  CSEPEL HUNGARY 264 - [113]</t>
  </si>
  <si>
    <t>BROQUEADORA MOENDA 4 - [99]</t>
  </si>
  <si>
    <t>BROQUEADORA CNC  (PROJ MORENO) - [490]</t>
  </si>
  <si>
    <t>PLAINA DE MESA POREBA - [106]</t>
  </si>
  <si>
    <t>PLAINA DE MESA INGERSOL - [107]</t>
  </si>
  <si>
    <t>PLAINA WALDRICH - [374]</t>
  </si>
  <si>
    <t>FRESA DROPP HEINN - [560]</t>
  </si>
  <si>
    <t>FRESADORA HEYLIGENTASDE - [610]</t>
  </si>
  <si>
    <t>FRESADORA OKADA CNC - [670]</t>
  </si>
  <si>
    <t>FRESADORA SERRA CNC (PROJ MORENO) - [671]</t>
  </si>
  <si>
    <t>MONTAGEM (MONTAGEM DE MOENDA) - [89]</t>
  </si>
  <si>
    <t>MONTAGEM (MONTAGEM DE PREPARO) - [89]</t>
  </si>
  <si>
    <t>DESMONTAGEM - [89]</t>
  </si>
  <si>
    <t>FORNO AQUECIMENTO CAMISAS (DRAGÃOZINHO) - [194]</t>
  </si>
  <si>
    <t>FORNO AQUECIMENTO MOENDA HORIZONTAL - [100]</t>
  </si>
  <si>
    <t>FORNO AQUECIMENTO MOENDA VERTICAL - [101]</t>
  </si>
  <si>
    <t>OXI - CORTE - [611]</t>
  </si>
  <si>
    <t>MÊS</t>
  </si>
  <si>
    <t>ANO</t>
  </si>
  <si>
    <t>Centro Trabalho:</t>
  </si>
  <si>
    <t>Hrs/turno</t>
  </si>
  <si>
    <t>Turnos</t>
  </si>
  <si>
    <t xml:space="preserve">Postos </t>
  </si>
  <si>
    <t>OP/posto</t>
  </si>
  <si>
    <t>Cap. Inst. Dia</t>
  </si>
  <si>
    <t>HR</t>
  </si>
  <si>
    <t>HH</t>
  </si>
  <si>
    <t>BROQUEADORA - [489]</t>
  </si>
  <si>
    <t>SOLDA - [84]</t>
  </si>
  <si>
    <t>GRAFITAMENTO - [91]</t>
  </si>
  <si>
    <t>ARCO SUBMERSO DUPLO CABEÇOTE BAMBOZZI - [105]</t>
  </si>
  <si>
    <t>ARCO SUBMERSO MULLER - SOLDA FLANGES - [664]</t>
  </si>
  <si>
    <t>MAQUINA DE TRATAMENTO TERMICO SICORT (ALIVIO) - [166]</t>
  </si>
  <si>
    <t>CELULA DE SOLDA P/ CAMISA - BASE E LATERAL - [600]</t>
  </si>
  <si>
    <t>CELULA DE SOLDA P/ CAMISA - BASE E LATERAL - [601]</t>
  </si>
  <si>
    <t>CELULA DE SOLDA P/ CAMISA - PICOTE MANUAL - [602]</t>
  </si>
  <si>
    <t>CELULA DE SOLDA P/ CAMISA - PICOTE MANUAL - [608]</t>
  </si>
  <si>
    <t>CELULA DE SOLDA P/ CAMISA - PICOTE MANUAL - [617]</t>
  </si>
  <si>
    <t>CELULA DE SOLDA P/ CAMISA - PICOTE MANUAL - [620]</t>
  </si>
  <si>
    <t>CELULA DE SOLDA P/ CAMISA - PICOTE AUTOMATICO - [621]</t>
  </si>
  <si>
    <t>CELULA DE SOLDA P/ CAMISA - CHAPISCO - [544]</t>
  </si>
  <si>
    <t>CELULA DE SOLDA P/ CAMISA - CHAPISCO - [545]</t>
  </si>
  <si>
    <t>CELULA DE SOLDA P/ CAMISA - LATERAL INOX - [605]</t>
  </si>
  <si>
    <t>CELULA DE SOLDA P/ CAMISA - LATERAL INOX - [606]</t>
  </si>
  <si>
    <t/>
  </si>
  <si>
    <t>Hrs Sem:</t>
  </si>
  <si>
    <t>Cód</t>
  </si>
  <si>
    <t>Dias Utéis / Sem.</t>
  </si>
  <si>
    <t>CAPACIDADE SEMANAL [USINAGEM]</t>
  </si>
  <si>
    <t xml:space="preserve">CARGA MÁQUINA </t>
  </si>
  <si>
    <t>MONTAGEM (PREPARADOR DE PEÇA)-74</t>
  </si>
  <si>
    <t>SEM. PLANEJ.</t>
  </si>
  <si>
    <t>SEM. REAL.</t>
  </si>
  <si>
    <t>Sem./Ano</t>
  </si>
  <si>
    <t>N° Sem:</t>
  </si>
  <si>
    <t>CONTR. DE ATUALIZ.</t>
  </si>
  <si>
    <t>Rótulos de Linha</t>
  </si>
  <si>
    <t>Total Geral</t>
  </si>
  <si>
    <t>Soma de CONTR. DE ATUALIZ.</t>
  </si>
  <si>
    <t>VI - DIVERSOS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</si>
  <si>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</si>
  <si>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</si>
  <si>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</si>
  <si>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</si>
  <si>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</si>
  <si>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</si>
  <si>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</si>
  <si>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</si>
  <si>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</si>
  <si>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</si>
  <si>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TOTAL: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</si>
  <si>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</si>
  <si>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</si>
  <si>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</si>
  <si>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</si>
  <si>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</si>
  <si>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</si>
  <si>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</si>
  <si>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</si>
  <si>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</si>
  <si>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</si>
  <si>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TAXA DE OCUPAÇÃO DOS RECURSOS</t>
  </si>
  <si>
    <t>Contagem de OPERAÇÕES</t>
  </si>
  <si>
    <t>Contagem de OPERAÇÕES2</t>
  </si>
  <si>
    <t>DEBASTE E ACABAMENTO (REVEST.)</t>
  </si>
  <si>
    <t>HP800 (Head)</t>
  </si>
  <si>
    <t>DEBASTE E ACABAMENTO (HP800)</t>
  </si>
  <si>
    <t>HP800</t>
  </si>
  <si>
    <t>HP801</t>
  </si>
  <si>
    <t>DEBASTE E ACABAMENTO (ROLAMENTO)</t>
  </si>
  <si>
    <t>ROLAMENTO</t>
  </si>
  <si>
    <t>CARCAÇA HP500</t>
  </si>
  <si>
    <t>DEBASTE E ACABAMENTO (HP500)</t>
  </si>
  <si>
    <t>HP500</t>
  </si>
  <si>
    <t>CABEÇA MP800</t>
  </si>
  <si>
    <t>DEBASTE E ACABAMENTO (MP800)</t>
  </si>
  <si>
    <t>MP800</t>
  </si>
  <si>
    <t>VI- DIVERSOS</t>
  </si>
  <si>
    <t>DESBASTE E ACABAMENTO (CUBO ROTOR)</t>
  </si>
  <si>
    <t>CUBO ROTOR</t>
  </si>
  <si>
    <t>DEBASTE E ACABAMENTO (CUBO ROTOR)</t>
  </si>
  <si>
    <t>Inspecionar dimensional.</t>
  </si>
  <si>
    <t>Rebarbar e proteger.</t>
  </si>
  <si>
    <t>Traçar referências para usinagem.</t>
  </si>
  <si>
    <t>EXECUTAR FURO GUIA NO CENTRO DA PEÇA.</t>
  </si>
  <si>
    <t>DESBASTE (3MM) E ACABAMENTO.</t>
  </si>
  <si>
    <t>ACABAMENTO DE DIÂMETRO INTERNO.</t>
  </si>
  <si>
    <t>DESBASTE (5MM) E ACABAMENTO.</t>
  </si>
  <si>
    <t>Usinagem de faces de junção e execução de roscas (02x M20 e 01x M16) em múltiplas peças.</t>
  </si>
  <si>
    <t>Desbaste de raios externos (3mm), internos (2mm) e faces (4mm).</t>
  </si>
  <si>
    <t>Usinar faces em ângulo de 20° com concordância e sobremetal de 4mm.</t>
  </si>
  <si>
    <t>Usinar dimensões em acabamento.</t>
  </si>
  <si>
    <t>Executar (02x) rosca M42 para içamento.</t>
  </si>
  <si>
    <t>Acabamento conforme desenho.</t>
  </si>
  <si>
    <t>Executar (24x) roscas M42 em ambas as faces.</t>
  </si>
  <si>
    <t>Roscas M20, 1/2" NPT e 3/4" BSP.</t>
  </si>
  <si>
    <t>27348-2</t>
  </si>
  <si>
    <t>27297-6</t>
  </si>
  <si>
    <t>27329-0</t>
  </si>
  <si>
    <t>27276-12</t>
  </si>
  <si>
    <t>27329-2</t>
  </si>
  <si>
    <t>27276-43</t>
  </si>
  <si>
    <t>Usinar em desbaste conforme desenho.</t>
  </si>
  <si>
    <t>Desbaste base inferior (5mm sobremetal).</t>
  </si>
  <si>
    <t>CONE DA MANTA CH661</t>
  </si>
  <si>
    <t>CONE DA MANTA CH662</t>
  </si>
  <si>
    <t>CONE DA MANTA CH659</t>
  </si>
  <si>
    <t>CONE DA MANTA CH663</t>
  </si>
  <si>
    <t>USINAGEM DE FACES DE JUNÇÃO E EXECUÇÃO DE ROSCAS (02X M20 E 01X M16) EM MÚLTIPLAS PEÇAS.</t>
  </si>
  <si>
    <t>DESBASTE DE RAIOS EXTERNOS (3MM), INTERNOS (2MM) E FACES (4MM).</t>
  </si>
  <si>
    <t>USINAR FACES EM ÂNGULO DE 20° COM CONCORDÂNCIA E SOBREMETAL DE 4MM.</t>
  </si>
  <si>
    <t>USINAR DIMENSÕES EM ACABAMENTO.</t>
  </si>
  <si>
    <t>EXECUTAR (02X) ROSCA M42 PARA IÇAMENTO.</t>
  </si>
  <si>
    <t>ACABAMENTO CONFORME DESENHO.</t>
  </si>
  <si>
    <t>EXECUTAR (24X) ROSCAS M42 EM AMBAS AS FACES.</t>
  </si>
  <si>
    <t>ROSCAS M20, 1/2" NPT E 3/4" BSP.</t>
  </si>
  <si>
    <t>USINAR EM DESBASTE CONFORME DESENHO.</t>
  </si>
  <si>
    <t>DESBASTE BASE INFERIOR (5MM SOBREMETAL).</t>
  </si>
  <si>
    <t>REBARBAR E PROTEGER.</t>
  </si>
  <si>
    <t>Desbaste e Acabamento.</t>
  </si>
  <si>
    <t>Desbaste (3mm) e Acabamento.</t>
  </si>
  <si>
    <t>Diâmetro interno acabamento.</t>
  </si>
  <si>
    <t>QUEIXO</t>
  </si>
  <si>
    <t>Desbaste faces/diâmetros (3mm sobremetal).</t>
  </si>
  <si>
    <t>27376-3</t>
  </si>
  <si>
    <t>Desbaste faces/diâmetros (3mm)</t>
  </si>
  <si>
    <t>Rebarbar e proteger</t>
  </si>
  <si>
    <t>Serrar bi-partido</t>
  </si>
  <si>
    <t>Usinar faces e diâmetros em desbaste.</t>
  </si>
  <si>
    <t>Usinar em acabamento, furos e roscas.</t>
  </si>
  <si>
    <t>DESBASTE E ACABAMENTO.</t>
  </si>
  <si>
    <t>DIÂMETRO INTERNO ACABAMENTO.</t>
  </si>
  <si>
    <t>DESBASTE FACES/DIÂMETROS (3MM SOBREMETAL).</t>
  </si>
  <si>
    <t>DESBASTE FACES/DIÂMETROS (3MM)</t>
  </si>
  <si>
    <t>SERRAR BI-PARTIDO</t>
  </si>
  <si>
    <t>USINAR FACES E DIÂMETROS EM DESBASTE.</t>
  </si>
  <si>
    <t>USINAR EM ACABAMENTO, FUROS E ROSCAS.</t>
  </si>
  <si>
    <t>SUPERIOR</t>
  </si>
  <si>
    <t>REVESTIMENTO DO BOJO P500 FUND. C/ USIN</t>
  </si>
  <si>
    <t>REVESTIMENTO DO BOJO P300 FUND. C/ USIN.</t>
  </si>
  <si>
    <t>MANTA P300 FUND. C/ USIN.</t>
  </si>
  <si>
    <t>MANTA P400 FUND. C/ USIN.</t>
  </si>
  <si>
    <t>REVESTIMENTO DO BOJO P400 FUND. C/ USIN.</t>
  </si>
  <si>
    <t>REVESTIMENTO DO BOJO P200 FUND. C/ USIN.</t>
  </si>
  <si>
    <t>MANTA P200 FUND. C/ USIN.</t>
  </si>
  <si>
    <t>MANTA P500 FUND. C/ USIN</t>
  </si>
  <si>
    <t>SERTMAX</t>
  </si>
  <si>
    <t>CARCAÇA INFERIOR HIDROCONE 6000 FUND. C/  USIN.</t>
  </si>
  <si>
    <t>CUBO ROTOR FRANCIS FUND. S/ USIN.</t>
  </si>
  <si>
    <t>27349-17</t>
  </si>
  <si>
    <t>27349-12</t>
  </si>
  <si>
    <t>27349-13</t>
  </si>
  <si>
    <t>27349-14</t>
  </si>
  <si>
    <t>27349-10</t>
  </si>
  <si>
    <t>27349-11</t>
  </si>
  <si>
    <t>BRAÇO ARTICULAÇÃO - [BROQ CNC]</t>
  </si>
  <si>
    <t>SUPORTE MOVEL - [BROQ CNC]</t>
  </si>
  <si>
    <t>CORPO DA MORSA - [BROQ CNC]</t>
  </si>
  <si>
    <t>PROJETO MORENO</t>
  </si>
  <si>
    <t xml:space="preserve">- </t>
  </si>
  <si>
    <t>USINAGEM COMPLETA</t>
  </si>
  <si>
    <t>REBARBA E INSPEÇÃO</t>
  </si>
  <si>
    <t>ORDEM  MEGA</t>
  </si>
  <si>
    <t>SETOR DE VENDAS</t>
  </si>
  <si>
    <t>VI</t>
  </si>
  <si>
    <t>A&amp;E</t>
  </si>
  <si>
    <t>OCUPAÇÃO DO CENTRO DE TRABALHO (HRs Prevst.)</t>
  </si>
  <si>
    <t>HR Realz.</t>
  </si>
  <si>
    <t>CARCAÇA DE VALVÚLA FECHO RAPIDO</t>
  </si>
  <si>
    <t>CARCAÇA SUP.</t>
  </si>
  <si>
    <t>CARCAÇA INF.</t>
  </si>
  <si>
    <t>PISTA DE ROLAMENTO FUND. C/ USIN. EM ACABAMENTO (200007911)</t>
  </si>
  <si>
    <t>ROLO DE APOIO FUND. C/ USIN. EM ACABAMENTO (200008221)</t>
  </si>
  <si>
    <t>MANTA P500 FUND. C/ USIN (50-5P18M502-R01)</t>
  </si>
  <si>
    <t>REVESTIMENTO DO BOJO P200 FUND. C/ USIN (50-2P18B001)</t>
  </si>
  <si>
    <t>MANTA P200 FUND. C/ USIN (50-2P18M001)</t>
  </si>
  <si>
    <t>REVESTIMENTO DO BOJO P500 FUND. C/ USIN (50-5P18B506)</t>
  </si>
  <si>
    <t>REVESTIMENTO DO BOJO P200 FUND. C/ USIN (50-2P18B003)</t>
  </si>
  <si>
    <t>REVESTIMENTO DO BOJO P300 FUND. C/ USIN (50-3P18B004)</t>
  </si>
  <si>
    <t>USINAR PARA ABERTURA DO FURO CENTRAL</t>
  </si>
  <si>
    <t>MESA MÓVEL FUND. C/ USIN     [BROQ CNC]</t>
  </si>
  <si>
    <t>USINAR DIMENSÕES EM DESBASTE</t>
  </si>
  <si>
    <t xml:space="preserve">TORNO VERT. </t>
  </si>
  <si>
    <t>TORNO VERTICAL SCHIESS (DIÂMETRO 8000 - TVG)</t>
  </si>
  <si>
    <t>Mês</t>
  </si>
  <si>
    <t>Adicionado a BASE?</t>
  </si>
  <si>
    <t>Sim</t>
  </si>
  <si>
    <t>Status</t>
  </si>
  <si>
    <t>Utilização CAP. INST. - (MECAL)</t>
  </si>
  <si>
    <t>SERVIÇO - MANUTENÇÃO EM DESFIBRADOR DH - MDA 54" (PRODUÇÃO)</t>
  </si>
  <si>
    <t>SERVIÇO - USINAGEM EM RASGO DE CHAVETA</t>
  </si>
  <si>
    <t>TRANSMISERVICE</t>
  </si>
  <si>
    <t>SERVIÇO</t>
  </si>
  <si>
    <t>SERVIÇO - MANUTENÇÃO EM DESFIBRADOR COP. 5 - MDA 54" (PRODUÇÃO)</t>
  </si>
  <si>
    <t>SERVIÇO - MANUTENÇÃO EM PICADOR PZ - MDA 54" (PRODUÇÃO)</t>
  </si>
  <si>
    <t>SERVIÇO - MANUTENÇÃO EM NIVELADOR FOL - MDA 54" (PRODUÇÃO)</t>
  </si>
  <si>
    <t>DASA DESTILARIA</t>
  </si>
  <si>
    <t>SERVIÇO USINAGEM- MOENDA 54" (FUROS MONTAGEM BOQUILHA E FACE)</t>
  </si>
  <si>
    <t>SERVIÇO USINAGEM  - MOENDA 84" ( FUROS MONTAGEM BOQUILHA E DA FACE)</t>
  </si>
  <si>
    <t>SERVIÇO USINAGEM- MOENDA 84" (FUROS MONTAGEM BOQUILHA E DA FACE)</t>
  </si>
  <si>
    <t>SERVIÇO USINAGEM - MOENDA 78" (FUROS MONTAGEM BOQUILHA E DA FACE)</t>
  </si>
  <si>
    <t>SERVIÇO USINAGEM- MOENDA 54" (FUROS MONTAGEM BOQUILHA E DA FACE)</t>
  </si>
  <si>
    <t>MULT ENGRENAGENS</t>
  </si>
  <si>
    <t>SERVIÇO DE USINAGEM EM SUPORTE PLANETÁRIO</t>
  </si>
  <si>
    <t>SERVIÇO - MANUTENÇÃO EM PICADOR 1 FACA FIXA - MDA 54" (PRODUÇÃO)</t>
  </si>
  <si>
    <t>SERVIÇO - MANUTENÇÃO EM PICADOR 2 FACA FIXA - MDA 54" (PRODUÇÃO)</t>
  </si>
  <si>
    <t>Terceiro</t>
  </si>
  <si>
    <t>sim</t>
  </si>
  <si>
    <t>27326-2</t>
  </si>
  <si>
    <t>LAUDO DOS COMPONENTES</t>
  </si>
  <si>
    <t>RECUPERAÇÃO SUPORTES</t>
  </si>
  <si>
    <t>ABERTURA DOS FUROS DOS SUPORTES PARA RECUPERAÇÃO</t>
  </si>
  <si>
    <t>BALANCEAMENTO ESTÁTICO</t>
  </si>
  <si>
    <t>DESMONTAGEM TOTAL (MONTADOR)</t>
  </si>
  <si>
    <t>DESMONTAGEM TOTAL (PREPARO)</t>
  </si>
  <si>
    <t>DESMONTAGEM TOTAL (INSPEÇÃO)</t>
  </si>
  <si>
    <t>SEMI ANEIS DE F.P.E.OSC. (FURAÇÃO)</t>
  </si>
  <si>
    <t>APLICAR SOLDA DURA NO DIÂMETRO EXTERNO (SOLDADOR)</t>
  </si>
  <si>
    <t>BALANCEAMENTO ESTÁTICO (MONTADOR)</t>
  </si>
  <si>
    <t>MONTAGEM TOTAL (PREPARO)</t>
  </si>
  <si>
    <t>MONTAGEM TOTAL (MONTADOR)</t>
  </si>
  <si>
    <t>Piacentini</t>
  </si>
  <si>
    <t>CORPO ALIMENTAÇÃO</t>
  </si>
  <si>
    <t>GE Vernova</t>
  </si>
  <si>
    <t>CUBO DO ROTOR FUND. C/ USIN. ACAB.</t>
  </si>
  <si>
    <t>ANEL GUIA FUND. C/ USIN. ACAB.</t>
  </si>
  <si>
    <t>ALAVANCA FUND. C/ USIN. ACAB.</t>
  </si>
  <si>
    <t>Reforma</t>
  </si>
  <si>
    <t>Serviço</t>
  </si>
  <si>
    <t>RAIZEN ZANIN</t>
  </si>
  <si>
    <t>RAIZEN PARAISO</t>
  </si>
  <si>
    <t>RAIZEN GASA</t>
  </si>
  <si>
    <t>CLEALCO CLEMENTINA</t>
  </si>
  <si>
    <t>EIXO RESERVA</t>
  </si>
  <si>
    <t>UBERABA</t>
  </si>
  <si>
    <t>CLEALCO QUEIROZ</t>
  </si>
  <si>
    <t>COOPCANA</t>
  </si>
  <si>
    <t>ZILOR SÃO JOSÉ</t>
  </si>
  <si>
    <t>ZILOR SÃO JOSE</t>
  </si>
  <si>
    <t>IPIRANGA PASSOS</t>
  </si>
  <si>
    <t xml:space="preserve">CAÇU </t>
  </si>
  <si>
    <t>LASA</t>
  </si>
  <si>
    <t>RAIZEN VALE DO ROSARIO</t>
  </si>
  <si>
    <t>SÃO JOSÉ DA ESTIVA</t>
  </si>
  <si>
    <t>DIANA</t>
  </si>
  <si>
    <t>MORENO LUIZ ANTONIO</t>
  </si>
  <si>
    <t>AGUA BONITA</t>
  </si>
  <si>
    <t>ZILOR SALTO BOTELHO</t>
  </si>
  <si>
    <t>EIXO RESERVA - N° 14</t>
  </si>
  <si>
    <t>EIXO RESERVA - N° 64</t>
  </si>
  <si>
    <t>EIXO RESERVA - N° 81</t>
  </si>
  <si>
    <t>EIXO RESERVA - N° 24</t>
  </si>
  <si>
    <t>EIXO RESERVA - N° 121</t>
  </si>
  <si>
    <t>EIXO RESERVA - N° 3G</t>
  </si>
  <si>
    <t>EIXO RESERVA - N° P10</t>
  </si>
  <si>
    <t>EIXO RESERVA - N° 2500</t>
  </si>
  <si>
    <t>EIXO RESERVA - N° 107</t>
  </si>
  <si>
    <t>EIXO RESERVA - N° 124</t>
  </si>
  <si>
    <t>EIXO RESERVA - N° P-104</t>
  </si>
  <si>
    <t>EIXO RESERVA - N° 17</t>
  </si>
  <si>
    <t>EIXO RESERVA - N° NOVO</t>
  </si>
  <si>
    <t>EIXO RESERVA - N° 26</t>
  </si>
  <si>
    <t>EIXO RESERVA - N° 33</t>
  </si>
  <si>
    <t>EIXO RESERVA - N° 11</t>
  </si>
  <si>
    <t>EIXO RESERVA - N° 22</t>
  </si>
  <si>
    <t>EIXO RESERVA - N° 27</t>
  </si>
  <si>
    <t>EIXO RESERVA - N° 30</t>
  </si>
  <si>
    <t>EIXO RESERVA - N° 34</t>
  </si>
  <si>
    <t>EIXO RESERVA - N° 7</t>
  </si>
  <si>
    <t>EIXO RESERVA - N° 13</t>
  </si>
  <si>
    <t>EIXO RESERVA - N° 8</t>
  </si>
  <si>
    <t>EIXO RESERVA - N° 32</t>
  </si>
  <si>
    <t>EIXO RESERVA - N° 4</t>
  </si>
  <si>
    <t>EIXO RESERVA - N° 5</t>
  </si>
  <si>
    <t>EIXO RESERVA - N° 21</t>
  </si>
  <si>
    <t>EIXO RESERVA - N° 23</t>
  </si>
  <si>
    <t>EIXO RESERVA - N° 31</t>
  </si>
  <si>
    <t>EIXO RESERVA - N° D15</t>
  </si>
  <si>
    <t>EIXO RESERVA - N° C06</t>
  </si>
  <si>
    <t>EIXO RESERVA - N° C04</t>
  </si>
  <si>
    <t>EIXO RESERVA - N° D06</t>
  </si>
  <si>
    <t>EIXO RESERVA - N° D12</t>
  </si>
  <si>
    <t>EIXO RESERVA - N° C-10</t>
  </si>
  <si>
    <t>EIXO RESERVA - N° C-14</t>
  </si>
  <si>
    <t>EIXO RESERVA - N° C-08</t>
  </si>
  <si>
    <t>EIXO RESERVA - N° C-01</t>
  </si>
  <si>
    <t>EIXO RESERVA - N° C-03</t>
  </si>
  <si>
    <t>EIXO RESERVA - N° D-08</t>
  </si>
  <si>
    <t>EIXO RESERVA - N° DP-04</t>
  </si>
  <si>
    <t>EIXO RESERVA - N° 55</t>
  </si>
  <si>
    <t>EIXO RESERVA - N° 2</t>
  </si>
  <si>
    <t>EIXO RESERVA - N° 16</t>
  </si>
  <si>
    <t>EIXO RESERVA - N° P2</t>
  </si>
  <si>
    <t>EIXO RESERVA - N° Q-18</t>
  </si>
  <si>
    <t>EIXO RESERVA - N° 69</t>
  </si>
  <si>
    <t>EIXO RESERVA - N° 72</t>
  </si>
  <si>
    <t>EIXO RESERVA - N° 68</t>
  </si>
  <si>
    <t>EIXO RESERVA - N° 51</t>
  </si>
  <si>
    <t>EIXO RESERVA - N° 49</t>
  </si>
  <si>
    <t>EIXO RESERVA - N° 41</t>
  </si>
  <si>
    <t>EIXO RESERVA - N° 01</t>
  </si>
  <si>
    <t>EIXO RESERVA - N°  (EIXO S/ N°)</t>
  </si>
  <si>
    <t>EIXO RESERVA - N° 08</t>
  </si>
  <si>
    <t>EIXO RESERVA - N° 19F</t>
  </si>
  <si>
    <t>EIXO RESERVA - N° 39</t>
  </si>
  <si>
    <t>EIXO RESERVA - N° 6</t>
  </si>
  <si>
    <t>EIXO RESERVA - N° 10</t>
  </si>
  <si>
    <t xml:space="preserve">EIXO RESERVA - N° (EIXO S/ N°) </t>
  </si>
  <si>
    <t>EIXO RESERVA - N° BMI 06</t>
  </si>
  <si>
    <t>EIXO RESERVA - N° BMS 54</t>
  </si>
  <si>
    <t>EIXO RESERVA - N° BMI 56</t>
  </si>
  <si>
    <t>EIXO RESERVA - N° BMI 40</t>
  </si>
  <si>
    <t>EIXO RESERVA - N° BMS60</t>
  </si>
  <si>
    <t>EIXO RESERVA - N° AMI41</t>
  </si>
  <si>
    <t>EIXO RESERVA - N° (NOVO)</t>
  </si>
  <si>
    <t>EIXO RESERVA - N° 50</t>
  </si>
  <si>
    <t>EIXO RESERVA - N° 66</t>
  </si>
  <si>
    <t>EIXO RESERVA - N° 05</t>
  </si>
  <si>
    <t>EIXO RESERVA - N° 47</t>
  </si>
  <si>
    <t>EIXO RESERVA - N° 71</t>
  </si>
  <si>
    <t>EIXO RESERVA - N° 02</t>
  </si>
  <si>
    <t>EIXO RESERVA - N° 19</t>
  </si>
  <si>
    <t>EIXO RESERVA - N° 04</t>
  </si>
  <si>
    <t>EIXO RESERVA - N° 44Z</t>
  </si>
  <si>
    <t>EIXO RESERVA - N° 72Z</t>
  </si>
  <si>
    <t>EIXO RESERVA - N° 81Z</t>
  </si>
  <si>
    <t>EIXO RESERVA - N° 53Z</t>
  </si>
  <si>
    <t>EIXO RESERVA - N° 47Z</t>
  </si>
  <si>
    <t>EIXO RESERVA - N° 70Z</t>
  </si>
  <si>
    <t>EIXO RESERVA - N° 6Z</t>
  </si>
  <si>
    <t>EIXO RESERVA - N° 46Z</t>
  </si>
  <si>
    <t>EIXO RESERVA - N° 58Z</t>
  </si>
  <si>
    <t>EIXO RESERVA - N° 67Z</t>
  </si>
  <si>
    <t>EIXO RESERVA - N° 75Z</t>
  </si>
  <si>
    <t>EIXO RESERVA - N° 66Z</t>
  </si>
  <si>
    <t>EIXO RESERVA - N° 68Z</t>
  </si>
  <si>
    <t>EIXO RESERVA - N° 65Z</t>
  </si>
  <si>
    <t>EIXO RESERVA - N° S-32</t>
  </si>
  <si>
    <t>EIXO RESERVA - N° 202</t>
  </si>
  <si>
    <t>EIXO RESERVA - N° I-105</t>
  </si>
  <si>
    <t>EIXO RESERVA - N° I-37</t>
  </si>
  <si>
    <t>EIXO RESERVA - N° I-39</t>
  </si>
  <si>
    <t>EIXO RESERVA - N° I-34</t>
  </si>
  <si>
    <t>EIXO RESERVA - N° I-27</t>
  </si>
  <si>
    <t>EIXO RESERVA - N° P-08</t>
  </si>
  <si>
    <t>EIXO RESERVA - N° 1</t>
  </si>
  <si>
    <t>EIXO RESERVA - N° T1</t>
  </si>
  <si>
    <t>EIXO RESERVA - N° 53</t>
  </si>
  <si>
    <t>EIXO RESERVA - 19 (78)</t>
  </si>
  <si>
    <t>EIXO RESERVA - N° P6</t>
  </si>
  <si>
    <t>EIXO RESERVA - N° P7</t>
  </si>
  <si>
    <t>EIXO RESERVA - N° 03 (90)</t>
  </si>
  <si>
    <t>CLEMENTINA</t>
  </si>
  <si>
    <t>SEMI-ANEL INTERNO 78"</t>
  </si>
  <si>
    <t>SEMI -ANEL</t>
  </si>
  <si>
    <t>SERRA FITA RONEMAK  MR800HVF - [126]</t>
  </si>
  <si>
    <t>USINAR FACES E EXECUTAR PRÉ-FUROS NAS FACES DE JUNÇÃO.</t>
  </si>
  <si>
    <t>27415-2</t>
  </si>
  <si>
    <t>27415-3</t>
  </si>
  <si>
    <t>27415-4</t>
  </si>
  <si>
    <t>USINAR 1702MM, FACE 1092MM E FACE 203MM</t>
  </si>
  <si>
    <t>EXECUTAR O ALÍVIO DE AR CONFORME O DESENHO.</t>
  </si>
  <si>
    <t>27416-3</t>
  </si>
  <si>
    <t>CARPO DESCARGA</t>
  </si>
  <si>
    <t>SETOR</t>
  </si>
  <si>
    <t>FUNDIÇÃO</t>
  </si>
  <si>
    <t>SOLDAGEM</t>
  </si>
  <si>
    <t>EMCAMISAMENTO</t>
  </si>
  <si>
    <t>USINAGEM</t>
  </si>
  <si>
    <t>SEMANA PROGRAMADA:</t>
  </si>
  <si>
    <t>PROGRAMAÇÃO MORENO EQUIPAMENTOS - MECAL</t>
  </si>
  <si>
    <t>SETOR:</t>
  </si>
  <si>
    <t>CLIENTE:</t>
  </si>
  <si>
    <t>OPERAÇÃO</t>
  </si>
  <si>
    <t>DESCR_ RECURSO</t>
  </si>
  <si>
    <t>SEM. PROG.</t>
  </si>
  <si>
    <t>Cliente:</t>
  </si>
  <si>
    <t>Fabricante:</t>
  </si>
  <si>
    <t>Bitola:</t>
  </si>
  <si>
    <t>Peça:</t>
  </si>
  <si>
    <t>Tipo:</t>
  </si>
  <si>
    <t>Numero:</t>
  </si>
  <si>
    <t>Numero</t>
  </si>
  <si>
    <t>Rev.</t>
  </si>
  <si>
    <t>Descrição da disposição</t>
  </si>
  <si>
    <t>Recurso</t>
  </si>
  <si>
    <t>Execução</t>
  </si>
  <si>
    <t>Setup</t>
  </si>
  <si>
    <t>PSO121</t>
  </si>
  <si>
    <t>Finalizado</t>
  </si>
  <si>
    <t>3G</t>
  </si>
  <si>
    <t>REVESTIMENTO DO BOJO P200 FUND. C/ USIN (50-2P18B002)</t>
  </si>
  <si>
    <t>REVESTIMENTO BORDA ARANHA ESQUERDO</t>
  </si>
  <si>
    <t>CONTRAPESO HP500 S/USINAGEM</t>
  </si>
  <si>
    <t>CAMISA INF. Ø ATÉ 1170mm, FR. 1,5" - MDA 84" (A)</t>
  </si>
  <si>
    <t>CAMISA SUP. AD. Ø ATÉ 1260mm, FR. 1,5" - MDA 84" (A)</t>
  </si>
  <si>
    <t xml:space="preserve"> UNION AGRO. CANEROS UNAGRO S.A.</t>
  </si>
  <si>
    <t>CJ</t>
  </si>
  <si>
    <t>CONJUNTO DO DESFIBRADOR COP.5 54"</t>
  </si>
  <si>
    <t>Setor_Venda</t>
  </si>
  <si>
    <t>Superior</t>
  </si>
  <si>
    <t>7083/2026</t>
  </si>
  <si>
    <t>LIMPEZA, INSPEÇÃO POR END E ACABAMENTO.</t>
  </si>
  <si>
    <t>LIXAR 01 (UM) APOIO DA VEDAÇÃO LADO EXTERNO DO EIXO C/ OU S/ CAMISA.</t>
  </si>
  <si>
    <t>LIXAR PAR DE MANGAS EM EIXO S/ CAMISA.</t>
  </si>
  <si>
    <t>REBAIXAR REGIÃO DA VEDAÇÃO E INÍCIO DO APERTO EM 01 (UM) LADO PARA APLICAÇÃO DE SOLDA EIXO S/ CAMISA</t>
  </si>
  <si>
    <t>APLICAR SOLDA REGIÃO DA VEDAÇÃO E INÍCIO DO APERTO EM 01 (UM) LADO EIXO S/ CAMISA</t>
  </si>
  <si>
    <t>REUSINAR REGIÃO DA VEDAÇÃO E INÍCIO DO APERTO EM 01 (UM) LADO APÓS APLICAÇÃO DE SOLDA EIXO S/ CAMISA</t>
  </si>
  <si>
    <t>ALIVIO DE TENSÕES LOCALIZADO POR RESISTENCIA NO INICIO DO APERTO DO EIXO (01 LADO).</t>
  </si>
  <si>
    <t>ELIMINAR TRINCA ATRAVÉS DE USINAGEM COM RAIO DE CONCORDANCIA EM EIXO S/C.</t>
  </si>
  <si>
    <t>REUSINAR ASSENTO DA CAMISA.</t>
  </si>
  <si>
    <t>7107/2026</t>
  </si>
  <si>
    <t>ENCHER RASGOS DE CHAVETA PARALELO OU INCLINADO PARA POSTERIOR USINAGEM DO ASSENTO</t>
  </si>
  <si>
    <t>REBAIXAR ASSENTO DO RODETE PARA POSTERIOR RECUPERAÇÃO COM SOLDA EIXO S/ CAMISA</t>
  </si>
  <si>
    <t>ENCHER ASSENTO DO RODETE COM SOLDA PARA POSTERIOR REUSINAGEM EIXO S/ CAMISA</t>
  </si>
  <si>
    <t>REUSINAR ASSENTO DO RODETE PARA POSTERIOR RECUPERAÇÃO COM SOLDA EIXO S/ CAMISA</t>
  </si>
  <si>
    <t>REUSINAR 02 (DOIS) RASGOS DE CHAVETA PARALELO OU INCLINADO EM ACABAMENTO EIXO S/ CAMISA</t>
  </si>
  <si>
    <t>USINAR PAR DE MANGAS EM EIXO S/ CAMISA PARA Ø.</t>
  </si>
  <si>
    <t>ALIVIO DE TENSÕES POR RESISTENCIA EM TODA A EXTENSÃO DO EIXO</t>
  </si>
  <si>
    <t>7104/2026</t>
  </si>
  <si>
    <t>USINAR CORROSÃO EM 01 (UM) LADO NO INICIO DO APETO EM EIXO S/C.</t>
  </si>
  <si>
    <t>7101/2026</t>
  </si>
  <si>
    <t>81M</t>
  </si>
  <si>
    <t>7110/2026</t>
  </si>
  <si>
    <t>USINAR PAR DE MANGAS EM EIXO C/ CAMISA PARA Ø.</t>
  </si>
  <si>
    <t>7047/2026</t>
  </si>
  <si>
    <t>USINAR 01 (UM) RASGO DE CHAVETA NOVO EM EIXO S/C.</t>
  </si>
  <si>
    <t>REUSINAR 01 (UM) RASGO DE CHAVETA EM EIXO S/C.</t>
  </si>
  <si>
    <t>USINAR ASSENTO DO RODETE EM EIXO S/C.</t>
  </si>
  <si>
    <t>7048/2026</t>
  </si>
  <si>
    <t>6392/2025</t>
  </si>
  <si>
    <t>USINAR 01 (UM) RASGO DE CHAVETA NOVO EM EIXO C/C.</t>
  </si>
  <si>
    <t>7094/2026</t>
  </si>
  <si>
    <t>7096/2026</t>
  </si>
  <si>
    <t>7097/2026</t>
  </si>
  <si>
    <t>REBAIXAR 01 (UM) LADO NA REGIÃO DA VEDAÇÃO NO LADO EXTERNO PARA APLICAÇÃO DE SOLDA EIXO S/ CAMISA</t>
  </si>
  <si>
    <t>APLICAR SOLDA EM 01 (UM) LADO NA REGIÃO DA VEDAÇÃO NO LADO EXTERNO EIXO S/ CAMISA</t>
  </si>
  <si>
    <t>REUSINAR 01 (UM) LADO NA REGIÃO DA VEDAÇÃO NO LADO EXTERNO APÓS APLICAÇÃO DE SOLDA EIXO S/ CAMISA</t>
  </si>
  <si>
    <t>REBAIXAR PAR DE MANGAS PARA APLICAÇÃO DE SOLDA EIXO S/ CAMISA</t>
  </si>
  <si>
    <t>APLICAR SOLDA NO PAR DE MANGAS EIXO S/ CAMISA</t>
  </si>
  <si>
    <t>REUSINAR PAR DE MANGAS APÓS SOLDAGEM EIXO S/ CAMISA</t>
  </si>
  <si>
    <t>47D</t>
  </si>
  <si>
    <t>6997/2026</t>
  </si>
  <si>
    <t>DPE 5</t>
  </si>
  <si>
    <t>7017/2026</t>
  </si>
  <si>
    <t>ELIMINAR E RECUPERAR COM SOLDA S/USINAGEM TRINCA NO RASGO DE CHAVETA COM EXTENSÃO DE 1/2 DO RASGO EM EIXO S/C</t>
  </si>
  <si>
    <t>7077/2026</t>
  </si>
  <si>
    <t>7078/2026</t>
  </si>
  <si>
    <t>7079/2026</t>
  </si>
  <si>
    <t>ELIMINAR TRINCA NO RASGO DE CHAVETA MANUALMENTE</t>
  </si>
  <si>
    <t>7080/2026</t>
  </si>
  <si>
    <t>ELIMINAR ARRASTE DE MATERIAL COM POSTERIOR ACABAMENTO MANUAL.</t>
  </si>
  <si>
    <t>7100/2026</t>
  </si>
  <si>
    <t>ENCHER 01 (UM) RASGO DE CHAVETA PARALELO OU INCLINADO EM EIXO</t>
  </si>
  <si>
    <t>ALIVIO DE TENSÕES LOCALIZADO POR RESISTENCIA NO ASSENTO DO RODETE DO EIXO.</t>
  </si>
  <si>
    <t>D08</t>
  </si>
  <si>
    <t>7106/2026</t>
  </si>
  <si>
    <t>34D</t>
  </si>
  <si>
    <t>7111/2026</t>
  </si>
  <si>
    <t>USINAR 01 (UM) APOIO DA VEDAÇÃO LADO EXTERNO DO EIXO C/ OU S/ CAMISA</t>
  </si>
  <si>
    <t>J14</t>
  </si>
  <si>
    <t>7085/2026</t>
  </si>
  <si>
    <t>USINAR CORROSÃO EM 01 (UM) LADO NO INICIO DO APETO EM EIXO C/C.</t>
  </si>
  <si>
    <t>6954/2026</t>
  </si>
  <si>
    <t>Data Prevista:</t>
  </si>
  <si>
    <t>Data Planejada:</t>
  </si>
  <si>
    <t>Tempo Total:</t>
  </si>
  <si>
    <t>Pressão</t>
  </si>
  <si>
    <t>MANTA P500</t>
  </si>
  <si>
    <t>BOJO MP1000</t>
  </si>
  <si>
    <t>LUVA INFERIOR  MODULO S/ USIN.</t>
  </si>
  <si>
    <t>D8</t>
  </si>
  <si>
    <t>46B/21</t>
  </si>
  <si>
    <t>Coluna1</t>
  </si>
  <si>
    <t>SH53</t>
  </si>
  <si>
    <t>DEP5</t>
  </si>
  <si>
    <t>111F</t>
  </si>
  <si>
    <t>P8</t>
  </si>
  <si>
    <t>P112</t>
  </si>
  <si>
    <t>s/e</t>
  </si>
  <si>
    <t>PSO114</t>
  </si>
  <si>
    <t>Março</t>
  </si>
  <si>
    <t>Soldagem</t>
  </si>
  <si>
    <t>Total</t>
  </si>
  <si>
    <t>11PF</t>
  </si>
  <si>
    <t>IPA41</t>
  </si>
  <si>
    <t>fev</t>
  </si>
  <si>
    <t>jan</t>
  </si>
  <si>
    <t>ID OS_MORENO</t>
  </si>
  <si>
    <t>27490-1</t>
  </si>
  <si>
    <t>27482-1</t>
  </si>
  <si>
    <t>27480-1</t>
  </si>
  <si>
    <t>27480-2</t>
  </si>
  <si>
    <t>27464-1</t>
  </si>
  <si>
    <t>27464-2</t>
  </si>
  <si>
    <t>27464-3</t>
  </si>
  <si>
    <t>27464-4</t>
  </si>
  <si>
    <t>27464-5</t>
  </si>
  <si>
    <t>27464-6</t>
  </si>
  <si>
    <t>27457-1</t>
  </si>
  <si>
    <t>27459-1</t>
  </si>
  <si>
    <t>27201-1</t>
  </si>
  <si>
    <t>27201-9</t>
  </si>
  <si>
    <t>27201-10</t>
  </si>
  <si>
    <t>27201-11</t>
  </si>
  <si>
    <t>27201-12</t>
  </si>
  <si>
    <t>27201-21</t>
  </si>
  <si>
    <t>27201-22</t>
  </si>
  <si>
    <t>27201-23</t>
  </si>
  <si>
    <t>27201-24</t>
  </si>
  <si>
    <t>27201-14</t>
  </si>
  <si>
    <t>27201-2</t>
  </si>
  <si>
    <t>27201-4</t>
  </si>
  <si>
    <t>27201-16</t>
  </si>
  <si>
    <t>27498-2</t>
  </si>
  <si>
    <t>27498-1</t>
  </si>
  <si>
    <t>27433-1</t>
  </si>
  <si>
    <t>27422-1</t>
  </si>
  <si>
    <t>27465-4</t>
  </si>
  <si>
    <t>27465-5</t>
  </si>
  <si>
    <t>27465-6</t>
  </si>
  <si>
    <t>27465-7</t>
  </si>
  <si>
    <t>27465-8</t>
  </si>
  <si>
    <t>27465-9</t>
  </si>
  <si>
    <t>27465-12</t>
  </si>
  <si>
    <t>27465-10</t>
  </si>
  <si>
    <t>27465-11</t>
  </si>
  <si>
    <t>27465-1</t>
  </si>
  <si>
    <t>27465-2</t>
  </si>
  <si>
    <t>27465-3</t>
  </si>
  <si>
    <t>27452-2</t>
  </si>
  <si>
    <t>27452-1</t>
  </si>
  <si>
    <t>27452-4</t>
  </si>
  <si>
    <t>27452-3</t>
  </si>
  <si>
    <t>27456-18</t>
  </si>
  <si>
    <t>ACUCAREIRA QUATA SA ZILOR</t>
  </si>
  <si>
    <t>DESTILARIA AGUA BONITA LTDA</t>
  </si>
  <si>
    <t>EIXO P/ESTEIRA ARRASTE Ø125mm X 2780mm - SAE 1045 FORJ. - MDA 75" (B)</t>
  </si>
  <si>
    <t>MANUTENÇÃO EM PLACA DESFIBRADORA - MDA 84"  PRODUÇÃO)</t>
  </si>
  <si>
    <t>CRUZETA FUND. C/ USIN. ACAB.</t>
  </si>
  <si>
    <t xml:space="preserve"> </t>
  </si>
  <si>
    <t>Estoque</t>
  </si>
  <si>
    <t>Atrasado (Reprogramar)</t>
  </si>
  <si>
    <t>1° Reprogamação
[PrazoEntrega]</t>
  </si>
  <si>
    <t>CARCAÇA HP500 FUND. C/USINAGEM</t>
  </si>
  <si>
    <t>Ag. Liberação Fundido</t>
  </si>
  <si>
    <t>SIM (TERCEIRO)</t>
  </si>
  <si>
    <t>Estoque (Prod. p/ Oport.)</t>
  </si>
  <si>
    <t>(Usinar dimensões em acabamento conforme desenho)</t>
  </si>
  <si>
    <t>Torno Vert. Titan SC4000 (Usinar em desbaste com 5mm de sobremetal por faces/raios)</t>
  </si>
  <si>
    <t>Rebarbação (Rebarbar e proteger)</t>
  </si>
  <si>
    <t>QNT</t>
  </si>
  <si>
    <t>TP</t>
  </si>
  <si>
    <t>SETOR VENDA:</t>
  </si>
  <si>
    <t>Rebarbação</t>
  </si>
  <si>
    <t xml:space="preserve">Rebarbação </t>
  </si>
  <si>
    <t>ITEM</t>
  </si>
  <si>
    <t>PORTA MATRIZ FIXO S/ USIN. (0000103566)</t>
  </si>
  <si>
    <t>PORTA MATRIZ MÓVEL S/ USIN. (0000103566)</t>
  </si>
  <si>
    <t>ESPAÇADOR MOV. DIE. SHOE A (0000057813)</t>
  </si>
  <si>
    <t>ESPAÇADOR MOV. DIE. SHOE B (0000057813)</t>
  </si>
  <si>
    <t>ESPAÇADOR MOV. DIE. SHOE D (0000057813)</t>
  </si>
  <si>
    <t>EJECTOR DIE A/J BRACKET (0000103566)</t>
  </si>
  <si>
    <t>POLIA Ø1800MM - 10 CANAIS 8V</t>
  </si>
  <si>
    <t>CAMISA Ø1206mm 90"</t>
  </si>
  <si>
    <t>CAMISA AD Ø1266mm 90
"</t>
  </si>
  <si>
    <t>CAMISA Ø1286mm 90"</t>
  </si>
  <si>
    <t>CAMISA AD Ø1266mm 90"</t>
  </si>
  <si>
    <t>BOJO P300</t>
  </si>
  <si>
    <t>Clientes</t>
  </si>
  <si>
    <t>AURA BRASIL</t>
  </si>
  <si>
    <t>PENTE SUP.  84"</t>
  </si>
  <si>
    <t>PENTE INF. 84"</t>
  </si>
  <si>
    <t>CONTRAPESO HP500/HP600E FUND.(N16200141-099)</t>
  </si>
  <si>
    <t>Raizen Costa Pinto</t>
  </si>
  <si>
    <t>Abril</t>
  </si>
  <si>
    <t>CAMISA RP Ø1106mm 90"</t>
  </si>
  <si>
    <t>Raizen Diamante</t>
  </si>
  <si>
    <t>BAGACEIRA 87"</t>
  </si>
  <si>
    <t>Raizen Rafard</t>
  </si>
  <si>
    <t>27377-3</t>
  </si>
  <si>
    <t>Setor</t>
  </si>
  <si>
    <t>Seg_Peça</t>
  </si>
  <si>
    <t>codigo_peca_seq</t>
  </si>
  <si>
    <t>27473-1</t>
  </si>
  <si>
    <t>1281005-0</t>
  </si>
  <si>
    <t>27473-2</t>
  </si>
  <si>
    <t>1281006-0</t>
  </si>
  <si>
    <t>27473-3</t>
  </si>
  <si>
    <t>1281007-0</t>
  </si>
  <si>
    <t>27473-4</t>
  </si>
  <si>
    <t>27473-5</t>
  </si>
  <si>
    <t>27473-6</t>
  </si>
  <si>
    <t>27473-7</t>
  </si>
  <si>
    <t>27473-8</t>
  </si>
  <si>
    <t>1281008-0</t>
  </si>
  <si>
    <t>27519-1</t>
  </si>
  <si>
    <t>372054-0</t>
  </si>
  <si>
    <t>27519-2</t>
  </si>
  <si>
    <t>372055-0</t>
  </si>
  <si>
    <t>27519-3</t>
  </si>
  <si>
    <t>372056-0</t>
  </si>
  <si>
    <t>27519-4</t>
  </si>
  <si>
    <t>372057-0</t>
  </si>
  <si>
    <t>27517-2</t>
  </si>
  <si>
    <t>1483009-0</t>
  </si>
  <si>
    <t>27517-3</t>
  </si>
  <si>
    <t>1483010-0</t>
  </si>
  <si>
    <t>27517-4</t>
  </si>
  <si>
    <t>1483011-0</t>
  </si>
  <si>
    <t>27517-5</t>
  </si>
  <si>
    <t>1483012-0</t>
  </si>
  <si>
    <t>27518-1</t>
  </si>
  <si>
    <t>1255019-0</t>
  </si>
  <si>
    <t>27518-2</t>
  </si>
  <si>
    <t>1255020-0</t>
  </si>
  <si>
    <t>27518-3</t>
  </si>
  <si>
    <t>1255021-0</t>
  </si>
  <si>
    <t>27518-4</t>
  </si>
  <si>
    <t>1255022-0</t>
  </si>
  <si>
    <t>27518-5</t>
  </si>
  <si>
    <t>1255023-0</t>
  </si>
  <si>
    <t>27518-6</t>
  </si>
  <si>
    <t>1255024-0</t>
  </si>
  <si>
    <t>27515-4</t>
  </si>
  <si>
    <t>958025-0</t>
  </si>
  <si>
    <t>27515-5</t>
  </si>
  <si>
    <t>958026-0</t>
  </si>
  <si>
    <t>27515-6</t>
  </si>
  <si>
    <t>958027-0</t>
  </si>
  <si>
    <t>27516-1</t>
  </si>
  <si>
    <t>1334017-0</t>
  </si>
  <si>
    <t>27516-2</t>
  </si>
  <si>
    <t>1334018-0</t>
  </si>
  <si>
    <t>27516-3</t>
  </si>
  <si>
    <t>1334019-0</t>
  </si>
  <si>
    <t>27516-4</t>
  </si>
  <si>
    <t>1334020-0</t>
  </si>
  <si>
    <t>27516-5</t>
  </si>
  <si>
    <t>1334021-0</t>
  </si>
  <si>
    <t>27516-6</t>
  </si>
  <si>
    <t>1334022-0</t>
  </si>
  <si>
    <t>27517-1</t>
  </si>
  <si>
    <t>1483008-0</t>
  </si>
  <si>
    <t>27513-9</t>
  </si>
  <si>
    <t>1148038-0</t>
  </si>
  <si>
    <t>27513-10</t>
  </si>
  <si>
    <t>1148039-0</t>
  </si>
  <si>
    <t>27514-1</t>
  </si>
  <si>
    <t>1256014-0</t>
  </si>
  <si>
    <t>27514-2</t>
  </si>
  <si>
    <t>1256015-0</t>
  </si>
  <si>
    <t>27514-3</t>
  </si>
  <si>
    <t>1256016-0</t>
  </si>
  <si>
    <t>27514-4</t>
  </si>
  <si>
    <t>1256017-0</t>
  </si>
  <si>
    <t>27514-5</t>
  </si>
  <si>
    <t>1256018-0</t>
  </si>
  <si>
    <t>27515-1</t>
  </si>
  <si>
    <t>958022-0</t>
  </si>
  <si>
    <t>27515-2</t>
  </si>
  <si>
    <t>958023-0</t>
  </si>
  <si>
    <t>27515-3</t>
  </si>
  <si>
    <t>958024-0</t>
  </si>
  <si>
    <t>27512-11</t>
  </si>
  <si>
    <t>956065-0</t>
  </si>
  <si>
    <t>27512-12</t>
  </si>
  <si>
    <t>956066-0</t>
  </si>
  <si>
    <t>27513-1</t>
  </si>
  <si>
    <t>1148030-0</t>
  </si>
  <si>
    <t>27513-2</t>
  </si>
  <si>
    <t>1148031-0</t>
  </si>
  <si>
    <t>27513-3</t>
  </si>
  <si>
    <t>1148032-0</t>
  </si>
  <si>
    <t>27513-4</t>
  </si>
  <si>
    <t>1148033-0</t>
  </si>
  <si>
    <t>27513-5</t>
  </si>
  <si>
    <t>1148034-0</t>
  </si>
  <si>
    <t>27513-6</t>
  </si>
  <si>
    <t>1148035-0</t>
  </si>
  <si>
    <t>27513-7</t>
  </si>
  <si>
    <t>1148036-0</t>
  </si>
  <si>
    <t>27513-8</t>
  </si>
  <si>
    <t>1148037-0</t>
  </si>
  <si>
    <t>27512-1</t>
  </si>
  <si>
    <t>956055-0</t>
  </si>
  <si>
    <t>27512-2</t>
  </si>
  <si>
    <t>956056-0</t>
  </si>
  <si>
    <t>27512-3</t>
  </si>
  <si>
    <t>956057-0</t>
  </si>
  <si>
    <t>27512-4</t>
  </si>
  <si>
    <t>956058-0</t>
  </si>
  <si>
    <t>27512-5</t>
  </si>
  <si>
    <t>956059-0</t>
  </si>
  <si>
    <t>27512-6</t>
  </si>
  <si>
    <t>956060-0</t>
  </si>
  <si>
    <t>27512-7</t>
  </si>
  <si>
    <t>956061-0</t>
  </si>
  <si>
    <t>27512-8</t>
  </si>
  <si>
    <t>956062-0</t>
  </si>
  <si>
    <t>27512-9</t>
  </si>
  <si>
    <t>956063-0</t>
  </si>
  <si>
    <t>27512-10</t>
  </si>
  <si>
    <t>956064-0</t>
  </si>
  <si>
    <t>27481-1</t>
  </si>
  <si>
    <t>152632-132</t>
  </si>
  <si>
    <t>27481-2</t>
  </si>
  <si>
    <t>152632-133</t>
  </si>
  <si>
    <t>27503-7</t>
  </si>
  <si>
    <t>152653-300</t>
  </si>
  <si>
    <t>27503-8</t>
  </si>
  <si>
    <t>152653-301</t>
  </si>
  <si>
    <t>27503-9</t>
  </si>
  <si>
    <t>152653-302</t>
  </si>
  <si>
    <t>27503-10</t>
  </si>
  <si>
    <t>152653-303</t>
  </si>
  <si>
    <t>27503-11</t>
  </si>
  <si>
    <t>152653-304</t>
  </si>
  <si>
    <t>27503-12</t>
  </si>
  <si>
    <t>152653-305</t>
  </si>
  <si>
    <t>27503-13</t>
  </si>
  <si>
    <t>152653-306</t>
  </si>
  <si>
    <t>27503-14</t>
  </si>
  <si>
    <t>152653-307</t>
  </si>
  <si>
    <t>27503-15</t>
  </si>
  <si>
    <t>152653-308</t>
  </si>
  <si>
    <t>27474-1</t>
  </si>
  <si>
    <t>1425039-0</t>
  </si>
  <si>
    <t>27502-1</t>
  </si>
  <si>
    <t>152653-292</t>
  </si>
  <si>
    <t>27502-2</t>
  </si>
  <si>
    <t>152653-293</t>
  </si>
  <si>
    <t>27503-1</t>
  </si>
  <si>
    <t>152653-294</t>
  </si>
  <si>
    <t>27503-2</t>
  </si>
  <si>
    <t>152653-295</t>
  </si>
  <si>
    <t>27503-3</t>
  </si>
  <si>
    <t>152653-296</t>
  </si>
  <si>
    <t>27503-4</t>
  </si>
  <si>
    <t>152653-297</t>
  </si>
  <si>
    <t>27503-5</t>
  </si>
  <si>
    <t>152653-298</t>
  </si>
  <si>
    <t>27503-6</t>
  </si>
  <si>
    <t>152653-299</t>
  </si>
  <si>
    <t>864028-16</t>
  </si>
  <si>
    <t>27496-1</t>
  </si>
  <si>
    <t>299208-0</t>
  </si>
  <si>
    <t>1425046-0</t>
  </si>
  <si>
    <t>864010-6</t>
  </si>
  <si>
    <t>1425030-2</t>
  </si>
  <si>
    <t>27358-1</t>
  </si>
  <si>
    <t>299303-27</t>
  </si>
  <si>
    <t>GE VERNOVA</t>
  </si>
  <si>
    <t>RAIZEN - PARAISO</t>
  </si>
  <si>
    <t>RAIZEN RAFARD</t>
  </si>
  <si>
    <t>RAIZEN ENERGIA S.A  LAGOA DA PRATA</t>
  </si>
  <si>
    <t>RAIZEN COSTA PINTO</t>
  </si>
  <si>
    <t>RAIZEN DIAMANTE</t>
  </si>
  <si>
    <t>CAPA DA ARANHA ROCK BOX C/ USIN. ACAB.</t>
  </si>
  <si>
    <t xml:space="preserve">MANTA P400 FUND. C/ USIN (50-4P18M001)_x000D_
</t>
  </si>
  <si>
    <t>CARCAÇA SUPERIOR BTE40</t>
  </si>
  <si>
    <t>CARCAÇA INFERIOR BTE40</t>
  </si>
  <si>
    <t>PRAZO SERVIÇO EM EIXO</t>
  </si>
  <si>
    <t>Sem. Prevista:</t>
  </si>
  <si>
    <t>Sem. Planejada:</t>
  </si>
  <si>
    <t>RAIZEN - BARRA BONITA</t>
  </si>
  <si>
    <t>RAÍZEN-SÃO FRANCISCO</t>
  </si>
  <si>
    <t>UNIVALEM</t>
  </si>
  <si>
    <t>TERRA RICA</t>
  </si>
  <si>
    <t>QUATÁ</t>
  </si>
  <si>
    <t>EIXO DE MOENDA</t>
  </si>
  <si>
    <t>EIXO DO ROLO DE PRESSÃO</t>
  </si>
  <si>
    <t>[PREVENTIVA PROGRAMADA (30/03 a 04/07)]</t>
  </si>
  <si>
    <t>EIXO RESERVA - N° Q-15</t>
  </si>
  <si>
    <t>Em andamento</t>
  </si>
  <si>
    <t xml:space="preserve">Ag. Liberação Fundido </t>
  </si>
  <si>
    <t>Ag. Boquilha</t>
  </si>
  <si>
    <t>Ag. Reprogramação (chegada modelo)</t>
  </si>
  <si>
    <t>Inspeção e Laudo</t>
  </si>
  <si>
    <t>RNC boquilhas</t>
  </si>
  <si>
    <t>Ag. Projeto de Usinagem</t>
  </si>
  <si>
    <t>RNC (Boquilha)</t>
  </si>
  <si>
    <t>Atrasos</t>
  </si>
  <si>
    <t>Entregues</t>
  </si>
  <si>
    <t>On time derivey</t>
  </si>
  <si>
    <t>INDICE DE ENTREGAS NO PRAZO</t>
  </si>
  <si>
    <t>Fundir peça Nova  (RNC)</t>
  </si>
  <si>
    <t>Rnc (Furação do Flange)</t>
  </si>
  <si>
    <t>PENTE CONVENCIONAL 66"</t>
  </si>
  <si>
    <t>PENTE CONVENCIONAL 72"</t>
  </si>
  <si>
    <t xml:space="preserve">PENTE INF. CONVENCIONAL 84"
</t>
  </si>
  <si>
    <t xml:space="preserve">PENTE SUP. INSERTO 84"
</t>
  </si>
  <si>
    <t xml:space="preserve">BAGACEIRA 84"
</t>
  </si>
  <si>
    <t>Ag. Projeto de Usinagem (Desbaste e acabamento)</t>
  </si>
  <si>
    <t>Verificar Prazo</t>
  </si>
  <si>
    <t>EXECUTAR SOLDA</t>
  </si>
  <si>
    <t>Andamento?</t>
  </si>
  <si>
    <t>RECEBIMENTO FORJADO</t>
  </si>
  <si>
    <t>RECEBIMENTO DO MATERIAL</t>
  </si>
  <si>
    <t>TRATAMENTO TÉRMICO (TERCEIRO)</t>
  </si>
  <si>
    <t>USINAGEM DE ACABAMENTO</t>
  </si>
  <si>
    <t>RECUPERAÇÃO (TERCEIRO)</t>
  </si>
  <si>
    <t>FRISSAMENTO DOS DENTES EM DESBASTE (TERCEIRO)</t>
  </si>
  <si>
    <t>FRISSAMENTO DOS DENTES EM ACABAMENTO(TERCEIRO)</t>
  </si>
  <si>
    <t>27511-1</t>
  </si>
  <si>
    <t>27511-2</t>
  </si>
  <si>
    <t>27525-1</t>
  </si>
  <si>
    <t>27525-2</t>
  </si>
  <si>
    <t>27525-3</t>
  </si>
  <si>
    <t>27525-4</t>
  </si>
  <si>
    <t>27525-5</t>
  </si>
  <si>
    <t>27525-6</t>
  </si>
  <si>
    <t>27525-7</t>
  </si>
  <si>
    <t>27525-8</t>
  </si>
  <si>
    <t>27525-9</t>
  </si>
  <si>
    <t>27525-10</t>
  </si>
  <si>
    <t>27525-11</t>
  </si>
  <si>
    <t>27525-12</t>
  </si>
  <si>
    <t>27525-13</t>
  </si>
  <si>
    <t>27525-14</t>
  </si>
  <si>
    <t>27525-15</t>
  </si>
  <si>
    <t>27525-16</t>
  </si>
  <si>
    <t>27525-17</t>
  </si>
  <si>
    <t>27525-18</t>
  </si>
  <si>
    <t>27525-19</t>
  </si>
  <si>
    <t>27525-20</t>
  </si>
  <si>
    <t>27525-21</t>
  </si>
  <si>
    <t>27525-22</t>
  </si>
  <si>
    <t>27525-23</t>
  </si>
  <si>
    <t>27525-24</t>
  </si>
  <si>
    <t>27525-25</t>
  </si>
  <si>
    <t>27525-26</t>
  </si>
  <si>
    <t>27525-27</t>
  </si>
  <si>
    <t>27525-28</t>
  </si>
  <si>
    <t>152650-262</t>
  </si>
  <si>
    <t>152650-263</t>
  </si>
  <si>
    <t>152650-264</t>
  </si>
  <si>
    <t>152650-265</t>
  </si>
  <si>
    <t>152650-266</t>
  </si>
  <si>
    <t>152650-267</t>
  </si>
  <si>
    <t>152650-268</t>
  </si>
  <si>
    <t>152650-269</t>
  </si>
  <si>
    <t>152650-270</t>
  </si>
  <si>
    <t>152650-271</t>
  </si>
  <si>
    <t>152650-272</t>
  </si>
  <si>
    <t>152650-273</t>
  </si>
  <si>
    <t>152650-274</t>
  </si>
  <si>
    <t>152650-275</t>
  </si>
  <si>
    <t>152650-276</t>
  </si>
  <si>
    <t>152650-277</t>
  </si>
  <si>
    <t>152650-278</t>
  </si>
  <si>
    <t>152650-279</t>
  </si>
  <si>
    <t>152650-280</t>
  </si>
  <si>
    <t>152650-281</t>
  </si>
  <si>
    <t>152650-282</t>
  </si>
  <si>
    <t>152650-283</t>
  </si>
  <si>
    <t>152650-284</t>
  </si>
  <si>
    <t>152650-285</t>
  </si>
  <si>
    <t>152650-286</t>
  </si>
  <si>
    <t>152650-287</t>
  </si>
  <si>
    <t>152650-288</t>
  </si>
  <si>
    <t>152650-289</t>
  </si>
  <si>
    <t>152650-290</t>
  </si>
  <si>
    <t>152650-291</t>
  </si>
  <si>
    <t>27527-7</t>
  </si>
  <si>
    <t>27527-8</t>
  </si>
  <si>
    <t>27527-9</t>
  </si>
  <si>
    <t>27527-10</t>
  </si>
  <si>
    <t>27527-11</t>
  </si>
  <si>
    <t>27527-12</t>
  </si>
  <si>
    <t>27527-13</t>
  </si>
  <si>
    <t>27527-14</t>
  </si>
  <si>
    <t>27527-15</t>
  </si>
  <si>
    <t>27527-17</t>
  </si>
  <si>
    <t>27527-18</t>
  </si>
  <si>
    <t>27527-19</t>
  </si>
  <si>
    <t>27527-1</t>
  </si>
  <si>
    <t>27527-2</t>
  </si>
  <si>
    <t>27527-3</t>
  </si>
  <si>
    <t>27527-4</t>
  </si>
  <si>
    <t>27527-5</t>
  </si>
  <si>
    <t>27527-6</t>
  </si>
  <si>
    <t>27527-16</t>
  </si>
  <si>
    <t>1495052-0</t>
  </si>
  <si>
    <t>1495054-0</t>
  </si>
  <si>
    <t>1495050-0</t>
  </si>
  <si>
    <t>1495051-0</t>
  </si>
  <si>
    <t>1495053-0</t>
  </si>
  <si>
    <t>152653-0</t>
  </si>
  <si>
    <t>27531-1</t>
  </si>
  <si>
    <t>27531-2</t>
  </si>
  <si>
    <t>27531-3</t>
  </si>
  <si>
    <t>27531-4</t>
  </si>
  <si>
    <t>27540-1</t>
  </si>
  <si>
    <t>27540-2</t>
  </si>
  <si>
    <t>27540-3</t>
  </si>
  <si>
    <t>27540-4</t>
  </si>
  <si>
    <t>27540-5</t>
  </si>
  <si>
    <t>27540-6</t>
  </si>
  <si>
    <t>27540-7</t>
  </si>
  <si>
    <t>27540-8</t>
  </si>
  <si>
    <t>27528-8</t>
  </si>
  <si>
    <t>27528-9</t>
  </si>
  <si>
    <t>27528-10</t>
  </si>
  <si>
    <t>27528-11</t>
  </si>
  <si>
    <t>27528-1</t>
  </si>
  <si>
    <t>27528-2</t>
  </si>
  <si>
    <t>27528-3</t>
  </si>
  <si>
    <t>27528-4</t>
  </si>
  <si>
    <t>27528-5</t>
  </si>
  <si>
    <t>27528-6</t>
  </si>
  <si>
    <t>27528-7</t>
  </si>
  <si>
    <t>27528-12</t>
  </si>
  <si>
    <t>27528-13</t>
  </si>
  <si>
    <t>27528-14</t>
  </si>
  <si>
    <t>27528-15</t>
  </si>
  <si>
    <t>27528-16</t>
  </si>
  <si>
    <t>27528-17</t>
  </si>
  <si>
    <t>27528-18</t>
  </si>
  <si>
    <t>27528-19</t>
  </si>
  <si>
    <t>1454053-0</t>
  </si>
  <si>
    <t>1454054-0</t>
  </si>
  <si>
    <t>1454055-0</t>
  </si>
  <si>
    <t>1454056-0</t>
  </si>
  <si>
    <t>1454057-0</t>
  </si>
  <si>
    <t>27483-1</t>
  </si>
  <si>
    <t>27506-1</t>
  </si>
  <si>
    <t>27506-2</t>
  </si>
  <si>
    <t>27506-3</t>
  </si>
  <si>
    <t>27506-4</t>
  </si>
  <si>
    <t>27529-1</t>
  </si>
  <si>
    <t>27529-2</t>
  </si>
  <si>
    <t>27529-3</t>
  </si>
  <si>
    <t>27529-4</t>
  </si>
  <si>
    <t>27529-5</t>
  </si>
  <si>
    <t>27529-6</t>
  </si>
  <si>
    <t>27529-7</t>
  </si>
  <si>
    <t>1425049-0</t>
  </si>
  <si>
    <t>1425031-0</t>
  </si>
  <si>
    <t>1425032-0</t>
  </si>
  <si>
    <t>1425030-0</t>
  </si>
  <si>
    <t>27476-1</t>
  </si>
  <si>
    <t>299529-0</t>
  </si>
  <si>
    <t>27521-1</t>
  </si>
  <si>
    <t>CORPO DE PROVA PARA SOLDAGEM</t>
  </si>
  <si>
    <t>ANEL AJUSTE HP500</t>
  </si>
  <si>
    <t>Realizado?</t>
  </si>
  <si>
    <t>Q15</t>
  </si>
  <si>
    <t>7133/ 2026</t>
  </si>
  <si>
    <t>ELIMINAR E RECUPERAR COM SOLDA S/USINAGEM TRINCA NO RASGO DE CHAVETA COM DESTAQUE DE MATERIAL EM 1/2 DE EXTENSÃO DO RASGO EM EIXO S/C.</t>
  </si>
  <si>
    <t>Q18</t>
  </si>
  <si>
    <t>7134/ 2026</t>
  </si>
  <si>
    <t>7122/ 2026</t>
  </si>
  <si>
    <t>Inferior</t>
  </si>
  <si>
    <t>7124/ 2026</t>
  </si>
  <si>
    <t>7128/ 2026</t>
  </si>
  <si>
    <t>REBAIXAR ASSENTO DA CAMISA (ATÉ 10mm NO RAIO) PARA APLICAÇÃO DE SOLDA</t>
  </si>
  <si>
    <t>APLICAR SOLDA NO ASSENTO DA CAMISA (ATÉ 10mm NO RAIO)</t>
  </si>
  <si>
    <t>REUSINAR ASSENTO DA CAMISA (ATÉ 10mm NO RAIO) APÓS SOLDAGEM</t>
  </si>
  <si>
    <t>7129/ 2026</t>
  </si>
  <si>
    <t>ELIMINAR TRINCA (ATÉ 10mm NO RAIO) NO ASSENTO DA CAMISA E PREPARAR P/ SOLDA</t>
  </si>
  <si>
    <t>RECUPERAR COM SOLDA TRINCA (ATÉ 10mm NO RAIO) NO ASSENTO DA CAMISA</t>
  </si>
  <si>
    <t>USINAR REGIÃO DA TRINCA (ATÉ 10mm NO RAIO) RECUPERADA NO ASSENTO DA CAMISA</t>
  </si>
  <si>
    <t>18P</t>
  </si>
  <si>
    <t>7136/ 2026</t>
  </si>
  <si>
    <t>REBAIXAR ASSENTO DO RODETE PARA POSTERIOR RECUPERAÇÃO COM SOLDA EIXO C/ CAMISA</t>
  </si>
  <si>
    <t>ENCHER ASSENTO DO RODETE COM SOLDA PARA POSTERIOR REUSINAGEM EIXO C/ CAMISA</t>
  </si>
  <si>
    <t>REUSINAR ASSENTO DO RODETE PARA POSTERIOR RECUPERAÇÃO COM SOLDA EIXO C/ CAMISA</t>
  </si>
  <si>
    <t>REUSINAR 02 (DOIS) RASGOS DE CHAVETA PARALELO OU INCLINADO EM ACABAMENTO EIXO C/ CAMISA</t>
  </si>
  <si>
    <t>08P</t>
  </si>
  <si>
    <t>7137/ 2026</t>
  </si>
  <si>
    <t>REBAIXAR PAR DE MANGAS PARA APLICAÇÃO DE SOLDA EIXO C/ CAMISA</t>
  </si>
  <si>
    <t>APLICAR SOLDA NO PAR DE MANGAS EIXO C/ CAMISA</t>
  </si>
  <si>
    <t>REUSINAR PAR DE MANGAS APÓS SOLDAGEM EIXO C/ CAMISA</t>
  </si>
  <si>
    <t>ALIVIO DE TENSÕES LOCALIZADO POR RESISTENCIA EM 02 (DUAS) MANGAS DO EIXO.</t>
  </si>
  <si>
    <t>7116/2026</t>
  </si>
  <si>
    <t>ELIMINAR TRINCA ATRAVÉS DE USINAGEM COM RAIO DE CONCORDANCIA EM EIXO C/C.</t>
  </si>
  <si>
    <t>ELIMINAR E RECUPERAR COM SOLDA S/USINAGEM TRINCA NO RASGO DE CHAVETA COM DESTAQUE DE MATERIAL EM 1/4 DE EXTENSÃO DO RASGO EM EIXO C/C.</t>
  </si>
  <si>
    <t>USINAR ASSENTO DO RODETE EM EIXO C/C.</t>
  </si>
  <si>
    <t>REUSINAR 01 (UM) RASGO DE CHAVETA EM EIXO C/C.</t>
  </si>
  <si>
    <t>7117/2026</t>
  </si>
  <si>
    <t>LIXAR PAR DE MANGAS EM EIXO C/ CAMISA.</t>
  </si>
  <si>
    <t>48D</t>
  </si>
  <si>
    <t>7118/2026</t>
  </si>
  <si>
    <t>ELIMINAR E RECUPERAR COM SOLDA S/USINAGEM TRINCA NO RASGO DE CHAVETA COM DESTAQUE DE MATERIAL EM 1/2 DE EXTENSÃO DO RASGO EM EIXO C/C.</t>
  </si>
  <si>
    <t>7119/2026</t>
  </si>
  <si>
    <t>7135/ 2026</t>
  </si>
  <si>
    <t>7049/2026</t>
  </si>
  <si>
    <t>USINAR 01 (UMA) MANGA EM EIXO S/ CAMISA PARA Ø.</t>
  </si>
  <si>
    <t>ELIMINAR TRINCA (ATÉ 20mm NO RAIO) NA MANGA E PREPARAR P/ SOLDA EIXO S/ CAMISA</t>
  </si>
  <si>
    <t>RECUPERAR COM SOLDA A TRINCA (ATÉ 20mm NO RAIO) NA MANGA EIXO S/ CAMISA</t>
  </si>
  <si>
    <t>USINAR REGIÃO DA TRINCA (ATÉ 20mm NO RAIO) EM ACABAMENTO EIXO S/ CAMISA</t>
  </si>
  <si>
    <t>7050/2026</t>
  </si>
  <si>
    <t>7060/2026</t>
  </si>
  <si>
    <t>7061/2026</t>
  </si>
  <si>
    <t>LIXAR ASSENTO DA CAMISA.</t>
  </si>
  <si>
    <t>7084/2026</t>
  </si>
  <si>
    <t>7093/2026</t>
  </si>
  <si>
    <t>7095/2026</t>
  </si>
  <si>
    <t>7099/2026</t>
  </si>
  <si>
    <t>7102/2026</t>
  </si>
  <si>
    <t>ELIMINAR TRINCA (ATÉ 20mm NO RAIO) NO ASSENTO DA CAMISA E PREPARAR P/ SOLDA</t>
  </si>
  <si>
    <t>RECUPERAR COM SOLDA TRINCA (ATÉ 20mm NO RAIO) NO ASSENTO DA CAMISA</t>
  </si>
  <si>
    <t>USINAR REGIÃO DA TRINCA (ATÉ 20mm NO RAIO) RECUPERADA NO ASSENTO DA CAMISA</t>
  </si>
  <si>
    <t>7105/2026</t>
  </si>
  <si>
    <t>7126/2026</t>
  </si>
  <si>
    <t>7131/ 2026</t>
  </si>
  <si>
    <t>31A</t>
  </si>
  <si>
    <t>7132/ 2026</t>
  </si>
  <si>
    <t>46B</t>
  </si>
  <si>
    <t>7138/ 2026</t>
  </si>
  <si>
    <t>48B</t>
  </si>
  <si>
    <t>7139/ 2026</t>
  </si>
  <si>
    <t>ELIMINAR E RECUPERAR COM SOLDA TRINCA S/USINAGEM NO RASGO DE CHAVETA COM EXTENSÃO DE 3/4 DO RASGO EM EIXO C/C</t>
  </si>
  <si>
    <t>REBAIXAR PAR DE MANGAS C/ RAIO TIPO COPERSUCAR PARA APLICAÇÃO DE SOLDA EIXO S/ CAMISA</t>
  </si>
  <si>
    <t>APLICAR SOLDA NO PAR DE MANGAS C/ RAIO TIPO COPERSUCAR EIXO S/ CAMISA</t>
  </si>
  <si>
    <t>REUSINAR PAR DE MANGAS C/ RAIO TIPO COPERSUCAR APÓS SOLDAGEM EIXO S/ CAMISA</t>
  </si>
  <si>
    <t>7081/2026</t>
  </si>
  <si>
    <t>BMI 47</t>
  </si>
  <si>
    <t>7127/ 2026</t>
  </si>
  <si>
    <t>RAÍZEN BENALCOOL</t>
  </si>
  <si>
    <t>RAIZEN BENALCOOL</t>
  </si>
  <si>
    <t>RAIZEN-BONFIM</t>
  </si>
  <si>
    <t>RAIZEN BONFIN</t>
  </si>
  <si>
    <t>RAIZEN MUNDIAL</t>
  </si>
  <si>
    <t>UNAGRO</t>
  </si>
  <si>
    <t>ZILLOR SALTO BOTELHO</t>
  </si>
  <si>
    <t>ZILLOR SÃO JOSÉ</t>
  </si>
  <si>
    <t>CARCAÇA SUPERIOR TM 35000A (19358418)</t>
  </si>
  <si>
    <t>CARCAÇA INFERIOR TM 35000A (19358420)</t>
  </si>
  <si>
    <t>GTF Indal.</t>
  </si>
  <si>
    <t>CORPO PRINCIPAL MÓVEL (01-01-00329)</t>
  </si>
  <si>
    <t>ESPAÇADOR DIREITO (01-01-00329)</t>
  </si>
  <si>
    <t>ESPAÇADOR ESQUERDO (01-01-00329)</t>
  </si>
  <si>
    <t>CORPO PRINCIPAL FIXO (01-01-00329)</t>
  </si>
  <si>
    <t>BAGACEIRA 2200MM</t>
  </si>
  <si>
    <t>Coprodia</t>
  </si>
  <si>
    <t>RODETE MDA Z15 Ø1320MM 78"</t>
  </si>
  <si>
    <t>RODETE MDA Z15 Ø1280MM 78"</t>
  </si>
  <si>
    <t>985</t>
  </si>
  <si>
    <t>INDUSTRIALIZAÇÃO DE BARRA FORJADA - MOENDA 1700mm</t>
  </si>
  <si>
    <t>INDUSTRIALIZAÇÃO EM BARRA FORJADA - MDA 2000mm (A)</t>
  </si>
  <si>
    <t>UMOE</t>
  </si>
  <si>
    <t>TORNEAR EIXO DE MOENDA</t>
  </si>
  <si>
    <t>USINAR 1 FACE E FAZER FURO DE CENTRO</t>
  </si>
  <si>
    <t>FAZER 1 QUADRADO E 2 RASGOS DE CHAVETA</t>
  </si>
  <si>
    <t>USINAR 1 QUADRADO</t>
  </si>
  <si>
    <t>USINAR 2 RASGOS DE CHAVETA</t>
  </si>
  <si>
    <t>EIXO NOVO</t>
  </si>
  <si>
    <t>7130/ 2026</t>
  </si>
  <si>
    <t>7123/ 2026</t>
  </si>
  <si>
    <t>ELIMINAR TRINCA EM 01 (UM) RASGO DE CHAVETA E PREPARAR CAVIDADE PARA SOLDAGEM (1/4 DO RASGO)</t>
  </si>
  <si>
    <t>PRÉ AQUECER E EXECUTAR SOLDAGEM EM 01 (UM) RASGO DE CHAVETA (1/4 DO RASGO)</t>
  </si>
  <si>
    <t>REUSINAR 01 (UM) RASGO DE CHAVETA EM ACABAMENTO EIXO S/ CAMISA</t>
  </si>
  <si>
    <t>6764/2025</t>
  </si>
  <si>
    <t>desbaste</t>
  </si>
  <si>
    <t>27538-5</t>
  </si>
  <si>
    <t>27538-6</t>
  </si>
  <si>
    <t>27541-1</t>
  </si>
  <si>
    <t>27541-2</t>
  </si>
  <si>
    <t>27542-1</t>
  </si>
  <si>
    <t>27543-1</t>
  </si>
  <si>
    <t>27543-2</t>
  </si>
  <si>
    <t>26641-2</t>
  </si>
  <si>
    <t>26970-3</t>
  </si>
  <si>
    <t>26974-3</t>
  </si>
  <si>
    <t>SANTO ANGELO</t>
  </si>
  <si>
    <t>COPRODIA</t>
  </si>
  <si>
    <t>153026-0</t>
  </si>
  <si>
    <t>153027-0</t>
  </si>
  <si>
    <t>152655-0</t>
  </si>
  <si>
    <t>299528-0</t>
  </si>
  <si>
    <t>250039-0</t>
  </si>
  <si>
    <t>250040-0</t>
  </si>
  <si>
    <t>299217-127</t>
  </si>
  <si>
    <t>299209-0</t>
  </si>
  <si>
    <t>299217-128</t>
  </si>
  <si>
    <t>27349-1</t>
  </si>
  <si>
    <t>273084-1</t>
  </si>
  <si>
    <t>27349-2</t>
  </si>
  <si>
    <t>273084-2</t>
  </si>
  <si>
    <t>27349-16</t>
  </si>
  <si>
    <t>27349-15</t>
  </si>
  <si>
    <t>27349-4</t>
  </si>
  <si>
    <t>273086-1</t>
  </si>
  <si>
    <t>27349-5</t>
  </si>
  <si>
    <t>273086-2</t>
  </si>
  <si>
    <t>27349-6</t>
  </si>
  <si>
    <t>273087-1</t>
  </si>
  <si>
    <t>27349-7</t>
  </si>
  <si>
    <t>273087-2</t>
  </si>
  <si>
    <t>27349-8</t>
  </si>
  <si>
    <t>273088-1</t>
  </si>
  <si>
    <t>27349-9</t>
  </si>
  <si>
    <t>273088-2</t>
  </si>
  <si>
    <t>27229-1</t>
  </si>
  <si>
    <t>27230-1</t>
  </si>
  <si>
    <t>27538-1</t>
  </si>
  <si>
    <t>27538-2</t>
  </si>
  <si>
    <t>27538-3</t>
  </si>
  <si>
    <t>27538-4</t>
  </si>
  <si>
    <t>153022-0</t>
  </si>
  <si>
    <t>153023-0</t>
  </si>
  <si>
    <t>153024-0</t>
  </si>
  <si>
    <t>153025-0</t>
  </si>
  <si>
    <t>CORPO DA MESA LONGITUDTNAL  - [BROQ CNC]</t>
  </si>
  <si>
    <t>TAMPA DO CABEÇOTE  - [BROQ CNC]</t>
  </si>
  <si>
    <t>CAIXA DO CABEÇOTE  - [BROQ CNC]</t>
  </si>
  <si>
    <t>SUPLEMENTO LATERAL DO BARRAMENTO 2° PÇ  - [BROQ CNC]</t>
  </si>
  <si>
    <t>SUPLEMENTO LATERAL DO BARRAMENTO 1° PÇ  - [BROQ CNC]</t>
  </si>
  <si>
    <t>MESA MÓVEL FUND. C/ USIN  - [BROQ CNC]</t>
  </si>
  <si>
    <t>USINAGEM EM DEBASTE</t>
  </si>
  <si>
    <t>USINAGEM EM ACABAMENTO</t>
  </si>
  <si>
    <t>BRAÇO ARTICULAÇÃO - [BROQ CNC] 1° PÇ</t>
  </si>
  <si>
    <t>BRAÇO ARTICULAÇÃO - [BROQ CNC] 2° PÇ</t>
  </si>
  <si>
    <t>CAIXA DO CABEÇOTE  - [BROQ CNC] 1° PÇ</t>
  </si>
  <si>
    <t>CAIXA DO CABEÇOTE  - [BROQ CNC] 2° PÇ</t>
  </si>
  <si>
    <t>TAMPA DO CABEÇOTE  - [BROQ CNC] 1° PÇ</t>
  </si>
  <si>
    <t>TAMPA DO CABEÇOTE  - [BROQ CNC] 2° PÇ</t>
  </si>
  <si>
    <t>CORPO DA MESA LONGITUDTNAL  - [BROQ CNC] 1° PÇ</t>
  </si>
  <si>
    <t>CORPO DA MESA LONGITUDTNAL  - [BROQ CNC] 2° PÇ</t>
  </si>
  <si>
    <t>CORPO DA MORSA - [BROQ CNC] 1° PÇ</t>
  </si>
  <si>
    <t>CORPO DA MORSA - [BROQ CNC] 2° PÇ</t>
  </si>
  <si>
    <t>SUPORTE MOVEL - [BROQ CNC] 1°PÇ</t>
  </si>
  <si>
    <t>SUPORTE MOVEL - [BROQ CNC] 2° PÇ</t>
  </si>
  <si>
    <t>SUPORTE MOVEL - [BROQ CNC] 3° PÇ</t>
  </si>
  <si>
    <t>SUPORTE MOVEL - [BROQ CNC] 4° PÇ</t>
  </si>
  <si>
    <t>BRAÇO ARTICULAÇÃO - [BROQ CNC] 3° PÇ</t>
  </si>
  <si>
    <t>BRAÇO ARTICULAÇÃO - [BROQ CNC] 4° PÇ</t>
  </si>
  <si>
    <t>TERCEIRO</t>
  </si>
  <si>
    <t>Paralizado</t>
  </si>
  <si>
    <t>(USINAR EM DESBASTE COM 5MM DE SOBREMETAL POR FACES E RAIOS)</t>
  </si>
  <si>
    <t>(USINAR EM ACABAMENTO CONFORME O DESENHO)</t>
  </si>
  <si>
    <t>(REBARBAR E PROTEGER)</t>
  </si>
  <si>
    <t xml:space="preserve"> (EXECUTAR FURO GUIA NO CENTRO DA PEÇA)</t>
  </si>
  <si>
    <t>(USINAR DIMENSÕES EM DESBASTE SOBREMETAL 3MM FACES/RAIOS.)</t>
  </si>
  <si>
    <t>ACUCAREIRA QUATA S.A   SAO JOSE</t>
  </si>
  <si>
    <t>MANDIBULA DENTE ESCO C125</t>
  </si>
  <si>
    <t>Herten</t>
  </si>
  <si>
    <t>ESPAÇADOR DIREITO FUND. S/ USIN.</t>
  </si>
  <si>
    <t>ESPAÇADOR ESQUERDO FUND. S/ USIN.</t>
  </si>
  <si>
    <t>Operações Planejadas:</t>
  </si>
  <si>
    <t>Operações Executadas:</t>
  </si>
  <si>
    <t>Maio</t>
  </si>
  <si>
    <t>PISTA DE ROLAMENTO FUND. C/ USIN. EM ACABAMENTO</t>
  </si>
  <si>
    <t>ROLO DE APOIO FUND. C/ USIN. EM ACABAMENTO</t>
  </si>
  <si>
    <t>TORNO VERT. WEBSTER BENNETT (USINAR DIMENSÕES EM DESBASTE COM 5MM DE SOBREMETAL POR FACES/RAIOS)</t>
  </si>
  <si>
    <t>TORNO HORIZ. TOS SKJ-85 (USINAR ÂNGULO COTA 20° NA PARTE INFERIOR EM DESBASTE COM 5MM DE SOBREMETAL POR FACES/RAIOS)</t>
  </si>
  <si>
    <t>USINAR DIMENSÕES EM DESBASTE CONFORME DESENHO</t>
  </si>
  <si>
    <t>REBARBAÇÃO (REBARBAR E PROTEGER)</t>
  </si>
  <si>
    <t>TORNO VERT. TITAN SC4000 (USINAR DIMENSÕES EM DESBASTE CONFORME DESENHO)</t>
  </si>
  <si>
    <t>(USINAR DIMENSÕES EM DESBASTE COM 3MM DE SOBREMETAL POR FACES/RAIOS)</t>
  </si>
  <si>
    <t>USINAR DIMENSÕES EM ACABAMENTO</t>
  </si>
  <si>
    <t>27456-19</t>
  </si>
  <si>
    <t>27456-20</t>
  </si>
  <si>
    <t>27505-3</t>
  </si>
  <si>
    <t>27505-4</t>
  </si>
  <si>
    <t>27524-1</t>
  </si>
  <si>
    <t>27530-1</t>
  </si>
  <si>
    <t>27547-2</t>
  </si>
  <si>
    <t>27547-1</t>
  </si>
  <si>
    <t>26948-63</t>
  </si>
  <si>
    <t>1425038-3</t>
  </si>
  <si>
    <t>1425034-0</t>
  </si>
  <si>
    <t>1425023-13</t>
  </si>
  <si>
    <t>1425023-14</t>
  </si>
  <si>
    <t>152650-292</t>
  </si>
  <si>
    <t>1573001-6</t>
  </si>
  <si>
    <t>1573002-5</t>
  </si>
  <si>
    <t>152653-321</t>
  </si>
  <si>
    <t>REV.BORDA ARANHA</t>
  </si>
  <si>
    <t>REVESTIMENTO STD GROSSO (2001024204003)</t>
  </si>
  <si>
    <t>CORPO DO MANCAL INFERIOR MDA 72"</t>
  </si>
  <si>
    <t>CORPO DO MANCAL SUPERIOR MDA 72"</t>
  </si>
  <si>
    <t>SERVIÇO - MANUTENÇÃO EM EIXO - MOENDA 60" ( 7129/2026R1)</t>
  </si>
  <si>
    <t>SERVIÇO - MANUTENÇÃO EM EIXO - MOENDA 78" (7122/2026R0)</t>
  </si>
  <si>
    <t>SERVIÇO - MANUTENÇÃO EM EIXO - MOENDA 60" (7122/2026R0)</t>
  </si>
  <si>
    <t>SERVIÇO - MANUTENÇÃO EM EIXO - MOENDA 60" ( 7128/2026R0)</t>
  </si>
  <si>
    <t>SERVIÇO - MANUTENÇÃO EM EIXO - MOENDA 59" ( 7130/2026R1)</t>
  </si>
  <si>
    <t>SERVIÇO - MANUTENÇÃO EM EIXO - MOENDA 59" ( 7123/2026R0)</t>
  </si>
  <si>
    <t>SERVIÇO - MANUTENÇÃO EM EIXO - MOENDA 60" (7136/2026R0)  N° P18</t>
  </si>
  <si>
    <t>SERVIÇO - MANUTENÇÃO EM EIXO - MOENDA 54" (7137/2026R0)  N° P8</t>
  </si>
  <si>
    <t>SERVIÇO - MANUTENÇÃO EM EIXO - MOENDA 54" (TRANSFORMAÇÃO) BMS-58 para MAS-78</t>
  </si>
  <si>
    <t>SERVIÇO - MANUTENÇÃO EM EIXO - MOENDA 54" (TRANSFORMAÇÃO) BGB-03 para AMI-68</t>
  </si>
  <si>
    <t>SERVIÇO - MANUTENÇÃO EM EIXO - MOENDA 54" (TRANSFORMAÇÃO) BMS-62 para AMI-69</t>
  </si>
  <si>
    <t>SERVIÇO - MANUTENÇÃO EM EIXO - MOENDA 54" (TRANSFORMAÇÃO) BMS-59 para AMI-70</t>
  </si>
  <si>
    <t>SERVIÇO - MANUTENÇÃO EM EIXO - MOENDA 78" (TRANSFORMAÇÃO) BMS-61 para BP49</t>
  </si>
  <si>
    <t>27548-1</t>
  </si>
  <si>
    <t>27548-2</t>
  </si>
  <si>
    <t>27551-2</t>
  </si>
  <si>
    <t>27551-1</t>
  </si>
  <si>
    <t>124112-0</t>
  </si>
  <si>
    <t>124113-0</t>
  </si>
  <si>
    <t>MANCAL</t>
  </si>
  <si>
    <t>152650-293</t>
  </si>
  <si>
    <t>152650-294</t>
  </si>
  <si>
    <t>152650-295</t>
  </si>
  <si>
    <t>152650-296</t>
  </si>
  <si>
    <t>152650-297</t>
  </si>
  <si>
    <t>152650-298</t>
  </si>
  <si>
    <t>27530-2</t>
  </si>
  <si>
    <t>27530-3</t>
  </si>
  <si>
    <t>27530-4</t>
  </si>
  <si>
    <t>27530-5</t>
  </si>
  <si>
    <t>27530-6</t>
  </si>
  <si>
    <t>27530-7</t>
  </si>
  <si>
    <t>INTERUNION</t>
  </si>
  <si>
    <t>TRANSFORMAÇÃO EM EIXO</t>
  </si>
  <si>
    <t>USINAR 02 (DUAS) FACES DO EIXO E EXECUTAR FUROS DE CENTRO</t>
  </si>
  <si>
    <t>USINAR EIXO EM DESBASTE</t>
  </si>
  <si>
    <t>USINAR EIXO EM ACABAMENTO</t>
  </si>
  <si>
    <t>USINAR PONTA CÔNICA EM ACABAMENTO</t>
  </si>
  <si>
    <t>USINAR (01X) RASGO DE CHAVETA</t>
  </si>
  <si>
    <t>EXECUTAR FUROS 02 (DUAS) FACES DO EIXO</t>
  </si>
  <si>
    <t>SERRA FITA RONEMAK  MR800HVF</t>
  </si>
  <si>
    <t>SERRAR PONTAS DO EIXO</t>
  </si>
  <si>
    <t>USINAR FACES E FURO DE CENTRO</t>
  </si>
  <si>
    <t>USINAR DIÂMETRO EXTERNO</t>
  </si>
  <si>
    <t>USINAR EM ACABAMENTO</t>
  </si>
  <si>
    <t>USINAR (02X) QUADRADO E (04X) RASGO DE CHAVETA</t>
  </si>
  <si>
    <t>EXECUTAR FUROS E ROSCAS EM AMBAS AS FACE DO EIXO</t>
  </si>
  <si>
    <t>USINAR EM ACABAMENTO PONTA CÔNICA</t>
  </si>
  <si>
    <t>USINAR (02X) RASGO DE CHAVETA</t>
  </si>
  <si>
    <t>USINAR DIÂMETRO INTERNO EM DESBASTE COM 5MM DE SOBREMETAL NO RAIO</t>
  </si>
  <si>
    <t>USINAR DIMENSÕES EM DESBASTE COM 5MM DE SOBREMETAL POR FACES E RAIOS.</t>
  </si>
  <si>
    <t>USINAR EM DESBASTE FACES E DIÂMETROS COM 5MM DE SOBREMETAL POR FACES E RAIOS.</t>
  </si>
  <si>
    <t>USINAR RASGOS EM DESBASTE COM 5MM DE SOBREMETAL POR FACES.</t>
  </si>
  <si>
    <t>EXECUTAR FURO GUIA NO CENTRO DO CUBO.</t>
  </si>
  <si>
    <t>USINAR EM DESBASTE COM 5MM DE SOBREMETAL POR FACES E RAIOS.</t>
  </si>
  <si>
    <t>USINAR FACES CONFORME DESENHO.</t>
  </si>
  <si>
    <t>EXECUTAR FUROS  PASSANTES CONFORME DESENHO.</t>
  </si>
  <si>
    <t>EXECUTAR FUROS CONFORME DESENHO.</t>
  </si>
  <si>
    <t>EXECUTAR FUROS PARA ROSCAS M8 CONFORME DESENHO.</t>
  </si>
  <si>
    <t>EXECUTAR ROSCAS CONFORME DESENHO.</t>
  </si>
  <si>
    <t>CABEÇA HP800 (HEAD)</t>
  </si>
  <si>
    <t xml:space="preserve">USINAR Ø1702,57MM, FACE 908MM E FACE 203,2MM </t>
  </si>
  <si>
    <t>USINAR DIMENSÕES EM DESBASTE COM 5MM DE SOBREMETAL POR FACES/RAIOS.</t>
  </si>
  <si>
    <t>USINAR EM DESBASTE COM 5MM DE SOBREMETAL POR FACES/RAIOS.</t>
  </si>
  <si>
    <t>25421-192</t>
  </si>
  <si>
    <t xml:space="preserve">PENTE SUP FERRO FUNDIDO TIPO RETO C/ ENCAIXE, FR 2" - MDA 84" </t>
  </si>
  <si>
    <t>PENTE INF. TIPO CONVENCIONAL, FR. 2" - MDA 84"</t>
  </si>
  <si>
    <t xml:space="preserve">PENTE SUP FERRO FUNDIDO TIPO RETO C/ ENCAIXE, FR 1,5" - MDA 84" </t>
  </si>
  <si>
    <t>PENTE INF. TIPO CONVENCIONAL, FR. 1,5" - MDA 84"</t>
  </si>
  <si>
    <t xml:space="preserve">PENTE SUP. FERRO FUNDIDO TIPO RETO C/ ENCAIXE, FR 2" - MDA 78" </t>
  </si>
  <si>
    <t>273499-139</t>
  </si>
  <si>
    <t>143049-32</t>
  </si>
  <si>
    <t>273499-142</t>
  </si>
  <si>
    <t>143049-37</t>
  </si>
  <si>
    <t>157135-17</t>
  </si>
  <si>
    <t>157135-16</t>
  </si>
  <si>
    <t>157135-15</t>
  </si>
  <si>
    <t>157135-18</t>
  </si>
  <si>
    <t>273499-141</t>
  </si>
  <si>
    <t>143049-42</t>
  </si>
  <si>
    <t>273499-143</t>
  </si>
  <si>
    <t>143049-34</t>
  </si>
  <si>
    <t>273498-166</t>
  </si>
  <si>
    <t>273498-170</t>
  </si>
  <si>
    <t>157135-23</t>
  </si>
  <si>
    <t>157135-21</t>
  </si>
  <si>
    <t>Não</t>
  </si>
  <si>
    <t>MANTA P300 FUND. C/ USIN (50-3P21M001)</t>
  </si>
  <si>
    <t>REVESTIMENTO DO BOJO P200 FUND. C/ USIN (50-2P21B007)</t>
  </si>
  <si>
    <t>REVESTIMENTO DO BOJO P300 FUND. C/ USIN (50-3P21B003)</t>
  </si>
  <si>
    <t>REVESTIMENTO DO BOJO P300 FUND. C/ USIN (50-3P18B003)</t>
  </si>
  <si>
    <t>REVESTIMENTO DO BOJO P400 FUND. C/ USIN (50-4P18B006)</t>
  </si>
  <si>
    <t>REVESTIMENTO DO BOJO P400 FUND. C/ USIN (50-4P21B006)</t>
  </si>
  <si>
    <t>MANTA P400 FUND. C/ USIN (50-4P21M002)</t>
  </si>
  <si>
    <t>27545-1</t>
  </si>
  <si>
    <t>27545-2</t>
  </si>
  <si>
    <t>27545-3</t>
  </si>
  <si>
    <t>27545-4</t>
  </si>
  <si>
    <t>27553-1</t>
  </si>
  <si>
    <t>27553-2</t>
  </si>
  <si>
    <t>27553-3</t>
  </si>
  <si>
    <t>27553-4</t>
  </si>
  <si>
    <t>27553-5</t>
  </si>
  <si>
    <t>27553-6</t>
  </si>
  <si>
    <t>27553-7</t>
  </si>
  <si>
    <t>27553-8</t>
  </si>
  <si>
    <t>27553-9</t>
  </si>
  <si>
    <t>27553-10</t>
  </si>
  <si>
    <t>27556-1</t>
  </si>
  <si>
    <t>27556-2</t>
  </si>
  <si>
    <t>27557-1</t>
  </si>
  <si>
    <t>27557-2</t>
  </si>
  <si>
    <t>27557-3</t>
  </si>
  <si>
    <t>27203-11</t>
  </si>
  <si>
    <t>27203-10</t>
  </si>
  <si>
    <t>27203-9</t>
  </si>
  <si>
    <t>27203-12</t>
  </si>
  <si>
    <t>1425040-0</t>
  </si>
  <si>
    <t>1425050-0</t>
  </si>
  <si>
    <t>1425051-0</t>
  </si>
  <si>
    <t>1425052-0</t>
  </si>
  <si>
    <t>1425053-0</t>
  </si>
  <si>
    <t>1425054-0</t>
  </si>
  <si>
    <t>1425055-0</t>
  </si>
  <si>
    <t>1425056-0</t>
  </si>
  <si>
    <t>1425057-0</t>
  </si>
  <si>
    <t>152642-0</t>
  </si>
  <si>
    <t xml:space="preserve">MANTA P400 FUND. C/ USIN
</t>
  </si>
  <si>
    <t>(Vários itens)</t>
  </si>
  <si>
    <t>CAMISA Ø1030mm 66"</t>
  </si>
  <si>
    <t>CAMISA Ø1240mm 78"</t>
  </si>
  <si>
    <t>CAMISA Ø1220mm 78"</t>
  </si>
  <si>
    <t>CAMISA Ø910mm 46"</t>
  </si>
  <si>
    <t>CAMISA Ø820mm 46"</t>
  </si>
  <si>
    <t>CAMISA Ø980mm 54"</t>
  </si>
  <si>
    <t>CAMISA Ø925mm 54"</t>
  </si>
  <si>
    <t>CAMISA Ø1085mm 66"</t>
  </si>
  <si>
    <t>CAMISA Ø1045mm 66"</t>
  </si>
  <si>
    <t>CAMISA Ø1120mm 72"</t>
  </si>
  <si>
    <t>CAMISA Ø880mm 59"</t>
  </si>
  <si>
    <t>CAMISA Ø1070mm 89"</t>
  </si>
  <si>
    <t>CAMISA Ø1100mm 78"</t>
  </si>
  <si>
    <t>CAMISA Ø1120mm 78"</t>
  </si>
  <si>
    <t>CAMISA Ø1130mm 84"</t>
  </si>
  <si>
    <t>CAMISA Ø1450mm 2300mm</t>
  </si>
  <si>
    <t>Setor Venda</t>
  </si>
  <si>
    <t>STR VENDA:</t>
  </si>
  <si>
    <t>FINALIZADO?</t>
  </si>
  <si>
    <t>TRANSFORMAÇÃO DE EIXO DE MOENDA 90" EM EIXO DE MOENDA 78".</t>
  </si>
  <si>
    <t>COFCO BRASIL S.A POTIRENDABA</t>
  </si>
  <si>
    <t>6728-1</t>
  </si>
  <si>
    <t>6733-1</t>
  </si>
  <si>
    <t>6725-1</t>
  </si>
  <si>
    <t>6726-1</t>
  </si>
  <si>
    <t>6729-1</t>
  </si>
  <si>
    <t>6767-1</t>
  </si>
  <si>
    <t>6768-1</t>
  </si>
  <si>
    <t>6768-</t>
  </si>
  <si>
    <t>6730-1</t>
  </si>
  <si>
    <t>6732-1</t>
  </si>
  <si>
    <t>6772-1</t>
  </si>
  <si>
    <t>6773-1</t>
  </si>
  <si>
    <t>6774-1</t>
  </si>
  <si>
    <t>6727-1</t>
  </si>
  <si>
    <t>6763-1</t>
  </si>
  <si>
    <t>6775-1</t>
  </si>
  <si>
    <t>6753-1</t>
  </si>
  <si>
    <t>6754-1</t>
  </si>
  <si>
    <t>6755-1</t>
  </si>
  <si>
    <t>6756-1</t>
  </si>
  <si>
    <t>6757-1</t>
  </si>
  <si>
    <t>6758-1</t>
  </si>
  <si>
    <t>6759-1</t>
  </si>
  <si>
    <t>6760-1</t>
  </si>
  <si>
    <t>6745-1</t>
  </si>
  <si>
    <t>6746-1</t>
  </si>
  <si>
    <t>6749-1</t>
  </si>
  <si>
    <t>6750-1</t>
  </si>
  <si>
    <t>6751-1</t>
  </si>
  <si>
    <t>1495008-260</t>
  </si>
  <si>
    <t>1495008-233</t>
  </si>
  <si>
    <t>1495008-234</t>
  </si>
  <si>
    <t>1495008-235</t>
  </si>
  <si>
    <t>1495008-236</t>
  </si>
  <si>
    <t>1495045-236</t>
  </si>
  <si>
    <t>1495045-1</t>
  </si>
  <si>
    <t>1495045-</t>
  </si>
  <si>
    <t>1495046-</t>
  </si>
  <si>
    <t>1495046-163</t>
  </si>
  <si>
    <t>1495046-164</t>
  </si>
  <si>
    <t>1495046-165</t>
  </si>
  <si>
    <t>1495046-20</t>
  </si>
  <si>
    <t>1495047-</t>
  </si>
  <si>
    <t>1495047-20</t>
  </si>
  <si>
    <t>1495047-1</t>
  </si>
  <si>
    <t>1495047-9</t>
  </si>
  <si>
    <t>1495047-10</t>
  </si>
  <si>
    <t>1495048-1</t>
  </si>
  <si>
    <t>1495048-</t>
  </si>
  <si>
    <t>1495048-2</t>
  </si>
  <si>
    <t>1495048-3</t>
  </si>
  <si>
    <t>1495048-11</t>
  </si>
  <si>
    <t>1495048-157</t>
  </si>
  <si>
    <t>1495048-127</t>
  </si>
  <si>
    <t>1495048-34</t>
  </si>
  <si>
    <t>1495049-</t>
  </si>
  <si>
    <t>1495049-1</t>
  </si>
  <si>
    <t>1495049-39</t>
  </si>
  <si>
    <t>1495049-40</t>
  </si>
  <si>
    <t>1495049-41</t>
  </si>
  <si>
    <t>1495049-42</t>
  </si>
  <si>
    <t>1495049-43</t>
  </si>
  <si>
    <t>1495049-44</t>
  </si>
  <si>
    <t>1495049-45</t>
  </si>
  <si>
    <t>1495049-46</t>
  </si>
  <si>
    <t>1495049-17</t>
  </si>
  <si>
    <t>1495049-16</t>
  </si>
  <si>
    <t>273498-16</t>
  </si>
  <si>
    <t>273498-12</t>
  </si>
  <si>
    <t>1343033-</t>
  </si>
  <si>
    <t>1343033-18</t>
  </si>
  <si>
    <t>1343033-1</t>
  </si>
  <si>
    <t>299528-1</t>
  </si>
  <si>
    <t>152656-1</t>
  </si>
  <si>
    <t>152656-2</t>
  </si>
  <si>
    <t>152656-3</t>
  </si>
  <si>
    <t>152656-4</t>
  </si>
  <si>
    <t>152656-224</t>
  </si>
  <si>
    <t>273060-1</t>
  </si>
  <si>
    <t>273060-2</t>
  </si>
  <si>
    <t>273060-3</t>
  </si>
  <si>
    <t>273060-4</t>
  </si>
  <si>
    <t>6788-1</t>
  </si>
  <si>
    <t>Programadas na 22 e realizadas na 21</t>
  </si>
  <si>
    <t>Programadas na S 22 e realizadas na S 21</t>
  </si>
  <si>
    <t>27545-11</t>
  </si>
  <si>
    <t>27545-12</t>
  </si>
  <si>
    <t>27545-14</t>
  </si>
  <si>
    <t>27545-13</t>
  </si>
  <si>
    <t>27559-1</t>
  </si>
  <si>
    <t>27559-2</t>
  </si>
  <si>
    <t>27559-3</t>
  </si>
  <si>
    <t xml:space="preserve">SERVIÇO - MANUTENÇÃO EM EIXO - MOENDA 78" (P6) </t>
  </si>
  <si>
    <t>MORENO LUIS ANTONIO</t>
  </si>
  <si>
    <t>SERVIÇO - MANUTENÇÃO EM EIXO - MOENDA 90" (PRODUÇÃO)</t>
  </si>
  <si>
    <t>Eixo de Moenda</t>
  </si>
  <si>
    <t>C04</t>
  </si>
  <si>
    <t>5035/2023</t>
  </si>
  <si>
    <t>ELIMINAR E RECUPERAR COM SOLDA TRINCA S/USINAGEM NO RASGO DE CHAVETA COM EXTENSÃO DE 1/4 DO RASGO EM EIXO S/C</t>
  </si>
  <si>
    <t>LIXAR 01 (UMA) MANGA EM EIXO S/ CAMISA.</t>
  </si>
  <si>
    <t>REBAIXAR 01 (UMA) MANGA C/ RAIO TIPO COPERSUCAR PARA APLICAÇÃO DE SOLDA EIXO S/ CAMISA</t>
  </si>
  <si>
    <t>APLICAR SOLDA EM 01 (UMA) MANGA C/ RAIO TIPO COPERSUCAR EIXO S/ CAMISA</t>
  </si>
  <si>
    <t>REUSINAR 01 (UMA) MANGA C/ RAIO TIPO COPERSUCAR APÓS SOLDAGEM EIXO S/ CAMISA</t>
  </si>
  <si>
    <t>ALIVIO DE TENSÕES LOCALIZADO POR RESISTENCIA EM 01 (UMA) MANGA DO EIXO.</t>
  </si>
  <si>
    <t>D15</t>
  </si>
  <si>
    <t>6448/2025</t>
  </si>
  <si>
    <t>D06</t>
  </si>
  <si>
    <t>6449/2025</t>
  </si>
  <si>
    <t>D12</t>
  </si>
  <si>
    <t>6451/2025</t>
  </si>
  <si>
    <t>Eixo do Rolo de Pressão</t>
  </si>
  <si>
    <t>DP04</t>
  </si>
  <si>
    <t>6924/2026</t>
  </si>
  <si>
    <t>DP02</t>
  </si>
  <si>
    <t>7007/2025</t>
  </si>
  <si>
    <t>ELIMINAR E RECUPERAR COM SOLDA S/USINAGEM TRINCA NO RASGO DE CHAVETA COM DESTAQUE DE MATERIAL EM TODA EXTENSÃO DO RASGO EM EIXO C/C.</t>
  </si>
  <si>
    <t>REBAIXAR 01 (UM) LADO NA REGIÃO DA VEDAÇÃO NO LADO EXTERNO PARA APLICAÇÃO DE SOLDA EIXO C/ CAMISA</t>
  </si>
  <si>
    <t>APLICAR SOLDA EM 01 (UM) LADO NA REGIÃO DA VEDAÇÃO NO LADO EXTERNO EIXO C/ CAMISA</t>
  </si>
  <si>
    <t>REUSINAR 01 (UM) LADO NA REGIÃO DA VEDAÇÃO NO LADO EXTERNO APÓS APLICAÇÃO DE SOLDA EIXO C/ CAMISA</t>
  </si>
  <si>
    <t>C03</t>
  </si>
  <si>
    <t>7140/2026</t>
  </si>
  <si>
    <t>C08</t>
  </si>
  <si>
    <t>7141/2026</t>
  </si>
  <si>
    <t>ELIMINAR E RECUPERAR COM SOLDA TRINCA S/USINAGEM NO RASGO DE CHAVETA COM EXTENSÃO DE 3/4 DO RASGO EM EIXO S/C</t>
  </si>
  <si>
    <t>C10</t>
  </si>
  <si>
    <t>7142/2026</t>
  </si>
  <si>
    <t>C14</t>
  </si>
  <si>
    <t>7143/2026</t>
  </si>
  <si>
    <t>ELIMINAR E RECUPERAR COM SOLDA TRINCA S/USINAGEM NO RASGO DE CHAVETA EM TODA A EXTENSÃO DO RASGO EM EIXO S/C</t>
  </si>
  <si>
    <t>ELIMINAR E RECUPERAR COM SOLDA S/USINAGEM TRINCA NO RASGO DE CHAVETA COM DESTAQUE DE MATERIAL EM TODA EXTENSÃO DO RASGO EM EIXO S/C.</t>
  </si>
  <si>
    <t>C01</t>
  </si>
  <si>
    <t>7144/2026</t>
  </si>
  <si>
    <t>7150/2026</t>
  </si>
  <si>
    <t>7147/ 2026</t>
  </si>
  <si>
    <t>7148/2026</t>
  </si>
  <si>
    <t>SEL111F</t>
  </si>
  <si>
    <t>7145/2026</t>
  </si>
  <si>
    <t>7146/2026</t>
  </si>
  <si>
    <t>7120/2026</t>
  </si>
  <si>
    <t>7121/2026</t>
  </si>
  <si>
    <t>7125/2026</t>
  </si>
  <si>
    <t>SACAR CAMISA DO EIXO.</t>
  </si>
  <si>
    <t>I39</t>
  </si>
  <si>
    <t>7149/2026</t>
  </si>
  <si>
    <t>RAIZEN PARAGUAÇU</t>
  </si>
  <si>
    <t>RAÍZEN SERRA</t>
  </si>
  <si>
    <t>ESTIVAS</t>
  </si>
  <si>
    <t>ATVOS- SANTA LUZIA</t>
  </si>
  <si>
    <t>CAIXA DO MANCAL INFERIOR 54"</t>
  </si>
  <si>
    <t>CAIXA DO MANCAL INFERIOR 59"</t>
  </si>
  <si>
    <t>CAMISA Ø820MM 46"</t>
  </si>
  <si>
    <t>BAGACEIRA 2500mm</t>
  </si>
  <si>
    <t>BAGACEIRA 2300mm</t>
  </si>
  <si>
    <t>RODETE MDA Z15 Ø1765mm 2500mm</t>
  </si>
  <si>
    <t>RODETE RP Z21 Ø1910mm 2500mm</t>
  </si>
  <si>
    <t>RODETE RP Z15 Ø1440mm 2500mm</t>
  </si>
  <si>
    <t>RODETE RP Z20 Ø1835mm 2500mm</t>
  </si>
  <si>
    <t>RODETE MDA Z15 Ø1530mm 2300mm</t>
  </si>
  <si>
    <t>1163065-0</t>
  </si>
  <si>
    <t>1163066-0</t>
  </si>
  <si>
    <t>1163067-0</t>
  </si>
  <si>
    <t>1163068-0</t>
  </si>
  <si>
    <t>1163069-0</t>
  </si>
  <si>
    <t>1163070-0</t>
  </si>
  <si>
    <t>27559-4</t>
  </si>
  <si>
    <t>27559-5</t>
  </si>
  <si>
    <t>27559-6</t>
  </si>
  <si>
    <t>27559-7</t>
  </si>
  <si>
    <t>27559-8</t>
  </si>
  <si>
    <t>27559-9</t>
  </si>
  <si>
    <t>434130-0</t>
  </si>
  <si>
    <t>27544-7</t>
  </si>
  <si>
    <t>27544-8</t>
  </si>
  <si>
    <t>27545-15</t>
  </si>
  <si>
    <t>27545-6</t>
  </si>
  <si>
    <t>27545-5</t>
  </si>
  <si>
    <t>27545-16</t>
  </si>
  <si>
    <t>Andamento</t>
  </si>
  <si>
    <t>BAGACEIRA 2500mm C/ Solda</t>
  </si>
  <si>
    <t>BAGACEIRA 2300mm C/ Solda</t>
  </si>
  <si>
    <t>239303-28</t>
  </si>
  <si>
    <t>USINAGEM CARCAÇA BIPARTIDA (77000000004)</t>
  </si>
  <si>
    <t>BRUMAZI EQUIPAMENTOS INDUSTRIAIS</t>
  </si>
  <si>
    <t>CINTA METÁLICA - ASTM A36 - MDA 78"</t>
  </si>
  <si>
    <t>RÉGUA DOS CASQUILHOS - DISTANCIADOR - ASTM A36 - MDA 78"</t>
  </si>
  <si>
    <t>CHAPA DE VEDAÇÃO ASTM A36 - MDA 78"</t>
  </si>
  <si>
    <t>FLANGE SUP. DE ALTA DRENAGEM EM CHAPA, Ø ATÉ 1460mm - MDA 78"</t>
  </si>
  <si>
    <t>CLEALCO - CLEMENTINA</t>
  </si>
  <si>
    <t>RÉGUA</t>
  </si>
  <si>
    <t>CINTA</t>
  </si>
  <si>
    <t>COLARINHO</t>
  </si>
  <si>
    <t>CAMISA INFERIOR Ø1080</t>
  </si>
  <si>
    <t>5780-0</t>
  </si>
  <si>
    <t>27573-1</t>
  </si>
  <si>
    <t>CAMISA INF/SUP Ø ATÉ 1130mm - MDA 78" SOLDA C/ MONTAGEM DE MACAIS E COLARINHOS</t>
  </si>
  <si>
    <t>MANTA P300 FUND. C/ USIN</t>
  </si>
  <si>
    <t>REVESTIMENTO DO BOJO P200 FUND. C/ USIN</t>
  </si>
  <si>
    <t>REVESTIMENTO DO BOJO P300 FUND. C/ USIN</t>
  </si>
  <si>
    <t>REVESTIMENTO DO BOJO P400 FUND. C/ USIN</t>
  </si>
  <si>
    <t>USINAGEM EM DESBASTE</t>
  </si>
  <si>
    <t>INSPEÇÃO E REBARBAÇÃO</t>
  </si>
  <si>
    <t>USINAR EM ACABAMENTO DIÂMETROS, FACES E SOLDA DURA</t>
  </si>
  <si>
    <t>EXECUTAR FUROS E REBAIXOS DE FIXAÇÃO DO FLANGE</t>
  </si>
  <si>
    <t>USINAR EM ACABAMENTO FLANGE EM CHAPA S/ SOLDA DURA</t>
  </si>
  <si>
    <t>USINAGEM DE EIXO NOVO (REALIZADA EM TERCEIRO)</t>
  </si>
  <si>
    <t>PLAINA EIXO NOVO (REALIZADA EM TERCEIRO)</t>
  </si>
  <si>
    <t>(USINAR DIÂMETRO INTERNO EM ACABAMENTO CONFORME DESENHO) RNC</t>
  </si>
  <si>
    <t>(USINAR DIMENSÕES EM DESBASTE SOBREMETAL 3MM FACES/RAIOS.) RNC</t>
  </si>
  <si>
    <t xml:space="preserve">(USINAR DIMENSÕES EM DESBASTE SOBREMETAL 3MM FACES/RAIOS.) RNC </t>
  </si>
  <si>
    <t>152651-1</t>
  </si>
  <si>
    <t>CARCAÇA SUPERIOR BTE20 (19428801)</t>
  </si>
  <si>
    <t>CARCAÇA INFERIOR BTE20 (19428802)</t>
  </si>
  <si>
    <t>CORPO DESCARGA</t>
  </si>
  <si>
    <t>MANDÍBULA MÓVEL (2001623506003)</t>
  </si>
  <si>
    <t>MANDÍBULA FIXA (2001624506003)</t>
  </si>
  <si>
    <t>MANDÍBULA FIXA (2001033439001)</t>
  </si>
  <si>
    <t>MANDÍBULA MÓVEL (2001442439001)</t>
  </si>
  <si>
    <t>CUNHA PARA GRELHA DE TRATAMENTO TERMICO MANGANES</t>
  </si>
  <si>
    <t>VIRGULA 180mm</t>
  </si>
  <si>
    <t>CAIXA VÁLVULA TM 35000A</t>
  </si>
  <si>
    <t>CAIXA INJETOR TM 25000A</t>
  </si>
  <si>
    <t>FLANGE CEGO CAIXA VALV REGUL</t>
  </si>
  <si>
    <t>NORIVALVE</t>
  </si>
  <si>
    <t>CORPO VÁLVULA ANGULAR (FUN200059)</t>
  </si>
  <si>
    <t>27172-30</t>
  </si>
  <si>
    <t>27545-9</t>
  </si>
  <si>
    <t>27545-10</t>
  </si>
  <si>
    <t>27572-1</t>
  </si>
  <si>
    <t>27572-2</t>
  </si>
  <si>
    <t>27572-3</t>
  </si>
  <si>
    <t>27572-4</t>
  </si>
  <si>
    <t>27574-1</t>
  </si>
  <si>
    <t>27574-2</t>
  </si>
  <si>
    <t>27575-3</t>
  </si>
  <si>
    <t>27575-4</t>
  </si>
  <si>
    <t>27575-1</t>
  </si>
  <si>
    <t>27575-2</t>
  </si>
  <si>
    <t>152654-0</t>
  </si>
  <si>
    <t>774017-0</t>
  </si>
  <si>
    <t>774016-0</t>
  </si>
  <si>
    <t>CARCAÇA SUP.CS430(Top Shell)</t>
  </si>
  <si>
    <t>27544-1</t>
  </si>
  <si>
    <t>27544-2</t>
  </si>
  <si>
    <t>27544-3</t>
  </si>
  <si>
    <t>27544-4</t>
  </si>
  <si>
    <t>27544-5</t>
  </si>
  <si>
    <t>27544-6</t>
  </si>
  <si>
    <t>27522-1</t>
  </si>
  <si>
    <t>434129-0</t>
  </si>
  <si>
    <t>299374-89</t>
  </si>
  <si>
    <t>Mec. Almeida</t>
  </si>
  <si>
    <t>ROSCA EXTRUSORA T-MIX FUND. S/ USIN.</t>
  </si>
  <si>
    <t>PORTA MATRIZ MÓVEL (ST755MBPMMB)</t>
  </si>
  <si>
    <t>BARRAMENTO FUND. C/ USIN</t>
  </si>
  <si>
    <t>MANTA P300 FUND. C/ USIN (50-3P18M002)</t>
  </si>
  <si>
    <t>IMPÉRIO EXTRUSÃO</t>
  </si>
  <si>
    <t>CILINDRO PRINCIPAL FUND. C/ USIN. EM DESBASTE</t>
  </si>
  <si>
    <t>Aderência Semana 24</t>
  </si>
  <si>
    <t>PENTE CONVENCIONAL 66" (TERCEIRO)</t>
  </si>
  <si>
    <t>PENTE CONVENCIONAL 72" (TERCEIRO)</t>
  </si>
  <si>
    <t>1449018-1</t>
  </si>
  <si>
    <t>1449018-2</t>
  </si>
  <si>
    <t>ZANINI SERVIÇOS</t>
  </si>
  <si>
    <t>PIACENTINI</t>
  </si>
  <si>
    <t>27507-1</t>
  </si>
  <si>
    <t>27507-2</t>
  </si>
  <si>
    <t>HASTE PARA TRATAMENTO TÉRMICO</t>
  </si>
  <si>
    <t>REVESTIMENTO DO BOJO P400 FUND. C/ USIN (50-4P18B002)</t>
  </si>
  <si>
    <t>PIETRO BORGO &amp; CIA</t>
  </si>
  <si>
    <t>ANEL FUND. C/ USIN. DESBASTE</t>
  </si>
  <si>
    <t>27591-1</t>
  </si>
  <si>
    <t>27594-3</t>
  </si>
  <si>
    <t>27594-10</t>
  </si>
  <si>
    <t>152650-299</t>
  </si>
  <si>
    <t>152650-0</t>
  </si>
  <si>
    <t>Descri_Recurso</t>
  </si>
  <si>
    <t>1425031-1</t>
  </si>
  <si>
    <t>1425031-2</t>
  </si>
  <si>
    <t>1425031-3</t>
  </si>
  <si>
    <t>152651-2</t>
  </si>
  <si>
    <t>USINAGEM EM DESBASTE 1°</t>
  </si>
  <si>
    <t>REVESTIMENTO MOVEL FUND. C/ USIN. (50-3042M181-1)</t>
  </si>
  <si>
    <t>REVESTIMENTO FIXO (50-3042S181-1)</t>
  </si>
  <si>
    <t>REVESTIMENTO MOVEL FUND. C/ USIN (50-3055M181-1)</t>
  </si>
  <si>
    <t>REVESTIMENTO FIXO FUND. C/ USIN. (50-3055S181-1)</t>
  </si>
  <si>
    <t>27594-8</t>
  </si>
  <si>
    <t>27595-2</t>
  </si>
  <si>
    <t>152650-311</t>
  </si>
  <si>
    <t>152650-318</t>
  </si>
  <si>
    <t>USINAR DIÂMETRO INTERNO EM ACABAMENTO</t>
  </si>
  <si>
    <t>REBARBAR E PROTEGER</t>
  </si>
  <si>
    <t xml:space="preserve">2° USINAGEM EM DESBASTE </t>
  </si>
  <si>
    <t>SEGMENTO CONCAVO INFERIOR</t>
  </si>
  <si>
    <t>CHAVE DO SEGMENTO CONCAVO INFERIOR</t>
  </si>
  <si>
    <t>SEGMENTO CONCAVO 2RD</t>
  </si>
  <si>
    <t>CHAVE DO SEGMENTO CONCAVO 2RD</t>
  </si>
  <si>
    <t xml:space="preserve">SEGMENTO CONCAVO 3RD_x000D_
</t>
  </si>
  <si>
    <t>CHAVE DO SEGMENTO CONCAVO 3RD</t>
  </si>
  <si>
    <t>SEGMENTO CONCAVO 4TH</t>
  </si>
  <si>
    <t>CHAVE DO SEGMENTO CONCAVO 4TH</t>
  </si>
  <si>
    <t>SEGMENTO CONCAVO 5TH</t>
  </si>
  <si>
    <t>CHAVE DO SEGMENTO CONCAVO 5TH</t>
  </si>
  <si>
    <t>SEGMENTO CONCAVO 6TH</t>
  </si>
  <si>
    <t>CHAVE DO SEGMENTO CONCAVO 6TH</t>
  </si>
  <si>
    <t>SEGMENTO CONCAVO 7TH</t>
  </si>
  <si>
    <t>CHAVE DO SEGMENTO CONCAVO 7TH</t>
  </si>
  <si>
    <t>27594-2</t>
  </si>
  <si>
    <t>27595-1</t>
  </si>
  <si>
    <t>27589-2</t>
  </si>
  <si>
    <t>27589-1</t>
  </si>
  <si>
    <t>27603-1</t>
  </si>
  <si>
    <t>27603-2</t>
  </si>
  <si>
    <t>27600-9</t>
  </si>
  <si>
    <t>27600-10</t>
  </si>
  <si>
    <t>27600-11</t>
  </si>
  <si>
    <t>27600-12</t>
  </si>
  <si>
    <t>27600-13</t>
  </si>
  <si>
    <t>27600-14</t>
  </si>
  <si>
    <t>27600-15</t>
  </si>
  <si>
    <t>27600-16</t>
  </si>
  <si>
    <t>27600-1</t>
  </si>
  <si>
    <t>27600-2</t>
  </si>
  <si>
    <t>27600-3</t>
  </si>
  <si>
    <t>27600-4</t>
  </si>
  <si>
    <t>152650-305</t>
  </si>
  <si>
    <t>152650-317</t>
  </si>
  <si>
    <t>1425058-0</t>
  </si>
  <si>
    <t>1425059-0</t>
  </si>
  <si>
    <t>1425060-0</t>
  </si>
  <si>
    <t>1425061-0</t>
  </si>
  <si>
    <t xml:space="preserve"> (EIXO N° 11)</t>
  </si>
  <si>
    <t xml:space="preserve"> (EIXO N° 22)</t>
  </si>
  <si>
    <t xml:space="preserve"> (EIXO N° 27)</t>
  </si>
  <si>
    <t xml:space="preserve"> (EIXO N°30)</t>
  </si>
  <si>
    <t xml:space="preserve"> (EIXO N° 34)</t>
  </si>
  <si>
    <t xml:space="preserve"> (EIXO N° 26)</t>
  </si>
  <si>
    <t xml:space="preserve"> (EIXO N° 23)</t>
  </si>
  <si>
    <t xml:space="preserve"> (EIXO N° 31)</t>
  </si>
  <si>
    <t xml:space="preserve"> (EIXO N° 33)</t>
  </si>
  <si>
    <t xml:space="preserve"> (EIXO N° 17)</t>
  </si>
  <si>
    <t xml:space="preserve"> (EIXO N° 13)</t>
  </si>
  <si>
    <t xml:space="preserve"> (EIXO N° 32)</t>
  </si>
  <si>
    <t xml:space="preserve"> (EIXO N° 21)</t>
  </si>
  <si>
    <t>(EIXO N° 05)</t>
  </si>
  <si>
    <t xml:space="preserve"> (EIXO N°04)</t>
  </si>
  <si>
    <t>(EIXO N° 08)</t>
  </si>
  <si>
    <t xml:space="preserve"> (EIXO N° 07)</t>
  </si>
  <si>
    <t>SERVIÇO - MANUTENÇÃO EM EIXO / MANUTENÇÃO EM ROLO - MOENDA 48"</t>
  </si>
  <si>
    <t>GRAFITAR SOLDA EXISTENTE</t>
  </si>
  <si>
    <t>36"</t>
  </si>
  <si>
    <t>80"</t>
  </si>
  <si>
    <t>TORNEAR DIÂMETRO E REUSINAR FRISOS</t>
  </si>
  <si>
    <t>USINAGEM DOS REBAIXOS DOS FRISOS P/ SOLDA</t>
  </si>
  <si>
    <t>CAMISA REFRISADA</t>
  </si>
  <si>
    <t>ACUCAREIRA QUATA ZILOR</t>
  </si>
  <si>
    <t>SERVIÇO - MANUTENÇÃO EM ROLO - MOENDA 2200mm (PRODUÇÃO)</t>
  </si>
  <si>
    <t xml:space="preserve"> (EIXO N° 04)</t>
  </si>
  <si>
    <t>RODETE MDA Z15 Ø1235 1700mm</t>
  </si>
  <si>
    <t>BAGACEIRA 1700mm</t>
  </si>
  <si>
    <t>São João Araras</t>
  </si>
  <si>
    <t>RODETE RP Z20 Ø1335mm 78"</t>
  </si>
  <si>
    <t>RODETE MDA Z15 Ø1220mm 84"</t>
  </si>
  <si>
    <t>RODETE MDA Z15 Ø1195mm 84"</t>
  </si>
  <si>
    <t>RODETE RP Z20 Ø1505mm 84"</t>
  </si>
  <si>
    <t>RODETE RP Z15 Ø1185mm 84"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</si>
</sst>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"/>
    <numFmt numFmtId="165" formatCode="0.0%"/>
  </numFmts>
  <fonts count="5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color rgb="FFFFFFFF"/>
      <name val="Aptos Narrow"/>
      <family val="2"/>
    </font>
    <font>
      <sz val="10"/>
      <color rgb="FF3B3B3B"/>
      <name val="Aptos Display"/>
      <family val="2"/>
    </font>
    <font>
      <sz val="10"/>
      <name val="Arial"/>
      <family val="2"/>
    </font>
    <font>
      <sz val="8"/>
      <color rgb="FF3B3B3B"/>
      <name val="Tahoma"/>
      <family val="2"/>
    </font>
    <font>
      <b/>
      <sz val="9"/>
      <color rgb="FF000000"/>
      <name val="Aptos Narrow"/>
      <family val="2"/>
    </font>
    <font>
      <b/>
      <sz val="10"/>
      <color rgb="FF000000"/>
      <name val="Aptos Narrow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</font>
    <font>
      <b/>
      <sz val="11"/>
      <color rgb="FF000000"/>
      <name val="Aptos Narrow"/>
      <family val="2"/>
    </font>
    <font>
      <sz val="11"/>
      <name val="Aptos Narrow"/>
      <family val="2"/>
    </font>
    <font>
      <b/>
      <sz val="8"/>
      <color rgb="FF000000"/>
      <name val="Aptos Narrow"/>
      <family val="2"/>
    </font>
    <font>
      <b/>
      <sz val="12"/>
      <color rgb="FF000000"/>
      <name val="Aptos Narrow"/>
      <family val="2"/>
    </font>
    <font>
      <b/>
      <sz val="16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rgb="FF3B3B3B"/>
      <name val="Aptos Display"/>
      <family val="2"/>
    </font>
    <font>
      <sz val="10"/>
      <color theme="1"/>
      <name val="Aptos Narrow"/>
      <family val="2"/>
      <scheme val="minor"/>
    </font>
    <font>
      <sz val="10"/>
      <color theme="1"/>
      <name val="Aptos Narrow"/>
      <family val="2"/>
    </font>
    <font>
      <b/>
      <sz val="10"/>
      <color theme="1"/>
      <name val="Aptos Narrow"/>
      <family val="2"/>
      <scheme val="minor"/>
    </font>
    <font>
      <b/>
      <sz val="10"/>
      <color theme="6" tint="-0.249977111117893"/>
      <name val="Aptos Narrow"/>
      <family val="2"/>
      <scheme val="minor"/>
    </font>
    <font>
      <b/>
      <sz val="10"/>
      <color theme="1"/>
      <name val="Calibri"/>
      <family val="2"/>
    </font>
    <font>
      <sz val="8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11"/>
      <color rgb="FF1F1F1F"/>
      <name val="Arial"/>
      <family val="2"/>
    </font>
    <font>
      <sz val="9"/>
      <color rgb="FF1F1F1F"/>
      <name val="Arial"/>
      <family val="2"/>
    </font>
    <font>
      <sz val="11"/>
      <name val="Aptos Narrow"/>
      <family val="2"/>
    </font>
    <font>
      <sz val="8"/>
      <color theme="1"/>
      <name val="Aptos Narrow"/>
      <family val="2"/>
      <scheme val="minor"/>
    </font>
    <font>
      <sz val="11"/>
      <name val="Aptos Narrow"/>
      <family val="2"/>
    </font>
    <font>
      <sz val="18"/>
      <color theme="1"/>
      <name val="Aptos Narrow"/>
      <family val="2"/>
      <scheme val="minor"/>
    </font>
    <font>
      <sz val="10"/>
      <color rgb="FFFF0000"/>
      <name val="Aptos Display"/>
      <family val="2"/>
    </font>
    <font>
      <b/>
      <sz val="10"/>
      <color theme="1"/>
      <name val="Aptos Display"/>
      <family val="2"/>
    </font>
    <font>
      <b/>
      <sz val="22"/>
      <color theme="1"/>
      <name val="Aptos Narrow"/>
      <family val="2"/>
      <scheme val="minor"/>
    </font>
    <font>
      <sz val="16"/>
      <color rgb="FF000000"/>
      <name val="Aptos Narrow"/>
      <family val="2"/>
    </font>
    <font>
      <b/>
      <sz val="10"/>
      <color rgb="FFFF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8"/>
      <color rgb="FFFF0000"/>
      <name val="Aptos Narrow"/>
      <family val="2"/>
      <scheme val="minor"/>
    </font>
    <font>
      <sz val="9"/>
      <color rgb="FF000000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28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0F0F0"/>
        <bgColor rgb="FFF0F0F0"/>
      </patternFill>
    </fill>
    <fill>
      <patternFill patternType="solid">
        <fgColor rgb="FFF0F2F5"/>
        <bgColor rgb="FFF0F2F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5B9BD5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 style="thin">
        <color rgb="FF000000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rgb="FF5B9BD5"/>
      </left>
      <right/>
      <top style="thin">
        <color rgb="FF000000"/>
      </top>
      <bottom style="thin">
        <color theme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/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</borders>
  <cellStyleXfs count="28">
    <xf numFmtId="0" fontId="0" fillId="0" borderId="0"/>
    <xf numFmtId="9" fontId="1" fillId="0" borderId="0" applyFont="0" applyFill="0" applyBorder="0" applyAlignment="0" applyProtection="0"/>
    <xf numFmtId="0" fontId="5" fillId="0" borderId="0"/>
    <xf numFmtId="0" fontId="6" fillId="3" borderId="0" applyNumberFormat="0" applyFont="0" applyFill="0" applyBorder="0" applyAlignment="0" applyProtection="0">
      <alignment horizontal="left" vertical="top" wrapText="1"/>
    </xf>
    <xf numFmtId="0" fontId="33" fillId="0" borderId="0"/>
    <xf numFmtId="0" fontId="35" fillId="0" borderId="0"/>
    <xf numFmtId="0" fontId="12" fillId="0" borderId="0"/>
    <xf numFmtId="0" fontId="5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98">
    <xf numFmtId="0" fontId="0" fillId="0" borderId="0" xfId="0"/>
    <xf numFmtId="0" fontId="4" fillId="0" borderId="1" xfId="0" applyFont="1" applyBorder="1" applyAlignment="1">
      <alignment horizontal="center" vertical="center"/>
    </xf>
    <xf numFmtId="14" fontId="4" fillId="0" borderId="1" xfId="2" applyNumberFormat="1" applyFont="1" applyBorder="1" applyAlignment="1">
      <alignment horizontal="center" vertical="center"/>
    </xf>
    <xf numFmtId="0" fontId="4" fillId="0" borderId="1" xfId="2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164" fontId="10" fillId="0" borderId="1" xfId="0" applyNumberFormat="1" applyFont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6" borderId="0" xfId="0" applyFill="1"/>
    <xf numFmtId="0" fontId="0" fillId="6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left" vertical="center"/>
    </xf>
    <xf numFmtId="164" fontId="10" fillId="6" borderId="1" xfId="0" applyNumberFormat="1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9" borderId="1" xfId="0" applyFont="1" applyFill="1" applyBorder="1" applyAlignment="1">
      <alignment horizontal="center"/>
    </xf>
    <xf numFmtId="0" fontId="0" fillId="10" borderId="0" xfId="0" applyFill="1"/>
    <xf numFmtId="14" fontId="0" fillId="12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0" fontId="17" fillId="0" borderId="1" xfId="0" applyFont="1" applyBorder="1" applyAlignment="1">
      <alignment horizontal="center" vertical="center"/>
    </xf>
    <xf numFmtId="2" fontId="0" fillId="0" borderId="0" xfId="0" applyNumberFormat="1"/>
    <xf numFmtId="0" fontId="14" fillId="8" borderId="7" xfId="0" applyFont="1" applyFill="1" applyBorder="1" applyAlignment="1">
      <alignment horizontal="centerContinuous" vertical="center"/>
    </xf>
    <xf numFmtId="0" fontId="14" fillId="8" borderId="10" xfId="0" applyFont="1" applyFill="1" applyBorder="1" applyAlignment="1">
      <alignment horizontal="centerContinuous" vertical="center"/>
    </xf>
    <xf numFmtId="164" fontId="19" fillId="6" borderId="1" xfId="0" applyNumberFormat="1" applyFont="1" applyFill="1" applyBorder="1" applyAlignment="1">
      <alignment horizontal="center" vertical="center"/>
    </xf>
    <xf numFmtId="10" fontId="20" fillId="6" borderId="1" xfId="1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0" fillId="12" borderId="0" xfId="0" applyFill="1" applyAlignment="1">
      <alignment horizontal="center" vertical="center"/>
    </xf>
    <xf numFmtId="14" fontId="0" fillId="12" borderId="0" xfId="0" applyNumberFormat="1" applyFill="1" applyAlignment="1">
      <alignment horizontal="center" vertical="center"/>
    </xf>
    <xf numFmtId="0" fontId="18" fillId="0" borderId="0" xfId="0" applyFont="1"/>
    <xf numFmtId="0" fontId="22" fillId="11" borderId="8" xfId="0" applyFont="1" applyFill="1" applyBorder="1" applyAlignment="1">
      <alignment horizontal="center" vertical="center"/>
    </xf>
    <xf numFmtId="0" fontId="22" fillId="11" borderId="9" xfId="0" applyFont="1" applyFill="1" applyBorder="1" applyAlignment="1">
      <alignment horizontal="center" vertical="center"/>
    </xf>
    <xf numFmtId="2" fontId="22" fillId="11" borderId="9" xfId="0" applyNumberFormat="1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/>
    </xf>
    <xf numFmtId="0" fontId="17" fillId="0" borderId="0" xfId="0" applyFont="1" applyAlignment="1">
      <alignment horizontal="center" vertic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" fontId="21" fillId="6" borderId="1" xfId="0" applyNumberFormat="1" applyFont="1" applyFill="1" applyBorder="1" applyAlignment="1">
      <alignment horizontal="center"/>
    </xf>
    <xf numFmtId="1" fontId="21" fillId="0" borderId="1" xfId="0" applyNumberFormat="1" applyFont="1" applyBorder="1" applyAlignment="1">
      <alignment horizontal="center" vertical="center"/>
    </xf>
    <xf numFmtId="1" fontId="21" fillId="6" borderId="1" xfId="0" applyNumberFormat="1" applyFont="1" applyFill="1" applyBorder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14" fillId="8" borderId="11" xfId="0" applyFont="1" applyFill="1" applyBorder="1" applyAlignment="1">
      <alignment horizontal="centerContinuous"/>
    </xf>
    <xf numFmtId="2" fontId="0" fillId="0" borderId="0" xfId="0" applyNumberFormat="1" applyAlignment="1">
      <alignment horizontal="center"/>
    </xf>
    <xf numFmtId="164" fontId="0" fillId="0" borderId="0" xfId="0" applyNumberFormat="1"/>
    <xf numFmtId="0" fontId="16" fillId="0" borderId="1" xfId="0" applyFont="1" applyBorder="1" applyAlignment="1">
      <alignment horizontal="center" vertical="center"/>
    </xf>
    <xf numFmtId="3" fontId="0" fillId="0" borderId="0" xfId="0" applyNumberFormat="1"/>
    <xf numFmtId="49" fontId="0" fillId="0" borderId="0" xfId="0" applyNumberFormat="1"/>
    <xf numFmtId="3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0" fontId="16" fillId="13" borderId="0" xfId="0" applyFont="1" applyFill="1" applyAlignment="1">
      <alignment horizontal="center"/>
    </xf>
    <xf numFmtId="0" fontId="16" fillId="13" borderId="0" xfId="0" applyFont="1" applyFill="1" applyAlignment="1">
      <alignment horizontal="center" vertical="center"/>
    </xf>
    <xf numFmtId="0" fontId="16" fillId="15" borderId="13" xfId="0" applyFon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26" fillId="15" borderId="0" xfId="0" applyFont="1" applyFill="1" applyAlignment="1">
      <alignment horizontal="centerContinuous" vertical="center"/>
    </xf>
    <xf numFmtId="0" fontId="28" fillId="15" borderId="13" xfId="0" applyFont="1" applyFill="1" applyBorder="1" applyAlignment="1">
      <alignment horizontal="center" vertical="center"/>
    </xf>
    <xf numFmtId="0" fontId="24" fillId="6" borderId="0" xfId="0" applyFont="1" applyFill="1" applyAlignment="1">
      <alignment horizontal="left"/>
    </xf>
    <xf numFmtId="0" fontId="24" fillId="6" borderId="0" xfId="0" applyFont="1" applyFill="1" applyAlignment="1">
      <alignment horizontal="center"/>
    </xf>
    <xf numFmtId="0" fontId="29" fillId="6" borderId="0" xfId="0" applyFont="1" applyFill="1" applyAlignment="1">
      <alignment horizontal="left"/>
    </xf>
    <xf numFmtId="164" fontId="30" fillId="6" borderId="0" xfId="0" applyNumberFormat="1" applyFont="1" applyFill="1" applyAlignment="1">
      <alignment horizontal="center" vertical="center"/>
    </xf>
    <xf numFmtId="164" fontId="29" fillId="6" borderId="0" xfId="0" applyNumberFormat="1" applyFont="1" applyFill="1" applyAlignment="1">
      <alignment horizontal="center"/>
    </xf>
    <xf numFmtId="164" fontId="25" fillId="6" borderId="0" xfId="0" applyNumberFormat="1" applyFont="1" applyFill="1" applyAlignment="1">
      <alignment horizontal="center"/>
    </xf>
    <xf numFmtId="0" fontId="25" fillId="6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24" fillId="6" borderId="0" xfId="0" applyFont="1" applyFill="1" applyAlignment="1">
      <alignment horizontal="center" vertical="center"/>
    </xf>
    <xf numFmtId="0" fontId="29" fillId="6" borderId="0" xfId="0" applyFont="1" applyFill="1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25" fillId="6" borderId="0" xfId="0" quotePrefix="1" applyFont="1" applyFill="1"/>
    <xf numFmtId="0" fontId="20" fillId="15" borderId="13" xfId="0" applyFont="1" applyFill="1" applyBorder="1" applyAlignment="1">
      <alignment horizontal="center" vertical="center"/>
    </xf>
    <xf numFmtId="0" fontId="20" fillId="16" borderId="13" xfId="0" applyFont="1" applyFill="1" applyBorder="1" applyAlignment="1">
      <alignment horizontal="center" vertical="center"/>
    </xf>
    <xf numFmtId="165" fontId="25" fillId="6" borderId="0" xfId="1" applyNumberFormat="1" applyFont="1" applyFill="1"/>
    <xf numFmtId="0" fontId="25" fillId="0" borderId="0" xfId="0" applyFont="1"/>
    <xf numFmtId="0" fontId="0" fillId="12" borderId="0" xfId="0" applyFill="1" applyAlignment="1">
      <alignment horizontal="center"/>
    </xf>
    <xf numFmtId="0" fontId="32" fillId="0" borderId="0" xfId="0" applyFont="1" applyAlignment="1">
      <alignment horizontal="left" vertical="center" wrapText="1" indent="1" readingOrder="1"/>
    </xf>
    <xf numFmtId="0" fontId="32" fillId="0" borderId="0" xfId="0" applyFont="1" applyAlignment="1">
      <alignment horizontal="center" vertical="center" wrapText="1" readingOrder="1"/>
    </xf>
    <xf numFmtId="0" fontId="31" fillId="0" borderId="0" xfId="0" applyFont="1" applyAlignment="1">
      <alignment horizontal="right" vertical="center" wrapText="1" indent="1" readingOrder="1"/>
    </xf>
    <xf numFmtId="0" fontId="31" fillId="0" borderId="0" xfId="0" applyFont="1" applyAlignment="1">
      <alignment horizontal="right" vertical="center" readingOrder="1"/>
    </xf>
    <xf numFmtId="14" fontId="0" fillId="0" borderId="0" xfId="0" applyNumberForma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14" fontId="18" fillId="0" borderId="1" xfId="0" applyNumberFormat="1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2" fontId="32" fillId="0" borderId="0" xfId="0" applyNumberFormat="1" applyFont="1" applyAlignment="1">
      <alignment horizontal="center" vertical="center" wrapText="1" readingOrder="1"/>
    </xf>
    <xf numFmtId="164" fontId="32" fillId="0" borderId="0" xfId="0" applyNumberFormat="1" applyFont="1" applyAlignment="1">
      <alignment horizontal="center" vertical="center" wrapText="1" readingOrder="1"/>
    </xf>
    <xf numFmtId="164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0" fontId="2" fillId="15" borderId="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2" fillId="14" borderId="1" xfId="0" applyFont="1" applyFill="1" applyBorder="1" applyAlignment="1">
      <alignment horizontal="center" vertical="center" wrapText="1"/>
    </xf>
    <xf numFmtId="0" fontId="2" fillId="14" borderId="1" xfId="0" applyFont="1" applyFill="1" applyBorder="1" applyAlignment="1">
      <alignment horizontal="center" vertical="center"/>
    </xf>
    <xf numFmtId="0" fontId="22" fillId="11" borderId="22" xfId="0" applyFont="1" applyFill="1" applyBorder="1" applyAlignment="1">
      <alignment horizontal="center" vertical="center"/>
    </xf>
    <xf numFmtId="0" fontId="22" fillId="11" borderId="20" xfId="0" applyFont="1" applyFill="1" applyBorder="1" applyAlignment="1">
      <alignment horizontal="center" vertical="center"/>
    </xf>
    <xf numFmtId="0" fontId="22" fillId="11" borderId="2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22" fillId="11" borderId="1" xfId="0" applyFont="1" applyFill="1" applyBorder="1" applyAlignment="1">
      <alignment horizontal="center" vertical="center"/>
    </xf>
    <xf numFmtId="0" fontId="0" fillId="18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18" borderId="23" xfId="0" applyFill="1" applyBorder="1" applyAlignment="1">
      <alignment horizontal="center"/>
    </xf>
    <xf numFmtId="0" fontId="0" fillId="0" borderId="23" xfId="0" applyBorder="1" applyAlignment="1">
      <alignment horizontal="center"/>
    </xf>
    <xf numFmtId="14" fontId="37" fillId="0" borderId="1" xfId="2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/>
    </xf>
    <xf numFmtId="0" fontId="18" fillId="19" borderId="1" xfId="0" applyFont="1" applyFill="1" applyBorder="1" applyAlignment="1">
      <alignment horizontal="center"/>
    </xf>
    <xf numFmtId="0" fontId="18" fillId="19" borderId="4" xfId="0" applyFont="1" applyFill="1" applyBorder="1" applyAlignment="1">
      <alignment horizontal="center"/>
    </xf>
    <xf numFmtId="14" fontId="4" fillId="0" borderId="5" xfId="2" applyNumberFormat="1" applyFont="1" applyBorder="1" applyAlignment="1">
      <alignment horizontal="center" vertical="center"/>
    </xf>
    <xf numFmtId="0" fontId="4" fillId="19" borderId="1" xfId="2" applyFont="1" applyFill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2" fillId="15" borderId="1" xfId="0" applyFont="1" applyFill="1" applyBorder="1" applyAlignment="1">
      <alignment horizontal="centerContinuous" vertical="center"/>
    </xf>
    <xf numFmtId="0" fontId="18" fillId="0" borderId="6" xfId="0" applyFont="1" applyBorder="1" applyAlignment="1">
      <alignment horizontal="center"/>
    </xf>
    <xf numFmtId="0" fontId="18" fillId="0" borderId="7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14" fontId="37" fillId="0" borderId="5" xfId="2" applyNumberFormat="1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16" fillId="0" borderId="0" xfId="0" applyFont="1"/>
    <xf numFmtId="0" fontId="22" fillId="11" borderId="26" xfId="0" applyFont="1" applyFill="1" applyBorder="1" applyAlignment="1">
      <alignment horizontal="center" vertical="center"/>
    </xf>
    <xf numFmtId="2" fontId="22" fillId="11" borderId="26" xfId="0" applyNumberFormat="1" applyFont="1" applyFill="1" applyBorder="1" applyAlignment="1">
      <alignment horizontal="center" vertical="center"/>
    </xf>
    <xf numFmtId="0" fontId="16" fillId="21" borderId="0" xfId="0" applyFont="1" applyFill="1" applyAlignment="1">
      <alignment horizontal="center" vertical="center"/>
    </xf>
    <xf numFmtId="0" fontId="16" fillId="21" borderId="0" xfId="0" applyFont="1" applyFill="1" applyAlignment="1">
      <alignment horizontal="center"/>
    </xf>
    <xf numFmtId="0" fontId="0" fillId="21" borderId="0" xfId="0" applyFill="1" applyAlignment="1">
      <alignment horizontal="center"/>
    </xf>
    <xf numFmtId="2" fontId="16" fillId="21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10" fontId="41" fillId="6" borderId="1" xfId="1" applyNumberFormat="1" applyFont="1" applyFill="1" applyBorder="1" applyAlignment="1">
      <alignment horizontal="center"/>
    </xf>
    <xf numFmtId="0" fontId="18" fillId="6" borderId="1" xfId="0" applyFont="1" applyFill="1" applyBorder="1" applyAlignment="1">
      <alignment horizontal="center"/>
    </xf>
    <xf numFmtId="14" fontId="4" fillId="19" borderId="1" xfId="2" applyNumberFormat="1" applyFont="1" applyFill="1" applyBorder="1" applyAlignment="1">
      <alignment horizontal="center" vertical="center"/>
    </xf>
    <xf numFmtId="14" fontId="37" fillId="19" borderId="5" xfId="2" applyNumberFormat="1" applyFont="1" applyFill="1" applyBorder="1" applyAlignment="1">
      <alignment horizontal="center" vertical="center"/>
    </xf>
    <xf numFmtId="14" fontId="4" fillId="19" borderId="5" xfId="2" applyNumberFormat="1" applyFont="1" applyFill="1" applyBorder="1" applyAlignment="1">
      <alignment horizontal="center" vertical="center"/>
    </xf>
    <xf numFmtId="14" fontId="37" fillId="19" borderId="1" xfId="2" applyNumberFormat="1" applyFont="1" applyFill="1" applyBorder="1" applyAlignment="1">
      <alignment horizontal="center" vertical="center"/>
    </xf>
    <xf numFmtId="0" fontId="4" fillId="19" borderId="5" xfId="2" applyFont="1" applyFill="1" applyBorder="1" applyAlignment="1">
      <alignment horizontal="center" vertical="center"/>
    </xf>
    <xf numFmtId="0" fontId="18" fillId="19" borderId="5" xfId="0" applyFont="1" applyFill="1" applyBorder="1" applyAlignment="1">
      <alignment horizontal="center"/>
    </xf>
    <xf numFmtId="0" fontId="4" fillId="19" borderId="4" xfId="2" applyFont="1" applyFill="1" applyBorder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14" fontId="4" fillId="0" borderId="1" xfId="7" applyNumberFormat="1" applyFont="1" applyBorder="1" applyAlignment="1">
      <alignment horizontal="center" vertical="center"/>
    </xf>
    <xf numFmtId="0" fontId="4" fillId="0" borderId="1" xfId="7" applyFont="1" applyBorder="1" applyAlignment="1">
      <alignment horizontal="center" vertical="center"/>
    </xf>
    <xf numFmtId="14" fontId="37" fillId="0" borderId="1" xfId="7" applyNumberFormat="1" applyFont="1" applyBorder="1" applyAlignment="1">
      <alignment horizontal="center" vertical="center"/>
    </xf>
    <xf numFmtId="14" fontId="38" fillId="20" borderId="1" xfId="7" applyNumberFormat="1" applyFont="1" applyFill="1" applyBorder="1" applyAlignment="1">
      <alignment horizontal="center" vertical="center"/>
    </xf>
    <xf numFmtId="0" fontId="4" fillId="0" borderId="4" xfId="7" applyFont="1" applyBorder="1" applyAlignment="1">
      <alignment horizontal="center" vertical="center"/>
    </xf>
    <xf numFmtId="14" fontId="37" fillId="0" borderId="5" xfId="7" applyNumberFormat="1" applyFont="1" applyBorder="1" applyAlignment="1">
      <alignment horizontal="center" vertical="center"/>
    </xf>
    <xf numFmtId="14" fontId="4" fillId="0" borderId="5" xfId="7" applyNumberFormat="1" applyFont="1" applyBorder="1" applyAlignment="1">
      <alignment horizontal="center" vertical="center"/>
    </xf>
    <xf numFmtId="0" fontId="4" fillId="0" borderId="5" xfId="7" applyFont="1" applyBorder="1" applyAlignment="1">
      <alignment horizontal="center" vertical="center"/>
    </xf>
    <xf numFmtId="14" fontId="4" fillId="6" borderId="1" xfId="7" applyNumberFormat="1" applyFont="1" applyFill="1" applyBorder="1" applyAlignment="1">
      <alignment horizontal="center" vertical="center"/>
    </xf>
    <xf numFmtId="0" fontId="4" fillId="6" borderId="1" xfId="7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/>
    </xf>
    <xf numFmtId="0" fontId="34" fillId="0" borderId="0" xfId="0" applyFont="1" applyAlignment="1">
      <alignment horizontal="center"/>
    </xf>
    <xf numFmtId="1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center"/>
    </xf>
    <xf numFmtId="0" fontId="32" fillId="0" borderId="0" xfId="0" applyFont="1" applyAlignment="1">
      <alignment horizontal="center" vertical="center" readingOrder="1"/>
    </xf>
    <xf numFmtId="0" fontId="16" fillId="0" borderId="0" xfId="0" applyFont="1" applyAlignment="1">
      <alignment horizontal="center" vertical="center" wrapText="1"/>
    </xf>
    <xf numFmtId="14" fontId="4" fillId="0" borderId="1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0" borderId="6" xfId="7" applyFont="1" applyBorder="1" applyAlignment="1">
      <alignment horizontal="center" vertical="center"/>
    </xf>
    <xf numFmtId="14" fontId="4" fillId="0" borderId="6" xfId="7" applyNumberFormat="1" applyFont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14" fontId="4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14" fontId="0" fillId="23" borderId="0" xfId="0" applyNumberFormat="1" applyFill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8" fillId="24" borderId="1" xfId="6" applyFont="1" applyFill="1" applyBorder="1" applyAlignment="1">
      <alignment horizontal="center"/>
    </xf>
    <xf numFmtId="0" fontId="2" fillId="14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2" fillId="14" borderId="1" xfId="0" applyFont="1" applyFill="1" applyBorder="1" applyAlignment="1">
      <alignment horizontal="left" vertical="center"/>
    </xf>
    <xf numFmtId="0" fontId="0" fillId="23" borderId="0" xfId="0" applyFill="1" applyAlignment="1">
      <alignment horizontal="center"/>
    </xf>
    <xf numFmtId="0" fontId="18" fillId="22" borderId="1" xfId="6" applyFont="1" applyFill="1" applyBorder="1" applyAlignment="1">
      <alignment horizontal="center"/>
    </xf>
    <xf numFmtId="14" fontId="18" fillId="0" borderId="1" xfId="7" applyNumberFormat="1" applyFont="1" applyBorder="1" applyAlignment="1">
      <alignment horizontal="center"/>
    </xf>
    <xf numFmtId="0" fontId="18" fillId="0" borderId="27" xfId="0" applyFont="1" applyBorder="1" applyAlignment="1">
      <alignment horizontal="center"/>
    </xf>
    <xf numFmtId="0" fontId="36" fillId="0" borderId="25" xfId="0" applyFont="1" applyBorder="1" applyAlignment="1">
      <alignment horizontal="center"/>
    </xf>
    <xf numFmtId="14" fontId="0" fillId="23" borderId="0" xfId="0" applyNumberFormat="1" applyFill="1" applyAlignment="1">
      <alignment horizontal="center"/>
    </xf>
    <xf numFmtId="0" fontId="42" fillId="6" borderId="0" xfId="0" applyFont="1" applyFill="1"/>
    <xf numFmtId="0" fontId="42" fillId="0" borderId="0" xfId="0" applyFont="1"/>
    <xf numFmtId="0" fontId="43" fillId="0" borderId="25" xfId="0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16" fillId="17" borderId="25" xfId="0" applyFont="1" applyFill="1" applyBorder="1" applyAlignment="1">
      <alignment horizontal="center"/>
    </xf>
    <xf numFmtId="0" fontId="16" fillId="0" borderId="28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6" fillId="0" borderId="25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8" fillId="6" borderId="4" xfId="0" applyFont="1" applyFill="1" applyBorder="1" applyAlignment="1">
      <alignment horizontal="center"/>
    </xf>
    <xf numFmtId="14" fontId="4" fillId="0" borderId="4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4" fillId="19" borderId="1" xfId="0" applyFont="1" applyFill="1" applyBorder="1" applyAlignment="1">
      <alignment horizontal="center"/>
    </xf>
    <xf numFmtId="0" fontId="4" fillId="19" borderId="1" xfId="7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/>
    </xf>
    <xf numFmtId="0" fontId="4" fillId="19" borderId="4" xfId="7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19" borderId="34" xfId="0" applyFill="1" applyBorder="1" applyAlignment="1">
      <alignment horizontal="center" vertical="center"/>
    </xf>
    <xf numFmtId="0" fontId="18" fillId="19" borderId="35" xfId="0" applyFont="1" applyFill="1" applyBorder="1" applyAlignment="1">
      <alignment horizontal="center"/>
    </xf>
    <xf numFmtId="0" fontId="4" fillId="19" borderId="35" xfId="7" applyFont="1" applyFill="1" applyBorder="1" applyAlignment="1">
      <alignment horizontal="center" vertical="center"/>
    </xf>
    <xf numFmtId="14" fontId="22" fillId="11" borderId="9" xfId="0" applyNumberFormat="1" applyFont="1" applyFill="1" applyBorder="1" applyAlignment="1">
      <alignment horizontal="center" vertical="center"/>
    </xf>
    <xf numFmtId="0" fontId="0" fillId="0" borderId="27" xfId="0" applyBorder="1" applyAlignment="1">
      <alignment horizontal="center"/>
    </xf>
    <xf numFmtId="14" fontId="18" fillId="0" borderId="6" xfId="0" applyNumberFormat="1" applyFont="1" applyBorder="1" applyAlignment="1">
      <alignment horizontal="center"/>
    </xf>
    <xf numFmtId="14" fontId="4" fillId="0" borderId="6" xfId="0" applyNumberFormat="1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2" fontId="4" fillId="0" borderId="1" xfId="7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0" fontId="31" fillId="0" borderId="0" xfId="0" applyFont="1" applyAlignment="1">
      <alignment horizontal="center" readingOrder="1"/>
    </xf>
    <xf numFmtId="0" fontId="45" fillId="0" borderId="0" xfId="0" applyFont="1" applyAlignment="1">
      <alignment horizontal="center"/>
    </xf>
    <xf numFmtId="0" fontId="45" fillId="0" borderId="0" xfId="0" applyFont="1" applyAlignment="1">
      <alignment horizontal="center" vertical="center"/>
    </xf>
    <xf numFmtId="1" fontId="45" fillId="0" borderId="0" xfId="0" applyNumberFormat="1" applyFont="1" applyAlignment="1">
      <alignment horizontal="center"/>
    </xf>
    <xf numFmtId="2" fontId="45" fillId="0" borderId="0" xfId="0" applyNumberFormat="1" applyFont="1" applyAlignment="1">
      <alignment horizontal="center"/>
    </xf>
    <xf numFmtId="0" fontId="16" fillId="0" borderId="26" xfId="0" applyFont="1" applyBorder="1" applyAlignment="1">
      <alignment horizontal="center"/>
    </xf>
    <xf numFmtId="0" fontId="16" fillId="0" borderId="26" xfId="0" applyFont="1" applyBorder="1" applyAlignment="1">
      <alignment horizontal="center" vertical="center"/>
    </xf>
    <xf numFmtId="0" fontId="16" fillId="0" borderId="26" xfId="0" applyFont="1" applyBorder="1"/>
    <xf numFmtId="1" fontId="16" fillId="0" borderId="26" xfId="0" applyNumberFormat="1" applyFont="1" applyBorder="1" applyAlignment="1">
      <alignment horizontal="center"/>
    </xf>
    <xf numFmtId="2" fontId="16" fillId="0" borderId="26" xfId="0" applyNumberFormat="1" applyFont="1" applyBorder="1" applyAlignment="1">
      <alignment horizontal="center"/>
    </xf>
    <xf numFmtId="14" fontId="16" fillId="0" borderId="0" xfId="0" applyNumberFormat="1" applyFont="1" applyAlignment="1">
      <alignment horizontal="center"/>
    </xf>
    <xf numFmtId="0" fontId="16" fillId="0" borderId="0" xfId="0" applyFont="1" applyAlignment="1">
      <alignment vertical="center"/>
    </xf>
    <xf numFmtId="0" fontId="36" fillId="0" borderId="25" xfId="0" applyFont="1" applyBorder="1" applyAlignment="1">
      <alignment horizontal="center" vertical="center"/>
    </xf>
    <xf numFmtId="0" fontId="36" fillId="0" borderId="0" xfId="0" applyFont="1"/>
    <xf numFmtId="0" fontId="36" fillId="6" borderId="25" xfId="0" applyFont="1" applyFill="1" applyBorder="1" applyAlignment="1">
      <alignment horizontal="center" vertical="center"/>
    </xf>
    <xf numFmtId="0" fontId="36" fillId="17" borderId="36" xfId="0" applyFont="1" applyFill="1" applyBorder="1" applyAlignment="1">
      <alignment horizontal="center" vertical="center"/>
    </xf>
    <xf numFmtId="0" fontId="48" fillId="0" borderId="0" xfId="0" applyFont="1"/>
    <xf numFmtId="0" fontId="17" fillId="0" borderId="1" xfId="7" applyFont="1" applyBorder="1" applyAlignment="1">
      <alignment horizontal="center" vertical="center"/>
    </xf>
    <xf numFmtId="0" fontId="18" fillId="0" borderId="1" xfId="7" applyFont="1" applyBorder="1" applyAlignment="1">
      <alignment horizontal="center"/>
    </xf>
    <xf numFmtId="0" fontId="18" fillId="0" borderId="5" xfId="7" applyFont="1" applyBorder="1" applyAlignment="1">
      <alignment horizontal="center"/>
    </xf>
    <xf numFmtId="0" fontId="4" fillId="0" borderId="6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39" fillId="6" borderId="25" xfId="0" applyFont="1" applyFill="1" applyBorder="1" applyAlignment="1">
      <alignment horizontal="center" vertical="center"/>
    </xf>
    <xf numFmtId="0" fontId="39" fillId="17" borderId="25" xfId="0" applyFont="1" applyFill="1" applyBorder="1" applyAlignment="1">
      <alignment horizontal="center" vertical="center"/>
    </xf>
    <xf numFmtId="0" fontId="39" fillId="6" borderId="36" xfId="0" applyFont="1" applyFill="1" applyBorder="1" applyAlignment="1">
      <alignment horizontal="center" vertical="center"/>
    </xf>
    <xf numFmtId="14" fontId="4" fillId="19" borderId="1" xfId="7" applyNumberFormat="1" applyFont="1" applyFill="1" applyBorder="1" applyAlignment="1">
      <alignment horizontal="center" vertical="center"/>
    </xf>
    <xf numFmtId="14" fontId="37" fillId="19" borderId="1" xfId="7" applyNumberFormat="1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center" vertical="center"/>
    </xf>
    <xf numFmtId="14" fontId="4" fillId="19" borderId="1" xfId="0" applyNumberFormat="1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10" fontId="0" fillId="0" borderId="0" xfId="1" applyNumberFormat="1" applyFont="1"/>
    <xf numFmtId="14" fontId="18" fillId="0" borderId="4" xfId="0" applyNumberFormat="1" applyFont="1" applyBorder="1" applyAlignment="1">
      <alignment horizontal="center"/>
    </xf>
    <xf numFmtId="0" fontId="18" fillId="25" borderId="1" xfId="0" applyFont="1" applyFill="1" applyBorder="1" applyAlignment="1">
      <alignment horizontal="center"/>
    </xf>
    <xf numFmtId="0" fontId="18" fillId="22" borderId="4" xfId="6" applyFont="1" applyFill="1" applyBorder="1" applyAlignment="1">
      <alignment horizontal="center"/>
    </xf>
    <xf numFmtId="14" fontId="37" fillId="0" borderId="6" xfId="7" applyNumberFormat="1" applyFont="1" applyBorder="1" applyAlignment="1">
      <alignment horizontal="center" vertical="center"/>
    </xf>
    <xf numFmtId="0" fontId="18" fillId="0" borderId="12" xfId="0" applyFont="1" applyBorder="1" applyAlignment="1">
      <alignment horizontal="center"/>
    </xf>
    <xf numFmtId="0" fontId="18" fillId="0" borderId="35" xfId="0" applyFont="1" applyBorder="1" applyAlignment="1">
      <alignment horizontal="center"/>
    </xf>
    <xf numFmtId="0" fontId="20" fillId="20" borderId="1" xfId="0" applyFont="1" applyFill="1" applyBorder="1" applyAlignment="1">
      <alignment horizontal="center"/>
    </xf>
    <xf numFmtId="0" fontId="20" fillId="0" borderId="1" xfId="0" applyFont="1" applyBorder="1" applyAlignment="1">
      <alignment horizontal="center"/>
    </xf>
    <xf numFmtId="2" fontId="17" fillId="0" borderId="0" xfId="0" applyNumberFormat="1" applyFont="1" applyAlignment="1">
      <alignment horizontal="center" vertical="center"/>
    </xf>
    <xf numFmtId="0" fontId="18" fillId="19" borderId="34" xfId="0" applyFont="1" applyFill="1" applyBorder="1" applyAlignment="1">
      <alignment horizontal="center"/>
    </xf>
    <xf numFmtId="0" fontId="49" fillId="0" borderId="29" xfId="0" applyFont="1" applyBorder="1" applyAlignment="1">
      <alignment horizontal="center" vertical="center"/>
    </xf>
    <xf numFmtId="0" fontId="49" fillId="0" borderId="30" xfId="0" applyFont="1" applyBorder="1" applyAlignment="1">
      <alignment horizontal="center" vertical="center"/>
    </xf>
    <xf numFmtId="0" fontId="49" fillId="0" borderId="31" xfId="0" applyFont="1" applyBorder="1" applyAlignment="1">
      <alignment horizontal="center" vertical="center"/>
    </xf>
    <xf numFmtId="9" fontId="44" fillId="0" borderId="32" xfId="1" applyFont="1" applyFill="1" applyBorder="1" applyAlignment="1">
      <alignment horizontal="center" vertical="center"/>
    </xf>
    <xf numFmtId="9" fontId="44" fillId="0" borderId="28" xfId="1" applyFont="1" applyFill="1" applyBorder="1" applyAlignment="1">
      <alignment horizontal="center" vertical="center"/>
    </xf>
    <xf numFmtId="0" fontId="47" fillId="15" borderId="37" xfId="0" applyFont="1" applyFill="1" applyBorder="1" applyAlignment="1">
      <alignment horizontal="center" vertical="center"/>
    </xf>
    <xf numFmtId="0" fontId="47" fillId="15" borderId="38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7" fillId="14" borderId="15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center" vertical="center"/>
    </xf>
    <xf numFmtId="0" fontId="27" fillId="14" borderId="17" xfId="0" applyFont="1" applyFill="1" applyBorder="1" applyAlignment="1">
      <alignment horizontal="center" vertical="center"/>
    </xf>
    <xf numFmtId="0" fontId="27" fillId="14" borderId="18" xfId="0" applyFont="1" applyFill="1" applyBorder="1" applyAlignment="1">
      <alignment horizontal="center" vertical="center"/>
    </xf>
    <xf numFmtId="0" fontId="27" fillId="14" borderId="14" xfId="0" applyFont="1" applyFill="1" applyBorder="1" applyAlignment="1">
      <alignment horizontal="center" vertical="center"/>
    </xf>
    <xf numFmtId="0" fontId="27" fillId="14" borderId="19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6" fillId="15" borderId="27" xfId="0" applyFont="1" applyFill="1" applyBorder="1" applyAlignment="1">
      <alignment horizontal="center" vertical="center"/>
    </xf>
    <xf numFmtId="0" fontId="36" fillId="15" borderId="33" xfId="0" applyFont="1" applyFill="1" applyBorder="1" applyAlignment="1">
      <alignment horizontal="center" vertical="center"/>
    </xf>
    <xf numFmtId="0" fontId="36" fillId="15" borderId="24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0" fillId="0" borderId="6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>
      <alignment vertical="center" wrapText="1"/>
    </xf>
    <xf numFmtId="0" fontId="0" fillId="0" borderId="0" xfId="0" applyFill="1" applyBorder="1" applyAlignment="1">
      <alignment wrapText="1"/>
    </xf>
    <xf numFmtId="0" fontId="36" fillId="0" borderId="0" xfId="0" applyFont="1" applyFill="1" applyBorder="1"/>
    <xf numFmtId="0" fontId="36" fillId="0" borderId="36" xfId="0" applyFont="1" applyFill="1" applyBorder="1" applyAlignment="1">
      <alignment horizontal="center" vertical="center"/>
    </xf>
    <xf numFmtId="0" fontId="36" fillId="0" borderId="36" xfId="0" applyFont="1" applyFill="1" applyBorder="1" applyAlignment="1">
      <alignment horizontal="center" vertical="center" wrapText="1"/>
    </xf>
    <xf numFmtId="0" fontId="46" fillId="0" borderId="36" xfId="0" applyFont="1" applyFill="1" applyBorder="1" applyAlignment="1">
      <alignment horizontal="center" vertical="center"/>
    </xf>
  </cellXfs>
  <cellStyles count="28">
    <cellStyle name="Moeda 2" xfId="9" xr:uid="{A4ABED2E-BBF1-47D1-8267-F274F37EFF51}"/>
    <cellStyle name="Moeda 2 2" xfId="11" xr:uid="{A88AA62C-2EC3-441F-B69A-86F8ACF325CE}"/>
    <cellStyle name="Moeda 2 2 2" xfId="17" xr:uid="{A118253E-34FD-4F8F-ABD5-737B54970ABB}"/>
    <cellStyle name="Moeda 2 2 3" xfId="24" xr:uid="{B7906E36-2783-411A-B09E-81CBD1DA747F}"/>
    <cellStyle name="Moeda 2 3" xfId="15" xr:uid="{C1D312D3-2286-4631-9D9E-C5F8D65F0686}"/>
    <cellStyle name="Moeda 2 4" xfId="22" xr:uid="{F6F64090-424E-4121-BD75-761C38EC2863}"/>
    <cellStyle name="Moeda 3" xfId="10" xr:uid="{E23C87D7-FC58-4FB9-9C86-4B9A42BFAF72}"/>
    <cellStyle name="Moeda 3 2" xfId="16" xr:uid="{95B422F2-C739-4E80-A56E-C157C491F45F}"/>
    <cellStyle name="Moeda 3 3" xfId="23" xr:uid="{98F7DF92-99B8-4041-9413-B465A99C0B65}"/>
    <cellStyle name="Moeda 4" xfId="12" xr:uid="{26304137-8CB1-4BFC-A890-2411103AC546}"/>
    <cellStyle name="Moeda 4 2" xfId="18" xr:uid="{7B3C04B7-3158-45C0-870D-2000F9CA7B8A}"/>
    <cellStyle name="Moeda 4 3" xfId="25" xr:uid="{9DCB124A-CDBA-4DB4-9EF9-10FA0D3E6FD8}"/>
    <cellStyle name="Moeda 5" xfId="13" xr:uid="{9168976D-90C6-48DF-A687-0182C0BFF0C0}"/>
    <cellStyle name="Moeda 5 2" xfId="19" xr:uid="{E7BD1C0B-E992-461D-BD15-6C84B09B0C99}"/>
    <cellStyle name="Moeda 5 3" xfId="26" xr:uid="{720C3B14-2B45-418B-90B8-3AB943CD9151}"/>
    <cellStyle name="Moeda 6" xfId="20" xr:uid="{286825BF-96CF-4A99-9EC0-8075F203B79C}"/>
    <cellStyle name="Moeda 6 2" xfId="27" xr:uid="{C6A14FA8-9CD2-4C78-96AC-22B3F86E104D}"/>
    <cellStyle name="Moeda 7" xfId="14" xr:uid="{5D3809C6-D040-4C86-9722-66E3E256B48E}"/>
    <cellStyle name="Moeda 8" xfId="21" xr:uid="{2C3F5528-966C-413C-9B03-F4AC13C98EEA}"/>
    <cellStyle name="Moeda 9" xfId="8" xr:uid="{A5C43537-35D4-4911-A397-6C6547DC6756}"/>
    <cellStyle name="Normal" xfId="0" builtinId="0"/>
    <cellStyle name="Normal 2" xfId="3" xr:uid="{7CC93C2E-FDFE-4C0C-A7BE-CB169D6DCC20}"/>
    <cellStyle name="Normal 3" xfId="2" xr:uid="{2A12F126-E07A-49CA-AAF1-807DE6A03921}"/>
    <cellStyle name="Normal 3 3" xfId="7" xr:uid="{23E570E5-2F48-4623-ACFB-D3D1DE0EDDE7}"/>
    <cellStyle name="Normal 4" xfId="4" xr:uid="{7DCE8983-6AEC-486D-865F-CEAFFB81469B}"/>
    <cellStyle name="Normal 5" xfId="5" xr:uid="{264B2106-1CD4-4ABD-B69A-794319F48212}"/>
    <cellStyle name="Normal 6" xfId="6" xr:uid="{0F888E30-B09B-4D88-943B-76463F10A5B6}"/>
    <cellStyle name="Porcentagem" xfId="1" builtinId="5"/>
  </cellStyles>
  <dxfs count="70">
    <dxf>
      <font>
        <b/>
        <i val="0"/>
        <color rgb="FFFFFFFF"/>
      </font>
      <fill>
        <patternFill>
          <bgColor rgb="FF4CAF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numFmt numFmtId="0" formatCode="General"/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 patternType="solid">
          <fgColor rgb="FFF1A983"/>
          <bgColor rgb="FF000000"/>
        </patternFill>
      </fill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B3B3B"/>
        <name val="Aptos Display"/>
        <family val="2"/>
        <scheme val="none"/>
      </font>
      <numFmt numFmtId="19" formatCode="dd/mm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B3B3B"/>
        <name val="Aptos Display"/>
        <family val="2"/>
        <scheme val="none"/>
      </font>
      <numFmt numFmtId="19" formatCode="dd/mm/yyyy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B3B3B"/>
        <name val="Aptos Display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B3B3B"/>
        <name val="Aptos Display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B3B3B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3B3B3B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border outline="0">
        <right style="thin">
          <color indexed="64"/>
        </right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none"/>
      </font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rgb="FFFFFFFF"/>
      </font>
      <fill>
        <patternFill>
          <bgColor rgb="FF4CAF50"/>
        </patternFill>
      </fill>
    </dxf>
    <dxf>
      <font>
        <b/>
        <i val="0"/>
        <color rgb="FFFFFFFF"/>
      </font>
      <fill>
        <patternFill>
          <bgColor rgb="FF4CAF50"/>
        </patternFill>
      </fill>
    </dxf>
    <dxf>
      <font>
        <b/>
        <i val="0"/>
        <color rgb="FFFFFFFF"/>
      </font>
      <fill>
        <patternFill>
          <bgColor rgb="FF4CAF50"/>
        </patternFill>
      </fill>
    </dxf>
    <dxf>
      <font>
        <b/>
        <i val="0"/>
        <color rgb="FFFFFFFF"/>
      </font>
      <fill>
        <patternFill>
          <bgColor rgb="FF4CAF50"/>
        </patternFill>
      </fill>
    </dxf>
    <dxf>
      <font>
        <b/>
        <i val="0"/>
        <color rgb="FFFFFFFF"/>
      </font>
      <fill>
        <patternFill>
          <bgColor rgb="FF4CAF50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hair">
          <color auto="1"/>
        </vertical>
        <horizontal style="hair">
          <color auto="1"/>
        </horizontal>
      </border>
    </dxf>
  </dxfs>
  <tableStyles count="1" defaultTableStyle="TableStyleMedium2" defaultPivotStyle="PivotStyleLight16">
    <tableStyle name="Tabela 001" pivot="0" count="1" xr9:uid="{C1324273-98E9-4238-AEBB-37F66E667532}">
      <tableStyleElement type="wholeTable" dxfId="69"/>
    </tableStyle>
  </tableStyles>
  <colors>
    <mruColors>
      <color rgb="FFF6D300"/>
      <color rgb="FFFFDB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'TAXA DE OCUP. RECUR.'!$N$4</c:f>
              <c:strCache>
                <c:ptCount val="1"/>
                <c:pt idx="0">
                  <c:v>TAXA DE OCUPAÇÃO DOS RECURSOS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'TAXA DE OCUP. RECUR.'!$O$3:$X$3</c:f>
              <c:strCache>
                <c:ptCount val="10"/>
                <c:pt idx="0">
                  <c:v>mar</c:v>
                </c:pt>
                <c:pt idx="1">
                  <c:v>abr</c:v>
                </c:pt>
                <c:pt idx="2">
                  <c:v>mai</c:v>
                </c:pt>
                <c:pt idx="3">
                  <c:v>jun</c:v>
                </c:pt>
                <c:pt idx="4">
                  <c:v>jul</c:v>
                </c:pt>
                <c:pt idx="5">
                  <c:v>ago</c:v>
                </c:pt>
                <c:pt idx="6">
                  <c:v>set</c:v>
                </c:pt>
                <c:pt idx="7">
                  <c:v>out</c:v>
                </c:pt>
                <c:pt idx="8">
                  <c:v>nov</c:v>
                </c:pt>
                <c:pt idx="9">
                  <c:v>dez</c:v>
                </c:pt>
              </c:strCache>
            </c:strRef>
          </c:cat>
          <c:val>
            <c:numRef>
              <c:f>'TAXA DE OCUP. RECUR.'!$O$4:$X$4</c:f>
              <c:numCache>
                <c:formatCode>0.0%</c:formatCode>
                <c:ptCount val="10"/>
                <c:pt idx="0">
                  <c:v>6.7999999999999996E-3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24-4343-87BC-37E622B25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9807168"/>
        <c:axId val="1499802368"/>
      </c:lineChart>
      <c:catAx>
        <c:axId val="149980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9802368"/>
        <c:crosses val="autoZero"/>
        <c:auto val="1"/>
        <c:lblAlgn val="ctr"/>
        <c:lblOffset val="100"/>
        <c:noMultiLvlLbl val="0"/>
      </c:catAx>
      <c:valAx>
        <c:axId val="14998023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9980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HORIZ.'!$A$3</c:f>
          <c:strCache>
            <c:ptCount val="1"/>
            <c:pt idx="0">
              <c:v>TORNO HORIZ. TONANI TP-90 - [120]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'TORNO HORIZ.'!$B$1:$AQ$1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HORIZ.'!$B$2:$AQ$2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57-4654-8677-EDBB5FA5A3F3}"/>
            </c:ext>
          </c:extLst>
        </c:ser>
        <c:ser>
          <c:idx val="2"/>
          <c:order val="2"/>
          <c:tx>
            <c:strRef>
              <c:f>'TORNO HORIZ.'!$A$4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'TORNO HORIZ.'!$B$1:$AQ$1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HORIZ.'!$B$4:$AQ$4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2-FB57-4654-8677-EDBB5FA5A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HORIZ.'!$A$3</c:f>
              <c:strCache>
                <c:ptCount val="1"/>
                <c:pt idx="0">
                  <c:v>TORNO HORIZ. TONANI TP-90 - [120]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HORIZ.'!$B$3:$AQ$3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33.456565656565658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57-4654-8677-EDBB5FA5A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HORIZ.'!$A$8</c:f>
          <c:strCache>
            <c:ptCount val="1"/>
            <c:pt idx="0">
              <c:v>TORNO HORIZ. ZERBST FICHER TP-3000 - [117]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'TORNO HORIZ.'!$B$6:$AQ$6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HORIZ.'!$B$7:$AQ$7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7E-46D7-BF86-067E68AB9897}"/>
            </c:ext>
          </c:extLst>
        </c:ser>
        <c:ser>
          <c:idx val="2"/>
          <c:order val="2"/>
          <c:tx>
            <c:strRef>
              <c:f>'TORNO HORIZ.'!$A$9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'TORNO HORIZ.'!$B$6:$AQ$6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HORIZ.'!$B$9:$AQ$9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2-E77E-46D7-BF86-067E68AB9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HORIZ.'!$A$8</c:f>
              <c:strCache>
                <c:ptCount val="1"/>
                <c:pt idx="0">
                  <c:v>TORNO HORIZ. ZERBST FICHER TP-3000 - [117]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HORIZ.'!$B$8:$AQ$8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15.123681818181819</c:v>
                </c:pt>
                <c:pt idx="3">
                  <c:v>0</c:v>
                </c:pt>
                <c:pt idx="4">
                  <c:v>7.5618409090909093</c:v>
                </c:pt>
                <c:pt idx="5">
                  <c:v>7.5618409090909093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7E-46D7-BF86-067E68AB9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HORIZ.'!$A$23</c:f>
          <c:strCache>
            <c:ptCount val="1"/>
            <c:pt idx="0">
              <c:v>TORNO HORIZ. TOS SU-125 - [394]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HORIZ.'!$A$22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HORIZ.'!$B$21:$AQ$21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HORIZ.'!$B$22:$AQ$22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C-4137-AF30-6D64277FEB60}"/>
            </c:ext>
          </c:extLst>
        </c:ser>
        <c:ser>
          <c:idx val="2"/>
          <c:order val="2"/>
          <c:tx>
            <c:strRef>
              <c:f>'TORNO HORIZ.'!$A$24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HORIZ.'!$B$21:$AQ$21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HORIZ.'!$B$24:$AQ$24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3DDC-4137-AF30-6D64277FE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HORIZ.'!$A$23</c:f>
              <c:strCache>
                <c:ptCount val="1"/>
                <c:pt idx="0">
                  <c:v>TORNO HORIZ. TOS SU-125 - [394]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'TORNO HORIZ.'!$B$21:$AQ$21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HORIZ.'!$B$23:$AQ$23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DC-4137-AF30-6D64277FE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HORIZ.'!$A$28</c:f>
          <c:strCache>
            <c:ptCount val="1"/>
            <c:pt idx="0">
              <c:v>TORNO HORIZ. UNIVERSAL POREBA 1600 X 6000 - [328]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HORIZ.'!$A$27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HORIZ.'!$B$26:$AQ$26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HORIZ.'!$B$27:$AQ$27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D5-414F-876F-745773FF6D95}"/>
            </c:ext>
          </c:extLst>
        </c:ser>
        <c:ser>
          <c:idx val="2"/>
          <c:order val="2"/>
          <c:tx>
            <c:strRef>
              <c:f>'TORNO HORIZ.'!$A$29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HORIZ.'!$B$26:$AQ$26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HORIZ.'!$B$29:$AQ$29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44D5-414F-876F-745773FF6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HORIZ.'!$A$28</c:f>
              <c:strCache>
                <c:ptCount val="1"/>
                <c:pt idx="0">
                  <c:v>TORNO HORIZ. UNIVERSAL POREBA 1600 X 6000 - [328]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HORIZ.'!$B$28:$AQ$28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D5-414F-876F-745773FF6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HORIZ.'!$A$13</c:f>
          <c:strCache>
            <c:ptCount val="1"/>
            <c:pt idx="0">
              <c:v>TORNO HORIZ. ZERBST FICHER TP-4000 - [118]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HORIZ.'!$B$11:$AQ$11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HORIZ.'!$B$12:$AQ$12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BE-4BBA-B6AD-DE9E226B37E7}"/>
            </c:ext>
          </c:extLst>
        </c:ser>
        <c:ser>
          <c:idx val="2"/>
          <c:order val="2"/>
          <c:tx>
            <c:strRef>
              <c:f>'TORNO HORIZ.'!$A$14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HORIZ.'!$B$11:$AQ$11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HORIZ.'!$B$14:$AQ$14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E6BE-4BBA-B6AD-DE9E226B3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HORIZ.'!$A$13</c:f>
              <c:strCache>
                <c:ptCount val="1"/>
                <c:pt idx="0">
                  <c:v>TORNO HORIZ. ZERBST FICHER TP-4000 - [118]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HORIZ.'!$B$13:$AQ$13</c:f>
              <c:numCache>
                <c:formatCode>0.0</c:formatCode>
                <c:ptCount val="33"/>
                <c:pt idx="0">
                  <c:v>0</c:v>
                </c:pt>
                <c:pt idx="1">
                  <c:v>20.612340909090911</c:v>
                </c:pt>
                <c:pt idx="2">
                  <c:v>32.846022727272732</c:v>
                </c:pt>
                <c:pt idx="3">
                  <c:v>11.75</c:v>
                </c:pt>
                <c:pt idx="4">
                  <c:v>0</c:v>
                </c:pt>
                <c:pt idx="5">
                  <c:v>22.685522727272726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BE-4BBA-B6AD-DE9E226B3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HORIZ.'!$A$33</c:f>
          <c:strCache>
            <c:ptCount val="1"/>
            <c:pt idx="0">
              <c:v>TORNO HORIZONTAL NILES - [561]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HORIZ.'!$A$32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HORIZ.'!$B$31:$AQ$31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HORIZ.'!$B$32:$AQ$32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B1-4F67-8895-7E239D36CD38}"/>
            </c:ext>
          </c:extLst>
        </c:ser>
        <c:ser>
          <c:idx val="2"/>
          <c:order val="2"/>
          <c:tx>
            <c:strRef>
              <c:f>'TORNO HORIZ.'!$A$34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HORIZ.'!$B$31:$AQ$31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HORIZ.'!$B$34:$AQ$34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40B1-4F67-8895-7E239D36C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HORIZ.'!$A$33</c:f>
              <c:strCache>
                <c:ptCount val="1"/>
                <c:pt idx="0">
                  <c:v>TORNO HORIZONTAL NILES - [561]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HORIZ.'!$B$31:$AQ$31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HORIZ.'!$B$33:$AQ$33</c:f>
              <c:numCache>
                <c:formatCode>0.0</c:formatCode>
                <c:ptCount val="33"/>
                <c:pt idx="0">
                  <c:v>0</c:v>
                </c:pt>
                <c:pt idx="1">
                  <c:v>10.162840909090908</c:v>
                </c:pt>
                <c:pt idx="2">
                  <c:v>0</c:v>
                </c:pt>
                <c:pt idx="3">
                  <c:v>20.25</c:v>
                </c:pt>
                <c:pt idx="4">
                  <c:v>13.711363636363636</c:v>
                </c:pt>
                <c:pt idx="5">
                  <c:v>20.25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B1-4F67-8895-7E239D36C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HORIZ.'!$A$38</c:f>
          <c:strCache>
            <c:ptCount val="1"/>
            <c:pt idx="0">
              <c:v>TORNO H.KRAMATORSKY - [609]</c:v>
            </c:pt>
          </c:strCache>
        </c:strRef>
      </c:tx>
      <c:layout>
        <c:manualLayout>
          <c:xMode val="edge"/>
          <c:yMode val="edge"/>
          <c:x val="0.1364775393384024"/>
          <c:y val="2.06451584935861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HORIZ.'!$A$37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HORIZ.'!$B$36:$AQ$36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HORIZ.'!$B$37:$AQ$37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77-4E3A-B7E5-D44F522E47A0}"/>
            </c:ext>
          </c:extLst>
        </c:ser>
        <c:ser>
          <c:idx val="2"/>
          <c:order val="2"/>
          <c:tx>
            <c:strRef>
              <c:f>'TORNO HORIZ.'!$A$39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HORIZ.'!$B$36:$AQ$36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HORIZ.'!$B$39:$AQ$39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BD77-4E3A-B7E5-D44F522E4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HORIZ.'!$A$38</c:f>
              <c:strCache>
                <c:ptCount val="1"/>
                <c:pt idx="0">
                  <c:v>TORNO H.KRAMATORSKY - [609]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HORIZ.'!$B$36:$AQ$36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HORIZ.'!$B$38:$AQ$38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7-4E3A-B7E5-D44F522E4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HORIZ.'!$A$43</c:f>
          <c:strCache>
            <c:ptCount val="1"/>
            <c:pt idx="0">
              <c:v>TORNO HORIZ. PARALELO POREBA  12000 - [393]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HORIZ.'!$A$42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HORIZ.'!$B$41:$AQ$41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HORIZ.'!$B$42:$AQ$42</c:f>
              <c:numCache>
                <c:formatCode>0.0</c:formatCode>
                <c:ptCount val="33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70.400000000000006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70.400000000000006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70.400000000000006</c:v>
                </c:pt>
                <c:pt idx="23">
                  <c:v>88</c:v>
                </c:pt>
                <c:pt idx="24">
                  <c:v>88</c:v>
                </c:pt>
                <c:pt idx="25">
                  <c:v>70.400000000000006</c:v>
                </c:pt>
                <c:pt idx="26">
                  <c:v>88</c:v>
                </c:pt>
                <c:pt idx="27">
                  <c:v>70.400000000000006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70.400000000000006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8F-4721-9DFF-1AA698052F14}"/>
            </c:ext>
          </c:extLst>
        </c:ser>
        <c:ser>
          <c:idx val="2"/>
          <c:order val="2"/>
          <c:tx>
            <c:strRef>
              <c:f>'TORNO HORIZ.'!$A$44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HORIZ.'!$B$41:$AQ$41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HORIZ.'!$B$44:$AQ$44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0E8F-4721-9DFF-1AA698052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HORIZ.'!$A$43</c:f>
              <c:strCache>
                <c:ptCount val="1"/>
                <c:pt idx="0">
                  <c:v>TORNO HORIZ. PARALELO POREBA  12000 - [393]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HORIZ.'!$B$41:$AQ$41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HORIZ.'!$B$43:$AQ$43</c:f>
              <c:numCache>
                <c:formatCode>0.0</c:formatCode>
                <c:ptCount val="33"/>
                <c:pt idx="0">
                  <c:v>19.448181818181823</c:v>
                </c:pt>
                <c:pt idx="1">
                  <c:v>5.6063636363636364</c:v>
                </c:pt>
                <c:pt idx="2">
                  <c:v>16.13909090909091</c:v>
                </c:pt>
                <c:pt idx="3">
                  <c:v>0</c:v>
                </c:pt>
                <c:pt idx="4">
                  <c:v>3.2295454545454541</c:v>
                </c:pt>
                <c:pt idx="5">
                  <c:v>15.116363636363637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8F-4721-9DFF-1AA698052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HORIZ.'!$A$18</c:f>
          <c:strCache>
            <c:ptCount val="1"/>
            <c:pt idx="0">
              <c:v>TORNO HORIZ. TOS SKJ-85 - [121]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HORIZ.'!$A$17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HORIZ.'!$B$16:$AQ$16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HORIZ.'!$B$17:$AQ$17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F3-4660-A233-1EBA39463B58}"/>
            </c:ext>
          </c:extLst>
        </c:ser>
        <c:ser>
          <c:idx val="2"/>
          <c:order val="2"/>
          <c:tx>
            <c:strRef>
              <c:f>'TORNO HORIZ.'!$A$19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HORIZ.'!$B$16:$AQ$16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HORIZ.'!$B$19:$AQ$19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BEF3-4660-A233-1EBA39463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8455744"/>
        <c:axId val="558458144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HORIZ.'!$A$18</c:f>
              <c:strCache>
                <c:ptCount val="1"/>
                <c:pt idx="0">
                  <c:v>TORNO HORIZ. TOS SKJ-85 - [121]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HORIZ.'!$B$16:$AQ$16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HORIZ.'!$B$18:$AQ$18</c:f>
              <c:numCache>
                <c:formatCode>0.0</c:formatCode>
                <c:ptCount val="33"/>
                <c:pt idx="0">
                  <c:v>31.990909090909085</c:v>
                </c:pt>
                <c:pt idx="1">
                  <c:v>21.098013345419506</c:v>
                </c:pt>
                <c:pt idx="2">
                  <c:v>2.6909999999999994</c:v>
                </c:pt>
                <c:pt idx="3">
                  <c:v>5.6360454545454539</c:v>
                </c:pt>
                <c:pt idx="4">
                  <c:v>17.553318181818184</c:v>
                </c:pt>
                <c:pt idx="5">
                  <c:v>8.4518181818181812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F3-4660-A233-1EBA39463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58455744"/>
        <c:axId val="558458144"/>
      </c:barChart>
      <c:catAx>
        <c:axId val="55845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8144"/>
        <c:crosses val="autoZero"/>
        <c:auto val="1"/>
        <c:lblAlgn val="ctr"/>
        <c:lblOffset val="100"/>
        <c:noMultiLvlLbl val="0"/>
      </c:catAx>
      <c:valAx>
        <c:axId val="55845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845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VERT.'!$A$3</c:f>
          <c:strCache>
            <c:ptCount val="1"/>
            <c:pt idx="0">
              <c:v>TORNO VERT. LOIS SOEST - [123]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VERT.'!$A$2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'TORNO VERT.'!$B$1:$AQ$1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VERT.'!$B$2:$AQ$2</c:f>
              <c:numCache>
                <c:formatCode>0.0</c:formatCode>
                <c:ptCount val="33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70.400000000000006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70.400000000000006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70.400000000000006</c:v>
                </c:pt>
                <c:pt idx="23">
                  <c:v>88</c:v>
                </c:pt>
                <c:pt idx="24">
                  <c:v>88</c:v>
                </c:pt>
                <c:pt idx="25">
                  <c:v>70.400000000000006</c:v>
                </c:pt>
                <c:pt idx="26">
                  <c:v>88</c:v>
                </c:pt>
                <c:pt idx="27">
                  <c:v>70.400000000000006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70.400000000000006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C5-4864-BD6A-01172D723F75}"/>
            </c:ext>
          </c:extLst>
        </c:ser>
        <c:ser>
          <c:idx val="2"/>
          <c:order val="2"/>
          <c:tx>
            <c:strRef>
              <c:f>'TORNO VERT.'!$A$4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strRef>
              <c:f>'TORNO VERT.'!$B$1:$AQ$1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VERT.'!$B$4:$AQ$4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B8C5-4864-BD6A-01172D723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VERT.'!$A$3</c:f>
              <c:strCache>
                <c:ptCount val="1"/>
                <c:pt idx="0">
                  <c:v>TORNO VERT. LOIS SOEST - [123]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VERT.'!$B$1:$AQ$1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VERT.'!$B$3:$AQ$3</c:f>
              <c:numCache>
                <c:formatCode>0.0</c:formatCode>
                <c:ptCount val="33"/>
                <c:pt idx="0">
                  <c:v>25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C5-4864-BD6A-01172D723F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VERT.'!$A$8</c:f>
          <c:strCache>
            <c:ptCount val="1"/>
            <c:pt idx="0">
              <c:v>TORNO VERT. WEBSTER BENNETT - [124]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VERT.'!$A$7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VERT.'!$B$6:$AQ$6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VERT.'!$B$7:$AQ$7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7-4ECF-9F05-24DB0ED9F03E}"/>
            </c:ext>
          </c:extLst>
        </c:ser>
        <c:ser>
          <c:idx val="2"/>
          <c:order val="2"/>
          <c:tx>
            <c:strRef>
              <c:f>'TORNO VERT.'!$A$9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VERT.'!$B$6:$AQ$6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VERT.'!$B$9:$AQ$9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3E77-4ECF-9F05-24DB0ED9F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VERT.'!$A$8</c:f>
              <c:strCache>
                <c:ptCount val="1"/>
                <c:pt idx="0">
                  <c:v>TORNO VERT. WEBSTER BENNETT - [124]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VERT.'!$B$6:$AQ$6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VERT.'!$B$8:$AQ$8</c:f>
              <c:numCache>
                <c:formatCode>0.0</c:formatCode>
                <c:ptCount val="33"/>
                <c:pt idx="0">
                  <c:v>0</c:v>
                </c:pt>
                <c:pt idx="1">
                  <c:v>64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7-4ECF-9F05-24DB0ED9F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VERT.'!$A$13</c:f>
          <c:strCache>
            <c:ptCount val="1"/>
            <c:pt idx="0">
              <c:v>TORNO VERT. SCHIESS KZ-200   2000 - [395]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VERT.'!$A$12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VERT.'!$B$11:$AQ$11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VERT.'!$B$12:$AQ$12</c:f>
              <c:numCache>
                <c:formatCode>0.0</c:formatCode>
                <c:ptCount val="33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70.400000000000006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70.400000000000006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70.400000000000006</c:v>
                </c:pt>
                <c:pt idx="23">
                  <c:v>88</c:v>
                </c:pt>
                <c:pt idx="24">
                  <c:v>88</c:v>
                </c:pt>
                <c:pt idx="25">
                  <c:v>70.400000000000006</c:v>
                </c:pt>
                <c:pt idx="26">
                  <c:v>88</c:v>
                </c:pt>
                <c:pt idx="27">
                  <c:v>70.400000000000006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70.400000000000006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1A-46F7-BEE7-1332FD113885}"/>
            </c:ext>
          </c:extLst>
        </c:ser>
        <c:ser>
          <c:idx val="2"/>
          <c:order val="2"/>
          <c:tx>
            <c:strRef>
              <c:f>'TORNO VERT.'!$A$14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VERT.'!$B$11:$AQ$11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VERT.'!$B$14:$AQ$14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C71A-46F7-BEE7-1332FD11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VERT.'!$A$13</c:f>
              <c:strCache>
                <c:ptCount val="1"/>
                <c:pt idx="0">
                  <c:v>TORNO VERT. SCHIESS KZ-200   2000 - [395]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VERT.'!$B$11:$AQ$11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VERT.'!$B$13:$AQ$13</c:f>
              <c:numCache>
                <c:formatCode>0.0</c:formatCode>
                <c:ptCount val="33"/>
                <c:pt idx="0">
                  <c:v>62.5</c:v>
                </c:pt>
                <c:pt idx="1">
                  <c:v>222</c:v>
                </c:pt>
                <c:pt idx="2">
                  <c:v>14.7</c:v>
                </c:pt>
                <c:pt idx="3">
                  <c:v>159.5</c:v>
                </c:pt>
                <c:pt idx="4">
                  <c:v>160</c:v>
                </c:pt>
                <c:pt idx="5">
                  <c:v>62.5</c:v>
                </c:pt>
                <c:pt idx="6">
                  <c:v>125</c:v>
                </c:pt>
                <c:pt idx="7">
                  <c:v>118.85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40.5</c:v>
                </c:pt>
                <c:pt idx="18">
                  <c:v>12.5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1A-46F7-BEE7-1332FD113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VERT.'!$A$18</c:f>
          <c:strCache>
            <c:ptCount val="1"/>
            <c:pt idx="0">
              <c:v>TORNO VERT. TITAN SC-27  2500 - [396]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VERT.'!$A$17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VERT.'!$B$16:$AQ$16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VERT.'!$B$17:$AQ$17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F8-4D3F-986B-BDF48E392E75}"/>
            </c:ext>
          </c:extLst>
        </c:ser>
        <c:ser>
          <c:idx val="2"/>
          <c:order val="2"/>
          <c:tx>
            <c:strRef>
              <c:f>'TORNO VERT.'!$A$19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VERT.'!$B$16:$AQ$16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VERT.'!$B$19:$AQ$19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22F8-4D3F-986B-BDF48E392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VERT.'!$A$18</c:f>
              <c:strCache>
                <c:ptCount val="1"/>
                <c:pt idx="0">
                  <c:v>TORNO VERT. TITAN SC-27  2500 - [396]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VERT.'!$B$16:$AQ$16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VERT.'!$B$18:$AQ$18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18.081818181818182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F8-4D3F-986B-BDF48E392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VERT.'!$A$23</c:f>
          <c:strCache>
            <c:ptCount val="1"/>
            <c:pt idx="0">
              <c:v>TORNO VERT. SCHIESS DIAM. 8000 - TVG - [496]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VERT.'!$A$22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VERT.'!$B$21:$AQ$21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VERT.'!$B$22:$AQ$22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25-4F49-9E29-AFBF3602798C}"/>
            </c:ext>
          </c:extLst>
        </c:ser>
        <c:ser>
          <c:idx val="2"/>
          <c:order val="2"/>
          <c:tx>
            <c:strRef>
              <c:f>'TORNO VERT.'!$A$24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VERT.'!$B$21:$AQ$21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VERT.'!$B$24:$AQ$24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2225-4F49-9E29-AFBF36027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VERT.'!$A$23</c:f>
              <c:strCache>
                <c:ptCount val="1"/>
                <c:pt idx="0">
                  <c:v>TORNO VERT. SCHIESS DIAM. 8000 - TVG - [496]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VERT.'!$B$21:$AQ$21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VERT.'!$B$23:$AQ$23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25-4F49-9E29-AFBF36027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'TORNO VERT.'!$A$28</c:f>
          <c:strCache>
            <c:ptCount val="1"/>
            <c:pt idx="0">
              <c:v>TORNO VERT. TITAN SC4000 - [285]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'TORNO VERT.'!$A$27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'TORNO VERT.'!$B$26:$AQ$26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VERT.'!$B$27:$AQ$27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7-4B71-8E2B-A6880DECEB4F}"/>
            </c:ext>
          </c:extLst>
        </c:ser>
        <c:ser>
          <c:idx val="2"/>
          <c:order val="2"/>
          <c:tx>
            <c:strRef>
              <c:f>'TORNO VERT.'!$A$29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'TORNO VERT.'!$B$26:$AQ$26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VERT.'!$B$29:$AQ$29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D727-4B71-8E2B-A6880DECE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'TORNO VERT.'!$A$28</c:f>
              <c:strCache>
                <c:ptCount val="1"/>
                <c:pt idx="0">
                  <c:v>TORNO VERT. TITAN SC4000 - [285]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'TORNO VERT.'!$B$26:$AQ$26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'TORNO VERT.'!$B$28:$AQ$28</c:f>
              <c:numCache>
                <c:formatCode>0.0</c:formatCode>
                <c:ptCount val="33"/>
                <c:pt idx="0">
                  <c:v>37.349999999999994</c:v>
                </c:pt>
                <c:pt idx="1">
                  <c:v>131.55000000000001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27-4B71-8E2B-A6880DECE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MANDR.!$A$3</c:f>
          <c:strCache>
            <c:ptCount val="1"/>
            <c:pt idx="0">
              <c:v>MANDRILH. FISHER MILL - [151]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MANDR.!$A$2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MANDR.!$B$1:$AQ$1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MANDR.!$B$2:$AQ$2</c:f>
              <c:numCache>
                <c:formatCode>0.0</c:formatCode>
                <c:ptCount val="3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40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40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40</c:v>
                </c:pt>
                <c:pt idx="23">
                  <c:v>50</c:v>
                </c:pt>
                <c:pt idx="24">
                  <c:v>50</c:v>
                </c:pt>
                <c:pt idx="25">
                  <c:v>40</c:v>
                </c:pt>
                <c:pt idx="26">
                  <c:v>50</c:v>
                </c:pt>
                <c:pt idx="27">
                  <c:v>40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B1-4022-913F-E8B76306F561}"/>
            </c:ext>
          </c:extLst>
        </c:ser>
        <c:ser>
          <c:idx val="2"/>
          <c:order val="2"/>
          <c:tx>
            <c:strRef>
              <c:f>MANDR.!$A$4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MANDR.!$B$1:$AQ$1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MANDR.!$B$4:$AQ$4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D1B1-4022-913F-E8B76306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MANDR.!$A$3</c:f>
              <c:strCache>
                <c:ptCount val="1"/>
                <c:pt idx="0">
                  <c:v>MANDRILH. FISHER MILL - [151]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MANDR.!$B$1:$AQ$1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MANDR.!$B$3:$AQ$3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12.436363636363636</c:v>
                </c:pt>
                <c:pt idx="3">
                  <c:v>9.3272727272727263</c:v>
                </c:pt>
                <c:pt idx="4">
                  <c:v>17.263636363636365</c:v>
                </c:pt>
                <c:pt idx="5">
                  <c:v>10.963636363636363</c:v>
                </c:pt>
                <c:pt idx="6">
                  <c:v>7.5272727272727256</c:v>
                </c:pt>
                <c:pt idx="7">
                  <c:v>6.8727272727272721</c:v>
                </c:pt>
                <c:pt idx="8">
                  <c:v>6.9545454545454541</c:v>
                </c:pt>
                <c:pt idx="9">
                  <c:v>7.2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B1-4022-913F-E8B76306F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MANDR.!$A$8</c:f>
          <c:strCache>
            <c:ptCount val="1"/>
            <c:pt idx="0">
              <c:v>MANDRILH. ZOCCA  MFZ 110 - [102]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MANDR.!$A$7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MANDR.!$B$6:$AQ$6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MANDR.!$B$7:$AQ$7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3C-4DEC-8C26-BBBCC7411C49}"/>
            </c:ext>
          </c:extLst>
        </c:ser>
        <c:ser>
          <c:idx val="2"/>
          <c:order val="2"/>
          <c:tx>
            <c:strRef>
              <c:f>MANDR.!$A$9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MANDR.!$B$6:$AQ$6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MANDR.!$B$9:$AQ$9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BE3C-4DEC-8C26-BBBCC741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MANDR.!$A$8</c:f>
              <c:strCache>
                <c:ptCount val="1"/>
                <c:pt idx="0">
                  <c:v>MANDRILH. ZOCCA  MFZ 110 - [102]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MANDR.!$B$6:$AQ$6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MANDR.!$B$8:$AQ$8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3C-4DEC-8C26-BBBCC741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MANDR.!$A$18</c:f>
          <c:strCache>
            <c:ptCount val="1"/>
            <c:pt idx="0">
              <c:v>MANDRILH. SCHARMANM FB-125 - [433]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MANDR.!$A$17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MANDR.!$B$16:$AQ$16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MANDR.!$B$17:$AQ$17</c:f>
              <c:numCache>
                <c:formatCode>0.0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80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80</c:v>
                </c:pt>
                <c:pt idx="23">
                  <c:v>100</c:v>
                </c:pt>
                <c:pt idx="24">
                  <c:v>100</c:v>
                </c:pt>
                <c:pt idx="25">
                  <c:v>80</c:v>
                </c:pt>
                <c:pt idx="26">
                  <c:v>100</c:v>
                </c:pt>
                <c:pt idx="27">
                  <c:v>80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D-40F8-8E7F-62B00E739717}"/>
            </c:ext>
          </c:extLst>
        </c:ser>
        <c:ser>
          <c:idx val="2"/>
          <c:order val="2"/>
          <c:tx>
            <c:strRef>
              <c:f>MANDR.!$A$19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MANDR.!$B$16:$AQ$16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MANDR.!$B$19:$AQ$19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C83D-40F8-8E7F-62B00E739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MANDR.!$A$18</c:f>
              <c:strCache>
                <c:ptCount val="1"/>
                <c:pt idx="0">
                  <c:v>MANDRILH. SCHARMANM FB-125 - [433]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MANDR.!$B$16:$AQ$16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MANDR.!$B$18:$AQ$18</c:f>
              <c:numCache>
                <c:formatCode>0.0</c:formatCode>
                <c:ptCount val="33"/>
                <c:pt idx="0">
                  <c:v>48</c:v>
                </c:pt>
                <c:pt idx="1">
                  <c:v>24</c:v>
                </c:pt>
                <c:pt idx="2">
                  <c:v>4</c:v>
                </c:pt>
                <c:pt idx="3">
                  <c:v>28</c:v>
                </c:pt>
                <c:pt idx="4">
                  <c:v>0</c:v>
                </c:pt>
                <c:pt idx="5">
                  <c:v>96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3D-40F8-8E7F-62B00E739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MANDR.!$A$23</c:f>
          <c:strCache>
            <c:ptCount val="1"/>
            <c:pt idx="0">
              <c:v>MANDRILH. SCHIESS A.G. FB 28 / 16 - [210]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MANDR.!$A$22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MANDR.!$B$21:$AQ$21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MANDR.!$B$22:$AQ$22</c:f>
              <c:numCache>
                <c:formatCode>0.0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80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80</c:v>
                </c:pt>
                <c:pt idx="23">
                  <c:v>100</c:v>
                </c:pt>
                <c:pt idx="24">
                  <c:v>100</c:v>
                </c:pt>
                <c:pt idx="25">
                  <c:v>80</c:v>
                </c:pt>
                <c:pt idx="26">
                  <c:v>100</c:v>
                </c:pt>
                <c:pt idx="27">
                  <c:v>80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AF-4F9E-A34C-A9EAE9B15CA0}"/>
            </c:ext>
          </c:extLst>
        </c:ser>
        <c:ser>
          <c:idx val="2"/>
          <c:order val="2"/>
          <c:tx>
            <c:strRef>
              <c:f>MANDR.!$A$24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MANDR.!$B$21:$AQ$21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MANDR.!$B$24:$AQ$24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24AF-4F9E-A34C-A9EAE9B15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MANDR.!$A$23</c:f>
              <c:strCache>
                <c:ptCount val="1"/>
                <c:pt idx="0">
                  <c:v>MANDRILH. SCHIESS A.G. FB 28 / 16 - [210]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MANDR.!$B$21:$AQ$21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MANDR.!$B$23:$AQ$23</c:f>
              <c:numCache>
                <c:formatCode>0.0</c:formatCode>
                <c:ptCount val="33"/>
                <c:pt idx="0">
                  <c:v>6.1363636363636358</c:v>
                </c:pt>
                <c:pt idx="1">
                  <c:v>18.409090909090907</c:v>
                </c:pt>
                <c:pt idx="2">
                  <c:v>6.1363636363636358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AF-4F9E-A34C-A9EAE9B15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MANDR.!$A$28</c:f>
          <c:strCache>
            <c:ptCount val="1"/>
            <c:pt idx="0">
              <c:v>MANDRILH. SKODA 3500 X 4500 - [327]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MANDR.!$A$27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MANDR.!$B$26:$AQ$26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MANDR.!$B$27:$AQ$27</c:f>
              <c:numCache>
                <c:formatCode>0.0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80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80</c:v>
                </c:pt>
                <c:pt idx="23">
                  <c:v>100</c:v>
                </c:pt>
                <c:pt idx="24">
                  <c:v>100</c:v>
                </c:pt>
                <c:pt idx="25">
                  <c:v>80</c:v>
                </c:pt>
                <c:pt idx="26">
                  <c:v>100</c:v>
                </c:pt>
                <c:pt idx="27">
                  <c:v>80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7C6-A3DD-FC8BE57ECA4F}"/>
            </c:ext>
          </c:extLst>
        </c:ser>
        <c:ser>
          <c:idx val="2"/>
          <c:order val="2"/>
          <c:tx>
            <c:strRef>
              <c:f>MANDR.!$A$29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MANDR.!$B$26:$AQ$26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MANDR.!$B$29:$AQ$29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8F48-47C6-A3DD-FC8BE57EC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MANDR.!$A$28</c:f>
              <c:strCache>
                <c:ptCount val="1"/>
                <c:pt idx="0">
                  <c:v>MANDRILH. SKODA 3500 X 4500 - [327]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MANDR.!$B$26:$AQ$26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MANDR.!$B$28:$AQ$28</c:f>
              <c:numCache>
                <c:formatCode>0.0</c:formatCode>
                <c:ptCount val="33"/>
                <c:pt idx="0">
                  <c:v>0</c:v>
                </c:pt>
                <c:pt idx="1">
                  <c:v>21.6</c:v>
                </c:pt>
                <c:pt idx="2">
                  <c:v>0</c:v>
                </c:pt>
                <c:pt idx="3">
                  <c:v>29.2</c:v>
                </c:pt>
                <c:pt idx="4">
                  <c:v>4.55</c:v>
                </c:pt>
                <c:pt idx="5">
                  <c:v>7.3</c:v>
                </c:pt>
                <c:pt idx="6">
                  <c:v>13.75</c:v>
                </c:pt>
                <c:pt idx="7">
                  <c:v>13.75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13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48-47C6-A3DD-FC8BE57EC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MANDR.!$A$33</c:f>
          <c:strCache>
            <c:ptCount val="1"/>
            <c:pt idx="0">
              <c:v>MAND. TOS WHN(Q) - [493]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MANDR.!$A$32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MANDR.!$B$31:$AQ$31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MANDR.!$B$32:$AQ$32</c:f>
              <c:numCache>
                <c:formatCode>0.0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80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80</c:v>
                </c:pt>
                <c:pt idx="23">
                  <c:v>100</c:v>
                </c:pt>
                <c:pt idx="24">
                  <c:v>100</c:v>
                </c:pt>
                <c:pt idx="25">
                  <c:v>80</c:v>
                </c:pt>
                <c:pt idx="26">
                  <c:v>100</c:v>
                </c:pt>
                <c:pt idx="27">
                  <c:v>80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D-409C-B72A-BD45FE5C4887}"/>
            </c:ext>
          </c:extLst>
        </c:ser>
        <c:ser>
          <c:idx val="2"/>
          <c:order val="2"/>
          <c:tx>
            <c:strRef>
              <c:f>MANDR.!$A$34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MANDR.!$B$31:$AQ$31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MANDR.!$B$34:$AQ$34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541D-409C-B72A-BD45FE5C4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MANDR.!$A$33</c:f>
              <c:strCache>
                <c:ptCount val="1"/>
                <c:pt idx="0">
                  <c:v>MAND. TOS WHN(Q) - [493]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MANDR.!$B$31:$AQ$31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MANDR.!$B$33:$AQ$33</c:f>
              <c:numCache>
                <c:formatCode>0.0</c:formatCode>
                <c:ptCount val="33"/>
                <c:pt idx="0">
                  <c:v>0</c:v>
                </c:pt>
                <c:pt idx="1">
                  <c:v>72</c:v>
                </c:pt>
                <c:pt idx="2">
                  <c:v>0</c:v>
                </c:pt>
                <c:pt idx="3">
                  <c:v>0</c:v>
                </c:pt>
                <c:pt idx="4">
                  <c:v>24</c:v>
                </c:pt>
                <c:pt idx="5">
                  <c:v>36</c:v>
                </c:pt>
                <c:pt idx="6">
                  <c:v>0</c:v>
                </c:pt>
                <c:pt idx="7">
                  <c:v>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1D-409C-B72A-BD45FE5C4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MANDR.!$A$13</c:f>
          <c:strCache>
            <c:ptCount val="1"/>
            <c:pt idx="0">
              <c:v>MANDRILH. WOTAN - [284]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MANDR.!$A$12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MANDR.!$B$11:$AQ$11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MANDR.!$B$12:$AQ$12</c:f>
              <c:numCache>
                <c:formatCode>0.0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80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80</c:v>
                </c:pt>
                <c:pt idx="23">
                  <c:v>100</c:v>
                </c:pt>
                <c:pt idx="24">
                  <c:v>100</c:v>
                </c:pt>
                <c:pt idx="25">
                  <c:v>80</c:v>
                </c:pt>
                <c:pt idx="26">
                  <c:v>100</c:v>
                </c:pt>
                <c:pt idx="27">
                  <c:v>80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C4-4AA1-8335-1C85320AB306}"/>
            </c:ext>
          </c:extLst>
        </c:ser>
        <c:ser>
          <c:idx val="2"/>
          <c:order val="2"/>
          <c:tx>
            <c:strRef>
              <c:f>MANDR.!$A$14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MANDR.!$B$11:$AQ$11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MANDR.!$B$14:$AQ$14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84C4-4AA1-8335-1C85320AB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MANDR.!$A$13</c:f>
              <c:strCache>
                <c:ptCount val="1"/>
                <c:pt idx="0">
                  <c:v>MANDRILH. WOTAN - [284]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MANDR.!$B$11:$AQ$11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MANDR.!$B$13:$AQ$13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C4-4AA1-8335-1C85320AB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FURADEIRA!$A$3</c:f>
          <c:strCache>
            <c:ptCount val="1"/>
            <c:pt idx="0">
              <c:v>FURADEIRA SKODA - [613]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FURADEIRA!$A$2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FURADEIRA!$B$1:$AQ$1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FURADEIRA!$B$2:$AQ$2</c:f>
              <c:numCache>
                <c:formatCode>0.0</c:formatCode>
                <c:ptCount val="3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80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80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80</c:v>
                </c:pt>
                <c:pt idx="23">
                  <c:v>100</c:v>
                </c:pt>
                <c:pt idx="24">
                  <c:v>100</c:v>
                </c:pt>
                <c:pt idx="25">
                  <c:v>80</c:v>
                </c:pt>
                <c:pt idx="26">
                  <c:v>100</c:v>
                </c:pt>
                <c:pt idx="27">
                  <c:v>80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A-4D66-B786-2573D1B55314}"/>
            </c:ext>
          </c:extLst>
        </c:ser>
        <c:ser>
          <c:idx val="2"/>
          <c:order val="2"/>
          <c:tx>
            <c:strRef>
              <c:f>FURADEIRA!$A$4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FURADEIRA!$B$1:$AQ$1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FURADEIRA!$B$4:$AQ$4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C60A-4D66-B786-2573D1B5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FURADEIRA!$A$3</c:f>
              <c:strCache>
                <c:ptCount val="1"/>
                <c:pt idx="0">
                  <c:v>FURADEIRA SKODA - [613]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FURADEIRA!$B$1:$AQ$1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FURADEIRA!$B$3:$AQ$3</c:f>
              <c:numCache>
                <c:formatCode>0.0</c:formatCode>
                <c:ptCount val="33"/>
                <c:pt idx="0">
                  <c:v>42.55</c:v>
                </c:pt>
                <c:pt idx="1">
                  <c:v>18</c:v>
                </c:pt>
                <c:pt idx="2">
                  <c:v>96.545454545454547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0A-4D66-B786-2573D1B55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FURADEIRA!$A$8</c:f>
          <c:strCache>
            <c:ptCount val="1"/>
            <c:pt idx="0">
              <c:v>FURADEIRA RADIAL  HCP - [112]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FURADEIRA!$A$7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FURADEIRA!$B$6:$AQ$6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FURADEIRA!$B$7:$AQ$7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11-4105-8036-EAFB93AEA954}"/>
            </c:ext>
          </c:extLst>
        </c:ser>
        <c:ser>
          <c:idx val="2"/>
          <c:order val="2"/>
          <c:tx>
            <c:strRef>
              <c:f>FURADEIRA!$A$9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FURADEIRA!$B$6:$AQ$6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FURADEIRA!$B$9:$AQ$9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0911-4105-8036-EAFB93AEA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FURADEIRA!$A$8</c:f>
              <c:strCache>
                <c:ptCount val="1"/>
                <c:pt idx="0">
                  <c:v>FURADEIRA RADIAL  HCP - [112]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FURADEIRA!$B$6:$AQ$6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FURADEIRA!$B$8:$AQ$8</c:f>
              <c:numCache>
                <c:formatCode>0.0</c:formatCode>
                <c:ptCount val="33"/>
                <c:pt idx="0">
                  <c:v>0</c:v>
                </c:pt>
                <c:pt idx="1">
                  <c:v>31.461776253097003</c:v>
                </c:pt>
                <c:pt idx="2">
                  <c:v>15.905713741185437</c:v>
                </c:pt>
                <c:pt idx="3">
                  <c:v>52.625584143319983</c:v>
                </c:pt>
                <c:pt idx="4">
                  <c:v>7.9528568705927185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11-4105-8036-EAFB93AEA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FURADEIRA!$A$13</c:f>
          <c:strCache>
            <c:ptCount val="1"/>
            <c:pt idx="0">
              <c:v>FURADEIRA RADIAL  CSEPEL HUNGARY 264 - [113]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FURADEIRA!$A$12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FURADEIRA!$B$11:$AQ$11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FURADEIRA!$B$12:$AQ$12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A-485B-9186-D181CB6CD7C6}"/>
            </c:ext>
          </c:extLst>
        </c:ser>
        <c:ser>
          <c:idx val="2"/>
          <c:order val="2"/>
          <c:tx>
            <c:strRef>
              <c:f>FURADEIRA!$A$14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FURADEIRA!$B$11:$AQ$11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FURADEIRA!$B$14:$AQ$14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B87A-485B-9186-D181CB6CD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FURADEIRA!$A$13</c:f>
              <c:strCache>
                <c:ptCount val="1"/>
                <c:pt idx="0">
                  <c:v>FURADEIRA RADIAL  CSEPEL HUNGARY 264 - [113]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FURADEIRA!$B$11:$AQ$11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FURADEIRA!$B$13:$AQ$13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7A-485B-9186-D181CB6CD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BROQ.!$A$3</c:f>
          <c:strCache>
            <c:ptCount val="1"/>
            <c:pt idx="0">
              <c:v>BROQUEADORA - [489]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BROQ.!$A$2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BROQ.!$B$1:$AQ$1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BROQ.!$B$2:$AQ$2</c:f>
              <c:numCache>
                <c:formatCode>0.0</c:formatCode>
                <c:ptCount val="33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70.400000000000006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70.400000000000006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70.400000000000006</c:v>
                </c:pt>
                <c:pt idx="23">
                  <c:v>88</c:v>
                </c:pt>
                <c:pt idx="24">
                  <c:v>88</c:v>
                </c:pt>
                <c:pt idx="25">
                  <c:v>70.400000000000006</c:v>
                </c:pt>
                <c:pt idx="26">
                  <c:v>88</c:v>
                </c:pt>
                <c:pt idx="27">
                  <c:v>70.400000000000006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70.400000000000006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27-4763-BF95-99B9772C5166}"/>
            </c:ext>
          </c:extLst>
        </c:ser>
        <c:ser>
          <c:idx val="2"/>
          <c:order val="2"/>
          <c:tx>
            <c:strRef>
              <c:f>BROQ.!$A$4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BROQ.!$B$1:$AQ$1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BROQ.!$B$4:$AQ$4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F727-4763-BF95-99B9772C5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BROQ.!$A$3</c:f>
              <c:strCache>
                <c:ptCount val="1"/>
                <c:pt idx="0">
                  <c:v>BROQUEADORA - [489]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BROQ.!$B$1:$AQ$1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BROQ.!$B$3:$AQ$3</c:f>
              <c:numCache>
                <c:formatCode>0.0</c:formatCode>
                <c:ptCount val="33"/>
                <c:pt idx="0">
                  <c:v>41.890909090909091</c:v>
                </c:pt>
                <c:pt idx="1">
                  <c:v>20.290909090909089</c:v>
                </c:pt>
                <c:pt idx="2">
                  <c:v>34.690909090909088</c:v>
                </c:pt>
                <c:pt idx="3">
                  <c:v>21.6</c:v>
                </c:pt>
                <c:pt idx="4">
                  <c:v>0</c:v>
                </c:pt>
                <c:pt idx="5">
                  <c:v>11.945454545454545</c:v>
                </c:pt>
                <c:pt idx="6">
                  <c:v>0</c:v>
                </c:pt>
                <c:pt idx="7">
                  <c:v>50.072727272727271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27-4763-BF95-99B9772C5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BROQ.!$A$8</c:f>
          <c:strCache>
            <c:ptCount val="1"/>
            <c:pt idx="0">
              <c:v>BROQUEADORA CNC  (PROJ MORENO) - [490]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BROQ.!$A$7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BROQ.!$B$6:$AQ$6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BROQ.!$B$7:$AQ$7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A-4977-A138-346E60C298BC}"/>
            </c:ext>
          </c:extLst>
        </c:ser>
        <c:ser>
          <c:idx val="2"/>
          <c:order val="2"/>
          <c:tx>
            <c:strRef>
              <c:f>BROQ.!$A$9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BROQ.!$B$6:$AQ$6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BROQ.!$B$9:$AQ$9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104A-4977-A138-346E60C29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BROQ.!$A$8</c:f>
              <c:strCache>
                <c:ptCount val="1"/>
                <c:pt idx="0">
                  <c:v>BROQUEADORA CNC  (PROJ MORENO) - [490]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BROQ.!$B$6:$AQ$6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BROQ.!$B$8:$AQ$8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4A-4977-A138-346E60C29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BROQ.!$A$13</c:f>
          <c:strCache>
            <c:ptCount val="1"/>
            <c:pt idx="0">
              <c:v>BROQUEADORA MOENDA 4 - [99]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BROQ.!$A$12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BROQ.!$B$11:$AQ$11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BROQ.!$B$12:$AQ$12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B6-4436-8DD0-E3B9A581400D}"/>
            </c:ext>
          </c:extLst>
        </c:ser>
        <c:ser>
          <c:idx val="2"/>
          <c:order val="2"/>
          <c:tx>
            <c:strRef>
              <c:f>BROQ.!$A$14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BROQ.!$B$11:$AQ$11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BROQ.!$B$14:$AQ$14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9CB6-4436-8DD0-E3B9A5814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BROQ.!$A$13</c:f>
              <c:strCache>
                <c:ptCount val="1"/>
                <c:pt idx="0">
                  <c:v>BROQUEADORA MOENDA 4 - [99]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BROQ.!$B$11:$AQ$11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BROQ.!$B$13:$AQ$13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CB6-4436-8DD0-E3B9A5814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PLAINA!$A$3</c:f>
          <c:strCache>
            <c:ptCount val="1"/>
            <c:pt idx="0">
              <c:v>PLAINA DE MESA POREBA - [106]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PLAINA!$A$2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PLAINA!$B$1:$AQ$1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PLAINA!$B$2:$AQ$2</c:f>
              <c:numCache>
                <c:formatCode>0.0</c:formatCode>
                <c:ptCount val="33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43.2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43.2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43.2</c:v>
                </c:pt>
                <c:pt idx="23">
                  <c:v>54</c:v>
                </c:pt>
                <c:pt idx="24">
                  <c:v>54</c:v>
                </c:pt>
                <c:pt idx="25">
                  <c:v>43.2</c:v>
                </c:pt>
                <c:pt idx="26">
                  <c:v>54</c:v>
                </c:pt>
                <c:pt idx="27">
                  <c:v>43.2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F-4510-89EF-94AAED5B9A1B}"/>
            </c:ext>
          </c:extLst>
        </c:ser>
        <c:ser>
          <c:idx val="2"/>
          <c:order val="2"/>
          <c:tx>
            <c:strRef>
              <c:f>PLAINA!$A$4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PLAINA!$B$1:$AQ$1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PLAINA!$B$4:$AQ$4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32AF-4510-89EF-94AAED5B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PLAINA!$A$3</c:f>
              <c:strCache>
                <c:ptCount val="1"/>
                <c:pt idx="0">
                  <c:v>PLAINA DE MESA POREBA - [106]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PLAINA!$B$1:$AQ$1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PLAINA!$B$3:$AQ$3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27.360000000000007</c:v>
                </c:pt>
                <c:pt idx="3">
                  <c:v>20.520000000000003</c:v>
                </c:pt>
                <c:pt idx="4">
                  <c:v>50.85</c:v>
                </c:pt>
                <c:pt idx="5">
                  <c:v>58.499999999999993</c:v>
                </c:pt>
                <c:pt idx="6">
                  <c:v>0</c:v>
                </c:pt>
                <c:pt idx="7">
                  <c:v>82.89</c:v>
                </c:pt>
                <c:pt idx="8">
                  <c:v>13.59</c:v>
                </c:pt>
                <c:pt idx="9">
                  <c:v>27.18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AF-4510-89EF-94AAED5B9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PLAINA!$A$8</c:f>
          <c:strCache>
            <c:ptCount val="1"/>
            <c:pt idx="0">
              <c:v>PLAINA DE MESA INGERSOL - [107]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PLAINA!$A$7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PLAINA!$B$6:$AQ$6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PLAINA!$B$7:$AQ$7</c:f>
              <c:numCache>
                <c:formatCode>0.0</c:formatCode>
                <c:ptCount val="33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43.2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43.2</c:v>
                </c:pt>
                <c:pt idx="18">
                  <c:v>54</c:v>
                </c:pt>
                <c:pt idx="19">
                  <c:v>54</c:v>
                </c:pt>
                <c:pt idx="20">
                  <c:v>54</c:v>
                </c:pt>
                <c:pt idx="21">
                  <c:v>54</c:v>
                </c:pt>
                <c:pt idx="22">
                  <c:v>43.2</c:v>
                </c:pt>
                <c:pt idx="23">
                  <c:v>54</c:v>
                </c:pt>
                <c:pt idx="24">
                  <c:v>54</c:v>
                </c:pt>
                <c:pt idx="25">
                  <c:v>43.2</c:v>
                </c:pt>
                <c:pt idx="26">
                  <c:v>54</c:v>
                </c:pt>
                <c:pt idx="27">
                  <c:v>43.2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54</c:v>
                </c:pt>
                <c:pt idx="32">
                  <c:v>43.2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97-463E-A069-C076D6A9339D}"/>
            </c:ext>
          </c:extLst>
        </c:ser>
        <c:ser>
          <c:idx val="2"/>
          <c:order val="2"/>
          <c:tx>
            <c:strRef>
              <c:f>PLAINA!$A$9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PLAINA!$B$6:$AQ$6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PLAINA!$B$9:$AQ$9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BF97-463E-A069-C076D6A93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PLAINA!$A$8</c:f>
              <c:strCache>
                <c:ptCount val="1"/>
                <c:pt idx="0">
                  <c:v>PLAINA DE MESA INGERSOL - [107]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PLAINA!$B$6:$AQ$6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PLAINA!$B$8:$AQ$8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40.769999999999996</c:v>
                </c:pt>
                <c:pt idx="5">
                  <c:v>125.30999999999997</c:v>
                </c:pt>
                <c:pt idx="6">
                  <c:v>0</c:v>
                </c:pt>
                <c:pt idx="7">
                  <c:v>0</c:v>
                </c:pt>
                <c:pt idx="8">
                  <c:v>27.18</c:v>
                </c:pt>
                <c:pt idx="9">
                  <c:v>27.18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97-463E-A069-C076D6A93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PLAINA!$A$13</c:f>
          <c:strCache>
            <c:ptCount val="1"/>
            <c:pt idx="0">
              <c:v>PLAINA WALDRICH - [374]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PLAINA!$A$12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PLAINA!$B$11:$AQ$11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PLAINA!$B$12:$AQ$12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20-4F08-9B49-2EB583F27FE2}"/>
            </c:ext>
          </c:extLst>
        </c:ser>
        <c:ser>
          <c:idx val="2"/>
          <c:order val="2"/>
          <c:tx>
            <c:strRef>
              <c:f>PLAINA!$A$14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PLAINA!$B$11:$AQ$11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PLAINA!$B$14:$AQ$14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7520-4F08-9B49-2EB583F27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PLAINA!$A$13</c:f>
              <c:strCache>
                <c:ptCount val="1"/>
                <c:pt idx="0">
                  <c:v>PLAINA WALDRICH - [374]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PLAINA!$B$11:$AQ$11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PLAINA!$B$13:$AQ$13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20-4F08-9B49-2EB583F27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FRESA.!$A$3</c:f>
          <c:strCache>
            <c:ptCount val="1"/>
            <c:pt idx="0">
              <c:v>FRESA DROPP HEINN - [560]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FRESA.!$A$2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FRESA.!$B$1:$AQ$1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FRESA.!$B$2:$AQ$2</c:f>
              <c:numCache>
                <c:formatCode>0.0</c:formatCode>
                <c:ptCount val="33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70.400000000000006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70.400000000000006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70.400000000000006</c:v>
                </c:pt>
                <c:pt idx="23">
                  <c:v>88</c:v>
                </c:pt>
                <c:pt idx="24">
                  <c:v>88</c:v>
                </c:pt>
                <c:pt idx="25">
                  <c:v>70.400000000000006</c:v>
                </c:pt>
                <c:pt idx="26">
                  <c:v>88</c:v>
                </c:pt>
                <c:pt idx="27">
                  <c:v>70.400000000000006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70.400000000000006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53-44B0-A791-31F2366EBDB9}"/>
            </c:ext>
          </c:extLst>
        </c:ser>
        <c:ser>
          <c:idx val="2"/>
          <c:order val="2"/>
          <c:tx>
            <c:strRef>
              <c:f>FRESA.!$A$4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FRESA.!$B$1:$AQ$1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FRESA.!$B$4:$AQ$4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1553-44B0-A791-31F2366EB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FRESA.!$A$3</c:f>
              <c:strCache>
                <c:ptCount val="1"/>
                <c:pt idx="0">
                  <c:v>FRESA DROPP HEINN - [560]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FRESA.!$B$1:$AQ$1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FRESA.!$B$3:$AQ$3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38.880000000000003</c:v>
                </c:pt>
                <c:pt idx="3">
                  <c:v>19.440000000000001</c:v>
                </c:pt>
                <c:pt idx="4">
                  <c:v>62.91</c:v>
                </c:pt>
                <c:pt idx="5">
                  <c:v>78.300000000000011</c:v>
                </c:pt>
                <c:pt idx="6">
                  <c:v>19.98</c:v>
                </c:pt>
                <c:pt idx="7">
                  <c:v>75.600000000000009</c:v>
                </c:pt>
                <c:pt idx="8">
                  <c:v>26.46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53-44B0-A791-31F2366EB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FRESA.!$A$8</c:f>
          <c:strCache>
            <c:ptCount val="1"/>
            <c:pt idx="0">
              <c:v>FRESADORA HEYLIGENTASDE - [610]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FRESA.!$A$7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FRESA.!$B$6:$AQ$6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FRESA.!$B$7:$AQ$7</c:f>
              <c:numCache>
                <c:formatCode>0.0</c:formatCode>
                <c:ptCount val="33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70.400000000000006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70.400000000000006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70.400000000000006</c:v>
                </c:pt>
                <c:pt idx="23">
                  <c:v>88</c:v>
                </c:pt>
                <c:pt idx="24">
                  <c:v>88</c:v>
                </c:pt>
                <c:pt idx="25">
                  <c:v>70.400000000000006</c:v>
                </c:pt>
                <c:pt idx="26">
                  <c:v>88</c:v>
                </c:pt>
                <c:pt idx="27">
                  <c:v>70.400000000000006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70.400000000000006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26-4A7B-967C-C982F62CE70C}"/>
            </c:ext>
          </c:extLst>
        </c:ser>
        <c:ser>
          <c:idx val="2"/>
          <c:order val="2"/>
          <c:tx>
            <c:strRef>
              <c:f>FRESA.!$A$9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FRESA.!$B$6:$AQ$6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FRESA.!$B$9:$AQ$9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8726-4A7B-967C-C982F62CE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FRESA.!$A$8</c:f>
              <c:strCache>
                <c:ptCount val="1"/>
                <c:pt idx="0">
                  <c:v>FRESADORA HEYLIGENTASDE - [610]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FRESA.!$B$6:$AQ$6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FRESA.!$B$8:$AQ$8</c:f>
              <c:numCache>
                <c:formatCode>0.0</c:formatCode>
                <c:ptCount val="33"/>
                <c:pt idx="0">
                  <c:v>0</c:v>
                </c:pt>
                <c:pt idx="1">
                  <c:v>96</c:v>
                </c:pt>
                <c:pt idx="2">
                  <c:v>0</c:v>
                </c:pt>
                <c:pt idx="3">
                  <c:v>0</c:v>
                </c:pt>
                <c:pt idx="4">
                  <c:v>5.3735963407661522</c:v>
                </c:pt>
                <c:pt idx="5">
                  <c:v>39.102108245442288</c:v>
                </c:pt>
                <c:pt idx="6">
                  <c:v>93.277185153398349</c:v>
                </c:pt>
                <c:pt idx="7">
                  <c:v>58.825955349230213</c:v>
                </c:pt>
                <c:pt idx="8">
                  <c:v>20.484410920867074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26-4A7B-967C-C982F62CE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FRESA.!$A$13</c:f>
          <c:strCache>
            <c:ptCount val="1"/>
            <c:pt idx="0">
              <c:v>FRESADORA OKADA CNC - [670]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FRESA.!$A$12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FRESA.!$B$11:$AQ$11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FRESA.!$B$12:$AQ$12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C7-422C-9CD6-E1EB2F01B37F}"/>
            </c:ext>
          </c:extLst>
        </c:ser>
        <c:ser>
          <c:idx val="2"/>
          <c:order val="2"/>
          <c:tx>
            <c:strRef>
              <c:f>FRESA.!$A$14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FRESA.!$B$11:$AQ$11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FRESA.!$B$14:$AQ$14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43C7-422C-9CD6-E1EB2F01B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FRESA.!$A$13</c:f>
              <c:strCache>
                <c:ptCount val="1"/>
                <c:pt idx="0">
                  <c:v>FRESADORA OKADA CNC - [670]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FRESA.!$B$11:$AQ$11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FRESA.!$B$13:$AQ$13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3C7-422C-9CD6-E1EB2F01B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FRESA.!$A$18</c:f>
          <c:strCache>
            <c:ptCount val="1"/>
            <c:pt idx="0">
              <c:v>FRESADORA SERRA CNC (PROJ MORENO) - [671]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FRESA.!$A$17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FRESA.!$B$16:$AQ$16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FRESA.!$B$17:$AQ$17</c:f>
              <c:numCache>
                <c:formatCode>0.0</c:formatCode>
                <c:ptCount val="33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35.200000000000003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35.200000000000003</c:v>
                </c:pt>
                <c:pt idx="23">
                  <c:v>44</c:v>
                </c:pt>
                <c:pt idx="24">
                  <c:v>44</c:v>
                </c:pt>
                <c:pt idx="25">
                  <c:v>35.200000000000003</c:v>
                </c:pt>
                <c:pt idx="26">
                  <c:v>44</c:v>
                </c:pt>
                <c:pt idx="27">
                  <c:v>35.200000000000003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E3-473C-BF23-2B3F6940C034}"/>
            </c:ext>
          </c:extLst>
        </c:ser>
        <c:ser>
          <c:idx val="2"/>
          <c:order val="2"/>
          <c:tx>
            <c:strRef>
              <c:f>FRESA.!$A$19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FRESA.!$B$16:$AQ$16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FRESA.!$B$19:$AQ$19</c:f>
              <c:numCache>
                <c:formatCode>0.0</c:formatCode>
                <c:ptCount val="33"/>
              </c:numCache>
            </c:numRef>
          </c:val>
          <c:extLst>
            <c:ext xmlns:c16="http://schemas.microsoft.com/office/drawing/2014/chart" uri="{C3380CC4-5D6E-409C-BE32-E72D297353CC}">
              <c16:uniqueId val="{00000001-7BE3-473C-BF23-2B3F6940C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FRESA.!$A$18</c:f>
              <c:strCache>
                <c:ptCount val="1"/>
                <c:pt idx="0">
                  <c:v>FRESADORA SERRA CNC (PROJ MORENO) - [671]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FRESA.!$B$16:$AQ$16</c:f>
              <c:strCache>
                <c:ptCount val="33"/>
                <c:pt idx="0">
                  <c:v>20/2026</c:v>
                </c:pt>
                <c:pt idx="1">
                  <c:v>21/2026</c:v>
                </c:pt>
                <c:pt idx="2">
                  <c:v>22/2026</c:v>
                </c:pt>
                <c:pt idx="3">
                  <c:v>23/2026</c:v>
                </c:pt>
                <c:pt idx="4">
                  <c:v>24/2026</c:v>
                </c:pt>
                <c:pt idx="5">
                  <c:v>25/2026</c:v>
                </c:pt>
                <c:pt idx="6">
                  <c:v>26/2026</c:v>
                </c:pt>
                <c:pt idx="7">
                  <c:v>27/2026</c:v>
                </c:pt>
                <c:pt idx="8">
                  <c:v>28/2026</c:v>
                </c:pt>
                <c:pt idx="9">
                  <c:v>29/2026</c:v>
                </c:pt>
                <c:pt idx="10">
                  <c:v>30/2026</c:v>
                </c:pt>
                <c:pt idx="11">
                  <c:v>31/2026</c:v>
                </c:pt>
                <c:pt idx="12">
                  <c:v>32/2026</c:v>
                </c:pt>
                <c:pt idx="13">
                  <c:v>33/2026</c:v>
                </c:pt>
                <c:pt idx="14">
                  <c:v>34/2026</c:v>
                </c:pt>
                <c:pt idx="15">
                  <c:v>35/2026</c:v>
                </c:pt>
                <c:pt idx="16">
                  <c:v>36/2026</c:v>
                </c:pt>
                <c:pt idx="17">
                  <c:v>37/2026</c:v>
                </c:pt>
                <c:pt idx="18">
                  <c:v>38/2026</c:v>
                </c:pt>
                <c:pt idx="19">
                  <c:v>39/2026</c:v>
                </c:pt>
                <c:pt idx="20">
                  <c:v>40/2026</c:v>
                </c:pt>
                <c:pt idx="21">
                  <c:v>41/2026</c:v>
                </c:pt>
                <c:pt idx="22">
                  <c:v>42/2026</c:v>
                </c:pt>
                <c:pt idx="23">
                  <c:v>43/2026</c:v>
                </c:pt>
                <c:pt idx="24">
                  <c:v>44/2026</c:v>
                </c:pt>
                <c:pt idx="25">
                  <c:v>45/2026</c:v>
                </c:pt>
                <c:pt idx="26">
                  <c:v>46/2026</c:v>
                </c:pt>
                <c:pt idx="27">
                  <c:v>47/2026</c:v>
                </c:pt>
                <c:pt idx="28">
                  <c:v>48/2026</c:v>
                </c:pt>
                <c:pt idx="29">
                  <c:v>49/2026</c:v>
                </c:pt>
                <c:pt idx="30">
                  <c:v>50/2026</c:v>
                </c:pt>
                <c:pt idx="31">
                  <c:v>51/2026</c:v>
                </c:pt>
                <c:pt idx="32">
                  <c:v>52/2026</c:v>
                </c:pt>
              </c:strCache>
            </c:strRef>
          </c:cat>
          <c:val>
            <c:numRef>
              <c:f>FRESA.!$B$18:$AQ$18</c:f>
              <c:numCache>
                <c:formatCode>0.0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E3-473C-BF23-2B3F6940C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SOLDAGEM!$A$8</c:f>
          <c:strCache>
            <c:ptCount val="1"/>
            <c:pt idx="0">
              <c:v>GRAFITAMENTO - [91]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SOLDAGEM!$B$6:$AQ$6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SOLDAGEM!$B$7:$AQ$7</c:f>
              <c:numCache>
                <c:formatCode>0.0</c:formatCode>
                <c:ptCount val="2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70.400000000000006</c:v>
                </c:pt>
                <c:pt idx="4">
                  <c:v>88</c:v>
                </c:pt>
                <c:pt idx="5">
                  <c:v>88</c:v>
                </c:pt>
                <c:pt idx="6">
                  <c:v>70.400000000000006</c:v>
                </c:pt>
                <c:pt idx="7">
                  <c:v>70.400000000000006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70.400000000000006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3-45FD-B299-E57FA29497DD}"/>
            </c:ext>
          </c:extLst>
        </c:ser>
        <c:ser>
          <c:idx val="2"/>
          <c:order val="2"/>
          <c:tx>
            <c:strRef>
              <c:f>SOLDAGEM!$A$9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SOLDAGEM!$B$6:$AQ$6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SOLDAGEM!$B$9:$AQ$9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BF53-45FD-B299-E57FA294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SOLDAGEM!$A$8</c:f>
              <c:strCache>
                <c:ptCount val="1"/>
                <c:pt idx="0">
                  <c:v>GRAFITAMENTO - [91]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SOLDAGEM!$B$6:$AQ$6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SOLDAGEM!$B$8:$AQ$8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13.194689145077112</c:v>
                </c:pt>
                <c:pt idx="14">
                  <c:v>21.048670779051633</c:v>
                </c:pt>
                <c:pt idx="15">
                  <c:v>8.419468311620653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53-45FD-B299-E57FA2949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SOLDAGEM!$A$13</c:f>
          <c:strCache>
            <c:ptCount val="1"/>
            <c:pt idx="0">
              <c:v>ARCO SUBMERSO DUPLO CABEÇOTE BAMBOZZI - [105]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SOLDAGEM!$B$11:$AQ$11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SOLDAGEM!$B$12:$AQ$12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E-4789-A67A-014423C3FC24}"/>
            </c:ext>
          </c:extLst>
        </c:ser>
        <c:ser>
          <c:idx val="2"/>
          <c:order val="2"/>
          <c:tx>
            <c:strRef>
              <c:f>SOLDAGEM!$A$14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SOLDAGEM!$B$11:$AQ$11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SOLDAGEM!$B$14:$AQ$14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719E-4789-A67A-014423C3F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SOLDAGEM!$A$13</c:f>
              <c:strCache>
                <c:ptCount val="1"/>
                <c:pt idx="0">
                  <c:v>ARCO SUBMERSO DUPLO CABEÇOTE BAMBOZZI - [105]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SOLDAGEM!$B$11:$AQ$11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SOLDAGEM!$B$13:$AQ$13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3.1649194922117201</c:v>
                </c:pt>
                <c:pt idx="5">
                  <c:v>14.925075259248963</c:v>
                </c:pt>
                <c:pt idx="6">
                  <c:v>13.81677216471687</c:v>
                </c:pt>
                <c:pt idx="7">
                  <c:v>9.2763231279249112</c:v>
                </c:pt>
                <c:pt idx="8">
                  <c:v>0</c:v>
                </c:pt>
                <c:pt idx="9">
                  <c:v>0</c:v>
                </c:pt>
                <c:pt idx="10">
                  <c:v>83.960371598998449</c:v>
                </c:pt>
                <c:pt idx="11">
                  <c:v>0</c:v>
                </c:pt>
                <c:pt idx="12">
                  <c:v>12.386441507898951</c:v>
                </c:pt>
                <c:pt idx="13">
                  <c:v>58.767668005063264</c:v>
                </c:pt>
                <c:pt idx="14">
                  <c:v>30.213731770223205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9E-4789-A67A-014423C3FC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SOLDAGEM!$A$18</c:f>
          <c:strCache>
            <c:ptCount val="1"/>
            <c:pt idx="0">
              <c:v>ARCO SUBMERSO MULLER - SOLDA FLANGES - [664]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SOLDAGEM!$A$17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SOLDAGEM!$B$16:$AQ$16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SOLDAGEM!$B$17:$AQ$17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38-40B5-BF2C-0E674EA5F685}"/>
            </c:ext>
          </c:extLst>
        </c:ser>
        <c:ser>
          <c:idx val="2"/>
          <c:order val="2"/>
          <c:tx>
            <c:strRef>
              <c:f>SOLDAGEM!$A$19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SOLDAGEM!$B$16:$AQ$16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SOLDAGEM!$B$19:$AQ$19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E138-40B5-BF2C-0E674EA5F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SOLDAGEM!$A$18</c:f>
              <c:strCache>
                <c:ptCount val="1"/>
                <c:pt idx="0">
                  <c:v>ARCO SUBMERSO MULLER - SOLDA FLANGES - [664]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SOLDAGEM!$B$16:$AQ$16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SOLDAGEM!$B$18:$AQ$18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38-40B5-BF2C-0E674EA5F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SOLDAGEM!$A$28</c:f>
          <c:strCache>
            <c:ptCount val="1"/>
            <c:pt idx="0">
              <c:v>CELULA DE SOLDA P/ CAMISA - BASE E LATERAL - [600]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SOLDAGEM!$A$27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SOLDAGEM!$B$26:$AQ$26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SOLDAGEM!$B$27:$AQ$27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09-42FD-B193-FB8149288A3B}"/>
            </c:ext>
          </c:extLst>
        </c:ser>
        <c:ser>
          <c:idx val="2"/>
          <c:order val="2"/>
          <c:tx>
            <c:strRef>
              <c:f>SOLDAGEM!$A$29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SOLDAGEM!$B$26:$AQ$26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SOLDAGEM!$B$29:$AQ$29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9009-42FD-B193-FB814928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SOLDAGEM!$A$28</c:f>
              <c:strCache>
                <c:ptCount val="1"/>
                <c:pt idx="0">
                  <c:v>CELULA DE SOLDA P/ CAMISA - BASE E LATERAL - [600]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SOLDAGEM!$B$26:$AQ$26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SOLDAGEM!$B$28:$AQ$28</c:f>
              <c:numCache>
                <c:formatCode>0.0</c:formatCode>
                <c:ptCount val="20"/>
                <c:pt idx="0">
                  <c:v>0</c:v>
                </c:pt>
                <c:pt idx="1">
                  <c:v>14.595454545454544</c:v>
                </c:pt>
                <c:pt idx="2">
                  <c:v>0</c:v>
                </c:pt>
                <c:pt idx="3">
                  <c:v>9.8681818181818173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17.136363636363637</c:v>
                </c:pt>
                <c:pt idx="13">
                  <c:v>0</c:v>
                </c:pt>
                <c:pt idx="14">
                  <c:v>18.436363636363634</c:v>
                </c:pt>
                <c:pt idx="15">
                  <c:v>12.704545454545453</c:v>
                </c:pt>
                <c:pt idx="16">
                  <c:v>12.704545454545453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09-42FD-B193-FB8149288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SOLDAGEM!$A$33</c:f>
          <c:strCache>
            <c:ptCount val="1"/>
            <c:pt idx="0">
              <c:v>CELULA DE SOLDA P/ CAMISA - BASE E LATERAL - [601]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SOLDAGEM!$A$32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SOLDAGEM!$B$31:$AQ$31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SOLDAGEM!$B$32:$AQ$32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90-4476-82FA-6E289F424684}"/>
            </c:ext>
          </c:extLst>
        </c:ser>
        <c:ser>
          <c:idx val="2"/>
          <c:order val="2"/>
          <c:tx>
            <c:strRef>
              <c:f>SOLDAGEM!$A$34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SOLDAGEM!$B$31:$AQ$31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SOLDAGEM!$B$34:$AQ$34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6190-4476-82FA-6E289F424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SOLDAGEM!$A$33</c:f>
              <c:strCache>
                <c:ptCount val="1"/>
                <c:pt idx="0">
                  <c:v>CELULA DE SOLDA P/ CAMISA - BASE E LATERAL - [601]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SOLDAGEM!$B$31:$AQ$31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SOLDAGEM!$B$33:$AQ$33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18.436363636363634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90-4476-82FA-6E289F424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SOLDAGEM!$A$38</c:f>
          <c:strCache>
            <c:ptCount val="1"/>
            <c:pt idx="0">
              <c:v>CELULA DE SOLDA P/ CAMISA - PICOTE MANUAL - [602]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SOLDAGEM!$A$37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SOLDAGEM!$B$36:$AQ$36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SOLDAGEM!$B$37:$AQ$37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D-4A5C-BBC9-5B36F5231384}"/>
            </c:ext>
          </c:extLst>
        </c:ser>
        <c:ser>
          <c:idx val="2"/>
          <c:order val="2"/>
          <c:tx>
            <c:strRef>
              <c:f>SOLDAGEM!$A$39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SOLDAGEM!$B$36:$AQ$36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SOLDAGEM!$B$39:$AQ$39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F34D-4A5C-BBC9-5B36F5231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SOLDAGEM!$A$38</c:f>
              <c:strCache>
                <c:ptCount val="1"/>
                <c:pt idx="0">
                  <c:v>CELULA DE SOLDA P/ CAMISA - PICOTE MANUAL - [602]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SOLDAGEM!$B$36:$AQ$36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SOLDAGEM!$B$38:$AQ$38</c:f>
              <c:numCache>
                <c:formatCode>0.0</c:formatCode>
                <c:ptCount val="20"/>
                <c:pt idx="0">
                  <c:v>13.63621212121212</c:v>
                </c:pt>
                <c:pt idx="1">
                  <c:v>0</c:v>
                </c:pt>
                <c:pt idx="2">
                  <c:v>0</c:v>
                </c:pt>
                <c:pt idx="3">
                  <c:v>7.4924242424242395</c:v>
                </c:pt>
                <c:pt idx="4">
                  <c:v>0</c:v>
                </c:pt>
                <c:pt idx="5">
                  <c:v>0</c:v>
                </c:pt>
                <c:pt idx="6">
                  <c:v>13.63621212121212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12.587272727272726</c:v>
                </c:pt>
                <c:pt idx="13">
                  <c:v>0</c:v>
                </c:pt>
                <c:pt idx="14">
                  <c:v>13.63621212121212</c:v>
                </c:pt>
                <c:pt idx="15">
                  <c:v>9.7401515151515152</c:v>
                </c:pt>
                <c:pt idx="16">
                  <c:v>9.7401515151515152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4D-4A5C-BBC9-5B36F52313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SOLDAGEM!$A$43</c:f>
          <c:strCache>
            <c:ptCount val="1"/>
            <c:pt idx="0">
              <c:v>CELULA DE SOLDA P/ CAMISA - PICOTE MANUAL - [608]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SOLDAGEM!$A$42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SOLDAGEM!$B$41:$AQ$41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SOLDAGEM!$B$42:$AQ$42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AD-4E15-A537-37338D29A429}"/>
            </c:ext>
          </c:extLst>
        </c:ser>
        <c:ser>
          <c:idx val="2"/>
          <c:order val="2"/>
          <c:tx>
            <c:strRef>
              <c:f>SOLDAGEM!$A$44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SOLDAGEM!$B$41:$AQ$41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SOLDAGEM!$B$44:$AQ$44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2AAD-4E15-A537-37338D29A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SOLDAGEM!$A$43</c:f>
              <c:strCache>
                <c:ptCount val="1"/>
                <c:pt idx="0">
                  <c:v>CELULA DE SOLDA P/ CAMISA - PICOTE MANUAL - [608]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SOLDAGEM!$B$41:$AQ$41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SOLDAGEM!$B$43:$AQ$43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AD-4E15-A537-37338D29A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SOLDAGEM!$A$48</c:f>
          <c:strCache>
            <c:ptCount val="1"/>
            <c:pt idx="0">
              <c:v>CELULA DE SOLDA P/ CAMISA - PICOTE MANUAL - [617]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SOLDAGEM!$A$47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SOLDAGEM!$B$46:$AQ$46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SOLDAGEM!$B$47:$AQ$47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38-4366-8914-725E73FB6793}"/>
            </c:ext>
          </c:extLst>
        </c:ser>
        <c:ser>
          <c:idx val="2"/>
          <c:order val="2"/>
          <c:tx>
            <c:strRef>
              <c:f>SOLDAGEM!$A$49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SOLDAGEM!$B$46:$AQ$46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SOLDAGEM!$B$49:$AQ$49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6F38-4366-8914-725E73FB6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SOLDAGEM!$A$48</c:f>
              <c:strCache>
                <c:ptCount val="1"/>
                <c:pt idx="0">
                  <c:v>CELULA DE SOLDA P/ CAMISA - PICOTE MANUAL - [617]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SOLDAGEM!$B$46:$AQ$46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SOLDAGEM!$B$48:$AQ$48</c:f>
              <c:numCache>
                <c:formatCode>0.0</c:formatCode>
                <c:ptCount val="20"/>
                <c:pt idx="0">
                  <c:v>0</c:v>
                </c:pt>
                <c:pt idx="1">
                  <c:v>17.477121212121212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38-4366-8914-725E73FB6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SOLDAGEM!$A$53</c:f>
          <c:strCache>
            <c:ptCount val="1"/>
            <c:pt idx="0">
              <c:v>CELULA DE SOLDA P/ CAMISA - PICOTE MANUAL - [620]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SOLDAGEM!$A$52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SOLDAGEM!$B$51:$AQ$51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SOLDAGEM!$B$52:$AQ$52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4B-4B1B-9D60-EE94B84477AF}"/>
            </c:ext>
          </c:extLst>
        </c:ser>
        <c:ser>
          <c:idx val="2"/>
          <c:order val="2"/>
          <c:tx>
            <c:strRef>
              <c:f>SOLDAGEM!$A$54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SOLDAGEM!$B$51:$AQ$51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SOLDAGEM!$B$54:$AQ$54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A34B-4B1B-9D60-EE94B8447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SOLDAGEM!$A$53</c:f>
              <c:strCache>
                <c:ptCount val="1"/>
                <c:pt idx="0">
                  <c:v>CELULA DE SOLDA P/ CAMISA - PICOTE MANUAL - [620]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SOLDAGEM!$B$51:$AQ$51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SOLDAGEM!$B$53:$AQ$53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4B-4B1B-9D60-EE94B8447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SOLDAGEM!$A$63</c:f>
          <c:strCache>
            <c:ptCount val="1"/>
            <c:pt idx="0">
              <c:v>CELULA DE SOLDA P/ CAMISA - CHAPISCO - [544]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SOLDAGEM!$A$62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SOLDAGEM!$B$61:$AQ$61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SOLDAGEM!$B$62:$AQ$62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8F-4F27-BED9-F8E5D74D14F1}"/>
            </c:ext>
          </c:extLst>
        </c:ser>
        <c:ser>
          <c:idx val="2"/>
          <c:order val="2"/>
          <c:tx>
            <c:strRef>
              <c:f>SOLDAGEM!$A$64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SOLDAGEM!$B$61:$AQ$61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SOLDAGEM!$B$64:$AQ$64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8B8F-4F27-BED9-F8E5D74D1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SOLDAGEM!$A$63</c:f>
              <c:strCache>
                <c:ptCount val="1"/>
                <c:pt idx="0">
                  <c:v>CELULA DE SOLDA P/ CAMISA - CHAPISCO - [544]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SOLDAGEM!$B$61:$AQ$61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SOLDAGEM!$B$63:$AQ$63</c:f>
              <c:numCache>
                <c:formatCode>0.0</c:formatCode>
                <c:ptCount val="20"/>
                <c:pt idx="0">
                  <c:v>6.0136363636363637</c:v>
                </c:pt>
                <c:pt idx="1">
                  <c:v>0</c:v>
                </c:pt>
                <c:pt idx="2">
                  <c:v>0</c:v>
                </c:pt>
                <c:pt idx="3">
                  <c:v>3.3090909090909086</c:v>
                </c:pt>
                <c:pt idx="4">
                  <c:v>0</c:v>
                </c:pt>
                <c:pt idx="5">
                  <c:v>0</c:v>
                </c:pt>
                <c:pt idx="6">
                  <c:v>6.0136363636363637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5.7272727272727266</c:v>
                </c:pt>
                <c:pt idx="13">
                  <c:v>0</c:v>
                </c:pt>
                <c:pt idx="14">
                  <c:v>6.0136363636363637</c:v>
                </c:pt>
                <c:pt idx="15">
                  <c:v>4.1999999999999993</c:v>
                </c:pt>
                <c:pt idx="16">
                  <c:v>4.1999999999999993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8F-4F27-BED9-F8E5D74D1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SOLDAGEM!$A$68</c:f>
          <c:strCache>
            <c:ptCount val="1"/>
            <c:pt idx="0">
              <c:v>CELULA DE SOLDA P/ CAMISA - CHAPISCO - [545]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SOLDAGEM!$A$67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SOLDAGEM!$B$66:$AQ$66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SOLDAGEM!$B$67:$AQ$67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8-432D-8CE4-68D912AA6150}"/>
            </c:ext>
          </c:extLst>
        </c:ser>
        <c:ser>
          <c:idx val="2"/>
          <c:order val="2"/>
          <c:tx>
            <c:strRef>
              <c:f>SOLDAGEM!$A$69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SOLDAGEM!$B$66:$AQ$66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SOLDAGEM!$B$69:$AQ$69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0A58-432D-8CE4-68D912AA6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SOLDAGEM!$A$68</c:f>
              <c:strCache>
                <c:ptCount val="1"/>
                <c:pt idx="0">
                  <c:v>CELULA DE SOLDA P/ CAMISA - CHAPISCO - [545]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SOLDAGEM!$B$66:$AQ$66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SOLDAGEM!$B$68:$AQ$68</c:f>
              <c:numCache>
                <c:formatCode>0.0</c:formatCode>
                <c:ptCount val="20"/>
                <c:pt idx="0">
                  <c:v>6.0136363636363637</c:v>
                </c:pt>
                <c:pt idx="1">
                  <c:v>6.0136363636363637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58-432D-8CE4-68D912AA61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SOLDAGEM!$A$73</c:f>
          <c:strCache>
            <c:ptCount val="1"/>
            <c:pt idx="0">
              <c:v>CELULA DE SOLDA P/ CAMISA - LATERAL INOX - [605]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SOLDAGEM!$A$72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SOLDAGEM!$B$71:$AQ$71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SOLDAGEM!$B$72:$AQ$72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D-4751-8798-D59FD645B702}"/>
            </c:ext>
          </c:extLst>
        </c:ser>
        <c:ser>
          <c:idx val="2"/>
          <c:order val="2"/>
          <c:tx>
            <c:strRef>
              <c:f>SOLDAGEM!$A$74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SOLDAGEM!$B$71:$AQ$71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SOLDAGEM!$B$74:$AQ$74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FDBD-4751-8798-D59FD645B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SOLDAGEM!$A$73</c:f>
              <c:strCache>
                <c:ptCount val="1"/>
                <c:pt idx="0">
                  <c:v>CELULA DE SOLDA P/ CAMISA - LATERAL INOX - [605]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SOLDAGEM!$B$71:$AQ$71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SOLDAGEM!$B$73:$AQ$73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D-4751-8798-D59FD645B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SOLDAGEM!$A$78</c:f>
          <c:strCache>
            <c:ptCount val="1"/>
            <c:pt idx="0">
              <c:v>CELULA DE SOLDA P/ CAMISA - LATERAL INOX - [606]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SOLDAGEM!$A$77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SOLDAGEM!$B$76:$AQ$76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SOLDAGEM!$B$77:$AQ$77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EF-484D-B653-CB92ECAD6387}"/>
            </c:ext>
          </c:extLst>
        </c:ser>
        <c:ser>
          <c:idx val="2"/>
          <c:order val="2"/>
          <c:tx>
            <c:strRef>
              <c:f>SOLDAGEM!$A$79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SOLDAGEM!$B$76:$AQ$76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SOLDAGEM!$B$79:$AQ$79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32EF-484D-B653-CB92ECAD6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SOLDAGEM!$A$78</c:f>
              <c:strCache>
                <c:ptCount val="1"/>
                <c:pt idx="0">
                  <c:v>CELULA DE SOLDA P/ CAMISA - LATERAL INOX - [606]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SOLDAGEM!$B$76:$AQ$76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SOLDAGEM!$B$78:$AQ$78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EF-484D-B653-CB92ECAD6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SOLDAGEM!$A$23</c:f>
          <c:strCache>
            <c:ptCount val="1"/>
            <c:pt idx="0">
              <c:v>MAQUINA DE TRATAMENTO TERMICO SICORT (ALIVIO) - [166]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SOLDAGEM!$A$22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SOLDAGEM!$B$21:$AQ$21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SOLDAGEM!$B$22:$AQ$22</c:f>
              <c:numCache>
                <c:formatCode>0.0</c:formatCode>
                <c:ptCount val="2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35.200000000000003</c:v>
                </c:pt>
                <c:pt idx="4">
                  <c:v>44</c:v>
                </c:pt>
                <c:pt idx="5">
                  <c:v>44</c:v>
                </c:pt>
                <c:pt idx="6">
                  <c:v>35.200000000000003</c:v>
                </c:pt>
                <c:pt idx="7">
                  <c:v>35.200000000000003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35.200000000000003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BB-4B0C-B82B-346A1F9909D1}"/>
            </c:ext>
          </c:extLst>
        </c:ser>
        <c:ser>
          <c:idx val="2"/>
          <c:order val="2"/>
          <c:tx>
            <c:strRef>
              <c:f>SOLDAGEM!$A$24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SOLDAGEM!$B$21:$AQ$21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SOLDAGEM!$B$24:$AQ$24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F9BB-4B0C-B82B-346A1F990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SOLDAGEM!$A$23</c:f>
              <c:strCache>
                <c:ptCount val="1"/>
                <c:pt idx="0">
                  <c:v>MAQUINA DE TRATAMENTO TERMICO SICORT (ALIVIO) - [166]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SOLDAGEM!$B$21:$AQ$21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SOLDAGEM!$B$23:$AQ$23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16.425000000000001</c:v>
                </c:pt>
                <c:pt idx="8">
                  <c:v>19.350000000000001</c:v>
                </c:pt>
                <c:pt idx="9">
                  <c:v>0</c:v>
                </c:pt>
                <c:pt idx="10">
                  <c:v>35.550000000000004</c:v>
                </c:pt>
                <c:pt idx="11">
                  <c:v>0</c:v>
                </c:pt>
                <c:pt idx="12">
                  <c:v>15.678000000000003</c:v>
                </c:pt>
                <c:pt idx="13">
                  <c:v>54.900000000000006</c:v>
                </c:pt>
                <c:pt idx="14">
                  <c:v>16.200000000000003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BB-4B0C-B82B-346A1F990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MONTAGEM!$A$3</c:f>
          <c:strCache>
            <c:ptCount val="1"/>
            <c:pt idx="0">
              <c:v>MONTAGEM (MONTAGEM DE MOENDA) - [89]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MONTAGEM!$A$2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MONTAGEM!$B$1:$AQ$1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MONTAGEM!$B$2:$AQ$2</c:f>
              <c:numCache>
                <c:formatCode>0.0</c:formatCode>
                <c:ptCount val="20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176</c:v>
                </c:pt>
                <c:pt idx="4">
                  <c:v>220</c:v>
                </c:pt>
                <c:pt idx="5">
                  <c:v>220</c:v>
                </c:pt>
                <c:pt idx="6">
                  <c:v>176</c:v>
                </c:pt>
                <c:pt idx="7">
                  <c:v>176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176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ED-444B-96B6-A5CE509999F1}"/>
            </c:ext>
          </c:extLst>
        </c:ser>
        <c:ser>
          <c:idx val="2"/>
          <c:order val="2"/>
          <c:tx>
            <c:strRef>
              <c:f>MONTAGEM!$A$4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MONTAGEM!$B$1:$AQ$1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MONTAGEM!$B$4:$AQ$4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8FED-444B-96B6-A5CE50999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MONTAGEM!$A$3</c:f>
              <c:strCache>
                <c:ptCount val="1"/>
                <c:pt idx="0">
                  <c:v>MONTAGEM (MONTAGEM DE MOENDA) - [89]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MONTAGEM!$B$1:$AQ$1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MONTAGEM!$B$3:$AQ$3</c:f>
              <c:numCache>
                <c:formatCode>0.0</c:formatCode>
                <c:ptCount val="20"/>
                <c:pt idx="0">
                  <c:v>19.90909090909091</c:v>
                </c:pt>
                <c:pt idx="1">
                  <c:v>33.545454545454547</c:v>
                </c:pt>
                <c:pt idx="2">
                  <c:v>230.45454545454544</c:v>
                </c:pt>
                <c:pt idx="3">
                  <c:v>37</c:v>
                </c:pt>
                <c:pt idx="4">
                  <c:v>13.499999999999998</c:v>
                </c:pt>
                <c:pt idx="5">
                  <c:v>24.545454545454543</c:v>
                </c:pt>
                <c:pt idx="6">
                  <c:v>10.909090909090908</c:v>
                </c:pt>
                <c:pt idx="7">
                  <c:v>139.85454545454544</c:v>
                </c:pt>
                <c:pt idx="8">
                  <c:v>55</c:v>
                </c:pt>
                <c:pt idx="9">
                  <c:v>68.88000000000001</c:v>
                </c:pt>
                <c:pt idx="10">
                  <c:v>27.409090909090907</c:v>
                </c:pt>
                <c:pt idx="11">
                  <c:v>48.269999999999996</c:v>
                </c:pt>
                <c:pt idx="12">
                  <c:v>32.272727272727273</c:v>
                </c:pt>
                <c:pt idx="13">
                  <c:v>52.63636363636364</c:v>
                </c:pt>
                <c:pt idx="14">
                  <c:v>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ED-444B-96B6-A5CE509999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MONTAGEM!$A$13</c:f>
          <c:strCache>
            <c:ptCount val="1"/>
            <c:pt idx="0">
              <c:v>DESMONTAGEM - [89]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MONTAGEM!$A$12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MONTAGEM!$B$11:$AQ$11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MONTAGEM!$B$12:$AQ$12</c:f>
              <c:numCache>
                <c:formatCode>0.0</c:formatCode>
                <c:ptCount val="20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176</c:v>
                </c:pt>
                <c:pt idx="4">
                  <c:v>220</c:v>
                </c:pt>
                <c:pt idx="5">
                  <c:v>220</c:v>
                </c:pt>
                <c:pt idx="6">
                  <c:v>176</c:v>
                </c:pt>
                <c:pt idx="7">
                  <c:v>176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176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5-4112-9734-B5B7BDC2A93B}"/>
            </c:ext>
          </c:extLst>
        </c:ser>
        <c:ser>
          <c:idx val="2"/>
          <c:order val="2"/>
          <c:tx>
            <c:strRef>
              <c:f>MONTAGEM!$A$14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MONTAGEM!$B$11:$AQ$11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MONTAGEM!$B$14:$AQ$14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EDB5-4112-9734-B5B7BDC2A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MONTAGEM!$A$13</c:f>
              <c:strCache>
                <c:ptCount val="1"/>
                <c:pt idx="0">
                  <c:v>DESMONTAGEM - [89]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MONTAGEM!$B$11:$AQ$11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MONTAGEM!$B$13:$AQ$13</c:f>
              <c:numCache>
                <c:formatCode>0.0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B5-4112-9734-B5B7BDC2A9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MONTAGEM!$A$18</c:f>
          <c:strCache>
            <c:ptCount val="1"/>
            <c:pt idx="0">
              <c:v>FORNO AQUECIMENTO CAMISAS (DRAGÃOZINHO) - [194]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MONTAGEM!$A$17</c:f>
              <c:strCache>
                <c:ptCount val="1"/>
                <c:pt idx="0">
                  <c:v>CAPACIDADE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MONTAGEM!$B$16:$AQ$16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MONTAGEM!$B$17:$AQ$17</c:f>
              <c:numCache>
                <c:formatCode>0.0</c:formatCode>
                <c:ptCount val="2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96</c:v>
                </c:pt>
                <c:pt idx="4">
                  <c:v>120</c:v>
                </c:pt>
                <c:pt idx="5">
                  <c:v>120</c:v>
                </c:pt>
                <c:pt idx="6">
                  <c:v>96</c:v>
                </c:pt>
                <c:pt idx="7">
                  <c:v>96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96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9-4E8C-9091-2E006E67051F}"/>
            </c:ext>
          </c:extLst>
        </c:ser>
        <c:ser>
          <c:idx val="2"/>
          <c:order val="2"/>
          <c:tx>
            <c:strRef>
              <c:f>MONTAGEM!$A$19</c:f>
              <c:strCache>
                <c:ptCount val="1"/>
                <c:pt idx="0">
                  <c:v>CAPACIDADE (Com Domingo)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MONTAGEM!$B$16:$AQ$16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MONTAGEM!$B$19:$AQ$19</c:f>
              <c:numCache>
                <c:formatCode>0.0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1-D689-4E8C-9091-2E006E670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4291392"/>
        <c:axId val="1464290912"/>
      </c:areaChart>
      <c:barChart>
        <c:barDir val="col"/>
        <c:grouping val="clustered"/>
        <c:varyColors val="0"/>
        <c:ser>
          <c:idx val="1"/>
          <c:order val="1"/>
          <c:tx>
            <c:strRef>
              <c:f>MONTAGEM!$A$18</c:f>
              <c:strCache>
                <c:ptCount val="1"/>
                <c:pt idx="0">
                  <c:v>FORNO AQUECIMENTO CAMISAS (DRAGÃOZINHO) - [194]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MONTAGEM!$B$16:$AQ$16</c:f>
              <c:strCache>
                <c:ptCount val="20"/>
                <c:pt idx="0">
                  <c:v>11/2026</c:v>
                </c:pt>
                <c:pt idx="1">
                  <c:v>12/2026</c:v>
                </c:pt>
                <c:pt idx="2">
                  <c:v>13/2026</c:v>
                </c:pt>
                <c:pt idx="3">
                  <c:v>14/2026</c:v>
                </c:pt>
                <c:pt idx="4">
                  <c:v>15/2026</c:v>
                </c:pt>
                <c:pt idx="5">
                  <c:v>16/2026</c:v>
                </c:pt>
                <c:pt idx="6">
                  <c:v>17/2026</c:v>
                </c:pt>
                <c:pt idx="7">
                  <c:v>18/2026</c:v>
                </c:pt>
                <c:pt idx="8">
                  <c:v>19/2026</c:v>
                </c:pt>
                <c:pt idx="9">
                  <c:v>20/2026</c:v>
                </c:pt>
                <c:pt idx="10">
                  <c:v>21/2026</c:v>
                </c:pt>
                <c:pt idx="11">
                  <c:v>22/2026</c:v>
                </c:pt>
                <c:pt idx="12">
                  <c:v>23/2026</c:v>
                </c:pt>
                <c:pt idx="13">
                  <c:v>24/2026</c:v>
                </c:pt>
                <c:pt idx="14">
                  <c:v>25/2026</c:v>
                </c:pt>
                <c:pt idx="15">
                  <c:v>26/2026</c:v>
                </c:pt>
                <c:pt idx="16">
                  <c:v>27/2026</c:v>
                </c:pt>
                <c:pt idx="17">
                  <c:v>28/2026</c:v>
                </c:pt>
                <c:pt idx="18">
                  <c:v>29/2026</c:v>
                </c:pt>
                <c:pt idx="19">
                  <c:v>30/2026</c:v>
                </c:pt>
              </c:strCache>
            </c:strRef>
          </c:cat>
          <c:val>
            <c:numRef>
              <c:f>MONTAGEM!$B$18:$AQ$18</c:f>
              <c:numCache>
                <c:formatCode>0.0</c:formatCode>
                <c:ptCount val="20"/>
                <c:pt idx="0">
                  <c:v>12.272727272727272</c:v>
                </c:pt>
                <c:pt idx="1">
                  <c:v>0</c:v>
                </c:pt>
                <c:pt idx="2">
                  <c:v>3.4772727272727275</c:v>
                </c:pt>
                <c:pt idx="3">
                  <c:v>2.0454545454545454</c:v>
                </c:pt>
                <c:pt idx="4">
                  <c:v>1.2272727272727273</c:v>
                </c:pt>
                <c:pt idx="5">
                  <c:v>0</c:v>
                </c:pt>
                <c:pt idx="6">
                  <c:v>11.659090909090908</c:v>
                </c:pt>
                <c:pt idx="7">
                  <c:v>15.759090909090906</c:v>
                </c:pt>
                <c:pt idx="8">
                  <c:v>4.704545454545455</c:v>
                </c:pt>
                <c:pt idx="9">
                  <c:v>0</c:v>
                </c:pt>
                <c:pt idx="10">
                  <c:v>0</c:v>
                </c:pt>
                <c:pt idx="11">
                  <c:v>4.0909090909090908</c:v>
                </c:pt>
                <c:pt idx="12">
                  <c:v>2.0454545454545454</c:v>
                </c:pt>
                <c:pt idx="13">
                  <c:v>4.0909090909090908</c:v>
                </c:pt>
                <c:pt idx="14">
                  <c:v>0</c:v>
                </c:pt>
                <c:pt idx="15">
                  <c:v>0</c:v>
                </c:pt>
                <c:pt idx="16">
                  <c:v>13.504545454545454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89-4E8C-9091-2E006E670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64291392"/>
        <c:axId val="1464290912"/>
      </c:barChart>
      <c:catAx>
        <c:axId val="1464291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0912"/>
        <c:crosses val="autoZero"/>
        <c:auto val="1"/>
        <c:lblAlgn val="ctr"/>
        <c:lblOffset val="100"/>
        <c:noMultiLvlLbl val="0"/>
      </c:catAx>
      <c:valAx>
        <c:axId val="146429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291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0</xdr:row>
          <xdr:rowOff>38100</xdr:rowOff>
        </xdr:from>
        <xdr:to>
          <xdr:col>3</xdr:col>
          <xdr:colOff>2428875</xdr:colOff>
          <xdr:row>2</xdr:row>
          <xdr:rowOff>85725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ATUALZIAR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1</xdr:row>
      <xdr:rowOff>0</xdr:rowOff>
    </xdr:from>
    <xdr:to>
      <xdr:col>31</xdr:col>
      <xdr:colOff>523875</xdr:colOff>
      <xdr:row>15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8B2BB71-A4F0-46B8-B7B1-512FAAA4D8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4</xdr:row>
          <xdr:rowOff>95250</xdr:rowOff>
        </xdr:from>
        <xdr:to>
          <xdr:col>12</xdr:col>
          <xdr:colOff>600075</xdr:colOff>
          <xdr:row>7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INSERIR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218210</xdr:colOff>
      <xdr:row>0</xdr:row>
      <xdr:rowOff>43580</xdr:rowOff>
    </xdr:from>
    <xdr:to>
      <xdr:col>1</xdr:col>
      <xdr:colOff>1209675</xdr:colOff>
      <xdr:row>1</xdr:row>
      <xdr:rowOff>280198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687DCA93-B978-3831-87E6-18391EEE7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824" b="89890" l="3508" r="96035">
                      <a14:foregroundMark x1="10015" y1="15809" x2="10015" y2="15809"/>
                      <a14:foregroundMark x1="3508" y1="19853" x2="3508" y2="19853"/>
                      <a14:foregroundMark x1="16726" y1="52206" x2="16726" y2="52206"/>
                      <a14:foregroundMark x1="36807" y1="34375" x2="36807" y2="34375"/>
                      <a14:foregroundMark x1="35028" y1="59375" x2="35028" y2="59375"/>
                      <a14:foregroundMark x1="35028" y1="86949" x2="35028" y2="86949"/>
                      <a14:foregroundMark x1="34367" y1="89338" x2="34367" y2="89338"/>
                      <a14:foregroundMark x1="33045" y1="21324" x2="33045" y2="21324"/>
                      <a14:foregroundMark x1="22522" y1="18199" x2="22522" y2="18199"/>
                      <a14:foregroundMark x1="19370" y1="16544" x2="19370" y2="16544"/>
                      <a14:foregroundMark x1="38180" y1="14154" x2="38180" y2="14154"/>
                      <a14:foregroundMark x1="41535" y1="11765" x2="41535" y2="11765"/>
                      <a14:foregroundMark x1="46009" y1="12500" x2="46009" y2="12500"/>
                      <a14:foregroundMark x1="46009" y1="9191" x2="46009" y2="9191"/>
                      <a14:foregroundMark x1="53584" y1="18934" x2="53584" y2="18934"/>
                      <a14:foregroundMark x1="63193" y1="13235" x2="63193" y2="13235"/>
                      <a14:foregroundMark x1="95628" y1="14154" x2="95628" y2="14154"/>
                      <a14:foregroundMark x1="96035" y1="53860" x2="96035" y2="53860"/>
                      <a14:foregroundMark x1="82206" y1="54596" x2="82206" y2="54596"/>
                      <a14:foregroundMark x1="66345" y1="58640" x2="66345" y2="58640"/>
                      <a14:foregroundMark x1="27860" y1="16544" x2="27860" y2="16544"/>
                      <a14:foregroundMark x1="54245" y1="60294" x2="54245" y2="602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210" y="43580"/>
          <a:ext cx="1553440" cy="42711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218210</xdr:colOff>
      <xdr:row>0</xdr:row>
      <xdr:rowOff>0</xdr:rowOff>
    </xdr:from>
    <xdr:to>
      <xdr:col>1</xdr:col>
      <xdr:colOff>1209675</xdr:colOff>
      <xdr:row>1</xdr:row>
      <xdr:rowOff>169943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35F762E-BFE9-437A-B7D5-E2359EEBF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824" b="89890" l="3508" r="96035">
                      <a14:foregroundMark x1="10015" y1="15809" x2="10015" y2="15809"/>
                      <a14:foregroundMark x1="3508" y1="19853" x2="3508" y2="19853"/>
                      <a14:foregroundMark x1="16726" y1="52206" x2="16726" y2="52206"/>
                      <a14:foregroundMark x1="36807" y1="34375" x2="36807" y2="34375"/>
                      <a14:foregroundMark x1="35028" y1="59375" x2="35028" y2="59375"/>
                      <a14:foregroundMark x1="35028" y1="86949" x2="35028" y2="86949"/>
                      <a14:foregroundMark x1="34367" y1="89338" x2="34367" y2="89338"/>
                      <a14:foregroundMark x1="33045" y1="21324" x2="33045" y2="21324"/>
                      <a14:foregroundMark x1="22522" y1="18199" x2="22522" y2="18199"/>
                      <a14:foregroundMark x1="19370" y1="16544" x2="19370" y2="16544"/>
                      <a14:foregroundMark x1="38180" y1="14154" x2="38180" y2="14154"/>
                      <a14:foregroundMark x1="41535" y1="11765" x2="41535" y2="11765"/>
                      <a14:foregroundMark x1="46009" y1="12500" x2="46009" y2="12500"/>
                      <a14:foregroundMark x1="46009" y1="9191" x2="46009" y2="9191"/>
                      <a14:foregroundMark x1="53584" y1="18934" x2="53584" y2="18934"/>
                      <a14:foregroundMark x1="63193" y1="13235" x2="63193" y2="13235"/>
                      <a14:foregroundMark x1="95628" y1="14154" x2="95628" y2="14154"/>
                      <a14:foregroundMark x1="96035" y1="53860" x2="96035" y2="53860"/>
                      <a14:foregroundMark x1="82206" y1="54596" x2="82206" y2="54596"/>
                      <a14:foregroundMark x1="66345" y1="58640" x2="66345" y2="58640"/>
                      <a14:foregroundMark x1="27860" y1="16544" x2="27860" y2="16544"/>
                      <a14:foregroundMark x1="54245" y1="60294" x2="54245" y2="602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210" y="43580"/>
          <a:ext cx="1553440" cy="42711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19050</xdr:rowOff>
        </xdr:from>
        <xdr:to>
          <xdr:col>2</xdr:col>
          <xdr:colOff>2819400</xdr:colOff>
          <xdr:row>1</xdr:row>
          <xdr:rowOff>419100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C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ptos Narrow"/>
                </a:rPr>
                <a:t>ATUALIZAR PROGRAMAÇÃO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57150</xdr:rowOff>
        </xdr:from>
        <xdr:to>
          <xdr:col>3</xdr:col>
          <xdr:colOff>2143125</xdr:colOff>
          <xdr:row>1</xdr:row>
          <xdr:rowOff>457200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C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0" i="0" u="none" strike="noStrike" baseline="0">
                  <a:solidFill>
                    <a:srgbClr val="000000"/>
                  </a:solidFill>
                  <a:latin typeface="Aptos Narrow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37</xdr:row>
      <xdr:rowOff>0</xdr:rowOff>
    </xdr:from>
    <xdr:to>
      <xdr:col>3</xdr:col>
      <xdr:colOff>304800</xdr:colOff>
      <xdr:row>38</xdr:row>
      <xdr:rowOff>114300</xdr:rowOff>
    </xdr:to>
    <xdr:sp macro="" textlink="">
      <xdr:nvSpPr>
        <xdr:cNvPr id="52225" name="AutoShape 1">
          <a:extLst>
            <a:ext uri="{FF2B5EF4-FFF2-40B4-BE49-F238E27FC236}">
              <a16:creationId xmlns:a16="http://schemas.microsoft.com/office/drawing/2014/main" id="{AE6CA369-100B-660D-DCB3-71B90965C87B}"/>
            </a:ext>
          </a:extLst>
        </xdr:cNvPr>
        <xdr:cNvSpPr>
          <a:spLocks noChangeAspect="1" noChangeArrowheads="1"/>
        </xdr:cNvSpPr>
      </xdr:nvSpPr>
      <xdr:spPr bwMode="auto">
        <a:xfrm>
          <a:off x="3209925" y="571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438150</xdr:colOff>
          <xdr:row>0</xdr:row>
          <xdr:rowOff>123825</xdr:rowOff>
        </xdr:from>
        <xdr:to>
          <xdr:col>23</xdr:col>
          <xdr:colOff>171450</xdr:colOff>
          <xdr:row>2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ADICIONAR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1343025</xdr:colOff>
      <xdr:row>1</xdr:row>
      <xdr:rowOff>152400</xdr:rowOff>
    </xdr:from>
    <xdr:to>
      <xdr:col>8</xdr:col>
      <xdr:colOff>2362200</xdr:colOff>
      <xdr:row>1</xdr:row>
      <xdr:rowOff>428625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6291CF8-A565-777C-20A5-33F9DE105AD4}"/>
            </a:ext>
          </a:extLst>
        </xdr:cNvPr>
        <xdr:cNvSpPr txBox="1"/>
      </xdr:nvSpPr>
      <xdr:spPr>
        <a:xfrm>
          <a:off x="15973425" y="342900"/>
          <a:ext cx="1019175" cy="2762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/>
            <a:t>JUNHO.2026</a:t>
          </a:r>
        </a:p>
      </xdr:txBody>
    </xdr:sp>
    <xdr:clientData/>
  </xdr:twoCellAnchor>
  <xdr:twoCellAnchor editAs="oneCell">
    <xdr:from>
      <xdr:col>4</xdr:col>
      <xdr:colOff>161925</xdr:colOff>
      <xdr:row>1</xdr:row>
      <xdr:rowOff>19050</xdr:rowOff>
    </xdr:from>
    <xdr:to>
      <xdr:col>5</xdr:col>
      <xdr:colOff>858115</xdr:colOff>
      <xdr:row>1</xdr:row>
      <xdr:rowOff>446168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BE1EB6-5554-4EA0-908F-F4476F306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8824" b="89890" l="3508" r="96035">
                      <a14:foregroundMark x1="10015" y1="15809" x2="10015" y2="15809"/>
                      <a14:foregroundMark x1="3508" y1="19853" x2="3508" y2="19853"/>
                      <a14:foregroundMark x1="16726" y1="52206" x2="16726" y2="52206"/>
                      <a14:foregroundMark x1="36807" y1="34375" x2="36807" y2="34375"/>
                      <a14:foregroundMark x1="35028" y1="59375" x2="35028" y2="59375"/>
                      <a14:foregroundMark x1="35028" y1="86949" x2="35028" y2="86949"/>
                      <a14:foregroundMark x1="34367" y1="89338" x2="34367" y2="89338"/>
                      <a14:foregroundMark x1="33045" y1="21324" x2="33045" y2="21324"/>
                      <a14:foregroundMark x1="22522" y1="18199" x2="22522" y2="18199"/>
                      <a14:foregroundMark x1="19370" y1="16544" x2="19370" y2="16544"/>
                      <a14:foregroundMark x1="38180" y1="14154" x2="38180" y2="14154"/>
                      <a14:foregroundMark x1="41535" y1="11765" x2="41535" y2="11765"/>
                      <a14:foregroundMark x1="46009" y1="12500" x2="46009" y2="12500"/>
                      <a14:foregroundMark x1="46009" y1="9191" x2="46009" y2="9191"/>
                      <a14:foregroundMark x1="53584" y1="18934" x2="53584" y2="18934"/>
                      <a14:foregroundMark x1="63193" y1="13235" x2="63193" y2="13235"/>
                      <a14:foregroundMark x1="95628" y1="14154" x2="95628" y2="14154"/>
                      <a14:foregroundMark x1="96035" y1="53860" x2="96035" y2="53860"/>
                      <a14:foregroundMark x1="82206" y1="54596" x2="82206" y2="54596"/>
                      <a14:foregroundMark x1="66345" y1="58640" x2="66345" y2="58640"/>
                      <a14:foregroundMark x1="27860" y1="16544" x2="27860" y2="16544"/>
                      <a14:foregroundMark x1="54245" y1="60294" x2="54245" y2="602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0325" y="209550"/>
          <a:ext cx="1553440" cy="42711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1</xdr:row>
      <xdr:rowOff>47625</xdr:rowOff>
    </xdr:from>
    <xdr:to>
      <xdr:col>17</xdr:col>
      <xdr:colOff>419100</xdr:colOff>
      <xdr:row>20</xdr:row>
      <xdr:rowOff>109539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BD77B1-66B7-3B55-7042-30487C3EF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14287</xdr:colOff>
      <xdr:row>1</xdr:row>
      <xdr:rowOff>33337</xdr:rowOff>
    </xdr:from>
    <xdr:to>
      <xdr:col>31</xdr:col>
      <xdr:colOff>66675</xdr:colOff>
      <xdr:row>20</xdr:row>
      <xdr:rowOff>104775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1945EF1-124D-948E-9B1B-0AEC9C0ED5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85725</xdr:rowOff>
    </xdr:from>
    <xdr:to>
      <xdr:col>18</xdr:col>
      <xdr:colOff>19050</xdr:colOff>
      <xdr:row>39</xdr:row>
      <xdr:rowOff>157163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AFFF973-92DB-4337-BD3A-9798B4942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442912</xdr:colOff>
      <xdr:row>20</xdr:row>
      <xdr:rowOff>100013</xdr:rowOff>
    </xdr:from>
    <xdr:to>
      <xdr:col>31</xdr:col>
      <xdr:colOff>76200</xdr:colOff>
      <xdr:row>39</xdr:row>
      <xdr:rowOff>171451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AD595E4-0D43-4F6E-9120-9FB9421CB8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66675</xdr:colOff>
      <xdr:row>1</xdr:row>
      <xdr:rowOff>31937</xdr:rowOff>
    </xdr:from>
    <xdr:to>
      <xdr:col>43</xdr:col>
      <xdr:colOff>290511</xdr:colOff>
      <xdr:row>20</xdr:row>
      <xdr:rowOff>103375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423A6CE-3E90-438D-86D8-6F6E56945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76200</xdr:colOff>
      <xdr:row>20</xdr:row>
      <xdr:rowOff>95250</xdr:rowOff>
    </xdr:from>
    <xdr:to>
      <xdr:col>43</xdr:col>
      <xdr:colOff>285750</xdr:colOff>
      <xdr:row>39</xdr:row>
      <xdr:rowOff>166688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4EA0AFB-E8AB-43CE-9319-D19696E99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19050</xdr:colOff>
      <xdr:row>39</xdr:row>
      <xdr:rowOff>152400</xdr:rowOff>
    </xdr:from>
    <xdr:to>
      <xdr:col>18</xdr:col>
      <xdr:colOff>9524</xdr:colOff>
      <xdr:row>59</xdr:row>
      <xdr:rowOff>33338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CB4F5F8D-3A40-458E-9F14-D23C1E6742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38100</xdr:colOff>
      <xdr:row>40</xdr:row>
      <xdr:rowOff>9525</xdr:rowOff>
    </xdr:from>
    <xdr:to>
      <xdr:col>31</xdr:col>
      <xdr:colOff>123825</xdr:colOff>
      <xdr:row>59</xdr:row>
      <xdr:rowOff>80963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A60CAAB-BEC9-4031-A2D1-F6DBC4129E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76199</xdr:colOff>
      <xdr:row>39</xdr:row>
      <xdr:rowOff>180975</xdr:rowOff>
    </xdr:from>
    <xdr:to>
      <xdr:col>43</xdr:col>
      <xdr:colOff>276224</xdr:colOff>
      <xdr:row>59</xdr:row>
      <xdr:rowOff>61913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0C1ACC-6E1C-43D3-A8FC-747858CFF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180975</xdr:colOff>
      <xdr:row>0</xdr:row>
      <xdr:rowOff>0</xdr:rowOff>
    </xdr:from>
    <xdr:to>
      <xdr:col>31</xdr:col>
      <xdr:colOff>228600</xdr:colOff>
      <xdr:row>19</xdr:row>
      <xdr:rowOff>61914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2D12B06-BEDA-4C7A-B204-63799EB66C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257175</xdr:colOff>
      <xdr:row>0</xdr:row>
      <xdr:rowOff>28575</xdr:rowOff>
    </xdr:from>
    <xdr:to>
      <xdr:col>44</xdr:col>
      <xdr:colOff>200025</xdr:colOff>
      <xdr:row>19</xdr:row>
      <xdr:rowOff>90489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54B1A49-6A02-4BDE-A325-35A5E8EDC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57150</xdr:colOff>
      <xdr:row>0</xdr:row>
      <xdr:rowOff>0</xdr:rowOff>
    </xdr:from>
    <xdr:to>
      <xdr:col>18</xdr:col>
      <xdr:colOff>142875</xdr:colOff>
      <xdr:row>19</xdr:row>
      <xdr:rowOff>61914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826A17E-A8B7-45DA-949F-EB2CDC583D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180975</xdr:colOff>
      <xdr:row>19</xdr:row>
      <xdr:rowOff>85725</xdr:rowOff>
    </xdr:from>
    <xdr:to>
      <xdr:col>31</xdr:col>
      <xdr:colOff>228600</xdr:colOff>
      <xdr:row>38</xdr:row>
      <xdr:rowOff>147639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492DE32D-000E-4104-A64A-6811C990D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257175</xdr:colOff>
      <xdr:row>19</xdr:row>
      <xdr:rowOff>114300</xdr:rowOff>
    </xdr:from>
    <xdr:to>
      <xdr:col>44</xdr:col>
      <xdr:colOff>200025</xdr:colOff>
      <xdr:row>38</xdr:row>
      <xdr:rowOff>176214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7A70C68-93D3-485D-A694-4AE391083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57150</xdr:colOff>
      <xdr:row>19</xdr:row>
      <xdr:rowOff>57150</xdr:rowOff>
    </xdr:from>
    <xdr:to>
      <xdr:col>18</xdr:col>
      <xdr:colOff>142875</xdr:colOff>
      <xdr:row>38</xdr:row>
      <xdr:rowOff>119064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0E1C59E-8789-45ED-9A81-ADD1859AD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0</xdr:row>
      <xdr:rowOff>9525</xdr:rowOff>
    </xdr:from>
    <xdr:to>
      <xdr:col>30</xdr:col>
      <xdr:colOff>133350</xdr:colOff>
      <xdr:row>19</xdr:row>
      <xdr:rowOff>71439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63B36D-73D3-4979-A79B-A0F2BEA98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0</xdr:row>
      <xdr:rowOff>0</xdr:rowOff>
    </xdr:from>
    <xdr:to>
      <xdr:col>43</xdr:col>
      <xdr:colOff>409575</xdr:colOff>
      <xdr:row>19</xdr:row>
      <xdr:rowOff>66675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B9B6FAC-CA3C-48A2-95F2-5E1FB8851F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266700</xdr:colOff>
      <xdr:row>19</xdr:row>
      <xdr:rowOff>85725</xdr:rowOff>
    </xdr:from>
    <xdr:to>
      <xdr:col>30</xdr:col>
      <xdr:colOff>152400</xdr:colOff>
      <xdr:row>38</xdr:row>
      <xdr:rowOff>147639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3C89FB5-C6EB-4CDC-A199-1790F1CB5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19</xdr:row>
      <xdr:rowOff>76200</xdr:rowOff>
    </xdr:from>
    <xdr:to>
      <xdr:col>17</xdr:col>
      <xdr:colOff>295275</xdr:colOff>
      <xdr:row>38</xdr:row>
      <xdr:rowOff>138114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62FBC15A-883B-411E-B7CB-E7F51E201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133350</xdr:colOff>
      <xdr:row>19</xdr:row>
      <xdr:rowOff>66674</xdr:rowOff>
    </xdr:from>
    <xdr:to>
      <xdr:col>43</xdr:col>
      <xdr:colOff>409575</xdr:colOff>
      <xdr:row>38</xdr:row>
      <xdr:rowOff>171449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2001392-FB32-4BE9-9B1D-1ACEE7CA28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17</xdr:col>
      <xdr:colOff>247650</xdr:colOff>
      <xdr:row>19</xdr:row>
      <xdr:rowOff>61914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EDE83D6-AAED-4C6D-83D9-6066ADF197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38</xdr:row>
      <xdr:rowOff>171450</xdr:rowOff>
    </xdr:from>
    <xdr:to>
      <xdr:col>17</xdr:col>
      <xdr:colOff>304801</xdr:colOff>
      <xdr:row>58</xdr:row>
      <xdr:rowOff>42864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3D902D9-A927-44D4-B8B9-F9D8B0D80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104775</xdr:colOff>
      <xdr:row>0</xdr:row>
      <xdr:rowOff>0</xdr:rowOff>
    </xdr:from>
    <xdr:to>
      <xdr:col>42</xdr:col>
      <xdr:colOff>438150</xdr:colOff>
      <xdr:row>19</xdr:row>
      <xdr:rowOff>61914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F6CB825-D18B-4D37-9E1A-1A958B7E2E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209550</xdr:colOff>
      <xdr:row>0</xdr:row>
      <xdr:rowOff>0</xdr:rowOff>
    </xdr:from>
    <xdr:to>
      <xdr:col>30</xdr:col>
      <xdr:colOff>95250</xdr:colOff>
      <xdr:row>19</xdr:row>
      <xdr:rowOff>61914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2F7415F-14A9-422D-B5D0-27935877A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17</xdr:col>
      <xdr:colOff>180975</xdr:colOff>
      <xdr:row>19</xdr:row>
      <xdr:rowOff>61914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3C4D0AD-CB35-4BF3-810D-576EE3A7E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190501</xdr:colOff>
      <xdr:row>0</xdr:row>
      <xdr:rowOff>0</xdr:rowOff>
    </xdr:from>
    <xdr:to>
      <xdr:col>31</xdr:col>
      <xdr:colOff>1</xdr:colOff>
      <xdr:row>19</xdr:row>
      <xdr:rowOff>61914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A72F177-CF48-4B2D-A692-20D7DEE5C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17</xdr:col>
      <xdr:colOff>200025</xdr:colOff>
      <xdr:row>19</xdr:row>
      <xdr:rowOff>61914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F51639E-4F07-4D5B-A275-EB4BB48C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428625</xdr:colOff>
      <xdr:row>0</xdr:row>
      <xdr:rowOff>0</xdr:rowOff>
    </xdr:from>
    <xdr:to>
      <xdr:col>43</xdr:col>
      <xdr:colOff>314325</xdr:colOff>
      <xdr:row>19</xdr:row>
      <xdr:rowOff>61914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16FAC0-A4EC-4C1B-8A9D-9463BA34B3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19050</xdr:colOff>
      <xdr:row>0</xdr:row>
      <xdr:rowOff>0</xdr:rowOff>
    </xdr:from>
    <xdr:to>
      <xdr:col>33</xdr:col>
      <xdr:colOff>114300</xdr:colOff>
      <xdr:row>19</xdr:row>
      <xdr:rowOff>47625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57FB2BD-AB40-42F2-844D-8D49FCA969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0</xdr:rowOff>
    </xdr:from>
    <xdr:to>
      <xdr:col>19</xdr:col>
      <xdr:colOff>28575</xdr:colOff>
      <xdr:row>19</xdr:row>
      <xdr:rowOff>61914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FC29F62-3A80-4E9A-B71B-F65B0731B2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123825</xdr:colOff>
      <xdr:row>0</xdr:row>
      <xdr:rowOff>0</xdr:rowOff>
    </xdr:from>
    <xdr:to>
      <xdr:col>45</xdr:col>
      <xdr:colOff>133350</xdr:colOff>
      <xdr:row>19</xdr:row>
      <xdr:rowOff>61914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9C3EF00-BAC5-4E06-AFFB-FC1F0CB62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390525</xdr:colOff>
      <xdr:row>19</xdr:row>
      <xdr:rowOff>61914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B1AC28F-11C8-49CE-BC99-4FAE12713C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380999</xdr:colOff>
      <xdr:row>0</xdr:row>
      <xdr:rowOff>0</xdr:rowOff>
    </xdr:from>
    <xdr:to>
      <xdr:col>31</xdr:col>
      <xdr:colOff>142875</xdr:colOff>
      <xdr:row>19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D5A32AC-F71C-4CDA-A908-8505AE169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200026</xdr:colOff>
      <xdr:row>0</xdr:row>
      <xdr:rowOff>0</xdr:rowOff>
    </xdr:from>
    <xdr:to>
      <xdr:col>44</xdr:col>
      <xdr:colOff>152400</xdr:colOff>
      <xdr:row>19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5CDA160-6631-4740-BCC3-08EBF1C592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19</xdr:row>
      <xdr:rowOff>180975</xdr:rowOff>
    </xdr:from>
    <xdr:to>
      <xdr:col>17</xdr:col>
      <xdr:colOff>352425</xdr:colOff>
      <xdr:row>39</xdr:row>
      <xdr:rowOff>161925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10388D-E30C-4F49-A1EE-698208948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40821</xdr:colOff>
      <xdr:row>1</xdr:row>
      <xdr:rowOff>31299</xdr:rowOff>
    </xdr:from>
    <xdr:to>
      <xdr:col>7</xdr:col>
      <xdr:colOff>40106</xdr:colOff>
      <xdr:row>20</xdr:row>
      <xdr:rowOff>93213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A2524E-BE4D-4806-BF16-21FDAB7025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120315</xdr:colOff>
      <xdr:row>1</xdr:row>
      <xdr:rowOff>3082</xdr:rowOff>
    </xdr:from>
    <xdr:to>
      <xdr:col>20</xdr:col>
      <xdr:colOff>370973</xdr:colOff>
      <xdr:row>20</xdr:row>
      <xdr:rowOff>64996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7E31AB-854D-4030-AE81-6E52C160EF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11747</xdr:colOff>
      <xdr:row>1</xdr:row>
      <xdr:rowOff>37744</xdr:rowOff>
    </xdr:from>
    <xdr:to>
      <xdr:col>52</xdr:col>
      <xdr:colOff>258395</xdr:colOff>
      <xdr:row>20</xdr:row>
      <xdr:rowOff>99658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94CFB748-DA7C-4A76-B506-0C48853D8B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</xdr:colOff>
      <xdr:row>20</xdr:row>
      <xdr:rowOff>142516</xdr:rowOff>
    </xdr:from>
    <xdr:to>
      <xdr:col>7</xdr:col>
      <xdr:colOff>60159</xdr:colOff>
      <xdr:row>40</xdr:row>
      <xdr:rowOff>13930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7D30F9AF-A6B2-4D53-824E-BF7ED3C43A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160421</xdr:colOff>
      <xdr:row>20</xdr:row>
      <xdr:rowOff>97400</xdr:rowOff>
    </xdr:from>
    <xdr:to>
      <xdr:col>20</xdr:col>
      <xdr:colOff>411079</xdr:colOff>
      <xdr:row>40</xdr:row>
      <xdr:rowOff>60158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5CCCD41C-68E8-45D4-9696-1C357DABA6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43</xdr:col>
      <xdr:colOff>54430</xdr:colOff>
      <xdr:row>20</xdr:row>
      <xdr:rowOff>170445</xdr:rowOff>
    </xdr:from>
    <xdr:to>
      <xdr:col>52</xdr:col>
      <xdr:colOff>441156</xdr:colOff>
      <xdr:row>40</xdr:row>
      <xdr:rowOff>90234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32818C9B-C8FE-4530-B5BE-E6851ADA3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40</xdr:row>
      <xdr:rowOff>85222</xdr:rowOff>
    </xdr:from>
    <xdr:to>
      <xdr:col>7</xdr:col>
      <xdr:colOff>60158</xdr:colOff>
      <xdr:row>59</xdr:row>
      <xdr:rowOff>147136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D360BDDB-46DA-42FE-816D-9FE8398471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121030</xdr:colOff>
      <xdr:row>40</xdr:row>
      <xdr:rowOff>126762</xdr:rowOff>
    </xdr:from>
    <xdr:to>
      <xdr:col>20</xdr:col>
      <xdr:colOff>391026</xdr:colOff>
      <xdr:row>59</xdr:row>
      <xdr:rowOff>188676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D45703CE-222C-4A57-BC53-F68563E397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43</xdr:col>
      <xdr:colOff>85223</xdr:colOff>
      <xdr:row>40</xdr:row>
      <xdr:rowOff>146813</xdr:rowOff>
    </xdr:from>
    <xdr:to>
      <xdr:col>52</xdr:col>
      <xdr:colOff>461211</xdr:colOff>
      <xdr:row>60</xdr:row>
      <xdr:rowOff>18227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CC0D76E3-8AC5-4E9C-9534-6F21307823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23812</xdr:colOff>
      <xdr:row>60</xdr:row>
      <xdr:rowOff>78241</xdr:rowOff>
    </xdr:from>
    <xdr:to>
      <xdr:col>7</xdr:col>
      <xdr:colOff>71437</xdr:colOff>
      <xdr:row>79</xdr:row>
      <xdr:rowOff>140155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BD8A2DA-6416-41D4-A239-DEE1EB1FC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238124</xdr:colOff>
      <xdr:row>60</xdr:row>
      <xdr:rowOff>64635</xdr:rowOff>
    </xdr:from>
    <xdr:to>
      <xdr:col>20</xdr:col>
      <xdr:colOff>428623</xdr:colOff>
      <xdr:row>79</xdr:row>
      <xdr:rowOff>126549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2123063-A827-4652-A944-BD54B3273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3101892</xdr:colOff>
      <xdr:row>79</xdr:row>
      <xdr:rowOff>153797</xdr:rowOff>
    </xdr:from>
    <xdr:to>
      <xdr:col>12</xdr:col>
      <xdr:colOff>358550</xdr:colOff>
      <xdr:row>99</xdr:row>
      <xdr:rowOff>25211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A70A9A3B-7544-4A0C-93AA-3817A65066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43</xdr:col>
      <xdr:colOff>21306</xdr:colOff>
      <xdr:row>60</xdr:row>
      <xdr:rowOff>73945</xdr:rowOff>
    </xdr:from>
    <xdr:to>
      <xdr:col>52</xdr:col>
      <xdr:colOff>485022</xdr:colOff>
      <xdr:row>79</xdr:row>
      <xdr:rowOff>135859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EDCD8BE8-E277-42A9-A4B3-FFE007440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1253</xdr:colOff>
      <xdr:row>79</xdr:row>
      <xdr:rowOff>146634</xdr:rowOff>
    </xdr:from>
    <xdr:to>
      <xdr:col>46</xdr:col>
      <xdr:colOff>401053</xdr:colOff>
      <xdr:row>99</xdr:row>
      <xdr:rowOff>18048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F3CDDE35-846A-439F-AA27-2F1DEE6904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1</xdr:row>
      <xdr:rowOff>57150</xdr:rowOff>
    </xdr:from>
    <xdr:to>
      <xdr:col>7</xdr:col>
      <xdr:colOff>295275</xdr:colOff>
      <xdr:row>20</xdr:row>
      <xdr:rowOff>119064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A83F95-FE00-45F3-A08D-41EDA94045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76200</xdr:colOff>
      <xdr:row>1</xdr:row>
      <xdr:rowOff>57150</xdr:rowOff>
    </xdr:from>
    <xdr:to>
      <xdr:col>20</xdr:col>
      <xdr:colOff>409575</xdr:colOff>
      <xdr:row>20</xdr:row>
      <xdr:rowOff>119064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F0A8AC7-017B-406E-89CA-A4C02B0CC1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43</xdr:col>
      <xdr:colOff>123825</xdr:colOff>
      <xdr:row>1</xdr:row>
      <xdr:rowOff>66675</xdr:rowOff>
    </xdr:from>
    <xdr:to>
      <xdr:col>52</xdr:col>
      <xdr:colOff>342900</xdr:colOff>
      <xdr:row>20</xdr:row>
      <xdr:rowOff>128589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EE1A6AD-20CE-443B-9070-9D4215B67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lmar Aparecido Costa" refreshedDate="46190.593798495371" createdVersion="8" refreshedVersion="8" minRefreshableVersion="3" recordCount="1787" xr:uid="{73E9A2A7-0E06-48C0-8680-ECC79556DFEE}">
  <cacheSource type="worksheet">
    <worksheetSource ref="A1:AD1788" sheet="BASE"/>
  </cacheSource>
  <cacheFields count="30">
    <cacheField name="-" numFmtId="0">
      <sharedItems containsBlank="1"/>
    </cacheField>
    <cacheField name="PV" numFmtId="0">
      <sharedItems containsBlank="1" containsMixedTypes="1" containsNumber="1" containsInteger="1" minValue="0" maxValue="0"/>
    </cacheField>
    <cacheField name="PV/PS" numFmtId="0">
      <sharedItems containsBlank="1" containsMixedTypes="1" containsNumber="1" containsInteger="1" minValue="0" maxValue="2186"/>
    </cacheField>
    <cacheField name="ITEM" numFmtId="0">
      <sharedItems containsBlank="1" containsMixedTypes="1" containsNumber="1" containsInteger="1" minValue="0" maxValue="45"/>
    </cacheField>
    <cacheField name="CLIENTE" numFmtId="0">
      <sharedItems/>
    </cacheField>
    <cacheField name="DESCRIÇÃO" numFmtId="0">
      <sharedItems/>
    </cacheField>
    <cacheField name="TP" numFmtId="0">
      <sharedItems/>
    </cacheField>
    <cacheField name="CÓD" numFmtId="0">
      <sharedItems containsMixedTypes="1" containsNumber="1" containsInteger="1" minValue="6299" maxValue="2730002"/>
    </cacheField>
    <cacheField name="QNT" numFmtId="0">
      <sharedItems containsBlank="1" containsMixedTypes="1" containsNumber="1" containsInteger="1" minValue="1" maxValue="1"/>
    </cacheField>
    <cacheField name="SUB_GRUPO" numFmtId="0">
      <sharedItems containsBlank="1" count="16">
        <s v="CAMISA"/>
        <m/>
        <s v="PENTE"/>
        <s v="SUPORTE DA BAGACEIRA"/>
        <s v="VI-DIVERSOS"/>
        <s v="REVESTIMENTO"/>
        <s v="MANTA"/>
        <s v="PROJETO MORENO"/>
        <s v="PREPARO"/>
        <s v="SERVIÇO"/>
        <s v="BAGACEIRA"/>
        <s v="RODETE" u="1"/>
        <s v="CAIXA MANCAL" u="1"/>
        <s v="CALHA" u="1"/>
        <s v="BRAÇO DO PENTE" u="1"/>
        <s v="" u="1"/>
      </sharedItems>
    </cacheField>
    <cacheField name="SETOR VENDA:" numFmtId="0">
      <sharedItems containsBlank="1"/>
    </cacheField>
    <cacheField name="ORDEM  MEGA" numFmtId="0">
      <sharedItems containsBlank="1" containsMixedTypes="1" containsNumber="1" containsInteger="1" minValue="101373" maxValue="103011"/>
    </cacheField>
    <cacheField name="Seg_Peça" numFmtId="0">
      <sharedItems containsBlank="1" containsMixedTypes="1" containsNumber="1" containsInteger="1" minValue="0" maxValue="321"/>
    </cacheField>
    <cacheField name="TIPO:" numFmtId="0">
      <sharedItems containsBlank="1"/>
    </cacheField>
    <cacheField name="POSIÇÃO" numFmtId="0">
      <sharedItems containsBlank="1"/>
    </cacheField>
    <cacheField name="BITOLA:" numFmtId="0">
      <sharedItems containsBlank="1"/>
    </cacheField>
    <cacheField name="N° EIXO" numFmtId="0">
      <sharedItems containsBlank="1" containsMixedTypes="1" containsNumber="1" containsInteger="1" minValue="22" maxValue="6040"/>
    </cacheField>
    <cacheField name="SETOR" numFmtId="0">
      <sharedItems/>
    </cacheField>
    <cacheField name="OPERAÇÕES" numFmtId="0">
      <sharedItems containsBlank="1" count="130">
        <s v="LIB. FUNDIDO"/>
        <s v="FRISAMENTO (CONVENCIONAL)"/>
        <s v="FUROS E ROSCAS DA FACE"/>
        <s v="MONTAGEM DAS BOQUILHAS"/>
        <s v="BROQUEAMENTO"/>
        <s v="ENCAMISAMENTO"/>
        <s v="EXPEDIÇÃO"/>
        <s v="FRISAMENTO (DRENAGEM)"/>
        <s v="FURAÇÃO PARA MONT. DAS BOQUILHAS"/>
        <s v="2° USINAGEM"/>
        <s v="USINAGEM DO ENCAIXE E FACE OPOSTA"/>
        <s v="USINAR AS FACES (COMPRIMENTO)"/>
        <s v="SERRAR FRISOS  (RANHURA)"/>
        <s v="EXECUTAR FUROS"/>
        <s v="USINAR REBAIXANDO PARA SOLDAGEM INOX"/>
        <s v="APLICAR SOLDA DE INOX"/>
        <s v="USINAR EM ACABAMENTO E MARCAR FURAÇÕES"/>
        <s v="EXECUTAR FUROS E ROSCAS"/>
        <s v="USINAR 1702MM, FACE 1092MM E FACE 203MM"/>
        <s v="EXECUTAR O ALÍVIO DE AR CONFORME O DESENHO."/>
        <s v="REBARBAÇÃO"/>
        <s v="DEBASTE E ACABAMENTO (REVEST.)"/>
        <s v="DEBASTE E ACABAMENTO (MANTA)"/>
        <s v="DEBASTE E ACABAMENTO (HP800)"/>
        <s v="DEBASTE E ACABAMENTO (ROLAMENTO)"/>
        <s v="SERRAR BI-PARTIDO"/>
        <s v="USINAR FACES E EXECUTAR PRÉ-FUROS NAS FACES DE JUNÇÃO."/>
        <s v="FRISSAMENTO DOS DENTES EM DESBASTE (TERCEIRO)"/>
        <s v="USINAR DIMENSÕES EM DESBASTE"/>
        <s v="FRISSAMENTO DOS DENTES EM ACABAMENTO(TERCEIRO)"/>
        <s v="USINAR DIMENSÕES EM ACABAMENTO"/>
        <s v="EXECUTAR SOLDA"/>
        <s v="USINAR FACES E DIÂMETROS EM DESBASTE."/>
        <s v="USINAR EM DESBASTE CONFORME DESENHO."/>
        <s v="USINAR EM ACABAMENTO, FUROS E ROSCAS."/>
        <s v="USINAGEM COMPLETA"/>
        <s v="REBARBA E INSPEÇÃO"/>
        <s v="USINAR PARA ABERTURA DO FURO CENTRAL"/>
        <s v="REBARBAR E PROTEGER."/>
        <s v="SOLDAGEM DE BASE"/>
        <s v="SOLDAGEM DE SOBRE BASE"/>
        <s v="SOLDAGEM DE TRAVAMENTO LATERAL"/>
        <s v="SOLDAGEM DE PICOTES"/>
        <s v="SOLDAGEM DE CHAPISCO"/>
        <s v="RECEBIMENTO"/>
        <s v="LAUDO DOS COMPONENTES"/>
        <s v="ABERTURA DOS FUROS DOS SUPORTES PARA RECUPERAÇÃO"/>
        <s v="RECUPERAÇÃO SUPORTES"/>
        <s v="BALANCEAMENTO ESTÁTICO"/>
        <s v="MONTAGEM TOTAL (PREPARO)"/>
        <s v="DESMONTAGEM TOTAL (PREPARO)"/>
        <s v="RECEBIMENTO FORJADO"/>
        <s v="USINAGEM DE EIXO NOVO (REALIZADA EM TERCEIRO)"/>
        <s v="PLAINA EIXO NOVO (REALIZADA EM TERCEIRO)"/>
        <s v="(USINAR EM DESBASTE COM 5MM DE SOBREMETAL POR FACES E RAIOS)"/>
        <s v="(USINAR EM ACABAMENTO CONFORME O DESENHO)"/>
        <s v="(REBARBAR E PROTEGER)"/>
        <s v=" (EXECUTAR FURO GUIA NO CENTRO DA PEÇA)"/>
        <s v="(USINAR DIMENSÕES EM DESBASTE SOBREMETAL 3MM FACES/RAIOS.)"/>
        <s v="USINAR DIÂMETRO INTERNO EM ACABAMENTO"/>
        <s v="REBARBAR E PROTEGER"/>
        <s v="(USINAR DIMENSÕES EM DESBASTE SOBREMETAL 3MM FACES/RAIOS.) RNC "/>
        <s v="(USINAR DIÂMETRO INTERNO EM ACABAMENTO CONFORME DESENHO) RNC"/>
        <s v="(USINAR DIMENSÕES EM DESBASTE SOBREMETAL 3MM FACES/RAIOS.) RNC"/>
        <s v="(Usinar dimensões em acabamento conforme desenho)"/>
        <s v="Torno Vert. Titan SC4000 (Usinar em desbaste com 5mm de sobremetal por faces/raios)"/>
        <s v="Rebarbação (Rebarbar e proteger)"/>
        <s v="(USINAR DIMENSÕES EM DESBASTE COM 3MM DE SOBREMETAL POR FACES/RAIOS)"/>
        <s v="USINAR DIMENSÕES EM DESBASTE CONFORME DESENHO"/>
        <s v="Rebarbação "/>
        <s v="TORNO VERT. WEBSTER BENNETT (USINAR DIMENSÕES EM DESBASTE COM 5MM DE SOBREMETAL POR FACES/RAIOS)"/>
        <s v="TORNO HORIZ. TOS SKJ-85 (USINAR ÂNGULO COTA 20° NA PARTE INFERIOR EM DESBASTE COM 5MM DE SOBREMETAL POR FACES/RAIOS)"/>
        <s v="TORNO VERT. TITAN SC4000 (USINAR DIMENSÕES EM DESBASTE CONFORME DESENHO)"/>
        <s v="USINAGEM EM DEBASTE"/>
        <s v="USINAGEM EM ACABAMENTO"/>
        <s v="DESBASTE BASE INFERIOR (5MM SOBREMETAL)."/>
        <s v="USINAGEM DA BARRIGA (PLAINA)"/>
        <s v="USINAR FACES (COMPRIMENTO)"/>
        <s v="SERRAR FRISOS"/>
        <s v="USINAR ENCAIXE EM ACABAMENTO"/>
        <s v="(USINAR DIÂMETRO INTERNO EM ACABAMENTO CONFORME DESENHO)" u="1"/>
        <s v="USINAGEM DE EIXO NOVO (TERCEIRO)" u="1"/>
        <s v="PLAINA EIXO NOVO (TERCEIRO)" u="1"/>
        <s v="USINAR ACABAMENTO (PÓS USINAGEM DOS DENTES)" u="1"/>
        <s v="USINAGEM DE EIXO NOVO" u="1"/>
        <s v="PLAINA EIXO NOVO" u="1"/>
        <s v="USINAGEM DAS FACES E Ø INTERNO (DESBASTE)" u="1"/>
        <s v="USINAGEM DAS FACES E Ø INTERNO (ACABAMENTO)" u="1"/>
        <s v="USINAGEM DO FUNDO DOS DENTES" u="1"/>
        <s v="ESMERILAR RODETE" u="1"/>
        <s v="EXECUTAR ROSCAS EM AMBAS AS FACES" u="1"/>
        <s v="USINAGEM DOS (02) RASGOS DE CHAVETA" u="1"/>
        <s v="DESBASTAR PARA APLICAÇÃO DE SOLDA (INOX)" u="1"/>
        <s v="APLICAR SOLDA DE INOX NAS FACES" u="1"/>
        <s v="USINAR FACE DO BI-PARTIDO E FAZER REFRÊNCIAS" u="1"/>
        <s v="USINAR DIÂMETRO INTERNO EM ACABAMENTO (PAR)" u="1"/>
        <s v="USINAR FACES EM ACABAMENTO" u="1"/>
        <s v="APLICAR SOLDA DE INOX NO DIÂMETRO" u="1"/>
        <s v="USINAGEM DOS DIÂMETROS E FACES" u="1"/>
        <s v="EXCUTAR FUROS E ROSCAS" u="1"/>
        <s v="SOLDAR VIROLA" u="1"/>
        <s v="SOLDAR CALHA" u="1"/>
        <s v="OXICORTE DA CHAPA" u="1"/>
        <s v="EXECUTAR FURAÇÕES" u="1"/>
        <s v="DEBASTE E ACABAMENTO (CUBO ROTOR)" u="1"/>
        <s v="EXECUTAR FURO GUIA NO CENTRO DA PEÇA." u="1"/>
        <s v="DESBASTE (3MM) E ACABAMENTO." u="1"/>
        <s v="ACABAMENTO DE DIÂMETRO INTERNO." u="1"/>
        <s v="DESBASTE (5MM) E ACABAMENTO." u="1"/>
        <s v="USINAGEM DE FACES DE JUNÇÃO E EXECUÇÃO DE ROSCAS (02X M20 E 01X M16) EM MÚLTIPLAS PEÇAS." u="1"/>
        <s v="DESBASTE DE RAIOS EXTERNOS (3MM), INTERNOS (2MM) E FACES (4MM)." u="1"/>
        <s v="USINAR FACES EM ÂNGULO DE 20° COM CONCORDÂNCIA E SOBREMETAL DE 4MM." u="1"/>
        <s v="USINAR DIMENSÕES EM ACABAMENTO." u="1"/>
        <s v="EXECUTAR (02X) ROSCA M42 PARA IÇAMENTO." u="1"/>
        <s v="ACABAMENTO CONFORME DESENHO." u="1"/>
        <s v="EXECUTAR (24X) ROSCAS M42 EM AMBAS AS FACES." u="1"/>
        <s v="ROSCAS M20, 1/2&quot; NPT E 3/4&quot; BSP." u="1"/>
        <s v="DESBASTE E ACABAMENTO." u="1"/>
        <s v="DIÂMETRO INTERNO ACABAMENTO." u="1"/>
        <s v="DESBASTE FACES/DIÂMETROS (3MM SOBREMETAL)." u="1"/>
        <s v="DESBASTE FACES/DIÂMETROS (3MM)" u="1"/>
        <s v="Torno Horiz. Schiess KZ-200 2000 (Usinar dimensões em acabamento conforme desenho)" u="1"/>
        <e v="#REF!" u="1"/>
        <s v="LAUDO EM EIXO" u="1"/>
        <s v="SERVIÇO EM EIXO" u="1"/>
        <s v="" u="1"/>
        <s v="USINAR ACABAMENTO APÓS FRESAMENTO DOS DENTES DA ENGRENAGEM." u="1"/>
        <m u="1"/>
        <s v="NOVO" u="1"/>
        <s v="LIB. DO FUNDIDO" u="1"/>
      </sharedItems>
    </cacheField>
    <cacheField name="RECURSO" numFmtId="0">
      <sharedItems containsMixedTypes="1" containsNumber="1" containsInteger="1" minValue="1" maxValue="613"/>
    </cacheField>
    <cacheField name="DESCR_RECURSO" numFmtId="0">
      <sharedItems containsBlank="1"/>
    </cacheField>
    <cacheField name="HR Prev." numFmtId="0">
      <sharedItems containsString="0" containsBlank="1" containsNumber="1" minValue="0.41666666666666669" maxValue="70"/>
    </cacheField>
    <cacheField name="HR Realz." numFmtId="0">
      <sharedItems containsString="0" containsBlank="1" containsNumber="1" minValue="1" maxValue="12.35"/>
    </cacheField>
    <cacheField name="DATA PLANJ." numFmtId="14">
      <sharedItems containsDate="1" containsBlank="1" containsMixedTypes="1" minDate="2025-06-18T00:00:00" maxDate="2026-08-22T00:00:00"/>
    </cacheField>
    <cacheField name="DATA REAL" numFmtId="14">
      <sharedItems containsDate="1" containsBlank="1" containsMixedTypes="1" minDate="2025-06-18T00:00:00" maxDate="2026-07-01T00:00:00"/>
    </cacheField>
    <cacheField name="SEM. PLANEJ." numFmtId="0">
      <sharedItems containsMixedTypes="1" containsNumber="1" containsInteger="1" minValue="1" maxValue="53"/>
    </cacheField>
    <cacheField name="SEM. REAL." numFmtId="0">
      <sharedItems containsMixedTypes="1" containsNumber="1" containsInteger="1" minValue="5" maxValue="52"/>
    </cacheField>
    <cacheField name="MÊS" numFmtId="0">
      <sharedItems containsBlank="1"/>
    </cacheField>
    <cacheField name="ANO" numFmtId="0">
      <sharedItems containsBlank="1"/>
    </cacheField>
    <cacheField name="CONTR. DE ATUALIZ." numFmtId="2">
      <sharedItems containsMixedTypes="1" containsNumber="1" containsInteger="1" minValue="1" maxValue="1"/>
    </cacheField>
  </cacheFields>
  <extLst>
    <ext xmlns:x14="http://schemas.microsoft.com/office/spreadsheetml/2009/9/main" uri="{725AE2AE-9491-48be-B2B4-4EB974FC3084}">
      <x14:pivotCacheDefinition pivotCacheId="4935273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7">
  <r>
    <s v="-"/>
    <s v="PV"/>
    <n v="2118"/>
    <n v="1"/>
    <s v=" UNION AGRO. CANEROS UNAGRO S.A."/>
    <s v="CAMISA SUP. AD. Ø ATÉ 1260mm, FR. 1,5&quot; - MDA 84&quot; (A)"/>
    <s v="PC"/>
    <s v="6770-1"/>
    <n v="1"/>
    <x v="0"/>
    <s v="A&amp;E"/>
    <n v="101373"/>
    <n v="1"/>
    <s v="Convencional"/>
    <m/>
    <s v="84&quot;"/>
    <s v="46B/21"/>
    <s v="FUNDIÇÃO"/>
    <x v="0"/>
    <n v="1"/>
    <s v="FUNDIÇÃO MORENO"/>
    <n v="1"/>
    <m/>
    <d v="2025-10-24T00:00:00"/>
    <d v="2025-10-24T00:00:00"/>
    <n v="43"/>
    <n v="43"/>
    <s v="out"/>
    <s v="2025"/>
    <n v="1"/>
  </r>
  <r>
    <s v="-"/>
    <s v="PV"/>
    <n v="2118"/>
    <n v="1"/>
    <s v=" UNION AGRO. CANEROS UNAGRO S.A."/>
    <s v="CAMISA SUP. AD. Ø ATÉ 1260mm, FR. 1,5&quot; - MDA 84&quot; (A)"/>
    <s v="PC"/>
    <s v="6770-1"/>
    <n v="1"/>
    <x v="0"/>
    <s v="A&amp;E"/>
    <n v="101373"/>
    <n v="1"/>
    <s v="Convencional"/>
    <m/>
    <s v="84&quot;"/>
    <s v="46B/21"/>
    <s v="USINAGEM"/>
    <x v="1"/>
    <n v="561"/>
    <s v="TORNO HORIZONTAL NILES - [561]"/>
    <n v="21.599999999999998"/>
    <m/>
    <d v="2026-03-28T00:00:00"/>
    <d v="2026-03-28T00:00:00"/>
    <n v="13"/>
    <n v="13"/>
    <s v="mar"/>
    <s v="2026"/>
    <n v="1"/>
  </r>
  <r>
    <s v="-"/>
    <s v="PV"/>
    <n v="2118"/>
    <n v="1"/>
    <s v=" UNION AGRO. CANEROS UNAGRO S.A."/>
    <s v="CAMISA SUP. AD. Ø ATÉ 1260mm, FR. 1,5&quot; - MDA 84&quot; (A)"/>
    <s v="PC"/>
    <s v="6770-1"/>
    <n v="1"/>
    <x v="0"/>
    <s v="A&amp;E"/>
    <n v="101373"/>
    <n v="1"/>
    <s v="Convencional"/>
    <m/>
    <s v="84&quot;"/>
    <s v="46B/21"/>
    <s v="USINAGEM"/>
    <x v="2"/>
    <n v="210"/>
    <s v="MANDRILH. SCHIESS A.G. FB 28 / 16 - [210]"/>
    <n v="8.1818181818181817"/>
    <m/>
    <d v="2026-03-29T00:00:00"/>
    <d v="2026-03-29T00:00:00"/>
    <n v="13"/>
    <n v="13"/>
    <s v="mar"/>
    <s v="2026"/>
    <n v="1"/>
  </r>
  <r>
    <s v="-"/>
    <s v="PV"/>
    <n v="2118"/>
    <n v="1"/>
    <s v=" UNION AGRO. CANEROS UNAGRO S.A."/>
    <s v="CAMISA SUP. AD. Ø ATÉ 1260mm, FR. 1,5&quot; - MDA 84&quot; (A)"/>
    <s v="PC"/>
    <s v="6770-1"/>
    <n v="1"/>
    <x v="0"/>
    <s v="A&amp;E"/>
    <m/>
    <n v="1"/>
    <s v="Convencional"/>
    <m/>
    <s v="84&quot;"/>
    <s v="46B/21"/>
    <s v="USINAGEM"/>
    <x v="3"/>
    <n v="89"/>
    <s v="MONTAGEM (MONTAGEM DE MOENDA) - [89]"/>
    <n v="19"/>
    <m/>
    <d v="2026-04-01T00:00:00"/>
    <m/>
    <n v="14"/>
    <s v=""/>
    <s v="abr"/>
    <s v="2026"/>
    <s v=""/>
  </r>
  <r>
    <s v="-"/>
    <s v="PV"/>
    <n v="2118"/>
    <n v="1"/>
    <s v=" UNION AGRO. CANEROS UNAGRO S.A."/>
    <s v="CAMISA SUP. AD. Ø ATÉ 1260mm, FR. 1,5&quot; - MDA 84&quot; (A)"/>
    <s v="PC"/>
    <s v="6770-1"/>
    <n v="1"/>
    <x v="0"/>
    <s v="A&amp;E"/>
    <m/>
    <n v="1"/>
    <s v="Convencional"/>
    <m/>
    <s v="84&quot;"/>
    <s v="46B/21"/>
    <s v="USINAGEM"/>
    <x v="4"/>
    <n v="489"/>
    <s v="BROQUEADORA - [489]"/>
    <n v="11.945454545454545"/>
    <m/>
    <d v="2026-05-25T00:00:00"/>
    <d v="2026-05-25T00:00:00"/>
    <n v="22"/>
    <n v="22"/>
    <s v="mai"/>
    <s v="2026"/>
    <n v="1"/>
  </r>
  <r>
    <s v="-"/>
    <s v="PV"/>
    <n v="2118"/>
    <n v="1"/>
    <s v=" UNION AGRO. CANEROS UNAGRO S.A."/>
    <s v="CAMISA SUP. AD. Ø ATÉ 1260mm, FR. 1,5&quot; - MDA 84&quot; (A)"/>
    <s v="PC"/>
    <s v="6770-1"/>
    <n v="1"/>
    <x v="0"/>
    <s v="A&amp;E"/>
    <m/>
    <n v="1"/>
    <s v="Convencional"/>
    <m/>
    <s v="84&quot;"/>
    <s v="46B/21"/>
    <s v="EMCAMISAMENTO"/>
    <x v="5"/>
    <n v="194"/>
    <s v="FORNO AQUECIMENTO CAMISAS (DRAGÃOZINHO) - [194]"/>
    <n v="2.0499999999999998"/>
    <m/>
    <d v="2026-04-28T00:00:00"/>
    <m/>
    <n v="18"/>
    <s v=""/>
    <s v="abr"/>
    <s v="2026"/>
    <s v=""/>
  </r>
  <r>
    <s v="-"/>
    <s v="PV"/>
    <n v="2118"/>
    <n v="1"/>
    <s v=" UNION AGRO. CANEROS UNAGRO S.A."/>
    <s v="CAMISA SUP. AD. Ø ATÉ 1260mm, FR. 1,5&quot; - MDA 84&quot; (A)"/>
    <s v="PC"/>
    <s v="6770-1"/>
    <n v="1"/>
    <x v="0"/>
    <s v="A&amp;E"/>
    <m/>
    <n v="1"/>
    <s v="Convencional"/>
    <m/>
    <s v="84&quot;"/>
    <s v="46B/21"/>
    <s v="EXPEDIÇÃO"/>
    <x v="6"/>
    <n v="2"/>
    <s v="EXPEDIÇÃO"/>
    <n v="1"/>
    <m/>
    <d v="2026-04-30T00:00:00"/>
    <m/>
    <n v="18"/>
    <s v=""/>
    <s v="abr"/>
    <s v="2026"/>
    <s v=""/>
  </r>
  <r>
    <s v="-"/>
    <s v="PV"/>
    <n v="2118"/>
    <n v="1"/>
    <s v="RAIZEN BARRA BONITA"/>
    <s v="CAMISA INF Ø1200 84&quot;"/>
    <s v="PC"/>
    <s v="6728-1"/>
    <n v="1"/>
    <x v="0"/>
    <s v="A&amp;E"/>
    <m/>
    <n v="1"/>
    <s v="Convencional"/>
    <m/>
    <s v="84&quot;"/>
    <n v="6032"/>
    <s v="FUNDIÇÃO"/>
    <x v="0"/>
    <n v="1"/>
    <s v="FUNDIÇÃO MORENO"/>
    <n v="1"/>
    <n v="1"/>
    <d v="2025-10-24T00:00:00"/>
    <m/>
    <n v="43"/>
    <s v=""/>
    <s v="out"/>
    <s v="2025"/>
    <s v=""/>
  </r>
  <r>
    <s v="-"/>
    <s v="PV"/>
    <n v="2118"/>
    <n v="1"/>
    <s v="RAIZEN BARRA BONITA"/>
    <s v="CAMISA INF Ø1200 84&quot;"/>
    <s v="PC"/>
    <s v="6728-1"/>
    <n v="1"/>
    <x v="0"/>
    <s v="A&amp;E"/>
    <m/>
    <n v="1"/>
    <s v="Convencional"/>
    <m/>
    <s v="84&quot;"/>
    <n v="6032"/>
    <s v="USINAGEM"/>
    <x v="1"/>
    <n v="561"/>
    <s v="TORNO HORIZONTAL NILES - [561]"/>
    <n v="21.599999999999998"/>
    <n v="12.35"/>
    <d v="2026-03-28T00:00:00"/>
    <m/>
    <n v="13"/>
    <s v=""/>
    <s v="mar"/>
    <s v="2026"/>
    <s v=""/>
  </r>
  <r>
    <s v="-"/>
    <s v="PV"/>
    <n v="2118"/>
    <n v="1"/>
    <s v="RAIZEN BARRA BONITA"/>
    <s v="CAMISA INF Ø1200 84&quot;"/>
    <s v="PC"/>
    <s v="6728-1"/>
    <n v="1"/>
    <x v="0"/>
    <s v="A&amp;E"/>
    <m/>
    <n v="1"/>
    <s v="Convencional"/>
    <m/>
    <s v="84&quot;"/>
    <n v="6032"/>
    <s v="USINAGEM"/>
    <x v="2"/>
    <n v="210"/>
    <s v="MANDRILH. SCHIESS A.G. FB 28 / 16 - [210]"/>
    <n v="8.1818181818181817"/>
    <m/>
    <d v="2026-03-29T00:00:00"/>
    <m/>
    <n v="13"/>
    <s v=""/>
    <s v="mar"/>
    <s v="2026"/>
    <s v=""/>
  </r>
  <r>
    <s v="-"/>
    <s v="PV"/>
    <n v="2118"/>
    <n v="1"/>
    <s v="RAIZEN BARRA BONITA"/>
    <s v="CAMISA INF Ø1200 84&quot;"/>
    <s v="PC"/>
    <s v="6728-1"/>
    <n v="1"/>
    <x v="0"/>
    <s v="A&amp;E"/>
    <m/>
    <n v="1"/>
    <s v="Convencional"/>
    <m/>
    <s v="84&quot;"/>
    <n v="6032"/>
    <s v="USINAGEM"/>
    <x v="4"/>
    <n v="489"/>
    <s v="BROQUEADORA - [489]"/>
    <n v="11.945454545454545"/>
    <m/>
    <d v="2026-04-07T00:00:00"/>
    <m/>
    <n v="15"/>
    <s v=""/>
    <s v="abr"/>
    <s v="2026"/>
    <s v=""/>
  </r>
  <r>
    <s v="-"/>
    <s v="PV"/>
    <n v="2118"/>
    <n v="1"/>
    <s v="RAIZEN BARRA BONITA"/>
    <s v="CAMISA INF Ø1200 84&quot;"/>
    <s v="PC"/>
    <s v="6728-1"/>
    <n v="1"/>
    <x v="0"/>
    <s v="A&amp;E"/>
    <m/>
    <n v="1"/>
    <s v="Convencional"/>
    <m/>
    <s v="84&quot;"/>
    <n v="6032"/>
    <s v="EMCAMISAMENTO"/>
    <x v="5"/>
    <n v="194"/>
    <s v="FORNO AQUECIMENTO CAMISAS (DRAGÃOZINHO) - [194]"/>
    <n v="2.0499999999999998"/>
    <m/>
    <d v="2026-04-28T00:00:00"/>
    <m/>
    <n v="18"/>
    <s v=""/>
    <s v="abr"/>
    <s v="2026"/>
    <s v=""/>
  </r>
  <r>
    <s v="-"/>
    <s v="PV"/>
    <n v="2118"/>
    <n v="1"/>
    <s v="RAIZEN BARRA BONITA"/>
    <s v="CAMISA INF Ø1200 84&quot;"/>
    <s v="PC"/>
    <s v="6728-1"/>
    <n v="1"/>
    <x v="0"/>
    <s v="A&amp;E"/>
    <m/>
    <n v="1"/>
    <s v="Convencional"/>
    <m/>
    <s v="84&quot;"/>
    <n v="6032"/>
    <s v="EXPEDIÇÃO"/>
    <x v="6"/>
    <n v="2"/>
    <s v="EXPEDIÇÃO"/>
    <n v="1"/>
    <m/>
    <d v="2026-04-30T00:00:00"/>
    <m/>
    <n v="18"/>
    <s v=""/>
    <s v="abr"/>
    <s v="2026"/>
    <s v=""/>
  </r>
  <r>
    <s v="27190-5"/>
    <s v="PV"/>
    <n v="2079"/>
    <n v="1"/>
    <s v="RAIZEN ENERGIA S.A - VALE DO ROSÁRIO"/>
    <s v="CAMISA RP Ø1000 72&quot;"/>
    <s v="PC"/>
    <s v="6733-1"/>
    <n v="1"/>
    <x v="0"/>
    <s v="A&amp;E"/>
    <n v="101402"/>
    <n v="1"/>
    <s v="Convencional"/>
    <m/>
    <s v="75&quot;"/>
    <s v="11PF"/>
    <s v="FUNDIÇÃO"/>
    <x v="0"/>
    <n v="1"/>
    <s v="FUNDIÇÃO MORENO"/>
    <n v="1"/>
    <n v="1"/>
    <d v="2025-11-20T00:00:00"/>
    <d v="2025-11-20T00:00:00"/>
    <n v="47"/>
    <n v="47"/>
    <s v="nov"/>
    <s v="2025"/>
    <n v="1"/>
  </r>
  <r>
    <s v="27190-5"/>
    <s v="PV"/>
    <n v="2079"/>
    <n v="1"/>
    <s v="RAIZEN ENERGIA S.A - VALE DO ROSÁRIO"/>
    <s v="CAMISA RP Ø1000 72&quot;"/>
    <s v="PC"/>
    <s v="6733-1"/>
    <n v="1"/>
    <x v="0"/>
    <s v="A&amp;E"/>
    <n v="101402"/>
    <n v="1"/>
    <s v="Convencional"/>
    <m/>
    <s v="75&quot;"/>
    <s v="11PF"/>
    <s v="USINAGEM"/>
    <x v="1"/>
    <n v="117"/>
    <s v="TORNO HORIZ. ZERBST FICHER TP-3000 - [117]"/>
    <n v="19.554545454545455"/>
    <m/>
    <d v="2026-02-15T00:00:00"/>
    <d v="2026-02-15T00:00:00"/>
    <n v="7"/>
    <n v="7"/>
    <s v="fev"/>
    <s v="2026"/>
    <n v="1"/>
  </r>
  <r>
    <s v="27190-5"/>
    <s v="PV"/>
    <n v="2079"/>
    <n v="1"/>
    <s v="RAIZEN ENERGIA S.A - VALE DO ROSÁRIO"/>
    <s v="CAMISA RP Ø1000 72&quot;"/>
    <s v="PC"/>
    <s v="6733-1"/>
    <n v="1"/>
    <x v="0"/>
    <s v="A&amp;E"/>
    <n v="101402"/>
    <n v="1"/>
    <s v="Convencional"/>
    <m/>
    <s v="75&quot;"/>
    <s v="11PF"/>
    <s v="USINAGEM"/>
    <x v="2"/>
    <n v="112"/>
    <s v="FURADEIRA RADIAL  HCP - [112]"/>
    <n v="7.4454545454545444"/>
    <m/>
    <d v="2026-02-16T00:00:00"/>
    <d v="2026-02-16T00:00:00"/>
    <n v="8"/>
    <n v="8"/>
    <s v="fev"/>
    <s v="2026"/>
    <n v="1"/>
  </r>
  <r>
    <s v="27190-5"/>
    <s v="PV"/>
    <n v="2079"/>
    <n v="1"/>
    <s v="RAIZEN ENERGIA S.A - VALE DO ROSÁRIO"/>
    <s v="CAMISA RP Ø1000 72&quot;"/>
    <s v="PC"/>
    <s v="6733-1"/>
    <n v="1"/>
    <x v="0"/>
    <s v="A&amp;E"/>
    <m/>
    <n v="1"/>
    <s v="Convencional"/>
    <m/>
    <s v="75&quot;"/>
    <s v="11PF"/>
    <s v="USINAGEM"/>
    <x v="4"/>
    <n v="489"/>
    <s v="BROQUEADORA - [489]"/>
    <n v="10.390909090909089"/>
    <m/>
    <d v="2026-05-06T00:00:00"/>
    <m/>
    <n v="19"/>
    <s v=""/>
    <s v="mai"/>
    <s v="2026"/>
    <s v=""/>
  </r>
  <r>
    <s v="27190-5"/>
    <s v="PV"/>
    <n v="2079"/>
    <n v="1"/>
    <s v="RAIZEN ENERGIA S.A - VALE DO ROSÁRIO"/>
    <s v="CAMISA RP Ø1000 72&quot;"/>
    <s v="PC"/>
    <s v="6733-1"/>
    <n v="1"/>
    <x v="0"/>
    <s v="A&amp;E"/>
    <m/>
    <n v="1"/>
    <s v="Convencional"/>
    <m/>
    <s v="75&quot;"/>
    <s v="11PF"/>
    <s v="EMCAMISAMENTO"/>
    <x v="5"/>
    <n v="194"/>
    <s v="FORNO AQUECIMENTO CAMISAS (DRAGÃOZINHO) - [194]"/>
    <n v="1.6363636363636362"/>
    <m/>
    <d v="2026-07-01T00:00:00"/>
    <m/>
    <n v="27"/>
    <s v=""/>
    <s v="jul"/>
    <s v="2026"/>
    <s v=""/>
  </r>
  <r>
    <s v="27190-5"/>
    <s v="PV"/>
    <n v="2079"/>
    <n v="1"/>
    <s v="RAIZEN ENERGIA S.A - VALE DO ROSÁRIO"/>
    <s v="CAMISA RP Ø1000 72&quot;"/>
    <s v="PC"/>
    <s v="6733-1"/>
    <n v="1"/>
    <x v="0"/>
    <s v="A&amp;E"/>
    <m/>
    <n v="1"/>
    <s v="Convencional"/>
    <m/>
    <s v="75&quot;"/>
    <s v="11PF"/>
    <s v="EXPEDIÇÃO"/>
    <x v="6"/>
    <n v="2"/>
    <s v="EXPEDIÇÃO"/>
    <n v="1"/>
    <m/>
    <d v="2026-05-30T00:00:00"/>
    <m/>
    <n v="22"/>
    <s v=""/>
    <s v="mai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FUNDIÇÃO"/>
    <x v="0"/>
    <n v="1"/>
    <s v="FUNDIÇÃO MORENO"/>
    <n v="1"/>
    <n v="1"/>
    <d v="2026-01-28T00:00:00"/>
    <m/>
    <n v="5"/>
    <s v=""/>
    <s v="jan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USINAGEM"/>
    <x v="7"/>
    <n v="117"/>
    <s v="TORNO HORIZ. ZERBST FICHER TP-3000 - [117]"/>
    <n v="2.5281818181818179"/>
    <m/>
    <d v="2026-04-01T00:00:00"/>
    <m/>
    <n v="14"/>
    <s v=""/>
    <s v="abr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USINAGEM"/>
    <x v="2"/>
    <n v="112"/>
    <s v="FURADEIRA RADIAL  HCP - [112]"/>
    <n v="6.1363636363636358"/>
    <m/>
    <d v="2026-04-01T00:00:00"/>
    <m/>
    <n v="14"/>
    <s v=""/>
    <s v="abr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USINAGEM"/>
    <x v="8"/>
    <n v="613"/>
    <s v="FURADEIRA SKODA - [613]"/>
    <n v="18"/>
    <m/>
    <d v="2026-04-03T00:00:00"/>
    <m/>
    <n v="14"/>
    <s v=""/>
    <s v="abr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MONTAGEM"/>
    <x v="3"/>
    <n v="89"/>
    <s v="MONTAGEM (MONTAGEM DE MOENDA) - [89]"/>
    <n v="9"/>
    <m/>
    <d v="2026-04-04T00:00:00"/>
    <m/>
    <n v="14"/>
    <s v=""/>
    <s v="abr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USINAGEM"/>
    <x v="9"/>
    <n v="117"/>
    <s v="TORNO HORIZ. ZERBST FICHER TP-3000 - [117]"/>
    <n v="7.5618409090909093"/>
    <m/>
    <d v="2026-04-05T00:00:00"/>
    <m/>
    <n v="14"/>
    <s v=""/>
    <s v="abr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USINAGEM"/>
    <x v="4"/>
    <n v="489"/>
    <s v="BROQUEADORA - [489]"/>
    <n v="9.4909090909090903"/>
    <m/>
    <d v="2026-04-10T00:00:00"/>
    <m/>
    <n v="15"/>
    <s v=""/>
    <s v="abr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EMCAMISAMENTO"/>
    <x v="5"/>
    <n v="194"/>
    <s v="FORNO AQUECIMENTO CAMISAS (DRAGÃOZINHO) - [194]"/>
    <n v="1.4318181818181819"/>
    <m/>
    <d v="2026-04-29T00:00:00"/>
    <m/>
    <n v="18"/>
    <s v=""/>
    <s v="abr"/>
    <s v="2026"/>
    <s v=""/>
  </r>
  <r>
    <s v="27321-8"/>
    <s v="PV"/>
    <n v="2080"/>
    <n v="1"/>
    <s v="RAIZEN SÃO FRANCISCO"/>
    <s v="CAMISA AD Ø1050 66&quot;"/>
    <s v="PC"/>
    <s v="6725-1"/>
    <n v="1"/>
    <x v="0"/>
    <s v="A&amp;E"/>
    <m/>
    <n v="1"/>
    <s v="Drenagem"/>
    <m/>
    <s v="66&quot;"/>
    <n v="44"/>
    <s v="EXPEDIÇÃO"/>
    <x v="6"/>
    <n v="2"/>
    <s v="EXPEDIÇÃO"/>
    <n v="1"/>
    <m/>
    <d v="2026-04-30T00:00:00"/>
    <m/>
    <n v="18"/>
    <s v=""/>
    <s v="abr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FUNDIÇÃO"/>
    <x v="0"/>
    <n v="1"/>
    <s v="FUNDIÇÃO MORENO"/>
    <n v="1"/>
    <n v="1"/>
    <d v="2026-01-28T00:00:00"/>
    <m/>
    <n v="5"/>
    <s v=""/>
    <s v="jan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USINAGEM"/>
    <x v="7"/>
    <n v="117"/>
    <s v="TORNO HORIZ. ZERBST FICHER TP-3000 - [117]"/>
    <n v="2.5281818181818179"/>
    <m/>
    <d v="2026-04-02T00:00:00"/>
    <m/>
    <n v="14"/>
    <s v=""/>
    <s v="abr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USINAGEM"/>
    <x v="2"/>
    <n v="112"/>
    <s v="FURADEIRA RADIAL  HCP - [112]"/>
    <n v="6.1363636363636358"/>
    <m/>
    <d v="2026-04-03T00:00:00"/>
    <m/>
    <n v="14"/>
    <s v=""/>
    <s v="abr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USINAGEM"/>
    <x v="8"/>
    <n v="613"/>
    <s v="FURADEIRA SKODA - [613]"/>
    <n v="18"/>
    <m/>
    <d v="2026-04-04T00:00:00"/>
    <m/>
    <n v="14"/>
    <s v=""/>
    <s v="abr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MONTAGEM"/>
    <x v="3"/>
    <n v="89"/>
    <s v="MONTAGEM (MONTAGEM DE MOENDA) - [89]"/>
    <n v="9"/>
    <m/>
    <d v="2026-04-05T00:00:00"/>
    <m/>
    <n v="14"/>
    <s v=""/>
    <s v="abr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USINAGEM"/>
    <x v="9"/>
    <n v="117"/>
    <s v="TORNO HORIZ. ZERBST FICHER TP-3000 - [117]"/>
    <n v="7.5618409090909093"/>
    <m/>
    <d v="2026-04-06T00:00:00"/>
    <m/>
    <n v="15"/>
    <s v=""/>
    <s v="abr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USINAGEM"/>
    <x v="4"/>
    <n v="489"/>
    <s v="BROQUEADORA - [489]"/>
    <n v="9.4909090909090903"/>
    <m/>
    <d v="2026-04-11T00:00:00"/>
    <m/>
    <n v="15"/>
    <s v=""/>
    <s v="abr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EMCAMISAMENTO"/>
    <x v="5"/>
    <n v="194"/>
    <s v="FORNO AQUECIMENTO CAMISAS (DRAGÃOZINHO) - [194]"/>
    <n v="1.4318181818181819"/>
    <m/>
    <d v="2026-05-06T00:00:00"/>
    <m/>
    <n v="19"/>
    <s v=""/>
    <s v="mai"/>
    <s v="2026"/>
    <s v=""/>
  </r>
  <r>
    <s v="27321-9"/>
    <s v="PV"/>
    <n v="2080"/>
    <n v="2"/>
    <s v="RAIZEN SÃO FRANCISCO"/>
    <s v="CAMISA AD Ø1050 66&quot;"/>
    <s v="PC"/>
    <s v="6726-1"/>
    <n v="1"/>
    <x v="0"/>
    <s v="A&amp;E"/>
    <m/>
    <n v="1"/>
    <s v="Drenagem"/>
    <m/>
    <s v="66&quot;"/>
    <n v="33"/>
    <s v="EXPEDIÇÃO"/>
    <x v="6"/>
    <n v="2"/>
    <s v="EXPEDIÇÃO"/>
    <n v="1"/>
    <m/>
    <d v="2026-05-30T00:00:00"/>
    <m/>
    <n v="22"/>
    <s v=""/>
    <s v="mai"/>
    <s v="2026"/>
    <s v=""/>
  </r>
  <r>
    <s v="27321-10"/>
    <s v="PV"/>
    <n v="2081"/>
    <n v="1"/>
    <s v="RAIZEN UNIVALEM"/>
    <s v="CAMISA RP Ø950 60&quot;"/>
    <s v="PC"/>
    <s v="6729-1"/>
    <n v="1"/>
    <x v="0"/>
    <s v="A&amp;E"/>
    <s v=""/>
    <n v="1"/>
    <s v="Convencional"/>
    <m/>
    <s v="60&quot;"/>
    <s v="DEP5"/>
    <s v="FUNDIÇÃO"/>
    <x v="0"/>
    <n v="1"/>
    <s v="FUNDIÇÃO MORENO"/>
    <n v="1"/>
    <n v="1"/>
    <d v="2026-01-28T00:00:00"/>
    <d v="2026-01-28T00:00:00"/>
    <n v="5"/>
    <n v="5"/>
    <s v="jan"/>
    <s v="2026"/>
    <n v="1"/>
  </r>
  <r>
    <s v="27321-10"/>
    <s v="PV"/>
    <n v="2081"/>
    <n v="1"/>
    <s v="RAIZEN UNIVALEM"/>
    <s v="CAMISA RP Ø950 60&quot;"/>
    <s v="PC"/>
    <s v="6729-1"/>
    <n v="1"/>
    <x v="0"/>
    <s v="A&amp;E"/>
    <s v=""/>
    <n v="1"/>
    <s v="Convencional"/>
    <m/>
    <s v="60&quot;"/>
    <s v="DEP5"/>
    <s v="USINAGEM"/>
    <x v="1"/>
    <n v="118"/>
    <s v="TORNO HORIZ. ZERBST FICHER TP-4000 - [118]"/>
    <n v="14.318181818181818"/>
    <m/>
    <d v="2026-03-02T00:00:00"/>
    <d v="2026-03-02T00:00:00"/>
    <n v="10"/>
    <n v="10"/>
    <s v="mar"/>
    <s v="2026"/>
    <n v="1"/>
  </r>
  <r>
    <s v="27321-10"/>
    <s v="PV"/>
    <n v="2081"/>
    <n v="1"/>
    <s v="RAIZEN UNIVALEM"/>
    <s v="CAMISA RP Ø950 60&quot;"/>
    <s v="PC"/>
    <s v="6729-1"/>
    <n v="1"/>
    <x v="0"/>
    <s v="A&amp;E"/>
    <s v=""/>
    <n v="1"/>
    <s v="Convencional"/>
    <m/>
    <s v="60&quot;"/>
    <s v="DEP5"/>
    <s v="USINAGEM"/>
    <x v="2"/>
    <n v="112"/>
    <s v="FURADEIRA RADIAL  HCP - [112]"/>
    <n v="6.1363636363636358"/>
    <m/>
    <d v="2026-03-03T00:00:00"/>
    <d v="2026-03-03T00:00:00"/>
    <n v="10"/>
    <n v="10"/>
    <s v="mar"/>
    <s v="2026"/>
    <n v="1"/>
  </r>
  <r>
    <s v="27321-10"/>
    <s v="PV"/>
    <n v="2081"/>
    <n v="1"/>
    <s v="RAIZEN UNIVALEM"/>
    <s v="CAMISA RP Ø950 60&quot;"/>
    <s v="PC"/>
    <s v="6729-1"/>
    <n v="1"/>
    <x v="0"/>
    <s v="A&amp;E"/>
    <m/>
    <n v="1"/>
    <s v="Convencional"/>
    <m/>
    <s v="60&quot;"/>
    <s v="DEP5"/>
    <s v="USINAGEM"/>
    <x v="4"/>
    <n v="489"/>
    <s v="BROQUEADORA - [489]"/>
    <n v="8.5090909090909079"/>
    <m/>
    <d v="2026-05-06T00:00:00"/>
    <m/>
    <n v="19"/>
    <s v=""/>
    <s v="mai"/>
    <s v="2026"/>
    <s v=""/>
  </r>
  <r>
    <s v="27321-10"/>
    <s v="PV"/>
    <n v="2081"/>
    <n v="1"/>
    <s v="RAIZEN UNIVALEM"/>
    <s v="CAMISA RP Ø950 60&quot;"/>
    <s v="PC"/>
    <s v="6729-1"/>
    <n v="1"/>
    <x v="0"/>
    <s v="A&amp;E"/>
    <m/>
    <n v="1"/>
    <s v="Convencional"/>
    <m/>
    <s v="60&quot;"/>
    <s v="DEP5"/>
    <s v="EMCAMISAMENTO"/>
    <x v="5"/>
    <n v="194"/>
    <s v="FORNO AQUECIMENTO CAMISAS (DRAGÃOZINHO) - [194]"/>
    <n v="1.2272727272727273"/>
    <m/>
    <d v="2026-05-08T00:00:00"/>
    <m/>
    <n v="19"/>
    <s v=""/>
    <s v="mai"/>
    <s v="2026"/>
    <s v=""/>
  </r>
  <r>
    <s v="27321-10"/>
    <s v="PV"/>
    <n v="2081"/>
    <n v="1"/>
    <s v="RAIZEN UNIVALEM"/>
    <s v="CAMISA RP Ø950 60&quot;"/>
    <s v="PC"/>
    <s v="6729-1"/>
    <n v="1"/>
    <x v="0"/>
    <s v="A&amp;E"/>
    <m/>
    <n v="1"/>
    <s v="Convencional"/>
    <m/>
    <s v="60&quot;"/>
    <s v="DEP5"/>
    <s v="EXPEDIÇÃO"/>
    <x v="6"/>
    <n v="2"/>
    <s v="EXPEDIÇÃO"/>
    <n v="1"/>
    <m/>
    <d v="2026-05-30T00:00:00"/>
    <m/>
    <n v="22"/>
    <s v=""/>
    <s v="mai"/>
    <s v="2026"/>
    <s v=""/>
  </r>
  <r>
    <s v="27321-11"/>
    <s v="PV"/>
    <n v="2082"/>
    <n v="1"/>
    <s v="RAIZEN TARUMA"/>
    <s v="CAMISA RP Ø1080 78&quot;"/>
    <s v="PC"/>
    <s v="6767-1"/>
    <n v="1"/>
    <x v="0"/>
    <s v="A&amp;E"/>
    <m/>
    <n v="1"/>
    <s v="Convencional"/>
    <m/>
    <s v="78&quot;"/>
    <s v="P112"/>
    <s v="FUNDIÇÃO"/>
    <x v="0"/>
    <n v="1"/>
    <s v="FUNDIÇÃO MORENO"/>
    <n v="1"/>
    <n v="1"/>
    <d v="2026-01-28T00:00:00"/>
    <d v="2026-01-28T00:00:00"/>
    <n v="5"/>
    <n v="5"/>
    <s v="jan"/>
    <s v="2026"/>
    <n v="1"/>
  </r>
  <r>
    <s v="27321-11"/>
    <s v="PV"/>
    <n v="2082"/>
    <n v="1"/>
    <s v="RAIZEN TARUMA"/>
    <s v="CAMISA RP Ø1080 78&quot;"/>
    <s v="PC"/>
    <s v="6767-1"/>
    <n v="1"/>
    <x v="0"/>
    <s v="A&amp;E"/>
    <m/>
    <n v="1"/>
    <s v="Convencional"/>
    <m/>
    <s v="78&quot;"/>
    <s v="P112"/>
    <s v="USINAGEM"/>
    <x v="1"/>
    <n v="561"/>
    <s v="TORNO HORIZONTAL NILES - [561]"/>
    <n v="20.25"/>
    <m/>
    <d v="2026-06-17T00:00:00"/>
    <m/>
    <n v="25"/>
    <s v=""/>
    <s v="jun"/>
    <s v="2026"/>
    <s v=""/>
  </r>
  <r>
    <s v="27321-11"/>
    <s v="PV"/>
    <n v="2082"/>
    <n v="1"/>
    <s v="RAIZEN TARUMA"/>
    <s v="CAMISA RP Ø1080 78&quot;"/>
    <s v="PC"/>
    <s v="6767-1"/>
    <n v="1"/>
    <x v="0"/>
    <s v="A&amp;E"/>
    <m/>
    <n v="1"/>
    <s v="Convencional"/>
    <m/>
    <s v="78&quot;"/>
    <s v="P112"/>
    <s v="USINAGEM"/>
    <x v="2"/>
    <n v="210"/>
    <s v="MANDRILH. SCHIESS A.G. FB 28 / 16 - [210]"/>
    <n v="7.4454545454545444"/>
    <m/>
    <d v="2026-03-11T00:00:00"/>
    <m/>
    <n v="11"/>
    <s v=""/>
    <s v="mar"/>
    <s v="2026"/>
    <s v=""/>
  </r>
  <r>
    <s v="27321-11"/>
    <s v="PV"/>
    <n v="2082"/>
    <n v="1"/>
    <s v="RAIZEN TARUMA"/>
    <s v="CAMISA RP Ø1080 78&quot;"/>
    <s v="PC"/>
    <s v="6767-1"/>
    <n v="1"/>
    <x v="0"/>
    <s v="A&amp;E"/>
    <m/>
    <n v="1"/>
    <s v="Convencional"/>
    <m/>
    <s v="78&quot;"/>
    <s v="P112"/>
    <s v="USINAGEM"/>
    <x v="4"/>
    <n v="489"/>
    <s v="BROQUEADORA - [489]"/>
    <n v="10.799999999999999"/>
    <m/>
    <d v="2026-05-18T00:00:00"/>
    <m/>
    <n v="21"/>
    <s v=""/>
    <s v="mai"/>
    <s v="2026"/>
    <s v=""/>
  </r>
  <r>
    <s v="27321-11"/>
    <s v="PV"/>
    <n v="2082"/>
    <n v="1"/>
    <s v="RAIZEN TARUMA"/>
    <s v="CAMISA RP Ø1080 78&quot;"/>
    <s v="PC"/>
    <s v="6767-1"/>
    <n v="1"/>
    <x v="0"/>
    <s v="A&amp;E"/>
    <m/>
    <n v="1"/>
    <s v="Convencional"/>
    <m/>
    <s v="78&quot;"/>
    <s v="P112"/>
    <s v="EMCAMISAMENTO"/>
    <x v="5"/>
    <n v="194"/>
    <s v="FORNO AQUECIMENTO CAMISAS (DRAGÃOZINHO) - [194]"/>
    <n v="2.0454545454545454"/>
    <m/>
    <m/>
    <m/>
    <n v="1"/>
    <s v=""/>
    <s v=""/>
    <s v=""/>
    <s v=""/>
  </r>
  <r>
    <s v="27321-11"/>
    <s v="PV"/>
    <n v="2082"/>
    <n v="1"/>
    <s v="RAIZEN TARUMA"/>
    <s v="CAMISA RP Ø1080 78&quot;"/>
    <s v="PC"/>
    <s v="6767-1"/>
    <n v="1"/>
    <x v="0"/>
    <s v="A&amp;E"/>
    <m/>
    <n v="1"/>
    <s v="Convencional"/>
    <m/>
    <s v="78&quot;"/>
    <s v="P112"/>
    <s v="EXPEDIÇÃO"/>
    <x v="6"/>
    <n v="2"/>
    <s v="EXPEDIÇÃO"/>
    <n v="1"/>
    <m/>
    <d v="2026-05-30T00:00:00"/>
    <m/>
    <n v="22"/>
    <s v=""/>
    <s v="mai"/>
    <s v="2026"/>
    <s v=""/>
  </r>
  <r>
    <s v="27321-12"/>
    <s v="PV"/>
    <n v="2082"/>
    <n v="2"/>
    <s v="RAIZEN TARUMA"/>
    <s v="CAMISA Ø1240 78&quot;"/>
    <s v="PC"/>
    <s v="6768-1"/>
    <n v="1"/>
    <x v="0"/>
    <s v="A&amp;E"/>
    <s v=""/>
    <n v="1"/>
    <s v="Convencional"/>
    <m/>
    <s v="78&quot;"/>
    <s v="s/e"/>
    <s v="FUNDIÇÃO"/>
    <x v="0"/>
    <n v="1"/>
    <s v="FUNDIÇÃO MORENO"/>
    <n v="1"/>
    <n v="1"/>
    <d v="2026-01-28T00:00:00"/>
    <d v="2026-01-28T00:00:00"/>
    <n v="5"/>
    <n v="5"/>
    <s v="jan"/>
    <s v="2026"/>
    <n v="1"/>
  </r>
  <r>
    <s v="27321-12"/>
    <s v="PV"/>
    <n v="2082"/>
    <n v="2"/>
    <s v="RAIZEN TARUMA"/>
    <s v="CAMISA Ø1240 78&quot;"/>
    <s v="PC"/>
    <s v="6768-1"/>
    <n v="1"/>
    <x v="0"/>
    <s v="A&amp;E"/>
    <s v=""/>
    <n v="1"/>
    <s v="Convencional"/>
    <m/>
    <s v="78&quot;"/>
    <s v="s/e"/>
    <s v="USINAGEM"/>
    <x v="1"/>
    <n v="117"/>
    <s v="TORNO HORIZ. ZERBST FICHER TP-3000 - [117]"/>
    <n v="20.25"/>
    <m/>
    <d v="2026-04-05T00:00:00"/>
    <d v="2026-04-05T00:00:00"/>
    <n v="14"/>
    <n v="14"/>
    <s v="abr"/>
    <s v="2026"/>
    <n v="1"/>
  </r>
  <r>
    <s v="27321-12"/>
    <s v="PV"/>
    <n v="2082"/>
    <n v="2"/>
    <s v="RAIZEN TARUMA"/>
    <s v="CAMISA Ø1240 78&quot;"/>
    <s v="PC"/>
    <s v="6768-1"/>
    <n v="1"/>
    <x v="0"/>
    <s v="A&amp;E"/>
    <s v=""/>
    <n v="1"/>
    <s v="Convencional"/>
    <m/>
    <s v="78&quot;"/>
    <s v="s/e"/>
    <s v="USINAGEM"/>
    <x v="2"/>
    <n v="112"/>
    <s v="FURADEIRA RADIAL  HCP - [112]"/>
    <n v="7.4454545454545444"/>
    <m/>
    <d v="2026-04-18T00:00:00"/>
    <d v="2026-04-18T00:00:00"/>
    <n v="16"/>
    <n v="16"/>
    <s v="abr"/>
    <s v="2026"/>
    <n v="1"/>
  </r>
  <r>
    <s v="27321-12"/>
    <m/>
    <m/>
    <m/>
    <s v="RAIZEN TARUMA"/>
    <s v="CAMISA Ø1240 78&quot;"/>
    <s v="PC"/>
    <s v="6768-"/>
    <m/>
    <x v="1"/>
    <m/>
    <m/>
    <m/>
    <m/>
    <m/>
    <s v="78&quot;"/>
    <s v="s/e"/>
    <s v="USINAGEM"/>
    <x v="3"/>
    <n v="89"/>
    <s v="MONTAGEM (MONTAGEM DE MOENDA) - [89]"/>
    <n v="19"/>
    <m/>
    <d v="2026-05-06T00:00:00"/>
    <m/>
    <n v="19"/>
    <s v=""/>
    <m/>
    <m/>
    <s v=""/>
  </r>
  <r>
    <s v="27321-12"/>
    <s v="PV"/>
    <n v="2082"/>
    <n v="2"/>
    <s v="RAIZEN TARUMA"/>
    <s v="CAMISA Ø1240 78&quot;"/>
    <s v="PC"/>
    <s v="6768-1"/>
    <n v="1"/>
    <x v="0"/>
    <s v="A&amp;E"/>
    <m/>
    <n v="1"/>
    <s v="Convencional"/>
    <m/>
    <s v="78&quot;"/>
    <s v="s/e"/>
    <s v="USINAGEM"/>
    <x v="4"/>
    <n v="489"/>
    <s v="BROQUEADORA - [489]"/>
    <n v="10.799999999999999"/>
    <m/>
    <d v="2026-05-06T00:00:00"/>
    <m/>
    <n v="19"/>
    <s v=""/>
    <s v="mai"/>
    <s v="2026"/>
    <s v=""/>
  </r>
  <r>
    <s v="27321-12"/>
    <s v="PV"/>
    <n v="2082"/>
    <n v="2"/>
    <s v="RAIZEN TARUMA"/>
    <s v="CAMISA Ø1240 78&quot;"/>
    <s v="PC"/>
    <s v="6768-1"/>
    <n v="1"/>
    <x v="0"/>
    <s v="A&amp;E"/>
    <m/>
    <n v="1"/>
    <s v="Convencional"/>
    <m/>
    <s v="78&quot;"/>
    <s v="s/e"/>
    <s v="EMCAMISAMENTO"/>
    <x v="5"/>
    <n v="194"/>
    <s v="FORNO AQUECIMENTO CAMISAS (DRAGÃOZINHO) - [194]"/>
    <n v="2.0454545454545454"/>
    <m/>
    <d v="2026-05-07T00:00:00"/>
    <m/>
    <n v="19"/>
    <s v=""/>
    <s v="mai"/>
    <s v="2026"/>
    <s v=""/>
  </r>
  <r>
    <s v="27321-12"/>
    <s v="PV"/>
    <n v="2082"/>
    <n v="2"/>
    <s v="RAIZEN TARUMA"/>
    <s v="CAMISA Ø1240 78&quot;"/>
    <s v="PC"/>
    <s v="6768-1"/>
    <n v="1"/>
    <x v="0"/>
    <s v="A&amp;E"/>
    <m/>
    <n v="1"/>
    <s v="Convencional"/>
    <m/>
    <s v="78&quot;"/>
    <s v="s/e"/>
    <s v="EXPEDIÇÃO"/>
    <x v="6"/>
    <n v="2"/>
    <s v="EXPEDIÇÃO"/>
    <n v="1"/>
    <m/>
    <d v="2026-05-30T00:00:00"/>
    <m/>
    <n v="22"/>
    <s v=""/>
    <s v="mai"/>
    <s v="2026"/>
    <s v=""/>
  </r>
  <r>
    <s v="27321-13"/>
    <s v="PV"/>
    <n v="2083"/>
    <n v="1"/>
    <s v="RAIZEN ENERGIA S.A  ZANIN"/>
    <s v="CAMISA RP Ø940 66&quot;"/>
    <s v="PC"/>
    <s v="6730-1"/>
    <n v="1"/>
    <x v="0"/>
    <s v="A&amp;E"/>
    <m/>
    <n v="1"/>
    <s v="Convencional"/>
    <m/>
    <s v="66&quot;"/>
    <s v="P8"/>
    <s v="FUNDIÇÃO"/>
    <x v="0"/>
    <n v="1"/>
    <s v="FUNDIÇÃO MORENO"/>
    <n v="1"/>
    <n v="1"/>
    <d v="2026-01-28T00:00:00"/>
    <m/>
    <n v="5"/>
    <s v=""/>
    <s v="jan"/>
    <s v="2026"/>
    <s v=""/>
  </r>
  <r>
    <s v="27321-13"/>
    <s v="PV"/>
    <n v="2083"/>
    <n v="1"/>
    <s v="RAIZEN ENERGIA S.A  ZANIN"/>
    <s v="CAMISA RP Ø940 66&quot;"/>
    <s v="PC"/>
    <s v="6730-1"/>
    <n v="1"/>
    <x v="0"/>
    <s v="A&amp;E"/>
    <m/>
    <n v="1"/>
    <s v="Convencional"/>
    <m/>
    <s v="66&quot;"/>
    <s v="P8"/>
    <s v="USINAGEM"/>
    <x v="1"/>
    <n v="118"/>
    <s v="TORNO HORIZ. ZERBST FICHER TP-4000 - [118]"/>
    <n v="15.954545454545453"/>
    <m/>
    <d v="2026-02-15T00:00:00"/>
    <m/>
    <n v="7"/>
    <s v=""/>
    <s v="fev"/>
    <s v="2026"/>
    <s v=""/>
  </r>
  <r>
    <s v="27321-13"/>
    <s v="PV"/>
    <n v="2083"/>
    <n v="1"/>
    <s v="RAIZEN ENERGIA S.A  ZANIN"/>
    <s v="CAMISA RP Ø940 66&quot;"/>
    <s v="PC"/>
    <s v="6730-1"/>
    <n v="1"/>
    <x v="0"/>
    <s v="A&amp;E"/>
    <m/>
    <n v="1"/>
    <s v="Convencional"/>
    <m/>
    <s v="66&quot;"/>
    <s v="P8"/>
    <s v="USINAGEM"/>
    <x v="2"/>
    <n v="112"/>
    <s v="FURADEIRA RADIAL  HCP - [112]"/>
    <n v="6.1363636363636358"/>
    <m/>
    <d v="2026-02-16T00:00:00"/>
    <m/>
    <n v="8"/>
    <s v=""/>
    <s v="fev"/>
    <s v="2026"/>
    <s v=""/>
  </r>
  <r>
    <s v="27321-13"/>
    <s v="PV"/>
    <n v="2083"/>
    <n v="1"/>
    <s v="RAIZEN ENERGIA S.A  ZANIN"/>
    <s v="CAMISA RP Ø940 66&quot;"/>
    <s v="PC"/>
    <s v="6730-1"/>
    <n v="1"/>
    <x v="0"/>
    <s v="A&amp;E"/>
    <m/>
    <n v="1"/>
    <s v="Convencional"/>
    <m/>
    <s v="66&quot;"/>
    <s v="P8"/>
    <s v="USINAGEM"/>
    <x v="4"/>
    <n v="489"/>
    <s v="BROQUEADORA - [489]"/>
    <n v="9.4909090909090903"/>
    <m/>
    <d v="2026-02-19T00:00:00"/>
    <m/>
    <n v="8"/>
    <s v=""/>
    <s v="fev"/>
    <s v="2026"/>
    <s v=""/>
  </r>
  <r>
    <s v="27321-13"/>
    <s v="PV"/>
    <n v="2083"/>
    <n v="1"/>
    <s v="RAIZEN ENERGIA S.A  ZANIN"/>
    <s v="CAMISA RP Ø940 66&quot;"/>
    <s v="PC"/>
    <s v="6730-1"/>
    <n v="1"/>
    <x v="0"/>
    <s v="A&amp;E"/>
    <m/>
    <n v="1"/>
    <s v="Convencional"/>
    <m/>
    <s v="66&quot;"/>
    <s v="P8"/>
    <s v="EMCAMISAMENTO"/>
    <x v="5"/>
    <n v="194"/>
    <s v="FORNO AQUECIMENTO CAMISAS (DRAGÃOZINHO) - [194]"/>
    <n v="1.4318181818181819"/>
    <m/>
    <d v="2026-03-03T00:00:00"/>
    <m/>
    <n v="10"/>
    <s v=""/>
    <s v="mar"/>
    <s v="2026"/>
    <s v=""/>
  </r>
  <r>
    <s v="27321-13"/>
    <s v="PV"/>
    <n v="2083"/>
    <n v="1"/>
    <s v="RAIZEN ENERGIA S.A  ZANIN"/>
    <s v="CAMISA RP Ø940 66&quot;"/>
    <s v="PC"/>
    <s v="6730-1"/>
    <n v="1"/>
    <x v="0"/>
    <s v="A&amp;E"/>
    <m/>
    <n v="1"/>
    <s v="Convencional"/>
    <m/>
    <s v="66&quot;"/>
    <s v="P8"/>
    <s v="EXPEDIÇÃO"/>
    <x v="6"/>
    <n v="2"/>
    <s v="EXPEDIÇÃO"/>
    <n v="1"/>
    <m/>
    <d v="2026-03-20T00:00:00"/>
    <m/>
    <n v="12"/>
    <s v=""/>
    <s v="mar"/>
    <s v="2026"/>
    <s v=""/>
  </r>
  <r>
    <s v="27321-14"/>
    <s v="PV"/>
    <n v="2087"/>
    <n v="1"/>
    <s v="RAÍZEN - UNIDADE SANTA CÂNDIDA"/>
    <s v="CAMISA INF Ø1140 79&quot;"/>
    <s v="PC"/>
    <s v="6732-1"/>
    <n v="1"/>
    <x v="0"/>
    <s v="A&amp;E"/>
    <m/>
    <n v="1"/>
    <s v="Convencional"/>
    <m/>
    <s v="78&quot;"/>
    <n v="62"/>
    <s v="FUNDIÇÃO"/>
    <x v="0"/>
    <n v="1"/>
    <s v="FUNDIÇÃO MORENO"/>
    <n v="1"/>
    <n v="1"/>
    <d v="2026-01-28T00:00:00"/>
    <m/>
    <n v="5"/>
    <s v=""/>
    <s v="jan"/>
    <s v="2026"/>
    <s v=""/>
  </r>
  <r>
    <s v="27321-14"/>
    <s v="PV"/>
    <n v="2087"/>
    <n v="1"/>
    <s v="RAÍZEN - UNIDADE SANTA CÂNDIDA"/>
    <s v="CAMISA INF Ø1140 79&quot;"/>
    <s v="PC"/>
    <s v="6732-1"/>
    <n v="1"/>
    <x v="0"/>
    <s v="A&amp;E"/>
    <m/>
    <n v="1"/>
    <s v="Convencional"/>
    <m/>
    <s v="78&quot;"/>
    <n v="62"/>
    <s v="USINAGEM"/>
    <x v="1"/>
    <n v="117"/>
    <s v="TORNO HORIZ. ZERBST FICHER TP-3000 - [117]"/>
    <n v="20.25"/>
    <m/>
    <d v="2026-04-07T00:00:00"/>
    <m/>
    <n v="15"/>
    <s v=""/>
    <s v="abr"/>
    <s v="2026"/>
    <s v=""/>
  </r>
  <r>
    <s v="27321-14"/>
    <s v="PV"/>
    <n v="2087"/>
    <n v="1"/>
    <s v="RAÍZEN - UNIDADE SANTA CÂNDIDA"/>
    <s v="CAMISA INF Ø1140 79&quot;"/>
    <s v="PC"/>
    <s v="6732-1"/>
    <n v="1"/>
    <x v="0"/>
    <s v="A&amp;E"/>
    <m/>
    <n v="1"/>
    <s v="Convencional"/>
    <m/>
    <s v="78&quot;"/>
    <n v="62"/>
    <s v="USINAGEM"/>
    <x v="2"/>
    <n v="112"/>
    <s v="FURADEIRA RADIAL  HCP - [112]"/>
    <n v="7.4454545454545444"/>
    <m/>
    <d v="2026-04-20T00:00:00"/>
    <m/>
    <n v="17"/>
    <s v=""/>
    <s v="abr"/>
    <s v="2026"/>
    <s v=""/>
  </r>
  <r>
    <s v="27321-14"/>
    <s v="PV"/>
    <n v="2087"/>
    <n v="1"/>
    <s v="RAÍZEN - UNIDADE SANTA CÂNDIDA"/>
    <s v="CAMISA INF Ø1140 79&quot;"/>
    <s v="PC"/>
    <s v="6732-1"/>
    <n v="1"/>
    <x v="0"/>
    <s v="A&amp;E"/>
    <m/>
    <n v="1"/>
    <s v="Convencional"/>
    <m/>
    <s v="78&quot;"/>
    <n v="62"/>
    <s v="USINAGEM"/>
    <x v="4"/>
    <n v="489"/>
    <s v="BROQUEADORA - [489]"/>
    <n v="10.799999999999999"/>
    <m/>
    <d v="2026-04-24T00:00:00"/>
    <m/>
    <n v="17"/>
    <s v=""/>
    <s v="abr"/>
    <s v="2026"/>
    <s v=""/>
  </r>
  <r>
    <s v="27321-14"/>
    <s v="PV"/>
    <n v="2087"/>
    <n v="1"/>
    <s v="RAÍZEN - UNIDADE SANTA CÂNDIDA"/>
    <s v="CAMISA INF Ø1140 79&quot;"/>
    <s v="PC"/>
    <s v="6732-1"/>
    <n v="1"/>
    <x v="0"/>
    <s v="A&amp;E"/>
    <m/>
    <n v="1"/>
    <s v="Convencional"/>
    <m/>
    <s v="78&quot;"/>
    <n v="62"/>
    <s v="EMCAMISAMENTO"/>
    <x v="5"/>
    <n v="194"/>
    <s v="FORNO AQUECIMENTO CAMISAS (DRAGÃOZINHO) - [194]"/>
    <n v="2.0454545454545454"/>
    <m/>
    <d v="2026-04-24T00:00:00"/>
    <m/>
    <n v="17"/>
    <s v=""/>
    <s v="abr"/>
    <s v="2026"/>
    <s v=""/>
  </r>
  <r>
    <s v="27321-14"/>
    <s v="PV"/>
    <n v="2087"/>
    <n v="1"/>
    <s v="RAÍZEN - UNIDADE SANTA CÂNDIDA"/>
    <s v="CAMISA INF Ø1140 79&quot;"/>
    <s v="PC"/>
    <s v="6732-1"/>
    <n v="1"/>
    <x v="0"/>
    <s v="A&amp;E"/>
    <m/>
    <n v="1"/>
    <s v="Convencional"/>
    <m/>
    <s v="78&quot;"/>
    <n v="62"/>
    <s v="EXPEDIÇÃO"/>
    <x v="6"/>
    <n v="2"/>
    <s v="EXPEDIÇÃO"/>
    <n v="1"/>
    <m/>
    <d v="2026-04-30T00:00:00"/>
    <m/>
    <n v="18"/>
    <s v=""/>
    <s v="abr"/>
    <s v="2026"/>
    <s v=""/>
  </r>
  <r>
    <s v="27321-15"/>
    <s v="PV"/>
    <n v="2088"/>
    <n v="1"/>
    <s v="RAIZEN JUNQUEIRA"/>
    <s v="CAMISA INF Ø1220 84&quot;"/>
    <s v="PC"/>
    <s v="6772-1"/>
    <n v="1"/>
    <x v="0"/>
    <s v="A&amp;E"/>
    <m/>
    <n v="1"/>
    <s v="Convencional"/>
    <m/>
    <s v="84&quot;"/>
    <s v="111F"/>
    <s v="FUNDIÇÃO"/>
    <x v="0"/>
    <n v="1"/>
    <s v="FUNDIÇÃO MORENO"/>
    <n v="1"/>
    <n v="1"/>
    <d v="2026-01-28T00:00:00"/>
    <m/>
    <n v="5"/>
    <s v=""/>
    <s v="jan"/>
    <s v="2026"/>
    <s v=""/>
  </r>
  <r>
    <s v="27321-15"/>
    <s v="PV"/>
    <n v="2088"/>
    <n v="1"/>
    <s v="RAIZEN JUNQUEIRA"/>
    <s v="CAMISA INF Ø1220 84&quot;"/>
    <s v="PC"/>
    <s v="6772-1"/>
    <n v="1"/>
    <x v="0"/>
    <s v="A&amp;E"/>
    <m/>
    <n v="1"/>
    <s v="Convencional"/>
    <m/>
    <s v="84&quot;"/>
    <s v="111F"/>
    <s v="USINAGEM"/>
    <x v="1"/>
    <n v="561"/>
    <s v="TORNO HORIZONTAL NILES - [561]"/>
    <n v="21.599999999999998"/>
    <m/>
    <d v="2026-04-20T00:00:00"/>
    <m/>
    <n v="17"/>
    <s v=""/>
    <s v="abr"/>
    <s v="2026"/>
    <s v=""/>
  </r>
  <r>
    <s v="27321-15"/>
    <s v="PV"/>
    <n v="2088"/>
    <n v="1"/>
    <s v="RAIZEN JUNQUEIRA"/>
    <s v="CAMISA INF Ø1220 84&quot;"/>
    <s v="PC"/>
    <s v="6772-1"/>
    <n v="1"/>
    <x v="0"/>
    <s v="A&amp;E"/>
    <m/>
    <n v="1"/>
    <s v="Convencional"/>
    <m/>
    <s v="84&quot;"/>
    <s v="111F"/>
    <s v="USINAGEM"/>
    <x v="2"/>
    <n v="112"/>
    <s v="FURADEIRA RADIAL  HCP - [112]"/>
    <n v="8.1818181818181817"/>
    <m/>
    <d v="2026-04-21T00:00:00"/>
    <m/>
    <n v="17"/>
    <s v=""/>
    <s v="abr"/>
    <s v="2026"/>
    <s v=""/>
  </r>
  <r>
    <s v="27321-15"/>
    <s v="PV"/>
    <n v="2088"/>
    <n v="1"/>
    <s v="RAIZEN JUNQUEIRA"/>
    <s v="CAMISA INF Ø1220 84&quot;"/>
    <s v="PC"/>
    <s v="6772-1"/>
    <n v="1"/>
    <x v="0"/>
    <s v="A&amp;E"/>
    <m/>
    <n v="1"/>
    <s v="Convencional"/>
    <m/>
    <s v="84&quot;"/>
    <s v="111F"/>
    <s v="USINAGEM"/>
    <x v="4"/>
    <n v="489"/>
    <s v="BROQUEADORA - [489]"/>
    <n v="11.945454545454545"/>
    <m/>
    <d v="2026-04-24T00:00:00"/>
    <m/>
    <n v="17"/>
    <s v=""/>
    <s v="abr"/>
    <s v="2026"/>
    <s v=""/>
  </r>
  <r>
    <s v="27321-15"/>
    <s v="PV"/>
    <n v="2088"/>
    <n v="1"/>
    <s v="RAIZEN JUNQUEIRA"/>
    <s v="CAMISA INF Ø1220 84&quot;"/>
    <s v="PC"/>
    <s v="6772-1"/>
    <n v="1"/>
    <x v="0"/>
    <s v="A&amp;E"/>
    <m/>
    <n v="1"/>
    <s v="Convencional"/>
    <m/>
    <s v="84&quot;"/>
    <s v="111F"/>
    <s v="EMCAMISAMENTO"/>
    <x v="5"/>
    <n v="194"/>
    <s v="FORNO AQUECIMENTO CAMISAS (DRAGÃOZINHO) - [194]"/>
    <n v="2.0454545454545454"/>
    <m/>
    <d v="2026-04-24T00:00:00"/>
    <m/>
    <n v="17"/>
    <s v=""/>
    <s v="abr"/>
    <s v="2026"/>
    <s v=""/>
  </r>
  <r>
    <s v="27321-15"/>
    <s v="PV"/>
    <n v="2088"/>
    <n v="1"/>
    <s v="RAIZEN JUNQUEIRA"/>
    <s v="CAMISA INF Ø1220 84&quot;"/>
    <s v="PC"/>
    <s v="6772-1"/>
    <n v="1"/>
    <x v="0"/>
    <s v="A&amp;E"/>
    <m/>
    <n v="1"/>
    <s v="Convencional"/>
    <m/>
    <s v="84&quot;"/>
    <s v="111F"/>
    <s v="EXPEDIÇÃO"/>
    <x v="6"/>
    <n v="2"/>
    <s v="EXPEDIÇÃO"/>
    <n v="1"/>
    <m/>
    <d v="2026-04-30T00:00:00"/>
    <m/>
    <n v="18"/>
    <s v=""/>
    <s v="abr"/>
    <s v="2026"/>
    <s v=""/>
  </r>
  <r>
    <s v="27321-16"/>
    <s v="PV"/>
    <n v="2088"/>
    <n v="2"/>
    <s v="RAIZEN JUNQUEIRA"/>
    <s v="CAMISA INF Ø1270 2200mm"/>
    <s v="PC"/>
    <s v="6773-1"/>
    <n v="1"/>
    <x v="0"/>
    <s v="A&amp;E"/>
    <m/>
    <n v="1"/>
    <s v="Convencional"/>
    <m/>
    <s v="84&quot;"/>
    <s v=""/>
    <s v="FUNDIÇÃO"/>
    <x v="0"/>
    <n v="1"/>
    <s v="FUNDIÇÃO MORENO"/>
    <n v="1"/>
    <n v="1"/>
    <d v="2026-01-28T00:00:00"/>
    <m/>
    <n v="5"/>
    <s v=""/>
    <s v="jan"/>
    <s v="2026"/>
    <s v=""/>
  </r>
  <r>
    <s v="27321-16"/>
    <s v="PV"/>
    <n v="2088"/>
    <n v="2"/>
    <s v="RAIZEN JUNQUEIRA"/>
    <s v="CAMISA INF Ø1270 2200mm"/>
    <s v="PC"/>
    <s v="6773-1"/>
    <n v="1"/>
    <x v="0"/>
    <s v="A&amp;E"/>
    <m/>
    <n v="1"/>
    <s v="Convencional"/>
    <m/>
    <s v="84&quot;"/>
    <s v=""/>
    <s v="USINAGEM"/>
    <x v="1"/>
    <n v="561"/>
    <s v="TORNO HORIZONTAL NILES - [561]"/>
    <n v="21.599999999999998"/>
    <m/>
    <d v="2026-03-03T00:00:00"/>
    <m/>
    <n v="10"/>
    <s v=""/>
    <s v="mar"/>
    <s v="2026"/>
    <s v=""/>
  </r>
  <r>
    <s v="27321-16"/>
    <s v="PV"/>
    <n v="2088"/>
    <n v="2"/>
    <s v="RAIZEN JUNQUEIRA"/>
    <s v="CAMISA INF Ø1270 2200mm"/>
    <s v="PC"/>
    <s v="6773-1"/>
    <n v="1"/>
    <x v="0"/>
    <s v="A&amp;E"/>
    <m/>
    <n v="1"/>
    <s v="Convencional"/>
    <m/>
    <s v="84&quot;"/>
    <s v=""/>
    <s v="USINAGEM"/>
    <x v="2"/>
    <n v="210"/>
    <s v="MANDRILH. SCHIESS A.G. FB 28 / 16 - [210]"/>
    <n v="8.1818181818181817"/>
    <m/>
    <d v="2026-03-04T00:00:00"/>
    <m/>
    <n v="10"/>
    <s v=""/>
    <s v="mar"/>
    <s v="2026"/>
    <s v=""/>
  </r>
  <r>
    <s v="27321-16"/>
    <s v="PV"/>
    <n v="2088"/>
    <n v="2"/>
    <s v="RAIZEN JUNQUEIRA"/>
    <s v="CAMISA INF Ø1270 2200mm"/>
    <s v="PC"/>
    <s v="6773-1"/>
    <n v="1"/>
    <x v="0"/>
    <s v="A&amp;E"/>
    <m/>
    <n v="1"/>
    <s v="Convencional"/>
    <m/>
    <s v="84&quot;"/>
    <s v=""/>
    <s v="USINAGEM"/>
    <x v="4"/>
    <n v="489"/>
    <s v="BROQUEADORA - [489]"/>
    <n v="11.945454545454545"/>
    <m/>
    <d v="2026-03-09T00:00:00"/>
    <m/>
    <n v="11"/>
    <s v=""/>
    <s v="mar"/>
    <s v="2026"/>
    <s v=""/>
  </r>
  <r>
    <s v="27321-16"/>
    <s v="PV"/>
    <n v="2088"/>
    <n v="2"/>
    <s v="RAIZEN JUNQUEIRA"/>
    <s v="CAMISA INF Ø1270 2200mm"/>
    <s v="PC"/>
    <s v="6773-1"/>
    <n v="1"/>
    <x v="0"/>
    <s v="A&amp;E"/>
    <m/>
    <n v="1"/>
    <s v="Convencional"/>
    <m/>
    <s v="84&quot;"/>
    <s v=""/>
    <s v="EMCAMISAMENTO"/>
    <x v="5"/>
    <n v="194"/>
    <s v="FORNO AQUECIMENTO CAMISAS (DRAGÃOZINHO) - [194]"/>
    <n v="2.0454545454545454"/>
    <m/>
    <d v="2026-03-13T00:00:00"/>
    <m/>
    <n v="11"/>
    <s v=""/>
    <s v="mar"/>
    <s v="2026"/>
    <s v=""/>
  </r>
  <r>
    <s v="27321-16"/>
    <s v="PV"/>
    <n v="2088"/>
    <n v="2"/>
    <s v="RAIZEN JUNQUEIRA"/>
    <s v="CAMISA INF Ø1270 2200mm"/>
    <s v="PC"/>
    <s v="6773-1"/>
    <n v="1"/>
    <x v="0"/>
    <s v="A&amp;E"/>
    <m/>
    <n v="1"/>
    <s v="Convencional"/>
    <m/>
    <s v="84&quot;"/>
    <s v=""/>
    <s v="EXPEDIÇÃO"/>
    <x v="6"/>
    <n v="2"/>
    <s v="EXPEDIÇÃO"/>
    <n v="1"/>
    <m/>
    <d v="2026-03-20T00:00:00"/>
    <m/>
    <n v="12"/>
    <s v=""/>
    <s v="mar"/>
    <s v="2026"/>
    <s v=""/>
  </r>
  <r>
    <s v="27321-17"/>
    <s v="PV"/>
    <n v="2088"/>
    <n v="3"/>
    <s v="RAIZEN JUNQUEIRA"/>
    <s v="CAMISA INF Ø1260 84&quot;"/>
    <s v="PC"/>
    <s v="6774-1"/>
    <n v="1"/>
    <x v="0"/>
    <s v="A&amp;E"/>
    <m/>
    <n v="1"/>
    <s v="Convencional"/>
    <m/>
    <s v="84&quot;"/>
    <n v="62"/>
    <s v="FUNDIÇÃO"/>
    <x v="0"/>
    <n v="1"/>
    <s v="FUNDIÇÃO MORENO"/>
    <n v="1"/>
    <n v="1"/>
    <d v="2026-01-30T00:00:00"/>
    <m/>
    <n v="5"/>
    <s v=""/>
    <s v="jan"/>
    <s v="2026"/>
    <s v=""/>
  </r>
  <r>
    <s v="27321-17"/>
    <s v="PV"/>
    <n v="2088"/>
    <n v="3"/>
    <s v="RAIZEN JUNQUEIRA"/>
    <s v="CAMISA INF Ø1260 84&quot;"/>
    <s v="PC"/>
    <s v="6774-1"/>
    <n v="1"/>
    <x v="0"/>
    <s v="A&amp;E"/>
    <m/>
    <n v="1"/>
    <s v="Convencional"/>
    <m/>
    <s v="84&quot;"/>
    <n v="62"/>
    <s v="USINAGEM"/>
    <x v="1"/>
    <n v="561"/>
    <s v="TORNO HORIZONTAL NILES - [561]"/>
    <n v="21.599999999999998"/>
    <m/>
    <d v="2026-04-20T00:00:00"/>
    <m/>
    <n v="17"/>
    <s v=""/>
    <s v="abr"/>
    <s v="2026"/>
    <s v=""/>
  </r>
  <r>
    <s v="27321-17"/>
    <s v="PV"/>
    <n v="2088"/>
    <n v="3"/>
    <s v="RAIZEN JUNQUEIRA"/>
    <s v="CAMISA INF Ø1260 84&quot;"/>
    <s v="PC"/>
    <s v="6774-1"/>
    <n v="1"/>
    <x v="0"/>
    <s v="A&amp;E"/>
    <m/>
    <n v="1"/>
    <s v="Convencional"/>
    <m/>
    <s v="84&quot;"/>
    <n v="62"/>
    <s v="USINAGEM"/>
    <x v="2"/>
    <n v="112"/>
    <s v="FURADEIRA RADIAL  HCP - [112]"/>
    <n v="8.1818181818181817"/>
    <m/>
    <d v="2026-04-22T00:00:00"/>
    <m/>
    <n v="17"/>
    <s v=""/>
    <s v="abr"/>
    <s v="2026"/>
    <s v=""/>
  </r>
  <r>
    <s v="27321-17"/>
    <s v="PV"/>
    <n v="2088"/>
    <n v="3"/>
    <s v="RAIZEN JUNQUEIRA"/>
    <s v="CAMISA INF Ø1260 84&quot;"/>
    <s v="PC"/>
    <s v="6774-1"/>
    <n v="1"/>
    <x v="0"/>
    <s v="A&amp;E"/>
    <m/>
    <n v="1"/>
    <s v="Convencional"/>
    <m/>
    <s v="84&quot;"/>
    <n v="62"/>
    <s v="USINAGEM"/>
    <x v="4"/>
    <n v="489"/>
    <s v="BROQUEADORA - [489]"/>
    <n v="11.945454545454545"/>
    <m/>
    <d v="2026-04-25T00:00:00"/>
    <m/>
    <n v="17"/>
    <s v=""/>
    <s v="abr"/>
    <s v="2026"/>
    <s v=""/>
  </r>
  <r>
    <s v="27321-17"/>
    <s v="PV"/>
    <n v="2088"/>
    <n v="3"/>
    <s v="RAIZEN JUNQUEIRA"/>
    <s v="CAMISA INF Ø1260 84&quot;"/>
    <s v="PC"/>
    <s v="6774-1"/>
    <n v="1"/>
    <x v="0"/>
    <s v="A&amp;E"/>
    <m/>
    <n v="1"/>
    <s v="Convencional"/>
    <m/>
    <s v="84&quot;"/>
    <n v="62"/>
    <s v="EMCAMISAMENTO"/>
    <x v="5"/>
    <n v="194"/>
    <s v="FORNO AQUECIMENTO CAMISAS (DRAGÃOZINHO) - [194]"/>
    <n v="2.0454545454545454"/>
    <m/>
    <d v="2026-04-25T00:00:00"/>
    <m/>
    <n v="17"/>
    <s v=""/>
    <s v="abr"/>
    <s v="2026"/>
    <s v=""/>
  </r>
  <r>
    <s v="27321-17"/>
    <s v="PV"/>
    <n v="2088"/>
    <n v="3"/>
    <s v="RAIZEN JUNQUEIRA"/>
    <s v="CAMISA INF Ø1260 84&quot;"/>
    <s v="PC"/>
    <s v="6774-1"/>
    <n v="1"/>
    <x v="0"/>
    <s v="A&amp;E"/>
    <m/>
    <n v="1"/>
    <s v="Convencional"/>
    <m/>
    <s v="84&quot;"/>
    <n v="62"/>
    <s v="EXPEDIÇÃO"/>
    <x v="6"/>
    <n v="2"/>
    <s v="EXPEDIÇÃO"/>
    <n v="1"/>
    <m/>
    <d v="2026-04-30T00:00:00"/>
    <m/>
    <n v="18"/>
    <s v=""/>
    <s v="abr"/>
    <s v="2026"/>
    <s v="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FUNDIÇÃO"/>
    <x v="0"/>
    <n v="1"/>
    <s v="FUNDIÇÃO MORENO"/>
    <n v="1"/>
    <m/>
    <d v="2026-04-12T00:00:00"/>
    <d v="2026-04-12T00:00:00"/>
    <n v="15"/>
    <n v="15"/>
    <s v="abr"/>
    <s v="2026"/>
    <n v="1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USINAGEM"/>
    <x v="7"/>
    <n v="561"/>
    <s v="TORNO HORIZONTAL NILES - [561]"/>
    <n v="3.2154545454545453"/>
    <m/>
    <d v="2026-04-13T00:00:00"/>
    <d v="2026-04-13T00:00:00"/>
    <n v="16"/>
    <n v="16"/>
    <s v="abr"/>
    <s v="2026"/>
    <n v="1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USINAGEM"/>
    <x v="2"/>
    <n v="210"/>
    <s v="MANDRILH. SCHIESS A.G. FB 28 / 16 - [210]"/>
    <n v="8.1818181818181817"/>
    <m/>
    <d v="2026-04-14T00:00:00"/>
    <d v="2026-04-14T00:00:00"/>
    <n v="16"/>
    <n v="16"/>
    <s v="abr"/>
    <s v="2026"/>
    <n v="1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USINAGEM"/>
    <x v="8"/>
    <n v="613"/>
    <s v="FURADEIRA SKODA - [613]"/>
    <n v="27.108000000000001"/>
    <m/>
    <d v="2026-04-15T00:00:00"/>
    <d v="2026-04-15T00:00:00"/>
    <n v="16"/>
    <n v="16"/>
    <s v="abr"/>
    <s v="2026"/>
    <n v="1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MONTAGEM"/>
    <x v="3"/>
    <n v="89"/>
    <s v="MONTAGEM (MONTAGEM DE MOENDA) - [89]"/>
    <n v="13.499999999999998"/>
    <m/>
    <d v="2026-04-12T00:00:00"/>
    <d v="2026-04-12T00:00:00"/>
    <n v="15"/>
    <n v="15"/>
    <s v="abr"/>
    <s v="2026"/>
    <n v="1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USINAGEM"/>
    <x v="9"/>
    <n v="561"/>
    <s v="TORNO HORIZONTAL NILES - [561]"/>
    <n v="9.5125909090909104"/>
    <m/>
    <d v="2026-04-18T00:00:00"/>
    <d v="2026-04-18T00:00:00"/>
    <n v="16"/>
    <n v="16"/>
    <s v="abr"/>
    <s v="2026"/>
    <n v="1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USINAGEM"/>
    <x v="4"/>
    <n v="489"/>
    <s v="BROQUEADORA - [489]"/>
    <n v="11.945454545454545"/>
    <m/>
    <d v="2026-06-16T00:00:00"/>
    <d v="2026-06-16T00:00:00"/>
    <n v="25"/>
    <n v="25"/>
    <s v="jun"/>
    <s v="2026"/>
    <n v="1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EMCAMISAMENTO"/>
    <x v="5"/>
    <n v="194"/>
    <s v="FORNO AQUECIMENTO CAMISAS (DRAGÃOZINHO) - [194]"/>
    <n v="2.0454545454545454"/>
    <m/>
    <d v="2026-04-27T00:00:00"/>
    <m/>
    <n v="18"/>
    <s v=""/>
    <s v="abr"/>
    <s v="2026"/>
    <s v=""/>
  </r>
  <r>
    <s v="27344-13"/>
    <s v="PV"/>
    <n v="2077"/>
    <n v="2"/>
    <s v="RAIZEN BARRA BONITA"/>
    <s v="CAMISA AD Ø1170 84&quot;"/>
    <s v="PC"/>
    <s v="6727-1"/>
    <n v="1"/>
    <x v="0"/>
    <s v="A&amp;E"/>
    <m/>
    <n v="1"/>
    <s v="Drenagem"/>
    <m/>
    <s v="84&quot;"/>
    <n v="6040"/>
    <s v="EXPEDIÇÃO"/>
    <x v="6"/>
    <n v="2"/>
    <s v="EXPEDIÇÃO"/>
    <n v="1"/>
    <m/>
    <d v="2026-04-30T00:00:00"/>
    <m/>
    <n v="18"/>
    <s v=""/>
    <s v="ab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FUNDIÇÃO"/>
    <x v="0"/>
    <n v="1"/>
    <s v="FUNDIÇÃO MORENO"/>
    <n v="1"/>
    <m/>
    <d v="2026-03-11T00:00:00"/>
    <m/>
    <n v="11"/>
    <s v=""/>
    <s v="ma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USINAGEM"/>
    <x v="7"/>
    <n v="117"/>
    <s v="TORNO HORIZ. ZERBST FICHER TP-3000 - [117]"/>
    <n v="2.5281818181818179"/>
    <m/>
    <d v="2026-03-11T00:00:00"/>
    <m/>
    <n v="11"/>
    <s v=""/>
    <s v="ma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USINAGEM"/>
    <x v="2"/>
    <n v="210"/>
    <s v="MANDRILH. SCHIESS A.G. FB 28 / 16 - [210]"/>
    <n v="6.1363636363636358"/>
    <m/>
    <d v="2026-03-12T00:00:00"/>
    <m/>
    <n v="11"/>
    <s v=""/>
    <s v="ma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USINAGEM"/>
    <x v="8"/>
    <n v="613"/>
    <s v="FURADEIRA SKODA - [613]"/>
    <n v="18"/>
    <m/>
    <d v="2026-03-14T00:00:00"/>
    <m/>
    <n v="11"/>
    <s v=""/>
    <s v="ma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MONTAGEM"/>
    <x v="3"/>
    <n v="89"/>
    <s v="MONTAGEM (MONTAGEM DE MOENDA) - [89]"/>
    <n v="9"/>
    <m/>
    <d v="2026-03-15T00:00:00"/>
    <m/>
    <n v="11"/>
    <s v=""/>
    <s v="ma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USINAGEM"/>
    <x v="9"/>
    <n v="117"/>
    <s v="TORNO HORIZ. ZERBST FICHER TP-3000 - [117]"/>
    <n v="7.5618409090909093"/>
    <m/>
    <d v="2026-04-12T00:00:00"/>
    <m/>
    <n v="15"/>
    <s v=""/>
    <s v="ab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USINAGEM"/>
    <x v="4"/>
    <n v="489"/>
    <s v="BROQUEADORA - [489]"/>
    <n v="9.4909090909090903"/>
    <m/>
    <d v="2026-04-17T00:00:00"/>
    <m/>
    <n v="16"/>
    <s v=""/>
    <s v="ab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EMCAMISAMENTO"/>
    <x v="5"/>
    <n v="194"/>
    <s v="FORNO AQUECIMENTO CAMISAS (DRAGÃOZINHO) - [194]"/>
    <n v="1.4318181818181819"/>
    <m/>
    <d v="2026-04-24T00:00:00"/>
    <m/>
    <n v="17"/>
    <s v=""/>
    <s v="abr"/>
    <s v="2026"/>
    <s v=""/>
  </r>
  <r>
    <s v="27004-12"/>
    <s v="PV"/>
    <n v="2081"/>
    <n v="2"/>
    <s v="RAIZEN UNIVALEM"/>
    <s v="CAMISA AD Ø1050 66&quot;"/>
    <s v="PC"/>
    <s v="6763-1"/>
    <n v="1"/>
    <x v="0"/>
    <s v="A&amp;E"/>
    <m/>
    <n v="1"/>
    <s v="Drenagem"/>
    <m/>
    <s v="66&quot;"/>
    <s v="47D"/>
    <s v="EXPEDIÇÃO"/>
    <x v="6"/>
    <n v="2"/>
    <s v="EXPEDIÇÃO"/>
    <n v="1"/>
    <m/>
    <d v="2026-04-30T00:00:00"/>
    <m/>
    <n v="18"/>
    <s v=""/>
    <s v="abr"/>
    <s v="2026"/>
    <s v="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FUNDIÇÃO"/>
    <x v="0"/>
    <n v="1"/>
    <s v="FUNDIÇÃO MORENO"/>
    <n v="1"/>
    <m/>
    <d v="2026-04-16T00:00:00"/>
    <d v="2026-05-29T00:00:00"/>
    <n v="16"/>
    <n v="22"/>
    <s v="abr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USINAGEM"/>
    <x v="7"/>
    <n v="117"/>
    <s v="TORNO HORIZ. ZERBST FICHER TP-3000 - [117]"/>
    <n v="2.9863636363636363"/>
    <m/>
    <d v="2026-04-17T00:00:00"/>
    <d v="2026-05-29T00:00:00"/>
    <n v="16"/>
    <n v="22"/>
    <s v="abr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USINAGEM"/>
    <x v="2"/>
    <n v="210"/>
    <s v="MANDRILH. SCHIESS A.G. FB 28 / 16 - [210]"/>
    <n v="7.4454545454545444"/>
    <m/>
    <d v="2026-04-17T00:00:00"/>
    <d v="2026-05-29T00:00:00"/>
    <n v="16"/>
    <n v="22"/>
    <s v="abr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USINAGEM"/>
    <x v="8"/>
    <n v="613"/>
    <s v="FURADEIRA SKODA - [613]"/>
    <n v="24.545454545454543"/>
    <m/>
    <d v="2026-04-18T00:00:00"/>
    <d v="2026-05-29T00:00:00"/>
    <n v="16"/>
    <n v="22"/>
    <s v="abr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MONTAGEM"/>
    <x v="3"/>
    <n v="89"/>
    <s v="MONTAGEM (MONTAGEM DE MOENDA) - [89]"/>
    <n v="12.272727272727272"/>
    <m/>
    <d v="2026-04-19T00:00:00"/>
    <d v="2026-05-29T00:00:00"/>
    <n v="16"/>
    <n v="22"/>
    <s v="abr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USINAGEM"/>
    <x v="9"/>
    <n v="117"/>
    <s v="TORNO HORIZ. ZERBST FICHER TP-3000 - [117]"/>
    <n v="8.8623409090909107"/>
    <m/>
    <d v="2026-04-20T00:00:00"/>
    <d v="2026-05-29T00:00:00"/>
    <n v="17"/>
    <n v="22"/>
    <s v="abr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USINAGEM"/>
    <x v="4"/>
    <n v="489"/>
    <s v="BROQUEADORA - [489]"/>
    <n v="10.799999999999999"/>
    <m/>
    <d v="2026-05-25T00:00:00"/>
    <d v="2026-05-29T00:00:00"/>
    <n v="22"/>
    <n v="22"/>
    <s v="mai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EMCAMISAMENTO"/>
    <x v="5"/>
    <n v="194"/>
    <s v="FORNO AQUECIMENTO CAMISAS (DRAGÃOZINHO) - [194]"/>
    <n v="2.0454545454545454"/>
    <m/>
    <d v="2026-05-25T00:00:00"/>
    <d v="2026-05-29T00:00:00"/>
    <n v="22"/>
    <n v="22"/>
    <s v="mai"/>
    <s v="2026"/>
    <n v="1"/>
  </r>
  <r>
    <s v="27009-16"/>
    <n v="0"/>
    <n v="0"/>
    <n v="0"/>
    <s v="RAIZEN TARUMA"/>
    <s v="CAMISA AD Ø1240 78&quot;"/>
    <s v="PC"/>
    <s v="6775-1"/>
    <n v="1"/>
    <x v="0"/>
    <s v="A&amp;E"/>
    <m/>
    <n v="1"/>
    <s v="Drenagem"/>
    <m/>
    <s v="78&quot;"/>
    <s v="PSO114"/>
    <s v="EXPEDIÇÃO"/>
    <x v="6"/>
    <n v="2"/>
    <s v="EXPEDIÇÃO"/>
    <n v="1"/>
    <m/>
    <d v="2026-04-30T00:00:00"/>
    <m/>
    <n v="18"/>
    <s v=""/>
    <s v="abr"/>
    <s v="2026"/>
    <s v="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FUNDIÇÃO"/>
    <x v="0"/>
    <n v="1"/>
    <s v="FUNDIÇÃO MORENO"/>
    <n v="1"/>
    <m/>
    <d v="2026-04-16T00:00:00"/>
    <d v="2026-04-16T00:00:00"/>
    <n v="16"/>
    <n v="16"/>
    <s v="abr"/>
    <s v="2026"/>
    <n v="1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USINAGEM"/>
    <x v="7"/>
    <n v="117"/>
    <s v="TORNO HORIZ. ZERBST FICHER TP-3000 - [117]"/>
    <n v="2.9863636363636363"/>
    <m/>
    <d v="2026-03-14T00:00:00"/>
    <d v="2026-03-14T00:00:00"/>
    <n v="11"/>
    <n v="11"/>
    <s v="mar"/>
    <s v="2026"/>
    <n v="1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USINAGEM"/>
    <x v="2"/>
    <n v="210"/>
    <s v="MANDRILH. SCHIESS A.G. FB 28 / 16 - [210]"/>
    <n v="7.4454545454545444"/>
    <m/>
    <d v="2026-05-03T00:00:00"/>
    <d v="2026-05-03T00:00:00"/>
    <n v="18"/>
    <n v="18"/>
    <s v="mai"/>
    <s v="2026"/>
    <n v="1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USINAGEM"/>
    <x v="8"/>
    <n v="613"/>
    <s v="FURADEIRA SKODA - [613]"/>
    <n v="24.545454545454543"/>
    <m/>
    <d v="2026-05-25T00:00:00"/>
    <d v="2026-05-29T00:00:00"/>
    <n v="22"/>
    <n v="22"/>
    <s v="mai"/>
    <s v="2026"/>
    <n v="1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MONTAGEM"/>
    <x v="3"/>
    <n v="89"/>
    <s v="MONTAGEM (MONTAGEM DE MOENDA) - [89]"/>
    <n v="12.272727272727272"/>
    <m/>
    <d v="2026-06-03T00:00:00"/>
    <d v="2026-05-29T00:00:00"/>
    <n v="23"/>
    <n v="22"/>
    <s v="jun"/>
    <s v="2026"/>
    <n v="1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USINAGEM"/>
    <x v="9"/>
    <n v="118"/>
    <s v="TORNO HORIZ. ZERBST FICHER TP-4000 - [118]"/>
    <n v="8.8623409090909107"/>
    <m/>
    <d v="2026-05-27T00:00:00"/>
    <d v="2026-05-29T00:00:00"/>
    <n v="22"/>
    <n v="22"/>
    <s v="mai"/>
    <s v="2026"/>
    <n v="1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USINAGEM"/>
    <x v="4"/>
    <n v="489"/>
    <s v="BROQUEADORA - [489]"/>
    <n v="10.799999999999999"/>
    <m/>
    <d v="2026-06-30T00:00:00"/>
    <m/>
    <n v="27"/>
    <s v=""/>
    <s v="jun"/>
    <s v="2026"/>
    <s v="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EMCAMISAMENTO"/>
    <x v="5"/>
    <n v="194"/>
    <s v="FORNO AQUECIMENTO CAMISAS (DRAGÃOZINHO) - [194]"/>
    <n v="2.0454545454545454"/>
    <m/>
    <d v="2026-06-30T00:00:00"/>
    <m/>
    <n v="27"/>
    <s v=""/>
    <s v="jun"/>
    <s v="2026"/>
    <s v=""/>
  </r>
  <r>
    <s v="27009-17"/>
    <s v="PV"/>
    <n v="2083"/>
    <n v="2"/>
    <s v="RAIZEN ENERGIA S.A  ZANIN"/>
    <s v="CAMISA AD Ø1160 78&quot;"/>
    <s v="PC"/>
    <s v="6753-1"/>
    <n v="1"/>
    <x v="0"/>
    <s v="A&amp;E"/>
    <m/>
    <n v="1"/>
    <s v="Drenagem"/>
    <m/>
    <s v="78&quot;"/>
    <s v="34D"/>
    <s v="EXPEDIÇÃO"/>
    <x v="6"/>
    <n v="2"/>
    <s v="EXPEDIÇÃO"/>
    <n v="1"/>
    <m/>
    <d v="2026-05-30T00:00:00"/>
    <m/>
    <n v="22"/>
    <s v=""/>
    <s v="mai"/>
    <s v="2026"/>
    <s v="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FUNDIÇÃO"/>
    <x v="0"/>
    <n v="1"/>
    <s v="FUNDIÇÃO MORENO"/>
    <n v="1"/>
    <n v="1"/>
    <d v="2025-11-08T00:00:00"/>
    <d v="2025-11-08T00:00:00"/>
    <n v="45"/>
    <n v="45"/>
    <s v="nov"/>
    <s v="2025"/>
    <n v="1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USINAGEM"/>
    <x v="7"/>
    <n v="118"/>
    <s v="TORNO HORIZ. ZERBST FICHER TP-4000 - [118]"/>
    <n v="2.5281818181818179"/>
    <m/>
    <d v="2026-03-15T00:00:00"/>
    <d v="2026-03-15T00:00:00"/>
    <n v="11"/>
    <n v="11"/>
    <s v="mar"/>
    <s v="2026"/>
    <n v="1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USINAGEM"/>
    <x v="2"/>
    <n v="210"/>
    <s v="MANDRILH. SCHIESS A.G. FB 28 / 16 - [210]"/>
    <n v="6.1363636363636358"/>
    <m/>
    <d v="2026-05-06T00:00:00"/>
    <d v="2026-05-06T00:00:00"/>
    <n v="19"/>
    <n v="19"/>
    <s v="mai"/>
    <s v="2026"/>
    <n v="1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USINAGEM"/>
    <x v="8"/>
    <n v="613"/>
    <s v="FURADEIRA SKODA - [613]"/>
    <n v="18"/>
    <m/>
    <d v="2026-05-25T00:00:00"/>
    <d v="2026-05-29T00:00:00"/>
    <n v="22"/>
    <n v="22"/>
    <s v="mai"/>
    <s v="2026"/>
    <n v="1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MONTAGEM"/>
    <x v="3"/>
    <n v="89"/>
    <s v="MONTAGEM (MONTAGEM DE MOENDA) - [89]"/>
    <n v="9"/>
    <m/>
    <d v="2026-05-27T00:00:00"/>
    <d v="2026-05-29T00:00:00"/>
    <n v="22"/>
    <n v="22"/>
    <s v="mai"/>
    <s v="2026"/>
    <n v="1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USINAGEM"/>
    <x v="9"/>
    <n v="118"/>
    <s v="TORNO HORIZ. ZERBST FICHER TP-4000 - [118]"/>
    <n v="7.5618409090909093"/>
    <m/>
    <d v="2026-05-27T00:00:00"/>
    <d v="2026-05-29T00:00:00"/>
    <n v="22"/>
    <n v="22"/>
    <s v="mai"/>
    <s v="2026"/>
    <n v="1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USINAGEM"/>
    <x v="4"/>
    <n v="489"/>
    <s v="BROQUEADORA - [489]"/>
    <n v="9.4909090909090903"/>
    <m/>
    <d v="2026-06-30T00:00:00"/>
    <m/>
    <n v="27"/>
    <s v=""/>
    <s v="jun"/>
    <s v="2026"/>
    <s v="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EMCAMISAMENTO"/>
    <x v="5"/>
    <n v="194"/>
    <s v="FORNO AQUECIMENTO CAMISAS (DRAGÃOZINHO) - [194]"/>
    <n v="1.4318181818181819"/>
    <m/>
    <d v="2026-06-30T00:00:00"/>
    <m/>
    <n v="27"/>
    <s v=""/>
    <s v="jun"/>
    <s v="2026"/>
    <s v=""/>
  </r>
  <r>
    <s v="27297-4"/>
    <s v="PV"/>
    <n v="2083"/>
    <n v="3"/>
    <s v="RAIZEN ENERGIA S.A  ZANIN"/>
    <s v="CAMISA AD Ø1060 66&quot;"/>
    <s v="PC"/>
    <s v="6754-1"/>
    <n v="1"/>
    <x v="0"/>
    <s v="A&amp;E"/>
    <m/>
    <n v="1"/>
    <s v="Drenagem"/>
    <m/>
    <s v="66&quot;"/>
    <n v="24"/>
    <s v="EXPEDIÇÃO"/>
    <x v="6"/>
    <n v="2"/>
    <s v="EXPEDIÇÃO"/>
    <n v="1"/>
    <m/>
    <d v="2026-05-30T00:00:00"/>
    <m/>
    <n v="22"/>
    <s v=""/>
    <s v="mai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FUNDIÇÃO"/>
    <x v="0"/>
    <n v="1"/>
    <s v="FUNDIÇÃO MORENO"/>
    <n v="1"/>
    <m/>
    <d v="2026-02-26T00:00:00"/>
    <m/>
    <n v="9"/>
    <s v=""/>
    <s v="fev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USINAGEM"/>
    <x v="7"/>
    <n v="118"/>
    <s v="TORNO HORIZ. ZERBST FICHER TP-4000 - [118]"/>
    <n v="2.5281818181818179"/>
    <m/>
    <d v="2026-03-15T00:00:00"/>
    <m/>
    <n v="11"/>
    <s v=""/>
    <s v="mar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USINAGEM"/>
    <x v="2"/>
    <n v="210"/>
    <s v="MANDRILH. SCHIESS A.G. FB 28 / 16 - [210]"/>
    <n v="6.1363636363636358"/>
    <m/>
    <d v="2026-03-16T00:00:00"/>
    <m/>
    <n v="12"/>
    <s v=""/>
    <s v="mar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USINAGEM"/>
    <x v="8"/>
    <n v="613"/>
    <s v="FURADEIRA SKODA - [613]"/>
    <n v="18"/>
    <m/>
    <d v="2026-03-18T00:00:00"/>
    <m/>
    <n v="12"/>
    <s v=""/>
    <s v="mar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MONTAGEM"/>
    <x v="3"/>
    <n v="89"/>
    <s v="MONTAGEM (MONTAGEM DE MOENDA) - [89]"/>
    <n v="9"/>
    <m/>
    <d v="2026-03-19T00:00:00"/>
    <m/>
    <n v="12"/>
    <s v=""/>
    <s v="mar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USINAGEM"/>
    <x v="9"/>
    <n v="118"/>
    <s v="TORNO HORIZ. ZERBST FICHER TP-4000 - [118]"/>
    <n v="7.5618409090909093"/>
    <m/>
    <d v="2026-03-19T00:00:00"/>
    <m/>
    <n v="12"/>
    <s v=""/>
    <s v="mar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USINAGEM"/>
    <x v="4"/>
    <n v="489"/>
    <s v="BROQUEADORA - [489]"/>
    <n v="9.4909090909090903"/>
    <m/>
    <d v="2026-03-23T00:00:00"/>
    <m/>
    <n v="13"/>
    <s v=""/>
    <s v="mar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EMCAMISAMENTO"/>
    <x v="5"/>
    <n v="194"/>
    <s v="FORNO AQUECIMENTO CAMISAS (DRAGÃOZINHO) - [194]"/>
    <n v="1.4318181818181819"/>
    <m/>
    <d v="2026-03-26T00:00:00"/>
    <m/>
    <n v="13"/>
    <s v=""/>
    <s v="mar"/>
    <s v="2026"/>
    <s v=""/>
  </r>
  <r>
    <s v="27330-1"/>
    <s v="PV"/>
    <n v="2083"/>
    <n v="4"/>
    <s v="RAIZEN ENERGIA S.A  ZANIN"/>
    <s v="CAMISA AD Ø1060 66&quot;"/>
    <s v="PC"/>
    <s v="6755-1"/>
    <n v="1"/>
    <x v="0"/>
    <s v="A&amp;E"/>
    <m/>
    <n v="1"/>
    <s v="Drenagem"/>
    <m/>
    <s v="66&quot;"/>
    <n v="30"/>
    <s v="EXPEDIÇÃO"/>
    <x v="6"/>
    <n v="2"/>
    <s v="EXPEDIÇÃO"/>
    <n v="1"/>
    <m/>
    <d v="2026-03-27T00:00:00"/>
    <m/>
    <n v="13"/>
    <s v=""/>
    <s v="mar"/>
    <s v="2026"/>
    <s v=""/>
  </r>
  <r>
    <s v="27356-1"/>
    <s v="PV"/>
    <n v="2083"/>
    <n v="5"/>
    <s v="RAIZEN ENERGIA S.A  ZANIN"/>
    <s v="CAMISA AD Ø1190 78&quot;"/>
    <s v="PC"/>
    <s v="6756-1"/>
    <n v="1"/>
    <x v="0"/>
    <s v="A&amp;E"/>
    <n v="101986"/>
    <n v="1"/>
    <s v="Drenagem"/>
    <m/>
    <s v="78&quot;"/>
    <s v="D8"/>
    <s v="FUNDIÇÃO"/>
    <x v="0"/>
    <n v="1"/>
    <s v="FUNDIÇÃO MORENO"/>
    <n v="1"/>
    <m/>
    <d v="2026-03-17T00:00:00"/>
    <d v="2026-03-17T00:00:00"/>
    <n v="12"/>
    <n v="12"/>
    <s v="mar"/>
    <s v="2026"/>
    <n v="1"/>
  </r>
  <r>
    <s v="27356-1"/>
    <s v="PV"/>
    <n v="2083"/>
    <n v="5"/>
    <s v="RAIZEN ENERGIA S.A  ZANIN"/>
    <s v="CAMISA AD Ø1190 78&quot;"/>
    <s v="PC"/>
    <s v="6756-1"/>
    <n v="1"/>
    <x v="0"/>
    <s v="A&amp;E"/>
    <n v="101986"/>
    <n v="1"/>
    <s v="Drenagem"/>
    <m/>
    <s v="78&quot;"/>
    <s v="D8"/>
    <s v="USINAGEM"/>
    <x v="7"/>
    <n v="118"/>
    <s v="TORNO HORIZ. ZERBST FICHER TP-4000 - [118]"/>
    <n v="2.9863636363636363"/>
    <m/>
    <d v="2026-03-18T00:00:00"/>
    <d v="2026-03-18T00:00:00"/>
    <n v="12"/>
    <n v="12"/>
    <s v="mar"/>
    <s v="2026"/>
    <n v="1"/>
  </r>
  <r>
    <s v="27356-1"/>
    <s v="PV"/>
    <n v="2083"/>
    <n v="5"/>
    <s v="RAIZEN ENERGIA S.A  ZANIN"/>
    <s v="CAMISA AD Ø1190 78&quot;"/>
    <s v="PC"/>
    <s v="6756-1"/>
    <n v="1"/>
    <x v="0"/>
    <s v="A&amp;E"/>
    <n v="101986"/>
    <n v="1"/>
    <s v="Drenagem"/>
    <m/>
    <s v="78&quot;"/>
    <s v="D8"/>
    <s v="USINAGEM"/>
    <x v="2"/>
    <n v="210"/>
    <s v="MANDRILH. SCHIESS A.G. FB 28 / 16 - [210]"/>
    <n v="7.4454545454545444"/>
    <m/>
    <d v="2026-03-19T00:00:00"/>
    <d v="2026-03-19T00:00:00"/>
    <n v="12"/>
    <n v="12"/>
    <s v="mar"/>
    <s v="2026"/>
    <n v="1"/>
  </r>
  <r>
    <s v="27356-1"/>
    <s v="PV"/>
    <n v="2083"/>
    <n v="5"/>
    <s v="RAIZEN ENERGIA S.A  ZANIN"/>
    <s v="CAMISA AD Ø1190 78&quot;"/>
    <s v="PC"/>
    <s v="6756-1"/>
    <n v="1"/>
    <x v="0"/>
    <s v="A&amp;E"/>
    <n v="101986"/>
    <n v="1"/>
    <s v="Drenagem"/>
    <m/>
    <s v="78&quot;"/>
    <s v="D8"/>
    <s v="USINAGEM"/>
    <x v="8"/>
    <n v="613"/>
    <s v="FURADEIRA SKODA - [613]"/>
    <n v="24.545454545454543"/>
    <m/>
    <d v="2026-05-08T00:00:00"/>
    <d v="2026-05-08T00:00:00"/>
    <n v="19"/>
    <n v="19"/>
    <s v="mai"/>
    <s v="2026"/>
    <n v="1"/>
  </r>
  <r>
    <s v="27356-1"/>
    <s v="PV"/>
    <n v="2083"/>
    <n v="5"/>
    <s v="RAIZEN ENERGIA S.A  ZANIN"/>
    <s v="CAMISA AD Ø1190 78&quot;"/>
    <s v="PC"/>
    <s v="6756-1"/>
    <n v="1"/>
    <x v="0"/>
    <s v="A&amp;E"/>
    <m/>
    <n v="1"/>
    <s v="Drenagem"/>
    <m/>
    <s v="78&quot;"/>
    <s v="D8"/>
    <s v="MONTAGEM"/>
    <x v="3"/>
    <n v="89"/>
    <s v="MONTAGEM (MONTAGEM DE MOENDA) - [89]"/>
    <n v="12.272727272727272"/>
    <m/>
    <d v="2026-05-18T00:00:00"/>
    <d v="2026-05-18T00:00:00"/>
    <n v="21"/>
    <n v="21"/>
    <s v="mai"/>
    <s v="2026"/>
    <n v="1"/>
  </r>
  <r>
    <s v="27356-1"/>
    <s v="PV"/>
    <n v="2083"/>
    <n v="5"/>
    <s v="RAIZEN ENERGIA S.A  ZANIN"/>
    <s v="CAMISA AD Ø1190 78&quot;"/>
    <s v="PC"/>
    <s v="6756-1"/>
    <n v="1"/>
    <x v="0"/>
    <s v="A&amp;E"/>
    <m/>
    <n v="1"/>
    <s v="Drenagem"/>
    <m/>
    <s v="78&quot;"/>
    <s v="D8"/>
    <s v="USINAGEM"/>
    <x v="9"/>
    <n v="118"/>
    <s v="TORNO HORIZ. ZERBST FICHER TP-4000 - [118]"/>
    <n v="8.8623409090909107"/>
    <m/>
    <d v="2026-05-18T00:00:00"/>
    <d v="2026-05-18T00:00:00"/>
    <n v="21"/>
    <n v="21"/>
    <s v="mai"/>
    <s v="2026"/>
    <n v="1"/>
  </r>
  <r>
    <s v="27356-1"/>
    <s v="PV"/>
    <n v="2083"/>
    <n v="5"/>
    <s v="RAIZEN ENERGIA S.A  ZANIN"/>
    <s v="CAMISA AD Ø1190 78&quot;"/>
    <s v="PC"/>
    <s v="6756-1"/>
    <n v="1"/>
    <x v="0"/>
    <s v="A&amp;E"/>
    <m/>
    <n v="1"/>
    <s v="Drenagem"/>
    <m/>
    <s v="78&quot;"/>
    <s v="D8"/>
    <s v="USINAGEM"/>
    <x v="4"/>
    <n v="489"/>
    <s v="BROQUEADORA - [489]"/>
    <n v="10.799999999999999"/>
    <m/>
    <d v="2026-06-30T00:00:00"/>
    <m/>
    <n v="27"/>
    <s v=""/>
    <s v="jun"/>
    <s v="2026"/>
    <s v=""/>
  </r>
  <r>
    <s v="27356-1"/>
    <s v="PV"/>
    <n v="2083"/>
    <n v="5"/>
    <s v="RAIZEN ENERGIA S.A  ZANIN"/>
    <s v="CAMISA AD Ø1190 78&quot;"/>
    <s v="PC"/>
    <s v="6756-1"/>
    <n v="1"/>
    <x v="0"/>
    <s v="A&amp;E"/>
    <m/>
    <n v="1"/>
    <s v="Drenagem"/>
    <m/>
    <s v="78&quot;"/>
    <s v="D8"/>
    <s v="EMCAMISAMENTO"/>
    <x v="5"/>
    <n v="194"/>
    <s v="FORNO AQUECIMENTO CAMISAS (DRAGÃOZINHO) - [194]"/>
    <n v="2.0454545454545454"/>
    <m/>
    <d v="2026-06-30T00:00:00"/>
    <m/>
    <n v="27"/>
    <s v=""/>
    <s v="jun"/>
    <s v="2026"/>
    <s v=""/>
  </r>
  <r>
    <s v="27356-1"/>
    <s v="PV"/>
    <n v="2083"/>
    <n v="5"/>
    <s v="RAIZEN ENERGIA S.A  ZANIN"/>
    <s v="CAMISA AD Ø1190 78&quot;"/>
    <s v="PC"/>
    <s v="6756-1"/>
    <n v="1"/>
    <x v="0"/>
    <s v="A&amp;E"/>
    <n v="101986"/>
    <n v="1"/>
    <s v="Drenagem"/>
    <m/>
    <s v="78&quot;"/>
    <s v="D8"/>
    <s v="EXPEDIÇÃO"/>
    <x v="6"/>
    <n v="2"/>
    <s v="EXPEDIÇÃO"/>
    <n v="1"/>
    <m/>
    <d v="2026-05-30T00:00:00"/>
    <d v="2026-05-30T00:00:00"/>
    <n v="22"/>
    <n v="22"/>
    <s v="mai"/>
    <s v="2026"/>
    <n v="1"/>
  </r>
  <r>
    <s v="27297-1"/>
    <s v="PV"/>
    <n v="2083"/>
    <n v="6"/>
    <s v="RAIZEN ENERGIA S.A  ZANIN"/>
    <s v="CAMISA AD Ø1110 66&quot;"/>
    <s v="PC"/>
    <s v="6757-1"/>
    <n v="1"/>
    <x v="0"/>
    <s v="A&amp;E"/>
    <n v="101987"/>
    <n v="1"/>
    <s v="Drenagem"/>
    <m/>
    <s v="66&quot;"/>
    <n v="46"/>
    <s v="FUNDIÇÃO"/>
    <x v="0"/>
    <n v="1"/>
    <s v="FUNDIÇÃO MORENO"/>
    <n v="1"/>
    <n v="1"/>
    <d v="2025-11-09T00:00:00"/>
    <d v="2025-11-09T00:00:00"/>
    <n v="45"/>
    <n v="45"/>
    <s v="nov"/>
    <s v="2025"/>
    <n v="1"/>
  </r>
  <r>
    <s v="27297-1"/>
    <s v="PV"/>
    <n v="2083"/>
    <n v="6"/>
    <s v="RAIZEN ENERGIA S.A  ZANIN"/>
    <s v="CAMISA AD Ø1110 66&quot;"/>
    <s v="PC"/>
    <s v="6757-1"/>
    <n v="1"/>
    <x v="0"/>
    <s v="A&amp;E"/>
    <n v="101987"/>
    <n v="1"/>
    <s v="Drenagem"/>
    <m/>
    <s v="66&quot;"/>
    <n v="46"/>
    <s v="USINAGEM"/>
    <x v="7"/>
    <n v="117"/>
    <s v="TORNO HORIZ. ZERBST FICHER TP-3000 - [117]"/>
    <n v="2.5281818181818179"/>
    <m/>
    <d v="2026-03-22T00:00:00"/>
    <d v="2026-03-22T00:00:00"/>
    <n v="12"/>
    <n v="12"/>
    <s v="mar"/>
    <s v="2026"/>
    <n v="1"/>
  </r>
  <r>
    <s v="27297-1"/>
    <s v="PV"/>
    <n v="2083"/>
    <n v="6"/>
    <s v="RAIZEN ENERGIA S.A  ZANIN"/>
    <s v="CAMISA AD Ø1110 66&quot;"/>
    <s v="PC"/>
    <s v="6757-1"/>
    <n v="1"/>
    <x v="0"/>
    <s v="A&amp;E"/>
    <m/>
    <n v="1"/>
    <s v="Drenagem"/>
    <m/>
    <s v="66&quot;"/>
    <n v="46"/>
    <s v="USINAGEM"/>
    <x v="2"/>
    <n v="210"/>
    <s v="MANDRILH. SCHIESS A.G. FB 28 / 16 - [210]"/>
    <n v="6.1363636363636358"/>
    <m/>
    <d v="2026-05-11T00:00:00"/>
    <d v="2026-05-11T00:00:00"/>
    <n v="20"/>
    <n v="20"/>
    <s v="mai"/>
    <s v="2026"/>
    <n v="1"/>
  </r>
  <r>
    <s v="27297-1"/>
    <s v="PV"/>
    <n v="2083"/>
    <n v="6"/>
    <s v="RAIZEN ENERGIA S.A  ZANIN"/>
    <s v="CAMISA AD Ø1110 66&quot;"/>
    <s v="PC"/>
    <s v="6757-1"/>
    <n v="1"/>
    <x v="0"/>
    <s v="A&amp;E"/>
    <m/>
    <n v="1"/>
    <s v="Drenagem"/>
    <m/>
    <s v="66&quot;"/>
    <n v="46"/>
    <s v="USINAGEM"/>
    <x v="8"/>
    <n v="613"/>
    <s v="FURADEIRA SKODA - [613]"/>
    <n v="18"/>
    <m/>
    <d v="2026-05-12T00:00:00"/>
    <d v="2026-05-12T00:00:00"/>
    <n v="20"/>
    <n v="20"/>
    <s v="mai"/>
    <s v="2026"/>
    <n v="1"/>
  </r>
  <r>
    <s v="27297-1"/>
    <s v="PV"/>
    <n v="2083"/>
    <n v="6"/>
    <s v="RAIZEN ENERGIA S.A  ZANIN"/>
    <s v="CAMISA AD Ø1110 66&quot;"/>
    <s v="PC"/>
    <s v="6757-1"/>
    <n v="1"/>
    <x v="0"/>
    <s v="A&amp;E"/>
    <m/>
    <n v="1"/>
    <s v="Drenagem"/>
    <m/>
    <s v="66&quot;"/>
    <n v="46"/>
    <s v="MONTAGEM"/>
    <x v="3"/>
    <n v="89"/>
    <s v="MONTAGEM (MONTAGEM DE MOENDA) - [89]"/>
    <n v="9"/>
    <m/>
    <d v="2026-05-25T00:00:00"/>
    <d v="2026-05-29T00:00:00"/>
    <n v="22"/>
    <n v="22"/>
    <s v="mai"/>
    <s v="2026"/>
    <n v="1"/>
  </r>
  <r>
    <s v="27297-1"/>
    <s v="PV"/>
    <n v="2083"/>
    <n v="6"/>
    <s v="RAIZEN ENERGIA S.A  ZANIN"/>
    <s v="CAMISA AD Ø1110 66&quot;"/>
    <s v="PC"/>
    <s v="6757-1"/>
    <n v="1"/>
    <x v="0"/>
    <s v="A&amp;E"/>
    <m/>
    <n v="1"/>
    <s v="Drenagem"/>
    <m/>
    <s v="66&quot;"/>
    <n v="46"/>
    <s v="USINAGEM"/>
    <x v="9"/>
    <n v="118"/>
    <s v="TORNO HORIZ. ZERBST FICHER TP-4000 - [118]"/>
    <n v="7.5618409090909093"/>
    <m/>
    <d v="2026-05-25T00:00:00"/>
    <d v="2026-05-29T00:00:00"/>
    <n v="22"/>
    <n v="22"/>
    <s v="mai"/>
    <s v="2026"/>
    <n v="1"/>
  </r>
  <r>
    <s v="27297-1"/>
    <s v="PV"/>
    <n v="2083"/>
    <n v="6"/>
    <s v="RAIZEN ENERGIA S.A  ZANIN"/>
    <s v="CAMISA AD Ø1110 66&quot;"/>
    <s v="PC"/>
    <s v="6757-1"/>
    <n v="1"/>
    <x v="0"/>
    <s v="A&amp;E"/>
    <m/>
    <n v="1"/>
    <s v="Drenagem"/>
    <m/>
    <s v="66&quot;"/>
    <n v="46"/>
    <s v="USINAGEM"/>
    <x v="4"/>
    <n v="489"/>
    <s v="BROQUEADORA - [489]"/>
    <n v="9.4909090909090903"/>
    <m/>
    <d v="2026-06-30T00:00:00"/>
    <m/>
    <n v="27"/>
    <s v=""/>
    <s v="jun"/>
    <s v="2026"/>
    <s v=""/>
  </r>
  <r>
    <s v="27297-1"/>
    <s v="PV"/>
    <n v="2083"/>
    <n v="6"/>
    <s v="RAIZEN ENERGIA S.A  ZANIN"/>
    <s v="CAMISA AD Ø1110 66&quot;"/>
    <s v="PC"/>
    <s v="6757-1"/>
    <n v="1"/>
    <x v="0"/>
    <s v="A&amp;E"/>
    <m/>
    <n v="1"/>
    <s v="Drenagem"/>
    <m/>
    <s v="66&quot;"/>
    <n v="46"/>
    <s v="EMCAMISAMENTO"/>
    <x v="5"/>
    <n v="194"/>
    <s v="FORNO AQUECIMENTO CAMISAS (DRAGÃOZINHO) - [194]"/>
    <n v="1.4318181818181819"/>
    <m/>
    <d v="2026-06-30T00:00:00"/>
    <m/>
    <n v="27"/>
    <s v=""/>
    <s v="jun"/>
    <s v="2026"/>
    <s v=""/>
  </r>
  <r>
    <s v="27297-1"/>
    <s v="PV"/>
    <n v="2083"/>
    <n v="6"/>
    <s v="RAIZEN ENERGIA S.A  ZANIN"/>
    <s v="CAMISA AD Ø1110 66&quot;"/>
    <s v="PC"/>
    <s v="6757-1"/>
    <n v="1"/>
    <x v="0"/>
    <s v="A&amp;E"/>
    <m/>
    <n v="1"/>
    <s v="Drenagem"/>
    <m/>
    <s v="66&quot;"/>
    <n v="46"/>
    <s v="EXPEDIÇÃO"/>
    <x v="6"/>
    <n v="2"/>
    <s v="EXPEDIÇÃO"/>
    <n v="1"/>
    <m/>
    <d v="2026-05-30T00:00:00"/>
    <m/>
    <n v="22"/>
    <s v=""/>
    <s v="mai"/>
    <s v="2026"/>
    <s v=""/>
  </r>
  <r>
    <s v="27333-3"/>
    <s v="PV"/>
    <n v="2083"/>
    <n v="7"/>
    <s v="RAIZEN ENERGIA S.A  ZANIN"/>
    <s v="CAMISA AD Ø1080 66&quot;"/>
    <s v="PC"/>
    <s v="6758-1"/>
    <n v="1"/>
    <x v="0"/>
    <s v="A&amp;E"/>
    <n v="101988"/>
    <n v="1"/>
    <s v="Drenagem"/>
    <m/>
    <s v="66&quot;"/>
    <n v="32"/>
    <s v="FUNDIÇÃO"/>
    <x v="0"/>
    <n v="1"/>
    <s v="FUNDIÇÃO MORENO"/>
    <n v="1"/>
    <n v="1"/>
    <d v="2025-12-23T00:00:00"/>
    <d v="2025-12-23T00:00:00"/>
    <n v="52"/>
    <n v="52"/>
    <s v="dez"/>
    <s v="2025"/>
    <n v="1"/>
  </r>
  <r>
    <s v="27333-3"/>
    <s v="PV"/>
    <n v="2083"/>
    <n v="7"/>
    <s v="RAIZEN ENERGIA S.A  ZANIN"/>
    <s v="CAMISA AD Ø1080 66&quot;"/>
    <s v="PC"/>
    <s v="6758-1"/>
    <n v="1"/>
    <x v="0"/>
    <s v="A&amp;E"/>
    <n v="101988"/>
    <n v="1"/>
    <s v="Drenagem"/>
    <m/>
    <s v="66&quot;"/>
    <n v="32"/>
    <s v="USINAGEM"/>
    <x v="7"/>
    <n v="118"/>
    <s v="TORNO HORIZ. ZERBST FICHER TP-4000 - [118]"/>
    <n v="2.5281818181818179"/>
    <m/>
    <d v="2026-03-15T00:00:00"/>
    <d v="2026-03-15T00:00:00"/>
    <n v="11"/>
    <n v="11"/>
    <s v="mar"/>
    <s v="2026"/>
    <n v="1"/>
  </r>
  <r>
    <s v="27333-3"/>
    <s v="PV"/>
    <n v="2083"/>
    <n v="7"/>
    <s v="RAIZEN ENERGIA S.A  ZANIN"/>
    <s v="CAMISA AD Ø1080 66&quot;"/>
    <s v="PC"/>
    <s v="6758-1"/>
    <n v="1"/>
    <x v="0"/>
    <s v="A&amp;E"/>
    <m/>
    <n v="1"/>
    <s v="Drenagem"/>
    <m/>
    <s v="66&quot;"/>
    <n v="32"/>
    <s v="USINAGEM"/>
    <x v="2"/>
    <n v="210"/>
    <s v="MANDRILH. SCHIESS A.G. FB 28 / 16 - [210]"/>
    <n v="6.1363636363636358"/>
    <m/>
    <d v="2026-05-25T00:00:00"/>
    <d v="2026-05-29T00:00:00"/>
    <n v="22"/>
    <n v="22"/>
    <s v="mai"/>
    <s v="2026"/>
    <n v="1"/>
  </r>
  <r>
    <s v="27333-3"/>
    <s v="PV"/>
    <n v="2083"/>
    <n v="7"/>
    <s v="RAIZEN ENERGIA S.A  ZANIN"/>
    <s v="CAMISA AD Ø1080 66&quot;"/>
    <s v="PC"/>
    <s v="6758-1"/>
    <n v="1"/>
    <x v="0"/>
    <s v="A&amp;E"/>
    <m/>
    <n v="1"/>
    <s v="Drenagem"/>
    <m/>
    <s v="66&quot;"/>
    <n v="32"/>
    <s v="USINAGEM"/>
    <x v="8"/>
    <n v="613"/>
    <s v="FURADEIRA SKODA - [613]"/>
    <n v="18"/>
    <m/>
    <d v="2026-05-25T00:00:00"/>
    <d v="2026-05-29T00:00:00"/>
    <n v="22"/>
    <n v="22"/>
    <s v="mai"/>
    <s v="2026"/>
    <n v="1"/>
  </r>
  <r>
    <s v="27333-3"/>
    <s v="PV"/>
    <n v="2083"/>
    <n v="7"/>
    <s v="RAIZEN ENERGIA S.A  ZANIN"/>
    <s v="CAMISA AD Ø1080 66&quot;"/>
    <s v="PC"/>
    <s v="6758-1"/>
    <n v="1"/>
    <x v="0"/>
    <s v="A&amp;E"/>
    <m/>
    <n v="1"/>
    <s v="Drenagem"/>
    <m/>
    <s v="66&quot;"/>
    <n v="32"/>
    <s v="MONTAGEM"/>
    <x v="3"/>
    <n v="89"/>
    <s v="MONTAGEM (MONTAGEM DE MOENDA) - [89]"/>
    <n v="9"/>
    <m/>
    <d v="2026-06-08T00:00:00"/>
    <d v="2026-05-29T00:00:00"/>
    <n v="24"/>
    <n v="22"/>
    <s v="jun"/>
    <s v="2026"/>
    <n v="1"/>
  </r>
  <r>
    <s v="27333-3"/>
    <s v="PV"/>
    <n v="2083"/>
    <n v="7"/>
    <s v="RAIZEN ENERGIA S.A  ZANIN"/>
    <s v="CAMISA AD Ø1080 66&quot;"/>
    <s v="PC"/>
    <s v="6758-1"/>
    <n v="1"/>
    <x v="0"/>
    <s v="A&amp;E"/>
    <m/>
    <n v="1"/>
    <s v="Drenagem"/>
    <m/>
    <s v="66&quot;"/>
    <n v="32"/>
    <s v="USINAGEM"/>
    <x v="9"/>
    <n v="117"/>
    <s v="TORNO HORIZ. ZERBST FICHER TP-3000 - [117]"/>
    <n v="7.5618409090909093"/>
    <m/>
    <d v="2026-06-08T00:00:00"/>
    <d v="2026-05-29T00:00:00"/>
    <n v="24"/>
    <n v="22"/>
    <s v="jun"/>
    <s v="2026"/>
    <n v="1"/>
  </r>
  <r>
    <s v="27333-3"/>
    <s v="PV"/>
    <n v="2083"/>
    <n v="7"/>
    <s v="RAIZEN ENERGIA S.A  ZANIN"/>
    <s v="CAMISA AD Ø1080 66&quot;"/>
    <s v="PC"/>
    <s v="6758-1"/>
    <n v="1"/>
    <x v="0"/>
    <s v="A&amp;E"/>
    <m/>
    <n v="1"/>
    <s v="Drenagem"/>
    <m/>
    <s v="66&quot;"/>
    <n v="32"/>
    <s v="USINAGEM"/>
    <x v="4"/>
    <n v="489"/>
    <s v="BROQUEADORA - [489]"/>
    <n v="9.4909090909090903"/>
    <m/>
    <d v="2026-05-18T00:00:00"/>
    <m/>
    <n v="21"/>
    <s v=""/>
    <s v="mai"/>
    <s v="2026"/>
    <s v=""/>
  </r>
  <r>
    <s v="27333-3"/>
    <s v="PV"/>
    <n v="2083"/>
    <n v="7"/>
    <s v="RAIZEN ENERGIA S.A  ZANIN"/>
    <s v="CAMISA AD Ø1080 66&quot;"/>
    <s v="PC"/>
    <s v="6758-1"/>
    <n v="1"/>
    <x v="0"/>
    <s v="A&amp;E"/>
    <m/>
    <n v="1"/>
    <s v="Drenagem"/>
    <m/>
    <s v="66&quot;"/>
    <n v="32"/>
    <s v="EMCAMISAMENTO"/>
    <x v="5"/>
    <n v="194"/>
    <s v="FORNO AQUECIMENTO CAMISAS (DRAGÃOZINHO) - [194]"/>
    <n v="1.4318181818181819"/>
    <m/>
    <m/>
    <m/>
    <n v="1"/>
    <s v=""/>
    <s v=""/>
    <s v=""/>
    <s v=""/>
  </r>
  <r>
    <s v="27333-3"/>
    <s v="PV"/>
    <n v="2083"/>
    <n v="7"/>
    <s v="RAIZEN ENERGIA S.A  ZANIN"/>
    <s v="CAMISA AD Ø1080 66&quot;"/>
    <s v="PC"/>
    <s v="6758-1"/>
    <n v="1"/>
    <x v="0"/>
    <s v="A&amp;E"/>
    <m/>
    <n v="1"/>
    <s v="Drenagem"/>
    <m/>
    <s v="66&quot;"/>
    <n v="32"/>
    <s v="EXPEDIÇÃO"/>
    <x v="6"/>
    <n v="2"/>
    <s v="EXPEDIÇÃO"/>
    <n v="1"/>
    <m/>
    <d v="2026-05-30T00:00:00"/>
    <m/>
    <n v="22"/>
    <s v=""/>
    <s v="mai"/>
    <s v="2026"/>
    <s v="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FUNDIÇÃO"/>
    <x v="0"/>
    <n v="1"/>
    <s v="FUNDIÇÃO MORENO"/>
    <n v="1"/>
    <m/>
    <d v="2026-03-16T00:00:00"/>
    <d v="2026-03-16T00:00:00"/>
    <n v="12"/>
    <n v="12"/>
    <s v="mar"/>
    <s v="2026"/>
    <n v="1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USINAGEM"/>
    <x v="7"/>
    <n v="118"/>
    <s v="TORNO HORIZ. ZERBST FICHER TP-4000 - [118]"/>
    <n v="2.5281818181818179"/>
    <m/>
    <d v="2026-03-14T00:00:00"/>
    <d v="2026-03-14T00:00:00"/>
    <n v="11"/>
    <n v="11"/>
    <s v="mar"/>
    <s v="2026"/>
    <n v="1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USINAGEM"/>
    <x v="2"/>
    <n v="210"/>
    <s v="MANDRILH. SCHIESS A.G. FB 28 / 16 - [210]"/>
    <n v="6.1363636363636358"/>
    <m/>
    <d v="2026-05-18T00:00:00"/>
    <d v="2026-05-18T00:00:00"/>
    <n v="21"/>
    <n v="21"/>
    <s v="mai"/>
    <s v="2026"/>
    <n v="1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USINAGEM"/>
    <x v="8"/>
    <n v="613"/>
    <s v="FURADEIRA SKODA - [613]"/>
    <n v="18"/>
    <m/>
    <d v="2026-05-18T00:00:00"/>
    <d v="2026-05-18T00:00:00"/>
    <n v="21"/>
    <n v="21"/>
    <s v="mai"/>
    <s v="2026"/>
    <n v="1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MONTAGEM"/>
    <x v="3"/>
    <n v="89"/>
    <s v="MONTAGEM (MONTAGEM DE MOENDA) - [89]"/>
    <n v="9"/>
    <m/>
    <d v="2026-06-17T00:00:00"/>
    <d v="2026-06-17T00:00:00"/>
    <n v="25"/>
    <n v="25"/>
    <s v="jun"/>
    <s v="2026"/>
    <n v="1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USINAGEM"/>
    <x v="9"/>
    <n v="118"/>
    <s v="TORNO HORIZ. ZERBST FICHER TP-4000 - [118]"/>
    <n v="7.5618409090909093"/>
    <m/>
    <d v="2026-06-17T00:00:00"/>
    <m/>
    <n v="25"/>
    <s v=""/>
    <s v="jun"/>
    <s v="2026"/>
    <s v="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USINAGEM"/>
    <x v="4"/>
    <n v="489"/>
    <s v="BROQUEADORA - [489]"/>
    <n v="9.4909090909090903"/>
    <m/>
    <m/>
    <m/>
    <n v="1"/>
    <s v=""/>
    <s v=""/>
    <s v=""/>
    <s v="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EMCAMISAMENTO"/>
    <x v="5"/>
    <n v="194"/>
    <s v="FORNO AQUECIMENTO CAMISAS (DRAGÃOZINHO) - [194]"/>
    <n v="1.4318181818181819"/>
    <m/>
    <m/>
    <m/>
    <n v="1"/>
    <s v=""/>
    <s v=""/>
    <s v=""/>
    <s v=""/>
  </r>
  <r>
    <s v="27370-2"/>
    <s v="PV"/>
    <n v="2083"/>
    <n v="8"/>
    <s v="RAIZEN ENERGIA S.A  ZANIN"/>
    <s v="CAMISA AD Ø1110 66&quot;"/>
    <s v="PC"/>
    <s v="6759-1"/>
    <n v="1"/>
    <x v="0"/>
    <s v="A&amp;E"/>
    <m/>
    <n v="1"/>
    <s v="Drenagem"/>
    <m/>
    <s v="66&quot;"/>
    <n v="22"/>
    <s v="EXPEDIÇÃO"/>
    <x v="6"/>
    <n v="2"/>
    <s v="EXPEDIÇÃO"/>
    <n v="1"/>
    <m/>
    <d v="2026-05-30T00:00:00"/>
    <m/>
    <n v="22"/>
    <s v=""/>
    <s v="mai"/>
    <s v="2026"/>
    <s v="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FUNDIÇÃO"/>
    <x v="0"/>
    <n v="1"/>
    <s v="FUNDIÇÃO MORENO"/>
    <n v="1"/>
    <m/>
    <d v="2026-03-13T00:00:00"/>
    <d v="2026-03-13T00:00:00"/>
    <n v="11"/>
    <n v="11"/>
    <s v="mar"/>
    <s v="2026"/>
    <n v="1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USINAGEM"/>
    <x v="7"/>
    <n v="117"/>
    <s v="TORNO HORIZ. ZERBST FICHER TP-3000 - [117]"/>
    <n v="2.5281818181818179"/>
    <m/>
    <d v="2026-03-23T00:00:00"/>
    <d v="2026-03-23T00:00:00"/>
    <n v="13"/>
    <n v="13"/>
    <s v="mar"/>
    <s v="2026"/>
    <n v="1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USINAGEM"/>
    <x v="2"/>
    <n v="210"/>
    <s v="MANDRILH. SCHIESS A.G. FB 28 / 16 - [210]"/>
    <n v="6.1363636363636358"/>
    <m/>
    <d v="2026-05-18T00:00:00"/>
    <d v="2026-05-18T00:00:00"/>
    <n v="21"/>
    <n v="21"/>
    <s v="mai"/>
    <s v="2026"/>
    <n v="1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USINAGEM"/>
    <x v="8"/>
    <n v="613"/>
    <s v="FURADEIRA SKODA - [613]"/>
    <n v="18"/>
    <m/>
    <d v="2026-05-25T00:00:00"/>
    <d v="2026-05-25T00:00:00"/>
    <n v="22"/>
    <n v="22"/>
    <s v="mai"/>
    <s v="2026"/>
    <n v="1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MONTAGEM"/>
    <x v="3"/>
    <n v="89"/>
    <s v="MONTAGEM (MONTAGEM DE MOENDA) - [89]"/>
    <n v="9"/>
    <m/>
    <d v="2026-06-17T00:00:00"/>
    <m/>
    <n v="25"/>
    <s v=""/>
    <s v="jun"/>
    <s v="2026"/>
    <s v="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USINAGEM"/>
    <x v="9"/>
    <n v="118"/>
    <s v="TORNO HORIZ. ZERBST FICHER TP-4000 - [118]"/>
    <n v="7.5618409090909093"/>
    <m/>
    <d v="2026-06-17T00:00:00"/>
    <m/>
    <n v="25"/>
    <s v=""/>
    <s v="jun"/>
    <s v="2026"/>
    <s v="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USINAGEM"/>
    <x v="4"/>
    <n v="489"/>
    <s v="BROQUEADORA - [489]"/>
    <n v="9.4909090909090903"/>
    <m/>
    <m/>
    <m/>
    <n v="1"/>
    <s v=""/>
    <s v=""/>
    <s v=""/>
    <s v="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EMCAMISAMENTO"/>
    <x v="5"/>
    <n v="194"/>
    <s v="FORNO AQUECIMENTO CAMISAS (DRAGÃOZINHO) - [194]"/>
    <n v="1.4318181818181819"/>
    <m/>
    <d v="2026-06-30T00:00:00"/>
    <m/>
    <n v="27"/>
    <s v=""/>
    <s v="jun"/>
    <s v="2026"/>
    <s v=""/>
  </r>
  <r>
    <s v="27301-1"/>
    <s v="PV"/>
    <n v="2083"/>
    <n v="9"/>
    <s v="RAIZEN ENERGIA S.A  ZANIN"/>
    <s v="CAMISA AD Ø1090 66&quot;"/>
    <s v="PC"/>
    <s v="6760-1"/>
    <n v="1"/>
    <x v="0"/>
    <s v="A&amp;E"/>
    <m/>
    <n v="1"/>
    <s v="Drenagem"/>
    <m/>
    <s v="66&quot;"/>
    <n v="25"/>
    <s v="EXPEDIÇÃO"/>
    <x v="6"/>
    <n v="2"/>
    <s v="EXPEDIÇÃO"/>
    <n v="1"/>
    <m/>
    <d v="2026-05-30T00:00:00"/>
    <m/>
    <n v="22"/>
    <s v=""/>
    <s v="mai"/>
    <s v="2026"/>
    <s v="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FUNDIÇÃO"/>
    <x v="0"/>
    <n v="1"/>
    <s v="FUNDIÇÃO MORENO"/>
    <n v="1"/>
    <m/>
    <d v="2026-04-03T00:00:00"/>
    <d v="2026-04-03T00:00:00"/>
    <n v="14"/>
    <n v="14"/>
    <s v="abr"/>
    <s v="2026"/>
    <n v="1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USINAGEM"/>
    <x v="7"/>
    <n v="118"/>
    <s v="TORNO HORIZ. ZERBST FICHER TP-4000 - [118]"/>
    <n v="2.9863636363636363"/>
    <m/>
    <d v="2026-03-22T00:00:00"/>
    <d v="2026-03-22T00:00:00"/>
    <n v="12"/>
    <n v="12"/>
    <s v="mar"/>
    <s v="2026"/>
    <n v="1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USINAGEM"/>
    <x v="2"/>
    <n v="210"/>
    <s v="MANDRILH. SCHIESS A.G. FB 28 / 16 - [210]"/>
    <n v="7.4454545454545444"/>
    <m/>
    <d v="2026-03-23T00:00:00"/>
    <d v="2026-03-23T00:00:00"/>
    <n v="13"/>
    <n v="13"/>
    <s v="mar"/>
    <s v="2026"/>
    <n v="1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USINAGEM"/>
    <x v="8"/>
    <n v="613"/>
    <s v="FURADEIRA SKODA - [613]"/>
    <n v="24.545454545454543"/>
    <m/>
    <d v="2026-03-24T00:00:00"/>
    <d v="2026-03-24T00:00:00"/>
    <n v="13"/>
    <n v="13"/>
    <s v="mar"/>
    <s v="2026"/>
    <n v="1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MONTAGEM"/>
    <x v="3"/>
    <n v="89"/>
    <s v="MONTAGEM (MONTAGEM DE MOENDA) - [89]"/>
    <n v="12.272727272727272"/>
    <m/>
    <d v="2026-03-25T00:00:00"/>
    <d v="2026-03-25T00:00:00"/>
    <n v="13"/>
    <n v="13"/>
    <s v="mar"/>
    <s v="2026"/>
    <n v="1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USINAGEM"/>
    <x v="9"/>
    <n v="117"/>
    <s v="TORNO HORIZ. ZERBST FICHER TP-3000 - [117]"/>
    <n v="8.8623409090909107"/>
    <m/>
    <d v="2026-03-26T00:00:00"/>
    <d v="2026-03-26T00:00:00"/>
    <n v="13"/>
    <n v="13"/>
    <s v="mar"/>
    <s v="2026"/>
    <n v="1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USINAGEM"/>
    <x v="4"/>
    <n v="489"/>
    <s v="BROQUEADORA - [489]"/>
    <n v="10.799999999999999"/>
    <m/>
    <d v="2026-03-31T00:00:00"/>
    <m/>
    <n v="14"/>
    <s v=""/>
    <s v="mar"/>
    <s v="2026"/>
    <s v="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EMCAMISAMENTO"/>
    <x v="5"/>
    <n v="194"/>
    <s v="FORNO AQUECIMENTO CAMISAS (DRAGÃOZINHO) - [194]"/>
    <n v="2.0454545454545454"/>
    <m/>
    <d v="2026-04-04T00:00:00"/>
    <m/>
    <n v="14"/>
    <s v=""/>
    <s v="abr"/>
    <s v="2026"/>
    <s v=""/>
  </r>
  <r>
    <s v="27383-3"/>
    <s v="PV"/>
    <n v="2099"/>
    <n v="1"/>
    <s v="RAIZEN IPAUSSU"/>
    <s v="CAMISA AD Ø1170 78&quot;"/>
    <s v="PC"/>
    <s v="6745-1"/>
    <n v="1"/>
    <x v="0"/>
    <s v="A&amp;E"/>
    <m/>
    <n v="1"/>
    <s v="Drenagem"/>
    <m/>
    <s v="78&quot;"/>
    <n v="44"/>
    <s v="EXPEDIÇÃO"/>
    <x v="6"/>
    <n v="2"/>
    <s v="EXPEDIÇÃO"/>
    <n v="1"/>
    <m/>
    <d v="2026-04-06T00:00:00"/>
    <m/>
    <n v="15"/>
    <s v=""/>
    <s v="abr"/>
    <s v="2026"/>
    <s v="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FUNDIÇÃO"/>
    <x v="0"/>
    <n v="1"/>
    <s v="FUNDIÇÃO MORENO"/>
    <n v="1"/>
    <n v="1"/>
    <d v="2026-02-26T00:00:00"/>
    <d v="2026-02-26T00:00:00"/>
    <n v="9"/>
    <n v="9"/>
    <s v="fev"/>
    <s v="2026"/>
    <n v="1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USINAGEM"/>
    <x v="7"/>
    <n v="118"/>
    <s v="TORNO HORIZ. ZERBST FICHER TP-4000 - [118]"/>
    <n v="2.5281818181818179"/>
    <m/>
    <d v="2026-03-23T00:00:00"/>
    <d v="2026-03-23T00:00:00"/>
    <n v="13"/>
    <n v="13"/>
    <s v="mar"/>
    <s v="2026"/>
    <n v="1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USINAGEM"/>
    <x v="2"/>
    <n v="210"/>
    <s v="MANDRILH. SCHIESS A.G. FB 28 / 16 - [210]"/>
    <n v="6.1363636363636358"/>
    <m/>
    <d v="2026-05-18T00:00:00"/>
    <d v="2026-05-18T00:00:00"/>
    <n v="21"/>
    <n v="21"/>
    <s v="mai"/>
    <s v="2026"/>
    <n v="1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USINAGEM"/>
    <x v="8"/>
    <n v="613"/>
    <s v="FURADEIRA SKODA - [613]"/>
    <n v="18"/>
    <m/>
    <d v="2026-05-25T00:00:00"/>
    <d v="2026-05-29T00:00:00"/>
    <n v="22"/>
    <n v="22"/>
    <s v="mai"/>
    <s v="2026"/>
    <n v="1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MONTAGEM"/>
    <x v="3"/>
    <n v="89"/>
    <s v="MONTAGEM (MONTAGEM DE MOENDA) - [89]"/>
    <n v="9"/>
    <m/>
    <d v="2026-05-25T00:00:00"/>
    <d v="2026-05-29T00:00:00"/>
    <n v="22"/>
    <n v="22"/>
    <s v="mai"/>
    <s v="2026"/>
    <n v="1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USINAGEM"/>
    <x v="9"/>
    <n v="117"/>
    <s v="TORNO HORIZ. ZERBST FICHER TP-3000 - [117]"/>
    <n v="7.5618409090909093"/>
    <m/>
    <d v="2026-05-25T00:00:00"/>
    <d v="2026-05-29T00:00:00"/>
    <n v="22"/>
    <n v="22"/>
    <s v="mai"/>
    <s v="2026"/>
    <n v="1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USINAGEM"/>
    <x v="4"/>
    <n v="489"/>
    <s v="BROQUEADORA - [489]"/>
    <n v="9.4909090909090903"/>
    <m/>
    <d v="2026-06-30T00:00:00"/>
    <m/>
    <n v="27"/>
    <s v=""/>
    <s v="jun"/>
    <s v="2026"/>
    <s v="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EMCAMISAMENTO"/>
    <x v="5"/>
    <n v="194"/>
    <s v="FORNO AQUECIMENTO CAMISAS (DRAGÃOZINHO) - [194]"/>
    <n v="1.4318181818181819"/>
    <m/>
    <d v="2026-06-30T00:00:00"/>
    <m/>
    <n v="27"/>
    <s v=""/>
    <s v="jun"/>
    <s v="2026"/>
    <s v=""/>
  </r>
  <r>
    <s v="27369-1"/>
    <s v="PV"/>
    <n v="2098"/>
    <n v="1"/>
    <s v="RAIZEN PARALCOOL"/>
    <s v="CAMISA AD Ø1080 66&quot;"/>
    <s v="PC"/>
    <s v="6746-1"/>
    <n v="1"/>
    <x v="0"/>
    <s v="A&amp;E"/>
    <m/>
    <n v="1"/>
    <s v="Drenagem"/>
    <m/>
    <s v="66&quot;"/>
    <n v="22"/>
    <s v="EXPEDIÇÃO"/>
    <x v="6"/>
    <n v="2"/>
    <s v="EXPEDIÇÃO"/>
    <n v="1"/>
    <m/>
    <d v="2026-05-30T00:00:00"/>
    <m/>
    <n v="22"/>
    <s v=""/>
    <s v="mai"/>
    <s v="2026"/>
    <s v=""/>
  </r>
  <r>
    <s v="27434-1"/>
    <s v="PV"/>
    <n v="2097"/>
    <n v="1"/>
    <s v="RAIZEN JATAI"/>
    <s v="CAMISA AD Ø1210 90&quot;"/>
    <s v="PC"/>
    <s v="6788-1"/>
    <n v="1"/>
    <x v="0"/>
    <s v="A&amp;E"/>
    <n v="101906"/>
    <n v="1"/>
    <s v="Drenagem"/>
    <m/>
    <s v="90&quot;"/>
    <s v=""/>
    <s v="FUNDIÇÃO"/>
    <x v="0"/>
    <n v="1"/>
    <s v="FUNDIÇÃO MORENO"/>
    <n v="1"/>
    <m/>
    <d v="2026-04-10T00:00:00"/>
    <d v="2026-04-10T00:00:00"/>
    <n v="15"/>
    <n v="15"/>
    <s v="abr"/>
    <s v="2026"/>
    <n v="1"/>
  </r>
  <r>
    <s v="27434-1"/>
    <s v="PV"/>
    <n v="2097"/>
    <n v="1"/>
    <s v="RAIZEN JATAI"/>
    <s v="CAMISA AD Ø1210 90&quot;"/>
    <s v="PC"/>
    <s v="6788-1"/>
    <n v="1"/>
    <x v="0"/>
    <s v="A&amp;E"/>
    <n v="101906"/>
    <n v="1"/>
    <s v="Drenagem"/>
    <m/>
    <s v="90&quot;"/>
    <s v=""/>
    <s v="USINAGEM"/>
    <x v="7"/>
    <n v="561"/>
    <s v="TORNO HORIZONTAL NILES - [561]"/>
    <n v="3.4445454545454539"/>
    <m/>
    <d v="2026-03-26T00:00:00"/>
    <d v="2026-03-26T00:00:00"/>
    <n v="13"/>
    <n v="13"/>
    <s v="mar"/>
    <s v="2026"/>
    <n v="1"/>
  </r>
  <r>
    <s v="27434-1"/>
    <s v="PV"/>
    <n v="2097"/>
    <n v="1"/>
    <s v="RAIZEN JATAI"/>
    <s v="CAMISA AD Ø1210 90&quot;"/>
    <s v="PC"/>
    <s v="6788-1"/>
    <n v="1"/>
    <x v="0"/>
    <s v="A&amp;E"/>
    <n v="101906"/>
    <n v="1"/>
    <s v="Drenagem"/>
    <m/>
    <s v="90&quot;"/>
    <s v=""/>
    <s v="USINAGEM"/>
    <x v="2"/>
    <n v="210"/>
    <s v="MANDRILH. SCHIESS A.G. FB 28 / 16 - [210]"/>
    <n v="9.4090909090909083"/>
    <m/>
    <d v="2026-03-27T00:00:00"/>
    <d v="2026-05-06T00:00:00"/>
    <n v="13"/>
    <n v="19"/>
    <s v="mar"/>
    <s v="2026"/>
    <n v="1"/>
  </r>
  <r>
    <s v="27434-1"/>
    <s v="PV"/>
    <n v="2097"/>
    <n v="1"/>
    <s v="RAIZEN JATAI"/>
    <s v="CAMISA AD Ø1210 90&quot;"/>
    <s v="PC"/>
    <s v="6788-1"/>
    <n v="1"/>
    <x v="0"/>
    <s v="A&amp;E"/>
    <n v="101906"/>
    <n v="1"/>
    <s v="Drenagem"/>
    <m/>
    <s v="90&quot;"/>
    <s v=""/>
    <s v="USINAGEM"/>
    <x v="8"/>
    <n v="613"/>
    <s v="FURADEIRA SKODA - [613]"/>
    <n v="31.634999999999998"/>
    <m/>
    <d v="2026-03-29T00:00:00"/>
    <d v="2026-05-08T00:00:00"/>
    <n v="13"/>
    <n v="19"/>
    <s v="mar"/>
    <s v="2026"/>
    <n v="1"/>
  </r>
  <r>
    <s v="27434-1"/>
    <s v="PV"/>
    <n v="2097"/>
    <n v="1"/>
    <s v="RAIZEN JATAI"/>
    <s v="CAMISA AD Ø1210 90&quot;"/>
    <s v="PC"/>
    <s v="6788-1"/>
    <n v="1"/>
    <x v="0"/>
    <s v="A&amp;E"/>
    <m/>
    <n v="1"/>
    <s v="Drenagem"/>
    <m/>
    <s v="90&quot;"/>
    <s v=""/>
    <s v="MONTAGEM"/>
    <x v="3"/>
    <n v="89"/>
    <s v="MONTAGEM (MONTAGEM DE MOENDA) - [89]"/>
    <n v="15.136363636363635"/>
    <m/>
    <d v="2026-05-18T00:00:00"/>
    <d v="2026-05-08T00:00:00"/>
    <n v="21"/>
    <n v="19"/>
    <s v="mai"/>
    <s v="2026"/>
    <n v="1"/>
  </r>
  <r>
    <s v="27434-1"/>
    <s v="PV"/>
    <n v="2097"/>
    <n v="1"/>
    <s v="RAIZEN JATAI"/>
    <s v="CAMISA AD Ø1210 90&quot;"/>
    <s v="PC"/>
    <s v="6788-1"/>
    <n v="1"/>
    <x v="0"/>
    <s v="A&amp;E"/>
    <m/>
    <n v="1"/>
    <s v="Drenagem"/>
    <m/>
    <s v="90&quot;"/>
    <s v=""/>
    <s v="USINAGEM"/>
    <x v="9"/>
    <n v="561"/>
    <s v="TORNO HORIZONTAL NILES - [561]"/>
    <n v="10.162840909090908"/>
    <m/>
    <d v="2026-05-18T00:00:00"/>
    <d v="2026-05-08T00:00:00"/>
    <n v="21"/>
    <n v="19"/>
    <s v="mai"/>
    <s v="2026"/>
    <n v="1"/>
  </r>
  <r>
    <s v="27434-1"/>
    <s v="PV"/>
    <n v="2097"/>
    <n v="1"/>
    <s v="RAIZEN JATAI"/>
    <s v="CAMISA AD Ø1210 90&quot;"/>
    <s v="PC"/>
    <s v="6788-1"/>
    <n v="1"/>
    <x v="0"/>
    <s v="A&amp;E"/>
    <n v="101906"/>
    <n v="1"/>
    <s v="Drenagem"/>
    <m/>
    <s v="90&quot;"/>
    <s v=""/>
    <s v="USINAGEM"/>
    <x v="4"/>
    <n v="489"/>
    <s v="BROQUEADORA - [489]"/>
    <n v="13.418181818181816"/>
    <m/>
    <d v="2026-05-14T00:00:00"/>
    <d v="2026-05-14T00:00:00"/>
    <n v="20"/>
    <n v="20"/>
    <s v="mai"/>
    <s v="2026"/>
    <n v="1"/>
  </r>
  <r>
    <s v="27434-1"/>
    <s v="PV"/>
    <n v="2097"/>
    <n v="1"/>
    <s v="RAIZEN JATAI"/>
    <s v="CAMISA AD Ø1210 90&quot;"/>
    <s v="PC"/>
    <s v="6788-1"/>
    <n v="1"/>
    <x v="0"/>
    <s v="A&amp;E"/>
    <m/>
    <n v="1"/>
    <s v="Drenagem"/>
    <m/>
    <s v="90&quot;"/>
    <s v=""/>
    <s v="EMCAMISAMENTO"/>
    <x v="5"/>
    <n v="194"/>
    <s v="FORNO AQUECIMENTO CAMISAS (DRAGÃOZINHO) - [194]"/>
    <n v="2.25"/>
    <m/>
    <m/>
    <m/>
    <n v="1"/>
    <s v=""/>
    <s v=""/>
    <s v=""/>
    <s v=""/>
  </r>
  <r>
    <s v="27434-1"/>
    <s v="PV"/>
    <n v="2097"/>
    <n v="1"/>
    <s v="RAIZEN JATAI"/>
    <s v="CAMISA AD Ø1210 90&quot;"/>
    <s v="PC"/>
    <s v="6788-1"/>
    <n v="1"/>
    <x v="0"/>
    <s v="A&amp;E"/>
    <m/>
    <n v="1"/>
    <s v="Drenagem"/>
    <m/>
    <s v="90&quot;"/>
    <s v=""/>
    <s v="EXPEDIÇÃO"/>
    <x v="6"/>
    <n v="2"/>
    <s v="EXPEDIÇÃO"/>
    <n v="1"/>
    <m/>
    <d v="2026-05-30T00:00:00"/>
    <m/>
    <n v="22"/>
    <s v=""/>
    <s v="mai"/>
    <s v="2026"/>
    <s v=""/>
  </r>
  <r>
    <s v="27372-1"/>
    <s v="PV"/>
    <n v="2096"/>
    <n v="1"/>
    <s v="RAIZEN SERRA"/>
    <s v="CAMISA AD Ø1050 66&quot;"/>
    <s v="PC"/>
    <s v="6749-1"/>
    <n v="1"/>
    <x v="0"/>
    <s v="A&amp;E"/>
    <s v=""/>
    <n v="1"/>
    <s v="Drenagem"/>
    <m/>
    <s v="66&quot;"/>
    <n v="82"/>
    <s v="FUNDIÇÃO"/>
    <x v="0"/>
    <n v="1"/>
    <s v="FUNDIÇÃO MORENO"/>
    <n v="1"/>
    <n v="1"/>
    <d v="2026-02-24T00:00:00"/>
    <d v="2026-02-24T00:00:00"/>
    <n v="9"/>
    <n v="9"/>
    <s v="fev"/>
    <s v="2026"/>
    <n v="1"/>
  </r>
  <r>
    <s v="27372-1"/>
    <s v="PV"/>
    <n v="2096"/>
    <n v="1"/>
    <s v="RAIZEN SERRA"/>
    <s v="CAMISA AD Ø1050 66&quot;"/>
    <s v="PC"/>
    <s v="6749-1"/>
    <n v="1"/>
    <x v="0"/>
    <s v="A&amp;E"/>
    <s v=""/>
    <n v="1"/>
    <s v="Drenagem"/>
    <m/>
    <s v="66&quot;"/>
    <n v="82"/>
    <s v="USINAGEM"/>
    <x v="7"/>
    <n v="117"/>
    <s v="TORNO HORIZ. ZERBST FICHER TP-3000 - [117]"/>
    <n v="2.5281818181818179"/>
    <m/>
    <d v="2026-03-31T00:00:00"/>
    <d v="2026-03-31T00:00:00"/>
    <n v="14"/>
    <n v="14"/>
    <s v="mar"/>
    <s v="2026"/>
    <n v="1"/>
  </r>
  <r>
    <s v="27372-1"/>
    <s v="PV"/>
    <n v="2096"/>
    <n v="1"/>
    <s v="RAIZEN SERRA"/>
    <s v="CAMISA AD Ø1050 66&quot;"/>
    <s v="PC"/>
    <s v="6749-1"/>
    <n v="1"/>
    <x v="0"/>
    <s v="A&amp;E"/>
    <s v=""/>
    <n v="1"/>
    <s v="Drenagem"/>
    <m/>
    <s v="66&quot;"/>
    <n v="82"/>
    <s v="USINAGEM"/>
    <x v="2"/>
    <n v="210"/>
    <s v="MANDRILH. SCHIESS A.G. FB 28 / 16 - [210]"/>
    <n v="6.1363636363636358"/>
    <m/>
    <d v="2026-04-01T00:00:00"/>
    <d v="2026-04-01T00:00:00"/>
    <n v="14"/>
    <n v="14"/>
    <s v="abr"/>
    <s v="2026"/>
    <n v="1"/>
  </r>
  <r>
    <s v="27372-1"/>
    <s v="PV"/>
    <n v="2096"/>
    <n v="1"/>
    <s v="RAIZEN SERRA"/>
    <s v="CAMISA AD Ø1050 66&quot;"/>
    <s v="PC"/>
    <s v="6749-1"/>
    <n v="1"/>
    <x v="0"/>
    <s v="A&amp;E"/>
    <s v=""/>
    <n v="1"/>
    <s v="Drenagem"/>
    <m/>
    <s v="66&quot;"/>
    <n v="82"/>
    <s v="USINAGEM"/>
    <x v="8"/>
    <n v="613"/>
    <s v="FURADEIRA SKODA - [613]"/>
    <n v="18"/>
    <m/>
    <d v="2026-04-03T00:00:00"/>
    <d v="2026-04-03T00:00:00"/>
    <n v="14"/>
    <n v="14"/>
    <s v="abr"/>
    <s v="2026"/>
    <n v="1"/>
  </r>
  <r>
    <s v="27372-1"/>
    <s v="PV"/>
    <n v="2096"/>
    <n v="1"/>
    <s v="RAIZEN SERRA"/>
    <s v="CAMISA AD Ø1050 66&quot;"/>
    <s v="PC"/>
    <s v="6749-1"/>
    <n v="1"/>
    <x v="0"/>
    <s v="A&amp;E"/>
    <m/>
    <n v="1"/>
    <s v="Drenagem"/>
    <m/>
    <s v="66&quot;"/>
    <n v="82"/>
    <s v="MONTAGEM"/>
    <x v="3"/>
    <n v="89"/>
    <s v="MONTAGEM (MONTAGEM DE MOENDA) - [89]"/>
    <n v="9"/>
    <m/>
    <d v="2026-05-25T00:00:00"/>
    <m/>
    <n v="22"/>
    <s v=""/>
    <s v="mai"/>
    <s v="2026"/>
    <s v=""/>
  </r>
  <r>
    <s v="27372-1"/>
    <s v="PV"/>
    <n v="2096"/>
    <n v="1"/>
    <s v="RAIZEN SERRA"/>
    <s v="CAMISA AD Ø1050 66&quot;"/>
    <s v="PC"/>
    <s v="6749-1"/>
    <n v="1"/>
    <x v="0"/>
    <s v="A&amp;E"/>
    <m/>
    <n v="1"/>
    <s v="Drenagem"/>
    <m/>
    <s v="66&quot;"/>
    <n v="82"/>
    <s v="USINAGEM"/>
    <x v="9"/>
    <n v="117"/>
    <s v="TORNO HORIZ. ZERBST FICHER TP-3000 - [117]"/>
    <n v="7.5618409090909093"/>
    <m/>
    <d v="2026-05-25T00:00:00"/>
    <m/>
    <n v="22"/>
    <s v=""/>
    <s v="mai"/>
    <s v="2026"/>
    <s v=""/>
  </r>
  <r>
    <s v="27372-1"/>
    <s v="PV"/>
    <n v="2096"/>
    <n v="1"/>
    <s v="RAIZEN SERRA"/>
    <s v="CAMISA AD Ø1050 66&quot;"/>
    <s v="PC"/>
    <s v="6749-1"/>
    <n v="1"/>
    <x v="0"/>
    <s v="A&amp;E"/>
    <s v=""/>
    <n v="1"/>
    <s v="Drenagem"/>
    <m/>
    <s v="66&quot;"/>
    <n v="82"/>
    <s v="USINAGEM"/>
    <x v="4"/>
    <n v="489"/>
    <s v="BROQUEADORA - [489]"/>
    <n v="9.4909090909090903"/>
    <m/>
    <d v="2026-05-14T00:00:00"/>
    <d v="2026-05-14T00:00:00"/>
    <n v="20"/>
    <n v="20"/>
    <s v="mai"/>
    <s v="2026"/>
    <n v="1"/>
  </r>
  <r>
    <s v="27372-1"/>
    <s v="PV"/>
    <n v="2096"/>
    <n v="1"/>
    <s v="RAIZEN SERRA"/>
    <s v="CAMISA AD Ø1050 66&quot;"/>
    <s v="PC"/>
    <s v="6749-1"/>
    <n v="1"/>
    <x v="0"/>
    <s v="A&amp;E"/>
    <m/>
    <n v="1"/>
    <s v="Drenagem"/>
    <m/>
    <s v="66&quot;"/>
    <n v="82"/>
    <s v="EMCAMISAMENTO"/>
    <x v="5"/>
    <n v="194"/>
    <s v="FORNO AQUECIMENTO CAMISAS (DRAGÃOZINHO) - [194]"/>
    <n v="1.4318181818181819"/>
    <m/>
    <m/>
    <m/>
    <n v="1"/>
    <s v=""/>
    <s v=""/>
    <s v=""/>
    <s v=""/>
  </r>
  <r>
    <s v="27372-1"/>
    <s v="PV"/>
    <n v="2096"/>
    <n v="1"/>
    <s v="RAIZEN SERRA"/>
    <s v="CAMISA AD Ø1050 66&quot;"/>
    <s v="PC"/>
    <s v="6749-1"/>
    <n v="1"/>
    <x v="0"/>
    <s v="A&amp;E"/>
    <m/>
    <n v="1"/>
    <s v="Drenagem"/>
    <m/>
    <s v="66&quot;"/>
    <n v="82"/>
    <s v="EXPEDIÇÃO"/>
    <x v="6"/>
    <n v="2"/>
    <s v="EXPEDIÇÃO"/>
    <n v="1"/>
    <m/>
    <d v="2026-04-15T00:00:00"/>
    <m/>
    <n v="16"/>
    <s v=""/>
    <s v="abr"/>
    <s v="2026"/>
    <s v=""/>
  </r>
  <r>
    <s v="27373-2"/>
    <s v="PV"/>
    <n v="2096"/>
    <n v="2"/>
    <s v="RAIZEN SERRA"/>
    <s v="CAMISA AD Ø1050 66&quot;"/>
    <s v="PC"/>
    <s v="6750-1"/>
    <n v="1"/>
    <x v="0"/>
    <s v="A&amp;E"/>
    <s v=""/>
    <n v="1"/>
    <s v="Drenagem"/>
    <m/>
    <s v="66&quot;"/>
    <n v="85"/>
    <s v="FUNDIÇÃO"/>
    <x v="0"/>
    <n v="1"/>
    <s v="FUNDIÇÃO MORENO"/>
    <n v="1"/>
    <n v="1"/>
    <d v="2026-02-25T00:00:00"/>
    <d v="2026-02-25T00:00:00"/>
    <n v="9"/>
    <n v="9"/>
    <s v="fev"/>
    <s v="2026"/>
    <n v="1"/>
  </r>
  <r>
    <s v="27373-2"/>
    <s v="PV"/>
    <n v="2096"/>
    <n v="2"/>
    <s v="RAIZEN SERRA"/>
    <s v="CAMISA AD Ø1050 66&quot;"/>
    <s v="PC"/>
    <s v="6750-1"/>
    <n v="1"/>
    <x v="0"/>
    <s v="A&amp;E"/>
    <s v=""/>
    <n v="1"/>
    <s v="Drenagem"/>
    <m/>
    <s v="66&quot;"/>
    <n v="85"/>
    <s v="USINAGEM"/>
    <x v="7"/>
    <n v="118"/>
    <s v="TORNO HORIZ. ZERBST FICHER TP-4000 - [118]"/>
    <n v="2.5281818181818179"/>
    <m/>
    <d v="2026-03-28T00:00:00"/>
    <d v="2026-03-28T00:00:00"/>
    <n v="13"/>
    <n v="13"/>
    <s v="mar"/>
    <s v="2026"/>
    <n v="1"/>
  </r>
  <r>
    <s v="27373-2"/>
    <s v="PV"/>
    <n v="2096"/>
    <n v="2"/>
    <s v="RAIZEN SERRA"/>
    <s v="CAMISA AD Ø1050 66&quot;"/>
    <s v="PC"/>
    <s v="6750-1"/>
    <n v="1"/>
    <x v="0"/>
    <s v="A&amp;E"/>
    <s v=""/>
    <n v="1"/>
    <s v="Drenagem"/>
    <m/>
    <s v="66&quot;"/>
    <n v="85"/>
    <s v="USINAGEM"/>
    <x v="2"/>
    <n v="210"/>
    <s v="MANDRILH. SCHIESS A.G. FB 28 / 16 - [210]"/>
    <n v="6.1363636363636358"/>
    <m/>
    <d v="2026-03-29T00:00:00"/>
    <d v="2026-03-29T00:00:00"/>
    <n v="13"/>
    <n v="13"/>
    <s v="mar"/>
    <s v="2026"/>
    <n v="1"/>
  </r>
  <r>
    <s v="27373-2"/>
    <s v="PV"/>
    <n v="2096"/>
    <n v="2"/>
    <s v="RAIZEN SERRA"/>
    <s v="CAMISA AD Ø1050 66&quot;"/>
    <s v="PC"/>
    <s v="6750-1"/>
    <n v="1"/>
    <x v="0"/>
    <s v="A&amp;E"/>
    <s v=""/>
    <n v="1"/>
    <s v="Drenagem"/>
    <m/>
    <s v="66&quot;"/>
    <n v="85"/>
    <s v="USINAGEM"/>
    <x v="8"/>
    <n v="613"/>
    <s v="FURADEIRA SKODA - [613]"/>
    <n v="18"/>
    <m/>
    <d v="2026-03-31T00:00:00"/>
    <d v="2026-03-31T00:00:00"/>
    <n v="14"/>
    <n v="14"/>
    <s v="mar"/>
    <s v="2026"/>
    <n v="1"/>
  </r>
  <r>
    <s v="27373-2"/>
    <s v="PV"/>
    <n v="2096"/>
    <n v="2"/>
    <s v="RAIZEN SERRA"/>
    <s v="CAMISA AD Ø1050 66&quot;"/>
    <s v="PC"/>
    <s v="6750-1"/>
    <n v="1"/>
    <x v="0"/>
    <s v="A&amp;E"/>
    <m/>
    <n v="1"/>
    <s v="Drenagem"/>
    <m/>
    <s v="66&quot;"/>
    <n v="85"/>
    <s v="MONTAGEM"/>
    <x v="3"/>
    <n v="89"/>
    <s v="MONTAGEM (MONTAGEM DE MOENDA) - [89]"/>
    <n v="9"/>
    <m/>
    <d v="2026-06-22T00:00:00"/>
    <m/>
    <n v="26"/>
    <s v=""/>
    <s v="jun"/>
    <s v="2026"/>
    <s v=""/>
  </r>
  <r>
    <s v="27373-2"/>
    <s v="PV"/>
    <n v="2096"/>
    <n v="2"/>
    <s v="RAIZEN SERRA"/>
    <s v="CAMISA AD Ø1050 66&quot;"/>
    <s v="PC"/>
    <s v="6750-1"/>
    <n v="1"/>
    <x v="0"/>
    <s v="A&amp;E"/>
    <m/>
    <n v="1"/>
    <s v="Drenagem"/>
    <m/>
    <s v="66&quot;"/>
    <n v="85"/>
    <s v="USINAGEM"/>
    <x v="9"/>
    <n v="117"/>
    <s v="TORNO HORIZ. ZERBST FICHER TP-3000 - [117]"/>
    <n v="7.5618409090909093"/>
    <m/>
    <d v="2026-06-22T00:00:00"/>
    <m/>
    <n v="26"/>
    <s v=""/>
    <s v="jun"/>
    <s v="2026"/>
    <s v=""/>
  </r>
  <r>
    <s v="27373-2"/>
    <s v="PV"/>
    <n v="2096"/>
    <n v="2"/>
    <s v="RAIZEN SERRA"/>
    <s v="CAMISA AD Ø1050 66&quot;"/>
    <s v="PC"/>
    <s v="6750-1"/>
    <n v="1"/>
    <x v="0"/>
    <s v="A&amp;E"/>
    <s v=""/>
    <n v="1"/>
    <s v="Drenagem"/>
    <m/>
    <s v="66&quot;"/>
    <n v="85"/>
    <s v="USINAGEM"/>
    <x v="4"/>
    <n v="489"/>
    <s v="BROQUEADORA - [489]"/>
    <n v="9.4909090909090903"/>
    <m/>
    <d v="2026-05-14T00:00:00"/>
    <d v="2026-05-14T00:00:00"/>
    <n v="20"/>
    <n v="20"/>
    <s v="mai"/>
    <s v="2026"/>
    <n v="1"/>
  </r>
  <r>
    <s v="27373-2"/>
    <s v="PV"/>
    <n v="2096"/>
    <n v="2"/>
    <s v="RAIZEN SERRA"/>
    <s v="CAMISA AD Ø1050 66&quot;"/>
    <s v="PC"/>
    <s v="6750-1"/>
    <n v="1"/>
    <x v="0"/>
    <s v="A&amp;E"/>
    <m/>
    <n v="1"/>
    <s v="Drenagem"/>
    <m/>
    <s v="66&quot;"/>
    <n v="85"/>
    <s v="EMCAMISAMENTO"/>
    <x v="5"/>
    <n v="194"/>
    <s v="FORNO AQUECIMENTO CAMISAS (DRAGÃOZINHO) - [194]"/>
    <n v="1.4318181818181819"/>
    <m/>
    <m/>
    <m/>
    <n v="1"/>
    <s v=""/>
    <s v=""/>
    <s v=""/>
    <s v=""/>
  </r>
  <r>
    <s v="27373-2"/>
    <s v="PV"/>
    <n v="2096"/>
    <n v="2"/>
    <s v="RAIZEN SERRA"/>
    <s v="CAMISA AD Ø1050 66&quot;"/>
    <s v="PC"/>
    <s v="6750-1"/>
    <n v="1"/>
    <x v="0"/>
    <s v="A&amp;E"/>
    <m/>
    <n v="1"/>
    <s v="Drenagem"/>
    <m/>
    <s v="66&quot;"/>
    <n v="85"/>
    <s v="EXPEDIÇÃO"/>
    <x v="6"/>
    <n v="2"/>
    <s v="EXPEDIÇÃO"/>
    <n v="1"/>
    <m/>
    <d v="2026-04-15T00:00:00"/>
    <m/>
    <n v="16"/>
    <s v=""/>
    <s v="abr"/>
    <s v="2026"/>
    <s v=""/>
  </r>
  <r>
    <s v="27374-3"/>
    <s v="PV"/>
    <n v="2096"/>
    <n v="3"/>
    <s v="RAIZEN SERRA"/>
    <s v="CAMISA AD Ø1050 66&quot;"/>
    <s v="PC"/>
    <s v="6751-1"/>
    <n v="1"/>
    <x v="0"/>
    <s v="A&amp;E"/>
    <n v="103011"/>
    <n v="1"/>
    <s v="Drenagem"/>
    <m/>
    <s v="66&quot;"/>
    <n v="78"/>
    <s v="FUNDIÇÃO"/>
    <x v="0"/>
    <n v="1"/>
    <s v="FUNDIÇÃO MORENO"/>
    <n v="1"/>
    <m/>
    <d v="2026-03-17T00:00:00"/>
    <d v="2026-03-17T00:00:00"/>
    <n v="12"/>
    <n v="12"/>
    <s v="mar"/>
    <s v="2026"/>
    <n v="1"/>
  </r>
  <r>
    <s v="27374-3"/>
    <s v="PV"/>
    <n v="2096"/>
    <n v="3"/>
    <s v="RAIZEN SERRA"/>
    <s v="CAMISA AD Ø1050 66&quot;"/>
    <s v="PC"/>
    <s v="6751-1"/>
    <n v="1"/>
    <x v="0"/>
    <s v="A&amp;E"/>
    <n v="103011"/>
    <n v="1"/>
    <s v="Drenagem"/>
    <m/>
    <s v="66&quot;"/>
    <n v="78"/>
    <s v="USINAGEM"/>
    <x v="7"/>
    <n v="118"/>
    <s v="TORNO HORIZ. ZERBST FICHER TP-4000 - [118]"/>
    <n v="2.5281818181818179"/>
    <m/>
    <d v="2026-03-31T00:00:00"/>
    <d v="2026-03-31T00:00:00"/>
    <n v="14"/>
    <n v="14"/>
    <s v="mar"/>
    <s v="2026"/>
    <n v="1"/>
  </r>
  <r>
    <s v="27374-3"/>
    <s v="PV"/>
    <n v="2096"/>
    <n v="3"/>
    <s v="RAIZEN SERRA"/>
    <s v="CAMISA AD Ø1050 66&quot;"/>
    <s v="PC"/>
    <s v="6751-1"/>
    <n v="1"/>
    <x v="0"/>
    <s v="A&amp;E"/>
    <n v="103011"/>
    <n v="1"/>
    <s v="Drenagem"/>
    <m/>
    <s v="66&quot;"/>
    <n v="78"/>
    <s v="USINAGEM"/>
    <x v="2"/>
    <n v="210"/>
    <s v="MANDRILH. SCHIESS A.G. FB 28 / 16 - [210]"/>
    <n v="6.1363636363636358"/>
    <m/>
    <d v="2026-04-01T00:00:00"/>
    <d v="2026-04-01T00:00:00"/>
    <n v="14"/>
    <n v="14"/>
    <s v="abr"/>
    <s v="2026"/>
    <n v="1"/>
  </r>
  <r>
    <s v="27374-3"/>
    <s v="PV"/>
    <n v="2096"/>
    <n v="3"/>
    <s v="RAIZEN SERRA"/>
    <s v="CAMISA AD Ø1050 66&quot;"/>
    <s v="PC"/>
    <s v="6751-1"/>
    <n v="1"/>
    <x v="0"/>
    <s v="A&amp;E"/>
    <n v="103011"/>
    <n v="1"/>
    <s v="Drenagem"/>
    <m/>
    <s v="66&quot;"/>
    <n v="78"/>
    <s v="USINAGEM"/>
    <x v="8"/>
    <n v="613"/>
    <s v="FURADEIRA SKODA - [613]"/>
    <n v="18"/>
    <m/>
    <d v="2026-04-02T00:00:00"/>
    <d v="2026-04-02T00:00:00"/>
    <n v="14"/>
    <n v="14"/>
    <s v="abr"/>
    <s v="2026"/>
    <n v="1"/>
  </r>
  <r>
    <s v="27374-3"/>
    <s v="PV"/>
    <n v="2096"/>
    <n v="3"/>
    <s v="RAIZEN SERRA"/>
    <s v="CAMISA AD Ø1050 66&quot;"/>
    <s v="PC"/>
    <s v="6751-1"/>
    <n v="1"/>
    <x v="0"/>
    <s v="A&amp;E"/>
    <m/>
    <n v="1"/>
    <s v="Drenagem"/>
    <m/>
    <s v="66&quot;"/>
    <n v="78"/>
    <s v="MONTAGEM"/>
    <x v="3"/>
    <n v="89"/>
    <s v="MONTAGEM (MONTAGEM DE MOENDA) - [89]"/>
    <n v="9"/>
    <m/>
    <d v="2026-05-25T00:00:00"/>
    <d v="2026-05-29T00:00:00"/>
    <n v="22"/>
    <n v="22"/>
    <s v="mai"/>
    <s v="2026"/>
    <n v="1"/>
  </r>
  <r>
    <s v="27374-3"/>
    <s v="PV"/>
    <n v="2096"/>
    <n v="3"/>
    <s v="RAIZEN SERRA"/>
    <s v="CAMISA AD Ø1050 66&quot;"/>
    <s v="PC"/>
    <s v="6751-1"/>
    <n v="1"/>
    <x v="0"/>
    <s v="A&amp;E"/>
    <m/>
    <n v="1"/>
    <s v="Drenagem"/>
    <m/>
    <s v="66&quot;"/>
    <n v="78"/>
    <s v="USINAGEM"/>
    <x v="9"/>
    <n v="117"/>
    <s v="TORNO HORIZ. ZERBST FICHER TP-3000 - [117]"/>
    <n v="7.5618409090909093"/>
    <m/>
    <d v="2026-05-25T00:00:00"/>
    <d v="2026-05-29T00:00:00"/>
    <n v="22"/>
    <n v="22"/>
    <s v="mai"/>
    <s v="2026"/>
    <n v="1"/>
  </r>
  <r>
    <s v="27374-3"/>
    <s v="PV"/>
    <n v="2096"/>
    <n v="3"/>
    <s v="RAIZEN SERRA"/>
    <s v="CAMISA AD Ø1050 66&quot;"/>
    <s v="PC"/>
    <s v="6751-1"/>
    <n v="1"/>
    <x v="0"/>
    <s v="A&amp;E"/>
    <n v="103011"/>
    <n v="1"/>
    <s v="Drenagem"/>
    <m/>
    <s v="66&quot;"/>
    <n v="78"/>
    <s v="USINAGEM"/>
    <x v="4"/>
    <n v="489"/>
    <s v="BROQUEADORA - [489]"/>
    <n v="9.4909090909090903"/>
    <m/>
    <d v="2026-05-14T00:00:00"/>
    <d v="2026-05-14T00:00:00"/>
    <n v="20"/>
    <n v="20"/>
    <s v="mai"/>
    <s v="2026"/>
    <n v="1"/>
  </r>
  <r>
    <s v="27374-3"/>
    <s v="PV"/>
    <n v="2096"/>
    <n v="3"/>
    <s v="RAIZEN SERRA"/>
    <s v="CAMISA AD Ø1050 66&quot;"/>
    <s v="PC"/>
    <s v="6751-1"/>
    <n v="1"/>
    <x v="0"/>
    <s v="A&amp;E"/>
    <m/>
    <n v="1"/>
    <s v="Drenagem"/>
    <m/>
    <s v="66&quot;"/>
    <n v="78"/>
    <s v="EMCAMISAMENTO"/>
    <x v="5"/>
    <n v="194"/>
    <s v="FORNO AQUECIMENTO CAMISAS (DRAGÃOZINHO) - [194]"/>
    <n v="1.4318181818181819"/>
    <m/>
    <m/>
    <m/>
    <n v="1"/>
    <s v=""/>
    <s v=""/>
    <s v=""/>
    <s v=""/>
  </r>
  <r>
    <s v="27374-3"/>
    <s v="PV"/>
    <n v="2096"/>
    <n v="3"/>
    <s v="RAIZEN SERRA"/>
    <s v="CAMISA AD Ø1050 66&quot;"/>
    <s v="PC"/>
    <s v="6751-1"/>
    <n v="1"/>
    <x v="0"/>
    <s v="A&amp;E"/>
    <m/>
    <n v="1"/>
    <s v="Drenagem"/>
    <m/>
    <s v="66&quot;"/>
    <n v="78"/>
    <s v="EXPEDIÇÃO"/>
    <x v="6"/>
    <n v="2"/>
    <s v="EXPEDIÇÃO"/>
    <n v="1"/>
    <m/>
    <d v="2026-04-15T00:00:00"/>
    <m/>
    <n v="16"/>
    <s v=""/>
    <s v="abr"/>
    <s v="2026"/>
    <s v=""/>
  </r>
  <r>
    <s v="27418-5"/>
    <s v="PV"/>
    <n v="2113"/>
    <n v="5"/>
    <s v="AURA BRAZIL"/>
    <s v="PENTE INF 78&quot;"/>
    <s v="PC"/>
    <s v="1495008-260"/>
    <n v="1"/>
    <x v="2"/>
    <s v="A&amp;E"/>
    <m/>
    <n v="260"/>
    <s v="Novo"/>
    <m/>
    <s v="78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5"/>
    <s v="PV"/>
    <n v="2113"/>
    <n v="5"/>
    <s v="AURA BRAZIL"/>
    <s v="PENTE INF 78&quot;"/>
    <s v="PC"/>
    <s v="1495008-260"/>
    <n v="1"/>
    <x v="2"/>
    <s v="A&amp;E"/>
    <m/>
    <n v="260"/>
    <s v="Novo"/>
    <m/>
    <s v="78&quot;"/>
    <s v=""/>
    <s v="USINAGEM"/>
    <x v="10"/>
    <n v="106"/>
    <s v="PLAINA DE MESA POREBA - [106]"/>
    <n v="3.24"/>
    <m/>
    <d v="2026-04-01T00:00:00"/>
    <d v="2026-04-01T00:00:00"/>
    <n v="14"/>
    <n v="14"/>
    <s v="abr"/>
    <s v="2026"/>
    <n v="1"/>
  </r>
  <r>
    <s v="27418-5"/>
    <s v="PV"/>
    <n v="2113"/>
    <n v="5"/>
    <s v="AURA BRAZIL"/>
    <s v="PENTE INF 78&quot;"/>
    <s v="PC"/>
    <s v="1495008-260"/>
    <n v="1"/>
    <x v="2"/>
    <s v="A&amp;E"/>
    <m/>
    <n v="260"/>
    <s v="Novo"/>
    <m/>
    <s v="78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5"/>
    <s v="PV"/>
    <n v="2113"/>
    <n v="5"/>
    <s v="AURA BRAZIL"/>
    <s v="PENTE INF 78&quot;"/>
    <s v="PC"/>
    <s v="1495008-260"/>
    <n v="1"/>
    <x v="2"/>
    <s v="A&amp;E"/>
    <m/>
    <n v="260"/>
    <s v="Novo"/>
    <m/>
    <s v="78&quot;"/>
    <s v=""/>
    <s v="USINAGEM"/>
    <x v="12"/>
    <n v="560"/>
    <s v="FRESA DROPP HEINN - [560]"/>
    <n v="4.59"/>
    <m/>
    <d v="2026-04-03T00:00:00"/>
    <d v="2026-04-03T00:00:00"/>
    <n v="14"/>
    <n v="14"/>
    <s v="abr"/>
    <s v="2026"/>
    <n v="1"/>
  </r>
  <r>
    <s v="27418-5"/>
    <s v="PV"/>
    <n v="2113"/>
    <n v="5"/>
    <s v="AURA BRAZIL"/>
    <s v="PENTE INF 78&quot;"/>
    <s v="PC"/>
    <s v="1495008-233"/>
    <n v="1"/>
    <x v="2"/>
    <s v="A&amp;E"/>
    <m/>
    <n v="233"/>
    <s v="Novo"/>
    <m/>
    <s v="78&quot;"/>
    <s v=""/>
    <s v="USINAGEM"/>
    <x v="13"/>
    <n v="610"/>
    <s v="FRESADORA HEYLIGENTASDE - [610]"/>
    <n v="1.8826872498570613"/>
    <m/>
    <d v="2026-04-04T00:00:00"/>
    <d v="2026-04-04T00:00:00"/>
    <n v="14"/>
    <n v="14"/>
    <s v="abr"/>
    <s v="2026"/>
    <n v="1"/>
  </r>
  <r>
    <s v="27418-5"/>
    <s v="PV"/>
    <n v="2113"/>
    <n v="5"/>
    <s v="AURA BRAZIL"/>
    <s v="PENTE INF 78&quot;"/>
    <s v="PC"/>
    <s v="1495008-233"/>
    <n v="1"/>
    <x v="2"/>
    <s v="A&amp;E"/>
    <m/>
    <n v="233"/>
    <s v="Novo"/>
    <m/>
    <s v="78&quot;"/>
    <s v=""/>
    <s v="EXPEDIÇÃO"/>
    <x v="6"/>
    <n v="2"/>
    <s v="EXPEDIÇÃO"/>
    <n v="1"/>
    <m/>
    <d v="2026-06-03T00:00:00"/>
    <m/>
    <n v="23"/>
    <s v=""/>
    <s v="jun"/>
    <s v="2026"/>
    <s v=""/>
  </r>
  <r>
    <s v="27418-6"/>
    <s v="PV"/>
    <n v="2113"/>
    <n v="6"/>
    <s v="AURA BRAZIL"/>
    <s v="PENTE INF 78&quot;"/>
    <s v="PC"/>
    <s v="1495008-233"/>
    <n v="1"/>
    <x v="2"/>
    <s v="A&amp;E"/>
    <m/>
    <n v="233"/>
    <s v="Novo"/>
    <m/>
    <s v="78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6"/>
    <s v="PV"/>
    <n v="2113"/>
    <n v="6"/>
    <s v="AURA BRAZIL"/>
    <s v="PENTE INF 78&quot;"/>
    <s v="PC"/>
    <s v="1495008-233"/>
    <n v="1"/>
    <x v="2"/>
    <s v="A&amp;E"/>
    <m/>
    <n v="233"/>
    <s v="Novo"/>
    <m/>
    <s v="78&quot;"/>
    <s v=""/>
    <s v="USINAGEM"/>
    <x v="10"/>
    <n v="106"/>
    <s v="PLAINA DE MESA POREBA - [106]"/>
    <n v="3.24"/>
    <m/>
    <d v="2026-04-01T00:00:00"/>
    <d v="2026-04-01T00:00:00"/>
    <n v="14"/>
    <n v="14"/>
    <s v="abr"/>
    <s v="2026"/>
    <n v="1"/>
  </r>
  <r>
    <s v="27418-6"/>
    <s v="PV"/>
    <n v="2113"/>
    <n v="6"/>
    <s v="AURA BRAZIL"/>
    <s v="PENTE INF 78&quot;"/>
    <s v="PC"/>
    <s v="1495008-234"/>
    <n v="1"/>
    <x v="2"/>
    <s v="A&amp;E"/>
    <m/>
    <n v="234"/>
    <s v="Novo"/>
    <m/>
    <s v="78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6"/>
    <s v="PV"/>
    <n v="2113"/>
    <n v="6"/>
    <s v="AURA BRAZIL"/>
    <s v="PENTE INF 78&quot;"/>
    <s v="PC"/>
    <s v="1495008-234"/>
    <n v="1"/>
    <x v="2"/>
    <s v="A&amp;E"/>
    <m/>
    <n v="234"/>
    <s v="Novo"/>
    <m/>
    <s v="78&quot;"/>
    <s v=""/>
    <s v="USINAGEM"/>
    <x v="12"/>
    <n v="560"/>
    <s v="FRESA DROPP HEINN - [560]"/>
    <n v="4.59"/>
    <m/>
    <d v="2026-04-03T00:00:00"/>
    <d v="2026-04-03T00:00:00"/>
    <n v="14"/>
    <n v="14"/>
    <s v="abr"/>
    <s v="2026"/>
    <n v="1"/>
  </r>
  <r>
    <s v="27418-6"/>
    <s v="PV"/>
    <n v="2113"/>
    <n v="6"/>
    <s v="AURA BRAZIL"/>
    <s v="PENTE INF 78&quot;"/>
    <s v="PC"/>
    <s v="1495008-234"/>
    <n v="1"/>
    <x v="2"/>
    <s v="A&amp;E"/>
    <m/>
    <n v="234"/>
    <s v="Novo"/>
    <m/>
    <s v="78&quot;"/>
    <s v=""/>
    <s v="USINAGEM"/>
    <x v="13"/>
    <n v="610"/>
    <s v="FRESADORA HEYLIGENTASDE - [610]"/>
    <n v="1.8826872498570613"/>
    <m/>
    <d v="2026-04-04T00:00:00"/>
    <d v="2026-04-04T00:00:00"/>
    <n v="14"/>
    <n v="14"/>
    <s v="abr"/>
    <s v="2026"/>
    <n v="1"/>
  </r>
  <r>
    <s v="27418-6"/>
    <s v="PV"/>
    <n v="2113"/>
    <n v="6"/>
    <s v="AURA BRAZIL"/>
    <s v="PENTE INF 78&quot;"/>
    <s v="PC"/>
    <s v="1495008-234"/>
    <n v="1"/>
    <x v="2"/>
    <s v="A&amp;E"/>
    <m/>
    <n v="234"/>
    <s v="Novo"/>
    <m/>
    <s v="78&quot;"/>
    <s v=""/>
    <s v="EXPEDIÇÃO"/>
    <x v="6"/>
    <n v="2"/>
    <s v="EXPEDIÇÃO"/>
    <n v="1"/>
    <m/>
    <d v="2026-06-03T00:00:00"/>
    <m/>
    <n v="23"/>
    <s v=""/>
    <s v="jun"/>
    <s v="2026"/>
    <s v=""/>
  </r>
  <r>
    <s v="27418-7"/>
    <s v="PV"/>
    <n v="2113"/>
    <n v="7"/>
    <s v="AURA BRAZIL"/>
    <s v="PENTE INF 78&quot;"/>
    <s v="PC"/>
    <s v="1495008-235"/>
    <n v="1"/>
    <x v="2"/>
    <s v="A&amp;E"/>
    <m/>
    <n v="235"/>
    <s v="Novo"/>
    <m/>
    <s v="78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7"/>
    <s v="PV"/>
    <n v="2113"/>
    <n v="7"/>
    <s v="AURA BRAZIL"/>
    <s v="PENTE INF 78&quot;"/>
    <s v="PC"/>
    <s v="1495008-235"/>
    <n v="1"/>
    <x v="2"/>
    <s v="A&amp;E"/>
    <m/>
    <n v="235"/>
    <s v="Novo"/>
    <m/>
    <s v="78&quot;"/>
    <s v=""/>
    <s v="USINAGEM"/>
    <x v="10"/>
    <n v="106"/>
    <s v="PLAINA DE MESA POREBA - [106]"/>
    <n v="3.24"/>
    <m/>
    <d v="2026-04-01T00:00:00"/>
    <d v="2026-04-01T00:00:00"/>
    <n v="14"/>
    <n v="14"/>
    <s v="abr"/>
    <s v="2026"/>
    <n v="1"/>
  </r>
  <r>
    <s v="27418-7"/>
    <s v="PV"/>
    <n v="2113"/>
    <n v="7"/>
    <s v="AURA BRAZIL"/>
    <s v="PENTE INF 78&quot;"/>
    <s v="PC"/>
    <s v="1495008-235"/>
    <n v="1"/>
    <x v="2"/>
    <s v="A&amp;E"/>
    <m/>
    <n v="235"/>
    <s v="Novo"/>
    <m/>
    <s v="78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7"/>
    <s v="PV"/>
    <n v="2113"/>
    <n v="7"/>
    <s v="AURA BRAZIL"/>
    <s v="PENTE INF 78&quot;"/>
    <s v="PC"/>
    <s v="1495008-235"/>
    <n v="1"/>
    <x v="2"/>
    <s v="A&amp;E"/>
    <m/>
    <n v="235"/>
    <s v="Novo"/>
    <m/>
    <s v="78&quot;"/>
    <s v=""/>
    <s v="USINAGEM"/>
    <x v="12"/>
    <n v="560"/>
    <s v="FRESA DROPP HEINN - [560]"/>
    <n v="4.59"/>
    <m/>
    <d v="2026-04-03T00:00:00"/>
    <d v="2026-04-03T00:00:00"/>
    <n v="14"/>
    <n v="14"/>
    <s v="abr"/>
    <s v="2026"/>
    <n v="1"/>
  </r>
  <r>
    <s v="27418-7"/>
    <s v="PV"/>
    <n v="2113"/>
    <n v="7"/>
    <s v="AURA BRAZIL"/>
    <s v="PENTE INF 78&quot;"/>
    <s v="PC"/>
    <s v="1495008-236"/>
    <n v="1"/>
    <x v="2"/>
    <s v="A&amp;E"/>
    <m/>
    <n v="236"/>
    <s v="Novo"/>
    <m/>
    <s v="78&quot;"/>
    <s v=""/>
    <s v="USINAGEM"/>
    <x v="13"/>
    <n v="610"/>
    <s v="FRESADORA HEYLIGENTASDE - [610]"/>
    <n v="1.8826872498570613"/>
    <m/>
    <d v="2026-04-04T00:00:00"/>
    <d v="2026-04-04T00:00:00"/>
    <n v="14"/>
    <n v="14"/>
    <s v="abr"/>
    <s v="2026"/>
    <n v="1"/>
  </r>
  <r>
    <s v="27418-7"/>
    <s v="PV"/>
    <n v="2113"/>
    <n v="7"/>
    <s v="AURA BRAZIL"/>
    <s v="PENTE INF 78&quot;"/>
    <s v="PC"/>
    <s v="1495008-236"/>
    <n v="1"/>
    <x v="2"/>
    <s v="A&amp;E"/>
    <m/>
    <n v="236"/>
    <s v="Novo"/>
    <m/>
    <s v="78&quot;"/>
    <s v=""/>
    <s v="EXPEDIÇÃO"/>
    <x v="6"/>
    <n v="2"/>
    <s v="EXPEDIÇÃO"/>
    <n v="1"/>
    <m/>
    <d v="2026-06-03T00:00:00"/>
    <m/>
    <n v="23"/>
    <s v=""/>
    <s v="jun"/>
    <s v="2026"/>
    <s v=""/>
  </r>
  <r>
    <s v="27418-1"/>
    <s v="PV"/>
    <n v="2113"/>
    <n v="1"/>
    <s v="AURA BRAZIL"/>
    <s v="PENTE SUP 78&quot;"/>
    <s v="PC"/>
    <s v="1495045-236"/>
    <n v="1"/>
    <x v="2"/>
    <s v="A&amp;E"/>
    <m/>
    <n v="236"/>
    <s v="Novo"/>
    <m/>
    <s v="78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1"/>
    <s v="PV"/>
    <n v="2113"/>
    <n v="1"/>
    <s v="AURA BRAZIL"/>
    <s v="PENTE SUP 78&quot;"/>
    <s v="PC"/>
    <s v="1495045-236"/>
    <n v="1"/>
    <x v="2"/>
    <s v="A&amp;E"/>
    <m/>
    <n v="236"/>
    <s v="Novo"/>
    <m/>
    <s v="78&quot;"/>
    <s v=""/>
    <s v="USINAGEM"/>
    <x v="10"/>
    <n v="106"/>
    <s v="PLAINA DE MESA POREBA - [106]"/>
    <n v="3.24"/>
    <m/>
    <d v="2026-04-01T00:00:00"/>
    <d v="2026-04-01T00:00:00"/>
    <n v="14"/>
    <n v="14"/>
    <s v="abr"/>
    <s v="2026"/>
    <n v="1"/>
  </r>
  <r>
    <s v="27418-1"/>
    <s v="PV"/>
    <n v="2113"/>
    <n v="1"/>
    <s v="AURA BRAZIL"/>
    <s v="PENTE SUP 78&quot;"/>
    <s v="PC"/>
    <s v="1495045-1"/>
    <n v="1"/>
    <x v="2"/>
    <s v="A&amp;E"/>
    <m/>
    <n v="1"/>
    <s v="Novo"/>
    <m/>
    <s v="78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1"/>
    <s v="PV"/>
    <n v="2113"/>
    <n v="1"/>
    <s v="AURA BRAZIL"/>
    <s v="PENTE SUP 78&quot;"/>
    <s v="PC"/>
    <s v="1495045-1"/>
    <n v="1"/>
    <x v="2"/>
    <s v="A&amp;E"/>
    <m/>
    <n v="1"/>
    <s v="Novo"/>
    <m/>
    <s v="78&quot;"/>
    <s v=""/>
    <s v="USINAGEM"/>
    <x v="12"/>
    <n v="560"/>
    <s v="FRESA DROPP HEINN - [560]"/>
    <n v="4.59"/>
    <m/>
    <d v="2026-04-03T00:00:00"/>
    <d v="2026-04-03T00:00:00"/>
    <n v="14"/>
    <n v="14"/>
    <s v="abr"/>
    <s v="2026"/>
    <n v="1"/>
  </r>
  <r>
    <s v="27418-1"/>
    <s v="PV"/>
    <n v="2113"/>
    <n v="1"/>
    <s v="AURA BRAZIL"/>
    <s v="PENTE SUP 78&quot;"/>
    <s v="PC"/>
    <s v="1495045-1"/>
    <n v="1"/>
    <x v="2"/>
    <s v="A&amp;E"/>
    <m/>
    <n v="1"/>
    <s v="Novo"/>
    <m/>
    <s v="78&quot;"/>
    <s v=""/>
    <s v="USINAGEM"/>
    <x v="13"/>
    <n v="610"/>
    <s v="FRESADORA HEYLIGENTASDE - [610]"/>
    <n v="1.8826872498570613"/>
    <m/>
    <d v="2026-04-04T00:00:00"/>
    <d v="2026-04-04T00:00:00"/>
    <n v="14"/>
    <n v="14"/>
    <s v="abr"/>
    <s v="2026"/>
    <n v="1"/>
  </r>
  <r>
    <s v="27418-1"/>
    <s v="PV"/>
    <n v="2113"/>
    <n v="1"/>
    <s v="AURA BRAZIL"/>
    <s v="PENTE SUP 78&quot;"/>
    <s v="PC"/>
    <s v="1495045-1"/>
    <n v="1"/>
    <x v="2"/>
    <s v="A&amp;E"/>
    <m/>
    <n v="1"/>
    <s v="Novo"/>
    <m/>
    <s v="78&quot;"/>
    <s v=""/>
    <s v="EXPEDIÇÃO"/>
    <x v="6"/>
    <n v="2"/>
    <s v="EXPEDIÇÃO"/>
    <n v="1"/>
    <m/>
    <d v="2026-06-03T00:00:00"/>
    <m/>
    <n v="23"/>
    <s v=""/>
    <s v="jun"/>
    <s v="2026"/>
    <s v=""/>
  </r>
  <r>
    <s v="27418-2"/>
    <s v="PV"/>
    <n v="2113"/>
    <n v="2"/>
    <s v="AURA BRAZIL"/>
    <s v="PENTE SUP 78&quot;"/>
    <s v="PC"/>
    <s v="1495045-1"/>
    <n v="1"/>
    <x v="2"/>
    <s v="A&amp;E"/>
    <m/>
    <n v="1"/>
    <s v="Novo"/>
    <m/>
    <s v="78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2"/>
    <s v="PV"/>
    <n v="2113"/>
    <n v="2"/>
    <s v="AURA BRAZIL"/>
    <s v="PENTE SUP 78&quot;"/>
    <s v="PC"/>
    <s v="1495045-1"/>
    <n v="1"/>
    <x v="2"/>
    <s v="A&amp;E"/>
    <m/>
    <n v="1"/>
    <s v="Novo"/>
    <m/>
    <s v="78&quot;"/>
    <s v=""/>
    <s v="USINAGEM"/>
    <x v="10"/>
    <n v="106"/>
    <s v="PLAINA DE MESA POREBA - [106]"/>
    <n v="3.24"/>
    <m/>
    <d v="2026-04-01T00:00:00"/>
    <d v="2026-04-01T00:00:00"/>
    <n v="14"/>
    <n v="14"/>
    <s v="abr"/>
    <s v="2026"/>
    <n v="1"/>
  </r>
  <r>
    <s v="27418-2"/>
    <s v="PV"/>
    <n v="2113"/>
    <n v="2"/>
    <s v="AURA BRAZIL"/>
    <s v="PENTE SUP 78&quot;"/>
    <s v="PC"/>
    <s v="1495045-1"/>
    <n v="1"/>
    <x v="2"/>
    <s v="A&amp;E"/>
    <m/>
    <n v="1"/>
    <s v="Novo"/>
    <m/>
    <s v="78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2"/>
    <s v="PV"/>
    <n v="2113"/>
    <n v="2"/>
    <s v="AURA BRAZIL"/>
    <s v="PENTE SUP 78&quot;"/>
    <s v="PC"/>
    <s v="1495045-1"/>
    <n v="1"/>
    <x v="2"/>
    <s v="A&amp;E"/>
    <m/>
    <n v="1"/>
    <s v="Novo"/>
    <m/>
    <s v="78&quot;"/>
    <s v=""/>
    <s v="USINAGEM"/>
    <x v="12"/>
    <n v="560"/>
    <s v="FRESA DROPP HEINN - [560]"/>
    <n v="4.59"/>
    <m/>
    <d v="2026-04-03T00:00:00"/>
    <d v="2026-04-03T00:00:00"/>
    <n v="14"/>
    <n v="14"/>
    <s v="abr"/>
    <s v="2026"/>
    <n v="1"/>
  </r>
  <r>
    <s v="27418-2"/>
    <s v="PV"/>
    <n v="2113"/>
    <n v="2"/>
    <s v="AURA BRAZIL"/>
    <s v="PENTE SUP 78&quot;"/>
    <s v="PC"/>
    <s v="1495045-1"/>
    <n v="1"/>
    <x v="2"/>
    <s v="A&amp;E"/>
    <m/>
    <n v="1"/>
    <s v="Novo"/>
    <m/>
    <s v="78&quot;"/>
    <s v=""/>
    <s v="USINAGEM"/>
    <x v="13"/>
    <n v="610"/>
    <s v="FRESADORA HEYLIGENTASDE - [610]"/>
    <n v="1.8826872498570613"/>
    <m/>
    <d v="2026-04-04T00:00:00"/>
    <d v="2026-04-04T00:00:00"/>
    <n v="14"/>
    <n v="14"/>
    <s v="abr"/>
    <s v="2026"/>
    <n v="1"/>
  </r>
  <r>
    <s v="27418-2"/>
    <s v="PV"/>
    <n v="2113"/>
    <n v="2"/>
    <s v="AURA BRAZIL"/>
    <s v="PENTE SUP 78&quot;"/>
    <s v="PC"/>
    <s v="1495045-1"/>
    <n v="1"/>
    <x v="2"/>
    <s v="A&amp;E"/>
    <m/>
    <n v="1"/>
    <s v="Novo"/>
    <m/>
    <s v="78&quot;"/>
    <s v=""/>
    <s v="EXPEDIÇÃO"/>
    <x v="6"/>
    <n v="2"/>
    <s v="EXPEDIÇÃO"/>
    <n v="1"/>
    <m/>
    <d v="2026-06-03T00:00:00"/>
    <m/>
    <n v="23"/>
    <s v=""/>
    <s v="jun"/>
    <s v="2026"/>
    <s v=""/>
  </r>
  <r>
    <s v="27418-3"/>
    <s v="PV"/>
    <n v="2113"/>
    <n v="3"/>
    <s v="AURA BRAZIL"/>
    <s v="PENTE SUP 78&quot;"/>
    <s v="PC"/>
    <s v="1495045-1"/>
    <n v="1"/>
    <x v="2"/>
    <s v="A&amp;E"/>
    <m/>
    <n v="1"/>
    <s v="Novo"/>
    <m/>
    <s v="78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3"/>
    <s v="PV"/>
    <n v="2113"/>
    <n v="3"/>
    <s v="AURA BRAZIL"/>
    <s v="PENTE SUP 78&quot;"/>
    <s v="PC"/>
    <s v="1495045-1"/>
    <n v="1"/>
    <x v="2"/>
    <s v="A&amp;E"/>
    <m/>
    <n v="1"/>
    <s v="Novo"/>
    <m/>
    <s v="78&quot;"/>
    <s v=""/>
    <s v="USINAGEM"/>
    <x v="10"/>
    <n v="106"/>
    <s v="PLAINA DE MESA POREBA - [106]"/>
    <n v="3.24"/>
    <m/>
    <d v="2026-04-01T00:00:00"/>
    <d v="2026-04-01T00:00:00"/>
    <n v="14"/>
    <n v="14"/>
    <s v="abr"/>
    <s v="2026"/>
    <n v="1"/>
  </r>
  <r>
    <s v="27418-3"/>
    <s v="PV"/>
    <n v="2113"/>
    <n v="3"/>
    <s v="AURA BRAZIL"/>
    <s v="PENTE SUP 78&quot;"/>
    <s v="PC"/>
    <s v="1495045-1"/>
    <n v="1"/>
    <x v="2"/>
    <s v="A&amp;E"/>
    <m/>
    <n v="1"/>
    <s v="Novo"/>
    <m/>
    <s v="78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3"/>
    <s v="PV"/>
    <n v="2113"/>
    <n v="3"/>
    <s v="AURA BRAZIL"/>
    <s v="PENTE SUP 78&quot;"/>
    <s v="PC"/>
    <s v="1495045-1"/>
    <n v="1"/>
    <x v="2"/>
    <s v="A&amp;E"/>
    <m/>
    <n v="1"/>
    <s v="Novo"/>
    <m/>
    <s v="78&quot;"/>
    <s v=""/>
    <s v="USINAGEM"/>
    <x v="12"/>
    <n v="560"/>
    <s v="FRESA DROPP HEINN - [560]"/>
    <n v="4.59"/>
    <m/>
    <d v="2026-04-03T00:00:00"/>
    <d v="2026-04-03T00:00:00"/>
    <n v="14"/>
    <n v="14"/>
    <s v="abr"/>
    <s v="2026"/>
    <n v="1"/>
  </r>
  <r>
    <s v="27418-3"/>
    <s v="PV"/>
    <n v="2113"/>
    <n v="3"/>
    <s v="AURA BRAZIL"/>
    <s v="PENTE SUP 78&quot;"/>
    <s v="PC"/>
    <s v="1495045-1"/>
    <n v="1"/>
    <x v="2"/>
    <s v="A&amp;E"/>
    <m/>
    <n v="1"/>
    <s v="Novo"/>
    <m/>
    <s v="78&quot;"/>
    <s v=""/>
    <s v="USINAGEM"/>
    <x v="13"/>
    <n v="610"/>
    <s v="FRESADORA HEYLIGENTASDE - [610]"/>
    <n v="1.8826872498570613"/>
    <m/>
    <d v="2026-04-04T00:00:00"/>
    <d v="2026-04-04T00:00:00"/>
    <n v="14"/>
    <n v="14"/>
    <s v="abr"/>
    <s v="2026"/>
    <n v="1"/>
  </r>
  <r>
    <s v="27418-3"/>
    <s v="PV"/>
    <n v="2113"/>
    <n v="3"/>
    <s v="AURA BRAZIL"/>
    <s v="PENTE SUP 78&quot;"/>
    <s v="PC"/>
    <s v="1495045-1"/>
    <n v="1"/>
    <x v="2"/>
    <s v="A&amp;E"/>
    <m/>
    <n v="1"/>
    <s v="Novo"/>
    <m/>
    <s v="78&quot;"/>
    <s v=""/>
    <s v="EXPEDIÇÃO"/>
    <x v="6"/>
    <n v="2"/>
    <s v="EXPEDIÇÃO"/>
    <n v="1"/>
    <m/>
    <d v="2026-06-03T00:00:00"/>
    <m/>
    <n v="23"/>
    <s v=""/>
    <s v="jun"/>
    <s v="2026"/>
    <s v=""/>
  </r>
  <r>
    <s v="27418-4"/>
    <s v="PV"/>
    <n v="2113"/>
    <n v="4"/>
    <s v="AURA BRAZIL"/>
    <s v="PENTE SUP 78&quot;"/>
    <s v="PC"/>
    <s v="1495045-1"/>
    <n v="1"/>
    <x v="2"/>
    <s v="A&amp;E"/>
    <m/>
    <n v="1"/>
    <s v="Novo"/>
    <m/>
    <s v="78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4"/>
    <s v="PV"/>
    <n v="2113"/>
    <n v="4"/>
    <s v="AURA BRAZIL"/>
    <s v="PENTE SUP 78&quot;"/>
    <s v="PC"/>
    <s v="1495045-1"/>
    <n v="1"/>
    <x v="2"/>
    <s v="A&amp;E"/>
    <m/>
    <n v="1"/>
    <s v="Novo"/>
    <m/>
    <s v="78&quot;"/>
    <s v=""/>
    <s v="USINAGEM"/>
    <x v="10"/>
    <n v="106"/>
    <s v="PLAINA DE MESA POREBA - [106]"/>
    <n v="3.24"/>
    <m/>
    <d v="2026-04-01T00:00:00"/>
    <d v="2026-04-01T00:00:00"/>
    <n v="14"/>
    <n v="14"/>
    <s v="abr"/>
    <s v="2026"/>
    <n v="1"/>
  </r>
  <r>
    <s v="27418-4"/>
    <s v="PV"/>
    <n v="2113"/>
    <n v="4"/>
    <s v="AURA BRAZIL"/>
    <s v="PENTE SUP 78&quot;"/>
    <s v="PC"/>
    <s v="1495045-1"/>
    <n v="1"/>
    <x v="2"/>
    <s v="A&amp;E"/>
    <m/>
    <n v="1"/>
    <s v="Novo"/>
    <m/>
    <s v="78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4"/>
    <s v="PV"/>
    <n v="2113"/>
    <n v="4"/>
    <s v="AURA BRAZIL"/>
    <s v="PENTE SUP 78&quot;"/>
    <s v="PC"/>
    <s v="1495045-1"/>
    <n v="1"/>
    <x v="2"/>
    <s v="A&amp;E"/>
    <m/>
    <n v="1"/>
    <s v="Novo"/>
    <m/>
    <s v="78&quot;"/>
    <s v=""/>
    <s v="USINAGEM"/>
    <x v="12"/>
    <n v="560"/>
    <s v="FRESA DROPP HEINN - [560]"/>
    <n v="4.59"/>
    <m/>
    <d v="2026-04-03T00:00:00"/>
    <d v="2026-04-03T00:00:00"/>
    <n v="14"/>
    <n v="14"/>
    <s v="abr"/>
    <s v="2026"/>
    <n v="1"/>
  </r>
  <r>
    <s v="27418-4"/>
    <s v="PV"/>
    <n v="2113"/>
    <n v="4"/>
    <s v="AURA BRAZIL"/>
    <s v="PENTE SUP 78&quot;"/>
    <s v="PC"/>
    <s v="1495045-"/>
    <n v="1"/>
    <x v="2"/>
    <s v="A&amp;E"/>
    <m/>
    <s v=""/>
    <s v="Novo"/>
    <m/>
    <s v="78&quot;"/>
    <s v=""/>
    <s v="USINAGEM"/>
    <x v="13"/>
    <n v="610"/>
    <s v="FRESADORA HEYLIGENTASDE - [610]"/>
    <n v="1.8826872498570613"/>
    <m/>
    <d v="2026-04-04T00:00:00"/>
    <d v="2026-04-04T00:00:00"/>
    <n v="14"/>
    <n v="14"/>
    <s v="abr"/>
    <s v="2026"/>
    <n v="1"/>
  </r>
  <r>
    <s v="27418-4"/>
    <s v="PV"/>
    <n v="2113"/>
    <n v="4"/>
    <s v="AURA BRAZIL"/>
    <s v="PENTE SUP 78&quot;"/>
    <s v="PC"/>
    <s v="1495045-"/>
    <n v="1"/>
    <x v="2"/>
    <s v="A&amp;E"/>
    <m/>
    <s v=""/>
    <s v="Novo"/>
    <m/>
    <s v="78&quot;"/>
    <s v=""/>
    <s v="EXPEDIÇÃO"/>
    <x v="6"/>
    <n v="2"/>
    <s v="EXPEDIÇÃO"/>
    <n v="1"/>
    <m/>
    <d v="2026-06-03T00:00:00"/>
    <m/>
    <n v="23"/>
    <s v=""/>
    <s v="jun"/>
    <s v="2026"/>
    <s v=""/>
  </r>
  <r>
    <s v="27418-8"/>
    <s v="PV"/>
    <n v="2113"/>
    <n v="8"/>
    <s v="AURA BRAZIL"/>
    <s v="PENTE INF 84&quot;"/>
    <s v="PC"/>
    <s v="1495046-"/>
    <n v="1"/>
    <x v="2"/>
    <s v="A&amp;E"/>
    <m/>
    <s v=""/>
    <s v="Novo"/>
    <m/>
    <s v="84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8"/>
    <s v="PV"/>
    <n v="2113"/>
    <n v="8"/>
    <s v="AURA BRAZIL"/>
    <s v="PENTE INF 84&quot;"/>
    <s v="PC"/>
    <s v="1495046-"/>
    <n v="1"/>
    <x v="2"/>
    <s v="A&amp;E"/>
    <m/>
    <s v=""/>
    <s v="Novo"/>
    <m/>
    <s v="84&quot;"/>
    <s v=""/>
    <s v="USINAGEM"/>
    <x v="10"/>
    <n v="106"/>
    <s v="PLAINA DE MESA POREBA - [106]"/>
    <n v="3.42"/>
    <m/>
    <d v="2026-04-01T00:00:00"/>
    <d v="2026-04-01T00:00:00"/>
    <n v="14"/>
    <n v="14"/>
    <s v="abr"/>
    <s v="2026"/>
    <n v="1"/>
  </r>
  <r>
    <s v="27418-8"/>
    <s v="PV"/>
    <n v="2113"/>
    <n v="8"/>
    <s v="AURA BRAZIL"/>
    <s v="PENTE INF 84&quot;"/>
    <s v="PC"/>
    <s v="1495046-163"/>
    <n v="1"/>
    <x v="2"/>
    <s v="A&amp;E"/>
    <m/>
    <n v="163"/>
    <s v="Novo"/>
    <m/>
    <s v="84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8"/>
    <s v="PV"/>
    <n v="2113"/>
    <n v="8"/>
    <s v="AURA BRAZIL"/>
    <s v="PENTE INF 84&quot;"/>
    <s v="PC"/>
    <s v="1495046-163"/>
    <n v="1"/>
    <x v="2"/>
    <s v="A&amp;E"/>
    <m/>
    <n v="163"/>
    <s v="Novo"/>
    <m/>
    <s v="84&quot;"/>
    <s v=""/>
    <s v="USINAGEM"/>
    <x v="12"/>
    <n v="560"/>
    <s v="FRESA DROPP HEINN - [560]"/>
    <n v="4.8600000000000003"/>
    <m/>
    <d v="2026-04-03T00:00:00"/>
    <d v="2026-04-03T00:00:00"/>
    <n v="14"/>
    <n v="14"/>
    <s v="abr"/>
    <s v="2026"/>
    <n v="1"/>
  </r>
  <r>
    <s v="27418-8"/>
    <s v="PV"/>
    <n v="2113"/>
    <n v="8"/>
    <s v="AURA BRAZIL"/>
    <s v="PENTE INF 84&quot;"/>
    <s v="PC"/>
    <s v="1495046-163"/>
    <n v="1"/>
    <x v="2"/>
    <s v="A&amp;E"/>
    <m/>
    <n v="163"/>
    <s v="Novo"/>
    <m/>
    <s v="84&quot;"/>
    <s v=""/>
    <s v="USINAGEM"/>
    <x v="13"/>
    <n v="610"/>
    <s v="FRESADORA HEYLIGENTASDE - [610]"/>
    <n v="1.9882142176481796"/>
    <m/>
    <d v="2026-04-04T00:00:00"/>
    <d v="2026-04-04T00:00:00"/>
    <n v="14"/>
    <n v="14"/>
    <s v="abr"/>
    <s v="2026"/>
    <n v="1"/>
  </r>
  <r>
    <s v="27418-8"/>
    <s v="PV"/>
    <n v="2113"/>
    <n v="8"/>
    <s v="AURA BRAZIL"/>
    <s v="PENTE INF 84&quot;"/>
    <s v="PC"/>
    <s v="1495046-163"/>
    <n v="1"/>
    <x v="2"/>
    <s v="A&amp;E"/>
    <m/>
    <n v="163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9"/>
    <s v="PV"/>
    <n v="2113"/>
    <n v="9"/>
    <s v="AURA BRAZIL"/>
    <s v="PENTE INF 84&quot;"/>
    <s v="PC"/>
    <s v="1495046-164"/>
    <n v="1"/>
    <x v="2"/>
    <s v="A&amp;E"/>
    <m/>
    <n v="164"/>
    <s v="Novo"/>
    <m/>
    <s v="84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9"/>
    <s v="PV"/>
    <n v="2113"/>
    <n v="9"/>
    <s v="AURA BRAZIL"/>
    <s v="PENTE INF 84&quot;"/>
    <s v="PC"/>
    <s v="1495046-164"/>
    <n v="1"/>
    <x v="2"/>
    <s v="A&amp;E"/>
    <m/>
    <n v="164"/>
    <s v="Novo"/>
    <m/>
    <s v="84&quot;"/>
    <s v=""/>
    <s v="USINAGEM"/>
    <x v="10"/>
    <n v="106"/>
    <s v="PLAINA DE MESA POREBA - [106]"/>
    <n v="3.42"/>
    <m/>
    <d v="2026-04-01T00:00:00"/>
    <d v="2026-04-01T00:00:00"/>
    <n v="14"/>
    <n v="14"/>
    <s v="abr"/>
    <s v="2026"/>
    <n v="1"/>
  </r>
  <r>
    <s v="27418-9"/>
    <s v="PV"/>
    <n v="2113"/>
    <n v="9"/>
    <s v="AURA BRAZIL"/>
    <s v="PENTE INF 84&quot;"/>
    <s v="PC"/>
    <s v="1495046-164"/>
    <n v="1"/>
    <x v="2"/>
    <s v="A&amp;E"/>
    <m/>
    <n v="164"/>
    <s v="Novo"/>
    <m/>
    <s v="84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9"/>
    <s v="PV"/>
    <n v="2113"/>
    <n v="9"/>
    <s v="AURA BRAZIL"/>
    <s v="PENTE INF 84&quot;"/>
    <s v="PC"/>
    <s v="1495046-164"/>
    <n v="1"/>
    <x v="2"/>
    <s v="A&amp;E"/>
    <m/>
    <n v="164"/>
    <s v="Novo"/>
    <m/>
    <s v="84&quot;"/>
    <s v=""/>
    <s v="USINAGEM"/>
    <x v="12"/>
    <n v="560"/>
    <s v="FRESA DROPP HEINN - [560]"/>
    <n v="4.8600000000000003"/>
    <m/>
    <d v="2026-04-03T00:00:00"/>
    <d v="2026-04-03T00:00:00"/>
    <n v="14"/>
    <n v="14"/>
    <s v="abr"/>
    <s v="2026"/>
    <n v="1"/>
  </r>
  <r>
    <s v="27418-9"/>
    <s v="PV"/>
    <n v="2113"/>
    <n v="9"/>
    <s v="AURA BRAZIL"/>
    <s v="PENTE INF 84&quot;"/>
    <s v="PC"/>
    <s v="1495046-165"/>
    <n v="1"/>
    <x v="2"/>
    <s v="A&amp;E"/>
    <m/>
    <n v="165"/>
    <s v="Novo"/>
    <m/>
    <s v="84&quot;"/>
    <s v=""/>
    <s v="USINAGEM"/>
    <x v="13"/>
    <n v="610"/>
    <s v="FRESADORA HEYLIGENTASDE - [610]"/>
    <n v="1.9882142176481796"/>
    <m/>
    <d v="2026-04-04T00:00:00"/>
    <d v="2026-04-04T00:00:00"/>
    <n v="14"/>
    <n v="14"/>
    <s v="abr"/>
    <s v="2026"/>
    <n v="1"/>
  </r>
  <r>
    <s v="27418-9"/>
    <s v="PV"/>
    <n v="2113"/>
    <n v="9"/>
    <s v="AURA BRAZIL"/>
    <s v="PENTE INF 84&quot;"/>
    <s v="PC"/>
    <s v="1495046-165"/>
    <n v="1"/>
    <x v="2"/>
    <s v="A&amp;E"/>
    <m/>
    <n v="165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10"/>
    <s v="PV"/>
    <n v="2113"/>
    <n v="10"/>
    <s v="AURA BRAZIL"/>
    <s v="PENTE INF 84&quot;"/>
    <s v="PC"/>
    <s v="1495046-165"/>
    <n v="1"/>
    <x v="2"/>
    <s v="A&amp;E"/>
    <m/>
    <n v="165"/>
    <s v="Novo"/>
    <m/>
    <s v="84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10"/>
    <s v="PV"/>
    <n v="2113"/>
    <n v="10"/>
    <s v="AURA BRAZIL"/>
    <s v="PENTE INF 84&quot;"/>
    <s v="PC"/>
    <s v="1495046-165"/>
    <n v="1"/>
    <x v="2"/>
    <s v="A&amp;E"/>
    <m/>
    <n v="165"/>
    <s v="Novo"/>
    <m/>
    <s v="84&quot;"/>
    <s v=""/>
    <s v="USINAGEM"/>
    <x v="10"/>
    <n v="106"/>
    <s v="PLAINA DE MESA POREBA - [106]"/>
    <n v="3.42"/>
    <m/>
    <d v="2026-04-01T00:00:00"/>
    <d v="2026-04-01T00:00:00"/>
    <n v="14"/>
    <n v="14"/>
    <s v="abr"/>
    <s v="2026"/>
    <n v="1"/>
  </r>
  <r>
    <s v="27418-10"/>
    <s v="PV"/>
    <n v="2113"/>
    <n v="10"/>
    <s v="AURA BRAZIL"/>
    <s v="PENTE INF 84&quot;"/>
    <s v="PC"/>
    <s v="1495046-20"/>
    <n v="1"/>
    <x v="2"/>
    <s v="A&amp;E"/>
    <m/>
    <n v="20"/>
    <s v="Novo"/>
    <m/>
    <s v="84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10"/>
    <s v="PV"/>
    <n v="2113"/>
    <n v="10"/>
    <s v="AURA BRAZIL"/>
    <s v="PENTE INF 84&quot;"/>
    <s v="PC"/>
    <s v="1495046-20"/>
    <n v="1"/>
    <x v="2"/>
    <s v="A&amp;E"/>
    <m/>
    <n v="20"/>
    <s v="Novo"/>
    <m/>
    <s v="84&quot;"/>
    <s v=""/>
    <s v="USINAGEM"/>
    <x v="12"/>
    <n v="560"/>
    <s v="FRESA DROPP HEINN - [560]"/>
    <n v="4.8600000000000003"/>
    <m/>
    <d v="2026-04-03T00:00:00"/>
    <d v="2026-04-03T00:00:00"/>
    <n v="14"/>
    <n v="14"/>
    <s v="abr"/>
    <s v="2026"/>
    <n v="1"/>
  </r>
  <r>
    <s v="27418-10"/>
    <s v="PV"/>
    <n v="2113"/>
    <n v="10"/>
    <s v="AURA BRAZIL"/>
    <s v="PENTE INF 84&quot;"/>
    <s v="PC"/>
    <s v="1495046-"/>
    <n v="1"/>
    <x v="2"/>
    <s v="A&amp;E"/>
    <m/>
    <s v=""/>
    <s v="Novo"/>
    <m/>
    <s v="84&quot;"/>
    <s v=""/>
    <s v="USINAGEM"/>
    <x v="13"/>
    <n v="610"/>
    <s v="FRESADORA HEYLIGENTASDE - [610]"/>
    <n v="1.9882142176481796"/>
    <m/>
    <d v="2026-04-04T00:00:00"/>
    <d v="2026-04-04T00:00:00"/>
    <n v="14"/>
    <n v="14"/>
    <s v="abr"/>
    <s v="2026"/>
    <n v="1"/>
  </r>
  <r>
    <s v="27418-10"/>
    <s v="PV"/>
    <n v="2113"/>
    <n v="10"/>
    <s v="AURA BRAZIL"/>
    <s v="PENTE INF 84&quot;"/>
    <s v="PC"/>
    <s v="1495046-"/>
    <n v="1"/>
    <x v="2"/>
    <s v="A&amp;E"/>
    <m/>
    <s v="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11"/>
    <s v="PV"/>
    <n v="2113"/>
    <n v="11"/>
    <s v="AURA BRAZIL"/>
    <s v="PENTE SUP 84&quot;"/>
    <s v="PC"/>
    <s v="1495047-"/>
    <n v="1"/>
    <x v="2"/>
    <s v="A&amp;E"/>
    <m/>
    <s v=""/>
    <s v="Novo"/>
    <m/>
    <s v="84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11"/>
    <s v="PV"/>
    <n v="2113"/>
    <n v="11"/>
    <s v="AURA BRAZIL"/>
    <s v="PENTE SUP 84&quot;"/>
    <s v="PC"/>
    <s v="1495047-"/>
    <n v="1"/>
    <x v="2"/>
    <s v="A&amp;E"/>
    <m/>
    <s v=""/>
    <s v="Novo"/>
    <m/>
    <s v="84&quot;"/>
    <s v=""/>
    <s v="USINAGEM"/>
    <x v="10"/>
    <n v="106"/>
    <s v="PLAINA DE MESA POREBA - [106]"/>
    <n v="3.42"/>
    <m/>
    <d v="2026-04-01T00:00:00"/>
    <d v="2026-04-01T00:00:00"/>
    <n v="14"/>
    <n v="14"/>
    <s v="abr"/>
    <s v="2026"/>
    <n v="1"/>
  </r>
  <r>
    <s v="27418-11"/>
    <s v="PV"/>
    <n v="2113"/>
    <n v="11"/>
    <s v="AURA BRAZIL"/>
    <s v="PENTE SUP 84&quot;"/>
    <s v="PC"/>
    <s v="1495047-"/>
    <n v="1"/>
    <x v="2"/>
    <s v="A&amp;E"/>
    <m/>
    <s v=""/>
    <s v="Novo"/>
    <m/>
    <s v="84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11"/>
    <s v="PV"/>
    <n v="2113"/>
    <n v="11"/>
    <s v="AURA BRAZIL"/>
    <s v="PENTE SUP 84&quot;"/>
    <s v="PC"/>
    <s v="1495047-20"/>
    <n v="1"/>
    <x v="2"/>
    <s v="A&amp;E"/>
    <m/>
    <n v="20"/>
    <s v="Novo"/>
    <m/>
    <s v="84&quot;"/>
    <s v=""/>
    <s v="USINAGEM"/>
    <x v="12"/>
    <n v="560"/>
    <s v="FRESA DROPP HEINN - [560]"/>
    <n v="4.8600000000000003"/>
    <m/>
    <d v="2026-04-03T00:00:00"/>
    <d v="2026-04-03T00:00:00"/>
    <n v="14"/>
    <n v="14"/>
    <s v="abr"/>
    <s v="2026"/>
    <n v="1"/>
  </r>
  <r>
    <s v="27418-11"/>
    <s v="PV"/>
    <n v="2113"/>
    <n v="11"/>
    <s v="AURA BRAZIL"/>
    <s v="PENTE SUP 84&quot;"/>
    <s v="PC"/>
    <s v="1495047-1"/>
    <n v="1"/>
    <x v="2"/>
    <s v="A&amp;E"/>
    <m/>
    <n v="1"/>
    <s v="Novo"/>
    <m/>
    <s v="84&quot;"/>
    <s v=""/>
    <s v="USINAGEM"/>
    <x v="13"/>
    <n v="610"/>
    <s v="FRESADORA HEYLIGENTASDE - [610]"/>
    <n v="1.9882142176481796"/>
    <m/>
    <d v="2026-04-04T00:00:00"/>
    <d v="2026-04-04T00:00:00"/>
    <n v="14"/>
    <n v="14"/>
    <s v="abr"/>
    <s v="2026"/>
    <n v="1"/>
  </r>
  <r>
    <s v="27418-11"/>
    <s v="PV"/>
    <n v="2113"/>
    <n v="11"/>
    <s v="AURA BRAZIL"/>
    <s v="PENTE SUP 84&quot;"/>
    <s v="PC"/>
    <s v="1495047-1"/>
    <n v="1"/>
    <x v="2"/>
    <s v="A&amp;E"/>
    <m/>
    <n v="1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12"/>
    <s v="PV"/>
    <n v="2113"/>
    <n v="12"/>
    <s v="AURA BRAZIL"/>
    <s v="PENTE SUP 84&quot;"/>
    <s v="PC"/>
    <s v="1495047-1"/>
    <n v="1"/>
    <x v="2"/>
    <s v="A&amp;E"/>
    <m/>
    <n v="1"/>
    <s v="Novo"/>
    <m/>
    <s v="84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12"/>
    <s v="PV"/>
    <n v="2113"/>
    <n v="12"/>
    <s v="AURA BRAZIL"/>
    <s v="PENTE SUP 84&quot;"/>
    <s v="PC"/>
    <s v="1495047-1"/>
    <n v="1"/>
    <x v="2"/>
    <s v="A&amp;E"/>
    <m/>
    <n v="1"/>
    <s v="Novo"/>
    <m/>
    <s v="84&quot;"/>
    <s v=""/>
    <s v="USINAGEM"/>
    <x v="10"/>
    <n v="106"/>
    <s v="PLAINA DE MESA POREBA - [106]"/>
    <n v="3.42"/>
    <m/>
    <d v="2026-04-01T00:00:00"/>
    <d v="2026-04-01T00:00:00"/>
    <n v="14"/>
    <n v="14"/>
    <s v="abr"/>
    <s v="2026"/>
    <n v="1"/>
  </r>
  <r>
    <s v="27418-12"/>
    <s v="PV"/>
    <n v="2113"/>
    <n v="12"/>
    <s v="AURA BRAZIL"/>
    <s v="PENTE SUP 84&quot;"/>
    <s v="PC"/>
    <s v="1495047-1"/>
    <n v="1"/>
    <x v="2"/>
    <s v="A&amp;E"/>
    <m/>
    <n v="1"/>
    <s v="Novo"/>
    <m/>
    <s v="84&quot;"/>
    <s v=""/>
    <s v="USINAGEM"/>
    <x v="11"/>
    <n v="151"/>
    <s v="MANDRILH. FISHER MILL - [151]"/>
    <n v="1.5545454545454545"/>
    <m/>
    <d v="2026-04-02T00:00:00"/>
    <d v="2026-04-02T00:00:00"/>
    <n v="14"/>
    <n v="14"/>
    <s v="abr"/>
    <s v="2026"/>
    <n v="1"/>
  </r>
  <r>
    <s v="27418-12"/>
    <s v="PV"/>
    <n v="2113"/>
    <n v="12"/>
    <s v="AURA BRAZIL"/>
    <s v="PENTE SUP 84&quot;"/>
    <s v="PC"/>
    <s v="1495047-9"/>
    <n v="1"/>
    <x v="2"/>
    <s v="A&amp;E"/>
    <m/>
    <n v="9"/>
    <s v="Novo"/>
    <m/>
    <s v="84&quot;"/>
    <s v=""/>
    <s v="USINAGEM"/>
    <x v="12"/>
    <n v="560"/>
    <s v="FRESA DROPP HEINN - [560]"/>
    <n v="4.8600000000000003"/>
    <m/>
    <d v="2026-04-03T00:00:00"/>
    <d v="2026-04-03T00:00:00"/>
    <n v="14"/>
    <n v="14"/>
    <s v="abr"/>
    <s v="2026"/>
    <n v="1"/>
  </r>
  <r>
    <s v="27418-12"/>
    <s v="PV"/>
    <n v="2113"/>
    <n v="12"/>
    <s v="AURA BRAZIL"/>
    <s v="PENTE SUP 84&quot;"/>
    <s v="PC"/>
    <s v="1495047-9"/>
    <n v="1"/>
    <x v="2"/>
    <s v="A&amp;E"/>
    <m/>
    <n v="9"/>
    <s v="Novo"/>
    <m/>
    <s v="84&quot;"/>
    <s v=""/>
    <s v="USINAGEM"/>
    <x v="13"/>
    <n v="610"/>
    <s v="FRESADORA HEYLIGENTASDE - [610]"/>
    <n v="1.9882142176481796"/>
    <m/>
    <d v="2026-04-04T00:00:00"/>
    <d v="2026-04-04T00:00:00"/>
    <n v="14"/>
    <n v="14"/>
    <s v="abr"/>
    <s v="2026"/>
    <n v="1"/>
  </r>
  <r>
    <s v="27418-12"/>
    <s v="PV"/>
    <n v="2113"/>
    <n v="12"/>
    <s v="AURA BRAZIL"/>
    <s v="PENTE SUP 84&quot;"/>
    <s v="PC"/>
    <s v="1495047-9"/>
    <n v="1"/>
    <x v="2"/>
    <s v="A&amp;E"/>
    <m/>
    <n v="9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13"/>
    <s v="PV"/>
    <n v="2113"/>
    <n v="13"/>
    <s v="AURA BRAZIL"/>
    <s v="PENTE SUP 84&quot;"/>
    <s v="PC"/>
    <s v="1495047-9"/>
    <n v="1"/>
    <x v="2"/>
    <s v="A&amp;E"/>
    <m/>
    <n v="9"/>
    <s v="Novo"/>
    <m/>
    <s v="84&quot;"/>
    <s v=""/>
    <s v="FUNDIÇÃO"/>
    <x v="0"/>
    <n v="1"/>
    <s v="FUNDIÇÃO MORENO"/>
    <n v="1"/>
    <n v="1"/>
    <d v="2026-03-09T00:00:00"/>
    <d v="2026-03-09T00:00:00"/>
    <n v="11"/>
    <n v="11"/>
    <s v="mar"/>
    <s v="2026"/>
    <n v="1"/>
  </r>
  <r>
    <s v="27418-13"/>
    <s v="PV"/>
    <n v="2113"/>
    <n v="13"/>
    <s v="AURA BRAZIL"/>
    <s v="PENTE SUP 84&quot;"/>
    <s v="PC"/>
    <s v="1495047-10"/>
    <n v="1"/>
    <x v="2"/>
    <s v="A&amp;E"/>
    <m/>
    <n v="10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13"/>
    <s v="PV"/>
    <n v="2113"/>
    <n v="13"/>
    <s v="AURA BRAZIL"/>
    <s v="PENTE SUP 84&quot;"/>
    <s v="PC"/>
    <s v="1495047-10"/>
    <n v="1"/>
    <x v="2"/>
    <s v="A&amp;E"/>
    <m/>
    <n v="10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13"/>
    <s v="PV"/>
    <n v="2113"/>
    <n v="13"/>
    <s v="AURA BRAZIL"/>
    <s v="PENTE SUP 84&quot;"/>
    <s v="PC"/>
    <s v="1495047-10"/>
    <n v="1"/>
    <x v="2"/>
    <s v="A&amp;E"/>
    <m/>
    <n v="10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13"/>
    <s v="PV"/>
    <n v="2113"/>
    <n v="13"/>
    <s v="AURA BRAZIL"/>
    <s v="PENTE SUP 84&quot;"/>
    <s v="PC"/>
    <s v="1495047-10"/>
    <n v="1"/>
    <x v="2"/>
    <s v="A&amp;E"/>
    <m/>
    <n v="10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13"/>
    <s v="PV"/>
    <n v="2113"/>
    <n v="13"/>
    <s v="AURA BRAZIL"/>
    <s v="PENTE SUP 84&quot;"/>
    <s v="PC"/>
    <s v="1495047-"/>
    <n v="1"/>
    <x v="2"/>
    <s v="A&amp;E"/>
    <m/>
    <s v="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14"/>
    <s v="PV"/>
    <n v="2113"/>
    <n v="14"/>
    <s v="AURA BRAZIL"/>
    <s v="PENTE SUP 84&quot;"/>
    <s v="PC"/>
    <s v="1495047-10"/>
    <n v="1"/>
    <x v="2"/>
    <s v="A&amp;E"/>
    <m/>
    <n v="10"/>
    <s v="Novo"/>
    <m/>
    <s v="84&quot;"/>
    <s v=""/>
    <s v="EXPEDIÇÃO"/>
    <x v="6"/>
    <n v="2"/>
    <s v="EXPEDIÇÃO"/>
    <n v="1"/>
    <n v="1"/>
    <d v="2026-03-06T00:00:00"/>
    <m/>
    <n v="10"/>
    <s v=""/>
    <s v="mar"/>
    <s v="2026"/>
    <s v=""/>
  </r>
  <r>
    <s v="27418-14"/>
    <s v="PV"/>
    <n v="2113"/>
    <n v="14"/>
    <s v="AURA BRAZIL"/>
    <s v="PENTE SUP 84&quot;"/>
    <s v="PC"/>
    <s v="1495047-10"/>
    <n v="1"/>
    <x v="2"/>
    <s v="A&amp;E"/>
    <m/>
    <n v="10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14"/>
    <s v="PV"/>
    <n v="2113"/>
    <n v="14"/>
    <s v="AURA BRAZIL"/>
    <s v="PENTE SUP 84&quot;"/>
    <s v="PC"/>
    <s v="1495047-1"/>
    <n v="1"/>
    <x v="2"/>
    <s v="A&amp;E"/>
    <m/>
    <n v="1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14"/>
    <s v="PV"/>
    <n v="2113"/>
    <n v="14"/>
    <s v="AURA BRAZIL"/>
    <s v="PENTE SUP 84&quot;"/>
    <s v="PC"/>
    <s v="1495047-1"/>
    <n v="1"/>
    <x v="2"/>
    <s v="A&amp;E"/>
    <m/>
    <n v="1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14"/>
    <s v="PV"/>
    <n v="2113"/>
    <n v="14"/>
    <s v="AURA BRAZIL"/>
    <s v="PENTE SUP 84&quot;"/>
    <s v="PC"/>
    <s v="1495047-1"/>
    <n v="1"/>
    <x v="2"/>
    <s v="A&amp;E"/>
    <m/>
    <n v="1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14"/>
    <s v="PV"/>
    <n v="2113"/>
    <n v="14"/>
    <s v="AURA BRAZIL"/>
    <s v="PENTE SUP 84&quot;"/>
    <s v="PC"/>
    <s v="1495047-1"/>
    <n v="1"/>
    <x v="2"/>
    <s v="A&amp;E"/>
    <m/>
    <n v="1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16"/>
    <s v="PV"/>
    <n v="2113"/>
    <n v="16"/>
    <s v="AURA BRAZIL"/>
    <s v="PENTE INF 84&quot;"/>
    <s v="PC"/>
    <s v="1495048-1"/>
    <n v="1"/>
    <x v="2"/>
    <s v="A&amp;E"/>
    <m/>
    <n v="1"/>
    <s v="Novo"/>
    <m/>
    <s v="84&quot;"/>
    <s v=""/>
    <s v="FUNDIÇÃO"/>
    <x v="0"/>
    <n v="1"/>
    <s v="FUNDIÇÃO MORENO"/>
    <n v="1"/>
    <n v="1"/>
    <d v="2026-06-04T00:00:00"/>
    <d v="2026-06-04T00:00:00"/>
    <n v="23"/>
    <n v="23"/>
    <s v="jun"/>
    <s v="2026"/>
    <n v="1"/>
  </r>
  <r>
    <s v="27418-16"/>
    <s v="PV"/>
    <n v="2113"/>
    <n v="16"/>
    <s v="AURA BRAZIL"/>
    <s v="PENTE INF 84&quot;"/>
    <s v="PC"/>
    <s v="1495048-1"/>
    <n v="1"/>
    <x v="2"/>
    <s v="A&amp;E"/>
    <m/>
    <n v="1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16"/>
    <s v="PV"/>
    <n v="2113"/>
    <n v="16"/>
    <s v="AURA BRAZIL"/>
    <s v="PENTE INF 84&quot;"/>
    <s v="PC"/>
    <s v="1495048-1"/>
    <n v="1"/>
    <x v="2"/>
    <s v="A&amp;E"/>
    <m/>
    <n v="1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16"/>
    <s v="PV"/>
    <n v="2113"/>
    <n v="16"/>
    <s v="AURA BRAZIL"/>
    <s v="PENTE INF 84&quot;"/>
    <s v="PC"/>
    <s v="1495048-1"/>
    <n v="1"/>
    <x v="2"/>
    <s v="A&amp;E"/>
    <m/>
    <n v="1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16"/>
    <s v="PV"/>
    <n v="2113"/>
    <n v="16"/>
    <s v="AURA BRAZIL"/>
    <s v="PENTE INF 84&quot;"/>
    <s v="PC"/>
    <s v="1495048-1"/>
    <n v="1"/>
    <x v="2"/>
    <s v="A&amp;E"/>
    <m/>
    <n v="1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16"/>
    <s v="PV"/>
    <n v="2113"/>
    <n v="16"/>
    <s v="AURA BRAZIL"/>
    <s v="PENTE INF 84&quot;"/>
    <s v="PC"/>
    <s v="1495048-"/>
    <n v="1"/>
    <x v="2"/>
    <s v="A&amp;E"/>
    <m/>
    <s v="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17"/>
    <s v="PV"/>
    <n v="2113"/>
    <n v="17"/>
    <s v="AURA BRAZIL"/>
    <s v="PENTE INF 84&quot;"/>
    <s v="PC"/>
    <s v="1495048-1"/>
    <n v="1"/>
    <x v="2"/>
    <s v="A&amp;E"/>
    <m/>
    <n v="1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17"/>
    <s v="PV"/>
    <n v="2113"/>
    <n v="17"/>
    <s v="AURA BRAZIL"/>
    <s v="PENTE INF 84&quot;"/>
    <s v="PC"/>
    <s v="1495048-1"/>
    <n v="1"/>
    <x v="2"/>
    <s v="A&amp;E"/>
    <m/>
    <n v="1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17"/>
    <s v="PV"/>
    <n v="2113"/>
    <n v="17"/>
    <s v="AURA BRAZIL"/>
    <s v="PENTE INF 84&quot;"/>
    <s v="PC"/>
    <s v="1495048-1"/>
    <n v="1"/>
    <x v="2"/>
    <s v="A&amp;E"/>
    <m/>
    <n v="1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17"/>
    <s v="PV"/>
    <n v="2113"/>
    <n v="17"/>
    <s v="AURA BRAZIL"/>
    <s v="PENTE INF 84&quot;"/>
    <s v="PC"/>
    <s v="1495048-1"/>
    <n v="1"/>
    <x v="2"/>
    <s v="A&amp;E"/>
    <m/>
    <n v="1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17"/>
    <s v="PV"/>
    <n v="2113"/>
    <n v="17"/>
    <s v="AURA BRAZIL"/>
    <s v="PENTE INF 84&quot;"/>
    <s v="PC"/>
    <s v="1495048-2"/>
    <n v="1"/>
    <x v="2"/>
    <s v="A&amp;E"/>
    <m/>
    <n v="2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17"/>
    <s v="PV"/>
    <n v="2113"/>
    <n v="17"/>
    <s v="AURA BRAZIL"/>
    <s v="PENTE INF 84&quot;"/>
    <s v="PC"/>
    <s v="1495048-2"/>
    <n v="1"/>
    <x v="2"/>
    <s v="A&amp;E"/>
    <m/>
    <n v="2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18"/>
    <s v="PV"/>
    <n v="2113"/>
    <n v="18"/>
    <s v="AURA BRAZIL"/>
    <s v="PENTE INF 84&quot;"/>
    <s v="PC"/>
    <s v="1495048-2"/>
    <n v="1"/>
    <x v="2"/>
    <s v="A&amp;E"/>
    <m/>
    <n v="2"/>
    <s v="Novo"/>
    <m/>
    <s v="84&quot;"/>
    <s v=""/>
    <s v="FUNDIÇÃO"/>
    <x v="0"/>
    <n v="1"/>
    <s v="FUNDIÇÃO MORENO"/>
    <n v="1"/>
    <n v="1"/>
    <d v="2026-03-14T00:00:00"/>
    <d v="2026-03-14T00:00:00"/>
    <n v="11"/>
    <n v="11"/>
    <s v="mar"/>
    <s v="2026"/>
    <n v="1"/>
  </r>
  <r>
    <s v="27418-18"/>
    <s v="PV"/>
    <n v="2113"/>
    <n v="18"/>
    <s v="AURA BRAZIL"/>
    <s v="PENTE INF 84&quot;"/>
    <s v="PC"/>
    <s v="1495048-2"/>
    <n v="1"/>
    <x v="2"/>
    <s v="A&amp;E"/>
    <m/>
    <n v="2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18"/>
    <s v="PV"/>
    <n v="2113"/>
    <n v="18"/>
    <s v="AURA BRAZIL"/>
    <s v="PENTE INF 84&quot;"/>
    <s v="PC"/>
    <s v="1495048-2"/>
    <n v="1"/>
    <x v="2"/>
    <s v="A&amp;E"/>
    <m/>
    <n v="2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18"/>
    <s v="PV"/>
    <n v="2113"/>
    <n v="18"/>
    <s v="AURA BRAZIL"/>
    <s v="PENTE INF 84&quot;"/>
    <s v="PC"/>
    <s v="1495048-2"/>
    <n v="1"/>
    <x v="2"/>
    <s v="A&amp;E"/>
    <m/>
    <n v="2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18"/>
    <s v="PV"/>
    <n v="2113"/>
    <n v="18"/>
    <s v="AURA BRAZIL"/>
    <s v="PENTE INF 84&quot;"/>
    <s v="PC"/>
    <s v="1495048-3"/>
    <n v="1"/>
    <x v="2"/>
    <s v="A&amp;E"/>
    <m/>
    <n v="3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18"/>
    <s v="PV"/>
    <n v="2113"/>
    <n v="18"/>
    <s v="AURA BRAZIL"/>
    <s v="PENTE INF 84&quot;"/>
    <s v="PC"/>
    <s v="1495048-3"/>
    <n v="1"/>
    <x v="2"/>
    <s v="A&amp;E"/>
    <m/>
    <n v="3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19"/>
    <s v="PV"/>
    <n v="2113"/>
    <n v="19"/>
    <s v="AURA BRAZIL"/>
    <s v="PENTE INF 84&quot;"/>
    <s v="PC"/>
    <s v="1495048-3"/>
    <n v="1"/>
    <x v="2"/>
    <s v="A&amp;E"/>
    <m/>
    <n v="3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19"/>
    <s v="PV"/>
    <n v="2113"/>
    <n v="19"/>
    <s v="AURA BRAZIL"/>
    <s v="PENTE INF 84&quot;"/>
    <s v="PC"/>
    <s v="1495048-3"/>
    <n v="1"/>
    <x v="2"/>
    <s v="A&amp;E"/>
    <m/>
    <n v="3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19"/>
    <s v="PV"/>
    <n v="2113"/>
    <n v="19"/>
    <s v="AURA BRAZIL"/>
    <s v="PENTE INF 84&quot;"/>
    <s v="PC"/>
    <s v="1495048-3"/>
    <n v="1"/>
    <x v="2"/>
    <s v="A&amp;E"/>
    <m/>
    <n v="3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19"/>
    <s v="PV"/>
    <n v="2113"/>
    <n v="19"/>
    <s v="AURA BRAZIL"/>
    <s v="PENTE INF 84&quot;"/>
    <s v="PC"/>
    <s v="1495048-3"/>
    <n v="1"/>
    <x v="2"/>
    <s v="A&amp;E"/>
    <m/>
    <n v="3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19"/>
    <s v="PV"/>
    <n v="2113"/>
    <n v="19"/>
    <s v="AURA BRAZIL"/>
    <s v="PENTE INF 84&quot;"/>
    <s v="PC"/>
    <s v="1495048-1"/>
    <n v="1"/>
    <x v="2"/>
    <s v="A&amp;E"/>
    <m/>
    <n v="1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19"/>
    <s v="PV"/>
    <n v="2113"/>
    <n v="19"/>
    <s v="AURA BRAZIL"/>
    <s v="PENTE INF 84&quot;"/>
    <s v="PC"/>
    <s v="1495048-1"/>
    <n v="1"/>
    <x v="2"/>
    <s v="A&amp;E"/>
    <m/>
    <n v="1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0"/>
    <s v="PV"/>
    <n v="2113"/>
    <n v="20"/>
    <s v="AURA BRAZIL"/>
    <s v="PENTE INF 84&quot;"/>
    <s v="PC"/>
    <s v="1495048-1"/>
    <n v="1"/>
    <x v="2"/>
    <s v="A&amp;E"/>
    <m/>
    <n v="1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20"/>
    <s v="PV"/>
    <n v="2113"/>
    <n v="20"/>
    <s v="AURA BRAZIL"/>
    <s v="PENTE INF 84&quot;"/>
    <s v="PC"/>
    <s v="1495048-1"/>
    <n v="1"/>
    <x v="2"/>
    <s v="A&amp;E"/>
    <m/>
    <n v="1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20"/>
    <s v="PV"/>
    <n v="2113"/>
    <n v="20"/>
    <s v="AURA BRAZIL"/>
    <s v="PENTE INF 84&quot;"/>
    <s v="PC"/>
    <s v="1495048-2"/>
    <n v="1"/>
    <x v="2"/>
    <s v="A&amp;E"/>
    <m/>
    <n v="2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20"/>
    <s v="PV"/>
    <n v="2113"/>
    <n v="20"/>
    <s v="AURA BRAZIL"/>
    <s v="PENTE INF 84&quot;"/>
    <s v="PC"/>
    <s v="1495048-2"/>
    <n v="1"/>
    <x v="2"/>
    <s v="A&amp;E"/>
    <m/>
    <n v="2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20"/>
    <s v="PV"/>
    <n v="2113"/>
    <n v="20"/>
    <s v="AURA BRAZIL"/>
    <s v="PENTE INF 84&quot;"/>
    <s v="PC"/>
    <s v="1495048-2"/>
    <n v="1"/>
    <x v="2"/>
    <s v="A&amp;E"/>
    <m/>
    <n v="2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20"/>
    <s v="PV"/>
    <n v="2113"/>
    <n v="20"/>
    <s v="AURA BRAZIL"/>
    <s v="PENTE INF 84&quot;"/>
    <s v="PC"/>
    <s v="1495048-2"/>
    <n v="1"/>
    <x v="2"/>
    <s v="A&amp;E"/>
    <m/>
    <n v="2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1"/>
    <s v="PV"/>
    <n v="2113"/>
    <n v="21"/>
    <s v="AURA BRAZIL"/>
    <s v="PENTE INF 84&quot;"/>
    <s v="PC"/>
    <s v="1495048-11"/>
    <n v="1"/>
    <x v="2"/>
    <s v="A&amp;E"/>
    <m/>
    <n v="11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21"/>
    <s v="PV"/>
    <n v="2113"/>
    <n v="21"/>
    <s v="AURA BRAZIL"/>
    <s v="PENTE INF 84&quot;"/>
    <s v="PC"/>
    <s v="1495048-11"/>
    <n v="1"/>
    <x v="2"/>
    <s v="A&amp;E"/>
    <m/>
    <n v="11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21"/>
    <s v="PV"/>
    <n v="2113"/>
    <n v="21"/>
    <s v="AURA BRAZIL"/>
    <s v="PENTE INF 84&quot;"/>
    <s v="PC"/>
    <s v="1495048-11"/>
    <n v="1"/>
    <x v="2"/>
    <s v="A&amp;E"/>
    <m/>
    <n v="11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21"/>
    <s v="PV"/>
    <n v="2113"/>
    <n v="21"/>
    <s v="AURA BRAZIL"/>
    <s v="PENTE INF 84&quot;"/>
    <s v="PC"/>
    <s v="1495048-1"/>
    <n v="1"/>
    <x v="2"/>
    <s v="A&amp;E"/>
    <m/>
    <n v="1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21"/>
    <s v="PV"/>
    <n v="2113"/>
    <n v="21"/>
    <s v="AURA BRAZIL"/>
    <s v="PENTE INF 84&quot;"/>
    <s v="PC"/>
    <s v="1495048-1"/>
    <n v="1"/>
    <x v="2"/>
    <s v="A&amp;E"/>
    <m/>
    <n v="1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21"/>
    <s v="PV"/>
    <n v="2113"/>
    <n v="21"/>
    <s v="AURA BRAZIL"/>
    <s v="PENTE INF 84&quot;"/>
    <s v="PC"/>
    <s v="1495048-1"/>
    <n v="1"/>
    <x v="2"/>
    <s v="A&amp;E"/>
    <m/>
    <n v="1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2"/>
    <s v="PV"/>
    <n v="2113"/>
    <n v="22"/>
    <s v="AURA BRAZIL"/>
    <s v="PENTE INF 84&quot;"/>
    <s v="PC"/>
    <s v="1495048-157"/>
    <n v="1"/>
    <x v="2"/>
    <s v="A&amp;E"/>
    <m/>
    <n v="157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22"/>
    <s v="PV"/>
    <n v="2113"/>
    <n v="22"/>
    <s v="AURA BRAZIL"/>
    <s v="PENTE INF 84&quot;"/>
    <s v="PC"/>
    <s v="1495048-157"/>
    <n v="1"/>
    <x v="2"/>
    <s v="A&amp;E"/>
    <m/>
    <n v="157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22"/>
    <s v="PV"/>
    <n v="2113"/>
    <n v="22"/>
    <s v="AURA BRAZIL"/>
    <s v="PENTE INF 84&quot;"/>
    <s v="PC"/>
    <s v="1495048-157"/>
    <n v="1"/>
    <x v="2"/>
    <s v="A&amp;E"/>
    <m/>
    <n v="157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22"/>
    <s v="PV"/>
    <n v="2113"/>
    <n v="22"/>
    <s v="AURA BRAZIL"/>
    <s v="PENTE INF 84&quot;"/>
    <s v="PC"/>
    <s v="1495048-157"/>
    <n v="1"/>
    <x v="2"/>
    <s v="A&amp;E"/>
    <m/>
    <n v="157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22"/>
    <s v="PV"/>
    <n v="2113"/>
    <n v="22"/>
    <s v="AURA BRAZIL"/>
    <s v="PENTE INF 84&quot;"/>
    <s v="PC"/>
    <s v="1495048-157"/>
    <n v="1"/>
    <x v="2"/>
    <s v="A&amp;E"/>
    <m/>
    <n v="157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22"/>
    <s v="PV"/>
    <n v="2113"/>
    <n v="22"/>
    <s v="AURA BRAZIL"/>
    <s v="PENTE INF 84&quot;"/>
    <s v="PC"/>
    <s v="1495048-157"/>
    <n v="1"/>
    <x v="2"/>
    <s v="A&amp;E"/>
    <m/>
    <n v="157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3"/>
    <s v="PV"/>
    <n v="2113"/>
    <n v="23"/>
    <s v="AURA BRAZIL"/>
    <s v="PENTE INF 84&quot;"/>
    <s v="PC"/>
    <s v="1495048-1"/>
    <n v="1"/>
    <x v="2"/>
    <s v="A&amp;E"/>
    <m/>
    <n v="1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23"/>
    <s v="PV"/>
    <n v="2113"/>
    <n v="23"/>
    <s v="AURA BRAZIL"/>
    <s v="PENTE INF 84&quot;"/>
    <s v="PC"/>
    <s v="1495048-1"/>
    <n v="1"/>
    <x v="2"/>
    <s v="A&amp;E"/>
    <m/>
    <n v="1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23"/>
    <s v="PV"/>
    <n v="2113"/>
    <n v="23"/>
    <s v="AURA BRAZIL"/>
    <s v="PENTE INF 84&quot;"/>
    <s v="PC"/>
    <s v="1495048-1"/>
    <n v="1"/>
    <x v="2"/>
    <s v="A&amp;E"/>
    <m/>
    <n v="1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23"/>
    <s v="PV"/>
    <n v="2113"/>
    <n v="23"/>
    <s v="AURA BRAZIL"/>
    <s v="PENTE INF 84&quot;"/>
    <s v="PC"/>
    <s v="1495048-1"/>
    <n v="1"/>
    <x v="2"/>
    <s v="A&amp;E"/>
    <m/>
    <n v="1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23"/>
    <s v="PV"/>
    <n v="2113"/>
    <n v="23"/>
    <s v="AURA BRAZIL"/>
    <s v="PENTE INF 84&quot;"/>
    <s v="PC"/>
    <s v="1495048-1"/>
    <n v="1"/>
    <x v="2"/>
    <s v="A&amp;E"/>
    <m/>
    <n v="1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23"/>
    <s v="PV"/>
    <n v="2113"/>
    <n v="23"/>
    <s v="AURA BRAZIL"/>
    <s v="PENTE INF 84&quot;"/>
    <s v="PC"/>
    <s v="1495048-1"/>
    <n v="1"/>
    <x v="2"/>
    <s v="A&amp;E"/>
    <m/>
    <n v="1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4"/>
    <s v="PV"/>
    <n v="2113"/>
    <n v="24"/>
    <s v="AURA BRAZIL"/>
    <s v="PENTE INF 84&quot;"/>
    <s v="PC"/>
    <s v="1495048-1"/>
    <n v="1"/>
    <x v="2"/>
    <s v="A&amp;E"/>
    <m/>
    <n v="1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24"/>
    <s v="PV"/>
    <n v="2113"/>
    <n v="24"/>
    <s v="AURA BRAZIL"/>
    <s v="PENTE INF 84&quot;"/>
    <s v="PC"/>
    <s v="1495048-1"/>
    <n v="1"/>
    <x v="2"/>
    <s v="A&amp;E"/>
    <m/>
    <n v="1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24"/>
    <s v="PV"/>
    <n v="2113"/>
    <n v="24"/>
    <s v="AURA BRAZIL"/>
    <s v="PENTE INF 84&quot;"/>
    <s v="PC"/>
    <s v="1495048-127"/>
    <n v="1"/>
    <x v="2"/>
    <s v="A&amp;E"/>
    <m/>
    <n v="127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24"/>
    <s v="PV"/>
    <n v="2113"/>
    <n v="24"/>
    <s v="AURA BRAZIL"/>
    <s v="PENTE INF 84&quot;"/>
    <s v="PC"/>
    <s v="1495048-127"/>
    <n v="1"/>
    <x v="2"/>
    <s v="A&amp;E"/>
    <m/>
    <n v="127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24"/>
    <s v="PV"/>
    <n v="2113"/>
    <n v="24"/>
    <s v="AURA BRAZIL"/>
    <s v="PENTE INF 84&quot;"/>
    <s v="PC"/>
    <s v="1495048-127"/>
    <n v="1"/>
    <x v="2"/>
    <s v="A&amp;E"/>
    <m/>
    <n v="127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24"/>
    <s v="PV"/>
    <n v="2113"/>
    <n v="24"/>
    <s v="AURA BRAZIL"/>
    <s v="PENTE INF 84&quot;"/>
    <s v="PC"/>
    <s v="1495048-"/>
    <n v="1"/>
    <x v="2"/>
    <s v="A&amp;E"/>
    <m/>
    <s v="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5"/>
    <s v="PV"/>
    <n v="2113"/>
    <n v="25"/>
    <s v="AURA BRAZIL"/>
    <s v="PENTE INF 84&quot;"/>
    <s v="PC"/>
    <s v="1495048-34"/>
    <n v="1"/>
    <x v="2"/>
    <s v="A&amp;E"/>
    <m/>
    <n v="34"/>
    <s v="Novo"/>
    <m/>
    <s v="84&quot;"/>
    <s v=""/>
    <s v="FUNDIÇÃO"/>
    <x v="0"/>
    <n v="1"/>
    <s v="FUNDIÇÃO MORENO"/>
    <n v="1"/>
    <n v="1"/>
    <d v="2026-03-19T00:00:00"/>
    <m/>
    <n v="12"/>
    <s v=""/>
    <s v="mar"/>
    <s v="2026"/>
    <s v=""/>
  </r>
  <r>
    <s v="27418-25"/>
    <s v="PV"/>
    <n v="2113"/>
    <n v="25"/>
    <s v="AURA BRAZIL"/>
    <s v="PENTE INF 84&quot;"/>
    <s v="PC"/>
    <s v="1495048-34"/>
    <n v="1"/>
    <x v="2"/>
    <s v="A&amp;E"/>
    <m/>
    <n v="34"/>
    <s v="Novo"/>
    <m/>
    <s v="84&quot;"/>
    <s v=""/>
    <s v="USINAGEM"/>
    <x v="10"/>
    <n v="106"/>
    <s v="PLAINA DE MESA POREBA - [106]"/>
    <n v="3.42"/>
    <m/>
    <d v="2026-04-08T00:00:00"/>
    <d v="2026-04-08T00:00:00"/>
    <n v="15"/>
    <n v="15"/>
    <s v="abr"/>
    <s v="2026"/>
    <n v="1"/>
  </r>
  <r>
    <s v="27418-25"/>
    <s v="PV"/>
    <n v="2113"/>
    <n v="25"/>
    <s v="AURA BRAZIL"/>
    <s v="PENTE INF 84&quot;"/>
    <s v="PC"/>
    <s v="1495048-34"/>
    <n v="1"/>
    <x v="2"/>
    <s v="A&amp;E"/>
    <m/>
    <n v="34"/>
    <s v="Novo"/>
    <m/>
    <s v="84&quot;"/>
    <s v=""/>
    <s v="USINAGEM"/>
    <x v="11"/>
    <n v="151"/>
    <s v="MANDRILH. FISHER MILL - [151]"/>
    <n v="1.5545454545454545"/>
    <m/>
    <d v="2026-04-09T00:00:00"/>
    <d v="2026-04-09T00:00:00"/>
    <n v="15"/>
    <n v="15"/>
    <s v="abr"/>
    <s v="2026"/>
    <n v="1"/>
  </r>
  <r>
    <s v="27418-25"/>
    <s v="PV"/>
    <n v="2113"/>
    <n v="25"/>
    <s v="AURA BRAZIL"/>
    <s v="PENTE INF 84&quot;"/>
    <s v="PC"/>
    <s v="1495048-34"/>
    <n v="1"/>
    <x v="2"/>
    <s v="A&amp;E"/>
    <m/>
    <n v="34"/>
    <s v="Novo"/>
    <m/>
    <s v="84&quot;"/>
    <s v=""/>
    <s v="USINAGEM"/>
    <x v="12"/>
    <n v="560"/>
    <s v="FRESA DROPP HEINN - [560]"/>
    <n v="4.8600000000000003"/>
    <m/>
    <d v="2026-04-10T00:00:00"/>
    <d v="2026-04-10T00:00:00"/>
    <n v="15"/>
    <n v="15"/>
    <s v="abr"/>
    <s v="2026"/>
    <n v="1"/>
  </r>
  <r>
    <s v="27418-25"/>
    <s v="PV"/>
    <n v="2113"/>
    <n v="25"/>
    <s v="AURA BRAZIL"/>
    <s v="PENTE INF 84&quot;"/>
    <s v="PC"/>
    <s v="1495048-"/>
    <n v="1"/>
    <x v="2"/>
    <s v="A&amp;E"/>
    <m/>
    <s v=""/>
    <s v="Novo"/>
    <m/>
    <s v="84&quot;"/>
    <s v=""/>
    <s v="USINAGEM"/>
    <x v="13"/>
    <n v="610"/>
    <s v="FRESADORA HEYLIGENTASDE - [610]"/>
    <n v="1.9882142176481796"/>
    <m/>
    <d v="2026-04-11T00:00:00"/>
    <d v="2026-04-11T00:00:00"/>
    <n v="15"/>
    <n v="15"/>
    <s v="abr"/>
    <s v="2026"/>
    <n v="1"/>
  </r>
  <r>
    <s v="27418-25"/>
    <s v="PV"/>
    <n v="2113"/>
    <n v="25"/>
    <s v="AURA BRAZIL"/>
    <s v="PENTE INF 84&quot;"/>
    <s v="PC"/>
    <s v="1495048-"/>
    <n v="1"/>
    <x v="2"/>
    <s v="A&amp;E"/>
    <m/>
    <s v="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6"/>
    <s v="PV"/>
    <n v="2113"/>
    <n v="26"/>
    <s v="AURA BRAZIL"/>
    <s v="PENTE INF 84&quot;"/>
    <s v="PC"/>
    <s v="1495048-"/>
    <n v="1"/>
    <x v="2"/>
    <s v="A&amp;E"/>
    <m/>
    <s v="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26"/>
    <s v="PV"/>
    <n v="2113"/>
    <n v="26"/>
    <s v="AURA BRAZIL"/>
    <s v="PENTE INF 84&quot;"/>
    <s v="PC"/>
    <s v="1495048-"/>
    <n v="1"/>
    <x v="2"/>
    <s v="A&amp;E"/>
    <m/>
    <s v="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26"/>
    <s v="PV"/>
    <n v="2113"/>
    <n v="26"/>
    <s v="AURA BRAZIL"/>
    <s v="PENTE INF 84&quot;"/>
    <s v="PC"/>
    <s v="1495048-"/>
    <n v="1"/>
    <x v="2"/>
    <s v="A&amp;E"/>
    <m/>
    <s v="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26"/>
    <s v="PV"/>
    <n v="2113"/>
    <n v="26"/>
    <s v="AURA BRAZIL"/>
    <s v="PENTE INF 84&quot;"/>
    <s v="PC"/>
    <s v="1495048-"/>
    <n v="1"/>
    <x v="2"/>
    <s v="A&amp;E"/>
    <m/>
    <s v="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26"/>
    <s v="PV"/>
    <n v="2113"/>
    <n v="26"/>
    <s v="AURA BRAZIL"/>
    <s v="PENTE INF 84&quot;"/>
    <s v="PC"/>
    <s v="1495048-"/>
    <n v="1"/>
    <x v="2"/>
    <s v="A&amp;E"/>
    <m/>
    <s v="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26"/>
    <s v="PV"/>
    <n v="2113"/>
    <n v="26"/>
    <s v="AURA BRAZIL"/>
    <s v="PENTE INF 84&quot;"/>
    <s v="PC"/>
    <s v="1495048-"/>
    <n v="1"/>
    <x v="2"/>
    <s v="A&amp;E"/>
    <m/>
    <s v="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7"/>
    <s v="PV"/>
    <n v="2113"/>
    <n v="27"/>
    <s v="AURA BRAZIL"/>
    <s v="PENTE INF 84&quot;"/>
    <s v="PC"/>
    <s v="1495048-"/>
    <n v="1"/>
    <x v="2"/>
    <s v="A&amp;E"/>
    <m/>
    <s v=""/>
    <s v="Novo"/>
    <m/>
    <s v="84&quot;"/>
    <s v=""/>
    <s v="FUNDIÇÃO"/>
    <x v="0"/>
    <n v="1"/>
    <s v="FUNDIÇÃO MORENO"/>
    <n v="1"/>
    <n v="1"/>
    <d v="2026-03-19T00:00:00"/>
    <d v="2026-03-19T00:00:00"/>
    <n v="12"/>
    <n v="12"/>
    <s v="mar"/>
    <s v="2026"/>
    <n v="1"/>
  </r>
  <r>
    <s v="27418-27"/>
    <s v="PV"/>
    <n v="2113"/>
    <n v="27"/>
    <s v="AURA BRAZIL"/>
    <s v="PENTE INF 84&quot;"/>
    <s v="PC"/>
    <s v="1495048-"/>
    <n v="1"/>
    <x v="2"/>
    <s v="A&amp;E"/>
    <m/>
    <s v="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27"/>
    <s v="PV"/>
    <n v="2113"/>
    <n v="27"/>
    <s v="AURA BRAZIL"/>
    <s v="PENTE INF 84&quot;"/>
    <s v="PC"/>
    <s v="1495048-"/>
    <n v="1"/>
    <x v="2"/>
    <s v="A&amp;E"/>
    <m/>
    <s v="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27"/>
    <s v="PV"/>
    <n v="2113"/>
    <n v="27"/>
    <s v="AURA BRAZIL"/>
    <s v="PENTE INF 84&quot;"/>
    <s v="PC"/>
    <s v="1495048-"/>
    <n v="1"/>
    <x v="2"/>
    <s v="A&amp;E"/>
    <m/>
    <s v="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27"/>
    <s v="PV"/>
    <n v="2113"/>
    <n v="27"/>
    <s v="AURA BRAZIL"/>
    <s v="PENTE INF 84&quot;"/>
    <s v="PC"/>
    <s v="1495048-"/>
    <n v="1"/>
    <x v="2"/>
    <s v="A&amp;E"/>
    <m/>
    <s v="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27"/>
    <s v="PV"/>
    <n v="2113"/>
    <n v="27"/>
    <s v="AURA BRAZIL"/>
    <s v="PENTE INF 84&quot;"/>
    <s v="PC"/>
    <s v="1495048-"/>
    <n v="1"/>
    <x v="2"/>
    <s v="A&amp;E"/>
    <m/>
    <s v=""/>
    <s v="Novo"/>
    <m/>
    <s v="84&quot;"/>
    <s v="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418-28"/>
    <s v="PV"/>
    <n v="2113"/>
    <n v="28"/>
    <s v="AURA BRAZIL"/>
    <s v="PENTE SUP 84&quot;"/>
    <s v="PC"/>
    <s v="1495049-"/>
    <n v="1"/>
    <x v="2"/>
    <s v="A&amp;E"/>
    <m/>
    <s v="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28"/>
    <s v="PV"/>
    <n v="2113"/>
    <n v="28"/>
    <s v="AURA BRAZIL"/>
    <s v="PENTE SUP 84&quot;"/>
    <s v="PC"/>
    <s v="1495049-"/>
    <n v="1"/>
    <x v="2"/>
    <s v="A&amp;E"/>
    <m/>
    <s v="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28"/>
    <s v="PV"/>
    <n v="2113"/>
    <n v="28"/>
    <s v="AURA BRAZIL"/>
    <s v="PENTE SUP 84&quot;"/>
    <s v="PC"/>
    <s v="1495049-"/>
    <n v="1"/>
    <x v="2"/>
    <s v="A&amp;E"/>
    <m/>
    <s v="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28"/>
    <s v="PV"/>
    <n v="2113"/>
    <n v="28"/>
    <s v="AURA BRAZIL"/>
    <s v="PENTE SUP 84&quot;"/>
    <s v="PC"/>
    <s v="1495049-"/>
    <n v="1"/>
    <x v="2"/>
    <s v="A&amp;E"/>
    <m/>
    <s v="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28"/>
    <s v="PV"/>
    <n v="2113"/>
    <n v="28"/>
    <s v="AURA BRAZIL"/>
    <s v="PENTE SUP 84&quot;"/>
    <s v="PC"/>
    <s v="1495049-1"/>
    <n v="1"/>
    <x v="2"/>
    <s v="A&amp;E"/>
    <m/>
    <n v="1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28"/>
    <s v="PV"/>
    <n v="2113"/>
    <n v="28"/>
    <s v="AURA BRAZIL"/>
    <s v="PENTE SUP 84&quot;"/>
    <s v="PC"/>
    <s v="1495049-1"/>
    <n v="1"/>
    <x v="2"/>
    <s v="A&amp;E"/>
    <m/>
    <n v="1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29"/>
    <s v="PV"/>
    <n v="2113"/>
    <n v="29"/>
    <s v="AURA BRAZIL"/>
    <s v="PENTE SUP 84&quot;"/>
    <s v="PC"/>
    <s v="1495049-1"/>
    <n v="1"/>
    <x v="2"/>
    <s v="A&amp;E"/>
    <m/>
    <n v="1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29"/>
    <s v="PV"/>
    <n v="2113"/>
    <n v="29"/>
    <s v="AURA BRAZIL"/>
    <s v="PENTE SUP 84&quot;"/>
    <s v="PC"/>
    <s v="1495049-1"/>
    <n v="1"/>
    <x v="2"/>
    <s v="A&amp;E"/>
    <m/>
    <n v="1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29"/>
    <s v="PV"/>
    <n v="2113"/>
    <n v="29"/>
    <s v="AURA BRAZIL"/>
    <s v="PENTE SUP 84&quot;"/>
    <s v="PC"/>
    <s v="1495049-1"/>
    <n v="1"/>
    <x v="2"/>
    <s v="A&amp;E"/>
    <m/>
    <n v="1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29"/>
    <s v="PV"/>
    <n v="2113"/>
    <n v="29"/>
    <s v="AURA BRAZIL"/>
    <s v="PENTE SUP 84&quot;"/>
    <s v="PC"/>
    <s v="1495049-1"/>
    <n v="1"/>
    <x v="2"/>
    <s v="A&amp;E"/>
    <m/>
    <n v="1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29"/>
    <s v="PV"/>
    <n v="2113"/>
    <n v="29"/>
    <s v="AURA BRAZIL"/>
    <s v="PENTE SUP 84&quot;"/>
    <s v="PC"/>
    <s v="1495049-39"/>
    <n v="1"/>
    <x v="2"/>
    <s v="A&amp;E"/>
    <m/>
    <n v="39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29"/>
    <s v="PV"/>
    <n v="2113"/>
    <n v="29"/>
    <s v="AURA BRAZIL"/>
    <s v="PENTE SUP 84&quot;"/>
    <s v="PC"/>
    <s v="1495049-39"/>
    <n v="1"/>
    <x v="2"/>
    <s v="A&amp;E"/>
    <m/>
    <n v="39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0"/>
    <s v="PV"/>
    <n v="2113"/>
    <n v="30"/>
    <s v="AURA BRAZIL"/>
    <s v="PENTE SUP 84&quot;"/>
    <s v="PC"/>
    <s v="1495049-39"/>
    <n v="1"/>
    <x v="2"/>
    <s v="A&amp;E"/>
    <m/>
    <n v="39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0"/>
    <s v="PV"/>
    <n v="2113"/>
    <n v="30"/>
    <s v="AURA BRAZIL"/>
    <s v="PENTE SUP 84&quot;"/>
    <s v="PC"/>
    <s v="1495049-39"/>
    <n v="1"/>
    <x v="2"/>
    <s v="A&amp;E"/>
    <m/>
    <n v="39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0"/>
    <s v="PV"/>
    <n v="2113"/>
    <n v="30"/>
    <s v="AURA BRAZIL"/>
    <s v="PENTE SUP 84&quot;"/>
    <s v="PC"/>
    <s v="1495049-39"/>
    <n v="1"/>
    <x v="2"/>
    <s v="A&amp;E"/>
    <m/>
    <n v="39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0"/>
    <s v="PV"/>
    <n v="2113"/>
    <n v="30"/>
    <s v="AURA BRAZIL"/>
    <s v="PENTE SUP 84&quot;"/>
    <s v="PC"/>
    <s v="1495049-39"/>
    <n v="1"/>
    <x v="2"/>
    <s v="A&amp;E"/>
    <m/>
    <n v="39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0"/>
    <s v="PV"/>
    <n v="2113"/>
    <n v="30"/>
    <s v="AURA BRAZIL"/>
    <s v="PENTE SUP 84&quot;"/>
    <s v="PC"/>
    <s v="1495049-40"/>
    <n v="1"/>
    <x v="2"/>
    <s v="A&amp;E"/>
    <m/>
    <n v="40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0"/>
    <s v="PV"/>
    <n v="2113"/>
    <n v="30"/>
    <s v="AURA BRAZIL"/>
    <s v="PENTE SUP 84&quot;"/>
    <s v="PC"/>
    <s v="1495049-40"/>
    <n v="1"/>
    <x v="2"/>
    <s v="A&amp;E"/>
    <m/>
    <n v="40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1"/>
    <s v="PV"/>
    <n v="2113"/>
    <n v="31"/>
    <s v="AURA BRAZIL"/>
    <s v="PENTE SUP 84&quot;"/>
    <s v="PC"/>
    <s v="1495049-40"/>
    <n v="1"/>
    <x v="2"/>
    <s v="A&amp;E"/>
    <m/>
    <n v="40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1"/>
    <s v="PV"/>
    <n v="2113"/>
    <n v="31"/>
    <s v="AURA BRAZIL"/>
    <s v="PENTE SUP 84&quot;"/>
    <s v="PC"/>
    <s v="1495049-40"/>
    <n v="1"/>
    <x v="2"/>
    <s v="A&amp;E"/>
    <m/>
    <n v="40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1"/>
    <s v="PV"/>
    <n v="2113"/>
    <n v="31"/>
    <s v="AURA BRAZIL"/>
    <s v="PENTE SUP 84&quot;"/>
    <s v="PC"/>
    <s v="1495049-40"/>
    <n v="1"/>
    <x v="2"/>
    <s v="A&amp;E"/>
    <m/>
    <n v="40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1"/>
    <s v="PV"/>
    <n v="2113"/>
    <n v="31"/>
    <s v="AURA BRAZIL"/>
    <s v="PENTE SUP 84&quot;"/>
    <s v="PC"/>
    <s v="1495049-40"/>
    <n v="1"/>
    <x v="2"/>
    <s v="A&amp;E"/>
    <m/>
    <n v="40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1"/>
    <s v="PV"/>
    <n v="2113"/>
    <n v="31"/>
    <s v="AURA BRAZIL"/>
    <s v="PENTE SUP 84&quot;"/>
    <s v="PC"/>
    <s v="1495049-41"/>
    <n v="1"/>
    <x v="2"/>
    <s v="A&amp;E"/>
    <m/>
    <n v="41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1"/>
    <s v="PV"/>
    <n v="2113"/>
    <n v="31"/>
    <s v="AURA BRAZIL"/>
    <s v="PENTE SUP 84&quot;"/>
    <s v="PC"/>
    <s v="1495049-41"/>
    <n v="1"/>
    <x v="2"/>
    <s v="A&amp;E"/>
    <m/>
    <n v="41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2"/>
    <s v="PV"/>
    <n v="2113"/>
    <n v="32"/>
    <s v="AURA BRAZIL"/>
    <s v="PENTE SUP 84&quot;"/>
    <s v="PC"/>
    <s v="1495049-41"/>
    <n v="1"/>
    <x v="2"/>
    <s v="A&amp;E"/>
    <m/>
    <n v="41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2"/>
    <s v="PV"/>
    <n v="2113"/>
    <n v="32"/>
    <s v="AURA BRAZIL"/>
    <s v="PENTE SUP 84&quot;"/>
    <s v="PC"/>
    <s v="1495049-41"/>
    <n v="1"/>
    <x v="2"/>
    <s v="A&amp;E"/>
    <m/>
    <n v="41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2"/>
    <s v="PV"/>
    <n v="2113"/>
    <n v="32"/>
    <s v="AURA BRAZIL"/>
    <s v="PENTE SUP 84&quot;"/>
    <s v="PC"/>
    <s v="1495049-41"/>
    <n v="1"/>
    <x v="2"/>
    <s v="A&amp;E"/>
    <m/>
    <n v="41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2"/>
    <s v="PV"/>
    <n v="2113"/>
    <n v="32"/>
    <s v="AURA BRAZIL"/>
    <s v="PENTE SUP 84&quot;"/>
    <s v="PC"/>
    <s v="1495049-41"/>
    <n v="1"/>
    <x v="2"/>
    <s v="A&amp;E"/>
    <m/>
    <n v="41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2"/>
    <s v="PV"/>
    <n v="2113"/>
    <n v="32"/>
    <s v="AURA BRAZIL"/>
    <s v="PENTE SUP 84&quot;"/>
    <s v="PC"/>
    <s v="1495049-42"/>
    <n v="1"/>
    <x v="2"/>
    <s v="A&amp;E"/>
    <m/>
    <n v="42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2"/>
    <s v="PV"/>
    <n v="2113"/>
    <n v="32"/>
    <s v="AURA BRAZIL"/>
    <s v="PENTE SUP 84&quot;"/>
    <s v="PC"/>
    <s v="1495049-42"/>
    <n v="1"/>
    <x v="2"/>
    <s v="A&amp;E"/>
    <m/>
    <n v="42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3"/>
    <s v="PV"/>
    <n v="2113"/>
    <n v="33"/>
    <s v="AURA BRAZIL"/>
    <s v="PENTE SUP 84&quot;"/>
    <s v="PC"/>
    <s v="1495049-42"/>
    <n v="1"/>
    <x v="2"/>
    <s v="A&amp;E"/>
    <m/>
    <n v="42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3"/>
    <s v="PV"/>
    <n v="2113"/>
    <n v="33"/>
    <s v="AURA BRAZIL"/>
    <s v="PENTE SUP 84&quot;"/>
    <s v="PC"/>
    <s v="1495049-42"/>
    <n v="1"/>
    <x v="2"/>
    <s v="A&amp;E"/>
    <m/>
    <n v="42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3"/>
    <s v="PV"/>
    <n v="2113"/>
    <n v="33"/>
    <s v="AURA BRAZIL"/>
    <s v="PENTE SUP 84&quot;"/>
    <s v="PC"/>
    <s v="1495049-42"/>
    <n v="1"/>
    <x v="2"/>
    <s v="A&amp;E"/>
    <m/>
    <n v="42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3"/>
    <s v="PV"/>
    <n v="2113"/>
    <n v="33"/>
    <s v="AURA BRAZIL"/>
    <s v="PENTE SUP 84&quot;"/>
    <s v="PC"/>
    <s v="1495049-42"/>
    <n v="1"/>
    <x v="2"/>
    <s v="A&amp;E"/>
    <m/>
    <n v="42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3"/>
    <s v="PV"/>
    <n v="2113"/>
    <n v="33"/>
    <s v="AURA BRAZIL"/>
    <s v="PENTE SUP 84&quot;"/>
    <s v="PC"/>
    <s v="1495049-43"/>
    <n v="1"/>
    <x v="2"/>
    <s v="A&amp;E"/>
    <m/>
    <n v="43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3"/>
    <s v="PV"/>
    <n v="2113"/>
    <n v="33"/>
    <s v="AURA BRAZIL"/>
    <s v="PENTE SUP 84&quot;"/>
    <s v="PC"/>
    <s v="1495049-43"/>
    <n v="1"/>
    <x v="2"/>
    <s v="A&amp;E"/>
    <m/>
    <n v="43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4"/>
    <s v="PV"/>
    <n v="2113"/>
    <n v="34"/>
    <s v="AURA BRAZIL"/>
    <s v="PENTE SUP 84&quot;"/>
    <s v="PC"/>
    <s v="1495049-43"/>
    <n v="1"/>
    <x v="2"/>
    <s v="A&amp;E"/>
    <m/>
    <n v="43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4"/>
    <s v="PV"/>
    <n v="2113"/>
    <n v="34"/>
    <s v="AURA BRAZIL"/>
    <s v="PENTE SUP 84&quot;"/>
    <s v="PC"/>
    <s v="1495049-43"/>
    <n v="1"/>
    <x v="2"/>
    <s v="A&amp;E"/>
    <m/>
    <n v="43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4"/>
    <s v="PV"/>
    <n v="2113"/>
    <n v="34"/>
    <s v="AURA BRAZIL"/>
    <s v="PENTE SUP 84&quot;"/>
    <s v="PC"/>
    <s v="1495049-43"/>
    <n v="1"/>
    <x v="2"/>
    <s v="A&amp;E"/>
    <m/>
    <n v="43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4"/>
    <s v="PV"/>
    <n v="2113"/>
    <n v="34"/>
    <s v="AURA BRAZIL"/>
    <s v="PENTE SUP 84&quot;"/>
    <s v="PC"/>
    <s v="1495049-43"/>
    <n v="1"/>
    <x v="2"/>
    <s v="A&amp;E"/>
    <m/>
    <n v="43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4"/>
    <s v="PV"/>
    <n v="2113"/>
    <n v="34"/>
    <s v="AURA BRAZIL"/>
    <s v="PENTE SUP 84&quot;"/>
    <s v="PC"/>
    <s v="1495049-44"/>
    <n v="1"/>
    <x v="2"/>
    <s v="A&amp;E"/>
    <m/>
    <n v="44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4"/>
    <s v="PV"/>
    <n v="2113"/>
    <n v="34"/>
    <s v="AURA BRAZIL"/>
    <s v="PENTE SUP 84&quot;"/>
    <s v="PC"/>
    <s v="1495049-44"/>
    <n v="1"/>
    <x v="2"/>
    <s v="A&amp;E"/>
    <m/>
    <n v="44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5"/>
    <s v="PV"/>
    <n v="2113"/>
    <n v="35"/>
    <s v="AURA BRAZIL"/>
    <s v="PENTE SUP 84&quot;"/>
    <s v="PC"/>
    <s v="1495049-44"/>
    <n v="1"/>
    <x v="2"/>
    <s v="A&amp;E"/>
    <m/>
    <n v="44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5"/>
    <s v="PV"/>
    <n v="2113"/>
    <n v="35"/>
    <s v="AURA BRAZIL"/>
    <s v="PENTE SUP 84&quot;"/>
    <s v="PC"/>
    <s v="1495049-44"/>
    <n v="1"/>
    <x v="2"/>
    <s v="A&amp;E"/>
    <m/>
    <n v="44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5"/>
    <s v="PV"/>
    <n v="2113"/>
    <n v="35"/>
    <s v="AURA BRAZIL"/>
    <s v="PENTE SUP 84&quot;"/>
    <s v="PC"/>
    <s v="1495049-44"/>
    <n v="1"/>
    <x v="2"/>
    <s v="A&amp;E"/>
    <m/>
    <n v="44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5"/>
    <s v="PV"/>
    <n v="2113"/>
    <n v="35"/>
    <s v="AURA BRAZIL"/>
    <s v="PENTE SUP 84&quot;"/>
    <s v="PC"/>
    <s v="1495049-44"/>
    <n v="1"/>
    <x v="2"/>
    <s v="A&amp;E"/>
    <m/>
    <n v="44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5"/>
    <s v="PV"/>
    <n v="2113"/>
    <n v="35"/>
    <s v="AURA BRAZIL"/>
    <s v="PENTE SUP 84&quot;"/>
    <s v="PC"/>
    <s v="1495049-45"/>
    <n v="1"/>
    <x v="2"/>
    <s v="A&amp;E"/>
    <m/>
    <n v="45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5"/>
    <s v="PV"/>
    <n v="2113"/>
    <n v="35"/>
    <s v="AURA BRAZIL"/>
    <s v="PENTE SUP 84&quot;"/>
    <s v="PC"/>
    <s v="1495049-45"/>
    <n v="1"/>
    <x v="2"/>
    <s v="A&amp;E"/>
    <m/>
    <n v="45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6"/>
    <s v="PV"/>
    <n v="2113"/>
    <n v="36"/>
    <s v="AURA BRAZIL"/>
    <s v="PENTE SUP 84&quot;"/>
    <s v="PC"/>
    <s v="1495049-45"/>
    <n v="1"/>
    <x v="2"/>
    <s v="A&amp;E"/>
    <m/>
    <n v="45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6"/>
    <s v="PV"/>
    <n v="2113"/>
    <n v="36"/>
    <s v="AURA BRAZIL"/>
    <s v="PENTE SUP 84&quot;"/>
    <s v="PC"/>
    <s v="1495049-45"/>
    <n v="1"/>
    <x v="2"/>
    <s v="A&amp;E"/>
    <m/>
    <n v="45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6"/>
    <s v="PV"/>
    <n v="2113"/>
    <n v="36"/>
    <s v="AURA BRAZIL"/>
    <s v="PENTE SUP 84&quot;"/>
    <s v="PC"/>
    <s v="1495049-45"/>
    <n v="1"/>
    <x v="2"/>
    <s v="A&amp;E"/>
    <m/>
    <n v="45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6"/>
    <s v="PV"/>
    <n v="2113"/>
    <n v="36"/>
    <s v="AURA BRAZIL"/>
    <s v="PENTE SUP 84&quot;"/>
    <s v="PC"/>
    <s v="1495049-45"/>
    <n v="1"/>
    <x v="2"/>
    <s v="A&amp;E"/>
    <m/>
    <n v="45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6"/>
    <s v="PV"/>
    <n v="2113"/>
    <n v="36"/>
    <s v="AURA BRAZIL"/>
    <s v="PENTE SUP 84&quot;"/>
    <s v="PC"/>
    <s v="1495049-46"/>
    <n v="1"/>
    <x v="2"/>
    <s v="A&amp;E"/>
    <m/>
    <n v="46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6"/>
    <s v="PV"/>
    <n v="2113"/>
    <n v="36"/>
    <s v="AURA BRAZIL"/>
    <s v="PENTE SUP 84&quot;"/>
    <s v="PC"/>
    <s v="1495049-46"/>
    <n v="1"/>
    <x v="2"/>
    <s v="A&amp;E"/>
    <m/>
    <n v="46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7"/>
    <s v="PV"/>
    <n v="2113"/>
    <n v="37"/>
    <s v="AURA BRAZIL"/>
    <s v="PENTE SUP 84&quot;"/>
    <s v="PC"/>
    <s v="1495049-46"/>
    <n v="1"/>
    <x v="2"/>
    <s v="A&amp;E"/>
    <m/>
    <n v="46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7"/>
    <s v="PV"/>
    <n v="2113"/>
    <n v="37"/>
    <s v="AURA BRAZIL"/>
    <s v="PENTE SUP 84&quot;"/>
    <s v="PC"/>
    <s v="1495049-46"/>
    <n v="1"/>
    <x v="2"/>
    <s v="A&amp;E"/>
    <m/>
    <n v="46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7"/>
    <s v="PV"/>
    <n v="2113"/>
    <n v="37"/>
    <s v="AURA BRAZIL"/>
    <s v="PENTE SUP 84&quot;"/>
    <s v="PC"/>
    <s v="1495049-46"/>
    <n v="1"/>
    <x v="2"/>
    <s v="A&amp;E"/>
    <m/>
    <n v="46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7"/>
    <s v="PV"/>
    <n v="2113"/>
    <n v="37"/>
    <s v="AURA BRAZIL"/>
    <s v="PENTE SUP 84&quot;"/>
    <s v="PC"/>
    <s v="1495049-46"/>
    <n v="1"/>
    <x v="2"/>
    <s v="A&amp;E"/>
    <m/>
    <n v="46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7"/>
    <s v="PV"/>
    <n v="2113"/>
    <n v="37"/>
    <s v="AURA BRAZIL"/>
    <s v="PENTE SUP 84&quot;"/>
    <s v="PC"/>
    <s v="1495049-17"/>
    <n v="1"/>
    <x v="2"/>
    <s v="A&amp;E"/>
    <m/>
    <n v="17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7"/>
    <s v="PV"/>
    <n v="2113"/>
    <n v="37"/>
    <s v="AURA BRAZIL"/>
    <s v="PENTE SUP 84&quot;"/>
    <s v="PC"/>
    <s v="1495049-17"/>
    <n v="1"/>
    <x v="2"/>
    <s v="A&amp;E"/>
    <m/>
    <n v="17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45"/>
    <s v="AURA BRAZIL"/>
    <s v="PENTE SUP 84&quot;"/>
    <s v="PC"/>
    <s v="1495049-17"/>
    <n v="1"/>
    <x v="2"/>
    <s v="A&amp;E"/>
    <m/>
    <n v="17"/>
    <s v="Novo"/>
    <m/>
    <s v="84&quot;"/>
    <s v=""/>
    <s v="FUNDIÇÃO"/>
    <x v="0"/>
    <n v="1"/>
    <s v="FUNDIÇÃO MORENO"/>
    <n v="1"/>
    <n v="1"/>
    <d v="2026-03-27T00:00:00"/>
    <d v="2026-03-27T00:00:00"/>
    <n v="13"/>
    <n v="13"/>
    <s v="mar"/>
    <s v="2026"/>
    <n v="1"/>
  </r>
  <r>
    <s v="27418-38"/>
    <s v="PV"/>
    <n v="2113"/>
    <n v="45"/>
    <s v="AURA BRAZIL"/>
    <s v="PENTE SUP 84&quot;"/>
    <s v="PC"/>
    <s v="1495049-17"/>
    <n v="1"/>
    <x v="2"/>
    <s v="A&amp;E"/>
    <m/>
    <n v="17"/>
    <s v="Novo"/>
    <m/>
    <s v="84&quot;"/>
    <s v=""/>
    <s v="USINAGEM"/>
    <x v="10"/>
    <n v="106"/>
    <s v="PLAINA DE MESA POREBA - [106]"/>
    <n v="3.42"/>
    <m/>
    <d v="2026-04-12T00:00:00"/>
    <d v="2026-04-12T00:00:00"/>
    <n v="15"/>
    <n v="15"/>
    <s v="abr"/>
    <s v="2026"/>
    <n v="1"/>
  </r>
  <r>
    <s v="27418-38"/>
    <s v="PV"/>
    <n v="2113"/>
    <n v="45"/>
    <s v="AURA BRAZIL"/>
    <s v="PENTE SUP 84&quot;"/>
    <s v="PC"/>
    <s v="1495049-17"/>
    <n v="1"/>
    <x v="2"/>
    <s v="A&amp;E"/>
    <m/>
    <n v="17"/>
    <s v="Novo"/>
    <m/>
    <s v="84&quot;"/>
    <s v=""/>
    <s v="USINAGEM"/>
    <x v="11"/>
    <n v="151"/>
    <s v="MANDRILH. FISHER MILL - [151]"/>
    <n v="1.5545454545454545"/>
    <m/>
    <d v="2026-04-13T00:00:00"/>
    <d v="2026-04-13T00:00:00"/>
    <n v="16"/>
    <n v="16"/>
    <s v="abr"/>
    <s v="2026"/>
    <n v="1"/>
  </r>
  <r>
    <s v="27418-38"/>
    <s v="PV"/>
    <n v="2113"/>
    <n v="45"/>
    <s v="AURA BRAZIL"/>
    <s v="PENTE SUP 84&quot;"/>
    <s v="PC"/>
    <s v="1495049-17"/>
    <n v="1"/>
    <x v="2"/>
    <s v="A&amp;E"/>
    <m/>
    <n v="17"/>
    <s v="Novo"/>
    <m/>
    <s v="84&quot;"/>
    <s v=""/>
    <s v="USINAGEM"/>
    <x v="12"/>
    <n v="560"/>
    <s v="FRESA DROPP HEINN - [560]"/>
    <n v="4.8600000000000003"/>
    <m/>
    <d v="2026-04-14T00:00:00"/>
    <d v="2026-04-14T00:00:00"/>
    <n v="16"/>
    <n v="16"/>
    <s v="abr"/>
    <s v="2026"/>
    <n v="1"/>
  </r>
  <r>
    <s v="27418-38"/>
    <s v="PV"/>
    <n v="2113"/>
    <n v="45"/>
    <s v="AURA BRAZIL"/>
    <s v="PENTE SUP 84&quot;"/>
    <s v="PC"/>
    <s v="1495049-16"/>
    <n v="1"/>
    <x v="2"/>
    <s v="A&amp;E"/>
    <m/>
    <n v="16"/>
    <s v="Novo"/>
    <m/>
    <s v="84&quot;"/>
    <s v=""/>
    <s v="USINAGEM"/>
    <x v="13"/>
    <n v="610"/>
    <s v="FRESADORA HEYLIGENTASDE - [610]"/>
    <n v="1.9882142176481796"/>
    <m/>
    <d v="2026-04-15T00:00:00"/>
    <d v="2026-04-15T00:00:00"/>
    <n v="16"/>
    <n v="16"/>
    <s v="abr"/>
    <s v="2026"/>
    <n v="1"/>
  </r>
  <r>
    <s v="27418-38"/>
    <s v="PV"/>
    <n v="2113"/>
    <n v="45"/>
    <s v="AURA BRAZIL"/>
    <s v="PENTE SUP 84&quot;"/>
    <s v="PC"/>
    <s v="1495049-16"/>
    <n v="1"/>
    <x v="2"/>
    <s v="A&amp;E"/>
    <m/>
    <n v="16"/>
    <s v="Novo"/>
    <m/>
    <s v="84&quot;"/>
    <s v=""/>
    <s v="EXPEDIÇÃO"/>
    <x v="6"/>
    <n v="2"/>
    <s v="EXPEDIÇÃO"/>
    <n v="1"/>
    <m/>
    <d v="2026-06-03T00:00:00"/>
    <m/>
    <n v="23"/>
    <s v=""/>
    <s v="jun"/>
    <s v="2026"/>
    <s v=""/>
  </r>
  <r>
    <s v="27051-4"/>
    <s v="PV"/>
    <n v="1707"/>
    <n v="4"/>
    <s v="BAZAN"/>
    <s v="PENTE TIPO RETO MOENDA DEDINI 37X78 MOD.548"/>
    <s v="PC"/>
    <s v="273498-16"/>
    <n v="1"/>
    <x v="2"/>
    <s v="A&amp;E"/>
    <m/>
    <n v="16"/>
    <s v="Novo"/>
    <m/>
    <s v="78&quot;"/>
    <s v=""/>
    <s v="FUNDIÇÃO"/>
    <x v="0"/>
    <n v="1"/>
    <s v="FUNDIÇÃO MORENO"/>
    <n v="1"/>
    <n v="1"/>
    <d v="2025-06-18T00:00:00"/>
    <d v="2025-06-18T00:00:00"/>
    <n v="25"/>
    <n v="25"/>
    <s v="jun"/>
    <s v="2025"/>
    <n v="1"/>
  </r>
  <r>
    <s v="27051-4"/>
    <s v="PV"/>
    <n v="1707"/>
    <n v="4"/>
    <s v="BAZAN"/>
    <s v="PENTE TIPO RETO MOENDA DEDINI 37X78 MOD.548"/>
    <s v="PC"/>
    <s v="273498-16"/>
    <n v="1"/>
    <x v="2"/>
    <s v="A&amp;E"/>
    <m/>
    <n v="16"/>
    <s v="Novo"/>
    <m/>
    <s v="78&quot;"/>
    <s v=""/>
    <s v="USINAGEM"/>
    <x v="10"/>
    <n v="106"/>
    <s v="PLAINA DE MESA POREBA - [106]"/>
    <n v="3.24"/>
    <m/>
    <d v="2026-06-08T00:00:00"/>
    <d v="2026-06-08T00:00:00"/>
    <n v="24"/>
    <n v="24"/>
    <s v="jun"/>
    <s v="2026"/>
    <n v="1"/>
  </r>
  <r>
    <s v="27051-4"/>
    <s v="PV"/>
    <n v="1707"/>
    <n v="4"/>
    <s v="BAZAN"/>
    <s v="PENTE TIPO RETO MOENDA DEDINI 37X78 MOD.548"/>
    <s v="PC"/>
    <s v="273498-16"/>
    <n v="1"/>
    <x v="2"/>
    <s v="A&amp;E"/>
    <m/>
    <n v="16"/>
    <s v="Novo"/>
    <m/>
    <s v="78&quot;"/>
    <s v=""/>
    <s v="USINAGEM"/>
    <x v="11"/>
    <n v="151"/>
    <s v="MANDRILH. FISHER MILL - [151]"/>
    <n v="1.5545454545454545"/>
    <m/>
    <d v="2026-06-08T00:00:00"/>
    <d v="2026-06-08T00:00:00"/>
    <n v="24"/>
    <n v="24"/>
    <s v="jun"/>
    <s v="2026"/>
    <n v="1"/>
  </r>
  <r>
    <s v="27051-4"/>
    <s v="PV"/>
    <n v="1707"/>
    <n v="4"/>
    <s v="BAZAN"/>
    <s v="PENTE TIPO RETO MOENDA DEDINI 37X78 MOD.548"/>
    <s v="PC"/>
    <s v="273498-16"/>
    <n v="1"/>
    <x v="2"/>
    <s v="A&amp;E"/>
    <m/>
    <n v="16"/>
    <s v="Novo"/>
    <m/>
    <s v="78&quot;"/>
    <s v=""/>
    <s v="USINAGEM"/>
    <x v="12"/>
    <n v="560"/>
    <s v="FRESA DROPP HEINN - [560]"/>
    <n v="4.59"/>
    <m/>
    <d v="2026-06-08T00:00:00"/>
    <d v="2026-06-08T00:00:00"/>
    <n v="24"/>
    <n v="24"/>
    <s v="jun"/>
    <s v="2026"/>
    <n v="1"/>
  </r>
  <r>
    <s v="27051-4"/>
    <s v="PV"/>
    <n v="1707"/>
    <n v="4"/>
    <s v="BAZAN"/>
    <s v="PENTE TIPO RETO MOENDA DEDINI 37X78 MOD.548"/>
    <s v="PC"/>
    <s v="273498-12"/>
    <n v="1"/>
    <x v="2"/>
    <s v="A&amp;E"/>
    <m/>
    <n v="12"/>
    <s v="Novo"/>
    <m/>
    <s v="78&quot;"/>
    <s v=""/>
    <s v="USINAGEM"/>
    <x v="13"/>
    <n v="610"/>
    <s v="FRESADORA HEYLIGENTASDE - [610]"/>
    <n v="1.8826872498570613"/>
    <m/>
    <d v="2026-06-08T00:00:00"/>
    <d v="2026-06-08T00:00:00"/>
    <n v="24"/>
    <n v="24"/>
    <s v="jun"/>
    <s v="2026"/>
    <n v="1"/>
  </r>
  <r>
    <s v="27051-4"/>
    <s v="PV"/>
    <n v="1707"/>
    <n v="4"/>
    <s v="BAZAN"/>
    <s v="PENTE TIPO RETO MOENDA DEDINI 37X78 MOD.548"/>
    <s v="PC"/>
    <s v="273498-12"/>
    <n v="1"/>
    <x v="2"/>
    <s v="A&amp;E"/>
    <m/>
    <n v="12"/>
    <s v="Novo"/>
    <m/>
    <s v="78&quot;"/>
    <s v=""/>
    <s v="EXPEDIÇÃO"/>
    <x v="6"/>
    <n v="2"/>
    <s v="EXPEDIÇÃO"/>
    <n v="1"/>
    <m/>
    <d v="2026-06-24T00:00:00"/>
    <m/>
    <n v="26"/>
    <s v=""/>
    <s v="jun"/>
    <s v="2026"/>
    <s v=""/>
  </r>
  <r>
    <s v="27446-4"/>
    <s v="PV"/>
    <n v="1798"/>
    <n v="0"/>
    <s v="SANTA TEREZINHA TERRA RICA"/>
    <s v="SUPORTE DA BAGACEIRA 78&quot;"/>
    <s v="PC"/>
    <s v="1343033-"/>
    <n v="1"/>
    <x v="3"/>
    <s v="A&amp;E"/>
    <m/>
    <s v=""/>
    <s v="Novo"/>
    <m/>
    <s v="78&quot;"/>
    <s v=""/>
    <s v="FUNDIÇÃO"/>
    <x v="0"/>
    <n v="1"/>
    <s v="FUNDIÇÃO MORENO"/>
    <n v="1"/>
    <m/>
    <d v="2026-04-11T00:00:00"/>
    <d v="2026-05-29T00:00:00"/>
    <n v="15"/>
    <n v="22"/>
    <s v="abr"/>
    <s v="2026"/>
    <n v="1"/>
  </r>
  <r>
    <s v="27446-4"/>
    <s v="PV"/>
    <n v="1798"/>
    <n v="0"/>
    <s v="SANTA TEREZINHA TERRA RICA"/>
    <s v="SUPORTE DA BAGACEIRA 78&quot;"/>
    <s v="PC"/>
    <s v="1343033-"/>
    <n v="1"/>
    <x v="3"/>
    <s v="A&amp;E"/>
    <m/>
    <s v=""/>
    <s v="Novo"/>
    <m/>
    <s v="15.19.MO.110.01R1"/>
    <s v=""/>
    <s v="SOLDAGEM"/>
    <x v="14"/>
    <n v="327"/>
    <s v="MANDRILH. SKODA 3500 X 4500 - [327]"/>
    <n v="11.700000000000001"/>
    <m/>
    <d v="2026-04-13T00:00:00"/>
    <d v="2026-05-29T00:00:00"/>
    <n v="16"/>
    <n v="22"/>
    <s v="abr"/>
    <s v="2026"/>
    <n v="1"/>
  </r>
  <r>
    <s v="27446-4"/>
    <s v="PV"/>
    <n v="1798"/>
    <n v="0"/>
    <s v="SANTA TEREZINHA TERRA RICA"/>
    <s v="SUPORTE DA BAGACEIRA 78&quot;"/>
    <s v="PC"/>
    <s v="1343033-"/>
    <n v="1"/>
    <x v="3"/>
    <s v="A&amp;E"/>
    <m/>
    <s v=""/>
    <s v="Novo"/>
    <m/>
    <s v="15.19.MO.110.01R1"/>
    <s v=""/>
    <s v="SOLDAGEM"/>
    <x v="15"/>
    <n v="84"/>
    <s v="SOLDA - [84]"/>
    <n v="18.900000000000002"/>
    <m/>
    <d v="2026-05-07T00:00:00"/>
    <d v="2026-05-29T00:00:00"/>
    <n v="19"/>
    <n v="22"/>
    <s v="mai"/>
    <s v="2026"/>
    <n v="1"/>
  </r>
  <r>
    <s v="27446-4"/>
    <s v="PV"/>
    <n v="1798"/>
    <n v="0"/>
    <s v="SANTA TEREZINHA TERRA RICA"/>
    <s v="SUPORTE DA BAGACEIRA 78&quot;"/>
    <s v="PC"/>
    <s v="1343033-18"/>
    <n v="1"/>
    <x v="3"/>
    <s v="A&amp;E"/>
    <m/>
    <n v="18"/>
    <s v="Novo"/>
    <m/>
    <s v="15.19.MO.110.01R1"/>
    <s v=""/>
    <s v="USINAGEM"/>
    <x v="16"/>
    <n v="327"/>
    <s v="MANDRILH. SKODA 3500 X 4500 - [327]"/>
    <n v="21.6"/>
    <m/>
    <d v="2026-05-18T00:00:00"/>
    <m/>
    <n v="21"/>
    <s v=""/>
    <s v="mai"/>
    <s v="2026"/>
    <s v=""/>
  </r>
  <r>
    <s v="27446-4"/>
    <s v="PV"/>
    <n v="1798"/>
    <n v="0"/>
    <s v="SANTA TEREZINHA TERRA RICA"/>
    <s v="SUPORTE DA BAGACEIRA 78&quot;"/>
    <s v="PC"/>
    <s v="1343033-18"/>
    <n v="1"/>
    <x v="3"/>
    <s v="A&amp;E"/>
    <m/>
    <n v="18"/>
    <s v="Novo"/>
    <m/>
    <s v="15.19.MO.110.01R1"/>
    <s v=""/>
    <s v="USINAGEM"/>
    <x v="17"/>
    <n v="112"/>
    <s v="FURADEIRA RADIAL  HCP - [112]"/>
    <n v="5.4"/>
    <m/>
    <d v="2026-05-18T00:00:00"/>
    <m/>
    <n v="21"/>
    <s v=""/>
    <s v="mai"/>
    <s v="2026"/>
    <s v=""/>
  </r>
  <r>
    <s v="27446-4"/>
    <s v="PV"/>
    <n v="1798"/>
    <n v="0"/>
    <s v="SANTA TEREZINHA TERRA RICA"/>
    <s v="SUPORTE DA BAGACEIRA 78&quot;"/>
    <s v="PC"/>
    <s v="1343033-1"/>
    <n v="1"/>
    <x v="3"/>
    <s v="A&amp;E"/>
    <m/>
    <n v="1"/>
    <s v="Novo"/>
    <m/>
    <s v="78&quot;"/>
    <s v=""/>
    <s v="EXPEDIÇÃO"/>
    <x v="6"/>
    <n v="2"/>
    <s v="EXPEDIÇÃO"/>
    <n v="1"/>
    <m/>
    <d v="2026-05-29T00:00:00"/>
    <m/>
    <n v="22"/>
    <s v=""/>
    <s v="mai"/>
    <s v="2026"/>
    <s v=""/>
  </r>
  <r>
    <s v="N/A"/>
    <s v="PV"/>
    <n v="2070"/>
    <n v="1"/>
    <s v="METSO - 299"/>
    <s v="CAPA DA ARANHA"/>
    <s v="PC"/>
    <s v="299528-1"/>
    <n v="1"/>
    <x v="4"/>
    <s v="VI"/>
    <m/>
    <n v="1"/>
    <s v="Novo"/>
    <m/>
    <m/>
    <s v=""/>
    <s v="FUNDIÇÃO"/>
    <x v="0"/>
    <n v="1"/>
    <s v="FUNDIÇÃO MORENO"/>
    <n v="1"/>
    <m/>
    <d v="2025-10-31T00:00:00"/>
    <m/>
    <n v="44"/>
    <s v=""/>
    <s v="out"/>
    <s v="2025"/>
    <s v=""/>
  </r>
  <r>
    <s v="N/A"/>
    <s v="PV"/>
    <n v="2070"/>
    <n v="1"/>
    <s v="METSO - 299"/>
    <s v="CAPA DA ARANHA"/>
    <s v="PC"/>
    <s v="299528-1"/>
    <n v="1"/>
    <x v="4"/>
    <s v="VI"/>
    <m/>
    <n v="1"/>
    <s v="Novo"/>
    <m/>
    <s v="HP400"/>
    <s v=""/>
    <s v="USINAGEM"/>
    <x v="18"/>
    <n v="285"/>
    <s v="TORNO VERT. TITAN SC4000 - [285]"/>
    <n v="12"/>
    <m/>
    <d v="2025-11-12T00:00:00"/>
    <m/>
    <n v="46"/>
    <s v=""/>
    <s v="nov"/>
    <s v="2025"/>
    <s v=""/>
  </r>
  <r>
    <s v="N/A"/>
    <s v="PV"/>
    <m/>
    <n v="1"/>
    <s v="METSO - 299"/>
    <s v="CAPA DA ARANHA"/>
    <s v="PC"/>
    <s v="299528-1"/>
    <n v="1"/>
    <x v="4"/>
    <s v="VI"/>
    <m/>
    <n v="1"/>
    <s v="Novo"/>
    <m/>
    <m/>
    <s v=""/>
    <s v="USINAGEM"/>
    <x v="19"/>
    <n v="327"/>
    <s v="MANDRILH. SKODA 3500 X 4500 - [327]"/>
    <n v="13"/>
    <m/>
    <d v="2025-11-24T00:00:00"/>
    <m/>
    <n v="48"/>
    <s v=""/>
    <s v="nov"/>
    <s v="2025"/>
    <s v=""/>
  </r>
  <r>
    <s v="N/A"/>
    <s v="PV"/>
    <n v="2070"/>
    <n v="1"/>
    <s v="METSO - 299"/>
    <s v="CAPA DA ARANHA"/>
    <s v="PC"/>
    <s v="299528-1"/>
    <n v="1"/>
    <x v="4"/>
    <s v="VI"/>
    <m/>
    <n v="1"/>
    <s v="Novo"/>
    <m/>
    <s v="HP400"/>
    <s v=""/>
    <s v="USINAGEM"/>
    <x v="20"/>
    <n v="74"/>
    <s v="MONTAGEM (PREPARADOR DE PEÇA)-74"/>
    <n v="1"/>
    <m/>
    <d v="2025-12-06T00:00:00"/>
    <m/>
    <n v="49"/>
    <s v=""/>
    <s v="dez"/>
    <s v="2025"/>
    <s v=""/>
  </r>
  <r>
    <s v="N/A"/>
    <s v="PV"/>
    <n v="2070"/>
    <n v="1"/>
    <s v="METSO - 299"/>
    <s v="CAPA DA ARANHA"/>
    <s v="PC"/>
    <s v="299528-1"/>
    <n v="1"/>
    <x v="4"/>
    <s v="VI"/>
    <m/>
    <n v="1"/>
    <s v="Novo"/>
    <m/>
    <m/>
    <s v=""/>
    <s v="EXPEDIÇÃO"/>
    <x v="6"/>
    <n v="2"/>
    <s v="EXPEDIÇÃO"/>
    <n v="1"/>
    <m/>
    <d v="2026-02-20T00:00:00"/>
    <m/>
    <n v="8"/>
    <s v=""/>
    <s v="fev"/>
    <s v="2026"/>
    <s v=""/>
  </r>
  <r>
    <s v="27360-1"/>
    <s v="PV"/>
    <n v="2039"/>
    <n v="1"/>
    <s v="METSO - 152"/>
    <s v="REVESTIMENTO HP300"/>
    <s v="PC"/>
    <s v="152656-1"/>
    <n v="1"/>
    <x v="5"/>
    <s v="VI"/>
    <m/>
    <n v="1"/>
    <s v="Novo"/>
    <m/>
    <m/>
    <s v=""/>
    <s v="FUNDIÇÃO"/>
    <x v="0"/>
    <n v="1"/>
    <s v="FUNDIÇÃO MORENO"/>
    <n v="1"/>
    <m/>
    <d v="2026-02-23T00:00:00"/>
    <m/>
    <n v="9"/>
    <s v=""/>
    <s v="fev"/>
    <s v="2026"/>
    <s v=""/>
  </r>
  <r>
    <s v="27360-1"/>
    <s v="PV"/>
    <n v="2039"/>
    <n v="1"/>
    <s v="METSO - 152"/>
    <s v="REVESTIMENTO HP300"/>
    <s v="PC"/>
    <s v="152656-1"/>
    <n v="1"/>
    <x v="5"/>
    <s v="VI"/>
    <m/>
    <n v="1"/>
    <s v="Novo"/>
    <m/>
    <s v="REVEST. HP300"/>
    <s v=""/>
    <s v="USINAGEM"/>
    <x v="21"/>
    <n v="395"/>
    <s v="TORNO VERT. SCHIESS KZ-200   2000 - [395]"/>
    <n v="7"/>
    <m/>
    <d v="2026-02-24T00:00:00"/>
    <m/>
    <n v="9"/>
    <s v=""/>
    <s v="fev"/>
    <s v="2026"/>
    <s v=""/>
  </r>
  <r>
    <s v="27360-1"/>
    <s v="PV"/>
    <n v="2039"/>
    <n v="1"/>
    <s v="METSO - 152"/>
    <s v="REVESTIMENTO HP300"/>
    <s v="PC"/>
    <s v="152656-1"/>
    <n v="1"/>
    <x v="5"/>
    <s v="VI"/>
    <m/>
    <n v="1"/>
    <s v="Novo"/>
    <m/>
    <s v="REVEST. HP300"/>
    <s v=""/>
    <s v="USINAGEM"/>
    <x v="20"/>
    <n v="74"/>
    <s v="MONTAGEM (PREPARADOR DE PEÇA)-74"/>
    <n v="0.41666666666666669"/>
    <m/>
    <d v="2026-02-25T00:00:00"/>
    <m/>
    <n v="9"/>
    <s v=""/>
    <s v="fev"/>
    <s v="2026"/>
    <s v=""/>
  </r>
  <r>
    <s v="27360-1"/>
    <s v="PV"/>
    <n v="2039"/>
    <n v="1"/>
    <s v="METSO - 152"/>
    <s v="REVESTIMENTO HP300"/>
    <s v="PC"/>
    <s v="152656-1"/>
    <n v="1"/>
    <x v="5"/>
    <s v="VI"/>
    <m/>
    <n v="1"/>
    <s v="Novo"/>
    <m/>
    <m/>
    <s v=""/>
    <s v="EXPEDIÇÃO"/>
    <x v="6"/>
    <n v="2"/>
    <s v="EXPEDIÇÃO"/>
    <n v="1"/>
    <m/>
    <d v="2026-03-02T00:00:00"/>
    <m/>
    <n v="10"/>
    <s v=""/>
    <s v="mar"/>
    <s v="2026"/>
    <s v=""/>
  </r>
  <r>
    <s v="25421-194"/>
    <s v="PV"/>
    <n v="2039"/>
    <n v="2"/>
    <s v="METSO - 152"/>
    <s v="REVESTIMENTO HP300"/>
    <s v="PC"/>
    <s v="152656-1"/>
    <n v="1"/>
    <x v="5"/>
    <s v="VI"/>
    <m/>
    <n v="1"/>
    <s v="Novo"/>
    <m/>
    <m/>
    <s v=""/>
    <s v="FUNDIÇÃO"/>
    <x v="0"/>
    <n v="1"/>
    <s v="FUNDIÇÃO MORENO"/>
    <n v="1"/>
    <n v="1"/>
    <d v="2025-10-12T00:00:00"/>
    <m/>
    <n v="41"/>
    <s v=""/>
    <s v="out"/>
    <s v="2025"/>
    <s v=""/>
  </r>
  <r>
    <s v="25421-194"/>
    <s v="PV"/>
    <n v="2039"/>
    <n v="2"/>
    <s v="METSO - 152"/>
    <s v="REVESTIMENTO HP300"/>
    <s v="PC"/>
    <s v="152656-1"/>
    <n v="1"/>
    <x v="5"/>
    <s v="VI"/>
    <m/>
    <n v="1"/>
    <s v="Novo"/>
    <m/>
    <s v="REVEST. HP300"/>
    <s v=""/>
    <s v="USINAGEM"/>
    <x v="21"/>
    <n v="395"/>
    <s v="TORNO VERT. SCHIESS KZ-200   2000 - [395]"/>
    <n v="7"/>
    <m/>
    <d v="2025-10-13T00:00:00"/>
    <m/>
    <n v="42"/>
    <s v=""/>
    <s v="out"/>
    <s v="2025"/>
    <s v=""/>
  </r>
  <r>
    <s v="25421-194"/>
    <s v="PV"/>
    <n v="2039"/>
    <n v="2"/>
    <s v="METSO - 152"/>
    <s v="REVESTIMENTO HP300"/>
    <s v="PC"/>
    <s v="152656-1"/>
    <n v="1"/>
    <x v="5"/>
    <s v="VI"/>
    <m/>
    <n v="1"/>
    <s v="Novo"/>
    <m/>
    <s v="REVEST. HP300"/>
    <s v=""/>
    <s v="USINAGEM"/>
    <x v="20"/>
    <n v="74"/>
    <s v="MONTAGEM (PREPARADOR DE PEÇA)-74"/>
    <n v="0.41666666666666669"/>
    <m/>
    <d v="2025-10-14T00:00:00"/>
    <m/>
    <n v="42"/>
    <s v=""/>
    <s v="out"/>
    <s v="2025"/>
    <s v=""/>
  </r>
  <r>
    <s v="25421-194"/>
    <s v="PV"/>
    <n v="2039"/>
    <n v="2"/>
    <s v="METSO - 152"/>
    <s v="REVESTIMENTO HP300"/>
    <s v="PC"/>
    <s v="152656-1"/>
    <n v="1"/>
    <x v="5"/>
    <s v="VI"/>
    <m/>
    <n v="1"/>
    <s v="Novo"/>
    <m/>
    <m/>
    <s v=""/>
    <s v="EXPEDIÇÃO"/>
    <x v="6"/>
    <n v="2"/>
    <s v="EXPEDIÇÃO"/>
    <n v="1"/>
    <m/>
    <d v="2026-03-02T00:00:00"/>
    <m/>
    <n v="10"/>
    <s v=""/>
    <s v="mar"/>
    <s v="2026"/>
    <s v=""/>
  </r>
  <r>
    <s v="25421-195"/>
    <s v="PV"/>
    <n v="2039"/>
    <n v="3"/>
    <s v="METSO - 152"/>
    <s v="REVESTIMENTO HP300"/>
    <s v="PC"/>
    <s v="152656-1"/>
    <n v="1"/>
    <x v="5"/>
    <s v="VI"/>
    <m/>
    <n v="1"/>
    <s v="Novo"/>
    <m/>
    <m/>
    <s v=""/>
    <s v="FUNDIÇÃO"/>
    <x v="0"/>
    <n v="1"/>
    <s v="FUNDIÇÃO MORENO"/>
    <n v="1"/>
    <n v="1"/>
    <d v="2025-10-12T00:00:00"/>
    <m/>
    <n v="41"/>
    <s v=""/>
    <s v="out"/>
    <s v="2025"/>
    <s v=""/>
  </r>
  <r>
    <s v="25421-195"/>
    <s v="PV"/>
    <n v="2039"/>
    <n v="3"/>
    <s v="METSO - 152"/>
    <s v="REVESTIMENTO HP300"/>
    <s v="PC"/>
    <s v="152656-2"/>
    <n v="1"/>
    <x v="5"/>
    <s v="VI"/>
    <m/>
    <n v="2"/>
    <s v="Novo"/>
    <m/>
    <s v="REVEST. HP300"/>
    <s v=""/>
    <s v="USINAGEM"/>
    <x v="21"/>
    <n v="395"/>
    <s v="TORNO VERT. SCHIESS KZ-200   2000 - [395]"/>
    <n v="7"/>
    <m/>
    <d v="2025-10-13T00:00:00"/>
    <m/>
    <n v="42"/>
    <s v=""/>
    <s v="out"/>
    <s v="2025"/>
    <s v=""/>
  </r>
  <r>
    <s v="25421-195"/>
    <s v="PV"/>
    <n v="2039"/>
    <n v="3"/>
    <s v="METSO - 152"/>
    <s v="REVESTIMENTO HP300"/>
    <s v="PC"/>
    <s v="152656-2"/>
    <n v="1"/>
    <x v="5"/>
    <s v="VI"/>
    <m/>
    <n v="2"/>
    <s v="Novo"/>
    <m/>
    <s v="REVEST. HP300"/>
    <s v=""/>
    <s v="USINAGEM"/>
    <x v="20"/>
    <n v="74"/>
    <s v="MONTAGEM (PREPARADOR DE PEÇA)-74"/>
    <n v="0.41666666666666669"/>
    <m/>
    <d v="2025-10-14T00:00:00"/>
    <m/>
    <n v="42"/>
    <s v=""/>
    <s v="out"/>
    <s v="2025"/>
    <s v=""/>
  </r>
  <r>
    <s v="25421-195"/>
    <s v="PV"/>
    <n v="2039"/>
    <n v="3"/>
    <s v="METSO - 152"/>
    <s v="REVESTIMENTO HP300"/>
    <s v="PC"/>
    <s v="152656-2"/>
    <n v="1"/>
    <x v="5"/>
    <s v="VI"/>
    <m/>
    <n v="2"/>
    <s v="Novo"/>
    <m/>
    <m/>
    <s v=""/>
    <s v="EXPEDIÇÃO"/>
    <x v="6"/>
    <n v="2"/>
    <s v="EXPEDIÇÃO"/>
    <n v="1"/>
    <m/>
    <d v="2026-03-02T00:00:00"/>
    <m/>
    <n v="10"/>
    <s v=""/>
    <s v="mar"/>
    <s v="2026"/>
    <s v=""/>
  </r>
  <r>
    <s v="27201-5"/>
    <s v="PV"/>
    <n v="2039"/>
    <n v="4"/>
    <s v="METSO - 152"/>
    <s v="REVESTIMENTO HP300"/>
    <s v="PC"/>
    <s v="152656-2"/>
    <n v="1"/>
    <x v="5"/>
    <s v="VI"/>
    <m/>
    <n v="2"/>
    <s v="Novo"/>
    <m/>
    <m/>
    <s v=""/>
    <s v="FUNDIÇÃO"/>
    <x v="0"/>
    <n v="1"/>
    <s v="FUNDIÇÃO MORENO"/>
    <n v="1"/>
    <n v="1"/>
    <d v="2025-09-09T00:00:00"/>
    <m/>
    <n v="37"/>
    <s v=""/>
    <s v="set"/>
    <s v="2025"/>
    <s v=""/>
  </r>
  <r>
    <s v="27201-5"/>
    <s v="PV"/>
    <n v="2039"/>
    <n v="4"/>
    <s v="METSO - 152"/>
    <s v="REVESTIMENTO HP300"/>
    <s v="PC"/>
    <s v="152656-2"/>
    <n v="1"/>
    <x v="5"/>
    <s v="VI"/>
    <m/>
    <n v="2"/>
    <s v="Novo"/>
    <m/>
    <s v="REVEST. HP300"/>
    <s v=""/>
    <s v="USINAGEM"/>
    <x v="21"/>
    <n v="395"/>
    <s v="TORNO VERT. SCHIESS KZ-200   2000 - [395]"/>
    <n v="7"/>
    <m/>
    <d v="2025-09-10T00:00:00"/>
    <m/>
    <n v="37"/>
    <s v=""/>
    <s v="set"/>
    <s v="2025"/>
    <s v=""/>
  </r>
  <r>
    <s v="27201-5"/>
    <s v="PV"/>
    <n v="2039"/>
    <n v="4"/>
    <s v="METSO - 152"/>
    <s v="REVESTIMENTO HP300"/>
    <s v="PC"/>
    <s v="152656-2"/>
    <n v="1"/>
    <x v="5"/>
    <s v="VI"/>
    <m/>
    <n v="2"/>
    <s v="Novo"/>
    <m/>
    <s v="REVEST. HP300"/>
    <s v=""/>
    <s v="USINAGEM"/>
    <x v="20"/>
    <n v="74"/>
    <s v="MONTAGEM (PREPARADOR DE PEÇA)-74"/>
    <n v="0.41666666666666669"/>
    <m/>
    <d v="2025-09-11T00:00:00"/>
    <m/>
    <n v="37"/>
    <s v=""/>
    <s v="set"/>
    <s v="2025"/>
    <s v=""/>
  </r>
  <r>
    <s v="27201-5"/>
    <s v="PV"/>
    <n v="2039"/>
    <n v="4"/>
    <s v="METSO - 152"/>
    <s v="REVESTIMENTO HP300"/>
    <s v="PC"/>
    <s v="152656-3"/>
    <n v="1"/>
    <x v="5"/>
    <s v="VI"/>
    <m/>
    <n v="3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6"/>
    <s v="PV"/>
    <n v="2039"/>
    <n v="5"/>
    <s v="METSO - 152"/>
    <s v="REVESTIMENTO HP300"/>
    <s v="PC"/>
    <s v="152656-3"/>
    <n v="1"/>
    <x v="5"/>
    <s v="VI"/>
    <m/>
    <n v="3"/>
    <s v="Novo"/>
    <m/>
    <m/>
    <s v=""/>
    <s v="FUNDIÇÃO"/>
    <x v="0"/>
    <n v="1"/>
    <s v="FUNDIÇÃO MORENO"/>
    <n v="1"/>
    <n v="1"/>
    <d v="2025-09-09T00:00:00"/>
    <m/>
    <n v="37"/>
    <s v=""/>
    <s v="set"/>
    <s v="2025"/>
    <s v=""/>
  </r>
  <r>
    <s v="27201-6"/>
    <s v="PV"/>
    <n v="2039"/>
    <n v="5"/>
    <s v="METSO - 152"/>
    <s v="REVESTIMENTO HP300"/>
    <s v="PC"/>
    <s v="152656-3"/>
    <n v="1"/>
    <x v="5"/>
    <s v="VI"/>
    <m/>
    <n v="3"/>
    <s v="Novo"/>
    <m/>
    <s v="REVEST. HP300"/>
    <s v=""/>
    <s v="USINAGEM"/>
    <x v="21"/>
    <n v="395"/>
    <s v="TORNO VERT. SCHIESS KZ-200   2000 - [395]"/>
    <n v="7"/>
    <m/>
    <d v="2025-09-10T00:00:00"/>
    <m/>
    <n v="37"/>
    <s v=""/>
    <s v="set"/>
    <s v="2025"/>
    <s v=""/>
  </r>
  <r>
    <s v="27201-6"/>
    <s v="PV"/>
    <n v="2039"/>
    <n v="5"/>
    <s v="METSO - 152"/>
    <s v="REVESTIMENTO HP300"/>
    <s v="PC"/>
    <s v="152656-3"/>
    <n v="1"/>
    <x v="5"/>
    <s v="VI"/>
    <m/>
    <n v="3"/>
    <s v="Novo"/>
    <m/>
    <s v="REVEST. HP300"/>
    <s v=""/>
    <s v="USINAGEM"/>
    <x v="20"/>
    <n v="74"/>
    <s v="MONTAGEM (PREPARADOR DE PEÇA)-74"/>
    <n v="0.41666666666666669"/>
    <m/>
    <d v="2025-09-11T00:00:00"/>
    <m/>
    <n v="37"/>
    <s v=""/>
    <s v="set"/>
    <s v="2025"/>
    <s v=""/>
  </r>
  <r>
    <s v="27201-6"/>
    <s v="PV"/>
    <n v="2039"/>
    <n v="5"/>
    <s v="METSO - 152"/>
    <s v="REVESTIMENTO HP300"/>
    <s v="PC"/>
    <s v="152656-3"/>
    <n v="1"/>
    <x v="5"/>
    <s v="VI"/>
    <m/>
    <n v="3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7"/>
    <s v="PV"/>
    <n v="2039"/>
    <n v="6"/>
    <s v="METSO - 152"/>
    <s v="REVESTIMENTO HP300"/>
    <s v="PC"/>
    <s v="152656-3"/>
    <n v="1"/>
    <x v="5"/>
    <s v="VI"/>
    <m/>
    <n v="3"/>
    <s v="Novo"/>
    <m/>
    <s v="REVEST. HP300"/>
    <s v=""/>
    <s v="FUNDIÇÃO"/>
    <x v="0"/>
    <n v="1"/>
    <s v="FUNDIÇÃO MORENO"/>
    <n v="1"/>
    <n v="1"/>
    <d v="2025-09-09T00:00:00"/>
    <m/>
    <n v="37"/>
    <s v=""/>
    <s v="set"/>
    <s v="2025"/>
    <s v=""/>
  </r>
  <r>
    <s v="27201-7"/>
    <s v="PV"/>
    <n v="2039"/>
    <n v="6"/>
    <s v="METSO - 152"/>
    <s v="REVESTIMENTO HP300"/>
    <s v="PC"/>
    <s v="152656-4"/>
    <n v="1"/>
    <x v="5"/>
    <s v="VI"/>
    <m/>
    <n v="4"/>
    <s v="Novo"/>
    <m/>
    <s v="REVEST. HP300"/>
    <s v=""/>
    <s v="USINAGEM"/>
    <x v="21"/>
    <n v="395"/>
    <s v="TORNO VERT. SCHIESS KZ-200   2000 - [395]"/>
    <n v="7"/>
    <m/>
    <d v="2025-09-10T00:00:00"/>
    <m/>
    <n v="37"/>
    <s v=""/>
    <s v="set"/>
    <s v="2025"/>
    <s v=""/>
  </r>
  <r>
    <s v="27201-7"/>
    <s v="PV"/>
    <n v="2039"/>
    <n v="6"/>
    <s v="METSO - 152"/>
    <s v="REVESTIMENTO HP300"/>
    <s v="PC"/>
    <s v="152656-4"/>
    <n v="1"/>
    <x v="5"/>
    <s v="VI"/>
    <m/>
    <n v="4"/>
    <s v="Novo"/>
    <m/>
    <m/>
    <s v=""/>
    <s v="USINAGEM"/>
    <x v="20"/>
    <n v="74"/>
    <s v="MONTAGEM (PREPARADOR DE PEÇA)-74"/>
    <n v="1"/>
    <m/>
    <d v="2025-09-11T00:00:00"/>
    <m/>
    <n v="37"/>
    <s v=""/>
    <s v="set"/>
    <s v="2025"/>
    <s v=""/>
  </r>
  <r>
    <s v="27201-7"/>
    <s v="PV"/>
    <n v="2039"/>
    <n v="6"/>
    <s v="METSO - 152"/>
    <s v="REVESTIMENTO HP300"/>
    <s v="PC"/>
    <s v="152656-4"/>
    <n v="1"/>
    <x v="5"/>
    <s v="VI"/>
    <m/>
    <n v="4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8"/>
    <s v="PV"/>
    <n v="2039"/>
    <n v="7"/>
    <s v="METSO - 152"/>
    <s v="REVESTIMENTO HP300"/>
    <s v="PC"/>
    <s v="152656-4"/>
    <n v="1"/>
    <x v="5"/>
    <s v="VI"/>
    <m/>
    <n v="4"/>
    <s v="Novo"/>
    <m/>
    <m/>
    <s v=""/>
    <s v="FUNDIÇÃO"/>
    <x v="0"/>
    <n v="1"/>
    <s v="FUNDIÇÃO MORENO"/>
    <n v="1"/>
    <n v="1"/>
    <d v="2025-09-09T00:00:00"/>
    <m/>
    <n v="37"/>
    <s v=""/>
    <s v="set"/>
    <s v="2025"/>
    <s v=""/>
  </r>
  <r>
    <s v="27201-8"/>
    <s v="PV"/>
    <n v="2039"/>
    <n v="7"/>
    <s v="METSO - 152"/>
    <s v="REVESTIMENTO HP300"/>
    <s v="PC"/>
    <s v="152656-4"/>
    <n v="1"/>
    <x v="5"/>
    <s v="VI"/>
    <m/>
    <n v="4"/>
    <s v="Novo"/>
    <m/>
    <s v="REVEST. HP300"/>
    <s v=""/>
    <s v="USINAGEM"/>
    <x v="21"/>
    <n v="395"/>
    <s v="TORNO VERT. SCHIESS KZ-200   2000 - [395]"/>
    <n v="7"/>
    <m/>
    <d v="2025-09-10T00:00:00"/>
    <m/>
    <n v="37"/>
    <s v=""/>
    <s v="set"/>
    <s v="2025"/>
    <s v=""/>
  </r>
  <r>
    <s v="27201-8"/>
    <s v="PV"/>
    <n v="2039"/>
    <n v="7"/>
    <s v="METSO - 152"/>
    <s v="REVESTIMENTO HP300"/>
    <s v="PC"/>
    <s v="152656-4"/>
    <n v="1"/>
    <x v="5"/>
    <s v="VI"/>
    <m/>
    <n v="4"/>
    <s v="Novo"/>
    <m/>
    <s v="REVEST. HP300"/>
    <s v=""/>
    <s v="USINAGEM"/>
    <x v="20"/>
    <n v="74"/>
    <s v="MONTAGEM (PREPARADOR DE PEÇA)-74"/>
    <n v="0.41666666666666669"/>
    <m/>
    <d v="2025-09-11T00:00:00"/>
    <m/>
    <n v="37"/>
    <s v=""/>
    <s v="set"/>
    <s v="2025"/>
    <s v=""/>
  </r>
  <r>
    <s v="27201-8"/>
    <s v="PV"/>
    <n v="2039"/>
    <n v="7"/>
    <s v="METSO - 152"/>
    <s v="REVESTIMENTO HP300"/>
    <s v="PC"/>
    <s v="152656-224"/>
    <n v="1"/>
    <x v="5"/>
    <s v="VI"/>
    <m/>
    <n v="224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17"/>
    <s v="PV"/>
    <n v="2039"/>
    <n v="8"/>
    <s v="METSO - 152"/>
    <s v="MANTA HP400"/>
    <s v="PC"/>
    <s v="152651-224"/>
    <n v="1"/>
    <x v="6"/>
    <s v="VI"/>
    <m/>
    <n v="224"/>
    <s v="Novo"/>
    <m/>
    <m/>
    <s v=""/>
    <s v="FUNDIÇÃO"/>
    <x v="0"/>
    <n v="1"/>
    <s v="FUNDIÇÃO MORENO"/>
    <n v="1"/>
    <n v="1"/>
    <d v="2025-09-27T00:00:00"/>
    <m/>
    <n v="39"/>
    <s v=""/>
    <s v="set"/>
    <s v="2025"/>
    <s v=""/>
  </r>
  <r>
    <s v="27201-17"/>
    <s v="PV"/>
    <n v="2039"/>
    <n v="8"/>
    <s v="METSO - 152"/>
    <s v="MANTA HP400"/>
    <s v="PC"/>
    <s v="152651-224"/>
    <n v="1"/>
    <x v="6"/>
    <s v="VI"/>
    <m/>
    <n v="224"/>
    <s v="Novo"/>
    <m/>
    <s v="HP400"/>
    <s v=""/>
    <s v="USINAGEM"/>
    <x v="22"/>
    <n v="395"/>
    <s v="TORNO VERT. SCHIESS KZ-200   2000 - [395]"/>
    <n v="1"/>
    <m/>
    <d v="2025-09-28T00:00:00"/>
    <m/>
    <n v="39"/>
    <s v=""/>
    <s v="set"/>
    <s v="2025"/>
    <s v=""/>
  </r>
  <r>
    <s v="27201-17"/>
    <s v="PV"/>
    <n v="2039"/>
    <n v="8"/>
    <s v="METSO - 152"/>
    <s v="MANTA HP400"/>
    <s v="PC"/>
    <s v="152651-224"/>
    <n v="1"/>
    <x v="6"/>
    <s v="VI"/>
    <m/>
    <n v="224"/>
    <s v="Novo"/>
    <m/>
    <s v="HP400"/>
    <s v=""/>
    <s v="USINAGEM"/>
    <x v="20"/>
    <n v="74"/>
    <s v="MONTAGEM (PREPARADOR DE PEÇA)-74"/>
    <n v="1"/>
    <m/>
    <d v="2025-09-29T00:00:00"/>
    <m/>
    <n v="40"/>
    <s v=""/>
    <s v="set"/>
    <s v="2025"/>
    <s v=""/>
  </r>
  <r>
    <s v="27201-17"/>
    <s v="PV"/>
    <n v="2039"/>
    <n v="8"/>
    <s v="METSO - 152"/>
    <s v="MANTA HP400"/>
    <s v="PC"/>
    <s v="152651-225"/>
    <n v="1"/>
    <x v="6"/>
    <s v="VI"/>
    <m/>
    <n v="225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18"/>
    <s v="PV"/>
    <n v="2039"/>
    <n v="9"/>
    <s v="METSO - 152"/>
    <s v="MANTA HP400"/>
    <s v="PC"/>
    <s v="152651-225"/>
    <n v="1"/>
    <x v="6"/>
    <s v="VI"/>
    <m/>
    <n v="225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1-18"/>
    <s v="PV"/>
    <n v="2039"/>
    <n v="9"/>
    <s v="METSO - 152"/>
    <s v="MANTA HP400"/>
    <s v="PC"/>
    <s v="152651-225"/>
    <n v="1"/>
    <x v="6"/>
    <s v="VI"/>
    <m/>
    <n v="225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1-18"/>
    <s v="PV"/>
    <n v="2039"/>
    <n v="9"/>
    <s v="METSO - 152"/>
    <s v="MANTA HP400"/>
    <s v="PC"/>
    <s v="152651-225"/>
    <n v="1"/>
    <x v="6"/>
    <s v="VI"/>
    <m/>
    <n v="225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1-18"/>
    <s v="PV"/>
    <n v="2039"/>
    <n v="9"/>
    <s v="METSO - 152"/>
    <s v="MANTA HP400"/>
    <s v="PC"/>
    <s v="152651-226"/>
    <n v="1"/>
    <x v="6"/>
    <s v="VI"/>
    <m/>
    <n v="226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19"/>
    <s v="PV"/>
    <n v="2039"/>
    <n v="10"/>
    <s v="METSO - 152"/>
    <s v="MANTA HP400"/>
    <s v="PC"/>
    <s v="152651-226"/>
    <n v="1"/>
    <x v="6"/>
    <s v="VI"/>
    <m/>
    <n v="226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1-19"/>
    <s v="PV"/>
    <n v="2039"/>
    <n v="10"/>
    <s v="METSO - 152"/>
    <s v="MANTA HP400"/>
    <s v="PC"/>
    <s v="152651-226"/>
    <n v="1"/>
    <x v="6"/>
    <s v="VI"/>
    <m/>
    <n v="226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1-19"/>
    <s v="PV"/>
    <n v="2039"/>
    <n v="10"/>
    <s v="METSO - 152"/>
    <s v="MANTA HP400"/>
    <s v="PC"/>
    <s v="152651-226"/>
    <n v="1"/>
    <x v="6"/>
    <s v="VI"/>
    <m/>
    <n v="226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1-19"/>
    <s v="PV"/>
    <n v="2039"/>
    <n v="10"/>
    <s v="METSO - 152"/>
    <s v="MANTA HP400"/>
    <s v="PC"/>
    <s v="152651-227"/>
    <n v="1"/>
    <x v="6"/>
    <s v="VI"/>
    <m/>
    <n v="227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20"/>
    <s v="PV"/>
    <n v="2039"/>
    <n v="11"/>
    <s v="METSO - 152"/>
    <s v="MANTA HP400"/>
    <s v="PC"/>
    <s v="152651-227"/>
    <n v="1"/>
    <x v="6"/>
    <s v="VI"/>
    <m/>
    <n v="227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1-20"/>
    <s v="PV"/>
    <n v="2039"/>
    <n v="11"/>
    <s v="METSO - 152"/>
    <s v="MANTA HP400"/>
    <s v="PC"/>
    <s v="152651-227"/>
    <n v="1"/>
    <x v="6"/>
    <s v="VI"/>
    <m/>
    <n v="227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1-20"/>
    <s v="PV"/>
    <n v="2039"/>
    <n v="11"/>
    <s v="METSO - 152"/>
    <s v="MANTA HP400"/>
    <s v="PC"/>
    <s v="152651-227"/>
    <n v="1"/>
    <x v="6"/>
    <s v="VI"/>
    <m/>
    <n v="227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1-20"/>
    <s v="PV"/>
    <n v="2039"/>
    <n v="11"/>
    <s v="METSO - 152"/>
    <s v="MANTA HP400"/>
    <s v="PC"/>
    <s v="152651-228"/>
    <n v="1"/>
    <x v="6"/>
    <s v="VI"/>
    <m/>
    <n v="228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13"/>
    <s v="PV"/>
    <n v="2039"/>
    <n v="12"/>
    <s v="METSO - 152"/>
    <s v="MANTA HP400"/>
    <s v="PC"/>
    <s v="152651-228"/>
    <n v="1"/>
    <x v="6"/>
    <s v="VI"/>
    <m/>
    <n v="228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1-13"/>
    <s v="PV"/>
    <n v="2039"/>
    <n v="12"/>
    <s v="METSO - 152"/>
    <s v="MANTA HP400"/>
    <s v="PC"/>
    <s v="152651-228"/>
    <n v="1"/>
    <x v="6"/>
    <s v="VI"/>
    <m/>
    <n v="228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1-13"/>
    <s v="PV"/>
    <n v="2039"/>
    <n v="12"/>
    <s v="METSO - 152"/>
    <s v="MANTA HP400"/>
    <s v="PC"/>
    <s v="152651-228"/>
    <n v="1"/>
    <x v="6"/>
    <s v="VI"/>
    <m/>
    <n v="228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1-13"/>
    <s v="PV"/>
    <n v="2039"/>
    <n v="12"/>
    <s v="METSO - 152"/>
    <s v="MANTA HP400"/>
    <s v="PC"/>
    <s v="152651-261"/>
    <n v="1"/>
    <x v="6"/>
    <s v="VI"/>
    <m/>
    <n v="261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15"/>
    <s v="PV"/>
    <n v="2039"/>
    <n v="14"/>
    <s v="METSO - 152"/>
    <s v="MANTA HP400"/>
    <s v="PC"/>
    <s v="152651-261"/>
    <n v="1"/>
    <x v="6"/>
    <s v="VI"/>
    <m/>
    <n v="261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1-15"/>
    <s v="PV"/>
    <n v="2039"/>
    <n v="14"/>
    <s v="METSO - 152"/>
    <s v="MANTA HP400"/>
    <s v="PC"/>
    <s v="152651-261"/>
    <n v="1"/>
    <x v="6"/>
    <s v="VI"/>
    <m/>
    <n v="261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1-15"/>
    <s v="PV"/>
    <n v="2039"/>
    <n v="14"/>
    <s v="METSO - 152"/>
    <s v="MANTA HP400"/>
    <s v="PC"/>
    <s v="152651-261"/>
    <n v="1"/>
    <x v="6"/>
    <s v="VI"/>
    <m/>
    <n v="261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1-15"/>
    <s v="PV"/>
    <n v="2039"/>
    <n v="14"/>
    <s v="METSO - 152"/>
    <s v="MANTA HP400"/>
    <s v="PC"/>
    <s v="152651-70"/>
    <n v="1"/>
    <x v="6"/>
    <s v="VI"/>
    <m/>
    <n v="70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1-3"/>
    <s v="PV"/>
    <n v="2039"/>
    <n v="15"/>
    <s v="METSO - 152"/>
    <s v="MANTA HP400"/>
    <s v="PC"/>
    <s v="152651-70"/>
    <n v="1"/>
    <x v="6"/>
    <s v="VI"/>
    <m/>
    <n v="70"/>
    <s v="Novo"/>
    <m/>
    <m/>
    <s v=""/>
    <s v="FUNDIÇÃO"/>
    <x v="0"/>
    <n v="1"/>
    <s v="FUNDIÇÃO MORENO"/>
    <n v="1"/>
    <n v="1"/>
    <d v="2025-09-09T00:00:00"/>
    <m/>
    <n v="37"/>
    <s v=""/>
    <s v="set"/>
    <s v="2025"/>
    <s v=""/>
  </r>
  <r>
    <s v="27201-3"/>
    <s v="PV"/>
    <n v="2039"/>
    <n v="15"/>
    <s v="METSO - 152"/>
    <s v="MANTA HP400"/>
    <s v="PC"/>
    <s v="152651-70"/>
    <n v="1"/>
    <x v="6"/>
    <s v="VI"/>
    <m/>
    <n v="70"/>
    <s v="Novo"/>
    <m/>
    <s v="HP400"/>
    <s v=""/>
    <s v="USINAGEM"/>
    <x v="22"/>
    <n v="395"/>
    <s v="TORNO VERT. SCHIESS KZ-200   2000 - [395]"/>
    <n v="12.5"/>
    <m/>
    <d v="2025-09-10T00:00:00"/>
    <m/>
    <n v="37"/>
    <s v=""/>
    <s v="set"/>
    <s v="2025"/>
    <s v=""/>
  </r>
  <r>
    <s v="27201-3"/>
    <s v="PV"/>
    <n v="2039"/>
    <n v="15"/>
    <s v="METSO - 152"/>
    <s v="MANTA HP400"/>
    <s v="PC"/>
    <s v="152651-71"/>
    <n v="1"/>
    <x v="6"/>
    <s v="VI"/>
    <m/>
    <n v="71"/>
    <s v="Novo"/>
    <m/>
    <s v="HP400"/>
    <s v=""/>
    <s v="USINAGEM"/>
    <x v="20"/>
    <n v="74"/>
    <s v="MONTAGEM (PREPARADOR DE PEÇA)-74"/>
    <n v="0.41666666666666669"/>
    <m/>
    <d v="2025-09-11T00:00:00"/>
    <m/>
    <n v="37"/>
    <s v=""/>
    <s v="set"/>
    <s v="2025"/>
    <s v=""/>
  </r>
  <r>
    <s v="27201-3"/>
    <s v="PV"/>
    <n v="2039"/>
    <n v="15"/>
    <s v="METSO - 152"/>
    <s v="MANTA HP400"/>
    <s v="PC"/>
    <s v="152651-71"/>
    <n v="1"/>
    <x v="6"/>
    <s v="VI"/>
    <m/>
    <n v="71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203-14"/>
    <s v="PV"/>
    <n v="2039"/>
    <n v="16"/>
    <s v="METSO - 152"/>
    <s v="MANTA HP400"/>
    <s v="PC"/>
    <s v="152651-71"/>
    <n v="1"/>
    <x v="6"/>
    <s v="VI"/>
    <m/>
    <n v="71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14"/>
    <s v="PV"/>
    <n v="2039"/>
    <n v="16"/>
    <s v="METSO - 152"/>
    <s v="MANTA HP400"/>
    <s v="PC"/>
    <s v="152651-72"/>
    <n v="1"/>
    <x v="6"/>
    <s v="VI"/>
    <m/>
    <n v="72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14"/>
    <s v="PV"/>
    <n v="2039"/>
    <n v="16"/>
    <s v="METSO - 152"/>
    <s v="MANTA HP400"/>
    <s v="PC"/>
    <s v="152651-72"/>
    <n v="1"/>
    <x v="6"/>
    <s v="VI"/>
    <m/>
    <n v="72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14"/>
    <s v="PV"/>
    <n v="2039"/>
    <n v="16"/>
    <s v="METSO - 152"/>
    <s v="MANTA HP400"/>
    <s v="PC"/>
    <s v="152651-72"/>
    <n v="1"/>
    <x v="6"/>
    <s v="VI"/>
    <m/>
    <n v="72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203-16"/>
    <s v="PV"/>
    <n v="2039"/>
    <n v="17"/>
    <s v="METSO - 152"/>
    <s v="MANTA HP400"/>
    <s v="PC"/>
    <s v="152651-73"/>
    <n v="1"/>
    <x v="6"/>
    <s v="VI"/>
    <m/>
    <n v="73"/>
    <s v="Novo"/>
    <m/>
    <m/>
    <s v=""/>
    <s v="FUNDIÇÃO"/>
    <x v="0"/>
    <n v="1"/>
    <s v="FUNDIÇÃO MORENO"/>
    <n v="1"/>
    <n v="1"/>
    <d v="2026-02-02T00:00:00"/>
    <m/>
    <n v="6"/>
    <s v=""/>
    <s v="fev"/>
    <s v="2026"/>
    <s v=""/>
  </r>
  <r>
    <s v="27203-16"/>
    <s v="PV"/>
    <n v="2039"/>
    <n v="17"/>
    <s v="METSO - 152"/>
    <s v="MANTA HP400"/>
    <s v="PC"/>
    <s v="152651-73"/>
    <n v="1"/>
    <x v="6"/>
    <s v="VI"/>
    <m/>
    <n v="73"/>
    <s v="Novo"/>
    <m/>
    <s v="HP400"/>
    <s v=""/>
    <s v="USINAGEM"/>
    <x v="22"/>
    <n v="395"/>
    <s v="TORNO VERT. SCHIESS KZ-200   2000 - [395]"/>
    <n v="12.5"/>
    <m/>
    <d v="2026-02-03T00:00:00"/>
    <m/>
    <n v="6"/>
    <s v=""/>
    <s v="fev"/>
    <s v="2026"/>
    <s v=""/>
  </r>
  <r>
    <s v="27203-16"/>
    <s v="PV"/>
    <n v="2039"/>
    <n v="17"/>
    <s v="METSO - 152"/>
    <s v="MANTA HP400"/>
    <s v="PC"/>
    <s v="152651-73"/>
    <n v="1"/>
    <x v="6"/>
    <s v="VI"/>
    <m/>
    <n v="73"/>
    <s v="Novo"/>
    <m/>
    <s v="HP400"/>
    <s v=""/>
    <s v="USINAGEM"/>
    <x v="20"/>
    <n v="74"/>
    <s v="MONTAGEM (PREPARADOR DE PEÇA)-74"/>
    <n v="0.41666666666666669"/>
    <m/>
    <d v="2026-02-04T00:00:00"/>
    <m/>
    <n v="6"/>
    <s v=""/>
    <s v="fev"/>
    <s v="2026"/>
    <s v=""/>
  </r>
  <r>
    <s v="27203-16"/>
    <s v="PV"/>
    <n v="2039"/>
    <n v="17"/>
    <s v="METSO - 152"/>
    <s v="MANTA HP400"/>
    <s v="PC"/>
    <s v="152651-161"/>
    <n v="1"/>
    <x v="6"/>
    <s v="VI"/>
    <m/>
    <n v="161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203-17"/>
    <s v="PV"/>
    <n v="2039"/>
    <n v="18"/>
    <s v="METSO - 152"/>
    <s v="MANTA HP400"/>
    <s v="PC"/>
    <s v="152651-161"/>
    <n v="1"/>
    <x v="6"/>
    <s v="VI"/>
    <m/>
    <n v="161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17"/>
    <s v="PV"/>
    <n v="2039"/>
    <n v="18"/>
    <s v="METSO - 152"/>
    <s v="MANTA HP400"/>
    <s v="PC"/>
    <s v="152651-161"/>
    <n v="1"/>
    <x v="6"/>
    <s v="VI"/>
    <m/>
    <n v="161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17"/>
    <s v="PV"/>
    <n v="2039"/>
    <n v="18"/>
    <s v="METSO - 152"/>
    <s v="MANTA HP400"/>
    <s v="PC"/>
    <s v="152651-128"/>
    <n v="1"/>
    <x v="6"/>
    <s v="VI"/>
    <m/>
    <n v="128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17"/>
    <s v="PV"/>
    <n v="2039"/>
    <n v="18"/>
    <s v="METSO - 152"/>
    <s v="MANTA HP400"/>
    <s v="PC"/>
    <s v="152651-128"/>
    <n v="1"/>
    <x v="6"/>
    <s v="VI"/>
    <m/>
    <n v="128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203-18"/>
    <s v="PV"/>
    <n v="2039"/>
    <n v="19"/>
    <s v="METSO - 152"/>
    <s v="MANTA HP400"/>
    <s v="PC"/>
    <s v="152651-128"/>
    <n v="1"/>
    <x v="6"/>
    <s v="VI"/>
    <m/>
    <n v="128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18"/>
    <s v="PV"/>
    <n v="2039"/>
    <n v="19"/>
    <s v="METSO - 152"/>
    <s v="MANTA HP400"/>
    <s v="PC"/>
    <s v="152651-128"/>
    <n v="1"/>
    <x v="6"/>
    <s v="VI"/>
    <m/>
    <n v="128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18"/>
    <s v="PV"/>
    <n v="2039"/>
    <n v="19"/>
    <s v="METSO - 152"/>
    <s v="MANTA HP400"/>
    <s v="PC"/>
    <s v="152651-1"/>
    <n v="1"/>
    <x v="6"/>
    <s v="VI"/>
    <m/>
    <n v="1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18"/>
    <s v="PV"/>
    <n v="2039"/>
    <n v="19"/>
    <s v="METSO - 152"/>
    <s v="MANTA HP400"/>
    <s v="PC"/>
    <s v="152651-1"/>
    <n v="1"/>
    <x v="6"/>
    <s v="VI"/>
    <m/>
    <n v="1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203-19"/>
    <s v="PV"/>
    <n v="2039"/>
    <n v="20"/>
    <s v="METSO - 152"/>
    <s v="MANTA HP400"/>
    <s v="PC"/>
    <s v="152651-1"/>
    <n v="1"/>
    <x v="6"/>
    <s v="VI"/>
    <m/>
    <n v="1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19"/>
    <s v="PV"/>
    <n v="2039"/>
    <n v="20"/>
    <s v="METSO - 152"/>
    <s v="MANTA HP400"/>
    <s v="PC"/>
    <s v="152651-1"/>
    <n v="1"/>
    <x v="6"/>
    <s v="VI"/>
    <m/>
    <n v="1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19"/>
    <s v="PV"/>
    <n v="2039"/>
    <n v="20"/>
    <s v="METSO - 152"/>
    <s v="MANTA HP400"/>
    <s v="PC"/>
    <s v="152651-10"/>
    <n v="1"/>
    <x v="6"/>
    <s v="VI"/>
    <m/>
    <n v="10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19"/>
    <s v="PV"/>
    <n v="2039"/>
    <n v="20"/>
    <s v="METSO - 152"/>
    <s v="MANTA HP400"/>
    <s v="PC"/>
    <s v="152651-10"/>
    <n v="1"/>
    <x v="6"/>
    <s v="VI"/>
    <m/>
    <n v="10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203-20"/>
    <s v="PV"/>
    <n v="2039"/>
    <n v="21"/>
    <s v="METSO - 152"/>
    <s v="MANTA HP400"/>
    <s v="PC"/>
    <s v="152651-10"/>
    <n v="1"/>
    <x v="6"/>
    <s v="VI"/>
    <m/>
    <n v="10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20"/>
    <s v="PV"/>
    <n v="2039"/>
    <n v="21"/>
    <s v="METSO - 152"/>
    <s v="MANTA HP400"/>
    <s v="PC"/>
    <s v="152651-10"/>
    <n v="1"/>
    <x v="6"/>
    <s v="VI"/>
    <m/>
    <n v="10"/>
    <s v="Novo"/>
    <m/>
    <s v="HP400"/>
    <s v=""/>
    <s v="USINAGEM"/>
    <x v="22"/>
    <n v="2"/>
    <s v="EXPEDIÇÃO"/>
    <n v="1"/>
    <m/>
    <d v="2026-02-06T00:00:00"/>
    <m/>
    <n v="6"/>
    <s v=""/>
    <s v="fev"/>
    <s v="2026"/>
    <s v=""/>
  </r>
  <r>
    <s v="27203-20"/>
    <s v="PV"/>
    <n v="2039"/>
    <n v="21"/>
    <s v="METSO - 152"/>
    <s v="MANTA HP400"/>
    <s v="PC"/>
    <s v="152651-8"/>
    <n v="1"/>
    <x v="6"/>
    <s v="VI"/>
    <m/>
    <n v="8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20"/>
    <s v="PV"/>
    <n v="2039"/>
    <n v="21"/>
    <s v="METSO - 152"/>
    <s v="MANTA HP400"/>
    <s v="PC"/>
    <s v="152651-8"/>
    <n v="1"/>
    <x v="6"/>
    <s v="VI"/>
    <m/>
    <n v="8"/>
    <s v="Novo"/>
    <m/>
    <m/>
    <s v=""/>
    <s v="EXPEDIÇÃO"/>
    <x v="6"/>
    <n v="1"/>
    <s v="FUNDIÇÃO MORENO"/>
    <n v="1"/>
    <m/>
    <d v="2026-03-03T00:00:00"/>
    <m/>
    <n v="10"/>
    <s v=""/>
    <s v="mar"/>
    <s v="2026"/>
    <s v=""/>
  </r>
  <r>
    <s v="27203-21"/>
    <s v="PV"/>
    <n v="2039"/>
    <n v="22"/>
    <s v="METSO - 152"/>
    <s v="MANTA HP400"/>
    <s v="PC"/>
    <s v="152651-8"/>
    <n v="1"/>
    <x v="6"/>
    <s v="VI"/>
    <m/>
    <n v="8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21"/>
    <s v="PV"/>
    <n v="2039"/>
    <n v="22"/>
    <s v="METSO - 152"/>
    <s v="MANTA HP400"/>
    <s v="PC"/>
    <s v="152651-8"/>
    <n v="1"/>
    <x v="6"/>
    <s v="VI"/>
    <m/>
    <n v="8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21"/>
    <s v="PV"/>
    <n v="2039"/>
    <n v="22"/>
    <s v="METSO - 152"/>
    <s v="MANTA HP400"/>
    <s v="PC"/>
    <s v="152651-8"/>
    <n v="1"/>
    <x v="6"/>
    <s v="VI"/>
    <m/>
    <n v="8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21"/>
    <s v="PV"/>
    <n v="2039"/>
    <n v="22"/>
    <s v="METSO - 152"/>
    <s v="MANTA HP400"/>
    <s v="PC"/>
    <s v="152651-5"/>
    <n v="1"/>
    <x v="6"/>
    <s v="VI"/>
    <m/>
    <n v="5"/>
    <s v="Novo"/>
    <m/>
    <m/>
    <s v=""/>
    <s v="EXPEDIÇÃO"/>
    <x v="6"/>
    <n v="1"/>
    <s v="FUNDIÇÃO MORENO"/>
    <n v="1"/>
    <m/>
    <d v="2026-03-03T00:00:00"/>
    <m/>
    <n v="10"/>
    <s v=""/>
    <s v="mar"/>
    <s v="2026"/>
    <s v=""/>
  </r>
  <r>
    <s v="27203-22"/>
    <s v="PV"/>
    <n v="2039"/>
    <n v="23"/>
    <s v="METSO - 152"/>
    <s v="MANTA HP400"/>
    <s v="PC"/>
    <s v="152651-5"/>
    <n v="1"/>
    <x v="6"/>
    <s v="VI"/>
    <m/>
    <n v="5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22"/>
    <s v="PV"/>
    <n v="2039"/>
    <n v="23"/>
    <s v="METSO - 152"/>
    <s v="MANTA HP400"/>
    <s v="PC"/>
    <s v="152651-5"/>
    <n v="1"/>
    <x v="6"/>
    <s v="VI"/>
    <m/>
    <n v="5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22"/>
    <s v="PV"/>
    <n v="2039"/>
    <n v="23"/>
    <s v="METSO - 152"/>
    <s v="MANTA HP400"/>
    <s v="PC"/>
    <s v="152651-5"/>
    <n v="1"/>
    <x v="6"/>
    <s v="VI"/>
    <m/>
    <n v="5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22"/>
    <s v="PV"/>
    <n v="2039"/>
    <n v="23"/>
    <s v="METSO - 152"/>
    <s v="MANTA HP400"/>
    <s v="PC"/>
    <s v="152651-5"/>
    <n v="1"/>
    <x v="6"/>
    <s v="VI"/>
    <m/>
    <n v="5"/>
    <s v="Novo"/>
    <m/>
    <m/>
    <s v=""/>
    <s v="EXPEDIÇÃO"/>
    <x v="6"/>
    <n v="1"/>
    <s v="FUNDIÇÃO MORENO"/>
    <n v="1"/>
    <m/>
    <d v="2026-03-03T00:00:00"/>
    <m/>
    <n v="10"/>
    <s v=""/>
    <s v="mar"/>
    <s v="2026"/>
    <s v=""/>
  </r>
  <r>
    <s v="27203-23"/>
    <s v="PV"/>
    <n v="2039"/>
    <n v="24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23"/>
    <s v="PV"/>
    <n v="2039"/>
    <n v="24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23"/>
    <s v="PV"/>
    <n v="2039"/>
    <n v="24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23"/>
    <s v="PV"/>
    <n v="2039"/>
    <n v="24"/>
    <s v="METSO - 152"/>
    <s v="MANTA HP400"/>
    <s v="PC"/>
    <s v="152651-11"/>
    <n v="1"/>
    <x v="6"/>
    <s v="VI"/>
    <m/>
    <n v="11"/>
    <s v="Novo"/>
    <m/>
    <m/>
    <s v=""/>
    <s v="EXPEDIÇÃO"/>
    <x v="6"/>
    <n v="1"/>
    <s v="FUNDIÇÃO MORENO"/>
    <n v="1"/>
    <m/>
    <d v="2026-03-03T00:00:00"/>
    <m/>
    <n v="10"/>
    <s v=""/>
    <s v="mar"/>
    <s v="2026"/>
    <s v=""/>
  </r>
  <r>
    <s v="27203-24"/>
    <s v="PV"/>
    <n v="2039"/>
    <n v="25"/>
    <s v="METSO - 152"/>
    <s v="MANTA HP400"/>
    <s v="PC"/>
    <s v="152651-1"/>
    <n v="1"/>
    <x v="6"/>
    <s v="VI"/>
    <m/>
    <n v="1"/>
    <s v="Novo"/>
    <m/>
    <m/>
    <s v=""/>
    <s v="FUNDIÇÃO"/>
    <x v="0"/>
    <n v="1"/>
    <s v="FUNDIÇÃO MORENO"/>
    <n v="1"/>
    <n v="1"/>
    <d v="2025-12-28T00:00:00"/>
    <m/>
    <n v="52"/>
    <s v=""/>
    <s v="dez"/>
    <s v="2025"/>
    <s v=""/>
  </r>
  <r>
    <s v="27203-24"/>
    <s v="PV"/>
    <n v="2039"/>
    <n v="25"/>
    <s v="METSO - 152"/>
    <s v="MANTA HP400"/>
    <s v="PC"/>
    <s v="152651-1"/>
    <n v="1"/>
    <x v="6"/>
    <s v="VI"/>
    <m/>
    <n v="1"/>
    <s v="Novo"/>
    <m/>
    <s v="HP400"/>
    <s v=""/>
    <s v="USINAGEM"/>
    <x v="22"/>
    <n v="395"/>
    <s v="TORNO VERT. SCHIESS KZ-200   2000 - [395]"/>
    <n v="12.5"/>
    <m/>
    <d v="2025-12-29T00:00:00"/>
    <m/>
    <n v="53"/>
    <s v=""/>
    <s v="dez"/>
    <s v="2025"/>
    <s v=""/>
  </r>
  <r>
    <s v="27203-24"/>
    <s v="PV"/>
    <n v="2039"/>
    <n v="25"/>
    <s v="METSO - 152"/>
    <s v="MANTA HP400"/>
    <s v="PC"/>
    <s v="152651-1"/>
    <n v="1"/>
    <x v="6"/>
    <s v="VI"/>
    <m/>
    <n v="1"/>
    <s v="Novo"/>
    <m/>
    <s v="HP400"/>
    <s v=""/>
    <s v="USINAGEM"/>
    <x v="20"/>
    <n v="74"/>
    <s v="MONTAGEM (PREPARADOR DE PEÇA)-74"/>
    <n v="0.41666666666666669"/>
    <m/>
    <d v="2025-12-30T00:00:00"/>
    <m/>
    <n v="53"/>
    <s v=""/>
    <s v="dez"/>
    <s v="2025"/>
    <s v=""/>
  </r>
  <r>
    <s v="27203-24"/>
    <s v="PV"/>
    <n v="2039"/>
    <n v="25"/>
    <s v="METSO - 152"/>
    <s v="MANTA HP400"/>
    <s v="PC"/>
    <s v="152651-1"/>
    <n v="1"/>
    <x v="6"/>
    <s v="VI"/>
    <m/>
    <n v="1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203-13"/>
    <s v="PV"/>
    <n v="2039"/>
    <n v="26"/>
    <s v="METSO - 152"/>
    <s v="MANTA HP400"/>
    <s v="PC"/>
    <s v="152651-1"/>
    <n v="1"/>
    <x v="6"/>
    <s v="VI"/>
    <m/>
    <n v="1"/>
    <s v="Novo"/>
    <m/>
    <m/>
    <s v=""/>
    <s v="FUNDIÇÃO"/>
    <x v="0"/>
    <n v="1"/>
    <s v="FUNDIÇÃO MORENO"/>
    <n v="1"/>
    <n v="1"/>
    <d v="2025-09-20T00:00:00"/>
    <m/>
    <n v="38"/>
    <s v=""/>
    <s v="set"/>
    <s v="2025"/>
    <s v=""/>
  </r>
  <r>
    <s v="27203-13"/>
    <s v="PV"/>
    <n v="2039"/>
    <n v="26"/>
    <s v="METSO - 152"/>
    <s v="MANTA HP400"/>
    <s v="PC"/>
    <s v="152651-1"/>
    <n v="1"/>
    <x v="6"/>
    <s v="VI"/>
    <m/>
    <n v="1"/>
    <s v="Novo"/>
    <m/>
    <s v="HP400"/>
    <s v=""/>
    <s v="USINAGEM"/>
    <x v="22"/>
    <n v="395"/>
    <s v="TORNO VERT. SCHIESS KZ-200   2000 - [395]"/>
    <n v="12.5"/>
    <m/>
    <d v="2025-09-21T00:00:00"/>
    <m/>
    <n v="38"/>
    <s v=""/>
    <s v="set"/>
    <s v="2025"/>
    <s v=""/>
  </r>
  <r>
    <s v="27203-13"/>
    <s v="PV"/>
    <n v="2039"/>
    <n v="26"/>
    <s v="METSO - 152"/>
    <s v="MANTA HP400"/>
    <s v="PC"/>
    <s v="152651-3"/>
    <n v="1"/>
    <x v="6"/>
    <s v="VI"/>
    <m/>
    <n v="3"/>
    <s v="Novo"/>
    <m/>
    <s v="HP400"/>
    <s v=""/>
    <s v="USINAGEM"/>
    <x v="20"/>
    <n v="74"/>
    <s v="MONTAGEM (PREPARADOR DE PEÇA)-74"/>
    <n v="0.41666666666666669"/>
    <m/>
    <d v="2025-09-22T00:00:00"/>
    <m/>
    <n v="39"/>
    <s v=""/>
    <s v="set"/>
    <s v="2025"/>
    <s v=""/>
  </r>
  <r>
    <s v="27203-13"/>
    <s v="PV"/>
    <n v="2039"/>
    <n v="26"/>
    <s v="METSO - 152"/>
    <s v="MANTA HP400"/>
    <s v="PC"/>
    <s v="152651-3"/>
    <n v="1"/>
    <x v="6"/>
    <s v="VI"/>
    <m/>
    <n v="3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203-15"/>
    <s v="PV"/>
    <n v="2039"/>
    <n v="27"/>
    <s v="METSO - 152"/>
    <s v="MANTA HP400"/>
    <s v="PC"/>
    <s v="152651-3"/>
    <n v="1"/>
    <x v="6"/>
    <s v="VI"/>
    <m/>
    <n v="3"/>
    <s v="Novo"/>
    <m/>
    <m/>
    <s v=""/>
    <s v="FUNDIÇÃO"/>
    <x v="0"/>
    <n v="1"/>
    <s v="FUNDIÇÃO MORENO"/>
    <n v="1"/>
    <n v="1"/>
    <d v="2026-02-05T00:00:00"/>
    <m/>
    <n v="6"/>
    <s v=""/>
    <s v="fev"/>
    <s v="2026"/>
    <s v=""/>
  </r>
  <r>
    <s v="27203-15"/>
    <s v="PV"/>
    <n v="2039"/>
    <n v="27"/>
    <s v="METSO - 152"/>
    <s v="MANTA HP400"/>
    <s v="PC"/>
    <s v="152651-4"/>
    <n v="1"/>
    <x v="6"/>
    <s v="VI"/>
    <m/>
    <n v="4"/>
    <s v="Novo"/>
    <m/>
    <s v="HP400"/>
    <s v=""/>
    <s v="USINAGEM"/>
    <x v="22"/>
    <n v="395"/>
    <s v="TORNO VERT. SCHIESS KZ-200   2000 - [395]"/>
    <n v="12.5"/>
    <m/>
    <d v="2026-02-06T00:00:00"/>
    <m/>
    <n v="6"/>
    <s v=""/>
    <s v="fev"/>
    <s v="2026"/>
    <s v=""/>
  </r>
  <r>
    <s v="27203-15"/>
    <s v="PV"/>
    <n v="2039"/>
    <n v="27"/>
    <s v="METSO - 152"/>
    <s v="MANTA HP400"/>
    <s v="PC"/>
    <s v="152651-4"/>
    <n v="1"/>
    <x v="6"/>
    <s v="VI"/>
    <m/>
    <n v="4"/>
    <s v="Novo"/>
    <m/>
    <s v="HP400"/>
    <s v=""/>
    <s v="USINAGEM"/>
    <x v="20"/>
    <n v="74"/>
    <s v="MONTAGEM (PREPARADOR DE PEÇA)-74"/>
    <n v="0.41666666666666669"/>
    <m/>
    <d v="2026-02-07T00:00:00"/>
    <m/>
    <n v="6"/>
    <s v=""/>
    <s v="fev"/>
    <s v="2026"/>
    <s v=""/>
  </r>
  <r>
    <s v="27203-15"/>
    <s v="PV"/>
    <n v="2039"/>
    <n v="27"/>
    <s v="METSO - 152"/>
    <s v="MANTA HP400"/>
    <s v="PC"/>
    <s v="152651-4"/>
    <n v="1"/>
    <x v="6"/>
    <s v="VI"/>
    <m/>
    <n v="4"/>
    <s v="Novo"/>
    <m/>
    <m/>
    <s v=""/>
    <s v="EXPEDIÇÃO"/>
    <x v="6"/>
    <n v="2"/>
    <s v="EXPEDIÇÃO"/>
    <n v="1"/>
    <m/>
    <d v="2026-03-03T00:00:00"/>
    <m/>
    <n v="10"/>
    <s v=""/>
    <s v="mar"/>
    <s v="2026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m/>
    <s v=""/>
    <s v="FUNDIÇÃO"/>
    <x v="0"/>
    <n v="1"/>
    <s v="FUNDIÇÃO MORENO"/>
    <n v="1"/>
    <n v="1"/>
    <d v="2025-10-31T00:00:00"/>
    <m/>
    <n v="44"/>
    <s v=""/>
    <s v="out"/>
    <s v="2025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s v="HP800"/>
    <s v=""/>
    <s v="USINAGEM"/>
    <x v="23"/>
    <n v="285"/>
    <s v="TORNO VERT. TITAN SC4000 - [285]"/>
    <n v="13"/>
    <m/>
    <d v="2025-11-12T00:00:00"/>
    <m/>
    <n v="46"/>
    <s v=""/>
    <s v="nov"/>
    <s v="2025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s v="HP800"/>
    <s v=""/>
    <s v="USINAGEM"/>
    <x v="20"/>
    <n v="74"/>
    <s v="MONTAGEM (PREPARADOR DE PEÇA)-74"/>
    <n v="0.41666666666666669"/>
    <m/>
    <d v="2025-11-24T00:00:00"/>
    <m/>
    <n v="48"/>
    <s v=""/>
    <s v="nov"/>
    <s v="2025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m/>
    <s v=""/>
    <s v="EXPEDIÇÃO"/>
    <x v="6"/>
    <n v="2"/>
    <s v="EXPEDIÇÃO"/>
    <n v="1"/>
    <m/>
    <d v="2026-03-05T00:00:00"/>
    <m/>
    <n v="10"/>
    <s v=""/>
    <s v="mar"/>
    <s v="2026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m/>
    <s v=""/>
    <s v="FUNDIÇÃO"/>
    <x v="0"/>
    <n v="1"/>
    <s v="FUNDIÇÃO MORENO"/>
    <n v="1"/>
    <n v="1"/>
    <d v="2025-10-31T00:00:00"/>
    <m/>
    <n v="44"/>
    <s v=""/>
    <s v="out"/>
    <s v="2025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s v="HP800"/>
    <s v=""/>
    <s v="USINAGEM"/>
    <x v="23"/>
    <n v="285"/>
    <s v="TORNO VERT. TITAN SC4000 - [285]"/>
    <n v="13"/>
    <m/>
    <d v="2025-11-12T00:00:00"/>
    <m/>
    <n v="46"/>
    <s v=""/>
    <s v="nov"/>
    <s v="2025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s v="HP800"/>
    <s v=""/>
    <s v="USINAGEM"/>
    <x v="20"/>
    <n v="74"/>
    <s v="MONTAGEM (PREPARADOR DE PEÇA)-74"/>
    <n v="0.41666666666666669"/>
    <m/>
    <d v="2025-11-24T00:00:00"/>
    <m/>
    <n v="48"/>
    <s v=""/>
    <s v="nov"/>
    <s v="2025"/>
    <s v=""/>
  </r>
  <r>
    <s v="27190-11"/>
    <s v="PV"/>
    <n v="2030"/>
    <n v="1"/>
    <s v="METSO - 299"/>
    <s v="CABEÇA HP800 (Head)"/>
    <s v="PC"/>
    <n v="299209"/>
    <n v="1"/>
    <x v="4"/>
    <s v="VI"/>
    <m/>
    <n v="1"/>
    <s v="Novo"/>
    <m/>
    <m/>
    <s v=""/>
    <s v="EXPEDIÇÃO"/>
    <x v="6"/>
    <n v="2"/>
    <s v="EXPEDIÇÃO"/>
    <n v="1"/>
    <m/>
    <d v="2026-03-05T00:00:00"/>
    <m/>
    <n v="10"/>
    <s v=""/>
    <s v="mar"/>
    <s v="2026"/>
    <s v=""/>
  </r>
  <r>
    <s v="27322-2"/>
    <s v="PV"/>
    <n v="2046"/>
    <n v="1"/>
    <s v="LUBECK"/>
    <s v="PISTA DE ROLAMENTO ANGULAR"/>
    <s v="PC"/>
    <n v="1104021"/>
    <n v="1"/>
    <x v="4"/>
    <s v="VI"/>
    <m/>
    <n v="1"/>
    <s v="Novo"/>
    <m/>
    <m/>
    <s v=""/>
    <s v="FUNDIÇÃO"/>
    <x v="0"/>
    <n v="1"/>
    <s v="FUNDIÇÃO MORENO"/>
    <n v="1"/>
    <n v="1"/>
    <d v="2026-02-07T00:00:00"/>
    <d v="2026-02-07T00:00:00"/>
    <n v="6"/>
    <n v="6"/>
    <s v="fev"/>
    <s v="2026"/>
    <n v="1"/>
  </r>
  <r>
    <s v="27322-2"/>
    <s v="PV"/>
    <n v="2046"/>
    <n v="1"/>
    <s v="LUBECK"/>
    <s v="PISTA DE ROLAMENTO ANGULAR"/>
    <s v="PC"/>
    <n v="1104021"/>
    <n v="1"/>
    <x v="4"/>
    <s v="VI"/>
    <m/>
    <n v="1"/>
    <s v="Novo"/>
    <m/>
    <s v="ROLAMENTO"/>
    <s v=""/>
    <s v="USINAGEM"/>
    <x v="24"/>
    <n v="285"/>
    <s v="TORNO VERT. TITAN SC4000 - [285]"/>
    <n v="15"/>
    <m/>
    <d v="2026-02-10T00:00:00"/>
    <d v="2026-02-10T00:00:00"/>
    <n v="7"/>
    <n v="7"/>
    <s v="fev"/>
    <s v="2026"/>
    <n v="1"/>
  </r>
  <r>
    <s v="27322-2"/>
    <s v="PV"/>
    <n v="2046"/>
    <n v="1"/>
    <s v="LUBECK"/>
    <s v="PISTA DE ROLAMENTO ANGULAR"/>
    <s v="PC"/>
    <n v="1104021"/>
    <n v="1"/>
    <x v="4"/>
    <s v="VI"/>
    <m/>
    <n v="1"/>
    <s v="Novo"/>
    <m/>
    <s v="ROLAMENTO"/>
    <s v=""/>
    <s v="USINAGEM"/>
    <x v="20"/>
    <n v="74"/>
    <s v="MONTAGEM (PREPARADOR DE PEÇA)-74"/>
    <n v="0.41666666666666669"/>
    <m/>
    <d v="2026-02-10T00:00:00"/>
    <d v="2026-02-10T00:00:00"/>
    <n v="7"/>
    <n v="7"/>
    <s v="fev"/>
    <s v="2026"/>
    <n v="1"/>
  </r>
  <r>
    <s v="27322-2"/>
    <s v="PV"/>
    <n v="2046"/>
    <n v="1"/>
    <s v="LUBECK"/>
    <s v="PISTA DE ROLAMENTO ANGULAR"/>
    <s v="PC"/>
    <n v="1104021"/>
    <n v="1"/>
    <x v="4"/>
    <s v="VI"/>
    <m/>
    <n v="1"/>
    <s v="Novo"/>
    <m/>
    <m/>
    <s v=""/>
    <s v="EXPEDIÇÃO"/>
    <x v="6"/>
    <n v="2"/>
    <s v="EXPEDIÇÃO"/>
    <n v="1"/>
    <m/>
    <d v="2026-03-10T00:00:00"/>
    <d v="2026-03-10T00:00:00"/>
    <n v="11"/>
    <n v="11"/>
    <s v="mar"/>
    <s v="2026"/>
    <n v="1"/>
  </r>
  <r>
    <s v="27297-2"/>
    <s v="PV"/>
    <n v="2046"/>
    <n v="2"/>
    <s v="LUBECK"/>
    <s v="PISTA DE ROLAMENTO RETO"/>
    <s v="PC"/>
    <n v="1104022"/>
    <n v="1"/>
    <x v="4"/>
    <s v="VI"/>
    <m/>
    <n v="2"/>
    <s v="Novo"/>
    <m/>
    <m/>
    <s v=""/>
    <s v="FUNDIÇÃO"/>
    <x v="0"/>
    <n v="1"/>
    <s v="FUNDIÇÃO MORENO"/>
    <n v="1"/>
    <n v="1"/>
    <d v="2025-11-09T00:00:00"/>
    <d v="2025-11-09T00:00:00"/>
    <n v="45"/>
    <n v="45"/>
    <s v="nov"/>
    <s v="2025"/>
    <n v="1"/>
  </r>
  <r>
    <s v="27297-2"/>
    <s v="PV"/>
    <n v="2046"/>
    <n v="2"/>
    <s v="LUBECK"/>
    <s v="PISTA DE ROLAMENTO RETO"/>
    <s v="PC"/>
    <n v="1104022"/>
    <n v="1"/>
    <x v="4"/>
    <s v="VI"/>
    <m/>
    <n v="2"/>
    <s v="Novo"/>
    <m/>
    <s v="ROLAMENTO"/>
    <s v=""/>
    <s v="USINAGEM"/>
    <x v="24"/>
    <n v="285"/>
    <s v="TORNO VERT. TITAN SC4000 - [285]"/>
    <n v="15"/>
    <m/>
    <d v="2026-02-13T00:00:00"/>
    <d v="2026-02-13T00:00:00"/>
    <n v="7"/>
    <n v="7"/>
    <s v="fev"/>
    <s v="2026"/>
    <n v="1"/>
  </r>
  <r>
    <s v="27297-2"/>
    <s v="PV"/>
    <n v="2046"/>
    <n v="2"/>
    <s v="LUBECK"/>
    <s v="PISTA DE ROLAMENTO RETO"/>
    <s v="PC"/>
    <n v="1104022"/>
    <n v="1"/>
    <x v="4"/>
    <s v="VI"/>
    <m/>
    <n v="2"/>
    <s v="Novo"/>
    <m/>
    <s v="ROLAMENTO"/>
    <s v=""/>
    <s v="USINAGEM"/>
    <x v="20"/>
    <n v="74"/>
    <s v="MONTAGEM (PREPARADOR DE PEÇA)-74"/>
    <n v="0.41666666666666669"/>
    <m/>
    <d v="2026-02-13T00:00:00"/>
    <d v="2026-02-13T00:00:00"/>
    <n v="7"/>
    <n v="7"/>
    <s v="fev"/>
    <s v="2026"/>
    <n v="1"/>
  </r>
  <r>
    <s v="27297-2"/>
    <s v="PV"/>
    <n v="2046"/>
    <n v="2"/>
    <s v="LUBECK"/>
    <s v="PISTA DE ROLAMENTO RETO"/>
    <s v="PC"/>
    <n v="1104022"/>
    <n v="1"/>
    <x v="4"/>
    <s v="VI"/>
    <m/>
    <n v="0"/>
    <s v="Novo"/>
    <m/>
    <m/>
    <s v=""/>
    <s v="EXPEDIÇÃO"/>
    <x v="6"/>
    <n v="2"/>
    <s v="EXPEDIÇÃO"/>
    <n v="1"/>
    <m/>
    <d v="2026-03-11T00:00:00"/>
    <d v="2026-03-11T00:00:00"/>
    <n v="11"/>
    <n v="11"/>
    <s v="mar"/>
    <s v="2026"/>
    <n v="1"/>
  </r>
  <r>
    <s v="27375-1"/>
    <s v="PV"/>
    <n v="2032"/>
    <n v="1"/>
    <s v="METSO - 299"/>
    <s v="CABEÇA MP800 FUND. C/ DESBASTE"/>
    <s v="PC"/>
    <n v="299368"/>
    <n v="1"/>
    <x v="4"/>
    <s v="VI"/>
    <m/>
    <n v="0"/>
    <s v="Novo"/>
    <m/>
    <m/>
    <s v=""/>
    <s v="FUNDIÇÃO"/>
    <x v="0"/>
    <n v="1"/>
    <s v="FUNDIÇÃO MORENO"/>
    <n v="1"/>
    <n v="1"/>
    <d v="2026-02-20T00:00:00"/>
    <m/>
    <n v="8"/>
    <s v=""/>
    <s v="fev"/>
    <s v="2026"/>
    <s v=""/>
  </r>
  <r>
    <s v="27375-1"/>
    <s v="PV"/>
    <n v="2032"/>
    <n v="1"/>
    <s v="METSO - 299"/>
    <s v="CABEÇA MP800 FUND. C/ DESBASTE"/>
    <s v="PC"/>
    <n v="299368"/>
    <n v="1"/>
    <x v="4"/>
    <s v="VI"/>
    <m/>
    <n v="0"/>
    <s v="Novo"/>
    <m/>
    <s v="HP800"/>
    <s v=""/>
    <s v="USINAGEM"/>
    <x v="23"/>
    <n v="285"/>
    <s v="TORNO VERT. TITAN SC4000 - [285]"/>
    <n v="13"/>
    <m/>
    <d v="2026-03-04T00:00:00"/>
    <m/>
    <n v="10"/>
    <s v=""/>
    <s v="mar"/>
    <s v="2026"/>
    <s v=""/>
  </r>
  <r>
    <s v="27375-1"/>
    <s v="PV"/>
    <n v="2032"/>
    <n v="1"/>
    <s v="METSO - 299"/>
    <s v="CABEÇA MP800 FUND. C/ DESBASTE"/>
    <s v="PC"/>
    <n v="299368"/>
    <n v="1"/>
    <x v="4"/>
    <s v="VI"/>
    <m/>
    <n v="0"/>
    <s v="Novo"/>
    <m/>
    <s v="HP800"/>
    <s v=""/>
    <s v="USINAGEM"/>
    <x v="20"/>
    <n v="74"/>
    <s v="MONTAGEM (PREPARADOR DE PEÇA)-74"/>
    <n v="0.41666666666666669"/>
    <m/>
    <d v="2026-03-16T00:00:00"/>
    <m/>
    <n v="12"/>
    <s v=""/>
    <s v="mar"/>
    <s v="2026"/>
    <s v=""/>
  </r>
  <r>
    <s v="27375-1"/>
    <s v="PV"/>
    <n v="2032"/>
    <n v="1"/>
    <s v="METSO - 299"/>
    <s v="CABEÇA MP800 FUND. C/ DESBASTE"/>
    <s v="PC"/>
    <n v="299368"/>
    <n v="1"/>
    <x v="4"/>
    <s v="VI"/>
    <m/>
    <n v="0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246-4"/>
    <s v="PV"/>
    <n v="2067"/>
    <n v="1"/>
    <s v="METSO - 152"/>
    <s v="MANTA HP400"/>
    <s v="PC"/>
    <s v="152651-0"/>
    <n v="1"/>
    <x v="6"/>
    <s v="VI"/>
    <m/>
    <n v="0"/>
    <s v="Novo"/>
    <m/>
    <m/>
    <s v=""/>
    <s v="FUNDIÇÃO"/>
    <x v="0"/>
    <n v="1"/>
    <s v="FUNDIÇÃO MORENO"/>
    <n v="1"/>
    <m/>
    <d v="2026-04-12T00:00:00"/>
    <m/>
    <n v="15"/>
    <s v=""/>
    <s v="abr"/>
    <s v="2026"/>
    <s v=""/>
  </r>
  <r>
    <s v="27246-4"/>
    <s v="PV"/>
    <n v="2067"/>
    <n v="1"/>
    <s v="METSO - 152"/>
    <s v="MANTA HP400"/>
    <s v="PC"/>
    <s v="152651-0"/>
    <n v="1"/>
    <x v="6"/>
    <s v="VI"/>
    <m/>
    <n v="0"/>
    <s v="Novo"/>
    <m/>
    <s v="HP400"/>
    <s v=""/>
    <s v="USINAGEM"/>
    <x v="22"/>
    <n v="124"/>
    <s v="TORNO VERT. WEBSTER BENNETT - [124]"/>
    <n v="12.5"/>
    <m/>
    <d v="2026-04-03T00:00:00"/>
    <m/>
    <n v="14"/>
    <s v=""/>
    <s v="abr"/>
    <s v="2026"/>
    <s v=""/>
  </r>
  <r>
    <s v="27246-4"/>
    <s v="PV"/>
    <n v="2067"/>
    <n v="1"/>
    <s v="METSO - 152"/>
    <s v="MANTA HP400"/>
    <s v="PC"/>
    <s v="152651-0"/>
    <n v="1"/>
    <x v="6"/>
    <s v="VI"/>
    <m/>
    <n v="0"/>
    <s v="Novo"/>
    <m/>
    <s v="HP400"/>
    <s v=""/>
    <s v="USINAGEM"/>
    <x v="20"/>
    <n v="74"/>
    <s v="MONTAGEM (PREPARADOR DE PEÇA)-74"/>
    <n v="0.41666666666666669"/>
    <m/>
    <d v="2026-04-04T00:00:00"/>
    <m/>
    <n v="14"/>
    <s v=""/>
    <s v="abr"/>
    <s v="2026"/>
    <s v=""/>
  </r>
  <r>
    <s v="27246-4"/>
    <s v="PV"/>
    <n v="2067"/>
    <n v="1"/>
    <s v="METSO - 152"/>
    <s v="MANTA HP400"/>
    <s v="PC"/>
    <s v="152651-0"/>
    <n v="1"/>
    <x v="6"/>
    <s v="VI"/>
    <m/>
    <n v="0"/>
    <s v="Novo"/>
    <m/>
    <m/>
    <s v=""/>
    <s v="EXPEDIÇÃO"/>
    <x v="6"/>
    <n v="2"/>
    <s v="EXPEDIÇÃO"/>
    <n v="1"/>
    <m/>
    <d v="2026-03-26T00:00:00"/>
    <m/>
    <n v="13"/>
    <s v=""/>
    <s v="mar"/>
    <s v="2026"/>
    <s v=""/>
  </r>
  <r>
    <s v="27321-21"/>
    <n v="0"/>
    <n v="0"/>
    <n v="0"/>
    <s v="METSO - 152"/>
    <s v="MANTA HP400"/>
    <s v="PC"/>
    <s v="152651-10"/>
    <n v="1"/>
    <x v="6"/>
    <s v="VI"/>
    <m/>
    <n v="10"/>
    <s v="Novo"/>
    <m/>
    <m/>
    <s v=""/>
    <s v="FUNDIÇÃO"/>
    <x v="0"/>
    <n v="1"/>
    <s v="FUNDIÇÃO MORENO"/>
    <n v="1"/>
    <n v="1"/>
    <d v="2026-01-28T00:00:00"/>
    <m/>
    <n v="5"/>
    <s v=""/>
    <s v="jan"/>
    <s v="2026"/>
    <s v=""/>
  </r>
  <r>
    <s v="27321-21"/>
    <n v="0"/>
    <n v="0"/>
    <n v="0"/>
    <s v="METSO - 152"/>
    <s v="MANTA HP400"/>
    <s v="PC"/>
    <s v="152651-10"/>
    <n v="1"/>
    <x v="6"/>
    <s v="VI"/>
    <m/>
    <n v="10"/>
    <s v="Novo"/>
    <m/>
    <s v="HP400"/>
    <s v=""/>
    <s v="USINAGEM"/>
    <x v="22"/>
    <n v="395"/>
    <s v="TORNO VERT. SCHIESS KZ-200   2000 - [395]"/>
    <n v="12.5"/>
    <m/>
    <d v="2026-01-29T00:00:00"/>
    <m/>
    <n v="5"/>
    <s v=""/>
    <s v="jan"/>
    <s v="2026"/>
    <s v=""/>
  </r>
  <r>
    <s v="27321-21"/>
    <n v="0"/>
    <n v="0"/>
    <n v="0"/>
    <s v="METSO - 152"/>
    <s v="MANTA HP400"/>
    <s v="PC"/>
    <s v="152651-10"/>
    <n v="1"/>
    <x v="6"/>
    <s v="VI"/>
    <m/>
    <n v="10"/>
    <s v="Novo"/>
    <m/>
    <s v="HP400"/>
    <s v=""/>
    <s v="USINAGEM"/>
    <x v="20"/>
    <n v="74"/>
    <s v="MONTAGEM (PREPARADOR DE PEÇA)-74"/>
    <n v="0.41666666666666669"/>
    <m/>
    <d v="2026-01-30T00:00:00"/>
    <m/>
    <n v="5"/>
    <s v=""/>
    <s v="jan"/>
    <s v="2026"/>
    <s v=""/>
  </r>
  <r>
    <s v="27321-21"/>
    <n v="0"/>
    <n v="0"/>
    <n v="0"/>
    <s v="METSO - 152"/>
    <s v="MANTA HP400"/>
    <s v="PC"/>
    <s v="152651-10"/>
    <n v="1"/>
    <x v="6"/>
    <s v="VI"/>
    <m/>
    <n v="10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321-22"/>
    <n v="0"/>
    <n v="0"/>
    <n v="0"/>
    <s v="METSO - 152"/>
    <s v="MANTA HP400"/>
    <s v="PC"/>
    <s v="152651-10"/>
    <n v="1"/>
    <x v="6"/>
    <s v="VI"/>
    <m/>
    <n v="10"/>
    <s v="Novo"/>
    <m/>
    <m/>
    <s v=""/>
    <s v="FUNDIÇÃO"/>
    <x v="0"/>
    <n v="1"/>
    <s v="FUNDIÇÃO MORENO"/>
    <n v="1"/>
    <n v="1"/>
    <d v="2026-01-28T00:00:00"/>
    <m/>
    <n v="5"/>
    <s v=""/>
    <s v="jan"/>
    <s v="2026"/>
    <s v=""/>
  </r>
  <r>
    <s v="27321-22"/>
    <n v="0"/>
    <n v="0"/>
    <n v="0"/>
    <s v="METSO - 152"/>
    <s v="MANTA HP400"/>
    <s v="PC"/>
    <s v="152651-10"/>
    <n v="1"/>
    <x v="6"/>
    <s v="VI"/>
    <m/>
    <n v="10"/>
    <s v="Novo"/>
    <m/>
    <s v="HP400"/>
    <s v=""/>
    <s v="USINAGEM"/>
    <x v="22"/>
    <n v="395"/>
    <s v="TORNO VERT. SCHIESS KZ-200   2000 - [395]"/>
    <n v="12.5"/>
    <m/>
    <d v="2026-01-29T00:00:00"/>
    <m/>
    <n v="5"/>
    <s v=""/>
    <s v="jan"/>
    <s v="2026"/>
    <s v=""/>
  </r>
  <r>
    <s v="27321-22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1-30T00:00:00"/>
    <m/>
    <n v="5"/>
    <s v=""/>
    <s v="jan"/>
    <s v="2026"/>
    <s v=""/>
  </r>
  <r>
    <s v="27321-22"/>
    <n v="0"/>
    <n v="0"/>
    <n v="0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321-23"/>
    <n v="0"/>
    <n v="0"/>
    <n v="0"/>
    <s v="METSO - 152"/>
    <s v="MANTA HP5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1-30T00:00:00"/>
    <m/>
    <n v="5"/>
    <s v=""/>
    <s v="jan"/>
    <s v="2026"/>
    <s v=""/>
  </r>
  <r>
    <s v="27321-23"/>
    <n v="0"/>
    <n v="0"/>
    <n v="0"/>
    <s v="METSO - 152"/>
    <s v="MANTA HP5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1-31T00:00:00"/>
    <m/>
    <n v="5"/>
    <s v=""/>
    <s v="jan"/>
    <s v="2026"/>
    <s v=""/>
  </r>
  <r>
    <s v="27321-23"/>
    <n v="0"/>
    <n v="0"/>
    <n v="0"/>
    <s v="METSO - 152"/>
    <s v="MANTA HP5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2-01T00:00:00"/>
    <m/>
    <n v="5"/>
    <s v=""/>
    <s v="fev"/>
    <s v="2026"/>
    <s v=""/>
  </r>
  <r>
    <s v="27321-23"/>
    <n v="0"/>
    <n v="0"/>
    <n v="0"/>
    <s v="METSO - 152"/>
    <s v="MANTA HP5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321-24"/>
    <n v="0"/>
    <n v="0"/>
    <n v="0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1-28T00:00:00"/>
    <m/>
    <n v="5"/>
    <s v=""/>
    <s v="jan"/>
    <s v="2026"/>
    <s v=""/>
  </r>
  <r>
    <s v="27321-24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1-29T00:00:00"/>
    <m/>
    <n v="5"/>
    <s v=""/>
    <s v="jan"/>
    <s v="2026"/>
    <s v=""/>
  </r>
  <r>
    <s v="27321-24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1-30T00:00:00"/>
    <m/>
    <n v="5"/>
    <s v=""/>
    <s v="jan"/>
    <s v="2026"/>
    <s v=""/>
  </r>
  <r>
    <s v="27321-24"/>
    <n v="0"/>
    <n v="0"/>
    <n v="0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371-1"/>
    <n v="0"/>
    <n v="0"/>
    <n v="0"/>
    <s v="METSO - 152"/>
    <s v="MANTA HP5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2-20T00:00:00"/>
    <m/>
    <n v="8"/>
    <s v=""/>
    <s v="fev"/>
    <s v="2026"/>
    <s v=""/>
  </r>
  <r>
    <s v="27371-1"/>
    <n v="0"/>
    <n v="0"/>
    <n v="0"/>
    <s v="METSO - 152"/>
    <s v="MANTA HP5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2-21T00:00:00"/>
    <m/>
    <n v="8"/>
    <s v=""/>
    <s v="fev"/>
    <s v="2026"/>
    <s v=""/>
  </r>
  <r>
    <s v="27371-1"/>
    <n v="0"/>
    <n v="0"/>
    <n v="0"/>
    <s v="METSO - 152"/>
    <s v="MANTA HP5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2-22T00:00:00"/>
    <m/>
    <n v="8"/>
    <s v=""/>
    <s v="fev"/>
    <s v="2026"/>
    <s v=""/>
  </r>
  <r>
    <s v="27371-1"/>
    <n v="0"/>
    <n v="0"/>
    <n v="0"/>
    <s v="METSO - 152"/>
    <s v="MANTA HP5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371-2"/>
    <n v="0"/>
    <n v="0"/>
    <n v="0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2-20T00:00:00"/>
    <m/>
    <n v="8"/>
    <s v=""/>
    <s v="fev"/>
    <s v="2026"/>
    <s v=""/>
  </r>
  <r>
    <s v="27371-2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2-21T00:00:00"/>
    <m/>
    <n v="8"/>
    <s v=""/>
    <s v="fev"/>
    <s v="2026"/>
    <s v=""/>
  </r>
  <r>
    <s v="27371-2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2-22T00:00:00"/>
    <m/>
    <n v="8"/>
    <s v=""/>
    <s v="fev"/>
    <s v="2026"/>
    <s v=""/>
  </r>
  <r>
    <s v="27371-2"/>
    <n v="0"/>
    <n v="0"/>
    <n v="0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373-1"/>
    <n v="0"/>
    <n v="0"/>
    <n v="0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2-20T00:00:00"/>
    <m/>
    <n v="8"/>
    <s v=""/>
    <s v="fev"/>
    <s v="2026"/>
    <s v=""/>
  </r>
  <r>
    <s v="27373-1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2-21T00:00:00"/>
    <m/>
    <n v="8"/>
    <s v=""/>
    <s v="fev"/>
    <s v="2026"/>
    <s v=""/>
  </r>
  <r>
    <s v="27373-1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2-22T00:00:00"/>
    <m/>
    <n v="8"/>
    <s v=""/>
    <s v="fev"/>
    <s v="2026"/>
    <s v=""/>
  </r>
  <r>
    <s v="27373-1"/>
    <n v="0"/>
    <n v="0"/>
    <n v="0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374-1"/>
    <n v="0"/>
    <n v="0"/>
    <n v="0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2-20T00:00:00"/>
    <m/>
    <n v="8"/>
    <s v=""/>
    <s v="fev"/>
    <s v="2026"/>
    <s v=""/>
  </r>
  <r>
    <s v="27374-1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2-21T00:00:00"/>
    <m/>
    <n v="8"/>
    <s v=""/>
    <s v="fev"/>
    <s v="2026"/>
    <s v=""/>
  </r>
  <r>
    <s v="27374-1"/>
    <n v="0"/>
    <n v="0"/>
    <n v="0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2-22T00:00:00"/>
    <m/>
    <n v="8"/>
    <s v=""/>
    <s v="fev"/>
    <s v="2026"/>
    <s v=""/>
  </r>
  <r>
    <s v="27374-1"/>
    <n v="0"/>
    <n v="0"/>
    <n v="0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3-20T00:00:00"/>
    <m/>
    <n v="12"/>
    <s v=""/>
    <s v="mar"/>
    <s v="2026"/>
    <s v=""/>
  </r>
  <r>
    <s v="27419-1"/>
    <s v="PV"/>
    <n v="2122"/>
    <n v="1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3-27T00:00:00"/>
    <m/>
    <n v="13"/>
    <s v=""/>
    <s v="mar"/>
    <s v="2026"/>
    <s v=""/>
  </r>
  <r>
    <s v="27419-1"/>
    <s v="PV"/>
    <n v="2122"/>
    <n v="1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3-28T00:00:00"/>
    <m/>
    <n v="13"/>
    <s v=""/>
    <s v="mar"/>
    <s v="2026"/>
    <s v=""/>
  </r>
  <r>
    <s v="27419-1"/>
    <s v="PV"/>
    <n v="2122"/>
    <n v="1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3-29T00:00:00"/>
    <m/>
    <n v="13"/>
    <s v=""/>
    <s v="mar"/>
    <s v="2026"/>
    <s v=""/>
  </r>
  <r>
    <s v="27419-1"/>
    <s v="PV"/>
    <n v="2122"/>
    <n v="1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19-2"/>
    <s v="PV"/>
    <n v="2122"/>
    <n v="2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n v="1"/>
    <d v="2026-03-11T00:00:00"/>
    <m/>
    <n v="11"/>
    <s v=""/>
    <s v="mar"/>
    <s v="2026"/>
    <s v=""/>
  </r>
  <r>
    <s v="27419-2"/>
    <s v="PV"/>
    <n v="2122"/>
    <n v="2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3-12T00:00:00"/>
    <m/>
    <n v="11"/>
    <s v=""/>
    <s v="mar"/>
    <s v="2026"/>
    <s v=""/>
  </r>
  <r>
    <s v="27419-2"/>
    <s v="PV"/>
    <n v="2122"/>
    <n v="2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3-13T00:00:00"/>
    <m/>
    <n v="11"/>
    <s v=""/>
    <s v="mar"/>
    <s v="2026"/>
    <s v=""/>
  </r>
  <r>
    <s v="27419-2"/>
    <s v="PV"/>
    <n v="2122"/>
    <n v="2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19-3"/>
    <s v="PV"/>
    <n v="2122"/>
    <n v="3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m/>
    <d v="2026-03-27T00:00:00"/>
    <m/>
    <n v="13"/>
    <s v=""/>
    <s v="mar"/>
    <s v="2026"/>
    <s v=""/>
  </r>
  <r>
    <s v="27419-3"/>
    <s v="PV"/>
    <n v="2122"/>
    <n v="3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3-28T00:00:00"/>
    <m/>
    <n v="13"/>
    <s v=""/>
    <s v="mar"/>
    <s v="2026"/>
    <s v=""/>
  </r>
  <r>
    <s v="27419-3"/>
    <s v="PV"/>
    <n v="2122"/>
    <n v="3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3-29T00:00:00"/>
    <m/>
    <n v="13"/>
    <s v=""/>
    <s v="mar"/>
    <s v="2026"/>
    <s v=""/>
  </r>
  <r>
    <s v="27419-3"/>
    <s v="PV"/>
    <n v="2122"/>
    <n v="3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31-4"/>
    <s v="PV"/>
    <n v="2122"/>
    <n v="4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m/>
    <d v="2026-04-14T00:00:00"/>
    <m/>
    <n v="16"/>
    <s v=""/>
    <s v="abr"/>
    <s v="2026"/>
    <s v=""/>
  </r>
  <r>
    <s v="27431-4"/>
    <s v="PV"/>
    <n v="2122"/>
    <n v="4"/>
    <s v="METSO - 152"/>
    <s v="MANTA HP400"/>
    <s v="PC"/>
    <s v="152651-11"/>
    <n v="1"/>
    <x v="6"/>
    <s v="VI"/>
    <m/>
    <n v="11"/>
    <s v="Novo"/>
    <m/>
    <s v="HP400"/>
    <s v=""/>
    <s v="USINAGEM"/>
    <x v="22"/>
    <n v="124"/>
    <s v="TORNO VERT. WEBSTER BENNETT - [124]"/>
    <n v="12.5"/>
    <m/>
    <d v="2026-04-03T00:00:00"/>
    <m/>
    <n v="14"/>
    <s v=""/>
    <s v="abr"/>
    <s v="2026"/>
    <s v=""/>
  </r>
  <r>
    <s v="27431-4"/>
    <s v="PV"/>
    <n v="2122"/>
    <n v="4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4-04T00:00:00"/>
    <m/>
    <n v="14"/>
    <s v=""/>
    <s v="abr"/>
    <s v="2026"/>
    <s v=""/>
  </r>
  <r>
    <s v="27431-4"/>
    <s v="PV"/>
    <n v="2122"/>
    <n v="4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5-07T00:00:00"/>
    <m/>
    <n v="19"/>
    <s v=""/>
    <s v="mai"/>
    <s v="2026"/>
    <s v=""/>
  </r>
  <r>
    <s v="27431-5"/>
    <s v="PV"/>
    <n v="2122"/>
    <n v="5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m/>
    <d v="2026-04-14T00:00:00"/>
    <m/>
    <n v="16"/>
    <s v=""/>
    <s v="abr"/>
    <s v="2026"/>
    <s v=""/>
  </r>
  <r>
    <s v="27431-5"/>
    <s v="PV"/>
    <n v="2122"/>
    <n v="5"/>
    <s v="METSO - 152"/>
    <s v="MANTA HP400"/>
    <s v="PC"/>
    <s v="152651-11"/>
    <n v="1"/>
    <x v="6"/>
    <s v="VI"/>
    <m/>
    <n v="11"/>
    <s v="Novo"/>
    <m/>
    <s v="HP400"/>
    <s v=""/>
    <s v="USINAGEM"/>
    <x v="22"/>
    <n v="124"/>
    <s v="TORNO VERT. WEBSTER BENNETT - [124]"/>
    <n v="12.5"/>
    <m/>
    <d v="2026-04-03T00:00:00"/>
    <m/>
    <n v="14"/>
    <s v=""/>
    <s v="abr"/>
    <s v="2026"/>
    <s v=""/>
  </r>
  <r>
    <s v="27431-5"/>
    <s v="PV"/>
    <n v="2122"/>
    <n v="5"/>
    <s v="METSO - 152"/>
    <s v="MANTA HP400"/>
    <s v="PC"/>
    <s v="152651-11"/>
    <n v="1"/>
    <x v="6"/>
    <s v="VI"/>
    <m/>
    <n v="11"/>
    <s v="Novo"/>
    <m/>
    <s v="HP400"/>
    <s v=""/>
    <s v="USINAGEM"/>
    <x v="20"/>
    <n v="74"/>
    <s v="MONTAGEM (PREPARADOR DE PEÇA)-74"/>
    <n v="0.41666666666666669"/>
    <m/>
    <d v="2026-04-04T00:00:00"/>
    <m/>
    <n v="14"/>
    <s v=""/>
    <s v="abr"/>
    <s v="2026"/>
    <s v=""/>
  </r>
  <r>
    <s v="27431-5"/>
    <s v="PV"/>
    <n v="2122"/>
    <n v="5"/>
    <s v="METSO - 152"/>
    <s v="MANTA HP400"/>
    <s v="PC"/>
    <s v="152651-11"/>
    <n v="1"/>
    <x v="6"/>
    <s v="VI"/>
    <m/>
    <n v="11"/>
    <s v="Novo"/>
    <m/>
    <m/>
    <s v=""/>
    <s v="EXPEDIÇÃO"/>
    <x v="6"/>
    <n v="2"/>
    <s v="EXPEDIÇÃO"/>
    <n v="1"/>
    <m/>
    <d v="2026-05-07T00:00:00"/>
    <m/>
    <n v="19"/>
    <s v=""/>
    <s v="mai"/>
    <s v="2026"/>
    <s v=""/>
  </r>
  <r>
    <s v="27431-6"/>
    <s v="PV"/>
    <n v="2123"/>
    <n v="1"/>
    <s v="METSO - 152"/>
    <s v="MANTA HP400"/>
    <s v="PC"/>
    <s v="152651-11"/>
    <n v="1"/>
    <x v="6"/>
    <s v="VI"/>
    <m/>
    <n v="11"/>
    <s v="Novo"/>
    <m/>
    <m/>
    <s v=""/>
    <s v="FUNDIÇÃO"/>
    <x v="0"/>
    <n v="1"/>
    <s v="FUNDIÇÃO MORENO"/>
    <n v="1"/>
    <m/>
    <d v="2026-04-14T00:00:00"/>
    <m/>
    <n v="16"/>
    <s v=""/>
    <s v="abr"/>
    <s v="2026"/>
    <s v=""/>
  </r>
  <r>
    <s v="27431-6"/>
    <s v="PV"/>
    <n v="2123"/>
    <n v="1"/>
    <s v="METSO - 152"/>
    <s v="MANTA HP400"/>
    <s v="PC"/>
    <s v="152651-11"/>
    <n v="1"/>
    <x v="6"/>
    <s v="VI"/>
    <m/>
    <n v="11"/>
    <s v="Novo"/>
    <m/>
    <s v="HP400"/>
    <s v=""/>
    <s v="USINAGEM"/>
    <x v="22"/>
    <n v="395"/>
    <s v="TORNO VERT. SCHIESS KZ-200   2000 - [395]"/>
    <n v="12.5"/>
    <m/>
    <d v="2026-04-15T00:00:00"/>
    <m/>
    <n v="16"/>
    <s v=""/>
    <s v="abr"/>
    <s v="2026"/>
    <s v=""/>
  </r>
  <r>
    <s v="27431-6"/>
    <s v="PV"/>
    <n v="2123"/>
    <n v="1"/>
    <s v="METSO - 152"/>
    <s v="MANTA HP400"/>
    <s v="PC"/>
    <s v="152651-292"/>
    <n v="1"/>
    <x v="6"/>
    <s v="VI"/>
    <m/>
    <n v="292"/>
    <s v="Novo"/>
    <m/>
    <s v="HP400"/>
    <s v=""/>
    <s v="USINAGEM"/>
    <x v="20"/>
    <n v="74"/>
    <s v="MONTAGEM (PREPARADOR DE PEÇA)-74"/>
    <n v="0.41666666666666669"/>
    <m/>
    <d v="2026-04-16T00:00:00"/>
    <m/>
    <n v="16"/>
    <s v=""/>
    <s v="abr"/>
    <s v="2026"/>
    <s v=""/>
  </r>
  <r>
    <s v="27431-6"/>
    <s v="PV"/>
    <n v="2123"/>
    <n v="1"/>
    <s v="METSO - 152"/>
    <s v="MANTA HP400"/>
    <s v="PC"/>
    <s v="152651-292"/>
    <n v="1"/>
    <x v="6"/>
    <s v="VI"/>
    <m/>
    <n v="292"/>
    <s v="Novo"/>
    <m/>
    <m/>
    <s v=""/>
    <s v="EXPEDIÇÃO"/>
    <x v="6"/>
    <n v="2"/>
    <s v="EXPEDIÇÃO"/>
    <n v="1"/>
    <m/>
    <d v="2026-05-07T00:00:00"/>
    <m/>
    <n v="19"/>
    <s v=""/>
    <s v="mai"/>
    <s v="2026"/>
    <s v=""/>
  </r>
  <r>
    <s v="27142-4"/>
    <s v="PV"/>
    <n v="2146"/>
    <n v="1"/>
    <s v="METSO - 152"/>
    <s v="MANTA HP400"/>
    <s v="PC"/>
    <s v="152651-292"/>
    <n v="1"/>
    <x v="6"/>
    <s v="VI"/>
    <m/>
    <n v="292"/>
    <s v="Novo"/>
    <m/>
    <m/>
    <s v=""/>
    <s v="FUNDIÇÃO"/>
    <x v="0"/>
    <n v="1"/>
    <s v="FUNDIÇÃO MORENO"/>
    <n v="1"/>
    <m/>
    <d v="2026-04-30T00:00:00"/>
    <m/>
    <n v="18"/>
    <s v=""/>
    <s v="abr"/>
    <s v="2026"/>
    <s v=""/>
  </r>
  <r>
    <s v="27142-4"/>
    <s v="PV"/>
    <n v="2146"/>
    <n v="1"/>
    <s v="METSO - 152"/>
    <s v="MANTA HP400"/>
    <s v="PC"/>
    <s v="152651-292"/>
    <n v="1"/>
    <x v="6"/>
    <s v="VI"/>
    <m/>
    <n v="292"/>
    <s v="Novo"/>
    <m/>
    <s v="HP400"/>
    <s v=""/>
    <s v="USINAGEM"/>
    <x v="22"/>
    <n v="395"/>
    <s v="TORNO VERT. SCHIESS KZ-200   2000 - [395]"/>
    <n v="12.5"/>
    <m/>
    <d v="2026-05-01T00:00:00"/>
    <m/>
    <n v="18"/>
    <s v=""/>
    <s v="mai"/>
    <s v="2026"/>
    <s v=""/>
  </r>
  <r>
    <s v="27142-4"/>
    <s v="PV"/>
    <n v="2146"/>
    <n v="1"/>
    <s v="METSO - 152"/>
    <s v="MANTA HP400"/>
    <s v="PC"/>
    <s v="152651-292"/>
    <n v="1"/>
    <x v="6"/>
    <s v="VI"/>
    <m/>
    <n v="292"/>
    <s v="Novo"/>
    <m/>
    <s v="HP400"/>
    <s v=""/>
    <s v="USINAGEM"/>
    <x v="20"/>
    <n v="74"/>
    <s v="MONTAGEM (PREPARADOR DE PEÇA)-74"/>
    <n v="0.41666666666666669"/>
    <m/>
    <d v="2026-05-02T00:00:00"/>
    <m/>
    <n v="18"/>
    <s v=""/>
    <s v="mai"/>
    <s v="2026"/>
    <s v=""/>
  </r>
  <r>
    <s v="27142-4"/>
    <s v="PV"/>
    <n v="2146"/>
    <n v="1"/>
    <s v="METSO - 152"/>
    <s v="MANTA HP400"/>
    <s v="PC"/>
    <s v="152651-293"/>
    <n v="1"/>
    <x v="6"/>
    <s v="VI"/>
    <m/>
    <n v="293"/>
    <s v="Novo"/>
    <m/>
    <m/>
    <s v=""/>
    <s v="EXPEDIÇÃO"/>
    <x v="6"/>
    <n v="2"/>
    <s v="EXPEDIÇÃO"/>
    <n v="1"/>
    <m/>
    <d v="2026-05-30T00:00:00"/>
    <m/>
    <n v="22"/>
    <s v=""/>
    <s v="mai"/>
    <s v="2026"/>
    <s v=""/>
  </r>
  <r>
    <s v="27449-1"/>
    <s v="PV"/>
    <n v="2146"/>
    <n v="2"/>
    <s v="METSO - 152"/>
    <s v="MANTA HP400"/>
    <s v="PC"/>
    <s v="152651-293"/>
    <n v="1"/>
    <x v="6"/>
    <s v="VI"/>
    <m/>
    <n v="293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49-1"/>
    <s v="PV"/>
    <n v="2146"/>
    <n v="2"/>
    <s v="METSO - 152"/>
    <s v="MANTA HP400"/>
    <s v="PC"/>
    <s v="152651-293"/>
    <n v="1"/>
    <x v="6"/>
    <s v="VI"/>
    <m/>
    <n v="293"/>
    <s v="Novo"/>
    <m/>
    <s v="HP400"/>
    <s v=""/>
    <s v="USINAGEM"/>
    <x v="22"/>
    <n v="395"/>
    <s v="TORNO VERT. SCHIESS KZ-200   2000 - [395]"/>
    <n v="12.5"/>
    <m/>
    <d v="2026-04-11T00:00:00"/>
    <m/>
    <n v="15"/>
    <s v=""/>
    <s v="abr"/>
    <s v="2026"/>
    <s v=""/>
  </r>
  <r>
    <s v="27449-1"/>
    <s v="PV"/>
    <n v="2146"/>
    <n v="2"/>
    <s v="METSO - 152"/>
    <s v="MANTA HP400"/>
    <s v="PC"/>
    <s v="152651-293"/>
    <n v="1"/>
    <x v="6"/>
    <s v="VI"/>
    <m/>
    <n v="293"/>
    <s v="Novo"/>
    <m/>
    <s v="HP400"/>
    <s v=""/>
    <s v="USINAGEM"/>
    <x v="20"/>
    <n v="74"/>
    <s v="MONTAGEM (PREPARADOR DE PEÇA)-74"/>
    <n v="0.41666666666666669"/>
    <m/>
    <d v="2026-04-12T00:00:00"/>
    <m/>
    <n v="15"/>
    <s v=""/>
    <s v="abr"/>
    <s v="2026"/>
    <s v=""/>
  </r>
  <r>
    <s v="27449-1"/>
    <s v="PV"/>
    <n v="2146"/>
    <n v="2"/>
    <s v="METSO - 152"/>
    <s v="MANTA HP400"/>
    <s v="PC"/>
    <s v="152651-293"/>
    <n v="1"/>
    <x v="6"/>
    <s v="VI"/>
    <m/>
    <n v="293"/>
    <s v="Novo"/>
    <m/>
    <m/>
    <s v=""/>
    <s v="EXPEDIÇÃO"/>
    <x v="6"/>
    <n v="2"/>
    <s v="EXPEDIÇÃO"/>
    <n v="1"/>
    <m/>
    <d v="2026-06-01T00:00:00"/>
    <m/>
    <n v="23"/>
    <s v=""/>
    <s v="jun"/>
    <s v="2026"/>
    <s v=""/>
  </r>
  <r>
    <s v="27449-2"/>
    <s v="PV"/>
    <n v="2146"/>
    <n v="3"/>
    <s v="METSO - 152"/>
    <s v="MANTA HP400"/>
    <s v="PC"/>
    <s v="152651-294"/>
    <n v="1"/>
    <x v="6"/>
    <s v="VI"/>
    <m/>
    <n v="294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49-2"/>
    <s v="PV"/>
    <n v="2146"/>
    <n v="3"/>
    <s v="METSO - 152"/>
    <s v="MANTA HP400"/>
    <s v="PC"/>
    <s v="152651-294"/>
    <n v="1"/>
    <x v="6"/>
    <s v="VI"/>
    <m/>
    <n v="294"/>
    <s v="Novo"/>
    <m/>
    <s v="HP400"/>
    <s v=""/>
    <s v="USINAGEM"/>
    <x v="22"/>
    <n v="395"/>
    <s v="TORNO VERT. SCHIESS KZ-200   2000 - [395]"/>
    <n v="12.5"/>
    <m/>
    <d v="2026-04-11T00:00:00"/>
    <m/>
    <n v="15"/>
    <s v=""/>
    <s v="abr"/>
    <s v="2026"/>
    <s v=""/>
  </r>
  <r>
    <s v="27449-2"/>
    <s v="PV"/>
    <n v="2146"/>
    <n v="3"/>
    <s v="METSO - 152"/>
    <s v="MANTA HP400"/>
    <s v="PC"/>
    <s v="152651-294"/>
    <n v="1"/>
    <x v="6"/>
    <s v="VI"/>
    <m/>
    <n v="294"/>
    <s v="Novo"/>
    <m/>
    <s v="HP400"/>
    <s v=""/>
    <s v="USINAGEM"/>
    <x v="20"/>
    <n v="74"/>
    <s v="MONTAGEM (PREPARADOR DE PEÇA)-74"/>
    <n v="0.41666666666666669"/>
    <m/>
    <d v="2026-04-12T00:00:00"/>
    <m/>
    <n v="15"/>
    <s v=""/>
    <s v="abr"/>
    <s v="2026"/>
    <s v=""/>
  </r>
  <r>
    <s v="27449-2"/>
    <s v="PV"/>
    <n v="2146"/>
    <n v="3"/>
    <s v="METSO - 152"/>
    <s v="MANTA HP400"/>
    <s v="PC"/>
    <s v="152651-294"/>
    <n v="1"/>
    <x v="6"/>
    <s v="VI"/>
    <m/>
    <n v="294"/>
    <s v="Novo"/>
    <m/>
    <m/>
    <s v=""/>
    <s v="EXPEDIÇÃO"/>
    <x v="6"/>
    <n v="2"/>
    <s v="EXPEDIÇÃO"/>
    <n v="1"/>
    <m/>
    <d v="2026-06-01T00:00:00"/>
    <m/>
    <n v="23"/>
    <s v=""/>
    <s v="jun"/>
    <s v="2026"/>
    <s v=""/>
  </r>
  <r>
    <s v="27449-3"/>
    <s v="PV"/>
    <n v="2146"/>
    <n v="4"/>
    <s v="METSO - 152"/>
    <s v="MANTA HP400"/>
    <s v="PC"/>
    <s v="152651-294"/>
    <n v="1"/>
    <x v="6"/>
    <s v="VI"/>
    <m/>
    <n v="294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49-3"/>
    <s v="PV"/>
    <n v="2146"/>
    <n v="4"/>
    <s v="METSO - 152"/>
    <s v="MANTA HP400"/>
    <s v="PC"/>
    <s v="152651-295"/>
    <n v="1"/>
    <x v="6"/>
    <s v="VI"/>
    <m/>
    <n v="295"/>
    <s v="Novo"/>
    <m/>
    <s v="HP400"/>
    <s v=""/>
    <s v="USINAGEM"/>
    <x v="22"/>
    <n v="395"/>
    <s v="TORNO VERT. SCHIESS KZ-200   2000 - [395]"/>
    <n v="12.5"/>
    <m/>
    <d v="2026-04-11T00:00:00"/>
    <m/>
    <n v="15"/>
    <s v=""/>
    <s v="abr"/>
    <s v="2026"/>
    <s v=""/>
  </r>
  <r>
    <s v="27449-3"/>
    <s v="PV"/>
    <n v="2146"/>
    <n v="4"/>
    <s v="METSO - 152"/>
    <s v="MANTA HP400"/>
    <s v="PC"/>
    <s v="152651-295"/>
    <n v="1"/>
    <x v="6"/>
    <s v="VI"/>
    <m/>
    <n v="295"/>
    <s v="Novo"/>
    <m/>
    <s v="HP400"/>
    <s v=""/>
    <s v="USINAGEM"/>
    <x v="20"/>
    <n v="74"/>
    <s v="MONTAGEM (PREPARADOR DE PEÇA)-74"/>
    <n v="0.41666666666666669"/>
    <m/>
    <d v="2026-04-12T00:00:00"/>
    <m/>
    <n v="15"/>
    <s v=""/>
    <s v="abr"/>
    <s v="2026"/>
    <s v=""/>
  </r>
  <r>
    <s v="27449-3"/>
    <s v="PV"/>
    <n v="2146"/>
    <n v="4"/>
    <s v="METSO - 152"/>
    <s v="MANTA HP400"/>
    <s v="PC"/>
    <s v="152651-295"/>
    <n v="1"/>
    <x v="6"/>
    <s v="VI"/>
    <m/>
    <n v="295"/>
    <s v="Novo"/>
    <m/>
    <m/>
    <s v=""/>
    <s v="EXPEDIÇÃO"/>
    <x v="6"/>
    <n v="2"/>
    <s v="EXPEDIÇÃO"/>
    <n v="1"/>
    <m/>
    <d v="2026-06-01T00:00:00"/>
    <m/>
    <n v="23"/>
    <s v=""/>
    <s v="jun"/>
    <s v="2026"/>
    <s v=""/>
  </r>
  <r>
    <s v="27449-4"/>
    <s v="PV"/>
    <n v="2146"/>
    <n v="5"/>
    <s v="METSO - 152"/>
    <s v="MANTA HP400"/>
    <s v="PC"/>
    <s v="152651-295"/>
    <n v="1"/>
    <x v="6"/>
    <s v="VI"/>
    <m/>
    <n v="295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49-4"/>
    <s v="PV"/>
    <n v="2146"/>
    <n v="5"/>
    <s v="METSO - 152"/>
    <s v="MANTA HP400"/>
    <s v="PC"/>
    <s v="152651-295"/>
    <n v="1"/>
    <x v="6"/>
    <s v="VI"/>
    <m/>
    <n v="295"/>
    <s v="Novo"/>
    <m/>
    <s v="HP400"/>
    <s v=""/>
    <s v="USINAGEM"/>
    <x v="22"/>
    <n v="395"/>
    <s v="TORNO VERT. SCHIESS KZ-200   2000 - [395]"/>
    <n v="12.5"/>
    <m/>
    <d v="2026-04-11T00:00:00"/>
    <m/>
    <n v="15"/>
    <s v=""/>
    <s v="abr"/>
    <s v="2026"/>
    <s v=""/>
  </r>
  <r>
    <s v="27449-4"/>
    <s v="PV"/>
    <n v="2146"/>
    <n v="5"/>
    <s v="METSO - 152"/>
    <s v="MANTA HP400"/>
    <s v="PC"/>
    <s v="152651-296"/>
    <n v="1"/>
    <x v="6"/>
    <s v="VI"/>
    <m/>
    <n v="296"/>
    <s v="Novo"/>
    <m/>
    <s v="HP400"/>
    <s v=""/>
    <s v="USINAGEM"/>
    <x v="20"/>
    <n v="74"/>
    <s v="MONTAGEM (PREPARADOR DE PEÇA)-74"/>
    <n v="0.41666666666666669"/>
    <m/>
    <d v="2026-04-12T00:00:00"/>
    <m/>
    <n v="15"/>
    <s v=""/>
    <s v="abr"/>
    <s v="2026"/>
    <s v=""/>
  </r>
  <r>
    <s v="27449-4"/>
    <s v="PV"/>
    <n v="2146"/>
    <n v="5"/>
    <s v="METSO - 152"/>
    <s v="MANTA HP400"/>
    <s v="PC"/>
    <s v="152651-296"/>
    <n v="1"/>
    <x v="6"/>
    <s v="VI"/>
    <m/>
    <n v="296"/>
    <s v="Novo"/>
    <m/>
    <m/>
    <s v=""/>
    <s v="EXPEDIÇÃO"/>
    <x v="6"/>
    <n v="2"/>
    <s v="EXPEDIÇÃO"/>
    <n v="1"/>
    <m/>
    <d v="2026-06-01T00:00:00"/>
    <m/>
    <n v="23"/>
    <s v=""/>
    <s v="jun"/>
    <s v="2026"/>
    <s v=""/>
  </r>
  <r>
    <s v="27448-1"/>
    <s v="PV"/>
    <n v="2145"/>
    <n v="1"/>
    <s v="METSO - 152"/>
    <s v="MANTA HP400"/>
    <s v="PC"/>
    <s v="152651-296"/>
    <n v="1"/>
    <x v="6"/>
    <s v="VI"/>
    <m/>
    <n v="296"/>
    <s v="Novo"/>
    <m/>
    <m/>
    <s v=""/>
    <s v="FUNDIÇÃO"/>
    <x v="0"/>
    <n v="1"/>
    <s v="FUNDIÇÃO MORENO"/>
    <n v="1"/>
    <m/>
    <d v="2026-04-20T00:00:00"/>
    <m/>
    <n v="17"/>
    <s v=""/>
    <s v="abr"/>
    <s v="2026"/>
    <s v=""/>
  </r>
  <r>
    <s v="27448-1"/>
    <s v="PV"/>
    <n v="2145"/>
    <n v="1"/>
    <s v="METSO - 152"/>
    <s v="MANTA HP400"/>
    <s v="PC"/>
    <s v="152651-296"/>
    <n v="1"/>
    <x v="6"/>
    <s v="VI"/>
    <m/>
    <n v="296"/>
    <s v="Novo"/>
    <m/>
    <s v="HP400"/>
    <s v=""/>
    <s v="USINAGEM"/>
    <x v="22"/>
    <n v="395"/>
    <s v="TORNO VERT. SCHIESS KZ-200   2000 - [395]"/>
    <n v="12.5"/>
    <m/>
    <d v="2026-04-21T00:00:00"/>
    <m/>
    <n v="17"/>
    <s v=""/>
    <s v="abr"/>
    <s v="2026"/>
    <s v=""/>
  </r>
  <r>
    <s v="27448-1"/>
    <s v="PV"/>
    <n v="2145"/>
    <n v="1"/>
    <s v="METSO - 152"/>
    <s v="MANTA HP400"/>
    <s v="PC"/>
    <s v="152651-296"/>
    <n v="1"/>
    <x v="6"/>
    <s v="VI"/>
    <m/>
    <n v="296"/>
    <s v="Novo"/>
    <m/>
    <s v="HP400"/>
    <s v=""/>
    <s v="USINAGEM"/>
    <x v="20"/>
    <n v="74"/>
    <s v="MONTAGEM (PREPARADOR DE PEÇA)-74"/>
    <n v="0.41666666666666669"/>
    <m/>
    <d v="2026-04-22T00:00:00"/>
    <m/>
    <n v="17"/>
    <s v=""/>
    <s v="abr"/>
    <s v="2026"/>
    <s v=""/>
  </r>
  <r>
    <s v="27448-1"/>
    <s v="PV"/>
    <n v="2145"/>
    <n v="1"/>
    <s v="METSO - 152"/>
    <s v="MANTA HP400"/>
    <s v="PC"/>
    <s v="152651-297"/>
    <n v="1"/>
    <x v="6"/>
    <s v="VI"/>
    <m/>
    <n v="297"/>
    <s v="Novo"/>
    <m/>
    <m/>
    <s v=""/>
    <s v="EXPEDIÇÃO"/>
    <x v="6"/>
    <n v="2"/>
    <s v="EXPEDIÇÃO"/>
    <n v="1"/>
    <m/>
    <d v="2026-06-10T00:00:00"/>
    <m/>
    <n v="24"/>
    <s v=""/>
    <s v="jun"/>
    <s v="2026"/>
    <s v=""/>
  </r>
  <r>
    <s v="27448-2"/>
    <s v="PV"/>
    <n v="2145"/>
    <n v="2"/>
    <s v="METSO - 152"/>
    <s v="MANTA HP400"/>
    <s v="PC"/>
    <s v="152651-297"/>
    <n v="1"/>
    <x v="6"/>
    <s v="VI"/>
    <m/>
    <n v="297"/>
    <s v="Novo"/>
    <m/>
    <m/>
    <s v=""/>
    <s v="FUNDIÇÃO"/>
    <x v="0"/>
    <n v="1"/>
    <s v="FUNDIÇÃO MORENO"/>
    <n v="1"/>
    <m/>
    <d v="2026-04-20T00:00:00"/>
    <m/>
    <n v="17"/>
    <s v=""/>
    <s v="abr"/>
    <s v="2026"/>
    <s v=""/>
  </r>
  <r>
    <s v="27448-2"/>
    <s v="PV"/>
    <n v="2145"/>
    <n v="2"/>
    <s v="METSO - 152"/>
    <s v="MANTA HP400"/>
    <s v="PC"/>
    <s v="152651-297"/>
    <n v="1"/>
    <x v="6"/>
    <s v="VI"/>
    <m/>
    <n v="297"/>
    <s v="Novo"/>
    <m/>
    <s v="HP400"/>
    <s v=""/>
    <s v="USINAGEM"/>
    <x v="22"/>
    <n v="395"/>
    <s v="TORNO VERT. SCHIESS KZ-200   2000 - [395]"/>
    <n v="12.5"/>
    <m/>
    <d v="2026-04-21T00:00:00"/>
    <m/>
    <n v="17"/>
    <s v=""/>
    <s v="abr"/>
    <s v="2026"/>
    <s v=""/>
  </r>
  <r>
    <s v="27448-2"/>
    <s v="PV"/>
    <n v="2145"/>
    <n v="2"/>
    <s v="METSO - 152"/>
    <s v="MANTA HP400"/>
    <s v="PC"/>
    <s v="152651-297"/>
    <n v="1"/>
    <x v="6"/>
    <s v="VI"/>
    <m/>
    <n v="297"/>
    <s v="Novo"/>
    <m/>
    <s v="HP400"/>
    <s v=""/>
    <s v="USINAGEM"/>
    <x v="20"/>
    <n v="74"/>
    <s v="MONTAGEM (PREPARADOR DE PEÇA)-74"/>
    <n v="0.41666666666666669"/>
    <m/>
    <d v="2026-04-22T00:00:00"/>
    <m/>
    <n v="17"/>
    <s v=""/>
    <s v="abr"/>
    <s v="2026"/>
    <s v=""/>
  </r>
  <r>
    <s v="27448-2"/>
    <s v="PV"/>
    <n v="2145"/>
    <n v="2"/>
    <s v="METSO - 152"/>
    <s v="MANTA HP400"/>
    <s v="PC"/>
    <s v="152651-297"/>
    <n v="1"/>
    <x v="6"/>
    <s v="VI"/>
    <m/>
    <n v="297"/>
    <s v="Novo"/>
    <m/>
    <m/>
    <s v=""/>
    <s v="EXPEDIÇÃO"/>
    <x v="6"/>
    <n v="2"/>
    <s v="EXPEDIÇÃO"/>
    <n v="1"/>
    <m/>
    <d v="2026-06-10T00:00:00"/>
    <m/>
    <n v="24"/>
    <s v=""/>
    <s v="jun"/>
    <s v="2026"/>
    <s v=""/>
  </r>
  <r>
    <s v="27448-3"/>
    <s v="PV"/>
    <n v="2145"/>
    <n v="3"/>
    <s v="METSO - 152"/>
    <s v="MANTA HP400"/>
    <s v="PC"/>
    <s v="152651-298"/>
    <n v="1"/>
    <x v="6"/>
    <s v="VI"/>
    <m/>
    <n v="298"/>
    <s v="Novo"/>
    <m/>
    <m/>
    <s v=""/>
    <s v="FUNDIÇÃO"/>
    <x v="0"/>
    <n v="1"/>
    <s v="FUNDIÇÃO MORENO"/>
    <n v="1"/>
    <m/>
    <d v="2026-04-20T00:00:00"/>
    <m/>
    <n v="17"/>
    <s v=""/>
    <s v="abr"/>
    <s v="2026"/>
    <s v=""/>
  </r>
  <r>
    <s v="27448-3"/>
    <s v="PV"/>
    <n v="2145"/>
    <n v="3"/>
    <s v="METSO - 152"/>
    <s v="MANTA HP400"/>
    <s v="PC"/>
    <s v="152651-298"/>
    <n v="1"/>
    <x v="6"/>
    <s v="VI"/>
    <m/>
    <n v="298"/>
    <s v="Novo"/>
    <m/>
    <s v="HP400"/>
    <s v=""/>
    <s v="USINAGEM"/>
    <x v="22"/>
    <n v="395"/>
    <s v="TORNO VERT. SCHIESS KZ-200   2000 - [395]"/>
    <n v="12.5"/>
    <m/>
    <d v="2026-04-21T00:00:00"/>
    <m/>
    <n v="17"/>
    <s v=""/>
    <s v="abr"/>
    <s v="2026"/>
    <s v=""/>
  </r>
  <r>
    <s v="27448-3"/>
    <s v="PV"/>
    <n v="2145"/>
    <n v="3"/>
    <s v="METSO - 152"/>
    <s v="MANTA HP400"/>
    <s v="PC"/>
    <s v="152651-298"/>
    <n v="1"/>
    <x v="6"/>
    <s v="VI"/>
    <m/>
    <n v="298"/>
    <s v="Novo"/>
    <m/>
    <s v="HP400"/>
    <s v=""/>
    <s v="USINAGEM"/>
    <x v="20"/>
    <n v="74"/>
    <s v="MONTAGEM (PREPARADOR DE PEÇA)-74"/>
    <n v="0.41666666666666669"/>
    <m/>
    <d v="2026-04-22T00:00:00"/>
    <m/>
    <n v="17"/>
    <s v=""/>
    <s v="abr"/>
    <s v="2026"/>
    <s v=""/>
  </r>
  <r>
    <s v="27448-3"/>
    <s v="PV"/>
    <n v="2145"/>
    <n v="3"/>
    <s v="METSO - 152"/>
    <s v="MANTA HP400"/>
    <s v="PC"/>
    <s v="152651-298"/>
    <n v="1"/>
    <x v="6"/>
    <s v="VI"/>
    <m/>
    <n v="298"/>
    <s v="Novo"/>
    <m/>
    <m/>
    <s v=""/>
    <s v="EXPEDIÇÃO"/>
    <x v="6"/>
    <n v="2"/>
    <s v="EXPEDIÇÃO"/>
    <n v="1"/>
    <m/>
    <d v="2026-06-10T00:00:00"/>
    <m/>
    <n v="24"/>
    <s v=""/>
    <s v="jun"/>
    <s v="2026"/>
    <s v=""/>
  </r>
  <r>
    <s v="27448-4"/>
    <s v="PV"/>
    <n v="2145"/>
    <n v="4"/>
    <s v="METSO - 152"/>
    <s v="MANTA HP400"/>
    <s v="PC"/>
    <s v="152651-298"/>
    <n v="1"/>
    <x v="6"/>
    <s v="VI"/>
    <m/>
    <n v="298"/>
    <s v="Novo"/>
    <m/>
    <m/>
    <s v=""/>
    <s v="FUNDIÇÃO"/>
    <x v="0"/>
    <n v="1"/>
    <s v="FUNDIÇÃO MORENO"/>
    <n v="1"/>
    <m/>
    <d v="2026-04-20T00:00:00"/>
    <m/>
    <n v="17"/>
    <s v=""/>
    <s v="abr"/>
    <s v="2026"/>
    <s v=""/>
  </r>
  <r>
    <s v="27448-4"/>
    <s v="PV"/>
    <n v="2145"/>
    <n v="4"/>
    <s v="METSO - 152"/>
    <s v="MANTA HP400"/>
    <s v="PC"/>
    <s v="152651-299"/>
    <n v="1"/>
    <x v="6"/>
    <s v="VI"/>
    <m/>
    <n v="299"/>
    <s v="Novo"/>
    <m/>
    <s v="HP400"/>
    <s v=""/>
    <s v="USINAGEM"/>
    <x v="22"/>
    <n v="395"/>
    <s v="TORNO VERT. SCHIESS KZ-200   2000 - [395]"/>
    <n v="12.5"/>
    <m/>
    <d v="2026-04-21T00:00:00"/>
    <m/>
    <n v="17"/>
    <s v=""/>
    <s v="abr"/>
    <s v="2026"/>
    <s v=""/>
  </r>
  <r>
    <s v="27448-4"/>
    <s v="PV"/>
    <n v="2145"/>
    <n v="4"/>
    <s v="METSO - 152"/>
    <s v="MANTA HP400"/>
    <s v="PC"/>
    <s v="152651-299"/>
    <n v="1"/>
    <x v="6"/>
    <s v="VI"/>
    <m/>
    <n v="299"/>
    <s v="Novo"/>
    <m/>
    <s v="HP400"/>
    <s v=""/>
    <s v="USINAGEM"/>
    <x v="20"/>
    <n v="74"/>
    <s v="MONTAGEM (PREPARADOR DE PEÇA)-74"/>
    <n v="0.41666666666666669"/>
    <m/>
    <d v="2026-04-22T00:00:00"/>
    <m/>
    <n v="17"/>
    <s v=""/>
    <s v="abr"/>
    <s v="2026"/>
    <s v=""/>
  </r>
  <r>
    <s v="27448-4"/>
    <s v="PV"/>
    <n v="2145"/>
    <n v="4"/>
    <s v="METSO - 152"/>
    <s v="MANTA HP400"/>
    <s v="PC"/>
    <s v="152651-299"/>
    <n v="1"/>
    <x v="6"/>
    <s v="VI"/>
    <m/>
    <n v="299"/>
    <s v="Novo"/>
    <m/>
    <m/>
    <s v=""/>
    <s v="EXPEDIÇÃO"/>
    <x v="6"/>
    <n v="2"/>
    <s v="EXPEDIÇÃO"/>
    <n v="1"/>
    <m/>
    <d v="2026-06-10T00:00:00"/>
    <m/>
    <n v="24"/>
    <s v=""/>
    <s v="jun"/>
    <s v="2026"/>
    <s v=""/>
  </r>
  <r>
    <s v="27380-1"/>
    <s v="PV"/>
    <n v="2144"/>
    <n v="1"/>
    <s v="METSO - 152"/>
    <s v="REVESTIMENTO HP350E"/>
    <s v="PC"/>
    <n v="152655"/>
    <n v="1"/>
    <x v="5"/>
    <s v="VI"/>
    <m/>
    <n v="299"/>
    <s v="Novo"/>
    <m/>
    <m/>
    <s v=""/>
    <s v="FUNDIÇÃO"/>
    <x v="0"/>
    <n v="1"/>
    <s v="FUNDIÇÃO MORENO"/>
    <n v="1"/>
    <n v="1"/>
    <d v="2026-02-25T00:00:00"/>
    <m/>
    <n v="9"/>
    <s v=""/>
    <s v="fev"/>
    <s v="2026"/>
    <s v=""/>
  </r>
  <r>
    <s v="27380-1"/>
    <s v="PV"/>
    <n v="2144"/>
    <n v="1"/>
    <s v="METSO - 152"/>
    <s v="REVESTIMENTO HP350E"/>
    <s v="PC"/>
    <n v="152655"/>
    <n v="1"/>
    <x v="5"/>
    <s v="VI"/>
    <m/>
    <n v="299"/>
    <s v="Novo"/>
    <m/>
    <s v="REVEST. HP300"/>
    <s v=""/>
    <s v="USINAGEM"/>
    <x v="21"/>
    <n v="395"/>
    <s v="TORNO VERT. SCHIESS KZ-200   2000 - [395]"/>
    <n v="7"/>
    <m/>
    <d v="2026-02-26T00:00:00"/>
    <m/>
    <n v="9"/>
    <s v=""/>
    <s v="fev"/>
    <s v="2026"/>
    <s v=""/>
  </r>
  <r>
    <s v="27380-1"/>
    <s v="PV"/>
    <n v="2144"/>
    <n v="1"/>
    <s v="METSO - 152"/>
    <s v="REVESTIMENTO HP350E"/>
    <s v="PC"/>
    <n v="152655"/>
    <n v="1"/>
    <x v="5"/>
    <s v="VI"/>
    <m/>
    <n v="300"/>
    <s v="Novo"/>
    <m/>
    <s v="REVEST. HP300"/>
    <s v=""/>
    <s v="USINAGEM"/>
    <x v="20"/>
    <n v="74"/>
    <s v="MONTAGEM (PREPARADOR DE PEÇA)-74"/>
    <n v="0.41666666666666669"/>
    <m/>
    <d v="2026-02-27T00:00:00"/>
    <m/>
    <n v="9"/>
    <s v=""/>
    <s v="fev"/>
    <s v="2026"/>
    <s v=""/>
  </r>
  <r>
    <s v="27380-1"/>
    <s v="PV"/>
    <n v="2144"/>
    <n v="1"/>
    <s v="METSO - 152"/>
    <s v="REVESTIMENTO HP350E"/>
    <s v="PC"/>
    <n v="152655"/>
    <n v="1"/>
    <x v="5"/>
    <s v="VI"/>
    <m/>
    <n v="300"/>
    <s v="Novo"/>
    <m/>
    <m/>
    <s v=""/>
    <s v="EXPEDIÇÃO"/>
    <x v="6"/>
    <n v="2"/>
    <s v="EXPEDIÇÃO"/>
    <n v="1"/>
    <m/>
    <d v="2026-04-15T00:00:00"/>
    <m/>
    <n v="16"/>
    <s v=""/>
    <s v="abr"/>
    <s v="2026"/>
    <s v=""/>
  </r>
  <r>
    <s v="27384-1"/>
    <s v="PV"/>
    <n v="2144"/>
    <n v="2"/>
    <s v="METSO - 152"/>
    <s v="REVESTIMENTO HP350E"/>
    <s v="PC"/>
    <n v="152655"/>
    <n v="1"/>
    <x v="5"/>
    <s v="VI"/>
    <m/>
    <n v="300"/>
    <s v="Novo"/>
    <m/>
    <m/>
    <s v=""/>
    <s v="FUNDIÇÃO"/>
    <x v="0"/>
    <n v="1"/>
    <s v="FUNDIÇÃO MORENO"/>
    <n v="1"/>
    <n v="1"/>
    <d v="2026-02-25T00:00:00"/>
    <m/>
    <n v="9"/>
    <s v=""/>
    <s v="fev"/>
    <s v="2026"/>
    <s v=""/>
  </r>
  <r>
    <s v="27384-1"/>
    <s v="PV"/>
    <n v="2144"/>
    <n v="2"/>
    <s v="METSO - 152"/>
    <s v="REVESTIMENTO HP350E"/>
    <s v="PC"/>
    <n v="152655"/>
    <n v="1"/>
    <x v="5"/>
    <s v="VI"/>
    <m/>
    <n v="300"/>
    <s v="Novo"/>
    <m/>
    <s v="REVEST. HP300"/>
    <s v=""/>
    <s v="USINAGEM"/>
    <x v="21"/>
    <n v="395"/>
    <s v="TORNO VERT. SCHIESS KZ-200   2000 - [395]"/>
    <n v="7"/>
    <m/>
    <d v="2026-02-26T00:00:00"/>
    <m/>
    <n v="9"/>
    <s v=""/>
    <s v="fev"/>
    <s v="2026"/>
    <s v=""/>
  </r>
  <r>
    <s v="27384-1"/>
    <s v="PV"/>
    <n v="2144"/>
    <n v="2"/>
    <s v="METSO - 152"/>
    <s v="REVESTIMENTO HP350E"/>
    <s v="PC"/>
    <n v="152655"/>
    <n v="1"/>
    <x v="5"/>
    <s v="VI"/>
    <m/>
    <n v="300"/>
    <s v="Novo"/>
    <m/>
    <s v="REVEST. HP300"/>
    <s v=""/>
    <s v="USINAGEM"/>
    <x v="20"/>
    <n v="74"/>
    <s v="MONTAGEM (PREPARADOR DE PEÇA)-74"/>
    <n v="0.41666666666666669"/>
    <m/>
    <d v="2026-02-27T00:00:00"/>
    <m/>
    <n v="9"/>
    <s v=""/>
    <s v="fev"/>
    <s v="2026"/>
    <s v=""/>
  </r>
  <r>
    <s v="27384-1"/>
    <s v="PV"/>
    <n v="2144"/>
    <n v="2"/>
    <s v="METSO - 152"/>
    <s v="REVESTIMENTO HP350E"/>
    <s v="PC"/>
    <n v="152655"/>
    <n v="1"/>
    <x v="5"/>
    <s v="VI"/>
    <m/>
    <n v="301"/>
    <s v="Novo"/>
    <m/>
    <m/>
    <s v=""/>
    <s v="EXPEDIÇÃO"/>
    <x v="6"/>
    <n v="2"/>
    <s v="EXPEDIÇÃO"/>
    <n v="1"/>
    <m/>
    <d v="2026-04-15T00:00:00"/>
    <m/>
    <n v="16"/>
    <s v=""/>
    <s v="abr"/>
    <s v="2026"/>
    <s v=""/>
  </r>
  <r>
    <s v="27386-1"/>
    <s v="PV"/>
    <n v="2121"/>
    <n v="2"/>
    <s v="METSO - 152"/>
    <s v="REVESTIMENTO HP350E"/>
    <s v="PC"/>
    <n v="152655"/>
    <n v="1"/>
    <x v="5"/>
    <s v="VI"/>
    <m/>
    <n v="301"/>
    <s v="Novo"/>
    <m/>
    <m/>
    <s v=""/>
    <s v="FUNDIÇÃO"/>
    <x v="0"/>
    <n v="1"/>
    <s v="FUNDIÇÃO MORENO"/>
    <n v="1"/>
    <n v="1"/>
    <d v="2026-02-25T00:00:00"/>
    <m/>
    <n v="9"/>
    <s v=""/>
    <s v="fev"/>
    <s v="2026"/>
    <s v=""/>
  </r>
  <r>
    <s v="27386-1"/>
    <s v="PV"/>
    <n v="2121"/>
    <n v="2"/>
    <s v="METSO - 152"/>
    <s v="REVESTIMENTO HP350E"/>
    <s v="PC"/>
    <n v="152655"/>
    <n v="1"/>
    <x v="5"/>
    <s v="VI"/>
    <m/>
    <n v="301"/>
    <s v="Novo"/>
    <m/>
    <s v="REVEST. HP300"/>
    <s v=""/>
    <s v="USINAGEM"/>
    <x v="21"/>
    <n v="395"/>
    <s v="TORNO VERT. SCHIESS KZ-200   2000 - [395]"/>
    <n v="7"/>
    <m/>
    <d v="2026-02-26T00:00:00"/>
    <m/>
    <n v="9"/>
    <s v=""/>
    <s v="fev"/>
    <s v="2026"/>
    <s v=""/>
  </r>
  <r>
    <s v="27386-1"/>
    <s v="PV"/>
    <n v="2121"/>
    <n v="2"/>
    <s v="METSO - 152"/>
    <s v="REVESTIMENTO HP350E"/>
    <s v="PC"/>
    <n v="152655"/>
    <n v="1"/>
    <x v="5"/>
    <s v="VI"/>
    <m/>
    <n v="301"/>
    <s v="Novo"/>
    <m/>
    <s v="REVEST. HP300"/>
    <s v=""/>
    <s v="USINAGEM"/>
    <x v="20"/>
    <n v="74"/>
    <s v="MONTAGEM (PREPARADOR DE PEÇA)-74"/>
    <n v="0.41666666666666669"/>
    <m/>
    <d v="2026-02-27T00:00:00"/>
    <m/>
    <n v="9"/>
    <s v=""/>
    <s v="fev"/>
    <s v="2026"/>
    <s v=""/>
  </r>
  <r>
    <s v="27386-1"/>
    <s v="PV"/>
    <n v="2121"/>
    <n v="2"/>
    <s v="METSO - 152"/>
    <s v="REVESTIMENTO HP350E"/>
    <s v="PC"/>
    <n v="152655"/>
    <n v="1"/>
    <x v="5"/>
    <s v="VI"/>
    <m/>
    <n v="301"/>
    <s v="Novo"/>
    <m/>
    <m/>
    <s v=""/>
    <s v="EXPEDIÇÃO"/>
    <x v="6"/>
    <n v="2"/>
    <s v="EXPEDIÇÃO"/>
    <n v="1"/>
    <m/>
    <d v="2026-04-15T00:00:00"/>
    <m/>
    <n v="16"/>
    <s v=""/>
    <s v="abr"/>
    <s v="2026"/>
    <s v=""/>
  </r>
  <r>
    <s v="27386-2"/>
    <s v="PV"/>
    <n v="2121"/>
    <n v="3"/>
    <s v="METSO - 152"/>
    <s v="REVESTIMENTO HP350E"/>
    <s v="PC"/>
    <n v="152655"/>
    <n v="1"/>
    <x v="5"/>
    <s v="VI"/>
    <m/>
    <n v="302"/>
    <s v="Novo"/>
    <m/>
    <m/>
    <s v=""/>
    <s v="FUNDIÇÃO"/>
    <x v="0"/>
    <n v="1"/>
    <s v="FUNDIÇÃO MORENO"/>
    <n v="1"/>
    <n v="1"/>
    <d v="2026-02-25T00:00:00"/>
    <m/>
    <n v="9"/>
    <s v=""/>
    <s v="fev"/>
    <s v="2026"/>
    <s v=""/>
  </r>
  <r>
    <s v="27386-2"/>
    <s v="PV"/>
    <n v="2121"/>
    <n v="3"/>
    <s v="METSO - 152"/>
    <s v="REVESTIMENTO HP350E"/>
    <s v="PC"/>
    <n v="152655"/>
    <n v="1"/>
    <x v="5"/>
    <s v="VI"/>
    <m/>
    <n v="302"/>
    <s v="Novo"/>
    <m/>
    <s v="REVEST. HP300"/>
    <s v=""/>
    <s v="USINAGEM"/>
    <x v="21"/>
    <n v="395"/>
    <s v="TORNO VERT. SCHIESS KZ-200   2000 - [395]"/>
    <n v="7"/>
    <m/>
    <d v="2026-02-26T00:00:00"/>
    <m/>
    <n v="9"/>
    <s v=""/>
    <s v="fev"/>
    <s v="2026"/>
    <s v=""/>
  </r>
  <r>
    <s v="27386-2"/>
    <s v="PV"/>
    <n v="2121"/>
    <n v="3"/>
    <s v="METSO - 152"/>
    <s v="REVESTIMENTO HP350E"/>
    <s v="PC"/>
    <n v="152655"/>
    <n v="1"/>
    <x v="5"/>
    <s v="VI"/>
    <m/>
    <n v="302"/>
    <s v="Novo"/>
    <m/>
    <s v="REVEST. HP300"/>
    <s v=""/>
    <s v="USINAGEM"/>
    <x v="20"/>
    <n v="74"/>
    <s v="MONTAGEM (PREPARADOR DE PEÇA)-74"/>
    <n v="0.41666666666666669"/>
    <m/>
    <d v="2026-02-27T00:00:00"/>
    <m/>
    <n v="9"/>
    <s v=""/>
    <s v="fev"/>
    <s v="2026"/>
    <s v=""/>
  </r>
  <r>
    <s v="27386-2"/>
    <s v="PV"/>
    <n v="2121"/>
    <n v="3"/>
    <s v="METSO - 152"/>
    <s v="REVESTIMENTO HP350E"/>
    <s v="PC"/>
    <n v="152655"/>
    <n v="1"/>
    <x v="5"/>
    <s v="VI"/>
    <m/>
    <n v="302"/>
    <s v="Novo"/>
    <m/>
    <m/>
    <s v=""/>
    <s v="EXPEDIÇÃO"/>
    <x v="6"/>
    <n v="2"/>
    <s v="EXPEDIÇÃO"/>
    <n v="1"/>
    <m/>
    <d v="2026-04-15T00:00:00"/>
    <m/>
    <n v="16"/>
    <s v=""/>
    <s v="abr"/>
    <s v="2026"/>
    <s v=""/>
  </r>
  <r>
    <s v="27386-3"/>
    <s v="PV"/>
    <n v="2121"/>
    <n v="4"/>
    <s v="METSO - 152"/>
    <s v="REVESTIMENTO HP350E"/>
    <s v="PC"/>
    <n v="152655"/>
    <n v="1"/>
    <x v="5"/>
    <s v="VI"/>
    <m/>
    <n v="302"/>
    <s v="Novo"/>
    <m/>
    <m/>
    <s v=""/>
    <s v="FUNDIÇÃO"/>
    <x v="0"/>
    <n v="1"/>
    <s v="FUNDIÇÃO MORENO"/>
    <n v="1"/>
    <n v="1"/>
    <d v="2026-02-25T00:00:00"/>
    <m/>
    <n v="9"/>
    <s v=""/>
    <s v="fev"/>
    <s v="2026"/>
    <s v=""/>
  </r>
  <r>
    <s v="27386-3"/>
    <s v="PV"/>
    <n v="2121"/>
    <n v="4"/>
    <s v="METSO - 152"/>
    <s v="REVESTIMENTO HP350E"/>
    <s v="PC"/>
    <n v="152655"/>
    <n v="1"/>
    <x v="5"/>
    <s v="VI"/>
    <m/>
    <n v="303"/>
    <s v="Novo"/>
    <m/>
    <s v="REVEST. HP300"/>
    <s v=""/>
    <s v="USINAGEM"/>
    <x v="21"/>
    <n v="395"/>
    <s v="TORNO VERT. SCHIESS KZ-200   2000 - [395]"/>
    <n v="7"/>
    <m/>
    <d v="2026-02-26T00:00:00"/>
    <m/>
    <n v="9"/>
    <s v=""/>
    <s v="fev"/>
    <s v="2026"/>
    <s v=""/>
  </r>
  <r>
    <s v="27386-3"/>
    <s v="PV"/>
    <n v="2121"/>
    <n v="4"/>
    <s v="METSO - 152"/>
    <s v="REVESTIMENTO HP350E"/>
    <s v="PC"/>
    <n v="152655"/>
    <n v="1"/>
    <x v="5"/>
    <s v="VI"/>
    <m/>
    <n v="303"/>
    <s v="Novo"/>
    <m/>
    <s v="REVEST. HP300"/>
    <s v=""/>
    <s v="USINAGEM"/>
    <x v="20"/>
    <n v="74"/>
    <s v="MONTAGEM (PREPARADOR DE PEÇA)-74"/>
    <n v="0.41666666666666669"/>
    <m/>
    <d v="2026-02-27T00:00:00"/>
    <m/>
    <n v="9"/>
    <s v=""/>
    <s v="fev"/>
    <s v="2026"/>
    <s v=""/>
  </r>
  <r>
    <s v="27386-3"/>
    <s v="PV"/>
    <n v="2121"/>
    <n v="4"/>
    <s v="METSO - 152"/>
    <s v="REVESTIMENTO HP350E"/>
    <s v="PC"/>
    <n v="152655"/>
    <n v="1"/>
    <x v="5"/>
    <s v="VI"/>
    <m/>
    <n v="303"/>
    <s v="Novo"/>
    <m/>
    <m/>
    <s v=""/>
    <s v="EXPEDIÇÃO"/>
    <x v="6"/>
    <n v="2"/>
    <s v="EXPEDIÇÃO"/>
    <n v="1"/>
    <m/>
    <d v="2026-04-15T00:00:00"/>
    <m/>
    <n v="16"/>
    <s v=""/>
    <s v="abr"/>
    <s v="2026"/>
    <s v=""/>
  </r>
  <r>
    <s v="27441-4"/>
    <s v="PV"/>
    <n v="2143"/>
    <n v="1"/>
    <s v="METSO - 152"/>
    <s v="REVESTIMENTO HP350E"/>
    <s v="PC"/>
    <n v="152655"/>
    <n v="1"/>
    <x v="5"/>
    <s v="VI"/>
    <m/>
    <n v="303"/>
    <s v="Novo"/>
    <m/>
    <m/>
    <s v=""/>
    <s v="FUNDIÇÃO"/>
    <x v="0"/>
    <n v="1"/>
    <s v="FUNDIÇÃO MORENO"/>
    <n v="1"/>
    <m/>
    <d v="2026-03-03T00:00:00"/>
    <m/>
    <n v="10"/>
    <s v=""/>
    <s v="mar"/>
    <s v="2026"/>
    <s v=""/>
  </r>
  <r>
    <s v="27441-4"/>
    <s v="PV"/>
    <n v="2143"/>
    <n v="1"/>
    <s v="METSO - 152"/>
    <s v="REVESTIMENTO HP350E"/>
    <s v="PC"/>
    <n v="152655"/>
    <n v="1"/>
    <x v="5"/>
    <s v="VI"/>
    <m/>
    <n v="303"/>
    <s v="Novo"/>
    <m/>
    <s v="REVEST. HP300"/>
    <s v=""/>
    <s v="USINAGEM"/>
    <x v="21"/>
    <n v="395"/>
    <s v="TORNO VERT. SCHIESS KZ-200   2000 - [395]"/>
    <n v="7"/>
    <m/>
    <d v="2026-03-04T00:00:00"/>
    <m/>
    <n v="10"/>
    <s v=""/>
    <s v="mar"/>
    <s v="2026"/>
    <s v=""/>
  </r>
  <r>
    <s v="27441-4"/>
    <s v="PV"/>
    <n v="2143"/>
    <n v="1"/>
    <s v="METSO - 152"/>
    <s v="REVESTIMENTO HP350E"/>
    <s v="PC"/>
    <n v="152655"/>
    <n v="1"/>
    <x v="5"/>
    <s v="VI"/>
    <m/>
    <n v="304"/>
    <s v="Novo"/>
    <m/>
    <s v="REVEST. HP300"/>
    <s v=""/>
    <s v="USINAGEM"/>
    <x v="20"/>
    <n v="74"/>
    <s v="MONTAGEM (PREPARADOR DE PEÇA)-74"/>
    <n v="0.41666666666666669"/>
    <m/>
    <d v="2026-03-05T00:00:00"/>
    <m/>
    <n v="10"/>
    <s v=""/>
    <s v="mar"/>
    <s v="2026"/>
    <s v=""/>
  </r>
  <r>
    <s v="27441-4"/>
    <s v="PV"/>
    <n v="2143"/>
    <n v="1"/>
    <s v="METSO - 152"/>
    <s v="REVESTIMENTO HP350E"/>
    <s v="PC"/>
    <n v="152655"/>
    <n v="1"/>
    <x v="5"/>
    <s v="VI"/>
    <m/>
    <n v="304"/>
    <s v="Novo"/>
    <m/>
    <m/>
    <s v=""/>
    <s v="EXPEDIÇÃO"/>
    <x v="6"/>
    <n v="2"/>
    <s v="EXPEDIÇÃO"/>
    <n v="1"/>
    <m/>
    <d v="2026-04-15T00:00:00"/>
    <m/>
    <n v="16"/>
    <s v=""/>
    <s v="abr"/>
    <s v="2026"/>
    <s v=""/>
  </r>
  <r>
    <s v="27446-1"/>
    <s v="PV"/>
    <n v="2143"/>
    <n v="2"/>
    <s v="METSO - 152"/>
    <s v="REVESTIMENTO HP350E"/>
    <s v="PC"/>
    <n v="152655"/>
    <n v="1"/>
    <x v="5"/>
    <s v="VI"/>
    <m/>
    <n v="304"/>
    <s v="Novo"/>
    <m/>
    <m/>
    <s v=""/>
    <s v="FUNDIÇÃO"/>
    <x v="0"/>
    <n v="1"/>
    <s v="FUNDIÇÃO MORENO"/>
    <n v="1"/>
    <m/>
    <d v="2026-04-11T00:00:00"/>
    <m/>
    <n v="15"/>
    <s v=""/>
    <s v="abr"/>
    <s v="2026"/>
    <s v=""/>
  </r>
  <r>
    <s v="27446-1"/>
    <s v="PV"/>
    <n v="2143"/>
    <n v="2"/>
    <s v="METSO - 152"/>
    <s v="REVESTIMENTO HP350E"/>
    <s v="PC"/>
    <n v="152655"/>
    <n v="1"/>
    <x v="5"/>
    <s v="VI"/>
    <m/>
    <n v="304"/>
    <s v="Novo"/>
    <m/>
    <s v="REVEST. HP300"/>
    <s v=""/>
    <s v="USINAGEM"/>
    <x v="21"/>
    <n v="395"/>
    <s v="TORNO VERT. SCHIESS KZ-200   2000 - [395]"/>
    <n v="7"/>
    <m/>
    <d v="2026-04-03T00:00:00"/>
    <m/>
    <n v="14"/>
    <s v=""/>
    <s v="abr"/>
    <s v="2026"/>
    <s v=""/>
  </r>
  <r>
    <s v="27446-1"/>
    <s v="PV"/>
    <n v="2143"/>
    <n v="2"/>
    <s v="METSO - 152"/>
    <s v="REVESTIMENTO HP350E"/>
    <s v="PC"/>
    <n v="152655"/>
    <n v="1"/>
    <x v="5"/>
    <s v="VI"/>
    <m/>
    <n v="304"/>
    <s v="Novo"/>
    <m/>
    <s v="REVEST. HP300"/>
    <s v=""/>
    <s v="USINAGEM"/>
    <x v="20"/>
    <n v="74"/>
    <s v="MONTAGEM (PREPARADOR DE PEÇA)-74"/>
    <n v="0.41666666666666669"/>
    <m/>
    <d v="2026-04-04T00:00:00"/>
    <m/>
    <n v="14"/>
    <s v=""/>
    <s v="abr"/>
    <s v="2026"/>
    <s v=""/>
  </r>
  <r>
    <s v="27446-1"/>
    <s v="PV"/>
    <n v="2143"/>
    <n v="2"/>
    <s v="METSO - 152"/>
    <s v="REVESTIMENTO HP350E"/>
    <s v="PC"/>
    <n v="152655"/>
    <n v="1"/>
    <x v="5"/>
    <s v="VI"/>
    <m/>
    <n v="305"/>
    <s v="Novo"/>
    <m/>
    <m/>
    <s v=""/>
    <s v="EXPEDIÇÃO"/>
    <x v="6"/>
    <n v="2"/>
    <s v="EXPEDIÇÃO"/>
    <n v="1"/>
    <m/>
    <d v="2026-05-29T00:00:00"/>
    <m/>
    <n v="22"/>
    <s v=""/>
    <s v="mai"/>
    <s v="2026"/>
    <s v=""/>
  </r>
  <r>
    <s v="27446-2"/>
    <s v="PV"/>
    <n v="2143"/>
    <n v="3"/>
    <s v="METSO - 152"/>
    <s v="REVESTIMENTO HP350E"/>
    <s v="PC"/>
    <n v="152655"/>
    <n v="1"/>
    <x v="5"/>
    <s v="VI"/>
    <m/>
    <n v="305"/>
    <s v="Novo"/>
    <m/>
    <m/>
    <s v=""/>
    <s v="FUNDIÇÃO"/>
    <x v="0"/>
    <n v="1"/>
    <s v="FUNDIÇÃO MORENO"/>
    <n v="1"/>
    <m/>
    <d v="2026-04-11T00:00:00"/>
    <m/>
    <n v="15"/>
    <s v=""/>
    <s v="abr"/>
    <s v="2026"/>
    <s v=""/>
  </r>
  <r>
    <s v="27446-2"/>
    <s v="PV"/>
    <n v="2143"/>
    <n v="3"/>
    <s v="METSO - 152"/>
    <s v="REVESTIMENTO HP350E"/>
    <s v="PC"/>
    <n v="152655"/>
    <n v="1"/>
    <x v="5"/>
    <s v="VI"/>
    <m/>
    <n v="305"/>
    <s v="Novo"/>
    <m/>
    <s v="REVEST. HP300"/>
    <s v=""/>
    <s v="USINAGEM"/>
    <x v="21"/>
    <n v="395"/>
    <s v="TORNO VERT. SCHIESS KZ-200   2000 - [395]"/>
    <n v="7"/>
    <m/>
    <d v="2026-04-12T00:00:00"/>
    <m/>
    <n v="15"/>
    <s v=""/>
    <s v="abr"/>
    <s v="2026"/>
    <s v=""/>
  </r>
  <r>
    <s v="27446-2"/>
    <s v="PV"/>
    <n v="2143"/>
    <n v="3"/>
    <s v="METSO - 152"/>
    <s v="REVESTIMENTO HP350E"/>
    <s v="PC"/>
    <n v="152655"/>
    <n v="1"/>
    <x v="5"/>
    <s v="VI"/>
    <m/>
    <n v="305"/>
    <s v="Novo"/>
    <m/>
    <s v="REVEST. HP300"/>
    <s v=""/>
    <s v="USINAGEM"/>
    <x v="20"/>
    <n v="74"/>
    <s v="MONTAGEM (PREPARADOR DE PEÇA)-74"/>
    <n v="0.41666666666666669"/>
    <m/>
    <d v="2026-04-13T00:00:00"/>
    <m/>
    <n v="16"/>
    <s v=""/>
    <s v="abr"/>
    <s v="2026"/>
    <s v=""/>
  </r>
  <r>
    <s v="27446-2"/>
    <s v="PV"/>
    <n v="2143"/>
    <n v="3"/>
    <s v="METSO - 152"/>
    <s v="REVESTIMENTO HP350E"/>
    <s v="PC"/>
    <n v="152655"/>
    <n v="1"/>
    <x v="5"/>
    <s v="VI"/>
    <m/>
    <n v="305"/>
    <s v="Novo"/>
    <m/>
    <m/>
    <s v=""/>
    <s v="EXPEDIÇÃO"/>
    <x v="6"/>
    <n v="2"/>
    <s v="EXPEDIÇÃO"/>
    <n v="1"/>
    <m/>
    <d v="2026-05-29T00:00:00"/>
    <m/>
    <n v="22"/>
    <s v=""/>
    <s v="mai"/>
    <s v="2026"/>
    <s v=""/>
  </r>
  <r>
    <s v="27446-3"/>
    <s v="PV"/>
    <n v="2143"/>
    <n v="4"/>
    <s v="METSO - 152"/>
    <s v="REVESTIMENTO HP350E"/>
    <s v="PC"/>
    <n v="152655"/>
    <n v="1"/>
    <x v="5"/>
    <s v="VI"/>
    <m/>
    <n v="306"/>
    <s v="Novo"/>
    <m/>
    <m/>
    <s v=""/>
    <s v="FUNDIÇÃO"/>
    <x v="0"/>
    <n v="1"/>
    <s v="FUNDIÇÃO MORENO"/>
    <n v="1"/>
    <m/>
    <d v="2026-04-11T00:00:00"/>
    <m/>
    <n v="15"/>
    <s v=""/>
    <s v="abr"/>
    <s v="2026"/>
    <s v=""/>
  </r>
  <r>
    <s v="27446-3"/>
    <s v="PV"/>
    <n v="2143"/>
    <n v="4"/>
    <s v="METSO - 152"/>
    <s v="REVESTIMENTO HP350E"/>
    <s v="PC"/>
    <n v="152655"/>
    <n v="1"/>
    <x v="5"/>
    <s v="VI"/>
    <m/>
    <n v="306"/>
    <s v="Novo"/>
    <m/>
    <s v="REVEST. HP300"/>
    <s v=""/>
    <s v="USINAGEM"/>
    <x v="21"/>
    <n v="395"/>
    <s v="TORNO VERT. SCHIESS KZ-200   2000 - [395]"/>
    <n v="7"/>
    <m/>
    <d v="2026-04-12T00:00:00"/>
    <m/>
    <n v="15"/>
    <s v=""/>
    <s v="abr"/>
    <s v="2026"/>
    <s v=""/>
  </r>
  <r>
    <s v="27446-3"/>
    <s v="PV"/>
    <n v="2143"/>
    <n v="4"/>
    <s v="METSO - 152"/>
    <s v="REVESTIMENTO HP350E"/>
    <s v="PC"/>
    <n v="152655"/>
    <n v="1"/>
    <x v="5"/>
    <s v="VI"/>
    <m/>
    <n v="306"/>
    <s v="Novo"/>
    <m/>
    <s v="REVEST. HP300"/>
    <s v=""/>
    <s v="USINAGEM"/>
    <x v="20"/>
    <n v="74"/>
    <s v="MONTAGEM (PREPARADOR DE PEÇA)-74"/>
    <n v="0.41666666666666669"/>
    <m/>
    <d v="2026-04-13T00:00:00"/>
    <m/>
    <n v="16"/>
    <s v=""/>
    <s v="abr"/>
    <s v="2026"/>
    <s v=""/>
  </r>
  <r>
    <s v="27446-3"/>
    <s v="PV"/>
    <n v="2143"/>
    <n v="4"/>
    <s v="METSO - 152"/>
    <s v="REVESTIMENTO HP350E"/>
    <s v="PC"/>
    <n v="152655"/>
    <n v="1"/>
    <x v="5"/>
    <s v="VI"/>
    <m/>
    <n v="306"/>
    <s v="Novo"/>
    <m/>
    <m/>
    <s v=""/>
    <s v="EXPEDIÇÃO"/>
    <x v="6"/>
    <n v="2"/>
    <s v="EXPEDIÇÃO"/>
    <n v="1"/>
    <m/>
    <d v="2026-05-29T00:00:00"/>
    <m/>
    <n v="22"/>
    <s v=""/>
    <s v="mai"/>
    <s v="2026"/>
    <s v=""/>
  </r>
  <r>
    <s v="27415-1"/>
    <s v="PV"/>
    <n v="2109"/>
    <n v="1"/>
    <s v="ICIBRA"/>
    <s v="ENGRENAGEM FUND. C/ USIN. ACABAMENTO"/>
    <s v="PC"/>
    <n v="1603001"/>
    <n v="1"/>
    <x v="4"/>
    <s v="VI"/>
    <m/>
    <n v="0"/>
    <s v="Novo"/>
    <m/>
    <m/>
    <s v=""/>
    <s v="FUNDIÇÃO"/>
    <x v="0"/>
    <n v="1"/>
    <s v="FUNDIÇÃO MORENO"/>
    <n v="1"/>
    <m/>
    <d v="2026-03-26T00:00:00"/>
    <m/>
    <n v="13"/>
    <s v=""/>
    <s v="mar"/>
    <s v="2026"/>
    <s v=""/>
  </r>
  <r>
    <s v="27415-1"/>
    <s v="PV"/>
    <n v="2109"/>
    <n v="1"/>
    <s v="ICIBRA"/>
    <s v="ENGRENAGEM FUND. C/ USIN. ACABAMENTO"/>
    <s v="PC"/>
    <n v="1603001"/>
    <n v="1"/>
    <x v="4"/>
    <s v="VI"/>
    <m/>
    <n v="0"/>
    <s v="Novo"/>
    <m/>
    <m/>
    <s v=""/>
    <s v="USINAGEM"/>
    <x v="25"/>
    <n v="126"/>
    <s v="SERRA FITA RONEMAK  MR800HVF - [126]"/>
    <n v="32"/>
    <m/>
    <d v="2026-04-02T00:00:00"/>
    <m/>
    <n v="14"/>
    <s v=""/>
    <s v="abr"/>
    <s v="2026"/>
    <s v=""/>
  </r>
  <r>
    <m/>
    <m/>
    <m/>
    <m/>
    <s v="ICIBRA"/>
    <s v="ENGRENAGEM FUND. C/ USIN. ACABAMENTO"/>
    <s v="PC"/>
    <n v="1603001"/>
    <n v="1"/>
    <x v="4"/>
    <s v="VI"/>
    <m/>
    <m/>
    <s v="Novo"/>
    <m/>
    <m/>
    <s v=""/>
    <s v="USINAGEM"/>
    <x v="26"/>
    <n v="327"/>
    <s v="MANDRILH. SKODA 3500 X 4500 - [327]"/>
    <n v="38"/>
    <m/>
    <d v="2026-04-10T00:00:00"/>
    <d v="2026-04-15T00:00:00"/>
    <n v="15"/>
    <n v="16"/>
    <s v="abr"/>
    <s v="2026"/>
    <n v="1"/>
  </r>
  <r>
    <s v="27415-2"/>
    <s v="PV"/>
    <n v="2109"/>
    <n v="1"/>
    <s v="ICIBRA"/>
    <s v="ENGRENAGEM FUND. C/ USIN. ACABAMENTO"/>
    <s v="PC"/>
    <n v="1603001"/>
    <n v="1"/>
    <x v="4"/>
    <s v="VI"/>
    <m/>
    <n v="0"/>
    <s v="Novo"/>
    <m/>
    <m/>
    <s v=""/>
    <s v="USINAGEM"/>
    <x v="27"/>
    <s v="-"/>
    <m/>
    <n v="70"/>
    <m/>
    <d v="2026-05-18T00:00:00"/>
    <d v="2026-05-22T00:00:00"/>
    <n v="21"/>
    <n v="21"/>
    <s v="mai"/>
    <s v="2026"/>
    <n v="1"/>
  </r>
  <r>
    <s v="27415-3"/>
    <s v="PV"/>
    <n v="2109"/>
    <n v="1"/>
    <s v="ICIBRA"/>
    <s v="ENGRENAGEM FUND. C/ USIN. ACABAMENTO"/>
    <s v="PC"/>
    <n v="1603001"/>
    <n v="1"/>
    <x v="4"/>
    <s v="VI"/>
    <m/>
    <n v="0"/>
    <s v="Novo"/>
    <m/>
    <m/>
    <s v=""/>
    <s v="USINAGEM"/>
    <x v="28"/>
    <n v="285"/>
    <s v="TORNO VERT. TITAN SC4000 - [285]"/>
    <n v="24.35"/>
    <m/>
    <d v="2026-05-18T00:00:00"/>
    <d v="2026-05-22T00:00:00"/>
    <n v="21"/>
    <n v="21"/>
    <s v="mai"/>
    <s v="2026"/>
    <n v="1"/>
  </r>
  <r>
    <s v="27415-3"/>
    <m/>
    <m/>
    <m/>
    <s v="ICIBRA"/>
    <s v="ENGRENAGEM FUND. C/ USIN. ACABAMENTO"/>
    <s v="PC"/>
    <n v="1603001"/>
    <n v="1"/>
    <x v="4"/>
    <s v="VI"/>
    <m/>
    <m/>
    <s v="Novo"/>
    <m/>
    <m/>
    <m/>
    <s v="USINAGEM"/>
    <x v="29"/>
    <n v="74"/>
    <m/>
    <n v="40"/>
    <m/>
    <d v="2026-05-18T00:00:00"/>
    <d v="2026-05-22T00:00:00"/>
    <n v="21"/>
    <n v="21"/>
    <s v="mai"/>
    <s v="2026"/>
    <n v="1"/>
  </r>
  <r>
    <s v="27415-4"/>
    <s v="PV"/>
    <n v="2109"/>
    <n v="1"/>
    <s v="ICIBRA"/>
    <s v="ENGRENAGEM FUND. C/ USIN. ACABAMENTO"/>
    <s v="PC"/>
    <n v="1603001"/>
    <n v="1"/>
    <x v="4"/>
    <s v="VI"/>
    <m/>
    <n v="0"/>
    <s v="Novo"/>
    <m/>
    <m/>
    <s v=""/>
    <s v="USINAGEM"/>
    <x v="30"/>
    <n v="285"/>
    <s v="TORNO VERT. TITAN SC4000 - [285]"/>
    <n v="29.85"/>
    <m/>
    <d v="2026-05-18T00:00:00"/>
    <d v="2026-05-22T00:00:00"/>
    <n v="21"/>
    <n v="21"/>
    <s v="mai"/>
    <s v="2026"/>
    <n v="1"/>
  </r>
  <r>
    <s v="27415-1"/>
    <s v="PV"/>
    <n v="2109"/>
    <n v="1"/>
    <s v="ICIBRA"/>
    <s v="ENGRENAGEM FUND. C/ USIN. ACABAMENTO"/>
    <s v="PC"/>
    <n v="1603001"/>
    <n v="1"/>
    <x v="4"/>
    <s v="VI"/>
    <m/>
    <n v="0"/>
    <s v="Novo"/>
    <m/>
    <m/>
    <s v=""/>
    <s v="EXPEDIÇÃO"/>
    <x v="6"/>
    <n v="2"/>
    <s v="EXPEDIÇÃO"/>
    <n v="1"/>
    <m/>
    <d v="2026-05-20T00:00:00"/>
    <d v="2026-05-22T00:00:00"/>
    <n v="21"/>
    <n v="21"/>
    <s v="mai"/>
    <s v="2026"/>
    <n v="1"/>
  </r>
  <r>
    <s v="27410-1"/>
    <s v="PV"/>
    <n v="2139"/>
    <n v="5"/>
    <s v="MANUELITA S.A"/>
    <s v="INSERTO"/>
    <s v="PC"/>
    <n v="1161022"/>
    <n v="1"/>
    <x v="2"/>
    <s v="A&amp;E"/>
    <m/>
    <n v="0"/>
    <s v="Novo"/>
    <m/>
    <s v="90&quot;"/>
    <s v=""/>
    <s v="FUNDIÇÃO"/>
    <x v="0"/>
    <n v="1"/>
    <s v="FUNDIÇÃO MORENO"/>
    <n v="1"/>
    <m/>
    <d v="2026-05-25T00:00:00"/>
    <d v="2026-05-25T00:00:00"/>
    <n v="22"/>
    <n v="22"/>
    <s v="mai"/>
    <s v="2026"/>
    <n v="1"/>
  </r>
  <r>
    <s v="27410-1"/>
    <s v="PV"/>
    <n v="2139"/>
    <n v="5"/>
    <s v="MANUELITA S.A"/>
    <s v="INSERTO"/>
    <s v="PC"/>
    <n v="1161022"/>
    <n v="1"/>
    <x v="2"/>
    <s v="A&amp;E"/>
    <m/>
    <n v="0"/>
    <s v="Novo"/>
    <m/>
    <s v="90&quot;"/>
    <s v=""/>
    <s v="USINAGEM"/>
    <x v="10"/>
    <n v="106"/>
    <s v="PLAINA DE MESA POREBA - [106]"/>
    <n v="3.6"/>
    <m/>
    <d v="2026-04-17T00:00:00"/>
    <d v="2026-04-17T00:00:00"/>
    <n v="16"/>
    <n v="16"/>
    <s v="abr"/>
    <s v="2026"/>
    <n v="1"/>
  </r>
  <r>
    <s v="27410-1"/>
    <s v="PV"/>
    <n v="2139"/>
    <n v="5"/>
    <s v="MANUELITA S.A"/>
    <s v="INSERTO"/>
    <s v="PC"/>
    <n v="1161022"/>
    <n v="1"/>
    <x v="2"/>
    <s v="A&amp;E"/>
    <m/>
    <n v="0"/>
    <s v="Novo"/>
    <m/>
    <s v="90&quot;"/>
    <s v=""/>
    <s v="USINAGEM"/>
    <x v="11"/>
    <n v="151"/>
    <s v="MANDRILH. FISHER MILL - [151]"/>
    <n v="1.5545454545454545"/>
    <m/>
    <d v="2026-04-17T00:00:00"/>
    <d v="2026-04-17T00:00:00"/>
    <n v="16"/>
    <n v="16"/>
    <s v="abr"/>
    <s v="2026"/>
    <n v="1"/>
  </r>
  <r>
    <s v="27410-1"/>
    <s v="PV"/>
    <n v="2139"/>
    <n v="5"/>
    <s v="MANUELITA S.A"/>
    <s v="INSERTO"/>
    <s v="PC"/>
    <n v="1161022"/>
    <n v="1"/>
    <x v="2"/>
    <s v="A&amp;E"/>
    <m/>
    <n v="0"/>
    <s v="Novo"/>
    <m/>
    <s v="90&quot;"/>
    <s v=""/>
    <s v="USINAGEM"/>
    <x v="12"/>
    <n v="560"/>
    <s v="FRESA DROPP HEINN - [560]"/>
    <n v="5.04"/>
    <m/>
    <d v="2026-04-17T00:00:00"/>
    <d v="2026-04-17T00:00:00"/>
    <n v="16"/>
    <n v="16"/>
    <s v="abr"/>
    <s v="2026"/>
    <n v="1"/>
  </r>
  <r>
    <s v="27410-1"/>
    <m/>
    <m/>
    <m/>
    <s v="MANUELITA S.A"/>
    <s v="INSERTO"/>
    <s v="PC"/>
    <n v="1161022"/>
    <n v="1"/>
    <x v="2"/>
    <s v="A&amp;E"/>
    <m/>
    <m/>
    <s v="Novo"/>
    <m/>
    <s v="90&quot;"/>
    <m/>
    <s v="USINAGEM"/>
    <x v="31"/>
    <n v="89"/>
    <s v="MONTAGEM (MONTAGEM DE MOENDA) - [89]"/>
    <n v="12"/>
    <m/>
    <d v="2026-05-06T00:00:00"/>
    <d v="2026-05-06T00:00:00"/>
    <n v="19"/>
    <n v="19"/>
    <s v="mai"/>
    <s v="2026"/>
    <n v="1"/>
  </r>
  <r>
    <s v="27441-5"/>
    <s v="PV"/>
    <n v="2139"/>
    <n v="6"/>
    <s v="MANUELITA S.A"/>
    <s v="INSERTO"/>
    <s v="PC"/>
    <n v="1161022"/>
    <n v="1"/>
    <x v="2"/>
    <s v="A&amp;E"/>
    <m/>
    <n v="0"/>
    <s v="Novo"/>
    <m/>
    <s v="90&quot;"/>
    <s v=""/>
    <s v="USINAGEM"/>
    <x v="13"/>
    <n v="112"/>
    <s v="FURADEIRA RADIAL  HCP - [112]"/>
    <n v="2.2714065180102918"/>
    <m/>
    <d v="2026-05-18T00:00:00"/>
    <d v="2026-05-18T00:00:00"/>
    <n v="21"/>
    <n v="21"/>
    <s v="mai"/>
    <s v="2026"/>
    <n v="1"/>
  </r>
  <r>
    <s v="27441-5"/>
    <s v="PV"/>
    <n v="2139"/>
    <n v="6"/>
    <s v="MANUELITA S.A"/>
    <s v="INSERTO"/>
    <s v="PC"/>
    <n v="1161022"/>
    <n v="1"/>
    <x v="2"/>
    <s v="A&amp;E"/>
    <m/>
    <n v="0"/>
    <s v="Novo"/>
    <m/>
    <s v="90&quot;"/>
    <s v=""/>
    <s v="EXPEDIÇÃO"/>
    <x v="6"/>
    <n v="2"/>
    <s v="EXPEDIÇÃO"/>
    <n v="1"/>
    <m/>
    <d v="2026-05-25T00:00:00"/>
    <m/>
    <n v="22"/>
    <s v=""/>
    <s v="mai"/>
    <s v="2026"/>
    <s v=""/>
  </r>
  <r>
    <s v="27441-5"/>
    <s v="PV"/>
    <n v="2139"/>
    <n v="6"/>
    <s v="MANUELITA S.A"/>
    <s v="INSERTO"/>
    <s v="PC"/>
    <n v="1161022"/>
    <n v="1"/>
    <x v="2"/>
    <s v="A&amp;E"/>
    <m/>
    <n v="1"/>
    <s v="Novo"/>
    <m/>
    <s v="90&quot;"/>
    <s v=""/>
    <s v="FUNDIÇÃO"/>
    <x v="0"/>
    <n v="1"/>
    <s v="FUNDIÇÃO MORENO"/>
    <n v="1"/>
    <m/>
    <d v="2026-04-14T00:00:00"/>
    <d v="2026-04-14T00:00:00"/>
    <n v="16"/>
    <n v="16"/>
    <s v="abr"/>
    <s v="2026"/>
    <n v="1"/>
  </r>
  <r>
    <s v="27441-5"/>
    <s v="PV"/>
    <n v="2139"/>
    <n v="6"/>
    <s v="MANUELITA S.A"/>
    <s v="INSERTO"/>
    <s v="PC"/>
    <n v="1161022"/>
    <n v="1"/>
    <x v="2"/>
    <s v="A&amp;E"/>
    <m/>
    <n v="1"/>
    <s v="Novo"/>
    <m/>
    <s v="90&quot;"/>
    <s v=""/>
    <s v="USINAGEM"/>
    <x v="10"/>
    <n v="106"/>
    <s v="PLAINA DE MESA POREBA - [106]"/>
    <n v="3.6"/>
    <m/>
    <d v="2026-04-17T00:00:00"/>
    <d v="2026-04-17T00:00:00"/>
    <n v="16"/>
    <n v="16"/>
    <s v="abr"/>
    <s v="2026"/>
    <n v="1"/>
  </r>
  <r>
    <s v="27441-6"/>
    <s v="PV"/>
    <n v="2139"/>
    <n v="8"/>
    <s v="MANUELITA S.A"/>
    <s v="INSERTO"/>
    <s v="PC"/>
    <n v="1161022"/>
    <n v="1"/>
    <x v="2"/>
    <s v="A&amp;E"/>
    <m/>
    <n v="1"/>
    <s v="Novo"/>
    <m/>
    <s v="90&quot;"/>
    <s v=""/>
    <s v="FUNDIÇÃO"/>
    <x v="0"/>
    <n v="1"/>
    <s v="FUNDIÇÃO MORENO"/>
    <n v="1"/>
    <m/>
    <d v="2026-04-14T00:00:00"/>
    <d v="2026-04-14T00:00:00"/>
    <n v="16"/>
    <n v="16"/>
    <s v="abr"/>
    <s v="2026"/>
    <n v="1"/>
  </r>
  <r>
    <s v="27441-6"/>
    <s v="PV"/>
    <n v="2139"/>
    <n v="8"/>
    <s v="MANUELITA S.A"/>
    <s v="INSERTO"/>
    <s v="PC"/>
    <n v="1161022"/>
    <n v="1"/>
    <x v="2"/>
    <s v="A&amp;E"/>
    <m/>
    <n v="1"/>
    <s v="Novo"/>
    <m/>
    <s v="90&quot;"/>
    <s v=""/>
    <s v="USINAGEM"/>
    <x v="10"/>
    <n v="106"/>
    <s v="PLAINA DE MESA POREBA - [106]"/>
    <n v="3.6"/>
    <m/>
    <d v="2026-04-17T00:00:00"/>
    <d v="2026-04-17T00:00:00"/>
    <n v="16"/>
    <n v="16"/>
    <s v="abr"/>
    <s v="2026"/>
    <n v="1"/>
  </r>
  <r>
    <s v="27441-6"/>
    <s v="PV"/>
    <n v="2139"/>
    <n v="8"/>
    <s v="MANUELITA S.A"/>
    <s v="INSERTO"/>
    <s v="PC"/>
    <n v="1161022"/>
    <n v="1"/>
    <x v="2"/>
    <s v="A&amp;E"/>
    <m/>
    <n v="1"/>
    <s v="Novo"/>
    <m/>
    <s v="90&quot;"/>
    <s v=""/>
    <s v="USINAGEM"/>
    <x v="11"/>
    <n v="151"/>
    <s v="MANDRILH. FISHER MILL - [151]"/>
    <n v="1.5545454545454545"/>
    <m/>
    <d v="2026-04-17T00:00:00"/>
    <d v="2026-04-17T00:00:00"/>
    <n v="16"/>
    <n v="16"/>
    <s v="abr"/>
    <s v="2026"/>
    <n v="1"/>
  </r>
  <r>
    <s v="27441-6"/>
    <s v="PV"/>
    <n v="2139"/>
    <n v="8"/>
    <s v="MANUELITA S.A"/>
    <s v="INSERTO"/>
    <s v="PC"/>
    <n v="1161022"/>
    <n v="1"/>
    <x v="2"/>
    <s v="A&amp;E"/>
    <m/>
    <s v="A&amp;E"/>
    <s v="Novo"/>
    <m/>
    <s v="90&quot;"/>
    <s v=""/>
    <s v="USINAGEM"/>
    <x v="12"/>
    <n v="560"/>
    <s v="FRESA DROPP HEINN - [560]"/>
    <n v="5.04"/>
    <m/>
    <d v="2026-04-17T00:00:00"/>
    <d v="2026-04-17T00:00:00"/>
    <n v="16"/>
    <n v="16"/>
    <s v="abr"/>
    <s v="2026"/>
    <n v="1"/>
  </r>
  <r>
    <m/>
    <m/>
    <m/>
    <m/>
    <s v="MANUELITA S.A"/>
    <s v="INSERTO"/>
    <s v="PC"/>
    <n v="1161022"/>
    <s v="90&quot;"/>
    <x v="2"/>
    <s v="A&amp;E"/>
    <m/>
    <s v="A&amp;E"/>
    <s v="Novo"/>
    <m/>
    <s v="90&quot;"/>
    <m/>
    <s v="USINAGEM"/>
    <x v="31"/>
    <n v="89"/>
    <s v="MONTAGEM (MONTAGEM DE MOENDA) - [89]"/>
    <n v="12"/>
    <m/>
    <d v="2026-05-06T00:00:00"/>
    <d v="2026-05-06T00:00:00"/>
    <n v="19"/>
    <n v="19"/>
    <m/>
    <m/>
    <n v="1"/>
  </r>
  <r>
    <s v="27441-6"/>
    <s v="PV"/>
    <n v="2139"/>
    <n v="8"/>
    <s v="MANUELITA S.A"/>
    <s v="INSERTO"/>
    <s v="PC"/>
    <n v="1161022"/>
    <n v="1"/>
    <x v="2"/>
    <s v="A&amp;E"/>
    <m/>
    <n v="1"/>
    <s v="Novo"/>
    <m/>
    <s v="90&quot;"/>
    <s v=""/>
    <s v="USINAGEM"/>
    <x v="13"/>
    <n v="112"/>
    <s v="FURADEIRA RADIAL  HCP - [112]"/>
    <n v="2.2714065180102918"/>
    <m/>
    <d v="2026-05-18T00:00:00"/>
    <d v="2026-05-18T00:00:00"/>
    <n v="21"/>
    <n v="21"/>
    <s v="mai"/>
    <s v="2026"/>
    <n v="1"/>
  </r>
  <r>
    <s v="27441-6"/>
    <s v="PV"/>
    <n v="2139"/>
    <n v="8"/>
    <s v="MANUELITA S.A"/>
    <s v="INSERTO"/>
    <s v="PC"/>
    <n v="1161022"/>
    <n v="1"/>
    <x v="2"/>
    <s v="A&amp;E"/>
    <m/>
    <n v="1"/>
    <s v="Novo"/>
    <m/>
    <s v="90&quot;"/>
    <s v=""/>
    <s v="EXPEDIÇÃO"/>
    <x v="6"/>
    <n v="2"/>
    <s v="EXPEDIÇÃO"/>
    <n v="1"/>
    <m/>
    <d v="2026-05-25T00:00:00"/>
    <m/>
    <n v="22"/>
    <s v=""/>
    <s v="mai"/>
    <s v="2026"/>
    <s v=""/>
  </r>
  <r>
    <s v="27416-1"/>
    <n v="0"/>
    <n v="0"/>
    <n v="0"/>
    <s v="SIEMENS"/>
    <s v="CARCAÇA INFERIOR FUND. C/ USIN"/>
    <s v="PC"/>
    <n v="392291"/>
    <n v="1"/>
    <x v="4"/>
    <s v="VI"/>
    <m/>
    <n v="1"/>
    <s v="Novo"/>
    <m/>
    <s v="VI-DIVERSOS"/>
    <s v=""/>
    <s v="FUNDIÇÃO"/>
    <x v="0"/>
    <n v="1"/>
    <s v="FUNDIÇÃO MORENO"/>
    <n v="1"/>
    <m/>
    <d v="2026-07-03T00:00:00"/>
    <m/>
    <n v="27"/>
    <s v=""/>
    <s v="jul"/>
    <s v="2026"/>
    <s v=""/>
  </r>
  <r>
    <s v="27416-1"/>
    <n v="0"/>
    <n v="0"/>
    <n v="0"/>
    <s v="SIEMENS"/>
    <s v="CARCAÇA INFERIOR FUND. C/ USIN"/>
    <s v="PC"/>
    <n v="392291"/>
    <n v="1"/>
    <x v="4"/>
    <s v="VI"/>
    <m/>
    <n v="1"/>
    <s v="Novo"/>
    <m/>
    <s v="VI-DIVERSOS"/>
    <s v=""/>
    <s v="USINAGEM"/>
    <x v="32"/>
    <n v="327"/>
    <s v="MANDRILH. SKODA 3500 X 4500 - [327]"/>
    <n v="13.75"/>
    <m/>
    <d v="2026-06-28T00:00:00"/>
    <m/>
    <n v="26"/>
    <s v=""/>
    <s v="jun"/>
    <s v="2026"/>
    <s v=""/>
  </r>
  <r>
    <s v="27416-1"/>
    <n v="0"/>
    <n v="0"/>
    <n v="0"/>
    <s v="SIEMENS"/>
    <s v="CARCAÇA INFERIOR FUND. C/ USIN"/>
    <s v="PC"/>
    <n v="392291"/>
    <n v="1"/>
    <x v="4"/>
    <s v="VI"/>
    <m/>
    <n v="1"/>
    <s v="Novo"/>
    <m/>
    <s v="VI-DIVERSOS"/>
    <s v=""/>
    <s v="USINAGEM"/>
    <x v="33"/>
    <n v="395"/>
    <s v="TORNO VERT. SCHIESS KZ-200   2000 - [395]"/>
    <n v="9.4250000000000007"/>
    <m/>
    <d v="2026-06-30T00:00:00"/>
    <m/>
    <n v="27"/>
    <s v=""/>
    <s v="jun"/>
    <s v="2026"/>
    <s v=""/>
  </r>
  <r>
    <s v="27416-1"/>
    <n v="0"/>
    <n v="0"/>
    <n v="0"/>
    <s v="SIEMENS"/>
    <s v="CARCAÇA INFERIOR FUND. C/ USIN"/>
    <s v="PC"/>
    <n v="392291"/>
    <n v="1"/>
    <x v="4"/>
    <s v="VI"/>
    <m/>
    <n v="1"/>
    <s v="Novo"/>
    <m/>
    <s v="VI-DIVERSOS"/>
    <s v=""/>
    <s v="USINAGEM"/>
    <x v="34"/>
    <n v="493"/>
    <s v="MAND. TOS WHN(Q) - [493]"/>
    <n v="24"/>
    <m/>
    <d v="2026-07-03T00:00:00"/>
    <m/>
    <n v="27"/>
    <s v=""/>
    <s v="jul"/>
    <s v="2026"/>
    <s v=""/>
  </r>
  <r>
    <s v="27416-1"/>
    <n v="0"/>
    <n v="0"/>
    <n v="0"/>
    <s v="SIEMENS"/>
    <s v="CARCAÇA INFERIOR FUND. C/ USIN"/>
    <s v="PC"/>
    <n v="392291"/>
    <n v="1"/>
    <x v="4"/>
    <s v="VI"/>
    <m/>
    <n v="1"/>
    <s v="Novo"/>
    <m/>
    <s v="VI-DIVERSOS"/>
    <s v=""/>
    <s v="EXPEDIÇÃO"/>
    <x v="6"/>
    <n v="2"/>
    <s v="EXPEDIÇÃO"/>
    <n v="1"/>
    <m/>
    <d v="2026-07-05T00:00:00"/>
    <m/>
    <n v="27"/>
    <s v=""/>
    <s v="jul"/>
    <s v="2026"/>
    <s v=""/>
  </r>
  <r>
    <s v="27416-1"/>
    <n v="0"/>
    <n v="0"/>
    <n v="0"/>
    <s v="SIEMENS"/>
    <s v="CARCAÇA SUPERIOR FUND. C/ USIN."/>
    <s v="PC"/>
    <n v="392292"/>
    <n v="1"/>
    <x v="4"/>
    <s v="VI"/>
    <m/>
    <n v="1"/>
    <s v="Novo"/>
    <m/>
    <s v="VI-DIVERSOS"/>
    <s v=""/>
    <s v="FUNDIÇÃO"/>
    <x v="0"/>
    <n v="1"/>
    <s v="FUNDIÇÃO MORENO"/>
    <n v="1"/>
    <m/>
    <d v="2026-07-03T00:00:00"/>
    <m/>
    <n v="27"/>
    <s v=""/>
    <s v="jul"/>
    <s v="2026"/>
    <s v=""/>
  </r>
  <r>
    <s v="27416-1"/>
    <n v="0"/>
    <n v="0"/>
    <n v="0"/>
    <s v="SIEMENS"/>
    <s v="CARCAÇA SUPERIOR FUND. C/ USIN."/>
    <s v="PC"/>
    <n v="392292"/>
    <n v="1"/>
    <x v="4"/>
    <s v="VI"/>
    <m/>
    <n v="1"/>
    <s v="Novo"/>
    <m/>
    <s v="VI-DIVERSOS"/>
    <s v=""/>
    <s v="USINAGEM"/>
    <x v="32"/>
    <n v="327"/>
    <s v="MANDRILH. SKODA 3500 X 4500 - [327]"/>
    <n v="13.75"/>
    <m/>
    <d v="2026-07-02T00:00:00"/>
    <m/>
    <n v="27"/>
    <s v=""/>
    <s v="jul"/>
    <s v="2026"/>
    <s v=""/>
  </r>
  <r>
    <s v="27416-2"/>
    <n v="0"/>
    <n v="0"/>
    <n v="0"/>
    <s v="SIEMENS"/>
    <s v="CARCAÇA SUPERIOR FUND. C/ USIN."/>
    <s v="PC"/>
    <n v="392292"/>
    <n v="1"/>
    <x v="4"/>
    <s v="VI"/>
    <m/>
    <n v="1"/>
    <s v="Novo"/>
    <m/>
    <s v="VI-DIVERSOS"/>
    <s v=""/>
    <s v="USINAGEM"/>
    <x v="33"/>
    <n v="395"/>
    <s v="TORNO VERT. SCHIESS KZ-200   2000 - [395]"/>
    <n v="9.4250000000000007"/>
    <m/>
    <d v="2026-07-04T00:00:00"/>
    <m/>
    <n v="27"/>
    <s v=""/>
    <s v="jul"/>
    <s v="2026"/>
    <s v=""/>
  </r>
  <r>
    <s v="27416-2"/>
    <n v="0"/>
    <n v="0"/>
    <n v="0"/>
    <s v="SIEMENS"/>
    <s v="CARCAÇA SUPERIOR FUND. C/ USIN."/>
    <s v="PC"/>
    <n v="392292"/>
    <n v="1"/>
    <x v="4"/>
    <s v="VI"/>
    <m/>
    <n v="1"/>
    <s v="Novo"/>
    <m/>
    <s v="VI-DIVERSOS"/>
    <s v=""/>
    <s v="USINAGEM"/>
    <x v="34"/>
    <n v="493"/>
    <s v="MAND. TOS WHN(Q) - [493]"/>
    <n v="24"/>
    <m/>
    <d v="2026-07-05T00:00:00"/>
    <m/>
    <n v="27"/>
    <s v=""/>
    <s v="jul"/>
    <s v="2026"/>
    <s v=""/>
  </r>
  <r>
    <s v="27416-3"/>
    <n v="0"/>
    <n v="0"/>
    <n v="0"/>
    <s v="SIEMENS"/>
    <s v="CARCAÇA SUPERIOR FUND. C/ USIN."/>
    <s v="PC"/>
    <n v="392292"/>
    <n v="1"/>
    <x v="4"/>
    <s v="VI"/>
    <m/>
    <n v="1"/>
    <s v="Novo"/>
    <m/>
    <s v="VI-DIVERSOS"/>
    <s v=""/>
    <s v="EXPEDIÇÃO"/>
    <x v="6"/>
    <n v="2"/>
    <s v="EXPEDIÇÃO"/>
    <n v="1"/>
    <m/>
    <d v="2026-07-08T00:00:00"/>
    <m/>
    <n v="28"/>
    <s v=""/>
    <s v="jul"/>
    <s v="2026"/>
    <s v=""/>
  </r>
  <r>
    <s v="27349-12"/>
    <n v="0"/>
    <n v="0"/>
    <n v="0"/>
    <s v="FUNDIÇÃO MORENO"/>
    <s v="SUPORTE MOVEL - [BROQ CNC] 1°PÇ"/>
    <s v="PC"/>
    <n v="273065"/>
    <n v="1"/>
    <x v="7"/>
    <s v="VI"/>
    <m/>
    <n v="1"/>
    <s v="Novo"/>
    <m/>
    <m/>
    <m/>
    <s v="FUNDIÇÃO"/>
    <x v="0"/>
    <n v="1"/>
    <s v="FUNDIÇÃO MORENO"/>
    <n v="1"/>
    <m/>
    <d v="2026-03-13T00:00:00"/>
    <d v="2026-03-13T00:00:00"/>
    <n v="11"/>
    <n v="11"/>
    <s v="mar"/>
    <s v="2026"/>
    <n v="1"/>
  </r>
  <r>
    <s v="27349-12"/>
    <n v="0"/>
    <n v="0"/>
    <n v="0"/>
    <s v="FUNDIÇÃO MORENO"/>
    <s v="SUPORTE MOVEL - [BROQ CNC] 1°PÇ"/>
    <s v="PC"/>
    <n v="273065"/>
    <n v="1"/>
    <x v="7"/>
    <s v="VI"/>
    <m/>
    <n v="1"/>
    <s v="Novo"/>
    <m/>
    <m/>
    <m/>
    <s v="USINAGEM"/>
    <x v="35"/>
    <n v="493"/>
    <s v="MAND. TOS WHN(Q) - [493]"/>
    <n v="27"/>
    <m/>
    <d v="2026-03-31T00:00:00"/>
    <m/>
    <n v="14"/>
    <s v=""/>
    <s v="mar"/>
    <s v="2026"/>
    <s v=""/>
  </r>
  <r>
    <s v="27349-12"/>
    <n v="0"/>
    <n v="0"/>
    <n v="0"/>
    <s v="FUNDIÇÃO MORENO"/>
    <s v="SUPORTE MOVEL - [BROQ CNC] 1°PÇ"/>
    <s v="PC"/>
    <n v="273065"/>
    <n v="1"/>
    <x v="7"/>
    <s v="VI"/>
    <m/>
    <n v="1"/>
    <s v="Novo"/>
    <m/>
    <m/>
    <m/>
    <s v="USINAGEM"/>
    <x v="36"/>
    <n v="74"/>
    <s v="MONTAGEM (PREPARADOR DE PEÇA)-74"/>
    <m/>
    <m/>
    <d v="2026-04-03T00:00:00"/>
    <m/>
    <n v="14"/>
    <s v=""/>
    <s v="abr"/>
    <s v="2026"/>
    <s v=""/>
  </r>
  <r>
    <s v="27349-12"/>
    <n v="0"/>
    <n v="0"/>
    <n v="0"/>
    <s v="FUNDIÇÃO MORENO"/>
    <s v="SUPORTE MOVEL - [BROQ CNC] 1°PÇ"/>
    <s v="PC"/>
    <n v="273065"/>
    <n v="1"/>
    <x v="7"/>
    <s v="VI"/>
    <m/>
    <n v="1"/>
    <s v="Novo"/>
    <m/>
    <m/>
    <m/>
    <s v="EXPEDIÇÃO"/>
    <x v="6"/>
    <n v="2"/>
    <s v="EXPEDIÇÃO"/>
    <n v="1"/>
    <m/>
    <d v="2026-02-28T00:00:00"/>
    <m/>
    <n v="9"/>
    <s v=""/>
    <s v="fev"/>
    <s v="2026"/>
    <s v=""/>
  </r>
  <r>
    <s v="27349-13"/>
    <n v="0"/>
    <n v="0"/>
    <n v="0"/>
    <s v="FUNDIÇÃO MORENO"/>
    <s v="SUPORTE MOVEL - [BROQ CNC] 2° PÇ"/>
    <s v="PC"/>
    <n v="273065"/>
    <n v="1"/>
    <x v="7"/>
    <s v="VI"/>
    <m/>
    <n v="1"/>
    <s v="Novo"/>
    <m/>
    <m/>
    <m/>
    <s v="FUNDIÇÃO"/>
    <x v="0"/>
    <n v="1"/>
    <s v="FUNDIÇÃO MORENO"/>
    <n v="1"/>
    <m/>
    <d v="2026-03-13T00:00:00"/>
    <d v="2026-03-13T00:00:00"/>
    <n v="11"/>
    <n v="11"/>
    <s v="mar"/>
    <s v="2026"/>
    <n v="1"/>
  </r>
  <r>
    <s v="27349-13"/>
    <n v="0"/>
    <n v="0"/>
    <n v="0"/>
    <s v="FUNDIÇÃO MORENO"/>
    <s v="SUPORTE MOVEL - [BROQ CNC] 2° PÇ"/>
    <s v="PC"/>
    <n v="273065"/>
    <n v="1"/>
    <x v="7"/>
    <s v="VI"/>
    <m/>
    <n v="1"/>
    <s v="Novo"/>
    <m/>
    <m/>
    <m/>
    <s v="USINAGEM"/>
    <x v="35"/>
    <n v="493"/>
    <s v="MAND. TOS WHN(Q) - [493]"/>
    <n v="27"/>
    <m/>
    <d v="2026-03-31T00:00:00"/>
    <m/>
    <n v="14"/>
    <s v=""/>
    <s v="mar"/>
    <s v="2026"/>
    <s v=""/>
  </r>
  <r>
    <s v="27349-13"/>
    <n v="0"/>
    <n v="0"/>
    <n v="0"/>
    <s v="FUNDIÇÃO MORENO"/>
    <s v="SUPORTE MOVEL - [BROQ CNC] 2° PÇ"/>
    <s v="PC"/>
    <n v="273065"/>
    <n v="1"/>
    <x v="7"/>
    <s v="VI"/>
    <m/>
    <n v="1"/>
    <s v="Novo"/>
    <m/>
    <m/>
    <m/>
    <s v="USINAGEM"/>
    <x v="36"/>
    <n v="74"/>
    <s v="MONTAGEM (PREPARADOR DE PEÇA)-74"/>
    <m/>
    <m/>
    <d v="2026-04-03T00:00:00"/>
    <m/>
    <n v="14"/>
    <s v=""/>
    <s v="abr"/>
    <s v="2026"/>
    <s v=""/>
  </r>
  <r>
    <s v="27349-13"/>
    <n v="0"/>
    <n v="0"/>
    <n v="0"/>
    <s v="FUNDIÇÃO MORENO"/>
    <s v="SUPORTE MOVEL - [BROQ CNC] 2° PÇ"/>
    <s v="PC"/>
    <n v="273065"/>
    <n v="1"/>
    <x v="7"/>
    <s v="VI"/>
    <m/>
    <n v="1"/>
    <s v="Novo"/>
    <m/>
    <m/>
    <m/>
    <s v="EXPEDIÇÃO"/>
    <x v="6"/>
    <n v="2"/>
    <s v="EXPEDIÇÃO"/>
    <n v="1"/>
    <m/>
    <d v="2026-02-28T00:00:00"/>
    <m/>
    <n v="9"/>
    <s v=""/>
    <s v="fev"/>
    <s v="2026"/>
    <s v=""/>
  </r>
  <r>
    <s v="27349-13"/>
    <n v="0"/>
    <n v="0"/>
    <n v="0"/>
    <s v="FUNDIÇÃO MORENO"/>
    <s v="SUPORTE MOVEL - [BROQ CNC] 3° PÇ"/>
    <s v="PC"/>
    <n v="273065"/>
    <n v="1"/>
    <x v="7"/>
    <s v="VI"/>
    <m/>
    <n v="1"/>
    <s v="Novo"/>
    <m/>
    <m/>
    <m/>
    <s v="FUNDIÇÃO"/>
    <x v="0"/>
    <n v="1"/>
    <s v="FUNDIÇÃO MORENO"/>
    <n v="1"/>
    <m/>
    <d v="2026-03-13T00:00:00"/>
    <d v="2026-03-13T00:00:00"/>
    <n v="11"/>
    <n v="11"/>
    <s v="mar"/>
    <s v="2026"/>
    <n v="1"/>
  </r>
  <r>
    <s v="27349-13"/>
    <n v="0"/>
    <n v="0"/>
    <n v="0"/>
    <s v="FUNDIÇÃO MORENO"/>
    <s v="SUPORTE MOVEL - [BROQ CNC] 3° PÇ"/>
    <s v="PC"/>
    <n v="273065"/>
    <n v="1"/>
    <x v="7"/>
    <s v="VI"/>
    <m/>
    <n v="1"/>
    <s v="Novo"/>
    <m/>
    <m/>
    <m/>
    <s v="USINAGEM"/>
    <x v="35"/>
    <n v="433"/>
    <s v="MANDRILH. SCHARMANM FB-125 - [433]"/>
    <n v="27"/>
    <m/>
    <d v="2026-03-31T00:00:00"/>
    <m/>
    <n v="14"/>
    <s v=""/>
    <s v="mar"/>
    <s v="2026"/>
    <s v=""/>
  </r>
  <r>
    <s v="27349-14"/>
    <n v="0"/>
    <n v="0"/>
    <n v="0"/>
    <s v="FUNDIÇÃO MORENO"/>
    <s v="SUPORTE MOVEL - [BROQ CNC] 3° PÇ"/>
    <s v="PC"/>
    <n v="273065"/>
    <n v="1"/>
    <x v="7"/>
    <s v="VI"/>
    <m/>
    <n v="1"/>
    <s v="Novo"/>
    <m/>
    <m/>
    <m/>
    <s v="USINAGEM"/>
    <x v="36"/>
    <n v="74"/>
    <s v="MONTAGEM (PREPARADOR DE PEÇA)-74"/>
    <m/>
    <m/>
    <d v="2026-04-03T00:00:00"/>
    <m/>
    <n v="14"/>
    <s v=""/>
    <s v="abr"/>
    <s v="2026"/>
    <s v=""/>
  </r>
  <r>
    <s v="27349-14"/>
    <n v="0"/>
    <n v="0"/>
    <n v="0"/>
    <s v="FUNDIÇÃO MORENO"/>
    <s v="SUPORTE MOVEL - [BROQ CNC] 3° PÇ"/>
    <s v="PC"/>
    <n v="273065"/>
    <n v="1"/>
    <x v="7"/>
    <s v="VI"/>
    <m/>
    <n v="1"/>
    <s v="Novo"/>
    <m/>
    <m/>
    <m/>
    <s v="EXPEDIÇÃO"/>
    <x v="6"/>
    <n v="2"/>
    <s v="EXPEDIÇÃO"/>
    <n v="1"/>
    <m/>
    <d v="2026-02-28T00:00:00"/>
    <m/>
    <n v="9"/>
    <s v=""/>
    <s v="fev"/>
    <s v="2026"/>
    <s v=""/>
  </r>
  <r>
    <s v="27349-14"/>
    <n v="0"/>
    <n v="0"/>
    <n v="0"/>
    <s v="FUNDIÇÃO MORENO"/>
    <s v="SUPORTE MOVEL - [BROQ CNC] 4° PÇ"/>
    <s v="PC"/>
    <n v="273065"/>
    <n v="1"/>
    <x v="7"/>
    <s v="VI"/>
    <m/>
    <n v="1"/>
    <s v="Novo"/>
    <m/>
    <m/>
    <m/>
    <s v="FUNDIÇÃO"/>
    <x v="0"/>
    <n v="1"/>
    <s v="FUNDIÇÃO MORENO"/>
    <n v="1"/>
    <m/>
    <d v="2026-03-13T00:00:00"/>
    <d v="2026-03-13T00:00:00"/>
    <n v="11"/>
    <n v="11"/>
    <s v="mar"/>
    <s v="2026"/>
    <n v="1"/>
  </r>
  <r>
    <s v="27349-14"/>
    <n v="0"/>
    <n v="0"/>
    <n v="0"/>
    <s v="FUNDIÇÃO MORENO"/>
    <s v="SUPORTE MOVEL - [BROQ CNC] 4° PÇ"/>
    <s v="PC"/>
    <n v="273065"/>
    <n v="1"/>
    <x v="7"/>
    <s v="VI"/>
    <m/>
    <n v="1"/>
    <s v="Novo"/>
    <m/>
    <m/>
    <m/>
    <s v="USINAGEM"/>
    <x v="35"/>
    <n v="433"/>
    <s v="MANDRILH. SCHARMANM FB-125 - [433]"/>
    <n v="27"/>
    <m/>
    <d v="2026-03-31T00:00:00"/>
    <m/>
    <n v="14"/>
    <s v=""/>
    <s v="mar"/>
    <s v="2026"/>
    <s v=""/>
  </r>
  <r>
    <s v="27349-14"/>
    <n v="0"/>
    <n v="0"/>
    <n v="0"/>
    <s v="FUNDIÇÃO MORENO"/>
    <s v="SUPORTE MOVEL - [BROQ CNC] 4° PÇ"/>
    <s v="PC"/>
    <n v="273065"/>
    <n v="1"/>
    <x v="7"/>
    <s v="VI"/>
    <m/>
    <n v="1"/>
    <s v="Novo"/>
    <m/>
    <m/>
    <m/>
    <s v="USINAGEM"/>
    <x v="36"/>
    <n v="74"/>
    <s v="MONTAGEM (PREPARADOR DE PEÇA)-74"/>
    <m/>
    <m/>
    <d v="2026-04-03T00:00:00"/>
    <m/>
    <n v="14"/>
    <s v=""/>
    <s v="abr"/>
    <s v="2026"/>
    <s v=""/>
  </r>
  <r>
    <s v="27349-14"/>
    <n v="0"/>
    <n v="0"/>
    <n v="0"/>
    <s v="FUNDIÇÃO MORENO"/>
    <s v="SUPORTE MOVEL - [BROQ CNC] 4° PÇ"/>
    <s v="PC"/>
    <n v="273065"/>
    <n v="1"/>
    <x v="7"/>
    <s v="VI"/>
    <m/>
    <n v="1"/>
    <s v="Novo"/>
    <m/>
    <m/>
    <m/>
    <s v="EXPEDIÇÃO"/>
    <x v="6"/>
    <n v="2"/>
    <s v="EXPEDIÇÃO"/>
    <n v="1"/>
    <m/>
    <d v="2026-02-28T00:00:00"/>
    <m/>
    <n v="9"/>
    <s v=""/>
    <s v="fev"/>
    <s v="2026"/>
    <s v=""/>
  </r>
  <r>
    <s v="27349-10"/>
    <n v="0"/>
    <n v="0"/>
    <n v="0"/>
    <s v="FUNDIÇÃO MORENO"/>
    <s v="CORPO DA MORSA - [BROQ CNC] 1° PÇ"/>
    <s v="PC"/>
    <n v="273066"/>
    <n v="1"/>
    <x v="7"/>
    <s v="VI"/>
    <m/>
    <n v="1"/>
    <s v="Novo"/>
    <m/>
    <m/>
    <m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349-10"/>
    <n v="0"/>
    <n v="0"/>
    <n v="0"/>
    <s v="FUNDIÇÃO MORENO"/>
    <s v="CORPO DA MORSA - [BROQ CNC] 1° PÇ"/>
    <s v="PC"/>
    <n v="273066"/>
    <n v="1"/>
    <x v="7"/>
    <s v="VI"/>
    <m/>
    <n v="1"/>
    <s v="Novo"/>
    <m/>
    <m/>
    <m/>
    <s v="USINAGEM"/>
    <x v="35"/>
    <n v="493"/>
    <s v="MAND. TOS WHN(Q) - [493]"/>
    <n v="45"/>
    <m/>
    <d v="2026-03-25T00:00:00"/>
    <m/>
    <n v="13"/>
    <s v=""/>
    <s v="mar"/>
    <s v="2026"/>
    <s v=""/>
  </r>
  <r>
    <s v="27349-10"/>
    <n v="0"/>
    <n v="0"/>
    <n v="0"/>
    <s v="FUNDIÇÃO MORENO"/>
    <s v="CORPO DA MORSA - [BROQ CNC] 1° PÇ"/>
    <s v="PC"/>
    <n v="273066"/>
    <n v="1"/>
    <x v="7"/>
    <s v="VI"/>
    <m/>
    <n v="1"/>
    <s v="Novo"/>
    <m/>
    <m/>
    <m/>
    <s v="USINAGEM"/>
    <x v="36"/>
    <n v="74"/>
    <s v="MONTAGEM (PREPARADOR DE PEÇA)-74"/>
    <m/>
    <m/>
    <d v="2026-04-07T00:00:00"/>
    <m/>
    <n v="15"/>
    <s v=""/>
    <s v="abr"/>
    <s v="2026"/>
    <s v=""/>
  </r>
  <r>
    <s v="27349-10"/>
    <n v="0"/>
    <n v="0"/>
    <n v="0"/>
    <s v="FUNDIÇÃO MORENO"/>
    <s v="CORPO DA MORSA - [BROQ CNC] 1° PÇ"/>
    <s v="PC"/>
    <n v="273066"/>
    <n v="1"/>
    <x v="7"/>
    <s v="VI"/>
    <m/>
    <n v="1"/>
    <s v="Novo"/>
    <m/>
    <m/>
    <m/>
    <s v="EXPEDIÇÃO"/>
    <x v="6"/>
    <n v="2"/>
    <s v="EXPEDIÇÃO"/>
    <n v="1"/>
    <m/>
    <d v="2026-02-28T00:00:00"/>
    <m/>
    <n v="9"/>
    <s v=""/>
    <s v="fev"/>
    <s v="2026"/>
    <s v=""/>
  </r>
  <r>
    <s v="27349-11"/>
    <n v="0"/>
    <n v="0"/>
    <n v="0"/>
    <s v="FUNDIÇÃO MORENO"/>
    <s v="CORPO DA MORSA - [BROQ CNC] 2° PÇ"/>
    <s v="PC"/>
    <n v="273066"/>
    <n v="1"/>
    <x v="7"/>
    <s v="VI"/>
    <m/>
    <n v="1"/>
    <s v="Novo"/>
    <m/>
    <m/>
    <m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349-11"/>
    <n v="0"/>
    <n v="0"/>
    <n v="0"/>
    <s v="FUNDIÇÃO MORENO"/>
    <s v="CORPO DA MORSA - [BROQ CNC] 2° PÇ"/>
    <s v="PC"/>
    <n v="273066"/>
    <n v="1"/>
    <x v="7"/>
    <s v="VI"/>
    <m/>
    <n v="1"/>
    <s v="Novo"/>
    <m/>
    <m/>
    <m/>
    <s v="USINAGEM"/>
    <x v="35"/>
    <n v="493"/>
    <s v="MAND. TOS WHN(Q) - [493]"/>
    <n v="45"/>
    <m/>
    <d v="2026-03-27T00:00:00"/>
    <m/>
    <n v="13"/>
    <s v=""/>
    <s v="mar"/>
    <s v="2026"/>
    <s v=""/>
  </r>
  <r>
    <s v="27349-11"/>
    <n v="0"/>
    <n v="0"/>
    <n v="0"/>
    <s v="FUNDIÇÃO MORENO"/>
    <s v="CORPO DA MORSA - [BROQ CNC] 2° PÇ"/>
    <s v="PC"/>
    <n v="273066"/>
    <n v="1"/>
    <x v="7"/>
    <s v="VI"/>
    <m/>
    <n v="1"/>
    <s v="Novo"/>
    <m/>
    <m/>
    <m/>
    <s v="USINAGEM"/>
    <x v="36"/>
    <n v="74"/>
    <s v="MONTAGEM (PREPARADOR DE PEÇA)-74"/>
    <m/>
    <m/>
    <d v="2026-04-07T00:00:00"/>
    <m/>
    <n v="15"/>
    <s v=""/>
    <s v="abr"/>
    <s v="2026"/>
    <s v=""/>
  </r>
  <r>
    <s v="27349-11"/>
    <n v="0"/>
    <n v="0"/>
    <n v="0"/>
    <s v="FUNDIÇÃO MORENO"/>
    <s v="CORPO DA MORSA - [BROQ CNC] 2° PÇ"/>
    <s v="PC"/>
    <n v="273066"/>
    <n v="1"/>
    <x v="7"/>
    <s v="VI"/>
    <m/>
    <n v="1"/>
    <s v="Novo"/>
    <m/>
    <m/>
    <m/>
    <s v="EXPEDIÇÃO"/>
    <x v="6"/>
    <n v="2"/>
    <s v="EXPEDIÇÃO"/>
    <n v="1"/>
    <m/>
    <d v="2026-02-28T00:00:00"/>
    <m/>
    <n v="9"/>
    <s v=""/>
    <s v="fev"/>
    <s v="2026"/>
    <s v=""/>
  </r>
  <r>
    <s v="27321-18"/>
    <s v="PV"/>
    <n v="2084"/>
    <n v="1"/>
    <s v="METSO - 299"/>
    <s v="CARCAÇA HP500 FUND. S/USINAGEM"/>
    <s v="PC"/>
    <n v="299377"/>
    <n v="1"/>
    <x v="4"/>
    <s v="VI"/>
    <m/>
    <n v="1"/>
    <s v="Novo"/>
    <m/>
    <m/>
    <m/>
    <s v="FUNDIÇÃO"/>
    <x v="0"/>
    <n v="1"/>
    <s v="FUNDIÇÃO MORENO"/>
    <n v="1"/>
    <m/>
    <d v="2026-01-28T00:00:00"/>
    <m/>
    <n v="5"/>
    <s v=""/>
    <s v="jan"/>
    <s v="2026"/>
    <s v=""/>
  </r>
  <r>
    <s v="27321-18"/>
    <s v="PV"/>
    <n v="2084"/>
    <n v="1"/>
    <s v="METSO - 299"/>
    <s v="CARCAÇA HP500 FUND. S/USINAGEM"/>
    <s v="PC"/>
    <n v="299377"/>
    <n v="1"/>
    <x v="4"/>
    <s v="VI"/>
    <m/>
    <n v="1"/>
    <s v="Novo"/>
    <m/>
    <m/>
    <m/>
    <s v="USINAGEM"/>
    <x v="37"/>
    <n v="285"/>
    <s v="TORNO VERT. TITAN SC4000 - [285]"/>
    <n v="11"/>
    <m/>
    <d v="2026-04-14T00:00:00"/>
    <m/>
    <n v="16"/>
    <s v=""/>
    <s v="abr"/>
    <s v="2026"/>
    <s v=""/>
  </r>
  <r>
    <s v="27321-18"/>
    <s v="PV"/>
    <n v="2084"/>
    <n v="1"/>
    <s v="METSO - 299"/>
    <s v="CARCAÇA HP500 FUND. S/USINAGEM"/>
    <s v="PC"/>
    <n v="299377"/>
    <n v="1"/>
    <x v="4"/>
    <s v="VI"/>
    <m/>
    <n v="1"/>
    <s v="Novo"/>
    <m/>
    <m/>
    <m/>
    <s v="EXPEDIÇÃO"/>
    <x v="6"/>
    <n v="2"/>
    <s v="EXPEDIÇÃO"/>
    <n v="1"/>
    <m/>
    <d v="2026-04-18T00:00:00"/>
    <m/>
    <n v="16"/>
    <s v=""/>
    <s v="abr"/>
    <s v="2026"/>
    <s v=""/>
  </r>
  <r>
    <s v="27385-3"/>
    <s v="PV"/>
    <n v="2084"/>
    <n v="2"/>
    <s v="METSO - 299"/>
    <s v="CARCAÇA HP500 FUND. S/USINAGEM"/>
    <s v="PC"/>
    <n v="299377"/>
    <n v="1"/>
    <x v="4"/>
    <s v="VI"/>
    <m/>
    <n v="1"/>
    <s v="Novo"/>
    <s v="- "/>
    <m/>
    <m/>
    <s v="FUNDIÇÃO"/>
    <x v="0"/>
    <n v="1"/>
    <s v="FUNDIÇÃO MORENO"/>
    <n v="1"/>
    <m/>
    <d v="2026-03-15T00:00:00"/>
    <m/>
    <n v="11"/>
    <s v=""/>
    <s v="mar"/>
    <s v="2026"/>
    <s v=""/>
  </r>
  <r>
    <s v="27385-3"/>
    <s v="PV"/>
    <n v="2084"/>
    <n v="2"/>
    <s v="METSO - 299"/>
    <s v="CARCAÇA HP500 FUND. S/USINAGEM"/>
    <s v="PC"/>
    <n v="299377"/>
    <n v="1"/>
    <x v="4"/>
    <s v="VI"/>
    <m/>
    <n v="1"/>
    <s v="Novo"/>
    <m/>
    <m/>
    <m/>
    <s v="USINAGEM"/>
    <x v="37"/>
    <n v="285"/>
    <s v="TORNO VERT. TITAN SC4000 - [285]"/>
    <n v="11"/>
    <m/>
    <d v="2026-04-14T00:00:00"/>
    <m/>
    <n v="16"/>
    <s v=""/>
    <s v="abr"/>
    <s v="2026"/>
    <s v=""/>
  </r>
  <r>
    <s v="27385-3"/>
    <s v="PV"/>
    <n v="2084"/>
    <n v="2"/>
    <s v="METSO - 299"/>
    <s v="CARCAÇA HP500 FUND. S/USINAGEM"/>
    <s v="PC"/>
    <n v="299377"/>
    <n v="1"/>
    <x v="4"/>
    <s v="VI"/>
    <m/>
    <n v="1"/>
    <s v="Novo"/>
    <m/>
    <m/>
    <m/>
    <s v="EXPEDIÇÃO"/>
    <x v="6"/>
    <n v="2"/>
    <s v="EXPEDIÇÃO"/>
    <n v="1"/>
    <m/>
    <d v="2026-04-18T00:00:00"/>
    <m/>
    <n v="16"/>
    <s v=""/>
    <s v="abr"/>
    <s v="2026"/>
    <s v=""/>
  </r>
  <r>
    <s v="27422-2"/>
    <n v="0"/>
    <n v="0"/>
    <n v="0"/>
    <s v="FUNDIÇÃO MORENO"/>
    <s v="MESA MÓVEL FUND. C/ USIN     [BROQ CNC]"/>
    <s v="PC"/>
    <n v="2730002"/>
    <n v="1"/>
    <x v="7"/>
    <s v="VI"/>
    <m/>
    <n v="1"/>
    <s v="Novo"/>
    <m/>
    <m/>
    <m/>
    <s v="USINAGEM"/>
    <x v="36"/>
    <n v="74"/>
    <s v="MONTAGEM (PREPARADOR DE PEÇA)-74"/>
    <m/>
    <m/>
    <d v="2026-04-06T00:00:00"/>
    <m/>
    <n v="15"/>
    <s v=""/>
    <s v="abr"/>
    <s v="2026"/>
    <s v=""/>
  </r>
  <r>
    <s v="27422-2"/>
    <n v="0"/>
    <n v="0"/>
    <n v="0"/>
    <s v="FUNDIÇÃO MORENO"/>
    <s v="MESA MÓVEL FUND. C/ USIN     [BROQ CNC]"/>
    <s v="PC"/>
    <n v="2730002"/>
    <n v="1"/>
    <x v="7"/>
    <s v="VI"/>
    <m/>
    <n v="1"/>
    <s v="Novo"/>
    <m/>
    <m/>
    <m/>
    <s v="EXPEDIÇÃO"/>
    <x v="6"/>
    <n v="2"/>
    <s v="EXPEDIÇÃO"/>
    <n v="1"/>
    <m/>
    <d v="2026-05-01T00:00:00"/>
    <m/>
    <n v="18"/>
    <s v=""/>
    <s v="mai"/>
    <s v="2026"/>
    <s v=""/>
  </r>
  <r>
    <s v="27422-2"/>
    <n v="0"/>
    <n v="0"/>
    <n v="0"/>
    <s v="FUNDIÇÃO MORENO"/>
    <s v="MESA MÓVEL FUND. C/ USIN     [BROQ CNC]"/>
    <s v="PC"/>
    <n v="2730002"/>
    <n v="1"/>
    <x v="7"/>
    <s v="VI"/>
    <m/>
    <n v="1"/>
    <s v="Novo"/>
    <m/>
    <m/>
    <m/>
    <s v="FUNDIÇÃO"/>
    <x v="0"/>
    <n v="1"/>
    <s v="FUNDIÇÃO MORENO"/>
    <n v="1"/>
    <m/>
    <d v="2026-05-01T00:00:00"/>
    <d v="2026-05-01T00:00:00"/>
    <n v="18"/>
    <n v="18"/>
    <s v="mai"/>
    <s v="2026"/>
    <n v="1"/>
  </r>
  <r>
    <s v="27422-2"/>
    <n v="0"/>
    <n v="0"/>
    <n v="0"/>
    <s v="FUNDIÇÃO MORENO"/>
    <s v="MESA MÓVEL FUND. C/ USIN     [BROQ CNC]"/>
    <s v="PC"/>
    <n v="2730002"/>
    <n v="1"/>
    <x v="7"/>
    <s v="VI"/>
    <m/>
    <n v="1"/>
    <s v="Novo"/>
    <m/>
    <m/>
    <m/>
    <s v="USINAGEM"/>
    <x v="35"/>
    <n v="493"/>
    <s v="MAND. TOS WHN(Q) - [493]"/>
    <n v="45"/>
    <m/>
    <d v="2026-04-06T00:00:00"/>
    <m/>
    <n v="15"/>
    <s v=""/>
    <s v="abr"/>
    <s v="2026"/>
    <s v=""/>
  </r>
  <r>
    <s v="27422-2"/>
    <n v="0"/>
    <n v="0"/>
    <n v="0"/>
    <s v="FUNDIÇÃO MORENO"/>
    <s v="MESA MÓVEL FUND. C/ USIN     [BROQ CNC]"/>
    <s v="PC"/>
    <n v="2730002"/>
    <n v="1"/>
    <x v="7"/>
    <s v="VI"/>
    <m/>
    <n v="1"/>
    <s v="Novo"/>
    <m/>
    <m/>
    <m/>
    <s v="USINAGEM"/>
    <x v="36"/>
    <n v="74"/>
    <s v="MONTAGEM (PREPARADOR DE PEÇA)-74"/>
    <m/>
    <m/>
    <d v="2026-04-09T00:00:00"/>
    <m/>
    <n v="15"/>
    <s v=""/>
    <s v="abr"/>
    <s v="2026"/>
    <s v=""/>
  </r>
  <r>
    <s v="27422-2"/>
    <n v="0"/>
    <n v="0"/>
    <n v="0"/>
    <s v="FUNDIÇÃO MORENO"/>
    <s v="MESA MÓVEL FUND. C/ USIN     [BROQ CNC]"/>
    <s v="PC"/>
    <n v="2730002"/>
    <n v="1"/>
    <x v="7"/>
    <s v="VI"/>
    <m/>
    <n v="1"/>
    <s v="Novo"/>
    <m/>
    <m/>
    <m/>
    <s v="EXPEDIÇÃO"/>
    <x v="6"/>
    <n v="2"/>
    <s v="EXPEDIÇÃO"/>
    <n v="1"/>
    <m/>
    <d v="2026-05-01T00:00:00"/>
    <m/>
    <n v="18"/>
    <s v=""/>
    <s v="mai"/>
    <s v="2026"/>
    <s v=""/>
  </r>
  <r>
    <s v="27375-7"/>
    <s v="PV"/>
    <n v="2054"/>
    <n v="1"/>
    <s v="METSO - 299"/>
    <s v="BOJO MP1000(Bowl)"/>
    <s v="PC"/>
    <n v="299303"/>
    <n v="1"/>
    <x v="4"/>
    <s v="VI"/>
    <m/>
    <n v="1"/>
    <s v="Novo"/>
    <m/>
    <m/>
    <m/>
    <s v="FUNDIÇÃO"/>
    <x v="0"/>
    <n v="1"/>
    <s v="FUNDIÇÃO MORENO"/>
    <n v="1"/>
    <m/>
    <d v="2026-02-25T00:00:00"/>
    <m/>
    <n v="9"/>
    <s v=""/>
    <s v="fev"/>
    <s v="2026"/>
    <s v=""/>
  </r>
  <r>
    <s v="27375-7"/>
    <s v="PV"/>
    <n v="2054"/>
    <n v="1"/>
    <s v="METSO - 299"/>
    <s v="BOJO MP1000(Bowl)"/>
    <s v="PC"/>
    <n v="299303"/>
    <n v="1"/>
    <x v="4"/>
    <s v="VI"/>
    <m/>
    <n v="1"/>
    <s v="Novo"/>
    <m/>
    <m/>
    <m/>
    <s v="USINAGEM"/>
    <x v="28"/>
    <n v="496"/>
    <s v="TORNO VERT. "/>
    <n v="66"/>
    <m/>
    <d v="2026-03-09T00:00:00"/>
    <m/>
    <n v="11"/>
    <s v=""/>
    <s v="mar"/>
    <s v="2026"/>
    <s v=""/>
  </r>
  <r>
    <s v="27375-7"/>
    <s v="PV"/>
    <n v="2054"/>
    <n v="1"/>
    <s v="METSO - 299"/>
    <s v="BOJO MP1000(Bowl)"/>
    <s v="PC"/>
    <n v="299303"/>
    <n v="1"/>
    <x v="4"/>
    <s v="VI"/>
    <m/>
    <n v="1"/>
    <s v="Novo"/>
    <m/>
    <m/>
    <m/>
    <s v="USINAGEM"/>
    <x v="38"/>
    <n v="74"/>
    <s v="-"/>
    <n v="2"/>
    <m/>
    <d v="2026-03-21T00:00:00"/>
    <m/>
    <n v="12"/>
    <s v=""/>
    <s v="mar"/>
    <s v="2026"/>
    <s v=""/>
  </r>
  <r>
    <s v="27375-7"/>
    <s v="PV"/>
    <n v="2054"/>
    <n v="1"/>
    <s v="METSO - 299"/>
    <s v="BOJO MP1000(Bowl)"/>
    <s v="PC"/>
    <n v="299303"/>
    <n v="1"/>
    <x v="4"/>
    <s v="VI"/>
    <m/>
    <n v="1"/>
    <s v="Novo"/>
    <m/>
    <m/>
    <m/>
    <s v="EXPEDIÇÃO"/>
    <x v="6"/>
    <n v="2"/>
    <s v="EXPEDIÇÃO"/>
    <n v="1"/>
    <m/>
    <d v="2026-04-15T00:00:00"/>
    <m/>
    <n v="16"/>
    <s v=""/>
    <s v="abr"/>
    <s v="2026"/>
    <s v=""/>
  </r>
  <r>
    <s v="27375-8"/>
    <s v="PV"/>
    <n v="2028"/>
    <n v="1"/>
    <s v="METSO - 299"/>
    <s v="ANEL AJUSTE HP800 (Adjustment ring)"/>
    <s v="PC"/>
    <n v="299208"/>
    <n v="1"/>
    <x v="4"/>
    <s v="VI"/>
    <m/>
    <n v="1"/>
    <s v="Novo"/>
    <m/>
    <m/>
    <m/>
    <s v="FUNDIÇÃO"/>
    <x v="0"/>
    <n v="1"/>
    <s v="FUNDIÇÃO MORENO"/>
    <n v="1"/>
    <m/>
    <d v="2026-02-25T00:00:00"/>
    <m/>
    <n v="9"/>
    <s v=""/>
    <s v="fev"/>
    <s v="2026"/>
    <s v=""/>
  </r>
  <r>
    <s v="27375-8"/>
    <s v="PV"/>
    <n v="2028"/>
    <n v="1"/>
    <s v="METSO - 299"/>
    <s v="ANEL AJUSTE HP800 (Adjustment ring)"/>
    <s v="PC"/>
    <n v="299208"/>
    <n v="1"/>
    <x v="4"/>
    <s v="VI"/>
    <m/>
    <n v="1"/>
    <s v="Novo"/>
    <m/>
    <m/>
    <m/>
    <s v="USINAGEM"/>
    <x v="28"/>
    <n v="285"/>
    <s v="TORNO VERT. TITAN SC4000 - [285]"/>
    <n v="26"/>
    <m/>
    <d v="2026-03-09T00:00:00"/>
    <m/>
    <n v="11"/>
    <s v=""/>
    <s v="mar"/>
    <s v="2026"/>
    <s v=""/>
  </r>
  <r>
    <s v="27375-8"/>
    <s v="PV"/>
    <n v="2028"/>
    <n v="1"/>
    <s v="METSO - 299"/>
    <s v="ANEL AJUSTE HP800 (Adjustment ring)"/>
    <s v="PC"/>
    <n v="299208"/>
    <n v="1"/>
    <x v="4"/>
    <s v="VI"/>
    <m/>
    <n v="1"/>
    <s v="Novo"/>
    <m/>
    <m/>
    <m/>
    <s v="USINAGEM"/>
    <x v="38"/>
    <n v="74"/>
    <s v="-"/>
    <n v="2"/>
    <m/>
    <d v="2026-03-21T00:00:00"/>
    <m/>
    <n v="12"/>
    <s v=""/>
    <s v="mar"/>
    <s v="2026"/>
    <s v=""/>
  </r>
  <r>
    <s v="27375-8"/>
    <s v="PV"/>
    <n v="2028"/>
    <n v="1"/>
    <s v="METSO - 299"/>
    <s v="ANEL AJUSTE HP800 (Adjustment ring)"/>
    <s v="PC"/>
    <n v="299208"/>
    <n v="1"/>
    <x v="4"/>
    <s v="VI"/>
    <m/>
    <n v="1"/>
    <s v="Novo"/>
    <m/>
    <m/>
    <m/>
    <s v="EXPEDIÇÃO"/>
    <x v="6"/>
    <n v="2"/>
    <s v="EXPEDIÇÃO"/>
    <n v="1"/>
    <m/>
    <d v="2026-04-15T00:00:00"/>
    <m/>
    <n v="16"/>
    <s v=""/>
    <s v="abr"/>
    <s v="2026"/>
    <s v=""/>
  </r>
  <r>
    <s v="27326-1"/>
    <s v="PV"/>
    <n v="2029"/>
    <n v="1"/>
    <s v="METSO - 299"/>
    <s v="ANEL AJUSTE HP800 (Adjustment ring)"/>
    <s v="PC"/>
    <n v="299208"/>
    <n v="1"/>
    <x v="4"/>
    <s v="VI"/>
    <m/>
    <n v="1"/>
    <s v="Novo"/>
    <m/>
    <m/>
    <m/>
    <s v="FUNDIÇÃO"/>
    <x v="0"/>
    <n v="1"/>
    <s v="FUNDIÇÃO MORENO"/>
    <n v="1"/>
    <m/>
    <d v="2026-03-26T00:00:00"/>
    <m/>
    <n v="13"/>
    <s v=""/>
    <s v="mar"/>
    <s v="2026"/>
    <s v=""/>
  </r>
  <r>
    <s v="27326-1"/>
    <s v="PV"/>
    <n v="2029"/>
    <n v="1"/>
    <s v="METSO - 299"/>
    <s v="ANEL AJUSTE HP800 (Adjustment ring)"/>
    <s v="PC"/>
    <n v="299208"/>
    <n v="1"/>
    <x v="4"/>
    <s v="VI"/>
    <m/>
    <n v="1"/>
    <s v="Novo"/>
    <m/>
    <m/>
    <m/>
    <s v="USINAGEM"/>
    <x v="28"/>
    <n v="285"/>
    <s v="TORNO VERT. TITAN SC4000 - [285]"/>
    <n v="26"/>
    <m/>
    <d v="2026-03-30T00:00:00"/>
    <m/>
    <n v="14"/>
    <s v=""/>
    <s v="mar"/>
    <s v="2026"/>
    <s v=""/>
  </r>
  <r>
    <s v="27326-1"/>
    <s v="PV"/>
    <n v="2029"/>
    <n v="1"/>
    <s v="METSO - 299"/>
    <s v="ANEL AJUSTE HP800 (Adjustment ring)"/>
    <s v="PC"/>
    <n v="299208"/>
    <n v="1"/>
    <x v="4"/>
    <s v="VI"/>
    <m/>
    <n v="1"/>
    <s v="Novo"/>
    <m/>
    <m/>
    <m/>
    <s v="USINAGEM"/>
    <x v="38"/>
    <n v="74"/>
    <s v="MONTAGEM (PREPARADOR DE PEÇA)-74"/>
    <n v="2"/>
    <m/>
    <d v="2026-04-27T00:00:00"/>
    <m/>
    <n v="18"/>
    <s v=""/>
    <s v="abr"/>
    <s v="2026"/>
    <s v=""/>
  </r>
  <r>
    <s v="27326-2"/>
    <s v="PV"/>
    <n v="2029"/>
    <n v="1"/>
    <s v="METSO - 299"/>
    <s v="ANEL AJUSTE HP800 (Adjustment ring)"/>
    <s v="PC"/>
    <n v="299208"/>
    <n v="1"/>
    <x v="4"/>
    <s v="VI"/>
    <m/>
    <n v="1"/>
    <s v="Novo"/>
    <m/>
    <m/>
    <m/>
    <s v="EXPEDIÇÃO"/>
    <x v="6"/>
    <n v="2"/>
    <s v="EXPEDIÇÃO"/>
    <n v="1"/>
    <m/>
    <d v="2026-04-15T00:00:00"/>
    <m/>
    <n v="16"/>
    <s v=""/>
    <s v="abr"/>
    <s v="2026"/>
    <s v=""/>
  </r>
  <r>
    <s v="27435-1"/>
    <s v="PV"/>
    <n v="2138"/>
    <n v="1"/>
    <s v="METSO - 299"/>
    <s v="ANEL MP1000 ( ADJ. RING)"/>
    <s v="PC"/>
    <n v="299304"/>
    <n v="1"/>
    <x v="4"/>
    <s v="VI"/>
    <m/>
    <n v="1"/>
    <s v="Novo"/>
    <m/>
    <m/>
    <m/>
    <s v="FUNDIÇÃO"/>
    <x v="0"/>
    <n v="1"/>
    <s v="FUNDIÇÃO MORENO"/>
    <n v="1"/>
    <m/>
    <d v="2026-05-23T00:00:00"/>
    <d v="2026-05-23T00:00:00"/>
    <n v="21"/>
    <n v="21"/>
    <s v="mai"/>
    <s v="2026"/>
    <n v="1"/>
  </r>
  <r>
    <s v="27435-1"/>
    <s v="PV"/>
    <n v="2138"/>
    <n v="1"/>
    <s v="METSO - 299"/>
    <s v="ANEL MP1000 ( ADJ. RING)"/>
    <s v="PC"/>
    <n v="299304"/>
    <n v="1"/>
    <x v="4"/>
    <s v="VI"/>
    <m/>
    <n v="1"/>
    <s v="Novo"/>
    <m/>
    <m/>
    <m/>
    <s v="USINAGEM"/>
    <x v="28"/>
    <n v="496"/>
    <s v="TORNO VERTICAL SCHIESS (DIÂMETRO 8000 - TVG)"/>
    <n v="60"/>
    <m/>
    <d v="2026-05-30T00:00:00"/>
    <d v="2026-05-18T00:00:00"/>
    <n v="22"/>
    <n v="21"/>
    <s v="mai"/>
    <s v="2026"/>
    <n v="1"/>
  </r>
  <r>
    <s v="27435-1"/>
    <s v="PV"/>
    <n v="2138"/>
    <n v="1"/>
    <s v="METSO - 299"/>
    <s v="ANEL MP1000 ( ADJ. RING)"/>
    <s v="PC"/>
    <n v="299304"/>
    <n v="1"/>
    <x v="4"/>
    <s v="VI"/>
    <m/>
    <n v="1"/>
    <s v="Novo"/>
    <m/>
    <m/>
    <m/>
    <s v="USINAGEM"/>
    <x v="38"/>
    <n v="74"/>
    <s v="-"/>
    <n v="2"/>
    <m/>
    <d v="2026-05-30T00:00:00"/>
    <d v="2026-05-18T00:00:00"/>
    <n v="22"/>
    <n v="21"/>
    <s v="mai"/>
    <s v="2026"/>
    <n v="1"/>
  </r>
  <r>
    <s v="27435-1"/>
    <s v="PV"/>
    <n v="2138"/>
    <n v="1"/>
    <s v="METSO - 299"/>
    <s v="ANEL MP1000 ( ADJ. RING)"/>
    <s v="PC"/>
    <n v="299304"/>
    <n v="1"/>
    <x v="4"/>
    <s v="VI"/>
    <m/>
    <n v="1"/>
    <s v="Novo"/>
    <m/>
    <m/>
    <m/>
    <s v="EXPEDIÇÃO"/>
    <x v="6"/>
    <n v="2"/>
    <s v="EXPEDIÇÃO"/>
    <n v="1"/>
    <m/>
    <d v="2026-06-19T00:00:00"/>
    <d v="2026-06-19T00:00:00"/>
    <n v="25"/>
    <n v="25"/>
    <s v="jun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FUNDIÇÃO"/>
    <x v="0"/>
    <n v="1"/>
    <s v="FUNDIÇÃO MORENO"/>
    <n v="1"/>
    <m/>
    <d v="2026-02-12T00:00:00"/>
    <d v="2026-05-29T00:00:00"/>
    <n v="7"/>
    <n v="22"/>
    <s v="fev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USINAGEM"/>
    <x v="1"/>
    <n v="561"/>
    <s v="TORNO HORIZONTAL NILES - [561]"/>
    <n v="8.3000000000000007"/>
    <m/>
    <d v="2026-04-20T00:00:00"/>
    <d v="2026-05-29T00:00:00"/>
    <n v="17"/>
    <n v="22"/>
    <s v="abr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USINAGEM"/>
    <x v="2"/>
    <n v="112"/>
    <s v="FURADEIRA RADIAL  HCP - [112]"/>
    <n v="8.1818181818181817"/>
    <m/>
    <d v="2026-04-21T00:00:00"/>
    <d v="2026-05-29T00:00:00"/>
    <n v="17"/>
    <n v="22"/>
    <s v="abr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SOLDAGEM"/>
    <x v="39"/>
    <n v="601"/>
    <s v="CELULA DE SOLDA P/ CAMISA - BASE E LATERAL - [601]"/>
    <n v="3.8409090909090904"/>
    <m/>
    <d v="2026-04-21T00:00:00"/>
    <d v="2026-05-29T00:00:00"/>
    <n v="17"/>
    <n v="22"/>
    <s v="abr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SOLDAGEM"/>
    <x v="40"/>
    <n v="601"/>
    <s v="CELULA DE SOLDA P/ CAMISA - BASE E LATERAL - [601]"/>
    <n v="3.8409090909090904"/>
    <m/>
    <d v="2026-04-21T00:00:00"/>
    <d v="2026-05-29T00:00:00"/>
    <n v="17"/>
    <n v="22"/>
    <s v="abr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SOLDAGEM"/>
    <x v="41"/>
    <n v="601"/>
    <s v="CELULA DE SOLDA P/ CAMISA - BASE E LATERAL - [601]"/>
    <n v="10.754545454545454"/>
    <m/>
    <d v="2026-04-22T00:00:00"/>
    <d v="2026-05-29T00:00:00"/>
    <n v="17"/>
    <n v="22"/>
    <s v="abr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SOLDAGEM"/>
    <x v="42"/>
    <n v="602"/>
    <s v="CELULA DE SOLDA P/ CAMISA - PICOTE MANUAL - [602]"/>
    <n v="13.63621212121212"/>
    <m/>
    <d v="2026-04-23T00:00:00"/>
    <d v="2026-05-29T00:00:00"/>
    <n v="17"/>
    <n v="22"/>
    <s v="abr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SOLDAGEM"/>
    <x v="43"/>
    <n v="544"/>
    <s v="CELULA DE SOLDA P/ CAMISA - CHAPISCO - [544]"/>
    <n v="6.0136363636363637"/>
    <m/>
    <d v="2026-04-23T00:00:00"/>
    <d v="2026-05-29T00:00:00"/>
    <n v="17"/>
    <n v="22"/>
    <s v="abr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USINAGEM"/>
    <x v="4"/>
    <n v="489"/>
    <s v="BROQUEADORA - [489]"/>
    <n v="11.945454545454545"/>
    <m/>
    <d v="2026-05-25T00:00:00"/>
    <d v="2026-05-29T00:00:00"/>
    <n v="22"/>
    <n v="22"/>
    <s v="mai"/>
    <s v="2026"/>
    <n v="1"/>
  </r>
  <r>
    <s v="-"/>
    <s v="PV"/>
    <n v="2118"/>
    <n v="1"/>
    <s v=" UNION AGRO. CANEROS UNAGRO S.A."/>
    <s v="CAMISA INF. Ø ATÉ 1170mm, FR. 1,5&quot; - MDA 84&quot; (A)"/>
    <s v="PC"/>
    <n v="6299"/>
    <n v="1"/>
    <x v="0"/>
    <s v="A&amp;E"/>
    <m/>
    <n v="1"/>
    <s v="Convencional"/>
    <m/>
    <s v="84&quot;"/>
    <n v="44"/>
    <s v="EMCAMISAMENTO"/>
    <x v="5"/>
    <n v="194"/>
    <s v="FORNO AQUECIMENTO CAMISAS (DRAGÃOZINHO) - [194]"/>
    <n v="2.0454545454545454"/>
    <m/>
    <d v="2026-05-29T00:00:00"/>
    <d v="2026-05-29T00:00:00"/>
    <n v="22"/>
    <n v="22"/>
    <s v="mai"/>
    <s v="2026"/>
    <n v="1"/>
  </r>
  <r>
    <s v="-"/>
    <s v="PV"/>
    <n v="2118"/>
    <n v="1"/>
    <s v=" UNION AGRO. CANEROS UNAGRO S.A."/>
    <s v="CAMISA SUP. AD. Ø ATÉ 1260mm, FR. 1,5&quot; - MDA 84&quot; (A)"/>
    <s v="PC"/>
    <n v="6299"/>
    <n v="1"/>
    <x v="0"/>
    <s v="A&amp;E"/>
    <m/>
    <n v="1"/>
    <s v="Drenagem"/>
    <m/>
    <s v="84&quot;"/>
    <n v="44"/>
    <s v="EXPEDIÇÃO"/>
    <x v="6"/>
    <n v="2"/>
    <s v="EXPEDIÇÃO"/>
    <n v="1"/>
    <m/>
    <d v="2026-04-30T00:00:00"/>
    <d v="2026-05-29T00:00:00"/>
    <n v="18"/>
    <n v="22"/>
    <s v="abr"/>
    <s v="2026"/>
    <n v="1"/>
  </r>
  <r>
    <s v="-"/>
    <s v="PV"/>
    <n v="1945"/>
    <n v="1"/>
    <s v="CAFEALCOOL"/>
    <s v="CONJUNTO DO DESFIBRADOR COP.5 54&quot;"/>
    <s v="CJ"/>
    <s v="N/A"/>
    <n v="1"/>
    <x v="8"/>
    <s v="A&amp;E"/>
    <m/>
    <n v="1"/>
    <s v="Reforma"/>
    <m/>
    <s v="54&quot;"/>
    <s v="-"/>
    <s v="EXPEDIÇÃO"/>
    <x v="44"/>
    <n v="1"/>
    <s v="FUNDIÇÃO MORENO"/>
    <n v="1"/>
    <m/>
    <d v="2026-06-06T00:00:00"/>
    <d v="2026-06-06T00:00:00"/>
    <n v="23"/>
    <n v="23"/>
    <s v="jun"/>
    <s v="2026"/>
    <n v="1"/>
  </r>
  <r>
    <s v="-"/>
    <s v="PV"/>
    <n v="1945"/>
    <n v="1"/>
    <s v="CAFEALCOOL"/>
    <s v="CONJUNTO DO DESFIBRADOR COP.5 54&quot;"/>
    <s v="CJ"/>
    <s v="N/A"/>
    <n v="1"/>
    <x v="8"/>
    <s v="A&amp;E"/>
    <m/>
    <n v="1"/>
    <s v="Reforma"/>
    <m/>
    <s v="54&quot;"/>
    <s v="-"/>
    <s v="QUALIDADE"/>
    <x v="45"/>
    <n v="82"/>
    <s v="-"/>
    <n v="11.818181818181817"/>
    <m/>
    <d v="2026-06-11T00:00:00"/>
    <d v="2026-06-11T00:00:00"/>
    <n v="24"/>
    <n v="24"/>
    <s v="jun"/>
    <s v="2026"/>
    <n v="1"/>
  </r>
  <r>
    <s v="-"/>
    <s v="PV"/>
    <n v="1945"/>
    <n v="1"/>
    <s v="CAFEALCOOL"/>
    <s v="CONJUNTO DO DESFIBRADOR COP.5 54&quot;"/>
    <s v="CJ"/>
    <s v="N/A"/>
    <n v="1"/>
    <x v="8"/>
    <s v="A&amp;E"/>
    <m/>
    <n v="1"/>
    <s v="Reforma"/>
    <m/>
    <s v="54&quot;"/>
    <s v="-"/>
    <s v="USINAGEM"/>
    <x v="46"/>
    <n v="610"/>
    <s v="FRESADORA HEYLIGENTASDE - [610]"/>
    <n v="1.6363636363636362"/>
    <m/>
    <d v="2026-06-11T00:00:00"/>
    <d v="2026-06-11T00:00:00"/>
    <n v="24"/>
    <n v="24"/>
    <s v="jun"/>
    <s v="2026"/>
    <n v="1"/>
  </r>
  <r>
    <s v="-"/>
    <s v="PV"/>
    <n v="1945"/>
    <n v="1"/>
    <s v="CAFEALCOOL"/>
    <s v="CONJUNTO DO DESFIBRADOR COP.5 54&quot;"/>
    <s v="CJ"/>
    <s v="N/A"/>
    <n v="1"/>
    <x v="8"/>
    <s v="A&amp;E"/>
    <m/>
    <n v="1"/>
    <s v="Reforma"/>
    <m/>
    <s v="54&quot;"/>
    <s v="-"/>
    <s v="USINAGEM"/>
    <x v="47"/>
    <n v="84"/>
    <s v="SOLDA - [84]"/>
    <n v="2.7272727272727271"/>
    <m/>
    <d v="2026-06-11T00:00:00"/>
    <d v="2026-06-11T00:00:00"/>
    <n v="24"/>
    <n v="24"/>
    <s v="jun"/>
    <s v="2026"/>
    <n v="1"/>
  </r>
  <r>
    <s v="-"/>
    <s v="PV"/>
    <n v="1945"/>
    <n v="1"/>
    <s v="CAFEALCOOL"/>
    <s v="CONJUNTO DO DESFIBRADOR COP.5 54&quot;"/>
    <s v="CJ"/>
    <s v="N/A"/>
    <n v="1"/>
    <x v="8"/>
    <s v="A&amp;E"/>
    <m/>
    <n v="1"/>
    <s v="Reforma"/>
    <m/>
    <s v="54&quot;"/>
    <s v="-"/>
    <s v="MONTAGEM"/>
    <x v="48"/>
    <n v="89"/>
    <s v="MONTAGEM (MONTAGEM DE MOENDA) - [89]"/>
    <n v="3.6363636363636362"/>
    <m/>
    <d v="2026-06-11T00:00:00"/>
    <d v="2026-06-11T00:00:00"/>
    <n v="24"/>
    <n v="24"/>
    <s v="jun"/>
    <s v="2026"/>
    <n v="1"/>
  </r>
  <r>
    <s v="-"/>
    <s v="PV"/>
    <n v="1945"/>
    <n v="1"/>
    <s v="CAFEALCOOL"/>
    <s v="CONJUNTO DO DESFIBRADOR COP.5 54&quot;"/>
    <s v="CJ"/>
    <s v="N/A"/>
    <n v="1"/>
    <x v="8"/>
    <s v="A&amp;E"/>
    <m/>
    <n v="1"/>
    <s v="Reforma"/>
    <m/>
    <s v="54&quot;"/>
    <s v="-"/>
    <s v="MONTAGEM"/>
    <x v="49"/>
    <n v="89"/>
    <s v="MONTAGEM (MONTAGEM DE MOENDA) - [89]"/>
    <n v="40"/>
    <m/>
    <d v="2026-06-11T00:00:00"/>
    <d v="2026-06-11T00:00:00"/>
    <n v="24"/>
    <n v="24"/>
    <s v="jun"/>
    <s v="2026"/>
    <n v="1"/>
  </r>
  <r>
    <s v="-"/>
    <s v="PV"/>
    <n v="1945"/>
    <n v="1"/>
    <s v="CAFEALCOOL"/>
    <s v="CONJUNTO DO DESFIBRADOR COP.5 54&quot;"/>
    <s v="CJ"/>
    <s v="N/A"/>
    <n v="1"/>
    <x v="8"/>
    <s v="A&amp;E"/>
    <m/>
    <n v="1"/>
    <s v="Reforma"/>
    <m/>
    <s v="54&quot;"/>
    <s v="-"/>
    <s v="EXPEDIÇÃO"/>
    <x v="6"/>
    <n v="2"/>
    <s v="EXPEDIÇÃO"/>
    <n v="1"/>
    <m/>
    <d v="2026-06-30T00:00:00"/>
    <d v="2026-06-30T00:00:00"/>
    <n v="27"/>
    <n v="27"/>
    <s v="jun"/>
    <s v="2026"/>
    <n v="1"/>
  </r>
  <r>
    <s v="27418-15"/>
    <s v="PV"/>
    <n v="2113"/>
    <n v="15"/>
    <s v="AURA BRAZIL"/>
    <s v="PENTE INF 84&quot;"/>
    <s v="PC"/>
    <n v="1495048"/>
    <n v="1"/>
    <x v="2"/>
    <s v="A&amp;E"/>
    <m/>
    <n v="1"/>
    <s v="Novo"/>
    <m/>
    <s v="84&quot;"/>
    <s v="-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15"/>
    <s v="PV"/>
    <n v="2113"/>
    <n v="15"/>
    <s v="AURA BRAZIL"/>
    <s v="PENTE INF 84&quot;"/>
    <s v="PC"/>
    <n v="1495048"/>
    <n v="1"/>
    <x v="2"/>
    <s v="A&amp;E"/>
    <m/>
    <n v="1"/>
    <s v="Novo"/>
    <m/>
    <s v="84&quot;"/>
    <s v="-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15"/>
    <s v="PV"/>
    <n v="2113"/>
    <n v="15"/>
    <s v="AURA BRAZIL"/>
    <s v="PENTE INF 84&quot;"/>
    <s v="PC"/>
    <n v="1495048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15"/>
    <s v="PV"/>
    <n v="2113"/>
    <n v="15"/>
    <s v="AURA BRAZIL"/>
    <s v="PENTE INF 84&quot;"/>
    <s v="PC"/>
    <n v="1495048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15"/>
    <s v="PV"/>
    <n v="2113"/>
    <n v="15"/>
    <s v="AURA BRAZIL"/>
    <s v="PENTE INF 84&quot;"/>
    <s v="PC"/>
    <n v="1495048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15"/>
    <s v="PV"/>
    <n v="2113"/>
    <n v="15"/>
    <s v="AURA BRAZIL"/>
    <s v="PENTE INF 84&quot;"/>
    <s v="PC"/>
    <n v="1495048"/>
    <n v="1"/>
    <x v="2"/>
    <s v="A&amp;E"/>
    <m/>
    <n v="1"/>
    <s v="Novo"/>
    <m/>
    <s v="84&quot;"/>
    <s v="-"/>
    <s v="EXPEDIÇÃO"/>
    <x v="6"/>
    <n v="2"/>
    <s v="EXPEDIÇÃO"/>
    <n v="1"/>
    <m/>
    <d v="2026-06-03T00:00:00"/>
    <d v="2026-06-03T00:00:00"/>
    <n v="23"/>
    <n v="23"/>
    <s v="jun"/>
    <s v="2026"/>
    <n v="1"/>
  </r>
  <r>
    <s v="27201-9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3-03T00:00:00"/>
    <m/>
    <n v="10"/>
    <s v=""/>
    <s v="mar"/>
    <s v="2026"/>
    <s v=""/>
  </r>
  <r>
    <s v="27201-9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9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9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9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9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10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4-30T00:00:00"/>
    <m/>
    <n v="18"/>
    <s v=""/>
    <s v="abr"/>
    <s v="2026"/>
    <s v=""/>
  </r>
  <r>
    <s v="27201-10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10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10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10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10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1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3-03T00:00:00"/>
    <m/>
    <n v="10"/>
    <s v=""/>
    <s v="mar"/>
    <s v="2026"/>
    <s v=""/>
  </r>
  <r>
    <s v="27201-1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1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1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1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1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1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3-03T00:00:00"/>
    <m/>
    <n v="10"/>
    <s v=""/>
    <s v="mar"/>
    <s v="2026"/>
    <s v=""/>
  </r>
  <r>
    <s v="27201-1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1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1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1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1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2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3-03T00:00:00"/>
    <m/>
    <n v="10"/>
    <s v=""/>
    <s v="mar"/>
    <s v="2026"/>
    <s v=""/>
  </r>
  <r>
    <s v="27201-2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2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2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2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21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2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4-30T00:00:00"/>
    <m/>
    <n v="18"/>
    <s v=""/>
    <s v="abr"/>
    <s v="2026"/>
    <s v=""/>
  </r>
  <r>
    <s v="27201-2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2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2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2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22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23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3-03T00:00:00"/>
    <m/>
    <n v="10"/>
    <s v=""/>
    <s v="mar"/>
    <s v="2026"/>
    <s v=""/>
  </r>
  <r>
    <s v="27201-23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23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23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23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23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24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FUNDIÇÃO"/>
    <x v="0"/>
    <n v="1"/>
    <s v="FUNDIÇÃO MORENO"/>
    <n v="1"/>
    <m/>
    <d v="2026-03-03T00:00:00"/>
    <m/>
    <n v="10"/>
    <s v=""/>
    <s v="mar"/>
    <s v="2026"/>
    <s v=""/>
  </r>
  <r>
    <s v="27201-24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0"/>
    <n v="107"/>
    <s v="PLAINA DE MESA INGERSOL - [107]"/>
    <n v="3.42"/>
    <m/>
    <m/>
    <m/>
    <n v="1"/>
    <s v=""/>
    <s v=""/>
    <s v=""/>
    <s v=""/>
  </r>
  <r>
    <s v="27201-24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1"/>
    <n v="151"/>
    <s v="MANDRILH. FISHER MILL - [151]"/>
    <n v="1.5545454545454545"/>
    <m/>
    <m/>
    <m/>
    <n v="1"/>
    <s v=""/>
    <s v=""/>
    <s v=""/>
    <s v=""/>
  </r>
  <r>
    <s v="27201-24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2"/>
    <n v="560"/>
    <s v="FRESA DROPP HEINN - [560]"/>
    <n v="4.8600000000000003"/>
    <m/>
    <m/>
    <m/>
    <n v="1"/>
    <s v=""/>
    <s v=""/>
    <s v=""/>
    <s v=""/>
  </r>
  <r>
    <s v="27201-24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USINAGEM"/>
    <x v="13"/>
    <n v="610"/>
    <s v="FRESADORA HEYLIGENTASDE - [610]"/>
    <n v="1.9882142176481796"/>
    <m/>
    <m/>
    <m/>
    <n v="1"/>
    <s v=""/>
    <s v=""/>
    <s v=""/>
    <s v=""/>
  </r>
  <r>
    <s v="27201-24"/>
    <s v="PV"/>
    <s v=" "/>
    <s v=" "/>
    <s v="BELA VISTA"/>
    <s v="PENTE TIPO RETO 84&quot; MOD.679"/>
    <s v="PC"/>
    <n v="143096"/>
    <n v="1"/>
    <x v="2"/>
    <s v="A&amp;E"/>
    <m/>
    <n v="1"/>
    <s v="Novo"/>
    <m/>
    <s v="84&quot;"/>
    <s v="-"/>
    <s v="EXPEDIÇÃO"/>
    <x v="6"/>
    <n v="2"/>
    <s v="EXPEDIÇÃO"/>
    <n v="1"/>
    <m/>
    <d v="2026-05-30T00:00:00"/>
    <m/>
    <n v="22"/>
    <s v=""/>
    <s v="mai"/>
    <s v="2026"/>
    <s v=""/>
  </r>
  <r>
    <s v="27201-14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FUNDIÇÃO"/>
    <x v="0"/>
    <n v="1"/>
    <s v="FUNDIÇÃO MORENO"/>
    <n v="1"/>
    <m/>
    <d v="2026-03-03T00:00:00"/>
    <m/>
    <n v="10"/>
    <s v=""/>
    <s v="mar"/>
    <s v="2026"/>
    <s v=""/>
  </r>
  <r>
    <s v="27201-14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0"/>
    <n v="106"/>
    <s v="PLAINA DE MESA POREBA - [106]"/>
    <n v="3.42"/>
    <m/>
    <m/>
    <m/>
    <n v="1"/>
    <s v=""/>
    <s v=""/>
    <s v=""/>
    <s v=""/>
  </r>
  <r>
    <s v="27201-14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1"/>
    <n v="151"/>
    <s v="MANDRILH. FISHER MILL - [151]"/>
    <n v="1.5545454545454545"/>
    <m/>
    <m/>
    <m/>
    <n v="1"/>
    <s v=""/>
    <s v=""/>
    <s v=""/>
    <s v=""/>
  </r>
  <r>
    <s v="27201-14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2"/>
    <n v="560"/>
    <s v="FRESA DROPP HEINN - [560]"/>
    <n v="4.8600000000000003"/>
    <m/>
    <m/>
    <m/>
    <n v="1"/>
    <s v=""/>
    <s v=""/>
    <s v=""/>
    <s v=""/>
  </r>
  <r>
    <s v="27201-14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3"/>
    <n v="112"/>
    <s v="FURADEIRA RADIAL  HCP - [112]"/>
    <n v="1.9882142176481796"/>
    <m/>
    <m/>
    <m/>
    <n v="1"/>
    <s v=""/>
    <s v=""/>
    <s v=""/>
    <s v=""/>
  </r>
  <r>
    <s v="27201-14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EXPEDIÇÃO"/>
    <x v="6"/>
    <n v="2"/>
    <s v="EXPEDIÇÃO"/>
    <n v="1"/>
    <m/>
    <d v="2026-05-30T00:00:00"/>
    <m/>
    <n v="22"/>
    <s v=""/>
    <s v="mai"/>
    <s v="2026"/>
    <s v=""/>
  </r>
  <r>
    <s v="27201-2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FUNDIÇÃO"/>
    <x v="0"/>
    <n v="1"/>
    <s v="FUNDIÇÃO MORENO"/>
    <n v="1"/>
    <m/>
    <d v="2026-04-30T00:00:00"/>
    <m/>
    <n v="18"/>
    <s v=""/>
    <s v="abr"/>
    <s v="2026"/>
    <s v=""/>
  </r>
  <r>
    <s v="27201-2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0"/>
    <n v="106"/>
    <s v="PLAINA DE MESA POREBA - [106]"/>
    <n v="3.42"/>
    <m/>
    <m/>
    <m/>
    <n v="1"/>
    <s v=""/>
    <s v=""/>
    <s v=""/>
    <s v=""/>
  </r>
  <r>
    <s v="27201-2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1"/>
    <n v="151"/>
    <s v="MANDRILH. FISHER MILL - [151]"/>
    <n v="1.5545454545454545"/>
    <m/>
    <m/>
    <m/>
    <n v="1"/>
    <s v=""/>
    <s v=""/>
    <s v=""/>
    <s v=""/>
  </r>
  <r>
    <s v="27201-2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2"/>
    <n v="560"/>
    <s v="FRESA DROPP HEINN - [560]"/>
    <n v="4.8600000000000003"/>
    <m/>
    <m/>
    <m/>
    <n v="1"/>
    <s v=""/>
    <s v=""/>
    <s v=""/>
    <s v=""/>
  </r>
  <r>
    <s v="27201-2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USINAGEM"/>
    <x v="13"/>
    <n v="112"/>
    <s v="FURADEIRA RADIAL  HCP - [112]"/>
    <n v="1.9882142176481796"/>
    <m/>
    <m/>
    <m/>
    <n v="1"/>
    <s v=""/>
    <s v=""/>
    <s v=""/>
    <s v=""/>
  </r>
  <r>
    <s v="27201-2"/>
    <s v="PV"/>
    <s v=" "/>
    <s v=" "/>
    <s v="BELA VISTA"/>
    <s v="PENTE TIPO RETO 90&quot; MOD.681"/>
    <s v="PC"/>
    <n v="143097"/>
    <n v="1"/>
    <x v="2"/>
    <s v="A&amp;E"/>
    <m/>
    <n v="1"/>
    <s v="Novo"/>
    <m/>
    <s v="90&quot;"/>
    <s v=""/>
    <s v="EXPEDIÇÃO"/>
    <x v="6"/>
    <n v="2"/>
    <s v="EXPEDIÇÃO"/>
    <n v="1"/>
    <m/>
    <d v="2026-05-30T00:00:00"/>
    <m/>
    <n v="22"/>
    <s v=""/>
    <s v="mai"/>
    <s v="2026"/>
    <s v=""/>
  </r>
  <r>
    <s v="27201-4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FUNDIÇÃO"/>
    <x v="0"/>
    <n v="1"/>
    <s v="FUNDIÇÃO MORENO"/>
    <n v="1"/>
    <m/>
    <d v="2026-04-30T00:00:00"/>
    <m/>
    <n v="18"/>
    <s v=""/>
    <s v="abr"/>
    <s v="2026"/>
    <s v=""/>
  </r>
  <r>
    <s v="27201-4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0"/>
    <n v="106"/>
    <s v="PLAINA DE MESA POREBA - [106]"/>
    <n v="3.42"/>
    <m/>
    <m/>
    <m/>
    <n v="1"/>
    <s v=""/>
    <s v=""/>
    <s v=""/>
    <s v=""/>
  </r>
  <r>
    <s v="27201-4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1"/>
    <n v="151"/>
    <s v="MANDRILH. FISHER MILL - [151]"/>
    <n v="1.5545454545454545"/>
    <m/>
    <m/>
    <m/>
    <n v="1"/>
    <s v=""/>
    <s v=""/>
    <s v=""/>
    <s v=""/>
  </r>
  <r>
    <s v="27201-4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2"/>
    <n v="560"/>
    <s v="FRESA DROPP HEINN - [560]"/>
    <n v="4.8600000000000003"/>
    <m/>
    <m/>
    <m/>
    <n v="1"/>
    <s v=""/>
    <s v=""/>
    <s v=""/>
    <s v=""/>
  </r>
  <r>
    <s v="27201-4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3"/>
    <n v="112"/>
    <s v="FURADEIRA RADIAL  HCP - [112]"/>
    <n v="1.9882142176481796"/>
    <m/>
    <m/>
    <m/>
    <n v="1"/>
    <s v=""/>
    <s v=""/>
    <s v=""/>
    <s v=""/>
  </r>
  <r>
    <s v="27201-4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EXPEDIÇÃO"/>
    <x v="6"/>
    <n v="2"/>
    <s v="EXPEDIÇÃO"/>
    <n v="1"/>
    <m/>
    <d v="2026-05-30T00:00:00"/>
    <m/>
    <n v="22"/>
    <s v=""/>
    <s v="mai"/>
    <s v="2026"/>
    <s v=""/>
  </r>
  <r>
    <s v="27201-16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FUNDIÇÃO"/>
    <x v="0"/>
    <n v="1"/>
    <s v="FUNDIÇÃO MORENO"/>
    <n v="1"/>
    <m/>
    <d v="2026-04-30T00:00:00"/>
    <m/>
    <n v="18"/>
    <s v=""/>
    <s v="abr"/>
    <s v="2026"/>
    <s v=""/>
  </r>
  <r>
    <s v="27201-16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0"/>
    <n v="106"/>
    <s v="PLAINA DE MESA POREBA - [106]"/>
    <n v="3.42"/>
    <m/>
    <m/>
    <m/>
    <n v="1"/>
    <s v=""/>
    <s v=""/>
    <s v=""/>
    <s v=""/>
  </r>
  <r>
    <s v="27201-16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1"/>
    <n v="151"/>
    <s v="MANDRILH. FISHER MILL - [151]"/>
    <n v="1.5545454545454545"/>
    <m/>
    <m/>
    <m/>
    <n v="1"/>
    <s v=""/>
    <s v=""/>
    <s v=""/>
    <s v=""/>
  </r>
  <r>
    <s v="27201-16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2"/>
    <n v="560"/>
    <s v="FRESA DROPP HEINN - [560]"/>
    <n v="4.8600000000000003"/>
    <m/>
    <m/>
    <m/>
    <n v="1"/>
    <s v=""/>
    <s v=""/>
    <s v=""/>
    <s v=""/>
  </r>
  <r>
    <s v="27201-16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USINAGEM"/>
    <x v="13"/>
    <n v="112"/>
    <s v="FURADEIRA RADIAL  HCP - [112]"/>
    <n v="1.9882142176481796"/>
    <m/>
    <m/>
    <m/>
    <n v="1"/>
    <s v=""/>
    <s v=""/>
    <s v=""/>
    <s v=""/>
  </r>
  <r>
    <s v="27201-16"/>
    <s v="PV"/>
    <s v=" "/>
    <s v=" "/>
    <s v="BELA VISTA"/>
    <s v="PENTE TIPO RETO 90&quot; MOD.680"/>
    <s v="PC"/>
    <n v="143098"/>
    <n v="1"/>
    <x v="2"/>
    <s v="A&amp;E"/>
    <m/>
    <n v="1"/>
    <s v="Novo"/>
    <m/>
    <s v="90&quot;"/>
    <s v=""/>
    <s v="EXPEDIÇÃO"/>
    <x v="6"/>
    <n v="2"/>
    <s v="EXPEDIÇÃO"/>
    <n v="1"/>
    <m/>
    <d v="2026-05-30T00:00:00"/>
    <m/>
    <n v="22"/>
    <s v=""/>
    <s v="mai"/>
    <s v="2026"/>
    <s v=""/>
  </r>
  <r>
    <s v="27441-7"/>
    <s v="PV"/>
    <n v="2139"/>
    <n v="7"/>
    <s v="MANUELITA S.A"/>
    <s v="INSERTO"/>
    <s v="PC"/>
    <n v="1161022"/>
    <n v="1"/>
    <x v="2"/>
    <s v="A&amp;E"/>
    <m/>
    <n v="1"/>
    <s v="Novo"/>
    <m/>
    <s v="90&quot;"/>
    <s v=""/>
    <s v="FUNDIÇÃO"/>
    <x v="0"/>
    <n v="1"/>
    <s v="FUNDIÇÃO MORENO"/>
    <n v="1"/>
    <m/>
    <d v="2026-04-14T00:00:00"/>
    <m/>
    <n v="16"/>
    <s v=""/>
    <s v="abr"/>
    <s v="2026"/>
    <s v=""/>
  </r>
  <r>
    <s v="27441-7"/>
    <s v="PV"/>
    <n v="2139"/>
    <n v="7"/>
    <s v="MANUELITA S.A"/>
    <s v="INSERTO"/>
    <s v="PC"/>
    <n v="1161022"/>
    <n v="1"/>
    <x v="2"/>
    <s v="A&amp;E"/>
    <m/>
    <n v="1"/>
    <s v="Novo"/>
    <m/>
    <s v="90&quot;"/>
    <s v=""/>
    <s v="USINAGEM"/>
    <x v="10"/>
    <n v="106"/>
    <s v="PLAINA DE MESA POREBA - [106]"/>
    <n v="3.42"/>
    <m/>
    <d v="2026-04-29T00:00:00"/>
    <m/>
    <n v="18"/>
    <s v=""/>
    <s v="abr"/>
    <s v="2026"/>
    <s v=""/>
  </r>
  <r>
    <s v="27441-7"/>
    <s v="PV"/>
    <n v="2139"/>
    <n v="7"/>
    <s v="MANUELITA S.A"/>
    <s v="INSERTO"/>
    <s v="PC"/>
    <n v="1161022"/>
    <n v="1"/>
    <x v="2"/>
    <s v="A&amp;E"/>
    <m/>
    <n v="1"/>
    <s v="Novo"/>
    <m/>
    <s v="90&quot;"/>
    <s v=""/>
    <s v="USINAGEM"/>
    <x v="11"/>
    <n v="151"/>
    <s v="MANDRILH. FISHER MILL - [151]"/>
    <n v="1.5545454545454545"/>
    <m/>
    <d v="2026-04-30T00:00:00"/>
    <m/>
    <n v="18"/>
    <s v=""/>
    <s v="abr"/>
    <s v="2026"/>
    <s v=""/>
  </r>
  <r>
    <s v="27441-7"/>
    <s v="PV"/>
    <n v="2139"/>
    <n v="7"/>
    <s v="MANUELITA S.A"/>
    <s v="INSERTO"/>
    <s v="PC"/>
    <n v="1161022"/>
    <n v="1"/>
    <x v="2"/>
    <s v="A&amp;E"/>
    <m/>
    <n v="1"/>
    <s v="Novo"/>
    <m/>
    <s v="90&quot;"/>
    <s v=""/>
    <s v="USINAGEM"/>
    <x v="12"/>
    <n v="560"/>
    <s v="FRESA DROPP HEINN - [560]"/>
    <n v="4.8600000000000003"/>
    <m/>
    <d v="2026-05-02T00:00:00"/>
    <m/>
    <n v="18"/>
    <s v=""/>
    <s v="mai"/>
    <s v="2026"/>
    <s v=""/>
  </r>
  <r>
    <m/>
    <m/>
    <m/>
    <m/>
    <s v="MANUELITA S.A"/>
    <s v="INSERTO"/>
    <s v="PC"/>
    <n v="1161022"/>
    <s v="90&quot;"/>
    <x v="2"/>
    <s v="A&amp;E"/>
    <m/>
    <n v="1"/>
    <s v="Novo"/>
    <m/>
    <s v="90&quot;"/>
    <m/>
    <s v="USINAGEM"/>
    <x v="31"/>
    <n v="89"/>
    <s v="MONTAGEM (MONTAGEM DE MOENDA) - [89]"/>
    <n v="12"/>
    <m/>
    <d v="2026-05-06T00:00:00"/>
    <m/>
    <n v="19"/>
    <s v=""/>
    <m/>
    <m/>
    <s v=""/>
  </r>
  <r>
    <s v="27441-7"/>
    <s v="PV"/>
    <n v="2139"/>
    <n v="7"/>
    <s v="MANUELITA S.A"/>
    <s v="INSERTO"/>
    <s v="PC"/>
    <n v="1161022"/>
    <n v="1"/>
    <x v="2"/>
    <s v="A&amp;E"/>
    <m/>
    <n v="1"/>
    <s v="Novo"/>
    <m/>
    <s v="90&quot;"/>
    <s v=""/>
    <s v="USINAGEM"/>
    <x v="13"/>
    <n v="112"/>
    <s v="FURADEIRA RADIAL  HCP - [112]"/>
    <n v="1.9882142176481796"/>
    <m/>
    <d v="2026-05-18T00:00:00"/>
    <m/>
    <n v="21"/>
    <s v=""/>
    <s v="mai"/>
    <s v="2026"/>
    <s v=""/>
  </r>
  <r>
    <s v="27441-7"/>
    <s v="PV"/>
    <n v="2139"/>
    <n v="7"/>
    <s v="MANUELITA S.A"/>
    <s v="INSERTO"/>
    <s v="PC"/>
    <n v="1161022"/>
    <n v="1"/>
    <x v="2"/>
    <s v="A&amp;E"/>
    <m/>
    <n v="1"/>
    <s v="Novo"/>
    <m/>
    <s v="90&quot;"/>
    <s v=""/>
    <s v="EXPEDIÇÃO"/>
    <x v="6"/>
    <n v="2"/>
    <s v="EXPEDIÇÃO"/>
    <n v="1"/>
    <m/>
    <d v="2026-05-25T00:00:00"/>
    <m/>
    <n v="22"/>
    <s v=""/>
    <s v="mai"/>
    <s v="2026"/>
    <s v="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EXPEDIÇÃO"/>
    <x v="44"/>
    <n v="1"/>
    <s v="FUNDIÇÃO MORENO"/>
    <n v="1"/>
    <m/>
    <d v="2026-04-28T00:00:00"/>
    <d v="2026-04-28T00:00:00"/>
    <n v="18"/>
    <n v="18"/>
    <s v="abr"/>
    <s v="2026"/>
    <n v="1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MONTAGEM"/>
    <x v="50"/>
    <n v="89"/>
    <s v="MONTAGEM (MONTAGEM DE MOENDA) - [89]"/>
    <n v="19.854545454545452"/>
    <m/>
    <d v="2026-04-29T00:00:00"/>
    <d v="2026-04-29T00:00:00"/>
    <n v="18"/>
    <n v="18"/>
    <s v="abr"/>
    <s v="2026"/>
    <n v="1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QUALIDADE"/>
    <x v="45"/>
    <n v="82"/>
    <s v=""/>
    <n v="2.749090909090909"/>
    <m/>
    <d v="2026-05-04T00:00:00"/>
    <d v="2026-05-04T00:00:00"/>
    <n v="19"/>
    <n v="19"/>
    <s v="mai"/>
    <s v="2026"/>
    <n v="1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USINAGEM"/>
    <x v="46"/>
    <n v="610"/>
    <s v="FRESADORA HEYLIGENTASDE - [610]"/>
    <n v="4.581818181818182"/>
    <m/>
    <d v="2026-05-09T00:00:00"/>
    <d v="2026-05-09T00:00:00"/>
    <n v="19"/>
    <n v="19"/>
    <s v="mai"/>
    <s v="2026"/>
    <n v="1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USINAGEM"/>
    <x v="47"/>
    <n v="84"/>
    <s v="SOLDA - [84]"/>
    <n v="6.1090909090909085"/>
    <m/>
    <d v="2026-05-14T00:00:00"/>
    <d v="2026-05-14T00:00:00"/>
    <n v="20"/>
    <n v="20"/>
    <s v="mai"/>
    <s v="2026"/>
    <n v="1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MONTAGEM"/>
    <x v="48"/>
    <n v="89"/>
    <s v="MONTAGEM (MONTAGEM DE MOENDA) - [89]"/>
    <n v="67.2"/>
    <m/>
    <d v="2026-05-16T00:00:00"/>
    <d v="2026-05-16T00:00:00"/>
    <n v="20"/>
    <n v="20"/>
    <s v="mai"/>
    <s v="2026"/>
    <n v="1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MONTAGEM"/>
    <x v="49"/>
    <n v="89"/>
    <s v="MONTAGEM (MONTAGEM DE MOENDA) - [89]"/>
    <n v="1.68"/>
    <m/>
    <d v="2026-05-17T00:00:00"/>
    <d v="2026-05-17T00:00:00"/>
    <n v="20"/>
    <n v="20"/>
    <s v="mai"/>
    <s v="2026"/>
    <n v="1"/>
  </r>
  <r>
    <s v="-"/>
    <s v="PS"/>
    <n v="966"/>
    <n v="1"/>
    <s v="DESTILARIA AGUA BONITA LTDA"/>
    <s v="MANUTENÇÃO EM PLACA DESFIBRADORA - MDA 84&quot;  PRODUÇÃO)"/>
    <s v="SV"/>
    <s v="N/A"/>
    <n v="1"/>
    <x v="8"/>
    <s v="A&amp;E"/>
    <m/>
    <n v="1"/>
    <s v="Novo"/>
    <m/>
    <s v="84&quot;"/>
    <s v=""/>
    <s v="EXPEDIÇÃO"/>
    <x v="6"/>
    <n v="2"/>
    <s v="EXPEDIÇÃO"/>
    <n v="1.4"/>
    <m/>
    <d v="2026-05-17T00:00:00"/>
    <d v="2026-05-17T00:00:00"/>
    <n v="20"/>
    <n v="20"/>
    <s v="mai"/>
    <s v="2026"/>
    <n v="1"/>
  </r>
  <r>
    <s v="-"/>
    <s v="PV"/>
    <n v="2186"/>
    <n v="1"/>
    <s v="ACUCAREIRA QUATA SA ZILOR"/>
    <s v="EIXO P/ESTEIRA ARRASTE Ø125mm X 2780mm - SAE 1045 FORJ. - MDA 75&quot; (B)"/>
    <s v="SV"/>
    <s v="N/A"/>
    <n v="1"/>
    <x v="9"/>
    <s v="A&amp;E"/>
    <m/>
    <n v="1"/>
    <s v="Serviço"/>
    <m/>
    <s v="75&quot;"/>
    <s v=""/>
    <s v="EXPEDIÇÃO"/>
    <x v="51"/>
    <n v="2"/>
    <s v="EXPEDIÇÃO"/>
    <n v="1"/>
    <m/>
    <d v="2026-05-21T00:00:00"/>
    <d v="2026-05-21T00:00:00"/>
    <n v="21"/>
    <n v="21"/>
    <s v="mai"/>
    <s v="2026"/>
    <n v="1"/>
  </r>
  <r>
    <s v="-"/>
    <s v="PV"/>
    <n v="2186"/>
    <n v="1"/>
    <s v="ACUCAREIRA QUATA SA ZILOR"/>
    <s v="EIXO P/ESTEIRA ARRASTE Ø125mm X 2780mm - SAE 1045 FORJ. - MDA 75&quot; (B)"/>
    <s v="SV"/>
    <s v="N/A"/>
    <n v="1"/>
    <x v="9"/>
    <s v="A&amp;E"/>
    <m/>
    <n v="1"/>
    <s v="Serviço"/>
    <m/>
    <s v="75&quot;"/>
    <s v=""/>
    <s v="USINAGEM"/>
    <x v="52"/>
    <n v="121"/>
    <s v="TORNO HORIZ. TOS SKJ-85 - [121]"/>
    <n v="30"/>
    <m/>
    <d v="2026-06-02T00:00:00"/>
    <d v="2026-06-02T00:00:00"/>
    <n v="23"/>
    <n v="23"/>
    <s v="jun"/>
    <s v="2026"/>
    <n v="1"/>
  </r>
  <r>
    <s v="-"/>
    <s v="PV"/>
    <n v="2186"/>
    <n v="1"/>
    <s v="ACUCAREIRA QUATA SA ZILOR"/>
    <s v="EIXO P/ESTEIRA ARRASTE Ø125mm X 2780mm - SAE 1045 FORJ. - MDA 75&quot; (B)"/>
    <s v="SV"/>
    <s v="N/A"/>
    <n v="1"/>
    <x v="9"/>
    <s v="A&amp;E"/>
    <m/>
    <n v="1"/>
    <s v="Serviço"/>
    <m/>
    <s v="75&quot;"/>
    <s v=""/>
    <s v="USINAGEM"/>
    <x v="53"/>
    <n v="107"/>
    <s v="PLAINA DE MESA INGERSOL - [107]"/>
    <n v="15"/>
    <m/>
    <d v="2026-06-02T00:00:00"/>
    <d v="2026-06-02T00:00:00"/>
    <n v="23"/>
    <n v="23"/>
    <s v="jun"/>
    <s v="2026"/>
    <n v="1"/>
  </r>
  <r>
    <s v="-"/>
    <s v="PV"/>
    <n v="2186"/>
    <n v="1"/>
    <s v="ACUCAREIRA QUATA SA ZILOR"/>
    <s v="EIXO P/ESTEIRA ARRASTE Ø125mm X 2780mm - SAE 1045 FORJ. - MDA 75&quot; (B)"/>
    <s v="SV"/>
    <s v="N/A"/>
    <n v="1"/>
    <x v="9"/>
    <s v="A&amp;E"/>
    <m/>
    <n v="1"/>
    <s v="Serviço"/>
    <m/>
    <s v="75&quot;"/>
    <s v=""/>
    <s v="EXPEDIÇÃO"/>
    <x v="6"/>
    <n v="2"/>
    <s v="EXPEDIÇÃO"/>
    <n v="1"/>
    <m/>
    <d v="2026-06-05T00:00:00"/>
    <d v="2026-06-05T00:00:00"/>
    <n v="23"/>
    <n v="23"/>
    <s v="jun"/>
    <s v="2026"/>
    <n v="1"/>
  </r>
  <r>
    <s v="-"/>
    <s v="PV"/>
    <n v="2186"/>
    <n v="1"/>
    <s v="METSO - 299"/>
    <s v="BOJO MP1000"/>
    <s v="PC"/>
    <n v="299302"/>
    <n v="1"/>
    <x v="4"/>
    <s v="VI"/>
    <m/>
    <n v="1"/>
    <s v="Novo"/>
    <m/>
    <m/>
    <m/>
    <s v="FUNDIÇÃO"/>
    <x v="0"/>
    <n v="1"/>
    <s v="FUNDIÇÃO MORENO"/>
    <n v="1"/>
    <m/>
    <d v="2026-06-16T00:00:00"/>
    <m/>
    <n v="25"/>
    <s v=""/>
    <s v="jun"/>
    <s v="2026"/>
    <s v=""/>
  </r>
  <r>
    <s v="-"/>
    <s v="PV"/>
    <n v="2186"/>
    <n v="1"/>
    <s v="METSO - 299"/>
    <s v="BOJO MP1000"/>
    <s v="PC"/>
    <n v="299302"/>
    <n v="1"/>
    <x v="4"/>
    <s v="VI"/>
    <m/>
    <n v="1"/>
    <s v="Novo"/>
    <m/>
    <m/>
    <m/>
    <s v="USINAGEM"/>
    <x v="28"/>
    <n v="496"/>
    <s v="TORNO VERT. "/>
    <n v="66"/>
    <m/>
    <m/>
    <m/>
    <n v="1"/>
    <s v=""/>
    <s v=""/>
    <s v=""/>
    <s v=""/>
  </r>
  <r>
    <s v="27490-1"/>
    <s v="PV"/>
    <s v=" "/>
    <s v=" "/>
    <s v="METSO - 299"/>
    <s v="BOJO MP1000"/>
    <s v="PC"/>
    <n v="299302"/>
    <n v="1"/>
    <x v="4"/>
    <s v="VI"/>
    <m/>
    <n v="1"/>
    <s v="Novo"/>
    <m/>
    <m/>
    <m/>
    <s v="USINAGEM"/>
    <x v="38"/>
    <n v="74"/>
    <s v="MONTAGEM (PREPARADOR DE PEÇA)-74"/>
    <n v="2"/>
    <m/>
    <m/>
    <m/>
    <n v="1"/>
    <s v=""/>
    <s v=""/>
    <s v=""/>
    <s v=""/>
  </r>
  <r>
    <s v="27490-1"/>
    <s v="PV"/>
    <s v=" "/>
    <s v=" "/>
    <s v="METSO - 299"/>
    <s v="BOJO MP1000"/>
    <s v="PC"/>
    <n v="299302"/>
    <n v="1"/>
    <x v="4"/>
    <s v="VI"/>
    <m/>
    <n v="1"/>
    <s v="Novo"/>
    <m/>
    <m/>
    <m/>
    <s v="EXPEDIÇÃO"/>
    <x v="6"/>
    <n v="2"/>
    <s v="EXPEDIÇÃO"/>
    <n v="1"/>
    <m/>
    <d v="2026-08-21T00:00:00"/>
    <m/>
    <n v="34"/>
    <s v=""/>
    <s v="ago"/>
    <s v="2026"/>
    <s v=""/>
  </r>
  <r>
    <s v="27464-1"/>
    <s v="PV"/>
    <s v=" "/>
    <s v=" "/>
    <s v="LUBECK"/>
    <s v="PISTA DE ROLAMENTO FUND. C/ USIN. EM ACABAMENTO"/>
    <s v="PC"/>
    <n v="1104024"/>
    <n v="1"/>
    <x v="4"/>
    <s v="VI"/>
    <m/>
    <n v="1"/>
    <s v="Novo"/>
    <m/>
    <m/>
    <m/>
    <s v="FUNDIÇÃO"/>
    <x v="0"/>
    <n v="1"/>
    <s v="FUNDIÇÃO MORENO"/>
    <n v="1"/>
    <m/>
    <d v="2026-05-11T00:00:00"/>
    <m/>
    <n v="20"/>
    <s v=""/>
    <s v="mai"/>
    <s v="2026"/>
    <s v=""/>
  </r>
  <r>
    <s v="27464-1"/>
    <s v="PV"/>
    <s v=" "/>
    <s v=" "/>
    <s v="LUBECK"/>
    <s v="PISTA DE ROLAMENTO FUND. C/ USIN. EM ACABAMENTO"/>
    <s v="PC"/>
    <n v="1104024"/>
    <n v="1"/>
    <x v="4"/>
    <s v="VI"/>
    <m/>
    <n v="1"/>
    <s v="Novo"/>
    <m/>
    <m/>
    <m/>
    <s v="USINAGEM"/>
    <x v="54"/>
    <n v="285"/>
    <s v="TORNO VERT. TITAN SC4000 - [285]"/>
    <n v="17.149999999999999"/>
    <m/>
    <d v="2026-05-13T00:00:00"/>
    <m/>
    <n v="20"/>
    <s v=""/>
    <s v="mai"/>
    <s v="2026"/>
    <s v=""/>
  </r>
  <r>
    <s v="27464-1"/>
    <s v="PV"/>
    <s v=" "/>
    <s v=" "/>
    <s v="LUBECK"/>
    <s v="PISTA DE ROLAMENTO FUND. C/ USIN. EM ACABAMENTO"/>
    <s v="PC"/>
    <n v="1104024"/>
    <n v="1"/>
    <x v="4"/>
    <s v="VI"/>
    <m/>
    <n v="1"/>
    <s v="Novo"/>
    <m/>
    <m/>
    <m/>
    <s v="USINAGEM"/>
    <x v="55"/>
    <n v="285"/>
    <s v="TORNO VERT. TITAN SC4000 - [285]"/>
    <n v="20.2"/>
    <m/>
    <d v="2026-05-16T00:00:00"/>
    <m/>
    <n v="20"/>
    <s v=""/>
    <s v="mai"/>
    <s v="2026"/>
    <s v=""/>
  </r>
  <r>
    <s v="27464-1"/>
    <s v="PV"/>
    <s v=" "/>
    <s v=" "/>
    <s v="LUBECK"/>
    <s v="PISTA DE ROLAMENTO FUND. C/ USIN. EM ACABAMENTO"/>
    <s v="PC"/>
    <n v="1104024"/>
    <n v="1"/>
    <x v="4"/>
    <s v="VI"/>
    <m/>
    <n v="1"/>
    <s v="Novo"/>
    <m/>
    <m/>
    <m/>
    <s v="EXPEDIÇÃO"/>
    <x v="56"/>
    <n v="74"/>
    <s v="MONTAGEM (PREPARADOR DE PEÇA)-74"/>
    <n v="1"/>
    <m/>
    <d v="2026-05-17T00:00:00"/>
    <m/>
    <n v="20"/>
    <s v=""/>
    <s v="mai"/>
    <s v="2026"/>
    <s v=""/>
  </r>
  <r>
    <s v="27464-2"/>
    <s v="PV"/>
    <s v=" "/>
    <s v=" "/>
    <s v="LUBECK"/>
    <s v="PISTA DE ROLAMENTO FUND. C/ USIN. EM ACABAMENTO"/>
    <s v="PC"/>
    <n v="1104025"/>
    <n v="1"/>
    <x v="4"/>
    <s v="VI"/>
    <m/>
    <n v="1"/>
    <s v="Novo"/>
    <m/>
    <m/>
    <m/>
    <s v="FUNDIÇÃO"/>
    <x v="0"/>
    <n v="1"/>
    <s v="FUNDIÇÃO MORENO"/>
    <n v="1"/>
    <m/>
    <d v="2026-06-03T00:00:00"/>
    <d v="2026-06-03T00:00:00"/>
    <n v="23"/>
    <n v="23"/>
    <s v="jun"/>
    <s v="2026"/>
    <n v="1"/>
  </r>
  <r>
    <s v="27464-2"/>
    <s v="PV"/>
    <s v=" "/>
    <s v=" "/>
    <s v="LUBECK"/>
    <s v="PISTA DE ROLAMENTO FUND. C/ USIN. EM ACABAMENTO"/>
    <s v="PC"/>
    <n v="1104025"/>
    <n v="1"/>
    <x v="4"/>
    <s v="VI"/>
    <m/>
    <n v="1"/>
    <s v="Novo"/>
    <m/>
    <m/>
    <m/>
    <s v="USINAGEM"/>
    <x v="54"/>
    <n v="285"/>
    <s v="TORNO VERT. TITAN SC4000 - [285]"/>
    <n v="17.149999999999999"/>
    <m/>
    <d v="2026-05-23T00:00:00"/>
    <d v="2026-05-23T00:00:00"/>
    <n v="21"/>
    <n v="21"/>
    <s v="mai"/>
    <s v="2026"/>
    <n v="1"/>
  </r>
  <r>
    <s v="27464-2"/>
    <s v="PV"/>
    <s v=" "/>
    <s v=" "/>
    <s v="LUBECK"/>
    <s v="PISTA DE ROLAMENTO FUND. C/ USIN. EM ACABAMENTO"/>
    <s v="PC"/>
    <n v="1104025"/>
    <n v="1"/>
    <x v="4"/>
    <s v="VI"/>
    <m/>
    <n v="1"/>
    <s v="Novo"/>
    <m/>
    <m/>
    <m/>
    <s v="USINAGEM"/>
    <x v="55"/>
    <n v="285"/>
    <s v="TORNO VERT. TITAN SC4000 - [285]"/>
    <n v="20.2"/>
    <m/>
    <d v="2026-05-19T00:00:00"/>
    <d v="2026-05-19T00:00:00"/>
    <n v="21"/>
    <n v="21"/>
    <s v="mai"/>
    <s v="2026"/>
    <n v="1"/>
  </r>
  <r>
    <s v="27464-2"/>
    <s v="PV"/>
    <s v=" "/>
    <s v=" "/>
    <s v="LUBECK"/>
    <s v="PISTA DE ROLAMENTO FUND. C/ USIN. EM ACABAMENTO"/>
    <s v="PC"/>
    <n v="1104025"/>
    <n v="1"/>
    <x v="4"/>
    <s v="VI"/>
    <m/>
    <n v="1"/>
    <s v="Novo"/>
    <m/>
    <m/>
    <m/>
    <s v="USINAGEM"/>
    <x v="56"/>
    <n v="74"/>
    <s v="MONTAGEM (PREPARADOR DE PEÇA)-74"/>
    <n v="1"/>
    <m/>
    <d v="2026-05-20T00:00:00"/>
    <d v="2026-05-20T00:00:00"/>
    <n v="21"/>
    <n v="21"/>
    <s v="mai"/>
    <s v="2026"/>
    <n v="1"/>
  </r>
  <r>
    <s v="27464-2"/>
    <s v="PV"/>
    <s v=" "/>
    <s v=" "/>
    <s v="LUBECK"/>
    <s v="PISTA DE ROLAMENTO FUND. C/ USIN. EM ACABAMENTO"/>
    <s v="PC"/>
    <n v="1104025"/>
    <n v="1"/>
    <x v="4"/>
    <s v="VI"/>
    <m/>
    <m/>
    <s v="Novo"/>
    <m/>
    <m/>
    <m/>
    <s v="EXPEDIÇÃO"/>
    <x v="6"/>
    <n v="2"/>
    <s v="EXPEDIÇÃO"/>
    <n v="1"/>
    <m/>
    <d v="2026-06-11T00:00:00"/>
    <m/>
    <n v="24"/>
    <s v=""/>
    <s v="jun"/>
    <s v="2026"/>
    <s v=""/>
  </r>
  <r>
    <s v="27464-3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FUNDIÇÃO"/>
    <x v="0"/>
    <n v="1"/>
    <s v="FUNDIÇÃO MORENO"/>
    <n v="1"/>
    <m/>
    <d v="2026-05-22T00:00:00"/>
    <d v="2026-05-22T00:00:00"/>
    <n v="21"/>
    <n v="21"/>
    <s v="mai"/>
    <s v="2026"/>
    <n v="1"/>
  </r>
  <r>
    <s v="27464-3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7"/>
    <n v="112"/>
    <s v="FURADEIRA RADIAL  HCP - [112]"/>
    <n v="3"/>
    <m/>
    <d v="2026-05-22T00:00:00"/>
    <d v="2026-05-22T00:00:00"/>
    <n v="21"/>
    <n v="21"/>
    <s v="mai"/>
    <s v="2026"/>
    <n v="1"/>
  </r>
  <r>
    <s v="27464-3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8"/>
    <n v="124"/>
    <s v="TORNO VERT. WEBSTER BENNETT - [124]"/>
    <n v="16"/>
    <m/>
    <d v="2026-05-22T00:00:00"/>
    <d v="2026-05-22T00:00:00"/>
    <n v="21"/>
    <n v="21"/>
    <s v="mai"/>
    <s v="2026"/>
    <n v="1"/>
  </r>
  <r>
    <s v="27464-3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9"/>
    <n v="124"/>
    <s v="TORNO VERT. WEBSTER BENNETT - [124]"/>
    <n v="4"/>
    <m/>
    <d v="2026-06-16T00:00:00"/>
    <m/>
    <n v="25"/>
    <s v=""/>
    <s v="jun"/>
    <s v="2026"/>
    <s v=""/>
  </r>
  <r>
    <s v="27464-3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60"/>
    <n v="74"/>
    <s v="MONTAGEM (PREPARADOR DE PEÇA)-74"/>
    <n v="1"/>
    <m/>
    <d v="2026-06-17T00:00:00"/>
    <m/>
    <n v="25"/>
    <s v=""/>
    <s v="jun"/>
    <s v="2026"/>
    <s v=""/>
  </r>
  <r>
    <s v="27464-3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EXPEDIÇÃO"/>
    <x v="6"/>
    <n v="2"/>
    <s v="EXPEDIÇÃO"/>
    <n v="1"/>
    <m/>
    <d v="2026-06-11T00:00:00"/>
    <m/>
    <n v="24"/>
    <s v=""/>
    <s v="jun"/>
    <s v="2026"/>
    <s v=""/>
  </r>
  <r>
    <s v="27464-4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FUNDIÇÃO"/>
    <x v="0"/>
    <n v="1"/>
    <s v="FUNDIÇÃO MORENO"/>
    <n v="1"/>
    <m/>
    <d v="2026-05-22T00:00:00"/>
    <m/>
    <n v="21"/>
    <s v=""/>
    <s v="mai"/>
    <s v="2026"/>
    <s v=""/>
  </r>
  <r>
    <s v="27464-4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7"/>
    <n v="112"/>
    <s v="FURADEIRA RADIAL  HCP - [112]"/>
    <n v="3"/>
    <m/>
    <d v="2026-05-22T00:00:00"/>
    <d v="2026-05-22T00:00:00"/>
    <n v="21"/>
    <n v="21"/>
    <s v="mai"/>
    <s v="2026"/>
    <n v="1"/>
  </r>
  <r>
    <s v="27464-4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8"/>
    <n v="124"/>
    <s v="TORNO VERT. WEBSTER BENNETT - [124]"/>
    <n v="16"/>
    <m/>
    <d v="2026-05-21T00:00:00"/>
    <d v="2026-05-21T00:00:00"/>
    <n v="21"/>
    <n v="21"/>
    <s v="mai"/>
    <s v="2026"/>
    <n v="1"/>
  </r>
  <r>
    <s v="27464-4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9"/>
    <n v="124"/>
    <s v="TORNO VERT. WEBSTER BENNETT - [124]"/>
    <n v="4"/>
    <m/>
    <d v="2026-06-16T00:00:00"/>
    <m/>
    <n v="25"/>
    <s v=""/>
    <s v="jun"/>
    <s v="2026"/>
    <s v=""/>
  </r>
  <r>
    <s v="27464-4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60"/>
    <n v="74"/>
    <s v="MONTAGEM (PREPARADOR DE PEÇA)-74"/>
    <n v="1"/>
    <m/>
    <d v="2026-06-17T00:00:00"/>
    <m/>
    <n v="25"/>
    <s v=""/>
    <s v="jun"/>
    <s v="2026"/>
    <s v=""/>
  </r>
  <r>
    <s v="27464-4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EXPEDIÇÃO"/>
    <x v="6"/>
    <n v="2"/>
    <s v="EXPEDIÇÃO"/>
    <n v="1"/>
    <m/>
    <d v="2026-06-11T00:00:00"/>
    <m/>
    <n v="24"/>
    <s v=""/>
    <s v="jun"/>
    <s v="2026"/>
    <s v=""/>
  </r>
  <r>
    <s v="27464-5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FUNDIÇÃO"/>
    <x v="0"/>
    <n v="1"/>
    <s v="FUNDIÇÃO MORENO"/>
    <n v="1"/>
    <m/>
    <d v="2026-05-22T00:00:00"/>
    <m/>
    <n v="21"/>
    <s v=""/>
    <s v="mai"/>
    <s v="2026"/>
    <s v=""/>
  </r>
  <r>
    <s v="27464-5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7"/>
    <n v="112"/>
    <s v="FURADEIRA RADIAL  HCP - [112]"/>
    <n v="3"/>
    <m/>
    <d v="2026-05-18T00:00:00"/>
    <d v="2026-05-18T00:00:00"/>
    <n v="21"/>
    <n v="21"/>
    <s v="mai"/>
    <s v="2026"/>
    <n v="1"/>
  </r>
  <r>
    <s v="27464-5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61"/>
    <n v="124"/>
    <s v="TORNO VERT. WEBSTER BENNETT - [124]"/>
    <n v="16"/>
    <m/>
    <d v="2026-05-21T00:00:00"/>
    <d v="2026-05-21T00:00:00"/>
    <n v="21"/>
    <n v="21"/>
    <s v="mai"/>
    <s v="2026"/>
    <n v="1"/>
  </r>
  <r>
    <s v="27464-5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62"/>
    <n v="433"/>
    <s v="MANDRILH. SCHARMANM FB-125 - [433]"/>
    <n v="4"/>
    <m/>
    <d v="2026-05-25T00:00:00"/>
    <m/>
    <n v="22"/>
    <s v=""/>
    <s v="mai"/>
    <s v="2026"/>
    <s v=""/>
  </r>
  <r>
    <s v="27464-5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6"/>
    <n v="74"/>
    <s v="MONTAGEM (PREPARADOR DE PEÇA)-74"/>
    <n v="1"/>
    <m/>
    <d v="2026-05-25T00:00:00"/>
    <m/>
    <n v="22"/>
    <s v=""/>
    <s v="mai"/>
    <s v="2026"/>
    <s v=""/>
  </r>
  <r>
    <s v="27464-5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EXPEDIÇÃO"/>
    <x v="6"/>
    <n v="2"/>
    <s v="EXPEDIÇÃO"/>
    <n v="1"/>
    <m/>
    <d v="2026-06-11T00:00:00"/>
    <m/>
    <n v="24"/>
    <s v=""/>
    <s v="jun"/>
    <s v="2026"/>
    <s v=""/>
  </r>
  <r>
    <s v="27464-6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FUNDIÇÃO"/>
    <x v="0"/>
    <n v="1"/>
    <s v="FUNDIÇÃO MORENO"/>
    <n v="1"/>
    <m/>
    <d v="2026-05-22T00:00:00"/>
    <m/>
    <n v="21"/>
    <s v=""/>
    <s v="mai"/>
    <s v="2026"/>
    <s v=""/>
  </r>
  <r>
    <s v="27464-6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7"/>
    <n v="112"/>
    <s v="FURADEIRA RADIAL  HCP - [112]"/>
    <n v="3"/>
    <m/>
    <d v="2026-05-18T00:00:00"/>
    <m/>
    <n v="21"/>
    <s v=""/>
    <s v="mai"/>
    <s v="2026"/>
    <s v=""/>
  </r>
  <r>
    <s v="27464-6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63"/>
    <n v="124"/>
    <s v="TORNO VERT. WEBSTER BENNETT - [124]"/>
    <n v="16"/>
    <m/>
    <d v="2026-05-22T00:00:00"/>
    <d v="2026-05-22T00:00:00"/>
    <n v="21"/>
    <n v="21"/>
    <s v="mai"/>
    <s v="2026"/>
    <n v="1"/>
  </r>
  <r>
    <s v="27464-6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62"/>
    <n v="433"/>
    <s v="MANDRILH. SCHARMANM FB-125 - [433]"/>
    <n v="4"/>
    <m/>
    <d v="2026-06-03T00:00:00"/>
    <m/>
    <n v="23"/>
    <s v=""/>
    <s v="jun"/>
    <s v="2026"/>
    <s v=""/>
  </r>
  <r>
    <s v="27464-6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USINAGEM"/>
    <x v="56"/>
    <n v="74"/>
    <s v="MONTAGEM (PREPARADOR DE PEÇA)-74"/>
    <n v="1"/>
    <m/>
    <d v="2026-06-04T00:00:00"/>
    <m/>
    <n v="23"/>
    <s v=""/>
    <s v="jun"/>
    <s v="2026"/>
    <s v=""/>
  </r>
  <r>
    <s v="27464-6"/>
    <s v="PV"/>
    <s v=" "/>
    <s v=" "/>
    <s v="LUBECK"/>
    <s v="ROLO DE APOIO FUND. C/ USIN. EM ACABAMENTO"/>
    <s v="PC"/>
    <n v="1104026"/>
    <n v="1"/>
    <x v="4"/>
    <s v="VI"/>
    <m/>
    <n v="1"/>
    <s v="Novo"/>
    <m/>
    <m/>
    <s v=""/>
    <s v="EXPEDIÇÃO"/>
    <x v="6"/>
    <n v="2"/>
    <s v="EXPEDIÇÃO"/>
    <n v="1"/>
    <m/>
    <d v="2026-06-11T00:00:00"/>
    <m/>
    <n v="24"/>
    <s v=""/>
    <s v="jun"/>
    <s v="2026"/>
    <s v=""/>
  </r>
  <r>
    <s v="27421-1"/>
    <s v="PV"/>
    <s v=" "/>
    <s v=" "/>
    <s v="METSO - 152"/>
    <s v="MANTA HP400"/>
    <s v="PC"/>
    <n v="152651"/>
    <n v="1"/>
    <x v="4"/>
    <s v="VI"/>
    <m/>
    <n v="1"/>
    <s v="Novo"/>
    <m/>
    <m/>
    <s v=""/>
    <s v="FUNDIÇÃO"/>
    <x v="0"/>
    <n v="1"/>
    <s v="FUNDIÇÃO MORENO"/>
    <n v="1"/>
    <m/>
    <d v="2026-03-30T00:00:00"/>
    <m/>
    <n v="14"/>
    <s v=""/>
    <s v="mar"/>
    <s v="2026"/>
    <s v=""/>
  </r>
  <r>
    <s v="27421-1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2"/>
    <n v="395"/>
    <s v="TORNO VERT. SCHIESS KZ-200   2000 - [395]"/>
    <n v="12.5"/>
    <m/>
    <m/>
    <m/>
    <n v="1"/>
    <s v=""/>
    <s v=""/>
    <s v=""/>
    <s v=""/>
  </r>
  <r>
    <s v="27421-1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0"/>
    <n v="74"/>
    <s v="MONTAGEM (PREPARADOR DE PEÇA)-74"/>
    <n v="0.41666666666666669"/>
    <m/>
    <m/>
    <m/>
    <n v="1"/>
    <s v=""/>
    <s v=""/>
    <s v=""/>
    <s v=""/>
  </r>
  <r>
    <s v="27421-1"/>
    <s v="PV"/>
    <s v=" "/>
    <s v=" "/>
    <s v="METSO - 152"/>
    <s v="MANTA HP400"/>
    <s v="PC"/>
    <n v="152651"/>
    <n v="1"/>
    <x v="4"/>
    <s v="VI"/>
    <m/>
    <n v="1"/>
    <s v="Novo"/>
    <m/>
    <m/>
    <s v=""/>
    <s v="EXPEDIÇÃO"/>
    <x v="6"/>
    <n v="2"/>
    <s v="EXPEDIÇÃO"/>
    <n v="1"/>
    <m/>
    <d v="2026-05-19T00:00:00"/>
    <d v="2026-05-19T00:00:00"/>
    <n v="21"/>
    <n v="21"/>
    <s v="mai"/>
    <s v="2026"/>
    <n v="1"/>
  </r>
  <r>
    <s v="27421-2"/>
    <s v="PV"/>
    <s v=" "/>
    <s v=" "/>
    <s v="METSO - 152"/>
    <s v="MANTA HP400"/>
    <s v="PC"/>
    <n v="152651"/>
    <n v="1"/>
    <x v="4"/>
    <s v="VI"/>
    <m/>
    <n v="1"/>
    <s v="Novo"/>
    <m/>
    <m/>
    <s v=""/>
    <s v="FUNDIÇÃO"/>
    <x v="0"/>
    <n v="1"/>
    <s v="FUNDIÇÃO MORENO"/>
    <n v="1"/>
    <m/>
    <d v="2026-03-30T00:00:00"/>
    <m/>
    <n v="14"/>
    <s v=""/>
    <s v="mar"/>
    <s v="2026"/>
    <s v=""/>
  </r>
  <r>
    <s v="27421-2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2"/>
    <n v="395"/>
    <s v="TORNO VERT. SCHIESS KZ-200   2000 - [395]"/>
    <n v="12.5"/>
    <m/>
    <m/>
    <m/>
    <n v="1"/>
    <s v=""/>
    <s v=""/>
    <s v=""/>
    <s v=""/>
  </r>
  <r>
    <s v="27421-2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0"/>
    <n v="74"/>
    <s v="MONTAGEM (PREPARADOR DE PEÇA)-74"/>
    <n v="0.41666666666666669"/>
    <m/>
    <m/>
    <m/>
    <n v="1"/>
    <s v=""/>
    <s v=""/>
    <s v=""/>
    <s v=""/>
  </r>
  <r>
    <s v="27421-2"/>
    <s v="PV"/>
    <s v=" "/>
    <s v=" "/>
    <s v="METSO - 152"/>
    <s v="MANTA HP400"/>
    <s v="PC"/>
    <n v="152651"/>
    <n v="1"/>
    <x v="4"/>
    <s v="VI"/>
    <m/>
    <n v="1"/>
    <s v="Novo"/>
    <m/>
    <m/>
    <s v=""/>
    <s v="EXPEDIÇÃO"/>
    <x v="6"/>
    <n v="2"/>
    <s v="EXPEDIÇÃO"/>
    <n v="1"/>
    <m/>
    <d v="2026-05-19T00:00:00"/>
    <d v="2026-05-19T00:00:00"/>
    <n v="21"/>
    <n v="21"/>
    <s v="mai"/>
    <s v="2026"/>
    <n v="1"/>
  </r>
  <r>
    <s v="27421-3"/>
    <s v="PV"/>
    <s v=" "/>
    <s v=" "/>
    <s v="METSO - 152"/>
    <s v="MANTA HP400"/>
    <s v="PC"/>
    <n v="152651"/>
    <n v="1"/>
    <x v="4"/>
    <s v="VI"/>
    <m/>
    <n v="1"/>
    <s v="Novo"/>
    <m/>
    <m/>
    <s v=""/>
    <s v="FUNDIÇÃO"/>
    <x v="0"/>
    <n v="1"/>
    <s v="FUNDIÇÃO MORENO"/>
    <n v="1"/>
    <m/>
    <d v="2026-03-30T00:00:00"/>
    <m/>
    <n v="14"/>
    <s v=""/>
    <s v="mar"/>
    <s v="2026"/>
    <s v=""/>
  </r>
  <r>
    <s v="27421-3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2"/>
    <n v="395"/>
    <s v="TORNO VERT. SCHIESS KZ-200   2000 - [395]"/>
    <n v="12.5"/>
    <m/>
    <m/>
    <m/>
    <n v="1"/>
    <s v=""/>
    <s v=""/>
    <s v=""/>
    <s v=""/>
  </r>
  <r>
    <s v="27421-3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0"/>
    <n v="74"/>
    <s v="MONTAGEM (PREPARADOR DE PEÇA)-74"/>
    <n v="0.41666666666666669"/>
    <m/>
    <m/>
    <m/>
    <n v="1"/>
    <s v=""/>
    <s v=""/>
    <s v=""/>
    <s v=""/>
  </r>
  <r>
    <s v="27421-3"/>
    <s v="PV"/>
    <s v=" "/>
    <s v=" "/>
    <s v="METSO - 152"/>
    <s v="MANTA HP400"/>
    <s v="PC"/>
    <n v="152651"/>
    <n v="1"/>
    <x v="4"/>
    <s v="VI"/>
    <m/>
    <n v="1"/>
    <s v="Novo"/>
    <m/>
    <m/>
    <s v=""/>
    <s v="EXPEDIÇÃO"/>
    <x v="6"/>
    <n v="2"/>
    <s v="EXPEDIÇÃO"/>
    <n v="1"/>
    <m/>
    <d v="2026-05-19T00:00:00"/>
    <d v="2026-05-19T00:00:00"/>
    <n v="21"/>
    <n v="21"/>
    <s v="mai"/>
    <s v="2026"/>
    <n v="1"/>
  </r>
  <r>
    <s v="27421-4"/>
    <s v="PV"/>
    <s v=" "/>
    <s v=" "/>
    <s v="METSO - 152"/>
    <s v="MANTA HP400"/>
    <s v="PC"/>
    <n v="152651"/>
    <n v="1"/>
    <x v="4"/>
    <s v="VI"/>
    <m/>
    <n v="1"/>
    <s v="Novo"/>
    <m/>
    <m/>
    <s v=""/>
    <s v="FUNDIÇÃO"/>
    <x v="0"/>
    <n v="1"/>
    <s v="FUNDIÇÃO MORENO"/>
    <n v="1"/>
    <m/>
    <d v="2026-03-30T00:00:00"/>
    <m/>
    <n v="14"/>
    <s v=""/>
    <s v="mar"/>
    <s v="2026"/>
    <s v=""/>
  </r>
  <r>
    <s v="27421-4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2"/>
    <n v="395"/>
    <s v="TORNO VERT. SCHIESS KZ-200   2000 - [395]"/>
    <n v="12.5"/>
    <m/>
    <m/>
    <m/>
    <n v="1"/>
    <s v=""/>
    <s v=""/>
    <s v=""/>
    <s v=""/>
  </r>
  <r>
    <s v="27421-4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0"/>
    <n v="74"/>
    <s v="MONTAGEM (PREPARADOR DE PEÇA)-74"/>
    <n v="0.41666666666666669"/>
    <m/>
    <m/>
    <m/>
    <n v="1"/>
    <s v=""/>
    <s v=""/>
    <s v=""/>
    <s v=""/>
  </r>
  <r>
    <s v="27421-4"/>
    <s v="PV"/>
    <s v=" "/>
    <s v=" "/>
    <s v="METSO - 152"/>
    <s v="MANTA HP400"/>
    <s v="PC"/>
    <n v="152651"/>
    <n v="1"/>
    <x v="4"/>
    <s v="VI"/>
    <m/>
    <n v="1"/>
    <s v="Novo"/>
    <m/>
    <m/>
    <s v=""/>
    <s v="EXPEDIÇÃO"/>
    <x v="6"/>
    <n v="2"/>
    <s v="EXPEDIÇÃO"/>
    <n v="1"/>
    <m/>
    <d v="2026-05-19T00:00:00"/>
    <d v="2026-05-19T00:00:00"/>
    <n v="21"/>
    <n v="21"/>
    <s v="mai"/>
    <s v="2026"/>
    <n v="1"/>
  </r>
  <r>
    <s v="27421-5"/>
    <s v="PV"/>
    <s v=" "/>
    <s v=" "/>
    <s v="METSO - 152"/>
    <s v="MANTA HP400"/>
    <s v="PC"/>
    <n v="152651"/>
    <n v="1"/>
    <x v="4"/>
    <s v="VI"/>
    <m/>
    <n v="1"/>
    <s v="Novo"/>
    <m/>
    <m/>
    <s v=""/>
    <s v="FUNDIÇÃO"/>
    <x v="0"/>
    <n v="1"/>
    <s v="FUNDIÇÃO MORENO"/>
    <n v="1"/>
    <m/>
    <d v="2026-03-30T00:00:00"/>
    <m/>
    <n v="14"/>
    <s v=""/>
    <s v="mar"/>
    <s v="2026"/>
    <s v=""/>
  </r>
  <r>
    <s v="27421-5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2"/>
    <n v="395"/>
    <s v="TORNO VERT. SCHIESS KZ-200   2000 - [395]"/>
    <n v="12.5"/>
    <m/>
    <m/>
    <m/>
    <n v="1"/>
    <s v=""/>
    <s v=""/>
    <s v=""/>
    <s v=""/>
  </r>
  <r>
    <s v="27421-5"/>
    <s v="PV"/>
    <s v=" "/>
    <s v=" "/>
    <s v="METSO - 152"/>
    <s v="MANTA HP400"/>
    <s v="PC"/>
    <n v="152651"/>
    <n v="1"/>
    <x v="4"/>
    <s v="VI"/>
    <m/>
    <n v="1"/>
    <s v="Novo"/>
    <m/>
    <m/>
    <s v=""/>
    <s v="USINAGEM"/>
    <x v="20"/>
    <n v="74"/>
    <s v="MONTAGEM (PREPARADOR DE PEÇA)-74"/>
    <n v="0.41666666666666669"/>
    <m/>
    <m/>
    <m/>
    <n v="1"/>
    <s v=""/>
    <s v=""/>
    <s v=""/>
    <s v=""/>
  </r>
  <r>
    <s v="27421-5"/>
    <s v="PV"/>
    <s v=" "/>
    <s v=" "/>
    <s v="METSO - 152"/>
    <s v="MANTA HP400"/>
    <s v="PC"/>
    <n v="152651"/>
    <n v="1"/>
    <x v="4"/>
    <s v="VI"/>
    <m/>
    <n v="1"/>
    <s v="Novo"/>
    <m/>
    <m/>
    <s v=""/>
    <s v="EXPEDIÇÃO"/>
    <x v="6"/>
    <n v="2"/>
    <s v="EXPEDIÇÃO"/>
    <n v="1"/>
    <m/>
    <d v="2026-05-19T00:00:00"/>
    <d v="2026-05-19T00:00:00"/>
    <n v="21"/>
    <n v="21"/>
    <s v="mai"/>
    <s v="2026"/>
    <n v="1"/>
  </r>
  <r>
    <s v="27449-5"/>
    <s v="PV"/>
    <s v=" "/>
    <s v=" "/>
    <s v="METSO - 152"/>
    <s v="MANTA HP400"/>
    <s v="PC"/>
    <n v="152650"/>
    <n v="1"/>
    <x v="4"/>
    <s v="VI"/>
    <m/>
    <n v="1"/>
    <s v="Novo"/>
    <m/>
    <m/>
    <s v=""/>
    <s v="FUNDIÇÃO"/>
    <x v="0"/>
    <n v="1"/>
    <s v="FUNDIÇÃO MORENO"/>
    <n v="1"/>
    <m/>
    <d v="2026-04-19T00:00:00"/>
    <d v="2026-04-19T00:00:00"/>
    <n v="16"/>
    <n v="16"/>
    <s v="abr"/>
    <s v="2026"/>
    <n v="1"/>
  </r>
  <r>
    <s v="27449-5"/>
    <s v="PV"/>
    <s v=" "/>
    <s v=" "/>
    <s v="METSO - 152"/>
    <s v="MANTA HP400"/>
    <s v="PC"/>
    <n v="152650"/>
    <n v="1"/>
    <x v="4"/>
    <s v="VI"/>
    <m/>
    <n v="1"/>
    <s v="Novo"/>
    <m/>
    <m/>
    <s v=""/>
    <s v="USINAGEM"/>
    <x v="22"/>
    <n v="395"/>
    <s v="TORNO VERT. SCHIESS KZ-200   2000 - [395]"/>
    <n v="12.5"/>
    <m/>
    <d v="2026-05-17T00:00:00"/>
    <d v="2026-05-17T00:00:00"/>
    <n v="20"/>
    <n v="20"/>
    <s v="mai"/>
    <s v="2026"/>
    <n v="1"/>
  </r>
  <r>
    <s v="27449-5"/>
    <s v="PV"/>
    <s v=" "/>
    <s v=" "/>
    <s v="METSO - 152"/>
    <s v="MANTA HP400"/>
    <s v="PC"/>
    <n v="152650"/>
    <n v="1"/>
    <x v="4"/>
    <s v="VI"/>
    <m/>
    <n v="1"/>
    <s v="Novo"/>
    <m/>
    <m/>
    <s v=""/>
    <s v="USINAGEM"/>
    <x v="20"/>
    <n v="74"/>
    <s v="MONTAGEM (PREPARADOR DE PEÇA)-74"/>
    <n v="0.41666666666666669"/>
    <m/>
    <d v="2026-05-17T00:00:00"/>
    <d v="2026-05-17T00:00:00"/>
    <n v="20"/>
    <n v="20"/>
    <s v="mai"/>
    <s v="2026"/>
    <n v="1"/>
  </r>
  <r>
    <s v="27449-5"/>
    <s v="PV"/>
    <s v=" "/>
    <s v=" "/>
    <s v="METSO - 152"/>
    <s v="MANTA HP400"/>
    <s v="PC"/>
    <n v="152650"/>
    <n v="1"/>
    <x v="4"/>
    <s v="VI"/>
    <m/>
    <n v="1"/>
    <s v="Novo"/>
    <m/>
    <m/>
    <s v=""/>
    <s v="EXPEDIÇÃO"/>
    <x v="6"/>
    <n v="2"/>
    <s v="EXPEDIÇÃO"/>
    <n v="1"/>
    <m/>
    <d v="2026-06-01T00:00:00"/>
    <d v="2026-06-01T00:00:00"/>
    <n v="23"/>
    <n v="23"/>
    <s v="jun"/>
    <s v="2026"/>
    <n v="1"/>
  </r>
  <r>
    <s v="27422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FUNDIÇÃO"/>
    <x v="0"/>
    <n v="1"/>
    <s v="FUNDIÇÃO MORENO"/>
    <n v="1"/>
    <m/>
    <d v="2026-03-18T00:00:00"/>
    <m/>
    <n v="12"/>
    <s v=""/>
    <s v="mar"/>
    <s v="2026"/>
    <s v=""/>
  </r>
  <r>
    <s v="27422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USINAGEM"/>
    <x v="64"/>
    <n v="395"/>
    <s v="TORNO VERT. SCHIESS KZ-200   2000 - [395]"/>
    <n v="12.25"/>
    <m/>
    <m/>
    <m/>
    <n v="1"/>
    <s v=""/>
    <s v=""/>
    <s v=""/>
    <s v=""/>
  </r>
  <r>
    <s v="27422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EXPEDIÇÃO"/>
    <x v="6"/>
    <n v="2"/>
    <s v="EXPEDIÇÃO"/>
    <n v="1"/>
    <m/>
    <d v="2026-05-19T00:00:00"/>
    <m/>
    <n v="21"/>
    <s v=""/>
    <s v="mai"/>
    <s v="2026"/>
    <s v=""/>
  </r>
  <r>
    <s v="27433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FUNDIÇÃO"/>
    <x v="0"/>
    <n v="1"/>
    <s v="FUNDIÇÃO MORENO"/>
    <n v="1"/>
    <m/>
    <d v="2026-03-18T00:00:00"/>
    <m/>
    <n v="12"/>
    <s v=""/>
    <s v="mar"/>
    <s v="2026"/>
    <s v=""/>
  </r>
  <r>
    <s v="27433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USINAGEM"/>
    <x v="64"/>
    <n v="395"/>
    <s v="TORNO VERT. SCHIESS KZ-200   2000 - [395]"/>
    <n v="12.25"/>
    <m/>
    <m/>
    <m/>
    <n v="1"/>
    <s v=""/>
    <s v=""/>
    <s v=""/>
    <s v=""/>
  </r>
  <r>
    <s v="27433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EXPEDIÇÃO"/>
    <x v="6"/>
    <n v="2"/>
    <s v="EXPEDIÇÃO"/>
    <n v="1"/>
    <m/>
    <d v="2026-05-27T00:00:00"/>
    <m/>
    <n v="22"/>
    <s v=""/>
    <s v="mai"/>
    <s v="2026"/>
    <s v=""/>
  </r>
  <r>
    <s v="27480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FUNDIÇÃO"/>
    <x v="0"/>
    <n v="1"/>
    <s v="FUNDIÇÃO MORENO"/>
    <n v="1"/>
    <m/>
    <d v="2026-04-29T00:00:00"/>
    <m/>
    <n v="18"/>
    <s v=""/>
    <s v="abr"/>
    <s v="2026"/>
    <s v=""/>
  </r>
  <r>
    <s v="27480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USINAGEM"/>
    <x v="64"/>
    <n v="395"/>
    <s v="TORNO VERT. SCHIESS KZ-200   2000 - [395]"/>
    <n v="12.25"/>
    <m/>
    <m/>
    <m/>
    <n v="1"/>
    <s v=""/>
    <s v=""/>
    <s v=""/>
    <s v=""/>
  </r>
  <r>
    <s v="27480-1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EXPEDIÇÃO"/>
    <x v="6"/>
    <n v="2"/>
    <s v="EXPEDIÇÃO"/>
    <n v="1"/>
    <m/>
    <d v="2026-07-08T00:00:00"/>
    <m/>
    <n v="28"/>
    <s v=""/>
    <s v="jul"/>
    <s v="2026"/>
    <s v=""/>
  </r>
  <r>
    <s v="27480-2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FUNDIÇÃO"/>
    <x v="0"/>
    <n v="1"/>
    <s v="FUNDIÇÃO MORENO"/>
    <n v="1"/>
    <m/>
    <d v="2026-04-29T00:00:00"/>
    <m/>
    <n v="18"/>
    <s v=""/>
    <s v="abr"/>
    <s v="2026"/>
    <s v=""/>
  </r>
  <r>
    <s v="27480-2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USINAGEM"/>
    <x v="64"/>
    <n v="395"/>
    <s v="TORNO VERT. SCHIESS KZ-200   2000 - [395]"/>
    <n v="12.25"/>
    <m/>
    <m/>
    <m/>
    <n v="1"/>
    <s v=""/>
    <s v=""/>
    <s v=""/>
    <s v=""/>
  </r>
  <r>
    <s v="27480-2"/>
    <s v="PV"/>
    <s v=" "/>
    <s v=" "/>
    <s v="METSO - 152"/>
    <s v="REVESTIMENTO DA BORDA DA ARANHA DIREITO"/>
    <s v="PC"/>
    <n v="152644"/>
    <n v="1"/>
    <x v="4"/>
    <s v="VI"/>
    <m/>
    <n v="1"/>
    <s v="Novo"/>
    <m/>
    <m/>
    <s v=""/>
    <s v="EXPEDIÇÃO"/>
    <x v="6"/>
    <n v="2"/>
    <s v="EXPEDIÇÃO"/>
    <n v="1"/>
    <m/>
    <d v="2026-07-08T00:00:00"/>
    <m/>
    <n v="28"/>
    <s v=""/>
    <s v="jul"/>
    <s v="2026"/>
    <s v=""/>
  </r>
  <r>
    <s v="27482-1"/>
    <s v="PV"/>
    <s v=" "/>
    <s v=" "/>
    <s v="METSO - 152"/>
    <s v="REVESTIMENTO BORDA ARANHA ESQUERDO"/>
    <s v="PC"/>
    <n v="152639"/>
    <n v="1"/>
    <x v="4"/>
    <s v="VI"/>
    <m/>
    <n v="1"/>
    <s v="Novo"/>
    <m/>
    <m/>
    <s v=""/>
    <s v="FUNDIÇÃO"/>
    <x v="0"/>
    <n v="1"/>
    <s v="FUNDIÇÃO MORENO"/>
    <n v="1"/>
    <m/>
    <d v="2026-05-01T00:00:00"/>
    <m/>
    <n v="18"/>
    <s v=""/>
    <s v="mai"/>
    <s v="2026"/>
    <s v=""/>
  </r>
  <r>
    <s v="27482-1"/>
    <s v="PV"/>
    <s v=" "/>
    <s v=" "/>
    <s v="METSO - 152"/>
    <s v="REVESTIMENTO BORDA ARANHA ESQUERDO"/>
    <s v="PC"/>
    <n v="152639"/>
    <n v="1"/>
    <x v="4"/>
    <s v="VI"/>
    <m/>
    <n v="1"/>
    <s v="Novo"/>
    <m/>
    <m/>
    <s v=""/>
    <s v="USINAGEM"/>
    <x v="64"/>
    <n v="395"/>
    <s v="TORNO VERT. SCHIESS KZ-200   2000 - [395]"/>
    <n v="12.25"/>
    <m/>
    <m/>
    <m/>
    <n v="1"/>
    <s v=""/>
    <s v=""/>
    <s v=""/>
    <s v=""/>
  </r>
  <r>
    <s v="27482-1"/>
    <s v="PV"/>
    <s v=" "/>
    <s v=" "/>
    <s v="METSO - 152"/>
    <s v="REVESTIMENTO BORDA ARANHA ESQUERDO"/>
    <s v="PC"/>
    <n v="152639"/>
    <n v="1"/>
    <x v="4"/>
    <s v="VI"/>
    <m/>
    <n v="1"/>
    <s v="Novo"/>
    <m/>
    <m/>
    <s v=""/>
    <s v="EXPEDIÇÃO"/>
    <x v="6"/>
    <n v="2"/>
    <s v="EXPEDIÇÃO"/>
    <n v="1"/>
    <m/>
    <d v="2026-07-13T00:00:00"/>
    <m/>
    <n v="29"/>
    <s v=""/>
    <s v="jul"/>
    <s v="2026"/>
    <s v=""/>
  </r>
  <r>
    <s v="27327-1"/>
    <s v="PV"/>
    <s v=" "/>
    <s v=" "/>
    <s v="METSO - 299"/>
    <s v="ANEL AJUSTE HP800 (Adjustment ring)"/>
    <s v="PC"/>
    <n v="299208"/>
    <n v="1"/>
    <x v="4"/>
    <s v="VI"/>
    <m/>
    <n v="1"/>
    <s v="Novo"/>
    <m/>
    <m/>
    <s v=""/>
    <s v="FUNDIÇÃO"/>
    <x v="0"/>
    <n v="1"/>
    <s v="FUNDIÇÃO MORENO"/>
    <n v="1"/>
    <m/>
    <d v="2026-04-06T00:00:00"/>
    <m/>
    <n v="15"/>
    <s v=""/>
    <s v="abr"/>
    <s v="2026"/>
    <s v=""/>
  </r>
  <r>
    <s v="27327-1"/>
    <s v="PV"/>
    <s v=" "/>
    <s v=" "/>
    <s v="METSO - 299"/>
    <s v="ANEL AJUSTE HP800 (Adjustment ring)"/>
    <s v="PC"/>
    <n v="299208"/>
    <n v="1"/>
    <x v="4"/>
    <s v="VI"/>
    <m/>
    <n v="1"/>
    <s v="Novo"/>
    <m/>
    <m/>
    <s v=""/>
    <s v="USINAGEM"/>
    <x v="65"/>
    <n v="285"/>
    <s v="TORNO VERT. TITAN SC4000 - [285]"/>
    <n v="26"/>
    <m/>
    <m/>
    <m/>
    <n v="1"/>
    <s v=""/>
    <s v=""/>
    <s v=""/>
    <s v=""/>
  </r>
  <r>
    <s v="27327-1"/>
    <s v="PV"/>
    <s v=" "/>
    <s v=" "/>
    <s v="METSO - 299"/>
    <s v="ANEL AJUSTE HP800 (Adjustment ring)"/>
    <s v="PC"/>
    <n v="299208"/>
    <n v="1"/>
    <x v="4"/>
    <s v="VI"/>
    <m/>
    <n v="1"/>
    <s v="Novo"/>
    <m/>
    <m/>
    <s v=""/>
    <s v="USINAGEM"/>
    <x v="66"/>
    <n v="74"/>
    <s v="MONTAGEM (PREPARADOR DE PEÇA)-74"/>
    <n v="2"/>
    <m/>
    <m/>
    <m/>
    <n v="1"/>
    <s v=""/>
    <s v=""/>
    <s v=""/>
    <s v=""/>
  </r>
  <r>
    <s v="27327-1"/>
    <s v="PV"/>
    <s v=" "/>
    <s v=" "/>
    <s v="METSO - 299"/>
    <s v="ANEL AJUSTE HP800 (Adjustment ring)"/>
    <s v="PC"/>
    <n v="299208"/>
    <n v="1"/>
    <x v="4"/>
    <s v="VI"/>
    <m/>
    <n v="1"/>
    <s v="Novo"/>
    <m/>
    <m/>
    <s v=""/>
    <s v="EXPEDIÇÃO"/>
    <x v="6"/>
    <n v="2"/>
    <s v="EXPEDIÇÃO"/>
    <n v="1"/>
    <m/>
    <d v="2026-05-08T00:00:00"/>
    <m/>
    <n v="19"/>
    <s v=""/>
    <s v="mai"/>
    <s v="2026"/>
    <s v=""/>
  </r>
  <r>
    <s v="27459-1"/>
    <s v="PV"/>
    <s v=" "/>
    <s v=" "/>
    <s v="SERTMAX"/>
    <s v="CARCAÇA INFERIOR HIDROCONE 6000 FUND. C/  USIN."/>
    <s v="PC"/>
    <n v="1578001"/>
    <n v="1"/>
    <x v="4"/>
    <s v="VI"/>
    <m/>
    <n v="1"/>
    <s v="Novo"/>
    <m/>
    <m/>
    <s v=""/>
    <s v="FUNDIÇÃO"/>
    <x v="0"/>
    <n v="1"/>
    <s v="FUNDIÇÃO MORENO"/>
    <n v="1"/>
    <m/>
    <d v="2026-05-29T00:00:00"/>
    <d v="2026-05-18T00:00:00"/>
    <n v="22"/>
    <n v="21"/>
    <s v="mai"/>
    <s v="2026"/>
    <n v="1"/>
  </r>
  <r>
    <s v="27459-1"/>
    <s v="PV"/>
    <s v=" "/>
    <s v=" "/>
    <s v="SERTMAX"/>
    <s v="CARCAÇA INFERIOR HIDROCONE 6000 FUND. C/  USIN."/>
    <s v="PC"/>
    <n v="1578001"/>
    <n v="1"/>
    <x v="4"/>
    <s v="VI"/>
    <m/>
    <n v="1"/>
    <s v="Novo"/>
    <m/>
    <m/>
    <s v=""/>
    <s v="USINAGEM"/>
    <x v="67"/>
    <n v="285"/>
    <s v="TORNO VERT. TITAN SC4000 - [285]"/>
    <n v="18"/>
    <m/>
    <d v="2026-06-17T00:00:00"/>
    <d v="2026-05-18T00:00:00"/>
    <n v="25"/>
    <n v="21"/>
    <s v="jun"/>
    <s v="2026"/>
    <n v="1"/>
  </r>
  <r>
    <s v="27459-1"/>
    <s v="PV"/>
    <s v=" "/>
    <s v=" "/>
    <s v="SERTMAX"/>
    <s v="CARCAÇA INFERIOR HIDROCONE 6000 FUND. C/  USIN."/>
    <s v="PC"/>
    <n v="1578001"/>
    <n v="1"/>
    <x v="4"/>
    <s v="VI"/>
    <m/>
    <n v="1"/>
    <s v="Novo"/>
    <m/>
    <m/>
    <s v=""/>
    <s v="USINAGEM"/>
    <x v="20"/>
    <n v="74"/>
    <s v="MONTAGEM (PREPARADOR DE PEÇA)-74"/>
    <n v="1"/>
    <m/>
    <d v="2026-05-18T00:00:00"/>
    <d v="2026-05-18T00:00:00"/>
    <n v="21"/>
    <n v="21"/>
    <s v="mai"/>
    <s v="2026"/>
    <n v="1"/>
  </r>
  <r>
    <s v="27459-1"/>
    <s v="PV"/>
    <s v=" "/>
    <s v=" "/>
    <s v="SERTMAX"/>
    <s v="CARCAÇA INFERIOR HIDROCONE 6000 FUND. C/  USIN."/>
    <s v="PC"/>
    <n v="1578001"/>
    <n v="1"/>
    <x v="4"/>
    <s v="VI"/>
    <m/>
    <n v="1"/>
    <s v="Novo"/>
    <m/>
    <m/>
    <s v=""/>
    <s v="EXPEDIÇÃO"/>
    <x v="6"/>
    <n v="2"/>
    <s v="EXPEDIÇÃO"/>
    <n v="1"/>
    <m/>
    <d v="2026-06-08T00:00:00"/>
    <d v="2026-05-18T00:00:00"/>
    <n v="24"/>
    <n v="21"/>
    <s v="jun"/>
    <s v="2026"/>
    <n v="1"/>
  </r>
  <r>
    <s v="27452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FUNDIÇÃO"/>
    <x v="0"/>
    <n v="1"/>
    <s v="FUNDIÇÃO MORENO"/>
    <n v="1"/>
    <m/>
    <d v="2026-04-20T00:00:00"/>
    <d v="2026-05-18T00:00:00"/>
    <n v="17"/>
    <n v="21"/>
    <s v="abr"/>
    <s v="2026"/>
    <n v="1"/>
  </r>
  <r>
    <s v="27452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USINAGEM"/>
    <x v="68"/>
    <n v="285"/>
    <s v="TORNO VERT. TITAN SC4000 - [285]"/>
    <n v="20"/>
    <m/>
    <d v="2026-05-18T00:00:00"/>
    <d v="2026-05-18T00:00:00"/>
    <n v="21"/>
    <n v="21"/>
    <s v="mai"/>
    <s v="2026"/>
    <n v="1"/>
  </r>
  <r>
    <s v="27452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USINAGEM"/>
    <x v="66"/>
    <n v="74"/>
    <s v="MONTAGEM (PREPARADOR DE PEÇA)-74"/>
    <n v="1"/>
    <m/>
    <d v="2026-05-18T00:00:00"/>
    <d v="2026-05-18T00:00:00"/>
    <n v="21"/>
    <n v="21"/>
    <s v="mai"/>
    <s v="2026"/>
    <n v="1"/>
  </r>
  <r>
    <s v="27452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EXPEDIÇÃO"/>
    <x v="6"/>
    <n v="2"/>
    <s v="EXPEDIÇÃO"/>
    <n v="1"/>
    <m/>
    <d v="2026-05-04T00:00:00"/>
    <d v="2026-05-18T00:00:00"/>
    <n v="19"/>
    <n v="21"/>
    <s v="mai"/>
    <s v="2026"/>
    <n v="1"/>
  </r>
  <r>
    <s v="27452-4"/>
    <s v="PV"/>
    <s v=" "/>
    <s v=" "/>
    <s v="SANDVIK VESPASIANO"/>
    <s v="CABEÇA CS440"/>
    <s v="PC"/>
    <n v="864030"/>
    <n v="1"/>
    <x v="4"/>
    <s v="VI"/>
    <m/>
    <n v="1"/>
    <s v="Novo"/>
    <m/>
    <m/>
    <s v=""/>
    <s v="FUNDIÇÃO"/>
    <x v="0"/>
    <n v="1"/>
    <s v="FUNDIÇÃO MORENO"/>
    <n v="1"/>
    <m/>
    <d v="2026-04-30T00:00:00"/>
    <m/>
    <n v="18"/>
    <s v=""/>
    <s v="abr"/>
    <s v="2026"/>
    <s v=""/>
  </r>
  <r>
    <s v="27452-4"/>
    <s v="PV"/>
    <s v=" "/>
    <s v=" "/>
    <s v="SANDVIK VESPASIANO"/>
    <s v="CABEÇA CS440"/>
    <s v="PC"/>
    <n v="864030"/>
    <n v="1"/>
    <x v="4"/>
    <s v="VI"/>
    <m/>
    <n v="1"/>
    <s v="Novo"/>
    <m/>
    <m/>
    <s v=""/>
    <s v="USINAGEM"/>
    <x v="68"/>
    <n v="124"/>
    <s v="TORNO VERT. WEBSTER BENNETT - [124]"/>
    <n v="20"/>
    <m/>
    <m/>
    <m/>
    <n v="1"/>
    <s v=""/>
    <s v=""/>
    <s v=""/>
    <s v=""/>
  </r>
  <r>
    <s v="27452-4"/>
    <s v="PV"/>
    <s v=" "/>
    <s v=" "/>
    <s v="SANDVIK VESPASIANO"/>
    <s v="CABEÇA CS440"/>
    <s v="PC"/>
    <n v="864030"/>
    <n v="1"/>
    <x v="4"/>
    <s v="VI"/>
    <m/>
    <n v="1"/>
    <s v="Novo"/>
    <m/>
    <m/>
    <s v=""/>
    <s v="USINAGEM"/>
    <x v="68"/>
    <n v="121"/>
    <s v="TORNO HORIZ. TOS SKJ-85 - [121]"/>
    <n v="4"/>
    <m/>
    <m/>
    <m/>
    <n v="1"/>
    <s v=""/>
    <s v=""/>
    <s v=""/>
    <s v=""/>
  </r>
  <r>
    <s v="27452-4"/>
    <s v="PV"/>
    <s v=" "/>
    <s v=" "/>
    <s v="SANDVIK VESPASIANO"/>
    <s v="CABEÇA CS440"/>
    <s v="PC"/>
    <n v="864030"/>
    <n v="1"/>
    <x v="4"/>
    <s v="VI"/>
    <m/>
    <n v="1"/>
    <s v="Novo"/>
    <m/>
    <m/>
    <s v=""/>
    <s v="USINAGEM"/>
    <x v="69"/>
    <n v="74"/>
    <s v="MONTAGEM (PREPARADOR DE PEÇA)-74"/>
    <n v="2"/>
    <m/>
    <m/>
    <m/>
    <n v="1"/>
    <s v=""/>
    <s v=""/>
    <s v=""/>
    <s v=""/>
  </r>
  <r>
    <s v="27452-4"/>
    <s v="PV"/>
    <s v=" "/>
    <s v=" "/>
    <s v="SANDVIK VESPASIANO"/>
    <s v="CABEÇA CS440"/>
    <s v="PC"/>
    <n v="864030"/>
    <n v="1"/>
    <x v="4"/>
    <s v="VI"/>
    <m/>
    <n v="1"/>
    <s v="Novo"/>
    <m/>
    <m/>
    <s v=""/>
    <s v="EXPEDIÇÃO"/>
    <x v="6"/>
    <n v="2"/>
    <s v="EXPEDIÇÃO"/>
    <n v="1"/>
    <m/>
    <d v="2026-05-04T00:00:00"/>
    <m/>
    <n v="19"/>
    <s v=""/>
    <s v="mai"/>
    <s v="2026"/>
    <s v=""/>
  </r>
  <r>
    <s v="27452-3"/>
    <s v="PV"/>
    <s v=" "/>
    <s v=" "/>
    <s v="SANDVIK VESPASIANO"/>
    <s v="CABEÇA CH 440"/>
    <s v="PC"/>
    <n v="864037"/>
    <n v="1"/>
    <x v="4"/>
    <s v="VI"/>
    <m/>
    <n v="1"/>
    <s v="Novo"/>
    <m/>
    <m/>
    <s v=""/>
    <s v="EXPEDIÇÃO"/>
    <x v="0"/>
    <n v="1"/>
    <s v="FUNDIÇÃO MORENO"/>
    <n v="1"/>
    <m/>
    <d v="2026-04-26T00:00:00"/>
    <m/>
    <n v="17"/>
    <s v=""/>
    <s v="abr"/>
    <s v="2026"/>
    <s v=""/>
  </r>
  <r>
    <s v="27452-3"/>
    <s v="PV"/>
    <s v=" "/>
    <s v=" "/>
    <s v="SANDVIK VESPASIANO"/>
    <s v="CABEÇA CH 440"/>
    <s v="PC"/>
    <n v="864037"/>
    <n v="1"/>
    <x v="4"/>
    <s v="VI"/>
    <m/>
    <n v="1"/>
    <s v="Novo"/>
    <m/>
    <m/>
    <s v=""/>
    <s v="USINAGEM"/>
    <x v="70"/>
    <n v="124"/>
    <s v="TORNO VERT. WEBSTER BENNETT - [124]"/>
    <n v="16"/>
    <m/>
    <m/>
    <m/>
    <n v="1"/>
    <s v=""/>
    <s v=""/>
    <s v=""/>
    <s v=""/>
  </r>
  <r>
    <s v="27452-3"/>
    <s v="PV"/>
    <s v=" "/>
    <s v=" "/>
    <s v="SANDVIK VESPASIANO"/>
    <s v="CABEÇA CH 440"/>
    <s v="PC"/>
    <n v="864037"/>
    <n v="1"/>
    <x v="4"/>
    <s v="VI"/>
    <m/>
    <n v="1"/>
    <s v="Novo"/>
    <m/>
    <m/>
    <s v=""/>
    <s v="USINAGEM"/>
    <x v="71"/>
    <n v="121"/>
    <s v="TORNO HORIZ. TOS SKJ-85 - [121]"/>
    <n v="7.5"/>
    <m/>
    <m/>
    <m/>
    <n v="1"/>
    <s v=""/>
    <s v=""/>
    <s v=""/>
    <s v=""/>
  </r>
  <r>
    <s v="27452-3"/>
    <s v="PV"/>
    <s v=" "/>
    <s v=" "/>
    <s v="SANDVIK VESPASIANO"/>
    <s v="CABEÇA CH 440"/>
    <s v="PC"/>
    <n v="864037"/>
    <n v="1"/>
    <x v="4"/>
    <s v="VI"/>
    <m/>
    <n v="1"/>
    <s v="Novo"/>
    <m/>
    <m/>
    <s v=""/>
    <s v="USINAGEM"/>
    <x v="66"/>
    <n v="74"/>
    <s v="MONTAGEM (PREPARADOR DE PEÇA)-74"/>
    <n v="1"/>
    <m/>
    <m/>
    <m/>
    <n v="1"/>
    <s v=""/>
    <s v=""/>
    <s v=""/>
    <s v=""/>
  </r>
  <r>
    <s v="27452-3"/>
    <s v="PV"/>
    <s v=" "/>
    <s v=" "/>
    <s v="SANDVIK VESPASIANO"/>
    <s v="CABEÇA CH 440"/>
    <s v="PC"/>
    <n v="864037"/>
    <n v="1"/>
    <x v="4"/>
    <s v="VI"/>
    <m/>
    <n v="1"/>
    <s v="Novo"/>
    <m/>
    <m/>
    <s v=""/>
    <s v="EXPEDIÇÃO"/>
    <x v="6"/>
    <n v="2"/>
    <s v="EXPEDIÇÃO"/>
    <n v="1"/>
    <m/>
    <d v="2026-05-04T00:00:00"/>
    <m/>
    <n v="19"/>
    <s v=""/>
    <s v="mai"/>
    <s v="2026"/>
    <s v=""/>
  </r>
  <r>
    <s v="27498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FUNDIÇÃO"/>
    <x v="0"/>
    <n v="1"/>
    <s v="FUNDIÇÃO MORENO"/>
    <n v="1"/>
    <m/>
    <d v="2026-05-18T00:00:00"/>
    <d v="2026-05-18T00:00:00"/>
    <n v="21"/>
    <n v="21"/>
    <s v="mai"/>
    <s v="2026"/>
    <n v="1"/>
  </r>
  <r>
    <s v="27498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USINAGEM"/>
    <x v="72"/>
    <n v="285"/>
    <s v="TORNO VERT. TITAN SC4000 - [285]"/>
    <n v="20"/>
    <m/>
    <d v="2026-05-18T00:00:00"/>
    <d v="2026-05-18T00:00:00"/>
    <n v="21"/>
    <n v="21"/>
    <s v="mai"/>
    <s v="2026"/>
    <n v="1"/>
  </r>
  <r>
    <s v="27498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USINAGEM"/>
    <x v="66"/>
    <n v="74"/>
    <s v="MONTAGEM (PREPARADOR DE PEÇA)-74"/>
    <n v="1"/>
    <m/>
    <d v="2026-05-18T00:00:00"/>
    <d v="2026-05-18T00:00:00"/>
    <n v="21"/>
    <n v="21"/>
    <s v="mai"/>
    <s v="2026"/>
    <n v="1"/>
  </r>
  <r>
    <s v="27498-1"/>
    <s v="PV"/>
    <s v=" "/>
    <s v=" "/>
    <s v="SANDVIK VESPASIANO"/>
    <s v="CARC. SUP. CH660 C/ USIN."/>
    <s v="PC"/>
    <n v="864029"/>
    <n v="1"/>
    <x v="4"/>
    <s v="VI"/>
    <m/>
    <n v="1"/>
    <s v="Novo"/>
    <m/>
    <m/>
    <s v=""/>
    <s v="EXPEDIÇÃO"/>
    <x v="6"/>
    <n v="2"/>
    <s v="EXPEDIÇÃO"/>
    <n v="2"/>
    <m/>
    <d v="2026-06-08T00:00:00"/>
    <m/>
    <n v="24"/>
    <s v=""/>
    <s v="jun"/>
    <s v="2026"/>
    <s v=""/>
  </r>
  <r>
    <s v="27457-1"/>
    <s v="PV"/>
    <s v=" "/>
    <s v=" "/>
    <s v="SUPERIOR"/>
    <s v="MANTA P500 FUND. C/ USIN"/>
    <s v="PC"/>
    <n v="1425040"/>
    <n v="1"/>
    <x v="4"/>
    <s v="VI"/>
    <m/>
    <n v="1"/>
    <s v="Novo"/>
    <m/>
    <m/>
    <s v=""/>
    <s v="FUNDIÇÃO"/>
    <x v="0"/>
    <n v="1"/>
    <s v="FUNDIÇÃO MORENO"/>
    <n v="1"/>
    <m/>
    <d v="2026-04-23T00:00:00"/>
    <m/>
    <n v="17"/>
    <s v=""/>
    <s v="abr"/>
    <s v="2026"/>
    <s v=""/>
  </r>
  <r>
    <s v="27457-1"/>
    <s v="PV"/>
    <s v=" "/>
    <s v=" "/>
    <s v="SUPERIOR"/>
    <s v="MANTA P500 FUND. C/ USIN"/>
    <s v="PC"/>
    <n v="1425040"/>
    <n v="1"/>
    <x v="4"/>
    <s v="VI"/>
    <m/>
    <n v="1"/>
    <s v="Novo"/>
    <m/>
    <m/>
    <s v=""/>
    <s v="USINAGEM"/>
    <x v="30"/>
    <n v="395"/>
    <s v="TORNO VERT. SCHIESS KZ-200   2000 - [395]"/>
    <n v="14.7"/>
    <m/>
    <d v="2026-05-26T00:00:00"/>
    <m/>
    <n v="22"/>
    <s v=""/>
    <s v="mai"/>
    <s v="2026"/>
    <s v=""/>
  </r>
  <r>
    <s v="27457-1"/>
    <s v="PV"/>
    <s v=" "/>
    <s v=" "/>
    <s v="SUPERIOR"/>
    <s v="MANTA P500 FUND. C/ USIN"/>
    <s v="PC"/>
    <n v="1425040"/>
    <n v="1"/>
    <x v="4"/>
    <s v="VI"/>
    <m/>
    <n v="1"/>
    <s v="Novo"/>
    <m/>
    <m/>
    <s v=""/>
    <s v="EXPEDIÇÃO"/>
    <x v="6"/>
    <n v="2"/>
    <s v="EXPEDIÇÃO"/>
    <n v="1"/>
    <m/>
    <d v="2026-06-08T00:00:00"/>
    <m/>
    <n v="24"/>
    <s v=""/>
    <s v="jun"/>
    <s v="2026"/>
    <s v=""/>
  </r>
  <r>
    <s v="27465-4"/>
    <s v="PV"/>
    <s v=" "/>
    <s v=" "/>
    <s v="SUPERIOR"/>
    <s v="MANTA P500 FUND. C/ USIN (50-5P18M502-R01)"/>
    <s v="PC"/>
    <n v="1425041"/>
    <n v="1"/>
    <x v="4"/>
    <s v="VI"/>
    <m/>
    <n v="1"/>
    <s v="Novo"/>
    <m/>
    <m/>
    <s v=""/>
    <s v="FUNDIÇÃO"/>
    <x v="0"/>
    <n v="1"/>
    <s v="FUNDIÇÃO MORENO"/>
    <n v="1"/>
    <m/>
    <d v="2026-04-27T00:00:00"/>
    <m/>
    <n v="18"/>
    <s v=""/>
    <s v="abr"/>
    <s v="2026"/>
    <s v=""/>
  </r>
  <r>
    <s v="27465-4"/>
    <s v="PV"/>
    <s v=" "/>
    <s v=" "/>
    <s v="SUPERIOR"/>
    <s v="MANTA P500 FUND. C/ USIN (50-5P18M502-R01)"/>
    <s v="PC"/>
    <n v="1425041"/>
    <n v="1"/>
    <x v="4"/>
    <s v="VI"/>
    <m/>
    <n v="1"/>
    <s v="Novo"/>
    <m/>
    <m/>
    <s v=""/>
    <s v="USINAGEM"/>
    <x v="30"/>
    <n v="395"/>
    <s v="TORNO VERT. SCHIESS KZ-200   2000 - [395]"/>
    <n v="14.7"/>
    <m/>
    <m/>
    <m/>
    <n v="1"/>
    <s v=""/>
    <s v=""/>
    <s v=""/>
    <s v=""/>
  </r>
  <r>
    <s v="27465-4"/>
    <s v="PV"/>
    <s v=" "/>
    <s v=" "/>
    <s v="SUPERIOR"/>
    <s v="MANTA P500 FUND. C/ USIN (50-5P18M502-R01)"/>
    <s v="PC"/>
    <n v="1425041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10"/>
    <s v="PV"/>
    <s v=" "/>
    <s v=" "/>
    <s v="SUPERIOR"/>
    <s v="REVESTIMENTO DO BOJO P200 FUND. C/ USIN."/>
    <s v="PC"/>
    <n v="1425036"/>
    <n v="1"/>
    <x v="4"/>
    <s v="VI"/>
    <m/>
    <n v="1"/>
    <s v="Novo"/>
    <m/>
    <m/>
    <s v=""/>
    <s v="FUNDIÇÃO"/>
    <x v="0"/>
    <n v="1"/>
    <s v="FUNDIÇÃO MORENO"/>
    <n v="1"/>
    <m/>
    <d v="2026-04-20T00:00:00"/>
    <m/>
    <n v="17"/>
    <s v=""/>
    <s v="abr"/>
    <s v="2026"/>
    <s v=""/>
  </r>
  <r>
    <s v="27465-10"/>
    <s v="PV"/>
    <s v=" "/>
    <s v=" "/>
    <s v="SUPERIOR"/>
    <s v="REVESTIMENTO DO BOJO P200 FUND. C/ USIN."/>
    <s v="PC"/>
    <n v="1425036"/>
    <n v="1"/>
    <x v="4"/>
    <s v="VI"/>
    <m/>
    <n v="1"/>
    <s v="Novo"/>
    <m/>
    <m/>
    <s v=""/>
    <s v="USINAGEM"/>
    <x v="30"/>
    <n v="395"/>
    <s v="TORNO VERT. SCHIESS KZ-200   2000 - [395]"/>
    <n v="7.2"/>
    <m/>
    <m/>
    <m/>
    <n v="1"/>
    <s v=""/>
    <s v=""/>
    <s v=""/>
    <s v=""/>
  </r>
  <r>
    <s v="27465-10"/>
    <s v="PV"/>
    <s v=" "/>
    <s v=" "/>
    <s v="SUPERIOR"/>
    <s v="REVESTIMENTO DO BOJO P200 FUND. C/ USIN."/>
    <s v="PC"/>
    <n v="1425036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11"/>
    <s v="PV"/>
    <s v=" "/>
    <s v=" "/>
    <s v="SUPERIOR"/>
    <s v="REVESTIMENTO DO BOJO P200 FUND. C/ USIN."/>
    <s v="PC"/>
    <n v="1425036"/>
    <n v="1"/>
    <x v="4"/>
    <s v="VI"/>
    <m/>
    <n v="1"/>
    <s v="Novo"/>
    <m/>
    <m/>
    <s v=""/>
    <s v="FUNDIÇÃO"/>
    <x v="0"/>
    <n v="1"/>
    <s v="FUNDIÇÃO MORENO"/>
    <n v="1"/>
    <m/>
    <d v="2026-04-28T00:00:00"/>
    <m/>
    <n v="18"/>
    <s v=""/>
    <s v="abr"/>
    <s v="2026"/>
    <s v=""/>
  </r>
  <r>
    <s v="27465-11"/>
    <s v="PV"/>
    <s v=" "/>
    <s v=" "/>
    <s v="SUPERIOR"/>
    <s v="REVESTIMENTO DO BOJO P200 FUND. C/ USIN."/>
    <s v="PC"/>
    <n v="1425036"/>
    <n v="1"/>
    <x v="4"/>
    <s v="VI"/>
    <m/>
    <n v="1"/>
    <s v="Novo"/>
    <m/>
    <m/>
    <s v=""/>
    <s v="USINAGEM"/>
    <x v="30"/>
    <n v="395"/>
    <s v="TORNO VERT. SCHIESS KZ-200   2000 - [395]"/>
    <n v="7.2"/>
    <m/>
    <m/>
    <m/>
    <n v="1"/>
    <s v=""/>
    <s v=""/>
    <s v=""/>
    <s v=""/>
  </r>
  <r>
    <s v="27465-11"/>
    <s v="PV"/>
    <s v=" "/>
    <s v=" "/>
    <s v="SUPERIOR"/>
    <s v="REVESTIMENTO DO BOJO P200 FUND. C/ USIN."/>
    <s v="PC"/>
    <n v="1425036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12"/>
    <s v="PV"/>
    <s v=" "/>
    <s v=" "/>
    <s v="SUPERIOR"/>
    <s v="REVESTIMENTO DO BOJO P200 FUND. C/ USIN (50-2P18B003)"/>
    <s v="PC"/>
    <n v="1425047"/>
    <n v="1"/>
    <x v="4"/>
    <s v="VI"/>
    <m/>
    <n v="1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65-12"/>
    <s v="PV"/>
    <s v=" "/>
    <s v=" "/>
    <s v="SUPERIOR"/>
    <s v="REVESTIMENTO DO BOJO P200 FUND. C/ USIN (50-2P18B003)"/>
    <s v="PC"/>
    <n v="1425047"/>
    <n v="1"/>
    <x v="4"/>
    <s v="VI"/>
    <m/>
    <n v="1"/>
    <s v="Novo"/>
    <m/>
    <m/>
    <s v=""/>
    <s v="USINAGEM"/>
    <x v="30"/>
    <n v="395"/>
    <s v="TORNO VERT. SCHIESS KZ-200   2000 - [395]"/>
    <n v="7.2"/>
    <m/>
    <m/>
    <m/>
    <n v="1"/>
    <s v=""/>
    <s v=""/>
    <s v=""/>
    <s v=""/>
  </r>
  <r>
    <s v="27465-12"/>
    <s v="PV"/>
    <s v=" "/>
    <s v=" "/>
    <s v="SUPERIOR"/>
    <s v="REVESTIMENTO DO BOJO P200 FUND. C/ USIN (50-2P18B003)"/>
    <s v="PC"/>
    <n v="1425047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5"/>
    <s v="PV"/>
    <s v=" "/>
    <s v=" "/>
    <s v="SUPERIOR"/>
    <s v="REVESTIMENTO DO BOJO P200 FUND. C/ USIN (50-2P18B001)"/>
    <s v="PC"/>
    <n v="1425042"/>
    <n v="1"/>
    <x v="4"/>
    <s v="VI"/>
    <m/>
    <n v="1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65-5"/>
    <s v="PV"/>
    <s v=" "/>
    <s v=" "/>
    <s v="SUPERIOR"/>
    <s v="REVESTIMENTO DO BOJO P200 FUND. C/ USIN (50-2P18B001)"/>
    <s v="PC"/>
    <n v="1425042"/>
    <n v="1"/>
    <x v="4"/>
    <s v="VI"/>
    <m/>
    <n v="1"/>
    <s v="Novo"/>
    <m/>
    <m/>
    <s v=""/>
    <s v="USINAGEM"/>
    <x v="30"/>
    <n v="395"/>
    <s v="TORNO VERT. SCHIESS KZ-200   2000 - [395]"/>
    <n v="7.2"/>
    <m/>
    <m/>
    <m/>
    <n v="1"/>
    <s v=""/>
    <s v=""/>
    <s v=""/>
    <s v=""/>
  </r>
  <r>
    <s v="27465-5"/>
    <s v="PV"/>
    <s v=" "/>
    <s v=" "/>
    <s v="SUPERIOR"/>
    <s v="REVESTIMENTO DO BOJO P200 FUND. C/ USIN (50-2P18B001)"/>
    <s v="PC"/>
    <n v="1425042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6"/>
    <s v="PV"/>
    <s v=" "/>
    <s v=" "/>
    <s v="SUPERIOR"/>
    <s v="REVESTIMENTO DO BOJO P200 FUND. C/ USIN (50-2P18B002)"/>
    <s v="PC"/>
    <n v="1425043"/>
    <n v="1"/>
    <x v="4"/>
    <s v="VI"/>
    <m/>
    <n v="1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65-6"/>
    <s v="PV"/>
    <s v=" "/>
    <s v=" "/>
    <s v="SUPERIOR"/>
    <s v="REVESTIMENTO DO BOJO P200 FUND. C/ USIN (50-2P18B002)"/>
    <s v="PC"/>
    <n v="1425043"/>
    <n v="1"/>
    <x v="4"/>
    <s v="VI"/>
    <m/>
    <n v="1"/>
    <s v="Novo"/>
    <m/>
    <m/>
    <s v=""/>
    <s v="USINAGEM"/>
    <x v="30"/>
    <n v="395"/>
    <s v="TORNO VERT. SCHIESS KZ-200   2000 - [395]"/>
    <n v="7.2"/>
    <m/>
    <m/>
    <m/>
    <n v="1"/>
    <s v=""/>
    <s v=""/>
    <s v=""/>
    <s v=""/>
  </r>
  <r>
    <s v="27465-6"/>
    <s v="PV"/>
    <s v=" "/>
    <s v=" "/>
    <s v="SUPERIOR"/>
    <s v="REVESTIMENTO DO BOJO P200 FUND. C/ USIN (50-2P18B002)"/>
    <s v="PC"/>
    <n v="1425043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7"/>
    <s v="PV"/>
    <s v=" "/>
    <s v=" "/>
    <s v="SUPERIOR"/>
    <s v="MANTA P200 FUND. C/ USIN (50-2P18M001)"/>
    <s v="PC"/>
    <n v="1425044"/>
    <n v="1"/>
    <x v="4"/>
    <s v="VI"/>
    <m/>
    <n v="1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65-7"/>
    <s v="PV"/>
    <s v=" "/>
    <s v=" "/>
    <s v="SUPERIOR"/>
    <s v="MANTA P200 FUND. C/ USIN (50-2P18M001)"/>
    <s v="PC"/>
    <n v="1425044"/>
    <n v="1"/>
    <x v="4"/>
    <s v="VI"/>
    <m/>
    <n v="1"/>
    <s v="Novo"/>
    <m/>
    <m/>
    <s v=""/>
    <s v="USINAGEM"/>
    <x v="30"/>
    <n v="395"/>
    <s v="TORNO VERT. SCHIESS KZ-200   2000 - [395]"/>
    <n v="7.2"/>
    <m/>
    <m/>
    <m/>
    <n v="1"/>
    <s v=""/>
    <s v=""/>
    <s v=""/>
    <s v=""/>
  </r>
  <r>
    <s v="27465-7"/>
    <s v="PV"/>
    <s v=" "/>
    <s v=" "/>
    <s v="SUPERIOR"/>
    <s v="MANTA P200 FUND. C/ USIN (50-2P18M001)"/>
    <s v="PC"/>
    <n v="1425044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8"/>
    <s v="PV"/>
    <s v=" "/>
    <s v=" "/>
    <s v="SUPERIOR"/>
    <s v="MANTA P200 FUND. C/ USIN (50-2P18M001)"/>
    <s v="PC"/>
    <n v="1425044"/>
    <n v="1"/>
    <x v="4"/>
    <s v="VI"/>
    <m/>
    <n v="1"/>
    <s v="Novo"/>
    <m/>
    <m/>
    <s v=""/>
    <s v="FUNDIÇÃO"/>
    <x v="0"/>
    <n v="1"/>
    <s v="FUNDIÇÃO MORENO"/>
    <n v="1"/>
    <m/>
    <d v="2026-04-19T00:00:00"/>
    <m/>
    <n v="16"/>
    <s v=""/>
    <s v="abr"/>
    <s v="2026"/>
    <s v=""/>
  </r>
  <r>
    <s v="27465-8"/>
    <s v="PV"/>
    <s v=" "/>
    <s v=" "/>
    <s v="SUPERIOR"/>
    <s v="MANTA P200 FUND. C/ USIN (50-2P18M001)"/>
    <s v="PC"/>
    <n v="1425044"/>
    <n v="1"/>
    <x v="4"/>
    <s v="VI"/>
    <m/>
    <n v="1"/>
    <s v="Novo"/>
    <m/>
    <m/>
    <s v=""/>
    <s v="USINAGEM"/>
    <x v="30"/>
    <n v="395"/>
    <s v="TORNO VERT. SCHIESS KZ-200   2000 - [395]"/>
    <n v="7.2"/>
    <m/>
    <m/>
    <m/>
    <n v="1"/>
    <s v=""/>
    <s v=""/>
    <s v=""/>
    <s v=""/>
  </r>
  <r>
    <s v="27465-8"/>
    <s v="PV"/>
    <s v=" "/>
    <s v=" "/>
    <s v="SUPERIOR"/>
    <s v="MANTA P200 FUND. C/ USIN (50-2P18M001)"/>
    <s v="PC"/>
    <n v="1425044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1"/>
    <s v="PV"/>
    <s v=" "/>
    <s v=" "/>
    <s v="SUPERIOR"/>
    <s v="REVESTIMENTO DO BOJO P300 FUND. C/ USIN."/>
    <s v="PC"/>
    <n v="1425031"/>
    <n v="1"/>
    <x v="4"/>
    <s v="VI"/>
    <m/>
    <n v="1"/>
    <s v="Novo"/>
    <m/>
    <m/>
    <s v=""/>
    <s v="FUNDIÇÃO"/>
    <x v="0"/>
    <n v="1"/>
    <s v="FUNDIÇÃO MORENO"/>
    <n v="1"/>
    <m/>
    <d v="2026-05-19T00:00:00"/>
    <m/>
    <n v="21"/>
    <s v=""/>
    <s v="mai"/>
    <s v="2026"/>
    <s v=""/>
  </r>
  <r>
    <s v="27465-1"/>
    <s v="PV"/>
    <s v=" "/>
    <s v=" "/>
    <s v="SUPERIOR"/>
    <s v="REVESTIMENTO DO BOJO P300 FUND. C/ USIN."/>
    <s v="PC"/>
    <n v="1425031"/>
    <n v="1"/>
    <x v="4"/>
    <s v="VI"/>
    <m/>
    <n v="1"/>
    <s v="Novo"/>
    <m/>
    <m/>
    <s v=""/>
    <s v="USINAGEM"/>
    <x v="30"/>
    <n v="395"/>
    <s v="TORNO VERT. SCHIESS KZ-200   2000 - [395]"/>
    <n v="12"/>
    <m/>
    <m/>
    <m/>
    <n v="1"/>
    <s v=""/>
    <s v=""/>
    <s v=""/>
    <s v=""/>
  </r>
  <r>
    <s v="27465-1"/>
    <s v="PV"/>
    <s v=" "/>
    <s v=" "/>
    <s v="SUPERIOR"/>
    <s v="REVESTIMENTO DO BOJO P300 FUND. C/ USIN."/>
    <s v="PC"/>
    <n v="1425031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2"/>
    <s v="PV"/>
    <s v=" "/>
    <s v=" "/>
    <s v="SUPERIOR"/>
    <s v="MANTA P300 FUND. C/ USIN."/>
    <s v="PC"/>
    <n v="1425032"/>
    <n v="1"/>
    <x v="4"/>
    <s v="VI"/>
    <m/>
    <n v="1"/>
    <s v="Novo"/>
    <m/>
    <m/>
    <s v=""/>
    <s v="FUNDIÇÃO"/>
    <x v="0"/>
    <n v="1"/>
    <s v="FUNDIÇÃO MORENO"/>
    <n v="1"/>
    <m/>
    <d v="2026-05-19T00:00:00"/>
    <m/>
    <n v="21"/>
    <s v=""/>
    <s v="mai"/>
    <s v="2026"/>
    <s v=""/>
  </r>
  <r>
    <s v="27465-2"/>
    <s v="PV"/>
    <s v=" "/>
    <s v=" "/>
    <s v="SUPERIOR"/>
    <s v="MANTA P300 FUND. C/ USIN."/>
    <s v="PC"/>
    <n v="1425032"/>
    <n v="1"/>
    <x v="4"/>
    <s v="VI"/>
    <m/>
    <n v="1"/>
    <s v="Novo"/>
    <m/>
    <m/>
    <s v=""/>
    <s v="USINAGEM"/>
    <x v="30"/>
    <n v="395"/>
    <s v="TORNO VERT. SCHIESS KZ-200   2000 - [395]"/>
    <n v="12"/>
    <m/>
    <m/>
    <m/>
    <n v="1"/>
    <s v=""/>
    <s v=""/>
    <s v=""/>
    <s v=""/>
  </r>
  <r>
    <s v="27465-2"/>
    <s v="PV"/>
    <s v=" "/>
    <s v=" "/>
    <s v="SUPERIOR"/>
    <s v="MANTA P300 FUND. C/ USIN."/>
    <s v="PC"/>
    <n v="1425032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65-3"/>
    <s v="PV"/>
    <s v=" "/>
    <s v=" "/>
    <s v="SUPERIOR"/>
    <s v="REVESTIMENTO DO BOJO P300 FUND. C/ USIN (50-3P18B004)"/>
    <s v="PC"/>
    <n v="1425039"/>
    <n v="1"/>
    <x v="4"/>
    <s v="VI"/>
    <m/>
    <n v="1"/>
    <s v="Novo"/>
    <m/>
    <m/>
    <s v=""/>
    <s v="FUNDIÇÃO"/>
    <x v="0"/>
    <n v="1"/>
    <s v="FUNDIÇÃO MORENO"/>
    <n v="1"/>
    <m/>
    <d v="2026-04-16T00:00:00"/>
    <m/>
    <n v="16"/>
    <s v=""/>
    <s v="abr"/>
    <s v="2026"/>
    <s v=""/>
  </r>
  <r>
    <s v="27465-3"/>
    <s v="PV"/>
    <s v=" "/>
    <s v=" "/>
    <s v="SUPERIOR"/>
    <s v="REVESTIMENTO DO BOJO P300 FUND. C/ USIN (50-3P18B004)"/>
    <s v="PC"/>
    <n v="1425039"/>
    <n v="1"/>
    <x v="4"/>
    <s v="VI"/>
    <m/>
    <n v="1"/>
    <s v="Novo"/>
    <m/>
    <m/>
    <s v=""/>
    <s v="USINAGEM"/>
    <x v="30"/>
    <n v="395"/>
    <s v="TORNO VERT. SCHIESS KZ-200   2000 - [395]"/>
    <n v="12"/>
    <m/>
    <m/>
    <m/>
    <n v="1"/>
    <s v=""/>
    <s v=""/>
    <s v=""/>
    <s v=""/>
  </r>
  <r>
    <s v="27465-3"/>
    <s v="PV"/>
    <s v=" "/>
    <s v=" "/>
    <s v="SUPERIOR"/>
    <s v="REVESTIMENTO DO BOJO P300 FUND. C/ USIN (50-3P18B004)"/>
    <s v="PC"/>
    <n v="1425039"/>
    <n v="1"/>
    <x v="4"/>
    <s v="VI"/>
    <m/>
    <n v="1"/>
    <s v="Novo"/>
    <m/>
    <m/>
    <s v=""/>
    <s v="EXPEDIÇÃO"/>
    <x v="6"/>
    <n v="2"/>
    <s v="EXPEDIÇÃO"/>
    <n v="1"/>
    <m/>
    <d v="2026-05-05T00:00:00"/>
    <m/>
    <n v="19"/>
    <s v=""/>
    <s v="mai"/>
    <s v="2026"/>
    <s v=""/>
  </r>
  <r>
    <s v="27418-37"/>
    <s v="PV"/>
    <n v="2113"/>
    <n v="37"/>
    <s v="AURA BRAZIL"/>
    <s v="PENTE SUP 84&quot;"/>
    <s v="PC"/>
    <n v="1495049"/>
    <n v="1"/>
    <x v="2"/>
    <s v="A&amp;E"/>
    <m/>
    <n v="1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7"/>
    <s v="PV"/>
    <n v="2113"/>
    <n v="37"/>
    <s v="AURA BRAZIL"/>
    <s v="PENTE SUP 84&quot;"/>
    <s v="PC"/>
    <n v="1495049"/>
    <n v="1"/>
    <x v="2"/>
    <s v="A&amp;E"/>
    <m/>
    <n v="1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7"/>
    <s v="PV"/>
    <n v="2113"/>
    <n v="37"/>
    <s v="AURA BRAZIL"/>
    <s v="PENTE SUP 84&quot;"/>
    <s v="PC"/>
    <n v="1495049"/>
    <n v="1"/>
    <x v="2"/>
    <s v="A&amp;E"/>
    <m/>
    <n v="1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7"/>
    <s v="PV"/>
    <n v="2113"/>
    <n v="37"/>
    <s v="AURA BRAZIL"/>
    <s v="PENTE SUP 84&quot;"/>
    <s v="PC"/>
    <n v="1495049"/>
    <n v="1"/>
    <x v="2"/>
    <s v="A&amp;E"/>
    <m/>
    <n v="1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7"/>
    <s v="PV"/>
    <n v="2113"/>
    <n v="37"/>
    <s v="AURA BRAZIL"/>
    <s v="PENTE SUP 84&quot;"/>
    <s v="PC"/>
    <n v="1495049"/>
    <n v="1"/>
    <x v="2"/>
    <s v="A&amp;E"/>
    <m/>
    <n v="1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7"/>
    <s v="PV"/>
    <n v="2113"/>
    <n v="37"/>
    <s v="AURA BRAZIL"/>
    <s v="PENTE SUP 84&quot;"/>
    <s v="PC"/>
    <n v="1495049"/>
    <n v="1"/>
    <x v="2"/>
    <s v="A&amp;E"/>
    <m/>
    <n v="1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45"/>
    <s v="AURA BRAZIL"/>
    <s v="PENTE SUP 84&quot;"/>
    <s v="PC"/>
    <n v="1495049"/>
    <n v="1"/>
    <x v="2"/>
    <s v="A&amp;E"/>
    <m/>
    <n v="1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45"/>
    <s v="AURA BRAZIL"/>
    <s v="PENTE SUP 84&quot;"/>
    <s v="PC"/>
    <n v="1495049"/>
    <n v="1"/>
    <x v="2"/>
    <s v="A&amp;E"/>
    <m/>
    <n v="1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45"/>
    <s v="AURA BRAZIL"/>
    <s v="PENTE SUP 84&quot;"/>
    <s v="PC"/>
    <n v="1495049"/>
    <n v="1"/>
    <x v="2"/>
    <s v="A&amp;E"/>
    <m/>
    <n v="1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45"/>
    <s v="AURA BRAZIL"/>
    <s v="PENTE SUP 84&quot;"/>
    <s v="PC"/>
    <n v="1495049"/>
    <n v="1"/>
    <x v="2"/>
    <s v="A&amp;E"/>
    <m/>
    <n v="1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45"/>
    <s v="AURA BRAZIL"/>
    <s v="PENTE SUP 84&quot;"/>
    <s v="PC"/>
    <n v="1495049"/>
    <n v="1"/>
    <x v="2"/>
    <s v="A&amp;E"/>
    <m/>
    <n v="1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45"/>
    <s v="AURA BRAZIL"/>
    <s v="PENTE SUP 84&quot;"/>
    <s v="PC"/>
    <n v="1495049"/>
    <n v="1"/>
    <x v="2"/>
    <s v="A&amp;E"/>
    <m/>
    <n v="2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38"/>
    <s v="AURA BRAZIL"/>
    <s v="PENTE SUP.  84&quot;"/>
    <s v="PC"/>
    <n v="1495049"/>
    <n v="1"/>
    <x v="2"/>
    <s v="A&amp;E"/>
    <m/>
    <n v="2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38"/>
    <s v="AURA BRAZIL"/>
    <s v="PENTE SUP.  84&quot;"/>
    <s v="PC"/>
    <n v="1495049"/>
    <n v="1"/>
    <x v="2"/>
    <s v="A&amp;E"/>
    <m/>
    <n v="2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38"/>
    <s v="AURA BRAZIL"/>
    <s v="PENTE SUP.  84&quot;"/>
    <s v="PC"/>
    <n v="1495049"/>
    <n v="1"/>
    <x v="2"/>
    <s v="A&amp;E"/>
    <m/>
    <n v="2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38"/>
    <s v="AURA BRAZIL"/>
    <s v="PENTE SUP.  84&quot;"/>
    <s v="PC"/>
    <n v="1495049"/>
    <n v="1"/>
    <x v="2"/>
    <s v="A&amp;E"/>
    <m/>
    <n v="2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38"/>
    <s v="AURA BRAZIL"/>
    <s v="PENTE SUP.  84&quot;"/>
    <s v="PC"/>
    <n v="1495049"/>
    <n v="1"/>
    <x v="2"/>
    <s v="A&amp;E"/>
    <m/>
    <n v="2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38"/>
    <s v="AURA BRAZIL"/>
    <s v="PENTE SUP.  84&quot;"/>
    <s v="PC"/>
    <n v="1495049"/>
    <n v="1"/>
    <x v="2"/>
    <s v="A&amp;E"/>
    <m/>
    <n v="2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39"/>
    <s v="AURA BRAZIL"/>
    <s v="PENTE INF. 84&quot;"/>
    <s v="PC"/>
    <n v="1495049"/>
    <n v="1"/>
    <x v="2"/>
    <s v="A&amp;E"/>
    <m/>
    <n v="3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39"/>
    <s v="AURA BRAZIL"/>
    <s v="PENTE INF. 84&quot;"/>
    <s v="PC"/>
    <n v="1495049"/>
    <n v="1"/>
    <x v="2"/>
    <s v="A&amp;E"/>
    <m/>
    <n v="3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39"/>
    <s v="AURA BRAZIL"/>
    <s v="PENTE INF. 84&quot;"/>
    <s v="PC"/>
    <n v="1495049"/>
    <n v="1"/>
    <x v="2"/>
    <s v="A&amp;E"/>
    <m/>
    <n v="3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39"/>
    <s v="AURA BRAZIL"/>
    <s v="PENTE INF. 84&quot;"/>
    <s v="PC"/>
    <n v="1495049"/>
    <n v="1"/>
    <x v="2"/>
    <s v="A&amp;E"/>
    <m/>
    <n v="3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39"/>
    <s v="AURA BRAZIL"/>
    <s v="PENTE INF. 84&quot;"/>
    <s v="PC"/>
    <n v="1495049"/>
    <n v="1"/>
    <x v="2"/>
    <s v="A&amp;E"/>
    <m/>
    <n v="3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39"/>
    <s v="AURA BRAZIL"/>
    <s v="PENTE INF. 84&quot;"/>
    <s v="PC"/>
    <n v="1495049"/>
    <n v="1"/>
    <x v="2"/>
    <s v="A&amp;E"/>
    <m/>
    <n v="3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40"/>
    <s v="AURA BRAZIL"/>
    <s v="PENTE INF. 84&quot;"/>
    <s v="PC"/>
    <n v="1495049"/>
    <n v="1"/>
    <x v="2"/>
    <s v="A&amp;E"/>
    <m/>
    <n v="3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40"/>
    <s v="AURA BRAZIL"/>
    <s v="PENTE INF. 84&quot;"/>
    <s v="PC"/>
    <n v="1495049"/>
    <n v="1"/>
    <x v="2"/>
    <s v="A&amp;E"/>
    <m/>
    <n v="1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40"/>
    <s v="AURA BRAZIL"/>
    <s v="PENTE INF. 84&quot;"/>
    <s v="PC"/>
    <n v="1495049"/>
    <n v="1"/>
    <x v="2"/>
    <s v="A&amp;E"/>
    <m/>
    <n v="1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40"/>
    <s v="AURA BRAZIL"/>
    <s v="PENTE INF. 84&quot;"/>
    <s v="PC"/>
    <n v="1495049"/>
    <n v="1"/>
    <x v="2"/>
    <s v="A&amp;E"/>
    <m/>
    <n v="1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40"/>
    <s v="AURA BRAZIL"/>
    <s v="PENTE INF. 84&quot;"/>
    <s v="PC"/>
    <n v="1495049"/>
    <n v="1"/>
    <x v="2"/>
    <s v="A&amp;E"/>
    <m/>
    <n v="1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40"/>
    <s v="AURA BRAZIL"/>
    <s v="PENTE INF. 84&quot;"/>
    <s v="PC"/>
    <n v="1495049"/>
    <n v="1"/>
    <x v="2"/>
    <s v="A&amp;E"/>
    <m/>
    <n v="1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41"/>
    <s v="AURA BRAZIL"/>
    <s v="PENTE INF. 84&quot;"/>
    <s v="PC"/>
    <n v="1495049"/>
    <n v="1"/>
    <x v="2"/>
    <s v="A&amp;E"/>
    <m/>
    <n v="1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41"/>
    <s v="AURA BRAZIL"/>
    <s v="PENTE INF. 84&quot;"/>
    <s v="PC"/>
    <n v="1495049"/>
    <n v="1"/>
    <x v="2"/>
    <s v="A&amp;E"/>
    <m/>
    <n v="1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41"/>
    <s v="AURA BRAZIL"/>
    <s v="PENTE INF. 84&quot;"/>
    <s v="PC"/>
    <n v="1495049"/>
    <n v="1"/>
    <x v="2"/>
    <s v="A&amp;E"/>
    <m/>
    <n v="2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41"/>
    <s v="AURA BRAZIL"/>
    <s v="PENTE INF. 84&quot;"/>
    <s v="PC"/>
    <n v="1495049"/>
    <n v="1"/>
    <x v="2"/>
    <s v="A&amp;E"/>
    <m/>
    <n v="2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41"/>
    <s v="AURA BRAZIL"/>
    <s v="PENTE INF. 84&quot;"/>
    <s v="PC"/>
    <n v="1495049"/>
    <n v="1"/>
    <x v="2"/>
    <s v="A&amp;E"/>
    <m/>
    <n v="2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41"/>
    <s v="AURA BRAZIL"/>
    <s v="PENTE INF. 84&quot;"/>
    <s v="PC"/>
    <n v="1495049"/>
    <n v="1"/>
    <x v="2"/>
    <s v="A&amp;E"/>
    <m/>
    <n v="2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42"/>
    <s v="AURA BRAZIL"/>
    <s v="PENTE INF. 84&quot;"/>
    <s v="PC"/>
    <n v="1495049"/>
    <n v="1"/>
    <x v="2"/>
    <s v="A&amp;E"/>
    <m/>
    <n v="2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42"/>
    <s v="AURA BRAZIL"/>
    <s v="PENTE INF. 84&quot;"/>
    <s v="PC"/>
    <n v="1495049"/>
    <n v="1"/>
    <x v="2"/>
    <s v="A&amp;E"/>
    <m/>
    <n v="2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42"/>
    <s v="AURA BRAZIL"/>
    <s v="PENTE INF. 84&quot;"/>
    <s v="PC"/>
    <n v="1495049"/>
    <n v="1"/>
    <x v="2"/>
    <s v="A&amp;E"/>
    <m/>
    <n v="2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42"/>
    <s v="AURA BRAZIL"/>
    <s v="PENTE INF. 84&quot;"/>
    <s v="PC"/>
    <n v="1495049"/>
    <n v="1"/>
    <x v="2"/>
    <s v="A&amp;E"/>
    <m/>
    <n v="3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42"/>
    <s v="AURA BRAZIL"/>
    <s v="PENTE INF. 84&quot;"/>
    <s v="PC"/>
    <n v="1495049"/>
    <n v="1"/>
    <x v="2"/>
    <s v="A&amp;E"/>
    <m/>
    <n v="3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42"/>
    <s v="AURA BRAZIL"/>
    <s v="PENTE INF. 84&quot;"/>
    <s v="PC"/>
    <n v="1495049"/>
    <n v="1"/>
    <x v="2"/>
    <s v="A&amp;E"/>
    <m/>
    <n v="3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43"/>
    <s v="AURA BRAZIL"/>
    <s v="PENTE INF. 84&quot;"/>
    <s v="PC"/>
    <n v="1495049"/>
    <n v="1"/>
    <x v="2"/>
    <s v="A&amp;E"/>
    <m/>
    <n v="3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43"/>
    <s v="AURA BRAZIL"/>
    <s v="PENTE INF. 84&quot;"/>
    <s v="PC"/>
    <n v="1495049"/>
    <n v="1"/>
    <x v="2"/>
    <s v="A&amp;E"/>
    <m/>
    <n v="3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43"/>
    <s v="AURA BRAZIL"/>
    <s v="PENTE INF. 84&quot;"/>
    <s v="PC"/>
    <n v="1495049"/>
    <n v="1"/>
    <x v="2"/>
    <s v="A&amp;E"/>
    <m/>
    <n v="3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43"/>
    <s v="AURA BRAZIL"/>
    <s v="PENTE INF. 84&quot;"/>
    <s v="PC"/>
    <n v="1495049"/>
    <n v="1"/>
    <x v="2"/>
    <s v="A&amp;E"/>
    <m/>
    <n v="3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43"/>
    <s v="AURA BRAZIL"/>
    <s v="PENTE INF. 84&quot;"/>
    <s v="PC"/>
    <n v="1495049"/>
    <n v="1"/>
    <x v="2"/>
    <s v="A&amp;E"/>
    <m/>
    <n v="1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43"/>
    <s v="AURA BRAZIL"/>
    <s v="PENTE INF. 84&quot;"/>
    <s v="PC"/>
    <n v="1495049"/>
    <n v="1"/>
    <x v="2"/>
    <s v="A&amp;E"/>
    <m/>
    <n v="1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418-38"/>
    <s v="PV"/>
    <n v="2113"/>
    <n v="44"/>
    <s v="AURA BRAZIL"/>
    <s v="PENTE INF. 84&quot;"/>
    <s v="PC"/>
    <n v="1495049"/>
    <n v="1"/>
    <x v="2"/>
    <s v="A&amp;E"/>
    <m/>
    <n v="1"/>
    <s v="Novo"/>
    <m/>
    <m/>
    <s v=""/>
    <s v="FUNDIÇÃO"/>
    <x v="0"/>
    <n v="1"/>
    <s v="FUNDIÇÃO MORENO"/>
    <n v="1"/>
    <m/>
    <d v="2026-03-20T00:00:00"/>
    <d v="2026-03-20T00:00:00"/>
    <n v="12"/>
    <n v="12"/>
    <s v="mar"/>
    <s v="2026"/>
    <n v="1"/>
  </r>
  <r>
    <s v="27418-38"/>
    <s v="PV"/>
    <n v="2113"/>
    <n v="44"/>
    <s v="AURA BRAZIL"/>
    <s v="PENTE INF. 84&quot;"/>
    <s v="PC"/>
    <n v="1495049"/>
    <n v="1"/>
    <x v="2"/>
    <s v="A&amp;E"/>
    <m/>
    <n v="1"/>
    <s v="Novo"/>
    <m/>
    <m/>
    <s v=""/>
    <s v="USINAGEM"/>
    <x v="10"/>
    <n v="106"/>
    <s v="PLAINA DE MESA POREBA - [106]"/>
    <n v="3.42"/>
    <m/>
    <d v="2026-04-19T00:00:00"/>
    <d v="2026-04-19T00:00:00"/>
    <n v="16"/>
    <n v="16"/>
    <s v="abr"/>
    <s v="2026"/>
    <n v="1"/>
  </r>
  <r>
    <s v="27418-38"/>
    <s v="PV"/>
    <n v="2113"/>
    <n v="44"/>
    <s v="AURA BRAZIL"/>
    <s v="PENTE INF. 84&quot;"/>
    <s v="PC"/>
    <n v="1495049"/>
    <n v="1"/>
    <x v="2"/>
    <s v="A&amp;E"/>
    <m/>
    <n v="1"/>
    <s v="Novo"/>
    <m/>
    <m/>
    <s v=""/>
    <s v="USINAGEM"/>
    <x v="11"/>
    <n v="151"/>
    <s v="MANDRILH. FISHER MILL - [151]"/>
    <n v="1.5545454545454545"/>
    <m/>
    <d v="2026-04-20T00:00:00"/>
    <d v="2026-04-20T00:00:00"/>
    <n v="17"/>
    <n v="17"/>
    <s v="abr"/>
    <s v="2026"/>
    <n v="1"/>
  </r>
  <r>
    <s v="27418-38"/>
    <s v="PV"/>
    <n v="2113"/>
    <n v="44"/>
    <s v="AURA BRAZIL"/>
    <s v="PENTE INF. 84&quot;"/>
    <s v="PC"/>
    <n v="1495049"/>
    <n v="1"/>
    <x v="2"/>
    <s v="A&amp;E"/>
    <m/>
    <n v="1"/>
    <s v="Novo"/>
    <m/>
    <m/>
    <s v=""/>
    <s v="USINAGEM"/>
    <x v="12"/>
    <n v="560"/>
    <s v="FRESA DROPP HEINN - [560]"/>
    <n v="4.8600000000000003"/>
    <m/>
    <d v="2026-04-21T00:00:00"/>
    <d v="2026-04-21T00:00:00"/>
    <n v="17"/>
    <n v="17"/>
    <s v="abr"/>
    <s v="2026"/>
    <n v="1"/>
  </r>
  <r>
    <s v="27418-38"/>
    <s v="PV"/>
    <n v="2113"/>
    <n v="44"/>
    <s v="AURA BRAZIL"/>
    <s v="PENTE INF. 84&quot;"/>
    <s v="PC"/>
    <n v="1495049"/>
    <n v="1"/>
    <x v="2"/>
    <s v="A&amp;E"/>
    <m/>
    <n v="1"/>
    <s v="Novo"/>
    <m/>
    <m/>
    <s v=""/>
    <s v="USINAGEM"/>
    <x v="13"/>
    <n v="610"/>
    <s v="FRESADORA HEYLIGENTASDE - [610]"/>
    <n v="1.9882142176481796"/>
    <m/>
    <d v="2026-04-22T00:00:00"/>
    <d v="2026-04-22T00:00:00"/>
    <n v="17"/>
    <n v="17"/>
    <s v="abr"/>
    <s v="2026"/>
    <n v="1"/>
  </r>
  <r>
    <s v="27418-38"/>
    <s v="PV"/>
    <n v="2113"/>
    <n v="44"/>
    <s v="AURA BRAZIL"/>
    <s v="PENTE INF. 84&quot;"/>
    <s v="PC"/>
    <n v="1495049"/>
    <n v="1"/>
    <x v="2"/>
    <s v="A&amp;E"/>
    <m/>
    <n v="1"/>
    <s v="Novo"/>
    <m/>
    <m/>
    <s v=""/>
    <s v="EXPEDIÇÃO"/>
    <x v="6"/>
    <n v="2"/>
    <s v="EXPEDIÇÃO"/>
    <n v="1"/>
    <m/>
    <d v="2026-06-03T00:00:00"/>
    <m/>
    <n v="23"/>
    <s v=""/>
    <s v="jun"/>
    <s v="2026"/>
    <s v=""/>
  </r>
  <r>
    <s v="27502-1"/>
    <m/>
    <m/>
    <m/>
    <s v="METSO - 152"/>
    <s v="MANTA HP400"/>
    <s v="PC"/>
    <s v="152651-271"/>
    <n v="1"/>
    <x v="6"/>
    <s v="VI"/>
    <m/>
    <n v="271"/>
    <s v="Novo"/>
    <m/>
    <m/>
    <m/>
    <s v="FUNDIÇÃO"/>
    <x v="0"/>
    <n v="1"/>
    <s v="FUNDIÇÃO MORENO"/>
    <n v="1"/>
    <m/>
    <d v="2026-06-04T00:00:00"/>
    <d v="2026-06-04T00:00:00"/>
    <n v="23"/>
    <n v="23"/>
    <s v="jun"/>
    <s v="2026"/>
    <n v="1"/>
  </r>
  <r>
    <s v="27502-1"/>
    <m/>
    <m/>
    <m/>
    <s v="METSO - 152"/>
    <s v="MANTA HP400"/>
    <s v="PC"/>
    <s v="152651-272"/>
    <n v="1"/>
    <x v="6"/>
    <s v="VI"/>
    <m/>
    <n v="272"/>
    <s v="Novo"/>
    <m/>
    <m/>
    <m/>
    <s v="USINAGEM"/>
    <x v="22"/>
    <n v="123"/>
    <s v="TORNO VERT. LOIS SOEST - [123]"/>
    <n v="12.5"/>
    <m/>
    <d v="2026-05-14T00:00:00"/>
    <d v="2026-06-07T00:00:00"/>
    <n v="20"/>
    <n v="23"/>
    <s v="mai"/>
    <s v="2026"/>
    <n v="1"/>
  </r>
  <r>
    <s v="27502-1"/>
    <m/>
    <m/>
    <m/>
    <s v="METSO - 152"/>
    <s v="MANTA HP400"/>
    <s v="PC"/>
    <s v="152651-272"/>
    <n v="1"/>
    <x v="6"/>
    <s v="VI"/>
    <m/>
    <n v="272"/>
    <s v="Novo"/>
    <m/>
    <m/>
    <m/>
    <s v="USINAGEM"/>
    <x v="20"/>
    <n v="74"/>
    <s v="MONTAGEM (PREPARADOR DE PEÇA)-74"/>
    <n v="0.41666666666666669"/>
    <m/>
    <d v="2026-05-15T00:00:00"/>
    <d v="2026-05-15T00:00:00"/>
    <n v="20"/>
    <n v="20"/>
    <s v="mai"/>
    <s v="2026"/>
    <n v="1"/>
  </r>
  <r>
    <s v="27502-1"/>
    <m/>
    <m/>
    <m/>
    <s v="METSO - 152"/>
    <s v="MANTA HP400"/>
    <s v="PC"/>
    <s v="152651-272"/>
    <n v="1"/>
    <x v="6"/>
    <s v="VI"/>
    <m/>
    <n v="272"/>
    <s v="Novo"/>
    <m/>
    <m/>
    <m/>
    <s v="EXPEDIÇÃO"/>
    <x v="6"/>
    <n v="2"/>
    <s v="EXPEDIÇÃO"/>
    <n v="1"/>
    <m/>
    <d v="2026-06-12T00:00:00"/>
    <d v="2026-06-12T00:00:00"/>
    <n v="24"/>
    <n v="24"/>
    <s v="jun"/>
    <s v="2026"/>
    <n v="1"/>
  </r>
  <r>
    <s v="27502-1"/>
    <m/>
    <m/>
    <m/>
    <s v="METSO - 152"/>
    <s v="MANTA HP400"/>
    <s v="PC"/>
    <s v="152651-272"/>
    <n v="1"/>
    <x v="6"/>
    <s v="VI"/>
    <m/>
    <n v="272"/>
    <s v="Novo"/>
    <m/>
    <m/>
    <m/>
    <s v="FUNDIÇÃO"/>
    <x v="0"/>
    <n v="1"/>
    <s v="FUNDIÇÃO MORENO"/>
    <n v="1"/>
    <m/>
    <d v="2026-06-04T00:00:00"/>
    <d v="2026-06-04T00:00:00"/>
    <n v="23"/>
    <n v="23"/>
    <s v="jun"/>
    <s v="2026"/>
    <n v="1"/>
  </r>
  <r>
    <s v="27502-2"/>
    <m/>
    <m/>
    <m/>
    <s v="METSO - 152"/>
    <s v="MANTA HP400"/>
    <s v="PC"/>
    <s v="152651-273"/>
    <n v="1"/>
    <x v="6"/>
    <s v="VI"/>
    <m/>
    <n v="273"/>
    <s v="Novo"/>
    <m/>
    <m/>
    <m/>
    <s v="USINAGEM"/>
    <x v="22"/>
    <n v="123"/>
    <s v="TORNO VERT. LOIS SOEST - [123]"/>
    <n v="12.5"/>
    <m/>
    <d v="2026-05-14T00:00:00"/>
    <d v="2026-06-07T00:00:00"/>
    <n v="20"/>
    <n v="23"/>
    <s v="mai"/>
    <s v="2026"/>
    <n v="1"/>
  </r>
  <r>
    <s v="27502-2"/>
    <m/>
    <m/>
    <m/>
    <s v="METSO - 152"/>
    <s v="MANTA HP400"/>
    <s v="PC"/>
    <s v="152651-273"/>
    <n v="1"/>
    <x v="6"/>
    <s v="VI"/>
    <m/>
    <n v="273"/>
    <s v="Novo"/>
    <m/>
    <m/>
    <m/>
    <s v="USINAGEM"/>
    <x v="20"/>
    <n v="74"/>
    <s v="MONTAGEM (PREPARADOR DE PEÇA)-74"/>
    <n v="0.41666666666666669"/>
    <m/>
    <d v="2026-05-15T00:00:00"/>
    <d v="2026-05-15T00:00:00"/>
    <n v="20"/>
    <n v="20"/>
    <s v="mai"/>
    <s v="2026"/>
    <n v="1"/>
  </r>
  <r>
    <s v="27502-2"/>
    <m/>
    <m/>
    <m/>
    <s v="METSO - 152"/>
    <s v="MANTA HP400"/>
    <s v="PC"/>
    <s v="152651-273"/>
    <n v="1"/>
    <x v="6"/>
    <s v="VI"/>
    <m/>
    <n v="273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2-2"/>
    <m/>
    <m/>
    <m/>
    <s v="METSO - 152"/>
    <s v="MANTA HP400"/>
    <s v="PC"/>
    <s v="152651-273"/>
    <n v="1"/>
    <x v="6"/>
    <s v="VI"/>
    <m/>
    <n v="273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2-2"/>
    <m/>
    <m/>
    <m/>
    <s v="METSO - 152"/>
    <s v="MANTA HP400"/>
    <s v="PC"/>
    <s v="152651-274"/>
    <n v="1"/>
    <x v="6"/>
    <s v="VI"/>
    <m/>
    <n v="274"/>
    <s v="Novo"/>
    <m/>
    <m/>
    <m/>
    <s v="USINAGEM"/>
    <x v="22"/>
    <n v="395"/>
    <s v="TORNO VERT. SCHIESS KZ-200   2000 - [395]"/>
    <n v="12.5"/>
    <m/>
    <d v="2026-05-14T00:00:00"/>
    <d v="2026-05-14T00:00:00"/>
    <n v="20"/>
    <n v="20"/>
    <s v="mai"/>
    <s v="2026"/>
    <n v="1"/>
  </r>
  <r>
    <s v="27503-1"/>
    <m/>
    <m/>
    <m/>
    <s v="METSO - 152"/>
    <s v="MANTA HP400"/>
    <s v="PC"/>
    <s v="152651-274"/>
    <n v="1"/>
    <x v="6"/>
    <s v="VI"/>
    <m/>
    <n v="274"/>
    <s v="Novo"/>
    <m/>
    <m/>
    <m/>
    <s v="USINAGEM"/>
    <x v="20"/>
    <n v="74"/>
    <s v="MONTAGEM (PREPARADOR DE PEÇA)-74"/>
    <n v="0.41666666666666669"/>
    <m/>
    <d v="2026-05-15T00:00:00"/>
    <d v="2026-05-15T00:00:00"/>
    <n v="20"/>
    <n v="20"/>
    <s v="mai"/>
    <s v="2026"/>
    <n v="1"/>
  </r>
  <r>
    <s v="27503-1"/>
    <m/>
    <m/>
    <m/>
    <s v="METSO - 152"/>
    <s v="MANTA HP400"/>
    <s v="PC"/>
    <s v="152651-274"/>
    <n v="1"/>
    <x v="6"/>
    <s v="VI"/>
    <m/>
    <n v="274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1"/>
    <m/>
    <m/>
    <m/>
    <s v="METSO - 152"/>
    <s v="MANTA HP400"/>
    <s v="PC"/>
    <s v="152651-274"/>
    <n v="1"/>
    <x v="6"/>
    <s v="VI"/>
    <m/>
    <n v="274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"/>
    <m/>
    <m/>
    <m/>
    <s v="METSO - 152"/>
    <s v="MANTA HP400"/>
    <s v="PC"/>
    <s v="152651-275"/>
    <n v="1"/>
    <x v="6"/>
    <s v="VI"/>
    <m/>
    <n v="275"/>
    <s v="Novo"/>
    <m/>
    <m/>
    <m/>
    <s v="USINAGEM"/>
    <x v="22"/>
    <n v="395"/>
    <s v="TORNO VERT. SCHIESS KZ-200   2000 - [395]"/>
    <n v="12.5"/>
    <m/>
    <d v="2026-05-14T00:00:00"/>
    <d v="2026-05-14T00:00:00"/>
    <n v="20"/>
    <n v="20"/>
    <s v="mai"/>
    <s v="2026"/>
    <n v="1"/>
  </r>
  <r>
    <s v="27503-1"/>
    <m/>
    <m/>
    <m/>
    <s v="METSO - 152"/>
    <s v="MANTA HP400"/>
    <s v="PC"/>
    <s v="152651-275"/>
    <n v="1"/>
    <x v="6"/>
    <s v="VI"/>
    <m/>
    <n v="275"/>
    <s v="Novo"/>
    <m/>
    <m/>
    <m/>
    <s v="USINAGEM"/>
    <x v="20"/>
    <n v="74"/>
    <s v="MONTAGEM (PREPARADOR DE PEÇA)-74"/>
    <n v="0.41666666666666669"/>
    <m/>
    <d v="2026-05-15T00:00:00"/>
    <d v="2026-05-15T00:00:00"/>
    <n v="20"/>
    <n v="20"/>
    <s v="mai"/>
    <s v="2026"/>
    <n v="1"/>
  </r>
  <r>
    <s v="27503-2"/>
    <m/>
    <m/>
    <m/>
    <s v="METSO - 152"/>
    <s v="MANTA HP400"/>
    <s v="PC"/>
    <s v="152651-275"/>
    <n v="1"/>
    <x v="6"/>
    <s v="VI"/>
    <m/>
    <n v="275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2"/>
    <m/>
    <m/>
    <m/>
    <s v="METSO - 152"/>
    <s v="MANTA HP400"/>
    <s v="PC"/>
    <s v="152651-275"/>
    <n v="1"/>
    <x v="6"/>
    <s v="VI"/>
    <m/>
    <n v="275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2"/>
    <m/>
    <m/>
    <m/>
    <s v="METSO - 152"/>
    <s v="MANTA HP400"/>
    <s v="PC"/>
    <s v="152651-276"/>
    <n v="1"/>
    <x v="6"/>
    <s v="VI"/>
    <m/>
    <n v="276"/>
    <s v="Novo"/>
    <m/>
    <m/>
    <m/>
    <s v="USINAGEM"/>
    <x v="22"/>
    <n v="395"/>
    <s v="TORNO VERT. SCHIESS KZ-200   2000 - [395]"/>
    <n v="12.5"/>
    <m/>
    <d v="2026-05-14T00:00:00"/>
    <d v="2026-05-14T00:00:00"/>
    <n v="20"/>
    <n v="20"/>
    <s v="mai"/>
    <s v="2026"/>
    <n v="1"/>
  </r>
  <r>
    <s v="27503-2"/>
    <m/>
    <m/>
    <m/>
    <s v="METSO - 152"/>
    <s v="MANTA HP400"/>
    <s v="PC"/>
    <s v="152651-276"/>
    <n v="1"/>
    <x v="6"/>
    <s v="VI"/>
    <m/>
    <n v="276"/>
    <s v="Novo"/>
    <m/>
    <m/>
    <m/>
    <s v="USINAGEM"/>
    <x v="20"/>
    <n v="74"/>
    <s v="MONTAGEM (PREPARADOR DE PEÇA)-74"/>
    <n v="0.41666666666666669"/>
    <m/>
    <d v="2026-05-15T00:00:00"/>
    <d v="2026-05-15T00:00:00"/>
    <n v="20"/>
    <n v="20"/>
    <s v="mai"/>
    <s v="2026"/>
    <n v="1"/>
  </r>
  <r>
    <s v="27503-2"/>
    <m/>
    <m/>
    <m/>
    <s v="METSO - 152"/>
    <s v="MANTA HP400"/>
    <s v="PC"/>
    <s v="152651-276"/>
    <n v="1"/>
    <x v="6"/>
    <s v="VI"/>
    <m/>
    <n v="276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3"/>
    <m/>
    <m/>
    <m/>
    <s v="METSO - 152"/>
    <s v="MANTA HP400"/>
    <s v="PC"/>
    <s v="152651-276"/>
    <n v="1"/>
    <x v="6"/>
    <s v="VI"/>
    <m/>
    <n v="276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3"/>
    <m/>
    <m/>
    <m/>
    <s v="METSO - 152"/>
    <s v="MANTA HP400"/>
    <s v="PC"/>
    <s v="152651-277"/>
    <n v="1"/>
    <x v="6"/>
    <s v="VI"/>
    <m/>
    <n v="277"/>
    <s v="Novo"/>
    <m/>
    <m/>
    <m/>
    <s v="USINAGEM"/>
    <x v="22"/>
    <n v="395"/>
    <s v="TORNO VERT. SCHIESS KZ-200   2000 - [395]"/>
    <n v="12.5"/>
    <m/>
    <d v="2026-05-14T00:00:00"/>
    <d v="2026-05-14T00:00:00"/>
    <n v="20"/>
    <n v="20"/>
    <s v="mai"/>
    <s v="2026"/>
    <n v="1"/>
  </r>
  <r>
    <s v="27503-3"/>
    <m/>
    <m/>
    <m/>
    <s v="METSO - 152"/>
    <s v="MANTA HP400"/>
    <s v="PC"/>
    <s v="152651-277"/>
    <n v="1"/>
    <x v="6"/>
    <s v="VI"/>
    <m/>
    <n v="277"/>
    <s v="Novo"/>
    <m/>
    <m/>
    <m/>
    <s v="USINAGEM"/>
    <x v="20"/>
    <n v="74"/>
    <s v="MONTAGEM (PREPARADOR DE PEÇA)-74"/>
    <n v="0.41666666666666669"/>
    <m/>
    <d v="2026-05-15T00:00:00"/>
    <d v="2026-05-15T00:00:00"/>
    <n v="20"/>
    <n v="20"/>
    <s v="mai"/>
    <s v="2026"/>
    <n v="1"/>
  </r>
  <r>
    <s v="27503-3"/>
    <m/>
    <m/>
    <m/>
    <s v="METSO - 152"/>
    <s v="MANTA HP400"/>
    <s v="PC"/>
    <s v="152651-277"/>
    <n v="1"/>
    <x v="6"/>
    <s v="VI"/>
    <m/>
    <n v="277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3"/>
    <m/>
    <m/>
    <m/>
    <s v="METSO - 152"/>
    <s v="MANTA HP400"/>
    <s v="PC"/>
    <s v="152651-277"/>
    <n v="1"/>
    <x v="6"/>
    <s v="VI"/>
    <m/>
    <n v="277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4"/>
    <m/>
    <m/>
    <m/>
    <s v="METSO - 152"/>
    <s v="MANTA HP400"/>
    <s v="PC"/>
    <s v="152651-278"/>
    <n v="1"/>
    <x v="6"/>
    <s v="VI"/>
    <m/>
    <n v="278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03-4"/>
    <m/>
    <m/>
    <m/>
    <s v="METSO - 152"/>
    <s v="MANTA HP400"/>
    <s v="PC"/>
    <s v="152651-278"/>
    <n v="1"/>
    <x v="6"/>
    <s v="VI"/>
    <m/>
    <n v="278"/>
    <s v="Novo"/>
    <m/>
    <m/>
    <m/>
    <s v="USINAGEM"/>
    <x v="20"/>
    <n v="74"/>
    <s v="MONTAGEM (PREPARADOR DE PEÇA)-74"/>
    <n v="0.41666666666666669"/>
    <m/>
    <d v="2026-05-19T00:00:00"/>
    <d v="2026-05-19T00:00:00"/>
    <n v="21"/>
    <n v="21"/>
    <s v="mai"/>
    <s v="2026"/>
    <n v="1"/>
  </r>
  <r>
    <s v="27503-4"/>
    <m/>
    <m/>
    <m/>
    <s v="METSO - 152"/>
    <s v="MANTA HP400"/>
    <s v="PC"/>
    <s v="152651-278"/>
    <n v="1"/>
    <x v="6"/>
    <s v="VI"/>
    <m/>
    <n v="278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4"/>
    <m/>
    <m/>
    <m/>
    <s v="METSO - 152"/>
    <s v="MANTA HP400"/>
    <s v="PC"/>
    <s v="152651-278"/>
    <n v="1"/>
    <x v="6"/>
    <s v="VI"/>
    <m/>
    <n v="278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4"/>
    <m/>
    <m/>
    <m/>
    <s v="METSO - 152"/>
    <s v="MANTA HP400"/>
    <s v="PC"/>
    <s v="152651-279"/>
    <n v="1"/>
    <x v="6"/>
    <s v="VI"/>
    <m/>
    <n v="279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5"/>
    <m/>
    <m/>
    <m/>
    <s v="METSO - 152"/>
    <s v="MANTA HP400"/>
    <s v="PC"/>
    <s v="152651-279"/>
    <n v="1"/>
    <x v="6"/>
    <s v="VI"/>
    <m/>
    <n v="279"/>
    <s v="Novo"/>
    <m/>
    <m/>
    <m/>
    <s v="USINAGEM"/>
    <x v="20"/>
    <n v="74"/>
    <s v="MONTAGEM (PREPARADOR DE PEÇA)-74"/>
    <n v="0.41666666666666669"/>
    <m/>
    <d v="2026-05-19T00:00:00"/>
    <d v="2026-05-19T00:00:00"/>
    <n v="21"/>
    <n v="21"/>
    <s v="mai"/>
    <s v="2026"/>
    <n v="1"/>
  </r>
  <r>
    <s v="27503-5"/>
    <m/>
    <m/>
    <m/>
    <s v="METSO - 152"/>
    <s v="MANTA HP400"/>
    <s v="PC"/>
    <s v="152651-279"/>
    <n v="1"/>
    <x v="6"/>
    <s v="VI"/>
    <m/>
    <n v="279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5"/>
    <m/>
    <m/>
    <m/>
    <s v="METSO - 152"/>
    <s v="MANTA HP400"/>
    <s v="PC"/>
    <s v="152651-279"/>
    <n v="1"/>
    <x v="6"/>
    <s v="VI"/>
    <m/>
    <n v="279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5"/>
    <m/>
    <m/>
    <m/>
    <s v="METSO - 152"/>
    <s v="MANTA HP400"/>
    <s v="PC"/>
    <s v="152651-280"/>
    <n v="1"/>
    <x v="6"/>
    <s v="VI"/>
    <m/>
    <n v="280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5"/>
    <m/>
    <m/>
    <m/>
    <s v="METSO - 152"/>
    <s v="MANTA HP400"/>
    <s v="PC"/>
    <s v="152651-280"/>
    <n v="1"/>
    <x v="6"/>
    <s v="VI"/>
    <m/>
    <n v="280"/>
    <s v="Novo"/>
    <m/>
    <m/>
    <m/>
    <s v="USINAGEM"/>
    <x v="20"/>
    <n v="74"/>
    <s v="MONTAGEM (PREPARADOR DE PEÇA)-74"/>
    <n v="0.41666666666666669"/>
    <m/>
    <d v="2026-05-19T00:00:00"/>
    <d v="2026-05-19T00:00:00"/>
    <n v="21"/>
    <n v="21"/>
    <s v="mai"/>
    <s v="2026"/>
    <n v="1"/>
  </r>
  <r>
    <s v="27503-6"/>
    <m/>
    <m/>
    <m/>
    <s v="METSO - 152"/>
    <s v="MANTA HP400"/>
    <s v="PC"/>
    <s v="152651-280"/>
    <n v="1"/>
    <x v="6"/>
    <s v="VI"/>
    <m/>
    <n v="280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6"/>
    <m/>
    <m/>
    <m/>
    <s v="METSO - 152"/>
    <s v="MANTA HP400"/>
    <s v="PC"/>
    <s v="152651-280"/>
    <n v="1"/>
    <x v="6"/>
    <s v="VI"/>
    <m/>
    <n v="280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6"/>
    <m/>
    <m/>
    <m/>
    <s v="METSO - 152"/>
    <s v="MANTA HP400"/>
    <s v="PC"/>
    <s v="152651-281"/>
    <n v="1"/>
    <x v="6"/>
    <s v="VI"/>
    <m/>
    <n v="281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6"/>
    <m/>
    <m/>
    <m/>
    <s v="METSO - 152"/>
    <s v="MANTA HP400"/>
    <s v="PC"/>
    <s v="152651-281"/>
    <n v="1"/>
    <x v="6"/>
    <s v="VI"/>
    <m/>
    <n v="281"/>
    <s v="Novo"/>
    <m/>
    <m/>
    <m/>
    <s v="USINAGEM"/>
    <x v="20"/>
    <n v="74"/>
    <s v="MONTAGEM (PREPARADOR DE PEÇA)-74"/>
    <n v="0.41666666666666669"/>
    <m/>
    <d v="2026-05-19T00:00:00"/>
    <d v="2026-05-19T00:00:00"/>
    <n v="21"/>
    <n v="21"/>
    <s v="mai"/>
    <s v="2026"/>
    <n v="1"/>
  </r>
  <r>
    <s v="27503-6"/>
    <m/>
    <m/>
    <m/>
    <s v="METSO - 152"/>
    <s v="MANTA HP400"/>
    <s v="PC"/>
    <s v="152651-281"/>
    <n v="1"/>
    <x v="6"/>
    <s v="VI"/>
    <m/>
    <n v="281"/>
    <s v="Novo"/>
    <m/>
    <m/>
    <m/>
    <s v="EXPEDIÇÃO"/>
    <x v="6"/>
    <n v="2"/>
    <s v="EXPEDIÇÃO"/>
    <n v="1"/>
    <m/>
    <d v="2026-06-12T00:00:00"/>
    <m/>
    <n v="24"/>
    <s v=""/>
    <s v="jun"/>
    <s v="2026"/>
    <s v=""/>
  </r>
  <r>
    <s v="27503-7"/>
    <m/>
    <m/>
    <m/>
    <s v="METSO - 152"/>
    <s v="MANTA HP400"/>
    <s v="PC"/>
    <s v="152651-281"/>
    <n v="1"/>
    <x v="6"/>
    <s v="VI"/>
    <m/>
    <n v="281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7"/>
    <m/>
    <m/>
    <m/>
    <s v="METSO - 152"/>
    <s v="MANTA HP400"/>
    <s v="PC"/>
    <s v="152651-282"/>
    <n v="1"/>
    <x v="6"/>
    <s v="VI"/>
    <m/>
    <n v="282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7"/>
    <m/>
    <m/>
    <m/>
    <s v="METSO - 152"/>
    <s v="MANTA HP400"/>
    <s v="PC"/>
    <s v="152651-282"/>
    <n v="1"/>
    <x v="6"/>
    <s v="VI"/>
    <m/>
    <n v="282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7"/>
    <m/>
    <m/>
    <m/>
    <s v="METSO - 152"/>
    <s v="MANTA HP400"/>
    <s v="PC"/>
    <s v="152651-282"/>
    <n v="1"/>
    <x v="6"/>
    <s v="VI"/>
    <m/>
    <n v="282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7"/>
    <m/>
    <m/>
    <m/>
    <s v="METSO - 152"/>
    <s v="MANTA HP400"/>
    <s v="PC"/>
    <s v="152651-282"/>
    <n v="1"/>
    <x v="6"/>
    <s v="VI"/>
    <m/>
    <n v="282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8"/>
    <m/>
    <m/>
    <m/>
    <s v="METSO - 152"/>
    <s v="MANTA HP400"/>
    <s v="PC"/>
    <s v="152651-283"/>
    <n v="1"/>
    <x v="6"/>
    <s v="VI"/>
    <m/>
    <n v="283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8"/>
    <m/>
    <m/>
    <m/>
    <s v="METSO - 152"/>
    <s v="MANTA HP400"/>
    <s v="PC"/>
    <s v="152651-283"/>
    <n v="1"/>
    <x v="6"/>
    <s v="VI"/>
    <m/>
    <n v="283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8"/>
    <m/>
    <m/>
    <m/>
    <s v="METSO - 152"/>
    <s v="MANTA HP400"/>
    <s v="PC"/>
    <s v="152651-283"/>
    <n v="1"/>
    <x v="6"/>
    <s v="VI"/>
    <m/>
    <n v="283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8"/>
    <m/>
    <m/>
    <m/>
    <s v="METSO - 152"/>
    <s v="MANTA HP400"/>
    <s v="PC"/>
    <s v="152651-283"/>
    <n v="1"/>
    <x v="6"/>
    <s v="VI"/>
    <m/>
    <n v="283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8"/>
    <m/>
    <m/>
    <m/>
    <s v="METSO - 152"/>
    <s v="MANTA HP400"/>
    <s v="PC"/>
    <s v="152651-284"/>
    <n v="1"/>
    <x v="6"/>
    <s v="VI"/>
    <m/>
    <n v="284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9"/>
    <m/>
    <m/>
    <m/>
    <s v="METSO - 152"/>
    <s v="MANTA HP400"/>
    <s v="PC"/>
    <s v="152651-284"/>
    <n v="1"/>
    <x v="6"/>
    <s v="VI"/>
    <m/>
    <n v="284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9"/>
    <m/>
    <m/>
    <m/>
    <s v="METSO - 152"/>
    <s v="MANTA HP400"/>
    <s v="PC"/>
    <s v="152651-284"/>
    <n v="1"/>
    <x v="6"/>
    <s v="VI"/>
    <m/>
    <n v="284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9"/>
    <m/>
    <m/>
    <m/>
    <s v="METSO - 152"/>
    <s v="MANTA HP400"/>
    <s v="PC"/>
    <s v="152651-284"/>
    <n v="1"/>
    <x v="6"/>
    <s v="VI"/>
    <m/>
    <n v="284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9"/>
    <m/>
    <m/>
    <m/>
    <s v="METSO - 152"/>
    <s v="MANTA HP400"/>
    <s v="PC"/>
    <s v="152651-285"/>
    <n v="1"/>
    <x v="6"/>
    <s v="VI"/>
    <m/>
    <n v="285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9"/>
    <m/>
    <m/>
    <m/>
    <s v="METSO - 152"/>
    <s v="MANTA HP400"/>
    <s v="PC"/>
    <s v="152651-285"/>
    <n v="1"/>
    <x v="6"/>
    <s v="VI"/>
    <m/>
    <n v="285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0"/>
    <m/>
    <m/>
    <m/>
    <s v="METSO - 152"/>
    <s v="MANTA HP400"/>
    <s v="PC"/>
    <s v="152651-285"/>
    <n v="1"/>
    <x v="6"/>
    <s v="VI"/>
    <m/>
    <n v="285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0"/>
    <m/>
    <m/>
    <m/>
    <s v="METSO - 152"/>
    <s v="MANTA HP400"/>
    <s v="PC"/>
    <s v="152651-285"/>
    <n v="1"/>
    <x v="6"/>
    <s v="VI"/>
    <m/>
    <n v="285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0"/>
    <m/>
    <m/>
    <m/>
    <s v="METSO - 152"/>
    <s v="MANTA HP400"/>
    <s v="PC"/>
    <s v="152651-286"/>
    <n v="1"/>
    <x v="6"/>
    <s v="VI"/>
    <m/>
    <n v="286"/>
    <s v="Novo"/>
    <m/>
    <m/>
    <m/>
    <s v="USINAGEM"/>
    <x v="22"/>
    <n v="123"/>
    <s v="TORNO VERT. LOIS SOEST - [123]"/>
    <n v="12.5"/>
    <m/>
    <d v="2026-05-18T00:00:00"/>
    <d v="2026-05-18T00:00:00"/>
    <n v="21"/>
    <n v="21"/>
    <s v="mai"/>
    <s v="2026"/>
    <n v="1"/>
  </r>
  <r>
    <s v="27503-10"/>
    <m/>
    <m/>
    <m/>
    <s v="METSO - 152"/>
    <s v="MANTA HP400"/>
    <s v="PC"/>
    <s v="152651-286"/>
    <n v="1"/>
    <x v="6"/>
    <s v="VI"/>
    <m/>
    <n v="286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0"/>
    <m/>
    <m/>
    <m/>
    <s v="METSO - 152"/>
    <s v="MANTA HP400"/>
    <s v="PC"/>
    <s v="152651-286"/>
    <n v="1"/>
    <x v="6"/>
    <s v="VI"/>
    <m/>
    <n v="286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1"/>
    <m/>
    <m/>
    <m/>
    <s v="METSO - 152"/>
    <s v="MANTA HP400"/>
    <s v="PC"/>
    <s v="152651-286"/>
    <n v="1"/>
    <x v="6"/>
    <s v="VI"/>
    <m/>
    <n v="286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1"/>
    <m/>
    <m/>
    <m/>
    <s v="METSO - 152"/>
    <s v="MANTA HP400"/>
    <s v="PC"/>
    <s v="152651-287"/>
    <n v="1"/>
    <x v="6"/>
    <s v="VI"/>
    <m/>
    <n v="287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03-11"/>
    <m/>
    <m/>
    <m/>
    <s v="METSO - 152"/>
    <s v="MANTA HP400"/>
    <s v="PC"/>
    <s v="152651-287"/>
    <n v="1"/>
    <x v="6"/>
    <s v="VI"/>
    <m/>
    <n v="287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1"/>
    <m/>
    <m/>
    <m/>
    <s v="METSO - 152"/>
    <s v="MANTA HP400"/>
    <s v="PC"/>
    <s v="152651-287"/>
    <n v="1"/>
    <x v="6"/>
    <s v="VI"/>
    <m/>
    <n v="287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1"/>
    <m/>
    <m/>
    <m/>
    <s v="METSO - 152"/>
    <s v="MANTA HP400"/>
    <s v="PC"/>
    <s v="152651-287"/>
    <n v="1"/>
    <x v="6"/>
    <s v="VI"/>
    <m/>
    <n v="287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2"/>
    <m/>
    <m/>
    <m/>
    <s v="METSO - 152"/>
    <s v="MANTA HP400"/>
    <s v="PC"/>
    <s v="152651-288"/>
    <n v="1"/>
    <x v="6"/>
    <s v="VI"/>
    <m/>
    <n v="288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03-12"/>
    <m/>
    <m/>
    <m/>
    <s v="METSO - 152"/>
    <s v="MANTA HP400"/>
    <s v="PC"/>
    <s v="152651-288"/>
    <n v="1"/>
    <x v="6"/>
    <s v="VI"/>
    <m/>
    <n v="288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2"/>
    <m/>
    <m/>
    <m/>
    <s v="METSO - 152"/>
    <s v="MANTA HP400"/>
    <s v="PC"/>
    <s v="152651-288"/>
    <n v="1"/>
    <x v="6"/>
    <s v="VI"/>
    <m/>
    <n v="288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2"/>
    <m/>
    <m/>
    <m/>
    <s v="METSO - 152"/>
    <s v="MANTA HP400"/>
    <s v="PC"/>
    <s v="152651-288"/>
    <n v="1"/>
    <x v="6"/>
    <s v="VI"/>
    <m/>
    <n v="288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2"/>
    <m/>
    <m/>
    <m/>
    <s v="METSO - 152"/>
    <s v="MANTA HP400"/>
    <s v="PC"/>
    <s v="152651-289"/>
    <n v="1"/>
    <x v="6"/>
    <s v="VI"/>
    <m/>
    <n v="289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03-13"/>
    <m/>
    <m/>
    <m/>
    <s v="METSO - 152"/>
    <s v="MANTA HP400"/>
    <s v="PC"/>
    <s v="152651-289"/>
    <n v="1"/>
    <x v="6"/>
    <s v="VI"/>
    <m/>
    <n v="289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3"/>
    <m/>
    <m/>
    <m/>
    <s v="METSO - 152"/>
    <s v="MANTA HP400"/>
    <s v="PC"/>
    <s v="152651-289"/>
    <n v="1"/>
    <x v="6"/>
    <s v="VI"/>
    <m/>
    <n v="289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3"/>
    <m/>
    <m/>
    <m/>
    <s v="METSO - 152"/>
    <s v="MANTA HP400"/>
    <s v="PC"/>
    <s v="152651-289"/>
    <n v="1"/>
    <x v="6"/>
    <s v="VI"/>
    <m/>
    <n v="289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3"/>
    <m/>
    <m/>
    <m/>
    <s v="METSO - 152"/>
    <s v="MANTA HP400"/>
    <s v="PC"/>
    <s v="152651-290"/>
    <n v="1"/>
    <x v="6"/>
    <s v="VI"/>
    <m/>
    <n v="290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03-13"/>
    <m/>
    <m/>
    <m/>
    <s v="METSO - 152"/>
    <s v="MANTA HP400"/>
    <s v="PC"/>
    <s v="152651-290"/>
    <n v="1"/>
    <x v="6"/>
    <s v="VI"/>
    <m/>
    <n v="290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4"/>
    <m/>
    <m/>
    <m/>
    <s v="METSO - 152"/>
    <s v="MANTA HP400"/>
    <s v="PC"/>
    <s v="152651-290"/>
    <n v="1"/>
    <x v="6"/>
    <s v="VI"/>
    <m/>
    <n v="290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4"/>
    <m/>
    <m/>
    <m/>
    <s v="METSO - 152"/>
    <s v="MANTA HP400"/>
    <s v="PC"/>
    <s v="152651-290"/>
    <n v="1"/>
    <x v="6"/>
    <s v="VI"/>
    <m/>
    <n v="290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4"/>
    <m/>
    <m/>
    <m/>
    <s v="METSO - 152"/>
    <s v="MANTA HP400"/>
    <s v="PC"/>
    <s v="152651-291"/>
    <n v="1"/>
    <x v="6"/>
    <s v="VI"/>
    <m/>
    <n v="291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03-14"/>
    <m/>
    <m/>
    <m/>
    <s v="METSO - 152"/>
    <s v="MANTA HP400"/>
    <s v="PC"/>
    <s v="152651-291"/>
    <n v="1"/>
    <x v="6"/>
    <s v="VI"/>
    <m/>
    <n v="291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4"/>
    <m/>
    <m/>
    <m/>
    <s v="METSO - 152"/>
    <s v="MANTA HP400"/>
    <s v="PC"/>
    <s v="152651-291"/>
    <n v="1"/>
    <x v="6"/>
    <s v="VI"/>
    <m/>
    <n v="291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5"/>
    <m/>
    <m/>
    <m/>
    <s v="METSO - 152"/>
    <s v="MANTA HP400"/>
    <s v="PC"/>
    <s v="152651-291"/>
    <n v="1"/>
    <x v="6"/>
    <s v="VI"/>
    <m/>
    <n v="291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03-15"/>
    <m/>
    <m/>
    <m/>
    <s v="METSO - 152"/>
    <s v="MANTA HP400"/>
    <s v="PC"/>
    <s v="152651-309"/>
    <n v="1"/>
    <x v="6"/>
    <s v="VI"/>
    <m/>
    <n v="309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03-15"/>
    <m/>
    <m/>
    <m/>
    <s v="METSO - 152"/>
    <s v="MANTA HP400"/>
    <s v="PC"/>
    <s v="152651-309"/>
    <n v="1"/>
    <x v="6"/>
    <s v="VI"/>
    <m/>
    <n v="309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03-15"/>
    <m/>
    <m/>
    <m/>
    <s v="METSO - 152"/>
    <s v="MANTA HP400"/>
    <s v="PC"/>
    <s v="152651-309"/>
    <n v="1"/>
    <x v="6"/>
    <s v="VI"/>
    <m/>
    <n v="309"/>
    <s v="Novo"/>
    <m/>
    <m/>
    <m/>
    <s v="EXPEDIÇÃO"/>
    <x v="6"/>
    <n v="2"/>
    <s v="EXPEDIÇÃO"/>
    <n v="1"/>
    <m/>
    <d v="2026-06-22T00:00:00"/>
    <m/>
    <n v="26"/>
    <s v=""/>
    <s v="jun"/>
    <s v="2026"/>
    <s v=""/>
  </r>
  <r>
    <s v="27503-15"/>
    <m/>
    <m/>
    <m/>
    <s v="METSO - 152"/>
    <s v="MANTA HP400"/>
    <s v="PC"/>
    <s v="152651-309"/>
    <n v="1"/>
    <x v="6"/>
    <s v="VI"/>
    <m/>
    <n v="309"/>
    <s v="Novo"/>
    <m/>
    <m/>
    <m/>
    <s v="FUNDIÇÃO"/>
    <x v="0"/>
    <n v="1"/>
    <s v="FUNDIÇÃO MORENO"/>
    <n v="1"/>
    <m/>
    <d v="2026-06-04T00:00:00"/>
    <m/>
    <n v="23"/>
    <s v=""/>
    <s v="jun"/>
    <s v="2026"/>
    <s v=""/>
  </r>
  <r>
    <s v="27511-1"/>
    <m/>
    <m/>
    <m/>
    <s v="METSO - 152"/>
    <s v="MANTA HP400"/>
    <s v="PC"/>
    <s v="152651-310"/>
    <n v="1"/>
    <x v="6"/>
    <s v="VI"/>
    <m/>
    <n v="310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11-1"/>
    <m/>
    <m/>
    <m/>
    <s v="METSO - 152"/>
    <s v="MANTA HP400"/>
    <s v="PC"/>
    <s v="152651-310"/>
    <n v="1"/>
    <x v="6"/>
    <s v="VI"/>
    <m/>
    <n v="310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11-1"/>
    <m/>
    <m/>
    <m/>
    <s v="METSO - 152"/>
    <s v="MANTA HP400"/>
    <s v="PC"/>
    <s v="152651-310"/>
    <n v="1"/>
    <x v="6"/>
    <s v="VI"/>
    <m/>
    <n v="310"/>
    <s v="Novo"/>
    <m/>
    <m/>
    <m/>
    <s v="EXPEDIÇÃO"/>
    <x v="6"/>
    <n v="2"/>
    <s v="EXPEDIÇÃO"/>
    <n v="1"/>
    <m/>
    <d v="2026-06-21T00:00:00"/>
    <m/>
    <n v="25"/>
    <s v=""/>
    <s v="jun"/>
    <s v="2026"/>
    <s v=""/>
  </r>
  <r>
    <s v="27511-1"/>
    <m/>
    <m/>
    <m/>
    <s v="METSO - 152"/>
    <s v="MANTA HP400"/>
    <s v="PC"/>
    <s v="152651-310"/>
    <n v="1"/>
    <x v="6"/>
    <s v="VI"/>
    <m/>
    <n v="310"/>
    <s v="Novo"/>
    <m/>
    <m/>
    <m/>
    <s v="FUNDIÇÃO"/>
    <x v="0"/>
    <n v="1"/>
    <s v="FUNDIÇÃO MORENO"/>
    <n v="1"/>
    <m/>
    <d v="2026-06-01T00:00:00"/>
    <m/>
    <n v="23"/>
    <s v=""/>
    <s v="jun"/>
    <s v="2026"/>
    <s v=""/>
  </r>
  <r>
    <s v="27511-1"/>
    <m/>
    <m/>
    <m/>
    <s v="METSO - 152"/>
    <s v="MANTA HP400"/>
    <s v="PC"/>
    <s v="152651-311"/>
    <n v="1"/>
    <x v="6"/>
    <s v="VI"/>
    <m/>
    <n v="311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11-2"/>
    <m/>
    <m/>
    <m/>
    <s v="METSO - 152"/>
    <s v="MANTA HP400"/>
    <s v="PC"/>
    <s v="152651-311"/>
    <n v="1"/>
    <x v="6"/>
    <s v="VI"/>
    <m/>
    <n v="311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11-2"/>
    <m/>
    <m/>
    <m/>
    <s v="METSO - 152"/>
    <s v="MANTA HP400"/>
    <s v="PC"/>
    <s v="152651-311"/>
    <n v="1"/>
    <x v="6"/>
    <s v="VI"/>
    <m/>
    <n v="311"/>
    <s v="Novo"/>
    <m/>
    <m/>
    <m/>
    <s v="EXPEDIÇÃO"/>
    <x v="6"/>
    <n v="2"/>
    <s v="EXPEDIÇÃO"/>
    <n v="1"/>
    <m/>
    <d v="2026-06-21T00:00:00"/>
    <m/>
    <n v="25"/>
    <s v=""/>
    <s v="jun"/>
    <s v="2026"/>
    <s v=""/>
  </r>
  <r>
    <s v="27511-2"/>
    <m/>
    <m/>
    <m/>
    <s v="METSO - 152"/>
    <s v="MANTA HP400"/>
    <s v="PC"/>
    <s v="152651-311"/>
    <n v="1"/>
    <x v="6"/>
    <s v="VI"/>
    <m/>
    <n v="311"/>
    <s v="Novo"/>
    <m/>
    <m/>
    <m/>
    <s v="FUNDIÇÃO"/>
    <x v="0"/>
    <n v="1"/>
    <s v="FUNDIÇÃO MORENO"/>
    <n v="1"/>
    <m/>
    <d v="2026-06-01T00:00:00"/>
    <m/>
    <n v="23"/>
    <s v=""/>
    <s v="jun"/>
    <s v="2026"/>
    <s v=""/>
  </r>
  <r>
    <s v="27511-2"/>
    <m/>
    <m/>
    <m/>
    <s v="METSO - 152"/>
    <s v="MANTA HP400"/>
    <s v="PC"/>
    <s v="152651-312"/>
    <n v="1"/>
    <x v="6"/>
    <s v="VI"/>
    <m/>
    <n v="312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511-2"/>
    <m/>
    <m/>
    <m/>
    <s v="METSO - 152"/>
    <s v="MANTA HP400"/>
    <s v="PC"/>
    <s v="152651-312"/>
    <n v="1"/>
    <x v="6"/>
    <s v="VI"/>
    <m/>
    <n v="312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511-2"/>
    <m/>
    <m/>
    <m/>
    <s v="SUPERIOR"/>
    <s v="MANTA HP400"/>
    <s v="PC"/>
    <s v="152651-312"/>
    <n v="1"/>
    <x v="6"/>
    <s v="VI"/>
    <m/>
    <n v="312"/>
    <s v="Novo"/>
    <m/>
    <m/>
    <m/>
    <s v="EXPEDIÇÃO"/>
    <x v="6"/>
    <n v="2"/>
    <s v="EXPEDIÇÃO"/>
    <n v="1"/>
    <m/>
    <d v="2026-06-15T00:00:00"/>
    <m/>
    <n v="25"/>
    <s v=""/>
    <s v="jun"/>
    <s v="2026"/>
    <s v=""/>
  </r>
  <r>
    <s v="27483-1"/>
    <m/>
    <m/>
    <m/>
    <s v="SUPERIOR"/>
    <s v="MANTA P400 FUND. C/ USIN (50-4P18M001)_x000d__x000a_"/>
    <s v="PC"/>
    <s v="152651-312"/>
    <n v="1"/>
    <x v="6"/>
    <s v="VI"/>
    <m/>
    <n v="312"/>
    <s v="Novo"/>
    <m/>
    <m/>
    <m/>
    <s v="FUNDIÇÃO"/>
    <x v="0"/>
    <n v="1"/>
    <s v="FUNDIÇÃO MORENO"/>
    <n v="1"/>
    <m/>
    <d v="2026-05-05T00:00:00"/>
    <m/>
    <n v="19"/>
    <s v=""/>
    <s v="mai"/>
    <s v="2026"/>
    <s v=""/>
  </r>
  <r>
    <s v="27483-1"/>
    <m/>
    <m/>
    <m/>
    <s v="SUPERIOR"/>
    <s v="MANTA P400 FUND. C/ USIN_x000a_"/>
    <s v="PC"/>
    <s v="152651-313"/>
    <n v="1"/>
    <x v="6"/>
    <s v="VI"/>
    <m/>
    <n v="313"/>
    <s v="Novo"/>
    <m/>
    <m/>
    <m/>
    <s v="USINAGEM"/>
    <x v="22"/>
    <n v="395"/>
    <s v="TORNO VERT. SCHIESS KZ-200   2000 - [395]"/>
    <n v="12.5"/>
    <m/>
    <d v="2026-05-18T00:00:00"/>
    <d v="2026-05-18T00:00:00"/>
    <n v="21"/>
    <n v="21"/>
    <s v="mai"/>
    <s v="2026"/>
    <n v="1"/>
  </r>
  <r>
    <s v="27483-1"/>
    <m/>
    <m/>
    <m/>
    <s v="SUPERIOR"/>
    <s v="MANTA P400 FUND. C/ USIN_x000a_"/>
    <s v="PC"/>
    <s v="152651-313"/>
    <n v="1"/>
    <x v="6"/>
    <s v="VI"/>
    <m/>
    <n v="313"/>
    <s v="Novo"/>
    <m/>
    <m/>
    <m/>
    <s v="USINAGEM"/>
    <x v="20"/>
    <n v="74"/>
    <s v="MONTAGEM (PREPARADOR DE PEÇA)-74"/>
    <n v="0.41666666666666669"/>
    <m/>
    <d v="2026-05-18T00:00:00"/>
    <d v="2026-05-18T00:00:00"/>
    <n v="21"/>
    <n v="21"/>
    <s v="mai"/>
    <s v="2026"/>
    <n v="1"/>
  </r>
  <r>
    <s v="27483-1"/>
    <m/>
    <m/>
    <m/>
    <s v="SUPERIOR"/>
    <s v="MANTA P400 FUND. C/ USIN_x000a_"/>
    <s v="PC"/>
    <s v="152651-313"/>
    <n v="1"/>
    <x v="6"/>
    <s v="VI"/>
    <m/>
    <n v="313"/>
    <s v="Novo"/>
    <m/>
    <m/>
    <m/>
    <s v="EXPEDIÇÃO"/>
    <x v="6"/>
    <n v="2"/>
    <s v="EXPEDIÇÃO"/>
    <n v="1"/>
    <m/>
    <d v="2026-06-15T00:00:00"/>
    <m/>
    <n v="25"/>
    <s v=""/>
    <s v="jun"/>
    <s v="2026"/>
    <s v=""/>
  </r>
  <r>
    <s v="27349-1"/>
    <n v="0"/>
    <n v="0"/>
    <n v="0"/>
    <s v="FUNDIÇÃO MORENO"/>
    <s v="SUPLEMENTO LATERAL DO BARRAMENTO 1° PÇ  - [BROQ CNC]"/>
    <s v="PC"/>
    <s v="273084-1"/>
    <n v="1"/>
    <x v="7"/>
    <s v="VI"/>
    <m/>
    <n v="313"/>
    <s v="Novo"/>
    <m/>
    <m/>
    <m/>
    <s v="FUNDIÇÃO"/>
    <x v="0"/>
    <n v="1"/>
    <s v="FUNDIÇÃO MORENO"/>
    <n v="1"/>
    <m/>
    <d v="2026-02-28T00:00:00"/>
    <d v="2026-02-28T00:00:00"/>
    <n v="9"/>
    <n v="9"/>
    <s v="fev"/>
    <s v="2026"/>
    <n v="1"/>
  </r>
  <r>
    <s v="27349-1"/>
    <n v="0"/>
    <n v="0"/>
    <n v="0"/>
    <s v="FUNDIÇÃO MORENO"/>
    <s v="SUPLEMENTO LATERAL DO BARRAMENTO 1° PÇ  - [BROQ CNC]"/>
    <s v="PC"/>
    <s v="273084-1"/>
    <n v="1"/>
    <x v="7"/>
    <s v="VI"/>
    <m/>
    <n v="314"/>
    <s v="Novo"/>
    <m/>
    <m/>
    <m/>
    <s v="USINAGEM"/>
    <x v="73"/>
    <n v="433"/>
    <s v="MANDRILH. SCHARMANM FB-125 - [433]"/>
    <n v="24"/>
    <m/>
    <d v="2026-05-09T00:00:00"/>
    <d v="2026-05-09T00:00:00"/>
    <n v="19"/>
    <n v="19"/>
    <s v="mai"/>
    <s v="2026"/>
    <n v="1"/>
  </r>
  <r>
    <s v="27349-1"/>
    <n v="0"/>
    <n v="0"/>
    <n v="0"/>
    <s v="FUNDIÇÃO MORENO"/>
    <s v="SUPLEMENTO LATERAL DO BARRAMENTO 1° PÇ  - [BROQ CNC]"/>
    <s v="PC"/>
    <s v="273084-1"/>
    <n v="1"/>
    <x v="7"/>
    <s v="VI"/>
    <m/>
    <n v="314"/>
    <s v="Novo"/>
    <m/>
    <m/>
    <m/>
    <s v="USINAGEM"/>
    <x v="74"/>
    <n v="493"/>
    <s v="MAND. TOS WHN(Q) - [493]"/>
    <n v="24"/>
    <m/>
    <d v="2026-06-13T00:00:00"/>
    <d v="2026-06-13T00:00:00"/>
    <n v="24"/>
    <n v="24"/>
    <s v="jun"/>
    <s v="2026"/>
    <n v="1"/>
  </r>
  <r>
    <s v="27349-1"/>
    <n v="0"/>
    <n v="0"/>
    <n v="0"/>
    <s v="FUNDIÇÃO MORENO"/>
    <s v="SUPLEMENTO LATERAL DO BARRAMENTO 1° PÇ  - [BROQ CNC]"/>
    <s v="PC"/>
    <s v="273084-1"/>
    <n v="1"/>
    <x v="7"/>
    <s v="VI"/>
    <m/>
    <n v="314"/>
    <s v="Novo"/>
    <m/>
    <m/>
    <m/>
    <s v="USINAGEM"/>
    <x v="20"/>
    <n v="74"/>
    <s v="MONTAGEM (PREPARADOR DE PEÇA)-74"/>
    <n v="2"/>
    <m/>
    <d v="2026-06-13T00:00:00"/>
    <d v="2026-06-13T00:00:00"/>
    <n v="24"/>
    <n v="24"/>
    <s v="jun"/>
    <s v="2026"/>
    <n v="1"/>
  </r>
  <r>
    <s v="27349-1"/>
    <n v="0"/>
    <n v="0"/>
    <n v="0"/>
    <s v="FUNDIÇÃO MORENO"/>
    <s v="SUPLEMENTO LATERAL DO BARRAMENTO 1° PÇ  - [BROQ CNC]"/>
    <s v="PC"/>
    <s v="273084-1"/>
    <n v="1"/>
    <x v="7"/>
    <s v="VI"/>
    <m/>
    <n v="314"/>
    <s v="Novo"/>
    <m/>
    <m/>
    <m/>
    <s v="EXPEDIÇÃO"/>
    <x v="6"/>
    <n v="2"/>
    <s v="EXPEDIÇÃO"/>
    <n v="1"/>
    <m/>
    <d v="2026-05-30T00:00:00"/>
    <m/>
    <n v="22"/>
    <s v=""/>
    <s v="mai"/>
    <s v="2026"/>
    <s v=""/>
  </r>
  <r>
    <s v="27349-2"/>
    <n v="0"/>
    <n v="0"/>
    <n v="0"/>
    <s v="FUNDIÇÃO MORENO"/>
    <s v="SUPLEMENTO LATERAL DO BARRAMENTO 2° PÇ  - [BROQ CNC]"/>
    <s v="PC"/>
    <s v="273084-2"/>
    <n v="1"/>
    <x v="7"/>
    <s v="VI"/>
    <m/>
    <n v="315"/>
    <s v="Novo"/>
    <m/>
    <m/>
    <m/>
    <s v="FUNDIÇÃO"/>
    <x v="0"/>
    <n v="1"/>
    <s v="FUNDIÇÃO MORENO"/>
    <n v="1"/>
    <m/>
    <d v="2026-02-28T00:00:00"/>
    <d v="2026-02-28T00:00:00"/>
    <n v="9"/>
    <n v="9"/>
    <s v="fev"/>
    <s v="2026"/>
    <n v="1"/>
  </r>
  <r>
    <s v="27349-2"/>
    <n v="0"/>
    <n v="0"/>
    <n v="0"/>
    <s v="FUNDIÇÃO MORENO"/>
    <s v="SUPLEMENTO LATERAL DO BARRAMENTO 2° PÇ  - [BROQ CNC]"/>
    <s v="PC"/>
    <s v="273084-2"/>
    <n v="1"/>
    <x v="7"/>
    <s v="VI"/>
    <m/>
    <n v="315"/>
    <s v="Novo"/>
    <m/>
    <m/>
    <m/>
    <s v="USINAGEM"/>
    <x v="73"/>
    <n v="433"/>
    <s v="MANDRILH. SCHARMANM FB-125 - [433]"/>
    <n v="24"/>
    <m/>
    <d v="2026-05-10T00:00:00"/>
    <d v="2026-05-10T00:00:00"/>
    <n v="19"/>
    <n v="19"/>
    <s v="mai"/>
    <s v="2026"/>
    <n v="1"/>
  </r>
  <r>
    <s v="27349-2"/>
    <n v="0"/>
    <n v="0"/>
    <n v="0"/>
    <s v="FUNDIÇÃO MORENO"/>
    <s v="SUPLEMENTO LATERAL DO BARRAMENTO 2° PÇ  - [BROQ CNC]"/>
    <s v="PC"/>
    <s v="273084-2"/>
    <n v="1"/>
    <x v="7"/>
    <s v="VI"/>
    <m/>
    <n v="315"/>
    <s v="Novo"/>
    <m/>
    <m/>
    <m/>
    <s v="USINAGEM"/>
    <x v="74"/>
    <n v="493"/>
    <s v="MAND. TOS WHN(Q) - [493]"/>
    <n v="24"/>
    <m/>
    <d v="2026-05-18T00:00:00"/>
    <m/>
    <n v="21"/>
    <s v=""/>
    <s v="mai"/>
    <s v="2026"/>
    <s v=""/>
  </r>
  <r>
    <s v="27349-2"/>
    <n v="0"/>
    <n v="0"/>
    <n v="0"/>
    <s v="FUNDIÇÃO MORENO"/>
    <s v="SUPLEMENTO LATERAL DO BARRAMENTO 2° PÇ  - [BROQ CNC]"/>
    <s v="PC"/>
    <s v="273084-2"/>
    <n v="1"/>
    <x v="7"/>
    <s v="VI"/>
    <m/>
    <n v="315"/>
    <s v="Novo"/>
    <m/>
    <m/>
    <m/>
    <s v="USINAGEM"/>
    <x v="20"/>
    <n v="74"/>
    <s v="MONTAGEM (PREPARADOR DE PEÇA)-74"/>
    <n v="2"/>
    <m/>
    <d v="2026-05-18T00:00:00"/>
    <m/>
    <n v="21"/>
    <s v=""/>
    <s v="mai"/>
    <s v="2026"/>
    <s v=""/>
  </r>
  <r>
    <s v="27349-2"/>
    <n v="0"/>
    <n v="0"/>
    <n v="0"/>
    <s v="FUNDIÇÃO MORENO"/>
    <s v="SUPLEMENTO LATERAL DO BARRAMENTO 2° PÇ  - [BROQ CNC]"/>
    <s v="PC"/>
    <s v="273084-2"/>
    <n v="1"/>
    <x v="7"/>
    <s v="VI"/>
    <m/>
    <n v="316"/>
    <s v="Novo"/>
    <m/>
    <m/>
    <m/>
    <s v="EXPEDIÇÃO"/>
    <x v="6"/>
    <n v="2"/>
    <s v="EXPEDIÇÃO"/>
    <n v="1"/>
    <m/>
    <d v="2026-05-16T00:00:00"/>
    <m/>
    <n v="20"/>
    <s v=""/>
    <s v="mai"/>
    <s v="2026"/>
    <s v=""/>
  </r>
  <r>
    <s v="27229-1"/>
    <n v="0"/>
    <n v="0"/>
    <n v="0"/>
    <s v="FUNDIÇÃO MORENO"/>
    <s v="BRAÇO ARTICULAÇÃO - [BROQ CNC] 1° PÇ"/>
    <s v="PC"/>
    <s v="273060-1"/>
    <n v="1"/>
    <x v="7"/>
    <s v="VI"/>
    <m/>
    <n v="316"/>
    <s v="Novo"/>
    <m/>
    <m/>
    <m/>
    <s v="FUNDIÇÃO"/>
    <x v="0"/>
    <n v="1"/>
    <s v="FUNDIÇÃO MORENO"/>
    <n v="1"/>
    <m/>
    <d v="2026-02-28T00:00:00"/>
    <m/>
    <n v="9"/>
    <s v=""/>
    <s v="fev"/>
    <s v="2026"/>
    <s v=""/>
  </r>
  <r>
    <s v="27229-1"/>
    <n v="0"/>
    <n v="0"/>
    <n v="0"/>
    <s v="FUNDIÇÃO MORENO"/>
    <s v="BRAÇO ARTICULAÇÃO - [BROQ CNC] 1° PÇ"/>
    <s v="PC"/>
    <s v="273060-1"/>
    <n v="1"/>
    <x v="7"/>
    <s v="VI"/>
    <m/>
    <n v="316"/>
    <s v="Novo"/>
    <m/>
    <m/>
    <m/>
    <s v="USINAGEM"/>
    <x v="73"/>
    <n v="433"/>
    <s v="MANDRILH. SCHARMANM FB-125 - [433]"/>
    <n v="12"/>
    <m/>
    <d v="2026-06-15T00:00:00"/>
    <m/>
    <n v="25"/>
    <s v=""/>
    <s v="jun"/>
    <s v="2026"/>
    <s v=""/>
  </r>
  <r>
    <s v="27229-1"/>
    <n v="0"/>
    <n v="0"/>
    <n v="0"/>
    <s v="FUNDIÇÃO MORENO"/>
    <s v="BRAÇO ARTICULAÇÃO - [BROQ CNC] 1° PÇ"/>
    <s v="PC"/>
    <s v="273060-1"/>
    <n v="1"/>
    <x v="7"/>
    <s v="VI"/>
    <m/>
    <n v="316"/>
    <s v="Novo"/>
    <m/>
    <m/>
    <m/>
    <s v="USINAGEM"/>
    <x v="74"/>
    <n v="433"/>
    <s v="MANDRILH. SCHARMANM FB-125 - [433]"/>
    <n v="12"/>
    <m/>
    <d v="2026-06-15T00:00:00"/>
    <m/>
    <n v="25"/>
    <s v=""/>
    <s v="jun"/>
    <s v="2026"/>
    <s v=""/>
  </r>
  <r>
    <s v="27229-1"/>
    <n v="0"/>
    <n v="0"/>
    <n v="0"/>
    <s v="FUNDIÇÃO MORENO"/>
    <s v="BRAÇO ARTICULAÇÃO - [BROQ CNC] 1° PÇ"/>
    <s v="PC"/>
    <s v="273060-1"/>
    <n v="1"/>
    <x v="7"/>
    <s v="VI"/>
    <m/>
    <n v="317"/>
    <s v="Novo"/>
    <m/>
    <m/>
    <m/>
    <s v="USINAGEM"/>
    <x v="20"/>
    <n v="74"/>
    <s v="MONTAGEM (PREPARADOR DE PEÇA)-74"/>
    <n v="2"/>
    <m/>
    <d v="2026-06-15T00:00:00"/>
    <m/>
    <n v="25"/>
    <s v=""/>
    <s v="jun"/>
    <s v="2026"/>
    <s v=""/>
  </r>
  <r>
    <s v="27229-1"/>
    <n v="0"/>
    <n v="0"/>
    <n v="0"/>
    <s v="FUNDIÇÃO MORENO"/>
    <s v="BRAÇO ARTICULAÇÃO - [BROQ CNC] 1° PÇ"/>
    <s v="PC"/>
    <s v="273060-1"/>
    <n v="1"/>
    <x v="7"/>
    <s v="VI"/>
    <m/>
    <n v="317"/>
    <s v="Novo"/>
    <m/>
    <m/>
    <m/>
    <s v="EXPEDIÇÃO"/>
    <x v="6"/>
    <n v="2"/>
    <s v="EXPEDIÇÃO"/>
    <n v="1"/>
    <m/>
    <d v="2026-06-30T00:00:00"/>
    <m/>
    <n v="27"/>
    <s v=""/>
    <s v="jun"/>
    <s v="2026"/>
    <s v=""/>
  </r>
  <r>
    <s v="27230-1"/>
    <n v="0"/>
    <n v="0"/>
    <n v="0"/>
    <s v="FUNDIÇÃO MORENO"/>
    <s v="BRAÇO ARTICULAÇÃO - [BROQ CNC] 2° PÇ"/>
    <s v="PC"/>
    <s v="273060-2"/>
    <n v="1"/>
    <x v="7"/>
    <s v="VI"/>
    <m/>
    <n v="317"/>
    <s v="Novo"/>
    <m/>
    <m/>
    <m/>
    <s v="FUNDIÇÃO"/>
    <x v="0"/>
    <n v="1"/>
    <s v="FUNDIÇÃO MORENO"/>
    <n v="1"/>
    <m/>
    <d v="2026-02-28T00:00:00"/>
    <m/>
    <n v="9"/>
    <s v=""/>
    <s v="fev"/>
    <s v="2026"/>
    <s v=""/>
  </r>
  <r>
    <s v="27230-1"/>
    <n v="0"/>
    <n v="0"/>
    <n v="0"/>
    <s v="FUNDIÇÃO MORENO"/>
    <s v="BRAÇO ARTICULAÇÃO - [BROQ CNC] 2° PÇ"/>
    <s v="PC"/>
    <s v="273060-2"/>
    <n v="1"/>
    <x v="7"/>
    <s v="VI"/>
    <m/>
    <n v="317"/>
    <s v="Novo"/>
    <m/>
    <m/>
    <m/>
    <s v="USINAGEM"/>
    <x v="73"/>
    <n v="433"/>
    <s v="MANDRILH. SCHARMANM FB-125 - [433]"/>
    <n v="12"/>
    <m/>
    <d v="2026-06-15T00:00:00"/>
    <m/>
    <n v="25"/>
    <s v=""/>
    <s v="jun"/>
    <s v="2026"/>
    <s v=""/>
  </r>
  <r>
    <s v="27230-1"/>
    <n v="0"/>
    <n v="0"/>
    <n v="0"/>
    <s v="FUNDIÇÃO MORENO"/>
    <s v="BRAÇO ARTICULAÇÃO - [BROQ CNC] 2° PÇ"/>
    <s v="PC"/>
    <s v="273060-2"/>
    <n v="1"/>
    <x v="7"/>
    <s v="VI"/>
    <m/>
    <n v="318"/>
    <s v="Novo"/>
    <m/>
    <m/>
    <m/>
    <s v="USINAGEM"/>
    <x v="74"/>
    <n v="433"/>
    <s v="MANDRILH. SCHARMANM FB-125 - [433]"/>
    <n v="12"/>
    <m/>
    <d v="2026-06-15T00:00:00"/>
    <m/>
    <n v="25"/>
    <s v=""/>
    <s v="jun"/>
    <s v="2026"/>
    <s v=""/>
  </r>
  <r>
    <s v="27230-1"/>
    <n v="0"/>
    <n v="0"/>
    <n v="0"/>
    <s v="FUNDIÇÃO MORENO"/>
    <s v="BRAÇO ARTICULAÇÃO - [BROQ CNC] 2° PÇ"/>
    <s v="PC"/>
    <s v="273060-2"/>
    <n v="1"/>
    <x v="7"/>
    <s v="VI"/>
    <m/>
    <n v="318"/>
    <s v="Novo"/>
    <m/>
    <m/>
    <m/>
    <s v="USINAGEM"/>
    <x v="20"/>
    <n v="74"/>
    <s v="MONTAGEM (PREPARADOR DE PEÇA)-74"/>
    <n v="2"/>
    <m/>
    <d v="2026-06-15T00:00:00"/>
    <m/>
    <n v="25"/>
    <s v=""/>
    <s v="jun"/>
    <s v="2026"/>
    <s v=""/>
  </r>
  <r>
    <s v="27230-1"/>
    <n v="0"/>
    <n v="0"/>
    <n v="0"/>
    <s v="FUNDIÇÃO MORENO"/>
    <s v="BRAÇO ARTICULAÇÃO - [BROQ CNC] 2° PÇ"/>
    <s v="PC"/>
    <s v="273060-2"/>
    <n v="1"/>
    <x v="7"/>
    <s v="VI"/>
    <m/>
    <n v="318"/>
    <s v="Novo"/>
    <m/>
    <m/>
    <m/>
    <s v="EXPEDIÇÃO"/>
    <x v="6"/>
    <n v="2"/>
    <s v="EXPEDIÇÃO"/>
    <n v="1"/>
    <m/>
    <d v="2026-06-30T00:00:00"/>
    <m/>
    <n v="27"/>
    <s v=""/>
    <s v="jun"/>
    <s v="2026"/>
    <s v=""/>
  </r>
  <r>
    <s v="27230-1"/>
    <n v="0"/>
    <n v="0"/>
    <n v="0"/>
    <s v="FUNDIÇÃO MORENO"/>
    <s v="BRAÇO ARTICULAÇÃO - [BROQ CNC] 2° PÇ"/>
    <s v="PC"/>
    <s v="273060-2"/>
    <n v="1"/>
    <x v="7"/>
    <s v="VI"/>
    <m/>
    <n v="318"/>
    <s v="Novo"/>
    <m/>
    <m/>
    <m/>
    <s v="FUNDIÇÃO"/>
    <x v="0"/>
    <n v="1"/>
    <s v="FUNDIÇÃO MORENO"/>
    <n v="1"/>
    <m/>
    <d v="2026-02-28T00:00:00"/>
    <m/>
    <n v="9"/>
    <s v=""/>
    <s v="fev"/>
    <s v="2026"/>
    <s v=""/>
  </r>
  <r>
    <s v="27230-1"/>
    <n v="0"/>
    <n v="0"/>
    <n v="0"/>
    <s v="FUNDIÇÃO MORENO"/>
    <s v="BRAÇO ARTICULAÇÃO - [BROQ CNC] 3° PÇ"/>
    <s v="PC"/>
    <s v="273060-3"/>
    <n v="1"/>
    <x v="7"/>
    <s v="VI"/>
    <m/>
    <n v="319"/>
    <s v="Novo"/>
    <m/>
    <m/>
    <m/>
    <s v="USINAGEM"/>
    <x v="73"/>
    <n v="433"/>
    <s v="MANDRILH. SCHARMANM FB-125 - [433]"/>
    <n v="12"/>
    <m/>
    <d v="2026-06-15T00:00:00"/>
    <m/>
    <n v="25"/>
    <s v=""/>
    <m/>
    <m/>
    <s v=""/>
  </r>
  <r>
    <s v="27230-1"/>
    <n v="0"/>
    <n v="0"/>
    <n v="0"/>
    <s v="FUNDIÇÃO MORENO"/>
    <s v="BRAÇO ARTICULAÇÃO - [BROQ CNC] 3° PÇ"/>
    <s v="PC"/>
    <s v="273060-3"/>
    <n v="1"/>
    <x v="7"/>
    <s v="VI"/>
    <m/>
    <n v="319"/>
    <s v="Novo"/>
    <m/>
    <m/>
    <m/>
    <s v="USINAGEM"/>
    <x v="74"/>
    <n v="433"/>
    <s v="MANDRILH. SCHARMANM FB-125 - [433]"/>
    <n v="12"/>
    <m/>
    <d v="2026-06-15T00:00:00"/>
    <m/>
    <n v="25"/>
    <s v=""/>
    <m/>
    <m/>
    <s v=""/>
  </r>
  <r>
    <s v="27230-1"/>
    <n v="0"/>
    <n v="0"/>
    <n v="0"/>
    <s v="FUNDIÇÃO MORENO"/>
    <s v="BRAÇO ARTICULAÇÃO - [BROQ CNC] 3° PÇ"/>
    <s v="PC"/>
    <s v="273060-3"/>
    <n v="1"/>
    <x v="7"/>
    <s v="VI"/>
    <m/>
    <n v="319"/>
    <s v="Novo"/>
    <m/>
    <m/>
    <m/>
    <s v="USINAGEM"/>
    <x v="20"/>
    <n v="74"/>
    <s v="MONTAGEM (PREPARADOR DE PEÇA)-74"/>
    <n v="2"/>
    <m/>
    <d v="2026-06-08T00:00:00"/>
    <m/>
    <n v="24"/>
    <s v=""/>
    <m/>
    <m/>
    <s v=""/>
  </r>
  <r>
    <s v="27230-1"/>
    <n v="0"/>
    <n v="0"/>
    <n v="0"/>
    <s v="FUNDIÇÃO MORENO"/>
    <s v="BRAÇO ARTICULAÇÃO - [BROQ CNC] 3° PÇ"/>
    <s v="PC"/>
    <s v="273060-3"/>
    <n v="1"/>
    <x v="7"/>
    <s v="VI"/>
    <m/>
    <n v="319"/>
    <s v="Novo"/>
    <m/>
    <m/>
    <m/>
    <s v="EXPEDIÇÃO"/>
    <x v="6"/>
    <n v="2"/>
    <s v="EXPEDIÇÃO"/>
    <n v="1"/>
    <m/>
    <d v="2026-06-01T00:00:00"/>
    <m/>
    <n v="23"/>
    <s v=""/>
    <m/>
    <m/>
    <s v=""/>
  </r>
  <r>
    <s v="27230-1"/>
    <n v="0"/>
    <n v="0"/>
    <n v="0"/>
    <s v="FUNDIÇÃO MORENO"/>
    <s v="BRAÇO ARTICULAÇÃO - [BROQ CNC] 3° PÇ"/>
    <s v="PC"/>
    <s v="273060-3"/>
    <n v="1"/>
    <x v="7"/>
    <s v="VI"/>
    <m/>
    <n v="320"/>
    <s v="Novo"/>
    <m/>
    <m/>
    <m/>
    <s v="FUNDIÇÃO"/>
    <x v="0"/>
    <n v="1"/>
    <s v="FUNDIÇÃO MORENO"/>
    <n v="1"/>
    <m/>
    <d v="2026-02-28T00:00:00"/>
    <m/>
    <n v="9"/>
    <s v=""/>
    <m/>
    <m/>
    <s v=""/>
  </r>
  <r>
    <s v="27230-1"/>
    <n v="0"/>
    <n v="0"/>
    <n v="0"/>
    <s v="FUNDIÇÃO MORENO"/>
    <s v="BRAÇO ARTICULAÇÃO - [BROQ CNC] 4° PÇ"/>
    <s v="PC"/>
    <s v="273060-4"/>
    <n v="1"/>
    <x v="7"/>
    <s v="VI"/>
    <m/>
    <n v="320"/>
    <s v="Novo"/>
    <m/>
    <m/>
    <m/>
    <s v="USINAGEM"/>
    <x v="73"/>
    <n v="433"/>
    <s v="MANDRILH. SCHARMANM FB-125 - [433]"/>
    <n v="12"/>
    <m/>
    <d v="2026-06-15T00:00:00"/>
    <m/>
    <n v="25"/>
    <s v=""/>
    <m/>
    <m/>
    <s v=""/>
  </r>
  <r>
    <s v="27230-1"/>
    <n v="0"/>
    <n v="0"/>
    <n v="0"/>
    <s v="FUNDIÇÃO MORENO"/>
    <s v="BRAÇO ARTICULAÇÃO - [BROQ CNC] 4° PÇ"/>
    <s v="PC"/>
    <s v="273060-4"/>
    <n v="1"/>
    <x v="7"/>
    <s v="VI"/>
    <m/>
    <n v="320"/>
    <s v="Novo"/>
    <m/>
    <m/>
    <m/>
    <s v="USINAGEM"/>
    <x v="74"/>
    <n v="433"/>
    <s v="MANDRILH. SCHARMANM FB-125 - [433]"/>
    <n v="12"/>
    <m/>
    <d v="2026-06-15T00:00:00"/>
    <m/>
    <n v="25"/>
    <s v=""/>
    <m/>
    <m/>
    <s v=""/>
  </r>
  <r>
    <s v="27230-1"/>
    <n v="0"/>
    <n v="0"/>
    <n v="0"/>
    <s v="FUNDIÇÃO MORENO"/>
    <s v="BRAÇO ARTICULAÇÃO - [BROQ CNC] 4° PÇ"/>
    <s v="PC"/>
    <s v="273060-4"/>
    <n v="1"/>
    <x v="7"/>
    <s v="VI"/>
    <m/>
    <n v="320"/>
    <s v="Novo"/>
    <m/>
    <m/>
    <m/>
    <s v="USINAGEM"/>
    <x v="20"/>
    <n v="74"/>
    <s v="MONTAGEM (PREPARADOR DE PEÇA)-74"/>
    <n v="2"/>
    <m/>
    <d v="2026-06-08T00:00:00"/>
    <m/>
    <n v="24"/>
    <s v=""/>
    <m/>
    <m/>
    <s v=""/>
  </r>
  <r>
    <s v="27230-1"/>
    <n v="0"/>
    <n v="0"/>
    <n v="0"/>
    <s v="FUNDIÇÃO MORENO"/>
    <s v="BRAÇO ARTICULAÇÃO - [BROQ CNC] 4° PÇ"/>
    <s v="PC"/>
    <s v="273060-4"/>
    <n v="1"/>
    <x v="7"/>
    <s v="VI"/>
    <m/>
    <n v="0"/>
    <s v="Novo"/>
    <m/>
    <m/>
    <m/>
    <s v="EXPEDIÇÃO"/>
    <x v="6"/>
    <n v="2"/>
    <s v="EXPEDIÇÃO"/>
    <n v="1"/>
    <m/>
    <d v="2026-06-01T00:00:00"/>
    <m/>
    <n v="23"/>
    <s v=""/>
    <m/>
    <m/>
    <s v=""/>
  </r>
  <r>
    <s v="27230-1"/>
    <n v="0"/>
    <n v="0"/>
    <n v="0"/>
    <s v="FUNDIÇÃO MORENO"/>
    <s v="BRAÇO ARTICULAÇÃO - [BROQ CNC] 4° PÇ"/>
    <s v="PC"/>
    <s v="273060-4"/>
    <n v="1"/>
    <x v="7"/>
    <s v="VI"/>
    <m/>
    <n v="0"/>
    <s v="Novo"/>
    <m/>
    <m/>
    <m/>
    <s v="FUNDIÇÃO"/>
    <x v="0"/>
    <n v="1"/>
    <s v="FUNDIÇÃO MORENO"/>
    <n v="1"/>
    <m/>
    <d v="2026-02-28T00:00:00"/>
    <d v="2026-02-28T00:00:00"/>
    <n v="9"/>
    <n v="9"/>
    <m/>
    <m/>
    <n v="1"/>
  </r>
  <r>
    <s v="27349-4"/>
    <n v="0"/>
    <n v="0"/>
    <n v="0"/>
    <s v="FUNDIÇÃO MORENO"/>
    <s v="CAIXA DO CABEÇOTE  - [BROQ CNC] 1° PÇ"/>
    <s v="PC"/>
    <s v="273086-1"/>
    <n v="1"/>
    <x v="7"/>
    <s v="VI"/>
    <m/>
    <n v="0"/>
    <s v="Novo"/>
    <m/>
    <m/>
    <m/>
    <s v="USINAGEM"/>
    <x v="73"/>
    <n v="433"/>
    <s v="MANDRILH. SCHARMANM FB-125 - [433]"/>
    <n v="24"/>
    <m/>
    <d v="2026-06-01T00:00:00"/>
    <d v="2026-06-01T00:00:00"/>
    <n v="23"/>
    <n v="20"/>
    <s v="jun"/>
    <s v="2026"/>
    <n v="1"/>
  </r>
  <r>
    <s v="27349-4"/>
    <n v="0"/>
    <n v="0"/>
    <n v="0"/>
    <s v="FUNDIÇÃO MORENO"/>
    <s v="CAIXA DO CABEÇOTE  - [BROQ CNC] 1° PÇ"/>
    <s v="PC"/>
    <s v="273086-1"/>
    <n v="1"/>
    <x v="7"/>
    <s v="VI"/>
    <m/>
    <n v="0"/>
    <s v="Novo"/>
    <m/>
    <m/>
    <m/>
    <s v="USINAGEM"/>
    <x v="74"/>
    <n v="493"/>
    <s v="MAND. TOS WHN(Q) - [493]"/>
    <n v="12"/>
    <m/>
    <d v="2026-06-15T00:00:00"/>
    <m/>
    <n v="25"/>
    <s v=""/>
    <s v="jun"/>
    <s v="2026"/>
    <s v=""/>
  </r>
  <r>
    <s v="27349-4"/>
    <n v="0"/>
    <n v="0"/>
    <n v="0"/>
    <s v="FUNDIÇÃO MORENO"/>
    <s v="CAIXA DO CABEÇOTE  - [BROQ CNC] 1° PÇ"/>
    <s v="PC"/>
    <s v="273086-1"/>
    <n v="1"/>
    <x v="7"/>
    <s v="VI"/>
    <m/>
    <n v="0"/>
    <s v="Novo"/>
    <m/>
    <m/>
    <m/>
    <s v="USINAGEM"/>
    <x v="20"/>
    <n v="74"/>
    <s v="MONTAGEM (PREPARADOR DE PEÇA)-74"/>
    <n v="2"/>
    <m/>
    <d v="2026-06-15T00:00:00"/>
    <m/>
    <n v="25"/>
    <s v=""/>
    <s v="jun"/>
    <s v="2026"/>
    <s v=""/>
  </r>
  <r>
    <s v="27349-4"/>
    <n v="0"/>
    <n v="0"/>
    <n v="0"/>
    <s v="FUNDIÇÃO MORENO"/>
    <s v="CAIXA DO CABEÇOTE  - [BROQ CNC] 1° PÇ"/>
    <s v="PC"/>
    <s v="273086-1"/>
    <n v="1"/>
    <x v="7"/>
    <s v="VI"/>
    <m/>
    <n v="0"/>
    <s v="Novo"/>
    <m/>
    <m/>
    <m/>
    <s v="EXPEDIÇÃO"/>
    <x v="6"/>
    <n v="2"/>
    <s v="EXPEDIÇÃO"/>
    <n v="1"/>
    <m/>
    <d v="2026-06-01T00:00:00"/>
    <m/>
    <n v="23"/>
    <s v=""/>
    <s v="jun"/>
    <s v="2026"/>
    <s v=""/>
  </r>
  <r>
    <s v="27349-5"/>
    <n v="0"/>
    <n v="0"/>
    <n v="0"/>
    <s v="FUNDIÇÃO MORENO"/>
    <s v="CAIXA DO CABEÇOTE  - [BROQ CNC] 1° PÇ"/>
    <s v="PC"/>
    <s v="273086-2"/>
    <n v="1"/>
    <x v="7"/>
    <s v="VI"/>
    <m/>
    <n v="0"/>
    <s v="Novo"/>
    <m/>
    <m/>
    <m/>
    <s v="FUNDIÇÃO"/>
    <x v="0"/>
    <n v="1"/>
    <s v="FUNDIÇÃO MORENO"/>
    <n v="1"/>
    <m/>
    <d v="2026-02-28T00:00:00"/>
    <d v="2026-02-28T00:00:00"/>
    <n v="9"/>
    <n v="9"/>
    <s v="fev"/>
    <s v="2026"/>
    <n v="1"/>
  </r>
  <r>
    <s v="27349-5"/>
    <n v="0"/>
    <n v="0"/>
    <n v="0"/>
    <s v="FUNDIÇÃO MORENO"/>
    <s v="CAIXA DO CABEÇOTE  - [BROQ CNC] 2° PÇ"/>
    <s v="PC"/>
    <s v="273086-2"/>
    <n v="1"/>
    <x v="7"/>
    <s v="VI"/>
    <m/>
    <n v="0"/>
    <s v="Novo"/>
    <m/>
    <m/>
    <m/>
    <s v="USINAGEM"/>
    <x v="73"/>
    <n v="433"/>
    <s v="MANDRILH. SCHARMANM FB-125 - [433]"/>
    <n v="24"/>
    <m/>
    <d v="2026-05-15T00:00:00"/>
    <m/>
    <n v="20"/>
    <n v="20"/>
    <s v="mai"/>
    <s v="2026"/>
    <s v=""/>
  </r>
  <r>
    <s v="27349-5"/>
    <n v="0"/>
    <n v="0"/>
    <n v="0"/>
    <s v="FUNDIÇÃO MORENO"/>
    <s v="CAIXA DO CABEÇOTE  - [BROQ CNC] 2° PÇ"/>
    <s v="PC"/>
    <s v="273086-2"/>
    <n v="1"/>
    <x v="7"/>
    <s v="VI"/>
    <m/>
    <n v="0"/>
    <s v="Novo"/>
    <m/>
    <m/>
    <m/>
    <s v="USINAGEM"/>
    <x v="74"/>
    <n v="493"/>
    <s v="MAND. TOS WHN(Q) - [493]"/>
    <n v="24"/>
    <m/>
    <d v="2026-06-17T00:00:00"/>
    <m/>
    <n v="25"/>
    <s v=""/>
    <s v="jun"/>
    <s v="2026"/>
    <s v=""/>
  </r>
  <r>
    <s v="27349-5"/>
    <n v="0"/>
    <n v="0"/>
    <n v="0"/>
    <s v="FUNDIÇÃO MORENO"/>
    <s v="CAIXA DO CABEÇOTE  - [BROQ CNC] 2° PÇ"/>
    <s v="PC"/>
    <s v="273086-2"/>
    <n v="1"/>
    <x v="7"/>
    <s v="VI"/>
    <m/>
    <n v="0"/>
    <s v="Novo"/>
    <m/>
    <m/>
    <m/>
    <s v="USINAGEM"/>
    <x v="20"/>
    <n v="74"/>
    <s v="MONTAGEM (PREPARADOR DE PEÇA)-74"/>
    <n v="2"/>
    <m/>
    <d v="2026-06-08T00:00:00"/>
    <m/>
    <n v="24"/>
    <s v=""/>
    <s v="jun"/>
    <s v="2026"/>
    <s v=""/>
  </r>
  <r>
    <s v="27349-5"/>
    <n v="0"/>
    <n v="0"/>
    <n v="0"/>
    <s v="FUNDIÇÃO MORENO"/>
    <s v="CAIXA DO CABEÇOTE  - [BROQ CNC] 2° PÇ"/>
    <s v="PC"/>
    <s v="273086-2"/>
    <n v="1"/>
    <x v="7"/>
    <s v="VI"/>
    <m/>
    <n v="0"/>
    <s v="Novo"/>
    <m/>
    <m/>
    <m/>
    <s v="EXPEDIÇÃO"/>
    <x v="6"/>
    <n v="2"/>
    <s v="EXPEDIÇÃO"/>
    <n v="1"/>
    <m/>
    <d v="2026-06-01T00:00:00"/>
    <m/>
    <n v="23"/>
    <s v=""/>
    <s v="jun"/>
    <s v="2026"/>
    <s v=""/>
  </r>
  <r>
    <s v="27349-6"/>
    <n v="0"/>
    <n v="0"/>
    <n v="0"/>
    <s v="FUNDIÇÃO MORENO"/>
    <s v="TAMPA DO CABEÇOTE  - [BROQ CNC] 1° PÇ"/>
    <s v="PC"/>
    <s v="273087-1"/>
    <n v="1"/>
    <x v="7"/>
    <s v="VI"/>
    <m/>
    <n v="0"/>
    <s v="Novo"/>
    <m/>
    <m/>
    <m/>
    <s v="FUNDIÇÃO"/>
    <x v="0"/>
    <n v="1"/>
    <s v="FUNDIÇÃO MORENO"/>
    <n v="1"/>
    <m/>
    <d v="2026-02-22T00:00:00"/>
    <d v="2026-02-22T00:00:00"/>
    <n v="8"/>
    <n v="8"/>
    <s v="fev"/>
    <s v="2026"/>
    <n v="1"/>
  </r>
  <r>
    <s v="27349-6"/>
    <n v="0"/>
    <n v="0"/>
    <n v="0"/>
    <s v="FUNDIÇÃO MORENO"/>
    <s v="TAMPA DO CABEÇOTE  - [BROQ CNC] 1° PÇ"/>
    <s v="PC"/>
    <s v="273087-1"/>
    <n v="1"/>
    <x v="7"/>
    <s v="VI"/>
    <m/>
    <n v="0"/>
    <s v="Novo"/>
    <m/>
    <m/>
    <m/>
    <s v="USINAGEM"/>
    <x v="73"/>
    <n v="610"/>
    <s v="FRESADORA HEYLIGENTASDE - [610]"/>
    <n v="24"/>
    <m/>
    <d v="2026-05-19T00:00:00"/>
    <d v="2026-05-19T00:00:00"/>
    <n v="21"/>
    <n v="21"/>
    <s v="mai"/>
    <s v="2026"/>
    <n v="1"/>
  </r>
  <r>
    <s v="27349-6"/>
    <n v="0"/>
    <n v="0"/>
    <n v="0"/>
    <s v="FUNDIÇÃO MORENO"/>
    <s v="TAMPA DO CABEÇOTE  - [BROQ CNC] 1° PÇ"/>
    <s v="PC"/>
    <s v="273087-1"/>
    <n v="1"/>
    <x v="7"/>
    <s v="VI"/>
    <m/>
    <n v="0"/>
    <s v="Novo"/>
    <m/>
    <m/>
    <m/>
    <s v="USINAGEM"/>
    <x v="74"/>
    <n v="610"/>
    <s v="FRESADORA HEYLIGENTASDE - [610]"/>
    <n v="24"/>
    <m/>
    <d v="2026-05-23T00:00:00"/>
    <d v="2026-05-23T00:00:00"/>
    <n v="21"/>
    <n v="21"/>
    <s v="mai"/>
    <s v="2026"/>
    <n v="1"/>
  </r>
  <r>
    <s v="27349-6"/>
    <n v="0"/>
    <n v="0"/>
    <n v="0"/>
    <s v="FUNDIÇÃO MORENO"/>
    <s v="TAMPA DO CABEÇOTE  - [BROQ CNC] 1° PÇ"/>
    <s v="PC"/>
    <s v="273087-1"/>
    <n v="1"/>
    <x v="7"/>
    <s v="VI"/>
    <m/>
    <n v="0"/>
    <s v="Novo"/>
    <m/>
    <m/>
    <m/>
    <s v="USINAGEM"/>
    <x v="20"/>
    <n v="74"/>
    <s v="MONTAGEM (PREPARADOR DE PEÇA)-74"/>
    <n v="2"/>
    <m/>
    <d v="2026-05-23T00:00:00"/>
    <d v="2026-05-23T00:00:00"/>
    <n v="21"/>
    <n v="21"/>
    <s v="mai"/>
    <s v="2026"/>
    <n v="1"/>
  </r>
  <r>
    <s v="27349-6"/>
    <n v="0"/>
    <n v="0"/>
    <n v="0"/>
    <s v="FUNDIÇÃO MORENO"/>
    <s v="TAMPA DO CABEÇOTE  - [BROQ CNC] 1° PÇ"/>
    <s v="PC"/>
    <s v="273087-1"/>
    <n v="1"/>
    <x v="7"/>
    <s v="VI"/>
    <m/>
    <n v="0"/>
    <s v="Novo"/>
    <m/>
    <m/>
    <m/>
    <s v="EXPEDIÇÃO"/>
    <x v="6"/>
    <n v="2"/>
    <s v="EXPEDIÇÃO"/>
    <n v="1"/>
    <m/>
    <d v="2026-06-01T00:00:00"/>
    <d v="2026-06-01T00:00:00"/>
    <n v="23"/>
    <n v="23"/>
    <s v="jun"/>
    <s v="2026"/>
    <n v="1"/>
  </r>
  <r>
    <s v="27349-7"/>
    <n v="0"/>
    <n v="0"/>
    <n v="0"/>
    <s v="FUNDIÇÃO MORENO"/>
    <s v="TAMPA DO CABEÇOTE  - [BROQ CNC] 1° PÇ"/>
    <s v="PC"/>
    <s v="273087-2"/>
    <n v="1"/>
    <x v="7"/>
    <s v="VI"/>
    <m/>
    <n v="0"/>
    <s v="Novo"/>
    <m/>
    <m/>
    <m/>
    <s v="FUNDIÇÃO"/>
    <x v="0"/>
    <n v="1"/>
    <s v="FUNDIÇÃO MORENO"/>
    <n v="1"/>
    <m/>
    <d v="2026-02-22T00:00:00"/>
    <d v="2026-02-22T00:00:00"/>
    <n v="8"/>
    <n v="8"/>
    <s v="fev"/>
    <s v="2026"/>
    <n v="1"/>
  </r>
  <r>
    <s v="27349-7"/>
    <n v="0"/>
    <n v="0"/>
    <n v="0"/>
    <s v="FUNDIÇÃO MORENO"/>
    <s v="TAMPA DO CABEÇOTE  - [BROQ CNC] 2° PÇ"/>
    <s v="PC"/>
    <s v="273087-2"/>
    <n v="1"/>
    <x v="7"/>
    <s v="VI"/>
    <m/>
    <n v="0"/>
    <s v="Novo"/>
    <m/>
    <m/>
    <m/>
    <s v="USINAGEM"/>
    <x v="73"/>
    <n v="610"/>
    <s v="FRESADORA HEYLIGENTASDE - [610]"/>
    <n v="24"/>
    <m/>
    <d v="2026-05-19T00:00:00"/>
    <d v="2026-05-19T00:00:00"/>
    <n v="21"/>
    <n v="21"/>
    <s v="mai"/>
    <s v="2026"/>
    <n v="1"/>
  </r>
  <r>
    <s v="27349-7"/>
    <n v="0"/>
    <n v="0"/>
    <n v="0"/>
    <s v="FUNDIÇÃO MORENO"/>
    <s v="TAMPA DO CABEÇOTE  - [BROQ CNC] 2° PÇ"/>
    <s v="PC"/>
    <s v="273087-2"/>
    <n v="1"/>
    <x v="7"/>
    <s v="VI"/>
    <m/>
    <n v="0"/>
    <s v="Novo"/>
    <m/>
    <m/>
    <m/>
    <s v="USINAGEM"/>
    <x v="74"/>
    <n v="610"/>
    <s v="FRESADORA HEYLIGENTASDE - [610]"/>
    <n v="24"/>
    <m/>
    <d v="2026-05-23T00:00:00"/>
    <d v="2026-05-23T00:00:00"/>
    <n v="21"/>
    <n v="21"/>
    <s v="mai"/>
    <s v="2026"/>
    <n v="1"/>
  </r>
  <r>
    <s v="27349-7"/>
    <n v="0"/>
    <n v="0"/>
    <n v="0"/>
    <s v="FUNDIÇÃO MORENO"/>
    <s v="TAMPA DO CABEÇOTE  - [BROQ CNC] 2° PÇ"/>
    <s v="PC"/>
    <s v="273087-2"/>
    <n v="1"/>
    <x v="7"/>
    <s v="VI"/>
    <m/>
    <n v="0"/>
    <s v="Novo"/>
    <m/>
    <m/>
    <m/>
    <s v="USINAGEM"/>
    <x v="20"/>
    <n v="74"/>
    <s v="MONTAGEM (PREPARADOR DE PEÇA)-74"/>
    <n v="2"/>
    <m/>
    <d v="2026-05-23T00:00:00"/>
    <d v="2026-05-23T00:00:00"/>
    <n v="21"/>
    <n v="21"/>
    <s v="mai"/>
    <s v="2026"/>
    <n v="1"/>
  </r>
  <r>
    <s v="27349-7"/>
    <n v="0"/>
    <n v="0"/>
    <n v="0"/>
    <s v="FUNDIÇÃO MORENO"/>
    <s v="TAMPA DO CABEÇOTE  - [BROQ CNC] 2° PÇ"/>
    <s v="PC"/>
    <s v="273087-2"/>
    <n v="1"/>
    <x v="7"/>
    <s v="VI"/>
    <m/>
    <n v="0"/>
    <s v="Novo"/>
    <m/>
    <m/>
    <m/>
    <s v="EXPEDIÇÃO"/>
    <x v="6"/>
    <n v="2"/>
    <s v="EXPEDIÇÃO"/>
    <n v="1"/>
    <m/>
    <d v="2026-06-01T00:00:00"/>
    <d v="2026-06-01T00:00:00"/>
    <n v="23"/>
    <n v="23"/>
    <s v="jun"/>
    <s v="2026"/>
    <n v="1"/>
  </r>
  <r>
    <s v="27349-8"/>
    <n v="0"/>
    <n v="0"/>
    <n v="0"/>
    <s v="FUNDIÇÃO MORENO"/>
    <s v="CORPO DA MESA LONGITUDTNAL  - [BROQ CNC] 1° PÇ"/>
    <s v="PC"/>
    <s v="273088-1"/>
    <n v="1"/>
    <x v="7"/>
    <s v="VI"/>
    <m/>
    <n v="0"/>
    <s v="Novo"/>
    <m/>
    <m/>
    <m/>
    <s v="FUNDIÇÃO"/>
    <x v="0"/>
    <n v="1"/>
    <s v="FUNDIÇÃO MORENO"/>
    <n v="1"/>
    <m/>
    <d v="2026-02-22T00:00:00"/>
    <d v="2026-02-22T00:00:00"/>
    <n v="8"/>
    <n v="8"/>
    <s v="fev"/>
    <s v="2026"/>
    <n v="1"/>
  </r>
  <r>
    <s v="27349-8"/>
    <n v="0"/>
    <n v="0"/>
    <n v="0"/>
    <s v="FUNDIÇÃO MORENO"/>
    <s v="CORPO DA MESA LONGITUDTNAL  - [BROQ CNC] 1° PÇ"/>
    <s v="PC"/>
    <s v="273088-1"/>
    <n v="1"/>
    <x v="7"/>
    <s v="VI"/>
    <m/>
    <n v="0"/>
    <s v="Novo"/>
    <m/>
    <m/>
    <m/>
    <s v="USINAGEM"/>
    <x v="73"/>
    <n v="433"/>
    <s v="MANDRILH. SCHARMANM FB-125 - [433]"/>
    <n v="24"/>
    <m/>
    <d v="2026-05-18T00:00:00"/>
    <m/>
    <n v="21"/>
    <s v=""/>
    <s v="mai"/>
    <s v="2026"/>
    <s v=""/>
  </r>
  <r>
    <s v="27349-8"/>
    <n v="0"/>
    <n v="0"/>
    <n v="0"/>
    <s v="FUNDIÇÃO MORENO"/>
    <s v="CORPO DA MESA LONGITUDTNAL  - [BROQ CNC] 1° PÇ"/>
    <s v="PC"/>
    <s v="273088-1"/>
    <n v="1"/>
    <x v="7"/>
    <s v="VI"/>
    <m/>
    <n v="0"/>
    <s v="Novo"/>
    <m/>
    <m/>
    <m/>
    <s v="USINAGEM"/>
    <x v="74"/>
    <n v="493"/>
    <s v="MAND. TOS WHN(Q) - [493]"/>
    <n v="24"/>
    <m/>
    <d v="2026-05-20T00:00:00"/>
    <m/>
    <n v="21"/>
    <s v=""/>
    <s v="mai"/>
    <s v="2026"/>
    <s v=""/>
  </r>
  <r>
    <s v="27349-8"/>
    <n v="0"/>
    <n v="0"/>
    <n v="0"/>
    <s v="FUNDIÇÃO MORENO"/>
    <s v="CORPO DA MESA LONGITUDTNAL  - [BROQ CNC] 1° PÇ"/>
    <s v="PC"/>
    <s v="273088-1"/>
    <n v="1"/>
    <x v="7"/>
    <s v="VI"/>
    <m/>
    <n v="0"/>
    <s v="Novo"/>
    <m/>
    <m/>
    <m/>
    <s v="USINAGEM"/>
    <x v="20"/>
    <n v="74"/>
    <s v="MONTAGEM (PREPARADOR DE PEÇA)-74"/>
    <n v="2"/>
    <m/>
    <d v="2026-05-29T00:00:00"/>
    <m/>
    <n v="22"/>
    <s v=""/>
    <s v="mai"/>
    <s v="2026"/>
    <s v=""/>
  </r>
  <r>
    <s v="27349-8"/>
    <n v="0"/>
    <n v="0"/>
    <n v="0"/>
    <s v="FUNDIÇÃO MORENO"/>
    <s v="CORPO DA MESA LONGITUDTNAL  - [BROQ CNC] 1° PÇ"/>
    <s v="PC"/>
    <s v="273088-1"/>
    <n v="1"/>
    <x v="7"/>
    <s v="VI"/>
    <m/>
    <n v="0"/>
    <s v="Novo"/>
    <m/>
    <m/>
    <m/>
    <s v="EXPEDIÇÃO"/>
    <x v="6"/>
    <n v="2"/>
    <s v="EXPEDIÇÃO"/>
    <n v="1"/>
    <m/>
    <d v="2026-05-29T00:00:00"/>
    <m/>
    <n v="22"/>
    <s v=""/>
    <s v="mai"/>
    <s v="2026"/>
    <s v=""/>
  </r>
  <r>
    <s v="27349-9"/>
    <n v="0"/>
    <n v="0"/>
    <n v="0"/>
    <s v="FUNDIÇÃO MORENO"/>
    <s v="CORPO DA MESA LONGITUDTNAL  - [BROQ CNC] 2° PÇ"/>
    <s v="PC"/>
    <s v="273088-2"/>
    <n v="1"/>
    <x v="7"/>
    <s v="VI"/>
    <m/>
    <n v="0"/>
    <s v="Novo"/>
    <m/>
    <m/>
    <m/>
    <s v="FUNDIÇÃO"/>
    <x v="0"/>
    <n v="1"/>
    <s v="FUNDIÇÃO MORENO"/>
    <n v="1"/>
    <m/>
    <d v="2026-02-22T00:00:00"/>
    <d v="2026-02-22T00:00:00"/>
    <n v="8"/>
    <n v="8"/>
    <s v="fev"/>
    <s v="2026"/>
    <n v="1"/>
  </r>
  <r>
    <s v="27349-9"/>
    <n v="0"/>
    <n v="0"/>
    <n v="0"/>
    <s v="FUNDIÇÃO MORENO"/>
    <s v="CORPO DA MESA LONGITUDTNAL  - [BROQ CNC] 2° PÇ"/>
    <s v="PC"/>
    <s v="273088-2"/>
    <n v="1"/>
    <x v="7"/>
    <s v="VI"/>
    <m/>
    <n v="0"/>
    <s v="Novo"/>
    <m/>
    <m/>
    <m/>
    <s v="USINAGEM"/>
    <x v="73"/>
    <n v="433"/>
    <s v="MANDRILH. SCHARMANM FB-125 - [433]"/>
    <n v="24"/>
    <m/>
    <d v="2026-05-15T00:00:00"/>
    <m/>
    <n v="20"/>
    <s v=""/>
    <s v="mai"/>
    <s v="2026"/>
    <s v=""/>
  </r>
  <r>
    <s v="27349-9"/>
    <n v="0"/>
    <n v="0"/>
    <n v="0"/>
    <s v="FUNDIÇÃO MORENO"/>
    <s v="CORPO DA MESA LONGITUDTNAL  - [BROQ CNC] 2° PÇ"/>
    <s v="PC"/>
    <s v="273088-2"/>
    <n v="1"/>
    <x v="7"/>
    <s v="VI"/>
    <m/>
    <n v="292"/>
    <s v="Novo"/>
    <m/>
    <m/>
    <m/>
    <s v="USINAGEM"/>
    <x v="74"/>
    <n v="493"/>
    <s v="MAND. TOS WHN(Q) - [493]"/>
    <n v="24"/>
    <m/>
    <d v="2026-05-18T00:00:00"/>
    <m/>
    <n v="21"/>
    <s v=""/>
    <s v="mai"/>
    <s v="2026"/>
    <s v=""/>
  </r>
  <r>
    <s v="27349-9"/>
    <n v="0"/>
    <n v="0"/>
    <n v="0"/>
    <s v="FUNDIÇÃO MORENO"/>
    <s v="CORPO DA MESA LONGITUDTNAL  - [BROQ CNC] 2° PÇ"/>
    <s v="PC"/>
    <s v="273088-2"/>
    <n v="1"/>
    <x v="7"/>
    <s v="VI"/>
    <m/>
    <n v="292"/>
    <s v="Novo"/>
    <m/>
    <m/>
    <m/>
    <s v="USINAGEM"/>
    <x v="20"/>
    <n v="74"/>
    <s v="MONTAGEM (PREPARADOR DE PEÇA)-74"/>
    <n v="2"/>
    <m/>
    <d v="2026-05-24T00:00:00"/>
    <m/>
    <n v="21"/>
    <s v=""/>
    <s v="mai"/>
    <s v="2026"/>
    <s v=""/>
  </r>
  <r>
    <s v="27349-9"/>
    <n v="0"/>
    <n v="0"/>
    <n v="0"/>
    <s v="FUNDIÇÃO MORENO"/>
    <s v="CORPO DA MESA LONGITUDTNAL  - [BROQ CNC] 2° PÇ"/>
    <s v="PC"/>
    <s v="273088-2"/>
    <n v="1"/>
    <x v="7"/>
    <s v="VI"/>
    <m/>
    <n v="292"/>
    <s v="Novo"/>
    <m/>
    <m/>
    <m/>
    <s v="EXPEDIÇÃO"/>
    <x v="6"/>
    <n v="2"/>
    <s v="EXPEDIÇÃO"/>
    <n v="1"/>
    <m/>
    <d v="2026-05-29T00:00:00"/>
    <m/>
    <n v="22"/>
    <s v=""/>
    <s v="mai"/>
    <s v="2026"/>
    <s v=""/>
  </r>
  <r>
    <s v="27498-2"/>
    <m/>
    <m/>
    <m/>
    <s v="SANDVIK VESPASIANO"/>
    <s v="CONE DA MANTA CH660"/>
    <s v="PC"/>
    <s v="864028-16"/>
    <n v="1"/>
    <x v="4"/>
    <s v="VI"/>
    <m/>
    <n v="292"/>
    <s v="Novo"/>
    <m/>
    <m/>
    <m/>
    <s v="FUNDIÇÃO"/>
    <x v="0"/>
    <n v="1"/>
    <s v="FUNDIÇÃO MORENO"/>
    <n v="1"/>
    <m/>
    <d v="2026-05-16T00:00:00"/>
    <d v="2026-05-18T00:00:00"/>
    <n v="20"/>
    <n v="21"/>
    <s v="mai"/>
    <s v="2026"/>
    <n v="1"/>
  </r>
  <r>
    <s v="27498-2"/>
    <m/>
    <m/>
    <m/>
    <s v="SANDVIK VESPASIANO"/>
    <s v="CONE DA MANTA CH660"/>
    <s v="PC"/>
    <s v="864028-16"/>
    <n v="1"/>
    <x v="4"/>
    <s v="VI"/>
    <m/>
    <n v="321"/>
    <s v="Novo"/>
    <m/>
    <m/>
    <m/>
    <s v="USINAGEM"/>
    <x v="33"/>
    <n v="395"/>
    <s v="TORNO VERT. SCHIESS KZ-200   2000 - [395]"/>
    <n v="22"/>
    <m/>
    <d v="2026-05-18T00:00:00"/>
    <d v="2026-05-18T00:00:00"/>
    <n v="21"/>
    <n v="21"/>
    <s v="mai"/>
    <s v="2026"/>
    <n v="1"/>
  </r>
  <r>
    <s v="27498-2"/>
    <m/>
    <m/>
    <m/>
    <s v="SANDVIK VESPASIANO"/>
    <s v="CONE DA MANTA CH660"/>
    <s v="PC"/>
    <s v="864028-16"/>
    <n v="1"/>
    <x v="4"/>
    <s v="VI"/>
    <m/>
    <n v="321"/>
    <s v="Novo"/>
    <m/>
    <m/>
    <m/>
    <s v="USINAGEM"/>
    <x v="75"/>
    <n v="118"/>
    <s v="TORNO HORIZ. ZERBST FICHER TP-4000 - [118]"/>
    <n v="11.75"/>
    <m/>
    <d v="2026-05-18T00:00:00"/>
    <d v="2026-05-18T00:00:00"/>
    <n v="21"/>
    <n v="21"/>
    <s v="mai"/>
    <s v="2026"/>
    <n v="1"/>
  </r>
  <r>
    <s v="27498-2"/>
    <m/>
    <m/>
    <m/>
    <s v="SANDVIK VESPASIANO"/>
    <s v="CONE DA MANTA CH660"/>
    <s v="PC"/>
    <s v="864028-16"/>
    <n v="1"/>
    <x v="4"/>
    <s v="VI"/>
    <m/>
    <n v="321"/>
    <s v="Novo"/>
    <m/>
    <m/>
    <m/>
    <s v="USINAGEM"/>
    <x v="38"/>
    <n v="74"/>
    <s v="MONTAGEM (PREPARADOR DE PEÇA)-74"/>
    <n v="3"/>
    <m/>
    <d v="2026-05-18T00:00:00"/>
    <d v="2026-05-18T00:00:00"/>
    <n v="21"/>
    <n v="21"/>
    <s v="mai"/>
    <s v="2026"/>
    <n v="1"/>
  </r>
  <r>
    <s v="27498-2"/>
    <m/>
    <m/>
    <m/>
    <s v="SANDVIK VESPASIANO"/>
    <s v="CONE DA MANTA CH660"/>
    <s v="PC"/>
    <s v="864028-16"/>
    <n v="1"/>
    <x v="4"/>
    <s v="VI"/>
    <m/>
    <n v="321"/>
    <s v="Novo"/>
    <m/>
    <m/>
    <m/>
    <s v="EXPEDIÇÃO"/>
    <x v="6"/>
    <n v="2"/>
    <s v="EXPEDIÇÃO"/>
    <n v="1"/>
    <m/>
    <d v="2026-06-08T00:00:00"/>
    <d v="2026-05-18T00:00:00"/>
    <n v="24"/>
    <n v="21"/>
    <s v="jun"/>
    <s v="2026"/>
    <n v="1"/>
  </r>
  <r>
    <s v="27474-1"/>
    <m/>
    <m/>
    <m/>
    <s v="SUPERIOR"/>
    <s v="REVESTIMENTO DO BOJO P300 FUND. C/ USIN (50-3P18B004)"/>
    <s v="PC"/>
    <s v="1425039-0"/>
    <n v="1"/>
    <x v="4"/>
    <s v="VI"/>
    <m/>
    <n v="293"/>
    <s v="Novo"/>
    <m/>
    <m/>
    <m/>
    <s v="FUNDIÇÃO"/>
    <x v="0"/>
    <n v="1"/>
    <s v="FUNDIÇÃO MORENO"/>
    <n v="1"/>
    <m/>
    <d v="2026-05-16T00:00:00"/>
    <m/>
    <n v="20"/>
    <s v=""/>
    <s v="mai"/>
    <s v="2026"/>
    <s v=""/>
  </r>
  <r>
    <s v="27474-1"/>
    <m/>
    <m/>
    <m/>
    <s v="SUPERIOR"/>
    <s v="REVESTIMENTO DO BOJO P300 FUND. C/ USIN (50-3P18B004)"/>
    <s v="PC"/>
    <s v="1425039-0"/>
    <n v="1"/>
    <x v="4"/>
    <s v="VI"/>
    <m/>
    <n v="293"/>
    <s v="Novo"/>
    <m/>
    <m/>
    <m/>
    <s v="USINAGEM"/>
    <x v="33"/>
    <n v="395"/>
    <s v="TORNO VERT. SCHIESS KZ-200   2000 - [395]"/>
    <n v="22"/>
    <m/>
    <d v="2026-06-01T00:00:00"/>
    <m/>
    <n v="23"/>
    <s v=""/>
    <s v="jun"/>
    <s v="2026"/>
    <s v=""/>
  </r>
  <r>
    <s v="27474-1"/>
    <m/>
    <m/>
    <m/>
    <s v="SUPERIOR"/>
    <s v="REVESTIMENTO DO BOJO P300 FUND. C/ USIN (50-3P18B004)"/>
    <s v="PC"/>
    <s v="1425039-0"/>
    <n v="1"/>
    <x v="4"/>
    <s v="VI"/>
    <m/>
    <n v="293"/>
    <s v="Novo"/>
    <m/>
    <m/>
    <m/>
    <s v="USINAGEM"/>
    <x v="75"/>
    <n v="118"/>
    <s v="TORNO HORIZ. ZERBST FICHER TP-4000 - [118]"/>
    <n v="11.75"/>
    <m/>
    <d v="2026-06-01T00:00:00"/>
    <m/>
    <n v="23"/>
    <s v=""/>
    <s v="jun"/>
    <s v="2026"/>
    <s v=""/>
  </r>
  <r>
    <s v="27474-1"/>
    <m/>
    <m/>
    <m/>
    <s v="SUPERIOR"/>
    <s v="REVESTIMENTO DO BOJO P300 FUND. C/ USIN (50-3P18B004)"/>
    <s v="PC"/>
    <s v="1425039-0"/>
    <n v="1"/>
    <x v="4"/>
    <s v="VI"/>
    <m/>
    <n v="293"/>
    <s v="Novo"/>
    <m/>
    <m/>
    <m/>
    <s v="USINAGEM"/>
    <x v="38"/>
    <n v="74"/>
    <s v="MONTAGEM (PREPARADOR DE PEÇA)-74"/>
    <n v="3"/>
    <m/>
    <d v="2026-06-01T00:00:00"/>
    <m/>
    <n v="23"/>
    <s v=""/>
    <s v="jun"/>
    <s v="2026"/>
    <s v=""/>
  </r>
  <r>
    <s v="27474-1"/>
    <m/>
    <m/>
    <m/>
    <s v="SUPERIOR"/>
    <s v="REVESTIMENTO DO BOJO P300 FUND. C/ USIN (50-3P18B004)"/>
    <s v="PC"/>
    <s v="1425039-0"/>
    <n v="1"/>
    <x v="4"/>
    <s v="VI"/>
    <m/>
    <n v="294"/>
    <s v="Novo"/>
    <m/>
    <m/>
    <m/>
    <s v="EXPEDIÇÃO"/>
    <x v="6"/>
    <n v="2"/>
    <s v="EXPEDIÇÃO"/>
    <n v="1"/>
    <m/>
    <d v="2026-06-30T00:00:00"/>
    <m/>
    <n v="27"/>
    <s v=""/>
    <s v="jun"/>
    <s v="2026"/>
    <s v=""/>
  </r>
  <r>
    <s v="27506-1"/>
    <m/>
    <m/>
    <m/>
    <s v="SUPERIOR"/>
    <s v="REVESTIMENTO DO BOJO P300 FUND. C/ USIN."/>
    <s v="PC"/>
    <s v="1425031-0"/>
    <n v="1"/>
    <x v="5"/>
    <s v="VI"/>
    <m/>
    <n v="294"/>
    <s v="Novo"/>
    <m/>
    <m/>
    <m/>
    <s v="FUNDIÇÃO"/>
    <x v="0"/>
    <n v="1"/>
    <s v="FUNDIÇÃO MORENO"/>
    <n v="1"/>
    <m/>
    <d v="2026-05-31T00:00:00"/>
    <d v="2026-05-31T00:00:00"/>
    <n v="22"/>
    <n v="22"/>
    <s v="mai"/>
    <s v="2026"/>
    <n v="1"/>
  </r>
  <r>
    <s v="27506-1"/>
    <m/>
    <m/>
    <m/>
    <s v="SUPERIOR"/>
    <s v="REVESTIMENTO DO BOJO P300 FUND. C/ USIN."/>
    <s v="PC"/>
    <s v="1425031-0"/>
    <n v="1"/>
    <x v="5"/>
    <s v="VI"/>
    <m/>
    <n v="294"/>
    <s v="Novo"/>
    <m/>
    <m/>
    <m/>
    <s v="USINAGEM"/>
    <x v="21"/>
    <n v="395"/>
    <s v="TORNO VERT. SCHIESS KZ-200   2000 - [395]"/>
    <n v="7"/>
    <m/>
    <d v="2026-06-08T00:00:00"/>
    <d v="2026-05-31T00:00:00"/>
    <n v="24"/>
    <n v="22"/>
    <s v="jun"/>
    <s v="2026"/>
    <n v="1"/>
  </r>
  <r>
    <s v="27506-1"/>
    <m/>
    <m/>
    <m/>
    <s v="SUPERIOR"/>
    <s v="REVESTIMENTO DO BOJO P300 FUND. C/ USIN."/>
    <s v="PC"/>
    <s v="1425031-0"/>
    <n v="1"/>
    <x v="5"/>
    <s v="VI"/>
    <m/>
    <n v="294"/>
    <s v="Novo"/>
    <m/>
    <m/>
    <m/>
    <s v="USINAGEM"/>
    <x v="20"/>
    <n v="74"/>
    <s v="MONTAGEM (PREPARADOR DE PEÇA)-74"/>
    <n v="0.41666666666666669"/>
    <m/>
    <d v="2026-06-09T00:00:00"/>
    <d v="2026-05-31T00:00:00"/>
    <n v="24"/>
    <n v="22"/>
    <s v="jun"/>
    <s v="2026"/>
    <n v="1"/>
  </r>
  <r>
    <s v="27506-1"/>
    <m/>
    <m/>
    <m/>
    <s v="SUPERIOR"/>
    <s v="REVESTIMENTO DO BOJO P300 FUND. C/ USIN."/>
    <s v="PC"/>
    <s v="1425031-0"/>
    <n v="1"/>
    <x v="5"/>
    <s v="VI"/>
    <m/>
    <n v="295"/>
    <s v="Novo"/>
    <m/>
    <m/>
    <m/>
    <s v="EXPEDIÇÃO"/>
    <x v="6"/>
    <n v="2"/>
    <s v="EXPEDIÇÃO"/>
    <n v="1"/>
    <m/>
    <d v="2026-06-15T00:00:00"/>
    <d v="2026-05-31T00:00:00"/>
    <n v="25"/>
    <n v="22"/>
    <s v="jun"/>
    <s v="2026"/>
    <n v="1"/>
  </r>
  <r>
    <s v="27506-1"/>
    <m/>
    <m/>
    <m/>
    <s v="SUPERIOR"/>
    <s v="REVESTIMENTO DO BOJO P300 FUND. C/ USIN."/>
    <s v="PC"/>
    <s v="1425031-0"/>
    <n v="1"/>
    <x v="5"/>
    <s v="VI"/>
    <m/>
    <n v="295"/>
    <s v="Novo"/>
    <m/>
    <m/>
    <m/>
    <s v="FUNDIÇÃO"/>
    <x v="0"/>
    <n v="1"/>
    <s v="FUNDIÇÃO MORENO"/>
    <n v="1"/>
    <m/>
    <d v="2026-05-31T00:00:00"/>
    <d v="2026-05-31T00:00:00"/>
    <n v="22"/>
    <n v="22"/>
    <s v="mai"/>
    <s v="2026"/>
    <n v="1"/>
  </r>
  <r>
    <s v="27506-2"/>
    <m/>
    <m/>
    <m/>
    <s v="SUPERIOR"/>
    <s v="REVESTIMENTO DO BOJO P300 FUND. C/ USIN."/>
    <s v="PC"/>
    <s v="1425031-1"/>
    <n v="1"/>
    <x v="5"/>
    <s v="VI"/>
    <m/>
    <n v="295"/>
    <s v="Novo"/>
    <m/>
    <m/>
    <m/>
    <s v="USINAGEM"/>
    <x v="21"/>
    <n v="395"/>
    <s v="TORNO VERT. SCHIESS KZ-200   2000 - [395]"/>
    <n v="7"/>
    <m/>
    <d v="2026-06-08T00:00:00"/>
    <d v="2026-05-31T00:00:00"/>
    <n v="24"/>
    <n v="22"/>
    <s v="jun"/>
    <s v="2026"/>
    <n v="1"/>
  </r>
  <r>
    <s v="27506-2"/>
    <m/>
    <m/>
    <m/>
    <s v="SUPERIOR"/>
    <s v="REVESTIMENTO DO BOJO P300 FUND. C/ USIN."/>
    <s v="PC"/>
    <s v="1425031-1"/>
    <n v="1"/>
    <x v="5"/>
    <s v="VI"/>
    <m/>
    <n v="295"/>
    <s v="Novo"/>
    <m/>
    <m/>
    <m/>
    <s v="USINAGEM"/>
    <x v="20"/>
    <n v="74"/>
    <s v="MONTAGEM (PREPARADOR DE PEÇA)-74"/>
    <n v="0.41666666666666669"/>
    <m/>
    <d v="2026-06-09T00:00:00"/>
    <d v="2026-05-31T00:00:00"/>
    <n v="24"/>
    <n v="22"/>
    <s v="jun"/>
    <s v="2026"/>
    <n v="1"/>
  </r>
  <r>
    <s v="27506-2"/>
    <m/>
    <m/>
    <m/>
    <s v="SUPERIOR"/>
    <s v="REVESTIMENTO DO BOJO P300 FUND. C/ USIN."/>
    <s v="PC"/>
    <s v="1425031-1"/>
    <n v="1"/>
    <x v="5"/>
    <s v="VI"/>
    <m/>
    <n v="296"/>
    <s v="Novo"/>
    <m/>
    <m/>
    <m/>
    <s v="EXPEDIÇÃO"/>
    <x v="6"/>
    <n v="2"/>
    <s v="EXPEDIÇÃO"/>
    <n v="1"/>
    <m/>
    <d v="2026-06-15T00:00:00"/>
    <d v="2026-05-31T00:00:00"/>
    <n v="25"/>
    <n v="22"/>
    <s v="jun"/>
    <s v="2026"/>
    <n v="1"/>
  </r>
  <r>
    <s v="27506-2"/>
    <m/>
    <m/>
    <m/>
    <s v="SUPERIOR"/>
    <s v="REVESTIMENTO DO BOJO P300 FUND. C/ USIN."/>
    <s v="PC"/>
    <s v="1425031-1"/>
    <n v="1"/>
    <x v="5"/>
    <s v="VI"/>
    <m/>
    <n v="296"/>
    <s v="Novo"/>
    <m/>
    <m/>
    <m/>
    <s v="FUNDIÇÃO"/>
    <x v="0"/>
    <n v="1"/>
    <s v="FUNDIÇÃO MORENO"/>
    <n v="1"/>
    <m/>
    <d v="2026-05-31T00:00:00"/>
    <d v="2026-05-31T00:00:00"/>
    <n v="22"/>
    <n v="22"/>
    <s v="mai"/>
    <s v="2026"/>
    <n v="1"/>
  </r>
  <r>
    <s v="27506-2"/>
    <m/>
    <m/>
    <m/>
    <s v="SUPERIOR"/>
    <s v="REVESTIMENTO DO BOJO P300 FUND. C/ USIN."/>
    <s v="PC"/>
    <s v="1425031-1"/>
    <n v="1"/>
    <x v="5"/>
    <s v="VI"/>
    <m/>
    <n v="296"/>
    <s v="Novo"/>
    <m/>
    <m/>
    <m/>
    <s v="USINAGEM"/>
    <x v="21"/>
    <n v="395"/>
    <s v="TORNO VERT. SCHIESS KZ-200   2000 - [395]"/>
    <n v="7"/>
    <m/>
    <d v="2026-06-08T00:00:00"/>
    <d v="2026-05-31T00:00:00"/>
    <n v="24"/>
    <n v="22"/>
    <s v="jun"/>
    <s v="2026"/>
    <n v="1"/>
  </r>
  <r>
    <s v="27506-3"/>
    <m/>
    <m/>
    <m/>
    <s v="SUPERIOR"/>
    <s v="REVESTIMENTO DO BOJO P300 FUND. C/ USIN."/>
    <s v="PC"/>
    <s v="1425031-2"/>
    <n v="1"/>
    <x v="5"/>
    <s v="VI"/>
    <m/>
    <n v="296"/>
    <s v="Novo"/>
    <m/>
    <m/>
    <m/>
    <s v="USINAGEM"/>
    <x v="20"/>
    <n v="74"/>
    <s v="MONTAGEM (PREPARADOR DE PEÇA)-74"/>
    <n v="0.41666666666666669"/>
    <m/>
    <d v="2026-06-08T00:00:00"/>
    <d v="2026-06-08T00:00:00"/>
    <n v="24"/>
    <n v="24"/>
    <s v="jun"/>
    <s v="2026"/>
    <n v="1"/>
  </r>
  <r>
    <s v="27506-3"/>
    <m/>
    <m/>
    <m/>
    <s v="SUPERIOR"/>
    <s v="REVESTIMENTO DO BOJO P300 FUND. C/ USIN."/>
    <s v="PC"/>
    <s v="1425031-2"/>
    <n v="1"/>
    <x v="5"/>
    <s v="VI"/>
    <m/>
    <n v="297"/>
    <s v="Novo"/>
    <m/>
    <m/>
    <m/>
    <s v="EXPEDIÇÃO"/>
    <x v="6"/>
    <n v="2"/>
    <s v="EXPEDIÇÃO"/>
    <n v="1"/>
    <m/>
    <d v="2026-06-15T00:00:00"/>
    <d v="2026-05-31T00:00:00"/>
    <n v="25"/>
    <n v="22"/>
    <s v="jun"/>
    <s v="2026"/>
    <n v="1"/>
  </r>
  <r>
    <s v="27506-3"/>
    <m/>
    <m/>
    <m/>
    <s v="SUPERIOR"/>
    <s v="REVESTIMENTO DO BOJO P300 FUND. C/ USIN."/>
    <s v="PC"/>
    <s v="1425031-2"/>
    <n v="1"/>
    <x v="5"/>
    <s v="VI"/>
    <m/>
    <n v="297"/>
    <s v="Novo"/>
    <m/>
    <m/>
    <m/>
    <s v="FUNDIÇÃO"/>
    <x v="0"/>
    <n v="1"/>
    <s v="FUNDIÇÃO MORENO"/>
    <n v="1"/>
    <m/>
    <d v="2026-05-31T00:00:00"/>
    <d v="2026-05-31T00:00:00"/>
    <n v="22"/>
    <n v="22"/>
    <s v="mai"/>
    <s v="2026"/>
    <n v="1"/>
  </r>
  <r>
    <s v="27506-3"/>
    <m/>
    <m/>
    <m/>
    <s v="SUPERIOR"/>
    <s v="REVESTIMENTO DO BOJO P300 FUND. C/ USIN."/>
    <s v="PC"/>
    <s v="1425031-2"/>
    <n v="1"/>
    <x v="5"/>
    <s v="VI"/>
    <m/>
    <n v="297"/>
    <s v="Novo"/>
    <m/>
    <m/>
    <m/>
    <s v="USINAGEM"/>
    <x v="21"/>
    <n v="395"/>
    <s v="TORNO VERT. SCHIESS KZ-200   2000 - [395]"/>
    <n v="7"/>
    <m/>
    <d v="2026-06-08T00:00:00"/>
    <d v="2026-06-08T00:00:00"/>
    <n v="24"/>
    <n v="24"/>
    <s v="jun"/>
    <s v="2026"/>
    <n v="1"/>
  </r>
  <r>
    <s v="27506-3"/>
    <m/>
    <m/>
    <m/>
    <s v="SUPERIOR"/>
    <s v="REVESTIMENTO DO BOJO P300 FUND. C/ USIN."/>
    <s v="PC"/>
    <s v="1425031-2"/>
    <n v="1"/>
    <x v="5"/>
    <s v="VI"/>
    <m/>
    <n v="297"/>
    <s v="Novo"/>
    <m/>
    <m/>
    <m/>
    <s v="USINAGEM"/>
    <x v="20"/>
    <n v="74"/>
    <s v="MONTAGEM (PREPARADOR DE PEÇA)-74"/>
    <n v="0.41666666666666669"/>
    <m/>
    <d v="2026-06-09T00:00:00"/>
    <d v="2026-06-09T00:00:00"/>
    <n v="24"/>
    <n v="24"/>
    <s v="jun"/>
    <s v="2026"/>
    <n v="1"/>
  </r>
  <r>
    <s v="27506-4"/>
    <m/>
    <m/>
    <m/>
    <s v="SUPERIOR"/>
    <s v="REVESTIMENTO DO BOJO P300 FUND. C/ USIN."/>
    <s v="PC"/>
    <s v="1425031-3"/>
    <n v="1"/>
    <x v="5"/>
    <s v="VI"/>
    <m/>
    <n v="298"/>
    <s v="Novo"/>
    <m/>
    <m/>
    <m/>
    <s v="EXPEDIÇÃO"/>
    <x v="6"/>
    <n v="2"/>
    <s v="EXPEDIÇÃO"/>
    <n v="1"/>
    <m/>
    <d v="2026-06-15T00:00:00"/>
    <d v="2026-05-31T00:00:00"/>
    <n v="25"/>
    <n v="22"/>
    <s v="jun"/>
    <s v="2026"/>
    <n v="1"/>
  </r>
  <r>
    <s v="27506-4"/>
    <m/>
    <m/>
    <m/>
    <s v="SUPERIOR"/>
    <s v="REVESTIMENTO DO BOJO P300 FUND. C/ USIN."/>
    <s v="PC"/>
    <s v="1425031-3"/>
    <n v="1"/>
    <x v="5"/>
    <s v="VI"/>
    <m/>
    <n v="298"/>
    <s v="Novo"/>
    <m/>
    <m/>
    <m/>
    <s v="FUNDIÇÃO"/>
    <x v="0"/>
    <n v="1"/>
    <s v="FUNDIÇÃO MORENO"/>
    <n v="1"/>
    <m/>
    <d v="2026-06-08T00:00:00"/>
    <d v="2026-05-31T00:00:00"/>
    <n v="24"/>
    <n v="22"/>
    <s v="jun"/>
    <s v="2026"/>
    <n v="1"/>
  </r>
  <r>
    <s v="27506-4"/>
    <m/>
    <m/>
    <m/>
    <s v="SUPERIOR"/>
    <s v="REVESTIMENTO DO BOJO P300 FUND. C/ USIN."/>
    <s v="PC"/>
    <s v="1425031-3"/>
    <n v="1"/>
    <x v="5"/>
    <s v="VI"/>
    <m/>
    <n v="298"/>
    <s v="Novo"/>
    <m/>
    <m/>
    <m/>
    <s v="USINAGEM"/>
    <x v="21"/>
    <n v="395"/>
    <s v="TORNO VERT. SCHIESS KZ-200   2000 - [395]"/>
    <n v="7"/>
    <m/>
    <d v="2026-06-08T00:00:00"/>
    <d v="2026-05-31T00:00:00"/>
    <n v="24"/>
    <n v="22"/>
    <s v="jun"/>
    <s v="2026"/>
    <n v="1"/>
  </r>
  <r>
    <s v="27506-4"/>
    <m/>
    <m/>
    <m/>
    <s v="SUPERIOR"/>
    <s v="REVESTIMENTO DO BOJO P300 FUND. C/ USIN."/>
    <s v="PC"/>
    <s v="1425031-3"/>
    <n v="1"/>
    <x v="5"/>
    <s v="VI"/>
    <m/>
    <n v="298"/>
    <s v="Novo"/>
    <m/>
    <m/>
    <m/>
    <s v="USINAGEM"/>
    <x v="20"/>
    <n v="74"/>
    <s v="MONTAGEM (PREPARADOR DE PEÇA)-74"/>
    <n v="0.41666666666666669"/>
    <m/>
    <d v="2026-06-08T00:00:00"/>
    <d v="2026-05-31T00:00:00"/>
    <n v="24"/>
    <n v="22"/>
    <s v="jun"/>
    <s v="2026"/>
    <n v="1"/>
  </r>
  <r>
    <s v="27506-4"/>
    <m/>
    <m/>
    <m/>
    <s v="SUPERIOR"/>
    <s v="REVESTIMENTO DO BOJO P300 FUND. C/ USIN."/>
    <s v="PC"/>
    <s v="1425031-3"/>
    <n v="1"/>
    <x v="5"/>
    <s v="VI"/>
    <m/>
    <n v="0"/>
    <s v="Novo"/>
    <m/>
    <m/>
    <m/>
    <s v="EXPEDIÇÃO"/>
    <x v="6"/>
    <n v="2"/>
    <s v="EXPEDIÇÃO"/>
    <n v="1"/>
    <m/>
    <d v="2026-06-15T00:00:00"/>
    <d v="2026-05-31T00:00:00"/>
    <n v="25"/>
    <n v="22"/>
    <s v="jun"/>
    <s v="2026"/>
    <n v="1"/>
  </r>
  <r>
    <s v="27519-1"/>
    <m/>
    <m/>
    <m/>
    <s v="RAIZEN TARUMA"/>
    <s v="BAGACEIRA 78&quot;"/>
    <s v="PC"/>
    <s v="372054-0"/>
    <n v="1"/>
    <x v="10"/>
    <s v="A&amp;E"/>
    <m/>
    <n v="0"/>
    <s v="Novo"/>
    <m/>
    <s v="78&quot;"/>
    <m/>
    <s v="FUNDIÇÃO"/>
    <x v="0"/>
    <n v="1"/>
    <s v="FUNDIÇÃO MORENO"/>
    <n v="1"/>
    <m/>
    <s v=""/>
    <s v=""/>
    <s v=""/>
    <s v=""/>
    <s v=""/>
    <s v=""/>
    <s v=""/>
  </r>
  <r>
    <s v="27519-1"/>
    <m/>
    <m/>
    <m/>
    <s v="RAIZEN TARUMA"/>
    <s v="BAGACEIRA 78&quot;"/>
    <s v="PC"/>
    <s v="372054-0"/>
    <n v="1"/>
    <x v="10"/>
    <s v="A&amp;E"/>
    <m/>
    <n v="0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9-1"/>
    <m/>
    <m/>
    <m/>
    <s v="RAIZEN TARUMA"/>
    <s v="BAGACEIRA 78&quot;"/>
    <s v="PC"/>
    <s v="372054-0"/>
    <n v="1"/>
    <x v="10"/>
    <s v="A&amp;E"/>
    <m/>
    <n v="0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9-1"/>
    <m/>
    <m/>
    <m/>
    <s v="RAIZEN TARUMA"/>
    <s v="BAGACEIRA 78&quot;"/>
    <s v="PC"/>
    <s v="372054-0"/>
    <n v="1"/>
    <x v="10"/>
    <s v="A&amp;E"/>
    <m/>
    <n v="0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9-1"/>
    <m/>
    <m/>
    <m/>
    <s v="RAIZEN TARUMA"/>
    <s v="BAGACEIRA 78&quot;"/>
    <s v="PC"/>
    <s v="372054-0"/>
    <n v="1"/>
    <x v="10"/>
    <s v="A&amp;E"/>
    <m/>
    <n v="0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9-1"/>
    <m/>
    <m/>
    <m/>
    <s v="RAIZEN TARUMA"/>
    <s v="BAGACEIRA 78&quot;"/>
    <s v="PC"/>
    <s v="372054-0"/>
    <n v="1"/>
    <x v="10"/>
    <s v="A&amp;E"/>
    <m/>
    <n v="0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9-1"/>
    <m/>
    <m/>
    <m/>
    <s v="RAIZEN TARUMA"/>
    <s v="BAGACEIRA 78&quot;"/>
    <s v="PC"/>
    <s v="372054-0"/>
    <n v="1"/>
    <x v="10"/>
    <s v="A&amp;E"/>
    <m/>
    <n v="0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9-2"/>
    <m/>
    <m/>
    <m/>
    <s v="RAIZEN TARUMA"/>
    <s v="BAGACEIRA 78&quot;"/>
    <s v="PC"/>
    <s v="372055-0"/>
    <n v="1"/>
    <x v="10"/>
    <s v="A&amp;E"/>
    <m/>
    <n v="0"/>
    <s v="Novo"/>
    <m/>
    <s v="78&quot;"/>
    <m/>
    <s v="FUNDIÇÃO"/>
    <x v="0"/>
    <n v="1"/>
    <s v="FUNDIÇÃO MORENO"/>
    <n v="1"/>
    <m/>
    <d v="2026-08-14T00:00:00"/>
    <m/>
    <n v="33"/>
    <s v=""/>
    <s v="ago"/>
    <s v="2026"/>
    <s v=""/>
  </r>
  <r>
    <s v="27519-2"/>
    <m/>
    <m/>
    <m/>
    <s v="RAIZEN TARUMA"/>
    <s v="BAGACEIRA 78&quot;"/>
    <s v="PC"/>
    <s v="372055-0"/>
    <n v="1"/>
    <x v="10"/>
    <s v="A&amp;E"/>
    <m/>
    <n v="0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9-2"/>
    <m/>
    <m/>
    <m/>
    <s v="RAIZEN TARUMA"/>
    <s v="BAGACEIRA 78&quot;"/>
    <s v="PC"/>
    <s v="372055-0"/>
    <n v="1"/>
    <x v="10"/>
    <s v="A&amp;E"/>
    <m/>
    <n v="0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9-2"/>
    <m/>
    <m/>
    <m/>
    <s v="RAIZEN TARUMA"/>
    <s v="BAGACEIRA 78&quot;"/>
    <s v="PC"/>
    <s v="372055-0"/>
    <n v="1"/>
    <x v="10"/>
    <s v="A&amp;E"/>
    <m/>
    <n v="0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9-2"/>
    <m/>
    <m/>
    <m/>
    <s v="RAIZEN TARUMA"/>
    <s v="BAGACEIRA 78&quot;"/>
    <s v="PC"/>
    <s v="372055-0"/>
    <n v="1"/>
    <x v="10"/>
    <s v="A&amp;E"/>
    <m/>
    <n v="0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9-2"/>
    <m/>
    <m/>
    <m/>
    <s v="RAIZEN TARUMA"/>
    <s v="BAGACEIRA 78&quot;"/>
    <s v="PC"/>
    <s v="372055-0"/>
    <n v="1"/>
    <x v="10"/>
    <s v="A&amp;E"/>
    <m/>
    <n v="0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9-2"/>
    <m/>
    <m/>
    <m/>
    <s v="RAIZEN TARUMA"/>
    <s v="BAGACEIRA 78&quot;"/>
    <s v="PC"/>
    <s v="372055-0"/>
    <n v="1"/>
    <x v="10"/>
    <s v="A&amp;E"/>
    <m/>
    <n v="0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9-3"/>
    <m/>
    <m/>
    <m/>
    <s v="RAIZEN TARUMA"/>
    <s v="BAGACEIRA 78&quot;"/>
    <s v="PC"/>
    <s v="372056-0"/>
    <n v="1"/>
    <x v="10"/>
    <s v="A&amp;E"/>
    <m/>
    <n v="0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9-3"/>
    <m/>
    <m/>
    <m/>
    <s v="RAIZEN TARUMA"/>
    <s v="BAGACEIRA 78&quot;"/>
    <s v="PC"/>
    <s v="372056-0"/>
    <n v="1"/>
    <x v="10"/>
    <s v="A&amp;E"/>
    <m/>
    <n v="1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9-3"/>
    <m/>
    <m/>
    <m/>
    <s v="RAIZEN TARUMA"/>
    <s v="BAGACEIRA 78&quot;"/>
    <s v="PC"/>
    <s v="372056-0"/>
    <n v="1"/>
    <x v="10"/>
    <s v="A&amp;E"/>
    <m/>
    <n v="1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9-3"/>
    <m/>
    <m/>
    <m/>
    <s v="RAIZEN TARUMA"/>
    <s v="BAGACEIRA 78&quot;"/>
    <s v="PC"/>
    <s v="372056-0"/>
    <n v="1"/>
    <x v="10"/>
    <s v="A&amp;E"/>
    <m/>
    <n v="1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9-3"/>
    <m/>
    <m/>
    <m/>
    <s v="RAIZEN TARUMA"/>
    <s v="BAGACEIRA 78&quot;"/>
    <s v="PC"/>
    <s v="372056-0"/>
    <n v="1"/>
    <x v="10"/>
    <s v="A&amp;E"/>
    <m/>
    <n v="1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9-3"/>
    <m/>
    <m/>
    <m/>
    <s v="RAIZEN TARUMA"/>
    <s v="BAGACEIRA 78&quot;"/>
    <s v="PC"/>
    <s v="372056-0"/>
    <n v="1"/>
    <x v="10"/>
    <s v="A&amp;E"/>
    <m/>
    <n v="1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9-3"/>
    <m/>
    <m/>
    <m/>
    <s v="RAIZEN TARUMA"/>
    <s v="BAGACEIRA 78&quot;"/>
    <s v="PC"/>
    <s v="372056-0"/>
    <n v="1"/>
    <x v="10"/>
    <s v="A&amp;E"/>
    <m/>
    <n v="1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9-4"/>
    <m/>
    <m/>
    <m/>
    <s v="RAIZEN TARUMA"/>
    <s v="BAGACEIRA 78&quot;"/>
    <s v="PC"/>
    <s v="372057-0"/>
    <n v="1"/>
    <x v="10"/>
    <s v="A&amp;E"/>
    <m/>
    <n v="2"/>
    <s v="Novo"/>
    <m/>
    <s v="78&quot;"/>
    <m/>
    <s v="FUNDIÇÃO"/>
    <x v="0"/>
    <n v="1"/>
    <s v="FUNDIÇÃO MORENO"/>
    <n v="1"/>
    <m/>
    <s v=""/>
    <d v="2026-06-16T00:00:00"/>
    <s v=""/>
    <n v="25"/>
    <s v=""/>
    <s v=""/>
    <n v="1"/>
  </r>
  <r>
    <s v="27519-4"/>
    <m/>
    <m/>
    <m/>
    <s v="RAIZEN TARUMA"/>
    <s v="BAGACEIRA 78&quot;"/>
    <s v="PC"/>
    <s v="372057-0"/>
    <n v="1"/>
    <x v="10"/>
    <s v="A&amp;E"/>
    <m/>
    <n v="2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9-4"/>
    <m/>
    <m/>
    <m/>
    <s v="RAIZEN TARUMA"/>
    <s v="BAGACEIRA 78&quot;"/>
    <s v="PC"/>
    <s v="372057-0"/>
    <n v="1"/>
    <x v="10"/>
    <s v="A&amp;E"/>
    <m/>
    <n v="2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9-4"/>
    <m/>
    <m/>
    <m/>
    <s v="RAIZEN TARUMA"/>
    <s v="BAGACEIRA 78&quot;"/>
    <s v="PC"/>
    <s v="372057-0"/>
    <n v="1"/>
    <x v="10"/>
    <s v="A&amp;E"/>
    <m/>
    <n v="2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9-4"/>
    <m/>
    <m/>
    <m/>
    <s v="RAIZEN TARUMA"/>
    <s v="BAGACEIRA 78&quot;"/>
    <s v="PC"/>
    <s v="372057-0"/>
    <n v="1"/>
    <x v="10"/>
    <s v="A&amp;E"/>
    <m/>
    <n v="2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9-4"/>
    <m/>
    <m/>
    <m/>
    <s v="RAIZEN TARUMA"/>
    <s v="BAGACEIRA 78&quot;"/>
    <s v="PC"/>
    <s v="372057-0"/>
    <n v="1"/>
    <x v="10"/>
    <s v="A&amp;E"/>
    <m/>
    <n v="2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9-4"/>
    <m/>
    <m/>
    <m/>
    <s v="RAIZEN TARUMA"/>
    <s v="BAGACEIRA 78&quot;"/>
    <s v="PC"/>
    <s v="372057-0"/>
    <n v="1"/>
    <x v="10"/>
    <s v="A&amp;E"/>
    <m/>
    <n v="3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7-2"/>
    <m/>
    <m/>
    <m/>
    <s v="RAIZEN - PARAISO"/>
    <s v="BAGACEIRA 78&quot;"/>
    <s v="PC"/>
    <s v="1483009-0"/>
    <n v="1"/>
    <x v="10"/>
    <s v="A&amp;E"/>
    <m/>
    <n v="3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7-2"/>
    <m/>
    <m/>
    <m/>
    <s v="RAIZEN - PARAISO"/>
    <s v="BAGACEIRA 78&quot;"/>
    <s v="PC"/>
    <s v="1483009-0"/>
    <n v="1"/>
    <x v="10"/>
    <s v="A&amp;E"/>
    <m/>
    <n v="3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7-2"/>
    <m/>
    <m/>
    <m/>
    <s v="RAIZEN - PARAISO"/>
    <s v="BAGACEIRA 78&quot;"/>
    <s v="PC"/>
    <s v="1483009-0"/>
    <n v="1"/>
    <x v="10"/>
    <s v="A&amp;E"/>
    <m/>
    <n v="3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7-2"/>
    <m/>
    <m/>
    <m/>
    <s v="RAIZEN - PARAISO"/>
    <s v="BAGACEIRA 78&quot;"/>
    <s v="PC"/>
    <s v="1483009-0"/>
    <n v="1"/>
    <x v="10"/>
    <s v="A&amp;E"/>
    <m/>
    <n v="3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7-2"/>
    <m/>
    <m/>
    <m/>
    <s v="RAIZEN - PARAISO"/>
    <s v="BAGACEIRA 78&quot;"/>
    <s v="PC"/>
    <s v="1483009-0"/>
    <n v="1"/>
    <x v="10"/>
    <s v="A&amp;E"/>
    <m/>
    <n v="3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7-2"/>
    <m/>
    <m/>
    <m/>
    <s v="RAIZEN - PARAISO"/>
    <s v="BAGACEIRA 78&quot;"/>
    <s v="PC"/>
    <s v="1483009-0"/>
    <n v="1"/>
    <x v="10"/>
    <s v="A&amp;E"/>
    <m/>
    <n v="4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7-2"/>
    <m/>
    <m/>
    <m/>
    <s v="RAIZEN - PARAISO"/>
    <s v="BAGACEIRA 78&quot;"/>
    <s v="PC"/>
    <s v="1483009-0"/>
    <n v="1"/>
    <x v="10"/>
    <s v="A&amp;E"/>
    <m/>
    <n v="4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7-3"/>
    <m/>
    <m/>
    <m/>
    <s v="RAIZEN - PARAISO"/>
    <s v="BAGACEIRA 78&quot;"/>
    <s v="PC"/>
    <s v="1483010-0"/>
    <n v="1"/>
    <x v="10"/>
    <s v="A&amp;E"/>
    <m/>
    <n v="4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7-3"/>
    <m/>
    <m/>
    <m/>
    <s v="RAIZEN - PARAISO"/>
    <s v="BAGACEIRA 78&quot;"/>
    <s v="PC"/>
    <s v="1483010-0"/>
    <n v="1"/>
    <x v="10"/>
    <s v="A&amp;E"/>
    <m/>
    <n v="4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7-3"/>
    <m/>
    <m/>
    <m/>
    <s v="RAIZEN - PARAISO"/>
    <s v="BAGACEIRA 78&quot;"/>
    <s v="PC"/>
    <s v="1483010-0"/>
    <n v="1"/>
    <x v="10"/>
    <s v="A&amp;E"/>
    <m/>
    <n v="4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7-3"/>
    <m/>
    <m/>
    <m/>
    <s v="RAIZEN - PARAISO"/>
    <s v="BAGACEIRA 78&quot;"/>
    <s v="PC"/>
    <s v="1483010-0"/>
    <n v="1"/>
    <x v="10"/>
    <s v="A&amp;E"/>
    <m/>
    <n v="4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7-3"/>
    <m/>
    <m/>
    <m/>
    <s v="RAIZEN - PARAISO"/>
    <s v="BAGACEIRA 78&quot;"/>
    <s v="PC"/>
    <s v="1483010-0"/>
    <n v="1"/>
    <x v="10"/>
    <s v="A&amp;E"/>
    <m/>
    <n v="5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7-3"/>
    <m/>
    <m/>
    <m/>
    <s v="RAIZEN - PARAISO"/>
    <s v="BAGACEIRA 78&quot;"/>
    <s v="PC"/>
    <s v="1483010-0"/>
    <n v="1"/>
    <x v="10"/>
    <s v="A&amp;E"/>
    <m/>
    <n v="5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7-3"/>
    <m/>
    <m/>
    <m/>
    <s v="RAIZEN - PARAISO"/>
    <s v="BAGACEIRA 78&quot;"/>
    <s v="PC"/>
    <s v="1483010-0"/>
    <n v="1"/>
    <x v="10"/>
    <s v="A&amp;E"/>
    <m/>
    <n v="5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7-4"/>
    <m/>
    <m/>
    <m/>
    <s v="RAIZEN - PARAISO"/>
    <s v="BAGACEIRA 78&quot;"/>
    <s v="PC"/>
    <s v="1483011-0"/>
    <n v="1"/>
    <x v="10"/>
    <s v="A&amp;E"/>
    <m/>
    <n v="5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7-4"/>
    <m/>
    <m/>
    <m/>
    <s v="RAIZEN - PARAISO"/>
    <s v="BAGACEIRA 78&quot;"/>
    <s v="PC"/>
    <s v="1483011-0"/>
    <n v="1"/>
    <x v="10"/>
    <s v="A&amp;E"/>
    <m/>
    <n v="5"/>
    <s v="Novo"/>
    <m/>
    <s v="78&quot;"/>
    <m/>
    <s v="USINAGEM"/>
    <x v="76"/>
    <n v="107"/>
    <s v="PLAINA DE MESA INGERSOL - [107]"/>
    <n v="13.59"/>
    <m/>
    <d v="2026-07-08T00:00:00"/>
    <m/>
    <n v="28"/>
    <s v=""/>
    <s v="jul"/>
    <s v="2026"/>
    <s v=""/>
  </r>
  <r>
    <s v="27517-4"/>
    <m/>
    <m/>
    <m/>
    <s v="RAIZEN - PARAISO"/>
    <s v="BAGACEIRA 78&quot;"/>
    <s v="PC"/>
    <s v="1483011-0"/>
    <n v="1"/>
    <x v="10"/>
    <s v="A&amp;E"/>
    <m/>
    <n v="5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7-4"/>
    <m/>
    <m/>
    <m/>
    <s v="RAIZEN - PARAISO"/>
    <s v="BAGACEIRA 78&quot;"/>
    <s v="PC"/>
    <s v="1483011-0"/>
    <n v="1"/>
    <x v="10"/>
    <s v="A&amp;E"/>
    <m/>
    <n v="6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7-4"/>
    <m/>
    <m/>
    <m/>
    <s v="RAIZEN - PARAISO"/>
    <s v="BAGACEIRA 78&quot;"/>
    <s v="PC"/>
    <s v="1483011-0"/>
    <n v="1"/>
    <x v="10"/>
    <s v="A&amp;E"/>
    <m/>
    <n v="6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7-4"/>
    <m/>
    <m/>
    <m/>
    <s v="RAIZEN - PARAISO"/>
    <s v="BAGACEIRA 78&quot;"/>
    <s v="PC"/>
    <s v="1483011-0"/>
    <n v="1"/>
    <x v="10"/>
    <s v="A&amp;E"/>
    <m/>
    <n v="6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7-4"/>
    <m/>
    <m/>
    <m/>
    <s v="RAIZEN - PARAISO"/>
    <s v="BAGACEIRA 78&quot;"/>
    <s v="PC"/>
    <s v="1483011-0"/>
    <n v="1"/>
    <x v="10"/>
    <s v="A&amp;E"/>
    <m/>
    <n v="6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7-5"/>
    <m/>
    <m/>
    <m/>
    <s v="RAIZEN - PARAISO"/>
    <s v="BAGACEIRA 78&quot;"/>
    <s v="PC"/>
    <s v="1483012-0"/>
    <n v="1"/>
    <x v="10"/>
    <s v="A&amp;E"/>
    <m/>
    <n v="6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7-5"/>
    <m/>
    <m/>
    <m/>
    <s v="RAIZEN - PARAISO"/>
    <s v="BAGACEIRA 78&quot;"/>
    <s v="PC"/>
    <s v="1483012-0"/>
    <n v="1"/>
    <x v="10"/>
    <s v="A&amp;E"/>
    <m/>
    <n v="6"/>
    <s v="Novo"/>
    <m/>
    <s v="78&quot;"/>
    <m/>
    <s v="USINAGEM"/>
    <x v="76"/>
    <n v="107"/>
    <s v="PLAINA DE MESA INGERSOL - [107]"/>
    <n v="13.59"/>
    <m/>
    <d v="2026-07-08T00:00:00"/>
    <m/>
    <n v="28"/>
    <s v=""/>
    <s v="jul"/>
    <s v="2026"/>
    <s v=""/>
  </r>
  <r>
    <s v="27517-5"/>
    <m/>
    <m/>
    <m/>
    <s v="RAIZEN - PARAISO"/>
    <s v="BAGACEIRA 78&quot;"/>
    <s v="PC"/>
    <s v="1483012-0"/>
    <n v="1"/>
    <x v="10"/>
    <s v="A&amp;E"/>
    <m/>
    <n v="7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7-5"/>
    <m/>
    <m/>
    <m/>
    <s v="RAIZEN - PARAISO"/>
    <s v="BAGACEIRA 78&quot;"/>
    <s v="PC"/>
    <s v="1483012-0"/>
    <n v="1"/>
    <x v="10"/>
    <s v="A&amp;E"/>
    <m/>
    <n v="7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7-5"/>
    <m/>
    <m/>
    <m/>
    <s v="RAIZEN - PARAISO"/>
    <s v="BAGACEIRA 78&quot;"/>
    <s v="PC"/>
    <s v="1483012-0"/>
    <n v="1"/>
    <x v="10"/>
    <s v="A&amp;E"/>
    <m/>
    <n v="7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7-5"/>
    <m/>
    <m/>
    <m/>
    <s v="RAIZEN - PARAISO"/>
    <s v="BAGACEIRA 78&quot;"/>
    <s v="PC"/>
    <s v="1483012-0"/>
    <n v="1"/>
    <x v="10"/>
    <s v="A&amp;E"/>
    <m/>
    <n v="7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7-5"/>
    <m/>
    <m/>
    <m/>
    <s v="RAIZEN - PARAISO"/>
    <s v="BAGACEIRA 78&quot;"/>
    <s v="PC"/>
    <s v="1483012-0"/>
    <n v="1"/>
    <x v="10"/>
    <s v="A&amp;E"/>
    <m/>
    <n v="7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8-1"/>
    <m/>
    <m/>
    <m/>
    <s v="RAIZEN RAFARD"/>
    <s v="BAGACEIRA 78&quot;"/>
    <s v="PC"/>
    <s v="1255019-0"/>
    <n v="1"/>
    <x v="10"/>
    <s v="A&amp;E"/>
    <m/>
    <n v="7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8-1"/>
    <m/>
    <m/>
    <m/>
    <s v="RAIZEN RAFARD"/>
    <s v="BAGACEIRA 78&quot;"/>
    <s v="PC"/>
    <s v="1255019-0"/>
    <n v="1"/>
    <x v="10"/>
    <s v="A&amp;E"/>
    <m/>
    <n v="8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8-1"/>
    <m/>
    <m/>
    <m/>
    <s v="RAIZEN RAFARD"/>
    <s v="BAGACEIRA 78&quot;"/>
    <s v="PC"/>
    <s v="1255019-0"/>
    <n v="1"/>
    <x v="10"/>
    <s v="A&amp;E"/>
    <m/>
    <n v="8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8-1"/>
    <m/>
    <m/>
    <m/>
    <s v="RAIZEN RAFARD"/>
    <s v="BAGACEIRA 78&quot;"/>
    <s v="PC"/>
    <s v="1255019-0"/>
    <n v="1"/>
    <x v="10"/>
    <s v="A&amp;E"/>
    <m/>
    <n v="8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8-1"/>
    <m/>
    <m/>
    <m/>
    <s v="RAIZEN RAFARD"/>
    <s v="BAGACEIRA 78&quot;"/>
    <s v="PC"/>
    <s v="1255019-0"/>
    <n v="1"/>
    <x v="10"/>
    <s v="A&amp;E"/>
    <m/>
    <n v="8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8-1"/>
    <m/>
    <m/>
    <m/>
    <s v="RAIZEN RAFARD"/>
    <s v="BAGACEIRA 78&quot;"/>
    <s v="PC"/>
    <s v="1255019-0"/>
    <n v="1"/>
    <x v="10"/>
    <s v="A&amp;E"/>
    <m/>
    <n v="8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8-1"/>
    <m/>
    <m/>
    <m/>
    <s v="RAIZEN RAFARD"/>
    <s v="BAGACEIRA 78&quot;"/>
    <s v="PC"/>
    <s v="1255019-0"/>
    <n v="1"/>
    <x v="10"/>
    <s v="A&amp;E"/>
    <m/>
    <n v="8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8-2"/>
    <m/>
    <m/>
    <m/>
    <s v="RAIZEN RAFARD"/>
    <s v="BAGACEIRA 78&quot;"/>
    <s v="PC"/>
    <s v="1255020-0"/>
    <n v="1"/>
    <x v="10"/>
    <s v="A&amp;E"/>
    <m/>
    <n v="9"/>
    <s v="Novo"/>
    <m/>
    <s v="78&quot;"/>
    <m/>
    <s v="FUNDIÇÃO"/>
    <x v="0"/>
    <n v="1"/>
    <s v="FUNDIÇÃO MORENO"/>
    <n v="1"/>
    <m/>
    <s v=""/>
    <d v="2026-06-16T00:00:00"/>
    <s v=""/>
    <n v="25"/>
    <s v=""/>
    <s v=""/>
    <n v="1"/>
  </r>
  <r>
    <s v="27518-2"/>
    <m/>
    <m/>
    <m/>
    <s v="RAIZEN RAFARD"/>
    <s v="BAGACEIRA 78&quot;"/>
    <s v="PC"/>
    <s v="1255020-0"/>
    <n v="1"/>
    <x v="10"/>
    <s v="A&amp;E"/>
    <m/>
    <n v="9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8-2"/>
    <m/>
    <m/>
    <m/>
    <s v="RAIZEN RAFARD"/>
    <s v="BAGACEIRA 78&quot;"/>
    <s v="PC"/>
    <s v="1255020-0"/>
    <n v="1"/>
    <x v="10"/>
    <s v="A&amp;E"/>
    <m/>
    <n v="9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8-2"/>
    <m/>
    <m/>
    <m/>
    <s v="RAIZEN RAFARD"/>
    <s v="BAGACEIRA 78&quot;"/>
    <s v="PC"/>
    <s v="1255020-0"/>
    <n v="1"/>
    <x v="10"/>
    <s v="A&amp;E"/>
    <m/>
    <n v="9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8-2"/>
    <m/>
    <m/>
    <m/>
    <s v="RAIZEN RAFARD"/>
    <s v="BAGACEIRA 78&quot;"/>
    <s v="PC"/>
    <s v="1255020-0"/>
    <n v="1"/>
    <x v="10"/>
    <s v="A&amp;E"/>
    <m/>
    <n v="9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8-2"/>
    <m/>
    <m/>
    <m/>
    <s v="RAIZEN RAFARD"/>
    <s v="BAGACEIRA 78&quot;"/>
    <s v="PC"/>
    <s v="1255020-0"/>
    <n v="1"/>
    <x v="10"/>
    <s v="A&amp;E"/>
    <m/>
    <n v="9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8-2"/>
    <m/>
    <m/>
    <m/>
    <s v="RAIZEN RAFARD"/>
    <s v="BAGACEIRA 78&quot;"/>
    <s v="PC"/>
    <s v="1255020-0"/>
    <n v="1"/>
    <x v="10"/>
    <s v="A&amp;E"/>
    <m/>
    <n v="1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8-3"/>
    <m/>
    <m/>
    <m/>
    <s v="RAIZEN RAFARD"/>
    <s v="BAGACEIRA 78&quot;"/>
    <s v="PC"/>
    <s v="1255021-0"/>
    <n v="1"/>
    <x v="10"/>
    <s v="A&amp;E"/>
    <m/>
    <n v="1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8-3"/>
    <m/>
    <m/>
    <m/>
    <s v="RAIZEN RAFARD"/>
    <s v="BAGACEIRA 78&quot;"/>
    <s v="PC"/>
    <s v="1255021-0"/>
    <n v="1"/>
    <x v="10"/>
    <s v="A&amp;E"/>
    <m/>
    <n v="1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8-3"/>
    <m/>
    <m/>
    <m/>
    <s v="RAIZEN RAFARD"/>
    <s v="BAGACEIRA 78&quot;"/>
    <s v="PC"/>
    <s v="1255021-0"/>
    <n v="1"/>
    <x v="10"/>
    <s v="A&amp;E"/>
    <m/>
    <n v="1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8-3"/>
    <m/>
    <m/>
    <m/>
    <s v="RAIZEN RAFARD"/>
    <s v="BAGACEIRA 78&quot;"/>
    <s v="PC"/>
    <s v="1255021-0"/>
    <n v="1"/>
    <x v="10"/>
    <s v="A&amp;E"/>
    <m/>
    <n v="1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8-3"/>
    <m/>
    <m/>
    <m/>
    <s v="RAIZEN RAFARD"/>
    <s v="BAGACEIRA 78&quot;"/>
    <s v="PC"/>
    <s v="1255021-0"/>
    <n v="1"/>
    <x v="10"/>
    <s v="A&amp;E"/>
    <m/>
    <n v="1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8-3"/>
    <m/>
    <m/>
    <m/>
    <s v="RAIZEN RAFARD"/>
    <s v="BAGACEIRA 78&quot;"/>
    <s v="PC"/>
    <s v="1255021-0"/>
    <n v="1"/>
    <x v="10"/>
    <s v="A&amp;E"/>
    <m/>
    <n v="2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8-3"/>
    <m/>
    <m/>
    <m/>
    <s v="RAIZEN RAFARD"/>
    <s v="BAGACEIRA 78&quot;"/>
    <s v="PC"/>
    <s v="1255021-0"/>
    <n v="1"/>
    <x v="10"/>
    <s v="A&amp;E"/>
    <m/>
    <n v="2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8-4"/>
    <m/>
    <m/>
    <m/>
    <s v="RAIZEN RAFARD"/>
    <s v="BAGACEIRA 78&quot;"/>
    <s v="PC"/>
    <s v="1255022-0"/>
    <n v="1"/>
    <x v="10"/>
    <s v="A&amp;E"/>
    <m/>
    <n v="2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8-4"/>
    <m/>
    <m/>
    <m/>
    <s v="RAIZEN RAFARD"/>
    <s v="BAGACEIRA 78&quot;"/>
    <s v="PC"/>
    <s v="1255022-0"/>
    <n v="1"/>
    <x v="10"/>
    <s v="A&amp;E"/>
    <m/>
    <n v="2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8-4"/>
    <m/>
    <m/>
    <m/>
    <s v="RAIZEN RAFARD"/>
    <s v="BAGACEIRA 78&quot;"/>
    <s v="PC"/>
    <s v="1255022-0"/>
    <n v="1"/>
    <x v="10"/>
    <s v="A&amp;E"/>
    <m/>
    <n v="2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8-4"/>
    <m/>
    <m/>
    <m/>
    <s v="RAIZEN RAFARD"/>
    <s v="BAGACEIRA 78&quot;"/>
    <s v="PC"/>
    <s v="1255022-0"/>
    <n v="1"/>
    <x v="10"/>
    <s v="A&amp;E"/>
    <m/>
    <n v="2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8-4"/>
    <m/>
    <m/>
    <m/>
    <s v="RAIZEN RAFARD"/>
    <s v="BAGACEIRA 78&quot;"/>
    <s v="PC"/>
    <s v="1255022-0"/>
    <n v="1"/>
    <x v="10"/>
    <s v="A&amp;E"/>
    <m/>
    <n v="3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8-4"/>
    <m/>
    <m/>
    <m/>
    <s v="RAIZEN RAFARD"/>
    <s v="BAGACEIRA 78&quot;"/>
    <s v="PC"/>
    <s v="1255022-0"/>
    <n v="1"/>
    <x v="10"/>
    <s v="A&amp;E"/>
    <m/>
    <n v="3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8-4"/>
    <m/>
    <m/>
    <m/>
    <s v="RAIZEN RAFARD"/>
    <s v="BAGACEIRA 78&quot;"/>
    <s v="PC"/>
    <s v="1255022-0"/>
    <n v="1"/>
    <x v="10"/>
    <s v="A&amp;E"/>
    <m/>
    <n v="3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8-5"/>
    <m/>
    <m/>
    <m/>
    <s v="RAIZEN RAFARD"/>
    <s v="BAGACEIRA 78&quot;"/>
    <s v="PC"/>
    <s v="1255023-0"/>
    <n v="1"/>
    <x v="10"/>
    <s v="A&amp;E"/>
    <m/>
    <n v="3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8-5"/>
    <m/>
    <m/>
    <m/>
    <s v="RAIZEN RAFARD"/>
    <s v="BAGACEIRA 78&quot;"/>
    <s v="PC"/>
    <s v="1255023-0"/>
    <n v="1"/>
    <x v="10"/>
    <s v="A&amp;E"/>
    <m/>
    <n v="3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8-5"/>
    <m/>
    <m/>
    <m/>
    <s v="RAIZEN RAFARD"/>
    <s v="BAGACEIRA 78&quot;"/>
    <s v="PC"/>
    <s v="1255023-0"/>
    <n v="1"/>
    <x v="10"/>
    <s v="A&amp;E"/>
    <m/>
    <n v="3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8-5"/>
    <m/>
    <m/>
    <m/>
    <s v="RAIZEN RAFARD"/>
    <s v="BAGACEIRA 78&quot;"/>
    <s v="PC"/>
    <s v="1255023-0"/>
    <n v="1"/>
    <x v="10"/>
    <s v="A&amp;E"/>
    <m/>
    <n v="5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8-5"/>
    <m/>
    <m/>
    <m/>
    <s v="RAIZEN RAFARD"/>
    <s v="BAGACEIRA 78&quot;"/>
    <s v="PC"/>
    <s v="1255023-0"/>
    <n v="1"/>
    <x v="10"/>
    <s v="A&amp;E"/>
    <m/>
    <n v="5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8-5"/>
    <m/>
    <m/>
    <m/>
    <s v="RAIZEN RAFARD"/>
    <s v="BAGACEIRA 78&quot;"/>
    <s v="PC"/>
    <s v="1255023-0"/>
    <n v="1"/>
    <x v="10"/>
    <s v="A&amp;E"/>
    <m/>
    <n v="5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8-5"/>
    <m/>
    <m/>
    <m/>
    <s v="RAIZEN RAFARD"/>
    <s v="BAGACEIRA 78&quot;"/>
    <s v="PC"/>
    <s v="1255023-0"/>
    <n v="1"/>
    <x v="10"/>
    <s v="A&amp;E"/>
    <m/>
    <n v="5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8-6"/>
    <m/>
    <m/>
    <m/>
    <s v="RAIZEN RAFARD"/>
    <s v="BAGACEIRA 78&quot;"/>
    <s v="PC"/>
    <s v="1255024-0"/>
    <n v="1"/>
    <x v="10"/>
    <s v="A&amp;E"/>
    <m/>
    <n v="5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8-6"/>
    <m/>
    <m/>
    <m/>
    <s v="RAIZEN RAFARD"/>
    <s v="BAGACEIRA 78&quot;"/>
    <s v="PC"/>
    <s v="1255024-0"/>
    <n v="1"/>
    <x v="10"/>
    <s v="A&amp;E"/>
    <m/>
    <n v="5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8-6"/>
    <m/>
    <m/>
    <m/>
    <s v="RAIZEN RAFARD"/>
    <s v="BAGACEIRA 78&quot;"/>
    <s v="PC"/>
    <s v="1255024-0"/>
    <n v="1"/>
    <x v="10"/>
    <s v="A&amp;E"/>
    <m/>
    <n v="6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8-6"/>
    <m/>
    <m/>
    <m/>
    <s v="RAIZEN RAFARD"/>
    <s v="BAGACEIRA 78&quot;"/>
    <s v="PC"/>
    <s v="1255024-0"/>
    <n v="1"/>
    <x v="10"/>
    <s v="A&amp;E"/>
    <m/>
    <n v="6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8-6"/>
    <m/>
    <m/>
    <m/>
    <s v="RAIZEN RAFARD"/>
    <s v="BAGACEIRA 78&quot;"/>
    <s v="PC"/>
    <s v="1255024-0"/>
    <n v="1"/>
    <x v="10"/>
    <s v="A&amp;E"/>
    <m/>
    <n v="6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8-6"/>
    <m/>
    <m/>
    <m/>
    <s v="RAIZEN RAFARD"/>
    <s v="BAGACEIRA 78&quot;"/>
    <s v="PC"/>
    <s v="1255024-0"/>
    <n v="1"/>
    <x v="10"/>
    <s v="A&amp;E"/>
    <m/>
    <n v="6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8-6"/>
    <m/>
    <m/>
    <m/>
    <s v="RAIZEN RAFARD"/>
    <s v="BAGACEIRA 78&quot;"/>
    <s v="PC"/>
    <s v="1255024-0"/>
    <n v="1"/>
    <x v="10"/>
    <s v="A&amp;E"/>
    <m/>
    <n v="6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38-5"/>
    <m/>
    <m/>
    <m/>
    <s v="SANTO ANGELO"/>
    <s v="BAGACEIRA 72&quot;"/>
    <s v="PC"/>
    <s v="153026-0"/>
    <n v="1"/>
    <x v="10"/>
    <s v="A&amp;E"/>
    <m/>
    <n v="6"/>
    <s v="Novo"/>
    <m/>
    <s v="72&quot;"/>
    <m/>
    <s v="FUNDIÇÃO"/>
    <x v="0"/>
    <n v="1"/>
    <s v="FUNDIÇÃO MORENO"/>
    <n v="1"/>
    <m/>
    <d v="2026-07-04T00:00:00"/>
    <m/>
    <n v="27"/>
    <s v=""/>
    <s v="jul"/>
    <s v="2026"/>
    <s v=""/>
  </r>
  <r>
    <s v="27538-5"/>
    <m/>
    <m/>
    <m/>
    <s v="SANTO ANGELO"/>
    <s v="BAGACEIRA 72&quot;"/>
    <s v="PC"/>
    <s v="153026-0"/>
    <n v="1"/>
    <x v="10"/>
    <s v="A&amp;E"/>
    <m/>
    <n v="7"/>
    <s v="Novo"/>
    <m/>
    <s v="72&quot;"/>
    <m/>
    <s v="USINAGEM"/>
    <x v="76"/>
    <n v="106"/>
    <s v="PLAINA DE MESA POREBA - [106]"/>
    <n v="12.15"/>
    <m/>
    <m/>
    <m/>
    <n v="1"/>
    <s v=""/>
    <s v=""/>
    <s v=""/>
    <s v=""/>
  </r>
  <r>
    <s v="27538-5"/>
    <m/>
    <m/>
    <m/>
    <s v="SANTO ANGELO"/>
    <s v="BAGACEIRA 72&quot;"/>
    <s v="PC"/>
    <s v="153026-0"/>
    <n v="1"/>
    <x v="10"/>
    <s v="A&amp;E"/>
    <m/>
    <n v="7"/>
    <s v="Novo"/>
    <m/>
    <s v="72&quot;"/>
    <m/>
    <s v="USINAGEM"/>
    <x v="77"/>
    <n v="151"/>
    <s v="MANDRILH. FISHER MILL - [151]"/>
    <n v="1.718181818181818"/>
    <m/>
    <m/>
    <m/>
    <n v="1"/>
    <s v=""/>
    <s v=""/>
    <s v=""/>
    <s v=""/>
  </r>
  <r>
    <s v="27538-5"/>
    <m/>
    <m/>
    <m/>
    <s v="SANTO ANGELO"/>
    <s v="BAGACEIRA 72&quot;"/>
    <s v="PC"/>
    <s v="153026-0"/>
    <n v="1"/>
    <x v="10"/>
    <s v="A&amp;E"/>
    <m/>
    <n v="7"/>
    <s v="Novo"/>
    <m/>
    <s v="72&quot;"/>
    <m/>
    <s v="USINAGEM"/>
    <x v="78"/>
    <n v="560"/>
    <s v="FRESA DROPP HEINN - [560]"/>
    <n v="9.18"/>
    <m/>
    <m/>
    <m/>
    <n v="1"/>
    <s v=""/>
    <s v=""/>
    <s v=""/>
    <s v=""/>
  </r>
  <r>
    <s v="27538-5"/>
    <m/>
    <m/>
    <m/>
    <s v="SANTO ANGELO"/>
    <s v="BAGACEIRA 72&quot;"/>
    <s v="PC"/>
    <s v="153026-0"/>
    <n v="1"/>
    <x v="10"/>
    <s v="A&amp;E"/>
    <m/>
    <n v="7"/>
    <s v="Novo"/>
    <m/>
    <s v="72&quot;"/>
    <m/>
    <s v="USINAGEM"/>
    <x v="79"/>
    <n v="610"/>
    <s v="FRESADORA HEYLIGENTASDE - [610]"/>
    <n v="5.1589425241477738"/>
    <m/>
    <m/>
    <m/>
    <n v="1"/>
    <s v=""/>
    <s v=""/>
    <s v=""/>
    <s v=""/>
  </r>
  <r>
    <s v="27538-5"/>
    <m/>
    <m/>
    <m/>
    <s v="SANTO ANGELO"/>
    <s v="BAGACEIRA 72&quot;"/>
    <s v="PC"/>
    <s v="153026-0"/>
    <n v="1"/>
    <x v="10"/>
    <s v="A&amp;E"/>
    <m/>
    <n v="7"/>
    <s v="Novo"/>
    <m/>
    <s v="72&quot;"/>
    <m/>
    <s v="USINAGEM"/>
    <x v="17"/>
    <n v="610"/>
    <s v="FRESADORA HEYLIGENTASDE - [610]"/>
    <n v="2.2023336038961037"/>
    <m/>
    <m/>
    <m/>
    <n v="1"/>
    <s v=""/>
    <s v=""/>
    <s v=""/>
    <s v=""/>
  </r>
  <r>
    <s v="27538-5"/>
    <m/>
    <m/>
    <m/>
    <s v="SANTO ANGELO"/>
    <s v="BAGACEIRA 72&quot;"/>
    <s v="PC"/>
    <s v="153026-0"/>
    <n v="1"/>
    <x v="10"/>
    <s v="A&amp;E"/>
    <m/>
    <n v="7"/>
    <s v="Novo"/>
    <m/>
    <s v="72&quot;"/>
    <m/>
    <s v="EXPEDIÇÃO"/>
    <x v="6"/>
    <n v="2"/>
    <s v="EXPEDIÇÃO"/>
    <n v="1"/>
    <m/>
    <s v=""/>
    <m/>
    <s v=""/>
    <s v=""/>
    <s v=""/>
    <s v=""/>
    <s v=""/>
  </r>
  <r>
    <s v="27538-6"/>
    <m/>
    <m/>
    <m/>
    <s v="SANTO ANGELO"/>
    <s v="BAGACEIRA 72&quot;"/>
    <s v="PC"/>
    <s v="153027-0"/>
    <n v="1"/>
    <x v="10"/>
    <s v="A&amp;E"/>
    <m/>
    <n v="8"/>
    <s v="Novo"/>
    <m/>
    <s v="72&quot;"/>
    <m/>
    <s v="FUNDIÇÃO"/>
    <x v="0"/>
    <n v="1"/>
    <s v="FUNDIÇÃO MORENO"/>
    <n v="1"/>
    <m/>
    <d v="2026-07-04T00:00:00"/>
    <m/>
    <n v="27"/>
    <s v=""/>
    <s v="jul"/>
    <s v="2026"/>
    <s v=""/>
  </r>
  <r>
    <s v="27538-6"/>
    <m/>
    <m/>
    <m/>
    <s v="SANTO ANGELO"/>
    <s v="BAGACEIRA 72&quot;"/>
    <s v="PC"/>
    <s v="153027-0"/>
    <n v="1"/>
    <x v="10"/>
    <s v="A&amp;E"/>
    <m/>
    <n v="8"/>
    <s v="Novo"/>
    <m/>
    <s v="72&quot;"/>
    <m/>
    <s v="USINAGEM"/>
    <x v="76"/>
    <n v="106"/>
    <s v="PLAINA DE MESA POREBA - [106]"/>
    <n v="12.15"/>
    <m/>
    <m/>
    <m/>
    <n v="1"/>
    <s v=""/>
    <s v=""/>
    <s v=""/>
    <s v=""/>
  </r>
  <r>
    <s v="27538-6"/>
    <m/>
    <m/>
    <m/>
    <s v="SANTO ANGELO"/>
    <s v="BAGACEIRA 72&quot;"/>
    <s v="PC"/>
    <s v="153027-0"/>
    <n v="1"/>
    <x v="10"/>
    <s v="A&amp;E"/>
    <m/>
    <n v="8"/>
    <s v="Novo"/>
    <m/>
    <s v="72&quot;"/>
    <m/>
    <s v="USINAGEM"/>
    <x v="77"/>
    <n v="151"/>
    <s v="MANDRILH. FISHER MILL - [151]"/>
    <n v="1.718181818181818"/>
    <m/>
    <m/>
    <m/>
    <n v="1"/>
    <s v=""/>
    <s v=""/>
    <s v=""/>
    <s v=""/>
  </r>
  <r>
    <s v="27538-6"/>
    <m/>
    <m/>
    <m/>
    <s v="SANTO ANGELO"/>
    <s v="BAGACEIRA 72&quot;"/>
    <s v="PC"/>
    <s v="153027-0"/>
    <n v="1"/>
    <x v="10"/>
    <s v="A&amp;E"/>
    <m/>
    <n v="8"/>
    <s v="Novo"/>
    <m/>
    <s v="72&quot;"/>
    <m/>
    <s v="USINAGEM"/>
    <x v="78"/>
    <n v="560"/>
    <s v="FRESA DROPP HEINN - [560]"/>
    <n v="9.18"/>
    <m/>
    <m/>
    <m/>
    <n v="1"/>
    <s v=""/>
    <s v=""/>
    <s v=""/>
    <s v=""/>
  </r>
  <r>
    <s v="27538-6"/>
    <m/>
    <m/>
    <m/>
    <s v="SANTO ANGELO"/>
    <s v="BAGACEIRA 72&quot;"/>
    <s v="PC"/>
    <s v="153027-0"/>
    <n v="1"/>
    <x v="10"/>
    <s v="A&amp;E"/>
    <m/>
    <n v="8"/>
    <s v="Novo"/>
    <m/>
    <s v="72&quot;"/>
    <m/>
    <s v="USINAGEM"/>
    <x v="79"/>
    <n v="610"/>
    <s v="FRESADORA HEYLIGENTASDE - [610]"/>
    <n v="5.1589425241477738"/>
    <m/>
    <m/>
    <m/>
    <n v="1"/>
    <s v=""/>
    <s v=""/>
    <s v=""/>
    <s v=""/>
  </r>
  <r>
    <s v="27538-6"/>
    <m/>
    <m/>
    <m/>
    <s v="SANTO ANGELO"/>
    <s v="BAGACEIRA 72&quot;"/>
    <s v="PC"/>
    <s v="153027-0"/>
    <n v="1"/>
    <x v="10"/>
    <s v="A&amp;E"/>
    <m/>
    <n v="8"/>
    <s v="Novo"/>
    <m/>
    <s v="72&quot;"/>
    <m/>
    <s v="USINAGEM"/>
    <x v="17"/>
    <n v="610"/>
    <s v="FRESADORA HEYLIGENTASDE - [610]"/>
    <n v="2.2023336038961037"/>
    <m/>
    <m/>
    <m/>
    <n v="1"/>
    <s v=""/>
    <s v=""/>
    <s v=""/>
    <s v=""/>
  </r>
  <r>
    <s v="27538-6"/>
    <m/>
    <m/>
    <m/>
    <s v="SANTO ANGELO"/>
    <s v="BAGACEIRA 72&quot;"/>
    <s v="PC"/>
    <s v="153027-0"/>
    <n v="1"/>
    <x v="10"/>
    <s v="A&amp;E"/>
    <m/>
    <n v="1"/>
    <s v="Novo"/>
    <m/>
    <s v="72&quot;"/>
    <m/>
    <s v="EXPEDIÇÃO"/>
    <x v="6"/>
    <n v="2"/>
    <s v="EXPEDIÇÃO"/>
    <n v="1"/>
    <m/>
    <s v=""/>
    <m/>
    <s v=""/>
    <s v=""/>
    <s v=""/>
    <s v=""/>
    <s v=""/>
  </r>
  <r>
    <s v="27538-1"/>
    <m/>
    <m/>
    <m/>
    <s v="SANTO ANGELO"/>
    <s v="BAGACEIRA 2200MM"/>
    <s v="PC"/>
    <s v="153022-0"/>
    <n v="1"/>
    <x v="10"/>
    <s v="A&amp;E"/>
    <m/>
    <n v="1"/>
    <s v="Novo"/>
    <m/>
    <s v="84&quot;"/>
    <m/>
    <s v="FUNDIÇÃO"/>
    <x v="0"/>
    <n v="1"/>
    <s v="FUNDIÇÃO MORENO"/>
    <n v="1"/>
    <m/>
    <d v="2026-07-04T00:00:00"/>
    <m/>
    <n v="27"/>
    <s v=""/>
    <s v="jul"/>
    <s v="2026"/>
    <s v=""/>
  </r>
  <r>
    <s v="27538-1"/>
    <m/>
    <m/>
    <m/>
    <s v="SANTO ANGELO"/>
    <s v="BAGACEIRA 2200MM"/>
    <s v="PC"/>
    <s v="153022-0"/>
    <n v="1"/>
    <x v="10"/>
    <s v="A&amp;E"/>
    <m/>
    <n v="1"/>
    <s v="Novo"/>
    <m/>
    <s v="84&quot;"/>
    <m/>
    <s v="USINAGEM"/>
    <x v="76"/>
    <n v="106"/>
    <s v="PLAINA DE MESA POREBA - [106]"/>
    <n v="15.659999999999998"/>
    <m/>
    <m/>
    <m/>
    <n v="1"/>
    <s v=""/>
    <s v=""/>
    <s v=""/>
    <s v=""/>
  </r>
  <r>
    <s v="27538-1"/>
    <m/>
    <m/>
    <m/>
    <s v="SANTO ANGELO"/>
    <s v="BAGACEIRA 2200MM"/>
    <s v="PC"/>
    <s v="153022-0"/>
    <n v="1"/>
    <x v="10"/>
    <s v="A&amp;E"/>
    <m/>
    <n v="1"/>
    <s v="Novo"/>
    <m/>
    <s v="84&quot;"/>
    <m/>
    <s v="USINAGEM"/>
    <x v="77"/>
    <n v="151"/>
    <s v="MANDRILH. FISHER MILL - [151]"/>
    <n v="1.8818181818181814"/>
    <m/>
    <m/>
    <m/>
    <n v="1"/>
    <s v=""/>
    <s v=""/>
    <s v=""/>
    <s v=""/>
  </r>
  <r>
    <s v="27538-1"/>
    <m/>
    <m/>
    <m/>
    <s v="SANTO ANGELO"/>
    <s v="BAGACEIRA 2200MM"/>
    <s v="PC"/>
    <s v="153022-0"/>
    <n v="1"/>
    <x v="10"/>
    <s v="A&amp;E"/>
    <m/>
    <n v="1"/>
    <s v="Novo"/>
    <m/>
    <s v="84&quot;"/>
    <m/>
    <s v="USINAGEM"/>
    <x v="78"/>
    <n v="560"/>
    <s v="FRESA DROPP HEINN - [560]"/>
    <n v="10.26"/>
    <m/>
    <m/>
    <m/>
    <n v="1"/>
    <s v=""/>
    <s v=""/>
    <s v=""/>
    <s v=""/>
  </r>
  <r>
    <s v="27538-1"/>
    <m/>
    <m/>
    <m/>
    <s v="SANTO ANGELO"/>
    <s v="BAGACEIRA 2200MM"/>
    <s v="PC"/>
    <s v="153022-0"/>
    <n v="1"/>
    <x v="10"/>
    <s v="A&amp;E"/>
    <m/>
    <n v="1"/>
    <s v="Novo"/>
    <m/>
    <s v="84&quot;"/>
    <m/>
    <s v="USINAGEM"/>
    <x v="79"/>
    <n v="610"/>
    <s v="FRESADORA HEYLIGENTASDE - [610]"/>
    <n v="5.723546982021495"/>
    <m/>
    <m/>
    <m/>
    <n v="1"/>
    <s v=""/>
    <s v=""/>
    <s v=""/>
    <s v=""/>
  </r>
  <r>
    <s v="27538-1"/>
    <m/>
    <m/>
    <m/>
    <s v="SANTO ANGELO"/>
    <s v="BAGACEIRA 2200MM"/>
    <s v="PC"/>
    <s v="153022-0"/>
    <n v="1"/>
    <x v="10"/>
    <s v="A&amp;E"/>
    <m/>
    <n v="2"/>
    <s v="Novo"/>
    <m/>
    <s v="84&quot;"/>
    <m/>
    <s v="USINAGEM"/>
    <x v="17"/>
    <n v="610"/>
    <s v="FRESADORA HEYLIGENTASDE - [610]"/>
    <n v="2.421374458874459"/>
    <m/>
    <m/>
    <m/>
    <n v="1"/>
    <s v=""/>
    <s v=""/>
    <s v=""/>
    <s v=""/>
  </r>
  <r>
    <s v="27538-1"/>
    <m/>
    <m/>
    <m/>
    <s v="SANTO ANGELO"/>
    <s v="BAGACEIRA 2200MM"/>
    <s v="PC"/>
    <s v="153022-0"/>
    <n v="1"/>
    <x v="10"/>
    <s v="A&amp;E"/>
    <m/>
    <n v="2"/>
    <s v="Novo"/>
    <m/>
    <s v="84&quot;"/>
    <m/>
    <s v="EXPEDIÇÃO"/>
    <x v="6"/>
    <n v="2"/>
    <s v="EXPEDIÇÃO"/>
    <n v="1"/>
    <m/>
    <s v=""/>
    <m/>
    <s v=""/>
    <s v=""/>
    <s v=""/>
    <s v=""/>
    <s v=""/>
  </r>
  <r>
    <s v="27538-2"/>
    <m/>
    <m/>
    <m/>
    <s v="SANTO ANGELO"/>
    <s v="BAGACEIRA 2200MM"/>
    <s v="PC"/>
    <s v="153023-0"/>
    <n v="1"/>
    <x v="10"/>
    <s v="A&amp;E"/>
    <m/>
    <n v="2"/>
    <s v="Novo"/>
    <m/>
    <s v="84&quot;"/>
    <m/>
    <s v="FUNDIÇÃO"/>
    <x v="0"/>
    <n v="1"/>
    <s v="FUNDIÇÃO MORENO"/>
    <n v="1"/>
    <m/>
    <d v="2026-07-04T00:00:00"/>
    <m/>
    <n v="27"/>
    <s v=""/>
    <s v="jul"/>
    <s v="2026"/>
    <s v=""/>
  </r>
  <r>
    <s v="27538-2"/>
    <m/>
    <m/>
    <m/>
    <s v="SANTO ANGELO"/>
    <s v="BAGACEIRA 2200MM"/>
    <s v="PC"/>
    <s v="153023-0"/>
    <n v="1"/>
    <x v="10"/>
    <s v="A&amp;E"/>
    <m/>
    <n v="2"/>
    <s v="Novo"/>
    <m/>
    <s v="84&quot;"/>
    <m/>
    <s v="USINAGEM"/>
    <x v="76"/>
    <n v="106"/>
    <s v="PLAINA DE MESA POREBA - [106]"/>
    <n v="15.659999999999998"/>
    <m/>
    <m/>
    <m/>
    <n v="1"/>
    <s v=""/>
    <s v=""/>
    <s v=""/>
    <s v=""/>
  </r>
  <r>
    <s v="27538-2"/>
    <m/>
    <m/>
    <m/>
    <s v="SANTO ANGELO"/>
    <s v="BAGACEIRA 2200MM"/>
    <s v="PC"/>
    <s v="153023-0"/>
    <n v="1"/>
    <x v="10"/>
    <s v="A&amp;E"/>
    <m/>
    <n v="2"/>
    <s v="Novo"/>
    <m/>
    <s v="84&quot;"/>
    <m/>
    <s v="USINAGEM"/>
    <x v="77"/>
    <n v="151"/>
    <s v="MANDRILH. FISHER MILL - [151]"/>
    <n v="1.8818181818181814"/>
    <m/>
    <m/>
    <m/>
    <n v="1"/>
    <s v=""/>
    <s v=""/>
    <s v=""/>
    <s v=""/>
  </r>
  <r>
    <s v="27538-2"/>
    <m/>
    <m/>
    <m/>
    <s v="SANTO ANGELO"/>
    <s v="BAGACEIRA 2200MM"/>
    <s v="PC"/>
    <s v="153023-0"/>
    <n v="1"/>
    <x v="10"/>
    <s v="A&amp;E"/>
    <m/>
    <n v="2"/>
    <s v="Novo"/>
    <m/>
    <s v="84&quot;"/>
    <m/>
    <s v="USINAGEM"/>
    <x v="78"/>
    <n v="560"/>
    <s v="FRESA DROPP HEINN - [560]"/>
    <n v="10.26"/>
    <m/>
    <m/>
    <m/>
    <n v="1"/>
    <s v=""/>
    <s v=""/>
    <s v=""/>
    <s v=""/>
  </r>
  <r>
    <s v="27538-2"/>
    <m/>
    <m/>
    <m/>
    <s v="SANTO ANGELO"/>
    <s v="BAGACEIRA 2200MM"/>
    <s v="PC"/>
    <s v="153023-0"/>
    <n v="1"/>
    <x v="10"/>
    <s v="A&amp;E"/>
    <m/>
    <n v="3"/>
    <s v="Novo"/>
    <m/>
    <s v="84&quot;"/>
    <m/>
    <s v="USINAGEM"/>
    <x v="79"/>
    <n v="610"/>
    <s v="FRESADORA HEYLIGENTASDE - [610]"/>
    <n v="5.723546982021495"/>
    <m/>
    <m/>
    <m/>
    <n v="1"/>
    <s v=""/>
    <s v=""/>
    <s v=""/>
    <s v=""/>
  </r>
  <r>
    <s v="27538-2"/>
    <m/>
    <m/>
    <m/>
    <s v="SANTO ANGELO"/>
    <s v="BAGACEIRA 2200MM"/>
    <s v="PC"/>
    <s v="153023-0"/>
    <n v="1"/>
    <x v="10"/>
    <s v="A&amp;E"/>
    <m/>
    <n v="3"/>
    <s v="Novo"/>
    <m/>
    <s v="84&quot;"/>
    <m/>
    <s v="USINAGEM"/>
    <x v="17"/>
    <n v="610"/>
    <s v="FRESADORA HEYLIGENTASDE - [610]"/>
    <n v="2.421374458874459"/>
    <m/>
    <m/>
    <m/>
    <n v="1"/>
    <s v=""/>
    <s v=""/>
    <s v=""/>
    <s v=""/>
  </r>
  <r>
    <s v="27538-2"/>
    <m/>
    <m/>
    <m/>
    <s v="SANTO ANGELO"/>
    <s v="BAGACEIRA 2200MM"/>
    <s v="PC"/>
    <s v="153023-0"/>
    <n v="1"/>
    <x v="10"/>
    <s v="A&amp;E"/>
    <m/>
    <n v="3"/>
    <s v="Novo"/>
    <m/>
    <s v="84&quot;"/>
    <m/>
    <s v="EXPEDIÇÃO"/>
    <x v="6"/>
    <n v="2"/>
    <s v="EXPEDIÇÃO"/>
    <n v="1"/>
    <m/>
    <s v=""/>
    <m/>
    <s v=""/>
    <s v=""/>
    <s v=""/>
    <s v=""/>
    <s v=""/>
  </r>
  <r>
    <s v="27538-3"/>
    <m/>
    <m/>
    <m/>
    <s v="SANTO ANGELO"/>
    <s v="BAGACEIRA 2200MM"/>
    <s v="PC"/>
    <s v="153024-0"/>
    <n v="1"/>
    <x v="10"/>
    <s v="A&amp;E"/>
    <m/>
    <n v="3"/>
    <s v="Novo"/>
    <m/>
    <s v="84&quot;"/>
    <m/>
    <s v="FUNDIÇÃO"/>
    <x v="0"/>
    <n v="1"/>
    <s v="FUNDIÇÃO MORENO"/>
    <n v="1"/>
    <m/>
    <d v="2026-07-04T00:00:00"/>
    <m/>
    <n v="27"/>
    <s v=""/>
    <s v="jul"/>
    <s v="2026"/>
    <s v=""/>
  </r>
  <r>
    <s v="27538-3"/>
    <m/>
    <m/>
    <m/>
    <s v="SANTO ANGELO"/>
    <s v="BAGACEIRA 2200MM"/>
    <s v="PC"/>
    <s v="153024-0"/>
    <n v="1"/>
    <x v="10"/>
    <s v="A&amp;E"/>
    <m/>
    <n v="3"/>
    <s v="Novo"/>
    <m/>
    <s v="84&quot;"/>
    <m/>
    <s v="USINAGEM"/>
    <x v="76"/>
    <n v="106"/>
    <s v="PLAINA DE MESA POREBA - [106]"/>
    <n v="15.659999999999998"/>
    <m/>
    <m/>
    <m/>
    <n v="1"/>
    <s v=""/>
    <s v=""/>
    <s v=""/>
    <s v=""/>
  </r>
  <r>
    <s v="27538-3"/>
    <m/>
    <m/>
    <m/>
    <s v="SANTO ANGELO"/>
    <s v="BAGACEIRA 2200MM"/>
    <s v="PC"/>
    <s v="153024-0"/>
    <n v="1"/>
    <x v="10"/>
    <s v="A&amp;E"/>
    <m/>
    <n v="3"/>
    <s v="Novo"/>
    <m/>
    <s v="84&quot;"/>
    <m/>
    <s v="USINAGEM"/>
    <x v="77"/>
    <n v="151"/>
    <s v="MANDRILH. FISHER MILL - [151]"/>
    <n v="1.8818181818181814"/>
    <m/>
    <m/>
    <m/>
    <n v="1"/>
    <s v=""/>
    <s v=""/>
    <s v=""/>
    <s v=""/>
  </r>
  <r>
    <s v="27538-3"/>
    <m/>
    <m/>
    <m/>
    <s v="SANTO ANGELO"/>
    <s v="BAGACEIRA 2200MM"/>
    <s v="PC"/>
    <s v="153024-0"/>
    <n v="1"/>
    <x v="10"/>
    <s v="A&amp;E"/>
    <m/>
    <n v="4"/>
    <s v="Novo"/>
    <m/>
    <s v="84&quot;"/>
    <m/>
    <s v="USINAGEM"/>
    <x v="78"/>
    <n v="560"/>
    <s v="FRESA DROPP HEINN - [560]"/>
    <n v="10.26"/>
    <m/>
    <m/>
    <m/>
    <n v="1"/>
    <s v=""/>
    <s v=""/>
    <s v=""/>
    <s v=""/>
  </r>
  <r>
    <s v="27538-3"/>
    <m/>
    <m/>
    <m/>
    <s v="SANTO ANGELO"/>
    <s v="BAGACEIRA 2200MM"/>
    <s v="PC"/>
    <s v="153024-0"/>
    <n v="1"/>
    <x v="10"/>
    <s v="A&amp;E"/>
    <m/>
    <n v="4"/>
    <s v="Novo"/>
    <m/>
    <s v="84&quot;"/>
    <m/>
    <s v="USINAGEM"/>
    <x v="79"/>
    <n v="610"/>
    <s v="FRESADORA HEYLIGENTASDE - [610]"/>
    <n v="5.723546982021495"/>
    <m/>
    <m/>
    <m/>
    <n v="1"/>
    <s v=""/>
    <s v=""/>
    <s v=""/>
    <s v=""/>
  </r>
  <r>
    <s v="27538-3"/>
    <m/>
    <m/>
    <m/>
    <s v="SANTO ANGELO"/>
    <s v="BAGACEIRA 2200MM"/>
    <s v="PC"/>
    <s v="153024-0"/>
    <n v="1"/>
    <x v="10"/>
    <s v="A&amp;E"/>
    <m/>
    <n v="4"/>
    <s v="Novo"/>
    <m/>
    <s v="84&quot;"/>
    <m/>
    <s v="USINAGEM"/>
    <x v="17"/>
    <n v="610"/>
    <s v="FRESADORA HEYLIGENTASDE - [610]"/>
    <n v="2.421374458874459"/>
    <m/>
    <m/>
    <m/>
    <n v="1"/>
    <s v=""/>
    <s v=""/>
    <s v=""/>
    <s v=""/>
  </r>
  <r>
    <s v="27538-3"/>
    <m/>
    <m/>
    <m/>
    <s v="SANTO ANGELO"/>
    <s v="BAGACEIRA 2200MM"/>
    <s v="PC"/>
    <s v="153024-0"/>
    <n v="1"/>
    <x v="10"/>
    <s v="A&amp;E"/>
    <m/>
    <n v="4"/>
    <s v="Novo"/>
    <m/>
    <s v="84&quot;"/>
    <m/>
    <s v="EXPEDIÇÃO"/>
    <x v="6"/>
    <n v="2"/>
    <s v="EXPEDIÇÃO"/>
    <n v="1"/>
    <m/>
    <s v=""/>
    <m/>
    <s v=""/>
    <s v=""/>
    <s v=""/>
    <s v=""/>
    <s v=""/>
  </r>
  <r>
    <s v="27538-4"/>
    <m/>
    <m/>
    <m/>
    <s v="SANTO ANGELO"/>
    <s v="BAGACEIRA 72&quot;"/>
    <s v="PC"/>
    <s v="153025-0"/>
    <n v="1"/>
    <x v="10"/>
    <s v="A&amp;E"/>
    <m/>
    <n v="4"/>
    <s v="Novo"/>
    <m/>
    <s v="72&quot;"/>
    <m/>
    <s v="FUNDIÇÃO"/>
    <x v="0"/>
    <n v="1"/>
    <s v="FUNDIÇÃO MORENO"/>
    <n v="1"/>
    <m/>
    <d v="2026-07-04T00:00:00"/>
    <m/>
    <n v="27"/>
    <s v=""/>
    <s v="jul"/>
    <s v="2026"/>
    <s v=""/>
  </r>
  <r>
    <s v="27538-4"/>
    <m/>
    <m/>
    <m/>
    <s v="SANTO ANGELO"/>
    <s v="BAGACEIRA 72&quot;"/>
    <s v="PC"/>
    <s v="153025-0"/>
    <n v="1"/>
    <x v="10"/>
    <s v="A&amp;E"/>
    <m/>
    <n v="4"/>
    <s v="Novo"/>
    <m/>
    <s v="72&quot;"/>
    <m/>
    <s v="USINAGEM"/>
    <x v="76"/>
    <n v="106"/>
    <s v="PLAINA DE MESA POREBA - [106]"/>
    <n v="12.15"/>
    <m/>
    <m/>
    <m/>
    <n v="1"/>
    <s v=""/>
    <s v=""/>
    <s v=""/>
    <s v=""/>
  </r>
  <r>
    <s v="27538-4"/>
    <m/>
    <m/>
    <m/>
    <s v="SANTO ANGELO"/>
    <s v="BAGACEIRA 72&quot;"/>
    <s v="PC"/>
    <s v="153025-0"/>
    <n v="1"/>
    <x v="10"/>
    <s v="A&amp;E"/>
    <m/>
    <n v="1"/>
    <s v="Novo"/>
    <m/>
    <s v="72&quot;"/>
    <m/>
    <s v="USINAGEM"/>
    <x v="77"/>
    <n v="151"/>
    <s v="MANDRILH. FISHER MILL - [151]"/>
    <n v="1.718181818181818"/>
    <m/>
    <m/>
    <m/>
    <n v="1"/>
    <s v=""/>
    <s v=""/>
    <s v=""/>
    <s v=""/>
  </r>
  <r>
    <s v="27538-4"/>
    <m/>
    <m/>
    <m/>
    <s v="SANTO ANGELO"/>
    <s v="BAGACEIRA 72&quot;"/>
    <s v="PC"/>
    <s v="153025-0"/>
    <n v="1"/>
    <x v="10"/>
    <s v="A&amp;E"/>
    <m/>
    <n v="1"/>
    <s v="Novo"/>
    <m/>
    <s v="72&quot;"/>
    <m/>
    <s v="USINAGEM"/>
    <x v="78"/>
    <n v="560"/>
    <s v="FRESA DROPP HEINN - [560]"/>
    <n v="9.18"/>
    <m/>
    <m/>
    <m/>
    <n v="1"/>
    <s v=""/>
    <s v=""/>
    <s v=""/>
    <s v=""/>
  </r>
  <r>
    <s v="27538-4"/>
    <m/>
    <m/>
    <m/>
    <s v="SANTO ANGELO"/>
    <s v="BAGACEIRA 72&quot;"/>
    <s v="PC"/>
    <s v="153025-0"/>
    <n v="1"/>
    <x v="10"/>
    <s v="A&amp;E"/>
    <m/>
    <n v="1"/>
    <s v="Novo"/>
    <m/>
    <s v="72&quot;"/>
    <m/>
    <s v="USINAGEM"/>
    <x v="79"/>
    <n v="610"/>
    <s v="FRESADORA HEYLIGENTASDE - [610]"/>
    <n v="5.1589425241477738"/>
    <m/>
    <m/>
    <m/>
    <n v="1"/>
    <s v=""/>
    <s v=""/>
    <s v=""/>
    <s v=""/>
  </r>
  <r>
    <s v="27538-4"/>
    <m/>
    <m/>
    <m/>
    <s v="SANTO ANGELO"/>
    <s v="BAGACEIRA 72&quot;"/>
    <s v="PC"/>
    <s v="153025-0"/>
    <n v="1"/>
    <x v="10"/>
    <s v="A&amp;E"/>
    <m/>
    <n v="1"/>
    <s v="Novo"/>
    <m/>
    <s v="72&quot;"/>
    <m/>
    <s v="USINAGEM"/>
    <x v="17"/>
    <n v="610"/>
    <s v="FRESADORA HEYLIGENTASDE - [610]"/>
    <n v="2.2023336038961037"/>
    <m/>
    <m/>
    <m/>
    <n v="1"/>
    <s v=""/>
    <s v=""/>
    <s v=""/>
    <s v=""/>
  </r>
  <r>
    <s v="27538-4"/>
    <m/>
    <m/>
    <m/>
    <s v="SANTO ANGELO"/>
    <s v="BAGACEIRA 72&quot;"/>
    <s v="PC"/>
    <s v="153025-0"/>
    <n v="1"/>
    <x v="10"/>
    <s v="A&amp;E"/>
    <m/>
    <n v="1"/>
    <s v="Novo"/>
    <m/>
    <s v="72&quot;"/>
    <m/>
    <s v="EXPEDIÇÃO"/>
    <x v="6"/>
    <n v="2"/>
    <s v="EXPEDIÇÃO"/>
    <n v="1"/>
    <m/>
    <s v=""/>
    <m/>
    <s v=""/>
    <s v=""/>
    <s v=""/>
    <s v=""/>
    <s v=""/>
  </r>
  <r>
    <s v="27515-4"/>
    <m/>
    <m/>
    <m/>
    <s v="RAIZEN IPAUSSU"/>
    <s v="BAGACEIRA 78&quot;"/>
    <s v="PC"/>
    <s v="958025-0"/>
    <n v="1"/>
    <x v="10"/>
    <s v="A&amp;E"/>
    <m/>
    <n v="1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5-4"/>
    <m/>
    <m/>
    <m/>
    <s v="RAIZEN IPAUSSU"/>
    <s v="BAGACEIRA 78&quot;"/>
    <s v="PC"/>
    <s v="958025-0"/>
    <n v="1"/>
    <x v="10"/>
    <s v="A&amp;E"/>
    <m/>
    <n v="2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5-4"/>
    <m/>
    <m/>
    <m/>
    <s v="RAIZEN IPAUSSU"/>
    <s v="BAGACEIRA 78&quot;"/>
    <s v="PC"/>
    <s v="958025-0"/>
    <n v="1"/>
    <x v="10"/>
    <s v="A&amp;E"/>
    <m/>
    <n v="2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5-4"/>
    <m/>
    <m/>
    <m/>
    <s v="RAIZEN IPAUSSU"/>
    <s v="BAGACEIRA 78&quot;"/>
    <s v="PC"/>
    <s v="958025-0"/>
    <n v="1"/>
    <x v="10"/>
    <s v="A&amp;E"/>
    <m/>
    <n v="2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5-4"/>
    <m/>
    <m/>
    <m/>
    <s v="RAIZEN IPAUSSU"/>
    <s v="BAGACEIRA 78&quot;"/>
    <s v="PC"/>
    <s v="958025-0"/>
    <n v="1"/>
    <x v="10"/>
    <s v="A&amp;E"/>
    <m/>
    <n v="2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5-4"/>
    <m/>
    <m/>
    <m/>
    <s v="RAIZEN IPAUSSU"/>
    <s v="BAGACEIRA 78&quot;"/>
    <s v="PC"/>
    <s v="958025-0"/>
    <n v="1"/>
    <x v="10"/>
    <s v="A&amp;E"/>
    <m/>
    <n v="2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5-4"/>
    <m/>
    <m/>
    <m/>
    <s v="RAIZEN IPAUSSU"/>
    <s v="BAGACEIRA 78&quot;"/>
    <s v="PC"/>
    <s v="958025-0"/>
    <n v="1"/>
    <x v="10"/>
    <s v="A&amp;E"/>
    <m/>
    <n v="2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5-5"/>
    <m/>
    <m/>
    <m/>
    <s v="RAIZEN IPAUSSU"/>
    <s v="BAGACEIRA 78&quot;"/>
    <s v="PC"/>
    <s v="958026-0"/>
    <n v="1"/>
    <x v="10"/>
    <s v="A&amp;E"/>
    <m/>
    <n v="3"/>
    <s v="Novo"/>
    <m/>
    <s v="78&quot;"/>
    <m/>
    <s v="FUNDIÇÃO"/>
    <x v="0"/>
    <n v="1"/>
    <s v="FUNDIÇÃO MORENO"/>
    <n v="1"/>
    <m/>
    <s v=""/>
    <d v="2026-06-16T00:00:00"/>
    <s v=""/>
    <n v="25"/>
    <s v=""/>
    <s v=""/>
    <n v="1"/>
  </r>
  <r>
    <s v="27515-5"/>
    <m/>
    <m/>
    <m/>
    <s v="RAIZEN IPAUSSU"/>
    <s v="BAGACEIRA 78&quot;"/>
    <s v="PC"/>
    <s v="958026-0"/>
    <n v="1"/>
    <x v="10"/>
    <s v="A&amp;E"/>
    <m/>
    <n v="3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5-5"/>
    <m/>
    <m/>
    <m/>
    <s v="RAIZEN IPAUSSU"/>
    <s v="BAGACEIRA 78&quot;"/>
    <s v="PC"/>
    <s v="958026-0"/>
    <n v="1"/>
    <x v="10"/>
    <s v="A&amp;E"/>
    <m/>
    <n v="3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5-5"/>
    <m/>
    <m/>
    <m/>
    <s v="RAIZEN IPAUSSU"/>
    <s v="BAGACEIRA 78&quot;"/>
    <s v="PC"/>
    <s v="958026-0"/>
    <n v="1"/>
    <x v="10"/>
    <s v="A&amp;E"/>
    <m/>
    <n v="3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5-5"/>
    <m/>
    <m/>
    <m/>
    <s v="RAIZEN IPAUSSU"/>
    <s v="BAGACEIRA 78&quot;"/>
    <s v="PC"/>
    <s v="958026-0"/>
    <n v="1"/>
    <x v="10"/>
    <s v="A&amp;E"/>
    <m/>
    <n v="3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5-5"/>
    <m/>
    <m/>
    <m/>
    <s v="RAIZEN IPAUSSU"/>
    <s v="BAGACEIRA 78&quot;"/>
    <s v="PC"/>
    <s v="958026-0"/>
    <n v="1"/>
    <x v="10"/>
    <s v="A&amp;E"/>
    <m/>
    <n v="3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5-5"/>
    <m/>
    <m/>
    <m/>
    <s v="RAIZEN IPAUSSU"/>
    <s v="BAGACEIRA 78&quot;"/>
    <s v="PC"/>
    <s v="958026-0"/>
    <n v="1"/>
    <x v="10"/>
    <s v="A&amp;E"/>
    <m/>
    <n v="4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5-6"/>
    <m/>
    <m/>
    <m/>
    <s v="RAIZEN IPAUSSU"/>
    <s v="BAGACEIRA 87&quot;"/>
    <s v="PC"/>
    <s v="958027-0"/>
    <n v="1"/>
    <x v="10"/>
    <s v="A&amp;E"/>
    <m/>
    <n v="4"/>
    <s v="Novo"/>
    <m/>
    <s v="84&quot;"/>
    <m/>
    <s v="FUNDIÇÃO"/>
    <x v="0"/>
    <n v="1"/>
    <s v="FUNDIÇÃO MORENO"/>
    <n v="1"/>
    <m/>
    <s v=""/>
    <d v="2026-06-02T00:00:00"/>
    <s v=""/>
    <n v="23"/>
    <s v=""/>
    <s v=""/>
    <n v="1"/>
  </r>
  <r>
    <s v="27515-6"/>
    <m/>
    <m/>
    <m/>
    <s v="RAIZEN IPAUSSU"/>
    <s v="BAGACEIRA 87&quot;"/>
    <s v="PC"/>
    <s v="958027-0"/>
    <n v="1"/>
    <x v="10"/>
    <s v="A&amp;E"/>
    <m/>
    <n v="4"/>
    <s v="Novo"/>
    <m/>
    <s v="84&quot;"/>
    <m/>
    <s v="USINAGEM"/>
    <x v="76"/>
    <n v="106"/>
    <s v="PLAINA DE MESA POREBA - [106]"/>
    <n v="15.659999999999998"/>
    <m/>
    <m/>
    <m/>
    <n v="1"/>
    <s v=""/>
    <s v=""/>
    <s v=""/>
    <s v=""/>
  </r>
  <r>
    <s v="27515-6"/>
    <m/>
    <m/>
    <m/>
    <s v="RAIZEN IPAUSSU"/>
    <s v="BAGACEIRA 87&quot;"/>
    <s v="PC"/>
    <s v="958027-0"/>
    <n v="1"/>
    <x v="10"/>
    <s v="A&amp;E"/>
    <m/>
    <n v="4"/>
    <s v="Novo"/>
    <m/>
    <s v="84&quot;"/>
    <m/>
    <s v="USINAGEM"/>
    <x v="77"/>
    <n v="151"/>
    <s v="MANDRILH. FISHER MILL - [151]"/>
    <n v="1.8818181818181814"/>
    <m/>
    <m/>
    <m/>
    <n v="1"/>
    <s v=""/>
    <s v=""/>
    <s v=""/>
    <s v=""/>
  </r>
  <r>
    <s v="27515-6"/>
    <m/>
    <m/>
    <m/>
    <s v="RAIZEN IPAUSSU"/>
    <s v="BAGACEIRA 87&quot;"/>
    <s v="PC"/>
    <s v="958027-0"/>
    <n v="1"/>
    <x v="10"/>
    <s v="A&amp;E"/>
    <m/>
    <n v="4"/>
    <s v="Novo"/>
    <m/>
    <s v="84&quot;"/>
    <m/>
    <s v="USINAGEM"/>
    <x v="78"/>
    <n v="560"/>
    <s v="FRESA DROPP HEINN - [560]"/>
    <n v="10.26"/>
    <m/>
    <m/>
    <m/>
    <n v="1"/>
    <s v=""/>
    <s v=""/>
    <s v=""/>
    <s v=""/>
  </r>
  <r>
    <s v="27515-6"/>
    <m/>
    <m/>
    <m/>
    <s v="RAIZEN IPAUSSU"/>
    <s v="BAGACEIRA 87&quot;"/>
    <s v="PC"/>
    <s v="958027-0"/>
    <n v="1"/>
    <x v="10"/>
    <s v="A&amp;E"/>
    <m/>
    <n v="4"/>
    <s v="Novo"/>
    <m/>
    <s v="84&quot;"/>
    <m/>
    <s v="USINAGEM"/>
    <x v="79"/>
    <n v="610"/>
    <s v="FRESADORA HEYLIGENTASDE - [610]"/>
    <n v="5.723546982021495"/>
    <m/>
    <m/>
    <m/>
    <n v="1"/>
    <s v=""/>
    <s v=""/>
    <s v=""/>
    <s v=""/>
  </r>
  <r>
    <s v="27515-6"/>
    <m/>
    <m/>
    <m/>
    <s v="RAIZEN IPAUSSU"/>
    <s v="BAGACEIRA 87&quot;"/>
    <s v="PC"/>
    <s v="958027-0"/>
    <n v="1"/>
    <x v="10"/>
    <s v="A&amp;E"/>
    <m/>
    <n v="5"/>
    <s v="Novo"/>
    <m/>
    <s v="84&quot;"/>
    <m/>
    <s v="USINAGEM"/>
    <x v="17"/>
    <n v="610"/>
    <s v="FRESADORA HEYLIGENTASDE - [610]"/>
    <n v="2.421374458874459"/>
    <m/>
    <m/>
    <m/>
    <n v="1"/>
    <s v=""/>
    <s v=""/>
    <s v=""/>
    <s v=""/>
  </r>
  <r>
    <s v="27515-6"/>
    <m/>
    <m/>
    <m/>
    <s v="RAIZEN IPAUSSU"/>
    <s v="BAGACEIRA 87&quot;"/>
    <s v="PC"/>
    <s v="958027-0"/>
    <n v="1"/>
    <x v="10"/>
    <s v="A&amp;E"/>
    <m/>
    <n v="5"/>
    <s v="Novo"/>
    <m/>
    <s v="84&quot;"/>
    <m/>
    <s v="EXPEDIÇÃO"/>
    <x v="6"/>
    <n v="2"/>
    <s v="EXPEDIÇÃO"/>
    <n v="1"/>
    <m/>
    <s v=""/>
    <m/>
    <s v=""/>
    <s v=""/>
    <s v=""/>
    <s v=""/>
    <s v=""/>
  </r>
  <r>
    <s v="27516-1"/>
    <m/>
    <m/>
    <m/>
    <s v="RAIZEN ENERGIA S.A  LAGOA DA PRATA"/>
    <s v="BAGACEIRA 78&quot;"/>
    <s v="PC"/>
    <s v="1334017-0"/>
    <n v="1"/>
    <x v="10"/>
    <s v="A&amp;E"/>
    <m/>
    <n v="5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6-1"/>
    <m/>
    <m/>
    <m/>
    <s v="RAIZEN ENERGIA S.A  LAGOA DA PRATA"/>
    <s v="BAGACEIRA 78&quot;"/>
    <s v="PC"/>
    <s v="1334017-0"/>
    <n v="1"/>
    <x v="10"/>
    <s v="A&amp;E"/>
    <m/>
    <n v="5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6-1"/>
    <m/>
    <m/>
    <m/>
    <s v="RAIZEN ENERGIA S.A  LAGOA DA PRATA"/>
    <s v="BAGACEIRA 78&quot;"/>
    <s v="PC"/>
    <s v="1334017-0"/>
    <n v="1"/>
    <x v="10"/>
    <s v="A&amp;E"/>
    <m/>
    <n v="5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6-1"/>
    <m/>
    <m/>
    <m/>
    <s v="RAIZEN ENERGIA S.A  LAGOA DA PRATA"/>
    <s v="BAGACEIRA 78&quot;"/>
    <s v="PC"/>
    <s v="1334017-0"/>
    <n v="1"/>
    <x v="10"/>
    <s v="A&amp;E"/>
    <m/>
    <n v="5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6-1"/>
    <m/>
    <m/>
    <m/>
    <s v="RAIZEN ENERGIA S.A  LAGOA DA PRATA"/>
    <s v="BAGACEIRA 78&quot;"/>
    <s v="PC"/>
    <s v="1334017-0"/>
    <n v="1"/>
    <x v="10"/>
    <s v="A&amp;E"/>
    <m/>
    <n v="0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6-1"/>
    <m/>
    <m/>
    <m/>
    <s v="RAIZEN ENERGIA S.A  LAGOA DA PRATA"/>
    <s v="BAGACEIRA 78&quot;"/>
    <s v="PC"/>
    <s v="1334017-0"/>
    <n v="1"/>
    <x v="10"/>
    <s v="A&amp;E"/>
    <m/>
    <n v="0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6-1"/>
    <m/>
    <m/>
    <m/>
    <s v="RAIZEN ENERGIA S.A  LAGOA DA PRATA"/>
    <s v="BAGACEIRA 78&quot;"/>
    <s v="PC"/>
    <s v="1334017-0"/>
    <n v="1"/>
    <x v="10"/>
    <s v="A&amp;E"/>
    <m/>
    <n v="0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6-2"/>
    <m/>
    <m/>
    <m/>
    <s v="RAIZEN ENERGIA S.A  LAGOA DA PRATA"/>
    <s v="BAGACEIRA 78&quot;"/>
    <s v="PC"/>
    <s v="1334018-0"/>
    <n v="1"/>
    <x v="10"/>
    <s v="A&amp;E"/>
    <m/>
    <n v="0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6-2"/>
    <m/>
    <m/>
    <m/>
    <s v="RAIZEN ENERGIA S.A  LAGOA DA PRATA"/>
    <s v="BAGACEIRA 78&quot;"/>
    <s v="PC"/>
    <s v="1334018-0"/>
    <n v="1"/>
    <x v="10"/>
    <s v="A&amp;E"/>
    <m/>
    <n v="132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6-2"/>
    <m/>
    <m/>
    <m/>
    <s v="RAIZEN ENERGIA S.A  LAGOA DA PRATA"/>
    <s v="BAGACEIRA 78&quot;"/>
    <s v="PC"/>
    <s v="1334018-0"/>
    <n v="1"/>
    <x v="10"/>
    <s v="A&amp;E"/>
    <m/>
    <n v="132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6-2"/>
    <m/>
    <m/>
    <m/>
    <s v="RAIZEN ENERGIA S.A  LAGOA DA PRATA"/>
    <s v="BAGACEIRA 78&quot;"/>
    <s v="PC"/>
    <s v="1334018-0"/>
    <n v="1"/>
    <x v="10"/>
    <s v="A&amp;E"/>
    <m/>
    <n v="132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6-2"/>
    <m/>
    <m/>
    <m/>
    <s v="RAIZEN ENERGIA S.A  LAGOA DA PRATA"/>
    <s v="BAGACEIRA 78&quot;"/>
    <s v="PC"/>
    <s v="1334018-0"/>
    <n v="1"/>
    <x v="10"/>
    <s v="A&amp;E"/>
    <m/>
    <n v="132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6-2"/>
    <m/>
    <m/>
    <m/>
    <s v="RAIZEN ENERGIA S.A  LAGOA DA PRATA"/>
    <s v="BAGACEIRA 78&quot;"/>
    <s v="PC"/>
    <s v="1334018-0"/>
    <n v="1"/>
    <x v="10"/>
    <s v="A&amp;E"/>
    <m/>
    <n v="133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6-2"/>
    <m/>
    <m/>
    <m/>
    <s v="RAIZEN ENERGIA S.A  LAGOA DA PRATA"/>
    <s v="BAGACEIRA 78&quot;"/>
    <s v="PC"/>
    <s v="1334018-0"/>
    <n v="1"/>
    <x v="10"/>
    <s v="A&amp;E"/>
    <m/>
    <n v="133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6-3"/>
    <m/>
    <m/>
    <m/>
    <s v="RAIZEN ENERGIA S.A  LAGOA DA PRATA"/>
    <s v="BAGACEIRA 78&quot;"/>
    <s v="PC"/>
    <s v="1334019-0"/>
    <n v="1"/>
    <x v="10"/>
    <s v="A&amp;E"/>
    <m/>
    <n v="133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6-3"/>
    <m/>
    <m/>
    <m/>
    <s v="RAIZEN ENERGIA S.A  LAGOA DA PRATA"/>
    <s v="BAGACEIRA 78&quot;"/>
    <s v="PC"/>
    <s v="1334019-0"/>
    <n v="1"/>
    <x v="10"/>
    <s v="A&amp;E"/>
    <m/>
    <n v="133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6-3"/>
    <m/>
    <m/>
    <m/>
    <s v="RAIZEN ENERGIA S.A  LAGOA DA PRATA"/>
    <s v="BAGACEIRA 78&quot;"/>
    <s v="PC"/>
    <s v="1334019-0"/>
    <n v="1"/>
    <x v="10"/>
    <s v="A&amp;E"/>
    <m/>
    <n v="166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6-3"/>
    <m/>
    <m/>
    <m/>
    <s v="RAIZEN ENERGIA S.A  LAGOA DA PRATA"/>
    <s v="BAGACEIRA 78&quot;"/>
    <s v="PC"/>
    <s v="1334019-0"/>
    <n v="1"/>
    <x v="10"/>
    <s v="A&amp;E"/>
    <m/>
    <n v="166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6-3"/>
    <m/>
    <m/>
    <m/>
    <s v="RAIZEN ENERGIA S.A  LAGOA DA PRATA"/>
    <s v="BAGACEIRA 78&quot;"/>
    <s v="PC"/>
    <s v="1334019-0"/>
    <n v="1"/>
    <x v="10"/>
    <s v="A&amp;E"/>
    <m/>
    <n v="166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6-3"/>
    <m/>
    <m/>
    <m/>
    <s v="RAIZEN ENERGIA S.A  LAGOA DA PRATA"/>
    <s v="BAGACEIRA 78&quot;"/>
    <s v="PC"/>
    <s v="1334019-0"/>
    <n v="1"/>
    <x v="10"/>
    <s v="A&amp;E"/>
    <m/>
    <n v="166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6-3"/>
    <m/>
    <m/>
    <m/>
    <s v="RAIZEN ENERGIA S.A  LAGOA DA PRATA"/>
    <s v="BAGACEIRA 78&quot;"/>
    <s v="PC"/>
    <s v="1334019-0"/>
    <n v="1"/>
    <x v="10"/>
    <s v="A&amp;E"/>
    <m/>
    <n v="167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6-4"/>
    <m/>
    <m/>
    <m/>
    <s v="RAIZEN ENERGIA S.A  LAGOA DA PRATA"/>
    <s v="BAGACEIRA 78&quot;"/>
    <s v="PC"/>
    <s v="1334020-0"/>
    <n v="1"/>
    <x v="10"/>
    <s v="A&amp;E"/>
    <m/>
    <n v="167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6-4"/>
    <m/>
    <m/>
    <m/>
    <s v="RAIZEN ENERGIA S.A  LAGOA DA PRATA"/>
    <s v="BAGACEIRA 78&quot;"/>
    <s v="PC"/>
    <s v="1334020-0"/>
    <n v="1"/>
    <x v="10"/>
    <s v="A&amp;E"/>
    <m/>
    <n v="167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6-4"/>
    <m/>
    <m/>
    <m/>
    <s v="RAIZEN ENERGIA S.A  LAGOA DA PRATA"/>
    <s v="BAGACEIRA 78&quot;"/>
    <s v="PC"/>
    <s v="1334020-0"/>
    <n v="1"/>
    <x v="10"/>
    <s v="A&amp;E"/>
    <m/>
    <n v="167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6-4"/>
    <m/>
    <m/>
    <m/>
    <s v="RAIZEN ENERGIA S.A  LAGOA DA PRATA"/>
    <s v="BAGACEIRA 78&quot;"/>
    <s v="PC"/>
    <s v="1334020-0"/>
    <n v="1"/>
    <x v="10"/>
    <s v="A&amp;E"/>
    <m/>
    <n v="0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6-4"/>
    <m/>
    <m/>
    <m/>
    <s v="RAIZEN ENERGIA S.A  LAGOA DA PRATA"/>
    <s v="BAGACEIRA 78&quot;"/>
    <s v="PC"/>
    <s v="1334020-0"/>
    <n v="1"/>
    <x v="10"/>
    <s v="A&amp;E"/>
    <m/>
    <n v="0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6-4"/>
    <m/>
    <m/>
    <m/>
    <s v="RAIZEN ENERGIA S.A  LAGOA DA PRATA"/>
    <s v="BAGACEIRA 78&quot;"/>
    <s v="PC"/>
    <s v="1334020-0"/>
    <n v="1"/>
    <x v="10"/>
    <s v="A&amp;E"/>
    <m/>
    <n v="0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6-4"/>
    <m/>
    <m/>
    <m/>
    <s v="RAIZEN ENERGIA S.A  LAGOA DA PRATA"/>
    <s v="BAGACEIRA 78&quot;"/>
    <s v="PC"/>
    <s v="1334020-0"/>
    <n v="1"/>
    <x v="10"/>
    <s v="A&amp;E"/>
    <m/>
    <n v="0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6-5"/>
    <m/>
    <m/>
    <m/>
    <s v="RAIZEN ENERGIA S.A  LAGOA DA PRATA"/>
    <s v="BAGACEIRA 78&quot;"/>
    <s v="PC"/>
    <s v="1334021-0"/>
    <n v="1"/>
    <x v="10"/>
    <s v="A&amp;E"/>
    <m/>
    <n v="168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6-5"/>
    <m/>
    <m/>
    <m/>
    <s v="RAIZEN ENERGIA S.A  LAGOA DA PRATA"/>
    <s v="BAGACEIRA 78&quot;"/>
    <s v="PC"/>
    <s v="1334021-0"/>
    <n v="1"/>
    <x v="10"/>
    <s v="A&amp;E"/>
    <m/>
    <n v="168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6-5"/>
    <m/>
    <m/>
    <m/>
    <s v="RAIZEN ENERGIA S.A  LAGOA DA PRATA"/>
    <s v="BAGACEIRA 78&quot;"/>
    <s v="PC"/>
    <s v="1334021-0"/>
    <n v="1"/>
    <x v="10"/>
    <s v="A&amp;E"/>
    <m/>
    <n v="168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6-5"/>
    <m/>
    <m/>
    <m/>
    <s v="RAIZEN ENERGIA S.A  LAGOA DA PRATA"/>
    <s v="BAGACEIRA 78&quot;"/>
    <s v="PC"/>
    <s v="1334021-0"/>
    <n v="1"/>
    <x v="10"/>
    <s v="A&amp;E"/>
    <m/>
    <n v="168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6-5"/>
    <m/>
    <m/>
    <m/>
    <s v="RAIZEN ENERGIA S.A  LAGOA DA PRATA"/>
    <s v="BAGACEIRA 78&quot;"/>
    <s v="PC"/>
    <s v="1334021-0"/>
    <n v="1"/>
    <x v="10"/>
    <s v="A&amp;E"/>
    <m/>
    <n v="169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6-5"/>
    <m/>
    <m/>
    <m/>
    <s v="RAIZEN ENERGIA S.A  LAGOA DA PRATA"/>
    <s v="BAGACEIRA 78&quot;"/>
    <s v="PC"/>
    <s v="1334021-0"/>
    <n v="1"/>
    <x v="10"/>
    <s v="A&amp;E"/>
    <m/>
    <n v="169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6-5"/>
    <m/>
    <m/>
    <m/>
    <s v="RAIZEN ENERGIA S.A  LAGOA DA PRATA"/>
    <s v="BAGACEIRA 78&quot;"/>
    <s v="PC"/>
    <s v="1334021-0"/>
    <n v="1"/>
    <x v="10"/>
    <s v="A&amp;E"/>
    <m/>
    <n v="169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6-6"/>
    <m/>
    <m/>
    <m/>
    <s v="RAIZEN ENERGIA S.A  LAGOA DA PRATA"/>
    <s v="BAGACEIRA 90&quot;"/>
    <s v="PC"/>
    <s v="1334022-0"/>
    <n v="1"/>
    <x v="10"/>
    <s v="A&amp;E"/>
    <m/>
    <n v="169"/>
    <s v="Novo"/>
    <m/>
    <s v="90&quot;"/>
    <m/>
    <s v="FUNDIÇÃO"/>
    <x v="0"/>
    <n v="1"/>
    <s v="FUNDIÇÃO MORENO"/>
    <n v="1"/>
    <m/>
    <s v=""/>
    <m/>
    <s v=""/>
    <s v=""/>
    <s v=""/>
    <s v=""/>
    <s v=""/>
  </r>
  <r>
    <s v="27516-6"/>
    <m/>
    <m/>
    <m/>
    <s v="RAIZEN ENERGIA S.A  LAGOA DA PRATA"/>
    <s v="BAGACEIRA 90&quot;"/>
    <s v="PC"/>
    <s v="1334022-0"/>
    <n v="1"/>
    <x v="10"/>
    <s v="A&amp;E"/>
    <m/>
    <n v="1"/>
    <s v="Novo"/>
    <m/>
    <s v="90&quot;"/>
    <m/>
    <s v="USINAGEM"/>
    <x v="76"/>
    <n v="106"/>
    <s v="PLAINA DE MESA POREBA - [106]"/>
    <n v="17.64"/>
    <m/>
    <m/>
    <m/>
    <n v="1"/>
    <s v=""/>
    <s v=""/>
    <s v=""/>
    <s v=""/>
  </r>
  <r>
    <s v="27516-6"/>
    <m/>
    <m/>
    <m/>
    <s v="RAIZEN ENERGIA S.A  LAGOA DA PRATA"/>
    <s v="BAGACEIRA 90&quot;"/>
    <s v="PC"/>
    <s v="1334022-0"/>
    <n v="1"/>
    <x v="10"/>
    <s v="A&amp;E"/>
    <m/>
    <n v="1"/>
    <s v="Novo"/>
    <m/>
    <s v="90&quot;"/>
    <m/>
    <s v="USINAGEM"/>
    <x v="77"/>
    <n v="151"/>
    <s v="MANDRILH. FISHER MILL - [151]"/>
    <n v="1.8818181818181814"/>
    <m/>
    <m/>
    <m/>
    <n v="1"/>
    <s v=""/>
    <s v=""/>
    <s v=""/>
    <s v=""/>
  </r>
  <r>
    <s v="27516-6"/>
    <m/>
    <m/>
    <m/>
    <s v="RAIZEN ENERGIA S.A  LAGOA DA PRATA"/>
    <s v="BAGACEIRA 90&quot;"/>
    <s v="PC"/>
    <s v="1334022-0"/>
    <n v="1"/>
    <x v="10"/>
    <s v="A&amp;E"/>
    <m/>
    <n v="1"/>
    <s v="Novo"/>
    <m/>
    <s v="90&quot;"/>
    <m/>
    <s v="USINAGEM"/>
    <x v="78"/>
    <n v="560"/>
    <s v="FRESA DROPP HEINN - [560]"/>
    <n v="10.8"/>
    <m/>
    <m/>
    <m/>
    <n v="1"/>
    <s v=""/>
    <s v=""/>
    <s v=""/>
    <s v=""/>
  </r>
  <r>
    <s v="27516-6"/>
    <m/>
    <m/>
    <m/>
    <s v="RAIZEN ENERGIA S.A  LAGOA DA PRATA"/>
    <s v="BAGACEIRA 90&quot;"/>
    <s v="PC"/>
    <s v="1334022-0"/>
    <n v="1"/>
    <x v="10"/>
    <s v="A&amp;E"/>
    <m/>
    <n v="1"/>
    <s v="Novo"/>
    <m/>
    <s v="90&quot;"/>
    <m/>
    <s v="USINAGEM"/>
    <x v="79"/>
    <n v="610"/>
    <s v="FRESADORA HEYLIGENTASDE - [610]"/>
    <n v="6.0058492109583588"/>
    <m/>
    <m/>
    <m/>
    <n v="1"/>
    <s v=""/>
    <s v=""/>
    <s v=""/>
    <s v=""/>
  </r>
  <r>
    <s v="27516-6"/>
    <m/>
    <m/>
    <m/>
    <s v="RAIZEN ENERGIA S.A  LAGOA DA PRATA"/>
    <s v="BAGACEIRA 90&quot;"/>
    <s v="PC"/>
    <s v="1334022-0"/>
    <n v="1"/>
    <x v="10"/>
    <s v="A&amp;E"/>
    <m/>
    <n v="1"/>
    <s v="Novo"/>
    <m/>
    <s v="90&quot;"/>
    <m/>
    <s v="USINAGEM"/>
    <x v="17"/>
    <n v="610"/>
    <s v="FRESADORA HEYLIGENTASDE - [610]"/>
    <n v="3.2003430531732415"/>
    <m/>
    <m/>
    <m/>
    <n v="1"/>
    <s v=""/>
    <s v=""/>
    <s v=""/>
    <s v=""/>
  </r>
  <r>
    <s v="27516-6"/>
    <m/>
    <m/>
    <m/>
    <s v="RAIZEN ENERGIA S.A  LAGOA DA PRATA"/>
    <s v="BAGACEIRA 90&quot;"/>
    <s v="PC"/>
    <s v="1334022-0"/>
    <n v="1"/>
    <x v="10"/>
    <s v="A&amp;E"/>
    <m/>
    <n v="1"/>
    <s v="Novo"/>
    <m/>
    <s v="90&quot;"/>
    <m/>
    <s v="EXPEDIÇÃO"/>
    <x v="6"/>
    <n v="2"/>
    <s v="EXPEDIÇÃO"/>
    <n v="1"/>
    <m/>
    <s v=""/>
    <m/>
    <s v=""/>
    <s v=""/>
    <s v=""/>
    <s v=""/>
    <s v=""/>
  </r>
  <r>
    <s v="27517-1"/>
    <m/>
    <m/>
    <m/>
    <s v="RAIZEN - PARAISO"/>
    <s v="BAGACEIRA 78&quot;"/>
    <s v="PC"/>
    <s v="1483008-0"/>
    <n v="1"/>
    <x v="10"/>
    <s v="A&amp;E"/>
    <m/>
    <n v="1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7-1"/>
    <m/>
    <m/>
    <m/>
    <s v="RAIZEN - PARAISO"/>
    <s v="BAGACEIRA 78&quot;"/>
    <s v="PC"/>
    <s v="1483008-0"/>
    <n v="1"/>
    <x v="10"/>
    <s v="A&amp;E"/>
    <m/>
    <n v="1"/>
    <s v="Novo"/>
    <m/>
    <s v="78&quot;"/>
    <m/>
    <s v="USINAGEM"/>
    <x v="76"/>
    <n v="107"/>
    <s v="PLAINA DE MESA INGERSOL - [107]"/>
    <n v="13.59"/>
    <m/>
    <m/>
    <m/>
    <n v="1"/>
    <s v=""/>
    <s v=""/>
    <s v=""/>
    <s v=""/>
  </r>
  <r>
    <s v="27517-1"/>
    <m/>
    <m/>
    <m/>
    <s v="RAIZEN - PARAISO"/>
    <s v="BAGACEIRA 78&quot;"/>
    <s v="PC"/>
    <s v="1483008-0"/>
    <n v="1"/>
    <x v="10"/>
    <s v="A&amp;E"/>
    <m/>
    <n v="1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7-1"/>
    <m/>
    <m/>
    <m/>
    <s v="RAIZEN - PARAISO"/>
    <s v="BAGACEIRA 78&quot;"/>
    <s v="PC"/>
    <s v="1483008-0"/>
    <n v="1"/>
    <x v="10"/>
    <s v="A&amp;E"/>
    <m/>
    <n v="1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7-1"/>
    <m/>
    <m/>
    <m/>
    <s v="RAIZEN - PARAISO"/>
    <s v="BAGACEIRA 78&quot;"/>
    <s v="PC"/>
    <s v="1483008-0"/>
    <n v="1"/>
    <x v="10"/>
    <s v="A&amp;E"/>
    <m/>
    <n v="1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7-1"/>
    <m/>
    <m/>
    <m/>
    <s v="RAIZEN - PARAISO"/>
    <s v="BAGACEIRA 78&quot;"/>
    <s v="PC"/>
    <s v="1483008-0"/>
    <n v="1"/>
    <x v="10"/>
    <s v="A&amp;E"/>
    <m/>
    <n v="1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7-1"/>
    <m/>
    <m/>
    <m/>
    <s v="RAIZEN - PARAISO"/>
    <s v="BAGACEIRA 78&quot;"/>
    <s v="PC"/>
    <s v="1483008-0"/>
    <n v="1"/>
    <x v="10"/>
    <s v="A&amp;E"/>
    <m/>
    <n v="1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9"/>
    <m/>
    <m/>
    <m/>
    <s v="RAIZEN COSTA PINTO"/>
    <s v="BAGACEIRA 78&quot;"/>
    <s v="PC"/>
    <s v="1148038-0"/>
    <n v="1"/>
    <x v="10"/>
    <s v="A&amp;E"/>
    <m/>
    <n v="1"/>
    <s v="Novo"/>
    <m/>
    <s v="78&quot;"/>
    <m/>
    <s v="FUNDIÇÃO"/>
    <x v="0"/>
    <n v="1"/>
    <s v="FUNDIÇÃO MORENO"/>
    <n v="1"/>
    <m/>
    <s v=""/>
    <d v="2026-06-16T00:00:00"/>
    <s v=""/>
    <n v="25"/>
    <s v=""/>
    <s v=""/>
    <n v="1"/>
  </r>
  <r>
    <s v="27513-9"/>
    <m/>
    <m/>
    <m/>
    <s v="RAIZEN COSTA PINTO"/>
    <s v="BAGACEIRA 78&quot;"/>
    <s v="PC"/>
    <s v="1148038-0"/>
    <n v="1"/>
    <x v="10"/>
    <s v="A&amp;E"/>
    <m/>
    <n v="1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3-9"/>
    <m/>
    <m/>
    <m/>
    <s v="RAIZEN COSTA PINTO"/>
    <s v="BAGACEIRA 78&quot;"/>
    <s v="PC"/>
    <s v="1148038-0"/>
    <n v="1"/>
    <x v="10"/>
    <s v="A&amp;E"/>
    <m/>
    <n v="1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3-9"/>
    <m/>
    <m/>
    <m/>
    <s v="RAIZEN COSTA PINTO"/>
    <s v="BAGACEIRA 78&quot;"/>
    <s v="PC"/>
    <s v="1148038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3-9"/>
    <m/>
    <m/>
    <m/>
    <s v="RAIZEN COSTA PINTO"/>
    <s v="BAGACEIRA 78&quot;"/>
    <s v="PC"/>
    <s v="1148038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3-9"/>
    <m/>
    <m/>
    <m/>
    <s v="RAIZEN COSTA PINTO"/>
    <s v="BAGACEIRA 78&quot;"/>
    <s v="PC"/>
    <s v="1148038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3-9"/>
    <m/>
    <m/>
    <m/>
    <s v="RAIZEN COSTA PINTO"/>
    <s v="BAGACEIRA 78&quot;"/>
    <s v="PC"/>
    <s v="1148038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10"/>
    <m/>
    <m/>
    <m/>
    <s v="RAIZEN COSTA PINTO"/>
    <s v="BAGACEIRA 84&quot;"/>
    <s v="PC"/>
    <s v="1148039-0"/>
    <n v="1"/>
    <x v="10"/>
    <s v="A&amp;E"/>
    <m/>
    <s v=""/>
    <s v="Novo"/>
    <m/>
    <s v="84&quot;"/>
    <m/>
    <s v="FUNDIÇÃO"/>
    <x v="0"/>
    <n v="1"/>
    <s v="FUNDIÇÃO MORENO"/>
    <n v="1"/>
    <m/>
    <s v=""/>
    <m/>
    <s v=""/>
    <s v=""/>
    <s v=""/>
    <s v=""/>
    <s v=""/>
  </r>
  <r>
    <s v="27513-10"/>
    <m/>
    <m/>
    <m/>
    <s v="RAIZEN COSTA PINTO"/>
    <s v="BAGACEIRA 84&quot;"/>
    <s v="PC"/>
    <s v="1148039-0"/>
    <n v="1"/>
    <x v="10"/>
    <s v="A&amp;E"/>
    <m/>
    <s v=""/>
    <s v="Novo"/>
    <m/>
    <s v="84&quot;"/>
    <m/>
    <s v="USINAGEM"/>
    <x v="76"/>
    <n v="106"/>
    <s v="PLAINA DE MESA POREBA - [106]"/>
    <n v="15.659999999999998"/>
    <m/>
    <m/>
    <m/>
    <n v="1"/>
    <s v=""/>
    <s v=""/>
    <s v=""/>
    <s v=""/>
  </r>
  <r>
    <s v="27513-10"/>
    <m/>
    <m/>
    <m/>
    <s v="RAIZEN COSTA PINTO"/>
    <s v="BAGACEIRA 84&quot;"/>
    <s v="PC"/>
    <s v="1148039-0"/>
    <n v="1"/>
    <x v="10"/>
    <s v="A&amp;E"/>
    <m/>
    <s v=""/>
    <s v="Novo"/>
    <m/>
    <s v="84&quot;"/>
    <m/>
    <s v="USINAGEM"/>
    <x v="77"/>
    <n v="151"/>
    <s v="MANDRILH. FISHER MILL - [151]"/>
    <n v="1.8818181818181814"/>
    <m/>
    <m/>
    <m/>
    <n v="1"/>
    <s v=""/>
    <s v=""/>
    <s v=""/>
    <s v=""/>
  </r>
  <r>
    <s v="27513-10"/>
    <m/>
    <m/>
    <m/>
    <s v="RAIZEN COSTA PINTO"/>
    <s v="BAGACEIRA 84&quot;"/>
    <s v="PC"/>
    <s v="1148039-0"/>
    <n v="1"/>
    <x v="10"/>
    <s v="A&amp;E"/>
    <m/>
    <s v=""/>
    <s v="Novo"/>
    <m/>
    <s v="84&quot;"/>
    <m/>
    <s v="USINAGEM"/>
    <x v="78"/>
    <n v="560"/>
    <s v="FRESA DROPP HEINN - [560]"/>
    <n v="10.26"/>
    <m/>
    <m/>
    <m/>
    <n v="1"/>
    <s v=""/>
    <s v=""/>
    <s v=""/>
    <s v=""/>
  </r>
  <r>
    <s v="27513-10"/>
    <m/>
    <m/>
    <m/>
    <s v="RAIZEN COSTA PINTO"/>
    <s v="BAGACEIRA 84&quot;"/>
    <s v="PC"/>
    <s v="1148039-0"/>
    <n v="1"/>
    <x v="10"/>
    <s v="A&amp;E"/>
    <m/>
    <s v=""/>
    <s v="Novo"/>
    <m/>
    <s v="84&quot;"/>
    <m/>
    <s v="USINAGEM"/>
    <x v="79"/>
    <n v="610"/>
    <s v="FRESADORA HEYLIGENTASDE - [610]"/>
    <n v="5.723546982021495"/>
    <m/>
    <m/>
    <m/>
    <n v="1"/>
    <s v=""/>
    <s v=""/>
    <s v=""/>
    <s v=""/>
  </r>
  <r>
    <s v="27513-10"/>
    <m/>
    <m/>
    <m/>
    <s v="RAIZEN COSTA PINTO"/>
    <s v="BAGACEIRA 84&quot;"/>
    <s v="PC"/>
    <s v="1148039-0"/>
    <n v="1"/>
    <x v="10"/>
    <s v="A&amp;E"/>
    <m/>
    <s v=""/>
    <s v="Novo"/>
    <m/>
    <s v="84&quot;"/>
    <m/>
    <s v="USINAGEM"/>
    <x v="17"/>
    <n v="610"/>
    <s v="FRESADORA HEYLIGENTASDE - [610]"/>
    <n v="2.421374458874459"/>
    <m/>
    <m/>
    <m/>
    <n v="1"/>
    <s v=""/>
    <s v=""/>
    <s v=""/>
    <s v=""/>
  </r>
  <r>
    <s v="27513-10"/>
    <m/>
    <m/>
    <m/>
    <s v="RAIZEN COSTA PINTO"/>
    <s v="BAGACEIRA 84&quot;"/>
    <s v="PC"/>
    <s v="1148039-0"/>
    <n v="1"/>
    <x v="10"/>
    <s v="A&amp;E"/>
    <m/>
    <s v=""/>
    <s v="Novo"/>
    <m/>
    <s v="84&quot;"/>
    <m/>
    <s v="EXPEDIÇÃO"/>
    <x v="6"/>
    <n v="2"/>
    <s v="EXPEDIÇÃO"/>
    <n v="1"/>
    <m/>
    <s v=""/>
    <m/>
    <s v=""/>
    <s v=""/>
    <s v=""/>
    <s v=""/>
    <s v=""/>
  </r>
  <r>
    <s v="27514-1"/>
    <m/>
    <m/>
    <m/>
    <s v="RAIZEN DIAMANTE"/>
    <s v="BAGACEIRA 78&quot;"/>
    <s v="PC"/>
    <s v="1256014-0"/>
    <n v="1"/>
    <x v="10"/>
    <s v="A&amp;E"/>
    <m/>
    <s v="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4-1"/>
    <m/>
    <m/>
    <m/>
    <s v="RAIZEN DIAMANTE"/>
    <s v="BAGACEIRA 78&quot;"/>
    <s v="PC"/>
    <s v="1256014-0"/>
    <n v="1"/>
    <x v="10"/>
    <s v="A&amp;E"/>
    <m/>
    <s v=""/>
    <s v="Novo"/>
    <m/>
    <s v="78&quot;"/>
    <m/>
    <s v="USINAGEM"/>
    <x v="76"/>
    <n v="106"/>
    <s v="PLAINA DE MESA POREBA - [106]"/>
    <n v="13.59"/>
    <m/>
    <d v="2026-06-08T00:00:00"/>
    <d v="2026-06-08T00:00:00"/>
    <n v="24"/>
    <n v="24"/>
    <s v="jun"/>
    <s v="2026"/>
    <n v="1"/>
  </r>
  <r>
    <s v="27514-1"/>
    <m/>
    <m/>
    <m/>
    <s v="RAIZEN DIAMANTE"/>
    <s v="BAGACEIRA 78&quot;"/>
    <s v="PC"/>
    <s v="1256014-0"/>
    <n v="1"/>
    <x v="10"/>
    <s v="A&amp;E"/>
    <m/>
    <s v=""/>
    <s v="Novo"/>
    <m/>
    <s v="78&quot;"/>
    <m/>
    <s v="USINAGEM"/>
    <x v="77"/>
    <n v="151"/>
    <s v="MANDRILH. FISHER MILL - [151]"/>
    <n v="1.8"/>
    <m/>
    <d v="2026-06-08T00:00:00"/>
    <d v="2026-06-08T00:00:00"/>
    <n v="24"/>
    <n v="24"/>
    <s v="jun"/>
    <s v="2026"/>
    <n v="1"/>
  </r>
  <r>
    <s v="27514-1"/>
    <m/>
    <m/>
    <m/>
    <s v="RAIZEN DIAMANTE"/>
    <s v="BAGACEIRA 78&quot;"/>
    <s v="PC"/>
    <s v="1256014-0"/>
    <n v="1"/>
    <x v="10"/>
    <s v="A&amp;E"/>
    <m/>
    <s v=""/>
    <s v="Novo"/>
    <m/>
    <s v="78&quot;"/>
    <m/>
    <s v="USINAGEM"/>
    <x v="78"/>
    <n v="560"/>
    <s v="FRESA DROPP HEINN - [560]"/>
    <n v="9.7200000000000006"/>
    <m/>
    <d v="2026-06-15T00:00:00"/>
    <m/>
    <n v="25"/>
    <s v=""/>
    <s v="jun"/>
    <s v="2026"/>
    <s v=""/>
  </r>
  <r>
    <s v="27514-1"/>
    <m/>
    <m/>
    <m/>
    <s v="RAIZEN DIAMANTE"/>
    <s v="BAGACEIRA 78&quot;"/>
    <s v="PC"/>
    <s v="1256014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4-1"/>
    <m/>
    <m/>
    <m/>
    <s v="RAIZEN DIAMANTE"/>
    <s v="BAGACEIRA 78&quot;"/>
    <s v="PC"/>
    <s v="1256014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4-1"/>
    <m/>
    <m/>
    <m/>
    <s v="RAIZEN DIAMANTE"/>
    <s v="BAGACEIRA 78&quot;"/>
    <s v="PC"/>
    <s v="1256014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4-2"/>
    <m/>
    <m/>
    <m/>
    <s v="RAIZEN DIAMANTE"/>
    <s v="BAGACEIRA 78&quot;"/>
    <s v="PC"/>
    <s v="1256015-0"/>
    <n v="1"/>
    <x v="10"/>
    <s v="A&amp;E"/>
    <m/>
    <s v="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4-2"/>
    <m/>
    <m/>
    <m/>
    <s v="RAIZEN DIAMANTE"/>
    <s v="BAGACEIRA 78&quot;"/>
    <s v="PC"/>
    <s v="1256015-0"/>
    <n v="1"/>
    <x v="10"/>
    <s v="A&amp;E"/>
    <m/>
    <s v="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4-2"/>
    <m/>
    <m/>
    <m/>
    <s v="RAIZEN DIAMANTE"/>
    <s v="BAGACEIRA 78&quot;"/>
    <s v="PC"/>
    <s v="1256015-0"/>
    <n v="1"/>
    <x v="10"/>
    <s v="A&amp;E"/>
    <m/>
    <s v="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4-2"/>
    <m/>
    <m/>
    <m/>
    <s v="RAIZEN DIAMANTE"/>
    <s v="BAGACEIRA 78&quot;"/>
    <s v="PC"/>
    <s v="1256015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4-2"/>
    <m/>
    <m/>
    <m/>
    <s v="RAIZEN DIAMANTE"/>
    <s v="BAGACEIRA 78&quot;"/>
    <s v="PC"/>
    <s v="1256015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4-2"/>
    <m/>
    <m/>
    <m/>
    <s v="RAIZEN DIAMANTE"/>
    <s v="BAGACEIRA 78&quot;"/>
    <s v="PC"/>
    <s v="1256015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4-2"/>
    <m/>
    <m/>
    <m/>
    <s v="RAIZEN DIAMANTE"/>
    <s v="BAGACEIRA 78&quot;"/>
    <s v="PC"/>
    <s v="1256015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4-3"/>
    <m/>
    <m/>
    <m/>
    <s v="RAIZEN DIAMANTE"/>
    <s v="BAGACEIRA 78&quot;"/>
    <s v="PC"/>
    <s v="1256016-0"/>
    <n v="1"/>
    <x v="10"/>
    <s v="A&amp;E"/>
    <m/>
    <s v="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4-3"/>
    <m/>
    <m/>
    <m/>
    <s v="RAIZEN DIAMANTE"/>
    <s v="BAGACEIRA 78&quot;"/>
    <s v="PC"/>
    <s v="1256016-0"/>
    <n v="1"/>
    <x v="10"/>
    <s v="A&amp;E"/>
    <m/>
    <s v="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4-3"/>
    <m/>
    <m/>
    <m/>
    <s v="RAIZEN DIAMANTE"/>
    <s v="BAGACEIRA 78&quot;"/>
    <s v="PC"/>
    <s v="1256016-0"/>
    <n v="1"/>
    <x v="10"/>
    <s v="A&amp;E"/>
    <m/>
    <s v="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4-3"/>
    <m/>
    <m/>
    <m/>
    <s v="RAIZEN DIAMANTE"/>
    <s v="BAGACEIRA 78&quot;"/>
    <s v="PC"/>
    <s v="1256016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4-3"/>
    <m/>
    <m/>
    <m/>
    <s v="RAIZEN DIAMANTE"/>
    <s v="BAGACEIRA 78&quot;"/>
    <s v="PC"/>
    <s v="1256016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4-3"/>
    <m/>
    <m/>
    <m/>
    <s v="RAIZEN DIAMANTE"/>
    <s v="BAGACEIRA 78&quot;"/>
    <s v="PC"/>
    <s v="1256016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4-3"/>
    <m/>
    <m/>
    <m/>
    <s v="RAIZEN DIAMANTE"/>
    <s v="BAGACEIRA 78&quot;"/>
    <s v="PC"/>
    <s v="1256016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4-4"/>
    <m/>
    <m/>
    <m/>
    <s v="RAIZEN DIAMANTE"/>
    <s v="BAGACEIRA 78&quot;"/>
    <s v="PC"/>
    <s v="1256017-0"/>
    <n v="1"/>
    <x v="10"/>
    <s v="A&amp;E"/>
    <m/>
    <s v="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4-4"/>
    <m/>
    <m/>
    <m/>
    <s v="RAIZEN DIAMANTE"/>
    <s v="BAGACEIRA 78&quot;"/>
    <s v="PC"/>
    <s v="1256017-0"/>
    <n v="1"/>
    <x v="10"/>
    <s v="A&amp;E"/>
    <m/>
    <s v="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4-4"/>
    <m/>
    <m/>
    <m/>
    <s v="RAIZEN DIAMANTE"/>
    <s v="BAGACEIRA 78&quot;"/>
    <s v="PC"/>
    <s v="1256017-0"/>
    <n v="1"/>
    <x v="10"/>
    <s v="A&amp;E"/>
    <m/>
    <s v="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4-4"/>
    <m/>
    <m/>
    <m/>
    <s v="RAIZEN DIAMANTE"/>
    <s v="BAGACEIRA 78&quot;"/>
    <s v="PC"/>
    <s v="1256017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4-4"/>
    <m/>
    <m/>
    <m/>
    <s v="RAIZEN DIAMANTE"/>
    <s v="BAGACEIRA 78&quot;"/>
    <s v="PC"/>
    <s v="1256017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4-4"/>
    <m/>
    <m/>
    <m/>
    <s v="RAIZEN DIAMANTE"/>
    <s v="BAGACEIRA 78&quot;"/>
    <s v="PC"/>
    <s v="1256017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4-4"/>
    <m/>
    <m/>
    <m/>
    <s v="RAIZEN DIAMANTE"/>
    <s v="BAGACEIRA 78&quot;"/>
    <s v="PC"/>
    <s v="1256017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4-5"/>
    <m/>
    <m/>
    <m/>
    <s v="RAIZEN DIAMANTE"/>
    <s v="BAGACEIRA 78&quot;"/>
    <s v="PC"/>
    <s v="1256018-0"/>
    <n v="1"/>
    <x v="10"/>
    <s v="A&amp;E"/>
    <m/>
    <s v="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4-5"/>
    <m/>
    <m/>
    <m/>
    <s v="RAIZEN DIAMANTE"/>
    <s v="BAGACEIRA 78&quot;"/>
    <s v="PC"/>
    <s v="1256018-0"/>
    <n v="1"/>
    <x v="10"/>
    <s v="A&amp;E"/>
    <m/>
    <s v="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4-5"/>
    <m/>
    <m/>
    <m/>
    <s v="RAIZEN DIAMANTE"/>
    <s v="BAGACEIRA 78&quot;"/>
    <s v="PC"/>
    <s v="1256018-0"/>
    <n v="1"/>
    <x v="10"/>
    <s v="A&amp;E"/>
    <m/>
    <s v="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4-5"/>
    <m/>
    <m/>
    <m/>
    <s v="RAIZEN DIAMANTE"/>
    <s v="BAGACEIRA 78&quot;"/>
    <s v="PC"/>
    <s v="1256018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4-5"/>
    <m/>
    <m/>
    <m/>
    <s v="RAIZEN DIAMANTE"/>
    <s v="BAGACEIRA 78&quot;"/>
    <s v="PC"/>
    <s v="1256018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4-5"/>
    <m/>
    <m/>
    <m/>
    <s v="RAIZEN DIAMANTE"/>
    <s v="BAGACEIRA 78&quot;"/>
    <s v="PC"/>
    <s v="1256018-0"/>
    <n v="1"/>
    <x v="10"/>
    <s v="A&amp;E"/>
    <m/>
    <n v="1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4-5"/>
    <m/>
    <m/>
    <m/>
    <s v="RAIZEN DIAMANTE"/>
    <s v="BAGACEIRA 78&quot;"/>
    <s v="PC"/>
    <s v="1256018-0"/>
    <n v="1"/>
    <x v="10"/>
    <s v="A&amp;E"/>
    <m/>
    <n v="1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5-1"/>
    <m/>
    <m/>
    <m/>
    <s v="RAIZEN IPAUSSU"/>
    <s v="BAGACEIRA 78&quot;"/>
    <s v="PC"/>
    <s v="958022-0"/>
    <n v="1"/>
    <x v="10"/>
    <s v="A&amp;E"/>
    <m/>
    <n v="1"/>
    <s v="Novo"/>
    <m/>
    <s v="78&quot;"/>
    <m/>
    <s v="FUNDIÇÃO"/>
    <x v="0"/>
    <n v="1"/>
    <s v="FUNDIÇÃO MORENO"/>
    <n v="1"/>
    <m/>
    <s v=""/>
    <d v="2026-06-16T00:00:00"/>
    <s v=""/>
    <n v="25"/>
    <s v=""/>
    <s v=""/>
    <n v="1"/>
  </r>
  <r>
    <s v="27515-1"/>
    <m/>
    <m/>
    <m/>
    <s v="RAIZEN IPAUSSU"/>
    <s v="BAGACEIRA 78&quot;"/>
    <s v="PC"/>
    <s v="958022-0"/>
    <n v="1"/>
    <x v="10"/>
    <s v="A&amp;E"/>
    <m/>
    <n v="1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5-1"/>
    <m/>
    <m/>
    <m/>
    <s v="RAIZEN IPAUSSU"/>
    <s v="BAGACEIRA 78&quot;"/>
    <s v="PC"/>
    <s v="958022-0"/>
    <n v="1"/>
    <x v="10"/>
    <s v="A&amp;E"/>
    <m/>
    <n v="1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5-1"/>
    <m/>
    <m/>
    <m/>
    <s v="RAIZEN IPAUSSU"/>
    <s v="BAGACEIRA 78&quot;"/>
    <s v="PC"/>
    <s v="958022-0"/>
    <n v="1"/>
    <x v="10"/>
    <s v="A&amp;E"/>
    <m/>
    <n v="1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5-1"/>
    <m/>
    <m/>
    <m/>
    <s v="RAIZEN IPAUSSU"/>
    <s v="BAGACEIRA 78&quot;"/>
    <s v="PC"/>
    <s v="958022-0"/>
    <n v="1"/>
    <x v="10"/>
    <s v="A&amp;E"/>
    <m/>
    <n v="1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5-1"/>
    <m/>
    <m/>
    <m/>
    <s v="RAIZEN IPAUSSU"/>
    <s v="BAGACEIRA 78&quot;"/>
    <s v="PC"/>
    <s v="958022-0"/>
    <n v="1"/>
    <x v="10"/>
    <s v="A&amp;E"/>
    <m/>
    <n v="1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5-1"/>
    <m/>
    <m/>
    <m/>
    <s v="RAIZEN IPAUSSU"/>
    <s v="BAGACEIRA 78&quot;"/>
    <s v="PC"/>
    <s v="958022-0"/>
    <n v="1"/>
    <x v="10"/>
    <s v="A&amp;E"/>
    <m/>
    <n v="1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5-2"/>
    <m/>
    <m/>
    <m/>
    <s v="RAIZEN IPAUSSU"/>
    <s v="BAGACEIRA 78&quot;"/>
    <s v="PC"/>
    <s v="958023-0"/>
    <n v="1"/>
    <x v="10"/>
    <s v="A&amp;E"/>
    <m/>
    <n v="1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5-2"/>
    <m/>
    <m/>
    <m/>
    <s v="RAIZEN IPAUSSU"/>
    <s v="BAGACEIRA 78&quot;"/>
    <s v="PC"/>
    <s v="958023-0"/>
    <n v="1"/>
    <x v="10"/>
    <s v="A&amp;E"/>
    <m/>
    <n v="1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5-2"/>
    <m/>
    <m/>
    <m/>
    <s v="RAIZEN IPAUSSU"/>
    <s v="BAGACEIRA 78&quot;"/>
    <s v="PC"/>
    <s v="958023-0"/>
    <n v="1"/>
    <x v="10"/>
    <s v="A&amp;E"/>
    <m/>
    <n v="1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5-2"/>
    <m/>
    <m/>
    <m/>
    <s v="RAIZEN IPAUSSU"/>
    <s v="BAGACEIRA 78&quot;"/>
    <s v="PC"/>
    <s v="958023-0"/>
    <n v="1"/>
    <x v="10"/>
    <s v="A&amp;E"/>
    <m/>
    <n v="1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5-2"/>
    <m/>
    <m/>
    <m/>
    <s v="RAIZEN IPAUSSU"/>
    <s v="BAGACEIRA 78&quot;"/>
    <s v="PC"/>
    <s v="958023-0"/>
    <n v="1"/>
    <x v="10"/>
    <s v="A&amp;E"/>
    <m/>
    <n v="1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5-2"/>
    <m/>
    <m/>
    <m/>
    <s v="RAIZEN IPAUSSU"/>
    <s v="BAGACEIRA 78&quot;"/>
    <s v="PC"/>
    <s v="958023-0"/>
    <n v="1"/>
    <x v="10"/>
    <s v="A&amp;E"/>
    <m/>
    <n v="1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5-2"/>
    <m/>
    <m/>
    <m/>
    <s v="RAIZEN IPAUSSU"/>
    <s v="BAGACEIRA 78&quot;"/>
    <s v="PC"/>
    <s v="958023-0"/>
    <n v="1"/>
    <x v="10"/>
    <s v="A&amp;E"/>
    <m/>
    <n v="1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5-3"/>
    <m/>
    <m/>
    <m/>
    <s v="RAIZEN IPAUSSU"/>
    <s v="BAGACEIRA 78&quot;"/>
    <s v="PC"/>
    <s v="958024-0"/>
    <n v="1"/>
    <x v="10"/>
    <s v="A&amp;E"/>
    <m/>
    <n v="1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5-3"/>
    <m/>
    <m/>
    <m/>
    <s v="RAIZEN IPAUSSU"/>
    <s v="BAGACEIRA 78&quot;"/>
    <s v="PC"/>
    <s v="958024-0"/>
    <n v="1"/>
    <x v="10"/>
    <s v="A&amp;E"/>
    <m/>
    <n v="1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5-3"/>
    <m/>
    <m/>
    <m/>
    <s v="RAIZEN IPAUSSU"/>
    <s v="BAGACEIRA 78&quot;"/>
    <s v="PC"/>
    <s v="958024-0"/>
    <n v="1"/>
    <x v="10"/>
    <s v="A&amp;E"/>
    <m/>
    <n v="2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5-3"/>
    <m/>
    <m/>
    <m/>
    <s v="RAIZEN IPAUSSU"/>
    <s v="BAGACEIRA 78&quot;"/>
    <s v="PC"/>
    <s v="958024-0"/>
    <n v="1"/>
    <x v="10"/>
    <s v="A&amp;E"/>
    <m/>
    <n v="2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5-3"/>
    <m/>
    <m/>
    <m/>
    <s v="RAIZEN IPAUSSU"/>
    <s v="BAGACEIRA 78&quot;"/>
    <s v="PC"/>
    <s v="958024-0"/>
    <n v="1"/>
    <x v="10"/>
    <s v="A&amp;E"/>
    <m/>
    <n v="2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5-3"/>
    <m/>
    <m/>
    <m/>
    <s v="RAIZEN IPAUSSU"/>
    <s v="BAGACEIRA 78&quot;"/>
    <s v="PC"/>
    <s v="958024-0"/>
    <n v="1"/>
    <x v="10"/>
    <s v="A&amp;E"/>
    <m/>
    <n v="2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5-3"/>
    <m/>
    <m/>
    <m/>
    <s v="RAIZEN IPAUSSU"/>
    <s v="BAGACEIRA 78&quot;"/>
    <s v="PC"/>
    <s v="958024-0"/>
    <n v="1"/>
    <x v="10"/>
    <s v="A&amp;E"/>
    <m/>
    <n v="2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11"/>
    <m/>
    <m/>
    <m/>
    <s v="RAIZEN BONFIM"/>
    <s v="BAGACEIRA 78&quot;"/>
    <s v="PC"/>
    <s v="956065-0"/>
    <n v="1"/>
    <x v="10"/>
    <s v="A&amp;E"/>
    <m/>
    <n v="2"/>
    <s v="Novo"/>
    <m/>
    <s v="78&quot;"/>
    <m/>
    <s v="FUNDIÇÃO"/>
    <x v="0"/>
    <n v="1"/>
    <s v="FUNDIÇÃO MORENO"/>
    <n v="1"/>
    <m/>
    <s v=""/>
    <s v=""/>
    <s v=""/>
    <s v=""/>
    <s v=""/>
    <s v=""/>
    <s v=""/>
  </r>
  <r>
    <s v="27512-11"/>
    <m/>
    <m/>
    <m/>
    <s v="RAIZEN BONFIM"/>
    <s v="BAGACEIRA 78&quot;"/>
    <s v="PC"/>
    <s v="956065-0"/>
    <n v="1"/>
    <x v="10"/>
    <s v="A&amp;E"/>
    <m/>
    <n v="3"/>
    <s v="Novo"/>
    <m/>
    <s v="78&quot;"/>
    <m/>
    <s v="USINAGEM"/>
    <x v="76"/>
    <n v="107"/>
    <s v="PLAINA DE MESA INGERSOL - [107]"/>
    <n v="13.59"/>
    <m/>
    <d v="2026-06-15T00:00:00"/>
    <m/>
    <n v="25"/>
    <s v=""/>
    <s v="jun"/>
    <s v="2026"/>
    <s v=""/>
  </r>
  <r>
    <s v="27512-11"/>
    <m/>
    <m/>
    <m/>
    <s v="RAIZEN BONFIM"/>
    <s v="BAGACEIRA 78&quot;"/>
    <s v="PC"/>
    <s v="956065-0"/>
    <n v="1"/>
    <x v="10"/>
    <s v="A&amp;E"/>
    <m/>
    <n v="3"/>
    <s v="Novo"/>
    <m/>
    <s v="78&quot;"/>
    <m/>
    <s v="USINAGEM"/>
    <x v="77"/>
    <n v="151"/>
    <s v="MANDRILH. FISHER MILL - [151]"/>
    <n v="1.8"/>
    <m/>
    <d v="2026-06-15T00:00:00"/>
    <d v="2026-06-15T00:00:00"/>
    <n v="25"/>
    <n v="25"/>
    <s v="jun"/>
    <s v="2026"/>
    <n v="1"/>
  </r>
  <r>
    <s v="27512-11"/>
    <m/>
    <m/>
    <m/>
    <s v="RAIZEN BONFIM"/>
    <s v="BAGACEIRA 78&quot;"/>
    <s v="PC"/>
    <s v="956065-0"/>
    <n v="1"/>
    <x v="10"/>
    <s v="A&amp;E"/>
    <m/>
    <n v="3"/>
    <s v="Novo"/>
    <m/>
    <s v="78&quot;"/>
    <m/>
    <s v="USINAGEM"/>
    <x v="78"/>
    <n v="560"/>
    <s v="FRESA DROPP HEINN - [560]"/>
    <n v="9.7200000000000006"/>
    <m/>
    <d v="2026-06-17T00:00:00"/>
    <d v="2026-06-17T00:00:00"/>
    <n v="25"/>
    <n v="25"/>
    <s v="jun"/>
    <s v="2026"/>
    <n v="1"/>
  </r>
  <r>
    <s v="27512-11"/>
    <m/>
    <m/>
    <m/>
    <s v="RAIZEN BONFIM"/>
    <s v="BAGACEIRA 78&quot;"/>
    <s v="PC"/>
    <s v="956065-0"/>
    <n v="1"/>
    <x v="10"/>
    <s v="A&amp;E"/>
    <m/>
    <n v="3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11"/>
    <m/>
    <m/>
    <m/>
    <s v="RAIZEN BONFIM"/>
    <s v="BAGACEIRA 78&quot;"/>
    <s v="PC"/>
    <s v="956065-0"/>
    <n v="1"/>
    <x v="10"/>
    <s v="A&amp;E"/>
    <m/>
    <n v="3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11"/>
    <m/>
    <m/>
    <m/>
    <s v="RAIZEN BONFIM"/>
    <s v="BAGACEIRA 78&quot;"/>
    <s v="PC"/>
    <s v="956065-0"/>
    <n v="1"/>
    <x v="10"/>
    <s v="A&amp;E"/>
    <m/>
    <n v="3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12"/>
    <m/>
    <m/>
    <m/>
    <s v="RAIZEN BONFIM"/>
    <s v="BAGACEIRA 78&quot;"/>
    <s v="PC"/>
    <s v="956066-0"/>
    <n v="1"/>
    <x v="10"/>
    <s v="A&amp;E"/>
    <m/>
    <n v="4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2-12"/>
    <m/>
    <m/>
    <m/>
    <s v="RAIZEN BONFIM"/>
    <s v="BAGACEIRA 78&quot;"/>
    <s v="PC"/>
    <s v="956066-0"/>
    <n v="1"/>
    <x v="10"/>
    <s v="A&amp;E"/>
    <m/>
    <n v="4"/>
    <s v="Novo"/>
    <m/>
    <s v="78&quot;"/>
    <m/>
    <s v="USINAGEM"/>
    <x v="76"/>
    <n v="106"/>
    <s v="PLAINA DE MESA POREBA - [106]"/>
    <n v="13.59"/>
    <m/>
    <d v="2026-06-09T00:00:00"/>
    <d v="2026-06-09T00:00:00"/>
    <n v="24"/>
    <n v="24"/>
    <s v="jun"/>
    <s v="2026"/>
    <n v="1"/>
  </r>
  <r>
    <s v="27512-12"/>
    <m/>
    <m/>
    <m/>
    <s v="RAIZEN BONFIM"/>
    <s v="BAGACEIRA 78&quot;"/>
    <s v="PC"/>
    <s v="956066-0"/>
    <n v="1"/>
    <x v="10"/>
    <s v="A&amp;E"/>
    <m/>
    <n v="4"/>
    <s v="Novo"/>
    <m/>
    <s v="78&quot;"/>
    <m/>
    <s v="USINAGEM"/>
    <x v="77"/>
    <n v="151"/>
    <s v="MANDRILH. FISHER MILL - [151]"/>
    <n v="1.8"/>
    <m/>
    <d v="2026-06-09T00:00:00"/>
    <d v="2026-06-09T00:00:00"/>
    <n v="24"/>
    <n v="24"/>
    <s v="jun"/>
    <s v="2026"/>
    <n v="1"/>
  </r>
  <r>
    <s v="27512-12"/>
    <m/>
    <m/>
    <m/>
    <s v="RAIZEN BONFIM"/>
    <s v="BAGACEIRA 78&quot;"/>
    <s v="PC"/>
    <s v="956066-0"/>
    <n v="1"/>
    <x v="10"/>
    <s v="A&amp;E"/>
    <m/>
    <n v="4"/>
    <s v="Novo"/>
    <m/>
    <s v="78&quot;"/>
    <m/>
    <s v="USINAGEM"/>
    <x v="78"/>
    <n v="560"/>
    <s v="FRESA DROPP HEINN - [560]"/>
    <n v="9.7200000000000006"/>
    <m/>
    <d v="2026-06-17T00:00:00"/>
    <d v="2026-06-17T00:00:00"/>
    <n v="25"/>
    <n v="25"/>
    <s v="jun"/>
    <s v="2026"/>
    <n v="1"/>
  </r>
  <r>
    <s v="27512-12"/>
    <m/>
    <m/>
    <m/>
    <s v="RAIZEN BONFIM"/>
    <s v="BAGACEIRA 78&quot;"/>
    <s v="PC"/>
    <s v="956066-0"/>
    <n v="1"/>
    <x v="10"/>
    <s v="A&amp;E"/>
    <m/>
    <n v="4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12"/>
    <m/>
    <m/>
    <m/>
    <s v="RAIZEN BONFIM"/>
    <s v="BAGACEIRA 78&quot;"/>
    <s v="PC"/>
    <s v="956066-0"/>
    <n v="1"/>
    <x v="10"/>
    <s v="A&amp;E"/>
    <m/>
    <n v="4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12"/>
    <m/>
    <m/>
    <m/>
    <s v="RAIZEN BONFIM"/>
    <s v="BAGACEIRA 78&quot;"/>
    <s v="PC"/>
    <s v="956066-0"/>
    <n v="1"/>
    <x v="10"/>
    <s v="A&amp;E"/>
    <m/>
    <n v="5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1"/>
    <m/>
    <m/>
    <m/>
    <s v="RAIZEN COSTA PINTO"/>
    <s v="BAGACEIRA 78&quot;"/>
    <s v="PC"/>
    <s v="1148030-0"/>
    <n v="1"/>
    <x v="10"/>
    <s v="A&amp;E"/>
    <m/>
    <n v="5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3-1"/>
    <m/>
    <m/>
    <m/>
    <s v="RAIZEN COSTA PINTO"/>
    <s v="BAGACEIRA 78&quot;"/>
    <s v="PC"/>
    <s v="1148030-0"/>
    <n v="1"/>
    <x v="10"/>
    <s v="A&amp;E"/>
    <m/>
    <n v="5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3-1"/>
    <m/>
    <m/>
    <m/>
    <s v="RAIZEN COSTA PINTO"/>
    <s v="BAGACEIRA 78&quot;"/>
    <s v="PC"/>
    <s v="1148030-0"/>
    <n v="1"/>
    <x v="10"/>
    <s v="A&amp;E"/>
    <m/>
    <n v="5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3-1"/>
    <m/>
    <m/>
    <m/>
    <s v="RAIZEN COSTA PINTO"/>
    <s v="BAGACEIRA 78&quot;"/>
    <s v="PC"/>
    <s v="1148030-0"/>
    <n v="1"/>
    <x v="10"/>
    <s v="A&amp;E"/>
    <m/>
    <n v="5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3-1"/>
    <m/>
    <m/>
    <m/>
    <s v="RAIZEN COSTA PINTO"/>
    <s v="BAGACEIRA 78&quot;"/>
    <s v="PC"/>
    <s v="1148030-0"/>
    <n v="1"/>
    <x v="10"/>
    <s v="A&amp;E"/>
    <m/>
    <n v="5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3-1"/>
    <m/>
    <m/>
    <m/>
    <s v="RAIZEN COSTA PINTO"/>
    <s v="BAGACEIRA 78&quot;"/>
    <s v="PC"/>
    <s v="1148030-0"/>
    <n v="1"/>
    <x v="10"/>
    <s v="A&amp;E"/>
    <m/>
    <n v="1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3-1"/>
    <m/>
    <m/>
    <m/>
    <s v="RAIZEN COSTA PINTO"/>
    <s v="BAGACEIRA 78&quot;"/>
    <s v="PC"/>
    <s v="1148030-0"/>
    <n v="1"/>
    <x v="10"/>
    <s v="A&amp;E"/>
    <m/>
    <n v="1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2"/>
    <m/>
    <m/>
    <m/>
    <s v="RAIZEN COSTA PINTO"/>
    <s v="BAGACEIRA 78&quot;"/>
    <s v="PC"/>
    <s v="1148031-0"/>
    <n v="1"/>
    <x v="10"/>
    <s v="A&amp;E"/>
    <m/>
    <n v="1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3-2"/>
    <m/>
    <m/>
    <m/>
    <s v="RAIZEN COSTA PINTO"/>
    <s v="BAGACEIRA 78&quot;"/>
    <s v="PC"/>
    <s v="1148031-0"/>
    <n v="1"/>
    <x v="10"/>
    <s v="A&amp;E"/>
    <m/>
    <n v="1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3-2"/>
    <m/>
    <m/>
    <m/>
    <s v="RAIZEN COSTA PINTO"/>
    <s v="BAGACEIRA 78&quot;"/>
    <s v="PC"/>
    <s v="1148031-0"/>
    <n v="1"/>
    <x v="10"/>
    <s v="A&amp;E"/>
    <m/>
    <n v="1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3-2"/>
    <m/>
    <m/>
    <m/>
    <s v="RAIZEN COSTA PINTO"/>
    <s v="BAGACEIRA 78&quot;"/>
    <s v="PC"/>
    <s v="1148031-0"/>
    <n v="1"/>
    <x v="10"/>
    <s v="A&amp;E"/>
    <m/>
    <n v="1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3-2"/>
    <m/>
    <m/>
    <m/>
    <s v="RAIZEN COSTA PINTO"/>
    <s v="BAGACEIRA 78&quot;"/>
    <s v="PC"/>
    <s v="1148031-0"/>
    <n v="1"/>
    <x v="10"/>
    <s v="A&amp;E"/>
    <m/>
    <n v="6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3-2"/>
    <m/>
    <m/>
    <m/>
    <s v="RAIZEN COSTA PINTO"/>
    <s v="BAGACEIRA 78&quot;"/>
    <s v="PC"/>
    <s v="1148031-0"/>
    <n v="1"/>
    <x v="10"/>
    <s v="A&amp;E"/>
    <m/>
    <n v="6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3-2"/>
    <m/>
    <m/>
    <m/>
    <s v="RAIZEN COSTA PINTO"/>
    <s v="BAGACEIRA 78&quot;"/>
    <s v="PC"/>
    <s v="1148031-0"/>
    <n v="1"/>
    <x v="10"/>
    <s v="A&amp;E"/>
    <m/>
    <n v="6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3"/>
    <m/>
    <m/>
    <m/>
    <s v="RAIZEN COSTA PINTO"/>
    <s v="BAGACEIRA 78&quot;"/>
    <s v="PC"/>
    <s v="1148032-0"/>
    <n v="1"/>
    <x v="10"/>
    <s v="A&amp;E"/>
    <m/>
    <n v="6"/>
    <s v="Novo"/>
    <m/>
    <s v="78&quot;"/>
    <m/>
    <s v="FUNDIÇÃO"/>
    <x v="0"/>
    <n v="1"/>
    <s v="FUNDIÇÃO MORENO"/>
    <n v="1"/>
    <m/>
    <s v=""/>
    <d v="2026-06-16T00:00:00"/>
    <s v=""/>
    <n v="25"/>
    <s v=""/>
    <s v=""/>
    <n v="1"/>
  </r>
  <r>
    <s v="27513-3"/>
    <m/>
    <m/>
    <m/>
    <s v="RAIZEN COSTA PINTO"/>
    <s v="BAGACEIRA 78&quot;"/>
    <s v="PC"/>
    <s v="1148032-0"/>
    <n v="1"/>
    <x v="10"/>
    <s v="A&amp;E"/>
    <m/>
    <n v="6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3-3"/>
    <m/>
    <m/>
    <m/>
    <s v="RAIZEN COSTA PINTO"/>
    <s v="BAGACEIRA 78&quot;"/>
    <s v="PC"/>
    <s v="1148032-0"/>
    <n v="1"/>
    <x v="10"/>
    <s v="A&amp;E"/>
    <m/>
    <n v="6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3-3"/>
    <m/>
    <m/>
    <m/>
    <s v="RAIZEN COSTA PINTO"/>
    <s v="BAGACEIRA 78&quot;"/>
    <s v="PC"/>
    <s v="1148032-0"/>
    <n v="1"/>
    <x v="10"/>
    <s v="A&amp;E"/>
    <m/>
    <n v="5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3-3"/>
    <m/>
    <m/>
    <m/>
    <s v="RAIZEN COSTA PINTO"/>
    <s v="BAGACEIRA 78&quot;"/>
    <s v="PC"/>
    <s v="1148032-0"/>
    <n v="1"/>
    <x v="10"/>
    <s v="A&amp;E"/>
    <m/>
    <n v="5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3-3"/>
    <m/>
    <m/>
    <m/>
    <s v="RAIZEN COSTA PINTO"/>
    <s v="BAGACEIRA 78&quot;"/>
    <s v="PC"/>
    <s v="1148032-0"/>
    <n v="1"/>
    <x v="10"/>
    <s v="A&amp;E"/>
    <m/>
    <n v="5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3-3"/>
    <m/>
    <m/>
    <m/>
    <s v="RAIZEN COSTA PINTO"/>
    <s v="BAGACEIRA 78&quot;"/>
    <s v="PC"/>
    <s v="1148032-0"/>
    <n v="1"/>
    <x v="10"/>
    <s v="A&amp;E"/>
    <m/>
    <n v="5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4"/>
    <m/>
    <m/>
    <m/>
    <s v="RAIZEN COSTA PINTO"/>
    <s v="BAGACEIRA 78&quot;"/>
    <s v="PC"/>
    <s v="1148033-0"/>
    <n v="1"/>
    <x v="10"/>
    <s v="A&amp;E"/>
    <m/>
    <n v="5"/>
    <s v="Novo"/>
    <m/>
    <s v="78&quot;"/>
    <m/>
    <s v="FUNDIÇÃO"/>
    <x v="0"/>
    <n v="1"/>
    <s v="FUNDIÇÃO MORENO"/>
    <n v="1"/>
    <m/>
    <s v=""/>
    <d v="2026-06-15T00:00:00"/>
    <s v=""/>
    <n v="25"/>
    <s v=""/>
    <s v=""/>
    <n v="1"/>
  </r>
  <r>
    <s v="27513-4"/>
    <m/>
    <m/>
    <m/>
    <s v="RAIZEN COSTA PINTO"/>
    <s v="BAGACEIRA 78&quot;"/>
    <s v="PC"/>
    <s v="1148033-0"/>
    <n v="1"/>
    <x v="10"/>
    <s v="A&amp;E"/>
    <m/>
    <n v="5"/>
    <s v="Novo"/>
    <m/>
    <s v="78&quot;"/>
    <m/>
    <s v="USINAGEM"/>
    <x v="76"/>
    <n v="106"/>
    <s v="PLAINA DE MESA POREBA - [106]"/>
    <n v="13.59"/>
    <m/>
    <d v="2026-06-16T00:00:00"/>
    <m/>
    <n v="25"/>
    <s v=""/>
    <s v="jun"/>
    <s v="2026"/>
    <s v=""/>
  </r>
  <r>
    <s v="27513-4"/>
    <m/>
    <m/>
    <m/>
    <s v="RAIZEN COSTA PINTO"/>
    <s v="BAGACEIRA 78&quot;"/>
    <s v="PC"/>
    <s v="1148033-0"/>
    <n v="1"/>
    <x v="10"/>
    <s v="A&amp;E"/>
    <m/>
    <n v="5"/>
    <s v="Novo"/>
    <m/>
    <s v="78&quot;"/>
    <m/>
    <s v="USINAGEM"/>
    <x v="77"/>
    <n v="151"/>
    <s v="MANDRILH. FISHER MILL - [151]"/>
    <n v="1.8"/>
    <m/>
    <d v="2026-06-16T00:00:00"/>
    <m/>
    <n v="25"/>
    <s v=""/>
    <s v="jun"/>
    <s v="2026"/>
    <s v=""/>
  </r>
  <r>
    <s v="27513-4"/>
    <m/>
    <m/>
    <m/>
    <s v="RAIZEN COSTA PINTO"/>
    <s v="BAGACEIRA 78&quot;"/>
    <s v="PC"/>
    <s v="1148033-0"/>
    <n v="1"/>
    <x v="10"/>
    <s v="A&amp;E"/>
    <m/>
    <n v="5"/>
    <s v="Novo"/>
    <m/>
    <s v="78&quot;"/>
    <m/>
    <s v="USINAGEM"/>
    <x v="78"/>
    <n v="560"/>
    <s v="FRESA DROPP HEINN - [560]"/>
    <n v="9.7200000000000006"/>
    <m/>
    <d v="2026-06-16T00:00:00"/>
    <m/>
    <n v="25"/>
    <s v=""/>
    <s v="jun"/>
    <s v="2026"/>
    <s v=""/>
  </r>
  <r>
    <s v="27513-4"/>
    <m/>
    <m/>
    <m/>
    <s v="RAIZEN COSTA PINTO"/>
    <s v="BAGACEIRA 78&quot;"/>
    <s v="PC"/>
    <s v="1148033-0"/>
    <n v="1"/>
    <x v="10"/>
    <s v="A&amp;E"/>
    <m/>
    <n v="5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3-4"/>
    <m/>
    <m/>
    <m/>
    <s v="RAIZEN COSTA PINTO"/>
    <s v="BAGACEIRA 78&quot;"/>
    <s v="PC"/>
    <s v="1148033-0"/>
    <n v="1"/>
    <x v="10"/>
    <s v="A&amp;E"/>
    <m/>
    <n v="3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3-4"/>
    <m/>
    <m/>
    <m/>
    <s v="RAIZEN COSTA PINTO"/>
    <s v="BAGACEIRA 78&quot;"/>
    <s v="PC"/>
    <s v="1148033-0"/>
    <n v="1"/>
    <x v="10"/>
    <s v="A&amp;E"/>
    <m/>
    <n v="3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5"/>
    <m/>
    <m/>
    <m/>
    <s v="RAIZEN COSTA PINTO"/>
    <s v="BAGACEIRA 78&quot;"/>
    <s v="PC"/>
    <s v="1148034-0"/>
    <n v="1"/>
    <x v="10"/>
    <s v="A&amp;E"/>
    <m/>
    <n v="3"/>
    <s v="Novo"/>
    <m/>
    <s v="78&quot;"/>
    <m/>
    <s v="FUNDIÇÃO"/>
    <x v="0"/>
    <n v="1"/>
    <s v="FUNDIÇÃO MORENO"/>
    <n v="1"/>
    <m/>
    <s v=""/>
    <d v="2026-06-15T00:00:00"/>
    <s v=""/>
    <n v="25"/>
    <s v=""/>
    <s v=""/>
    <n v="1"/>
  </r>
  <r>
    <s v="27513-5"/>
    <m/>
    <m/>
    <m/>
    <s v="RAIZEN COSTA PINTO"/>
    <s v="BAGACEIRA 78&quot;"/>
    <s v="PC"/>
    <s v="1148034-0"/>
    <n v="1"/>
    <x v="10"/>
    <s v="A&amp;E"/>
    <m/>
    <n v="3"/>
    <s v="Novo"/>
    <m/>
    <s v="78&quot;"/>
    <m/>
    <s v="USINAGEM"/>
    <x v="76"/>
    <n v="106"/>
    <s v="PLAINA DE MESA POREBA - [106]"/>
    <n v="13.59"/>
    <m/>
    <d v="2026-06-14T00:00:00"/>
    <m/>
    <n v="24"/>
    <s v=""/>
    <s v="jun"/>
    <s v="2026"/>
    <s v=""/>
  </r>
  <r>
    <s v="27513-5"/>
    <m/>
    <m/>
    <m/>
    <s v="RAIZEN COSTA PINTO"/>
    <s v="BAGACEIRA 78&quot;"/>
    <s v="PC"/>
    <s v="1148034-0"/>
    <n v="1"/>
    <x v="10"/>
    <s v="A&amp;E"/>
    <m/>
    <n v="3"/>
    <s v="Novo"/>
    <m/>
    <s v="78&quot;"/>
    <m/>
    <s v="USINAGEM"/>
    <x v="77"/>
    <n v="151"/>
    <s v="MANDRILH. FISHER MILL - [151]"/>
    <n v="1.8"/>
    <m/>
    <d v="2026-06-14T00:00:00"/>
    <m/>
    <n v="24"/>
    <s v=""/>
    <s v="jun"/>
    <s v="2026"/>
    <s v=""/>
  </r>
  <r>
    <s v="27513-5"/>
    <m/>
    <m/>
    <m/>
    <s v="RAIZEN COSTA PINTO"/>
    <s v="BAGACEIRA 78&quot;"/>
    <s v="PC"/>
    <s v="1148034-0"/>
    <n v="1"/>
    <x v="10"/>
    <s v="A&amp;E"/>
    <m/>
    <n v="2"/>
    <s v="Novo"/>
    <m/>
    <s v="78&quot;"/>
    <m/>
    <s v="USINAGEM"/>
    <x v="78"/>
    <n v="560"/>
    <s v="FRESA DROPP HEINN - [560]"/>
    <n v="9.7200000000000006"/>
    <m/>
    <d v="2026-06-14T00:00:00"/>
    <m/>
    <n v="24"/>
    <s v=""/>
    <s v="jun"/>
    <s v="2026"/>
    <s v=""/>
  </r>
  <r>
    <s v="27513-5"/>
    <m/>
    <m/>
    <m/>
    <s v="RAIZEN COSTA PINTO"/>
    <s v="BAGACEIRA 78&quot;"/>
    <s v="PC"/>
    <s v="1148034-0"/>
    <n v="1"/>
    <x v="10"/>
    <s v="A&amp;E"/>
    <m/>
    <n v="2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3-5"/>
    <m/>
    <m/>
    <m/>
    <s v="RAIZEN COSTA PINTO"/>
    <s v="BAGACEIRA 78&quot;"/>
    <s v="PC"/>
    <s v="1148034-0"/>
    <n v="1"/>
    <x v="10"/>
    <s v="A&amp;E"/>
    <m/>
    <n v="2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3-5"/>
    <m/>
    <m/>
    <m/>
    <s v="RAIZEN COSTA PINTO"/>
    <s v="BAGACEIRA 78&quot;"/>
    <s v="PC"/>
    <s v="1148034-0"/>
    <n v="1"/>
    <x v="10"/>
    <s v="A&amp;E"/>
    <m/>
    <n v="2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6"/>
    <m/>
    <m/>
    <m/>
    <s v="RAIZEN COSTA PINTO"/>
    <s v="BAGACEIRA 78&quot;"/>
    <s v="PC"/>
    <s v="1148035-0"/>
    <n v="1"/>
    <x v="10"/>
    <s v="A&amp;E"/>
    <m/>
    <n v="2"/>
    <s v="Novo"/>
    <m/>
    <s v="78&quot;"/>
    <m/>
    <s v="FUNDIÇÃO"/>
    <x v="0"/>
    <n v="1"/>
    <s v="FUNDIÇÃO MORENO"/>
    <n v="1"/>
    <m/>
    <s v=""/>
    <d v="2026-06-15T00:00:00"/>
    <s v=""/>
    <n v="25"/>
    <s v=""/>
    <s v=""/>
    <n v="1"/>
  </r>
  <r>
    <s v="27513-6"/>
    <m/>
    <m/>
    <m/>
    <s v="RAIZEN COSTA PINTO"/>
    <s v="BAGACEIRA 78&quot;"/>
    <s v="PC"/>
    <s v="1148035-0"/>
    <n v="1"/>
    <x v="10"/>
    <s v="A&amp;E"/>
    <m/>
    <n v="1"/>
    <s v="Novo"/>
    <m/>
    <s v="78&quot;"/>
    <m/>
    <s v="USINAGEM"/>
    <x v="76"/>
    <n v="106"/>
    <s v="PLAINA DE MESA POREBA - [106]"/>
    <n v="13.59"/>
    <m/>
    <d v="2026-06-15T00:00:00"/>
    <m/>
    <n v="25"/>
    <s v=""/>
    <s v="jun"/>
    <s v="2026"/>
    <s v=""/>
  </r>
  <r>
    <s v="27513-6"/>
    <m/>
    <m/>
    <m/>
    <s v="RAIZEN COSTA PINTO"/>
    <s v="BAGACEIRA 78&quot;"/>
    <s v="PC"/>
    <s v="1148035-0"/>
    <n v="1"/>
    <x v="10"/>
    <s v="A&amp;E"/>
    <m/>
    <n v="1"/>
    <s v="Novo"/>
    <m/>
    <s v="78&quot;"/>
    <m/>
    <s v="USINAGEM"/>
    <x v="77"/>
    <n v="151"/>
    <s v="MANDRILH. FISHER MILL - [151]"/>
    <n v="1.8"/>
    <m/>
    <d v="2026-06-15T00:00:00"/>
    <m/>
    <n v="25"/>
    <s v=""/>
    <s v="jun"/>
    <s v="2026"/>
    <s v=""/>
  </r>
  <r>
    <s v="27513-6"/>
    <m/>
    <m/>
    <m/>
    <s v="RAIZEN COSTA PINTO"/>
    <s v="BAGACEIRA 78&quot;"/>
    <s v="PC"/>
    <s v="1148035-0"/>
    <n v="1"/>
    <x v="10"/>
    <s v="A&amp;E"/>
    <m/>
    <n v="1"/>
    <s v="Novo"/>
    <m/>
    <s v="78&quot;"/>
    <m/>
    <s v="USINAGEM"/>
    <x v="78"/>
    <n v="560"/>
    <s v="FRESA DROPP HEINN - [560]"/>
    <n v="9.7200000000000006"/>
    <m/>
    <d v="2026-06-15T00:00:00"/>
    <m/>
    <n v="25"/>
    <s v=""/>
    <s v="jun"/>
    <s v="2026"/>
    <s v=""/>
  </r>
  <r>
    <s v="27513-6"/>
    <m/>
    <m/>
    <m/>
    <s v="RAIZEN COSTA PINTO"/>
    <s v="BAGACEIRA 78&quot;"/>
    <s v="PC"/>
    <s v="1148035-0"/>
    <n v="1"/>
    <x v="10"/>
    <s v="A&amp;E"/>
    <m/>
    <n v="1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3-6"/>
    <m/>
    <m/>
    <m/>
    <s v="RAIZEN COSTA PINTO"/>
    <s v="BAGACEIRA 78&quot;"/>
    <s v="PC"/>
    <s v="1148035-0"/>
    <n v="1"/>
    <x v="10"/>
    <s v="A&amp;E"/>
    <m/>
    <n v="1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3-6"/>
    <m/>
    <m/>
    <m/>
    <s v="RAIZEN COSTA PINTO"/>
    <s v="BAGACEIRA 78&quot;"/>
    <s v="PC"/>
    <s v="1148035-0"/>
    <n v="1"/>
    <x v="10"/>
    <s v="A&amp;E"/>
    <m/>
    <n v="160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7"/>
    <m/>
    <m/>
    <m/>
    <s v="RAIZEN COSTA PINTO"/>
    <s v="BAGACEIRA 78&quot;"/>
    <s v="PC"/>
    <s v="1148036-0"/>
    <n v="1"/>
    <x v="10"/>
    <s v="A&amp;E"/>
    <m/>
    <n v="160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3-7"/>
    <m/>
    <m/>
    <m/>
    <s v="RAIZEN COSTA PINTO"/>
    <s v="BAGACEIRA 78&quot;"/>
    <s v="PC"/>
    <s v="1148036-0"/>
    <n v="1"/>
    <x v="10"/>
    <s v="A&amp;E"/>
    <m/>
    <n v="160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3-7"/>
    <m/>
    <m/>
    <m/>
    <s v="RAIZEN COSTA PINTO"/>
    <s v="BAGACEIRA 78&quot;"/>
    <s v="PC"/>
    <s v="1148036-0"/>
    <n v="1"/>
    <x v="10"/>
    <s v="A&amp;E"/>
    <m/>
    <n v="160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3-7"/>
    <m/>
    <m/>
    <m/>
    <s v="RAIZEN COSTA PINTO"/>
    <s v="BAGACEIRA 78&quot;"/>
    <s v="PC"/>
    <s v="1148036-0"/>
    <n v="1"/>
    <x v="10"/>
    <s v="A&amp;E"/>
    <m/>
    <n v="127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3-7"/>
    <m/>
    <m/>
    <m/>
    <s v="RAIZEN COSTA PINTO"/>
    <s v="BAGACEIRA 78&quot;"/>
    <s v="PC"/>
    <s v="1148036-0"/>
    <n v="1"/>
    <x v="10"/>
    <s v="A&amp;E"/>
    <m/>
    <n v="127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3-7"/>
    <m/>
    <m/>
    <m/>
    <s v="RAIZEN COSTA PINTO"/>
    <s v="BAGACEIRA 78&quot;"/>
    <s v="PC"/>
    <s v="1148036-0"/>
    <n v="1"/>
    <x v="10"/>
    <s v="A&amp;E"/>
    <m/>
    <n v="127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3-7"/>
    <m/>
    <m/>
    <m/>
    <s v="RAIZEN COSTA PINTO"/>
    <s v="BAGACEIRA 78&quot;"/>
    <s v="PC"/>
    <s v="1148036-0"/>
    <n v="1"/>
    <x v="10"/>
    <s v="A&amp;E"/>
    <m/>
    <n v="127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3-8"/>
    <m/>
    <m/>
    <m/>
    <s v="RAIZEN COSTA PINTO"/>
    <s v="BAGACEIRA 78&quot;"/>
    <s v="PC"/>
    <s v="1148037-0"/>
    <n v="1"/>
    <x v="10"/>
    <s v="A&amp;E"/>
    <m/>
    <n v="128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3-8"/>
    <m/>
    <m/>
    <m/>
    <s v="RAIZEN COSTA PINTO"/>
    <s v="BAGACEIRA 78&quot;"/>
    <s v="PC"/>
    <s v="1148037-0"/>
    <n v="1"/>
    <x v="10"/>
    <s v="A&amp;E"/>
    <m/>
    <n v="128"/>
    <s v="Novo"/>
    <m/>
    <s v="78&quot;"/>
    <m/>
    <s v="USINAGEM"/>
    <x v="76"/>
    <n v="106"/>
    <s v="PLAINA DE MESA POREBA - [106]"/>
    <n v="13.59"/>
    <m/>
    <m/>
    <m/>
    <n v="1"/>
    <s v=""/>
    <s v=""/>
    <s v=""/>
    <s v=""/>
  </r>
  <r>
    <s v="27513-8"/>
    <m/>
    <m/>
    <m/>
    <s v="RAIZEN COSTA PINTO"/>
    <s v="BAGACEIRA 78&quot;"/>
    <s v="PC"/>
    <s v="1148037-0"/>
    <n v="1"/>
    <x v="10"/>
    <s v="A&amp;E"/>
    <m/>
    <n v="128"/>
    <s v="Novo"/>
    <m/>
    <s v="78&quot;"/>
    <m/>
    <s v="USINAGEM"/>
    <x v="77"/>
    <n v="151"/>
    <s v="MANDRILH. FISHER MILL - [151]"/>
    <n v="1.8"/>
    <m/>
    <m/>
    <m/>
    <n v="1"/>
    <s v=""/>
    <s v=""/>
    <s v=""/>
    <s v=""/>
  </r>
  <r>
    <s v="27513-8"/>
    <m/>
    <m/>
    <m/>
    <s v="RAIZEN COSTA PINTO"/>
    <s v="BAGACEIRA 78&quot;"/>
    <s v="PC"/>
    <s v="1148037-0"/>
    <n v="1"/>
    <x v="10"/>
    <s v="A&amp;E"/>
    <m/>
    <n v="128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3-8"/>
    <m/>
    <m/>
    <m/>
    <s v="RAIZEN COSTA PINTO"/>
    <s v="BAGACEIRA 78&quot;"/>
    <s v="PC"/>
    <s v="1148037-0"/>
    <n v="1"/>
    <x v="10"/>
    <s v="A&amp;E"/>
    <m/>
    <n v="129"/>
    <s v="Novo"/>
    <m/>
    <s v="78&quot;"/>
    <m/>
    <s v="USINAGEM"/>
    <x v="79"/>
    <n v="610"/>
    <s v="FRESADORA HEYLIGENTASDE - [610]"/>
    <n v="5.4412447530846348"/>
    <m/>
    <m/>
    <m/>
    <n v="1"/>
    <s v=""/>
    <s v=""/>
    <s v=""/>
    <s v=""/>
  </r>
  <r>
    <s v="27513-8"/>
    <m/>
    <m/>
    <m/>
    <s v="RAIZEN COSTA PINTO"/>
    <s v="BAGACEIRA 78&quot;"/>
    <s v="PC"/>
    <s v="1148037-0"/>
    <n v="1"/>
    <x v="10"/>
    <s v="A&amp;E"/>
    <m/>
    <n v="129"/>
    <s v="Novo"/>
    <m/>
    <s v="78&quot;"/>
    <m/>
    <s v="USINAGEM"/>
    <x v="17"/>
    <n v="610"/>
    <s v="FRESADORA HEYLIGENTASDE - [610]"/>
    <n v="2.2980519480519477"/>
    <m/>
    <m/>
    <m/>
    <n v="1"/>
    <s v=""/>
    <s v=""/>
    <s v=""/>
    <s v=""/>
  </r>
  <r>
    <s v="27513-8"/>
    <m/>
    <m/>
    <m/>
    <s v="RAIZEN COSTA PINTO"/>
    <s v="BAGACEIRA 78&quot;"/>
    <s v="PC"/>
    <s v="1148037-0"/>
    <n v="1"/>
    <x v="10"/>
    <s v="A&amp;E"/>
    <m/>
    <n v="129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1"/>
    <m/>
    <m/>
    <m/>
    <s v="RAIZEN BONFIM"/>
    <s v="BAGACEIRA 78&quot;"/>
    <s v="PC"/>
    <s v="956055-0"/>
    <n v="1"/>
    <x v="10"/>
    <s v="A&amp;E"/>
    <m/>
    <n v="129"/>
    <s v="Novo"/>
    <m/>
    <s v="78&quot;"/>
    <m/>
    <s v="FUNDIÇÃO"/>
    <x v="0"/>
    <n v="1"/>
    <s v="FUNDIÇÃO MORENO"/>
    <n v="1"/>
    <m/>
    <s v=""/>
    <d v="2026-06-02T00:00:00"/>
    <s v=""/>
    <n v="23"/>
    <s v=""/>
    <s v=""/>
    <n v="1"/>
  </r>
  <r>
    <s v="27512-1"/>
    <m/>
    <m/>
    <m/>
    <s v="RAIZEN BONFIM"/>
    <s v="BAGACEIRA 78&quot;"/>
    <s v="PC"/>
    <s v="956055-0"/>
    <n v="1"/>
    <x v="10"/>
    <s v="A&amp;E"/>
    <m/>
    <n v="129"/>
    <s v="Novo"/>
    <m/>
    <s v="78&quot;"/>
    <m/>
    <s v="USINAGEM"/>
    <x v="76"/>
    <n v="107"/>
    <s v="PLAINA DE MESA INGERSOL - [107]"/>
    <n v="13.59"/>
    <m/>
    <d v="2026-06-15T00:00:00"/>
    <m/>
    <n v="25"/>
    <s v=""/>
    <s v="jun"/>
    <s v="2026"/>
    <s v=""/>
  </r>
  <r>
    <s v="27512-1"/>
    <m/>
    <m/>
    <m/>
    <s v="RAIZEN BONFIM"/>
    <s v="BAGACEIRA 78&quot;"/>
    <s v="PC"/>
    <s v="956055-0"/>
    <n v="1"/>
    <x v="10"/>
    <s v="A&amp;E"/>
    <m/>
    <n v="13"/>
    <s v="Novo"/>
    <m/>
    <s v="78&quot;"/>
    <m/>
    <s v="USINAGEM"/>
    <x v="77"/>
    <n v="151"/>
    <s v="MANDRILH. FISHER MILL - [151]"/>
    <n v="1.8"/>
    <m/>
    <d v="2026-06-15T00:00:00"/>
    <d v="2026-06-15T00:00:00"/>
    <n v="25"/>
    <n v="25"/>
    <s v="jun"/>
    <s v="2026"/>
    <n v="1"/>
  </r>
  <r>
    <s v="27512-1"/>
    <m/>
    <m/>
    <m/>
    <s v="RAIZEN BONFIM"/>
    <s v="BAGACEIRA 78&quot;"/>
    <s v="PC"/>
    <s v="956055-0"/>
    <n v="1"/>
    <x v="10"/>
    <s v="A&amp;E"/>
    <m/>
    <n v="13"/>
    <s v="Novo"/>
    <m/>
    <s v="78&quot;"/>
    <m/>
    <s v="USINAGEM"/>
    <x v="78"/>
    <n v="560"/>
    <s v="FRESA DROPP HEINN - [560]"/>
    <n v="9.7200000000000006"/>
    <m/>
    <d v="2026-06-17T00:00:00"/>
    <d v="2026-06-17T00:00:00"/>
    <n v="25"/>
    <n v="25"/>
    <s v="jun"/>
    <s v="2026"/>
    <n v="1"/>
  </r>
  <r>
    <s v="27512-1"/>
    <m/>
    <m/>
    <m/>
    <s v="RAIZEN BONFIM"/>
    <s v="BAGACEIRA 78&quot;"/>
    <s v="PC"/>
    <s v="956055-0"/>
    <n v="1"/>
    <x v="10"/>
    <s v="A&amp;E"/>
    <m/>
    <n v="13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1"/>
    <m/>
    <m/>
    <m/>
    <s v="RAIZEN BONFIM"/>
    <s v="BAGACEIRA 78&quot;"/>
    <s v="PC"/>
    <s v="956055-0"/>
    <n v="1"/>
    <x v="10"/>
    <s v="A&amp;E"/>
    <m/>
    <n v="14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1"/>
    <m/>
    <m/>
    <m/>
    <s v="RAIZEN BONFIM"/>
    <s v="BAGACEIRA 78&quot;"/>
    <s v="PC"/>
    <s v="956055-0"/>
    <n v="1"/>
    <x v="10"/>
    <s v="A&amp;E"/>
    <m/>
    <n v="14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2"/>
    <m/>
    <m/>
    <m/>
    <s v="RAIZEN BONFIM"/>
    <s v="BAGACEIRA 78&quot;"/>
    <s v="PC"/>
    <s v="956056-0"/>
    <n v="1"/>
    <x v="10"/>
    <s v="A&amp;E"/>
    <m/>
    <n v="14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2-2"/>
    <m/>
    <m/>
    <m/>
    <s v="RAIZEN BONFIM"/>
    <s v="BAGACEIRA 78&quot;"/>
    <s v="PC"/>
    <s v="956056-0"/>
    <n v="1"/>
    <x v="10"/>
    <s v="A&amp;E"/>
    <m/>
    <n v="14"/>
    <s v="Novo"/>
    <m/>
    <s v="78&quot;"/>
    <m/>
    <s v="USINAGEM"/>
    <x v="76"/>
    <n v="106"/>
    <s v="PLAINA DE MESA POREBA - [106]"/>
    <n v="13.59"/>
    <m/>
    <d v="2026-07-12T00:00:00"/>
    <m/>
    <n v="28"/>
    <s v=""/>
    <s v="jul"/>
    <s v="2026"/>
    <s v=""/>
  </r>
  <r>
    <s v="27512-2"/>
    <m/>
    <m/>
    <m/>
    <s v="RAIZEN BONFIM"/>
    <s v="BAGACEIRA 78&quot;"/>
    <s v="PC"/>
    <s v="956056-0"/>
    <n v="1"/>
    <x v="10"/>
    <s v="A&amp;E"/>
    <m/>
    <n v="17"/>
    <s v="Novo"/>
    <m/>
    <s v="78&quot;"/>
    <m/>
    <s v="USINAGEM"/>
    <x v="77"/>
    <n v="151"/>
    <s v="MANDRILH. FISHER MILL - [151]"/>
    <n v="1.8"/>
    <m/>
    <d v="2026-07-12T00:00:00"/>
    <m/>
    <n v="28"/>
    <s v=""/>
    <s v="jul"/>
    <s v="2026"/>
    <s v=""/>
  </r>
  <r>
    <s v="27512-2"/>
    <m/>
    <m/>
    <m/>
    <s v="RAIZEN BONFIM"/>
    <s v="BAGACEIRA 78&quot;"/>
    <s v="PC"/>
    <s v="956056-0"/>
    <n v="1"/>
    <x v="10"/>
    <s v="A&amp;E"/>
    <m/>
    <n v="17"/>
    <s v="Novo"/>
    <m/>
    <s v="78&quot;"/>
    <m/>
    <s v="USINAGEM"/>
    <x v="78"/>
    <n v="560"/>
    <s v="FRESA DROPP HEINN - [560]"/>
    <n v="9.7200000000000006"/>
    <m/>
    <d v="2026-06-22T00:00:00"/>
    <m/>
    <n v="26"/>
    <s v=""/>
    <s v="jun"/>
    <s v="2026"/>
    <s v=""/>
  </r>
  <r>
    <s v="27512-2"/>
    <m/>
    <m/>
    <m/>
    <s v="RAIZEN BONFIM"/>
    <s v="BAGACEIRA 78&quot;"/>
    <s v="PC"/>
    <s v="956056-0"/>
    <n v="1"/>
    <x v="10"/>
    <s v="A&amp;E"/>
    <m/>
    <n v="17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2"/>
    <m/>
    <m/>
    <m/>
    <s v="RAIZEN BONFIM"/>
    <s v="BAGACEIRA 78&quot;"/>
    <s v="PC"/>
    <s v="956056-0"/>
    <n v="1"/>
    <x v="10"/>
    <s v="A&amp;E"/>
    <m/>
    <n v="17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2"/>
    <m/>
    <m/>
    <m/>
    <s v="RAIZEN BONFIM"/>
    <s v="BAGACEIRA 78&quot;"/>
    <s v="PC"/>
    <s v="956056-0"/>
    <n v="1"/>
    <x v="10"/>
    <s v="A&amp;E"/>
    <m/>
    <n v="17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3"/>
    <m/>
    <m/>
    <m/>
    <s v="RAIZEN BONFIM"/>
    <s v="BAGACEIRA 78&quot;"/>
    <s v="PC"/>
    <s v="956057-0"/>
    <n v="1"/>
    <x v="10"/>
    <s v="A&amp;E"/>
    <m/>
    <n v="17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2-3"/>
    <m/>
    <m/>
    <m/>
    <s v="RAIZEN BONFIM"/>
    <s v="BAGACEIRA 78&quot;"/>
    <s v="PC"/>
    <s v="956057-0"/>
    <n v="1"/>
    <x v="10"/>
    <s v="A&amp;E"/>
    <m/>
    <n v="17"/>
    <s v="Novo"/>
    <m/>
    <s v="78&quot;"/>
    <m/>
    <s v="USINAGEM"/>
    <x v="76"/>
    <n v="106"/>
    <s v="PLAINA DE MESA POREBA - [106]"/>
    <n v="13.59"/>
    <m/>
    <d v="2026-07-19T00:00:00"/>
    <m/>
    <n v="29"/>
    <s v=""/>
    <s v="jul"/>
    <s v="2026"/>
    <s v=""/>
  </r>
  <r>
    <s v="27512-3"/>
    <m/>
    <m/>
    <m/>
    <s v="RAIZEN BONFIM"/>
    <s v="BAGACEIRA 78&quot;"/>
    <s v="PC"/>
    <s v="956057-0"/>
    <n v="1"/>
    <x v="10"/>
    <s v="A&amp;E"/>
    <m/>
    <n v="17"/>
    <s v="Novo"/>
    <m/>
    <s v="78&quot;"/>
    <m/>
    <s v="USINAGEM"/>
    <x v="77"/>
    <n v="151"/>
    <s v="MANDRILH. FISHER MILL - [151]"/>
    <n v="1.8"/>
    <m/>
    <d v="2026-07-19T00:00:00"/>
    <m/>
    <n v="29"/>
    <s v=""/>
    <s v="jul"/>
    <s v="2026"/>
    <s v=""/>
  </r>
  <r>
    <s v="27512-3"/>
    <m/>
    <m/>
    <m/>
    <s v="RAIZEN BONFIM"/>
    <s v="BAGACEIRA 78&quot;"/>
    <s v="PC"/>
    <s v="956057-0"/>
    <n v="1"/>
    <x v="10"/>
    <s v="A&amp;E"/>
    <m/>
    <n v="17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2-3"/>
    <m/>
    <m/>
    <m/>
    <s v="RAIZEN BONFIM"/>
    <s v="BAGACEIRA 78&quot;"/>
    <s v="PC"/>
    <s v="956057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3"/>
    <m/>
    <m/>
    <m/>
    <s v="RAIZEN BONFIM"/>
    <s v="BAGACEIRA 78&quot;"/>
    <s v="PC"/>
    <s v="956057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3"/>
    <m/>
    <m/>
    <m/>
    <s v="RAIZEN BONFIM"/>
    <s v="BAGACEIRA 78&quot;"/>
    <s v="PC"/>
    <s v="956057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4"/>
    <m/>
    <m/>
    <m/>
    <s v="RAIZEN BONFIM"/>
    <s v="BAGACEIRA 78&quot;"/>
    <s v="PC"/>
    <s v="956058-0"/>
    <n v="1"/>
    <x v="10"/>
    <s v="A&amp;E"/>
    <m/>
    <s v="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2-4"/>
    <m/>
    <m/>
    <m/>
    <s v="RAIZEN BONFIM"/>
    <s v="BAGACEIRA 78&quot;"/>
    <s v="PC"/>
    <s v="956058-0"/>
    <n v="1"/>
    <x v="10"/>
    <s v="A&amp;E"/>
    <m/>
    <s v=""/>
    <s v="Novo"/>
    <m/>
    <s v="78&quot;"/>
    <m/>
    <s v="USINAGEM"/>
    <x v="76"/>
    <n v="106"/>
    <s v="PLAINA DE MESA POREBA - [106]"/>
    <n v="13.59"/>
    <m/>
    <d v="2026-07-19T00:00:00"/>
    <m/>
    <n v="29"/>
    <s v=""/>
    <s v="jul"/>
    <s v="2026"/>
    <s v=""/>
  </r>
  <r>
    <s v="27512-4"/>
    <m/>
    <m/>
    <m/>
    <s v="RAIZEN BONFIM"/>
    <s v="BAGACEIRA 78&quot;"/>
    <s v="PC"/>
    <s v="956058-0"/>
    <n v="1"/>
    <x v="10"/>
    <s v="A&amp;E"/>
    <m/>
    <s v=""/>
    <s v="Novo"/>
    <m/>
    <s v="78&quot;"/>
    <m/>
    <s v="USINAGEM"/>
    <x v="77"/>
    <n v="151"/>
    <s v="MANDRILH. FISHER MILL - [151]"/>
    <n v="1.8"/>
    <m/>
    <d v="2026-07-19T00:00:00"/>
    <m/>
    <n v="29"/>
    <s v=""/>
    <s v="jul"/>
    <s v="2026"/>
    <s v=""/>
  </r>
  <r>
    <s v="27512-4"/>
    <m/>
    <m/>
    <m/>
    <s v="RAIZEN BONFIM"/>
    <s v="BAGACEIRA 78&quot;"/>
    <s v="PC"/>
    <s v="956058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2-4"/>
    <m/>
    <m/>
    <m/>
    <s v="RAIZEN BONFIM"/>
    <s v="BAGACEIRA 78&quot;"/>
    <s v="PC"/>
    <s v="956058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4"/>
    <m/>
    <m/>
    <m/>
    <s v="RAIZEN BONFIM"/>
    <s v="BAGACEIRA 78&quot;"/>
    <s v="PC"/>
    <s v="956058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4"/>
    <m/>
    <m/>
    <m/>
    <s v="RAIZEN BONFIM"/>
    <s v="BAGACEIRA 78&quot;"/>
    <s v="PC"/>
    <s v="956058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5"/>
    <m/>
    <m/>
    <m/>
    <s v="RAIZEN BONFIM"/>
    <s v="BAGACEIRA 78&quot;"/>
    <s v="PC"/>
    <s v="956059-0"/>
    <n v="1"/>
    <x v="10"/>
    <s v="A&amp;E"/>
    <m/>
    <s v="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2-5"/>
    <m/>
    <m/>
    <m/>
    <s v="RAIZEN BONFIM"/>
    <s v="BAGACEIRA 78&quot;"/>
    <s v="PC"/>
    <s v="956059-0"/>
    <n v="1"/>
    <x v="10"/>
    <s v="A&amp;E"/>
    <m/>
    <s v=""/>
    <s v="Novo"/>
    <m/>
    <s v="78&quot;"/>
    <m/>
    <s v="USINAGEM"/>
    <x v="76"/>
    <n v="107"/>
    <s v="PLAINA DE MESA INGERSOL - [107]"/>
    <n v="13.59"/>
    <m/>
    <d v="2026-07-19T00:00:00"/>
    <m/>
    <n v="29"/>
    <s v=""/>
    <s v="jul"/>
    <s v="2026"/>
    <s v=""/>
  </r>
  <r>
    <s v="27512-5"/>
    <m/>
    <m/>
    <m/>
    <s v="RAIZEN BONFIM"/>
    <s v="BAGACEIRA 78&quot;"/>
    <s v="PC"/>
    <s v="956059-0"/>
    <n v="1"/>
    <x v="10"/>
    <s v="A&amp;E"/>
    <m/>
    <s v=""/>
    <s v="Novo"/>
    <m/>
    <s v="78&quot;"/>
    <m/>
    <s v="USINAGEM"/>
    <x v="77"/>
    <n v="151"/>
    <s v="MANDRILH. FISHER MILL - [151]"/>
    <n v="1.8"/>
    <m/>
    <d v="2026-07-19T00:00:00"/>
    <m/>
    <n v="29"/>
    <s v=""/>
    <s v="jul"/>
    <s v="2026"/>
    <s v=""/>
  </r>
  <r>
    <s v="27512-5"/>
    <m/>
    <m/>
    <m/>
    <s v="RAIZEN BONFIM"/>
    <s v="BAGACEIRA 78&quot;"/>
    <s v="PC"/>
    <s v="956059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2-5"/>
    <m/>
    <m/>
    <m/>
    <s v="RAIZEN BONFIM"/>
    <s v="BAGACEIRA 78&quot;"/>
    <s v="PC"/>
    <s v="956059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5"/>
    <m/>
    <m/>
    <m/>
    <s v="RAIZEN BONFIM"/>
    <s v="BAGACEIRA 78&quot;"/>
    <s v="PC"/>
    <s v="956059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5"/>
    <m/>
    <m/>
    <m/>
    <s v="RAIZEN BONFIM"/>
    <s v="BAGACEIRA 78&quot;"/>
    <s v="PC"/>
    <s v="956059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6"/>
    <m/>
    <m/>
    <m/>
    <s v="RAIZEN BONFIM"/>
    <s v="BAGACEIRA 78&quot;"/>
    <s v="PC"/>
    <s v="956060-0"/>
    <n v="1"/>
    <x v="10"/>
    <s v="A&amp;E"/>
    <m/>
    <s v=""/>
    <s v="Novo"/>
    <m/>
    <s v="78&quot;"/>
    <m/>
    <s v="FUNDIÇÃO"/>
    <x v="0"/>
    <n v="1"/>
    <s v="FUNDIÇÃO MORENO"/>
    <n v="1"/>
    <m/>
    <s v=""/>
    <m/>
    <s v=""/>
    <s v=""/>
    <s v=""/>
    <s v=""/>
    <s v=""/>
  </r>
  <r>
    <s v="27512-6"/>
    <m/>
    <m/>
    <m/>
    <s v="RAIZEN BONFIM"/>
    <s v="BAGACEIRA 78&quot;"/>
    <s v="PC"/>
    <s v="956060-0"/>
    <n v="1"/>
    <x v="10"/>
    <s v="A&amp;E"/>
    <m/>
    <s v=""/>
    <s v="Novo"/>
    <m/>
    <s v="78&quot;"/>
    <m/>
    <s v="USINAGEM"/>
    <x v="76"/>
    <n v="107"/>
    <s v="PLAINA DE MESA INGERSOL - [107]"/>
    <n v="13.59"/>
    <m/>
    <d v="2026-07-19T00:00:00"/>
    <m/>
    <n v="29"/>
    <s v=""/>
    <s v="jul"/>
    <s v="2026"/>
    <s v=""/>
  </r>
  <r>
    <s v="27512-6"/>
    <m/>
    <m/>
    <m/>
    <s v="RAIZEN BONFIM"/>
    <s v="BAGACEIRA 78&quot;"/>
    <s v="PC"/>
    <s v="956060-0"/>
    <n v="1"/>
    <x v="10"/>
    <s v="A&amp;E"/>
    <m/>
    <s v=""/>
    <s v="Novo"/>
    <m/>
    <s v="78&quot;"/>
    <m/>
    <s v="USINAGEM"/>
    <x v="77"/>
    <n v="151"/>
    <s v="MANDRILH. FISHER MILL - [151]"/>
    <n v="1.8"/>
    <m/>
    <d v="2026-07-19T00:00:00"/>
    <m/>
    <n v="29"/>
    <s v=""/>
    <s v="jul"/>
    <s v="2026"/>
    <s v=""/>
  </r>
  <r>
    <s v="27512-6"/>
    <m/>
    <m/>
    <m/>
    <s v="RAIZEN BONFIM"/>
    <s v="BAGACEIRA 78&quot;"/>
    <s v="PC"/>
    <s v="956060-0"/>
    <n v="1"/>
    <x v="10"/>
    <s v="A&amp;E"/>
    <m/>
    <s v=""/>
    <s v="Novo"/>
    <m/>
    <s v="78&quot;"/>
    <m/>
    <s v="USINAGEM"/>
    <x v="78"/>
    <n v="560"/>
    <s v="FRESA DROPP HEINN - [560]"/>
    <n v="9.7200000000000006"/>
    <m/>
    <m/>
    <m/>
    <n v="1"/>
    <s v=""/>
    <s v=""/>
    <s v=""/>
    <s v=""/>
  </r>
  <r>
    <s v="27512-6"/>
    <m/>
    <m/>
    <m/>
    <s v="RAIZEN BONFIM"/>
    <s v="BAGACEIRA 78&quot;"/>
    <s v="PC"/>
    <s v="956060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d v="2026-06-16T00:00:00"/>
    <m/>
    <n v="25"/>
    <s v=""/>
    <s v="jun"/>
    <s v="2026"/>
    <s v=""/>
  </r>
  <r>
    <s v="27512-6"/>
    <m/>
    <m/>
    <m/>
    <s v="RAIZEN BONFIM"/>
    <s v="BAGACEIRA 78&quot;"/>
    <s v="PC"/>
    <s v="956060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d v="2026-06-16T00:00:00"/>
    <m/>
    <n v="25"/>
    <s v=""/>
    <s v="jun"/>
    <s v="2026"/>
    <s v=""/>
  </r>
  <r>
    <s v="27512-6"/>
    <m/>
    <m/>
    <m/>
    <s v="RAIZEN BONFIM"/>
    <s v="BAGACEIRA 78&quot;"/>
    <s v="PC"/>
    <s v="956060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7"/>
    <m/>
    <m/>
    <m/>
    <s v="RAIZEN BONFIM"/>
    <s v="BAGACEIRA 78&quot;"/>
    <s v="PC"/>
    <s v="956061-0"/>
    <n v="1"/>
    <x v="10"/>
    <s v="A&amp;E"/>
    <m/>
    <n v="17"/>
    <s v="Novo"/>
    <m/>
    <s v="78&quot;"/>
    <m/>
    <s v="FUNDIÇÃO"/>
    <x v="0"/>
    <n v="1"/>
    <s v="FUNDIÇÃO MORENO"/>
    <n v="1"/>
    <m/>
    <s v=""/>
    <d v="2026-05-29T00:00:00"/>
    <s v=""/>
    <n v="22"/>
    <s v=""/>
    <s v=""/>
    <n v="1"/>
  </r>
  <r>
    <s v="27512-7"/>
    <m/>
    <m/>
    <m/>
    <s v="RAIZEN BONFIM"/>
    <s v="BAGACEIRA 78&quot;"/>
    <s v="PC"/>
    <s v="956061-0"/>
    <n v="1"/>
    <x v="10"/>
    <s v="A&amp;E"/>
    <m/>
    <n v="17"/>
    <s v="Novo"/>
    <m/>
    <s v="78&quot;"/>
    <m/>
    <s v="USINAGEM"/>
    <x v="76"/>
    <n v="107"/>
    <s v="PLAINA DE MESA INGERSOL - [107]"/>
    <n v="13.59"/>
    <m/>
    <d v="2026-06-15T00:00:00"/>
    <d v="2026-06-09T00:00:00"/>
    <n v="25"/>
    <n v="24"/>
    <s v="jun"/>
    <s v="2026"/>
    <n v="1"/>
  </r>
  <r>
    <s v="27512-7"/>
    <m/>
    <m/>
    <m/>
    <s v="RAIZEN BONFIM"/>
    <s v="BAGACEIRA 78&quot;"/>
    <s v="PC"/>
    <s v="956061-0"/>
    <n v="1"/>
    <x v="10"/>
    <s v="A&amp;E"/>
    <m/>
    <n v="17"/>
    <s v="Novo"/>
    <m/>
    <s v="78&quot;"/>
    <m/>
    <s v="USINAGEM"/>
    <x v="77"/>
    <n v="151"/>
    <s v="MANDRILH. FISHER MILL - [151]"/>
    <n v="1.8"/>
    <m/>
    <d v="2026-06-09T00:00:00"/>
    <d v="2026-06-09T00:00:00"/>
    <n v="24"/>
    <n v="24"/>
    <s v="jun"/>
    <s v="2026"/>
    <n v="1"/>
  </r>
  <r>
    <s v="27512-7"/>
    <m/>
    <m/>
    <m/>
    <s v="RAIZEN BONFIM"/>
    <s v="BAGACEIRA 78&quot;"/>
    <s v="PC"/>
    <s v="956061-0"/>
    <n v="1"/>
    <x v="10"/>
    <s v="A&amp;E"/>
    <m/>
    <n v="17"/>
    <s v="Novo"/>
    <m/>
    <s v="78&quot;"/>
    <m/>
    <s v="USINAGEM"/>
    <x v="78"/>
    <n v="560"/>
    <s v="FRESA DROPP HEINN - [560]"/>
    <n v="9.7200000000000006"/>
    <m/>
    <d v="2026-06-09T00:00:00"/>
    <d v="2026-06-09T00:00:00"/>
    <n v="24"/>
    <n v="24"/>
    <s v="jun"/>
    <s v="2026"/>
    <n v="1"/>
  </r>
  <r>
    <s v="27512-7"/>
    <m/>
    <m/>
    <m/>
    <s v="RAIZEN BONFIM"/>
    <s v="BAGACEIRA 78&quot;"/>
    <s v="PC"/>
    <s v="956061-0"/>
    <n v="1"/>
    <x v="10"/>
    <s v="A&amp;E"/>
    <m/>
    <n v="17"/>
    <s v="Novo"/>
    <m/>
    <s v="78&quot;"/>
    <m/>
    <s v="USINAGEM"/>
    <x v="79"/>
    <n v="610"/>
    <s v="FRESADORA HEYLIGENTASDE - [610]"/>
    <n v="5.4412447530846348"/>
    <m/>
    <d v="2026-06-16T00:00:00"/>
    <m/>
    <n v="25"/>
    <s v=""/>
    <s v="jun"/>
    <s v="2026"/>
    <s v=""/>
  </r>
  <r>
    <s v="27512-7"/>
    <m/>
    <m/>
    <m/>
    <s v="RAIZEN BONFIM"/>
    <s v="BAGACEIRA 78&quot;"/>
    <s v="PC"/>
    <s v="956061-0"/>
    <n v="1"/>
    <x v="10"/>
    <s v="A&amp;E"/>
    <m/>
    <n v="17"/>
    <s v="Novo"/>
    <m/>
    <s v="78&quot;"/>
    <m/>
    <s v="USINAGEM"/>
    <x v="17"/>
    <n v="610"/>
    <s v="FRESADORA HEYLIGENTASDE - [610]"/>
    <n v="2.2980519480519477"/>
    <m/>
    <d v="2026-06-16T00:00:00"/>
    <m/>
    <n v="25"/>
    <s v=""/>
    <s v="jun"/>
    <s v="2026"/>
    <s v=""/>
  </r>
  <r>
    <s v="27512-7"/>
    <m/>
    <m/>
    <m/>
    <s v="RAIZEN BONFIM"/>
    <s v="BAGACEIRA 78&quot;"/>
    <s v="PC"/>
    <s v="956061-0"/>
    <n v="1"/>
    <x v="10"/>
    <s v="A&amp;E"/>
    <m/>
    <n v="16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8"/>
    <m/>
    <m/>
    <m/>
    <s v="RAIZEN BONFIM"/>
    <s v="BAGACEIRA 78&quot;"/>
    <s v="PC"/>
    <s v="956062-0"/>
    <n v="1"/>
    <x v="10"/>
    <s v="A&amp;E"/>
    <m/>
    <n v="16"/>
    <s v="Novo"/>
    <m/>
    <s v="78&quot;"/>
    <m/>
    <s v="FUNDIÇÃO"/>
    <x v="0"/>
    <n v="1"/>
    <s v="FUNDIÇÃO MORENO"/>
    <n v="1"/>
    <m/>
    <s v=""/>
    <d v="2026-05-29T00:00:00"/>
    <s v=""/>
    <n v="22"/>
    <s v=""/>
    <s v=""/>
    <n v="1"/>
  </r>
  <r>
    <s v="27512-8"/>
    <m/>
    <m/>
    <m/>
    <s v="RAIZEN BONFIM"/>
    <s v="BAGACEIRA 78&quot;"/>
    <s v="PC"/>
    <s v="956062-0"/>
    <n v="1"/>
    <x v="10"/>
    <s v="A&amp;E"/>
    <m/>
    <n v="16"/>
    <s v="Novo"/>
    <m/>
    <s v="78&quot;"/>
    <m/>
    <s v="USINAGEM"/>
    <x v="76"/>
    <n v="107"/>
    <s v="PLAINA DE MESA INGERSOL - [107]"/>
    <n v="13.59"/>
    <m/>
    <d v="2026-06-09T00:00:00"/>
    <d v="2026-06-09T00:00:00"/>
    <n v="24"/>
    <n v="24"/>
    <s v="jun"/>
    <s v="2026"/>
    <n v="1"/>
  </r>
  <r>
    <s v="27512-8"/>
    <m/>
    <m/>
    <m/>
    <s v="RAIZEN BONFIM"/>
    <s v="BAGACEIRA 78&quot;"/>
    <s v="PC"/>
    <s v="956062-0"/>
    <n v="1"/>
    <x v="10"/>
    <s v="A&amp;E"/>
    <m/>
    <n v="16"/>
    <s v="Novo"/>
    <m/>
    <s v="78&quot;"/>
    <m/>
    <s v="USINAGEM"/>
    <x v="77"/>
    <n v="151"/>
    <s v="MANDRILH. FISHER MILL - [151]"/>
    <n v="1.8"/>
    <m/>
    <d v="2026-06-09T00:00:00"/>
    <d v="2026-06-09T00:00:00"/>
    <n v="24"/>
    <n v="24"/>
    <s v="jun"/>
    <s v="2026"/>
    <n v="1"/>
  </r>
  <r>
    <s v="27512-8"/>
    <m/>
    <m/>
    <m/>
    <s v="RAIZEN BONFIM"/>
    <s v="BAGACEIRA 78&quot;"/>
    <s v="PC"/>
    <s v="956062-0"/>
    <n v="1"/>
    <x v="10"/>
    <s v="A&amp;E"/>
    <m/>
    <n v="16"/>
    <s v="Novo"/>
    <m/>
    <s v="78&quot;"/>
    <m/>
    <s v="USINAGEM"/>
    <x v="78"/>
    <n v="560"/>
    <s v="FRESA DROPP HEINN - [560]"/>
    <n v="9.7200000000000006"/>
    <m/>
    <d v="2026-06-09T00:00:00"/>
    <m/>
    <n v="24"/>
    <s v=""/>
    <s v="jun"/>
    <s v="2026"/>
    <s v=""/>
  </r>
  <r>
    <s v="27512-8"/>
    <m/>
    <m/>
    <m/>
    <s v="RAIZEN BONFIM"/>
    <s v="BAGACEIRA 78&quot;"/>
    <s v="PC"/>
    <s v="956062-0"/>
    <n v="1"/>
    <x v="10"/>
    <s v="A&amp;E"/>
    <m/>
    <n v="16"/>
    <s v="Novo"/>
    <m/>
    <s v="78&quot;"/>
    <m/>
    <s v="USINAGEM"/>
    <x v="79"/>
    <n v="610"/>
    <s v="FRESADORA HEYLIGENTASDE - [610]"/>
    <n v="5.4412447530846348"/>
    <m/>
    <d v="2026-06-15T00:00:00"/>
    <m/>
    <n v="25"/>
    <s v=""/>
    <s v="jun"/>
    <s v="2026"/>
    <s v=""/>
  </r>
  <r>
    <s v="27512-8"/>
    <m/>
    <m/>
    <m/>
    <s v="RAIZEN BONFIM"/>
    <s v="BAGACEIRA 78&quot;"/>
    <s v="PC"/>
    <s v="956062-0"/>
    <n v="1"/>
    <x v="10"/>
    <s v="A&amp;E"/>
    <m/>
    <n v="15"/>
    <s v="Novo"/>
    <m/>
    <s v="78&quot;"/>
    <m/>
    <s v="USINAGEM"/>
    <x v="17"/>
    <n v="610"/>
    <s v="FRESADORA HEYLIGENTASDE - [610]"/>
    <n v="2.2980519480519477"/>
    <m/>
    <d v="2026-06-15T00:00:00"/>
    <m/>
    <n v="25"/>
    <s v=""/>
    <s v="jun"/>
    <s v="2026"/>
    <s v=""/>
  </r>
  <r>
    <s v="27512-8"/>
    <m/>
    <m/>
    <m/>
    <s v="RAIZEN BONFIM"/>
    <s v="BAGACEIRA 78&quot;"/>
    <s v="PC"/>
    <s v="956062-0"/>
    <n v="1"/>
    <x v="10"/>
    <s v="A&amp;E"/>
    <m/>
    <n v="15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9"/>
    <m/>
    <m/>
    <m/>
    <s v="RAIZEN BONFIM"/>
    <s v="BAGACEIRA 78&quot;"/>
    <s v="PC"/>
    <s v="956063-0"/>
    <n v="1"/>
    <x v="10"/>
    <s v="A&amp;E"/>
    <m/>
    <n v="15"/>
    <s v="Novo"/>
    <m/>
    <s v="78&quot;"/>
    <m/>
    <s v="FUNDIÇÃO"/>
    <x v="0"/>
    <n v="1"/>
    <s v="FUNDIÇÃO MORENO"/>
    <n v="1"/>
    <m/>
    <s v=""/>
    <d v="2026-05-29T00:00:00"/>
    <s v=""/>
    <n v="22"/>
    <s v=""/>
    <s v=""/>
    <n v="1"/>
  </r>
  <r>
    <s v="27512-9"/>
    <m/>
    <m/>
    <m/>
    <s v="RAIZEN BONFIM"/>
    <s v="BAGACEIRA 78&quot;"/>
    <s v="PC"/>
    <s v="956063-0"/>
    <n v="1"/>
    <x v="10"/>
    <s v="A&amp;E"/>
    <m/>
    <n v="15"/>
    <s v="Novo"/>
    <m/>
    <s v="78&quot;"/>
    <m/>
    <s v="USINAGEM"/>
    <x v="76"/>
    <n v="107"/>
    <s v="PLAINA DE MESA INGERSOL - [107]"/>
    <n v="13.59"/>
    <m/>
    <d v="2026-06-09T00:00:00"/>
    <d v="2026-06-09T00:00:00"/>
    <n v="24"/>
    <n v="24"/>
    <s v="jun"/>
    <s v="2026"/>
    <n v="1"/>
  </r>
  <r>
    <s v="27512-9"/>
    <m/>
    <m/>
    <m/>
    <s v="RAIZEN BONFIM"/>
    <s v="BAGACEIRA 78&quot;"/>
    <s v="PC"/>
    <s v="956063-0"/>
    <n v="1"/>
    <x v="10"/>
    <s v="A&amp;E"/>
    <m/>
    <n v="15"/>
    <s v="Novo"/>
    <m/>
    <s v="78&quot;"/>
    <m/>
    <s v="USINAGEM"/>
    <x v="77"/>
    <n v="151"/>
    <s v="MANDRILH. FISHER MILL - [151]"/>
    <n v="1.8"/>
    <m/>
    <d v="2026-06-09T00:00:00"/>
    <d v="2026-06-09T00:00:00"/>
    <n v="24"/>
    <n v="24"/>
    <s v="jun"/>
    <s v="2026"/>
    <n v="1"/>
  </r>
  <r>
    <s v="27512-9"/>
    <m/>
    <m/>
    <m/>
    <s v="RAIZEN BONFIM"/>
    <s v="BAGACEIRA 78&quot;"/>
    <s v="PC"/>
    <s v="956063-0"/>
    <n v="1"/>
    <x v="10"/>
    <s v="A&amp;E"/>
    <m/>
    <n v="15"/>
    <s v="Novo"/>
    <m/>
    <s v="78&quot;"/>
    <m/>
    <s v="USINAGEM"/>
    <x v="78"/>
    <n v="560"/>
    <s v="FRESA DROPP HEINN - [560]"/>
    <n v="9.7200000000000006"/>
    <m/>
    <d v="2026-06-15T00:00:00"/>
    <d v="2026-06-15T00:00:00"/>
    <n v="25"/>
    <n v="25"/>
    <s v="jun"/>
    <s v="2026"/>
    <n v="1"/>
  </r>
  <r>
    <s v="27512-9"/>
    <m/>
    <m/>
    <m/>
    <s v="RAIZEN BONFIM"/>
    <s v="BAGACEIRA 78&quot;"/>
    <s v="PC"/>
    <s v="956063-0"/>
    <n v="1"/>
    <x v="10"/>
    <s v="A&amp;E"/>
    <m/>
    <n v="18"/>
    <s v="Novo"/>
    <m/>
    <s v="78&quot;"/>
    <m/>
    <s v="USINAGEM"/>
    <x v="79"/>
    <n v="610"/>
    <s v="FRESADORA HEYLIGENTASDE - [610]"/>
    <n v="5.4412447530846348"/>
    <m/>
    <d v="2026-06-15T00:00:00"/>
    <m/>
    <n v="25"/>
    <s v=""/>
    <s v="jun"/>
    <s v="2026"/>
    <s v=""/>
  </r>
  <r>
    <s v="27512-9"/>
    <m/>
    <m/>
    <m/>
    <s v="RAIZEN BONFIM"/>
    <s v="BAGACEIRA 78&quot;"/>
    <s v="PC"/>
    <s v="956063-0"/>
    <n v="1"/>
    <x v="10"/>
    <s v="A&amp;E"/>
    <m/>
    <n v="18"/>
    <s v="Novo"/>
    <m/>
    <s v="78&quot;"/>
    <m/>
    <s v="USINAGEM"/>
    <x v="17"/>
    <n v="610"/>
    <s v="FRESADORA HEYLIGENTASDE - [610]"/>
    <n v="2.2980519480519477"/>
    <m/>
    <d v="2026-06-15T00:00:00"/>
    <m/>
    <n v="25"/>
    <s v=""/>
    <s v="jun"/>
    <s v="2026"/>
    <s v=""/>
  </r>
  <r>
    <s v="27512-9"/>
    <m/>
    <m/>
    <m/>
    <s v="RAIZEN BONFIM"/>
    <s v="BAGACEIRA 78&quot;"/>
    <s v="PC"/>
    <s v="956063-0"/>
    <n v="1"/>
    <x v="10"/>
    <s v="A&amp;E"/>
    <m/>
    <n v="18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12-10"/>
    <m/>
    <m/>
    <m/>
    <s v="RAIZEN BONFIM"/>
    <s v="BAGACEIRA 78&quot;"/>
    <s v="PC"/>
    <s v="956064-0"/>
    <n v="1"/>
    <x v="10"/>
    <s v="A&amp;E"/>
    <m/>
    <n v="18"/>
    <s v="Novo"/>
    <m/>
    <s v="78&quot;"/>
    <m/>
    <s v="FUNDIÇÃO"/>
    <x v="0"/>
    <n v="1"/>
    <s v="FUNDIÇÃO MORENO"/>
    <n v="1"/>
    <m/>
    <s v=""/>
    <d v="2026-05-29T00:00:00"/>
    <s v=""/>
    <n v="22"/>
    <s v=""/>
    <s v=""/>
    <n v="1"/>
  </r>
  <r>
    <s v="27512-10"/>
    <m/>
    <m/>
    <m/>
    <s v="RAIZEN BONFIM"/>
    <s v="BAGACEIRA 78&quot;"/>
    <s v="PC"/>
    <s v="956064-0"/>
    <n v="1"/>
    <x v="10"/>
    <s v="A&amp;E"/>
    <m/>
    <n v="18"/>
    <s v="Novo"/>
    <m/>
    <s v="78&quot;"/>
    <m/>
    <s v="USINAGEM"/>
    <x v="76"/>
    <n v="107"/>
    <s v="PLAINA DE MESA INGERSOL - [107]"/>
    <n v="13.59"/>
    <m/>
    <d v="2026-06-09T00:00:00"/>
    <d v="2026-06-09T00:00:00"/>
    <n v="24"/>
    <n v="24"/>
    <s v="jun"/>
    <s v="2026"/>
    <n v="1"/>
  </r>
  <r>
    <s v="27512-10"/>
    <m/>
    <m/>
    <m/>
    <s v="RAIZEN BONFIM"/>
    <s v="BAGACEIRA 78&quot;"/>
    <s v="PC"/>
    <s v="956064-0"/>
    <n v="1"/>
    <x v="10"/>
    <s v="A&amp;E"/>
    <m/>
    <n v="18"/>
    <s v="Novo"/>
    <m/>
    <s v="78&quot;"/>
    <m/>
    <s v="USINAGEM"/>
    <x v="77"/>
    <n v="151"/>
    <s v="MANDRILH. FISHER MILL - [151]"/>
    <n v="1.8"/>
    <m/>
    <d v="2026-06-09T00:00:00"/>
    <d v="2026-06-09T00:00:00"/>
    <n v="24"/>
    <n v="24"/>
    <s v="jun"/>
    <s v="2026"/>
    <n v="1"/>
  </r>
  <r>
    <s v="27512-10"/>
    <m/>
    <m/>
    <m/>
    <s v="RAIZEN BONFIM"/>
    <s v="BAGACEIRA 78&quot;"/>
    <s v="PC"/>
    <s v="956064-0"/>
    <n v="1"/>
    <x v="10"/>
    <s v="A&amp;E"/>
    <m/>
    <s v=""/>
    <s v="Novo"/>
    <m/>
    <s v="78&quot;"/>
    <m/>
    <s v="USINAGEM"/>
    <x v="78"/>
    <n v="560"/>
    <s v="FRESA DROPP HEINN - [560]"/>
    <n v="9.7200000000000006"/>
    <m/>
    <d v="2026-06-09T00:00:00"/>
    <d v="2026-06-09T00:00:00"/>
    <n v="24"/>
    <n v="24"/>
    <s v="jun"/>
    <s v="2026"/>
    <n v="1"/>
  </r>
  <r>
    <s v="27512-10"/>
    <m/>
    <m/>
    <m/>
    <s v="RAIZEN BONFIM"/>
    <s v="BAGACEIRA 78&quot;"/>
    <s v="PC"/>
    <s v="956064-0"/>
    <n v="1"/>
    <x v="10"/>
    <s v="A&amp;E"/>
    <m/>
    <s v=""/>
    <s v="Novo"/>
    <m/>
    <s v="78&quot;"/>
    <m/>
    <s v="USINAGEM"/>
    <x v="79"/>
    <n v="610"/>
    <s v="FRESADORA HEYLIGENTASDE - [610]"/>
    <n v="5.4412447530846348"/>
    <m/>
    <d v="2026-06-22T00:00:00"/>
    <m/>
    <n v="26"/>
    <s v=""/>
    <s v="jun"/>
    <s v="2026"/>
    <s v=""/>
  </r>
  <r>
    <s v="27512-10"/>
    <m/>
    <m/>
    <m/>
    <s v="RAIZEN BONFIM"/>
    <s v="BAGACEIRA 78&quot;"/>
    <s v="PC"/>
    <s v="956064-0"/>
    <n v="1"/>
    <x v="10"/>
    <s v="A&amp;E"/>
    <m/>
    <s v=""/>
    <s v="Novo"/>
    <m/>
    <s v="78&quot;"/>
    <m/>
    <s v="USINAGEM"/>
    <x v="17"/>
    <n v="610"/>
    <s v="FRESADORA HEYLIGENTASDE - [610]"/>
    <n v="2.2980519480519477"/>
    <m/>
    <d v="2026-06-22T00:00:00"/>
    <m/>
    <n v="26"/>
    <s v=""/>
    <s v="jun"/>
    <s v="2026"/>
    <s v=""/>
  </r>
  <r>
    <s v="27512-10"/>
    <m/>
    <m/>
    <m/>
    <s v="RAIZEN BONFIM"/>
    <s v="BAGACEIRA 78&quot;"/>
    <s v="PC"/>
    <s v="956064-0"/>
    <n v="1"/>
    <x v="10"/>
    <s v="A&amp;E"/>
    <m/>
    <s v=""/>
    <s v="Novo"/>
    <m/>
    <s v="78&quot;"/>
    <m/>
    <s v="EXPEDIÇÃO"/>
    <x v="6"/>
    <n v="2"/>
    <s v="EXPEDIÇÃO"/>
    <n v="1"/>
    <m/>
    <s v=""/>
    <m/>
    <s v=""/>
    <s v=""/>
    <s v=""/>
    <s v=""/>
    <s v=""/>
  </r>
  <r>
    <s v="27527-1"/>
    <m/>
    <m/>
    <m/>
    <s v="AURA BRAZIL"/>
    <s v="BAGACEIRA 66&quot;"/>
    <s v="PC"/>
    <s v="1495050-0"/>
    <n v="1"/>
    <x v="10"/>
    <s v="A&amp;E"/>
    <m/>
    <s v=""/>
    <s v="Novo"/>
    <m/>
    <s v="66&quot;"/>
    <m/>
    <s v="FUNDIÇÃO"/>
    <x v="0"/>
    <n v="1"/>
    <s v="FUNDIÇÃO MORENO"/>
    <n v="1"/>
    <m/>
    <s v=""/>
    <d v="2026-05-29T00:00:00"/>
    <s v=""/>
    <n v="22"/>
    <s v=""/>
    <s v=""/>
    <n v="1"/>
  </r>
  <r>
    <s v="27527-1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6"/>
    <n v="106"/>
    <s v="PLAINA DE MESA POREBA - [106]"/>
    <n v="11.79"/>
    <m/>
    <d v="2026-06-29T00:00:00"/>
    <d v="2026-06-03T00:00:00"/>
    <n v="27"/>
    <n v="23"/>
    <s v="jun"/>
    <s v="2026"/>
    <n v="1"/>
  </r>
  <r>
    <s v="27527-1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7"/>
    <n v="151"/>
    <s v="MANDRILH. FISHER MILL - [151]"/>
    <n v="1.718181818181818"/>
    <m/>
    <d v="2026-06-30T00:00:00"/>
    <d v="2026-06-03T00:00:00"/>
    <n v="27"/>
    <n v="23"/>
    <s v="jun"/>
    <s v="2026"/>
    <n v="1"/>
  </r>
  <r>
    <s v="27527-1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8"/>
    <n v="560"/>
    <s v="FRESA DROPP HEINN - [560]"/>
    <n v="8.64"/>
    <m/>
    <d v="2026-07-01T00:00:00"/>
    <d v="2026-06-03T00:00:00"/>
    <n v="27"/>
    <n v="23"/>
    <s v="jul"/>
    <s v="2026"/>
    <n v="1"/>
  </r>
  <r>
    <s v="27527-1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9"/>
    <n v="610"/>
    <s v="FRESADORA HEYLIGENTASDE - [610]"/>
    <n v="4.8766402952109127"/>
    <m/>
    <d v="2026-07-03T00:00:00"/>
    <d v="2026-06-03T00:00:00"/>
    <n v="27"/>
    <n v="23"/>
    <s v="jul"/>
    <s v="2026"/>
    <n v="1"/>
  </r>
  <r>
    <s v="27527-1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17"/>
    <n v="610"/>
    <s v="FRESADORA HEYLIGENTASDE - [610]"/>
    <n v="1.6849271012006861"/>
    <m/>
    <d v="2026-07-03T00:00:00"/>
    <d v="2026-06-03T00:00:00"/>
    <n v="27"/>
    <n v="23"/>
    <s v="jul"/>
    <s v="2026"/>
    <n v="1"/>
  </r>
  <r>
    <s v="27527-1"/>
    <m/>
    <m/>
    <m/>
    <s v="AURA BRAZIL"/>
    <s v="BAGACEIRA 66&quot;"/>
    <s v="PC"/>
    <s v="1495050-0"/>
    <n v="1"/>
    <x v="10"/>
    <s v="A&amp;E"/>
    <m/>
    <s v=""/>
    <s v="Novo"/>
    <m/>
    <s v="66&quot;"/>
    <m/>
    <s v="EXPEDIÇÃO"/>
    <x v="6"/>
    <n v="2"/>
    <s v="EXPEDIÇÃO"/>
    <n v="1"/>
    <m/>
    <s v=""/>
    <m/>
    <s v=""/>
    <s v=""/>
    <s v=""/>
    <s v=""/>
    <s v=""/>
  </r>
  <r>
    <s v="27527-2"/>
    <m/>
    <m/>
    <m/>
    <s v="AURA BRAZIL"/>
    <s v="BAGACEIRA 66&quot;"/>
    <s v="PC"/>
    <s v="1495050-0"/>
    <n v="1"/>
    <x v="10"/>
    <s v="A&amp;E"/>
    <m/>
    <s v=""/>
    <s v="Novo"/>
    <m/>
    <s v="66&quot;"/>
    <m/>
    <s v="FUNDIÇÃO"/>
    <x v="0"/>
    <n v="1"/>
    <s v="FUNDIÇÃO MORENO"/>
    <n v="1"/>
    <m/>
    <s v=""/>
    <d v="2026-05-29T00:00:00"/>
    <s v=""/>
    <n v="22"/>
    <s v=""/>
    <s v=""/>
    <n v="1"/>
  </r>
  <r>
    <s v="27527-2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6"/>
    <n v="106"/>
    <s v="PLAINA DE MESA POREBA - [106]"/>
    <n v="11.79"/>
    <m/>
    <d v="2026-06-29T00:00:00"/>
    <d v="2026-06-03T00:00:00"/>
    <n v="27"/>
    <n v="23"/>
    <s v="jun"/>
    <s v="2026"/>
    <n v="1"/>
  </r>
  <r>
    <s v="27527-2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7"/>
    <n v="151"/>
    <s v="MANDRILH. FISHER MILL - [151]"/>
    <n v="1.718181818181818"/>
    <m/>
    <d v="2026-06-30T00:00:00"/>
    <d v="2026-06-03T00:00:00"/>
    <n v="27"/>
    <n v="23"/>
    <s v="jun"/>
    <s v="2026"/>
    <n v="1"/>
  </r>
  <r>
    <s v="27527-2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8"/>
    <n v="560"/>
    <s v="FRESA DROPP HEINN - [560]"/>
    <n v="8.64"/>
    <m/>
    <d v="2026-07-01T00:00:00"/>
    <d v="2026-06-03T00:00:00"/>
    <n v="27"/>
    <n v="23"/>
    <s v="jul"/>
    <s v="2026"/>
    <n v="1"/>
  </r>
  <r>
    <s v="27527-2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9"/>
    <n v="610"/>
    <s v="FRESADORA HEYLIGENTASDE - [610]"/>
    <n v="4.8766402952109127"/>
    <m/>
    <d v="2026-07-03T00:00:00"/>
    <d v="2026-06-03T00:00:00"/>
    <n v="27"/>
    <n v="23"/>
    <s v="jul"/>
    <s v="2026"/>
    <n v="1"/>
  </r>
  <r>
    <s v="27527-2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17"/>
    <n v="610"/>
    <s v="FRESADORA HEYLIGENTASDE - [610]"/>
    <n v="1.6849271012006861"/>
    <m/>
    <d v="2026-07-03T00:00:00"/>
    <d v="2026-06-03T00:00:00"/>
    <n v="27"/>
    <n v="23"/>
    <s v="jul"/>
    <s v="2026"/>
    <n v="1"/>
  </r>
  <r>
    <s v="27527-2"/>
    <m/>
    <m/>
    <m/>
    <s v="AURA BRAZIL"/>
    <s v="BAGACEIRA 66&quot;"/>
    <s v="PC"/>
    <s v="1495050-0"/>
    <n v="1"/>
    <x v="10"/>
    <s v="A&amp;E"/>
    <m/>
    <s v=""/>
    <s v="Novo"/>
    <m/>
    <s v="66&quot;"/>
    <m/>
    <s v="EXPEDIÇÃO"/>
    <x v="6"/>
    <n v="2"/>
    <s v="EXPEDIÇÃO"/>
    <n v="1"/>
    <m/>
    <s v=""/>
    <m/>
    <s v=""/>
    <s v=""/>
    <s v=""/>
    <s v=""/>
    <s v=""/>
  </r>
  <r>
    <s v="27527-3"/>
    <m/>
    <m/>
    <m/>
    <s v="AURA BRAZIL"/>
    <s v="BAGACEIRA 66&quot;"/>
    <s v="PC"/>
    <s v="1495050-0"/>
    <n v="1"/>
    <x v="10"/>
    <s v="A&amp;E"/>
    <m/>
    <s v=""/>
    <s v="Novo"/>
    <m/>
    <s v="66&quot;"/>
    <m/>
    <s v="FUNDIÇÃO"/>
    <x v="0"/>
    <n v="1"/>
    <s v="FUNDIÇÃO MORENO"/>
    <n v="1"/>
    <m/>
    <s v=""/>
    <m/>
    <s v=""/>
    <s v=""/>
    <s v=""/>
    <s v=""/>
    <s v=""/>
  </r>
  <r>
    <s v="27527-3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6"/>
    <n v="106"/>
    <s v="PLAINA DE MESA POREBA - [106]"/>
    <n v="11.79"/>
    <m/>
    <d v="2026-06-30T00:00:00"/>
    <m/>
    <n v="27"/>
    <s v=""/>
    <s v="jun"/>
    <s v="2026"/>
    <s v=""/>
  </r>
  <r>
    <s v="27527-3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7"/>
    <n v="151"/>
    <s v="MANDRILH. FISHER MILL - [151]"/>
    <n v="1.718181818181818"/>
    <m/>
    <d v="2026-07-01T00:00:00"/>
    <m/>
    <n v="27"/>
    <s v=""/>
    <s v="jul"/>
    <s v="2026"/>
    <s v=""/>
  </r>
  <r>
    <s v="27527-3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8"/>
    <n v="560"/>
    <s v="FRESA DROPP HEINN - [560]"/>
    <n v="8.64"/>
    <m/>
    <d v="2026-07-02T00:00:00"/>
    <m/>
    <n v="27"/>
    <s v=""/>
    <s v="jul"/>
    <s v="2026"/>
    <s v=""/>
  </r>
  <r>
    <s v="27527-3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79"/>
    <n v="610"/>
    <s v="FRESADORA HEYLIGENTASDE - [610]"/>
    <n v="4.8766402952109127"/>
    <m/>
    <d v="2026-07-04T00:00:00"/>
    <m/>
    <n v="27"/>
    <s v=""/>
    <s v="jul"/>
    <s v="2026"/>
    <s v=""/>
  </r>
  <r>
    <s v="27527-3"/>
    <m/>
    <m/>
    <m/>
    <s v="AURA BRAZIL"/>
    <s v="BAGACEIRA 66&quot;"/>
    <s v="PC"/>
    <s v="1495050-0"/>
    <n v="1"/>
    <x v="10"/>
    <s v="A&amp;E"/>
    <m/>
    <s v=""/>
    <s v="Novo"/>
    <m/>
    <s v="66&quot;"/>
    <m/>
    <s v="USINAGEM"/>
    <x v="17"/>
    <n v="610"/>
    <s v="FRESADORA HEYLIGENTASDE - [610]"/>
    <n v="1.6849271012006861"/>
    <m/>
    <d v="2026-07-04T00:00:00"/>
    <m/>
    <n v="27"/>
    <s v=""/>
    <s v="jul"/>
    <s v="2026"/>
    <s v=""/>
  </r>
  <r>
    <s v="27527-3"/>
    <m/>
    <m/>
    <m/>
    <s v="AURA BRAZIL"/>
    <s v="BAGACEIRA 66&quot;"/>
    <s v="PC"/>
    <s v="1495050-0"/>
    <n v="1"/>
    <x v="10"/>
    <s v="A&amp;E"/>
    <m/>
    <s v=""/>
    <s v="Novo"/>
    <m/>
    <s v="66&quot;"/>
    <m/>
    <s v="EXPEDIÇÃO"/>
    <x v="6"/>
    <n v="2"/>
    <s v="EXPEDIÇÃO"/>
    <n v="1"/>
    <m/>
    <s v=""/>
    <m/>
    <s v=""/>
    <s v=""/>
    <s v=""/>
    <s v=""/>
    <s v=""/>
  </r>
  <r>
    <s v="27527-4"/>
    <m/>
    <m/>
    <m/>
    <s v="AURA BRAZIL"/>
    <s v="BAGACEIRA 66&quot;"/>
    <s v="PC"/>
    <s v="1495051-0"/>
    <n v="1"/>
    <x v="10"/>
    <s v="A&amp;E"/>
    <m/>
    <s v=""/>
    <s v="Novo"/>
    <m/>
    <s v="66&quot;"/>
    <m/>
    <s v="FUNDIÇÃO"/>
    <x v="0"/>
    <n v="1"/>
    <s v="FUNDIÇÃO MORENO"/>
    <n v="1"/>
    <m/>
    <s v=""/>
    <m/>
    <s v=""/>
    <s v=""/>
    <s v=""/>
    <s v=""/>
    <s v=""/>
  </r>
  <r>
    <s v="27527-4"/>
    <m/>
    <m/>
    <m/>
    <s v="AURA BRAZIL"/>
    <s v="BAGACEIRA 66&quot;"/>
    <s v="PC"/>
    <s v="1495051-0"/>
    <n v="1"/>
    <x v="10"/>
    <s v="A&amp;E"/>
    <m/>
    <s v=""/>
    <s v="Novo"/>
    <m/>
    <s v="66&quot;"/>
    <m/>
    <s v="USINAGEM"/>
    <x v="76"/>
    <n v="106"/>
    <s v="PLAINA DE MESA POREBA - [106]"/>
    <n v="11.79"/>
    <m/>
    <d v="2026-06-30T00:00:00"/>
    <m/>
    <n v="27"/>
    <s v=""/>
    <s v="jun"/>
    <s v="2026"/>
    <s v=""/>
  </r>
  <r>
    <s v="27527-4"/>
    <m/>
    <m/>
    <m/>
    <s v="AURA BRAZIL"/>
    <s v="BAGACEIRA 66&quot;"/>
    <s v="PC"/>
    <s v="1495051-0"/>
    <n v="1"/>
    <x v="10"/>
    <s v="A&amp;E"/>
    <m/>
    <s v=""/>
    <s v="Novo"/>
    <m/>
    <s v="66&quot;"/>
    <m/>
    <s v="USINAGEM"/>
    <x v="77"/>
    <n v="151"/>
    <s v="MANDRILH. FISHER MILL - [151]"/>
    <n v="1.718181818181818"/>
    <m/>
    <d v="2026-07-01T00:00:00"/>
    <m/>
    <n v="27"/>
    <s v=""/>
    <s v="jul"/>
    <s v="2026"/>
    <s v=""/>
  </r>
  <r>
    <s v="27527-4"/>
    <m/>
    <m/>
    <m/>
    <s v="AURA BRAZIL"/>
    <s v="BAGACEIRA 66&quot;"/>
    <s v="PC"/>
    <s v="1495051-0"/>
    <n v="1"/>
    <x v="10"/>
    <s v="A&amp;E"/>
    <m/>
    <s v=""/>
    <s v="Novo"/>
    <m/>
    <s v="66&quot;"/>
    <m/>
    <s v="USINAGEM"/>
    <x v="78"/>
    <n v="560"/>
    <s v="FRESA DROPP HEINN - [560]"/>
    <n v="8.64"/>
    <m/>
    <d v="2026-07-02T00:00:00"/>
    <m/>
    <n v="27"/>
    <s v=""/>
    <s v="jul"/>
    <s v="2026"/>
    <s v=""/>
  </r>
  <r>
    <s v="27527-4"/>
    <m/>
    <m/>
    <m/>
    <s v="AURA BRAZIL"/>
    <s v="BAGACEIRA 66&quot;"/>
    <s v="PC"/>
    <s v="1495051-0"/>
    <n v="1"/>
    <x v="10"/>
    <s v="A&amp;E"/>
    <m/>
    <s v=""/>
    <s v="Novo"/>
    <m/>
    <s v="66&quot;"/>
    <m/>
    <s v="USINAGEM"/>
    <x v="79"/>
    <n v="610"/>
    <s v="FRESADORA HEYLIGENTASDE - [610]"/>
    <n v="4.8766402952109127"/>
    <m/>
    <d v="2026-07-04T00:00:00"/>
    <m/>
    <n v="27"/>
    <s v=""/>
    <s v="jul"/>
    <s v="2026"/>
    <s v=""/>
  </r>
  <r>
    <s v="27527-4"/>
    <m/>
    <m/>
    <m/>
    <s v="AURA BRAZIL"/>
    <s v="BAGACEIRA 66&quot;"/>
    <s v="PC"/>
    <s v="1495051-0"/>
    <n v="1"/>
    <x v="10"/>
    <s v="A&amp;E"/>
    <m/>
    <n v="170"/>
    <s v="Novo"/>
    <m/>
    <s v="66&quot;"/>
    <m/>
    <s v="USINAGEM"/>
    <x v="17"/>
    <n v="610"/>
    <s v="FRESADORA HEYLIGENTASDE - [610]"/>
    <n v="1.6849271012006861"/>
    <m/>
    <d v="2026-07-04T00:00:00"/>
    <m/>
    <n v="27"/>
    <s v=""/>
    <s v="jul"/>
    <s v="2026"/>
    <s v=""/>
  </r>
  <r>
    <s v="27527-4"/>
    <m/>
    <m/>
    <m/>
    <s v="AURA BRAZIL"/>
    <s v="BAGACEIRA 66&quot;"/>
    <s v="PC"/>
    <s v="1495051-0"/>
    <n v="1"/>
    <x v="10"/>
    <s v="A&amp;E"/>
    <m/>
    <n v="170"/>
    <s v="Novo"/>
    <m/>
    <s v="66&quot;"/>
    <m/>
    <s v="EXPEDIÇÃO"/>
    <x v="6"/>
    <n v="2"/>
    <s v="EXPEDIÇÃO"/>
    <n v="1"/>
    <m/>
    <s v=""/>
    <m/>
    <s v=""/>
    <s v=""/>
    <s v=""/>
    <s v=""/>
    <s v=""/>
  </r>
  <r>
    <s v="27527-5"/>
    <m/>
    <m/>
    <m/>
    <s v="AURA BRAZIL"/>
    <s v="BAGACEIRA 66&quot;"/>
    <s v="PC"/>
    <s v="1495051-0"/>
    <n v="1"/>
    <x v="10"/>
    <s v="A&amp;E"/>
    <m/>
    <n v="170"/>
    <s v="Novo"/>
    <m/>
    <s v="66&quot;"/>
    <m/>
    <s v="FUNDIÇÃO"/>
    <x v="0"/>
    <n v="1"/>
    <s v="FUNDIÇÃO MORENO"/>
    <n v="1"/>
    <m/>
    <s v=""/>
    <m/>
    <s v=""/>
    <s v=""/>
    <s v=""/>
    <s v=""/>
    <s v=""/>
  </r>
  <r>
    <s v="27527-5"/>
    <m/>
    <m/>
    <m/>
    <s v="AURA BRAZIL"/>
    <s v="BAGACEIRA 66&quot;"/>
    <s v="PC"/>
    <s v="1495051-0"/>
    <n v="1"/>
    <x v="10"/>
    <s v="A&amp;E"/>
    <m/>
    <n v="170"/>
    <s v="Novo"/>
    <m/>
    <s v="66&quot;"/>
    <m/>
    <s v="USINAGEM"/>
    <x v="76"/>
    <n v="106"/>
    <s v="PLAINA DE MESA POREBA - [106]"/>
    <n v="11.79"/>
    <m/>
    <d v="2026-07-05T00:00:00"/>
    <m/>
    <n v="27"/>
    <s v=""/>
    <s v="jul"/>
    <s v="2026"/>
    <s v=""/>
  </r>
  <r>
    <s v="27527-5"/>
    <m/>
    <m/>
    <m/>
    <s v="AURA BRAZIL"/>
    <s v="BAGACEIRA 66&quot;"/>
    <s v="PC"/>
    <s v="1495051-0"/>
    <n v="1"/>
    <x v="10"/>
    <s v="A&amp;E"/>
    <m/>
    <n v="170"/>
    <s v="Novo"/>
    <m/>
    <s v="66&quot;"/>
    <m/>
    <s v="USINAGEM"/>
    <x v="77"/>
    <n v="151"/>
    <s v="MANDRILH. FISHER MILL - [151]"/>
    <n v="1.718181818181818"/>
    <m/>
    <d v="2026-07-06T00:00:00"/>
    <m/>
    <n v="28"/>
    <s v=""/>
    <s v="jul"/>
    <s v="2026"/>
    <s v=""/>
  </r>
  <r>
    <s v="27527-5"/>
    <m/>
    <m/>
    <m/>
    <s v="AURA BRAZIL"/>
    <s v="BAGACEIRA 66&quot;"/>
    <s v="PC"/>
    <s v="1495051-0"/>
    <n v="1"/>
    <x v="10"/>
    <s v="A&amp;E"/>
    <m/>
    <n v="170"/>
    <s v="Novo"/>
    <m/>
    <s v="66&quot;"/>
    <m/>
    <s v="USINAGEM"/>
    <x v="78"/>
    <n v="560"/>
    <s v="FRESA DROPP HEINN - [560]"/>
    <n v="8.64"/>
    <m/>
    <d v="2026-07-07T00:00:00"/>
    <m/>
    <n v="28"/>
    <s v=""/>
    <s v="jul"/>
    <s v="2026"/>
    <s v=""/>
  </r>
  <r>
    <s v="27527-5"/>
    <m/>
    <m/>
    <m/>
    <s v="AURA BRAZIL"/>
    <s v="BAGACEIRA 66&quot;"/>
    <s v="PC"/>
    <s v="1495051-0"/>
    <n v="1"/>
    <x v="10"/>
    <s v="A&amp;E"/>
    <m/>
    <n v="23"/>
    <s v="Novo"/>
    <m/>
    <s v="66&quot;"/>
    <m/>
    <s v="USINAGEM"/>
    <x v="79"/>
    <n v="610"/>
    <s v="FRESADORA HEYLIGENTASDE - [610]"/>
    <n v="4.8766402952109127"/>
    <m/>
    <d v="2026-07-08T00:00:00"/>
    <m/>
    <n v="28"/>
    <s v=""/>
    <s v="jul"/>
    <s v="2026"/>
    <s v=""/>
  </r>
  <r>
    <s v="27527-5"/>
    <m/>
    <m/>
    <m/>
    <s v="AURA BRAZIL"/>
    <s v="BAGACEIRA 66&quot;"/>
    <s v="PC"/>
    <s v="1495051-0"/>
    <n v="1"/>
    <x v="10"/>
    <s v="A&amp;E"/>
    <m/>
    <n v="23"/>
    <s v="Novo"/>
    <m/>
    <s v="66&quot;"/>
    <m/>
    <s v="USINAGEM"/>
    <x v="17"/>
    <n v="610"/>
    <s v="FRESADORA HEYLIGENTASDE - [610]"/>
    <n v="1.6849271012006861"/>
    <m/>
    <d v="2026-07-09T00:00:00"/>
    <m/>
    <n v="28"/>
    <s v=""/>
    <s v="jul"/>
    <s v="2026"/>
    <s v=""/>
  </r>
  <r>
    <s v="27527-5"/>
    <m/>
    <m/>
    <m/>
    <s v="AURA BRAZIL"/>
    <s v="BAGACEIRA 66&quot;"/>
    <s v="PC"/>
    <s v="1495051-0"/>
    <n v="1"/>
    <x v="10"/>
    <s v="A&amp;E"/>
    <m/>
    <n v="23"/>
    <s v="Novo"/>
    <m/>
    <s v="66&quot;"/>
    <m/>
    <s v="EXPEDIÇÃO"/>
    <x v="6"/>
    <n v="2"/>
    <s v="EXPEDIÇÃO"/>
    <n v="1"/>
    <m/>
    <s v=""/>
    <m/>
    <s v=""/>
    <s v=""/>
    <s v=""/>
    <s v=""/>
    <s v=""/>
  </r>
  <r>
    <s v="27527-6"/>
    <m/>
    <m/>
    <m/>
    <s v="AURA BRAZIL"/>
    <s v="BAGACEIRA 66&quot;"/>
    <s v="PC"/>
    <s v="1495051-0"/>
    <n v="1"/>
    <x v="10"/>
    <s v="A&amp;E"/>
    <m/>
    <n v="23"/>
    <s v="Novo"/>
    <m/>
    <s v="66&quot;"/>
    <m/>
    <s v="FUNDIÇÃO"/>
    <x v="0"/>
    <n v="1"/>
    <s v="FUNDIÇÃO MORENO"/>
    <n v="1"/>
    <m/>
    <s v=""/>
    <m/>
    <s v=""/>
    <s v=""/>
    <s v=""/>
    <s v=""/>
    <s v=""/>
  </r>
  <r>
    <s v="27527-6"/>
    <m/>
    <m/>
    <m/>
    <s v="AURA BRAZIL"/>
    <s v="BAGACEIRA 66&quot;"/>
    <s v="PC"/>
    <s v="1495051-0"/>
    <n v="1"/>
    <x v="10"/>
    <s v="A&amp;E"/>
    <m/>
    <n v="23"/>
    <s v="Novo"/>
    <m/>
    <s v="66&quot;"/>
    <m/>
    <s v="USINAGEM"/>
    <x v="76"/>
    <n v="106"/>
    <s v="PLAINA DE MESA POREBA - [106]"/>
    <n v="11.79"/>
    <m/>
    <d v="2026-07-05T00:00:00"/>
    <m/>
    <n v="27"/>
    <s v=""/>
    <s v="jul"/>
    <s v="2026"/>
    <s v=""/>
  </r>
  <r>
    <s v="27527-6"/>
    <m/>
    <m/>
    <m/>
    <s v="AURA BRAZIL"/>
    <s v="BAGACEIRA 66&quot;"/>
    <s v="PC"/>
    <s v="1495051-0"/>
    <n v="1"/>
    <x v="10"/>
    <s v="A&amp;E"/>
    <m/>
    <n v="23"/>
    <s v="Novo"/>
    <m/>
    <s v="66&quot;"/>
    <m/>
    <s v="USINAGEM"/>
    <x v="77"/>
    <n v="151"/>
    <s v="MANDRILH. FISHER MILL - [151]"/>
    <n v="1.718181818181818"/>
    <m/>
    <d v="2026-07-06T00:00:00"/>
    <m/>
    <n v="28"/>
    <s v=""/>
    <s v="jul"/>
    <s v="2026"/>
    <s v=""/>
  </r>
  <r>
    <s v="27527-6"/>
    <m/>
    <m/>
    <m/>
    <s v="AURA BRAZIL"/>
    <s v="BAGACEIRA 66&quot;"/>
    <s v="PC"/>
    <s v="1495051-0"/>
    <n v="1"/>
    <x v="10"/>
    <s v="A&amp;E"/>
    <m/>
    <n v="21"/>
    <s v="Novo"/>
    <m/>
    <s v="66&quot;"/>
    <m/>
    <s v="USINAGEM"/>
    <x v="78"/>
    <n v="560"/>
    <s v="FRESA DROPP HEINN - [560]"/>
    <n v="8.64"/>
    <m/>
    <d v="2026-07-07T00:00:00"/>
    <m/>
    <n v="28"/>
    <s v=""/>
    <s v="jul"/>
    <s v="2026"/>
    <s v=""/>
  </r>
  <r>
    <s v="27527-6"/>
    <m/>
    <m/>
    <m/>
    <s v="AURA BRAZIL"/>
    <s v="BAGACEIRA 66&quot;"/>
    <s v="PC"/>
    <s v="1495051-0"/>
    <n v="1"/>
    <x v="10"/>
    <s v="A&amp;E"/>
    <m/>
    <n v="21"/>
    <s v="Novo"/>
    <m/>
    <s v="66&quot;"/>
    <m/>
    <s v="USINAGEM"/>
    <x v="79"/>
    <n v="610"/>
    <s v="FRESADORA HEYLIGENTASDE - [610]"/>
    <n v="4.8766402952109127"/>
    <m/>
    <d v="2026-07-08T00:00:00"/>
    <m/>
    <n v="28"/>
    <s v=""/>
    <s v="jul"/>
    <s v="2026"/>
    <s v=""/>
  </r>
  <r>
    <s v="27527-6"/>
    <m/>
    <m/>
    <m/>
    <s v="AURA BRAZIL"/>
    <s v="BAGACEIRA 66&quot;"/>
    <s v="PC"/>
    <s v="1495051-0"/>
    <n v="1"/>
    <x v="10"/>
    <s v="A&amp;E"/>
    <m/>
    <n v="21"/>
    <s v="Novo"/>
    <m/>
    <s v="66&quot;"/>
    <m/>
    <s v="USINAGEM"/>
    <x v="17"/>
    <n v="610"/>
    <s v="FRESADORA HEYLIGENTASDE - [610]"/>
    <n v="1.6849271012006861"/>
    <m/>
    <d v="2026-07-09T00:00:00"/>
    <m/>
    <n v="28"/>
    <s v=""/>
    <s v="jul"/>
    <s v="2026"/>
    <s v=""/>
  </r>
  <r>
    <s v="27527-6"/>
    <m/>
    <m/>
    <m/>
    <s v="AURA BRAZIL"/>
    <s v="BAGACEIRA 66&quot;"/>
    <s v="PC"/>
    <s v="1495051-0"/>
    <n v="1"/>
    <x v="10"/>
    <s v="A&amp;E"/>
    <m/>
    <n v="21"/>
    <s v="Novo"/>
    <m/>
    <s v="66&quot;"/>
    <m/>
    <s v="EXPEDIÇÃO"/>
    <x v="6"/>
    <n v="2"/>
    <s v="EXPEDIÇÃO"/>
    <n v="1"/>
    <m/>
    <s v=""/>
    <m/>
    <s v=""/>
    <s v=""/>
    <s v=""/>
    <s v=""/>
    <s v=""/>
  </r>
  <r>
    <s v="27527-16"/>
    <m/>
    <m/>
    <m/>
    <s v="AURA BRAZIL"/>
    <s v="BAGACEIRA 72&quot;"/>
    <s v="PC"/>
    <s v="1495053-0"/>
    <n v="1"/>
    <x v="10"/>
    <s v="A&amp;E"/>
    <m/>
    <n v="21"/>
    <s v="Novo"/>
    <m/>
    <s v="72&quot;"/>
    <m/>
    <s v="FUNDIÇÃO"/>
    <x v="0"/>
    <n v="1"/>
    <s v="FUNDIÇÃO MORENO"/>
    <n v="1"/>
    <m/>
    <s v=""/>
    <m/>
    <s v=""/>
    <s v=""/>
    <s v=""/>
    <s v=""/>
    <s v=""/>
  </r>
  <r>
    <s v="27527-16"/>
    <m/>
    <m/>
    <m/>
    <s v="AURA BRAZIL"/>
    <s v="BAGACEIRA 72&quot;"/>
    <s v="PC"/>
    <s v="1495053-0"/>
    <n v="1"/>
    <x v="10"/>
    <s v="A&amp;E"/>
    <m/>
    <n v="21"/>
    <s v="Novo"/>
    <m/>
    <s v="72&quot;"/>
    <m/>
    <s v="USINAGEM"/>
    <x v="76"/>
    <n v="106"/>
    <s v="PLAINA DE MESA POREBA - [106]"/>
    <n v="12.15"/>
    <m/>
    <d v="2026-07-05T00:00:00"/>
    <m/>
    <n v="27"/>
    <s v=""/>
    <s v="jul"/>
    <s v="2026"/>
    <s v=""/>
  </r>
  <r>
    <s v="27527-16"/>
    <m/>
    <m/>
    <m/>
    <s v="AURA BRAZIL"/>
    <s v="BAGACEIRA 72&quot;"/>
    <s v="PC"/>
    <s v="1495053-0"/>
    <n v="1"/>
    <x v="10"/>
    <s v="A&amp;E"/>
    <m/>
    <n v="4"/>
    <s v="Novo"/>
    <m/>
    <s v="72&quot;"/>
    <m/>
    <s v="USINAGEM"/>
    <x v="77"/>
    <n v="151"/>
    <s v="MANDRILH. FISHER MILL - [151]"/>
    <n v="1.718181818181818"/>
    <m/>
    <d v="2026-07-06T00:00:00"/>
    <m/>
    <n v="28"/>
    <s v=""/>
    <s v="jul"/>
    <s v="2026"/>
    <s v=""/>
  </r>
  <r>
    <s v="27527-16"/>
    <m/>
    <m/>
    <m/>
    <s v="AURA BRAZIL"/>
    <s v="BAGACEIRA 72&quot;"/>
    <s v="PC"/>
    <s v="1495053-0"/>
    <n v="1"/>
    <x v="10"/>
    <s v="A&amp;E"/>
    <m/>
    <n v="4"/>
    <s v="Novo"/>
    <m/>
    <s v="72&quot;"/>
    <m/>
    <s v="USINAGEM"/>
    <x v="78"/>
    <n v="560"/>
    <s v="FRESA DROPP HEINN - [560]"/>
    <n v="9.18"/>
    <m/>
    <d v="2026-07-07T00:00:00"/>
    <m/>
    <n v="28"/>
    <s v=""/>
    <s v="jul"/>
    <s v="2026"/>
    <s v=""/>
  </r>
  <r>
    <s v="27527-16"/>
    <m/>
    <m/>
    <m/>
    <s v="AURA BRAZIL"/>
    <s v="BAGACEIRA 72&quot;"/>
    <s v="PC"/>
    <s v="1495053-0"/>
    <n v="1"/>
    <x v="10"/>
    <s v="A&amp;E"/>
    <m/>
    <n v="4"/>
    <s v="Novo"/>
    <m/>
    <s v="72&quot;"/>
    <m/>
    <s v="USINAGEM"/>
    <x v="79"/>
    <n v="610"/>
    <s v="FRESADORA HEYLIGENTASDE - [610]"/>
    <n v="5.1589425241477738"/>
    <m/>
    <d v="2026-07-08T00:00:00"/>
    <m/>
    <n v="28"/>
    <s v=""/>
    <s v="jul"/>
    <s v="2026"/>
    <s v=""/>
  </r>
  <r>
    <s v="27527-16"/>
    <m/>
    <m/>
    <m/>
    <s v="AURA BRAZIL"/>
    <s v="BAGACEIRA 72&quot;"/>
    <s v="PC"/>
    <s v="1495053-0"/>
    <n v="1"/>
    <x v="10"/>
    <s v="A&amp;E"/>
    <m/>
    <n v="4"/>
    <s v="Novo"/>
    <m/>
    <s v="72&quot;"/>
    <m/>
    <s v="USINAGEM"/>
    <x v="17"/>
    <n v="610"/>
    <s v="FRESADORA HEYLIGENTASDE - [610]"/>
    <n v="2.2023336038961037"/>
    <m/>
    <d v="2026-07-09T00:00:00"/>
    <m/>
    <n v="28"/>
    <s v=""/>
    <s v="jul"/>
    <s v="2026"/>
    <s v=""/>
  </r>
  <r>
    <s v="27527-16"/>
    <m/>
    <m/>
    <m/>
    <s v="AURA BRAZIL"/>
    <s v="BAGACEIRA 72&quot;"/>
    <s v="PC"/>
    <s v="1495053-0"/>
    <n v="1"/>
    <x v="10"/>
    <s v="A&amp;E"/>
    <m/>
    <n v="4"/>
    <s v="Novo"/>
    <m/>
    <s v="72&quot;"/>
    <m/>
    <s v="EXPEDIÇÃO"/>
    <x v="6"/>
    <n v="2"/>
    <s v="EXPEDIÇÃO"/>
    <n v="1"/>
    <m/>
    <s v=""/>
    <m/>
    <s v=""/>
    <s v=""/>
    <s v=""/>
    <s v=""/>
    <s v=""/>
  </r>
  <r>
    <s v="27528-14"/>
    <m/>
    <m/>
    <m/>
    <s v="MS INTERNACIONAL"/>
    <s v="BAGACEIRA 84&quot;_x000a_"/>
    <s v="PC"/>
    <s v="1454055-0"/>
    <n v="1"/>
    <x v="10"/>
    <s v="A&amp;E"/>
    <m/>
    <n v="4"/>
    <s v="Novo"/>
    <m/>
    <s v="84&quot;"/>
    <m/>
    <s v="FUNDIÇÃO"/>
    <x v="0"/>
    <n v="1"/>
    <s v="FUNDIÇÃO MORENO"/>
    <n v="1"/>
    <m/>
    <s v=""/>
    <d v="2026-06-11T00:00:00"/>
    <s v=""/>
    <n v="24"/>
    <s v=""/>
    <s v="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399CE3-0DB8-4642-9536-B7545C80BDA3}" name="Tabela dinâ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1:Q82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81">
    <i>
      <x/>
    </i>
    <i>
      <x v="1"/>
    </i>
    <i>
      <x v="4"/>
    </i>
    <i>
      <x v="6"/>
    </i>
    <i>
      <x v="10"/>
    </i>
    <i>
      <x v="11"/>
    </i>
    <i>
      <x v="13"/>
    </i>
    <i>
      <x v="14"/>
    </i>
    <i>
      <x v="15"/>
    </i>
    <i>
      <x v="16"/>
    </i>
    <i>
      <x v="17"/>
    </i>
    <i>
      <x v="19"/>
    </i>
    <i>
      <x v="20"/>
    </i>
    <i>
      <x v="22"/>
    </i>
    <i>
      <x v="23"/>
    </i>
    <i>
      <x v="25"/>
    </i>
    <i>
      <x v="26"/>
    </i>
    <i>
      <x v="27"/>
    </i>
    <i>
      <x v="28"/>
    </i>
    <i>
      <x v="29"/>
    </i>
    <i>
      <x v="32"/>
    </i>
    <i>
      <x v="35"/>
    </i>
    <i>
      <x v="39"/>
    </i>
    <i>
      <x v="41"/>
    </i>
    <i>
      <x v="42"/>
    </i>
    <i>
      <x v="44"/>
    </i>
    <i>
      <x v="46"/>
    </i>
    <i>
      <x v="48"/>
    </i>
    <i>
      <x v="49"/>
    </i>
    <i>
      <x v="50"/>
    </i>
    <i>
      <x v="51"/>
    </i>
    <i>
      <x v="52"/>
    </i>
    <i>
      <x v="66"/>
    </i>
    <i>
      <x v="67"/>
    </i>
    <i>
      <x v="68"/>
    </i>
    <i>
      <x v="73"/>
    </i>
    <i>
      <x v="74"/>
    </i>
    <i>
      <x v="75"/>
    </i>
    <i>
      <x v="76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3"/>
    </i>
    <i>
      <x v="124"/>
    </i>
    <i>
      <x v="125"/>
    </i>
    <i>
      <x v="126"/>
    </i>
    <i>
      <x v="127"/>
    </i>
    <i>
      <x v="128"/>
    </i>
    <i>
      <x v="1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09372F-EE42-4196-825A-CCFC42F0F611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1" firstHeaderRow="0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7">
        <item x="10"/>
        <item h="1" m="1" x="14"/>
        <item h="1" m="1" x="12"/>
        <item h="1" m="1" x="13"/>
        <item h="1" x="0"/>
        <item h="1" x="2"/>
        <item h="1" m="1" x="11"/>
        <item h="1" x="3"/>
        <item h="1" x="4"/>
        <item h="1" x="5"/>
        <item h="1" x="6"/>
        <item h="1" x="7"/>
        <item h="1" x="8"/>
        <item h="1" x="9"/>
        <item h="1" x="1"/>
        <item h="1" m="1"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8"/>
  </rowFields>
  <rowItems count="8">
    <i>
      <x v="11"/>
    </i>
    <i>
      <x v="13"/>
    </i>
    <i>
      <x v="19"/>
    </i>
    <i>
      <x v="22"/>
    </i>
    <i>
      <x v="32"/>
    </i>
    <i>
      <x v="42"/>
    </i>
    <i>
      <x v="44"/>
    </i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oma de CONTR. DE ATUALIZ." fld="29" baseField="14" baseItem="13"/>
    <dataField name="Contagem de OPERAÇÕES2" fld="1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B76C40-8DF8-4B0A-AE98-DEE5565C1A80}" name="Tabela dinâmica5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I3:K4" firstHeaderRow="0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7">
        <item h="1" x="10"/>
        <item h="1" m="1" x="14"/>
        <item m="1" x="12"/>
        <item h="1" m="1" x="13"/>
        <item h="1" x="0"/>
        <item h="1" x="2"/>
        <item h="1" m="1" x="11"/>
        <item h="1" x="3"/>
        <item h="1" x="4"/>
        <item h="1" x="5"/>
        <item h="1" x="6"/>
        <item h="1" x="7"/>
        <item h="1" x="8"/>
        <item h="1" x="9"/>
        <item h="1" x="1"/>
        <item h="1" m="1"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8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oma de CONTR. DE ATUALIZ." fld="29" baseField="14" baseItem="4"/>
    <dataField name="Contagem de OPERAÇÕES" fld="1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8FBF09-AAA8-4801-A156-7F0C52D0A645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M1:M82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81">
    <i>
      <x/>
    </i>
    <i>
      <x v="1"/>
    </i>
    <i>
      <x v="4"/>
    </i>
    <i>
      <x v="6"/>
    </i>
    <i>
      <x v="10"/>
    </i>
    <i>
      <x v="11"/>
    </i>
    <i>
      <x v="13"/>
    </i>
    <i>
      <x v="14"/>
    </i>
    <i>
      <x v="15"/>
    </i>
    <i>
      <x v="16"/>
    </i>
    <i>
      <x v="17"/>
    </i>
    <i>
      <x v="19"/>
    </i>
    <i>
      <x v="20"/>
    </i>
    <i>
      <x v="22"/>
    </i>
    <i>
      <x v="23"/>
    </i>
    <i>
      <x v="25"/>
    </i>
    <i>
      <x v="26"/>
    </i>
    <i>
      <x v="27"/>
    </i>
    <i>
      <x v="28"/>
    </i>
    <i>
      <x v="29"/>
    </i>
    <i>
      <x v="32"/>
    </i>
    <i>
      <x v="35"/>
    </i>
    <i>
      <x v="39"/>
    </i>
    <i>
      <x v="41"/>
    </i>
    <i>
      <x v="42"/>
    </i>
    <i>
      <x v="44"/>
    </i>
    <i>
      <x v="46"/>
    </i>
    <i>
      <x v="48"/>
    </i>
    <i>
      <x v="49"/>
    </i>
    <i>
      <x v="50"/>
    </i>
    <i>
      <x v="51"/>
    </i>
    <i>
      <x v="52"/>
    </i>
    <i>
      <x v="66"/>
    </i>
    <i>
      <x v="67"/>
    </i>
    <i>
      <x v="68"/>
    </i>
    <i>
      <x v="73"/>
    </i>
    <i>
      <x v="74"/>
    </i>
    <i>
      <x v="75"/>
    </i>
    <i>
      <x v="76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3"/>
    </i>
    <i>
      <x v="124"/>
    </i>
    <i>
      <x v="125"/>
    </i>
    <i>
      <x v="126"/>
    </i>
    <i>
      <x v="127"/>
    </i>
    <i>
      <x v="128"/>
    </i>
    <i>
      <x v="1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09B271-92F2-45DB-B0DC-55C3A3242C17}" name="Tabela dinâ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U1:U82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81">
    <i>
      <x/>
    </i>
    <i>
      <x v="1"/>
    </i>
    <i>
      <x v="4"/>
    </i>
    <i>
      <x v="6"/>
    </i>
    <i>
      <x v="10"/>
    </i>
    <i>
      <x v="11"/>
    </i>
    <i>
      <x v="13"/>
    </i>
    <i>
      <x v="14"/>
    </i>
    <i>
      <x v="15"/>
    </i>
    <i>
      <x v="16"/>
    </i>
    <i>
      <x v="17"/>
    </i>
    <i>
      <x v="19"/>
    </i>
    <i>
      <x v="20"/>
    </i>
    <i>
      <x v="22"/>
    </i>
    <i>
      <x v="23"/>
    </i>
    <i>
      <x v="25"/>
    </i>
    <i>
      <x v="26"/>
    </i>
    <i>
      <x v="27"/>
    </i>
    <i>
      <x v="28"/>
    </i>
    <i>
      <x v="29"/>
    </i>
    <i>
      <x v="32"/>
    </i>
    <i>
      <x v="35"/>
    </i>
    <i>
      <x v="39"/>
    </i>
    <i>
      <x v="41"/>
    </i>
    <i>
      <x v="42"/>
    </i>
    <i>
      <x v="44"/>
    </i>
    <i>
      <x v="46"/>
    </i>
    <i>
      <x v="48"/>
    </i>
    <i>
      <x v="49"/>
    </i>
    <i>
      <x v="50"/>
    </i>
    <i>
      <x v="51"/>
    </i>
    <i>
      <x v="52"/>
    </i>
    <i>
      <x v="66"/>
    </i>
    <i>
      <x v="67"/>
    </i>
    <i>
      <x v="68"/>
    </i>
    <i>
      <x v="73"/>
    </i>
    <i>
      <x v="74"/>
    </i>
    <i>
      <x v="75"/>
    </i>
    <i>
      <x v="76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3"/>
    </i>
    <i>
      <x v="124"/>
    </i>
    <i>
      <x v="125"/>
    </i>
    <i>
      <x v="126"/>
    </i>
    <i>
      <x v="127"/>
    </i>
    <i>
      <x v="128"/>
    </i>
    <i>
      <x v="1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6F60C-3FC9-48C2-A9A2-50A7B66144F0}" name="Tabela dinâmica4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E3:G4" firstHeaderRow="0" firstDataRow="1" firstDataCol="1" rowPageCount="1" colPageCount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7">
        <item h="1" x="10"/>
        <item m="1" x="14"/>
        <item h="1" m="1" x="12"/>
        <item h="1" m="1" x="13"/>
        <item h="1" x="0"/>
        <item h="1" x="2"/>
        <item h="1" m="1" x="11"/>
        <item h="1" x="3"/>
        <item h="1" x="4"/>
        <item h="1" x="5"/>
        <item h="1" x="6"/>
        <item h="1" x="7"/>
        <item h="1" x="8"/>
        <item h="1" x="9"/>
        <item h="1" x="1"/>
        <item h="1" m="1"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8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9" hier="-1"/>
  </pageFields>
  <dataFields count="2">
    <dataField name="Soma de CONTR. DE ATUALIZ." fld="29" baseField="14" baseItem="9"/>
    <dataField name="Contagem de OPERAÇÕES" fld="1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A0385-F7D3-4EB4-A400-B395D6F2A0D1}" name="Tabela dinâ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Y1:Y82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81">
    <i>
      <x/>
    </i>
    <i>
      <x v="1"/>
    </i>
    <i>
      <x v="4"/>
    </i>
    <i>
      <x v="6"/>
    </i>
    <i>
      <x v="10"/>
    </i>
    <i>
      <x v="11"/>
    </i>
    <i>
      <x v="13"/>
    </i>
    <i>
      <x v="14"/>
    </i>
    <i>
      <x v="15"/>
    </i>
    <i>
      <x v="16"/>
    </i>
    <i>
      <x v="17"/>
    </i>
    <i>
      <x v="19"/>
    </i>
    <i>
      <x v="20"/>
    </i>
    <i>
      <x v="22"/>
    </i>
    <i>
      <x v="23"/>
    </i>
    <i>
      <x v="25"/>
    </i>
    <i>
      <x v="26"/>
    </i>
    <i>
      <x v="27"/>
    </i>
    <i>
      <x v="28"/>
    </i>
    <i>
      <x v="29"/>
    </i>
    <i>
      <x v="32"/>
    </i>
    <i>
      <x v="35"/>
    </i>
    <i>
      <x v="39"/>
    </i>
    <i>
      <x v="41"/>
    </i>
    <i>
      <x v="42"/>
    </i>
    <i>
      <x v="44"/>
    </i>
    <i>
      <x v="46"/>
    </i>
    <i>
      <x v="48"/>
    </i>
    <i>
      <x v="49"/>
    </i>
    <i>
      <x v="50"/>
    </i>
    <i>
      <x v="51"/>
    </i>
    <i>
      <x v="52"/>
    </i>
    <i>
      <x v="66"/>
    </i>
    <i>
      <x v="67"/>
    </i>
    <i>
      <x v="68"/>
    </i>
    <i>
      <x v="73"/>
    </i>
    <i>
      <x v="74"/>
    </i>
    <i>
      <x v="75"/>
    </i>
    <i>
      <x v="76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3"/>
    </i>
    <i>
      <x v="124"/>
    </i>
    <i>
      <x v="125"/>
    </i>
    <i>
      <x v="126"/>
    </i>
    <i>
      <x v="127"/>
    </i>
    <i>
      <x v="128"/>
    </i>
    <i>
      <x v="1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DE05F9-E481-43DD-B416-190D048C99AB}" name="Tabela dinâ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C1:AC82" firstHeaderRow="1" firstDataRow="1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1">
        <item x="9"/>
        <item x="15"/>
        <item m="1" x="93"/>
        <item m="1" x="97"/>
        <item x="4"/>
        <item m="1" x="92"/>
        <item x="5"/>
        <item m="1" x="89"/>
        <item m="1" x="99"/>
        <item m="1" x="103"/>
        <item x="13"/>
        <item x="17"/>
        <item m="1" x="90"/>
        <item x="6"/>
        <item x="1"/>
        <item x="7"/>
        <item x="8"/>
        <item x="2"/>
        <item m="1" x="123"/>
        <item x="0"/>
        <item x="3"/>
        <item m="1" x="102"/>
        <item x="78"/>
        <item x="12"/>
        <item m="1" x="124"/>
        <item x="39"/>
        <item x="43"/>
        <item x="42"/>
        <item x="40"/>
        <item x="41"/>
        <item m="1" x="101"/>
        <item m="1" x="100"/>
        <item x="76"/>
        <item m="1" x="87"/>
        <item m="1" x="86"/>
        <item x="10"/>
        <item m="1" x="88"/>
        <item m="1" x="91"/>
        <item m="1" x="98"/>
        <item x="11"/>
        <item m="1" x="95"/>
        <item x="16"/>
        <item x="79"/>
        <item m="1" x="94"/>
        <item x="77"/>
        <item m="1" x="96"/>
        <item x="14"/>
        <item m="1" x="129"/>
        <item x="22"/>
        <item x="20"/>
        <item x="21"/>
        <item x="23"/>
        <item x="24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x="33"/>
        <item x="75"/>
        <item x="38"/>
        <item m="1" x="117"/>
        <item m="1" x="118"/>
        <item m="1" x="119"/>
        <item m="1" x="120"/>
        <item x="25"/>
        <item x="32"/>
        <item x="34"/>
        <item x="35"/>
        <item m="1" x="128"/>
        <item m="1" x="127"/>
        <item x="36"/>
        <item x="37"/>
        <item x="28"/>
        <item x="44"/>
        <item x="50"/>
        <item x="45"/>
        <item x="46"/>
        <item x="47"/>
        <item x="48"/>
        <item x="49"/>
        <item x="18"/>
        <item x="19"/>
        <item x="26"/>
        <item m="1" x="126"/>
        <item m="1" x="125"/>
        <item m="1" x="84"/>
        <item m="1" x="85"/>
        <item x="54"/>
        <item x="55"/>
        <item x="56"/>
        <item x="57"/>
        <item x="58"/>
        <item m="1" x="80"/>
        <item x="64"/>
        <item x="65"/>
        <item x="66"/>
        <item x="67"/>
        <item x="68"/>
        <item x="69"/>
        <item x="70"/>
        <item x="71"/>
        <item x="72"/>
        <item m="1" x="121"/>
        <item m="1" x="122"/>
        <item x="27"/>
        <item x="29"/>
        <item m="1" x="83"/>
        <item x="31"/>
        <item x="51"/>
        <item x="30"/>
        <item x="73"/>
        <item x="74"/>
        <item m="1" x="81"/>
        <item m="1" x="82"/>
        <item x="52"/>
        <item x="53"/>
        <item x="61"/>
        <item x="62"/>
        <item x="63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8"/>
  </rowFields>
  <rowItems count="81">
    <i>
      <x/>
    </i>
    <i>
      <x v="1"/>
    </i>
    <i>
      <x v="4"/>
    </i>
    <i>
      <x v="6"/>
    </i>
    <i>
      <x v="10"/>
    </i>
    <i>
      <x v="11"/>
    </i>
    <i>
      <x v="13"/>
    </i>
    <i>
      <x v="14"/>
    </i>
    <i>
      <x v="15"/>
    </i>
    <i>
      <x v="16"/>
    </i>
    <i>
      <x v="17"/>
    </i>
    <i>
      <x v="19"/>
    </i>
    <i>
      <x v="20"/>
    </i>
    <i>
      <x v="22"/>
    </i>
    <i>
      <x v="23"/>
    </i>
    <i>
      <x v="25"/>
    </i>
    <i>
      <x v="26"/>
    </i>
    <i>
      <x v="27"/>
    </i>
    <i>
      <x v="28"/>
    </i>
    <i>
      <x v="29"/>
    </i>
    <i>
      <x v="32"/>
    </i>
    <i>
      <x v="35"/>
    </i>
    <i>
      <x v="39"/>
    </i>
    <i>
      <x v="41"/>
    </i>
    <i>
      <x v="42"/>
    </i>
    <i>
      <x v="44"/>
    </i>
    <i>
      <x v="46"/>
    </i>
    <i>
      <x v="48"/>
    </i>
    <i>
      <x v="49"/>
    </i>
    <i>
      <x v="50"/>
    </i>
    <i>
      <x v="51"/>
    </i>
    <i>
      <x v="52"/>
    </i>
    <i>
      <x v="66"/>
    </i>
    <i>
      <x v="67"/>
    </i>
    <i>
      <x v="68"/>
    </i>
    <i>
      <x v="73"/>
    </i>
    <i>
      <x v="74"/>
    </i>
    <i>
      <x v="75"/>
    </i>
    <i>
      <x v="76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6"/>
    </i>
    <i>
      <x v="97"/>
    </i>
    <i>
      <x v="98"/>
    </i>
    <i>
      <x v="99"/>
    </i>
    <i>
      <x v="100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3"/>
    </i>
    <i>
      <x v="114"/>
    </i>
    <i>
      <x v="116"/>
    </i>
    <i>
      <x v="117"/>
    </i>
    <i>
      <x v="118"/>
    </i>
    <i>
      <x v="119"/>
    </i>
    <i>
      <x v="120"/>
    </i>
    <i>
      <x v="123"/>
    </i>
    <i>
      <x v="124"/>
    </i>
    <i>
      <x v="125"/>
    </i>
    <i>
      <x v="126"/>
    </i>
    <i>
      <x v="127"/>
    </i>
    <i>
      <x v="128"/>
    </i>
    <i>
      <x v="12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rv-moreno-prd dbwel v_fund_acompanhamento" connectionId="2" xr16:uid="{1E69609F-A783-4A77-BD24-D9BF8575E049}" autoFormatId="16" applyNumberFormats="0" applyBorderFormats="0" applyFontFormats="0" applyPatternFormats="0" applyAlignmentFormats="0" applyWidthHeightFormats="0">
  <queryTableRefresh nextId="56" unboundColumnsLeft="2" unboundColumnsRight="1">
    <queryTableFields count="15">
      <queryTableField id="50" dataBound="0" tableColumnId="50"/>
      <queryTableField id="53" dataBound="0" tableColumnId="1"/>
      <queryTableField id="2" name="id_ordem_servico" tableColumnId="2"/>
      <queryTableField id="3" name="item" tableColumnId="3"/>
      <queryTableField id="4" name="sequencia" tableColumnId="4"/>
      <queryTableField id="5" name="codigo_peca" tableColumnId="5"/>
      <queryTableField id="6" name="seq_peca" tableColumnId="6"/>
      <queryTableField id="54" dataBound="0" tableColumnId="9"/>
      <queryTableField id="7" name="qtde_planejada" tableColumnId="7"/>
      <queryTableField id="8" name="cliente" tableColumnId="8"/>
      <queryTableField id="41" name="lib_fundido_prev" tableColumnId="41"/>
      <queryTableField id="42" name="lib_fundido_real" tableColumnId="42"/>
      <queryTableField id="46" name="descr_peca" tableColumnId="46"/>
      <queryTableField id="49" name="prz_contratual" tableColumnId="49"/>
      <queryTableField id="51" dataBound="0" tableColumnId="51"/>
    </queryTableFields>
    <queryTableDeletedFields count="38">
      <deletedField name="lt_total_prev"/>
      <deletedField name="lt_total_real"/>
      <deletedField name="lt_total_dif"/>
      <deletedField name="empresa"/>
      <deletedField name="projeto_prev"/>
      <deletedField name="projeto_real"/>
      <deletedField name="fabr_modelo_prev"/>
      <deletedField name="fabr_modelo_real"/>
      <deletedField name="insp_modelo_prev"/>
      <deletedField name="insp_modelo_real"/>
      <deletedField name="ficha_processo_prev"/>
      <deletedField name="ficha_processo_real"/>
      <deletedField name="modelacao_prev"/>
      <deletedField name="modelacao_real"/>
      <deletedField name="lib_processo_eng_prev"/>
      <deletedField name="lib_processo_eng_real"/>
      <deletedField name="moldagem_prev"/>
      <deletedField name="moldagem_real"/>
      <deletedField name="fusao_prev"/>
      <deletedField name="fusao_real"/>
      <deletedField name="desmoldagem_prev"/>
      <deletedField name="desmoldagem_real"/>
      <deletedField name="normalizacao_corte_prev"/>
      <deletedField name="normalizacao_corte_real"/>
      <deletedField name="normalizacao_prev"/>
      <deletedField name="normalizacao_real"/>
      <deletedField name="tempera_prev"/>
      <deletedField name="tempera_real"/>
      <deletedField name="revenimento_prev"/>
      <deletedField name="revenimento_real"/>
      <deletedField name="alivio_tensoes_prev"/>
      <deletedField name="alivio_tensoes_real"/>
      <deletedField name="acabamento_prev"/>
      <deletedField name="acabamento_real"/>
      <deletedField name="desenho"/>
      <deletedField name="descricao"/>
      <deletedField name="usinagem_prev"/>
      <deletedField name="usinagem_real"/>
    </queryTableDeleted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94B2A1-DBFC-446E-A444-B2BA2EE834FD}" name="Tabela2" displayName="Tabela2" ref="A1:Q874" totalsRowShown="0" headerRowDxfId="59" headerRowBorderDxfId="58" tableBorderDxfId="57">
  <autoFilter ref="A1:Q874" xr:uid="{8BA3B332-FD77-4CDD-8C70-CD44BD26DCA9}">
    <filterColumn colId="16">
      <filters>
        <filter val="Não"/>
      </filters>
    </filterColumn>
  </autoFilter>
  <sortState xmlns:xlrd2="http://schemas.microsoft.com/office/spreadsheetml/2017/richdata2" ref="A250:Q833">
    <sortCondition descending="1" ref="O1:O836"/>
  </sortState>
  <tableColumns count="17">
    <tableColumn id="19" xr3:uid="{705B3F88-7189-46DC-BE3C-C7BDA6DB7199}" name="ID OS_MORENO" dataDxfId="56" totalsRowDxfId="55"/>
    <tableColumn id="3" xr3:uid="{449AF995-578D-4C91-A302-25693EA4400D}" name="PV/PS" dataDxfId="54" totalsRowDxfId="53"/>
    <tableColumn id="4" xr3:uid="{2B724C32-27F7-4463-A254-D8917308064B}" name="N°" dataDxfId="52" totalsRowDxfId="51"/>
    <tableColumn id="5" xr3:uid="{91EA0063-53A2-491F-BD17-1E5E29985164}" name="Seq." dataDxfId="50" totalsRowDxfId="49"/>
    <tableColumn id="6" xr3:uid="{555BF935-6505-4A23-AF32-83B504B39AFE}" name="Clientes" dataDxfId="48" totalsRowDxfId="47"/>
    <tableColumn id="7" xr3:uid="{20FE5B9E-F71B-40AF-BDD5-06CE546905A7}" name="Descrição" dataDxfId="46" totalsRowDxfId="45"/>
    <tableColumn id="8" xr3:uid="{76113409-11FF-46E0-A0F6-7B3DEF96C7DE}" name="Unid." dataDxfId="44" totalsRowDxfId="43"/>
    <tableColumn id="9" xr3:uid="{626673CE-8A9C-410E-B5D3-0FB072D0E110}" name="CÓD_PÇ" dataDxfId="42" totalsRowDxfId="41"/>
    <tableColumn id="10" xr3:uid="{765FBD7B-A434-457D-9AE4-198B2289B8A6}" name="Qtd." dataDxfId="40" totalsRowDxfId="39"/>
    <tableColumn id="11" xr3:uid="{43907A24-E4B3-4ECF-9B41-4A8B70AE4EBD}" name="Sub_Grupo" dataDxfId="38" totalsRowDxfId="37"/>
    <tableColumn id="12" xr3:uid="{6DF5C6EE-DCA0-49DF-9245-ED0B813885A5}" name="Setor_Venda" dataDxfId="36" totalsRowDxfId="35"/>
    <tableColumn id="13" xr3:uid="{DCE8CE8F-497F-4329-9C2A-1F080C541FAC}" name="Prazo_x000a_Fundido" dataDxfId="34" totalsRowDxfId="33"/>
    <tableColumn id="14" xr3:uid="{B33F3720-DDD3-474E-AF2A-B59CC1566DFC}" name="Prazo_x000a_Entrega" dataDxfId="32" totalsRowDxfId="31"/>
    <tableColumn id="20" xr3:uid="{D0E8AFCA-E3E7-4547-9467-ACFC5892ED84}" name="1° Reprogamação_x000a_[PrazoEntrega]" dataDxfId="30" totalsRowDxfId="29">
      <calculatedColumnFormula>Tabela2[[#This Row],[Prazo
Entrega]]+15</calculatedColumnFormula>
    </tableColumn>
    <tableColumn id="15" xr3:uid="{B2180871-5BF2-42BB-976C-B247399D2243}" name="Mês" dataDxfId="28" totalsRowDxfId="27">
      <calculatedColumnFormula>IF(Tabela2[[#This Row],[1° Reprogamação
'[PrazoEntrega']]]="",TEXT(Tabela2[[#This Row],[Prazo
Entrega]],"mmm"),TEXT(Tabela2[[#This Row],[1° Reprogamação
'[PrazoEntrega']]],"mmm"))</calculatedColumnFormula>
    </tableColumn>
    <tableColumn id="16" xr3:uid="{421605A4-F71F-4259-9EE9-A8A6B536C589}" name="Status" dataDxfId="26" totalsRowDxfId="25"/>
    <tableColumn id="18" xr3:uid="{3F491D93-F824-4970-8FC1-C1003D358939}" name="Adicionado a BASE?" dataDxfId="24" totalsRowDxfId="2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102CB9B-BB86-49D4-AB87-5FF264D53BED}" name="Tabela_srv_moreno_prd_dbwel_v_fund_acompanhamento" displayName="Tabela_srv_moreno_prd_dbwel_v_fund_acompanhamento" ref="A1:O2531" tableType="queryTable" totalsRowShown="0" headerRowDxfId="22" dataDxfId="21">
  <autoFilter ref="A1:O2531" xr:uid="{E102CB9B-BB86-49D4-AB87-5FF264D53BED}">
    <filterColumn colId="1">
      <filters blank="1"/>
    </filterColumn>
    <filterColumn colId="12">
      <colorFilter dxfId="20"/>
    </filterColumn>
    <filterColumn colId="13">
      <filters>
        <dateGroupItem year="2026" month="7" dateTimeGrouping="month"/>
        <dateGroupItem year="2026" month="8" dateTimeGrouping="month"/>
        <dateGroupItem year="2026" month="9" dateTimeGrouping="month"/>
        <dateGroupItem year="2026" month="10" dateTimeGrouping="month"/>
        <dateGroupItem year="2026" month="12" dateTimeGrouping="month"/>
      </filters>
    </filterColumn>
    <filterColumn colId="14">
      <filters>
        <filter val="C/ Usin."/>
      </filters>
    </filterColumn>
  </autoFilter>
  <tableColumns count="15">
    <tableColumn id="50" xr3:uid="{8AC283BA-DF16-4990-86D3-A7873163D773}" uniqueName="50" name="id" queryTableFieldId="50" dataDxfId="19">
      <calculatedColumnFormula>_xlfn.CONCAT(Tabela_srv_moreno_prd_dbwel_v_fund_acompanhamento[[#This Row],[id_ordem_servico]],"-",Tabela_srv_moreno_prd_dbwel_v_fund_acompanhamento[[#This Row],[item]])</calculatedColumnFormula>
    </tableColumn>
    <tableColumn id="1" xr3:uid="{5BD85EAE-A96E-4BDE-84D1-66561B1D7299}" uniqueName="1" name="Coluna1" queryTableFieldId="53" dataDxfId="18">
      <calculatedColumnFormula>_xlfn.XLOOKUP(A2,Tabela2[ID OS_MORENO],Tabela2[ID OS_MORENO],"",0)</calculatedColumnFormula>
    </tableColumn>
    <tableColumn id="2" xr3:uid="{5735E258-721C-4526-AE68-2CB2DF1D34FC}" uniqueName="2" name="id_ordem_servico" queryTableFieldId="2" dataDxfId="17"/>
    <tableColumn id="3" xr3:uid="{5EF834FC-2359-4437-A54F-CEAC19544CFE}" uniqueName="3" name="item" queryTableFieldId="3" dataDxfId="16"/>
    <tableColumn id="4" xr3:uid="{2DEB7286-3347-4644-8ACB-9F22D24E6FC4}" uniqueName="4" name="sequencia" queryTableFieldId="4" dataDxfId="15"/>
    <tableColumn id="5" xr3:uid="{1013E9D3-16BA-4A43-993E-D14B9109CA89}" uniqueName="5" name="codigo_peca" queryTableFieldId="5" dataDxfId="14"/>
    <tableColumn id="6" xr3:uid="{67D85BBF-AEED-4512-8183-22E8597BBA96}" uniqueName="6" name="seq_peca" queryTableFieldId="6" dataDxfId="13"/>
    <tableColumn id="9" xr3:uid="{375CB539-95C2-4112-ADD0-2D17EA627462}" uniqueName="9" name="codigo_peca_seq" queryTableFieldId="54" dataDxfId="12">
      <calculatedColumnFormula>_xlfn.CONCAT(Tabela_srv_moreno_prd_dbwel_v_fund_acompanhamento[[#This Row],[codigo_peca]],"-",Tabela_srv_moreno_prd_dbwel_v_fund_acompanhamento[[#This Row],[seq_peca]])</calculatedColumnFormula>
    </tableColumn>
    <tableColumn id="7" xr3:uid="{095ED40A-D4EF-4445-BA6E-08A99C4A8D17}" uniqueName="7" name="qtde_planejada" queryTableFieldId="7" dataDxfId="11"/>
    <tableColumn id="8" xr3:uid="{FD9FD7AD-7FAA-452D-A3EC-75DAD5F9892F}" uniqueName="8" name="cliente" queryTableFieldId="8" dataDxfId="10"/>
    <tableColumn id="41" xr3:uid="{4D766B40-FDD2-4873-9A0B-868F9B6769EE}" uniqueName="41" name="lib_fundido_prev" queryTableFieldId="41" dataDxfId="9"/>
    <tableColumn id="42" xr3:uid="{A116E254-758F-4019-B15E-03C0BCFA9F0B}" uniqueName="42" name="lib_fundido_real" queryTableFieldId="42" dataDxfId="8"/>
    <tableColumn id="46" xr3:uid="{45BF5775-C57C-42BD-9C6C-A8C3A7D0921A}" uniqueName="46" name="descr_peca" queryTableFieldId="46" dataDxfId="7"/>
    <tableColumn id="49" xr3:uid="{91EF412C-BCD3-4517-9CE3-5744F11C4B1A}" uniqueName="49" name="prz_contratual" queryTableFieldId="49" dataDxfId="6"/>
    <tableColumn id="51" xr3:uid="{0FEC983F-B33E-4760-9050-A60B9343F736}" uniqueName="51" name="Carteira Usin." queryTableFieldId="51" dataDxfId="5">
      <calculatedColumnFormula>IF(Tabela_srv_moreno_prd_dbwel_v_fund_acompanhamento[[#This Row],[prz_contratual]]=Tabela_srv_moreno_prd_dbwel_v_fund_acompanhamento[[#This Row],[lib_fundido_prev]],"S/Usin.","C/ Usin.")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01829-26E0-4E9C-BC5B-8F29159A3C30}">
  <sheetPr codeName="Planilha26"/>
  <dimension ref="A1:Q69"/>
  <sheetViews>
    <sheetView topLeftCell="A24" workbookViewId="0">
      <selection activeCell="M33" sqref="M33:O59"/>
    </sheetView>
  </sheetViews>
  <sheetFormatPr defaultRowHeight="15" x14ac:dyDescent="0.25"/>
  <cols>
    <col min="1" max="1" width="41.85546875" bestFit="1" customWidth="1"/>
    <col min="2" max="2" width="58.7109375" bestFit="1" customWidth="1"/>
    <col min="3" max="3" width="5" bestFit="1" customWidth="1"/>
    <col min="4" max="4" width="9.5703125" bestFit="1" customWidth="1"/>
    <col min="5" max="5" width="4.28515625" bestFit="1" customWidth="1"/>
    <col min="6" max="6" width="15.42578125" bestFit="1" customWidth="1"/>
    <col min="7" max="7" width="10.7109375" bestFit="1" customWidth="1"/>
    <col min="8" max="8" width="11.7109375" bestFit="1" customWidth="1"/>
    <col min="9" max="9" width="17.140625" customWidth="1"/>
    <col min="10" max="10" width="7.140625" customWidth="1"/>
    <col min="11" max="11" width="32.28515625" bestFit="1" customWidth="1"/>
    <col min="15" max="15" width="9.5703125" bestFit="1" customWidth="1"/>
    <col min="16" max="17" width="16.7109375" bestFit="1" customWidth="1"/>
  </cols>
  <sheetData>
    <row r="1" spans="1:17" ht="27" x14ac:dyDescent="0.25">
      <c r="A1" s="36" t="s">
        <v>1891</v>
      </c>
      <c r="B1" s="36" t="s">
        <v>4</v>
      </c>
      <c r="C1" s="36" t="s">
        <v>5</v>
      </c>
      <c r="D1" s="36" t="s">
        <v>1105</v>
      </c>
      <c r="E1" s="36" t="s">
        <v>6</v>
      </c>
      <c r="F1" s="36" t="s">
        <v>1142</v>
      </c>
      <c r="G1" s="36" t="s">
        <v>1721</v>
      </c>
      <c r="H1" s="36" t="s">
        <v>8</v>
      </c>
      <c r="I1" s="119" t="s">
        <v>1865</v>
      </c>
      <c r="J1" s="36" t="s">
        <v>1506</v>
      </c>
      <c r="K1" s="36" t="s">
        <v>1509</v>
      </c>
      <c r="M1" s="268" t="s">
        <v>2107</v>
      </c>
      <c r="N1" s="269"/>
      <c r="O1" s="269"/>
      <c r="P1" s="269"/>
      <c r="Q1" s="269"/>
    </row>
    <row r="2" spans="1:17" x14ac:dyDescent="0.25">
      <c r="A2" s="124" t="s">
        <v>1112</v>
      </c>
      <c r="B2" s="124" t="s">
        <v>306</v>
      </c>
      <c r="C2" s="124" t="s">
        <v>11</v>
      </c>
      <c r="D2" s="121">
        <v>152652</v>
      </c>
      <c r="E2" s="121">
        <v>1</v>
      </c>
      <c r="F2" s="121" t="s">
        <v>1143</v>
      </c>
      <c r="G2" s="121" t="s">
        <v>1486</v>
      </c>
      <c r="H2" s="144">
        <v>46142</v>
      </c>
      <c r="I2" s="147">
        <v>46172</v>
      </c>
      <c r="J2" s="144" t="s">
        <v>1375</v>
      </c>
      <c r="K2" s="144" t="s">
        <v>2097</v>
      </c>
      <c r="M2" s="16" t="s">
        <v>1506</v>
      </c>
      <c r="N2" s="16" t="s">
        <v>1805</v>
      </c>
      <c r="O2" s="16" t="s">
        <v>2105</v>
      </c>
      <c r="P2" s="16" t="s">
        <v>2104</v>
      </c>
      <c r="Q2" s="16" t="s">
        <v>2106</v>
      </c>
    </row>
    <row r="3" spans="1:17" x14ac:dyDescent="0.25">
      <c r="A3" s="3" t="s">
        <v>1109</v>
      </c>
      <c r="B3" s="3" t="s">
        <v>293</v>
      </c>
      <c r="C3" s="3" t="s">
        <v>11</v>
      </c>
      <c r="D3" s="37">
        <v>299303</v>
      </c>
      <c r="E3" s="37">
        <v>1</v>
      </c>
      <c r="F3" s="37" t="s">
        <v>1151</v>
      </c>
      <c r="G3" s="37" t="s">
        <v>1486</v>
      </c>
      <c r="H3" s="2">
        <v>46136</v>
      </c>
      <c r="I3" s="2"/>
      <c r="J3" s="2" t="s">
        <v>1374</v>
      </c>
      <c r="K3" s="2" t="s">
        <v>1711</v>
      </c>
      <c r="M3" s="25" t="s">
        <v>1803</v>
      </c>
      <c r="N3" s="25">
        <v>90</v>
      </c>
      <c r="O3" s="16">
        <v>80</v>
      </c>
      <c r="P3" s="16">
        <v>10</v>
      </c>
      <c r="Q3" s="151">
        <f>O3/N3</f>
        <v>0.88888888888888884</v>
      </c>
    </row>
    <row r="4" spans="1:17" x14ac:dyDescent="0.25">
      <c r="A4" s="124" t="s">
        <v>1109</v>
      </c>
      <c r="B4" s="124" t="s">
        <v>692</v>
      </c>
      <c r="C4" s="124" t="s">
        <v>11</v>
      </c>
      <c r="D4" s="121">
        <v>299208</v>
      </c>
      <c r="E4" s="121">
        <v>1</v>
      </c>
      <c r="F4" s="121" t="s">
        <v>1151</v>
      </c>
      <c r="G4" s="121" t="s">
        <v>1486</v>
      </c>
      <c r="H4" s="144">
        <v>46139</v>
      </c>
      <c r="I4" s="144"/>
      <c r="J4" s="144" t="s">
        <v>1374</v>
      </c>
      <c r="K4" s="144" t="s">
        <v>1711</v>
      </c>
      <c r="M4" s="25" t="s">
        <v>1897</v>
      </c>
      <c r="N4" s="16">
        <v>68</v>
      </c>
      <c r="O4" s="16">
        <v>51</v>
      </c>
      <c r="P4" s="16">
        <v>19</v>
      </c>
      <c r="Q4" s="151">
        <f>O4/N4</f>
        <v>0.75</v>
      </c>
    </row>
    <row r="5" spans="1:17" x14ac:dyDescent="0.25">
      <c r="A5" s="3" t="s">
        <v>1121</v>
      </c>
      <c r="B5" s="3" t="s">
        <v>739</v>
      </c>
      <c r="C5" s="3" t="s">
        <v>11</v>
      </c>
      <c r="D5" s="37">
        <v>6725</v>
      </c>
      <c r="E5" s="37">
        <v>1</v>
      </c>
      <c r="F5" s="37" t="s">
        <v>1144</v>
      </c>
      <c r="G5" s="3" t="s">
        <v>1487</v>
      </c>
      <c r="H5" s="2">
        <v>46142</v>
      </c>
      <c r="I5" s="131"/>
      <c r="J5" s="2" t="s">
        <v>1374</v>
      </c>
      <c r="K5" s="2" t="s">
        <v>1711</v>
      </c>
    </row>
    <row r="6" spans="1:17" x14ac:dyDescent="0.25">
      <c r="A6" s="124" t="s">
        <v>1121</v>
      </c>
      <c r="B6" s="124" t="s">
        <v>739</v>
      </c>
      <c r="C6" s="124" t="s">
        <v>11</v>
      </c>
      <c r="D6" s="121">
        <v>6726</v>
      </c>
      <c r="E6" s="121">
        <v>1</v>
      </c>
      <c r="F6" s="121" t="s">
        <v>1144</v>
      </c>
      <c r="G6" s="124" t="s">
        <v>1487</v>
      </c>
      <c r="H6" s="144">
        <v>46142</v>
      </c>
      <c r="I6" s="145"/>
      <c r="J6" s="121" t="s">
        <v>1375</v>
      </c>
      <c r="K6" s="144" t="s">
        <v>2109</v>
      </c>
    </row>
    <row r="7" spans="1:17" x14ac:dyDescent="0.25">
      <c r="A7" s="124" t="s">
        <v>1122</v>
      </c>
      <c r="B7" s="124" t="s">
        <v>745</v>
      </c>
      <c r="C7" s="124" t="s">
        <v>11</v>
      </c>
      <c r="D7" s="121">
        <v>6775</v>
      </c>
      <c r="E7" s="121">
        <v>1</v>
      </c>
      <c r="F7" s="121" t="s">
        <v>1144</v>
      </c>
      <c r="G7" s="124" t="s">
        <v>1487</v>
      </c>
      <c r="H7" s="144">
        <v>46142</v>
      </c>
      <c r="I7" s="145"/>
      <c r="J7" s="144" t="s">
        <v>1374</v>
      </c>
      <c r="K7" s="144" t="s">
        <v>1711</v>
      </c>
    </row>
    <row r="8" spans="1:17" x14ac:dyDescent="0.25">
      <c r="A8" s="3" t="s">
        <v>1124</v>
      </c>
      <c r="B8" s="3" t="s">
        <v>754</v>
      </c>
      <c r="C8" s="3" t="s">
        <v>11</v>
      </c>
      <c r="D8" s="37">
        <v>6732</v>
      </c>
      <c r="E8" s="37">
        <v>1</v>
      </c>
      <c r="F8" s="37" t="s">
        <v>1144</v>
      </c>
      <c r="G8" s="3" t="s">
        <v>1487</v>
      </c>
      <c r="H8" s="2">
        <v>46142</v>
      </c>
      <c r="I8" s="131"/>
      <c r="J8" s="2" t="s">
        <v>1374</v>
      </c>
      <c r="K8" s="2" t="s">
        <v>1711</v>
      </c>
    </row>
    <row r="9" spans="1:17" x14ac:dyDescent="0.25">
      <c r="A9" s="124" t="s">
        <v>206</v>
      </c>
      <c r="B9" s="124" t="s">
        <v>769</v>
      </c>
      <c r="C9" s="124" t="s">
        <v>11</v>
      </c>
      <c r="D9" s="121">
        <v>6778</v>
      </c>
      <c r="E9" s="121">
        <v>1</v>
      </c>
      <c r="F9" s="121" t="s">
        <v>1144</v>
      </c>
      <c r="G9" s="124" t="s">
        <v>1487</v>
      </c>
      <c r="H9" s="144">
        <v>46142</v>
      </c>
      <c r="I9" s="145"/>
      <c r="J9" s="144" t="s">
        <v>1374</v>
      </c>
      <c r="K9" s="144" t="s">
        <v>1711</v>
      </c>
    </row>
    <row r="10" spans="1:17" x14ac:dyDescent="0.25">
      <c r="A10" s="124" t="s">
        <v>203</v>
      </c>
      <c r="B10" s="124" t="s">
        <v>740</v>
      </c>
      <c r="C10" s="124" t="s">
        <v>11</v>
      </c>
      <c r="D10" s="121">
        <v>6727</v>
      </c>
      <c r="E10" s="121">
        <v>1</v>
      </c>
      <c r="F10" s="121" t="s">
        <v>1144</v>
      </c>
      <c r="G10" s="124" t="s">
        <v>1487</v>
      </c>
      <c r="H10" s="144">
        <v>46142</v>
      </c>
      <c r="I10" s="144"/>
      <c r="J10" s="144" t="s">
        <v>1374</v>
      </c>
      <c r="K10" s="144" t="s">
        <v>1711</v>
      </c>
    </row>
    <row r="11" spans="1:17" x14ac:dyDescent="0.25">
      <c r="A11" s="3" t="s">
        <v>205</v>
      </c>
      <c r="B11" s="3" t="s">
        <v>739</v>
      </c>
      <c r="C11" s="3" t="s">
        <v>11</v>
      </c>
      <c r="D11" s="37">
        <v>6763</v>
      </c>
      <c r="E11" s="37">
        <v>1</v>
      </c>
      <c r="F11" s="37" t="s">
        <v>1144</v>
      </c>
      <c r="G11" s="3" t="s">
        <v>1487</v>
      </c>
      <c r="H11" s="2">
        <v>46142</v>
      </c>
      <c r="I11" s="2"/>
      <c r="J11" s="2" t="s">
        <v>1374</v>
      </c>
      <c r="K11" s="2" t="s">
        <v>1711</v>
      </c>
    </row>
    <row r="12" spans="1:17" x14ac:dyDescent="0.25">
      <c r="A12" s="124" t="s">
        <v>204</v>
      </c>
      <c r="B12" s="124" t="s">
        <v>760</v>
      </c>
      <c r="C12" s="124" t="s">
        <v>11</v>
      </c>
      <c r="D12" s="121">
        <v>6742</v>
      </c>
      <c r="E12" s="121">
        <v>1</v>
      </c>
      <c r="F12" s="121" t="s">
        <v>1144</v>
      </c>
      <c r="G12" s="124" t="s">
        <v>1487</v>
      </c>
      <c r="H12" s="144">
        <v>46142</v>
      </c>
      <c r="I12" s="144"/>
      <c r="J12" s="144" t="s">
        <v>1374</v>
      </c>
      <c r="K12" s="144" t="s">
        <v>1711</v>
      </c>
    </row>
    <row r="13" spans="1:17" x14ac:dyDescent="0.25">
      <c r="A13" s="3" t="s">
        <v>204</v>
      </c>
      <c r="B13" s="3" t="s">
        <v>760</v>
      </c>
      <c r="C13" s="3" t="s">
        <v>11</v>
      </c>
      <c r="D13" s="37">
        <v>6743</v>
      </c>
      <c r="E13" s="37">
        <v>1</v>
      </c>
      <c r="F13" s="37" t="s">
        <v>1144</v>
      </c>
      <c r="G13" s="3" t="s">
        <v>1487</v>
      </c>
      <c r="H13" s="2">
        <v>46142</v>
      </c>
      <c r="I13" s="2"/>
      <c r="J13" s="2" t="s">
        <v>1374</v>
      </c>
      <c r="K13" s="2" t="s">
        <v>1711</v>
      </c>
    </row>
    <row r="14" spans="1:17" x14ac:dyDescent="0.25">
      <c r="A14" s="124" t="s">
        <v>204</v>
      </c>
      <c r="B14" s="124" t="s">
        <v>761</v>
      </c>
      <c r="C14" s="124" t="s">
        <v>11</v>
      </c>
      <c r="D14" s="121">
        <v>6744</v>
      </c>
      <c r="E14" s="121">
        <v>1</v>
      </c>
      <c r="F14" s="121" t="s">
        <v>1144</v>
      </c>
      <c r="G14" s="124" t="s">
        <v>1487</v>
      </c>
      <c r="H14" s="144">
        <v>46142</v>
      </c>
      <c r="I14" s="144"/>
      <c r="J14" s="144" t="s">
        <v>1374</v>
      </c>
      <c r="K14" s="2" t="s">
        <v>1711</v>
      </c>
    </row>
    <row r="15" spans="1:17" x14ac:dyDescent="0.25">
      <c r="A15" s="3" t="s">
        <v>207</v>
      </c>
      <c r="B15" s="3" t="s">
        <v>762</v>
      </c>
      <c r="C15" s="3" t="s">
        <v>11</v>
      </c>
      <c r="D15" s="37">
        <v>6745</v>
      </c>
      <c r="E15" s="37">
        <v>1</v>
      </c>
      <c r="F15" s="37" t="s">
        <v>1144</v>
      </c>
      <c r="G15" s="3" t="s">
        <v>1487</v>
      </c>
      <c r="H15" s="2">
        <v>46142</v>
      </c>
      <c r="I15" s="2"/>
      <c r="J15" s="2" t="s">
        <v>1374</v>
      </c>
      <c r="K15" s="2" t="s">
        <v>1711</v>
      </c>
    </row>
    <row r="16" spans="1:17" x14ac:dyDescent="0.25">
      <c r="A16" s="124" t="s">
        <v>1131</v>
      </c>
      <c r="B16" s="124" t="s">
        <v>767</v>
      </c>
      <c r="C16" s="124" t="s">
        <v>11</v>
      </c>
      <c r="D16" s="121">
        <v>6752</v>
      </c>
      <c r="E16" s="121">
        <v>1</v>
      </c>
      <c r="F16" s="121" t="s">
        <v>1144</v>
      </c>
      <c r="G16" s="124" t="s">
        <v>1487</v>
      </c>
      <c r="H16" s="144">
        <v>46142</v>
      </c>
      <c r="I16" s="147">
        <v>46172</v>
      </c>
      <c r="J16" s="144" t="s">
        <v>1375</v>
      </c>
      <c r="K16" s="144" t="s">
        <v>2108</v>
      </c>
    </row>
    <row r="17" spans="1:11" x14ac:dyDescent="0.25">
      <c r="A17" s="3" t="s">
        <v>202</v>
      </c>
      <c r="B17" s="3" t="s">
        <v>739</v>
      </c>
      <c r="C17" s="3" t="s">
        <v>11</v>
      </c>
      <c r="D17" s="37">
        <v>6749</v>
      </c>
      <c r="E17" s="37">
        <v>1</v>
      </c>
      <c r="F17" s="37" t="s">
        <v>1144</v>
      </c>
      <c r="G17" s="3" t="s">
        <v>1487</v>
      </c>
      <c r="H17" s="2">
        <v>46142</v>
      </c>
      <c r="I17" s="118">
        <v>46157</v>
      </c>
      <c r="J17" s="2" t="s">
        <v>1375</v>
      </c>
      <c r="K17" s="2" t="s">
        <v>2101</v>
      </c>
    </row>
    <row r="18" spans="1:11" x14ac:dyDescent="0.25">
      <c r="A18" s="124" t="s">
        <v>202</v>
      </c>
      <c r="B18" s="124" t="s">
        <v>739</v>
      </c>
      <c r="C18" s="124" t="s">
        <v>11</v>
      </c>
      <c r="D18" s="121">
        <v>6750</v>
      </c>
      <c r="E18" s="121">
        <v>1</v>
      </c>
      <c r="F18" s="121" t="s">
        <v>1144</v>
      </c>
      <c r="G18" s="124" t="s">
        <v>1487</v>
      </c>
      <c r="H18" s="144">
        <v>46142</v>
      </c>
      <c r="I18" s="147">
        <v>46157</v>
      </c>
      <c r="J18" s="144" t="s">
        <v>1375</v>
      </c>
      <c r="K18" s="144" t="s">
        <v>2101</v>
      </c>
    </row>
    <row r="19" spans="1:11" x14ac:dyDescent="0.25">
      <c r="A19" s="3" t="s">
        <v>202</v>
      </c>
      <c r="B19" s="3" t="s">
        <v>739</v>
      </c>
      <c r="C19" s="3" t="s">
        <v>11</v>
      </c>
      <c r="D19" s="37">
        <v>6751</v>
      </c>
      <c r="E19" s="37">
        <v>1</v>
      </c>
      <c r="F19" s="37" t="s">
        <v>1144</v>
      </c>
      <c r="G19" s="3" t="s">
        <v>1487</v>
      </c>
      <c r="H19" s="2">
        <v>46142</v>
      </c>
      <c r="I19" s="118">
        <v>46157</v>
      </c>
      <c r="J19" s="2" t="s">
        <v>1375</v>
      </c>
      <c r="K19" s="2" t="s">
        <v>2101</v>
      </c>
    </row>
    <row r="20" spans="1:11" x14ac:dyDescent="0.25">
      <c r="A20" s="124" t="s">
        <v>1133</v>
      </c>
      <c r="B20" s="124" t="s">
        <v>736</v>
      </c>
      <c r="C20" s="124" t="s">
        <v>11</v>
      </c>
      <c r="D20" s="121">
        <v>6707</v>
      </c>
      <c r="E20" s="121">
        <v>1</v>
      </c>
      <c r="F20" s="121" t="s">
        <v>1144</v>
      </c>
      <c r="G20" s="124" t="s">
        <v>1487</v>
      </c>
      <c r="H20" s="144">
        <v>46142</v>
      </c>
      <c r="I20" s="144"/>
      <c r="J20" s="144" t="s">
        <v>1374</v>
      </c>
      <c r="K20" s="144" t="s">
        <v>1711</v>
      </c>
    </row>
    <row r="21" spans="1:11" x14ac:dyDescent="0.25">
      <c r="A21" s="3" t="s">
        <v>1112</v>
      </c>
      <c r="B21" s="3" t="s">
        <v>807</v>
      </c>
      <c r="C21" s="3" t="s">
        <v>11</v>
      </c>
      <c r="D21" s="37">
        <v>152655</v>
      </c>
      <c r="E21" s="37">
        <v>1</v>
      </c>
      <c r="F21" s="37" t="s">
        <v>1150</v>
      </c>
      <c r="G21" s="37" t="s">
        <v>1486</v>
      </c>
      <c r="H21" s="2">
        <v>46142</v>
      </c>
      <c r="I21" s="2"/>
      <c r="J21" s="2" t="s">
        <v>1374</v>
      </c>
      <c r="K21" s="2" t="s">
        <v>1711</v>
      </c>
    </row>
    <row r="22" spans="1:11" x14ac:dyDescent="0.25">
      <c r="A22" s="124" t="s">
        <v>1112</v>
      </c>
      <c r="B22" s="124" t="s">
        <v>807</v>
      </c>
      <c r="C22" s="124" t="s">
        <v>11</v>
      </c>
      <c r="D22" s="121">
        <v>152655</v>
      </c>
      <c r="E22" s="121">
        <v>1</v>
      </c>
      <c r="F22" s="121" t="s">
        <v>1150</v>
      </c>
      <c r="G22" s="121" t="s">
        <v>1486</v>
      </c>
      <c r="H22" s="144">
        <v>46142</v>
      </c>
      <c r="I22" s="144"/>
      <c r="J22" s="144" t="s">
        <v>1374</v>
      </c>
      <c r="K22" s="144" t="s">
        <v>1711</v>
      </c>
    </row>
    <row r="23" spans="1:11" x14ac:dyDescent="0.25">
      <c r="A23" s="37" t="s">
        <v>1518</v>
      </c>
      <c r="B23" s="37" t="s">
        <v>1515</v>
      </c>
      <c r="C23" s="37" t="s">
        <v>23</v>
      </c>
      <c r="D23" s="3" t="s">
        <v>1107</v>
      </c>
      <c r="E23" s="37">
        <v>1</v>
      </c>
      <c r="F23" s="2" t="s">
        <v>1152</v>
      </c>
      <c r="G23" s="3" t="s">
        <v>1487</v>
      </c>
      <c r="H23" s="2">
        <v>46142</v>
      </c>
      <c r="I23" s="2"/>
      <c r="J23" s="37" t="s">
        <v>1374</v>
      </c>
      <c r="K23" s="144" t="s">
        <v>1711</v>
      </c>
    </row>
    <row r="24" spans="1:11" x14ac:dyDescent="0.25">
      <c r="A24" s="121" t="s">
        <v>1518</v>
      </c>
      <c r="B24" s="121" t="s">
        <v>1516</v>
      </c>
      <c r="C24" s="121" t="s">
        <v>23</v>
      </c>
      <c r="D24" s="124" t="s">
        <v>1107</v>
      </c>
      <c r="E24" s="121">
        <v>1</v>
      </c>
      <c r="F24" s="144" t="s">
        <v>1152</v>
      </c>
      <c r="G24" s="124" t="s">
        <v>1487</v>
      </c>
      <c r="H24" s="144">
        <v>46142</v>
      </c>
      <c r="I24" s="144"/>
      <c r="J24" s="121" t="s">
        <v>1374</v>
      </c>
      <c r="K24" s="144" t="s">
        <v>1711</v>
      </c>
    </row>
    <row r="25" spans="1:11" x14ac:dyDescent="0.25">
      <c r="A25" s="3" t="s">
        <v>35</v>
      </c>
      <c r="B25" s="3" t="s">
        <v>36</v>
      </c>
      <c r="C25" s="3" t="s">
        <v>11</v>
      </c>
      <c r="D25" s="3" t="s">
        <v>1107</v>
      </c>
      <c r="E25" s="3">
        <v>1</v>
      </c>
      <c r="F25" s="3" t="s">
        <v>1152</v>
      </c>
      <c r="G25" s="3" t="s">
        <v>1487</v>
      </c>
      <c r="H25" s="2">
        <v>46142</v>
      </c>
      <c r="I25" s="118">
        <v>46150</v>
      </c>
      <c r="J25" s="2" t="s">
        <v>1375</v>
      </c>
      <c r="K25" s="2" t="s">
        <v>1528</v>
      </c>
    </row>
    <row r="26" spans="1:11" x14ac:dyDescent="0.25">
      <c r="A26" s="124" t="s">
        <v>35</v>
      </c>
      <c r="B26" s="124" t="s">
        <v>36</v>
      </c>
      <c r="C26" s="124" t="s">
        <v>11</v>
      </c>
      <c r="D26" s="124" t="s">
        <v>1107</v>
      </c>
      <c r="E26" s="124">
        <v>1</v>
      </c>
      <c r="F26" s="124" t="s">
        <v>1152</v>
      </c>
      <c r="G26" s="124" t="s">
        <v>1487</v>
      </c>
      <c r="H26" s="144">
        <v>46142</v>
      </c>
      <c r="I26" s="147">
        <v>46150</v>
      </c>
      <c r="J26" s="144" t="s">
        <v>1375</v>
      </c>
      <c r="K26" s="144" t="s">
        <v>1528</v>
      </c>
    </row>
    <row r="27" spans="1:11" x14ac:dyDescent="0.25">
      <c r="A27" s="3" t="s">
        <v>35</v>
      </c>
      <c r="B27" s="3" t="s">
        <v>36</v>
      </c>
      <c r="C27" s="3" t="s">
        <v>11</v>
      </c>
      <c r="D27" s="3" t="s">
        <v>1107</v>
      </c>
      <c r="E27" s="3">
        <v>1</v>
      </c>
      <c r="F27" s="3" t="s">
        <v>1152</v>
      </c>
      <c r="G27" s="3" t="s">
        <v>1487</v>
      </c>
      <c r="H27" s="2">
        <v>46142</v>
      </c>
      <c r="I27" s="118">
        <v>46150</v>
      </c>
      <c r="J27" s="2" t="s">
        <v>1375</v>
      </c>
      <c r="K27" s="2" t="s">
        <v>1528</v>
      </c>
    </row>
    <row r="28" spans="1:11" x14ac:dyDescent="0.25">
      <c r="A28" s="124" t="s">
        <v>35</v>
      </c>
      <c r="B28" s="124" t="s">
        <v>36</v>
      </c>
      <c r="C28" s="124" t="s">
        <v>11</v>
      </c>
      <c r="D28" s="124" t="s">
        <v>1107</v>
      </c>
      <c r="E28" s="124">
        <v>1</v>
      </c>
      <c r="F28" s="124" t="s">
        <v>1152</v>
      </c>
      <c r="G28" s="124" t="s">
        <v>1487</v>
      </c>
      <c r="H28" s="144">
        <v>46142</v>
      </c>
      <c r="I28" s="147">
        <v>46150</v>
      </c>
      <c r="J28" s="144" t="s">
        <v>1375</v>
      </c>
      <c r="K28" s="144" t="s">
        <v>1528</v>
      </c>
    </row>
    <row r="29" spans="1:11" x14ac:dyDescent="0.25">
      <c r="A29" s="3" t="s">
        <v>35</v>
      </c>
      <c r="B29" s="3" t="s">
        <v>36</v>
      </c>
      <c r="C29" s="3" t="s">
        <v>11</v>
      </c>
      <c r="D29" s="3" t="s">
        <v>1107</v>
      </c>
      <c r="E29" s="3">
        <v>1</v>
      </c>
      <c r="F29" s="3" t="s">
        <v>1152</v>
      </c>
      <c r="G29" s="3" t="s">
        <v>1487</v>
      </c>
      <c r="H29" s="2">
        <v>46142</v>
      </c>
      <c r="I29" s="118">
        <v>46150</v>
      </c>
      <c r="J29" s="2" t="s">
        <v>1375</v>
      </c>
      <c r="K29" s="2" t="s">
        <v>1528</v>
      </c>
    </row>
    <row r="30" spans="1:11" x14ac:dyDescent="0.25">
      <c r="A30" s="124" t="s">
        <v>35</v>
      </c>
      <c r="B30" s="124" t="s">
        <v>36</v>
      </c>
      <c r="C30" s="124" t="s">
        <v>11</v>
      </c>
      <c r="D30" s="124" t="s">
        <v>1107</v>
      </c>
      <c r="E30" s="124">
        <v>1</v>
      </c>
      <c r="F30" s="124" t="s">
        <v>1152</v>
      </c>
      <c r="G30" s="124" t="s">
        <v>1487</v>
      </c>
      <c r="H30" s="144">
        <v>46142</v>
      </c>
      <c r="I30" s="147">
        <v>46150</v>
      </c>
      <c r="J30" s="144" t="s">
        <v>1375</v>
      </c>
      <c r="K30" s="144" t="s">
        <v>1528</v>
      </c>
    </row>
    <row r="31" spans="1:11" x14ac:dyDescent="0.25">
      <c r="A31" s="3" t="s">
        <v>35</v>
      </c>
      <c r="B31" s="3" t="s">
        <v>36</v>
      </c>
      <c r="C31" s="3" t="s">
        <v>11</v>
      </c>
      <c r="D31" s="3" t="s">
        <v>1107</v>
      </c>
      <c r="E31" s="3">
        <v>1</v>
      </c>
      <c r="F31" s="3" t="s">
        <v>1152</v>
      </c>
      <c r="G31" s="3" t="s">
        <v>1487</v>
      </c>
      <c r="H31" s="2">
        <v>46142</v>
      </c>
      <c r="I31" s="118">
        <v>46150</v>
      </c>
      <c r="J31" s="2" t="s">
        <v>1375</v>
      </c>
      <c r="K31" s="2" t="s">
        <v>1528</v>
      </c>
    </row>
    <row r="32" spans="1:11" x14ac:dyDescent="0.25">
      <c r="A32" s="124" t="s">
        <v>35</v>
      </c>
      <c r="B32" s="124" t="s">
        <v>36</v>
      </c>
      <c r="C32" s="124" t="s">
        <v>11</v>
      </c>
      <c r="D32" s="124" t="s">
        <v>1107</v>
      </c>
      <c r="E32" s="124">
        <v>1</v>
      </c>
      <c r="F32" s="124" t="s">
        <v>1152</v>
      </c>
      <c r="G32" s="124" t="s">
        <v>1487</v>
      </c>
      <c r="H32" s="144">
        <v>46142</v>
      </c>
      <c r="I32" s="147">
        <v>46150</v>
      </c>
      <c r="J32" s="144" t="s">
        <v>1375</v>
      </c>
      <c r="K32" s="144" t="s">
        <v>1528</v>
      </c>
    </row>
    <row r="33" spans="1:11" x14ac:dyDescent="0.25">
      <c r="A33" s="3" t="s">
        <v>35</v>
      </c>
      <c r="B33" s="3" t="s">
        <v>37</v>
      </c>
      <c r="C33" s="3" t="s">
        <v>11</v>
      </c>
      <c r="D33" s="3" t="s">
        <v>1107</v>
      </c>
      <c r="E33" s="3">
        <v>1</v>
      </c>
      <c r="F33" s="3" t="s">
        <v>1152</v>
      </c>
      <c r="G33" s="3" t="s">
        <v>1487</v>
      </c>
      <c r="H33" s="2">
        <v>46142</v>
      </c>
      <c r="I33" s="118">
        <v>46150</v>
      </c>
      <c r="J33" s="2" t="s">
        <v>1375</v>
      </c>
      <c r="K33" s="2" t="s">
        <v>1528</v>
      </c>
    </row>
    <row r="34" spans="1:11" x14ac:dyDescent="0.25">
      <c r="A34" s="124" t="s">
        <v>35</v>
      </c>
      <c r="B34" s="124" t="s">
        <v>37</v>
      </c>
      <c r="C34" s="124" t="s">
        <v>11</v>
      </c>
      <c r="D34" s="124" t="s">
        <v>1107</v>
      </c>
      <c r="E34" s="124">
        <v>1</v>
      </c>
      <c r="F34" s="124" t="s">
        <v>1152</v>
      </c>
      <c r="G34" s="124" t="s">
        <v>1487</v>
      </c>
      <c r="H34" s="144">
        <v>46142</v>
      </c>
      <c r="I34" s="147">
        <v>46150</v>
      </c>
      <c r="J34" s="144" t="s">
        <v>1375</v>
      </c>
      <c r="K34" s="144" t="s">
        <v>1528</v>
      </c>
    </row>
    <row r="35" spans="1:11" x14ac:dyDescent="0.25">
      <c r="A35" s="3" t="s">
        <v>35</v>
      </c>
      <c r="B35" s="3" t="s">
        <v>37</v>
      </c>
      <c r="C35" s="3" t="s">
        <v>11</v>
      </c>
      <c r="D35" s="3" t="s">
        <v>1107</v>
      </c>
      <c r="E35" s="3">
        <v>1</v>
      </c>
      <c r="F35" s="3" t="s">
        <v>1152</v>
      </c>
      <c r="G35" s="3" t="s">
        <v>1487</v>
      </c>
      <c r="H35" s="2">
        <v>46142</v>
      </c>
      <c r="I35" s="118">
        <v>46150</v>
      </c>
      <c r="J35" s="2" t="s">
        <v>1375</v>
      </c>
      <c r="K35" s="2" t="s">
        <v>1528</v>
      </c>
    </row>
    <row r="36" spans="1:11" x14ac:dyDescent="0.25">
      <c r="A36" s="124" t="s">
        <v>35</v>
      </c>
      <c r="B36" s="124" t="s">
        <v>37</v>
      </c>
      <c r="C36" s="124" t="s">
        <v>11</v>
      </c>
      <c r="D36" s="124" t="s">
        <v>1107</v>
      </c>
      <c r="E36" s="124">
        <v>1</v>
      </c>
      <c r="F36" s="124" t="s">
        <v>1152</v>
      </c>
      <c r="G36" s="124" t="s">
        <v>1487</v>
      </c>
      <c r="H36" s="144">
        <v>46142</v>
      </c>
      <c r="I36" s="147">
        <v>46150</v>
      </c>
      <c r="J36" s="144" t="s">
        <v>1375</v>
      </c>
      <c r="K36" s="144" t="s">
        <v>1528</v>
      </c>
    </row>
    <row r="37" spans="1:11" x14ac:dyDescent="0.25">
      <c r="A37" s="37" t="s">
        <v>1718</v>
      </c>
      <c r="B37" s="37" t="s">
        <v>1717</v>
      </c>
      <c r="C37" s="37" t="s">
        <v>11</v>
      </c>
      <c r="D37" s="37">
        <v>6770</v>
      </c>
      <c r="E37" s="37">
        <v>1</v>
      </c>
      <c r="F37" s="37" t="s">
        <v>1144</v>
      </c>
      <c r="G37" s="37" t="s">
        <v>1487</v>
      </c>
      <c r="H37" s="2">
        <v>46118</v>
      </c>
      <c r="I37" s="118">
        <v>46172</v>
      </c>
      <c r="J37" s="37" t="s">
        <v>1375</v>
      </c>
      <c r="K37" s="37" t="s">
        <v>2103</v>
      </c>
    </row>
    <row r="38" spans="1:11" x14ac:dyDescent="0.25">
      <c r="A38" s="148" t="s">
        <v>1108</v>
      </c>
      <c r="B38" s="148" t="s">
        <v>1477</v>
      </c>
      <c r="C38" s="149" t="s">
        <v>11</v>
      </c>
      <c r="D38" s="149">
        <v>273060</v>
      </c>
      <c r="E38" s="149">
        <v>1</v>
      </c>
      <c r="F38" s="149" t="s">
        <v>1480</v>
      </c>
      <c r="G38" s="149" t="s">
        <v>1486</v>
      </c>
      <c r="H38" s="146">
        <v>46114</v>
      </c>
      <c r="I38" s="145">
        <v>46172</v>
      </c>
      <c r="J38" s="146" t="s">
        <v>1375</v>
      </c>
      <c r="K38" s="146" t="s">
        <v>2102</v>
      </c>
    </row>
    <row r="39" spans="1:11" x14ac:dyDescent="0.25">
      <c r="A39" s="3" t="s">
        <v>1108</v>
      </c>
      <c r="B39" s="3" t="s">
        <v>1477</v>
      </c>
      <c r="C39" s="37" t="s">
        <v>11</v>
      </c>
      <c r="D39" s="37">
        <v>273060</v>
      </c>
      <c r="E39" s="37">
        <v>1</v>
      </c>
      <c r="F39" s="37" t="s">
        <v>1480</v>
      </c>
      <c r="G39" s="37" t="s">
        <v>1486</v>
      </c>
      <c r="H39" s="2">
        <v>46114</v>
      </c>
      <c r="I39" s="145">
        <v>46172</v>
      </c>
      <c r="J39" s="2" t="s">
        <v>1375</v>
      </c>
      <c r="K39" s="123" t="s">
        <v>2102</v>
      </c>
    </row>
    <row r="40" spans="1:11" x14ac:dyDescent="0.25">
      <c r="A40" s="124" t="s">
        <v>1108</v>
      </c>
      <c r="B40" s="124" t="s">
        <v>1478</v>
      </c>
      <c r="C40" s="121" t="s">
        <v>11</v>
      </c>
      <c r="D40" s="121">
        <v>273065</v>
      </c>
      <c r="E40" s="121">
        <v>1</v>
      </c>
      <c r="F40" s="121" t="s">
        <v>1480</v>
      </c>
      <c r="G40" s="121" t="s">
        <v>1486</v>
      </c>
      <c r="H40" s="144">
        <v>46114</v>
      </c>
      <c r="I40" s="145">
        <v>46157</v>
      </c>
      <c r="J40" s="144" t="s">
        <v>1375</v>
      </c>
      <c r="K40" s="146" t="s">
        <v>2096</v>
      </c>
    </row>
    <row r="41" spans="1:11" x14ac:dyDescent="0.25">
      <c r="A41" s="3" t="s">
        <v>1108</v>
      </c>
      <c r="B41" s="3" t="s">
        <v>1478</v>
      </c>
      <c r="C41" s="37" t="s">
        <v>11</v>
      </c>
      <c r="D41" s="37">
        <v>273065</v>
      </c>
      <c r="E41" s="37">
        <v>1</v>
      </c>
      <c r="F41" s="37" t="s">
        <v>1480</v>
      </c>
      <c r="G41" s="37" t="s">
        <v>1486</v>
      </c>
      <c r="H41" s="2">
        <v>46114</v>
      </c>
      <c r="I41" s="145">
        <v>46157</v>
      </c>
      <c r="J41" s="2" t="s">
        <v>1375</v>
      </c>
      <c r="K41" s="123" t="s">
        <v>2096</v>
      </c>
    </row>
    <row r="42" spans="1:11" x14ac:dyDescent="0.25">
      <c r="A42" s="124" t="s">
        <v>1108</v>
      </c>
      <c r="B42" s="124" t="s">
        <v>1478</v>
      </c>
      <c r="C42" s="121" t="s">
        <v>11</v>
      </c>
      <c r="D42" s="121">
        <v>273065</v>
      </c>
      <c r="E42" s="121">
        <v>1</v>
      </c>
      <c r="F42" s="121" t="s">
        <v>1480</v>
      </c>
      <c r="G42" s="121" t="s">
        <v>1486</v>
      </c>
      <c r="H42" s="144">
        <v>46114</v>
      </c>
      <c r="I42" s="145">
        <v>46157</v>
      </c>
      <c r="J42" s="144" t="s">
        <v>1375</v>
      </c>
      <c r="K42" s="146" t="s">
        <v>2096</v>
      </c>
    </row>
    <row r="43" spans="1:11" x14ac:dyDescent="0.25">
      <c r="A43" s="3" t="s">
        <v>1108</v>
      </c>
      <c r="B43" s="3" t="s">
        <v>1478</v>
      </c>
      <c r="C43" s="37" t="s">
        <v>11</v>
      </c>
      <c r="D43" s="37">
        <v>273065</v>
      </c>
      <c r="E43" s="37">
        <v>1</v>
      </c>
      <c r="F43" s="37" t="s">
        <v>1480</v>
      </c>
      <c r="G43" s="37" t="s">
        <v>1486</v>
      </c>
      <c r="H43" s="2">
        <v>46114</v>
      </c>
      <c r="I43" s="145">
        <v>46157</v>
      </c>
      <c r="J43" s="2" t="s">
        <v>1375</v>
      </c>
      <c r="K43" s="123" t="s">
        <v>2096</v>
      </c>
    </row>
    <row r="44" spans="1:11" x14ac:dyDescent="0.25">
      <c r="A44" s="124" t="s">
        <v>1108</v>
      </c>
      <c r="B44" s="124" t="s">
        <v>1479</v>
      </c>
      <c r="C44" s="121" t="s">
        <v>11</v>
      </c>
      <c r="D44" s="121">
        <v>273066</v>
      </c>
      <c r="E44" s="121">
        <v>1</v>
      </c>
      <c r="F44" s="121" t="s">
        <v>1480</v>
      </c>
      <c r="G44" s="121" t="s">
        <v>1486</v>
      </c>
      <c r="H44" s="144">
        <v>46114</v>
      </c>
      <c r="I44" s="145">
        <v>46157</v>
      </c>
      <c r="J44" s="144" t="s">
        <v>1375</v>
      </c>
      <c r="K44" s="146" t="s">
        <v>2096</v>
      </c>
    </row>
    <row r="45" spans="1:11" x14ac:dyDescent="0.25">
      <c r="A45" s="3" t="s">
        <v>1108</v>
      </c>
      <c r="B45" s="3" t="s">
        <v>1479</v>
      </c>
      <c r="C45" s="37" t="s">
        <v>11</v>
      </c>
      <c r="D45" s="37">
        <v>273066</v>
      </c>
      <c r="E45" s="37">
        <v>1</v>
      </c>
      <c r="F45" s="37" t="s">
        <v>1480</v>
      </c>
      <c r="G45" s="37" t="s">
        <v>1486</v>
      </c>
      <c r="H45" s="2">
        <v>46114</v>
      </c>
      <c r="I45" s="145">
        <v>46157</v>
      </c>
      <c r="J45" s="2" t="s">
        <v>1375</v>
      </c>
      <c r="K45" s="123" t="s">
        <v>2096</v>
      </c>
    </row>
    <row r="46" spans="1:11" x14ac:dyDescent="0.25">
      <c r="A46" s="124" t="s">
        <v>1109</v>
      </c>
      <c r="B46" s="124" t="s">
        <v>1866</v>
      </c>
      <c r="C46" s="124" t="s">
        <v>11</v>
      </c>
      <c r="D46" s="121">
        <v>299377</v>
      </c>
      <c r="E46" s="121">
        <v>1</v>
      </c>
      <c r="F46" s="121" t="s">
        <v>1151</v>
      </c>
      <c r="G46" s="121" t="s">
        <v>1486</v>
      </c>
      <c r="H46" s="144">
        <v>46113</v>
      </c>
      <c r="I46" s="147">
        <v>46130</v>
      </c>
      <c r="J46" s="144" t="s">
        <v>1374</v>
      </c>
      <c r="K46" s="144" t="s">
        <v>1711</v>
      </c>
    </row>
    <row r="47" spans="1:11" x14ac:dyDescent="0.25">
      <c r="A47" s="125" t="s">
        <v>1128</v>
      </c>
      <c r="B47" s="37" t="s">
        <v>657</v>
      </c>
      <c r="C47" s="3" t="s">
        <v>11</v>
      </c>
      <c r="D47" s="37">
        <v>902159</v>
      </c>
      <c r="E47" s="37">
        <v>1</v>
      </c>
      <c r="F47" s="37" t="s">
        <v>1151</v>
      </c>
      <c r="G47" s="37" t="s">
        <v>1486</v>
      </c>
      <c r="H47" s="2">
        <v>46118</v>
      </c>
      <c r="I47" s="2"/>
      <c r="J47" s="2" t="s">
        <v>1374</v>
      </c>
      <c r="K47" s="2" t="s">
        <v>1711</v>
      </c>
    </row>
    <row r="48" spans="1:11" x14ac:dyDescent="0.25">
      <c r="A48" s="150" t="s">
        <v>1128</v>
      </c>
      <c r="B48" s="121" t="s">
        <v>657</v>
      </c>
      <c r="C48" s="124" t="s">
        <v>11</v>
      </c>
      <c r="D48" s="121">
        <v>902159</v>
      </c>
      <c r="E48" s="121">
        <v>1</v>
      </c>
      <c r="F48" s="121" t="s">
        <v>1151</v>
      </c>
      <c r="G48" s="121" t="s">
        <v>1486</v>
      </c>
      <c r="H48" s="144">
        <v>46118</v>
      </c>
      <c r="I48" s="144"/>
      <c r="J48" s="144" t="s">
        <v>1374</v>
      </c>
      <c r="K48" s="144" t="s">
        <v>1711</v>
      </c>
    </row>
    <row r="49" spans="1:11" x14ac:dyDescent="0.25">
      <c r="A49" s="125" t="s">
        <v>1129</v>
      </c>
      <c r="B49" s="37" t="s">
        <v>765</v>
      </c>
      <c r="C49" s="3" t="s">
        <v>11</v>
      </c>
      <c r="D49" s="37">
        <v>902160</v>
      </c>
      <c r="E49" s="37">
        <v>1</v>
      </c>
      <c r="F49" s="37" t="s">
        <v>1151</v>
      </c>
      <c r="G49" s="37" t="s">
        <v>1486</v>
      </c>
      <c r="H49" s="2">
        <v>46118</v>
      </c>
      <c r="I49" s="2"/>
      <c r="J49" s="2" t="s">
        <v>1374</v>
      </c>
      <c r="K49" s="2" t="s">
        <v>1711</v>
      </c>
    </row>
    <row r="50" spans="1:11" x14ac:dyDescent="0.25">
      <c r="A50" s="150" t="s">
        <v>1129</v>
      </c>
      <c r="B50" s="121" t="s">
        <v>765</v>
      </c>
      <c r="C50" s="124" t="s">
        <v>11</v>
      </c>
      <c r="D50" s="121">
        <v>902160</v>
      </c>
      <c r="E50" s="121">
        <v>1</v>
      </c>
      <c r="F50" s="121" t="s">
        <v>1151</v>
      </c>
      <c r="G50" s="121" t="s">
        <v>1486</v>
      </c>
      <c r="H50" s="144">
        <v>46118</v>
      </c>
      <c r="I50" s="144"/>
      <c r="J50" s="144" t="s">
        <v>1374</v>
      </c>
      <c r="K50" s="144" t="s">
        <v>1711</v>
      </c>
    </row>
    <row r="51" spans="1:11" x14ac:dyDescent="0.25">
      <c r="A51" s="125" t="s">
        <v>1129</v>
      </c>
      <c r="B51" s="37" t="s">
        <v>765</v>
      </c>
      <c r="C51" s="3" t="s">
        <v>11</v>
      </c>
      <c r="D51" s="37">
        <v>902160</v>
      </c>
      <c r="E51" s="37">
        <v>1</v>
      </c>
      <c r="F51" s="37" t="s">
        <v>1151</v>
      </c>
      <c r="G51" s="37" t="s">
        <v>1486</v>
      </c>
      <c r="H51" s="2">
        <v>46118</v>
      </c>
      <c r="I51" s="2"/>
      <c r="J51" s="2" t="s">
        <v>1374</v>
      </c>
      <c r="K51" s="2" t="s">
        <v>1711</v>
      </c>
    </row>
    <row r="52" spans="1:11" x14ac:dyDescent="0.25">
      <c r="A52" s="121" t="s">
        <v>1718</v>
      </c>
      <c r="B52" s="121" t="s">
        <v>1716</v>
      </c>
      <c r="C52" s="121" t="s">
        <v>11</v>
      </c>
      <c r="D52" s="121">
        <v>6299</v>
      </c>
      <c r="E52" s="121">
        <v>1</v>
      </c>
      <c r="F52" s="121" t="s">
        <v>1144</v>
      </c>
      <c r="G52" s="124" t="s">
        <v>1487</v>
      </c>
      <c r="H52" s="144">
        <v>46118</v>
      </c>
      <c r="I52" s="144"/>
      <c r="J52" s="121" t="s">
        <v>1374</v>
      </c>
      <c r="K52" s="121" t="s">
        <v>1711</v>
      </c>
    </row>
    <row r="53" spans="1:11" x14ac:dyDescent="0.25">
      <c r="A53" s="120" t="s">
        <v>1110</v>
      </c>
      <c r="B53" s="37" t="s">
        <v>477</v>
      </c>
      <c r="C53" s="37" t="s">
        <v>11</v>
      </c>
      <c r="D53" s="120">
        <v>143050</v>
      </c>
      <c r="E53" s="37">
        <v>1</v>
      </c>
      <c r="F53" s="120" t="s">
        <v>1145</v>
      </c>
      <c r="G53" s="37" t="s">
        <v>1487</v>
      </c>
      <c r="H53" s="2">
        <v>46142</v>
      </c>
      <c r="I53" s="2"/>
      <c r="J53" s="37" t="s">
        <v>1374</v>
      </c>
      <c r="K53" s="37" t="s">
        <v>1711</v>
      </c>
    </row>
    <row r="54" spans="1:11" x14ac:dyDescent="0.25">
      <c r="A54" s="121" t="s">
        <v>1110</v>
      </c>
      <c r="B54" s="121" t="s">
        <v>478</v>
      </c>
      <c r="C54" s="121" t="s">
        <v>11</v>
      </c>
      <c r="D54" s="121">
        <v>143096</v>
      </c>
      <c r="E54" s="121">
        <v>1</v>
      </c>
      <c r="F54" s="122" t="s">
        <v>1145</v>
      </c>
      <c r="G54" s="121" t="s">
        <v>1487</v>
      </c>
      <c r="H54" s="144">
        <v>46142</v>
      </c>
      <c r="I54" s="144"/>
      <c r="J54" s="121" t="s">
        <v>1374</v>
      </c>
      <c r="K54" s="121" t="s">
        <v>1711</v>
      </c>
    </row>
    <row r="55" spans="1:11" x14ac:dyDescent="0.25">
      <c r="A55" s="37" t="s">
        <v>1110</v>
      </c>
      <c r="B55" s="37" t="s">
        <v>478</v>
      </c>
      <c r="C55" s="37" t="s">
        <v>11</v>
      </c>
      <c r="D55" s="37">
        <v>143096</v>
      </c>
      <c r="E55" s="37">
        <v>1</v>
      </c>
      <c r="F55" s="120" t="s">
        <v>1145</v>
      </c>
      <c r="G55" s="37" t="s">
        <v>1487</v>
      </c>
      <c r="H55" s="2">
        <v>46142</v>
      </c>
      <c r="I55" s="2"/>
      <c r="J55" s="37" t="s">
        <v>1374</v>
      </c>
      <c r="K55" s="37" t="s">
        <v>1711</v>
      </c>
    </row>
    <row r="56" spans="1:11" x14ac:dyDescent="0.25">
      <c r="A56" s="121" t="s">
        <v>1110</v>
      </c>
      <c r="B56" s="121" t="s">
        <v>478</v>
      </c>
      <c r="C56" s="121" t="s">
        <v>11</v>
      </c>
      <c r="D56" s="121">
        <v>143096</v>
      </c>
      <c r="E56" s="121">
        <v>1</v>
      </c>
      <c r="F56" s="122" t="s">
        <v>1145</v>
      </c>
      <c r="G56" s="121" t="s">
        <v>1487</v>
      </c>
      <c r="H56" s="144">
        <v>46142</v>
      </c>
      <c r="I56" s="144"/>
      <c r="J56" s="121" t="s">
        <v>1374</v>
      </c>
      <c r="K56" s="121" t="s">
        <v>1711</v>
      </c>
    </row>
    <row r="57" spans="1:11" x14ac:dyDescent="0.25">
      <c r="A57" s="37" t="s">
        <v>1110</v>
      </c>
      <c r="B57" s="37" t="s">
        <v>478</v>
      </c>
      <c r="C57" s="37" t="s">
        <v>11</v>
      </c>
      <c r="D57" s="37">
        <v>143096</v>
      </c>
      <c r="E57" s="37">
        <v>1</v>
      </c>
      <c r="F57" s="120" t="s">
        <v>1145</v>
      </c>
      <c r="G57" s="37" t="s">
        <v>1487</v>
      </c>
      <c r="H57" s="2">
        <v>46142</v>
      </c>
      <c r="I57" s="2"/>
      <c r="J57" s="37" t="s">
        <v>1374</v>
      </c>
      <c r="K57" s="37" t="s">
        <v>1711</v>
      </c>
    </row>
    <row r="58" spans="1:11" x14ac:dyDescent="0.25">
      <c r="A58" s="121" t="s">
        <v>1110</v>
      </c>
      <c r="B58" s="121" t="s">
        <v>478</v>
      </c>
      <c r="C58" s="121" t="s">
        <v>11</v>
      </c>
      <c r="D58" s="121">
        <v>143096</v>
      </c>
      <c r="E58" s="121">
        <v>1</v>
      </c>
      <c r="F58" s="122" t="s">
        <v>1145</v>
      </c>
      <c r="G58" s="121" t="s">
        <v>1487</v>
      </c>
      <c r="H58" s="144">
        <v>46142</v>
      </c>
      <c r="I58" s="144"/>
      <c r="J58" s="121" t="s">
        <v>1374</v>
      </c>
      <c r="K58" s="121" t="s">
        <v>1711</v>
      </c>
    </row>
    <row r="59" spans="1:11" x14ac:dyDescent="0.25">
      <c r="A59" s="37" t="s">
        <v>1110</v>
      </c>
      <c r="B59" s="37" t="s">
        <v>478</v>
      </c>
      <c r="C59" s="37" t="s">
        <v>11</v>
      </c>
      <c r="D59" s="37">
        <v>143096</v>
      </c>
      <c r="E59" s="37">
        <v>1</v>
      </c>
      <c r="F59" s="120" t="s">
        <v>1145</v>
      </c>
      <c r="G59" s="37" t="s">
        <v>1487</v>
      </c>
      <c r="H59" s="2">
        <v>46142</v>
      </c>
      <c r="I59" s="2"/>
      <c r="J59" s="37" t="s">
        <v>1374</v>
      </c>
      <c r="K59" s="37" t="s">
        <v>1711</v>
      </c>
    </row>
    <row r="60" spans="1:11" x14ac:dyDescent="0.25">
      <c r="A60" s="121" t="s">
        <v>1110</v>
      </c>
      <c r="B60" s="121" t="s">
        <v>478</v>
      </c>
      <c r="C60" s="121" t="s">
        <v>11</v>
      </c>
      <c r="D60" s="121">
        <v>143096</v>
      </c>
      <c r="E60" s="121">
        <v>1</v>
      </c>
      <c r="F60" s="122" t="s">
        <v>1145</v>
      </c>
      <c r="G60" s="121" t="s">
        <v>1487</v>
      </c>
      <c r="H60" s="144">
        <v>46142</v>
      </c>
      <c r="I60" s="144"/>
      <c r="J60" s="121" t="s">
        <v>1374</v>
      </c>
      <c r="K60" s="121" t="s">
        <v>1711</v>
      </c>
    </row>
    <row r="61" spans="1:11" x14ac:dyDescent="0.25">
      <c r="A61" s="37" t="s">
        <v>1110</v>
      </c>
      <c r="B61" s="37" t="s">
        <v>478</v>
      </c>
      <c r="C61" s="37" t="s">
        <v>11</v>
      </c>
      <c r="D61" s="37">
        <v>143096</v>
      </c>
      <c r="E61" s="37">
        <v>1</v>
      </c>
      <c r="F61" s="120" t="s">
        <v>1145</v>
      </c>
      <c r="G61" s="37" t="s">
        <v>1487</v>
      </c>
      <c r="H61" s="2">
        <v>46142</v>
      </c>
      <c r="I61" s="2"/>
      <c r="J61" s="37" t="s">
        <v>1374</v>
      </c>
      <c r="K61" s="37" t="s">
        <v>1711</v>
      </c>
    </row>
    <row r="62" spans="1:11" x14ac:dyDescent="0.25">
      <c r="A62" s="121" t="s">
        <v>1110</v>
      </c>
      <c r="B62" s="121" t="s">
        <v>354</v>
      </c>
      <c r="C62" s="121" t="s">
        <v>11</v>
      </c>
      <c r="D62" s="121">
        <v>143097</v>
      </c>
      <c r="E62" s="121">
        <v>1</v>
      </c>
      <c r="F62" s="122" t="s">
        <v>1145</v>
      </c>
      <c r="G62" s="121" t="s">
        <v>1487</v>
      </c>
      <c r="H62" s="144">
        <v>46142</v>
      </c>
      <c r="I62" s="144"/>
      <c r="J62" s="121" t="s">
        <v>1374</v>
      </c>
      <c r="K62" s="121" t="s">
        <v>1711</v>
      </c>
    </row>
    <row r="63" spans="1:11" x14ac:dyDescent="0.25">
      <c r="A63" s="37" t="s">
        <v>1110</v>
      </c>
      <c r="B63" s="37" t="s">
        <v>354</v>
      </c>
      <c r="C63" s="37" t="s">
        <v>11</v>
      </c>
      <c r="D63" s="37">
        <v>143097</v>
      </c>
      <c r="E63" s="37">
        <v>1</v>
      </c>
      <c r="F63" s="120" t="s">
        <v>1145</v>
      </c>
      <c r="G63" s="37" t="s">
        <v>1487</v>
      </c>
      <c r="H63" s="2">
        <v>46142</v>
      </c>
      <c r="I63" s="2"/>
      <c r="J63" s="37" t="s">
        <v>1374</v>
      </c>
      <c r="K63" s="37" t="s">
        <v>1711</v>
      </c>
    </row>
    <row r="64" spans="1:11" x14ac:dyDescent="0.25">
      <c r="A64" s="121" t="s">
        <v>1110</v>
      </c>
      <c r="B64" s="121" t="s">
        <v>479</v>
      </c>
      <c r="C64" s="121" t="s">
        <v>11</v>
      </c>
      <c r="D64" s="121">
        <v>143098</v>
      </c>
      <c r="E64" s="121">
        <v>1</v>
      </c>
      <c r="F64" s="122" t="s">
        <v>1145</v>
      </c>
      <c r="G64" s="121" t="s">
        <v>1487</v>
      </c>
      <c r="H64" s="144">
        <v>46142</v>
      </c>
      <c r="I64" s="144"/>
      <c r="J64" s="121" t="s">
        <v>1374</v>
      </c>
      <c r="K64" s="121" t="s">
        <v>1711</v>
      </c>
    </row>
    <row r="65" spans="1:11" x14ac:dyDescent="0.25">
      <c r="A65" s="37" t="s">
        <v>1110</v>
      </c>
      <c r="B65" s="37" t="s">
        <v>479</v>
      </c>
      <c r="C65" s="37" t="s">
        <v>11</v>
      </c>
      <c r="D65" s="37">
        <v>143098</v>
      </c>
      <c r="E65" s="37">
        <v>1</v>
      </c>
      <c r="F65" s="37" t="s">
        <v>1145</v>
      </c>
      <c r="G65" s="37" t="s">
        <v>1487</v>
      </c>
      <c r="H65" s="2">
        <v>46142</v>
      </c>
      <c r="I65" s="2"/>
      <c r="J65" s="37" t="s">
        <v>1374</v>
      </c>
      <c r="K65" s="37" t="s">
        <v>1711</v>
      </c>
    </row>
    <row r="66" spans="1:11" x14ac:dyDescent="0.25">
      <c r="A66" s="121" t="s">
        <v>1116</v>
      </c>
      <c r="B66" s="121" t="s">
        <v>678</v>
      </c>
      <c r="C66" s="121" t="s">
        <v>11</v>
      </c>
      <c r="D66" s="121">
        <v>864010</v>
      </c>
      <c r="E66" s="121">
        <v>1</v>
      </c>
      <c r="F66" s="121" t="s">
        <v>1151</v>
      </c>
      <c r="G66" s="121" t="s">
        <v>1486</v>
      </c>
      <c r="H66" s="144">
        <v>46120</v>
      </c>
      <c r="I66" s="144"/>
      <c r="J66" s="121" t="s">
        <v>1374</v>
      </c>
      <c r="K66" s="121" t="s">
        <v>1711</v>
      </c>
    </row>
    <row r="67" spans="1:11" x14ac:dyDescent="0.25">
      <c r="A67" s="37" t="s">
        <v>1116</v>
      </c>
      <c r="B67" s="37" t="s">
        <v>1228</v>
      </c>
      <c r="C67" s="37" t="s">
        <v>11</v>
      </c>
      <c r="D67" s="37">
        <v>864037</v>
      </c>
      <c r="E67" s="37">
        <v>1</v>
      </c>
      <c r="F67" s="37" t="s">
        <v>1151</v>
      </c>
      <c r="G67" s="37" t="s">
        <v>1486</v>
      </c>
      <c r="H67" s="2">
        <v>46120</v>
      </c>
      <c r="I67" s="2"/>
      <c r="J67" s="37" t="s">
        <v>1374</v>
      </c>
      <c r="K67" s="37" t="s">
        <v>1711</v>
      </c>
    </row>
    <row r="68" spans="1:11" x14ac:dyDescent="0.25">
      <c r="A68" s="121" t="s">
        <v>1124</v>
      </c>
      <c r="B68" s="121" t="s">
        <v>753</v>
      </c>
      <c r="C68" s="121" t="s">
        <v>11</v>
      </c>
      <c r="D68" s="121">
        <v>6731</v>
      </c>
      <c r="E68" s="121">
        <v>1</v>
      </c>
      <c r="F68" s="121" t="s">
        <v>1144</v>
      </c>
      <c r="G68" s="121" t="s">
        <v>1487</v>
      </c>
      <c r="H68" s="144">
        <v>46142</v>
      </c>
      <c r="I68" s="147">
        <v>46172</v>
      </c>
      <c r="J68" s="121" t="s">
        <v>1374</v>
      </c>
      <c r="K68" s="121" t="s">
        <v>2098</v>
      </c>
    </row>
    <row r="69" spans="1:11" x14ac:dyDescent="0.25">
      <c r="A69" s="121" t="s">
        <v>1109</v>
      </c>
      <c r="B69" s="121" t="s">
        <v>293</v>
      </c>
      <c r="C69" s="124" t="s">
        <v>11</v>
      </c>
      <c r="D69" s="121" t="s">
        <v>2073</v>
      </c>
      <c r="E69" s="121">
        <v>1</v>
      </c>
      <c r="F69" s="121" t="s">
        <v>1151</v>
      </c>
      <c r="G69" s="124" t="s">
        <v>1486</v>
      </c>
      <c r="H69" s="144">
        <v>46136</v>
      </c>
      <c r="I69" s="144"/>
      <c r="J69" s="121" t="s">
        <v>1374</v>
      </c>
      <c r="K69" s="121" t="s">
        <v>1711</v>
      </c>
    </row>
  </sheetData>
  <autoFilter ref="A1:K69" xr:uid="{7D401829-26E0-4E9C-BC5B-8F29159A3C30}"/>
  <mergeCells count="1">
    <mergeCell ref="M1:Q1"/>
  </mergeCells>
  <phoneticPr fontId="23" type="noConversion"/>
  <conditionalFormatting sqref="M1 K1:K69">
    <cfRule type="cellIs" dxfId="63" priority="1" operator="equal">
      <formula>"Finalizado"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3D05-D1D1-460D-930E-92AA49488BA9}">
  <sheetPr codeName="Planilha25"/>
  <dimension ref="A4:O146"/>
  <sheetViews>
    <sheetView topLeftCell="A90" workbookViewId="0">
      <selection activeCell="T9" sqref="T9"/>
    </sheetView>
  </sheetViews>
  <sheetFormatPr defaultRowHeight="15" x14ac:dyDescent="0.25"/>
  <cols>
    <col min="1" max="1" width="5.85546875" bestFit="1" customWidth="1"/>
    <col min="2" max="2" width="5.140625" bestFit="1" customWidth="1"/>
    <col min="3" max="3" width="4.85546875" bestFit="1" customWidth="1"/>
    <col min="4" max="4" width="38.5703125" bestFit="1" customWidth="1"/>
    <col min="5" max="5" width="61.85546875" bestFit="1" customWidth="1"/>
    <col min="6" max="6" width="3.42578125" bestFit="1" customWidth="1"/>
    <col min="7" max="7" width="9.85546875" bestFit="1" customWidth="1"/>
    <col min="8" max="8" width="7.28515625" bestFit="1" customWidth="1"/>
    <col min="9" max="9" width="15.28515625" bestFit="1" customWidth="1"/>
    <col min="10" max="10" width="7.28515625" bestFit="1" customWidth="1"/>
    <col min="11" max="11" width="10" bestFit="1" customWidth="1"/>
    <col min="12" max="12" width="11" bestFit="1" customWidth="1"/>
    <col min="13" max="13" width="10.140625" bestFit="1" customWidth="1"/>
    <col min="14" max="14" width="4.28515625" bestFit="1" customWidth="1"/>
    <col min="15" max="15" width="5.140625" bestFit="1" customWidth="1"/>
    <col min="16" max="16" width="11.28515625" bestFit="1" customWidth="1"/>
    <col min="17" max="17" width="9.42578125" bestFit="1" customWidth="1"/>
    <col min="18" max="18" width="4.28515625" bestFit="1" customWidth="1"/>
    <col min="19" max="19" width="4.7109375" bestFit="1" customWidth="1"/>
    <col min="20" max="20" width="16.7109375" bestFit="1" customWidth="1"/>
  </cols>
  <sheetData>
    <row r="4" spans="1:15" ht="26.25" customHeight="1" x14ac:dyDescent="0.25">
      <c r="A4" s="108" t="s">
        <v>0</v>
      </c>
      <c r="B4" s="109" t="s">
        <v>200</v>
      </c>
      <c r="C4" s="109" t="s">
        <v>850</v>
      </c>
      <c r="D4" s="109" t="s">
        <v>215</v>
      </c>
      <c r="E4" s="109" t="s">
        <v>853</v>
      </c>
      <c r="F4" s="109" t="s">
        <v>201</v>
      </c>
      <c r="G4" s="109" t="s">
        <v>856</v>
      </c>
      <c r="H4" s="109" t="s">
        <v>854</v>
      </c>
      <c r="I4" s="109" t="s">
        <v>1485</v>
      </c>
      <c r="J4" s="109" t="s">
        <v>863</v>
      </c>
      <c r="K4" s="109" t="s">
        <v>1686</v>
      </c>
      <c r="L4" s="109" t="s">
        <v>857</v>
      </c>
      <c r="M4" s="109" t="s">
        <v>858</v>
      </c>
      <c r="N4" s="110" t="s">
        <v>1319</v>
      </c>
      <c r="O4" s="113" t="s">
        <v>1320</v>
      </c>
    </row>
    <row r="5" spans="1:15" x14ac:dyDescent="0.25">
      <c r="A5" s="111" t="s">
        <v>9</v>
      </c>
      <c r="B5" s="111">
        <v>2079</v>
      </c>
      <c r="C5" s="111">
        <v>1</v>
      </c>
      <c r="D5" s="111" t="s">
        <v>1114</v>
      </c>
      <c r="E5" s="111" t="s">
        <v>755</v>
      </c>
      <c r="F5" s="111" t="s">
        <v>11</v>
      </c>
      <c r="G5" s="111">
        <v>6733</v>
      </c>
      <c r="H5" s="111">
        <v>1</v>
      </c>
      <c r="I5" s="111" t="s">
        <v>1487</v>
      </c>
      <c r="J5" s="111" t="s">
        <v>1806</v>
      </c>
      <c r="K5" s="111" t="s">
        <v>158</v>
      </c>
      <c r="L5" s="112">
        <v>46086</v>
      </c>
      <c r="M5" s="112">
        <v>46087</v>
      </c>
      <c r="N5" s="111" t="s">
        <v>1373</v>
      </c>
      <c r="O5" s="111">
        <v>2026</v>
      </c>
    </row>
    <row r="6" spans="1:15" x14ac:dyDescent="0.25">
      <c r="A6" s="111" t="s">
        <v>9</v>
      </c>
      <c r="B6" s="111">
        <v>2078</v>
      </c>
      <c r="C6" s="111">
        <v>1</v>
      </c>
      <c r="D6" s="111" t="s">
        <v>204</v>
      </c>
      <c r="E6" s="111" t="s">
        <v>757</v>
      </c>
      <c r="F6" s="111" t="s">
        <v>11</v>
      </c>
      <c r="G6" s="111">
        <v>6734</v>
      </c>
      <c r="H6" s="111">
        <v>1</v>
      </c>
      <c r="I6" s="111" t="s">
        <v>1487</v>
      </c>
      <c r="J6" s="111">
        <v>134</v>
      </c>
      <c r="K6" s="111" t="s">
        <v>158</v>
      </c>
      <c r="L6" s="112">
        <v>46086</v>
      </c>
      <c r="M6" s="112">
        <v>46087</v>
      </c>
      <c r="N6" s="111" t="s">
        <v>1373</v>
      </c>
      <c r="O6" s="111">
        <v>2026</v>
      </c>
    </row>
    <row r="7" spans="1:15" x14ac:dyDescent="0.25">
      <c r="A7" s="111" t="s">
        <v>9</v>
      </c>
      <c r="B7" s="111">
        <v>2078</v>
      </c>
      <c r="C7" s="111">
        <v>2</v>
      </c>
      <c r="D7" s="111" t="s">
        <v>204</v>
      </c>
      <c r="E7" s="111" t="s">
        <v>758</v>
      </c>
      <c r="F7" s="111" t="s">
        <v>11</v>
      </c>
      <c r="G7" s="111">
        <v>6735</v>
      </c>
      <c r="H7" s="111">
        <v>1</v>
      </c>
      <c r="I7" s="111" t="s">
        <v>1487</v>
      </c>
      <c r="J7" s="111">
        <v>200</v>
      </c>
      <c r="K7" s="111" t="s">
        <v>158</v>
      </c>
      <c r="L7" s="112">
        <v>46086</v>
      </c>
      <c r="M7" s="112">
        <v>46086</v>
      </c>
      <c r="N7" s="111" t="s">
        <v>1373</v>
      </c>
      <c r="O7" s="111">
        <v>2026</v>
      </c>
    </row>
    <row r="8" spans="1:15" x14ac:dyDescent="0.25">
      <c r="A8" s="111" t="s">
        <v>9</v>
      </c>
      <c r="B8" s="111">
        <v>2078</v>
      </c>
      <c r="C8" s="111">
        <v>3</v>
      </c>
      <c r="D8" s="111" t="s">
        <v>204</v>
      </c>
      <c r="E8" s="111" t="s">
        <v>758</v>
      </c>
      <c r="F8" s="111" t="s">
        <v>11</v>
      </c>
      <c r="G8" s="111">
        <v>6736</v>
      </c>
      <c r="H8" s="111">
        <v>1</v>
      </c>
      <c r="I8" s="111" t="s">
        <v>1487</v>
      </c>
      <c r="J8" s="111">
        <v>199</v>
      </c>
      <c r="K8" s="111" t="s">
        <v>158</v>
      </c>
      <c r="L8" s="112">
        <v>46086</v>
      </c>
      <c r="M8" s="112">
        <v>46086</v>
      </c>
      <c r="N8" s="111" t="s">
        <v>1373</v>
      </c>
      <c r="O8" s="111">
        <v>2026</v>
      </c>
    </row>
    <row r="9" spans="1:15" x14ac:dyDescent="0.25">
      <c r="A9" s="111" t="s">
        <v>9</v>
      </c>
      <c r="B9" s="111">
        <v>2078</v>
      </c>
      <c r="C9" s="111">
        <v>4</v>
      </c>
      <c r="D9" s="111" t="s">
        <v>204</v>
      </c>
      <c r="E9" s="111" t="s">
        <v>758</v>
      </c>
      <c r="F9" s="111" t="s">
        <v>11</v>
      </c>
      <c r="G9" s="111">
        <v>6737</v>
      </c>
      <c r="H9" s="111">
        <v>1</v>
      </c>
      <c r="I9" s="111" t="s">
        <v>1487</v>
      </c>
      <c r="J9" s="111">
        <v>173</v>
      </c>
      <c r="K9" s="111" t="s">
        <v>158</v>
      </c>
      <c r="L9" s="112">
        <v>46086</v>
      </c>
      <c r="M9" s="112">
        <v>46086</v>
      </c>
      <c r="N9" s="111" t="s">
        <v>1373</v>
      </c>
      <c r="O9" s="111">
        <v>2026</v>
      </c>
    </row>
    <row r="10" spans="1:15" x14ac:dyDescent="0.25">
      <c r="A10" s="111" t="s">
        <v>9</v>
      </c>
      <c r="B10" s="111">
        <v>2078</v>
      </c>
      <c r="C10" s="111">
        <v>5</v>
      </c>
      <c r="D10" s="111" t="s">
        <v>204</v>
      </c>
      <c r="E10" s="111" t="s">
        <v>758</v>
      </c>
      <c r="F10" s="111" t="s">
        <v>11</v>
      </c>
      <c r="G10" s="111">
        <v>6738</v>
      </c>
      <c r="H10" s="111">
        <v>1</v>
      </c>
      <c r="I10" s="111" t="s">
        <v>1487</v>
      </c>
      <c r="J10" s="111" t="s">
        <v>1807</v>
      </c>
      <c r="K10" s="111" t="s">
        <v>158</v>
      </c>
      <c r="L10" s="112">
        <v>46086</v>
      </c>
      <c r="M10" s="112">
        <v>46086</v>
      </c>
      <c r="N10" s="111" t="s">
        <v>1373</v>
      </c>
      <c r="O10" s="111">
        <v>2026</v>
      </c>
    </row>
    <row r="11" spans="1:15" x14ac:dyDescent="0.25">
      <c r="A11" s="111" t="s">
        <v>9</v>
      </c>
      <c r="B11" s="111">
        <v>2078</v>
      </c>
      <c r="C11" s="111">
        <v>6</v>
      </c>
      <c r="D11" s="111" t="s">
        <v>204</v>
      </c>
      <c r="E11" s="111" t="s">
        <v>758</v>
      </c>
      <c r="F11" s="111" t="s">
        <v>11</v>
      </c>
      <c r="G11" s="111">
        <v>6739</v>
      </c>
      <c r="H11" s="111">
        <v>1</v>
      </c>
      <c r="I11" s="111" t="s">
        <v>1487</v>
      </c>
      <c r="J11" s="111" t="s">
        <v>1796</v>
      </c>
      <c r="K11" s="111" t="s">
        <v>158</v>
      </c>
      <c r="L11" s="112">
        <v>46086</v>
      </c>
      <c r="M11" s="112">
        <v>46086</v>
      </c>
      <c r="N11" s="111" t="s">
        <v>1373</v>
      </c>
      <c r="O11" s="111">
        <v>2026</v>
      </c>
    </row>
    <row r="12" spans="1:15" x14ac:dyDescent="0.25">
      <c r="A12" s="111" t="s">
        <v>9</v>
      </c>
      <c r="B12" s="111">
        <v>2078</v>
      </c>
      <c r="C12" s="111">
        <v>7</v>
      </c>
      <c r="D12" s="111" t="s">
        <v>204</v>
      </c>
      <c r="E12" s="111" t="s">
        <v>759</v>
      </c>
      <c r="F12" s="111" t="s">
        <v>11</v>
      </c>
      <c r="G12" s="111">
        <v>6740</v>
      </c>
      <c r="H12" s="111">
        <v>1</v>
      </c>
      <c r="I12" s="111" t="s">
        <v>1487</v>
      </c>
      <c r="J12" s="111">
        <v>201</v>
      </c>
      <c r="K12" s="111" t="s">
        <v>158</v>
      </c>
      <c r="L12" s="112">
        <v>46086</v>
      </c>
      <c r="M12" s="112">
        <v>46086</v>
      </c>
      <c r="N12" s="111" t="s">
        <v>1373</v>
      </c>
      <c r="O12" s="111">
        <v>2026</v>
      </c>
    </row>
    <row r="13" spans="1:15" x14ac:dyDescent="0.25">
      <c r="A13" s="111" t="s">
        <v>9</v>
      </c>
      <c r="B13" s="111">
        <v>2078</v>
      </c>
      <c r="C13" s="111">
        <v>8</v>
      </c>
      <c r="D13" s="111" t="s">
        <v>204</v>
      </c>
      <c r="E13" s="111" t="s">
        <v>758</v>
      </c>
      <c r="F13" s="111" t="s">
        <v>11</v>
      </c>
      <c r="G13" s="111">
        <v>6741</v>
      </c>
      <c r="H13" s="111">
        <v>1</v>
      </c>
      <c r="I13" s="111" t="s">
        <v>1487</v>
      </c>
      <c r="J13" s="111">
        <v>123</v>
      </c>
      <c r="K13" s="111" t="s">
        <v>158</v>
      </c>
      <c r="L13" s="112">
        <v>46086</v>
      </c>
      <c r="M13" s="112">
        <v>46086</v>
      </c>
      <c r="N13" s="111" t="s">
        <v>1373</v>
      </c>
      <c r="O13" s="111">
        <v>2026</v>
      </c>
    </row>
    <row r="14" spans="1:15" x14ac:dyDescent="0.25">
      <c r="A14" s="111" t="s">
        <v>9</v>
      </c>
      <c r="B14" s="111">
        <v>2011</v>
      </c>
      <c r="C14" s="111">
        <v>1</v>
      </c>
      <c r="D14" s="111" t="s">
        <v>483</v>
      </c>
      <c r="E14" s="111" t="s">
        <v>682</v>
      </c>
      <c r="F14" s="111" t="s">
        <v>11</v>
      </c>
      <c r="G14" s="111">
        <v>6692</v>
      </c>
      <c r="H14" s="111">
        <v>1</v>
      </c>
      <c r="I14" s="111" t="s">
        <v>1487</v>
      </c>
      <c r="J14" s="111"/>
      <c r="K14" s="111" t="s">
        <v>158</v>
      </c>
      <c r="L14" s="112">
        <v>46095</v>
      </c>
      <c r="M14" s="112">
        <v>46095</v>
      </c>
      <c r="N14" s="111" t="s">
        <v>1373</v>
      </c>
      <c r="O14" s="111">
        <v>2026</v>
      </c>
    </row>
    <row r="15" spans="1:15" x14ac:dyDescent="0.25">
      <c r="A15" s="111" t="s">
        <v>9</v>
      </c>
      <c r="B15" s="111">
        <v>2011</v>
      </c>
      <c r="C15" s="111">
        <v>2</v>
      </c>
      <c r="D15" s="111" t="s">
        <v>483</v>
      </c>
      <c r="E15" s="111" t="s">
        <v>682</v>
      </c>
      <c r="F15" s="111" t="s">
        <v>11</v>
      </c>
      <c r="G15" s="111">
        <v>6693</v>
      </c>
      <c r="H15" s="111">
        <v>1</v>
      </c>
      <c r="I15" s="111" t="s">
        <v>1487</v>
      </c>
      <c r="J15" s="111"/>
      <c r="K15" s="111" t="s">
        <v>158</v>
      </c>
      <c r="L15" s="112">
        <v>46095</v>
      </c>
      <c r="M15" s="112">
        <v>46095</v>
      </c>
      <c r="N15" s="111" t="s">
        <v>1373</v>
      </c>
      <c r="O15" s="111">
        <v>2026</v>
      </c>
    </row>
    <row r="16" spans="1:15" x14ac:dyDescent="0.25">
      <c r="A16" s="111" t="s">
        <v>9</v>
      </c>
      <c r="B16" s="111">
        <v>2011</v>
      </c>
      <c r="C16" s="111">
        <v>3</v>
      </c>
      <c r="D16" s="111" t="s">
        <v>483</v>
      </c>
      <c r="E16" s="111" t="s">
        <v>683</v>
      </c>
      <c r="F16" s="111" t="s">
        <v>11</v>
      </c>
      <c r="G16" s="111">
        <v>6694</v>
      </c>
      <c r="H16" s="111">
        <v>1</v>
      </c>
      <c r="I16" s="111" t="s">
        <v>1487</v>
      </c>
      <c r="J16" s="111"/>
      <c r="K16" s="111" t="s">
        <v>158</v>
      </c>
      <c r="L16" s="112">
        <v>46095</v>
      </c>
      <c r="M16" s="112">
        <v>46095</v>
      </c>
      <c r="N16" s="111" t="s">
        <v>1373</v>
      </c>
      <c r="O16" s="111">
        <v>2026</v>
      </c>
    </row>
    <row r="17" spans="1:15" x14ac:dyDescent="0.25">
      <c r="A17" s="111" t="s">
        <v>9</v>
      </c>
      <c r="B17" s="111">
        <v>2011</v>
      </c>
      <c r="C17" s="111">
        <v>4</v>
      </c>
      <c r="D17" s="111" t="s">
        <v>483</v>
      </c>
      <c r="E17" s="111" t="s">
        <v>684</v>
      </c>
      <c r="F17" s="111" t="s">
        <v>11</v>
      </c>
      <c r="G17" s="111">
        <v>6695</v>
      </c>
      <c r="H17" s="111">
        <v>1</v>
      </c>
      <c r="I17" s="111" t="s">
        <v>1487</v>
      </c>
      <c r="J17" s="111"/>
      <c r="K17" s="111" t="s">
        <v>158</v>
      </c>
      <c r="L17" s="112">
        <v>46095</v>
      </c>
      <c r="M17" s="112">
        <v>46095</v>
      </c>
      <c r="N17" s="111" t="s">
        <v>1373</v>
      </c>
      <c r="O17" s="111">
        <v>2026</v>
      </c>
    </row>
    <row r="18" spans="1:15" x14ac:dyDescent="0.25">
      <c r="A18" s="111" t="s">
        <v>9</v>
      </c>
      <c r="B18" s="111">
        <v>2011</v>
      </c>
      <c r="C18" s="111">
        <v>5</v>
      </c>
      <c r="D18" s="111" t="s">
        <v>483</v>
      </c>
      <c r="E18" s="111" t="s">
        <v>685</v>
      </c>
      <c r="F18" s="111" t="s">
        <v>11</v>
      </c>
      <c r="G18" s="111">
        <v>6696</v>
      </c>
      <c r="H18" s="111">
        <v>1</v>
      </c>
      <c r="I18" s="111" t="s">
        <v>1487</v>
      </c>
      <c r="J18" s="111"/>
      <c r="K18" s="111" t="s">
        <v>158</v>
      </c>
      <c r="L18" s="112">
        <v>46095</v>
      </c>
      <c r="M18" s="112">
        <v>46095</v>
      </c>
      <c r="N18" s="111" t="s">
        <v>1373</v>
      </c>
      <c r="O18" s="111">
        <v>2026</v>
      </c>
    </row>
    <row r="19" spans="1:15" x14ac:dyDescent="0.25">
      <c r="A19" s="111" t="s">
        <v>9</v>
      </c>
      <c r="B19" s="111">
        <v>2011</v>
      </c>
      <c r="C19" s="111">
        <v>6</v>
      </c>
      <c r="D19" s="111" t="s">
        <v>483</v>
      </c>
      <c r="E19" s="111" t="s">
        <v>686</v>
      </c>
      <c r="F19" s="111" t="s">
        <v>11</v>
      </c>
      <c r="G19" s="111">
        <v>6697</v>
      </c>
      <c r="H19" s="111">
        <v>1</v>
      </c>
      <c r="I19" s="111" t="s">
        <v>1487</v>
      </c>
      <c r="J19" s="111"/>
      <c r="K19" s="111" t="s">
        <v>158</v>
      </c>
      <c r="L19" s="112">
        <v>46095</v>
      </c>
      <c r="M19" s="112">
        <v>46095</v>
      </c>
      <c r="N19" s="111" t="s">
        <v>1373</v>
      </c>
      <c r="O19" s="111">
        <v>2026</v>
      </c>
    </row>
    <row r="20" spans="1:15" x14ac:dyDescent="0.25">
      <c r="A20" s="111" t="s">
        <v>9</v>
      </c>
      <c r="B20" s="111">
        <v>2080</v>
      </c>
      <c r="C20" s="111">
        <v>1</v>
      </c>
      <c r="D20" s="111" t="s">
        <v>1121</v>
      </c>
      <c r="E20" s="111" t="s">
        <v>739</v>
      </c>
      <c r="F20" s="111" t="s">
        <v>11</v>
      </c>
      <c r="G20" s="111">
        <v>6725</v>
      </c>
      <c r="H20" s="111">
        <v>1</v>
      </c>
      <c r="I20" s="111" t="s">
        <v>1487</v>
      </c>
      <c r="J20" s="111">
        <v>44</v>
      </c>
      <c r="K20" s="111" t="s">
        <v>158</v>
      </c>
      <c r="L20" s="112">
        <v>46101</v>
      </c>
      <c r="M20" s="112">
        <v>46101</v>
      </c>
      <c r="N20" s="111" t="s">
        <v>1373</v>
      </c>
      <c r="O20" s="111">
        <v>2026</v>
      </c>
    </row>
    <row r="21" spans="1:15" x14ac:dyDescent="0.25">
      <c r="A21" s="111" t="s">
        <v>9</v>
      </c>
      <c r="B21" s="111">
        <v>2080</v>
      </c>
      <c r="C21" s="111">
        <v>2</v>
      </c>
      <c r="D21" s="111" t="s">
        <v>1121</v>
      </c>
      <c r="E21" s="111" t="s">
        <v>739</v>
      </c>
      <c r="F21" s="111" t="s">
        <v>11</v>
      </c>
      <c r="G21" s="111">
        <v>6726</v>
      </c>
      <c r="H21" s="111">
        <v>1</v>
      </c>
      <c r="I21" s="111" t="s">
        <v>1487</v>
      </c>
      <c r="J21" s="111">
        <v>33</v>
      </c>
      <c r="K21" s="111" t="s">
        <v>158</v>
      </c>
      <c r="L21" s="112">
        <v>46101</v>
      </c>
      <c r="M21" s="112">
        <v>46101</v>
      </c>
      <c r="N21" s="111" t="s">
        <v>1373</v>
      </c>
      <c r="O21" s="111">
        <v>2026</v>
      </c>
    </row>
    <row r="22" spans="1:15" x14ac:dyDescent="0.25">
      <c r="A22" s="111" t="s">
        <v>9</v>
      </c>
      <c r="B22" s="111">
        <v>2081</v>
      </c>
      <c r="C22" s="111">
        <v>1</v>
      </c>
      <c r="D22" s="111" t="s">
        <v>205</v>
      </c>
      <c r="E22" s="111" t="s">
        <v>742</v>
      </c>
      <c r="F22" s="111" t="s">
        <v>11</v>
      </c>
      <c r="G22" s="111">
        <v>6729</v>
      </c>
      <c r="H22" s="111">
        <v>1</v>
      </c>
      <c r="I22" s="111" t="s">
        <v>1487</v>
      </c>
      <c r="J22" s="111" t="s">
        <v>1797</v>
      </c>
      <c r="K22" s="111" t="s">
        <v>158</v>
      </c>
      <c r="L22" s="112">
        <v>46101</v>
      </c>
      <c r="M22" s="112">
        <v>46101</v>
      </c>
      <c r="N22" s="111" t="s">
        <v>1373</v>
      </c>
      <c r="O22" s="111">
        <v>2026</v>
      </c>
    </row>
    <row r="23" spans="1:15" x14ac:dyDescent="0.25">
      <c r="A23" s="111" t="s">
        <v>9</v>
      </c>
      <c r="B23" s="111">
        <v>2082</v>
      </c>
      <c r="C23" s="111">
        <v>1</v>
      </c>
      <c r="D23" s="111" t="s">
        <v>1122</v>
      </c>
      <c r="E23" s="111" t="s">
        <v>743</v>
      </c>
      <c r="F23" s="111" t="s">
        <v>11</v>
      </c>
      <c r="G23" s="111">
        <v>6767</v>
      </c>
      <c r="H23" s="111">
        <v>1</v>
      </c>
      <c r="I23" s="111" t="s">
        <v>1487</v>
      </c>
      <c r="J23" s="111" t="s">
        <v>1800</v>
      </c>
      <c r="K23" s="111" t="s">
        <v>158</v>
      </c>
      <c r="L23" s="112">
        <v>46101</v>
      </c>
      <c r="M23" s="112">
        <v>46101</v>
      </c>
      <c r="N23" s="111" t="s">
        <v>1373</v>
      </c>
      <c r="O23" s="111">
        <v>2026</v>
      </c>
    </row>
    <row r="24" spans="1:15" x14ac:dyDescent="0.25">
      <c r="A24" s="111" t="s">
        <v>9</v>
      </c>
      <c r="B24" s="111">
        <v>2082</v>
      </c>
      <c r="C24" s="111">
        <v>2</v>
      </c>
      <c r="D24" s="111" t="s">
        <v>1122</v>
      </c>
      <c r="E24" s="111" t="s">
        <v>744</v>
      </c>
      <c r="F24" s="111" t="s">
        <v>11</v>
      </c>
      <c r="G24" s="111">
        <v>6768</v>
      </c>
      <c r="H24" s="111">
        <v>1</v>
      </c>
      <c r="I24" s="111" t="s">
        <v>1487</v>
      </c>
      <c r="J24" s="111" t="s">
        <v>1801</v>
      </c>
      <c r="K24" s="111" t="s">
        <v>158</v>
      </c>
      <c r="L24" s="112">
        <v>46101</v>
      </c>
      <c r="M24" s="112">
        <v>46101</v>
      </c>
      <c r="N24" s="111" t="s">
        <v>1373</v>
      </c>
      <c r="O24" s="111">
        <v>2026</v>
      </c>
    </row>
    <row r="25" spans="1:15" x14ac:dyDescent="0.25">
      <c r="A25" s="111" t="s">
        <v>9</v>
      </c>
      <c r="B25" s="111">
        <v>2083</v>
      </c>
      <c r="C25" s="111">
        <v>1</v>
      </c>
      <c r="D25" s="111" t="s">
        <v>1123</v>
      </c>
      <c r="E25" s="111" t="s">
        <v>752</v>
      </c>
      <c r="F25" s="111" t="s">
        <v>11</v>
      </c>
      <c r="G25" s="111">
        <v>6730</v>
      </c>
      <c r="H25" s="111">
        <v>1</v>
      </c>
      <c r="I25" s="111" t="s">
        <v>1487</v>
      </c>
      <c r="J25" s="111" t="s">
        <v>1799</v>
      </c>
      <c r="K25" s="111" t="s">
        <v>158</v>
      </c>
      <c r="L25" s="112">
        <v>46101</v>
      </c>
      <c r="M25" s="112">
        <v>46101</v>
      </c>
      <c r="N25" s="111" t="s">
        <v>1373</v>
      </c>
      <c r="O25" s="111">
        <v>2026</v>
      </c>
    </row>
    <row r="26" spans="1:15" x14ac:dyDescent="0.25">
      <c r="A26" s="111" t="s">
        <v>9</v>
      </c>
      <c r="B26" s="111">
        <v>2087</v>
      </c>
      <c r="C26" s="111">
        <v>1</v>
      </c>
      <c r="D26" s="111" t="s">
        <v>1124</v>
      </c>
      <c r="E26" s="111" t="s">
        <v>754</v>
      </c>
      <c r="F26" s="111" t="s">
        <v>11</v>
      </c>
      <c r="G26" s="111">
        <v>6732</v>
      </c>
      <c r="H26" s="111">
        <v>1</v>
      </c>
      <c r="I26" s="111" t="s">
        <v>1487</v>
      </c>
      <c r="J26" s="111">
        <v>62</v>
      </c>
      <c r="K26" s="111" t="s">
        <v>158</v>
      </c>
      <c r="L26" s="112">
        <v>46101</v>
      </c>
      <c r="M26" s="112">
        <v>46101</v>
      </c>
      <c r="N26" s="111" t="s">
        <v>1373</v>
      </c>
      <c r="O26" s="111">
        <v>2026</v>
      </c>
    </row>
    <row r="27" spans="1:15" x14ac:dyDescent="0.25">
      <c r="A27" s="111" t="s">
        <v>9</v>
      </c>
      <c r="B27" s="111">
        <v>2088</v>
      </c>
      <c r="C27" s="111">
        <v>1</v>
      </c>
      <c r="D27" s="111" t="s">
        <v>206</v>
      </c>
      <c r="E27" s="111" t="s">
        <v>768</v>
      </c>
      <c r="F27" s="111" t="s">
        <v>11</v>
      </c>
      <c r="G27" s="111">
        <v>6772</v>
      </c>
      <c r="H27" s="111">
        <v>1</v>
      </c>
      <c r="I27" s="111" t="s">
        <v>1487</v>
      </c>
      <c r="J27" s="111" t="s">
        <v>1798</v>
      </c>
      <c r="K27" s="111" t="s">
        <v>158</v>
      </c>
      <c r="L27" s="112">
        <v>46101</v>
      </c>
      <c r="M27" s="112">
        <v>46101</v>
      </c>
      <c r="N27" s="111" t="s">
        <v>1373</v>
      </c>
      <c r="O27" s="111">
        <v>2026</v>
      </c>
    </row>
    <row r="28" spans="1:15" x14ac:dyDescent="0.25">
      <c r="A28" s="111" t="s">
        <v>9</v>
      </c>
      <c r="B28" s="111">
        <v>2088</v>
      </c>
      <c r="C28" s="111">
        <v>2</v>
      </c>
      <c r="D28" s="111" t="s">
        <v>206</v>
      </c>
      <c r="E28" s="111" t="s">
        <v>769</v>
      </c>
      <c r="F28" s="111" t="s">
        <v>11</v>
      </c>
      <c r="G28" s="111">
        <v>6773</v>
      </c>
      <c r="H28" s="111">
        <v>1</v>
      </c>
      <c r="I28" s="111" t="s">
        <v>1487</v>
      </c>
      <c r="J28" s="111"/>
      <c r="K28" s="111" t="s">
        <v>158</v>
      </c>
      <c r="L28" s="112">
        <v>46101</v>
      </c>
      <c r="M28" s="112">
        <v>46101</v>
      </c>
      <c r="N28" s="111" t="s">
        <v>1373</v>
      </c>
      <c r="O28" s="111">
        <v>2026</v>
      </c>
    </row>
    <row r="29" spans="1:15" x14ac:dyDescent="0.25">
      <c r="A29" s="111" t="s">
        <v>9</v>
      </c>
      <c r="B29" s="111">
        <v>2088</v>
      </c>
      <c r="C29" s="111">
        <v>3</v>
      </c>
      <c r="D29" s="111" t="s">
        <v>206</v>
      </c>
      <c r="E29" s="111" t="s">
        <v>770</v>
      </c>
      <c r="F29" s="111" t="s">
        <v>11</v>
      </c>
      <c r="G29" s="111">
        <v>6774</v>
      </c>
      <c r="H29" s="111">
        <v>1</v>
      </c>
      <c r="I29" s="111" t="s">
        <v>1487</v>
      </c>
      <c r="J29" s="111">
        <v>62</v>
      </c>
      <c r="K29" s="111" t="s">
        <v>158</v>
      </c>
      <c r="L29" s="112">
        <v>46101</v>
      </c>
      <c r="M29" s="112">
        <v>46101</v>
      </c>
      <c r="N29" s="111" t="s">
        <v>1373</v>
      </c>
      <c r="O29" s="111">
        <v>2026</v>
      </c>
    </row>
    <row r="30" spans="1:15" x14ac:dyDescent="0.25">
      <c r="A30" s="111" t="s">
        <v>9</v>
      </c>
      <c r="B30" s="111">
        <v>1971</v>
      </c>
      <c r="C30" s="111">
        <v>2</v>
      </c>
      <c r="D30" s="111" t="s">
        <v>1113</v>
      </c>
      <c r="E30" s="111" t="s">
        <v>649</v>
      </c>
      <c r="F30" s="111" t="s">
        <v>11</v>
      </c>
      <c r="G30" s="111">
        <v>6676</v>
      </c>
      <c r="H30" s="111">
        <v>1</v>
      </c>
      <c r="I30" s="111" t="s">
        <v>1487</v>
      </c>
      <c r="J30" s="111"/>
      <c r="K30" s="111" t="s">
        <v>158</v>
      </c>
      <c r="L30" s="112">
        <v>46101</v>
      </c>
      <c r="M30" s="112">
        <v>46101</v>
      </c>
      <c r="N30" s="111" t="s">
        <v>1373</v>
      </c>
      <c r="O30" s="111">
        <v>2026</v>
      </c>
    </row>
    <row r="31" spans="1:15" x14ac:dyDescent="0.25">
      <c r="A31" s="111" t="s">
        <v>9</v>
      </c>
      <c r="B31" s="111">
        <v>1971</v>
      </c>
      <c r="C31" s="111">
        <v>1</v>
      </c>
      <c r="D31" s="111" t="s">
        <v>1113</v>
      </c>
      <c r="E31" s="111" t="s">
        <v>648</v>
      </c>
      <c r="F31" s="111" t="s">
        <v>11</v>
      </c>
      <c r="G31" s="111">
        <v>6673</v>
      </c>
      <c r="H31" s="111">
        <v>1</v>
      </c>
      <c r="I31" s="111" t="s">
        <v>1487</v>
      </c>
      <c r="J31" s="111"/>
      <c r="K31" s="111" t="s">
        <v>158</v>
      </c>
      <c r="L31" s="112">
        <v>46101</v>
      </c>
      <c r="M31" s="112">
        <v>46101</v>
      </c>
      <c r="N31" s="111" t="s">
        <v>1373</v>
      </c>
      <c r="O31" s="111">
        <v>2026</v>
      </c>
    </row>
    <row r="32" spans="1:15" x14ac:dyDescent="0.25">
      <c r="A32" s="111" t="s">
        <v>9</v>
      </c>
      <c r="B32" s="111">
        <v>2081</v>
      </c>
      <c r="C32" s="111">
        <v>2</v>
      </c>
      <c r="D32" s="111" t="s">
        <v>205</v>
      </c>
      <c r="E32" s="111" t="s">
        <v>739</v>
      </c>
      <c r="F32" s="111" t="s">
        <v>11</v>
      </c>
      <c r="G32" s="111">
        <v>6763</v>
      </c>
      <c r="H32" s="111">
        <v>1</v>
      </c>
      <c r="I32" s="111" t="s">
        <v>1487</v>
      </c>
      <c r="J32" s="111" t="s">
        <v>1763</v>
      </c>
      <c r="K32" s="111" t="s">
        <v>158</v>
      </c>
      <c r="L32" s="112">
        <v>46107</v>
      </c>
      <c r="M32" s="112">
        <v>46107</v>
      </c>
      <c r="N32" s="111" t="s">
        <v>1373</v>
      </c>
      <c r="O32" s="111">
        <v>2026</v>
      </c>
    </row>
    <row r="33" spans="1:15" x14ac:dyDescent="0.25">
      <c r="A33" s="111">
        <v>0</v>
      </c>
      <c r="B33" s="111">
        <v>0</v>
      </c>
      <c r="C33" s="111">
        <v>0</v>
      </c>
      <c r="D33" s="111" t="s">
        <v>1122</v>
      </c>
      <c r="E33" s="111" t="s">
        <v>745</v>
      </c>
      <c r="F33" s="111" t="s">
        <v>11</v>
      </c>
      <c r="G33" s="111">
        <v>6775</v>
      </c>
      <c r="H33" s="111">
        <v>1</v>
      </c>
      <c r="I33" s="111" t="s">
        <v>1487</v>
      </c>
      <c r="J33" s="111" t="s">
        <v>1802</v>
      </c>
      <c r="K33" s="111" t="s">
        <v>158</v>
      </c>
      <c r="L33" s="112">
        <v>46107</v>
      </c>
      <c r="M33" s="112">
        <v>46107</v>
      </c>
      <c r="N33" s="111" t="s">
        <v>1373</v>
      </c>
      <c r="O33" s="111">
        <v>2026</v>
      </c>
    </row>
    <row r="34" spans="1:15" x14ac:dyDescent="0.25">
      <c r="A34" s="111" t="s">
        <v>9</v>
      </c>
      <c r="B34" s="111">
        <v>2083</v>
      </c>
      <c r="C34" s="111">
        <v>2</v>
      </c>
      <c r="D34" s="111" t="s">
        <v>1123</v>
      </c>
      <c r="E34" s="111" t="s">
        <v>746</v>
      </c>
      <c r="F34" s="111" t="s">
        <v>11</v>
      </c>
      <c r="G34" s="111">
        <v>6753</v>
      </c>
      <c r="H34" s="111">
        <v>1</v>
      </c>
      <c r="I34" s="111" t="s">
        <v>1487</v>
      </c>
      <c r="J34" s="111" t="s">
        <v>1779</v>
      </c>
      <c r="K34" s="111" t="s">
        <v>158</v>
      </c>
      <c r="L34" s="112">
        <v>46107</v>
      </c>
      <c r="M34" s="112">
        <v>46107</v>
      </c>
      <c r="N34" s="111" t="s">
        <v>1373</v>
      </c>
      <c r="O34" s="111">
        <v>2026</v>
      </c>
    </row>
    <row r="35" spans="1:15" x14ac:dyDescent="0.25">
      <c r="A35" s="111" t="s">
        <v>9</v>
      </c>
      <c r="B35" s="111">
        <v>2083</v>
      </c>
      <c r="C35" s="111">
        <v>3</v>
      </c>
      <c r="D35" s="111" t="s">
        <v>1123</v>
      </c>
      <c r="E35" s="111" t="s">
        <v>747</v>
      </c>
      <c r="F35" s="111" t="s">
        <v>11</v>
      </c>
      <c r="G35" s="111">
        <v>6754</v>
      </c>
      <c r="H35" s="111">
        <v>1</v>
      </c>
      <c r="I35" s="111" t="s">
        <v>1487</v>
      </c>
      <c r="J35" s="111">
        <v>24</v>
      </c>
      <c r="K35" s="111" t="s">
        <v>158</v>
      </c>
      <c r="L35" s="112">
        <v>46108</v>
      </c>
      <c r="M35" s="112">
        <v>46108</v>
      </c>
      <c r="N35" s="111" t="s">
        <v>1373</v>
      </c>
      <c r="O35" s="111">
        <v>2026</v>
      </c>
    </row>
    <row r="36" spans="1:15" x14ac:dyDescent="0.25">
      <c r="A36" s="111" t="s">
        <v>9</v>
      </c>
      <c r="B36" s="111">
        <v>2083</v>
      </c>
      <c r="C36" s="111">
        <v>4</v>
      </c>
      <c r="D36" s="111" t="s">
        <v>1123</v>
      </c>
      <c r="E36" s="111" t="s">
        <v>747</v>
      </c>
      <c r="F36" s="111" t="s">
        <v>11</v>
      </c>
      <c r="G36" s="111">
        <v>6755</v>
      </c>
      <c r="H36" s="111">
        <v>1</v>
      </c>
      <c r="I36" s="111" t="s">
        <v>1487</v>
      </c>
      <c r="J36" s="111">
        <v>30</v>
      </c>
      <c r="K36" s="111" t="s">
        <v>158</v>
      </c>
      <c r="L36" s="112">
        <v>46108</v>
      </c>
      <c r="M36" s="112">
        <v>46108</v>
      </c>
      <c r="N36" s="111" t="s">
        <v>1373</v>
      </c>
      <c r="O36" s="111">
        <v>2026</v>
      </c>
    </row>
    <row r="37" spans="1:15" x14ac:dyDescent="0.25">
      <c r="A37" s="111" t="s">
        <v>9</v>
      </c>
      <c r="B37" s="111">
        <v>2083</v>
      </c>
      <c r="C37" s="111">
        <v>5</v>
      </c>
      <c r="D37" s="111" t="s">
        <v>1123</v>
      </c>
      <c r="E37" s="111" t="s">
        <v>748</v>
      </c>
      <c r="F37" s="111" t="s">
        <v>11</v>
      </c>
      <c r="G37" s="111">
        <v>6756</v>
      </c>
      <c r="H37" s="111">
        <v>1</v>
      </c>
      <c r="I37" s="111" t="s">
        <v>1487</v>
      </c>
      <c r="J37" s="111" t="s">
        <v>1793</v>
      </c>
      <c r="K37" s="111" t="s">
        <v>158</v>
      </c>
      <c r="L37" s="112">
        <v>46111</v>
      </c>
      <c r="M37" s="112">
        <v>46111</v>
      </c>
      <c r="N37" s="111" t="s">
        <v>1373</v>
      </c>
      <c r="O37" s="111">
        <v>2026</v>
      </c>
    </row>
    <row r="38" spans="1:15" x14ac:dyDescent="0.25">
      <c r="A38" s="111" t="s">
        <v>9</v>
      </c>
      <c r="B38" s="111">
        <v>2083</v>
      </c>
      <c r="C38" s="111">
        <v>6</v>
      </c>
      <c r="D38" s="111" t="s">
        <v>1123</v>
      </c>
      <c r="E38" s="111" t="s">
        <v>749</v>
      </c>
      <c r="F38" s="111" t="s">
        <v>11</v>
      </c>
      <c r="G38" s="111">
        <v>6757</v>
      </c>
      <c r="H38" s="111">
        <v>1</v>
      </c>
      <c r="I38" s="111" t="s">
        <v>1487</v>
      </c>
      <c r="J38" s="111">
        <v>46</v>
      </c>
      <c r="K38" s="111" t="s">
        <v>158</v>
      </c>
      <c r="L38" s="112">
        <v>46112</v>
      </c>
      <c r="M38" s="112">
        <v>46112</v>
      </c>
      <c r="N38" s="111" t="s">
        <v>1373</v>
      </c>
      <c r="O38" s="111">
        <v>2026</v>
      </c>
    </row>
    <row r="39" spans="1:15" x14ac:dyDescent="0.25">
      <c r="A39" s="111" t="s">
        <v>9</v>
      </c>
      <c r="B39" s="111">
        <v>2059</v>
      </c>
      <c r="C39" s="111">
        <v>1</v>
      </c>
      <c r="D39" s="111" t="s">
        <v>1119</v>
      </c>
      <c r="E39" s="111" t="s">
        <v>732</v>
      </c>
      <c r="F39" s="111" t="s">
        <v>11</v>
      </c>
      <c r="G39" s="111">
        <v>386009</v>
      </c>
      <c r="H39" s="111">
        <v>1</v>
      </c>
      <c r="I39" s="111" t="s">
        <v>1487</v>
      </c>
      <c r="J39" s="111"/>
      <c r="K39" s="111" t="s">
        <v>158</v>
      </c>
      <c r="L39" s="112">
        <v>46094</v>
      </c>
      <c r="M39" s="112">
        <v>46094</v>
      </c>
      <c r="N39" s="111" t="s">
        <v>1373</v>
      </c>
      <c r="O39" s="111">
        <v>2026</v>
      </c>
    </row>
    <row r="40" spans="1:15" x14ac:dyDescent="0.25">
      <c r="A40" s="111" t="s">
        <v>20</v>
      </c>
      <c r="B40" s="111">
        <v>984</v>
      </c>
      <c r="C40" s="111">
        <v>1</v>
      </c>
      <c r="D40" s="111" t="s">
        <v>1125</v>
      </c>
      <c r="E40" s="111" t="s">
        <v>796</v>
      </c>
      <c r="F40" s="111" t="s">
        <v>11</v>
      </c>
      <c r="G40" s="111">
        <v>495017</v>
      </c>
      <c r="H40" s="111">
        <v>1</v>
      </c>
      <c r="I40" s="111" t="s">
        <v>1487</v>
      </c>
      <c r="J40" s="111"/>
      <c r="K40" s="111" t="s">
        <v>158</v>
      </c>
      <c r="L40" s="112">
        <v>46101</v>
      </c>
      <c r="M40" s="112">
        <v>46101</v>
      </c>
      <c r="N40" s="111" t="s">
        <v>1373</v>
      </c>
      <c r="O40" s="111">
        <v>2026</v>
      </c>
    </row>
    <row r="41" spans="1:15" x14ac:dyDescent="0.25">
      <c r="A41" s="111" t="s">
        <v>9</v>
      </c>
      <c r="B41" s="111">
        <v>2005</v>
      </c>
      <c r="C41" s="111">
        <v>1</v>
      </c>
      <c r="D41" s="111" t="s">
        <v>688</v>
      </c>
      <c r="E41" s="111" t="s">
        <v>689</v>
      </c>
      <c r="F41" s="111" t="s">
        <v>11</v>
      </c>
      <c r="G41" s="111">
        <v>1506001</v>
      </c>
      <c r="H41" s="111">
        <v>1</v>
      </c>
      <c r="I41" s="111" t="s">
        <v>1487</v>
      </c>
      <c r="J41" s="111"/>
      <c r="K41" s="111" t="s">
        <v>158</v>
      </c>
      <c r="L41" s="112">
        <v>46086</v>
      </c>
      <c r="M41" s="112">
        <v>46086</v>
      </c>
      <c r="N41" s="111" t="s">
        <v>1373</v>
      </c>
      <c r="O41" s="111">
        <v>2026</v>
      </c>
    </row>
    <row r="42" spans="1:15" x14ac:dyDescent="0.25">
      <c r="A42" s="111" t="s">
        <v>9</v>
      </c>
      <c r="B42" s="111">
        <v>2005</v>
      </c>
      <c r="C42" s="111">
        <v>2</v>
      </c>
      <c r="D42" s="111" t="s">
        <v>688</v>
      </c>
      <c r="E42" s="111" t="s">
        <v>689</v>
      </c>
      <c r="F42" s="111" t="s">
        <v>11</v>
      </c>
      <c r="G42" s="111">
        <v>1506001</v>
      </c>
      <c r="H42" s="111">
        <v>1</v>
      </c>
      <c r="I42" s="111" t="s">
        <v>1487</v>
      </c>
      <c r="J42" s="111"/>
      <c r="K42" s="111" t="s">
        <v>158</v>
      </c>
      <c r="L42" s="112">
        <v>46086</v>
      </c>
      <c r="M42" s="112">
        <v>46086</v>
      </c>
      <c r="N42" s="111" t="s">
        <v>1373</v>
      </c>
      <c r="O42" s="111">
        <v>2026</v>
      </c>
    </row>
    <row r="43" spans="1:15" x14ac:dyDescent="0.25">
      <c r="A43" s="111" t="s">
        <v>9</v>
      </c>
      <c r="B43" s="111">
        <v>2058</v>
      </c>
      <c r="C43" s="111">
        <v>6</v>
      </c>
      <c r="D43" s="111" t="s">
        <v>18</v>
      </c>
      <c r="E43" s="111" t="s">
        <v>256</v>
      </c>
      <c r="F43" s="111" t="s">
        <v>11</v>
      </c>
      <c r="G43" s="111">
        <v>1161036</v>
      </c>
      <c r="H43" s="111">
        <v>1</v>
      </c>
      <c r="I43" s="111" t="s">
        <v>1487</v>
      </c>
      <c r="J43" s="111"/>
      <c r="K43" s="111" t="s">
        <v>158</v>
      </c>
      <c r="L43" s="112">
        <v>46094</v>
      </c>
      <c r="M43" s="112">
        <v>46094</v>
      </c>
      <c r="N43" s="111" t="s">
        <v>1373</v>
      </c>
      <c r="O43" s="111">
        <v>2026</v>
      </c>
    </row>
    <row r="44" spans="1:15" x14ac:dyDescent="0.25">
      <c r="A44" s="111" t="s">
        <v>9</v>
      </c>
      <c r="B44" s="111">
        <v>1951</v>
      </c>
      <c r="C44" s="111">
        <v>13</v>
      </c>
      <c r="D44" s="111" t="s">
        <v>1117</v>
      </c>
      <c r="E44" s="111" t="s">
        <v>632</v>
      </c>
      <c r="F44" s="111" t="s">
        <v>11</v>
      </c>
      <c r="G44" s="111">
        <v>1202015</v>
      </c>
      <c r="H44" s="111">
        <v>1</v>
      </c>
      <c r="I44" s="111" t="s">
        <v>1487</v>
      </c>
      <c r="J44" s="111"/>
      <c r="K44" s="111" t="s">
        <v>158</v>
      </c>
      <c r="L44" s="112">
        <v>46090</v>
      </c>
      <c r="M44" s="112">
        <v>46090</v>
      </c>
      <c r="N44" s="111" t="s">
        <v>1373</v>
      </c>
      <c r="O44" s="111">
        <v>2026</v>
      </c>
    </row>
    <row r="45" spans="1:15" x14ac:dyDescent="0.25">
      <c r="A45" s="111" t="s">
        <v>9</v>
      </c>
      <c r="B45" s="111">
        <v>1951</v>
      </c>
      <c r="C45" s="111">
        <v>14</v>
      </c>
      <c r="D45" s="111" t="s">
        <v>1117</v>
      </c>
      <c r="E45" s="111" t="s">
        <v>632</v>
      </c>
      <c r="F45" s="111" t="s">
        <v>11</v>
      </c>
      <c r="G45" s="111">
        <v>1202015</v>
      </c>
      <c r="H45" s="111">
        <v>1</v>
      </c>
      <c r="I45" s="111" t="s">
        <v>1487</v>
      </c>
      <c r="J45" s="111"/>
      <c r="K45" s="111" t="s">
        <v>158</v>
      </c>
      <c r="L45" s="112">
        <v>46090</v>
      </c>
      <c r="M45" s="112">
        <v>46090</v>
      </c>
      <c r="N45" s="111" t="s">
        <v>1373</v>
      </c>
      <c r="O45" s="111">
        <v>2026</v>
      </c>
    </row>
    <row r="46" spans="1:15" x14ac:dyDescent="0.25">
      <c r="A46" s="111" t="s">
        <v>9</v>
      </c>
      <c r="B46" s="111">
        <v>1951</v>
      </c>
      <c r="C46" s="111">
        <v>21</v>
      </c>
      <c r="D46" s="111" t="s">
        <v>1117</v>
      </c>
      <c r="E46" s="111" t="s">
        <v>632</v>
      </c>
      <c r="F46" s="111" t="s">
        <v>11</v>
      </c>
      <c r="G46" s="111">
        <v>1202015</v>
      </c>
      <c r="H46" s="111">
        <v>1</v>
      </c>
      <c r="I46" s="111" t="s">
        <v>1487</v>
      </c>
      <c r="J46" s="111"/>
      <c r="K46" s="111" t="s">
        <v>158</v>
      </c>
      <c r="L46" s="112">
        <v>46090</v>
      </c>
      <c r="M46" s="112">
        <v>46090</v>
      </c>
      <c r="N46" s="111" t="s">
        <v>1373</v>
      </c>
      <c r="O46" s="111">
        <v>2026</v>
      </c>
    </row>
    <row r="47" spans="1:15" x14ac:dyDescent="0.25">
      <c r="A47" s="111" t="s">
        <v>9</v>
      </c>
      <c r="B47" s="111">
        <v>1951</v>
      </c>
      <c r="C47" s="111">
        <v>22</v>
      </c>
      <c r="D47" s="111" t="s">
        <v>1117</v>
      </c>
      <c r="E47" s="111" t="s">
        <v>632</v>
      </c>
      <c r="F47" s="111" t="s">
        <v>11</v>
      </c>
      <c r="G47" s="111">
        <v>1202015</v>
      </c>
      <c r="H47" s="111">
        <v>1</v>
      </c>
      <c r="I47" s="111" t="s">
        <v>1487</v>
      </c>
      <c r="J47" s="111"/>
      <c r="K47" s="111" t="s">
        <v>158</v>
      </c>
      <c r="L47" s="112">
        <v>46090</v>
      </c>
      <c r="M47" s="112">
        <v>46090</v>
      </c>
      <c r="N47" s="111" t="s">
        <v>1373</v>
      </c>
      <c r="O47" s="111">
        <v>2026</v>
      </c>
    </row>
    <row r="48" spans="1:15" x14ac:dyDescent="0.25">
      <c r="A48" s="111" t="s">
        <v>9</v>
      </c>
      <c r="B48" s="111">
        <v>1951</v>
      </c>
      <c r="C48" s="111">
        <v>41</v>
      </c>
      <c r="D48" s="111" t="s">
        <v>1117</v>
      </c>
      <c r="E48" s="111" t="s">
        <v>633</v>
      </c>
      <c r="F48" s="111" t="s">
        <v>11</v>
      </c>
      <c r="G48" s="111">
        <v>1202016</v>
      </c>
      <c r="H48" s="111">
        <v>1</v>
      </c>
      <c r="I48" s="111" t="s">
        <v>1487</v>
      </c>
      <c r="J48" s="111"/>
      <c r="K48" s="111" t="s">
        <v>158</v>
      </c>
      <c r="L48" s="112">
        <v>46090</v>
      </c>
      <c r="M48" s="112">
        <v>46090</v>
      </c>
      <c r="N48" s="111" t="s">
        <v>1373</v>
      </c>
      <c r="O48" s="111">
        <v>2026</v>
      </c>
    </row>
    <row r="49" spans="1:15" x14ac:dyDescent="0.25">
      <c r="A49" s="111" t="s">
        <v>9</v>
      </c>
      <c r="B49" s="111">
        <v>1951</v>
      </c>
      <c r="C49" s="111">
        <v>42</v>
      </c>
      <c r="D49" s="111" t="s">
        <v>1117</v>
      </c>
      <c r="E49" s="111" t="s">
        <v>633</v>
      </c>
      <c r="F49" s="111" t="s">
        <v>11</v>
      </c>
      <c r="G49" s="111">
        <v>1202016</v>
      </c>
      <c r="H49" s="111">
        <v>1</v>
      </c>
      <c r="I49" s="111" t="s">
        <v>1487</v>
      </c>
      <c r="J49" s="111"/>
      <c r="K49" s="111" t="s">
        <v>158</v>
      </c>
      <c r="L49" s="112">
        <v>46090</v>
      </c>
      <c r="M49" s="112">
        <v>46090</v>
      </c>
      <c r="N49" s="111" t="s">
        <v>1373</v>
      </c>
      <c r="O49" s="111">
        <v>2026</v>
      </c>
    </row>
    <row r="50" spans="1:15" x14ac:dyDescent="0.25">
      <c r="A50" s="111" t="s">
        <v>9</v>
      </c>
      <c r="B50" s="111">
        <v>1951</v>
      </c>
      <c r="C50" s="111">
        <v>49</v>
      </c>
      <c r="D50" s="111" t="s">
        <v>1117</v>
      </c>
      <c r="E50" s="111" t="s">
        <v>633</v>
      </c>
      <c r="F50" s="111" t="s">
        <v>11</v>
      </c>
      <c r="G50" s="111">
        <v>1202016</v>
      </c>
      <c r="H50" s="111">
        <v>1</v>
      </c>
      <c r="I50" s="111" t="s">
        <v>1487</v>
      </c>
      <c r="J50" s="111"/>
      <c r="K50" s="111" t="s">
        <v>158</v>
      </c>
      <c r="L50" s="112">
        <v>46090</v>
      </c>
      <c r="M50" s="112">
        <v>46090</v>
      </c>
      <c r="N50" s="111" t="s">
        <v>1373</v>
      </c>
      <c r="O50" s="111">
        <v>2026</v>
      </c>
    </row>
    <row r="51" spans="1:15" x14ac:dyDescent="0.25">
      <c r="A51" s="111" t="s">
        <v>9</v>
      </c>
      <c r="B51" s="111">
        <v>1951</v>
      </c>
      <c r="C51" s="111">
        <v>50</v>
      </c>
      <c r="D51" s="111" t="s">
        <v>1117</v>
      </c>
      <c r="E51" s="111" t="s">
        <v>633</v>
      </c>
      <c r="F51" s="111" t="s">
        <v>11</v>
      </c>
      <c r="G51" s="111">
        <v>1202016</v>
      </c>
      <c r="H51" s="111">
        <v>1</v>
      </c>
      <c r="I51" s="111" t="s">
        <v>1487</v>
      </c>
      <c r="J51" s="111"/>
      <c r="K51" s="111" t="s">
        <v>158</v>
      </c>
      <c r="L51" s="112">
        <v>46090</v>
      </c>
      <c r="M51" s="112">
        <v>46090</v>
      </c>
      <c r="N51" s="111" t="s">
        <v>1373</v>
      </c>
      <c r="O51" s="111">
        <v>2026</v>
      </c>
    </row>
    <row r="52" spans="1:15" x14ac:dyDescent="0.25">
      <c r="A52" s="111">
        <v>0</v>
      </c>
      <c r="B52" s="111">
        <v>0</v>
      </c>
      <c r="C52" s="111">
        <v>0</v>
      </c>
      <c r="D52" s="111" t="s">
        <v>1117</v>
      </c>
      <c r="E52" s="111" t="s">
        <v>633</v>
      </c>
      <c r="F52" s="111" t="s">
        <v>11</v>
      </c>
      <c r="G52" s="111">
        <v>1202016</v>
      </c>
      <c r="H52" s="111">
        <v>1</v>
      </c>
      <c r="I52" s="111" t="s">
        <v>1487</v>
      </c>
      <c r="J52" s="111"/>
      <c r="K52" s="111" t="s">
        <v>158</v>
      </c>
      <c r="L52" s="112">
        <v>46091</v>
      </c>
      <c r="M52" s="112">
        <v>46091</v>
      </c>
      <c r="N52" s="111" t="s">
        <v>1373</v>
      </c>
      <c r="O52" s="111">
        <v>2026</v>
      </c>
    </row>
    <row r="53" spans="1:15" x14ac:dyDescent="0.25">
      <c r="A53" s="111" t="s">
        <v>9</v>
      </c>
      <c r="B53" s="111">
        <v>2011</v>
      </c>
      <c r="C53" s="111">
        <v>7</v>
      </c>
      <c r="D53" s="111" t="s">
        <v>483</v>
      </c>
      <c r="E53" s="111" t="s">
        <v>687</v>
      </c>
      <c r="F53" s="111" t="s">
        <v>11</v>
      </c>
      <c r="G53" s="111">
        <v>1454028</v>
      </c>
      <c r="H53" s="111">
        <v>1</v>
      </c>
      <c r="I53" s="111" t="s">
        <v>1487</v>
      </c>
      <c r="J53" s="111"/>
      <c r="K53" s="111" t="s">
        <v>158</v>
      </c>
      <c r="L53" s="112">
        <v>46095</v>
      </c>
      <c r="M53" s="112">
        <v>46095</v>
      </c>
      <c r="N53" s="111" t="s">
        <v>1373</v>
      </c>
      <c r="O53" s="111">
        <v>2026</v>
      </c>
    </row>
    <row r="54" spans="1:15" x14ac:dyDescent="0.25">
      <c r="A54" s="111" t="s">
        <v>9</v>
      </c>
      <c r="B54" s="111">
        <v>2011</v>
      </c>
      <c r="C54" s="111">
        <v>8</v>
      </c>
      <c r="D54" s="111" t="s">
        <v>483</v>
      </c>
      <c r="E54" s="111" t="s">
        <v>687</v>
      </c>
      <c r="F54" s="111" t="s">
        <v>11</v>
      </c>
      <c r="G54" s="111">
        <v>1454028</v>
      </c>
      <c r="H54" s="111">
        <v>1</v>
      </c>
      <c r="I54" s="111" t="s">
        <v>1487</v>
      </c>
      <c r="J54" s="111"/>
      <c r="K54" s="111" t="s">
        <v>158</v>
      </c>
      <c r="L54" s="112">
        <v>46095</v>
      </c>
      <c r="M54" s="112">
        <v>46095</v>
      </c>
      <c r="N54" s="111" t="s">
        <v>1373</v>
      </c>
      <c r="O54" s="111">
        <v>2026</v>
      </c>
    </row>
    <row r="55" spans="1:15" x14ac:dyDescent="0.25">
      <c r="A55" s="111" t="s">
        <v>9</v>
      </c>
      <c r="B55" s="111">
        <v>2011</v>
      </c>
      <c r="C55" s="111">
        <v>9</v>
      </c>
      <c r="D55" s="111" t="s">
        <v>483</v>
      </c>
      <c r="E55" s="111" t="s">
        <v>687</v>
      </c>
      <c r="F55" s="111" t="s">
        <v>11</v>
      </c>
      <c r="G55" s="111">
        <v>1454028</v>
      </c>
      <c r="H55" s="111">
        <v>1</v>
      </c>
      <c r="I55" s="111" t="s">
        <v>1487</v>
      </c>
      <c r="J55" s="111"/>
      <c r="K55" s="111" t="s">
        <v>158</v>
      </c>
      <c r="L55" s="112">
        <v>46095</v>
      </c>
      <c r="M55" s="112">
        <v>46095</v>
      </c>
      <c r="N55" s="111" t="s">
        <v>1373</v>
      </c>
      <c r="O55" s="111">
        <v>2026</v>
      </c>
    </row>
    <row r="56" spans="1:15" x14ac:dyDescent="0.25">
      <c r="A56" s="111" t="s">
        <v>9</v>
      </c>
      <c r="B56" s="111">
        <v>2011</v>
      </c>
      <c r="C56" s="111">
        <v>10</v>
      </c>
      <c r="D56" s="111" t="s">
        <v>483</v>
      </c>
      <c r="E56" s="111" t="s">
        <v>687</v>
      </c>
      <c r="F56" s="111" t="s">
        <v>11</v>
      </c>
      <c r="G56" s="111">
        <v>1454028</v>
      </c>
      <c r="H56" s="111">
        <v>1</v>
      </c>
      <c r="I56" s="111" t="s">
        <v>1487</v>
      </c>
      <c r="J56" s="111"/>
      <c r="K56" s="111" t="s">
        <v>158</v>
      </c>
      <c r="L56" s="112">
        <v>46095</v>
      </c>
      <c r="M56" s="112">
        <v>46095</v>
      </c>
      <c r="N56" s="111" t="s">
        <v>1373</v>
      </c>
      <c r="O56" s="111">
        <v>2026</v>
      </c>
    </row>
    <row r="57" spans="1:15" x14ac:dyDescent="0.25">
      <c r="A57" s="111" t="s">
        <v>9</v>
      </c>
      <c r="B57" s="111">
        <v>2011</v>
      </c>
      <c r="C57" s="111">
        <v>11</v>
      </c>
      <c r="D57" s="111" t="s">
        <v>483</v>
      </c>
      <c r="E57" s="111" t="s">
        <v>687</v>
      </c>
      <c r="F57" s="111" t="s">
        <v>11</v>
      </c>
      <c r="G57" s="111">
        <v>1454028</v>
      </c>
      <c r="H57" s="111">
        <v>1</v>
      </c>
      <c r="I57" s="111" t="s">
        <v>1487</v>
      </c>
      <c r="J57" s="111"/>
      <c r="K57" s="111" t="s">
        <v>158</v>
      </c>
      <c r="L57" s="112">
        <v>46095</v>
      </c>
      <c r="M57" s="112">
        <v>46095</v>
      </c>
      <c r="N57" s="111" t="s">
        <v>1373</v>
      </c>
      <c r="O57" s="111">
        <v>2026</v>
      </c>
    </row>
    <row r="58" spans="1:15" x14ac:dyDescent="0.25">
      <c r="A58" s="111" t="s">
        <v>9</v>
      </c>
      <c r="B58" s="111">
        <v>2011</v>
      </c>
      <c r="C58" s="111">
        <v>12</v>
      </c>
      <c r="D58" s="111" t="s">
        <v>483</v>
      </c>
      <c r="E58" s="111" t="s">
        <v>687</v>
      </c>
      <c r="F58" s="111" t="s">
        <v>11</v>
      </c>
      <c r="G58" s="111">
        <v>1454028</v>
      </c>
      <c r="H58" s="111">
        <v>1</v>
      </c>
      <c r="I58" s="111" t="s">
        <v>1487</v>
      </c>
      <c r="J58" s="111"/>
      <c r="K58" s="111" t="s">
        <v>158</v>
      </c>
      <c r="L58" s="112">
        <v>46098</v>
      </c>
      <c r="M58" s="112">
        <v>46098</v>
      </c>
      <c r="N58" s="111" t="s">
        <v>1373</v>
      </c>
      <c r="O58" s="111">
        <v>2026</v>
      </c>
    </row>
    <row r="59" spans="1:15" x14ac:dyDescent="0.25">
      <c r="A59" s="111" t="s">
        <v>9</v>
      </c>
      <c r="B59" s="111">
        <v>2011</v>
      </c>
      <c r="C59" s="111">
        <v>13</v>
      </c>
      <c r="D59" s="111" t="s">
        <v>483</v>
      </c>
      <c r="E59" s="111" t="s">
        <v>687</v>
      </c>
      <c r="F59" s="111" t="s">
        <v>11</v>
      </c>
      <c r="G59" s="111">
        <v>1454028</v>
      </c>
      <c r="H59" s="111">
        <v>1</v>
      </c>
      <c r="I59" s="111" t="s">
        <v>1487</v>
      </c>
      <c r="J59" s="111"/>
      <c r="K59" s="111" t="s">
        <v>158</v>
      </c>
      <c r="L59" s="112">
        <v>46098</v>
      </c>
      <c r="M59" s="112">
        <v>46098</v>
      </c>
      <c r="N59" s="111" t="s">
        <v>1373</v>
      </c>
      <c r="O59" s="111">
        <v>2026</v>
      </c>
    </row>
    <row r="60" spans="1:15" x14ac:dyDescent="0.25">
      <c r="A60" s="111" t="s">
        <v>9</v>
      </c>
      <c r="B60" s="111">
        <v>2011</v>
      </c>
      <c r="C60" s="111">
        <v>14</v>
      </c>
      <c r="D60" s="111" t="s">
        <v>483</v>
      </c>
      <c r="E60" s="111" t="s">
        <v>687</v>
      </c>
      <c r="F60" s="111" t="s">
        <v>11</v>
      </c>
      <c r="G60" s="111">
        <v>1454028</v>
      </c>
      <c r="H60" s="111">
        <v>1</v>
      </c>
      <c r="I60" s="111" t="s">
        <v>1487</v>
      </c>
      <c r="J60" s="111"/>
      <c r="K60" s="111" t="s">
        <v>158</v>
      </c>
      <c r="L60" s="112">
        <v>46098</v>
      </c>
      <c r="M60" s="112">
        <v>46098</v>
      </c>
      <c r="N60" s="111" t="s">
        <v>1373</v>
      </c>
      <c r="O60" s="111">
        <v>2026</v>
      </c>
    </row>
    <row r="61" spans="1:15" x14ac:dyDescent="0.25">
      <c r="A61" s="111" t="s">
        <v>9</v>
      </c>
      <c r="B61" s="111">
        <v>2011</v>
      </c>
      <c r="C61" s="111">
        <v>15</v>
      </c>
      <c r="D61" s="111" t="s">
        <v>483</v>
      </c>
      <c r="E61" s="111" t="s">
        <v>687</v>
      </c>
      <c r="F61" s="111" t="s">
        <v>11</v>
      </c>
      <c r="G61" s="111">
        <v>1454028</v>
      </c>
      <c r="H61" s="111">
        <v>1</v>
      </c>
      <c r="I61" s="111" t="s">
        <v>1487</v>
      </c>
      <c r="J61" s="111"/>
      <c r="K61" s="111" t="s">
        <v>158</v>
      </c>
      <c r="L61" s="112">
        <v>46098</v>
      </c>
      <c r="M61" s="112">
        <v>46098</v>
      </c>
      <c r="N61" s="111" t="s">
        <v>1373</v>
      </c>
      <c r="O61" s="111">
        <v>2026</v>
      </c>
    </row>
    <row r="62" spans="1:15" x14ac:dyDescent="0.25">
      <c r="A62" s="111" t="s">
        <v>9</v>
      </c>
      <c r="B62" s="111">
        <v>2011</v>
      </c>
      <c r="C62" s="111">
        <v>16</v>
      </c>
      <c r="D62" s="111" t="s">
        <v>483</v>
      </c>
      <c r="E62" s="111" t="s">
        <v>687</v>
      </c>
      <c r="F62" s="111" t="s">
        <v>11</v>
      </c>
      <c r="G62" s="111">
        <v>1454028</v>
      </c>
      <c r="H62" s="111">
        <v>1</v>
      </c>
      <c r="I62" s="111" t="s">
        <v>1487</v>
      </c>
      <c r="J62" s="111"/>
      <c r="K62" s="111" t="s">
        <v>158</v>
      </c>
      <c r="L62" s="112">
        <v>46098</v>
      </c>
      <c r="M62" s="112">
        <v>46098</v>
      </c>
      <c r="N62" s="111" t="s">
        <v>1373</v>
      </c>
      <c r="O62" s="111">
        <v>2026</v>
      </c>
    </row>
    <row r="63" spans="1:15" x14ac:dyDescent="0.25">
      <c r="A63" s="111" t="s">
        <v>9</v>
      </c>
      <c r="B63" s="111">
        <v>2011</v>
      </c>
      <c r="C63" s="111">
        <v>17</v>
      </c>
      <c r="D63" s="111" t="s">
        <v>483</v>
      </c>
      <c r="E63" s="111" t="s">
        <v>270</v>
      </c>
      <c r="F63" s="111" t="s">
        <v>11</v>
      </c>
      <c r="G63" s="111">
        <v>1454029</v>
      </c>
      <c r="H63" s="111">
        <v>1</v>
      </c>
      <c r="I63" s="111" t="s">
        <v>1487</v>
      </c>
      <c r="J63" s="111"/>
      <c r="K63" s="111" t="s">
        <v>158</v>
      </c>
      <c r="L63" s="112">
        <v>46098</v>
      </c>
      <c r="M63" s="112">
        <v>46098</v>
      </c>
      <c r="N63" s="111" t="s">
        <v>1373</v>
      </c>
      <c r="O63" s="111">
        <v>2026</v>
      </c>
    </row>
    <row r="64" spans="1:15" x14ac:dyDescent="0.25">
      <c r="A64" s="111" t="s">
        <v>9</v>
      </c>
      <c r="B64" s="111">
        <v>2011</v>
      </c>
      <c r="C64" s="111">
        <v>18</v>
      </c>
      <c r="D64" s="111" t="s">
        <v>483</v>
      </c>
      <c r="E64" s="111" t="s">
        <v>270</v>
      </c>
      <c r="F64" s="111" t="s">
        <v>11</v>
      </c>
      <c r="G64" s="111">
        <v>1454029</v>
      </c>
      <c r="H64" s="111">
        <v>1</v>
      </c>
      <c r="I64" s="111" t="s">
        <v>1487</v>
      </c>
      <c r="J64" s="111"/>
      <c r="K64" s="111" t="s">
        <v>158</v>
      </c>
      <c r="L64" s="112">
        <v>46101</v>
      </c>
      <c r="M64" s="112">
        <v>46101</v>
      </c>
      <c r="N64" s="111" t="s">
        <v>1373</v>
      </c>
      <c r="O64" s="111">
        <v>2026</v>
      </c>
    </row>
    <row r="65" spans="1:15" x14ac:dyDescent="0.25">
      <c r="A65" s="111" t="s">
        <v>9</v>
      </c>
      <c r="B65" s="111">
        <v>2011</v>
      </c>
      <c r="C65" s="111">
        <v>19</v>
      </c>
      <c r="D65" s="111" t="s">
        <v>483</v>
      </c>
      <c r="E65" s="111" t="s">
        <v>270</v>
      </c>
      <c r="F65" s="111" t="s">
        <v>11</v>
      </c>
      <c r="G65" s="111">
        <v>1454029</v>
      </c>
      <c r="H65" s="111">
        <v>1</v>
      </c>
      <c r="I65" s="111" t="s">
        <v>1487</v>
      </c>
      <c r="J65" s="111"/>
      <c r="K65" s="111" t="s">
        <v>158</v>
      </c>
      <c r="L65" s="112">
        <v>46101</v>
      </c>
      <c r="M65" s="112">
        <v>46101</v>
      </c>
      <c r="N65" s="111" t="s">
        <v>1373</v>
      </c>
      <c r="O65" s="111">
        <v>2026</v>
      </c>
    </row>
    <row r="66" spans="1:15" x14ac:dyDescent="0.25">
      <c r="A66" s="111" t="s">
        <v>9</v>
      </c>
      <c r="B66" s="111">
        <v>2011</v>
      </c>
      <c r="C66" s="111">
        <v>20</v>
      </c>
      <c r="D66" s="111" t="s">
        <v>483</v>
      </c>
      <c r="E66" s="111" t="s">
        <v>270</v>
      </c>
      <c r="F66" s="111" t="s">
        <v>11</v>
      </c>
      <c r="G66" s="111">
        <v>1454029</v>
      </c>
      <c r="H66" s="111">
        <v>1</v>
      </c>
      <c r="I66" s="111" t="s">
        <v>1487</v>
      </c>
      <c r="J66" s="111"/>
      <c r="K66" s="111" t="s">
        <v>158</v>
      </c>
      <c r="L66" s="112">
        <v>46101</v>
      </c>
      <c r="M66" s="112">
        <v>46101</v>
      </c>
      <c r="N66" s="111" t="s">
        <v>1373</v>
      </c>
      <c r="O66" s="111">
        <v>2026</v>
      </c>
    </row>
    <row r="67" spans="1:15" x14ac:dyDescent="0.25">
      <c r="A67" s="111" t="s">
        <v>9</v>
      </c>
      <c r="B67" s="111">
        <v>2011</v>
      </c>
      <c r="C67" s="111">
        <v>21</v>
      </c>
      <c r="D67" s="111" t="s">
        <v>483</v>
      </c>
      <c r="E67" s="111" t="s">
        <v>270</v>
      </c>
      <c r="F67" s="111" t="s">
        <v>11</v>
      </c>
      <c r="G67" s="111">
        <v>1454029</v>
      </c>
      <c r="H67" s="111">
        <v>1</v>
      </c>
      <c r="I67" s="111" t="s">
        <v>1487</v>
      </c>
      <c r="J67" s="111"/>
      <c r="K67" s="111" t="s">
        <v>158</v>
      </c>
      <c r="L67" s="112">
        <v>46101</v>
      </c>
      <c r="M67" s="112">
        <v>46101</v>
      </c>
      <c r="N67" s="111" t="s">
        <v>1373</v>
      </c>
      <c r="O67" s="111">
        <v>2026</v>
      </c>
    </row>
    <row r="68" spans="1:15" x14ac:dyDescent="0.25">
      <c r="A68" s="111" t="s">
        <v>9</v>
      </c>
      <c r="B68" s="111">
        <v>2011</v>
      </c>
      <c r="C68" s="111">
        <v>22</v>
      </c>
      <c r="D68" s="111" t="s">
        <v>483</v>
      </c>
      <c r="E68" s="111" t="s">
        <v>270</v>
      </c>
      <c r="F68" s="111" t="s">
        <v>11</v>
      </c>
      <c r="G68" s="111">
        <v>1454029</v>
      </c>
      <c r="H68" s="111">
        <v>1</v>
      </c>
      <c r="I68" s="111" t="s">
        <v>1487</v>
      </c>
      <c r="J68" s="111"/>
      <c r="K68" s="111" t="s">
        <v>158</v>
      </c>
      <c r="L68" s="112">
        <v>46101</v>
      </c>
      <c r="M68" s="112">
        <v>46101</v>
      </c>
      <c r="N68" s="111" t="s">
        <v>1373</v>
      </c>
      <c r="O68" s="111">
        <v>2026</v>
      </c>
    </row>
    <row r="69" spans="1:15" x14ac:dyDescent="0.25">
      <c r="A69" s="111" t="s">
        <v>9</v>
      </c>
      <c r="B69" s="111">
        <v>2011</v>
      </c>
      <c r="C69" s="111">
        <v>23</v>
      </c>
      <c r="D69" s="111" t="s">
        <v>483</v>
      </c>
      <c r="E69" s="111" t="s">
        <v>270</v>
      </c>
      <c r="F69" s="111" t="s">
        <v>11</v>
      </c>
      <c r="G69" s="111">
        <v>1454029</v>
      </c>
      <c r="H69" s="111">
        <v>1</v>
      </c>
      <c r="I69" s="111" t="s">
        <v>1487</v>
      </c>
      <c r="J69" s="111"/>
      <c r="K69" s="111" t="s">
        <v>158</v>
      </c>
      <c r="L69" s="112">
        <v>46101</v>
      </c>
      <c r="M69" s="112">
        <v>46101</v>
      </c>
      <c r="N69" s="111" t="s">
        <v>1373</v>
      </c>
      <c r="O69" s="111">
        <v>2026</v>
      </c>
    </row>
    <row r="70" spans="1:15" x14ac:dyDescent="0.25">
      <c r="A70" s="111" t="s">
        <v>9</v>
      </c>
      <c r="B70" s="111">
        <v>2011</v>
      </c>
      <c r="C70" s="111">
        <v>24</v>
      </c>
      <c r="D70" s="111" t="s">
        <v>483</v>
      </c>
      <c r="E70" s="111" t="s">
        <v>270</v>
      </c>
      <c r="F70" s="111" t="s">
        <v>11</v>
      </c>
      <c r="G70" s="111">
        <v>1454029</v>
      </c>
      <c r="H70" s="111">
        <v>1</v>
      </c>
      <c r="I70" s="111" t="s">
        <v>1487</v>
      </c>
      <c r="J70" s="111"/>
      <c r="K70" s="111" t="s">
        <v>158</v>
      </c>
      <c r="L70" s="112">
        <v>46101</v>
      </c>
      <c r="M70" s="112">
        <v>46101</v>
      </c>
      <c r="N70" s="111" t="s">
        <v>1373</v>
      </c>
      <c r="O70" s="111">
        <v>2026</v>
      </c>
    </row>
    <row r="71" spans="1:15" x14ac:dyDescent="0.25">
      <c r="A71" s="111" t="s">
        <v>9</v>
      </c>
      <c r="B71" s="111">
        <v>2139</v>
      </c>
      <c r="C71" s="111">
        <v>2</v>
      </c>
      <c r="D71" s="111" t="s">
        <v>18</v>
      </c>
      <c r="E71" s="111" t="s">
        <v>679</v>
      </c>
      <c r="F71" s="111" t="s">
        <v>11</v>
      </c>
      <c r="G71" s="111">
        <v>1161023</v>
      </c>
      <c r="H71" s="111">
        <v>1</v>
      </c>
      <c r="I71" s="111" t="s">
        <v>1487</v>
      </c>
      <c r="J71" s="111"/>
      <c r="K71" s="111" t="s">
        <v>158</v>
      </c>
      <c r="L71" s="112">
        <v>46111</v>
      </c>
      <c r="M71" s="112">
        <v>46111</v>
      </c>
      <c r="N71" s="111" t="s">
        <v>1373</v>
      </c>
      <c r="O71" s="111">
        <v>2026</v>
      </c>
    </row>
    <row r="72" spans="1:15" x14ac:dyDescent="0.25">
      <c r="A72" s="111" t="s">
        <v>9</v>
      </c>
      <c r="B72" s="111">
        <v>2139</v>
      </c>
      <c r="C72" s="111">
        <v>3</v>
      </c>
      <c r="D72" s="111" t="s">
        <v>18</v>
      </c>
      <c r="E72" s="111" t="s">
        <v>679</v>
      </c>
      <c r="F72" s="111" t="s">
        <v>11</v>
      </c>
      <c r="G72" s="111">
        <v>1161023</v>
      </c>
      <c r="H72" s="111">
        <v>1</v>
      </c>
      <c r="I72" s="111" t="s">
        <v>1487</v>
      </c>
      <c r="J72" s="111"/>
      <c r="K72" s="111" t="s">
        <v>158</v>
      </c>
      <c r="L72" s="112">
        <v>46111</v>
      </c>
      <c r="M72" s="112">
        <v>46111</v>
      </c>
      <c r="N72" s="111" t="s">
        <v>1373</v>
      </c>
      <c r="O72" s="111">
        <v>2026</v>
      </c>
    </row>
    <row r="73" spans="1:15" x14ac:dyDescent="0.25">
      <c r="A73" s="111" t="s">
        <v>9</v>
      </c>
      <c r="B73" s="111">
        <v>2139</v>
      </c>
      <c r="C73" s="111">
        <v>4</v>
      </c>
      <c r="D73" s="111" t="s">
        <v>18</v>
      </c>
      <c r="E73" s="111" t="s">
        <v>679</v>
      </c>
      <c r="F73" s="111" t="s">
        <v>11</v>
      </c>
      <c r="G73" s="111">
        <v>1161023</v>
      </c>
      <c r="H73" s="111">
        <v>1</v>
      </c>
      <c r="I73" s="111" t="s">
        <v>1487</v>
      </c>
      <c r="J73" s="111"/>
      <c r="K73" s="111" t="s">
        <v>158</v>
      </c>
      <c r="L73" s="112">
        <v>46111</v>
      </c>
      <c r="M73" s="112">
        <v>46111</v>
      </c>
      <c r="N73" s="111" t="s">
        <v>1373</v>
      </c>
      <c r="O73" s="111">
        <v>2026</v>
      </c>
    </row>
    <row r="74" spans="1:15" x14ac:dyDescent="0.25">
      <c r="A74" s="111" t="s">
        <v>9</v>
      </c>
      <c r="B74" s="111">
        <v>2058</v>
      </c>
      <c r="C74" s="111">
        <v>1</v>
      </c>
      <c r="D74" s="111" t="s">
        <v>18</v>
      </c>
      <c r="E74" s="111" t="s">
        <v>19</v>
      </c>
      <c r="F74" s="111" t="s">
        <v>11</v>
      </c>
      <c r="G74" s="111" t="s">
        <v>1107</v>
      </c>
      <c r="H74" s="111">
        <v>1</v>
      </c>
      <c r="I74" s="111" t="s">
        <v>1487</v>
      </c>
      <c r="J74" s="111"/>
      <c r="K74" s="111" t="s">
        <v>158</v>
      </c>
      <c r="L74" s="112">
        <v>46087</v>
      </c>
      <c r="M74" s="112">
        <v>46087</v>
      </c>
      <c r="N74" s="111" t="s">
        <v>1373</v>
      </c>
      <c r="O74" s="111">
        <v>2026</v>
      </c>
    </row>
    <row r="75" spans="1:15" x14ac:dyDescent="0.25">
      <c r="A75" s="111" t="s">
        <v>9</v>
      </c>
      <c r="B75" s="111">
        <v>2058</v>
      </c>
      <c r="C75" s="111">
        <v>4</v>
      </c>
      <c r="D75" s="111" t="s">
        <v>18</v>
      </c>
      <c r="E75" s="111" t="s">
        <v>19</v>
      </c>
      <c r="F75" s="111" t="s">
        <v>11</v>
      </c>
      <c r="G75" s="111" t="s">
        <v>1107</v>
      </c>
      <c r="H75" s="111">
        <v>1</v>
      </c>
      <c r="I75" s="111" t="s">
        <v>1487</v>
      </c>
      <c r="J75" s="111"/>
      <c r="K75" s="111" t="s">
        <v>158</v>
      </c>
      <c r="L75" s="112">
        <v>46090</v>
      </c>
      <c r="M75" s="112">
        <v>46090</v>
      </c>
      <c r="N75" s="111" t="s">
        <v>1373</v>
      </c>
      <c r="O75" s="111">
        <v>2026</v>
      </c>
    </row>
    <row r="76" spans="1:15" x14ac:dyDescent="0.25">
      <c r="A76" s="111" t="s">
        <v>9</v>
      </c>
      <c r="B76" s="111">
        <v>2058</v>
      </c>
      <c r="C76" s="111">
        <v>5</v>
      </c>
      <c r="D76" s="111" t="s">
        <v>18</v>
      </c>
      <c r="E76" s="111" t="s">
        <v>19</v>
      </c>
      <c r="F76" s="111" t="s">
        <v>11</v>
      </c>
      <c r="G76" s="111" t="s">
        <v>1107</v>
      </c>
      <c r="H76" s="111">
        <v>1</v>
      </c>
      <c r="I76" s="111" t="s">
        <v>1487</v>
      </c>
      <c r="J76" s="111"/>
      <c r="K76" s="111" t="s">
        <v>158</v>
      </c>
      <c r="L76" s="112">
        <v>46090</v>
      </c>
      <c r="M76" s="112">
        <v>46090</v>
      </c>
      <c r="N76" s="111" t="s">
        <v>1373</v>
      </c>
      <c r="O76" s="111">
        <v>2026</v>
      </c>
    </row>
    <row r="77" spans="1:15" x14ac:dyDescent="0.25">
      <c r="A77" s="111" t="s">
        <v>9</v>
      </c>
      <c r="B77" s="111">
        <v>2070</v>
      </c>
      <c r="C77" s="111">
        <v>1</v>
      </c>
      <c r="D77" s="111" t="s">
        <v>1109</v>
      </c>
      <c r="E77" s="111" t="s">
        <v>730</v>
      </c>
      <c r="F77" s="111" t="s">
        <v>11</v>
      </c>
      <c r="G77" s="111">
        <v>299528</v>
      </c>
      <c r="H77" s="111">
        <v>1</v>
      </c>
      <c r="I77" s="111" t="s">
        <v>1486</v>
      </c>
      <c r="J77" s="111"/>
      <c r="K77" s="111" t="s">
        <v>158</v>
      </c>
      <c r="L77" s="112">
        <v>46073</v>
      </c>
      <c r="M77" s="112">
        <v>46073</v>
      </c>
      <c r="N77" s="111" t="s">
        <v>1808</v>
      </c>
      <c r="O77" s="111">
        <v>2026</v>
      </c>
    </row>
    <row r="78" spans="1:15" x14ac:dyDescent="0.25">
      <c r="A78" s="111" t="s">
        <v>9</v>
      </c>
      <c r="B78" s="111">
        <v>2039</v>
      </c>
      <c r="C78" s="111">
        <v>1</v>
      </c>
      <c r="D78" s="111" t="s">
        <v>1112</v>
      </c>
      <c r="E78" s="111" t="s">
        <v>609</v>
      </c>
      <c r="F78" s="111" t="s">
        <v>11</v>
      </c>
      <c r="G78" s="111">
        <v>152656</v>
      </c>
      <c r="H78" s="111">
        <v>1</v>
      </c>
      <c r="I78" s="111" t="s">
        <v>1486</v>
      </c>
      <c r="J78" s="111"/>
      <c r="K78" s="111" t="s">
        <v>158</v>
      </c>
      <c r="L78" s="112">
        <v>46083</v>
      </c>
      <c r="M78" s="112">
        <v>46083</v>
      </c>
      <c r="N78" s="111" t="s">
        <v>1373</v>
      </c>
      <c r="O78" s="111">
        <v>2026</v>
      </c>
    </row>
    <row r="79" spans="1:15" x14ac:dyDescent="0.25">
      <c r="A79" s="111" t="s">
        <v>9</v>
      </c>
      <c r="B79" s="111">
        <v>2039</v>
      </c>
      <c r="C79" s="111">
        <v>2</v>
      </c>
      <c r="D79" s="111" t="s">
        <v>1112</v>
      </c>
      <c r="E79" s="111" t="s">
        <v>609</v>
      </c>
      <c r="F79" s="111" t="s">
        <v>11</v>
      </c>
      <c r="G79" s="111">
        <v>152656</v>
      </c>
      <c r="H79" s="111">
        <v>1</v>
      </c>
      <c r="I79" s="111" t="s">
        <v>1486</v>
      </c>
      <c r="J79" s="111"/>
      <c r="K79" s="111" t="s">
        <v>158</v>
      </c>
      <c r="L79" s="112">
        <v>46083</v>
      </c>
      <c r="M79" s="112">
        <v>46083</v>
      </c>
      <c r="N79" s="111" t="s">
        <v>1373</v>
      </c>
      <c r="O79" s="111">
        <v>2026</v>
      </c>
    </row>
    <row r="80" spans="1:15" x14ac:dyDescent="0.25">
      <c r="A80" s="111" t="s">
        <v>9</v>
      </c>
      <c r="B80" s="111">
        <v>2039</v>
      </c>
      <c r="C80" s="111">
        <v>3</v>
      </c>
      <c r="D80" s="111" t="s">
        <v>1112</v>
      </c>
      <c r="E80" s="111" t="s">
        <v>609</v>
      </c>
      <c r="F80" s="111" t="s">
        <v>11</v>
      </c>
      <c r="G80" s="111">
        <v>152656</v>
      </c>
      <c r="H80" s="111">
        <v>1</v>
      </c>
      <c r="I80" s="111" t="s">
        <v>1486</v>
      </c>
      <c r="J80" s="111"/>
      <c r="K80" s="111" t="s">
        <v>158</v>
      </c>
      <c r="L80" s="112">
        <v>46083</v>
      </c>
      <c r="M80" s="112">
        <v>46083</v>
      </c>
      <c r="N80" s="111" t="s">
        <v>1373</v>
      </c>
      <c r="O80" s="111">
        <v>2026</v>
      </c>
    </row>
    <row r="81" spans="1:15" x14ac:dyDescent="0.25">
      <c r="A81" s="111" t="s">
        <v>9</v>
      </c>
      <c r="B81" s="111">
        <v>2039</v>
      </c>
      <c r="C81" s="111">
        <v>16</v>
      </c>
      <c r="D81" s="111" t="s">
        <v>1112</v>
      </c>
      <c r="E81" s="111" t="s">
        <v>306</v>
      </c>
      <c r="F81" s="111" t="s">
        <v>11</v>
      </c>
      <c r="G81" s="111">
        <v>152651</v>
      </c>
      <c r="H81" s="111">
        <v>1</v>
      </c>
      <c r="I81" s="111" t="s">
        <v>1486</v>
      </c>
      <c r="J81" s="111"/>
      <c r="K81" s="111" t="s">
        <v>158</v>
      </c>
      <c r="L81" s="112">
        <v>46084</v>
      </c>
      <c r="M81" s="112">
        <v>46084</v>
      </c>
      <c r="N81" s="111" t="s">
        <v>1373</v>
      </c>
      <c r="O81" s="111">
        <v>2026</v>
      </c>
    </row>
    <row r="82" spans="1:15" x14ac:dyDescent="0.25">
      <c r="A82" s="111" t="s">
        <v>9</v>
      </c>
      <c r="B82" s="111">
        <v>2039</v>
      </c>
      <c r="C82" s="111">
        <v>17</v>
      </c>
      <c r="D82" s="111" t="s">
        <v>1112</v>
      </c>
      <c r="E82" s="111" t="s">
        <v>306</v>
      </c>
      <c r="F82" s="111" t="s">
        <v>11</v>
      </c>
      <c r="G82" s="111">
        <v>152651</v>
      </c>
      <c r="H82" s="111">
        <v>1</v>
      </c>
      <c r="I82" s="111" t="s">
        <v>1486</v>
      </c>
      <c r="J82" s="111"/>
      <c r="K82" s="111" t="s">
        <v>158</v>
      </c>
      <c r="L82" s="112">
        <v>46084</v>
      </c>
      <c r="M82" s="112">
        <v>46084</v>
      </c>
      <c r="N82" s="111" t="s">
        <v>1373</v>
      </c>
      <c r="O82" s="111">
        <v>2026</v>
      </c>
    </row>
    <row r="83" spans="1:15" x14ac:dyDescent="0.25">
      <c r="A83" s="111" t="s">
        <v>9</v>
      </c>
      <c r="B83" s="111">
        <v>2039</v>
      </c>
      <c r="C83" s="111">
        <v>18</v>
      </c>
      <c r="D83" s="111" t="s">
        <v>1112</v>
      </c>
      <c r="E83" s="111" t="s">
        <v>306</v>
      </c>
      <c r="F83" s="111" t="s">
        <v>11</v>
      </c>
      <c r="G83" s="111">
        <v>152651</v>
      </c>
      <c r="H83" s="111">
        <v>1</v>
      </c>
      <c r="I83" s="111" t="s">
        <v>1486</v>
      </c>
      <c r="J83" s="111"/>
      <c r="K83" s="111" t="s">
        <v>158</v>
      </c>
      <c r="L83" s="112">
        <v>46084</v>
      </c>
      <c r="M83" s="112">
        <v>46084</v>
      </c>
      <c r="N83" s="111" t="s">
        <v>1373</v>
      </c>
      <c r="O83" s="111">
        <v>2026</v>
      </c>
    </row>
    <row r="84" spans="1:15" x14ac:dyDescent="0.25">
      <c r="A84" s="111" t="s">
        <v>9</v>
      </c>
      <c r="B84" s="111">
        <v>2039</v>
      </c>
      <c r="C84" s="111">
        <v>19</v>
      </c>
      <c r="D84" s="111" t="s">
        <v>1112</v>
      </c>
      <c r="E84" s="111" t="s">
        <v>306</v>
      </c>
      <c r="F84" s="111" t="s">
        <v>11</v>
      </c>
      <c r="G84" s="111">
        <v>152651</v>
      </c>
      <c r="H84" s="111">
        <v>1</v>
      </c>
      <c r="I84" s="111" t="s">
        <v>1486</v>
      </c>
      <c r="J84" s="111"/>
      <c r="K84" s="111" t="s">
        <v>158</v>
      </c>
      <c r="L84" s="112">
        <v>46084</v>
      </c>
      <c r="M84" s="112">
        <v>46084</v>
      </c>
      <c r="N84" s="111" t="s">
        <v>1373</v>
      </c>
      <c r="O84" s="111">
        <v>2026</v>
      </c>
    </row>
    <row r="85" spans="1:15" x14ac:dyDescent="0.25">
      <c r="A85" s="111" t="s">
        <v>9</v>
      </c>
      <c r="B85" s="111">
        <v>2039</v>
      </c>
      <c r="C85" s="111">
        <v>20</v>
      </c>
      <c r="D85" s="111" t="s">
        <v>1112</v>
      </c>
      <c r="E85" s="111" t="s">
        <v>306</v>
      </c>
      <c r="F85" s="111" t="s">
        <v>11</v>
      </c>
      <c r="G85" s="111">
        <v>152651</v>
      </c>
      <c r="H85" s="111">
        <v>1</v>
      </c>
      <c r="I85" s="111" t="s">
        <v>1486</v>
      </c>
      <c r="J85" s="111"/>
      <c r="K85" s="111" t="s">
        <v>158</v>
      </c>
      <c r="L85" s="112">
        <v>46084</v>
      </c>
      <c r="M85" s="112">
        <v>46084</v>
      </c>
      <c r="N85" s="111" t="s">
        <v>1373</v>
      </c>
      <c r="O85" s="111">
        <v>2026</v>
      </c>
    </row>
    <row r="86" spans="1:15" x14ac:dyDescent="0.25">
      <c r="A86" s="111" t="s">
        <v>9</v>
      </c>
      <c r="B86" s="111">
        <v>2039</v>
      </c>
      <c r="C86" s="111">
        <v>21</v>
      </c>
      <c r="D86" s="111" t="s">
        <v>1112</v>
      </c>
      <c r="E86" s="111" t="s">
        <v>306</v>
      </c>
      <c r="F86" s="111" t="s">
        <v>11</v>
      </c>
      <c r="G86" s="111">
        <v>152651</v>
      </c>
      <c r="H86" s="111">
        <v>1</v>
      </c>
      <c r="I86" s="111" t="s">
        <v>1486</v>
      </c>
      <c r="J86" s="111"/>
      <c r="K86" s="111" t="s">
        <v>158</v>
      </c>
      <c r="L86" s="112">
        <v>46084</v>
      </c>
      <c r="M86" s="112">
        <v>46006</v>
      </c>
      <c r="N86" s="111" t="s">
        <v>1373</v>
      </c>
      <c r="O86" s="111">
        <v>2026</v>
      </c>
    </row>
    <row r="87" spans="1:15" x14ac:dyDescent="0.25">
      <c r="A87" s="111" t="s">
        <v>9</v>
      </c>
      <c r="B87" s="111">
        <v>2039</v>
      </c>
      <c r="C87" s="111">
        <v>22</v>
      </c>
      <c r="D87" s="111" t="s">
        <v>1112</v>
      </c>
      <c r="E87" s="111" t="s">
        <v>306</v>
      </c>
      <c r="F87" s="111" t="s">
        <v>11</v>
      </c>
      <c r="G87" s="111">
        <v>152651</v>
      </c>
      <c r="H87" s="111">
        <v>1</v>
      </c>
      <c r="I87" s="111" t="s">
        <v>1486</v>
      </c>
      <c r="J87" s="111"/>
      <c r="K87" s="111" t="s">
        <v>158</v>
      </c>
      <c r="L87" s="112">
        <v>46084</v>
      </c>
      <c r="M87" s="112">
        <v>46006</v>
      </c>
      <c r="N87" s="111" t="s">
        <v>1373</v>
      </c>
      <c r="O87" s="111">
        <v>2026</v>
      </c>
    </row>
    <row r="88" spans="1:15" x14ac:dyDescent="0.25">
      <c r="A88" s="111" t="s">
        <v>9</v>
      </c>
      <c r="B88" s="111">
        <v>2039</v>
      </c>
      <c r="C88" s="111">
        <v>23</v>
      </c>
      <c r="D88" s="111" t="s">
        <v>1112</v>
      </c>
      <c r="E88" s="111" t="s">
        <v>306</v>
      </c>
      <c r="F88" s="111" t="s">
        <v>11</v>
      </c>
      <c r="G88" s="111">
        <v>152651</v>
      </c>
      <c r="H88" s="111">
        <v>1</v>
      </c>
      <c r="I88" s="111" t="s">
        <v>1486</v>
      </c>
      <c r="J88" s="111"/>
      <c r="K88" s="111" t="s">
        <v>158</v>
      </c>
      <c r="L88" s="112">
        <v>46084</v>
      </c>
      <c r="M88" s="112">
        <v>46006</v>
      </c>
      <c r="N88" s="111" t="s">
        <v>1373</v>
      </c>
      <c r="O88" s="111">
        <v>2026</v>
      </c>
    </row>
    <row r="89" spans="1:15" x14ac:dyDescent="0.25">
      <c r="A89" s="111" t="s">
        <v>9</v>
      </c>
      <c r="B89" s="111">
        <v>2039</v>
      </c>
      <c r="C89" s="111">
        <v>24</v>
      </c>
      <c r="D89" s="111" t="s">
        <v>1112</v>
      </c>
      <c r="E89" s="111" t="s">
        <v>306</v>
      </c>
      <c r="F89" s="111" t="s">
        <v>11</v>
      </c>
      <c r="G89" s="111">
        <v>152651</v>
      </c>
      <c r="H89" s="111">
        <v>1</v>
      </c>
      <c r="I89" s="111" t="s">
        <v>1486</v>
      </c>
      <c r="J89" s="111"/>
      <c r="K89" s="111" t="s">
        <v>158</v>
      </c>
      <c r="L89" s="112">
        <v>46084</v>
      </c>
      <c r="M89" s="112">
        <v>46002</v>
      </c>
      <c r="N89" s="111" t="s">
        <v>1373</v>
      </c>
      <c r="O89" s="111">
        <v>2026</v>
      </c>
    </row>
    <row r="90" spans="1:15" x14ac:dyDescent="0.25">
      <c r="A90" s="111" t="s">
        <v>9</v>
      </c>
      <c r="B90" s="111">
        <v>2039</v>
      </c>
      <c r="C90" s="111">
        <v>25</v>
      </c>
      <c r="D90" s="111" t="s">
        <v>1112</v>
      </c>
      <c r="E90" s="111" t="s">
        <v>306</v>
      </c>
      <c r="F90" s="111" t="s">
        <v>11</v>
      </c>
      <c r="G90" s="111">
        <v>152651</v>
      </c>
      <c r="H90" s="111">
        <v>1</v>
      </c>
      <c r="I90" s="111" t="s">
        <v>1486</v>
      </c>
      <c r="J90" s="111"/>
      <c r="K90" s="111" t="s">
        <v>158</v>
      </c>
      <c r="L90" s="112">
        <v>46084</v>
      </c>
      <c r="M90" s="112">
        <v>46084</v>
      </c>
      <c r="N90" s="111" t="s">
        <v>1373</v>
      </c>
      <c r="O90" s="111">
        <v>2026</v>
      </c>
    </row>
    <row r="91" spans="1:15" x14ac:dyDescent="0.25">
      <c r="A91" s="111" t="s">
        <v>9</v>
      </c>
      <c r="B91" s="111">
        <v>2039</v>
      </c>
      <c r="C91" s="111">
        <v>26</v>
      </c>
      <c r="D91" s="111" t="s">
        <v>1112</v>
      </c>
      <c r="E91" s="111" t="s">
        <v>306</v>
      </c>
      <c r="F91" s="111" t="s">
        <v>11</v>
      </c>
      <c r="G91" s="111">
        <v>152651</v>
      </c>
      <c r="H91" s="111">
        <v>1</v>
      </c>
      <c r="I91" s="111" t="s">
        <v>1486</v>
      </c>
      <c r="J91" s="111"/>
      <c r="K91" s="111" t="s">
        <v>158</v>
      </c>
      <c r="L91" s="112">
        <v>46084</v>
      </c>
      <c r="M91" s="112">
        <v>46084</v>
      </c>
      <c r="N91" s="111" t="s">
        <v>1373</v>
      </c>
      <c r="O91" s="111">
        <v>2026</v>
      </c>
    </row>
    <row r="92" spans="1:15" x14ac:dyDescent="0.25">
      <c r="A92" s="111" t="s">
        <v>9</v>
      </c>
      <c r="B92" s="111">
        <v>2039</v>
      </c>
      <c r="C92" s="111">
        <v>27</v>
      </c>
      <c r="D92" s="111" t="s">
        <v>1112</v>
      </c>
      <c r="E92" s="111" t="s">
        <v>306</v>
      </c>
      <c r="F92" s="111" t="s">
        <v>11</v>
      </c>
      <c r="G92" s="111">
        <v>152651</v>
      </c>
      <c r="H92" s="111">
        <v>1</v>
      </c>
      <c r="I92" s="111" t="s">
        <v>1486</v>
      </c>
      <c r="J92" s="111"/>
      <c r="K92" s="111" t="s">
        <v>158</v>
      </c>
      <c r="L92" s="112">
        <v>46084</v>
      </c>
      <c r="M92" s="112">
        <v>46084</v>
      </c>
      <c r="N92" s="111" t="s">
        <v>1373</v>
      </c>
      <c r="O92" s="111">
        <v>2026</v>
      </c>
    </row>
    <row r="93" spans="1:15" x14ac:dyDescent="0.25">
      <c r="A93" s="111" t="s">
        <v>9</v>
      </c>
      <c r="B93" s="111">
        <v>2030</v>
      </c>
      <c r="C93" s="111">
        <v>1</v>
      </c>
      <c r="D93" s="111" t="s">
        <v>1109</v>
      </c>
      <c r="E93" s="111" t="s">
        <v>693</v>
      </c>
      <c r="F93" s="111" t="s">
        <v>11</v>
      </c>
      <c r="G93" s="111">
        <v>299209</v>
      </c>
      <c r="H93" s="111">
        <v>1</v>
      </c>
      <c r="I93" s="111" t="s">
        <v>1486</v>
      </c>
      <c r="J93" s="111"/>
      <c r="K93" s="111" t="s">
        <v>158</v>
      </c>
      <c r="L93" s="112">
        <v>46086</v>
      </c>
      <c r="M93" s="112">
        <v>46086</v>
      </c>
      <c r="N93" s="111" t="s">
        <v>1373</v>
      </c>
      <c r="O93" s="111">
        <v>2026</v>
      </c>
    </row>
    <row r="94" spans="1:15" x14ac:dyDescent="0.25">
      <c r="A94" s="111" t="s">
        <v>9</v>
      </c>
      <c r="B94" s="111">
        <v>2030</v>
      </c>
      <c r="C94" s="111">
        <v>1</v>
      </c>
      <c r="D94" s="111" t="s">
        <v>1109</v>
      </c>
      <c r="E94" s="111" t="s">
        <v>693</v>
      </c>
      <c r="F94" s="111" t="s">
        <v>11</v>
      </c>
      <c r="G94" s="111">
        <v>299209</v>
      </c>
      <c r="H94" s="111">
        <v>1</v>
      </c>
      <c r="I94" s="111" t="s">
        <v>1486</v>
      </c>
      <c r="J94" s="111"/>
      <c r="K94" s="111" t="s">
        <v>158</v>
      </c>
      <c r="L94" s="112">
        <v>46086</v>
      </c>
      <c r="M94" s="112">
        <v>46086</v>
      </c>
      <c r="N94" s="111" t="s">
        <v>1373</v>
      </c>
      <c r="O94" s="111">
        <v>2026</v>
      </c>
    </row>
    <row r="95" spans="1:15" x14ac:dyDescent="0.25">
      <c r="A95" s="111" t="s">
        <v>9</v>
      </c>
      <c r="B95" s="111">
        <v>2046</v>
      </c>
      <c r="C95" s="111">
        <v>1</v>
      </c>
      <c r="D95" s="111" t="s">
        <v>1118</v>
      </c>
      <c r="E95" s="111" t="s">
        <v>705</v>
      </c>
      <c r="F95" s="111" t="s">
        <v>11</v>
      </c>
      <c r="G95" s="111">
        <v>1104021</v>
      </c>
      <c r="H95" s="111">
        <v>1</v>
      </c>
      <c r="I95" s="111" t="s">
        <v>1486</v>
      </c>
      <c r="J95" s="111"/>
      <c r="K95" s="111" t="s">
        <v>158</v>
      </c>
      <c r="L95" s="112">
        <v>46091</v>
      </c>
      <c r="M95" s="112">
        <v>46091</v>
      </c>
      <c r="N95" s="111" t="s">
        <v>1373</v>
      </c>
      <c r="O95" s="111">
        <v>2026</v>
      </c>
    </row>
    <row r="96" spans="1:15" x14ac:dyDescent="0.25">
      <c r="A96" s="111" t="s">
        <v>9</v>
      </c>
      <c r="B96" s="111">
        <v>2046</v>
      </c>
      <c r="C96" s="111">
        <v>2</v>
      </c>
      <c r="D96" s="111" t="s">
        <v>1118</v>
      </c>
      <c r="E96" s="111" t="s">
        <v>706</v>
      </c>
      <c r="F96" s="111" t="s">
        <v>11</v>
      </c>
      <c r="G96" s="111">
        <v>1104022</v>
      </c>
      <c r="H96" s="111">
        <v>1</v>
      </c>
      <c r="I96" s="111" t="s">
        <v>1486</v>
      </c>
      <c r="J96" s="111"/>
      <c r="K96" s="111" t="s">
        <v>158</v>
      </c>
      <c r="L96" s="112">
        <v>46092</v>
      </c>
      <c r="M96" s="112">
        <v>46092</v>
      </c>
      <c r="N96" s="111" t="s">
        <v>1373</v>
      </c>
      <c r="O96" s="111">
        <v>2026</v>
      </c>
    </row>
    <row r="97" spans="1:15" x14ac:dyDescent="0.25">
      <c r="A97" s="111" t="s">
        <v>9</v>
      </c>
      <c r="B97" s="111">
        <v>2032</v>
      </c>
      <c r="C97" s="111">
        <v>1</v>
      </c>
      <c r="D97" s="111" t="s">
        <v>1109</v>
      </c>
      <c r="E97" s="111" t="s">
        <v>309</v>
      </c>
      <c r="F97" s="111" t="s">
        <v>11</v>
      </c>
      <c r="G97" s="111">
        <v>299368</v>
      </c>
      <c r="H97" s="111">
        <v>1</v>
      </c>
      <c r="I97" s="111" t="s">
        <v>1486</v>
      </c>
      <c r="J97" s="111"/>
      <c r="K97" s="111" t="s">
        <v>158</v>
      </c>
      <c r="L97" s="112">
        <v>46101</v>
      </c>
      <c r="M97" s="112">
        <v>46101</v>
      </c>
      <c r="N97" s="111" t="s">
        <v>1373</v>
      </c>
      <c r="O97" s="111">
        <v>2026</v>
      </c>
    </row>
    <row r="98" spans="1:15" x14ac:dyDescent="0.25">
      <c r="A98" s="111" t="s">
        <v>9</v>
      </c>
      <c r="B98" s="111">
        <v>2067</v>
      </c>
      <c r="C98" s="111">
        <v>1</v>
      </c>
      <c r="D98" s="111" t="s">
        <v>1112</v>
      </c>
      <c r="E98" s="111" t="s">
        <v>306</v>
      </c>
      <c r="F98" s="111" t="s">
        <v>11</v>
      </c>
      <c r="G98" s="111">
        <v>152652</v>
      </c>
      <c r="H98" s="111">
        <v>1</v>
      </c>
      <c r="I98" s="111" t="s">
        <v>1486</v>
      </c>
      <c r="J98" s="111"/>
      <c r="K98" s="111" t="s">
        <v>158</v>
      </c>
      <c r="L98" s="112">
        <v>46107</v>
      </c>
      <c r="M98" s="112">
        <v>46107</v>
      </c>
      <c r="N98" s="111" t="s">
        <v>1373</v>
      </c>
      <c r="O98" s="111">
        <v>2026</v>
      </c>
    </row>
    <row r="99" spans="1:15" x14ac:dyDescent="0.25">
      <c r="A99" s="111">
        <v>0</v>
      </c>
      <c r="B99" s="111">
        <v>0</v>
      </c>
      <c r="C99" s="111">
        <v>0</v>
      </c>
      <c r="D99" s="111" t="s">
        <v>1112</v>
      </c>
      <c r="E99" s="111" t="s">
        <v>306</v>
      </c>
      <c r="F99" s="111" t="s">
        <v>11</v>
      </c>
      <c r="G99" s="111">
        <v>152651</v>
      </c>
      <c r="H99" s="111">
        <v>1</v>
      </c>
      <c r="I99" s="111" t="s">
        <v>1486</v>
      </c>
      <c r="J99" s="111"/>
      <c r="K99" s="111" t="s">
        <v>158</v>
      </c>
      <c r="L99" s="112">
        <v>46101</v>
      </c>
      <c r="M99" s="112">
        <v>46101</v>
      </c>
      <c r="N99" s="111" t="s">
        <v>1373</v>
      </c>
      <c r="O99" s="111">
        <v>2026</v>
      </c>
    </row>
    <row r="100" spans="1:15" x14ac:dyDescent="0.25">
      <c r="A100" s="111">
        <v>0</v>
      </c>
      <c r="B100" s="111">
        <v>0</v>
      </c>
      <c r="C100" s="111">
        <v>0</v>
      </c>
      <c r="D100" s="111" t="s">
        <v>1112</v>
      </c>
      <c r="E100" s="111" t="s">
        <v>306</v>
      </c>
      <c r="F100" s="111" t="s">
        <v>11</v>
      </c>
      <c r="G100" s="111">
        <v>152651</v>
      </c>
      <c r="H100" s="111">
        <v>1</v>
      </c>
      <c r="I100" s="111" t="s">
        <v>1486</v>
      </c>
      <c r="J100" s="111"/>
      <c r="K100" s="111" t="s">
        <v>158</v>
      </c>
      <c r="L100" s="112">
        <v>46101</v>
      </c>
      <c r="M100" s="112">
        <v>46101</v>
      </c>
      <c r="N100" s="111" t="s">
        <v>1373</v>
      </c>
      <c r="O100" s="111">
        <v>2026</v>
      </c>
    </row>
    <row r="101" spans="1:15" x14ac:dyDescent="0.25">
      <c r="A101" s="111">
        <v>0</v>
      </c>
      <c r="B101" s="111">
        <v>0</v>
      </c>
      <c r="C101" s="111">
        <v>0</v>
      </c>
      <c r="D101" s="111" t="s">
        <v>1112</v>
      </c>
      <c r="E101" s="111" t="s">
        <v>297</v>
      </c>
      <c r="F101" s="111" t="s">
        <v>11</v>
      </c>
      <c r="G101" s="111">
        <v>152649</v>
      </c>
      <c r="H101" s="111">
        <v>1</v>
      </c>
      <c r="I101" s="111" t="s">
        <v>1486</v>
      </c>
      <c r="J101" s="111"/>
      <c r="K101" s="111" t="s">
        <v>158</v>
      </c>
      <c r="L101" s="112">
        <v>46101</v>
      </c>
      <c r="M101" s="112">
        <v>46101</v>
      </c>
      <c r="N101" s="111" t="s">
        <v>1373</v>
      </c>
      <c r="O101" s="111">
        <v>2026</v>
      </c>
    </row>
    <row r="102" spans="1:15" x14ac:dyDescent="0.25">
      <c r="A102" s="111">
        <v>0</v>
      </c>
      <c r="B102" s="111">
        <v>0</v>
      </c>
      <c r="C102" s="111">
        <v>0</v>
      </c>
      <c r="D102" s="111" t="s">
        <v>1112</v>
      </c>
      <c r="E102" s="111" t="s">
        <v>306</v>
      </c>
      <c r="F102" s="111" t="s">
        <v>11</v>
      </c>
      <c r="G102" s="111">
        <v>152651</v>
      </c>
      <c r="H102" s="111">
        <v>1</v>
      </c>
      <c r="I102" s="111" t="s">
        <v>1486</v>
      </c>
      <c r="J102" s="111"/>
      <c r="K102" s="111" t="s">
        <v>158</v>
      </c>
      <c r="L102" s="112">
        <v>46101</v>
      </c>
      <c r="M102" s="112">
        <v>46101</v>
      </c>
      <c r="N102" s="111" t="s">
        <v>1373</v>
      </c>
      <c r="O102" s="111">
        <v>2026</v>
      </c>
    </row>
    <row r="103" spans="1:15" x14ac:dyDescent="0.25">
      <c r="A103" s="111">
        <v>0</v>
      </c>
      <c r="B103" s="111">
        <v>0</v>
      </c>
      <c r="C103" s="111">
        <v>0</v>
      </c>
      <c r="D103" s="111" t="s">
        <v>1112</v>
      </c>
      <c r="E103" s="111" t="s">
        <v>297</v>
      </c>
      <c r="F103" s="111" t="s">
        <v>11</v>
      </c>
      <c r="G103" s="111">
        <v>152649</v>
      </c>
      <c r="H103" s="111">
        <v>1</v>
      </c>
      <c r="I103" s="111" t="s">
        <v>1486</v>
      </c>
      <c r="J103" s="111"/>
      <c r="K103" s="111" t="s">
        <v>158</v>
      </c>
      <c r="L103" s="112">
        <v>46101</v>
      </c>
      <c r="M103" s="112">
        <v>46101</v>
      </c>
      <c r="N103" s="111" t="s">
        <v>1373</v>
      </c>
      <c r="O103" s="111">
        <v>2026</v>
      </c>
    </row>
    <row r="104" spans="1:15" x14ac:dyDescent="0.25">
      <c r="A104" s="111">
        <v>0</v>
      </c>
      <c r="B104" s="111">
        <v>0</v>
      </c>
      <c r="C104" s="111">
        <v>0</v>
      </c>
      <c r="D104" s="111" t="s">
        <v>1112</v>
      </c>
      <c r="E104" s="111" t="s">
        <v>306</v>
      </c>
      <c r="F104" s="111" t="s">
        <v>11</v>
      </c>
      <c r="G104" s="111">
        <v>152651</v>
      </c>
      <c r="H104" s="111">
        <v>1</v>
      </c>
      <c r="I104" s="111" t="s">
        <v>1486</v>
      </c>
      <c r="J104" s="111"/>
      <c r="K104" s="111" t="s">
        <v>158</v>
      </c>
      <c r="L104" s="112">
        <v>46101</v>
      </c>
      <c r="M104" s="112">
        <v>46101</v>
      </c>
      <c r="N104" s="111" t="s">
        <v>1373</v>
      </c>
      <c r="O104" s="111">
        <v>2026</v>
      </c>
    </row>
    <row r="105" spans="1:15" x14ac:dyDescent="0.25">
      <c r="A105" s="111">
        <v>0</v>
      </c>
      <c r="B105" s="111">
        <v>0</v>
      </c>
      <c r="C105" s="111">
        <v>0</v>
      </c>
      <c r="D105" s="111" t="s">
        <v>1112</v>
      </c>
      <c r="E105" s="111" t="s">
        <v>306</v>
      </c>
      <c r="F105" s="111" t="s">
        <v>11</v>
      </c>
      <c r="G105" s="111">
        <v>152653</v>
      </c>
      <c r="H105" s="111">
        <v>1</v>
      </c>
      <c r="I105" s="111" t="s">
        <v>1486</v>
      </c>
      <c r="J105" s="111"/>
      <c r="K105" s="111" t="s">
        <v>158</v>
      </c>
      <c r="L105" s="112">
        <v>46101</v>
      </c>
      <c r="M105" s="112">
        <v>46101</v>
      </c>
      <c r="N105" s="111" t="s">
        <v>1373</v>
      </c>
      <c r="O105" s="111">
        <v>2026</v>
      </c>
    </row>
    <row r="106" spans="1:15" x14ac:dyDescent="0.25">
      <c r="A106" s="111">
        <v>0</v>
      </c>
      <c r="B106" s="111">
        <v>0</v>
      </c>
      <c r="C106" s="111">
        <v>0</v>
      </c>
      <c r="D106" s="111" t="s">
        <v>1112</v>
      </c>
      <c r="E106" s="111" t="s">
        <v>306</v>
      </c>
      <c r="F106" s="111" t="s">
        <v>11</v>
      </c>
      <c r="G106" s="111">
        <v>152653</v>
      </c>
      <c r="H106" s="111">
        <v>1</v>
      </c>
      <c r="I106" s="111" t="s">
        <v>1486</v>
      </c>
      <c r="J106" s="111"/>
      <c r="K106" s="111" t="s">
        <v>158</v>
      </c>
      <c r="L106" s="112">
        <v>46101</v>
      </c>
      <c r="M106" s="112">
        <v>46101</v>
      </c>
      <c r="N106" s="111" t="s">
        <v>1373</v>
      </c>
      <c r="O106" s="111">
        <v>2026</v>
      </c>
    </row>
    <row r="107" spans="1:15" x14ac:dyDescent="0.25">
      <c r="A107" s="111" t="s">
        <v>9</v>
      </c>
      <c r="B107" s="111">
        <v>2018</v>
      </c>
      <c r="C107" s="111">
        <v>1</v>
      </c>
      <c r="D107" s="111" t="s">
        <v>1128</v>
      </c>
      <c r="E107" s="111" t="s">
        <v>657</v>
      </c>
      <c r="F107" s="111" t="s">
        <v>11</v>
      </c>
      <c r="G107" s="111">
        <v>902159</v>
      </c>
      <c r="H107" s="111">
        <v>1</v>
      </c>
      <c r="I107" s="111" t="s">
        <v>1486</v>
      </c>
      <c r="J107" s="111"/>
      <c r="K107" s="111" t="s">
        <v>158</v>
      </c>
      <c r="L107" s="112">
        <v>46104</v>
      </c>
      <c r="M107" s="112">
        <v>46104</v>
      </c>
      <c r="N107" s="111" t="s">
        <v>1373</v>
      </c>
      <c r="O107" s="111">
        <v>2026</v>
      </c>
    </row>
    <row r="108" spans="1:15" x14ac:dyDescent="0.25">
      <c r="A108" s="111" t="s">
        <v>9</v>
      </c>
      <c r="B108" s="111">
        <v>2018</v>
      </c>
      <c r="C108" s="111">
        <v>2</v>
      </c>
      <c r="D108" s="111" t="s">
        <v>1128</v>
      </c>
      <c r="E108" s="111" t="s">
        <v>657</v>
      </c>
      <c r="F108" s="111" t="s">
        <v>11</v>
      </c>
      <c r="G108" s="111">
        <v>902159</v>
      </c>
      <c r="H108" s="111">
        <v>1</v>
      </c>
      <c r="I108" s="111" t="s">
        <v>1486</v>
      </c>
      <c r="J108" s="111"/>
      <c r="K108" s="111" t="s">
        <v>158</v>
      </c>
      <c r="L108" s="112">
        <v>46105</v>
      </c>
      <c r="M108" s="112">
        <v>46105</v>
      </c>
      <c r="N108" s="111" t="s">
        <v>1373</v>
      </c>
      <c r="O108" s="111">
        <v>2026</v>
      </c>
    </row>
    <row r="109" spans="1:15" x14ac:dyDescent="0.25">
      <c r="A109" s="111" t="s">
        <v>9</v>
      </c>
      <c r="B109" s="111">
        <v>2046</v>
      </c>
      <c r="C109" s="111">
        <v>3</v>
      </c>
      <c r="D109" s="111" t="s">
        <v>1118</v>
      </c>
      <c r="E109" s="111" t="s">
        <v>707</v>
      </c>
      <c r="F109" s="111" t="s">
        <v>11</v>
      </c>
      <c r="G109" s="111">
        <v>1104023</v>
      </c>
      <c r="H109" s="111">
        <v>1</v>
      </c>
      <c r="I109" s="111" t="s">
        <v>1486</v>
      </c>
      <c r="J109" s="111"/>
      <c r="K109" s="111" t="s">
        <v>158</v>
      </c>
      <c r="L109" s="112">
        <v>46058</v>
      </c>
      <c r="M109" s="112">
        <v>46058</v>
      </c>
      <c r="N109" s="111" t="s">
        <v>1808</v>
      </c>
      <c r="O109" s="111">
        <v>2026</v>
      </c>
    </row>
    <row r="110" spans="1:15" x14ac:dyDescent="0.25">
      <c r="A110" s="111" t="s">
        <v>9</v>
      </c>
      <c r="B110" s="111">
        <v>2046</v>
      </c>
      <c r="C110" s="111">
        <v>4</v>
      </c>
      <c r="D110" s="111" t="s">
        <v>1118</v>
      </c>
      <c r="E110" s="111" t="s">
        <v>707</v>
      </c>
      <c r="F110" s="111" t="s">
        <v>11</v>
      </c>
      <c r="G110" s="111">
        <v>1104023</v>
      </c>
      <c r="H110" s="111">
        <v>1</v>
      </c>
      <c r="I110" s="111" t="s">
        <v>1486</v>
      </c>
      <c r="J110" s="111"/>
      <c r="K110" s="111" t="s">
        <v>158</v>
      </c>
      <c r="L110" s="112">
        <v>46058</v>
      </c>
      <c r="M110" s="112">
        <v>46058</v>
      </c>
      <c r="N110" s="111" t="s">
        <v>1808</v>
      </c>
      <c r="O110" s="111">
        <v>2026</v>
      </c>
    </row>
    <row r="111" spans="1:15" x14ac:dyDescent="0.25">
      <c r="A111" s="111" t="s">
        <v>9</v>
      </c>
      <c r="B111" s="111">
        <v>2046</v>
      </c>
      <c r="C111" s="111">
        <v>5</v>
      </c>
      <c r="D111" s="111" t="s">
        <v>1118</v>
      </c>
      <c r="E111" s="111" t="s">
        <v>707</v>
      </c>
      <c r="F111" s="111" t="s">
        <v>11</v>
      </c>
      <c r="G111" s="111">
        <v>1104023</v>
      </c>
      <c r="H111" s="111">
        <v>1</v>
      </c>
      <c r="I111" s="111" t="s">
        <v>1486</v>
      </c>
      <c r="J111" s="111"/>
      <c r="K111" s="111" t="s">
        <v>158</v>
      </c>
      <c r="L111" s="112">
        <v>46058</v>
      </c>
      <c r="M111" s="112">
        <v>46058</v>
      </c>
      <c r="N111" s="111" t="s">
        <v>1808</v>
      </c>
      <c r="O111" s="111">
        <v>2026</v>
      </c>
    </row>
    <row r="112" spans="1:15" x14ac:dyDescent="0.25">
      <c r="A112" s="111" t="s">
        <v>9</v>
      </c>
      <c r="B112" s="111">
        <v>2046</v>
      </c>
      <c r="C112" s="111">
        <v>6</v>
      </c>
      <c r="D112" s="111" t="s">
        <v>1118</v>
      </c>
      <c r="E112" s="111" t="s">
        <v>707</v>
      </c>
      <c r="F112" s="111" t="s">
        <v>11</v>
      </c>
      <c r="G112" s="111">
        <v>1104023</v>
      </c>
      <c r="H112" s="111">
        <v>1</v>
      </c>
      <c r="I112" s="111" t="s">
        <v>1486</v>
      </c>
      <c r="J112" s="111"/>
      <c r="K112" s="111" t="s">
        <v>158</v>
      </c>
      <c r="L112" s="112">
        <v>46058</v>
      </c>
      <c r="M112" s="112">
        <v>46058</v>
      </c>
      <c r="N112" s="111" t="s">
        <v>1808</v>
      </c>
      <c r="O112" s="111">
        <v>2026</v>
      </c>
    </row>
    <row r="113" spans="1:15" x14ac:dyDescent="0.25">
      <c r="A113" s="111" t="s">
        <v>9</v>
      </c>
      <c r="B113" s="111">
        <v>2074</v>
      </c>
      <c r="C113" s="111">
        <v>15</v>
      </c>
      <c r="D113" s="111" t="s">
        <v>1120</v>
      </c>
      <c r="E113" s="111" t="s">
        <v>272</v>
      </c>
      <c r="F113" s="111" t="s">
        <v>11</v>
      </c>
      <c r="G113" s="111">
        <v>392289</v>
      </c>
      <c r="H113" s="111">
        <v>1</v>
      </c>
      <c r="I113" s="111" t="s">
        <v>1486</v>
      </c>
      <c r="J113" s="111"/>
      <c r="K113" s="111" t="s">
        <v>158</v>
      </c>
      <c r="L113" s="112">
        <v>46095</v>
      </c>
      <c r="M113" s="112">
        <v>46095</v>
      </c>
      <c r="N113" s="111" t="s">
        <v>1373</v>
      </c>
      <c r="O113" s="111">
        <v>2026</v>
      </c>
    </row>
    <row r="114" spans="1:15" x14ac:dyDescent="0.25">
      <c r="A114" s="111" t="s">
        <v>9</v>
      </c>
      <c r="B114" s="111">
        <v>2074</v>
      </c>
      <c r="C114" s="111">
        <v>16</v>
      </c>
      <c r="D114" s="111" t="s">
        <v>1120</v>
      </c>
      <c r="E114" s="111" t="s">
        <v>272</v>
      </c>
      <c r="F114" s="111" t="s">
        <v>11</v>
      </c>
      <c r="G114" s="111">
        <v>392289</v>
      </c>
      <c r="H114" s="111">
        <v>1</v>
      </c>
      <c r="I114" s="111" t="s">
        <v>1486</v>
      </c>
      <c r="J114" s="111"/>
      <c r="K114" s="111" t="s">
        <v>158</v>
      </c>
      <c r="L114" s="112">
        <v>46095</v>
      </c>
      <c r="M114" s="112">
        <v>46095</v>
      </c>
      <c r="N114" s="111" t="s">
        <v>1373</v>
      </c>
      <c r="O114" s="111">
        <v>2026</v>
      </c>
    </row>
    <row r="115" spans="1:15" x14ac:dyDescent="0.25">
      <c r="A115" s="111" t="s">
        <v>9</v>
      </c>
      <c r="B115" s="111">
        <v>2074</v>
      </c>
      <c r="C115" s="111">
        <v>17</v>
      </c>
      <c r="D115" s="111" t="s">
        <v>1120</v>
      </c>
      <c r="E115" s="111" t="s">
        <v>272</v>
      </c>
      <c r="F115" s="111" t="s">
        <v>11</v>
      </c>
      <c r="G115" s="111">
        <v>392290</v>
      </c>
      <c r="H115" s="111">
        <v>1</v>
      </c>
      <c r="I115" s="111" t="s">
        <v>1486</v>
      </c>
      <c r="J115" s="111"/>
      <c r="K115" s="111" t="s">
        <v>158</v>
      </c>
      <c r="L115" s="112">
        <v>46095</v>
      </c>
      <c r="M115" s="112">
        <v>46095</v>
      </c>
      <c r="N115" s="111" t="s">
        <v>1373</v>
      </c>
      <c r="O115" s="111">
        <v>2026</v>
      </c>
    </row>
    <row r="116" spans="1:15" x14ac:dyDescent="0.25">
      <c r="A116" s="111" t="s">
        <v>9</v>
      </c>
      <c r="B116" s="111">
        <v>2074</v>
      </c>
      <c r="C116" s="111">
        <v>18</v>
      </c>
      <c r="D116" s="111" t="s">
        <v>1120</v>
      </c>
      <c r="E116" s="111" t="s">
        <v>272</v>
      </c>
      <c r="F116" s="111" t="s">
        <v>11</v>
      </c>
      <c r="G116" s="111">
        <v>392290</v>
      </c>
      <c r="H116" s="111">
        <v>1</v>
      </c>
      <c r="I116" s="111" t="s">
        <v>1486</v>
      </c>
      <c r="J116" s="111"/>
      <c r="K116" s="111" t="s">
        <v>158</v>
      </c>
      <c r="L116" s="112">
        <v>46095</v>
      </c>
      <c r="M116" s="112">
        <v>46095</v>
      </c>
      <c r="N116" s="111" t="s">
        <v>1373</v>
      </c>
      <c r="O116" s="111">
        <v>2026</v>
      </c>
    </row>
    <row r="117" spans="1:15" x14ac:dyDescent="0.25">
      <c r="A117" s="111" t="s">
        <v>9</v>
      </c>
      <c r="B117" s="111">
        <v>2074</v>
      </c>
      <c r="C117" s="111">
        <v>19</v>
      </c>
      <c r="D117" s="111" t="s">
        <v>1120</v>
      </c>
      <c r="E117" s="111" t="s">
        <v>272</v>
      </c>
      <c r="F117" s="111" t="s">
        <v>11</v>
      </c>
      <c r="G117" s="111">
        <v>392290</v>
      </c>
      <c r="H117" s="111">
        <v>1</v>
      </c>
      <c r="I117" s="111" t="s">
        <v>1486</v>
      </c>
      <c r="J117" s="111"/>
      <c r="K117" s="111" t="s">
        <v>158</v>
      </c>
      <c r="L117" s="112">
        <v>46095</v>
      </c>
      <c r="M117" s="112">
        <v>46095</v>
      </c>
      <c r="N117" s="111" t="s">
        <v>1373</v>
      </c>
      <c r="O117" s="111">
        <v>2026</v>
      </c>
    </row>
    <row r="118" spans="1:15" x14ac:dyDescent="0.25">
      <c r="A118" s="111" t="s">
        <v>9</v>
      </c>
      <c r="B118" s="111">
        <v>2074</v>
      </c>
      <c r="C118" s="111">
        <v>20</v>
      </c>
      <c r="D118" s="111" t="s">
        <v>1120</v>
      </c>
      <c r="E118" s="111" t="s">
        <v>272</v>
      </c>
      <c r="F118" s="111" t="s">
        <v>11</v>
      </c>
      <c r="G118" s="111">
        <v>392290</v>
      </c>
      <c r="H118" s="111">
        <v>1</v>
      </c>
      <c r="I118" s="111" t="s">
        <v>1486</v>
      </c>
      <c r="J118" s="111"/>
      <c r="K118" s="111" t="s">
        <v>158</v>
      </c>
      <c r="L118" s="112">
        <v>46053</v>
      </c>
      <c r="M118" s="112">
        <v>46053</v>
      </c>
      <c r="N118" s="111" t="s">
        <v>1809</v>
      </c>
      <c r="O118" s="111">
        <v>2026</v>
      </c>
    </row>
    <row r="119" spans="1:15" x14ac:dyDescent="0.25">
      <c r="A119" s="111" t="s">
        <v>9</v>
      </c>
      <c r="B119" s="111">
        <v>2112</v>
      </c>
      <c r="C119" s="111">
        <v>1</v>
      </c>
      <c r="D119" s="111" t="s">
        <v>1126</v>
      </c>
      <c r="E119" s="111" t="s">
        <v>793</v>
      </c>
      <c r="F119" s="111" t="s">
        <v>11</v>
      </c>
      <c r="G119" s="111">
        <v>1534002</v>
      </c>
      <c r="H119" s="111">
        <v>1</v>
      </c>
      <c r="I119" s="111" t="s">
        <v>1486</v>
      </c>
      <c r="J119" s="111"/>
      <c r="K119" s="111" t="s">
        <v>158</v>
      </c>
      <c r="L119" s="112">
        <v>46101</v>
      </c>
      <c r="M119" s="112">
        <v>46101</v>
      </c>
      <c r="N119" s="111" t="s">
        <v>1373</v>
      </c>
      <c r="O119" s="111">
        <v>2026</v>
      </c>
    </row>
    <row r="120" spans="1:15" x14ac:dyDescent="0.25">
      <c r="A120" s="111" t="s">
        <v>9</v>
      </c>
      <c r="B120" s="111">
        <v>2056</v>
      </c>
      <c r="C120" s="111">
        <v>1</v>
      </c>
      <c r="D120" s="111" t="s">
        <v>1115</v>
      </c>
      <c r="E120" s="111" t="s">
        <v>708</v>
      </c>
      <c r="F120" s="111" t="s">
        <v>11</v>
      </c>
      <c r="G120" s="111">
        <v>656053</v>
      </c>
      <c r="H120" s="111">
        <v>1</v>
      </c>
      <c r="I120" s="111" t="s">
        <v>1486</v>
      </c>
      <c r="J120" s="111"/>
      <c r="K120" s="111" t="s">
        <v>158</v>
      </c>
      <c r="L120" s="112">
        <v>46086</v>
      </c>
      <c r="M120" s="112">
        <v>46086</v>
      </c>
      <c r="N120" s="111" t="s">
        <v>1373</v>
      </c>
      <c r="O120" s="111">
        <v>2026</v>
      </c>
    </row>
    <row r="121" spans="1:15" x14ac:dyDescent="0.25">
      <c r="A121" s="111" t="s">
        <v>9</v>
      </c>
      <c r="B121" s="111">
        <v>2116</v>
      </c>
      <c r="C121" s="111">
        <v>2</v>
      </c>
      <c r="D121" s="111" t="s">
        <v>1116</v>
      </c>
      <c r="E121" s="111" t="s">
        <v>591</v>
      </c>
      <c r="F121" s="111" t="s">
        <v>11</v>
      </c>
      <c r="G121" s="111">
        <v>864028</v>
      </c>
      <c r="H121" s="111">
        <v>1</v>
      </c>
      <c r="I121" s="111" t="s">
        <v>1486</v>
      </c>
      <c r="J121" s="111"/>
      <c r="K121" s="111" t="s">
        <v>158</v>
      </c>
      <c r="L121" s="112">
        <v>46086</v>
      </c>
      <c r="M121" s="112">
        <v>46086</v>
      </c>
      <c r="N121" s="111" t="s">
        <v>1373</v>
      </c>
      <c r="O121" s="111">
        <v>2026</v>
      </c>
    </row>
    <row r="122" spans="1:15" x14ac:dyDescent="0.25">
      <c r="A122" s="111" t="s">
        <v>9</v>
      </c>
      <c r="B122" s="111">
        <v>2116</v>
      </c>
      <c r="C122" s="111">
        <v>2</v>
      </c>
      <c r="D122" s="111" t="s">
        <v>1116</v>
      </c>
      <c r="E122" s="111" t="s">
        <v>591</v>
      </c>
      <c r="F122" s="111" t="s">
        <v>11</v>
      </c>
      <c r="G122" s="111">
        <v>864028</v>
      </c>
      <c r="H122" s="111">
        <v>1</v>
      </c>
      <c r="I122" s="111" t="s">
        <v>1486</v>
      </c>
      <c r="J122" s="111"/>
      <c r="K122" s="111" t="s">
        <v>158</v>
      </c>
      <c r="L122" s="112">
        <v>46086</v>
      </c>
      <c r="M122" s="112">
        <v>46086</v>
      </c>
      <c r="N122" s="111" t="s">
        <v>1373</v>
      </c>
      <c r="O122" s="111">
        <v>2026</v>
      </c>
    </row>
    <row r="123" spans="1:15" x14ac:dyDescent="0.25">
      <c r="A123" s="111" t="s">
        <v>9</v>
      </c>
      <c r="B123" s="111">
        <v>2018</v>
      </c>
      <c r="C123" s="111">
        <v>1</v>
      </c>
      <c r="D123" s="111" t="s">
        <v>1128</v>
      </c>
      <c r="E123" s="111" t="s">
        <v>657</v>
      </c>
      <c r="F123" s="111" t="s">
        <v>11</v>
      </c>
      <c r="G123" s="111">
        <v>902159</v>
      </c>
      <c r="H123" s="111">
        <v>1</v>
      </c>
      <c r="I123" s="111" t="s">
        <v>1486</v>
      </c>
      <c r="J123" s="111"/>
      <c r="K123" s="111" t="s">
        <v>158</v>
      </c>
      <c r="L123" s="112">
        <v>46104</v>
      </c>
      <c r="M123" s="112">
        <v>46104</v>
      </c>
      <c r="N123" s="111" t="s">
        <v>1373</v>
      </c>
      <c r="O123" s="111">
        <v>2026</v>
      </c>
    </row>
    <row r="124" spans="1:15" x14ac:dyDescent="0.25">
      <c r="A124" s="111" t="s">
        <v>9</v>
      </c>
      <c r="B124" s="111">
        <v>2018</v>
      </c>
      <c r="C124" s="111">
        <v>2</v>
      </c>
      <c r="D124" s="111" t="s">
        <v>1128</v>
      </c>
      <c r="E124" s="111" t="s">
        <v>657</v>
      </c>
      <c r="F124" s="111" t="s">
        <v>11</v>
      </c>
      <c r="G124" s="111">
        <v>902159</v>
      </c>
      <c r="H124" s="111">
        <v>1</v>
      </c>
      <c r="I124" s="111" t="s">
        <v>1486</v>
      </c>
      <c r="J124" s="111"/>
      <c r="K124" s="111" t="s">
        <v>158</v>
      </c>
      <c r="L124" s="112">
        <v>46105</v>
      </c>
      <c r="M124" s="112">
        <v>46105</v>
      </c>
      <c r="N124" s="111" t="s">
        <v>1373</v>
      </c>
      <c r="O124" s="111">
        <v>2026</v>
      </c>
    </row>
    <row r="125" spans="1:15" x14ac:dyDescent="0.25">
      <c r="A125" s="111" t="s">
        <v>9</v>
      </c>
      <c r="B125" s="111">
        <v>2089</v>
      </c>
      <c r="C125" s="111">
        <v>1</v>
      </c>
      <c r="D125" s="111" t="s">
        <v>1129</v>
      </c>
      <c r="E125" s="111" t="s">
        <v>765</v>
      </c>
      <c r="F125" s="111" t="s">
        <v>11</v>
      </c>
      <c r="G125" s="111">
        <v>902160</v>
      </c>
      <c r="H125" s="111">
        <v>1</v>
      </c>
      <c r="I125" s="111" t="s">
        <v>1486</v>
      </c>
      <c r="J125" s="111"/>
      <c r="K125" s="111" t="s">
        <v>158</v>
      </c>
      <c r="L125" s="112">
        <v>46106</v>
      </c>
      <c r="M125" s="112">
        <v>46106</v>
      </c>
      <c r="N125" s="111" t="s">
        <v>1373</v>
      </c>
      <c r="O125" s="111">
        <v>2026</v>
      </c>
    </row>
    <row r="126" spans="1:15" x14ac:dyDescent="0.25">
      <c r="A126" s="111" t="s">
        <v>9</v>
      </c>
      <c r="B126" s="111">
        <v>2089</v>
      </c>
      <c r="C126" s="111">
        <v>2</v>
      </c>
      <c r="D126" s="111" t="s">
        <v>1129</v>
      </c>
      <c r="E126" s="111" t="s">
        <v>765</v>
      </c>
      <c r="F126" s="111" t="s">
        <v>11</v>
      </c>
      <c r="G126" s="111">
        <v>902160</v>
      </c>
      <c r="H126" s="111">
        <v>1</v>
      </c>
      <c r="I126" s="111" t="s">
        <v>1486</v>
      </c>
      <c r="J126" s="111"/>
      <c r="K126" s="111" t="s">
        <v>158</v>
      </c>
      <c r="L126" s="112">
        <v>46107</v>
      </c>
      <c r="M126" s="112">
        <v>46107</v>
      </c>
      <c r="N126" s="111" t="s">
        <v>1373</v>
      </c>
      <c r="O126" s="111">
        <v>2026</v>
      </c>
    </row>
    <row r="127" spans="1:15" x14ac:dyDescent="0.25">
      <c r="A127" s="111" t="s">
        <v>9</v>
      </c>
      <c r="B127" s="111">
        <v>2089</v>
      </c>
      <c r="C127" s="111">
        <v>3</v>
      </c>
      <c r="D127" s="111" t="s">
        <v>1129</v>
      </c>
      <c r="E127" s="111" t="s">
        <v>765</v>
      </c>
      <c r="F127" s="111" t="s">
        <v>11</v>
      </c>
      <c r="G127" s="111">
        <v>902160</v>
      </c>
      <c r="H127" s="111">
        <v>1</v>
      </c>
      <c r="I127" s="111" t="s">
        <v>1486</v>
      </c>
      <c r="J127" s="111"/>
      <c r="K127" s="111" t="s">
        <v>158</v>
      </c>
      <c r="L127" s="112">
        <v>46107</v>
      </c>
      <c r="M127" s="112">
        <v>46107</v>
      </c>
      <c r="N127" s="111" t="s">
        <v>1373</v>
      </c>
      <c r="O127" s="111">
        <v>2026</v>
      </c>
    </row>
    <row r="128" spans="1:15" x14ac:dyDescent="0.25">
      <c r="A128" s="111">
        <v>0</v>
      </c>
      <c r="B128" s="111">
        <v>0</v>
      </c>
      <c r="C128" s="111">
        <v>0</v>
      </c>
      <c r="D128" s="111" t="s">
        <v>1108</v>
      </c>
      <c r="E128" s="111" t="s">
        <v>1477</v>
      </c>
      <c r="F128" s="111" t="s">
        <v>11</v>
      </c>
      <c r="G128" s="111">
        <v>273060</v>
      </c>
      <c r="H128" s="111">
        <v>1</v>
      </c>
      <c r="I128" s="111" t="s">
        <v>1486</v>
      </c>
      <c r="J128" s="111"/>
      <c r="K128" s="111" t="s">
        <v>158</v>
      </c>
      <c r="L128" s="112">
        <v>46081</v>
      </c>
      <c r="M128" s="112">
        <v>46081</v>
      </c>
      <c r="N128" s="111" t="s">
        <v>1808</v>
      </c>
      <c r="O128" s="111">
        <v>2026</v>
      </c>
    </row>
    <row r="129" spans="1:15" x14ac:dyDescent="0.25">
      <c r="A129" s="111">
        <v>0</v>
      </c>
      <c r="B129" s="111">
        <v>0</v>
      </c>
      <c r="C129" s="111">
        <v>0</v>
      </c>
      <c r="D129" s="111" t="s">
        <v>1108</v>
      </c>
      <c r="E129" s="111" t="s">
        <v>1477</v>
      </c>
      <c r="F129" s="111" t="s">
        <v>11</v>
      </c>
      <c r="G129" s="111">
        <v>273060</v>
      </c>
      <c r="H129" s="111">
        <v>1</v>
      </c>
      <c r="I129" s="111" t="s">
        <v>1486</v>
      </c>
      <c r="J129" s="111"/>
      <c r="K129" s="111" t="s">
        <v>158</v>
      </c>
      <c r="L129" s="112">
        <v>46081</v>
      </c>
      <c r="M129" s="112">
        <v>46081</v>
      </c>
      <c r="N129" s="111" t="s">
        <v>1808</v>
      </c>
      <c r="O129" s="111">
        <v>2026</v>
      </c>
    </row>
    <row r="130" spans="1:15" x14ac:dyDescent="0.25">
      <c r="A130" s="111">
        <v>0</v>
      </c>
      <c r="B130" s="111">
        <v>0</v>
      </c>
      <c r="C130" s="111">
        <v>0</v>
      </c>
      <c r="D130" s="111" t="s">
        <v>1108</v>
      </c>
      <c r="E130" s="111" t="s">
        <v>1478</v>
      </c>
      <c r="F130" s="111" t="s">
        <v>11</v>
      </c>
      <c r="G130" s="111">
        <v>273065</v>
      </c>
      <c r="H130" s="111">
        <v>1</v>
      </c>
      <c r="I130" s="111" t="s">
        <v>1486</v>
      </c>
      <c r="J130" s="111"/>
      <c r="K130" s="111" t="s">
        <v>158</v>
      </c>
      <c r="L130" s="112">
        <v>46081</v>
      </c>
      <c r="M130" s="112">
        <v>46081</v>
      </c>
      <c r="N130" s="111" t="s">
        <v>1808</v>
      </c>
      <c r="O130" s="111">
        <v>2026</v>
      </c>
    </row>
    <row r="131" spans="1:15" x14ac:dyDescent="0.25">
      <c r="A131" s="111">
        <v>0</v>
      </c>
      <c r="B131" s="111">
        <v>0</v>
      </c>
      <c r="C131" s="111">
        <v>0</v>
      </c>
      <c r="D131" s="111" t="s">
        <v>1108</v>
      </c>
      <c r="E131" s="111" t="s">
        <v>1478</v>
      </c>
      <c r="F131" s="111" t="s">
        <v>11</v>
      </c>
      <c r="G131" s="111">
        <v>273065</v>
      </c>
      <c r="H131" s="111">
        <v>1</v>
      </c>
      <c r="I131" s="111" t="s">
        <v>1486</v>
      </c>
      <c r="J131" s="111"/>
      <c r="K131" s="111" t="s">
        <v>158</v>
      </c>
      <c r="L131" s="112">
        <v>46081</v>
      </c>
      <c r="M131" s="112">
        <v>46081</v>
      </c>
      <c r="N131" s="111" t="s">
        <v>1808</v>
      </c>
      <c r="O131" s="111">
        <v>2026</v>
      </c>
    </row>
    <row r="132" spans="1:15" x14ac:dyDescent="0.25">
      <c r="A132" s="111">
        <v>0</v>
      </c>
      <c r="B132" s="111">
        <v>0</v>
      </c>
      <c r="C132" s="111">
        <v>0</v>
      </c>
      <c r="D132" s="111" t="s">
        <v>1108</v>
      </c>
      <c r="E132" s="111" t="s">
        <v>1478</v>
      </c>
      <c r="F132" s="111" t="s">
        <v>11</v>
      </c>
      <c r="G132" s="111">
        <v>273065</v>
      </c>
      <c r="H132" s="111">
        <v>1</v>
      </c>
      <c r="I132" s="111" t="s">
        <v>1486</v>
      </c>
      <c r="J132" s="111"/>
      <c r="K132" s="111" t="s">
        <v>158</v>
      </c>
      <c r="L132" s="112">
        <v>46081</v>
      </c>
      <c r="M132" s="112">
        <v>46081</v>
      </c>
      <c r="N132" s="111" t="s">
        <v>1808</v>
      </c>
      <c r="O132" s="111">
        <v>2026</v>
      </c>
    </row>
    <row r="133" spans="1:15" x14ac:dyDescent="0.25">
      <c r="A133" s="111">
        <v>0</v>
      </c>
      <c r="B133" s="111">
        <v>0</v>
      </c>
      <c r="C133" s="111">
        <v>0</v>
      </c>
      <c r="D133" s="111" t="s">
        <v>1108</v>
      </c>
      <c r="E133" s="111" t="s">
        <v>1478</v>
      </c>
      <c r="F133" s="111" t="s">
        <v>11</v>
      </c>
      <c r="G133" s="111">
        <v>273065</v>
      </c>
      <c r="H133" s="111">
        <v>1</v>
      </c>
      <c r="I133" s="111" t="s">
        <v>1486</v>
      </c>
      <c r="J133" s="111"/>
      <c r="K133" s="111" t="s">
        <v>158</v>
      </c>
      <c r="L133" s="112">
        <v>46081</v>
      </c>
      <c r="M133" s="112">
        <v>46081</v>
      </c>
      <c r="N133" s="111" t="s">
        <v>1808</v>
      </c>
      <c r="O133" s="111">
        <v>2026</v>
      </c>
    </row>
    <row r="134" spans="1:15" x14ac:dyDescent="0.25">
      <c r="A134" s="111">
        <v>0</v>
      </c>
      <c r="B134" s="111">
        <v>0</v>
      </c>
      <c r="C134" s="111">
        <v>0</v>
      </c>
      <c r="D134" s="111" t="s">
        <v>1108</v>
      </c>
      <c r="E134" s="111" t="s">
        <v>1479</v>
      </c>
      <c r="F134" s="111" t="s">
        <v>11</v>
      </c>
      <c r="G134" s="111">
        <v>273066</v>
      </c>
      <c r="H134" s="111">
        <v>1</v>
      </c>
      <c r="I134" s="111" t="s">
        <v>1486</v>
      </c>
      <c r="J134" s="111"/>
      <c r="K134" s="111" t="s">
        <v>158</v>
      </c>
      <c r="L134" s="112">
        <v>46081</v>
      </c>
      <c r="M134" s="112">
        <v>46081</v>
      </c>
      <c r="N134" s="111" t="s">
        <v>1808</v>
      </c>
      <c r="O134" s="111">
        <v>2026</v>
      </c>
    </row>
    <row r="135" spans="1:15" x14ac:dyDescent="0.25">
      <c r="A135" s="111">
        <v>0</v>
      </c>
      <c r="B135" s="111">
        <v>0</v>
      </c>
      <c r="C135" s="111">
        <v>0</v>
      </c>
      <c r="D135" s="111" t="s">
        <v>1108</v>
      </c>
      <c r="E135" s="111" t="s">
        <v>1479</v>
      </c>
      <c r="F135" s="111" t="s">
        <v>11</v>
      </c>
      <c r="G135" s="111">
        <v>273066</v>
      </c>
      <c r="H135" s="111">
        <v>1</v>
      </c>
      <c r="I135" s="111" t="s">
        <v>1486</v>
      </c>
      <c r="J135" s="111"/>
      <c r="K135" s="111" t="s">
        <v>158</v>
      </c>
      <c r="L135" s="112">
        <v>46081</v>
      </c>
      <c r="M135" s="112">
        <v>46081</v>
      </c>
      <c r="N135" s="111" t="s">
        <v>1808</v>
      </c>
      <c r="O135" s="111">
        <v>2026</v>
      </c>
    </row>
    <row r="136" spans="1:15" x14ac:dyDescent="0.25">
      <c r="A136" s="111" t="s">
        <v>9</v>
      </c>
      <c r="B136" s="111">
        <v>2084</v>
      </c>
      <c r="C136" s="111">
        <v>1</v>
      </c>
      <c r="D136" s="111" t="s">
        <v>1109</v>
      </c>
      <c r="E136" s="111" t="s">
        <v>738</v>
      </c>
      <c r="F136" s="111" t="s">
        <v>11</v>
      </c>
      <c r="G136" s="111">
        <v>299377</v>
      </c>
      <c r="H136" s="111">
        <v>1</v>
      </c>
      <c r="I136" s="111" t="s">
        <v>1486</v>
      </c>
      <c r="J136" s="111"/>
      <c r="K136" s="111" t="s">
        <v>158</v>
      </c>
      <c r="L136" s="112">
        <v>46101</v>
      </c>
      <c r="M136" s="112">
        <v>46101</v>
      </c>
      <c r="N136" s="111" t="s">
        <v>1373</v>
      </c>
      <c r="O136" s="111">
        <v>2026</v>
      </c>
    </row>
    <row r="137" spans="1:15" x14ac:dyDescent="0.25">
      <c r="A137" s="111" t="s">
        <v>9</v>
      </c>
      <c r="B137" s="111">
        <v>2084</v>
      </c>
      <c r="C137" s="111">
        <v>2</v>
      </c>
      <c r="D137" s="111" t="s">
        <v>1109</v>
      </c>
      <c r="E137" s="111" t="s">
        <v>738</v>
      </c>
      <c r="F137" s="111" t="s">
        <v>11</v>
      </c>
      <c r="G137" s="111">
        <v>299377</v>
      </c>
      <c r="H137" s="111">
        <v>1</v>
      </c>
      <c r="I137" s="111" t="s">
        <v>1486</v>
      </c>
      <c r="J137" s="111"/>
      <c r="K137" s="111" t="s">
        <v>158</v>
      </c>
      <c r="L137" s="112">
        <v>46101</v>
      </c>
      <c r="M137" s="112">
        <v>46101</v>
      </c>
      <c r="N137" s="111" t="s">
        <v>1373</v>
      </c>
      <c r="O137" s="111">
        <v>2026</v>
      </c>
    </row>
    <row r="138" spans="1:15" x14ac:dyDescent="0.25">
      <c r="A138" s="111" t="s">
        <v>20</v>
      </c>
      <c r="B138" s="111">
        <v>951</v>
      </c>
      <c r="C138" s="111">
        <v>1</v>
      </c>
      <c r="D138" s="111" t="s">
        <v>1113</v>
      </c>
      <c r="E138" s="111" t="s">
        <v>1511</v>
      </c>
      <c r="F138" s="111" t="s">
        <v>23</v>
      </c>
      <c r="G138" s="111" t="s">
        <v>1107</v>
      </c>
      <c r="H138" s="111">
        <v>1</v>
      </c>
      <c r="I138" s="111" t="s">
        <v>1487</v>
      </c>
      <c r="J138" s="111"/>
      <c r="K138" s="111" t="s">
        <v>158</v>
      </c>
      <c r="L138" s="112">
        <v>46112</v>
      </c>
      <c r="M138" s="112">
        <v>46112</v>
      </c>
      <c r="N138" s="111" t="s">
        <v>1373</v>
      </c>
      <c r="O138" s="111">
        <v>2026</v>
      </c>
    </row>
    <row r="139" spans="1:15" x14ac:dyDescent="0.25">
      <c r="A139" s="111" t="s">
        <v>20</v>
      </c>
      <c r="B139" s="111">
        <v>951</v>
      </c>
      <c r="C139" s="111">
        <v>1</v>
      </c>
      <c r="D139" s="111" t="s">
        <v>1113</v>
      </c>
      <c r="E139" s="111" t="s">
        <v>1526</v>
      </c>
      <c r="F139" s="111" t="s">
        <v>23</v>
      </c>
      <c r="G139" s="111" t="s">
        <v>1107</v>
      </c>
      <c r="H139" s="111">
        <v>1</v>
      </c>
      <c r="I139" s="111" t="s">
        <v>1487</v>
      </c>
      <c r="J139" s="111"/>
      <c r="K139" s="111" t="s">
        <v>158</v>
      </c>
      <c r="L139" s="112">
        <v>46112</v>
      </c>
      <c r="M139" s="112">
        <v>46112</v>
      </c>
      <c r="N139" s="111" t="s">
        <v>1373</v>
      </c>
      <c r="O139" s="111">
        <v>2026</v>
      </c>
    </row>
    <row r="140" spans="1:15" x14ac:dyDescent="0.25">
      <c r="A140" s="111" t="s">
        <v>20</v>
      </c>
      <c r="B140" s="111">
        <v>951</v>
      </c>
      <c r="C140" s="111">
        <v>3</v>
      </c>
      <c r="D140" s="111" t="s">
        <v>1113</v>
      </c>
      <c r="E140" s="111" t="s">
        <v>1527</v>
      </c>
      <c r="F140" s="111" t="s">
        <v>23</v>
      </c>
      <c r="G140" s="111" t="s">
        <v>1107</v>
      </c>
      <c r="H140" s="111">
        <v>1</v>
      </c>
      <c r="I140" s="111" t="s">
        <v>1487</v>
      </c>
      <c r="J140" s="111"/>
      <c r="K140" s="111" t="s">
        <v>158</v>
      </c>
      <c r="L140" s="112">
        <v>46112</v>
      </c>
      <c r="M140" s="112">
        <v>46112</v>
      </c>
      <c r="N140" s="111" t="s">
        <v>1373</v>
      </c>
      <c r="O140" s="111">
        <v>2026</v>
      </c>
    </row>
    <row r="141" spans="1:15" x14ac:dyDescent="0.25">
      <c r="A141" s="111" t="s">
        <v>20</v>
      </c>
      <c r="B141" s="111">
        <v>995</v>
      </c>
      <c r="C141" s="111">
        <v>1</v>
      </c>
      <c r="D141" s="111" t="s">
        <v>240</v>
      </c>
      <c r="E141" s="111" t="s">
        <v>1520</v>
      </c>
      <c r="F141" s="111" t="s">
        <v>23</v>
      </c>
      <c r="G141" s="111" t="s">
        <v>1107</v>
      </c>
      <c r="H141" s="111">
        <v>2</v>
      </c>
      <c r="I141" s="111" t="s">
        <v>1487</v>
      </c>
      <c r="J141" s="111"/>
      <c r="K141" s="111" t="s">
        <v>158</v>
      </c>
      <c r="L141" s="112">
        <v>46104</v>
      </c>
      <c r="M141" s="112">
        <v>46104</v>
      </c>
      <c r="N141" s="111" t="s">
        <v>1373</v>
      </c>
      <c r="O141" s="111">
        <v>2026</v>
      </c>
    </row>
    <row r="142" spans="1:15" x14ac:dyDescent="0.25">
      <c r="A142" s="111" t="s">
        <v>20</v>
      </c>
      <c r="B142" s="111">
        <v>995</v>
      </c>
      <c r="C142" s="111">
        <v>2</v>
      </c>
      <c r="D142" s="111" t="s">
        <v>240</v>
      </c>
      <c r="E142" s="111" t="s">
        <v>1521</v>
      </c>
      <c r="F142" s="111" t="s">
        <v>23</v>
      </c>
      <c r="G142" s="111" t="s">
        <v>1107</v>
      </c>
      <c r="H142" s="111">
        <v>2</v>
      </c>
      <c r="I142" s="111" t="s">
        <v>1487</v>
      </c>
      <c r="J142" s="111"/>
      <c r="K142" s="111" t="s">
        <v>158</v>
      </c>
      <c r="L142" s="112">
        <v>46104</v>
      </c>
      <c r="M142" s="112">
        <v>46104</v>
      </c>
      <c r="N142" s="111" t="s">
        <v>1373</v>
      </c>
      <c r="O142" s="111">
        <v>2026</v>
      </c>
    </row>
    <row r="143" spans="1:15" x14ac:dyDescent="0.25">
      <c r="A143" s="111" t="s">
        <v>20</v>
      </c>
      <c r="B143" s="111">
        <v>995</v>
      </c>
      <c r="C143" s="111">
        <v>5</v>
      </c>
      <c r="D143" s="111" t="s">
        <v>240</v>
      </c>
      <c r="E143" s="111" t="s">
        <v>1522</v>
      </c>
      <c r="F143" s="111" t="s">
        <v>23</v>
      </c>
      <c r="G143" s="111" t="s">
        <v>1107</v>
      </c>
      <c r="H143" s="111">
        <v>2</v>
      </c>
      <c r="I143" s="111" t="s">
        <v>1487</v>
      </c>
      <c r="J143" s="111"/>
      <c r="K143" s="111" t="s">
        <v>158</v>
      </c>
      <c r="L143" s="112">
        <v>46104</v>
      </c>
      <c r="M143" s="112">
        <v>46104</v>
      </c>
      <c r="N143" s="111" t="s">
        <v>1373</v>
      </c>
      <c r="O143" s="111">
        <v>2026</v>
      </c>
    </row>
    <row r="144" spans="1:15" x14ac:dyDescent="0.25">
      <c r="A144" s="111" t="s">
        <v>20</v>
      </c>
      <c r="B144" s="111">
        <v>995</v>
      </c>
      <c r="C144" s="111">
        <v>6</v>
      </c>
      <c r="D144" s="111" t="s">
        <v>240</v>
      </c>
      <c r="E144" s="111" t="s">
        <v>1523</v>
      </c>
      <c r="F144" s="111" t="s">
        <v>23</v>
      </c>
      <c r="G144" s="111" t="s">
        <v>1107</v>
      </c>
      <c r="H144" s="111">
        <v>2</v>
      </c>
      <c r="I144" s="111" t="s">
        <v>1487</v>
      </c>
      <c r="J144" s="111"/>
      <c r="K144" s="111" t="s">
        <v>158</v>
      </c>
      <c r="L144" s="112">
        <v>46097</v>
      </c>
      <c r="M144" s="112">
        <v>46097</v>
      </c>
      <c r="N144" s="111" t="s">
        <v>1373</v>
      </c>
      <c r="O144" s="111">
        <v>2026</v>
      </c>
    </row>
    <row r="145" spans="1:15" x14ac:dyDescent="0.25">
      <c r="A145" s="111" t="s">
        <v>9</v>
      </c>
      <c r="B145" s="111">
        <v>2118</v>
      </c>
      <c r="C145" s="111">
        <v>1</v>
      </c>
      <c r="D145" s="111" t="s">
        <v>1718</v>
      </c>
      <c r="E145" s="111" t="s">
        <v>1717</v>
      </c>
      <c r="F145" s="111" t="s">
        <v>11</v>
      </c>
      <c r="G145" s="111">
        <v>6299</v>
      </c>
      <c r="H145" s="111">
        <v>1</v>
      </c>
      <c r="I145" s="111" t="s">
        <v>1487</v>
      </c>
      <c r="J145" s="111">
        <v>44</v>
      </c>
      <c r="K145" s="111" t="s">
        <v>158</v>
      </c>
      <c r="L145" s="112">
        <v>46118</v>
      </c>
      <c r="M145" s="112">
        <v>46101</v>
      </c>
      <c r="N145" s="111" t="s">
        <v>1374</v>
      </c>
      <c r="O145" s="111">
        <v>2026</v>
      </c>
    </row>
    <row r="146" spans="1:15" x14ac:dyDescent="0.25">
      <c r="A146" s="111" t="s">
        <v>9</v>
      </c>
      <c r="B146" s="111">
        <v>1945</v>
      </c>
      <c r="C146" s="111">
        <v>1</v>
      </c>
      <c r="D146" s="111" t="s">
        <v>1125</v>
      </c>
      <c r="E146" s="111" t="s">
        <v>1720</v>
      </c>
      <c r="F146" s="111" t="s">
        <v>1719</v>
      </c>
      <c r="G146" s="111" t="s">
        <v>1107</v>
      </c>
      <c r="H146" s="111">
        <v>1</v>
      </c>
      <c r="I146" s="111" t="s">
        <v>1487</v>
      </c>
      <c r="J146" s="111" t="s">
        <v>17</v>
      </c>
      <c r="K146" s="111" t="s">
        <v>158</v>
      </c>
      <c r="L146" s="112">
        <v>46203</v>
      </c>
      <c r="M146" s="112">
        <v>46223</v>
      </c>
      <c r="N146" s="111" t="s">
        <v>1376</v>
      </c>
      <c r="O146" s="111">
        <v>2026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Planilha25.Extrair_Dados_Final_Formatado">
                <anchor moveWithCells="1" sizeWithCells="1">
                  <from>
                    <xdr:col>3</xdr:col>
                    <xdr:colOff>838200</xdr:colOff>
                    <xdr:row>0</xdr:row>
                    <xdr:rowOff>38100</xdr:rowOff>
                  </from>
                  <to>
                    <xdr:col>3</xdr:col>
                    <xdr:colOff>2428875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99DD5-C725-4A16-9DCF-AB1692AC5E90}">
  <sheetPr codeName="Planilha10"/>
  <dimension ref="C2:P27"/>
  <sheetViews>
    <sheetView workbookViewId="0">
      <selection activeCell="E13" sqref="E13"/>
    </sheetView>
  </sheetViews>
  <sheetFormatPr defaultRowHeight="15" x14ac:dyDescent="0.25"/>
  <cols>
    <col min="3" max="3" width="6.7109375" customWidth="1"/>
    <col min="4" max="5" width="13.5703125" customWidth="1"/>
    <col min="6" max="6" width="15.28515625" bestFit="1" customWidth="1"/>
    <col min="7" max="7" width="20.5703125" bestFit="1" customWidth="1"/>
    <col min="8" max="8" width="18.28515625" customWidth="1"/>
    <col min="9" max="9" width="17.85546875" bestFit="1" customWidth="1"/>
    <col min="10" max="10" width="17.140625" customWidth="1"/>
    <col min="11" max="11" width="12.140625" customWidth="1"/>
    <col min="12" max="12" width="15.5703125" customWidth="1"/>
    <col min="13" max="13" width="10.85546875" customWidth="1"/>
    <col min="14" max="14" width="18.42578125" bestFit="1" customWidth="1"/>
  </cols>
  <sheetData>
    <row r="2" spans="3:14" x14ac:dyDescent="0.25">
      <c r="D2" s="47" t="s">
        <v>1144</v>
      </c>
      <c r="E2" s="47" t="s">
        <v>1143</v>
      </c>
      <c r="F2" s="47" t="s">
        <v>1150</v>
      </c>
      <c r="G2" s="47" t="s">
        <v>1361</v>
      </c>
      <c r="H2" s="47" t="s">
        <v>1146</v>
      </c>
      <c r="I2" s="47" t="s">
        <v>1149</v>
      </c>
      <c r="J2" s="47" t="s">
        <v>242</v>
      </c>
      <c r="K2" s="47" t="s">
        <v>187</v>
      </c>
      <c r="L2" s="47" t="s">
        <v>1145</v>
      </c>
      <c r="M2" s="47" t="s">
        <v>1147</v>
      </c>
      <c r="N2" s="47" t="s">
        <v>437</v>
      </c>
    </row>
    <row r="3" spans="3:14" x14ac:dyDescent="0.25">
      <c r="C3" s="47" t="s">
        <v>1362</v>
      </c>
      <c r="D3" s="81">
        <f>COUNTIFS(BASE!$S:$S, "EXPEDIÇÃO", BASE!$AB:$AB, $C3, BASE!$J:$J, D$2)</f>
        <v>15</v>
      </c>
      <c r="E3" s="81">
        <f>COUNTIFS(BASE!$S:$S, "EXPEDIÇÃO", BASE!$AB:$AB, $C3, BASE!$J:$J, E$2)</f>
        <v>21</v>
      </c>
      <c r="F3" s="81">
        <f>COUNTIFS(BASE!$S:$S, "EXPEDIÇÃO", BASE!$AB:$AB, $C3, BASE!$J:$J, F$2)</f>
        <v>3</v>
      </c>
      <c r="G3" s="81">
        <f>COUNTIFS(BASE!$S:$S, "EXPEDIÇÃO", BASE!$AB:$AB, $C3, BASE!$J:$J, G$2)</f>
        <v>0</v>
      </c>
      <c r="H3" s="81">
        <f>COUNTIFS(BASE!$S:$S, "EXPEDIÇÃO", BASE!$AB:$AB, $C3, BASE!$J:$J, H$2)</f>
        <v>1</v>
      </c>
      <c r="I3" s="81">
        <f>COUNTIFS(BASE!$S:$S, "EXPEDIÇÃO", BASE!$AB:$AB, $C3, BASE!$J:$J, I$2)</f>
        <v>0</v>
      </c>
      <c r="J3" s="81">
        <f>COUNTIFS(BASE!$S:$S, "EXPEDIÇÃO", BASE!$AB:$AB, $C3, BASE!$J:$J, J$2)</f>
        <v>2</v>
      </c>
      <c r="K3" s="81">
        <f>COUNTIFS(BASE!$S:$S, "EXPEDIÇÃO", BASE!$AB:$AB, $C3, BASE!$J:$J, K$2)</f>
        <v>3</v>
      </c>
      <c r="L3" s="81">
        <f>COUNTIFS(BASE!$S:$S, "EXPEDIÇÃO", BASE!$AB:$AB, $C3, BASE!$J:$J, L$2)</f>
        <v>31</v>
      </c>
      <c r="M3" s="81">
        <f>COUNTIFS(BASE!$S:$S, "EXPEDIÇÃO", BASE!$AB:$AB, $C3, BASE!$J:$J, M$2)</f>
        <v>2</v>
      </c>
      <c r="N3" s="81">
        <f>COUNTIFS(BASE!$S:$S, "EXPEDIÇÃO", BASE!$AB:$AB, $C3, BASE!$J:$J, N$2)</f>
        <v>0</v>
      </c>
    </row>
    <row r="4" spans="3:14" x14ac:dyDescent="0.25">
      <c r="C4" s="47" t="s">
        <v>1363</v>
      </c>
      <c r="D4" s="81">
        <f>COUNTIFS(BASE!$S:$S, "EXPEDIÇÃO", BASE!$AB:$AB, $C4, BASE!$J:$J, D$2)</f>
        <v>22</v>
      </c>
      <c r="E4" s="81">
        <f>COUNTIFS(BASE!$S:$S, "EXPEDIÇÃO", BASE!$AB:$AB, $C4, BASE!$J:$J, E$2)</f>
        <v>0</v>
      </c>
      <c r="F4" s="81">
        <f>COUNTIFS(BASE!$S:$S, "EXPEDIÇÃO", BASE!$AB:$AB, $C4, BASE!$J:$J, F$2)</f>
        <v>6</v>
      </c>
      <c r="G4" s="81">
        <f>COUNTIFS(BASE!$S:$S, "EXPEDIÇÃO", BASE!$AB:$AB, $C4, BASE!$J:$J, G$2)</f>
        <v>0</v>
      </c>
      <c r="H4" s="81">
        <f>COUNTIFS(BASE!$S:$S, "EXPEDIÇÃO", BASE!$AB:$AB, $C4, BASE!$J:$J, H$2)</f>
        <v>0</v>
      </c>
      <c r="I4" s="81">
        <f>COUNTIFS(BASE!$S:$S, "EXPEDIÇÃO", BASE!$AB:$AB, $C4, BASE!$J:$J, I$2)</f>
        <v>2</v>
      </c>
      <c r="J4" s="81">
        <f>COUNTIFS(BASE!$S:$S, "EXPEDIÇÃO", BASE!$AB:$AB, $C4, BASE!$J:$J, J$2)</f>
        <v>0</v>
      </c>
      <c r="K4" s="81">
        <f>COUNTIFS(BASE!$S:$S, "EXPEDIÇÃO", BASE!$AB:$AB, $C4, BASE!$J:$J, K$2)</f>
        <v>0</v>
      </c>
      <c r="L4" s="81">
        <f>COUNTIFS(BASE!$S:$S, "EXPEDIÇÃO", BASE!$AB:$AB, $C4, BASE!$J:$J, L$2)</f>
        <v>0</v>
      </c>
      <c r="M4" s="81">
        <f>COUNTIFS(BASE!$S:$S, "EXPEDIÇÃO", BASE!$AB:$AB, $C4, BASE!$J:$J, M$2)</f>
        <v>0</v>
      </c>
      <c r="N4" s="81">
        <f>COUNTIFS(BASE!$S:$S, "EXPEDIÇÃO", BASE!$AB:$AB, $C4, BASE!$J:$J, N$2)</f>
        <v>0</v>
      </c>
    </row>
    <row r="5" spans="3:14" x14ac:dyDescent="0.25">
      <c r="C5" s="47" t="s">
        <v>1364</v>
      </c>
      <c r="D5" s="81">
        <f>COUNTIFS(BASE!$S:$S, "EXPEDIÇÃO", BASE!$AB:$AB, $C5, BASE!$J:$J, D$2)</f>
        <v>15</v>
      </c>
      <c r="E5" s="81">
        <f>COUNTIFS(BASE!$S:$S, "EXPEDIÇÃO", BASE!$AB:$AB, $C5, BASE!$J:$J, E$2)</f>
        <v>14</v>
      </c>
      <c r="F5" s="81">
        <f>COUNTIFS(BASE!$S:$S, "EXPEDIÇÃO", BASE!$AB:$AB, $C5, BASE!$J:$J, F$2)</f>
        <v>7</v>
      </c>
      <c r="G5" s="81">
        <f>COUNTIFS(BASE!$S:$S, "EXPEDIÇÃO", BASE!$AB:$AB, $C5, BASE!$J:$J, G$2)</f>
        <v>0</v>
      </c>
      <c r="H5" s="81">
        <f>COUNTIFS(BASE!$S:$S, "EXPEDIÇÃO", BASE!$AB:$AB, $C5, BASE!$J:$J, H$2)</f>
        <v>0</v>
      </c>
      <c r="I5" s="81">
        <f>COUNTIFS(BASE!$S:$S, "EXPEDIÇÃO", BASE!$AB:$AB, $C5, BASE!$J:$J, I$2)</f>
        <v>0</v>
      </c>
      <c r="J5" s="81">
        <f>COUNTIFS(BASE!$S:$S, "EXPEDIÇÃO", BASE!$AB:$AB, $C5, BASE!$J:$J, J$2)</f>
        <v>0</v>
      </c>
      <c r="K5" s="81">
        <f>COUNTIFS(BASE!$S:$S, "EXPEDIÇÃO", BASE!$AB:$AB, $C5, BASE!$J:$J, K$2)</f>
        <v>0</v>
      </c>
      <c r="L5" s="81">
        <f>COUNTIFS(BASE!$S:$S, "EXPEDIÇÃO", BASE!$AB:$AB, $C5, BASE!$J:$J, L$2)</f>
        <v>16</v>
      </c>
      <c r="M5" s="81">
        <f>COUNTIFS(BASE!$S:$S, "EXPEDIÇÃO", BASE!$AB:$AB, $C5, BASE!$J:$J, M$2)</f>
        <v>2</v>
      </c>
      <c r="N5" s="81">
        <f>COUNTIFS(BASE!$S:$S, "EXPEDIÇÃO", BASE!$AB:$AB, $C5, BASE!$J:$J, N$2)</f>
        <v>1</v>
      </c>
    </row>
    <row r="6" spans="3:14" x14ac:dyDescent="0.25">
      <c r="C6" s="47" t="s">
        <v>1365</v>
      </c>
      <c r="D6" s="81">
        <f>COUNTIFS(BASE!$S:$S, "EXPEDIÇÃO", BASE!$AB:$AB, $C6, BASE!$J:$J, D$2)</f>
        <v>1</v>
      </c>
      <c r="E6" s="81">
        <f>COUNTIFS(BASE!$S:$S, "EXPEDIÇÃO", BASE!$AB:$AB, $C6, BASE!$J:$J, E$2)</f>
        <v>35</v>
      </c>
      <c r="F6" s="81">
        <f>COUNTIFS(BASE!$S:$S, "EXPEDIÇÃO", BASE!$AB:$AB, $C6, BASE!$J:$J, F$2)</f>
        <v>6</v>
      </c>
      <c r="G6" s="81">
        <f>COUNTIFS(BASE!$S:$S, "EXPEDIÇÃO", BASE!$AB:$AB, $C6, BASE!$J:$J, G$2)</f>
        <v>0</v>
      </c>
      <c r="H6" s="81">
        <f>COUNTIFS(BASE!$S:$S, "EXPEDIÇÃO", BASE!$AB:$AB, $C6, BASE!$J:$J, H$2)</f>
        <v>0</v>
      </c>
      <c r="I6" s="81">
        <f>COUNTIFS(BASE!$S:$S, "EXPEDIÇÃO", BASE!$AB:$AB, $C6, BASE!$J:$J, I$2)</f>
        <v>0</v>
      </c>
      <c r="J6" s="81">
        <f>COUNTIFS(BASE!$S:$S, "EXPEDIÇÃO", BASE!$AB:$AB, $C6, BASE!$J:$J, J$2)</f>
        <v>0</v>
      </c>
      <c r="K6" s="81">
        <f>COUNTIFS(BASE!$S:$S, "EXPEDIÇÃO", BASE!$AB:$AB, $C6, BASE!$J:$J, K$2)</f>
        <v>0</v>
      </c>
      <c r="L6" s="81">
        <f>COUNTIFS(BASE!$S:$S, "EXPEDIÇÃO", BASE!$AB:$AB, $C6, BASE!$J:$J, L$2)</f>
        <v>64</v>
      </c>
      <c r="M6" s="81">
        <f>COUNTIFS(BASE!$S:$S, "EXPEDIÇÃO", BASE!$AB:$AB, $C6, BASE!$J:$J, M$2)</f>
        <v>0</v>
      </c>
      <c r="N6" s="81">
        <f>COUNTIFS(BASE!$S:$S, "EXPEDIÇÃO", BASE!$AB:$AB, $C6, BASE!$J:$J, N$2)</f>
        <v>0</v>
      </c>
    </row>
    <row r="7" spans="3:14" x14ac:dyDescent="0.25">
      <c r="C7" s="47" t="s">
        <v>1366</v>
      </c>
      <c r="D7" s="81">
        <f>COUNTIFS(BASE!$S:$S, "EXPEDIÇÃO", BASE!$AB:$AB, $C7, BASE!$J:$J, D$2)</f>
        <v>3</v>
      </c>
      <c r="E7" s="81">
        <f>COUNTIFS(BASE!$S:$S, "EXPEDIÇÃO", BASE!$AB:$AB, $C7, BASE!$J:$J, E$2)</f>
        <v>53</v>
      </c>
      <c r="F7" s="81">
        <f>COUNTIFS(BASE!$S:$S, "EXPEDIÇÃO", BASE!$AB:$AB, $C7, BASE!$J:$J, F$2)</f>
        <v>11</v>
      </c>
      <c r="G7" s="81">
        <f>COUNTIFS(BASE!$S:$S, "EXPEDIÇÃO", BASE!$AB:$AB, $C7, BASE!$J:$J, G$2)</f>
        <v>0</v>
      </c>
      <c r="H7" s="81">
        <f>COUNTIFS(BASE!$S:$S, "EXPEDIÇÃO", BASE!$AB:$AB, $C7, BASE!$J:$J, H$2)</f>
        <v>6</v>
      </c>
      <c r="I7" s="81">
        <f>COUNTIFS(BASE!$S:$S, "EXPEDIÇÃO", BASE!$AB:$AB, $C7, BASE!$J:$J, I$2)</f>
        <v>0</v>
      </c>
      <c r="J7" s="81">
        <f>COUNTIFS(BASE!$S:$S, "EXPEDIÇÃO", BASE!$AB:$AB, $C7, BASE!$J:$J, J$2)</f>
        <v>0</v>
      </c>
      <c r="K7" s="81">
        <f>COUNTIFS(BASE!$S:$S, "EXPEDIÇÃO", BASE!$AB:$AB, $C7, BASE!$J:$J, K$2)</f>
        <v>0</v>
      </c>
      <c r="L7" s="81">
        <f>COUNTIFS(BASE!$S:$S, "EXPEDIÇÃO", BASE!$AB:$AB, $C7, BASE!$J:$J, L$2)</f>
        <v>0</v>
      </c>
      <c r="M7" s="81">
        <f>COUNTIFS(BASE!$S:$S, "EXPEDIÇÃO", BASE!$AB:$AB, $C7, BASE!$J:$J, M$2)</f>
        <v>0</v>
      </c>
      <c r="N7" s="81">
        <f>COUNTIFS(BASE!$S:$S, "EXPEDIÇÃO", BASE!$AB:$AB, $C7, BASE!$J:$J, N$2)</f>
        <v>0</v>
      </c>
    </row>
    <row r="8" spans="3:14" x14ac:dyDescent="0.25">
      <c r="C8" s="47" t="s">
        <v>1367</v>
      </c>
      <c r="D8" s="81">
        <f>COUNTIFS(BASE!$S:$S, "EXPEDIÇÃO", BASE!$AB:$AB, $C8, BASE!$J:$J, D$2)</f>
        <v>0</v>
      </c>
      <c r="E8" s="81">
        <f>COUNTIFS(BASE!$S:$S, "EXPEDIÇÃO", BASE!$AB:$AB, $C8, BASE!$J:$J, E$2)</f>
        <v>9</v>
      </c>
      <c r="F8" s="81">
        <f>COUNTIFS(BASE!$S:$S, "EXPEDIÇÃO", BASE!$AB:$AB, $C8, BASE!$J:$J, F$2)</f>
        <v>12</v>
      </c>
      <c r="G8" s="81">
        <f>COUNTIFS(BASE!$S:$S, "EXPEDIÇÃO", BASE!$AB:$AB, $C8, BASE!$J:$J, G$2)</f>
        <v>0</v>
      </c>
      <c r="H8" s="81">
        <f>COUNTIFS(BASE!$S:$S, "EXPEDIÇÃO", BASE!$AB:$AB, $C8, BASE!$J:$J, H$2)</f>
        <v>0</v>
      </c>
      <c r="I8" s="81">
        <f>COUNTIFS(BASE!$S:$S, "EXPEDIÇÃO", BASE!$AB:$AB, $C8, BASE!$J:$J, I$2)</f>
        <v>0</v>
      </c>
      <c r="J8" s="81">
        <f>COUNTIFS(BASE!$S:$S, "EXPEDIÇÃO", BASE!$AB:$AB, $C8, BASE!$J:$J, J$2)</f>
        <v>2</v>
      </c>
      <c r="K8" s="81">
        <f>COUNTIFS(BASE!$S:$S, "EXPEDIÇÃO", BASE!$AB:$AB, $C8, BASE!$J:$J, K$2)</f>
        <v>0</v>
      </c>
      <c r="L8" s="81">
        <f>COUNTIFS(BASE!$S:$S, "EXPEDIÇÃO", BASE!$AB:$AB, $C8, BASE!$J:$J, L$2)</f>
        <v>0</v>
      </c>
      <c r="M8" s="81">
        <f>COUNTIFS(BASE!$S:$S, "EXPEDIÇÃO", BASE!$AB:$AB, $C8, BASE!$J:$J, M$2)</f>
        <v>0</v>
      </c>
      <c r="N8" s="81">
        <f>COUNTIFS(BASE!$S:$S, "EXPEDIÇÃO", BASE!$AB:$AB, $C8, BASE!$J:$J, N$2)</f>
        <v>0</v>
      </c>
    </row>
    <row r="9" spans="3:14" x14ac:dyDescent="0.25">
      <c r="C9" s="47" t="s">
        <v>1368</v>
      </c>
      <c r="D9" s="81">
        <f>COUNTIFS(BASE!$S:$S, "EXPEDIÇÃO", BASE!$AB:$AB, $C9, BASE!$J:$J, D$2)</f>
        <v>0</v>
      </c>
      <c r="E9" s="81">
        <f>COUNTIFS(BASE!$S:$S, "EXPEDIÇÃO", BASE!$AB:$AB, $C9, BASE!$J:$J, E$2)</f>
        <v>0</v>
      </c>
      <c r="F9" s="81">
        <f>COUNTIFS(BASE!$S:$S, "EXPEDIÇÃO", BASE!$AB:$AB, $C9, BASE!$J:$J, F$2)</f>
        <v>0</v>
      </c>
      <c r="G9" s="81">
        <f>COUNTIFS(BASE!$S:$S, "EXPEDIÇÃO", BASE!$AB:$AB, $C9, BASE!$J:$J, G$2)</f>
        <v>0</v>
      </c>
      <c r="H9" s="81">
        <f>COUNTIFS(BASE!$S:$S, "EXPEDIÇÃO", BASE!$AB:$AB, $C9, BASE!$J:$J, H$2)</f>
        <v>0</v>
      </c>
      <c r="I9" s="81">
        <f>COUNTIFS(BASE!$S:$S, "EXPEDIÇÃO", BASE!$AB:$AB, $C9, BASE!$J:$J, I$2)</f>
        <v>0</v>
      </c>
      <c r="J9" s="81">
        <f>COUNTIFS(BASE!$S:$S, "EXPEDIÇÃO", BASE!$AB:$AB, $C9, BASE!$J:$J, J$2)</f>
        <v>0</v>
      </c>
      <c r="K9" s="81">
        <f>COUNTIFS(BASE!$S:$S, "EXPEDIÇÃO", BASE!$AB:$AB, $C9, BASE!$J:$J, K$2)</f>
        <v>0</v>
      </c>
      <c r="L9" s="81">
        <f>COUNTIFS(BASE!$S:$S, "EXPEDIÇÃO", BASE!$AB:$AB, $C9, BASE!$J:$J, L$2)</f>
        <v>0</v>
      </c>
      <c r="M9" s="81">
        <f>COUNTIFS(BASE!$S:$S, "EXPEDIÇÃO", BASE!$AB:$AB, $C9, BASE!$J:$J, M$2)</f>
        <v>0</v>
      </c>
      <c r="N9" s="81">
        <f>COUNTIFS(BASE!$S:$S, "EXPEDIÇÃO", BASE!$AB:$AB, $C9, BASE!$J:$J, N$2)</f>
        <v>0</v>
      </c>
    </row>
    <row r="10" spans="3:14" x14ac:dyDescent="0.25">
      <c r="C10" s="47" t="s">
        <v>1369</v>
      </c>
      <c r="D10" s="81">
        <f>COUNTIFS(BASE!$S:$S, "EXPEDIÇÃO", BASE!$AB:$AB, $C10, BASE!$J:$J, D$2)</f>
        <v>0</v>
      </c>
      <c r="E10" s="81">
        <f>COUNTIFS(BASE!$S:$S, "EXPEDIÇÃO", BASE!$AB:$AB, $C10, BASE!$J:$J, E$2)</f>
        <v>0</v>
      </c>
      <c r="F10" s="81">
        <f>COUNTIFS(BASE!$S:$S, "EXPEDIÇÃO", BASE!$AB:$AB, $C10, BASE!$J:$J, F$2)</f>
        <v>0</v>
      </c>
      <c r="G10" s="81">
        <f>COUNTIFS(BASE!$S:$S, "EXPEDIÇÃO", BASE!$AB:$AB, $C10, BASE!$J:$J, G$2)</f>
        <v>0</v>
      </c>
      <c r="H10" s="81">
        <f>COUNTIFS(BASE!$S:$S, "EXPEDIÇÃO", BASE!$AB:$AB, $C10, BASE!$J:$J, H$2)</f>
        <v>0</v>
      </c>
      <c r="I10" s="81">
        <f>COUNTIFS(BASE!$S:$S, "EXPEDIÇÃO", BASE!$AB:$AB, $C10, BASE!$J:$J, I$2)</f>
        <v>0</v>
      </c>
      <c r="J10" s="81">
        <f>COUNTIFS(BASE!$S:$S, "EXPEDIÇÃO", BASE!$AB:$AB, $C10, BASE!$J:$J, J$2)</f>
        <v>0</v>
      </c>
      <c r="K10" s="81">
        <f>COUNTIFS(BASE!$S:$S, "EXPEDIÇÃO", BASE!$AB:$AB, $C10, BASE!$J:$J, K$2)</f>
        <v>0</v>
      </c>
      <c r="L10" s="81">
        <f>COUNTIFS(BASE!$S:$S, "EXPEDIÇÃO", BASE!$AB:$AB, $C10, BASE!$J:$J, L$2)</f>
        <v>0</v>
      </c>
      <c r="M10" s="81">
        <f>COUNTIFS(BASE!$S:$S, "EXPEDIÇÃO", BASE!$AB:$AB, $C10, BASE!$J:$J, M$2)</f>
        <v>0</v>
      </c>
      <c r="N10" s="81">
        <f>COUNTIFS(BASE!$S:$S, "EXPEDIÇÃO", BASE!$AB:$AB, $C10, BASE!$J:$J, N$2)</f>
        <v>0</v>
      </c>
    </row>
    <row r="11" spans="3:14" x14ac:dyDescent="0.25">
      <c r="C11" s="47" t="s">
        <v>1370</v>
      </c>
      <c r="D11" s="81">
        <f>COUNTIFS(BASE!$S:$S, "EXPEDIÇÃO", BASE!$AB:$AB, $C11, BASE!$J:$J, D$2)</f>
        <v>0</v>
      </c>
      <c r="E11" s="81">
        <f>COUNTIFS(BASE!$S:$S, "EXPEDIÇÃO", BASE!$AB:$AB, $C11, BASE!$J:$J, E$2)</f>
        <v>0</v>
      </c>
      <c r="F11" s="81">
        <f>COUNTIFS(BASE!$S:$S, "EXPEDIÇÃO", BASE!$AB:$AB, $C11, BASE!$J:$J, F$2)</f>
        <v>0</v>
      </c>
      <c r="G11" s="81">
        <f>COUNTIFS(BASE!$S:$S, "EXPEDIÇÃO", BASE!$AB:$AB, $C11, BASE!$J:$J, G$2)</f>
        <v>0</v>
      </c>
      <c r="H11" s="81">
        <f>COUNTIFS(BASE!$S:$S, "EXPEDIÇÃO", BASE!$AB:$AB, $C11, BASE!$J:$J, H$2)</f>
        <v>0</v>
      </c>
      <c r="I11" s="81">
        <f>COUNTIFS(BASE!$S:$S, "EXPEDIÇÃO", BASE!$AB:$AB, $C11, BASE!$J:$J, I$2)</f>
        <v>0</v>
      </c>
      <c r="J11" s="81">
        <f>COUNTIFS(BASE!$S:$S, "EXPEDIÇÃO", BASE!$AB:$AB, $C11, BASE!$J:$J, J$2)</f>
        <v>0</v>
      </c>
      <c r="K11" s="81">
        <f>COUNTIFS(BASE!$S:$S, "EXPEDIÇÃO", BASE!$AB:$AB, $C11, BASE!$J:$J, K$2)</f>
        <v>0</v>
      </c>
      <c r="L11" s="81">
        <f>COUNTIFS(BASE!$S:$S, "EXPEDIÇÃO", BASE!$AB:$AB, $C11, BASE!$J:$J, L$2)</f>
        <v>0</v>
      </c>
      <c r="M11" s="81">
        <f>COUNTIFS(BASE!$S:$S, "EXPEDIÇÃO", BASE!$AB:$AB, $C11, BASE!$J:$J, M$2)</f>
        <v>0</v>
      </c>
      <c r="N11" s="81">
        <f>COUNTIFS(BASE!$S:$S, "EXPEDIÇÃO", BASE!$AB:$AB, $C11, BASE!$J:$J, N$2)</f>
        <v>0</v>
      </c>
    </row>
    <row r="12" spans="3:14" x14ac:dyDescent="0.25">
      <c r="C12" s="47" t="s">
        <v>1371</v>
      </c>
      <c r="D12" s="81">
        <f>COUNTIFS(BASE!$S:$S, "EXPEDIÇÃO", BASE!$AB:$AB, $C12, BASE!$J:$J, D$2)</f>
        <v>0</v>
      </c>
      <c r="E12" s="81">
        <f>COUNTIFS(BASE!$S:$S, "EXPEDIÇÃO", BASE!$AB:$AB, $C12, BASE!$J:$J, E$2)</f>
        <v>0</v>
      </c>
      <c r="F12" s="81">
        <f>COUNTIFS(BASE!$S:$S, "EXPEDIÇÃO", BASE!$AB:$AB, $C12, BASE!$J:$J, F$2)</f>
        <v>1</v>
      </c>
      <c r="G12" s="81">
        <f>COUNTIFS(BASE!$S:$S, "EXPEDIÇÃO", BASE!$AB:$AB, $C12, BASE!$J:$J, G$2)</f>
        <v>0</v>
      </c>
      <c r="H12" s="81">
        <f>COUNTIFS(BASE!$S:$S, "EXPEDIÇÃO", BASE!$AB:$AB, $C12, BASE!$J:$J, H$2)</f>
        <v>0</v>
      </c>
      <c r="I12" s="81">
        <f>COUNTIFS(BASE!$S:$S, "EXPEDIÇÃO", BASE!$AB:$AB, $C12, BASE!$J:$J, I$2)</f>
        <v>0</v>
      </c>
      <c r="J12" s="81">
        <f>COUNTIFS(BASE!$S:$S, "EXPEDIÇÃO", BASE!$AB:$AB, $C12, BASE!$J:$J, J$2)</f>
        <v>0</v>
      </c>
      <c r="K12" s="81">
        <f>COUNTIFS(BASE!$S:$S, "EXPEDIÇÃO", BASE!$AB:$AB, $C12, BASE!$J:$J, K$2)</f>
        <v>0</v>
      </c>
      <c r="L12" s="81">
        <f>COUNTIFS(BASE!$S:$S, "EXPEDIÇÃO", BASE!$AB:$AB, $C12, BASE!$J:$J, L$2)</f>
        <v>0</v>
      </c>
      <c r="M12" s="81">
        <f>COUNTIFS(BASE!$S:$S, "EXPEDIÇÃO", BASE!$AB:$AB, $C12, BASE!$J:$J, M$2)</f>
        <v>0</v>
      </c>
      <c r="N12" s="81">
        <f>COUNTIFS(BASE!$S:$S, "EXPEDIÇÃO", BASE!$AB:$AB, $C12, BASE!$J:$J, N$2)</f>
        <v>0</v>
      </c>
    </row>
    <row r="13" spans="3:14" x14ac:dyDescent="0.25">
      <c r="C13" s="47" t="s">
        <v>1372</v>
      </c>
      <c r="D13" s="82">
        <f>SUM(D3:D12)</f>
        <v>56</v>
      </c>
      <c r="E13" s="82">
        <f t="shared" ref="E13:N13" si="0">SUM(E3:E12)</f>
        <v>132</v>
      </c>
      <c r="F13" s="82">
        <f t="shared" si="0"/>
        <v>46</v>
      </c>
      <c r="G13" s="82">
        <f t="shared" si="0"/>
        <v>0</v>
      </c>
      <c r="H13" s="82">
        <f t="shared" si="0"/>
        <v>7</v>
      </c>
      <c r="I13" s="82">
        <f t="shared" si="0"/>
        <v>2</v>
      </c>
      <c r="J13" s="82">
        <f t="shared" si="0"/>
        <v>4</v>
      </c>
      <c r="K13" s="82">
        <f t="shared" si="0"/>
        <v>3</v>
      </c>
      <c r="L13" s="82">
        <f t="shared" si="0"/>
        <v>111</v>
      </c>
      <c r="M13" s="82">
        <f t="shared" si="0"/>
        <v>4</v>
      </c>
      <c r="N13" s="82">
        <f t="shared" si="0"/>
        <v>1</v>
      </c>
    </row>
    <row r="16" spans="3:14" x14ac:dyDescent="0.25">
      <c r="F16" s="47"/>
    </row>
    <row r="17" spans="6:16" x14ac:dyDescent="0.25">
      <c r="F17" s="47"/>
    </row>
    <row r="18" spans="6:16" x14ac:dyDescent="0.25">
      <c r="M18" s="25"/>
      <c r="N18" s="25"/>
    </row>
    <row r="19" spans="6:16" x14ac:dyDescent="0.25">
      <c r="M19" s="25"/>
      <c r="N19" s="25"/>
    </row>
    <row r="20" spans="6:16" x14ac:dyDescent="0.25">
      <c r="M20" s="25"/>
      <c r="N20" s="25"/>
    </row>
    <row r="21" spans="6:16" x14ac:dyDescent="0.25">
      <c r="M21" s="25"/>
      <c r="N21" s="25"/>
    </row>
    <row r="22" spans="6:16" x14ac:dyDescent="0.25">
      <c r="M22" s="25"/>
      <c r="N22" s="25"/>
    </row>
    <row r="23" spans="6:16" x14ac:dyDescent="0.25">
      <c r="M23" s="25"/>
      <c r="N23" s="25"/>
    </row>
    <row r="24" spans="6:16" x14ac:dyDescent="0.25">
      <c r="M24" s="25"/>
      <c r="N24" s="25"/>
      <c r="P24" s="25"/>
    </row>
    <row r="25" spans="6:16" x14ac:dyDescent="0.25">
      <c r="M25" s="25"/>
      <c r="N25" s="25"/>
    </row>
    <row r="26" spans="6:16" x14ac:dyDescent="0.25">
      <c r="M26" s="25"/>
      <c r="N26" s="25"/>
    </row>
    <row r="27" spans="6:16" x14ac:dyDescent="0.25">
      <c r="M27" s="25"/>
      <c r="N27" s="25"/>
    </row>
  </sheetData>
  <phoneticPr fontId="23" type="noConversion"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7343E-2D70-48F3-9525-AA88C269BEBB}">
  <sheetPr codeName="Planilha1">
    <pageSetUpPr fitToPage="1"/>
  </sheetPr>
  <dimension ref="A1:T874"/>
  <sheetViews>
    <sheetView topLeftCell="A839" zoomScale="85" zoomScaleNormal="85" workbookViewId="0">
      <selection activeCell="A874" sqref="A874:J874"/>
    </sheetView>
  </sheetViews>
  <sheetFormatPr defaultRowHeight="15" x14ac:dyDescent="0.25"/>
  <cols>
    <col min="1" max="1" width="18.28515625" style="38" bestFit="1" customWidth="1"/>
    <col min="2" max="2" width="13.5703125" style="38" customWidth="1"/>
    <col min="3" max="3" width="10.28515625" style="38" customWidth="1"/>
    <col min="4" max="4" width="9.7109375" style="38" customWidth="1"/>
    <col min="5" max="5" width="39.140625" style="163" bestFit="1" customWidth="1"/>
    <col min="6" max="6" width="73.85546875" style="133" bestFit="1" customWidth="1"/>
    <col min="7" max="7" width="10.7109375" style="133" bestFit="1" customWidth="1"/>
    <col min="8" max="8" width="12.85546875" style="133" bestFit="1" customWidth="1"/>
    <col min="9" max="9" width="9.5703125" customWidth="1"/>
    <col min="10" max="10" width="13.28515625" bestFit="1" customWidth="1"/>
    <col min="11" max="11" width="8.85546875" style="16" customWidth="1"/>
    <col min="12" max="12" width="22.140625" style="25" bestFit="1" customWidth="1"/>
    <col min="13" max="13" width="10.7109375" style="16" customWidth="1"/>
    <col min="14" max="14" width="17.85546875" style="16" bestFit="1" customWidth="1"/>
    <col min="15" max="15" width="15.28515625" style="16" customWidth="1"/>
    <col min="16" max="16" width="16.7109375" customWidth="1"/>
    <col min="17" max="17" width="10.140625" bestFit="1" customWidth="1"/>
    <col min="18" max="18" width="21.85546875" customWidth="1"/>
    <col min="19" max="19" width="17.85546875" customWidth="1"/>
    <col min="20" max="20" width="20.5703125" style="16" bestFit="1" customWidth="1"/>
  </cols>
  <sheetData>
    <row r="1" spans="1:20" s="41" customFormat="1" ht="28.5" customHeight="1" x14ac:dyDescent="0.25">
      <c r="A1" s="36" t="s">
        <v>1810</v>
      </c>
      <c r="B1" s="36" t="s">
        <v>0</v>
      </c>
      <c r="C1" s="36" t="s">
        <v>865</v>
      </c>
      <c r="D1" s="36" t="s">
        <v>2</v>
      </c>
      <c r="E1" s="36" t="s">
        <v>1891</v>
      </c>
      <c r="F1" s="36" t="s">
        <v>4</v>
      </c>
      <c r="G1" s="36" t="s">
        <v>5</v>
      </c>
      <c r="H1" s="36" t="s">
        <v>1105</v>
      </c>
      <c r="I1" s="36" t="s">
        <v>6</v>
      </c>
      <c r="J1" s="36" t="s">
        <v>1142</v>
      </c>
      <c r="K1" s="36" t="s">
        <v>1721</v>
      </c>
      <c r="L1" s="36" t="s">
        <v>7</v>
      </c>
      <c r="M1" s="36" t="s">
        <v>8</v>
      </c>
      <c r="N1" s="119" t="s">
        <v>1865</v>
      </c>
      <c r="O1" s="36" t="s">
        <v>1506</v>
      </c>
      <c r="P1" s="36" t="s">
        <v>1509</v>
      </c>
      <c r="Q1" s="36" t="s">
        <v>1507</v>
      </c>
    </row>
    <row r="2" spans="1:20" hidden="1" x14ac:dyDescent="0.25">
      <c r="A2" s="97" t="s">
        <v>1346</v>
      </c>
      <c r="B2" s="97" t="s">
        <v>20</v>
      </c>
      <c r="C2" s="97" t="s">
        <v>17</v>
      </c>
      <c r="D2" s="97" t="s">
        <v>17</v>
      </c>
      <c r="E2" s="238" t="s">
        <v>205</v>
      </c>
      <c r="F2" s="97" t="s">
        <v>1571</v>
      </c>
      <c r="G2" s="97" t="s">
        <v>23</v>
      </c>
      <c r="H2" s="97" t="s">
        <v>1107</v>
      </c>
      <c r="I2" s="176">
        <v>1</v>
      </c>
      <c r="J2" s="97" t="s">
        <v>1555</v>
      </c>
      <c r="K2" s="159" t="s">
        <v>1487</v>
      </c>
      <c r="L2" s="158" t="s">
        <v>1107</v>
      </c>
      <c r="M2" s="158" t="s">
        <v>17</v>
      </c>
      <c r="N2" s="157" t="s">
        <v>17</v>
      </c>
      <c r="O2" s="158" t="str">
        <f>IF(Tabela2[[#This Row],[1° Reprogamação
'[PrazoEntrega']]]="",TEXT(Tabela2[[#This Row],[Prazo
Entrega]],"mmm"),TEXT(Tabela2[[#This Row],[1° Reprogamação
'[PrazoEntrega']]],"mmm"))</f>
        <v>-</v>
      </c>
      <c r="P2" s="97" t="s">
        <v>17</v>
      </c>
      <c r="Q2" s="188" t="s">
        <v>17</v>
      </c>
      <c r="T2"/>
    </row>
    <row r="3" spans="1:20" hidden="1" x14ac:dyDescent="0.25">
      <c r="A3" s="37" t="s">
        <v>1346</v>
      </c>
      <c r="B3" s="37" t="s">
        <v>20</v>
      </c>
      <c r="C3" s="37" t="s">
        <v>17</v>
      </c>
      <c r="D3" s="37" t="s">
        <v>17</v>
      </c>
      <c r="E3" s="237" t="s">
        <v>206</v>
      </c>
      <c r="F3" s="37" t="s">
        <v>1572</v>
      </c>
      <c r="G3" s="37" t="s">
        <v>23</v>
      </c>
      <c r="H3" s="37" t="s">
        <v>1107</v>
      </c>
      <c r="I3" s="18">
        <v>1</v>
      </c>
      <c r="J3" s="37" t="s">
        <v>1555</v>
      </c>
      <c r="K3" s="153" t="s">
        <v>1487</v>
      </c>
      <c r="L3" s="152" t="s">
        <v>1107</v>
      </c>
      <c r="M3" s="152" t="s">
        <v>17</v>
      </c>
      <c r="N3" s="154" t="s">
        <v>17</v>
      </c>
      <c r="O3" s="152" t="str">
        <f>IF(Tabela2[[#This Row],[1° Reprogamação
'[PrazoEntrega']]]="",TEXT(Tabela2[[#This Row],[Prazo
Entrega]],"mmm"),TEXT(Tabela2[[#This Row],[1° Reprogamação
'[PrazoEntrega']]],"mmm"))</f>
        <v>-</v>
      </c>
      <c r="P3" s="37" t="s">
        <v>17</v>
      </c>
      <c r="Q3" s="105" t="s">
        <v>17</v>
      </c>
      <c r="T3"/>
    </row>
    <row r="4" spans="1:20" hidden="1" x14ac:dyDescent="0.25">
      <c r="A4" s="37" t="s">
        <v>1346</v>
      </c>
      <c r="B4" s="37" t="s">
        <v>20</v>
      </c>
      <c r="C4" s="37" t="s">
        <v>17</v>
      </c>
      <c r="D4" s="37" t="s">
        <v>17</v>
      </c>
      <c r="E4" s="237" t="s">
        <v>1551</v>
      </c>
      <c r="F4" s="37" t="s">
        <v>1573</v>
      </c>
      <c r="G4" s="37" t="s">
        <v>23</v>
      </c>
      <c r="H4" s="37" t="s">
        <v>1107</v>
      </c>
      <c r="I4" s="18">
        <v>1</v>
      </c>
      <c r="J4" s="37" t="s">
        <v>1555</v>
      </c>
      <c r="K4" s="153" t="s">
        <v>1487</v>
      </c>
      <c r="L4" s="152" t="s">
        <v>1107</v>
      </c>
      <c r="M4" s="152" t="s">
        <v>17</v>
      </c>
      <c r="N4" s="154" t="s">
        <v>17</v>
      </c>
      <c r="O4" s="152" t="str">
        <f>IF(Tabela2[[#This Row],[1° Reprogamação
'[PrazoEntrega']]]="",TEXT(Tabela2[[#This Row],[Prazo
Entrega]],"mmm"),TEXT(Tabela2[[#This Row],[1° Reprogamação
'[PrazoEntrega']]],"mmm"))</f>
        <v>-</v>
      </c>
      <c r="P4" s="37" t="s">
        <v>17</v>
      </c>
      <c r="Q4" s="105" t="s">
        <v>17</v>
      </c>
      <c r="T4"/>
    </row>
    <row r="5" spans="1:20" hidden="1" x14ac:dyDescent="0.25">
      <c r="A5" s="37" t="s">
        <v>1346</v>
      </c>
      <c r="B5" s="37" t="s">
        <v>20</v>
      </c>
      <c r="C5" s="37" t="s">
        <v>17</v>
      </c>
      <c r="D5" s="37" t="s">
        <v>17</v>
      </c>
      <c r="E5" s="237" t="s">
        <v>1552</v>
      </c>
      <c r="F5" s="37" t="s">
        <v>1574</v>
      </c>
      <c r="G5" s="37" t="s">
        <v>23</v>
      </c>
      <c r="H5" s="37" t="s">
        <v>1107</v>
      </c>
      <c r="I5" s="18">
        <v>1</v>
      </c>
      <c r="J5" s="37" t="s">
        <v>1555</v>
      </c>
      <c r="K5" s="153" t="s">
        <v>1487</v>
      </c>
      <c r="L5" s="152" t="s">
        <v>1107</v>
      </c>
      <c r="M5" s="152" t="s">
        <v>17</v>
      </c>
      <c r="N5" s="154" t="s">
        <v>17</v>
      </c>
      <c r="O5" s="152" t="str">
        <f>IF(Tabela2[[#This Row],[1° Reprogamação
'[PrazoEntrega']]]="",TEXT(Tabela2[[#This Row],[Prazo
Entrega]],"mmm"),TEXT(Tabela2[[#This Row],[1° Reprogamação
'[PrazoEntrega']]],"mmm"))</f>
        <v>-</v>
      </c>
      <c r="P5" s="37" t="s">
        <v>17</v>
      </c>
      <c r="Q5" s="105" t="s">
        <v>17</v>
      </c>
      <c r="T5"/>
    </row>
    <row r="6" spans="1:20" hidden="1" x14ac:dyDescent="0.25">
      <c r="A6" s="37" t="s">
        <v>1346</v>
      </c>
      <c r="B6" s="37" t="s">
        <v>20</v>
      </c>
      <c r="C6" s="37" t="s">
        <v>17</v>
      </c>
      <c r="D6" s="37" t="s">
        <v>17</v>
      </c>
      <c r="E6" s="237" t="s">
        <v>1553</v>
      </c>
      <c r="F6" s="37" t="s">
        <v>1575</v>
      </c>
      <c r="G6" s="37" t="s">
        <v>23</v>
      </c>
      <c r="H6" s="37" t="s">
        <v>1107</v>
      </c>
      <c r="I6" s="18">
        <v>1</v>
      </c>
      <c r="J6" s="37" t="s">
        <v>1555</v>
      </c>
      <c r="K6" s="153" t="s">
        <v>1487</v>
      </c>
      <c r="L6" s="152" t="s">
        <v>1107</v>
      </c>
      <c r="M6" s="152" t="s">
        <v>17</v>
      </c>
      <c r="N6" s="154" t="s">
        <v>17</v>
      </c>
      <c r="O6" s="152" t="str">
        <f>IF(Tabela2[[#This Row],[1° Reprogamação
'[PrazoEntrega']]]="",TEXT(Tabela2[[#This Row],[Prazo
Entrega]],"mmm"),TEXT(Tabela2[[#This Row],[1° Reprogamação
'[PrazoEntrega']]],"mmm"))</f>
        <v>-</v>
      </c>
      <c r="P6" s="37" t="s">
        <v>17</v>
      </c>
      <c r="Q6" s="105" t="s">
        <v>17</v>
      </c>
      <c r="T6"/>
    </row>
    <row r="7" spans="1:20" hidden="1" x14ac:dyDescent="0.25">
      <c r="A7" s="37" t="s">
        <v>1346</v>
      </c>
      <c r="B7" s="37" t="s">
        <v>20</v>
      </c>
      <c r="C7" s="37" t="s">
        <v>17</v>
      </c>
      <c r="D7" s="37" t="s">
        <v>17</v>
      </c>
      <c r="E7" s="237" t="s">
        <v>1551</v>
      </c>
      <c r="F7" s="37" t="s">
        <v>1576</v>
      </c>
      <c r="G7" s="37" t="s">
        <v>23</v>
      </c>
      <c r="H7" s="37" t="s">
        <v>1107</v>
      </c>
      <c r="I7" s="18">
        <v>1</v>
      </c>
      <c r="J7" s="37" t="s">
        <v>1555</v>
      </c>
      <c r="K7" s="153" t="s">
        <v>1487</v>
      </c>
      <c r="L7" s="152" t="s">
        <v>1107</v>
      </c>
      <c r="M7" s="152" t="s">
        <v>17</v>
      </c>
      <c r="N7" s="154" t="s">
        <v>17</v>
      </c>
      <c r="O7" s="152" t="str">
        <f>IF(Tabela2[[#This Row],[1° Reprogamação
'[PrazoEntrega']]]="",TEXT(Tabela2[[#This Row],[Prazo
Entrega]],"mmm"),TEXT(Tabela2[[#This Row],[1° Reprogamação
'[PrazoEntrega']]],"mmm"))</f>
        <v>-</v>
      </c>
      <c r="P7" s="37" t="s">
        <v>17</v>
      </c>
      <c r="Q7" s="105" t="s">
        <v>17</v>
      </c>
      <c r="T7"/>
    </row>
    <row r="8" spans="1:20" hidden="1" x14ac:dyDescent="0.25">
      <c r="A8" s="37" t="s">
        <v>1346</v>
      </c>
      <c r="B8" s="37" t="s">
        <v>20</v>
      </c>
      <c r="C8" s="37" t="s">
        <v>17</v>
      </c>
      <c r="D8" s="37" t="s">
        <v>17</v>
      </c>
      <c r="E8" s="237" t="s">
        <v>1131</v>
      </c>
      <c r="F8" s="37" t="s">
        <v>1575</v>
      </c>
      <c r="G8" s="37" t="s">
        <v>23</v>
      </c>
      <c r="H8" s="37" t="s">
        <v>1107</v>
      </c>
      <c r="I8" s="18">
        <v>1</v>
      </c>
      <c r="J8" s="37" t="s">
        <v>1555</v>
      </c>
      <c r="K8" s="153" t="s">
        <v>1487</v>
      </c>
      <c r="L8" s="152" t="s">
        <v>1107</v>
      </c>
      <c r="M8" s="152" t="s">
        <v>17</v>
      </c>
      <c r="N8" s="154" t="s">
        <v>17</v>
      </c>
      <c r="O8" s="152" t="str">
        <f>IF(Tabela2[[#This Row],[1° Reprogamação
'[PrazoEntrega']]]="",TEXT(Tabela2[[#This Row],[Prazo
Entrega]],"mmm"),TEXT(Tabela2[[#This Row],[1° Reprogamação
'[PrazoEntrega']]],"mmm"))</f>
        <v>-</v>
      </c>
      <c r="P8" s="37" t="s">
        <v>17</v>
      </c>
      <c r="Q8" s="105" t="s">
        <v>17</v>
      </c>
      <c r="T8"/>
    </row>
    <row r="9" spans="1:20" hidden="1" x14ac:dyDescent="0.25">
      <c r="A9" s="37" t="s">
        <v>1346</v>
      </c>
      <c r="B9" s="37" t="s">
        <v>20</v>
      </c>
      <c r="C9" s="37" t="s">
        <v>17</v>
      </c>
      <c r="D9" s="37" t="s">
        <v>17</v>
      </c>
      <c r="E9" s="37" t="s">
        <v>2793</v>
      </c>
      <c r="F9" s="37" t="s">
        <v>1577</v>
      </c>
      <c r="G9" s="37" t="s">
        <v>23</v>
      </c>
      <c r="H9" s="37" t="s">
        <v>1107</v>
      </c>
      <c r="I9" s="18">
        <v>1</v>
      </c>
      <c r="J9" s="37" t="s">
        <v>1555</v>
      </c>
      <c r="K9" s="153" t="s">
        <v>1487</v>
      </c>
      <c r="L9" s="152" t="s">
        <v>1107</v>
      </c>
      <c r="M9" s="152" t="s">
        <v>17</v>
      </c>
      <c r="N9" s="154" t="s">
        <v>17</v>
      </c>
      <c r="O9" s="152" t="str">
        <f>IF(Tabela2[[#This Row],[1° Reprogamação
'[PrazoEntrega']]]="",TEXT(Tabela2[[#This Row],[Prazo
Entrega]],"mmm"),TEXT(Tabela2[[#This Row],[1° Reprogamação
'[PrazoEntrega']]],"mmm"))</f>
        <v>-</v>
      </c>
      <c r="P9" s="37" t="s">
        <v>17</v>
      </c>
      <c r="Q9" s="105" t="s">
        <v>17</v>
      </c>
      <c r="T9"/>
    </row>
    <row r="10" spans="1:20" hidden="1" x14ac:dyDescent="0.25">
      <c r="A10" s="37" t="s">
        <v>1346</v>
      </c>
      <c r="B10" s="37" t="s">
        <v>20</v>
      </c>
      <c r="C10" s="37" t="s">
        <v>17</v>
      </c>
      <c r="D10" s="37" t="s">
        <v>17</v>
      </c>
      <c r="E10" s="37" t="s">
        <v>2793</v>
      </c>
      <c r="F10" s="37" t="s">
        <v>1578</v>
      </c>
      <c r="G10" s="37" t="s">
        <v>23</v>
      </c>
      <c r="H10" s="37" t="s">
        <v>1107</v>
      </c>
      <c r="I10" s="18">
        <v>1</v>
      </c>
      <c r="J10" s="37" t="s">
        <v>1555</v>
      </c>
      <c r="K10" s="153" t="s">
        <v>1487</v>
      </c>
      <c r="L10" s="152" t="s">
        <v>1107</v>
      </c>
      <c r="M10" s="152" t="s">
        <v>17</v>
      </c>
      <c r="N10" s="154" t="s">
        <v>17</v>
      </c>
      <c r="O10" s="152" t="str">
        <f>IF(Tabela2[[#This Row],[1° Reprogamação
'[PrazoEntrega']]]="",TEXT(Tabela2[[#This Row],[Prazo
Entrega]],"mmm"),TEXT(Tabela2[[#This Row],[1° Reprogamação
'[PrazoEntrega']]],"mmm"))</f>
        <v>-</v>
      </c>
      <c r="P10" s="37" t="s">
        <v>17</v>
      </c>
      <c r="Q10" s="105" t="s">
        <v>17</v>
      </c>
      <c r="T10"/>
    </row>
    <row r="11" spans="1:20" hidden="1" x14ac:dyDescent="0.25">
      <c r="A11" s="37" t="s">
        <v>1346</v>
      </c>
      <c r="B11" s="37" t="s">
        <v>20</v>
      </c>
      <c r="C11" s="37" t="s">
        <v>17</v>
      </c>
      <c r="D11" s="37" t="s">
        <v>17</v>
      </c>
      <c r="E11" s="37" t="s">
        <v>2793</v>
      </c>
      <c r="F11" s="37" t="s">
        <v>1579</v>
      </c>
      <c r="G11" s="37" t="s">
        <v>23</v>
      </c>
      <c r="H11" s="37" t="s">
        <v>1107</v>
      </c>
      <c r="I11" s="18">
        <v>1</v>
      </c>
      <c r="J11" s="37" t="s">
        <v>1555</v>
      </c>
      <c r="K11" s="153" t="s">
        <v>1487</v>
      </c>
      <c r="L11" s="152" t="s">
        <v>1107</v>
      </c>
      <c r="M11" s="152" t="s">
        <v>17</v>
      </c>
      <c r="N11" s="154" t="s">
        <v>17</v>
      </c>
      <c r="O11" s="152" t="str">
        <f>IF(Tabela2[[#This Row],[1° Reprogamação
'[PrazoEntrega']]]="",TEXT(Tabela2[[#This Row],[Prazo
Entrega]],"mmm"),TEXT(Tabela2[[#This Row],[1° Reprogamação
'[PrazoEntrega']]],"mmm"))</f>
        <v>-</v>
      </c>
      <c r="P11" s="37" t="s">
        <v>17</v>
      </c>
      <c r="Q11" s="105" t="s">
        <v>17</v>
      </c>
      <c r="T11"/>
    </row>
    <row r="12" spans="1:20" hidden="1" x14ac:dyDescent="0.25">
      <c r="A12" s="37" t="s">
        <v>1346</v>
      </c>
      <c r="B12" s="37" t="s">
        <v>20</v>
      </c>
      <c r="C12" s="37" t="s">
        <v>17</v>
      </c>
      <c r="D12" s="37" t="s">
        <v>17</v>
      </c>
      <c r="E12" s="37" t="s">
        <v>2793</v>
      </c>
      <c r="F12" s="37" t="s">
        <v>1580</v>
      </c>
      <c r="G12" s="37" t="s">
        <v>23</v>
      </c>
      <c r="H12" s="37" t="s">
        <v>1107</v>
      </c>
      <c r="I12" s="18">
        <v>1</v>
      </c>
      <c r="J12" s="37" t="s">
        <v>1555</v>
      </c>
      <c r="K12" s="153" t="s">
        <v>1487</v>
      </c>
      <c r="L12" s="152" t="s">
        <v>1107</v>
      </c>
      <c r="M12" s="152" t="s">
        <v>17</v>
      </c>
      <c r="N12" s="154" t="s">
        <v>17</v>
      </c>
      <c r="O12" s="152" t="str">
        <f>IF(Tabela2[[#This Row],[1° Reprogamação
'[PrazoEntrega']]]="",TEXT(Tabela2[[#This Row],[Prazo
Entrega]],"mmm"),TEXT(Tabela2[[#This Row],[1° Reprogamação
'[PrazoEntrega']]],"mmm"))</f>
        <v>-</v>
      </c>
      <c r="P12" s="37" t="s">
        <v>17</v>
      </c>
      <c r="Q12" s="105" t="s">
        <v>17</v>
      </c>
      <c r="T12"/>
    </row>
    <row r="13" spans="1:20" hidden="1" x14ac:dyDescent="0.25">
      <c r="A13" s="37" t="s">
        <v>1346</v>
      </c>
      <c r="B13" s="37" t="s">
        <v>20</v>
      </c>
      <c r="C13" s="37" t="s">
        <v>17</v>
      </c>
      <c r="D13" s="37" t="s">
        <v>17</v>
      </c>
      <c r="E13" s="153" t="s">
        <v>1125</v>
      </c>
      <c r="F13" s="37" t="s">
        <v>1582</v>
      </c>
      <c r="G13" s="37" t="s">
        <v>23</v>
      </c>
      <c r="H13" s="37" t="s">
        <v>1107</v>
      </c>
      <c r="I13" s="18">
        <v>1</v>
      </c>
      <c r="J13" s="37" t="s">
        <v>1555</v>
      </c>
      <c r="K13" s="153" t="s">
        <v>1487</v>
      </c>
      <c r="L13" s="152" t="s">
        <v>1107</v>
      </c>
      <c r="M13" s="152" t="s">
        <v>17</v>
      </c>
      <c r="N13" s="154" t="s">
        <v>17</v>
      </c>
      <c r="O13" s="152" t="str">
        <f>IF(Tabela2[[#This Row],[1° Reprogamação
'[PrazoEntrega']]]="",TEXT(Tabela2[[#This Row],[Prazo
Entrega]],"mmm"),TEXT(Tabela2[[#This Row],[1° Reprogamação
'[PrazoEntrega']]],"mmm"))</f>
        <v>-</v>
      </c>
      <c r="P13" s="37" t="s">
        <v>17</v>
      </c>
      <c r="Q13" s="105" t="s">
        <v>17</v>
      </c>
      <c r="T13"/>
    </row>
    <row r="14" spans="1:20" hidden="1" x14ac:dyDescent="0.25">
      <c r="A14" s="37" t="s">
        <v>1346</v>
      </c>
      <c r="B14" s="37" t="s">
        <v>20</v>
      </c>
      <c r="C14" s="37" t="s">
        <v>17</v>
      </c>
      <c r="D14" s="37" t="s">
        <v>17</v>
      </c>
      <c r="E14" s="153" t="s">
        <v>1125</v>
      </c>
      <c r="F14" s="37" t="s">
        <v>1573</v>
      </c>
      <c r="G14" s="37" t="s">
        <v>23</v>
      </c>
      <c r="H14" s="37" t="s">
        <v>1107</v>
      </c>
      <c r="I14" s="18">
        <v>1</v>
      </c>
      <c r="J14" s="37" t="s">
        <v>1555</v>
      </c>
      <c r="K14" s="153" t="s">
        <v>1487</v>
      </c>
      <c r="L14" s="152" t="s">
        <v>1107</v>
      </c>
      <c r="M14" s="152" t="s">
        <v>17</v>
      </c>
      <c r="N14" s="154" t="s">
        <v>17</v>
      </c>
      <c r="O14" s="152" t="str">
        <f>IF(Tabela2[[#This Row],[1° Reprogamação
'[PrazoEntrega']]]="",TEXT(Tabela2[[#This Row],[Prazo
Entrega]],"mmm"),TEXT(Tabela2[[#This Row],[1° Reprogamação
'[PrazoEntrega']]],"mmm"))</f>
        <v>-</v>
      </c>
      <c r="P14" s="37" t="s">
        <v>17</v>
      </c>
      <c r="Q14" s="105" t="s">
        <v>17</v>
      </c>
      <c r="T14"/>
    </row>
    <row r="15" spans="1:20" hidden="1" x14ac:dyDescent="0.25">
      <c r="A15" s="37" t="s">
        <v>1346</v>
      </c>
      <c r="B15" s="37" t="s">
        <v>20</v>
      </c>
      <c r="C15" s="37" t="s">
        <v>17</v>
      </c>
      <c r="D15" s="37" t="s">
        <v>17</v>
      </c>
      <c r="E15" s="153" t="s">
        <v>1554</v>
      </c>
      <c r="F15" s="37" t="s">
        <v>1599</v>
      </c>
      <c r="G15" s="37" t="s">
        <v>23</v>
      </c>
      <c r="H15" s="37" t="s">
        <v>1107</v>
      </c>
      <c r="I15" s="18">
        <v>1</v>
      </c>
      <c r="J15" s="37" t="s">
        <v>1555</v>
      </c>
      <c r="K15" s="153" t="s">
        <v>1487</v>
      </c>
      <c r="L15" s="152" t="s">
        <v>1107</v>
      </c>
      <c r="M15" s="152" t="s">
        <v>17</v>
      </c>
      <c r="N15" s="154" t="s">
        <v>17</v>
      </c>
      <c r="O15" s="152" t="str">
        <f>IF(Tabela2[[#This Row],[1° Reprogamação
'[PrazoEntrega']]]="",TEXT(Tabela2[[#This Row],[Prazo
Entrega]],"mmm"),TEXT(Tabela2[[#This Row],[1° Reprogamação
'[PrazoEntrega']]],"mmm"))</f>
        <v>-</v>
      </c>
      <c r="P15" s="37" t="s">
        <v>17</v>
      </c>
      <c r="Q15" s="105" t="s">
        <v>17</v>
      </c>
      <c r="T15"/>
    </row>
    <row r="16" spans="1:20" hidden="1" x14ac:dyDescent="0.25">
      <c r="A16" s="37" t="s">
        <v>1346</v>
      </c>
      <c r="B16" s="37" t="s">
        <v>20</v>
      </c>
      <c r="C16" s="37" t="s">
        <v>17</v>
      </c>
      <c r="D16" s="37" t="s">
        <v>17</v>
      </c>
      <c r="E16" s="153" t="s">
        <v>1554</v>
      </c>
      <c r="F16" s="37" t="s">
        <v>1600</v>
      </c>
      <c r="G16" s="37" t="s">
        <v>23</v>
      </c>
      <c r="H16" s="37" t="s">
        <v>1107</v>
      </c>
      <c r="I16" s="18">
        <v>1</v>
      </c>
      <c r="J16" s="37" t="s">
        <v>1555</v>
      </c>
      <c r="K16" s="153" t="s">
        <v>1487</v>
      </c>
      <c r="L16" s="152" t="s">
        <v>1107</v>
      </c>
      <c r="M16" s="152" t="s">
        <v>17</v>
      </c>
      <c r="N16" s="154" t="s">
        <v>17</v>
      </c>
      <c r="O16" s="152" t="str">
        <f>IF(Tabela2[[#This Row],[1° Reprogamação
'[PrazoEntrega']]]="",TEXT(Tabela2[[#This Row],[Prazo
Entrega]],"mmm"),TEXT(Tabela2[[#This Row],[1° Reprogamação
'[PrazoEntrega']]],"mmm"))</f>
        <v>-</v>
      </c>
      <c r="P16" s="37" t="s">
        <v>17</v>
      </c>
      <c r="Q16" s="105" t="s">
        <v>17</v>
      </c>
      <c r="T16"/>
    </row>
    <row r="17" spans="1:20" hidden="1" x14ac:dyDescent="0.25">
      <c r="A17" s="37" t="s">
        <v>1346</v>
      </c>
      <c r="B17" s="37" t="s">
        <v>20</v>
      </c>
      <c r="C17" s="37" t="s">
        <v>17</v>
      </c>
      <c r="D17" s="37" t="s">
        <v>17</v>
      </c>
      <c r="E17" s="153" t="s">
        <v>1554</v>
      </c>
      <c r="F17" s="37" t="s">
        <v>1601</v>
      </c>
      <c r="G17" s="37" t="s">
        <v>23</v>
      </c>
      <c r="H17" s="37" t="s">
        <v>1107</v>
      </c>
      <c r="I17" s="18">
        <v>1</v>
      </c>
      <c r="J17" s="37" t="s">
        <v>1555</v>
      </c>
      <c r="K17" s="153" t="s">
        <v>1487</v>
      </c>
      <c r="L17" s="152" t="s">
        <v>1107</v>
      </c>
      <c r="M17" s="152" t="s">
        <v>17</v>
      </c>
      <c r="N17" s="154" t="s">
        <v>17</v>
      </c>
      <c r="O17" s="152" t="str">
        <f>IF(Tabela2[[#This Row],[1° Reprogamação
'[PrazoEntrega']]]="",TEXT(Tabela2[[#This Row],[Prazo
Entrega]],"mmm"),TEXT(Tabela2[[#This Row],[1° Reprogamação
'[PrazoEntrega']]],"mmm"))</f>
        <v>-</v>
      </c>
      <c r="P17" s="37" t="s">
        <v>17</v>
      </c>
      <c r="Q17" s="105" t="s">
        <v>17</v>
      </c>
      <c r="T17"/>
    </row>
    <row r="18" spans="1:20" hidden="1" x14ac:dyDescent="0.25">
      <c r="A18" s="37" t="s">
        <v>1346</v>
      </c>
      <c r="B18" s="37" t="s">
        <v>20</v>
      </c>
      <c r="C18" s="37" t="s">
        <v>17</v>
      </c>
      <c r="D18" s="37" t="s">
        <v>17</v>
      </c>
      <c r="E18" s="153" t="s">
        <v>1554</v>
      </c>
      <c r="F18" s="37" t="s">
        <v>1602</v>
      </c>
      <c r="G18" s="37" t="s">
        <v>23</v>
      </c>
      <c r="H18" s="37" t="s">
        <v>1107</v>
      </c>
      <c r="I18" s="18">
        <v>1</v>
      </c>
      <c r="J18" s="37" t="s">
        <v>1555</v>
      </c>
      <c r="K18" s="153" t="s">
        <v>1487</v>
      </c>
      <c r="L18" s="152" t="s">
        <v>1107</v>
      </c>
      <c r="M18" s="152" t="s">
        <v>17</v>
      </c>
      <c r="N18" s="154" t="s">
        <v>17</v>
      </c>
      <c r="O18" s="152" t="str">
        <f>IF(Tabela2[[#This Row],[1° Reprogamação
'[PrazoEntrega']]]="",TEXT(Tabela2[[#This Row],[Prazo
Entrega]],"mmm"),TEXT(Tabela2[[#This Row],[1° Reprogamação
'[PrazoEntrega']]],"mmm"))</f>
        <v>-</v>
      </c>
      <c r="P18" s="37" t="s">
        <v>17</v>
      </c>
      <c r="Q18" s="105" t="s">
        <v>17</v>
      </c>
      <c r="T18"/>
    </row>
    <row r="19" spans="1:20" hidden="1" x14ac:dyDescent="0.25">
      <c r="A19" s="37" t="s">
        <v>1346</v>
      </c>
      <c r="B19" s="37" t="s">
        <v>20</v>
      </c>
      <c r="C19" s="37" t="s">
        <v>17</v>
      </c>
      <c r="D19" s="37" t="s">
        <v>17</v>
      </c>
      <c r="E19" s="153" t="s">
        <v>1554</v>
      </c>
      <c r="F19" s="37" t="s">
        <v>1603</v>
      </c>
      <c r="G19" s="37" t="s">
        <v>23</v>
      </c>
      <c r="H19" s="37" t="s">
        <v>1107</v>
      </c>
      <c r="I19" s="18">
        <v>1</v>
      </c>
      <c r="J19" s="37" t="s">
        <v>1555</v>
      </c>
      <c r="K19" s="153" t="s">
        <v>1487</v>
      </c>
      <c r="L19" s="152" t="s">
        <v>1107</v>
      </c>
      <c r="M19" s="152" t="s">
        <v>17</v>
      </c>
      <c r="N19" s="154" t="s">
        <v>17</v>
      </c>
      <c r="O19" s="152" t="str">
        <f>IF(Tabela2[[#This Row],[1° Reprogamação
'[PrazoEntrega']]]="",TEXT(Tabela2[[#This Row],[Prazo
Entrega]],"mmm"),TEXT(Tabela2[[#This Row],[1° Reprogamação
'[PrazoEntrega']]],"mmm"))</f>
        <v>-</v>
      </c>
      <c r="P19" s="37" t="s">
        <v>17</v>
      </c>
      <c r="Q19" s="105" t="s">
        <v>17</v>
      </c>
      <c r="T19"/>
    </row>
    <row r="20" spans="1:20" hidden="1" x14ac:dyDescent="0.25">
      <c r="A20" s="37" t="s">
        <v>1346</v>
      </c>
      <c r="B20" s="37" t="s">
        <v>20</v>
      </c>
      <c r="C20" s="37" t="s">
        <v>17</v>
      </c>
      <c r="D20" s="37" t="s">
        <v>17</v>
      </c>
      <c r="E20" s="153" t="s">
        <v>1554</v>
      </c>
      <c r="F20" s="37" t="s">
        <v>1604</v>
      </c>
      <c r="G20" s="37" t="s">
        <v>23</v>
      </c>
      <c r="H20" s="37" t="s">
        <v>1107</v>
      </c>
      <c r="I20" s="18">
        <v>1</v>
      </c>
      <c r="J20" s="37" t="s">
        <v>1555</v>
      </c>
      <c r="K20" s="153" t="s">
        <v>1487</v>
      </c>
      <c r="L20" s="152" t="s">
        <v>1107</v>
      </c>
      <c r="M20" s="152" t="s">
        <v>17</v>
      </c>
      <c r="N20" s="154" t="s">
        <v>17</v>
      </c>
      <c r="O20" s="152" t="str">
        <f>IF(Tabela2[[#This Row],[1° Reprogamação
'[PrazoEntrega']]]="",TEXT(Tabela2[[#This Row],[Prazo
Entrega]],"mmm"),TEXT(Tabela2[[#This Row],[1° Reprogamação
'[PrazoEntrega']]],"mmm"))</f>
        <v>-</v>
      </c>
      <c r="P20" s="37" t="s">
        <v>17</v>
      </c>
      <c r="Q20" s="105" t="s">
        <v>17</v>
      </c>
      <c r="T20"/>
    </row>
    <row r="21" spans="1:20" hidden="1" x14ac:dyDescent="0.25">
      <c r="A21" s="37" t="s">
        <v>1346</v>
      </c>
      <c r="B21" s="37" t="s">
        <v>20</v>
      </c>
      <c r="C21" s="37" t="s">
        <v>17</v>
      </c>
      <c r="D21" s="37" t="s">
        <v>17</v>
      </c>
      <c r="E21" s="153" t="s">
        <v>1554</v>
      </c>
      <c r="F21" s="37" t="s">
        <v>1605</v>
      </c>
      <c r="G21" s="37" t="s">
        <v>23</v>
      </c>
      <c r="H21" s="37" t="s">
        <v>1107</v>
      </c>
      <c r="I21" s="18">
        <v>1</v>
      </c>
      <c r="J21" s="37" t="s">
        <v>1555</v>
      </c>
      <c r="K21" s="153" t="s">
        <v>1487</v>
      </c>
      <c r="L21" s="152" t="s">
        <v>1107</v>
      </c>
      <c r="M21" s="152" t="s">
        <v>17</v>
      </c>
      <c r="N21" s="157" t="s">
        <v>17</v>
      </c>
      <c r="O21" s="152" t="str">
        <f>IF(Tabela2[[#This Row],[1° Reprogamação
'[PrazoEntrega']]]="",TEXT(Tabela2[[#This Row],[Prazo
Entrega]],"mmm"),TEXT(Tabela2[[#This Row],[1° Reprogamação
'[PrazoEntrega']]],"mmm"))</f>
        <v>-</v>
      </c>
      <c r="P21" s="37" t="s">
        <v>17</v>
      </c>
      <c r="Q21" s="105" t="s">
        <v>17</v>
      </c>
      <c r="T21"/>
    </row>
    <row r="22" spans="1:20" hidden="1" x14ac:dyDescent="0.25">
      <c r="A22" s="37" t="s">
        <v>1346</v>
      </c>
      <c r="B22" s="37" t="s">
        <v>20</v>
      </c>
      <c r="C22" s="37" t="s">
        <v>17</v>
      </c>
      <c r="D22" s="37" t="s">
        <v>17</v>
      </c>
      <c r="E22" s="153" t="s">
        <v>1554</v>
      </c>
      <c r="F22" s="37" t="s">
        <v>1606</v>
      </c>
      <c r="G22" s="37" t="s">
        <v>23</v>
      </c>
      <c r="H22" s="37" t="s">
        <v>1107</v>
      </c>
      <c r="I22" s="18">
        <v>1</v>
      </c>
      <c r="J22" s="37" t="s">
        <v>1555</v>
      </c>
      <c r="K22" s="153" t="s">
        <v>1487</v>
      </c>
      <c r="L22" s="152" t="s">
        <v>1107</v>
      </c>
      <c r="M22" s="152" t="s">
        <v>17</v>
      </c>
      <c r="N22" s="157" t="s">
        <v>17</v>
      </c>
      <c r="O22" s="152" t="str">
        <f>IF(Tabela2[[#This Row],[1° Reprogamação
'[PrazoEntrega']]]="",TEXT(Tabela2[[#This Row],[Prazo
Entrega]],"mmm"),TEXT(Tabela2[[#This Row],[1° Reprogamação
'[PrazoEntrega']]],"mmm"))</f>
        <v>-</v>
      </c>
      <c r="P22" s="37" t="s">
        <v>17</v>
      </c>
      <c r="Q22" s="105" t="s">
        <v>17</v>
      </c>
      <c r="T22"/>
    </row>
    <row r="23" spans="1:20" hidden="1" x14ac:dyDescent="0.25">
      <c r="A23" s="37" t="s">
        <v>1346</v>
      </c>
      <c r="B23" s="37" t="s">
        <v>20</v>
      </c>
      <c r="C23" s="37" t="s">
        <v>17</v>
      </c>
      <c r="D23" s="37" t="s">
        <v>17</v>
      </c>
      <c r="E23" s="153" t="s">
        <v>1554</v>
      </c>
      <c r="F23" s="37" t="s">
        <v>1607</v>
      </c>
      <c r="G23" s="37" t="s">
        <v>23</v>
      </c>
      <c r="H23" s="37" t="s">
        <v>1107</v>
      </c>
      <c r="I23" s="18">
        <v>1</v>
      </c>
      <c r="J23" s="37" t="s">
        <v>1555</v>
      </c>
      <c r="K23" s="153" t="s">
        <v>1487</v>
      </c>
      <c r="L23" s="152" t="s">
        <v>1107</v>
      </c>
      <c r="M23" s="152" t="s">
        <v>17</v>
      </c>
      <c r="N23" s="157" t="s">
        <v>17</v>
      </c>
      <c r="O23" s="152" t="str">
        <f>IF(Tabela2[[#This Row],[1° Reprogamação
'[PrazoEntrega']]]="",TEXT(Tabela2[[#This Row],[Prazo
Entrega]],"mmm"),TEXT(Tabela2[[#This Row],[1° Reprogamação
'[PrazoEntrega']]],"mmm"))</f>
        <v>-</v>
      </c>
      <c r="P23" s="37" t="s">
        <v>17</v>
      </c>
      <c r="Q23" s="105" t="s">
        <v>17</v>
      </c>
      <c r="T23"/>
    </row>
    <row r="24" spans="1:20" hidden="1" x14ac:dyDescent="0.25">
      <c r="A24" s="37" t="s">
        <v>1346</v>
      </c>
      <c r="B24" s="37" t="s">
        <v>20</v>
      </c>
      <c r="C24" s="37" t="s">
        <v>17</v>
      </c>
      <c r="D24" s="37" t="s">
        <v>17</v>
      </c>
      <c r="E24" s="153" t="s">
        <v>1554</v>
      </c>
      <c r="F24" s="37" t="s">
        <v>1608</v>
      </c>
      <c r="G24" s="37" t="s">
        <v>23</v>
      </c>
      <c r="H24" s="37" t="s">
        <v>1107</v>
      </c>
      <c r="I24" s="18">
        <v>1</v>
      </c>
      <c r="J24" s="37" t="s">
        <v>1555</v>
      </c>
      <c r="K24" s="153" t="s">
        <v>1487</v>
      </c>
      <c r="L24" s="152" t="s">
        <v>1107</v>
      </c>
      <c r="M24" s="152" t="s">
        <v>17</v>
      </c>
      <c r="N24" s="157" t="s">
        <v>17</v>
      </c>
      <c r="O24" s="152" t="str">
        <f>IF(Tabela2[[#This Row],[1° Reprogamação
'[PrazoEntrega']]]="",TEXT(Tabela2[[#This Row],[Prazo
Entrega]],"mmm"),TEXT(Tabela2[[#This Row],[1° Reprogamação
'[PrazoEntrega']]],"mmm"))</f>
        <v>-</v>
      </c>
      <c r="P24" s="37" t="s">
        <v>17</v>
      </c>
      <c r="Q24" s="105" t="s">
        <v>17</v>
      </c>
      <c r="T24"/>
    </row>
    <row r="25" spans="1:20" hidden="1" x14ac:dyDescent="0.25">
      <c r="A25" s="37" t="s">
        <v>1346</v>
      </c>
      <c r="B25" s="37" t="s">
        <v>20</v>
      </c>
      <c r="C25" s="37" t="s">
        <v>17</v>
      </c>
      <c r="D25" s="37" t="s">
        <v>17</v>
      </c>
      <c r="E25" s="153" t="s">
        <v>1554</v>
      </c>
      <c r="F25" s="37" t="s">
        <v>1609</v>
      </c>
      <c r="G25" s="37" t="s">
        <v>23</v>
      </c>
      <c r="H25" s="37" t="s">
        <v>1107</v>
      </c>
      <c r="I25" s="18">
        <v>1</v>
      </c>
      <c r="J25" s="37" t="s">
        <v>1555</v>
      </c>
      <c r="K25" s="153" t="s">
        <v>1487</v>
      </c>
      <c r="L25" s="152" t="s">
        <v>1107</v>
      </c>
      <c r="M25" s="152" t="s">
        <v>17</v>
      </c>
      <c r="N25" s="157" t="s">
        <v>17</v>
      </c>
      <c r="O25" s="152" t="str">
        <f>IF(Tabela2[[#This Row],[1° Reprogamação
'[PrazoEntrega']]]="",TEXT(Tabela2[[#This Row],[Prazo
Entrega]],"mmm"),TEXT(Tabela2[[#This Row],[1° Reprogamação
'[PrazoEntrega']]],"mmm"))</f>
        <v>-</v>
      </c>
      <c r="P25" s="37" t="s">
        <v>17</v>
      </c>
      <c r="Q25" s="105" t="s">
        <v>17</v>
      </c>
      <c r="T25"/>
    </row>
    <row r="26" spans="1:20" hidden="1" x14ac:dyDescent="0.25">
      <c r="A26" s="37" t="s">
        <v>1346</v>
      </c>
      <c r="B26" s="37" t="s">
        <v>20</v>
      </c>
      <c r="C26" s="37" t="s">
        <v>17</v>
      </c>
      <c r="D26" s="37" t="s">
        <v>17</v>
      </c>
      <c r="E26" s="153" t="s">
        <v>1554</v>
      </c>
      <c r="F26" s="37" t="s">
        <v>1610</v>
      </c>
      <c r="G26" s="37" t="s">
        <v>23</v>
      </c>
      <c r="H26" s="37" t="s">
        <v>1107</v>
      </c>
      <c r="I26" s="18">
        <v>1</v>
      </c>
      <c r="J26" s="37" t="s">
        <v>1555</v>
      </c>
      <c r="K26" s="153" t="s">
        <v>1487</v>
      </c>
      <c r="L26" s="152" t="s">
        <v>1107</v>
      </c>
      <c r="M26" s="152" t="s">
        <v>17</v>
      </c>
      <c r="N26" s="157" t="s">
        <v>17</v>
      </c>
      <c r="O26" s="152" t="str">
        <f>IF(Tabela2[[#This Row],[1° Reprogamação
'[PrazoEntrega']]]="",TEXT(Tabela2[[#This Row],[Prazo
Entrega]],"mmm"),TEXT(Tabela2[[#This Row],[1° Reprogamação
'[PrazoEntrega']]],"mmm"))</f>
        <v>-</v>
      </c>
      <c r="P26" s="37" t="s">
        <v>17</v>
      </c>
      <c r="Q26" s="105" t="s">
        <v>17</v>
      </c>
      <c r="T26"/>
    </row>
    <row r="27" spans="1:20" hidden="1" x14ac:dyDescent="0.25">
      <c r="A27" s="37" t="s">
        <v>1346</v>
      </c>
      <c r="B27" s="37" t="s">
        <v>20</v>
      </c>
      <c r="C27" s="37" t="s">
        <v>17</v>
      </c>
      <c r="D27" s="37" t="s">
        <v>17</v>
      </c>
      <c r="E27" s="153" t="s">
        <v>1556</v>
      </c>
      <c r="F27" s="37" t="s">
        <v>1611</v>
      </c>
      <c r="G27" s="37" t="s">
        <v>23</v>
      </c>
      <c r="H27" s="37" t="s">
        <v>1107</v>
      </c>
      <c r="I27" s="18">
        <v>1</v>
      </c>
      <c r="J27" s="37" t="s">
        <v>1555</v>
      </c>
      <c r="K27" s="153" t="s">
        <v>1487</v>
      </c>
      <c r="L27" s="152" t="s">
        <v>1107</v>
      </c>
      <c r="M27" s="152" t="s">
        <v>17</v>
      </c>
      <c r="N27" s="154" t="s">
        <v>17</v>
      </c>
      <c r="O27" s="152" t="str">
        <f>IF(Tabela2[[#This Row],[1° Reprogamação
'[PrazoEntrega']]]="",TEXT(Tabela2[[#This Row],[Prazo
Entrega]],"mmm"),TEXT(Tabela2[[#This Row],[1° Reprogamação
'[PrazoEntrega']]],"mmm"))</f>
        <v>-</v>
      </c>
      <c r="P27" s="37" t="s">
        <v>17</v>
      </c>
      <c r="Q27" s="105" t="s">
        <v>17</v>
      </c>
      <c r="T27"/>
    </row>
    <row r="28" spans="1:20" hidden="1" x14ac:dyDescent="0.25">
      <c r="A28" s="37" t="s">
        <v>1346</v>
      </c>
      <c r="B28" s="37" t="s">
        <v>20</v>
      </c>
      <c r="C28" s="37" t="s">
        <v>17</v>
      </c>
      <c r="D28" s="37" t="s">
        <v>17</v>
      </c>
      <c r="E28" s="153" t="s">
        <v>1556</v>
      </c>
      <c r="F28" s="37" t="s">
        <v>1612</v>
      </c>
      <c r="G28" s="37" t="s">
        <v>23</v>
      </c>
      <c r="H28" s="37" t="s">
        <v>1107</v>
      </c>
      <c r="I28" s="18">
        <v>1</v>
      </c>
      <c r="J28" s="37" t="s">
        <v>1555</v>
      </c>
      <c r="K28" s="153" t="s">
        <v>1487</v>
      </c>
      <c r="L28" s="152" t="s">
        <v>1107</v>
      </c>
      <c r="M28" s="152" t="s">
        <v>17</v>
      </c>
      <c r="N28" s="154" t="s">
        <v>17</v>
      </c>
      <c r="O28" s="152" t="str">
        <f>IF(Tabela2[[#This Row],[1° Reprogamação
'[PrazoEntrega']]]="",TEXT(Tabela2[[#This Row],[Prazo
Entrega]],"mmm"),TEXT(Tabela2[[#This Row],[1° Reprogamação
'[PrazoEntrega']]],"mmm"))</f>
        <v>-</v>
      </c>
      <c r="P28" s="37" t="s">
        <v>17</v>
      </c>
      <c r="Q28" s="105" t="s">
        <v>17</v>
      </c>
      <c r="T28"/>
    </row>
    <row r="29" spans="1:20" hidden="1" x14ac:dyDescent="0.25">
      <c r="A29" s="37" t="s">
        <v>1346</v>
      </c>
      <c r="B29" s="37" t="s">
        <v>20</v>
      </c>
      <c r="C29" s="37" t="s">
        <v>17</v>
      </c>
      <c r="D29" s="37" t="s">
        <v>17</v>
      </c>
      <c r="E29" s="153" t="s">
        <v>1556</v>
      </c>
      <c r="F29" s="37" t="s">
        <v>1581</v>
      </c>
      <c r="G29" s="37" t="s">
        <v>23</v>
      </c>
      <c r="H29" s="37" t="s">
        <v>1107</v>
      </c>
      <c r="I29" s="18">
        <v>1</v>
      </c>
      <c r="J29" s="37" t="s">
        <v>1555</v>
      </c>
      <c r="K29" s="153" t="s">
        <v>1487</v>
      </c>
      <c r="L29" s="152" t="s">
        <v>1107</v>
      </c>
      <c r="M29" s="152" t="s">
        <v>17</v>
      </c>
      <c r="N29" s="154" t="s">
        <v>17</v>
      </c>
      <c r="O29" s="152" t="str">
        <f>IF(Tabela2[[#This Row],[1° Reprogamação
'[PrazoEntrega']]]="",TEXT(Tabela2[[#This Row],[Prazo
Entrega]],"mmm"),TEXT(Tabela2[[#This Row],[1° Reprogamação
'[PrazoEntrega']]],"mmm"))</f>
        <v>-</v>
      </c>
      <c r="P29" s="37" t="s">
        <v>17</v>
      </c>
      <c r="Q29" s="105" t="s">
        <v>17</v>
      </c>
      <c r="T29"/>
    </row>
    <row r="30" spans="1:20" hidden="1" x14ac:dyDescent="0.25">
      <c r="A30" s="37" t="s">
        <v>1346</v>
      </c>
      <c r="B30" s="37" t="s">
        <v>20</v>
      </c>
      <c r="C30" s="37" t="s">
        <v>17</v>
      </c>
      <c r="D30" s="37" t="s">
        <v>17</v>
      </c>
      <c r="E30" s="153" t="s">
        <v>1556</v>
      </c>
      <c r="F30" s="37" t="s">
        <v>1613</v>
      </c>
      <c r="G30" s="37" t="s">
        <v>23</v>
      </c>
      <c r="H30" s="37" t="s">
        <v>1107</v>
      </c>
      <c r="I30" s="18">
        <v>1</v>
      </c>
      <c r="J30" s="37" t="s">
        <v>1555</v>
      </c>
      <c r="K30" s="153" t="s">
        <v>1487</v>
      </c>
      <c r="L30" s="152" t="s">
        <v>1107</v>
      </c>
      <c r="M30" s="152" t="s">
        <v>17</v>
      </c>
      <c r="N30" s="154" t="s">
        <v>17</v>
      </c>
      <c r="O30" s="152" t="str">
        <f>IF(Tabela2[[#This Row],[1° Reprogamação
'[PrazoEntrega']]]="",TEXT(Tabela2[[#This Row],[Prazo
Entrega]],"mmm"),TEXT(Tabela2[[#This Row],[1° Reprogamação
'[PrazoEntrega']]],"mmm"))</f>
        <v>-</v>
      </c>
      <c r="P30" s="37" t="s">
        <v>17</v>
      </c>
      <c r="Q30" s="105" t="s">
        <v>17</v>
      </c>
      <c r="T30"/>
    </row>
    <row r="31" spans="1:20" hidden="1" x14ac:dyDescent="0.25">
      <c r="A31" s="37" t="s">
        <v>1346</v>
      </c>
      <c r="B31" s="37" t="s">
        <v>20</v>
      </c>
      <c r="C31" s="37" t="s">
        <v>17</v>
      </c>
      <c r="D31" s="37" t="s">
        <v>17</v>
      </c>
      <c r="E31" s="153" t="s">
        <v>1556</v>
      </c>
      <c r="F31" s="37" t="s">
        <v>1614</v>
      </c>
      <c r="G31" s="37" t="s">
        <v>23</v>
      </c>
      <c r="H31" s="37" t="s">
        <v>1107</v>
      </c>
      <c r="I31" s="18">
        <v>1</v>
      </c>
      <c r="J31" s="37" t="s">
        <v>1555</v>
      </c>
      <c r="K31" s="153" t="s">
        <v>1487</v>
      </c>
      <c r="L31" s="152" t="s">
        <v>1107</v>
      </c>
      <c r="M31" s="152" t="s">
        <v>17</v>
      </c>
      <c r="N31" s="154" t="s">
        <v>17</v>
      </c>
      <c r="O31" s="152" t="str">
        <f>IF(Tabela2[[#This Row],[1° Reprogamação
'[PrazoEntrega']]]="",TEXT(Tabela2[[#This Row],[Prazo
Entrega]],"mmm"),TEXT(Tabela2[[#This Row],[1° Reprogamação
'[PrazoEntrega']]],"mmm"))</f>
        <v>-</v>
      </c>
      <c r="P31" s="37" t="s">
        <v>17</v>
      </c>
      <c r="Q31" s="105" t="s">
        <v>17</v>
      </c>
      <c r="T31"/>
    </row>
    <row r="32" spans="1:20" hidden="1" x14ac:dyDescent="0.25">
      <c r="A32" s="37" t="s">
        <v>1346</v>
      </c>
      <c r="B32" s="37" t="s">
        <v>20</v>
      </c>
      <c r="C32" s="37" t="s">
        <v>17</v>
      </c>
      <c r="D32" s="37" t="s">
        <v>17</v>
      </c>
      <c r="E32" s="153" t="s">
        <v>1558</v>
      </c>
      <c r="F32" s="37" t="s">
        <v>1573</v>
      </c>
      <c r="G32" s="37" t="s">
        <v>23</v>
      </c>
      <c r="H32" s="37" t="s">
        <v>1107</v>
      </c>
      <c r="I32" s="18">
        <v>1</v>
      </c>
      <c r="J32" s="37" t="s">
        <v>1555</v>
      </c>
      <c r="K32" s="153" t="s">
        <v>1487</v>
      </c>
      <c r="L32" s="152" t="s">
        <v>1107</v>
      </c>
      <c r="M32" s="152" t="s">
        <v>17</v>
      </c>
      <c r="N32" s="154" t="s">
        <v>17</v>
      </c>
      <c r="O32" s="152" t="str">
        <f>IF(Tabela2[[#This Row],[1° Reprogamação
'[PrazoEntrega']]]="",TEXT(Tabela2[[#This Row],[Prazo
Entrega]],"mmm"),TEXT(Tabela2[[#This Row],[1° Reprogamação
'[PrazoEntrega']]],"mmm"))</f>
        <v>-</v>
      </c>
      <c r="P32" s="37" t="s">
        <v>17</v>
      </c>
      <c r="Q32" s="105" t="s">
        <v>17</v>
      </c>
      <c r="T32"/>
    </row>
    <row r="33" spans="1:20" hidden="1" x14ac:dyDescent="0.25">
      <c r="A33" s="37" t="s">
        <v>1346</v>
      </c>
      <c r="B33" s="37" t="s">
        <v>20</v>
      </c>
      <c r="C33" s="37" t="s">
        <v>17</v>
      </c>
      <c r="D33" s="37" t="s">
        <v>17</v>
      </c>
      <c r="E33" s="153" t="s">
        <v>1558</v>
      </c>
      <c r="F33" s="37" t="s">
        <v>1616</v>
      </c>
      <c r="G33" s="37" t="s">
        <v>23</v>
      </c>
      <c r="H33" s="37" t="s">
        <v>1107</v>
      </c>
      <c r="I33" s="18">
        <v>1</v>
      </c>
      <c r="J33" s="37" t="s">
        <v>1555</v>
      </c>
      <c r="K33" s="153" t="s">
        <v>1487</v>
      </c>
      <c r="L33" s="152" t="s">
        <v>1107</v>
      </c>
      <c r="M33" s="152" t="s">
        <v>17</v>
      </c>
      <c r="N33" s="154" t="s">
        <v>17</v>
      </c>
      <c r="O33" s="152" t="str">
        <f>IF(Tabela2[[#This Row],[1° Reprogamação
'[PrazoEntrega']]]="",TEXT(Tabela2[[#This Row],[Prazo
Entrega]],"mmm"),TEXT(Tabela2[[#This Row],[1° Reprogamação
'[PrazoEntrega']]],"mmm"))</f>
        <v>-</v>
      </c>
      <c r="P33" s="37" t="s">
        <v>17</v>
      </c>
      <c r="Q33" s="105" t="s">
        <v>17</v>
      </c>
      <c r="T33"/>
    </row>
    <row r="34" spans="1:20" hidden="1" x14ac:dyDescent="0.25">
      <c r="A34" s="37" t="s">
        <v>1346</v>
      </c>
      <c r="B34" s="37" t="s">
        <v>20</v>
      </c>
      <c r="C34" s="37" t="s">
        <v>17</v>
      </c>
      <c r="D34" s="37" t="s">
        <v>17</v>
      </c>
      <c r="E34" s="153" t="s">
        <v>1558</v>
      </c>
      <c r="F34" s="37" t="s">
        <v>1597</v>
      </c>
      <c r="G34" s="37" t="s">
        <v>23</v>
      </c>
      <c r="H34" s="37" t="s">
        <v>1107</v>
      </c>
      <c r="I34" s="18">
        <v>1</v>
      </c>
      <c r="J34" s="37" t="s">
        <v>1555</v>
      </c>
      <c r="K34" s="153" t="s">
        <v>1487</v>
      </c>
      <c r="L34" s="152" t="s">
        <v>1107</v>
      </c>
      <c r="M34" s="152" t="s">
        <v>17</v>
      </c>
      <c r="N34" s="154" t="s">
        <v>17</v>
      </c>
      <c r="O34" s="152" t="str">
        <f>IF(Tabela2[[#This Row],[1° Reprogamação
'[PrazoEntrega']]]="",TEXT(Tabela2[[#This Row],[Prazo
Entrega]],"mmm"),TEXT(Tabela2[[#This Row],[1° Reprogamação
'[PrazoEntrega']]],"mmm"))</f>
        <v>-</v>
      </c>
      <c r="P34" s="37" t="s">
        <v>17</v>
      </c>
      <c r="Q34" s="105" t="s">
        <v>17</v>
      </c>
      <c r="T34"/>
    </row>
    <row r="35" spans="1:20" hidden="1" x14ac:dyDescent="0.25">
      <c r="A35" s="37" t="s">
        <v>1346</v>
      </c>
      <c r="B35" s="37" t="s">
        <v>20</v>
      </c>
      <c r="C35" s="37" t="s">
        <v>17</v>
      </c>
      <c r="D35" s="37" t="s">
        <v>17</v>
      </c>
      <c r="E35" s="153" t="s">
        <v>1558</v>
      </c>
      <c r="F35" s="37" t="s">
        <v>1570</v>
      </c>
      <c r="G35" s="37" t="s">
        <v>23</v>
      </c>
      <c r="H35" s="37" t="s">
        <v>1107</v>
      </c>
      <c r="I35" s="18">
        <v>1</v>
      </c>
      <c r="J35" s="37" t="s">
        <v>1555</v>
      </c>
      <c r="K35" s="153" t="s">
        <v>1487</v>
      </c>
      <c r="L35" s="152" t="s">
        <v>1107</v>
      </c>
      <c r="M35" s="152" t="s">
        <v>17</v>
      </c>
      <c r="N35" s="154" t="s">
        <v>17</v>
      </c>
      <c r="O35" s="152" t="str">
        <f>IF(Tabela2[[#This Row],[1° Reprogamação
'[PrazoEntrega']]]="",TEXT(Tabela2[[#This Row],[Prazo
Entrega]],"mmm"),TEXT(Tabela2[[#This Row],[1° Reprogamação
'[PrazoEntrega']]],"mmm"))</f>
        <v>-</v>
      </c>
      <c r="P35" s="37" t="s">
        <v>17</v>
      </c>
      <c r="Q35" s="105" t="s">
        <v>17</v>
      </c>
      <c r="T35"/>
    </row>
    <row r="36" spans="1:20" hidden="1" x14ac:dyDescent="0.25">
      <c r="A36" s="37" t="s">
        <v>1346</v>
      </c>
      <c r="B36" s="37" t="s">
        <v>20</v>
      </c>
      <c r="C36" s="37" t="s">
        <v>17</v>
      </c>
      <c r="D36" s="37" t="s">
        <v>17</v>
      </c>
      <c r="E36" s="153" t="s">
        <v>1558</v>
      </c>
      <c r="F36" s="37" t="s">
        <v>1617</v>
      </c>
      <c r="G36" s="37" t="s">
        <v>23</v>
      </c>
      <c r="H36" s="37" t="s">
        <v>1107</v>
      </c>
      <c r="I36" s="18">
        <v>1</v>
      </c>
      <c r="J36" s="37" t="s">
        <v>1555</v>
      </c>
      <c r="K36" s="153" t="s">
        <v>1487</v>
      </c>
      <c r="L36" s="152" t="s">
        <v>1107</v>
      </c>
      <c r="M36" s="152" t="s">
        <v>17</v>
      </c>
      <c r="N36" s="154" t="s">
        <v>17</v>
      </c>
      <c r="O36" s="152" t="str">
        <f>IF(Tabela2[[#This Row],[1° Reprogamação
'[PrazoEntrega']]]="",TEXT(Tabela2[[#This Row],[Prazo
Entrega]],"mmm"),TEXT(Tabela2[[#This Row],[1° Reprogamação
'[PrazoEntrega']]],"mmm"))</f>
        <v>-</v>
      </c>
      <c r="P36" s="37" t="s">
        <v>17</v>
      </c>
      <c r="Q36" s="105" t="s">
        <v>17</v>
      </c>
      <c r="T36"/>
    </row>
    <row r="37" spans="1:20" hidden="1" x14ac:dyDescent="0.25">
      <c r="A37" s="37" t="s">
        <v>1346</v>
      </c>
      <c r="B37" s="37" t="s">
        <v>20</v>
      </c>
      <c r="C37" s="37" t="s">
        <v>17</v>
      </c>
      <c r="D37" s="37" t="s">
        <v>17</v>
      </c>
      <c r="E37" s="153" t="s">
        <v>1558</v>
      </c>
      <c r="F37" s="37" t="s">
        <v>1618</v>
      </c>
      <c r="G37" s="37" t="s">
        <v>23</v>
      </c>
      <c r="H37" s="37" t="s">
        <v>1107</v>
      </c>
      <c r="I37" s="18">
        <v>1</v>
      </c>
      <c r="J37" s="37" t="s">
        <v>1555</v>
      </c>
      <c r="K37" s="153" t="s">
        <v>1487</v>
      </c>
      <c r="L37" s="152" t="s">
        <v>1107</v>
      </c>
      <c r="M37" s="152" t="s">
        <v>17</v>
      </c>
      <c r="N37" s="154" t="s">
        <v>17</v>
      </c>
      <c r="O37" s="152" t="str">
        <f>IF(Tabela2[[#This Row],[1° Reprogamação
'[PrazoEntrega']]]="",TEXT(Tabela2[[#This Row],[Prazo
Entrega]],"mmm"),TEXT(Tabela2[[#This Row],[1° Reprogamação
'[PrazoEntrega']]],"mmm"))</f>
        <v>-</v>
      </c>
      <c r="P37" s="37" t="s">
        <v>17</v>
      </c>
      <c r="Q37" s="105" t="s">
        <v>17</v>
      </c>
      <c r="T37"/>
    </row>
    <row r="38" spans="1:20" hidden="1" x14ac:dyDescent="0.25">
      <c r="A38" s="37" t="s">
        <v>1346</v>
      </c>
      <c r="B38" s="37" t="s">
        <v>20</v>
      </c>
      <c r="C38" s="37" t="s">
        <v>17</v>
      </c>
      <c r="D38" s="37" t="s">
        <v>17</v>
      </c>
      <c r="E38" s="153" t="s">
        <v>1558</v>
      </c>
      <c r="F38" s="37" t="s">
        <v>1619</v>
      </c>
      <c r="G38" s="37" t="s">
        <v>23</v>
      </c>
      <c r="H38" s="37" t="s">
        <v>1107</v>
      </c>
      <c r="I38" s="18">
        <v>1</v>
      </c>
      <c r="J38" s="37" t="s">
        <v>1555</v>
      </c>
      <c r="K38" s="153" t="s">
        <v>1487</v>
      </c>
      <c r="L38" s="152" t="s">
        <v>1107</v>
      </c>
      <c r="M38" s="152" t="s">
        <v>17</v>
      </c>
      <c r="N38" s="154" t="s">
        <v>17</v>
      </c>
      <c r="O38" s="152" t="str">
        <f>IF(Tabela2[[#This Row],[1° Reprogamação
'[PrazoEntrega']]]="",TEXT(Tabela2[[#This Row],[Prazo
Entrega]],"mmm"),TEXT(Tabela2[[#This Row],[1° Reprogamação
'[PrazoEntrega']]],"mmm"))</f>
        <v>-</v>
      </c>
      <c r="P38" s="37" t="s">
        <v>17</v>
      </c>
      <c r="Q38" s="105" t="s">
        <v>17</v>
      </c>
      <c r="T38"/>
    </row>
    <row r="39" spans="1:20" hidden="1" x14ac:dyDescent="0.25">
      <c r="A39" s="37" t="s">
        <v>1346</v>
      </c>
      <c r="B39" s="37" t="s">
        <v>20</v>
      </c>
      <c r="C39" s="37" t="s">
        <v>17</v>
      </c>
      <c r="D39" s="37" t="s">
        <v>17</v>
      </c>
      <c r="E39" s="153" t="s">
        <v>1558</v>
      </c>
      <c r="F39" s="37" t="s">
        <v>1620</v>
      </c>
      <c r="G39" s="37" t="s">
        <v>23</v>
      </c>
      <c r="H39" s="37" t="s">
        <v>1107</v>
      </c>
      <c r="I39" s="18">
        <v>1</v>
      </c>
      <c r="J39" s="37" t="s">
        <v>1555</v>
      </c>
      <c r="K39" s="153" t="s">
        <v>1487</v>
      </c>
      <c r="L39" s="152" t="s">
        <v>1107</v>
      </c>
      <c r="M39" s="152" t="s">
        <v>17</v>
      </c>
      <c r="N39" s="154" t="s">
        <v>17</v>
      </c>
      <c r="O39" s="152" t="str">
        <f>IF(Tabela2[[#This Row],[1° Reprogamação
'[PrazoEntrega']]]="",TEXT(Tabela2[[#This Row],[Prazo
Entrega]],"mmm"),TEXT(Tabela2[[#This Row],[1° Reprogamação
'[PrazoEntrega']]],"mmm"))</f>
        <v>-</v>
      </c>
      <c r="P39" s="37" t="s">
        <v>17</v>
      </c>
      <c r="Q39" s="105" t="s">
        <v>17</v>
      </c>
      <c r="T39"/>
    </row>
    <row r="40" spans="1:20" hidden="1" x14ac:dyDescent="0.25">
      <c r="A40" s="37" t="s">
        <v>1346</v>
      </c>
      <c r="B40" s="37" t="s">
        <v>20</v>
      </c>
      <c r="C40" s="37" t="s">
        <v>17</v>
      </c>
      <c r="D40" s="37" t="s">
        <v>17</v>
      </c>
      <c r="E40" s="153" t="s">
        <v>1558</v>
      </c>
      <c r="F40" s="37" t="s">
        <v>1621</v>
      </c>
      <c r="G40" s="37" t="s">
        <v>23</v>
      </c>
      <c r="H40" s="37" t="s">
        <v>1107</v>
      </c>
      <c r="I40" s="18">
        <v>1</v>
      </c>
      <c r="J40" s="37" t="s">
        <v>1555</v>
      </c>
      <c r="K40" s="153" t="s">
        <v>1487</v>
      </c>
      <c r="L40" s="152" t="s">
        <v>1107</v>
      </c>
      <c r="M40" s="152" t="s">
        <v>17</v>
      </c>
      <c r="N40" s="154" t="s">
        <v>17</v>
      </c>
      <c r="O40" s="152" t="str">
        <f>IF(Tabela2[[#This Row],[1° Reprogamação
'[PrazoEntrega']]]="",TEXT(Tabela2[[#This Row],[Prazo
Entrega]],"mmm"),TEXT(Tabela2[[#This Row],[1° Reprogamação
'[PrazoEntrega']]],"mmm"))</f>
        <v>-</v>
      </c>
      <c r="P40" s="37" t="s">
        <v>17</v>
      </c>
      <c r="Q40" s="105" t="s">
        <v>17</v>
      </c>
      <c r="T40"/>
    </row>
    <row r="41" spans="1:20" hidden="1" x14ac:dyDescent="0.25">
      <c r="A41" s="37" t="s">
        <v>1346</v>
      </c>
      <c r="B41" s="37" t="s">
        <v>20</v>
      </c>
      <c r="C41" s="37" t="s">
        <v>17</v>
      </c>
      <c r="D41" s="37" t="s">
        <v>17</v>
      </c>
      <c r="E41" s="153" t="s">
        <v>1558</v>
      </c>
      <c r="F41" s="37" t="s">
        <v>1622</v>
      </c>
      <c r="G41" s="37" t="s">
        <v>23</v>
      </c>
      <c r="H41" s="37" t="s">
        <v>1107</v>
      </c>
      <c r="I41" s="18">
        <v>1</v>
      </c>
      <c r="J41" s="37" t="s">
        <v>1555</v>
      </c>
      <c r="K41" s="153" t="s">
        <v>1487</v>
      </c>
      <c r="L41" s="152" t="s">
        <v>1107</v>
      </c>
      <c r="M41" s="152" t="s">
        <v>17</v>
      </c>
      <c r="N41" s="154" t="s">
        <v>17</v>
      </c>
      <c r="O41" s="152" t="str">
        <f>IF(Tabela2[[#This Row],[1° Reprogamação
'[PrazoEntrega']]]="",TEXT(Tabela2[[#This Row],[Prazo
Entrega]],"mmm"),TEXT(Tabela2[[#This Row],[1° Reprogamação
'[PrazoEntrega']]],"mmm"))</f>
        <v>-</v>
      </c>
      <c r="P41" s="37" t="s">
        <v>17</v>
      </c>
      <c r="Q41" s="105" t="s">
        <v>17</v>
      </c>
      <c r="T41"/>
    </row>
    <row r="42" spans="1:20" hidden="1" x14ac:dyDescent="0.25">
      <c r="A42" s="37" t="s">
        <v>1346</v>
      </c>
      <c r="B42" s="37" t="s">
        <v>20</v>
      </c>
      <c r="C42" s="37" t="s">
        <v>17</v>
      </c>
      <c r="D42" s="37" t="s">
        <v>17</v>
      </c>
      <c r="E42" s="153" t="s">
        <v>1132</v>
      </c>
      <c r="F42" s="37" t="s">
        <v>1624</v>
      </c>
      <c r="G42" s="37" t="s">
        <v>23</v>
      </c>
      <c r="H42" s="37" t="s">
        <v>1107</v>
      </c>
      <c r="I42" s="18">
        <v>1</v>
      </c>
      <c r="J42" s="37" t="s">
        <v>1555</v>
      </c>
      <c r="K42" s="153" t="s">
        <v>1487</v>
      </c>
      <c r="L42" s="152" t="s">
        <v>1107</v>
      </c>
      <c r="M42" s="152" t="s">
        <v>17</v>
      </c>
      <c r="N42" s="154" t="s">
        <v>17</v>
      </c>
      <c r="O42" s="152" t="str">
        <f>IF(Tabela2[[#This Row],[1° Reprogamação
'[PrazoEntrega']]]="",TEXT(Tabela2[[#This Row],[Prazo
Entrega]],"mmm"),TEXT(Tabela2[[#This Row],[1° Reprogamação
'[PrazoEntrega']]],"mmm"))</f>
        <v>-</v>
      </c>
      <c r="P42" s="37" t="s">
        <v>17</v>
      </c>
      <c r="Q42" s="105" t="s">
        <v>17</v>
      </c>
      <c r="T42"/>
    </row>
    <row r="43" spans="1:20" hidden="1" x14ac:dyDescent="0.25">
      <c r="A43" s="37" t="s">
        <v>1346</v>
      </c>
      <c r="B43" s="37" t="s">
        <v>20</v>
      </c>
      <c r="C43" s="37" t="s">
        <v>17</v>
      </c>
      <c r="D43" s="37" t="s">
        <v>17</v>
      </c>
      <c r="E43" s="153" t="s">
        <v>1132</v>
      </c>
      <c r="F43" s="37" t="s">
        <v>1623</v>
      </c>
      <c r="G43" s="37" t="s">
        <v>23</v>
      </c>
      <c r="H43" s="37" t="s">
        <v>1107</v>
      </c>
      <c r="I43" s="18">
        <v>1</v>
      </c>
      <c r="J43" s="37" t="s">
        <v>1555</v>
      </c>
      <c r="K43" s="153" t="s">
        <v>1487</v>
      </c>
      <c r="L43" s="152" t="s">
        <v>1107</v>
      </c>
      <c r="M43" s="152" t="s">
        <v>17</v>
      </c>
      <c r="N43" s="154" t="s">
        <v>17</v>
      </c>
      <c r="O43" s="152" t="str">
        <f>IF(Tabela2[[#This Row],[1° Reprogamação
'[PrazoEntrega']]]="",TEXT(Tabela2[[#This Row],[Prazo
Entrega]],"mmm"),TEXT(Tabela2[[#This Row],[1° Reprogamação
'[PrazoEntrega']]],"mmm"))</f>
        <v>-</v>
      </c>
      <c r="P43" s="37" t="s">
        <v>17</v>
      </c>
      <c r="Q43" s="105" t="s">
        <v>17</v>
      </c>
      <c r="T43"/>
    </row>
    <row r="44" spans="1:20" hidden="1" x14ac:dyDescent="0.25">
      <c r="A44" s="37" t="s">
        <v>1346</v>
      </c>
      <c r="B44" s="37" t="s">
        <v>20</v>
      </c>
      <c r="C44" s="37" t="s">
        <v>17</v>
      </c>
      <c r="D44" s="37" t="s">
        <v>17</v>
      </c>
      <c r="E44" s="153" t="s">
        <v>1132</v>
      </c>
      <c r="F44" s="37" t="s">
        <v>1623</v>
      </c>
      <c r="G44" s="37" t="s">
        <v>23</v>
      </c>
      <c r="H44" s="37" t="s">
        <v>1107</v>
      </c>
      <c r="I44" s="18">
        <v>1</v>
      </c>
      <c r="J44" s="37" t="s">
        <v>1555</v>
      </c>
      <c r="K44" s="153" t="s">
        <v>1487</v>
      </c>
      <c r="L44" s="152" t="s">
        <v>1107</v>
      </c>
      <c r="M44" s="152" t="s">
        <v>17</v>
      </c>
      <c r="N44" s="154" t="s">
        <v>17</v>
      </c>
      <c r="O44" s="152" t="str">
        <f>IF(Tabela2[[#This Row],[1° Reprogamação
'[PrazoEntrega']]]="",TEXT(Tabela2[[#This Row],[Prazo
Entrega]],"mmm"),TEXT(Tabela2[[#This Row],[1° Reprogamação
'[PrazoEntrega']]],"mmm"))</f>
        <v>-</v>
      </c>
      <c r="P44" s="37" t="s">
        <v>17</v>
      </c>
      <c r="Q44" s="105" t="s">
        <v>17</v>
      </c>
      <c r="T44"/>
    </row>
    <row r="45" spans="1:20" hidden="1" x14ac:dyDescent="0.25">
      <c r="A45" s="37" t="s">
        <v>1346</v>
      </c>
      <c r="B45" s="37" t="s">
        <v>20</v>
      </c>
      <c r="C45" s="37" t="s">
        <v>17</v>
      </c>
      <c r="D45" s="37" t="s">
        <v>17</v>
      </c>
      <c r="E45" s="153" t="s">
        <v>1132</v>
      </c>
      <c r="F45" s="37" t="s">
        <v>1623</v>
      </c>
      <c r="G45" s="37" t="s">
        <v>23</v>
      </c>
      <c r="H45" s="37" t="s">
        <v>1107</v>
      </c>
      <c r="I45" s="18">
        <v>1</v>
      </c>
      <c r="J45" s="37" t="s">
        <v>1555</v>
      </c>
      <c r="K45" s="153" t="s">
        <v>1487</v>
      </c>
      <c r="L45" s="152" t="s">
        <v>1107</v>
      </c>
      <c r="M45" s="152" t="s">
        <v>17</v>
      </c>
      <c r="N45" s="154" t="s">
        <v>17</v>
      </c>
      <c r="O45" s="152" t="str">
        <f>IF(Tabela2[[#This Row],[1° Reprogamação
'[PrazoEntrega']]]="",TEXT(Tabela2[[#This Row],[Prazo
Entrega]],"mmm"),TEXT(Tabela2[[#This Row],[1° Reprogamação
'[PrazoEntrega']]],"mmm"))</f>
        <v>-</v>
      </c>
      <c r="P45" s="37" t="s">
        <v>17</v>
      </c>
      <c r="Q45" s="105" t="s">
        <v>17</v>
      </c>
      <c r="T45"/>
    </row>
    <row r="46" spans="1:20" hidden="1" x14ac:dyDescent="0.25">
      <c r="A46" s="37" t="s">
        <v>1346</v>
      </c>
      <c r="B46" s="37" t="s">
        <v>20</v>
      </c>
      <c r="C46" s="37" t="s">
        <v>17</v>
      </c>
      <c r="D46" s="37" t="s">
        <v>17</v>
      </c>
      <c r="E46" s="153" t="s">
        <v>1132</v>
      </c>
      <c r="F46" s="37" t="s">
        <v>1589</v>
      </c>
      <c r="G46" s="37" t="s">
        <v>23</v>
      </c>
      <c r="H46" s="37" t="s">
        <v>1107</v>
      </c>
      <c r="I46" s="18">
        <v>1</v>
      </c>
      <c r="J46" s="37" t="s">
        <v>1555</v>
      </c>
      <c r="K46" s="153" t="s">
        <v>1487</v>
      </c>
      <c r="L46" s="152" t="s">
        <v>1107</v>
      </c>
      <c r="M46" s="152" t="s">
        <v>17</v>
      </c>
      <c r="N46" s="154" t="s">
        <v>17</v>
      </c>
      <c r="O46" s="152" t="str">
        <f>IF(Tabela2[[#This Row],[1° Reprogamação
'[PrazoEntrega']]]="",TEXT(Tabela2[[#This Row],[Prazo
Entrega]],"mmm"),TEXT(Tabela2[[#This Row],[1° Reprogamação
'[PrazoEntrega']]],"mmm"))</f>
        <v>-</v>
      </c>
      <c r="P46" s="37" t="s">
        <v>17</v>
      </c>
      <c r="Q46" s="105" t="s">
        <v>17</v>
      </c>
      <c r="T46"/>
    </row>
    <row r="47" spans="1:20" hidden="1" x14ac:dyDescent="0.25">
      <c r="A47" s="37" t="s">
        <v>1346</v>
      </c>
      <c r="B47" s="37" t="s">
        <v>20</v>
      </c>
      <c r="C47" s="37" t="s">
        <v>17</v>
      </c>
      <c r="D47" s="37" t="s">
        <v>17</v>
      </c>
      <c r="E47" s="153" t="s">
        <v>1132</v>
      </c>
      <c r="F47" s="37" t="s">
        <v>1625</v>
      </c>
      <c r="G47" s="37" t="s">
        <v>23</v>
      </c>
      <c r="H47" s="37" t="s">
        <v>1107</v>
      </c>
      <c r="I47" s="18">
        <v>1</v>
      </c>
      <c r="J47" s="37" t="s">
        <v>1555</v>
      </c>
      <c r="K47" s="153" t="s">
        <v>1487</v>
      </c>
      <c r="L47" s="152" t="s">
        <v>1107</v>
      </c>
      <c r="M47" s="152" t="s">
        <v>17</v>
      </c>
      <c r="N47" s="154" t="s">
        <v>17</v>
      </c>
      <c r="O47" s="152" t="str">
        <f>IF(Tabela2[[#This Row],[1° Reprogamação
'[PrazoEntrega']]]="",TEXT(Tabela2[[#This Row],[Prazo
Entrega]],"mmm"),TEXT(Tabela2[[#This Row],[1° Reprogamação
'[PrazoEntrega']]],"mmm"))</f>
        <v>-</v>
      </c>
      <c r="P47" s="37" t="s">
        <v>17</v>
      </c>
      <c r="Q47" s="105" t="s">
        <v>17</v>
      </c>
      <c r="T47"/>
    </row>
    <row r="48" spans="1:20" hidden="1" x14ac:dyDescent="0.25">
      <c r="A48" s="37" t="s">
        <v>1346</v>
      </c>
      <c r="B48" s="37" t="s">
        <v>20</v>
      </c>
      <c r="C48" s="37" t="s">
        <v>17</v>
      </c>
      <c r="D48" s="37" t="s">
        <v>17</v>
      </c>
      <c r="E48" s="153" t="s">
        <v>1132</v>
      </c>
      <c r="F48" s="37" t="s">
        <v>1573</v>
      </c>
      <c r="G48" s="37" t="s">
        <v>23</v>
      </c>
      <c r="H48" s="37" t="s">
        <v>1107</v>
      </c>
      <c r="I48" s="18">
        <v>1</v>
      </c>
      <c r="J48" s="37" t="s">
        <v>1555</v>
      </c>
      <c r="K48" s="153" t="s">
        <v>1487</v>
      </c>
      <c r="L48" s="152" t="s">
        <v>1107</v>
      </c>
      <c r="M48" s="152" t="s">
        <v>17</v>
      </c>
      <c r="N48" s="154" t="s">
        <v>17</v>
      </c>
      <c r="O48" s="152" t="str">
        <f>IF(Tabela2[[#This Row],[1° Reprogamação
'[PrazoEntrega']]]="",TEXT(Tabela2[[#This Row],[Prazo
Entrega]],"mmm"),TEXT(Tabela2[[#This Row],[1° Reprogamação
'[PrazoEntrega']]],"mmm"))</f>
        <v>-</v>
      </c>
      <c r="P48" s="37" t="s">
        <v>17</v>
      </c>
      <c r="Q48" s="105" t="s">
        <v>17</v>
      </c>
      <c r="T48"/>
    </row>
    <row r="49" spans="1:20" hidden="1" x14ac:dyDescent="0.25">
      <c r="A49" s="37" t="s">
        <v>1346</v>
      </c>
      <c r="B49" s="37" t="s">
        <v>20</v>
      </c>
      <c r="C49" s="37" t="s">
        <v>17</v>
      </c>
      <c r="D49" s="37" t="s">
        <v>17</v>
      </c>
      <c r="E49" s="153" t="s">
        <v>1132</v>
      </c>
      <c r="F49" s="37" t="s">
        <v>1581</v>
      </c>
      <c r="G49" s="37" t="s">
        <v>23</v>
      </c>
      <c r="H49" s="37" t="s">
        <v>1107</v>
      </c>
      <c r="I49" s="18">
        <v>1</v>
      </c>
      <c r="J49" s="37" t="s">
        <v>1555</v>
      </c>
      <c r="K49" s="153" t="s">
        <v>1487</v>
      </c>
      <c r="L49" s="152" t="s">
        <v>1107</v>
      </c>
      <c r="M49" s="152" t="s">
        <v>17</v>
      </c>
      <c r="N49" s="154" t="s">
        <v>17</v>
      </c>
      <c r="O49" s="152" t="str">
        <f>IF(Tabela2[[#This Row],[1° Reprogamação
'[PrazoEntrega']]]="",TEXT(Tabela2[[#This Row],[Prazo
Entrega]],"mmm"),TEXT(Tabela2[[#This Row],[1° Reprogamação
'[PrazoEntrega']]],"mmm"))</f>
        <v>-</v>
      </c>
      <c r="P49" s="37" t="s">
        <v>17</v>
      </c>
      <c r="Q49" s="105" t="s">
        <v>17</v>
      </c>
      <c r="T49"/>
    </row>
    <row r="50" spans="1:20" hidden="1" x14ac:dyDescent="0.25">
      <c r="A50" s="37" t="s">
        <v>1346</v>
      </c>
      <c r="B50" s="37" t="s">
        <v>20</v>
      </c>
      <c r="C50" s="37" t="s">
        <v>17</v>
      </c>
      <c r="D50" s="37" t="s">
        <v>17</v>
      </c>
      <c r="E50" s="153" t="s">
        <v>1132</v>
      </c>
      <c r="F50" s="37" t="s">
        <v>1622</v>
      </c>
      <c r="G50" s="37" t="s">
        <v>23</v>
      </c>
      <c r="H50" s="37" t="s">
        <v>1107</v>
      </c>
      <c r="I50" s="18">
        <v>1</v>
      </c>
      <c r="J50" s="37" t="s">
        <v>1555</v>
      </c>
      <c r="K50" s="153" t="s">
        <v>1487</v>
      </c>
      <c r="L50" s="152" t="s">
        <v>1107</v>
      </c>
      <c r="M50" s="152" t="s">
        <v>17</v>
      </c>
      <c r="N50" s="154" t="s">
        <v>17</v>
      </c>
      <c r="O50" s="152" t="str">
        <f>IF(Tabela2[[#This Row],[1° Reprogamação
'[PrazoEntrega']]]="",TEXT(Tabela2[[#This Row],[Prazo
Entrega]],"mmm"),TEXT(Tabela2[[#This Row],[1° Reprogamação
'[PrazoEntrega']]],"mmm"))</f>
        <v>-</v>
      </c>
      <c r="P50" s="37" t="s">
        <v>17</v>
      </c>
      <c r="Q50" s="105" t="s">
        <v>17</v>
      </c>
      <c r="T50"/>
    </row>
    <row r="51" spans="1:20" hidden="1" x14ac:dyDescent="0.25">
      <c r="A51" s="37" t="s">
        <v>1346</v>
      </c>
      <c r="B51" s="37" t="s">
        <v>20</v>
      </c>
      <c r="C51" s="37" t="s">
        <v>17</v>
      </c>
      <c r="D51" s="37" t="s">
        <v>17</v>
      </c>
      <c r="E51" s="153" t="s">
        <v>1132</v>
      </c>
      <c r="F51" s="37" t="s">
        <v>1584</v>
      </c>
      <c r="G51" s="37" t="s">
        <v>23</v>
      </c>
      <c r="H51" s="37" t="s">
        <v>1107</v>
      </c>
      <c r="I51" s="18">
        <v>1</v>
      </c>
      <c r="J51" s="37" t="s">
        <v>1555</v>
      </c>
      <c r="K51" s="153" t="s">
        <v>1487</v>
      </c>
      <c r="L51" s="152" t="s">
        <v>1107</v>
      </c>
      <c r="M51" s="152" t="s">
        <v>17</v>
      </c>
      <c r="N51" s="154" t="s">
        <v>17</v>
      </c>
      <c r="O51" s="152" t="str">
        <f>IF(Tabela2[[#This Row],[1° Reprogamação
'[PrazoEntrega']]]="",TEXT(Tabela2[[#This Row],[Prazo
Entrega]],"mmm"),TEXT(Tabela2[[#This Row],[1° Reprogamação
'[PrazoEntrega']]],"mmm"))</f>
        <v>-</v>
      </c>
      <c r="P51" s="37" t="s">
        <v>17</v>
      </c>
      <c r="Q51" s="105" t="s">
        <v>17</v>
      </c>
      <c r="T51"/>
    </row>
    <row r="52" spans="1:20" hidden="1" x14ac:dyDescent="0.25">
      <c r="A52" s="37" t="s">
        <v>1346</v>
      </c>
      <c r="B52" s="37" t="s">
        <v>20</v>
      </c>
      <c r="C52" s="37" t="s">
        <v>17</v>
      </c>
      <c r="D52" s="37" t="s">
        <v>17</v>
      </c>
      <c r="E52" s="153" t="s">
        <v>1132</v>
      </c>
      <c r="F52" s="37" t="s">
        <v>1626</v>
      </c>
      <c r="G52" s="37" t="s">
        <v>23</v>
      </c>
      <c r="H52" s="37" t="s">
        <v>1107</v>
      </c>
      <c r="I52" s="18">
        <v>1</v>
      </c>
      <c r="J52" s="37" t="s">
        <v>1555</v>
      </c>
      <c r="K52" s="153" t="s">
        <v>1487</v>
      </c>
      <c r="L52" s="152" t="s">
        <v>1107</v>
      </c>
      <c r="M52" s="152" t="s">
        <v>17</v>
      </c>
      <c r="N52" s="154" t="s">
        <v>17</v>
      </c>
      <c r="O52" s="152" t="str">
        <f>IF(Tabela2[[#This Row],[1° Reprogamação
'[PrazoEntrega']]]="",TEXT(Tabela2[[#This Row],[Prazo
Entrega]],"mmm"),TEXT(Tabela2[[#This Row],[1° Reprogamação
'[PrazoEntrega']]],"mmm"))</f>
        <v>-</v>
      </c>
      <c r="P52" s="37" t="s">
        <v>17</v>
      </c>
      <c r="Q52" s="105" t="s">
        <v>17</v>
      </c>
      <c r="T52"/>
    </row>
    <row r="53" spans="1:20" hidden="1" x14ac:dyDescent="0.25">
      <c r="A53" s="37" t="s">
        <v>1346</v>
      </c>
      <c r="B53" s="37" t="s">
        <v>20</v>
      </c>
      <c r="C53" s="37" t="s">
        <v>17</v>
      </c>
      <c r="D53" s="37" t="s">
        <v>17</v>
      </c>
      <c r="E53" s="153" t="s">
        <v>1132</v>
      </c>
      <c r="F53" s="37" t="s">
        <v>1598</v>
      </c>
      <c r="G53" s="37" t="s">
        <v>23</v>
      </c>
      <c r="H53" s="37" t="s">
        <v>1107</v>
      </c>
      <c r="I53" s="18">
        <v>1</v>
      </c>
      <c r="J53" s="37" t="s">
        <v>1555</v>
      </c>
      <c r="K53" s="153" t="s">
        <v>1487</v>
      </c>
      <c r="L53" s="152" t="s">
        <v>1107</v>
      </c>
      <c r="M53" s="152" t="s">
        <v>17</v>
      </c>
      <c r="N53" s="154" t="s">
        <v>17</v>
      </c>
      <c r="O53" s="152" t="str">
        <f>IF(Tabela2[[#This Row],[1° Reprogamação
'[PrazoEntrega']]]="",TEXT(Tabela2[[#This Row],[Prazo
Entrega]],"mmm"),TEXT(Tabela2[[#This Row],[1° Reprogamação
'[PrazoEntrega']]],"mmm"))</f>
        <v>-</v>
      </c>
      <c r="P53" s="37" t="s">
        <v>17</v>
      </c>
      <c r="Q53" s="105" t="s">
        <v>17</v>
      </c>
      <c r="T53"/>
    </row>
    <row r="54" spans="1:20" hidden="1" x14ac:dyDescent="0.25">
      <c r="A54" s="37" t="s">
        <v>1346</v>
      </c>
      <c r="B54" s="37" t="s">
        <v>20</v>
      </c>
      <c r="C54" s="37" t="s">
        <v>17</v>
      </c>
      <c r="D54" s="37" t="s">
        <v>17</v>
      </c>
      <c r="E54" s="153" t="s">
        <v>1132</v>
      </c>
      <c r="F54" s="37" t="s">
        <v>1627</v>
      </c>
      <c r="G54" s="37" t="s">
        <v>23</v>
      </c>
      <c r="H54" s="37" t="s">
        <v>1107</v>
      </c>
      <c r="I54" s="18">
        <v>1</v>
      </c>
      <c r="J54" s="37" t="s">
        <v>1555</v>
      </c>
      <c r="K54" s="153" t="s">
        <v>1487</v>
      </c>
      <c r="L54" s="152" t="s">
        <v>1107</v>
      </c>
      <c r="M54" s="152" t="s">
        <v>17</v>
      </c>
      <c r="N54" s="154" t="s">
        <v>17</v>
      </c>
      <c r="O54" s="152" t="str">
        <f>IF(Tabela2[[#This Row],[1° Reprogamação
'[PrazoEntrega']]]="",TEXT(Tabela2[[#This Row],[Prazo
Entrega]],"mmm"),TEXT(Tabela2[[#This Row],[1° Reprogamação
'[PrazoEntrega']]],"mmm"))</f>
        <v>-</v>
      </c>
      <c r="P54" s="37" t="s">
        <v>17</v>
      </c>
      <c r="Q54" s="105" t="s">
        <v>17</v>
      </c>
      <c r="T54"/>
    </row>
    <row r="55" spans="1:20" hidden="1" x14ac:dyDescent="0.25">
      <c r="A55" s="37" t="s">
        <v>1346</v>
      </c>
      <c r="B55" s="37" t="s">
        <v>20</v>
      </c>
      <c r="C55" s="37" t="s">
        <v>17</v>
      </c>
      <c r="D55" s="37" t="s">
        <v>17</v>
      </c>
      <c r="E55" s="153" t="s">
        <v>1132</v>
      </c>
      <c r="F55" s="37" t="s">
        <v>1594</v>
      </c>
      <c r="G55" s="37" t="s">
        <v>23</v>
      </c>
      <c r="H55" s="37" t="s">
        <v>1107</v>
      </c>
      <c r="I55" s="18">
        <v>1</v>
      </c>
      <c r="J55" s="37" t="s">
        <v>1555</v>
      </c>
      <c r="K55" s="153" t="s">
        <v>1487</v>
      </c>
      <c r="L55" s="152" t="s">
        <v>1107</v>
      </c>
      <c r="M55" s="152" t="s">
        <v>17</v>
      </c>
      <c r="N55" s="154" t="s">
        <v>17</v>
      </c>
      <c r="O55" s="152" t="str">
        <f>IF(Tabela2[[#This Row],[1° Reprogamação
'[PrazoEntrega']]]="",TEXT(Tabela2[[#This Row],[Prazo
Entrega]],"mmm"),TEXT(Tabela2[[#This Row],[1° Reprogamação
'[PrazoEntrega']]],"mmm"))</f>
        <v>-</v>
      </c>
      <c r="P55" s="37" t="s">
        <v>17</v>
      </c>
      <c r="Q55" s="105" t="s">
        <v>17</v>
      </c>
      <c r="T55"/>
    </row>
    <row r="56" spans="1:20" hidden="1" x14ac:dyDescent="0.25">
      <c r="A56" s="37" t="s">
        <v>1346</v>
      </c>
      <c r="B56" s="37" t="s">
        <v>20</v>
      </c>
      <c r="C56" s="37" t="s">
        <v>17</v>
      </c>
      <c r="D56" s="37" t="s">
        <v>17</v>
      </c>
      <c r="E56" s="153" t="s">
        <v>1132</v>
      </c>
      <c r="F56" s="37" t="s">
        <v>1625</v>
      </c>
      <c r="G56" s="37" t="s">
        <v>23</v>
      </c>
      <c r="H56" s="37" t="s">
        <v>1107</v>
      </c>
      <c r="I56" s="18">
        <v>1</v>
      </c>
      <c r="J56" s="37" t="s">
        <v>1555</v>
      </c>
      <c r="K56" s="153" t="s">
        <v>1487</v>
      </c>
      <c r="L56" s="152" t="s">
        <v>1107</v>
      </c>
      <c r="M56" s="152" t="s">
        <v>17</v>
      </c>
      <c r="N56" s="154" t="s">
        <v>17</v>
      </c>
      <c r="O56" s="152" t="str">
        <f>IF(Tabela2[[#This Row],[1° Reprogamação
'[PrazoEntrega']]]="",TEXT(Tabela2[[#This Row],[Prazo
Entrega]],"mmm"),TEXT(Tabela2[[#This Row],[1° Reprogamação
'[PrazoEntrega']]],"mmm"))</f>
        <v>-</v>
      </c>
      <c r="P56" s="37" t="s">
        <v>17</v>
      </c>
      <c r="Q56" s="105" t="s">
        <v>17</v>
      </c>
      <c r="T56"/>
    </row>
    <row r="57" spans="1:20" hidden="1" x14ac:dyDescent="0.25">
      <c r="A57" s="37" t="s">
        <v>1346</v>
      </c>
      <c r="B57" s="37" t="s">
        <v>20</v>
      </c>
      <c r="C57" s="37" t="s">
        <v>17</v>
      </c>
      <c r="D57" s="37" t="s">
        <v>17</v>
      </c>
      <c r="E57" s="153" t="s">
        <v>1132</v>
      </c>
      <c r="F57" s="37" t="s">
        <v>1590</v>
      </c>
      <c r="G57" s="37" t="s">
        <v>23</v>
      </c>
      <c r="H57" s="37" t="s">
        <v>1107</v>
      </c>
      <c r="I57" s="18">
        <v>1</v>
      </c>
      <c r="J57" s="37" t="s">
        <v>1555</v>
      </c>
      <c r="K57" s="153" t="s">
        <v>1487</v>
      </c>
      <c r="L57" s="152" t="s">
        <v>1107</v>
      </c>
      <c r="M57" s="152" t="s">
        <v>17</v>
      </c>
      <c r="N57" s="154" t="s">
        <v>17</v>
      </c>
      <c r="O57" s="152" t="str">
        <f>IF(Tabela2[[#This Row],[1° Reprogamação
'[PrazoEntrega']]]="",TEXT(Tabela2[[#This Row],[Prazo
Entrega]],"mmm"),TEXT(Tabela2[[#This Row],[1° Reprogamação
'[PrazoEntrega']]],"mmm"))</f>
        <v>-</v>
      </c>
      <c r="P57" s="37" t="s">
        <v>17</v>
      </c>
      <c r="Q57" s="105" t="s">
        <v>17</v>
      </c>
      <c r="T57"/>
    </row>
    <row r="58" spans="1:20" hidden="1" x14ac:dyDescent="0.25">
      <c r="A58" s="37" t="s">
        <v>1346</v>
      </c>
      <c r="B58" s="37" t="s">
        <v>20</v>
      </c>
      <c r="C58" s="37" t="s">
        <v>17</v>
      </c>
      <c r="D58" s="37" t="s">
        <v>17</v>
      </c>
      <c r="E58" s="153" t="s">
        <v>1132</v>
      </c>
      <c r="F58" s="37" t="s">
        <v>1628</v>
      </c>
      <c r="G58" s="37" t="s">
        <v>23</v>
      </c>
      <c r="H58" s="37" t="s">
        <v>1107</v>
      </c>
      <c r="I58" s="18">
        <v>1</v>
      </c>
      <c r="J58" s="37" t="s">
        <v>1555</v>
      </c>
      <c r="K58" s="153" t="s">
        <v>1487</v>
      </c>
      <c r="L58" s="152" t="s">
        <v>1107</v>
      </c>
      <c r="M58" s="152" t="s">
        <v>17</v>
      </c>
      <c r="N58" s="154" t="s">
        <v>17</v>
      </c>
      <c r="O58" s="152" t="str">
        <f>IF(Tabela2[[#This Row],[1° Reprogamação
'[PrazoEntrega']]]="",TEXT(Tabela2[[#This Row],[Prazo
Entrega]],"mmm"),TEXT(Tabela2[[#This Row],[1° Reprogamação
'[PrazoEntrega']]],"mmm"))</f>
        <v>-</v>
      </c>
      <c r="P58" s="37" t="s">
        <v>17</v>
      </c>
      <c r="Q58" s="105" t="s">
        <v>17</v>
      </c>
      <c r="T58"/>
    </row>
    <row r="59" spans="1:20" hidden="1" x14ac:dyDescent="0.25">
      <c r="A59" s="37" t="s">
        <v>1346</v>
      </c>
      <c r="B59" s="37" t="s">
        <v>20</v>
      </c>
      <c r="C59" s="37" t="s">
        <v>17</v>
      </c>
      <c r="D59" s="37" t="s">
        <v>17</v>
      </c>
      <c r="E59" s="153" t="s">
        <v>1559</v>
      </c>
      <c r="F59" s="37" t="s">
        <v>1629</v>
      </c>
      <c r="G59" s="37" t="s">
        <v>23</v>
      </c>
      <c r="H59" s="37" t="s">
        <v>1107</v>
      </c>
      <c r="I59" s="18">
        <v>1</v>
      </c>
      <c r="J59" s="37" t="s">
        <v>1555</v>
      </c>
      <c r="K59" s="153" t="s">
        <v>1487</v>
      </c>
      <c r="L59" s="152" t="s">
        <v>1107</v>
      </c>
      <c r="M59" s="152" t="s">
        <v>17</v>
      </c>
      <c r="N59" s="154" t="s">
        <v>17</v>
      </c>
      <c r="O59" s="152" t="str">
        <f>IF(Tabela2[[#This Row],[1° Reprogamação
'[PrazoEntrega']]]="",TEXT(Tabela2[[#This Row],[Prazo
Entrega]],"mmm"),TEXT(Tabela2[[#This Row],[1° Reprogamação
'[PrazoEntrega']]],"mmm"))</f>
        <v>-</v>
      </c>
      <c r="P59" s="37" t="s">
        <v>17</v>
      </c>
      <c r="Q59" s="105" t="s">
        <v>17</v>
      </c>
      <c r="T59"/>
    </row>
    <row r="60" spans="1:20" hidden="1" x14ac:dyDescent="0.25">
      <c r="A60" s="37" t="s">
        <v>1346</v>
      </c>
      <c r="B60" s="37" t="s">
        <v>20</v>
      </c>
      <c r="C60" s="37" t="s">
        <v>17</v>
      </c>
      <c r="D60" s="37" t="s">
        <v>17</v>
      </c>
      <c r="E60" s="153" t="s">
        <v>1559</v>
      </c>
      <c r="F60" s="37" t="s">
        <v>1630</v>
      </c>
      <c r="G60" s="37" t="s">
        <v>23</v>
      </c>
      <c r="H60" s="37" t="s">
        <v>1107</v>
      </c>
      <c r="I60" s="18">
        <v>1</v>
      </c>
      <c r="J60" s="37" t="s">
        <v>1555</v>
      </c>
      <c r="K60" s="153" t="s">
        <v>1487</v>
      </c>
      <c r="L60" s="152" t="s">
        <v>1107</v>
      </c>
      <c r="M60" s="152" t="s">
        <v>17</v>
      </c>
      <c r="N60" s="154" t="s">
        <v>17</v>
      </c>
      <c r="O60" s="152" t="str">
        <f>IF(Tabela2[[#This Row],[1° Reprogamação
'[PrazoEntrega']]]="",TEXT(Tabela2[[#This Row],[Prazo
Entrega]],"mmm"),TEXT(Tabela2[[#This Row],[1° Reprogamação
'[PrazoEntrega']]],"mmm"))</f>
        <v>-</v>
      </c>
      <c r="P60" s="37" t="s">
        <v>17</v>
      </c>
      <c r="Q60" s="105" t="s">
        <v>17</v>
      </c>
      <c r="T60"/>
    </row>
    <row r="61" spans="1:20" hidden="1" x14ac:dyDescent="0.25">
      <c r="A61" s="37" t="s">
        <v>1346</v>
      </c>
      <c r="B61" s="37" t="s">
        <v>20</v>
      </c>
      <c r="C61" s="37" t="s">
        <v>17</v>
      </c>
      <c r="D61" s="37" t="s">
        <v>17</v>
      </c>
      <c r="E61" s="153" t="s">
        <v>1559</v>
      </c>
      <c r="F61" s="37" t="s">
        <v>1631</v>
      </c>
      <c r="G61" s="37" t="s">
        <v>23</v>
      </c>
      <c r="H61" s="37" t="s">
        <v>1107</v>
      </c>
      <c r="I61" s="18">
        <v>1</v>
      </c>
      <c r="J61" s="37" t="s">
        <v>1555</v>
      </c>
      <c r="K61" s="153" t="s">
        <v>1487</v>
      </c>
      <c r="L61" s="152" t="s">
        <v>1107</v>
      </c>
      <c r="M61" s="152" t="s">
        <v>17</v>
      </c>
      <c r="N61" s="154" t="s">
        <v>17</v>
      </c>
      <c r="O61" s="152" t="str">
        <f>IF(Tabela2[[#This Row],[1° Reprogamação
'[PrazoEntrega']]]="",TEXT(Tabela2[[#This Row],[Prazo
Entrega]],"mmm"),TEXT(Tabela2[[#This Row],[1° Reprogamação
'[PrazoEntrega']]],"mmm"))</f>
        <v>-</v>
      </c>
      <c r="P61" s="37" t="s">
        <v>17</v>
      </c>
      <c r="Q61" s="105" t="s">
        <v>17</v>
      </c>
      <c r="T61"/>
    </row>
    <row r="62" spans="1:20" hidden="1" x14ac:dyDescent="0.25">
      <c r="A62" s="37" t="s">
        <v>1346</v>
      </c>
      <c r="B62" s="37" t="s">
        <v>20</v>
      </c>
      <c r="C62" s="37" t="s">
        <v>17</v>
      </c>
      <c r="D62" s="37" t="s">
        <v>17</v>
      </c>
      <c r="E62" s="153" t="s">
        <v>1559</v>
      </c>
      <c r="F62" s="37" t="s">
        <v>1632</v>
      </c>
      <c r="G62" s="37" t="s">
        <v>23</v>
      </c>
      <c r="H62" s="37" t="s">
        <v>1107</v>
      </c>
      <c r="I62" s="18">
        <v>1</v>
      </c>
      <c r="J62" s="37" t="s">
        <v>1555</v>
      </c>
      <c r="K62" s="153" t="s">
        <v>1487</v>
      </c>
      <c r="L62" s="152" t="s">
        <v>1107</v>
      </c>
      <c r="M62" s="152" t="s">
        <v>17</v>
      </c>
      <c r="N62" s="154" t="s">
        <v>17</v>
      </c>
      <c r="O62" s="152" t="str">
        <f>IF(Tabela2[[#This Row],[1° Reprogamação
'[PrazoEntrega']]]="",TEXT(Tabela2[[#This Row],[Prazo
Entrega]],"mmm"),TEXT(Tabela2[[#This Row],[1° Reprogamação
'[PrazoEntrega']]],"mmm"))</f>
        <v>-</v>
      </c>
      <c r="P62" s="37" t="s">
        <v>17</v>
      </c>
      <c r="Q62" s="105" t="s">
        <v>17</v>
      </c>
      <c r="T62"/>
    </row>
    <row r="63" spans="1:20" hidden="1" x14ac:dyDescent="0.25">
      <c r="A63" s="37" t="s">
        <v>1346</v>
      </c>
      <c r="B63" s="37" t="s">
        <v>20</v>
      </c>
      <c r="C63" s="37" t="s">
        <v>17</v>
      </c>
      <c r="D63" s="37" t="s">
        <v>17</v>
      </c>
      <c r="E63" s="153" t="s">
        <v>1559</v>
      </c>
      <c r="F63" s="37" t="s">
        <v>1633</v>
      </c>
      <c r="G63" s="37" t="s">
        <v>23</v>
      </c>
      <c r="H63" s="37" t="s">
        <v>1107</v>
      </c>
      <c r="I63" s="18">
        <v>1</v>
      </c>
      <c r="J63" s="37" t="s">
        <v>1555</v>
      </c>
      <c r="K63" s="153" t="s">
        <v>1487</v>
      </c>
      <c r="L63" s="152" t="s">
        <v>1107</v>
      </c>
      <c r="M63" s="152" t="s">
        <v>17</v>
      </c>
      <c r="N63" s="154" t="s">
        <v>17</v>
      </c>
      <c r="O63" s="152" t="str">
        <f>IF(Tabela2[[#This Row],[1° Reprogamação
'[PrazoEntrega']]]="",TEXT(Tabela2[[#This Row],[Prazo
Entrega]],"mmm"),TEXT(Tabela2[[#This Row],[1° Reprogamação
'[PrazoEntrega']]],"mmm"))</f>
        <v>-</v>
      </c>
      <c r="P63" s="37" t="s">
        <v>17</v>
      </c>
      <c r="Q63" s="105" t="s">
        <v>17</v>
      </c>
      <c r="T63"/>
    </row>
    <row r="64" spans="1:20" hidden="1" x14ac:dyDescent="0.25">
      <c r="A64" s="37" t="s">
        <v>1346</v>
      </c>
      <c r="B64" s="37" t="s">
        <v>20</v>
      </c>
      <c r="C64" s="37" t="s">
        <v>17</v>
      </c>
      <c r="D64" s="37" t="s">
        <v>17</v>
      </c>
      <c r="E64" s="153" t="s">
        <v>1560</v>
      </c>
      <c r="F64" s="37" t="s">
        <v>1634</v>
      </c>
      <c r="G64" s="37" t="s">
        <v>23</v>
      </c>
      <c r="H64" s="37" t="s">
        <v>1107</v>
      </c>
      <c r="I64" s="18">
        <v>1</v>
      </c>
      <c r="J64" s="37" t="s">
        <v>1555</v>
      </c>
      <c r="K64" s="153" t="s">
        <v>1487</v>
      </c>
      <c r="L64" s="152" t="s">
        <v>1107</v>
      </c>
      <c r="M64" s="152" t="s">
        <v>17</v>
      </c>
      <c r="N64" s="154" t="s">
        <v>17</v>
      </c>
      <c r="O64" s="152" t="str">
        <f>IF(Tabela2[[#This Row],[1° Reprogamação
'[PrazoEntrega']]]="",TEXT(Tabela2[[#This Row],[Prazo
Entrega]],"mmm"),TEXT(Tabela2[[#This Row],[1° Reprogamação
'[PrazoEntrega']]],"mmm"))</f>
        <v>-</v>
      </c>
      <c r="P64" s="37" t="s">
        <v>17</v>
      </c>
      <c r="Q64" s="105" t="s">
        <v>17</v>
      </c>
      <c r="T64"/>
    </row>
    <row r="65" spans="1:20" hidden="1" x14ac:dyDescent="0.25">
      <c r="A65" s="37" t="s">
        <v>1346</v>
      </c>
      <c r="B65" s="37" t="s">
        <v>20</v>
      </c>
      <c r="C65" s="37" t="s">
        <v>17</v>
      </c>
      <c r="D65" s="37" t="s">
        <v>17</v>
      </c>
      <c r="E65" s="153" t="s">
        <v>1560</v>
      </c>
      <c r="F65" s="37" t="s">
        <v>1635</v>
      </c>
      <c r="G65" s="37" t="s">
        <v>23</v>
      </c>
      <c r="H65" s="37" t="s">
        <v>1107</v>
      </c>
      <c r="I65" s="18">
        <v>1</v>
      </c>
      <c r="J65" s="37" t="s">
        <v>1555</v>
      </c>
      <c r="K65" s="153" t="s">
        <v>1487</v>
      </c>
      <c r="L65" s="152" t="s">
        <v>1107</v>
      </c>
      <c r="M65" s="152" t="s">
        <v>17</v>
      </c>
      <c r="N65" s="154" t="s">
        <v>17</v>
      </c>
      <c r="O65" s="152" t="str">
        <f>IF(Tabela2[[#This Row],[1° Reprogamação
'[PrazoEntrega']]]="",TEXT(Tabela2[[#This Row],[Prazo
Entrega]],"mmm"),TEXT(Tabela2[[#This Row],[1° Reprogamação
'[PrazoEntrega']]],"mmm"))</f>
        <v>-</v>
      </c>
      <c r="P65" s="37" t="s">
        <v>17</v>
      </c>
      <c r="Q65" s="105" t="s">
        <v>17</v>
      </c>
      <c r="T65"/>
    </row>
    <row r="66" spans="1:20" hidden="1" x14ac:dyDescent="0.25">
      <c r="A66" s="37" t="s">
        <v>1346</v>
      </c>
      <c r="B66" s="37" t="s">
        <v>20</v>
      </c>
      <c r="C66" s="37" t="s">
        <v>17</v>
      </c>
      <c r="D66" s="37" t="s">
        <v>17</v>
      </c>
      <c r="E66" s="153" t="s">
        <v>1111</v>
      </c>
      <c r="F66" s="37" t="s">
        <v>1622</v>
      </c>
      <c r="G66" s="37" t="s">
        <v>23</v>
      </c>
      <c r="H66" s="37" t="s">
        <v>1107</v>
      </c>
      <c r="I66" s="18">
        <v>1</v>
      </c>
      <c r="J66" s="37" t="s">
        <v>1555</v>
      </c>
      <c r="K66" s="153" t="s">
        <v>1487</v>
      </c>
      <c r="L66" s="152" t="s">
        <v>1107</v>
      </c>
      <c r="M66" s="152" t="s">
        <v>17</v>
      </c>
      <c r="N66" s="154" t="s">
        <v>17</v>
      </c>
      <c r="O66" s="152" t="str">
        <f>IF(Tabela2[[#This Row],[1° Reprogamação
'[PrazoEntrega']]]="",TEXT(Tabela2[[#This Row],[Prazo
Entrega]],"mmm"),TEXT(Tabela2[[#This Row],[1° Reprogamação
'[PrazoEntrega']]],"mmm"))</f>
        <v>-</v>
      </c>
      <c r="P66" s="37" t="s">
        <v>17</v>
      </c>
      <c r="Q66" s="105" t="s">
        <v>17</v>
      </c>
      <c r="T66"/>
    </row>
    <row r="67" spans="1:20" hidden="1" x14ac:dyDescent="0.25">
      <c r="A67" s="37" t="s">
        <v>1346</v>
      </c>
      <c r="B67" s="37" t="s">
        <v>20</v>
      </c>
      <c r="C67" s="37" t="s">
        <v>17</v>
      </c>
      <c r="D67" s="37" t="s">
        <v>17</v>
      </c>
      <c r="E67" s="153" t="s">
        <v>1110</v>
      </c>
      <c r="F67" s="37" t="s">
        <v>1636</v>
      </c>
      <c r="G67" s="37" t="s">
        <v>23</v>
      </c>
      <c r="H67" s="37" t="s">
        <v>1107</v>
      </c>
      <c r="I67" s="18">
        <v>1</v>
      </c>
      <c r="J67" s="37" t="s">
        <v>1555</v>
      </c>
      <c r="K67" s="153" t="s">
        <v>1487</v>
      </c>
      <c r="L67" s="152" t="s">
        <v>1107</v>
      </c>
      <c r="M67" s="152" t="s">
        <v>17</v>
      </c>
      <c r="N67" s="154" t="s">
        <v>17</v>
      </c>
      <c r="O67" s="152" t="str">
        <f>IF(Tabela2[[#This Row],[1° Reprogamação
'[PrazoEntrega']]]="",TEXT(Tabela2[[#This Row],[Prazo
Entrega]],"mmm"),TEXT(Tabela2[[#This Row],[1° Reprogamação
'[PrazoEntrega']]],"mmm"))</f>
        <v>-</v>
      </c>
      <c r="P67" s="37" t="s">
        <v>17</v>
      </c>
      <c r="Q67" s="105" t="s">
        <v>17</v>
      </c>
      <c r="T67"/>
    </row>
    <row r="68" spans="1:20" hidden="1" x14ac:dyDescent="0.25">
      <c r="A68" s="37" t="s">
        <v>1346</v>
      </c>
      <c r="B68" s="37" t="s">
        <v>20</v>
      </c>
      <c r="C68" s="37" t="s">
        <v>17</v>
      </c>
      <c r="D68" s="37" t="s">
        <v>17</v>
      </c>
      <c r="E68" s="153" t="s">
        <v>1561</v>
      </c>
      <c r="F68" s="37" t="s">
        <v>1637</v>
      </c>
      <c r="G68" s="37" t="s">
        <v>23</v>
      </c>
      <c r="H68" s="37" t="s">
        <v>1107</v>
      </c>
      <c r="I68" s="18">
        <v>1</v>
      </c>
      <c r="J68" s="37" t="s">
        <v>1555</v>
      </c>
      <c r="K68" s="153" t="s">
        <v>1487</v>
      </c>
      <c r="L68" s="152" t="s">
        <v>1107</v>
      </c>
      <c r="M68" s="152" t="s">
        <v>17</v>
      </c>
      <c r="N68" s="154" t="s">
        <v>17</v>
      </c>
      <c r="O68" s="152" t="str">
        <f>IF(Tabela2[[#This Row],[1° Reprogamação
'[PrazoEntrega']]]="",TEXT(Tabela2[[#This Row],[Prazo
Entrega]],"mmm"),TEXT(Tabela2[[#This Row],[1° Reprogamação
'[PrazoEntrega']]],"mmm"))</f>
        <v>-</v>
      </c>
      <c r="P68" s="37" t="s">
        <v>17</v>
      </c>
      <c r="Q68" s="105" t="s">
        <v>17</v>
      </c>
      <c r="T68"/>
    </row>
    <row r="69" spans="1:20" hidden="1" x14ac:dyDescent="0.25">
      <c r="A69" s="97" t="s">
        <v>1346</v>
      </c>
      <c r="B69" s="37" t="s">
        <v>20</v>
      </c>
      <c r="C69" s="37" t="s">
        <v>17</v>
      </c>
      <c r="D69" s="37" t="s">
        <v>17</v>
      </c>
      <c r="E69" s="159" t="s">
        <v>1561</v>
      </c>
      <c r="F69" s="97" t="s">
        <v>1638</v>
      </c>
      <c r="G69" s="97" t="s">
        <v>23</v>
      </c>
      <c r="H69" s="97" t="s">
        <v>1107</v>
      </c>
      <c r="I69" s="176">
        <v>1</v>
      </c>
      <c r="J69" s="97" t="s">
        <v>1555</v>
      </c>
      <c r="K69" s="159" t="s">
        <v>1487</v>
      </c>
      <c r="L69" s="152" t="s">
        <v>1107</v>
      </c>
      <c r="M69" s="158" t="s">
        <v>17</v>
      </c>
      <c r="N69" s="157" t="s">
        <v>17</v>
      </c>
      <c r="O69" s="152" t="str">
        <f>IF(Tabela2[[#This Row],[1° Reprogamação
'[PrazoEntrega']]]="",TEXT(Tabela2[[#This Row],[Prazo
Entrega]],"mmm"),TEXT(Tabela2[[#This Row],[1° Reprogamação
'[PrazoEntrega']]],"mmm"))</f>
        <v>-</v>
      </c>
      <c r="P69" s="97" t="s">
        <v>17</v>
      </c>
      <c r="Q69" s="105" t="s">
        <v>17</v>
      </c>
      <c r="T69"/>
    </row>
    <row r="70" spans="1:20" hidden="1" x14ac:dyDescent="0.25">
      <c r="A70" s="37" t="s">
        <v>1346</v>
      </c>
      <c r="B70" s="37" t="s">
        <v>20</v>
      </c>
      <c r="C70" s="37" t="s">
        <v>17</v>
      </c>
      <c r="D70" s="37" t="s">
        <v>17</v>
      </c>
      <c r="E70" s="153" t="s">
        <v>1561</v>
      </c>
      <c r="F70" s="37" t="s">
        <v>1639</v>
      </c>
      <c r="G70" s="37" t="s">
        <v>23</v>
      </c>
      <c r="H70" s="37" t="s">
        <v>1107</v>
      </c>
      <c r="I70" s="18">
        <v>1</v>
      </c>
      <c r="J70" s="37" t="s">
        <v>1555</v>
      </c>
      <c r="K70" s="153" t="s">
        <v>1487</v>
      </c>
      <c r="L70" s="152" t="s">
        <v>1107</v>
      </c>
      <c r="M70" s="152" t="s">
        <v>17</v>
      </c>
      <c r="N70" s="154" t="s">
        <v>17</v>
      </c>
      <c r="O70" s="152" t="str">
        <f>IF(Tabela2[[#This Row],[1° Reprogamação
'[PrazoEntrega']]]="",TEXT(Tabela2[[#This Row],[Prazo
Entrega]],"mmm"),TEXT(Tabela2[[#This Row],[1° Reprogamação
'[PrazoEntrega']]],"mmm"))</f>
        <v>-</v>
      </c>
      <c r="P70" s="37" t="s">
        <v>17</v>
      </c>
      <c r="Q70" s="105" t="s">
        <v>17</v>
      </c>
      <c r="T70"/>
    </row>
    <row r="71" spans="1:20" hidden="1" x14ac:dyDescent="0.25">
      <c r="A71" s="37" t="s">
        <v>1346</v>
      </c>
      <c r="B71" s="37" t="s">
        <v>20</v>
      </c>
      <c r="C71" s="37" t="s">
        <v>17</v>
      </c>
      <c r="D71" s="37" t="s">
        <v>17</v>
      </c>
      <c r="E71" s="153" t="s">
        <v>1561</v>
      </c>
      <c r="F71" s="37" t="s">
        <v>1622</v>
      </c>
      <c r="G71" s="37" t="s">
        <v>23</v>
      </c>
      <c r="H71" s="37" t="s">
        <v>1107</v>
      </c>
      <c r="I71" s="18">
        <v>1</v>
      </c>
      <c r="J71" s="37" t="s">
        <v>1555</v>
      </c>
      <c r="K71" s="153" t="s">
        <v>1487</v>
      </c>
      <c r="L71" s="152" t="s">
        <v>1107</v>
      </c>
      <c r="M71" s="152" t="s">
        <v>17</v>
      </c>
      <c r="N71" s="154" t="s">
        <v>17</v>
      </c>
      <c r="O71" s="152" t="str">
        <f>IF(Tabela2[[#This Row],[1° Reprogamação
'[PrazoEntrega']]]="",TEXT(Tabela2[[#This Row],[Prazo
Entrega]],"mmm"),TEXT(Tabela2[[#This Row],[1° Reprogamação
'[PrazoEntrega']]],"mmm"))</f>
        <v>-</v>
      </c>
      <c r="P71" s="37" t="s">
        <v>17</v>
      </c>
      <c r="Q71" s="105" t="s">
        <v>17</v>
      </c>
      <c r="T71"/>
    </row>
    <row r="72" spans="1:20" hidden="1" x14ac:dyDescent="0.25">
      <c r="A72" s="37" t="s">
        <v>1346</v>
      </c>
      <c r="B72" s="37" t="s">
        <v>20</v>
      </c>
      <c r="C72" s="37" t="s">
        <v>17</v>
      </c>
      <c r="D72" s="37" t="s">
        <v>17</v>
      </c>
      <c r="E72" s="153" t="s">
        <v>1561</v>
      </c>
      <c r="F72" s="37" t="s">
        <v>1640</v>
      </c>
      <c r="G72" s="37" t="s">
        <v>23</v>
      </c>
      <c r="H72" s="37" t="s">
        <v>1107</v>
      </c>
      <c r="I72" s="18">
        <v>1</v>
      </c>
      <c r="J72" s="37" t="s">
        <v>1555</v>
      </c>
      <c r="K72" s="153" t="s">
        <v>1487</v>
      </c>
      <c r="L72" s="152" t="s">
        <v>1107</v>
      </c>
      <c r="M72" s="152" t="s">
        <v>17</v>
      </c>
      <c r="N72" s="154" t="s">
        <v>17</v>
      </c>
      <c r="O72" s="152" t="str">
        <f>IF(Tabela2[[#This Row],[1° Reprogamação
'[PrazoEntrega']]]="",TEXT(Tabela2[[#This Row],[Prazo
Entrega]],"mmm"),TEXT(Tabela2[[#This Row],[1° Reprogamação
'[PrazoEntrega']]],"mmm"))</f>
        <v>-</v>
      </c>
      <c r="P72" s="37" t="s">
        <v>17</v>
      </c>
      <c r="Q72" s="105" t="s">
        <v>17</v>
      </c>
      <c r="T72"/>
    </row>
    <row r="73" spans="1:20" hidden="1" x14ac:dyDescent="0.25">
      <c r="A73" s="37" t="s">
        <v>1346</v>
      </c>
      <c r="B73" s="37" t="s">
        <v>20</v>
      </c>
      <c r="C73" s="37" t="s">
        <v>17</v>
      </c>
      <c r="D73" s="37" t="s">
        <v>17</v>
      </c>
      <c r="E73" s="153" t="s">
        <v>1561</v>
      </c>
      <c r="F73" s="37" t="s">
        <v>1618</v>
      </c>
      <c r="G73" s="37" t="s">
        <v>23</v>
      </c>
      <c r="H73" s="37" t="s">
        <v>1107</v>
      </c>
      <c r="I73" s="18">
        <v>1</v>
      </c>
      <c r="J73" s="37" t="s">
        <v>1555</v>
      </c>
      <c r="K73" s="153" t="s">
        <v>1487</v>
      </c>
      <c r="L73" s="152" t="s">
        <v>1107</v>
      </c>
      <c r="M73" s="152" t="s">
        <v>17</v>
      </c>
      <c r="N73" s="157" t="s">
        <v>17</v>
      </c>
      <c r="O73" s="152" t="str">
        <f>IF(Tabela2[[#This Row],[1° Reprogamação
'[PrazoEntrega']]]="",TEXT(Tabela2[[#This Row],[Prazo
Entrega]],"mmm"),TEXT(Tabela2[[#This Row],[1° Reprogamação
'[PrazoEntrega']]],"mmm"))</f>
        <v>-</v>
      </c>
      <c r="P73" s="37" t="s">
        <v>17</v>
      </c>
      <c r="Q73" s="105" t="s">
        <v>17</v>
      </c>
      <c r="T73"/>
    </row>
    <row r="74" spans="1:20" hidden="1" x14ac:dyDescent="0.25">
      <c r="A74" s="37" t="s">
        <v>1346</v>
      </c>
      <c r="B74" s="37" t="s">
        <v>20</v>
      </c>
      <c r="C74" s="37" t="s">
        <v>17</v>
      </c>
      <c r="D74" s="37" t="s">
        <v>17</v>
      </c>
      <c r="E74" s="153" t="s">
        <v>1561</v>
      </c>
      <c r="F74" s="37" t="s">
        <v>1641</v>
      </c>
      <c r="G74" s="37" t="s">
        <v>23</v>
      </c>
      <c r="H74" s="37" t="s">
        <v>1107</v>
      </c>
      <c r="I74" s="18">
        <v>1</v>
      </c>
      <c r="J74" s="37" t="s">
        <v>1555</v>
      </c>
      <c r="K74" s="153" t="s">
        <v>1487</v>
      </c>
      <c r="L74" s="152" t="s">
        <v>1107</v>
      </c>
      <c r="M74" s="152" t="s">
        <v>17</v>
      </c>
      <c r="N74" s="157" t="s">
        <v>17</v>
      </c>
      <c r="O74" s="152" t="str">
        <f>IF(Tabela2[[#This Row],[1° Reprogamação
'[PrazoEntrega']]]="",TEXT(Tabela2[[#This Row],[Prazo
Entrega]],"mmm"),TEXT(Tabela2[[#This Row],[1° Reprogamação
'[PrazoEntrega']]],"mmm"))</f>
        <v>-</v>
      </c>
      <c r="P74" s="37" t="s">
        <v>17</v>
      </c>
      <c r="Q74" s="105" t="s">
        <v>17</v>
      </c>
      <c r="T74"/>
    </row>
    <row r="75" spans="1:20" hidden="1" x14ac:dyDescent="0.25">
      <c r="A75" s="37" t="s">
        <v>1346</v>
      </c>
      <c r="B75" s="37" t="s">
        <v>20</v>
      </c>
      <c r="C75" s="37" t="s">
        <v>17</v>
      </c>
      <c r="D75" s="37" t="s">
        <v>17</v>
      </c>
      <c r="E75" s="153" t="s">
        <v>1562</v>
      </c>
      <c r="F75" s="37" t="s">
        <v>1642</v>
      </c>
      <c r="G75" s="37" t="s">
        <v>23</v>
      </c>
      <c r="H75" s="37" t="s">
        <v>1107</v>
      </c>
      <c r="I75" s="18">
        <v>1</v>
      </c>
      <c r="J75" s="37" t="s">
        <v>1555</v>
      </c>
      <c r="K75" s="153" t="s">
        <v>1487</v>
      </c>
      <c r="L75" s="152" t="s">
        <v>1107</v>
      </c>
      <c r="M75" s="152" t="s">
        <v>17</v>
      </c>
      <c r="N75" s="157" t="s">
        <v>17</v>
      </c>
      <c r="O75" s="152" t="str">
        <f>IF(Tabela2[[#This Row],[1° Reprogamação
'[PrazoEntrega']]]="",TEXT(Tabela2[[#This Row],[Prazo
Entrega]],"mmm"),TEXT(Tabela2[[#This Row],[1° Reprogamação
'[PrazoEntrega']]],"mmm"))</f>
        <v>-</v>
      </c>
      <c r="P75" s="37" t="s">
        <v>17</v>
      </c>
      <c r="Q75" s="105" t="s">
        <v>17</v>
      </c>
      <c r="T75"/>
    </row>
    <row r="76" spans="1:20" hidden="1" x14ac:dyDescent="0.25">
      <c r="A76" s="37" t="s">
        <v>1346</v>
      </c>
      <c r="B76" s="37" t="s">
        <v>20</v>
      </c>
      <c r="C76" s="37" t="s">
        <v>17</v>
      </c>
      <c r="D76" s="37" t="s">
        <v>17</v>
      </c>
      <c r="E76" s="153" t="s">
        <v>1563</v>
      </c>
      <c r="F76" s="37" t="s">
        <v>1643</v>
      </c>
      <c r="G76" s="37" t="s">
        <v>23</v>
      </c>
      <c r="H76" s="37" t="s">
        <v>1107</v>
      </c>
      <c r="I76" s="18">
        <v>1</v>
      </c>
      <c r="J76" s="37" t="s">
        <v>1555</v>
      </c>
      <c r="K76" s="153" t="s">
        <v>1487</v>
      </c>
      <c r="L76" s="152" t="s">
        <v>1107</v>
      </c>
      <c r="M76" s="152" t="s">
        <v>17</v>
      </c>
      <c r="N76" s="157" t="s">
        <v>17</v>
      </c>
      <c r="O76" s="152" t="str">
        <f>IF(Tabela2[[#This Row],[1° Reprogamação
'[PrazoEntrega']]]="",TEXT(Tabela2[[#This Row],[Prazo
Entrega]],"mmm"),TEXT(Tabela2[[#This Row],[1° Reprogamação
'[PrazoEntrega']]],"mmm"))</f>
        <v>-</v>
      </c>
      <c r="P76" s="37" t="s">
        <v>17</v>
      </c>
      <c r="Q76" s="105" t="s">
        <v>17</v>
      </c>
      <c r="T76"/>
    </row>
    <row r="77" spans="1:20" hidden="1" x14ac:dyDescent="0.25">
      <c r="A77" s="37" t="s">
        <v>1346</v>
      </c>
      <c r="B77" s="37" t="s">
        <v>20</v>
      </c>
      <c r="C77" s="37" t="s">
        <v>17</v>
      </c>
      <c r="D77" s="37" t="s">
        <v>17</v>
      </c>
      <c r="E77" s="153" t="s">
        <v>1563</v>
      </c>
      <c r="F77" s="37" t="s">
        <v>1644</v>
      </c>
      <c r="G77" s="37" t="s">
        <v>23</v>
      </c>
      <c r="H77" s="37" t="s">
        <v>1107</v>
      </c>
      <c r="I77" s="18">
        <v>1</v>
      </c>
      <c r="J77" s="37" t="s">
        <v>1555</v>
      </c>
      <c r="K77" s="153" t="s">
        <v>1487</v>
      </c>
      <c r="L77" s="152" t="s">
        <v>1107</v>
      </c>
      <c r="M77" s="152" t="s">
        <v>17</v>
      </c>
      <c r="N77" s="157" t="s">
        <v>17</v>
      </c>
      <c r="O77" s="152" t="str">
        <f>IF(Tabela2[[#This Row],[1° Reprogamação
'[PrazoEntrega']]]="",TEXT(Tabela2[[#This Row],[Prazo
Entrega]],"mmm"),TEXT(Tabela2[[#This Row],[1° Reprogamação
'[PrazoEntrega']]],"mmm"))</f>
        <v>-</v>
      </c>
      <c r="P77" s="37" t="s">
        <v>17</v>
      </c>
      <c r="Q77" s="105" t="s">
        <v>17</v>
      </c>
      <c r="T77"/>
    </row>
    <row r="78" spans="1:20" hidden="1" x14ac:dyDescent="0.25">
      <c r="A78" s="37" t="s">
        <v>1346</v>
      </c>
      <c r="B78" s="37" t="s">
        <v>20</v>
      </c>
      <c r="C78" s="37" t="s">
        <v>17</v>
      </c>
      <c r="D78" s="37" t="s">
        <v>17</v>
      </c>
      <c r="E78" s="153" t="s">
        <v>1563</v>
      </c>
      <c r="F78" s="37" t="s">
        <v>1581</v>
      </c>
      <c r="G78" s="37" t="s">
        <v>23</v>
      </c>
      <c r="H78" s="37" t="s">
        <v>1107</v>
      </c>
      <c r="I78" s="18">
        <v>1</v>
      </c>
      <c r="J78" s="37" t="s">
        <v>1555</v>
      </c>
      <c r="K78" s="153" t="s">
        <v>1487</v>
      </c>
      <c r="L78" s="152" t="s">
        <v>1107</v>
      </c>
      <c r="M78" s="152" t="s">
        <v>17</v>
      </c>
      <c r="N78" s="157" t="s">
        <v>17</v>
      </c>
      <c r="O78" s="152" t="str">
        <f>IF(Tabela2[[#This Row],[1° Reprogamação
'[PrazoEntrega']]]="",TEXT(Tabela2[[#This Row],[Prazo
Entrega]],"mmm"),TEXT(Tabela2[[#This Row],[1° Reprogamação
'[PrazoEntrega']]],"mmm"))</f>
        <v>-</v>
      </c>
      <c r="P78" s="37" t="s">
        <v>17</v>
      </c>
      <c r="Q78" s="105" t="s">
        <v>17</v>
      </c>
      <c r="T78"/>
    </row>
    <row r="79" spans="1:20" hidden="1" x14ac:dyDescent="0.25">
      <c r="A79" s="37" t="s">
        <v>1346</v>
      </c>
      <c r="B79" s="37" t="s">
        <v>20</v>
      </c>
      <c r="C79" s="37" t="s">
        <v>17</v>
      </c>
      <c r="D79" s="37" t="s">
        <v>17</v>
      </c>
      <c r="E79" s="153" t="s">
        <v>1563</v>
      </c>
      <c r="F79" s="37" t="s">
        <v>1592</v>
      </c>
      <c r="G79" s="37" t="s">
        <v>23</v>
      </c>
      <c r="H79" s="37" t="s">
        <v>1107</v>
      </c>
      <c r="I79" s="18">
        <v>1</v>
      </c>
      <c r="J79" s="37" t="s">
        <v>1555</v>
      </c>
      <c r="K79" s="153" t="s">
        <v>1487</v>
      </c>
      <c r="L79" s="152" t="s">
        <v>1107</v>
      </c>
      <c r="M79" s="152" t="s">
        <v>17</v>
      </c>
      <c r="N79" s="157" t="s">
        <v>17</v>
      </c>
      <c r="O79" s="152" t="str">
        <f>IF(Tabela2[[#This Row],[1° Reprogamação
'[PrazoEntrega']]]="",TEXT(Tabela2[[#This Row],[Prazo
Entrega]],"mmm"),TEXT(Tabela2[[#This Row],[1° Reprogamação
'[PrazoEntrega']]],"mmm"))</f>
        <v>-</v>
      </c>
      <c r="P79" s="37" t="s">
        <v>17</v>
      </c>
      <c r="Q79" s="105" t="s">
        <v>17</v>
      </c>
      <c r="T79"/>
    </row>
    <row r="80" spans="1:20" hidden="1" x14ac:dyDescent="0.25">
      <c r="A80" s="37" t="s">
        <v>1346</v>
      </c>
      <c r="B80" s="37" t="s">
        <v>20</v>
      </c>
      <c r="C80" s="37" t="s">
        <v>17</v>
      </c>
      <c r="D80" s="37" t="s">
        <v>17</v>
      </c>
      <c r="E80" s="153" t="s">
        <v>1564</v>
      </c>
      <c r="F80" s="37" t="s">
        <v>1645</v>
      </c>
      <c r="G80" s="37" t="s">
        <v>23</v>
      </c>
      <c r="H80" s="37" t="s">
        <v>1107</v>
      </c>
      <c r="I80" s="18">
        <v>1</v>
      </c>
      <c r="J80" s="37" t="s">
        <v>1555</v>
      </c>
      <c r="K80" s="153" t="s">
        <v>1487</v>
      </c>
      <c r="L80" s="152" t="s">
        <v>1107</v>
      </c>
      <c r="M80" s="152" t="s">
        <v>17</v>
      </c>
      <c r="N80" s="157" t="s">
        <v>17</v>
      </c>
      <c r="O80" s="152" t="str">
        <f>IF(Tabela2[[#This Row],[1° Reprogamação
'[PrazoEntrega']]]="",TEXT(Tabela2[[#This Row],[Prazo
Entrega]],"mmm"),TEXT(Tabela2[[#This Row],[1° Reprogamação
'[PrazoEntrega']]],"mmm"))</f>
        <v>-</v>
      </c>
      <c r="P80" s="37" t="s">
        <v>17</v>
      </c>
      <c r="Q80" s="105" t="s">
        <v>17</v>
      </c>
      <c r="T80"/>
    </row>
    <row r="81" spans="1:20" hidden="1" x14ac:dyDescent="0.25">
      <c r="A81" s="37" t="s">
        <v>1346</v>
      </c>
      <c r="B81" s="37" t="s">
        <v>20</v>
      </c>
      <c r="C81" s="37" t="s">
        <v>17</v>
      </c>
      <c r="D81" s="37" t="s">
        <v>17</v>
      </c>
      <c r="E81" s="153" t="s">
        <v>1564</v>
      </c>
      <c r="F81" s="37" t="s">
        <v>1646</v>
      </c>
      <c r="G81" s="37" t="s">
        <v>23</v>
      </c>
      <c r="H81" s="37" t="s">
        <v>1107</v>
      </c>
      <c r="I81" s="18">
        <v>1</v>
      </c>
      <c r="J81" s="37" t="s">
        <v>1555</v>
      </c>
      <c r="K81" s="153" t="s">
        <v>1487</v>
      </c>
      <c r="L81" s="152" t="s">
        <v>1107</v>
      </c>
      <c r="M81" s="152" t="s">
        <v>17</v>
      </c>
      <c r="N81" s="157" t="s">
        <v>17</v>
      </c>
      <c r="O81" s="152" t="str">
        <f>IF(Tabela2[[#This Row],[1° Reprogamação
'[PrazoEntrega']]]="",TEXT(Tabela2[[#This Row],[Prazo
Entrega]],"mmm"),TEXT(Tabela2[[#This Row],[1° Reprogamação
'[PrazoEntrega']]],"mmm"))</f>
        <v>-</v>
      </c>
      <c r="P81" s="37" t="s">
        <v>17</v>
      </c>
      <c r="Q81" s="105" t="s">
        <v>17</v>
      </c>
      <c r="T81"/>
    </row>
    <row r="82" spans="1:20" hidden="1" x14ac:dyDescent="0.25">
      <c r="A82" s="37" t="s">
        <v>1346</v>
      </c>
      <c r="B82" s="37" t="s">
        <v>20</v>
      </c>
      <c r="C82" s="37" t="s">
        <v>17</v>
      </c>
      <c r="D82" s="37" t="s">
        <v>17</v>
      </c>
      <c r="E82" s="153" t="s">
        <v>1564</v>
      </c>
      <c r="F82" s="37" t="s">
        <v>1647</v>
      </c>
      <c r="G82" s="37" t="s">
        <v>23</v>
      </c>
      <c r="H82" s="37" t="s">
        <v>1107</v>
      </c>
      <c r="I82" s="18">
        <v>1</v>
      </c>
      <c r="J82" s="37" t="s">
        <v>1555</v>
      </c>
      <c r="K82" s="153" t="s">
        <v>1487</v>
      </c>
      <c r="L82" s="152" t="s">
        <v>1107</v>
      </c>
      <c r="M82" s="152" t="s">
        <v>17</v>
      </c>
      <c r="N82" s="157" t="s">
        <v>17</v>
      </c>
      <c r="O82" s="152" t="str">
        <f>IF(Tabela2[[#This Row],[1° Reprogamação
'[PrazoEntrega']]]="",TEXT(Tabela2[[#This Row],[Prazo
Entrega]],"mmm"),TEXT(Tabela2[[#This Row],[1° Reprogamação
'[PrazoEntrega']]],"mmm"))</f>
        <v>-</v>
      </c>
      <c r="P82" s="37" t="s">
        <v>17</v>
      </c>
      <c r="Q82" s="105" t="s">
        <v>17</v>
      </c>
      <c r="T82"/>
    </row>
    <row r="83" spans="1:20" hidden="1" x14ac:dyDescent="0.25">
      <c r="A83" s="37" t="s">
        <v>1346</v>
      </c>
      <c r="B83" s="37" t="s">
        <v>20</v>
      </c>
      <c r="C83" s="37" t="s">
        <v>17</v>
      </c>
      <c r="D83" s="37" t="s">
        <v>17</v>
      </c>
      <c r="E83" s="153" t="s">
        <v>1564</v>
      </c>
      <c r="F83" s="37" t="s">
        <v>1648</v>
      </c>
      <c r="G83" s="37" t="s">
        <v>23</v>
      </c>
      <c r="H83" s="37" t="s">
        <v>1107</v>
      </c>
      <c r="I83" s="18">
        <v>1</v>
      </c>
      <c r="J83" s="37" t="s">
        <v>1555</v>
      </c>
      <c r="K83" s="153" t="s">
        <v>1487</v>
      </c>
      <c r="L83" s="152" t="s">
        <v>1107</v>
      </c>
      <c r="M83" s="152" t="s">
        <v>17</v>
      </c>
      <c r="N83" s="157" t="s">
        <v>17</v>
      </c>
      <c r="O83" s="152" t="str">
        <f>IF(Tabela2[[#This Row],[1° Reprogamação
'[PrazoEntrega']]]="",TEXT(Tabela2[[#This Row],[Prazo
Entrega]],"mmm"),TEXT(Tabela2[[#This Row],[1° Reprogamação
'[PrazoEntrega']]],"mmm"))</f>
        <v>-</v>
      </c>
      <c r="P83" s="37" t="s">
        <v>17</v>
      </c>
      <c r="Q83" s="105" t="s">
        <v>17</v>
      </c>
      <c r="T83"/>
    </row>
    <row r="84" spans="1:20" hidden="1" x14ac:dyDescent="0.25">
      <c r="A84" s="37" t="s">
        <v>1346</v>
      </c>
      <c r="B84" s="37" t="s">
        <v>20</v>
      </c>
      <c r="C84" s="37" t="s">
        <v>17</v>
      </c>
      <c r="D84" s="37" t="s">
        <v>17</v>
      </c>
      <c r="E84" s="153" t="s">
        <v>1564</v>
      </c>
      <c r="F84" s="37" t="s">
        <v>1649</v>
      </c>
      <c r="G84" s="37" t="s">
        <v>23</v>
      </c>
      <c r="H84" s="37" t="s">
        <v>1107</v>
      </c>
      <c r="I84" s="18">
        <v>1</v>
      </c>
      <c r="J84" s="37" t="s">
        <v>1555</v>
      </c>
      <c r="K84" s="153" t="s">
        <v>1487</v>
      </c>
      <c r="L84" s="152" t="s">
        <v>1107</v>
      </c>
      <c r="M84" s="152" t="s">
        <v>17</v>
      </c>
      <c r="N84" s="157" t="s">
        <v>17</v>
      </c>
      <c r="O84" s="152" t="str">
        <f>IF(Tabela2[[#This Row],[1° Reprogamação
'[PrazoEntrega']]]="",TEXT(Tabela2[[#This Row],[Prazo
Entrega]],"mmm"),TEXT(Tabela2[[#This Row],[1° Reprogamação
'[PrazoEntrega']]],"mmm"))</f>
        <v>-</v>
      </c>
      <c r="P84" s="37" t="s">
        <v>17</v>
      </c>
      <c r="Q84" s="105" t="s">
        <v>17</v>
      </c>
      <c r="T84"/>
    </row>
    <row r="85" spans="1:20" hidden="1" x14ac:dyDescent="0.25">
      <c r="A85" s="37" t="s">
        <v>1346</v>
      </c>
      <c r="B85" s="37" t="s">
        <v>20</v>
      </c>
      <c r="C85" s="37" t="s">
        <v>17</v>
      </c>
      <c r="D85" s="37" t="s">
        <v>17</v>
      </c>
      <c r="E85" s="153" t="s">
        <v>1564</v>
      </c>
      <c r="F85" s="37" t="s">
        <v>1650</v>
      </c>
      <c r="G85" s="37" t="s">
        <v>23</v>
      </c>
      <c r="H85" s="37" t="s">
        <v>1107</v>
      </c>
      <c r="I85" s="18">
        <v>1</v>
      </c>
      <c r="J85" s="37" t="s">
        <v>1555</v>
      </c>
      <c r="K85" s="153" t="s">
        <v>1487</v>
      </c>
      <c r="L85" s="152" t="s">
        <v>1107</v>
      </c>
      <c r="M85" s="152" t="s">
        <v>17</v>
      </c>
      <c r="N85" s="157" t="s">
        <v>17</v>
      </c>
      <c r="O85" s="152" t="str">
        <f>IF(Tabela2[[#This Row],[1° Reprogamação
'[PrazoEntrega']]]="",TEXT(Tabela2[[#This Row],[Prazo
Entrega]],"mmm"),TEXT(Tabela2[[#This Row],[1° Reprogamação
'[PrazoEntrega']]],"mmm"))</f>
        <v>-</v>
      </c>
      <c r="P85" s="37" t="s">
        <v>17</v>
      </c>
      <c r="Q85" s="105" t="s">
        <v>17</v>
      </c>
      <c r="T85"/>
    </row>
    <row r="86" spans="1:20" hidden="1" x14ac:dyDescent="0.25">
      <c r="A86" s="37" t="s">
        <v>1346</v>
      </c>
      <c r="B86" s="37" t="s">
        <v>20</v>
      </c>
      <c r="C86" s="37" t="s">
        <v>17</v>
      </c>
      <c r="D86" s="37" t="s">
        <v>17</v>
      </c>
      <c r="E86" s="153" t="s">
        <v>1564</v>
      </c>
      <c r="F86" s="37" t="s">
        <v>1651</v>
      </c>
      <c r="G86" s="37" t="s">
        <v>23</v>
      </c>
      <c r="H86" s="37" t="s">
        <v>1107</v>
      </c>
      <c r="I86" s="18">
        <v>1</v>
      </c>
      <c r="J86" s="37" t="s">
        <v>1555</v>
      </c>
      <c r="K86" s="153" t="s">
        <v>1487</v>
      </c>
      <c r="L86" s="152" t="s">
        <v>1107</v>
      </c>
      <c r="M86" s="152" t="s">
        <v>17</v>
      </c>
      <c r="N86" s="157" t="s">
        <v>17</v>
      </c>
      <c r="O86" s="152" t="str">
        <f>IF(Tabela2[[#This Row],[1° Reprogamação
'[PrazoEntrega']]]="",TEXT(Tabela2[[#This Row],[Prazo
Entrega]],"mmm"),TEXT(Tabela2[[#This Row],[1° Reprogamação
'[PrazoEntrega']]],"mmm"))</f>
        <v>-</v>
      </c>
      <c r="P86" s="37" t="s">
        <v>17</v>
      </c>
      <c r="Q86" s="105" t="s">
        <v>17</v>
      </c>
      <c r="T86"/>
    </row>
    <row r="87" spans="1:20" hidden="1" x14ac:dyDescent="0.25">
      <c r="A87" s="37" t="s">
        <v>1346</v>
      </c>
      <c r="B87" s="37" t="s">
        <v>20</v>
      </c>
      <c r="C87" s="37" t="s">
        <v>17</v>
      </c>
      <c r="D87" s="37" t="s">
        <v>17</v>
      </c>
      <c r="E87" s="153" t="s">
        <v>1564</v>
      </c>
      <c r="F87" s="37" t="s">
        <v>1652</v>
      </c>
      <c r="G87" s="37" t="s">
        <v>23</v>
      </c>
      <c r="H87" s="37" t="s">
        <v>1107</v>
      </c>
      <c r="I87" s="18">
        <v>1</v>
      </c>
      <c r="J87" s="37" t="s">
        <v>1555</v>
      </c>
      <c r="K87" s="153" t="s">
        <v>1487</v>
      </c>
      <c r="L87" s="152" t="s">
        <v>1107</v>
      </c>
      <c r="M87" s="152" t="s">
        <v>17</v>
      </c>
      <c r="N87" s="157" t="s">
        <v>17</v>
      </c>
      <c r="O87" s="152" t="str">
        <f>IF(Tabela2[[#This Row],[1° Reprogamação
'[PrazoEntrega']]]="",TEXT(Tabela2[[#This Row],[Prazo
Entrega]],"mmm"),TEXT(Tabela2[[#This Row],[1° Reprogamação
'[PrazoEntrega']]],"mmm"))</f>
        <v>-</v>
      </c>
      <c r="P87" s="37" t="s">
        <v>17</v>
      </c>
      <c r="Q87" s="105" t="s">
        <v>17</v>
      </c>
      <c r="T87"/>
    </row>
    <row r="88" spans="1:20" hidden="1" x14ac:dyDescent="0.25">
      <c r="A88" s="37" t="s">
        <v>1346</v>
      </c>
      <c r="B88" s="37" t="s">
        <v>20</v>
      </c>
      <c r="C88" s="37" t="s">
        <v>17</v>
      </c>
      <c r="D88" s="37" t="s">
        <v>17</v>
      </c>
      <c r="E88" s="153" t="s">
        <v>1564</v>
      </c>
      <c r="F88" s="37" t="s">
        <v>1653</v>
      </c>
      <c r="G88" s="37" t="s">
        <v>23</v>
      </c>
      <c r="H88" s="37" t="s">
        <v>1107</v>
      </c>
      <c r="I88" s="18">
        <v>1</v>
      </c>
      <c r="J88" s="37" t="s">
        <v>1555</v>
      </c>
      <c r="K88" s="153" t="s">
        <v>1487</v>
      </c>
      <c r="L88" s="152" t="s">
        <v>1107</v>
      </c>
      <c r="M88" s="152" t="s">
        <v>17</v>
      </c>
      <c r="N88" s="157" t="s">
        <v>17</v>
      </c>
      <c r="O88" s="152" t="str">
        <f>IF(Tabela2[[#This Row],[1° Reprogamação
'[PrazoEntrega']]]="",TEXT(Tabela2[[#This Row],[Prazo
Entrega]],"mmm"),TEXT(Tabela2[[#This Row],[1° Reprogamação
'[PrazoEntrega']]],"mmm"))</f>
        <v>-</v>
      </c>
      <c r="P88" s="37" t="s">
        <v>17</v>
      </c>
      <c r="Q88" s="105" t="s">
        <v>17</v>
      </c>
      <c r="T88"/>
    </row>
    <row r="89" spans="1:20" hidden="1" x14ac:dyDescent="0.25">
      <c r="A89" s="37" t="s">
        <v>1346</v>
      </c>
      <c r="B89" s="37" t="s">
        <v>20</v>
      </c>
      <c r="C89" s="37" t="s">
        <v>17</v>
      </c>
      <c r="D89" s="37" t="s">
        <v>17</v>
      </c>
      <c r="E89" s="153" t="s">
        <v>1564</v>
      </c>
      <c r="F89" s="37" t="s">
        <v>1654</v>
      </c>
      <c r="G89" s="37" t="s">
        <v>23</v>
      </c>
      <c r="H89" s="37" t="s">
        <v>1107</v>
      </c>
      <c r="I89" s="18">
        <v>1</v>
      </c>
      <c r="J89" s="37" t="s">
        <v>1555</v>
      </c>
      <c r="K89" s="153" t="s">
        <v>1487</v>
      </c>
      <c r="L89" s="152" t="s">
        <v>1107</v>
      </c>
      <c r="M89" s="152" t="s">
        <v>17</v>
      </c>
      <c r="N89" s="157" t="s">
        <v>17</v>
      </c>
      <c r="O89" s="152" t="str">
        <f>IF(Tabela2[[#This Row],[1° Reprogamação
'[PrazoEntrega']]]="",TEXT(Tabela2[[#This Row],[Prazo
Entrega]],"mmm"),TEXT(Tabela2[[#This Row],[1° Reprogamação
'[PrazoEntrega']]],"mmm"))</f>
        <v>-</v>
      </c>
      <c r="P89" s="37" t="s">
        <v>17</v>
      </c>
      <c r="Q89" s="105" t="s">
        <v>17</v>
      </c>
      <c r="T89"/>
    </row>
    <row r="90" spans="1:20" hidden="1" x14ac:dyDescent="0.25">
      <c r="A90" s="37" t="s">
        <v>1346</v>
      </c>
      <c r="B90" s="37" t="s">
        <v>20</v>
      </c>
      <c r="C90" s="37" t="s">
        <v>17</v>
      </c>
      <c r="D90" s="37" t="s">
        <v>17</v>
      </c>
      <c r="E90" s="153" t="s">
        <v>1564</v>
      </c>
      <c r="F90" s="37" t="s">
        <v>1655</v>
      </c>
      <c r="G90" s="37" t="s">
        <v>23</v>
      </c>
      <c r="H90" s="37" t="s">
        <v>1107</v>
      </c>
      <c r="I90" s="18">
        <v>1</v>
      </c>
      <c r="J90" s="37" t="s">
        <v>1555</v>
      </c>
      <c r="K90" s="153" t="s">
        <v>1487</v>
      </c>
      <c r="L90" s="152" t="s">
        <v>1107</v>
      </c>
      <c r="M90" s="152" t="s">
        <v>17</v>
      </c>
      <c r="N90" s="157" t="s">
        <v>17</v>
      </c>
      <c r="O90" s="152" t="str">
        <f>IF(Tabela2[[#This Row],[1° Reprogamação
'[PrazoEntrega']]]="",TEXT(Tabela2[[#This Row],[Prazo
Entrega]],"mmm"),TEXT(Tabela2[[#This Row],[1° Reprogamação
'[PrazoEntrega']]],"mmm"))</f>
        <v>-</v>
      </c>
      <c r="P90" s="37" t="s">
        <v>17</v>
      </c>
      <c r="Q90" s="105" t="s">
        <v>17</v>
      </c>
      <c r="T90"/>
    </row>
    <row r="91" spans="1:20" hidden="1" x14ac:dyDescent="0.25">
      <c r="A91" s="37" t="s">
        <v>1346</v>
      </c>
      <c r="B91" s="37" t="s">
        <v>20</v>
      </c>
      <c r="C91" s="37" t="s">
        <v>17</v>
      </c>
      <c r="D91" s="37" t="s">
        <v>17</v>
      </c>
      <c r="E91" s="153" t="s">
        <v>1564</v>
      </c>
      <c r="F91" s="37" t="s">
        <v>1656</v>
      </c>
      <c r="G91" s="37" t="s">
        <v>23</v>
      </c>
      <c r="H91" s="37" t="s">
        <v>1107</v>
      </c>
      <c r="I91" s="18">
        <v>1</v>
      </c>
      <c r="J91" s="37" t="s">
        <v>1555</v>
      </c>
      <c r="K91" s="153" t="s">
        <v>1487</v>
      </c>
      <c r="L91" s="152" t="s">
        <v>1107</v>
      </c>
      <c r="M91" s="152" t="s">
        <v>17</v>
      </c>
      <c r="N91" s="157" t="s">
        <v>17</v>
      </c>
      <c r="O91" s="152" t="str">
        <f>IF(Tabela2[[#This Row],[1° Reprogamação
'[PrazoEntrega']]]="",TEXT(Tabela2[[#This Row],[Prazo
Entrega]],"mmm"),TEXT(Tabela2[[#This Row],[1° Reprogamação
'[PrazoEntrega']]],"mmm"))</f>
        <v>-</v>
      </c>
      <c r="P91" s="37" t="s">
        <v>17</v>
      </c>
      <c r="Q91" s="105" t="s">
        <v>17</v>
      </c>
      <c r="T91"/>
    </row>
    <row r="92" spans="1:20" hidden="1" x14ac:dyDescent="0.25">
      <c r="A92" s="37" t="s">
        <v>1346</v>
      </c>
      <c r="B92" s="37" t="s">
        <v>20</v>
      </c>
      <c r="C92" s="37" t="s">
        <v>17</v>
      </c>
      <c r="D92" s="37" t="s">
        <v>17</v>
      </c>
      <c r="E92" s="153" t="s">
        <v>1564</v>
      </c>
      <c r="F92" s="37" t="s">
        <v>1657</v>
      </c>
      <c r="G92" s="37" t="s">
        <v>23</v>
      </c>
      <c r="H92" s="37" t="s">
        <v>1107</v>
      </c>
      <c r="I92" s="18">
        <v>1</v>
      </c>
      <c r="J92" s="37" t="s">
        <v>1555</v>
      </c>
      <c r="K92" s="153" t="s">
        <v>1487</v>
      </c>
      <c r="L92" s="152" t="s">
        <v>1107</v>
      </c>
      <c r="M92" s="152" t="s">
        <v>17</v>
      </c>
      <c r="N92" s="157" t="s">
        <v>17</v>
      </c>
      <c r="O92" s="152" t="str">
        <f>IF(Tabela2[[#This Row],[1° Reprogamação
'[PrazoEntrega']]]="",TEXT(Tabela2[[#This Row],[Prazo
Entrega]],"mmm"),TEXT(Tabela2[[#This Row],[1° Reprogamação
'[PrazoEntrega']]],"mmm"))</f>
        <v>-</v>
      </c>
      <c r="P92" s="37" t="s">
        <v>17</v>
      </c>
      <c r="Q92" s="105" t="s">
        <v>17</v>
      </c>
      <c r="T92"/>
    </row>
    <row r="93" spans="1:20" hidden="1" x14ac:dyDescent="0.25">
      <c r="A93" s="37" t="s">
        <v>1346</v>
      </c>
      <c r="B93" s="37" t="s">
        <v>20</v>
      </c>
      <c r="C93" s="37" t="s">
        <v>17</v>
      </c>
      <c r="D93" s="37" t="s">
        <v>17</v>
      </c>
      <c r="E93" s="153" t="s">
        <v>1564</v>
      </c>
      <c r="F93" s="37" t="s">
        <v>1658</v>
      </c>
      <c r="G93" s="37" t="s">
        <v>23</v>
      </c>
      <c r="H93" s="37" t="s">
        <v>1107</v>
      </c>
      <c r="I93" s="18">
        <v>1</v>
      </c>
      <c r="J93" s="37" t="s">
        <v>1555</v>
      </c>
      <c r="K93" s="153" t="s">
        <v>1487</v>
      </c>
      <c r="L93" s="152" t="s">
        <v>1107</v>
      </c>
      <c r="M93" s="152" t="s">
        <v>17</v>
      </c>
      <c r="N93" s="157" t="s">
        <v>17</v>
      </c>
      <c r="O93" s="152" t="str">
        <f>IF(Tabela2[[#This Row],[1° Reprogamação
'[PrazoEntrega']]]="",TEXT(Tabela2[[#This Row],[Prazo
Entrega]],"mmm"),TEXT(Tabela2[[#This Row],[1° Reprogamação
'[PrazoEntrega']]],"mmm"))</f>
        <v>-</v>
      </c>
      <c r="P93" s="37" t="s">
        <v>17</v>
      </c>
      <c r="Q93" s="105" t="s">
        <v>17</v>
      </c>
      <c r="T93"/>
    </row>
    <row r="94" spans="1:20" hidden="1" x14ac:dyDescent="0.25">
      <c r="A94" s="37" t="s">
        <v>1346</v>
      </c>
      <c r="B94" s="37" t="s">
        <v>20</v>
      </c>
      <c r="C94" s="37" t="s">
        <v>17</v>
      </c>
      <c r="D94" s="37" t="s">
        <v>17</v>
      </c>
      <c r="E94" s="153" t="s">
        <v>1117</v>
      </c>
      <c r="F94" s="37" t="s">
        <v>1592</v>
      </c>
      <c r="G94" s="37" t="s">
        <v>23</v>
      </c>
      <c r="H94" s="37" t="s">
        <v>1107</v>
      </c>
      <c r="I94" s="18">
        <v>1</v>
      </c>
      <c r="J94" s="37" t="s">
        <v>1555</v>
      </c>
      <c r="K94" s="153" t="s">
        <v>1487</v>
      </c>
      <c r="L94" s="152" t="s">
        <v>1107</v>
      </c>
      <c r="M94" s="152" t="s">
        <v>17</v>
      </c>
      <c r="N94" s="157" t="s">
        <v>17</v>
      </c>
      <c r="O94" s="152" t="str">
        <f>IF(Tabela2[[#This Row],[1° Reprogamação
'[PrazoEntrega']]]="",TEXT(Tabela2[[#This Row],[Prazo
Entrega]],"mmm"),TEXT(Tabela2[[#This Row],[1° Reprogamação
'[PrazoEntrega']]],"mmm"))</f>
        <v>-</v>
      </c>
      <c r="P94" s="37" t="s">
        <v>17</v>
      </c>
      <c r="Q94" s="105" t="s">
        <v>17</v>
      </c>
      <c r="T94"/>
    </row>
    <row r="95" spans="1:20" hidden="1" x14ac:dyDescent="0.25">
      <c r="A95" s="37" t="s">
        <v>1346</v>
      </c>
      <c r="B95" s="37" t="s">
        <v>20</v>
      </c>
      <c r="C95" s="37" t="s">
        <v>17</v>
      </c>
      <c r="D95" s="37" t="s">
        <v>17</v>
      </c>
      <c r="E95" s="153" t="s">
        <v>1117</v>
      </c>
      <c r="F95" s="37" t="s">
        <v>1673</v>
      </c>
      <c r="G95" s="37" t="s">
        <v>23</v>
      </c>
      <c r="H95" s="37" t="s">
        <v>1107</v>
      </c>
      <c r="I95" s="18">
        <v>1</v>
      </c>
      <c r="J95" s="37" t="s">
        <v>1555</v>
      </c>
      <c r="K95" s="153" t="s">
        <v>1487</v>
      </c>
      <c r="L95" s="152" t="s">
        <v>1107</v>
      </c>
      <c r="M95" s="152" t="s">
        <v>17</v>
      </c>
      <c r="N95" s="157" t="s">
        <v>17</v>
      </c>
      <c r="O95" s="152" t="str">
        <f>IF(Tabela2[[#This Row],[1° Reprogamação
'[PrazoEntrega']]]="",TEXT(Tabela2[[#This Row],[Prazo
Entrega]],"mmm"),TEXT(Tabela2[[#This Row],[1° Reprogamação
'[PrazoEntrega']]],"mmm"))</f>
        <v>-</v>
      </c>
      <c r="P95" s="37" t="s">
        <v>17</v>
      </c>
      <c r="Q95" s="105" t="s">
        <v>17</v>
      </c>
      <c r="T95"/>
    </row>
    <row r="96" spans="1:20" hidden="1" x14ac:dyDescent="0.25">
      <c r="A96" s="37" t="s">
        <v>1346</v>
      </c>
      <c r="B96" s="37" t="s">
        <v>20</v>
      </c>
      <c r="C96" s="37" t="s">
        <v>17</v>
      </c>
      <c r="D96" s="37" t="s">
        <v>17</v>
      </c>
      <c r="E96" s="153" t="s">
        <v>1117</v>
      </c>
      <c r="F96" s="37" t="s">
        <v>1639</v>
      </c>
      <c r="G96" s="37" t="s">
        <v>23</v>
      </c>
      <c r="H96" s="37" t="s">
        <v>1107</v>
      </c>
      <c r="I96" s="18">
        <v>1</v>
      </c>
      <c r="J96" s="37" t="s">
        <v>1555</v>
      </c>
      <c r="K96" s="153" t="s">
        <v>1487</v>
      </c>
      <c r="L96" s="152" t="s">
        <v>1107</v>
      </c>
      <c r="M96" s="152" t="s">
        <v>17</v>
      </c>
      <c r="N96" s="157" t="s">
        <v>17</v>
      </c>
      <c r="O96" s="152" t="str">
        <f>IF(Tabela2[[#This Row],[1° Reprogamação
'[PrazoEntrega']]]="",TEXT(Tabela2[[#This Row],[Prazo
Entrega]],"mmm"),TEXT(Tabela2[[#This Row],[1° Reprogamação
'[PrazoEntrega']]],"mmm"))</f>
        <v>-</v>
      </c>
      <c r="P96" s="37" t="s">
        <v>17</v>
      </c>
      <c r="Q96" s="105" t="s">
        <v>17</v>
      </c>
      <c r="T96"/>
    </row>
    <row r="97" spans="1:20" hidden="1" x14ac:dyDescent="0.25">
      <c r="A97" s="37" t="s">
        <v>1346</v>
      </c>
      <c r="B97" s="37" t="s">
        <v>20</v>
      </c>
      <c r="C97" s="37" t="s">
        <v>17</v>
      </c>
      <c r="D97" s="37" t="s">
        <v>17</v>
      </c>
      <c r="E97" s="153" t="s">
        <v>1565</v>
      </c>
      <c r="F97" s="37" t="s">
        <v>1659</v>
      </c>
      <c r="G97" s="37" t="s">
        <v>23</v>
      </c>
      <c r="H97" s="37" t="s">
        <v>1107</v>
      </c>
      <c r="I97" s="18">
        <v>1</v>
      </c>
      <c r="J97" s="37" t="s">
        <v>1555</v>
      </c>
      <c r="K97" s="153" t="s">
        <v>1487</v>
      </c>
      <c r="L97" s="152" t="s">
        <v>1107</v>
      </c>
      <c r="M97" s="152" t="s">
        <v>17</v>
      </c>
      <c r="N97" s="157" t="s">
        <v>17</v>
      </c>
      <c r="O97" s="152" t="str">
        <f>IF(Tabela2[[#This Row],[1° Reprogamação
'[PrazoEntrega']]]="",TEXT(Tabela2[[#This Row],[Prazo
Entrega]],"mmm"),TEXT(Tabela2[[#This Row],[1° Reprogamação
'[PrazoEntrega']]],"mmm"))</f>
        <v>-</v>
      </c>
      <c r="P97" s="37" t="s">
        <v>17</v>
      </c>
      <c r="Q97" s="105" t="s">
        <v>17</v>
      </c>
      <c r="T97"/>
    </row>
    <row r="98" spans="1:20" hidden="1" x14ac:dyDescent="0.25">
      <c r="A98" s="37" t="s">
        <v>1346</v>
      </c>
      <c r="B98" s="37" t="s">
        <v>20</v>
      </c>
      <c r="C98" s="37" t="s">
        <v>17</v>
      </c>
      <c r="D98" s="37" t="s">
        <v>17</v>
      </c>
      <c r="E98" s="153" t="s">
        <v>1565</v>
      </c>
      <c r="F98" s="37" t="s">
        <v>1660</v>
      </c>
      <c r="G98" s="37" t="s">
        <v>23</v>
      </c>
      <c r="H98" s="37" t="s">
        <v>1107</v>
      </c>
      <c r="I98" s="18">
        <v>1</v>
      </c>
      <c r="J98" s="37" t="s">
        <v>1555</v>
      </c>
      <c r="K98" s="153" t="s">
        <v>1487</v>
      </c>
      <c r="L98" s="152" t="s">
        <v>1107</v>
      </c>
      <c r="M98" s="152" t="s">
        <v>17</v>
      </c>
      <c r="N98" s="157" t="s">
        <v>17</v>
      </c>
      <c r="O98" s="152" t="str">
        <f>IF(Tabela2[[#This Row],[1° Reprogamação
'[PrazoEntrega']]]="",TEXT(Tabela2[[#This Row],[Prazo
Entrega]],"mmm"),TEXT(Tabela2[[#This Row],[1° Reprogamação
'[PrazoEntrega']]],"mmm"))</f>
        <v>-</v>
      </c>
      <c r="P98" s="37" t="s">
        <v>17</v>
      </c>
      <c r="Q98" s="105" t="s">
        <v>17</v>
      </c>
      <c r="T98"/>
    </row>
    <row r="99" spans="1:20" hidden="1" x14ac:dyDescent="0.25">
      <c r="A99" s="37" t="s">
        <v>1346</v>
      </c>
      <c r="B99" s="37" t="s">
        <v>20</v>
      </c>
      <c r="C99" s="37" t="s">
        <v>17</v>
      </c>
      <c r="D99" s="37" t="s">
        <v>17</v>
      </c>
      <c r="E99" s="153" t="s">
        <v>1565</v>
      </c>
      <c r="F99" s="37" t="s">
        <v>1661</v>
      </c>
      <c r="G99" s="37" t="s">
        <v>23</v>
      </c>
      <c r="H99" s="37" t="s">
        <v>1107</v>
      </c>
      <c r="I99" s="18">
        <v>1</v>
      </c>
      <c r="J99" s="37" t="s">
        <v>1555</v>
      </c>
      <c r="K99" s="153" t="s">
        <v>1487</v>
      </c>
      <c r="L99" s="152" t="s">
        <v>1107</v>
      </c>
      <c r="M99" s="152" t="s">
        <v>17</v>
      </c>
      <c r="N99" s="157" t="s">
        <v>17</v>
      </c>
      <c r="O99" s="152" t="str">
        <f>IF(Tabela2[[#This Row],[1° Reprogamação
'[PrazoEntrega']]]="",TEXT(Tabela2[[#This Row],[Prazo
Entrega]],"mmm"),TEXT(Tabela2[[#This Row],[1° Reprogamação
'[PrazoEntrega']]],"mmm"))</f>
        <v>-</v>
      </c>
      <c r="P99" s="37" t="s">
        <v>17</v>
      </c>
      <c r="Q99" s="105" t="s">
        <v>17</v>
      </c>
      <c r="T99"/>
    </row>
    <row r="100" spans="1:20" hidden="1" x14ac:dyDescent="0.25">
      <c r="A100" s="37" t="s">
        <v>1346</v>
      </c>
      <c r="B100" s="37" t="s">
        <v>20</v>
      </c>
      <c r="C100" s="37" t="s">
        <v>17</v>
      </c>
      <c r="D100" s="37" t="s">
        <v>17</v>
      </c>
      <c r="E100" s="153" t="s">
        <v>1565</v>
      </c>
      <c r="F100" s="37" t="s">
        <v>1662</v>
      </c>
      <c r="G100" s="37" t="s">
        <v>23</v>
      </c>
      <c r="H100" s="37" t="s">
        <v>1107</v>
      </c>
      <c r="I100" s="18">
        <v>1</v>
      </c>
      <c r="J100" s="37" t="s">
        <v>1555</v>
      </c>
      <c r="K100" s="153" t="s">
        <v>1487</v>
      </c>
      <c r="L100" s="152" t="s">
        <v>1107</v>
      </c>
      <c r="M100" s="152" t="s">
        <v>17</v>
      </c>
      <c r="N100" s="157" t="s">
        <v>17</v>
      </c>
      <c r="O100" s="152" t="str">
        <f>IF(Tabela2[[#This Row],[1° Reprogamação
'[PrazoEntrega']]]="",TEXT(Tabela2[[#This Row],[Prazo
Entrega]],"mmm"),TEXT(Tabela2[[#This Row],[1° Reprogamação
'[PrazoEntrega']]],"mmm"))</f>
        <v>-</v>
      </c>
      <c r="P100" s="37" t="s">
        <v>17</v>
      </c>
      <c r="Q100" s="105" t="s">
        <v>17</v>
      </c>
      <c r="T100"/>
    </row>
    <row r="101" spans="1:20" hidden="1" x14ac:dyDescent="0.25">
      <c r="A101" s="37" t="s">
        <v>1346</v>
      </c>
      <c r="B101" s="37" t="s">
        <v>20</v>
      </c>
      <c r="C101" s="37" t="s">
        <v>17</v>
      </c>
      <c r="D101" s="37" t="s">
        <v>17</v>
      </c>
      <c r="E101" s="153" t="s">
        <v>1565</v>
      </c>
      <c r="F101" s="37" t="s">
        <v>1663</v>
      </c>
      <c r="G101" s="37" t="s">
        <v>23</v>
      </c>
      <c r="H101" s="37" t="s">
        <v>1107</v>
      </c>
      <c r="I101" s="18">
        <v>1</v>
      </c>
      <c r="J101" s="37" t="s">
        <v>1555</v>
      </c>
      <c r="K101" s="153" t="s">
        <v>1487</v>
      </c>
      <c r="L101" s="152" t="s">
        <v>1107</v>
      </c>
      <c r="M101" s="152" t="s">
        <v>17</v>
      </c>
      <c r="N101" s="157" t="s">
        <v>17</v>
      </c>
      <c r="O101" s="152" t="str">
        <f>IF(Tabela2[[#This Row],[1° Reprogamação
'[PrazoEntrega']]]="",TEXT(Tabela2[[#This Row],[Prazo
Entrega]],"mmm"),TEXT(Tabela2[[#This Row],[1° Reprogamação
'[PrazoEntrega']]],"mmm"))</f>
        <v>-</v>
      </c>
      <c r="P101" s="37" t="s">
        <v>17</v>
      </c>
      <c r="Q101" s="105" t="s">
        <v>17</v>
      </c>
      <c r="T101"/>
    </row>
    <row r="102" spans="1:20" hidden="1" x14ac:dyDescent="0.25">
      <c r="A102" s="37" t="s">
        <v>1346</v>
      </c>
      <c r="B102" s="37" t="s">
        <v>20</v>
      </c>
      <c r="C102" s="37" t="s">
        <v>17</v>
      </c>
      <c r="D102" s="37" t="s">
        <v>17</v>
      </c>
      <c r="E102" s="153" t="s">
        <v>1565</v>
      </c>
      <c r="F102" s="37" t="s">
        <v>1664</v>
      </c>
      <c r="G102" s="37" t="s">
        <v>23</v>
      </c>
      <c r="H102" s="37" t="s">
        <v>1107</v>
      </c>
      <c r="I102" s="18">
        <v>1</v>
      </c>
      <c r="J102" s="37" t="s">
        <v>1555</v>
      </c>
      <c r="K102" s="153" t="s">
        <v>1487</v>
      </c>
      <c r="L102" s="152" t="s">
        <v>1107</v>
      </c>
      <c r="M102" s="152" t="s">
        <v>17</v>
      </c>
      <c r="N102" s="157" t="s">
        <v>17</v>
      </c>
      <c r="O102" s="152" t="str">
        <f>IF(Tabela2[[#This Row],[1° Reprogamação
'[PrazoEntrega']]]="",TEXT(Tabela2[[#This Row],[Prazo
Entrega]],"mmm"),TEXT(Tabela2[[#This Row],[1° Reprogamação
'[PrazoEntrega']]],"mmm"))</f>
        <v>-</v>
      </c>
      <c r="P102" s="37" t="s">
        <v>17</v>
      </c>
      <c r="Q102" s="105" t="s">
        <v>17</v>
      </c>
      <c r="T102"/>
    </row>
    <row r="103" spans="1:20" hidden="1" x14ac:dyDescent="0.25">
      <c r="A103" s="37" t="s">
        <v>1346</v>
      </c>
      <c r="B103" s="37" t="s">
        <v>20</v>
      </c>
      <c r="C103" s="37" t="s">
        <v>17</v>
      </c>
      <c r="D103" s="37" t="s">
        <v>17</v>
      </c>
      <c r="E103" s="153" t="s">
        <v>1565</v>
      </c>
      <c r="F103" s="37" t="s">
        <v>1665</v>
      </c>
      <c r="G103" s="37" t="s">
        <v>23</v>
      </c>
      <c r="H103" s="37" t="s">
        <v>1107</v>
      </c>
      <c r="I103" s="18">
        <v>1</v>
      </c>
      <c r="J103" s="37" t="s">
        <v>1555</v>
      </c>
      <c r="K103" s="153" t="s">
        <v>1487</v>
      </c>
      <c r="L103" s="152" t="s">
        <v>1107</v>
      </c>
      <c r="M103" s="152" t="s">
        <v>17</v>
      </c>
      <c r="N103" s="157" t="s">
        <v>17</v>
      </c>
      <c r="O103" s="152" t="str">
        <f>IF(Tabela2[[#This Row],[1° Reprogamação
'[PrazoEntrega']]]="",TEXT(Tabela2[[#This Row],[Prazo
Entrega]],"mmm"),TEXT(Tabela2[[#This Row],[1° Reprogamação
'[PrazoEntrega']]],"mmm"))</f>
        <v>-</v>
      </c>
      <c r="P103" s="37" t="s">
        <v>17</v>
      </c>
      <c r="Q103" s="105" t="s">
        <v>17</v>
      </c>
      <c r="T103"/>
    </row>
    <row r="104" spans="1:20" hidden="1" x14ac:dyDescent="0.25">
      <c r="A104" s="37" t="s">
        <v>1346</v>
      </c>
      <c r="B104" s="37" t="s">
        <v>20</v>
      </c>
      <c r="C104" s="37" t="s">
        <v>17</v>
      </c>
      <c r="D104" s="37" t="s">
        <v>17</v>
      </c>
      <c r="E104" s="153" t="s">
        <v>1565</v>
      </c>
      <c r="F104" s="37" t="s">
        <v>1666</v>
      </c>
      <c r="G104" s="37" t="s">
        <v>23</v>
      </c>
      <c r="H104" s="37" t="s">
        <v>1107</v>
      </c>
      <c r="I104" s="18">
        <v>1</v>
      </c>
      <c r="J104" s="37" t="s">
        <v>1555</v>
      </c>
      <c r="K104" s="153" t="s">
        <v>1487</v>
      </c>
      <c r="L104" s="152" t="s">
        <v>1107</v>
      </c>
      <c r="M104" s="152" t="s">
        <v>17</v>
      </c>
      <c r="N104" s="157" t="s">
        <v>17</v>
      </c>
      <c r="O104" s="152" t="str">
        <f>IF(Tabela2[[#This Row],[1° Reprogamação
'[PrazoEntrega']]]="",TEXT(Tabela2[[#This Row],[Prazo
Entrega]],"mmm"),TEXT(Tabela2[[#This Row],[1° Reprogamação
'[PrazoEntrega']]],"mmm"))</f>
        <v>-</v>
      </c>
      <c r="P104" s="37" t="s">
        <v>17</v>
      </c>
      <c r="Q104" s="105" t="s">
        <v>17</v>
      </c>
      <c r="T104"/>
    </row>
    <row r="105" spans="1:20" hidden="1" x14ac:dyDescent="0.25">
      <c r="A105" s="37" t="s">
        <v>1346</v>
      </c>
      <c r="B105" s="37" t="s">
        <v>20</v>
      </c>
      <c r="C105" s="37" t="s">
        <v>17</v>
      </c>
      <c r="D105" s="37" t="s">
        <v>17</v>
      </c>
      <c r="E105" s="153" t="s">
        <v>1566</v>
      </c>
      <c r="F105" s="37" t="s">
        <v>1619</v>
      </c>
      <c r="G105" s="37" t="s">
        <v>23</v>
      </c>
      <c r="H105" s="37" t="s">
        <v>1107</v>
      </c>
      <c r="I105" s="18">
        <v>1</v>
      </c>
      <c r="J105" s="37" t="s">
        <v>1555</v>
      </c>
      <c r="K105" s="153" t="s">
        <v>1487</v>
      </c>
      <c r="L105" s="152" t="s">
        <v>1107</v>
      </c>
      <c r="M105" s="152" t="s">
        <v>17</v>
      </c>
      <c r="N105" s="157" t="s">
        <v>17</v>
      </c>
      <c r="O105" s="152" t="str">
        <f>IF(Tabela2[[#This Row],[1° Reprogamação
'[PrazoEntrega']]]="",TEXT(Tabela2[[#This Row],[Prazo
Entrega]],"mmm"),TEXT(Tabela2[[#This Row],[1° Reprogamação
'[PrazoEntrega']]],"mmm"))</f>
        <v>-</v>
      </c>
      <c r="P105" s="37" t="s">
        <v>17</v>
      </c>
      <c r="Q105" s="105" t="s">
        <v>17</v>
      </c>
      <c r="T105"/>
    </row>
    <row r="106" spans="1:20" hidden="1" x14ac:dyDescent="0.25">
      <c r="A106" s="37" t="s">
        <v>1346</v>
      </c>
      <c r="B106" s="37" t="s">
        <v>20</v>
      </c>
      <c r="C106" s="37" t="s">
        <v>17</v>
      </c>
      <c r="D106" s="37" t="s">
        <v>17</v>
      </c>
      <c r="E106" s="153" t="s">
        <v>1567</v>
      </c>
      <c r="F106" s="37" t="s">
        <v>1670</v>
      </c>
      <c r="G106" s="37" t="s">
        <v>23</v>
      </c>
      <c r="H106" s="37" t="s">
        <v>1107</v>
      </c>
      <c r="I106" s="18">
        <v>1</v>
      </c>
      <c r="J106" s="37" t="s">
        <v>1555</v>
      </c>
      <c r="K106" s="153" t="s">
        <v>1487</v>
      </c>
      <c r="L106" s="152" t="s">
        <v>1107</v>
      </c>
      <c r="M106" s="152" t="s">
        <v>17</v>
      </c>
      <c r="N106" s="157" t="s">
        <v>17</v>
      </c>
      <c r="O106" s="152" t="str">
        <f>IF(Tabela2[[#This Row],[1° Reprogamação
'[PrazoEntrega']]]="",TEXT(Tabela2[[#This Row],[Prazo
Entrega]],"mmm"),TEXT(Tabela2[[#This Row],[1° Reprogamação
'[PrazoEntrega']]],"mmm"))</f>
        <v>-</v>
      </c>
      <c r="P106" s="37" t="s">
        <v>17</v>
      </c>
      <c r="Q106" s="105" t="s">
        <v>17</v>
      </c>
      <c r="T106"/>
    </row>
    <row r="107" spans="1:20" hidden="1" x14ac:dyDescent="0.25">
      <c r="A107" s="37" t="s">
        <v>1346</v>
      </c>
      <c r="B107" s="37" t="s">
        <v>20</v>
      </c>
      <c r="C107" s="37" t="s">
        <v>17</v>
      </c>
      <c r="D107" s="37" t="s">
        <v>17</v>
      </c>
      <c r="E107" s="153" t="s">
        <v>1567</v>
      </c>
      <c r="F107" s="37" t="s">
        <v>1671</v>
      </c>
      <c r="G107" s="37" t="s">
        <v>23</v>
      </c>
      <c r="H107" s="37" t="s">
        <v>1107</v>
      </c>
      <c r="I107" s="18">
        <v>1</v>
      </c>
      <c r="J107" s="37" t="s">
        <v>1555</v>
      </c>
      <c r="K107" s="153" t="s">
        <v>1487</v>
      </c>
      <c r="L107" s="152" t="s">
        <v>1107</v>
      </c>
      <c r="M107" s="152" t="s">
        <v>17</v>
      </c>
      <c r="N107" s="157" t="s">
        <v>17</v>
      </c>
      <c r="O107" s="152" t="str">
        <f>IF(Tabela2[[#This Row],[1° Reprogamação
'[PrazoEntrega']]]="",TEXT(Tabela2[[#This Row],[Prazo
Entrega]],"mmm"),TEXT(Tabela2[[#This Row],[1° Reprogamação
'[PrazoEntrega']]],"mmm"))</f>
        <v>-</v>
      </c>
      <c r="P107" s="37" t="s">
        <v>17</v>
      </c>
      <c r="Q107" s="105" t="s">
        <v>17</v>
      </c>
      <c r="T107"/>
    </row>
    <row r="108" spans="1:20" hidden="1" x14ac:dyDescent="0.25">
      <c r="A108" s="37" t="s">
        <v>1346</v>
      </c>
      <c r="B108" s="37" t="s">
        <v>20</v>
      </c>
      <c r="C108" s="37" t="s">
        <v>17</v>
      </c>
      <c r="D108" s="37" t="s">
        <v>17</v>
      </c>
      <c r="E108" s="153" t="s">
        <v>1567</v>
      </c>
      <c r="F108" s="37" t="s">
        <v>1672</v>
      </c>
      <c r="G108" s="37" t="s">
        <v>23</v>
      </c>
      <c r="H108" s="37" t="s">
        <v>1107</v>
      </c>
      <c r="I108" s="18">
        <v>1</v>
      </c>
      <c r="J108" s="37" t="s">
        <v>1555</v>
      </c>
      <c r="K108" s="153" t="s">
        <v>1487</v>
      </c>
      <c r="L108" s="152" t="s">
        <v>1107</v>
      </c>
      <c r="M108" s="152" t="s">
        <v>17</v>
      </c>
      <c r="N108" s="157" t="s">
        <v>17</v>
      </c>
      <c r="O108" s="152" t="str">
        <f>IF(Tabela2[[#This Row],[1° Reprogamação
'[PrazoEntrega']]]="",TEXT(Tabela2[[#This Row],[Prazo
Entrega]],"mmm"),TEXT(Tabela2[[#This Row],[1° Reprogamação
'[PrazoEntrega']]],"mmm"))</f>
        <v>-</v>
      </c>
      <c r="P108" s="37" t="s">
        <v>17</v>
      </c>
      <c r="Q108" s="105" t="s">
        <v>17</v>
      </c>
      <c r="T108"/>
    </row>
    <row r="109" spans="1:20" hidden="1" x14ac:dyDescent="0.25">
      <c r="A109" s="37" t="s">
        <v>1346</v>
      </c>
      <c r="B109" s="37" t="s">
        <v>20</v>
      </c>
      <c r="C109" s="37" t="s">
        <v>17</v>
      </c>
      <c r="D109" s="37" t="s">
        <v>17</v>
      </c>
      <c r="E109" s="153" t="s">
        <v>1568</v>
      </c>
      <c r="F109" s="37" t="s">
        <v>1595</v>
      </c>
      <c r="G109" s="37" t="s">
        <v>23</v>
      </c>
      <c r="H109" s="37" t="s">
        <v>1107</v>
      </c>
      <c r="I109" s="18">
        <v>1</v>
      </c>
      <c r="J109" s="37" t="s">
        <v>1555</v>
      </c>
      <c r="K109" s="153" t="s">
        <v>1487</v>
      </c>
      <c r="L109" s="152" t="s">
        <v>1107</v>
      </c>
      <c r="M109" s="152" t="s">
        <v>17</v>
      </c>
      <c r="N109" s="157" t="s">
        <v>17</v>
      </c>
      <c r="O109" s="152" t="str">
        <f>IF(Tabela2[[#This Row],[1° Reprogamação
'[PrazoEntrega']]]="",TEXT(Tabela2[[#This Row],[Prazo
Entrega]],"mmm"),TEXT(Tabela2[[#This Row],[1° Reprogamação
'[PrazoEntrega']]],"mmm"))</f>
        <v>-</v>
      </c>
      <c r="P109" s="37" t="s">
        <v>17</v>
      </c>
      <c r="Q109" s="105" t="s">
        <v>17</v>
      </c>
      <c r="T109"/>
    </row>
    <row r="110" spans="1:20" hidden="1" x14ac:dyDescent="0.25">
      <c r="A110" s="37" t="s">
        <v>1346</v>
      </c>
      <c r="B110" s="37" t="s">
        <v>20</v>
      </c>
      <c r="C110" s="37" t="s">
        <v>17</v>
      </c>
      <c r="D110" s="37" t="s">
        <v>17</v>
      </c>
      <c r="E110" s="153" t="s">
        <v>1568</v>
      </c>
      <c r="F110" s="37" t="s">
        <v>1667</v>
      </c>
      <c r="G110" s="37" t="s">
        <v>23</v>
      </c>
      <c r="H110" s="37" t="s">
        <v>1107</v>
      </c>
      <c r="I110" s="18">
        <v>1</v>
      </c>
      <c r="J110" s="37" t="s">
        <v>1555</v>
      </c>
      <c r="K110" s="153" t="s">
        <v>1487</v>
      </c>
      <c r="L110" s="152" t="s">
        <v>1107</v>
      </c>
      <c r="M110" s="152" t="s">
        <v>17</v>
      </c>
      <c r="N110" s="157" t="s">
        <v>17</v>
      </c>
      <c r="O110" s="152" t="str">
        <f>IF(Tabela2[[#This Row],[1° Reprogamação
'[PrazoEntrega']]]="",TEXT(Tabela2[[#This Row],[Prazo
Entrega]],"mmm"),TEXT(Tabela2[[#This Row],[1° Reprogamação
'[PrazoEntrega']]],"mmm"))</f>
        <v>-</v>
      </c>
      <c r="P110" s="37" t="s">
        <v>17</v>
      </c>
      <c r="Q110" s="105" t="s">
        <v>17</v>
      </c>
      <c r="T110"/>
    </row>
    <row r="111" spans="1:20" hidden="1" x14ac:dyDescent="0.25">
      <c r="A111" s="37" t="s">
        <v>1346</v>
      </c>
      <c r="B111" s="37" t="s">
        <v>20</v>
      </c>
      <c r="C111" s="37" t="s">
        <v>17</v>
      </c>
      <c r="D111" s="37" t="s">
        <v>17</v>
      </c>
      <c r="E111" s="153" t="s">
        <v>1136</v>
      </c>
      <c r="F111" s="37" t="s">
        <v>1668</v>
      </c>
      <c r="G111" s="37" t="s">
        <v>23</v>
      </c>
      <c r="H111" s="37" t="s">
        <v>1107</v>
      </c>
      <c r="I111" s="18">
        <v>1</v>
      </c>
      <c r="J111" s="37" t="s">
        <v>1555</v>
      </c>
      <c r="K111" s="153" t="s">
        <v>1487</v>
      </c>
      <c r="L111" s="152" t="s">
        <v>1107</v>
      </c>
      <c r="M111" s="152" t="s">
        <v>17</v>
      </c>
      <c r="N111" s="157" t="s">
        <v>17</v>
      </c>
      <c r="O111" s="152" t="str">
        <f>IF(Tabela2[[#This Row],[1° Reprogamação
'[PrazoEntrega']]]="",TEXT(Tabela2[[#This Row],[Prazo
Entrega]],"mmm"),TEXT(Tabela2[[#This Row],[1° Reprogamação
'[PrazoEntrega']]],"mmm"))</f>
        <v>-</v>
      </c>
      <c r="P111" s="37" t="s">
        <v>17</v>
      </c>
      <c r="Q111" s="105" t="s">
        <v>17</v>
      </c>
      <c r="T111"/>
    </row>
    <row r="112" spans="1:20" hidden="1" x14ac:dyDescent="0.25">
      <c r="A112" s="37" t="s">
        <v>1346</v>
      </c>
      <c r="B112" s="37" t="s">
        <v>20</v>
      </c>
      <c r="C112" s="37" t="s">
        <v>17</v>
      </c>
      <c r="D112" s="37" t="s">
        <v>17</v>
      </c>
      <c r="E112" s="153" t="s">
        <v>1569</v>
      </c>
      <c r="F112" s="37" t="s">
        <v>1637</v>
      </c>
      <c r="G112" s="37" t="s">
        <v>23</v>
      </c>
      <c r="H112" s="37" t="s">
        <v>1107</v>
      </c>
      <c r="I112" s="18">
        <v>1</v>
      </c>
      <c r="J112" s="37" t="s">
        <v>1555</v>
      </c>
      <c r="K112" s="153" t="s">
        <v>1487</v>
      </c>
      <c r="L112" s="152" t="s">
        <v>1107</v>
      </c>
      <c r="M112" s="152" t="s">
        <v>17</v>
      </c>
      <c r="N112" s="157" t="s">
        <v>17</v>
      </c>
      <c r="O112" s="152" t="str">
        <f>IF(Tabela2[[#This Row],[1° Reprogamação
'[PrazoEntrega']]]="",TEXT(Tabela2[[#This Row],[Prazo
Entrega]],"mmm"),TEXT(Tabela2[[#This Row],[1° Reprogamação
'[PrazoEntrega']]],"mmm"))</f>
        <v>-</v>
      </c>
      <c r="P112" s="37" t="s">
        <v>17</v>
      </c>
      <c r="Q112" s="105" t="s">
        <v>17</v>
      </c>
      <c r="T112"/>
    </row>
    <row r="113" spans="1:20" hidden="1" x14ac:dyDescent="0.25">
      <c r="A113" s="37" t="s">
        <v>1346</v>
      </c>
      <c r="B113" s="37" t="s">
        <v>20</v>
      </c>
      <c r="C113" s="37" t="s">
        <v>17</v>
      </c>
      <c r="D113" s="37" t="s">
        <v>17</v>
      </c>
      <c r="E113" s="153" t="s">
        <v>1569</v>
      </c>
      <c r="F113" s="37" t="s">
        <v>1669</v>
      </c>
      <c r="G113" s="37" t="s">
        <v>23</v>
      </c>
      <c r="H113" s="37" t="s">
        <v>1107</v>
      </c>
      <c r="I113" s="18">
        <v>1</v>
      </c>
      <c r="J113" s="37" t="s">
        <v>1555</v>
      </c>
      <c r="K113" s="153" t="s">
        <v>1487</v>
      </c>
      <c r="L113" s="152" t="s">
        <v>1107</v>
      </c>
      <c r="M113" s="152" t="s">
        <v>17</v>
      </c>
      <c r="N113" s="157" t="s">
        <v>17</v>
      </c>
      <c r="O113" s="152" t="str">
        <f>IF(Tabela2[[#This Row],[1° Reprogamação
'[PrazoEntrega']]]="",TEXT(Tabela2[[#This Row],[Prazo
Entrega]],"mmm"),TEXT(Tabela2[[#This Row],[1° Reprogamação
'[PrazoEntrega']]],"mmm"))</f>
        <v>-</v>
      </c>
      <c r="P113" s="37" t="s">
        <v>17</v>
      </c>
      <c r="Q113" s="105" t="s">
        <v>17</v>
      </c>
      <c r="T113"/>
    </row>
    <row r="114" spans="1:20" hidden="1" x14ac:dyDescent="0.25">
      <c r="A114" s="37" t="s">
        <v>908</v>
      </c>
      <c r="B114" s="1" t="s">
        <v>9</v>
      </c>
      <c r="C114" s="1">
        <v>2058</v>
      </c>
      <c r="D114" s="1">
        <v>1</v>
      </c>
      <c r="E114" s="153" t="s">
        <v>18</v>
      </c>
      <c r="F114" s="153" t="s">
        <v>19</v>
      </c>
      <c r="G114" s="1" t="s">
        <v>11</v>
      </c>
      <c r="H114" s="153" t="s">
        <v>1107</v>
      </c>
      <c r="I114" s="1">
        <v>1</v>
      </c>
      <c r="J114" s="1" t="s">
        <v>187</v>
      </c>
      <c r="K114" s="153" t="s">
        <v>1487</v>
      </c>
      <c r="L114" s="153" t="s">
        <v>1107</v>
      </c>
      <c r="M114" s="152">
        <v>46095</v>
      </c>
      <c r="N114" s="154">
        <v>46113</v>
      </c>
      <c r="O114" s="152" t="str">
        <f>IF(Tabela2[[#This Row],[1° Reprogamação
'[PrazoEntrega']]]="",TEXT(Tabela2[[#This Row],[Prazo
Entrega]],"mmm"),TEXT(Tabela2[[#This Row],[1° Reprogamação
'[PrazoEntrega']]],"mmm"))</f>
        <v>abr</v>
      </c>
      <c r="P114" s="152" t="s">
        <v>1711</v>
      </c>
      <c r="Q114" s="37" t="s">
        <v>1508</v>
      </c>
      <c r="T114"/>
    </row>
    <row r="115" spans="1:20" hidden="1" x14ac:dyDescent="0.25">
      <c r="A115" s="37" t="s">
        <v>909</v>
      </c>
      <c r="B115" s="1" t="s">
        <v>9</v>
      </c>
      <c r="C115" s="1">
        <v>2058</v>
      </c>
      <c r="D115" s="1">
        <v>2</v>
      </c>
      <c r="E115" s="153" t="s">
        <v>18</v>
      </c>
      <c r="F115" s="153" t="s">
        <v>19</v>
      </c>
      <c r="G115" s="1" t="s">
        <v>11</v>
      </c>
      <c r="H115" s="153" t="s">
        <v>1107</v>
      </c>
      <c r="I115" s="1">
        <v>1</v>
      </c>
      <c r="J115" s="1" t="s">
        <v>187</v>
      </c>
      <c r="K115" s="153" t="s">
        <v>1487</v>
      </c>
      <c r="L115" s="153" t="s">
        <v>1107</v>
      </c>
      <c r="M115" s="152">
        <v>46095</v>
      </c>
      <c r="N115" s="154">
        <v>46113</v>
      </c>
      <c r="O115" s="152" t="str">
        <f>IF(Tabela2[[#This Row],[1° Reprogamação
'[PrazoEntrega']]]="",TEXT(Tabela2[[#This Row],[Prazo
Entrega]],"mmm"),TEXT(Tabela2[[#This Row],[1° Reprogamação
'[PrazoEntrega']]],"mmm"))</f>
        <v>abr</v>
      </c>
      <c r="P115" s="152" t="s">
        <v>1711</v>
      </c>
      <c r="Q115" s="37" t="s">
        <v>1508</v>
      </c>
      <c r="T115"/>
    </row>
    <row r="116" spans="1:20" hidden="1" x14ac:dyDescent="0.25">
      <c r="A116" s="37" t="s">
        <v>910</v>
      </c>
      <c r="B116" s="1" t="s">
        <v>9</v>
      </c>
      <c r="C116" s="1">
        <v>2058</v>
      </c>
      <c r="D116" s="1">
        <v>4</v>
      </c>
      <c r="E116" s="153" t="s">
        <v>18</v>
      </c>
      <c r="F116" s="153" t="s">
        <v>19</v>
      </c>
      <c r="G116" s="1" t="s">
        <v>11</v>
      </c>
      <c r="H116" s="153" t="s">
        <v>1107</v>
      </c>
      <c r="I116" s="1">
        <v>1</v>
      </c>
      <c r="J116" s="1" t="s">
        <v>187</v>
      </c>
      <c r="K116" s="153" t="s">
        <v>1487</v>
      </c>
      <c r="L116" s="153" t="s">
        <v>1107</v>
      </c>
      <c r="M116" s="152">
        <v>46095</v>
      </c>
      <c r="N116" s="154">
        <v>46113</v>
      </c>
      <c r="O116" s="152" t="str">
        <f>IF(Tabela2[[#This Row],[1° Reprogamação
'[PrazoEntrega']]]="",TEXT(Tabela2[[#This Row],[Prazo
Entrega]],"mmm"),TEXT(Tabela2[[#This Row],[1° Reprogamação
'[PrazoEntrega']]],"mmm"))</f>
        <v>abr</v>
      </c>
      <c r="P116" s="152" t="s">
        <v>1711</v>
      </c>
      <c r="Q116" s="37" t="s">
        <v>1508</v>
      </c>
      <c r="T116"/>
    </row>
    <row r="117" spans="1:20" hidden="1" x14ac:dyDescent="0.25">
      <c r="A117" s="37" t="s">
        <v>911</v>
      </c>
      <c r="B117" s="1" t="s">
        <v>9</v>
      </c>
      <c r="C117" s="1">
        <v>2058</v>
      </c>
      <c r="D117" s="1">
        <v>5</v>
      </c>
      <c r="E117" s="153" t="s">
        <v>18</v>
      </c>
      <c r="F117" s="153" t="s">
        <v>19</v>
      </c>
      <c r="G117" s="1" t="s">
        <v>11</v>
      </c>
      <c r="H117" s="153" t="s">
        <v>1107</v>
      </c>
      <c r="I117" s="1">
        <v>1</v>
      </c>
      <c r="J117" s="1" t="s">
        <v>187</v>
      </c>
      <c r="K117" s="153" t="s">
        <v>1487</v>
      </c>
      <c r="L117" s="153" t="s">
        <v>1107</v>
      </c>
      <c r="M117" s="152">
        <v>46095</v>
      </c>
      <c r="N117" s="154">
        <v>46113</v>
      </c>
      <c r="O117" s="152" t="str">
        <f>IF(Tabela2[[#This Row],[1° Reprogamação
'[PrazoEntrega']]]="",TEXT(Tabela2[[#This Row],[Prazo
Entrega]],"mmm"),TEXT(Tabela2[[#This Row],[1° Reprogamação
'[PrazoEntrega']]],"mmm"))</f>
        <v>abr</v>
      </c>
      <c r="P117" s="152" t="s">
        <v>1711</v>
      </c>
      <c r="Q117" s="37" t="s">
        <v>1508</v>
      </c>
      <c r="T117"/>
    </row>
    <row r="118" spans="1:20" hidden="1" x14ac:dyDescent="0.25">
      <c r="A118" s="37" t="s">
        <v>893</v>
      </c>
      <c r="B118" s="37" t="s">
        <v>9</v>
      </c>
      <c r="C118" s="37">
        <v>2077</v>
      </c>
      <c r="D118" s="37">
        <v>1</v>
      </c>
      <c r="E118" s="153" t="s">
        <v>203</v>
      </c>
      <c r="F118" s="153" t="s">
        <v>741</v>
      </c>
      <c r="G118" s="153" t="s">
        <v>11</v>
      </c>
      <c r="H118" s="37">
        <v>6728</v>
      </c>
      <c r="I118" s="37">
        <v>1</v>
      </c>
      <c r="J118" s="37" t="s">
        <v>1144</v>
      </c>
      <c r="K118" s="153" t="s">
        <v>1487</v>
      </c>
      <c r="L118" s="152">
        <v>46059</v>
      </c>
      <c r="M118" s="152">
        <v>46172</v>
      </c>
      <c r="N118" s="152">
        <v>45412</v>
      </c>
      <c r="O118" s="152" t="str">
        <f>IF(Tabela2[[#This Row],[1° Reprogamação
'[PrazoEntrega']]]="",TEXT(Tabela2[[#This Row],[Prazo
Entrega]],"mmm"),TEXT(Tabela2[[#This Row],[1° Reprogamação
'[PrazoEntrega']]],"mmm"))</f>
        <v>abr</v>
      </c>
      <c r="P118" s="152" t="s">
        <v>1711</v>
      </c>
      <c r="Q118" s="37" t="s">
        <v>1508</v>
      </c>
      <c r="T118"/>
    </row>
    <row r="119" spans="1:20" hidden="1" x14ac:dyDescent="0.25">
      <c r="A119" s="37" t="s">
        <v>959</v>
      </c>
      <c r="B119" s="37" t="s">
        <v>9</v>
      </c>
      <c r="C119" s="37">
        <v>2080</v>
      </c>
      <c r="D119" s="37">
        <v>1</v>
      </c>
      <c r="E119" s="153" t="s">
        <v>1121</v>
      </c>
      <c r="F119" s="153" t="s">
        <v>739</v>
      </c>
      <c r="G119" s="153" t="s">
        <v>11</v>
      </c>
      <c r="H119" s="37">
        <v>6725</v>
      </c>
      <c r="I119" s="37">
        <v>1</v>
      </c>
      <c r="J119" s="37" t="s">
        <v>1144</v>
      </c>
      <c r="K119" s="153" t="s">
        <v>1487</v>
      </c>
      <c r="L119" s="152">
        <v>46073</v>
      </c>
      <c r="M119" s="152">
        <v>46142</v>
      </c>
      <c r="N119" s="154"/>
      <c r="O119" s="152" t="str">
        <f>IF(Tabela2[[#This Row],[1° Reprogamação
'[PrazoEntrega']]]="",TEXT(Tabela2[[#This Row],[Prazo
Entrega]],"mmm"),TEXT(Tabela2[[#This Row],[1° Reprogamação
'[PrazoEntrega']]],"mmm"))</f>
        <v>abr</v>
      </c>
      <c r="P119" s="152" t="s">
        <v>1711</v>
      </c>
      <c r="Q119" s="37" t="s">
        <v>1508</v>
      </c>
      <c r="T119"/>
    </row>
    <row r="120" spans="1:20" hidden="1" x14ac:dyDescent="0.25">
      <c r="A120" s="37" t="s">
        <v>1010</v>
      </c>
      <c r="B120" s="37" t="s">
        <v>9</v>
      </c>
      <c r="C120" s="37">
        <v>2082</v>
      </c>
      <c r="D120" s="37">
        <v>3</v>
      </c>
      <c r="E120" s="153" t="s">
        <v>1122</v>
      </c>
      <c r="F120" s="153" t="s">
        <v>745</v>
      </c>
      <c r="G120" s="153" t="s">
        <v>11</v>
      </c>
      <c r="H120" s="37">
        <v>6775</v>
      </c>
      <c r="I120" s="37">
        <v>1</v>
      </c>
      <c r="J120" s="37" t="s">
        <v>1144</v>
      </c>
      <c r="K120" s="153" t="s">
        <v>1487</v>
      </c>
      <c r="L120" s="152">
        <v>46072</v>
      </c>
      <c r="M120" s="152">
        <v>46142</v>
      </c>
      <c r="N120" s="154"/>
      <c r="O120" s="152" t="str">
        <f>IF(Tabela2[[#This Row],[1° Reprogamação
'[PrazoEntrega']]]="",TEXT(Tabela2[[#This Row],[Prazo
Entrega]],"mmm"),TEXT(Tabela2[[#This Row],[1° Reprogamação
'[PrazoEntrega']]],"mmm"))</f>
        <v>abr</v>
      </c>
      <c r="P120" s="152" t="s">
        <v>1711</v>
      </c>
      <c r="Q120" s="37" t="s">
        <v>1508</v>
      </c>
      <c r="T120"/>
    </row>
    <row r="121" spans="1:20" hidden="1" x14ac:dyDescent="0.25">
      <c r="A121" s="37" t="s">
        <v>965</v>
      </c>
      <c r="B121" s="37" t="s">
        <v>9</v>
      </c>
      <c r="C121" s="37">
        <v>2087</v>
      </c>
      <c r="D121" s="37">
        <v>1</v>
      </c>
      <c r="E121" s="153" t="s">
        <v>1124</v>
      </c>
      <c r="F121" s="153" t="s">
        <v>754</v>
      </c>
      <c r="G121" s="153" t="s">
        <v>11</v>
      </c>
      <c r="H121" s="37">
        <v>6732</v>
      </c>
      <c r="I121" s="37">
        <v>1</v>
      </c>
      <c r="J121" s="37" t="s">
        <v>1144</v>
      </c>
      <c r="K121" s="153" t="s">
        <v>1487</v>
      </c>
      <c r="L121" s="152">
        <v>46073</v>
      </c>
      <c r="M121" s="152">
        <v>46142</v>
      </c>
      <c r="N121" s="154"/>
      <c r="O121" s="152" t="str">
        <f>IF(Tabela2[[#This Row],[1° Reprogamação
'[PrazoEntrega']]]="",TEXT(Tabela2[[#This Row],[Prazo
Entrega]],"mmm"),TEXT(Tabela2[[#This Row],[1° Reprogamação
'[PrazoEntrega']]],"mmm"))</f>
        <v>abr</v>
      </c>
      <c r="P121" s="152" t="s">
        <v>1711</v>
      </c>
      <c r="Q121" s="37" t="s">
        <v>1508</v>
      </c>
      <c r="T121"/>
    </row>
    <row r="122" spans="1:20" hidden="1" x14ac:dyDescent="0.25">
      <c r="A122" s="37" t="s">
        <v>967</v>
      </c>
      <c r="B122" s="37" t="s">
        <v>9</v>
      </c>
      <c r="C122" s="37">
        <v>2088</v>
      </c>
      <c r="D122" s="37">
        <v>2</v>
      </c>
      <c r="E122" s="153" t="s">
        <v>206</v>
      </c>
      <c r="F122" s="153" t="s">
        <v>769</v>
      </c>
      <c r="G122" s="153" t="s">
        <v>11</v>
      </c>
      <c r="H122" s="37">
        <v>6778</v>
      </c>
      <c r="I122" s="37">
        <v>1</v>
      </c>
      <c r="J122" s="37" t="s">
        <v>1144</v>
      </c>
      <c r="K122" s="153" t="s">
        <v>1487</v>
      </c>
      <c r="L122" s="152">
        <v>46094</v>
      </c>
      <c r="M122" s="152">
        <v>46142</v>
      </c>
      <c r="N122" s="154"/>
      <c r="O122" s="152" t="str">
        <f>IF(Tabela2[[#This Row],[1° Reprogamação
'[PrazoEntrega']]]="",TEXT(Tabela2[[#This Row],[Prazo
Entrega]],"mmm"),TEXT(Tabela2[[#This Row],[1° Reprogamação
'[PrazoEntrega']]],"mmm"))</f>
        <v>abr</v>
      </c>
      <c r="P122" s="152" t="s">
        <v>1711</v>
      </c>
      <c r="Q122" s="37" t="s">
        <v>1508</v>
      </c>
      <c r="T122"/>
    </row>
    <row r="123" spans="1:20" hidden="1" x14ac:dyDescent="0.25">
      <c r="A123" s="37" t="s">
        <v>991</v>
      </c>
      <c r="B123" s="37" t="s">
        <v>9</v>
      </c>
      <c r="C123" s="37">
        <v>2077</v>
      </c>
      <c r="D123" s="37">
        <v>2</v>
      </c>
      <c r="E123" s="153" t="s">
        <v>203</v>
      </c>
      <c r="F123" s="153" t="s">
        <v>740</v>
      </c>
      <c r="G123" s="153" t="s">
        <v>11</v>
      </c>
      <c r="H123" s="37">
        <v>6727</v>
      </c>
      <c r="I123" s="37">
        <v>1</v>
      </c>
      <c r="J123" s="37" t="s">
        <v>1144</v>
      </c>
      <c r="K123" s="153" t="s">
        <v>1487</v>
      </c>
      <c r="L123" s="152">
        <v>46077</v>
      </c>
      <c r="M123" s="152">
        <v>46142</v>
      </c>
      <c r="N123" s="152"/>
      <c r="O123" s="152" t="str">
        <f>IF(Tabela2[[#This Row],[1° Reprogamação
'[PrazoEntrega']]]="",TEXT(Tabela2[[#This Row],[Prazo
Entrega]],"mmm"),TEXT(Tabela2[[#This Row],[1° Reprogamação
'[PrazoEntrega']]],"mmm"))</f>
        <v>abr</v>
      </c>
      <c r="P123" s="152" t="s">
        <v>1711</v>
      </c>
      <c r="Q123" s="37" t="s">
        <v>1508</v>
      </c>
      <c r="T123"/>
    </row>
    <row r="124" spans="1:20" hidden="1" x14ac:dyDescent="0.25">
      <c r="A124" s="37" t="s">
        <v>992</v>
      </c>
      <c r="B124" s="37" t="s">
        <v>9</v>
      </c>
      <c r="C124" s="37">
        <v>2081</v>
      </c>
      <c r="D124" s="37">
        <v>2</v>
      </c>
      <c r="E124" s="153" t="s">
        <v>205</v>
      </c>
      <c r="F124" s="153" t="s">
        <v>739</v>
      </c>
      <c r="G124" s="153" t="s">
        <v>11</v>
      </c>
      <c r="H124" s="37">
        <v>6763</v>
      </c>
      <c r="I124" s="37">
        <v>1</v>
      </c>
      <c r="J124" s="37" t="s">
        <v>1144</v>
      </c>
      <c r="K124" s="153" t="s">
        <v>1487</v>
      </c>
      <c r="L124" s="152">
        <v>46078</v>
      </c>
      <c r="M124" s="152">
        <v>46142</v>
      </c>
      <c r="N124" s="152"/>
      <c r="O124" s="152" t="str">
        <f>IF(Tabela2[[#This Row],[1° Reprogamação
'[PrazoEntrega']]]="",TEXT(Tabela2[[#This Row],[Prazo
Entrega]],"mmm"),TEXT(Tabela2[[#This Row],[1° Reprogamação
'[PrazoEntrega']]],"mmm"))</f>
        <v>abr</v>
      </c>
      <c r="P124" s="152" t="s">
        <v>1711</v>
      </c>
      <c r="Q124" s="37" t="s">
        <v>1508</v>
      </c>
      <c r="T124"/>
    </row>
    <row r="125" spans="1:20" hidden="1" x14ac:dyDescent="0.25">
      <c r="A125" s="37" t="s">
        <v>1011</v>
      </c>
      <c r="B125" s="37" t="s">
        <v>9</v>
      </c>
      <c r="C125" s="37">
        <v>2054</v>
      </c>
      <c r="D125" s="37">
        <v>1</v>
      </c>
      <c r="E125" s="153" t="s">
        <v>1109</v>
      </c>
      <c r="F125" s="153" t="s">
        <v>293</v>
      </c>
      <c r="G125" s="153" t="s">
        <v>11</v>
      </c>
      <c r="H125" s="37">
        <v>299303</v>
      </c>
      <c r="I125" s="37">
        <v>1</v>
      </c>
      <c r="J125" s="37" t="s">
        <v>1151</v>
      </c>
      <c r="K125" s="37" t="s">
        <v>1486</v>
      </c>
      <c r="L125" s="152">
        <v>46085</v>
      </c>
      <c r="M125" s="152">
        <v>46136</v>
      </c>
      <c r="N125" s="152"/>
      <c r="O125" s="152" t="str">
        <f>IF(Tabela2[[#This Row],[1° Reprogamação
'[PrazoEntrega']]]="",TEXT(Tabela2[[#This Row],[Prazo
Entrega]],"mmm"),TEXT(Tabela2[[#This Row],[1° Reprogamação
'[PrazoEntrega']]],"mmm"))</f>
        <v>abr</v>
      </c>
      <c r="P125" s="152" t="s">
        <v>1711</v>
      </c>
      <c r="Q125" s="37" t="s">
        <v>1529</v>
      </c>
      <c r="T125"/>
    </row>
    <row r="126" spans="1:20" hidden="1" x14ac:dyDescent="0.25">
      <c r="A126" s="37" t="s">
        <v>1002</v>
      </c>
      <c r="B126" s="37" t="s">
        <v>9</v>
      </c>
      <c r="C126" s="37">
        <v>2078</v>
      </c>
      <c r="D126" s="37">
        <v>9</v>
      </c>
      <c r="E126" s="153" t="s">
        <v>204</v>
      </c>
      <c r="F126" s="153" t="s">
        <v>760</v>
      </c>
      <c r="G126" s="153" t="s">
        <v>11</v>
      </c>
      <c r="H126" s="37">
        <v>6742</v>
      </c>
      <c r="I126" s="37">
        <v>1</v>
      </c>
      <c r="J126" s="37" t="s">
        <v>1144</v>
      </c>
      <c r="K126" s="153" t="s">
        <v>1487</v>
      </c>
      <c r="L126" s="152">
        <v>46077</v>
      </c>
      <c r="M126" s="152">
        <v>46142</v>
      </c>
      <c r="N126" s="152"/>
      <c r="O126" s="152" t="str">
        <f>IF(Tabela2[[#This Row],[1° Reprogamação
'[PrazoEntrega']]]="",TEXT(Tabela2[[#This Row],[Prazo
Entrega]],"mmm"),TEXT(Tabela2[[#This Row],[1° Reprogamação
'[PrazoEntrega']]],"mmm"))</f>
        <v>abr</v>
      </c>
      <c r="P126" s="152" t="s">
        <v>1711</v>
      </c>
      <c r="Q126" s="37" t="s">
        <v>1508</v>
      </c>
      <c r="T126"/>
    </row>
    <row r="127" spans="1:20" hidden="1" x14ac:dyDescent="0.25">
      <c r="A127" s="37" t="s">
        <v>1003</v>
      </c>
      <c r="B127" s="37" t="s">
        <v>9</v>
      </c>
      <c r="C127" s="37">
        <v>2078</v>
      </c>
      <c r="D127" s="37">
        <v>10</v>
      </c>
      <c r="E127" s="153" t="s">
        <v>204</v>
      </c>
      <c r="F127" s="153" t="s">
        <v>760</v>
      </c>
      <c r="G127" s="153" t="s">
        <v>11</v>
      </c>
      <c r="H127" s="37">
        <v>6743</v>
      </c>
      <c r="I127" s="37">
        <v>1</v>
      </c>
      <c r="J127" s="37" t="s">
        <v>1144</v>
      </c>
      <c r="K127" s="153" t="s">
        <v>1487</v>
      </c>
      <c r="L127" s="152">
        <v>46077</v>
      </c>
      <c r="M127" s="152">
        <v>46142</v>
      </c>
      <c r="N127" s="152"/>
      <c r="O127" s="152" t="str">
        <f>IF(Tabela2[[#This Row],[1° Reprogamação
'[PrazoEntrega']]]="",TEXT(Tabela2[[#This Row],[Prazo
Entrega]],"mmm"),TEXT(Tabela2[[#This Row],[1° Reprogamação
'[PrazoEntrega']]],"mmm"))</f>
        <v>abr</v>
      </c>
      <c r="P127" s="152" t="s">
        <v>1711</v>
      </c>
      <c r="Q127" s="37" t="s">
        <v>1508</v>
      </c>
      <c r="T127"/>
    </row>
    <row r="128" spans="1:20" hidden="1" x14ac:dyDescent="0.25">
      <c r="A128" s="37" t="s">
        <v>1004</v>
      </c>
      <c r="B128" s="37" t="s">
        <v>9</v>
      </c>
      <c r="C128" s="37">
        <v>2078</v>
      </c>
      <c r="D128" s="37">
        <v>11</v>
      </c>
      <c r="E128" s="153" t="s">
        <v>204</v>
      </c>
      <c r="F128" s="153" t="s">
        <v>761</v>
      </c>
      <c r="G128" s="153" t="s">
        <v>11</v>
      </c>
      <c r="H128" s="37">
        <v>6744</v>
      </c>
      <c r="I128" s="37">
        <v>1</v>
      </c>
      <c r="J128" s="37" t="s">
        <v>1144</v>
      </c>
      <c r="K128" s="153" t="s">
        <v>1487</v>
      </c>
      <c r="L128" s="152">
        <v>46078</v>
      </c>
      <c r="M128" s="152">
        <v>46142</v>
      </c>
      <c r="N128" s="152"/>
      <c r="O128" s="152" t="str">
        <f>IF(Tabela2[[#This Row],[1° Reprogamação
'[PrazoEntrega']]]="",TEXT(Tabela2[[#This Row],[Prazo
Entrega]],"mmm"),TEXT(Tabela2[[#This Row],[1° Reprogamação
'[PrazoEntrega']]],"mmm"))</f>
        <v>abr</v>
      </c>
      <c r="P128" s="152" t="s">
        <v>1711</v>
      </c>
      <c r="Q128" s="37" t="s">
        <v>1508</v>
      </c>
      <c r="T128"/>
    </row>
    <row r="129" spans="1:20" hidden="1" x14ac:dyDescent="0.25">
      <c r="A129" s="37" t="s">
        <v>1005</v>
      </c>
      <c r="B129" s="37" t="s">
        <v>9</v>
      </c>
      <c r="C129" s="37">
        <v>2099</v>
      </c>
      <c r="D129" s="37">
        <v>1</v>
      </c>
      <c r="E129" s="153" t="s">
        <v>207</v>
      </c>
      <c r="F129" s="153" t="s">
        <v>762</v>
      </c>
      <c r="G129" s="153" t="s">
        <v>11</v>
      </c>
      <c r="H129" s="37">
        <v>6745</v>
      </c>
      <c r="I129" s="37">
        <v>1</v>
      </c>
      <c r="J129" s="37" t="s">
        <v>1144</v>
      </c>
      <c r="K129" s="153" t="s">
        <v>1487</v>
      </c>
      <c r="L129" s="152">
        <v>46078</v>
      </c>
      <c r="M129" s="152">
        <v>46142</v>
      </c>
      <c r="N129" s="152"/>
      <c r="O129" s="152" t="str">
        <f>IF(Tabela2[[#This Row],[1° Reprogamação
'[PrazoEntrega']]]="",TEXT(Tabela2[[#This Row],[Prazo
Entrega]],"mmm"),TEXT(Tabela2[[#This Row],[1° Reprogamação
'[PrazoEntrega']]],"mmm"))</f>
        <v>abr</v>
      </c>
      <c r="P129" s="152" t="s">
        <v>1711</v>
      </c>
      <c r="Q129" s="37" t="s">
        <v>1508</v>
      </c>
      <c r="T129"/>
    </row>
    <row r="130" spans="1:20" hidden="1" x14ac:dyDescent="0.25">
      <c r="A130" s="37" t="s">
        <v>970</v>
      </c>
      <c r="B130" s="37" t="s">
        <v>20</v>
      </c>
      <c r="C130" s="37">
        <v>984</v>
      </c>
      <c r="D130" s="37">
        <v>1</v>
      </c>
      <c r="E130" s="153" t="s">
        <v>1125</v>
      </c>
      <c r="F130" s="153" t="s">
        <v>796</v>
      </c>
      <c r="G130" s="153" t="s">
        <v>11</v>
      </c>
      <c r="H130" s="37">
        <v>495017</v>
      </c>
      <c r="I130" s="37">
        <v>1</v>
      </c>
      <c r="J130" s="37" t="s">
        <v>1147</v>
      </c>
      <c r="K130" s="153" t="s">
        <v>1487</v>
      </c>
      <c r="L130" s="152">
        <v>46090</v>
      </c>
      <c r="M130" s="152">
        <v>46105</v>
      </c>
      <c r="N130" s="154">
        <f>Tabela2[[#This Row],[Prazo
Entrega]]+15</f>
        <v>46120</v>
      </c>
      <c r="O130" s="152" t="str">
        <f>IF(Tabela2[[#This Row],[1° Reprogamação
'[PrazoEntrega']]]="",TEXT(Tabela2[[#This Row],[Prazo
Entrega]],"mmm"),TEXT(Tabela2[[#This Row],[1° Reprogamação
'[PrazoEntrega']]],"mmm"))</f>
        <v>abr</v>
      </c>
      <c r="P130" s="152" t="s">
        <v>1711</v>
      </c>
      <c r="Q130" s="37" t="s">
        <v>1508</v>
      </c>
      <c r="T130"/>
    </row>
    <row r="131" spans="1:20" hidden="1" x14ac:dyDescent="0.25">
      <c r="A131" s="37" t="s">
        <v>980</v>
      </c>
      <c r="B131" s="37" t="s">
        <v>9</v>
      </c>
      <c r="C131" s="37">
        <v>1971</v>
      </c>
      <c r="D131" s="37">
        <v>2</v>
      </c>
      <c r="E131" s="153" t="s">
        <v>1113</v>
      </c>
      <c r="F131" s="153" t="s">
        <v>649</v>
      </c>
      <c r="G131" s="153" t="s">
        <v>11</v>
      </c>
      <c r="H131" s="37">
        <v>6676</v>
      </c>
      <c r="I131" s="37">
        <v>1</v>
      </c>
      <c r="J131" s="37" t="s">
        <v>1144</v>
      </c>
      <c r="K131" s="153" t="s">
        <v>1487</v>
      </c>
      <c r="L131" s="152">
        <v>45969</v>
      </c>
      <c r="M131" s="152">
        <v>46108</v>
      </c>
      <c r="N131" s="154">
        <f>Tabela2[[#This Row],[Prazo
Entrega]]+15</f>
        <v>46123</v>
      </c>
      <c r="O131" s="152" t="str">
        <f>IF(Tabela2[[#This Row],[1° Reprogamação
'[PrazoEntrega']]]="",TEXT(Tabela2[[#This Row],[Prazo
Entrega]],"mmm"),TEXT(Tabela2[[#This Row],[1° Reprogamação
'[PrazoEntrega']]],"mmm"))</f>
        <v>abr</v>
      </c>
      <c r="P131" s="152" t="s">
        <v>1711</v>
      </c>
      <c r="Q131" s="37" t="s">
        <v>1508</v>
      </c>
      <c r="T131"/>
    </row>
    <row r="132" spans="1:20" hidden="1" x14ac:dyDescent="0.25">
      <c r="A132" s="37" t="s">
        <v>983</v>
      </c>
      <c r="B132" s="37" t="s">
        <v>9</v>
      </c>
      <c r="C132" s="37">
        <v>1971</v>
      </c>
      <c r="D132" s="37">
        <v>1</v>
      </c>
      <c r="E132" s="153" t="s">
        <v>1113</v>
      </c>
      <c r="F132" s="153" t="s">
        <v>648</v>
      </c>
      <c r="G132" s="153" t="s">
        <v>11</v>
      </c>
      <c r="H132" s="37">
        <v>6673</v>
      </c>
      <c r="I132" s="37">
        <v>1</v>
      </c>
      <c r="J132" s="37" t="s">
        <v>1144</v>
      </c>
      <c r="K132" s="153" t="s">
        <v>1487</v>
      </c>
      <c r="L132" s="152">
        <v>45970</v>
      </c>
      <c r="M132" s="152">
        <v>46112</v>
      </c>
      <c r="N132" s="154">
        <f>Tabela2[[#This Row],[Prazo
Entrega]]+15</f>
        <v>46127</v>
      </c>
      <c r="O132" s="152" t="str">
        <f>IF(Tabela2[[#This Row],[1° Reprogamação
'[PrazoEntrega']]]="",TEXT(Tabela2[[#This Row],[Prazo
Entrega]],"mmm"),TEXT(Tabela2[[#This Row],[1° Reprogamação
'[PrazoEntrega']]],"mmm"))</f>
        <v>abr</v>
      </c>
      <c r="P132" s="152" t="s">
        <v>1711</v>
      </c>
      <c r="Q132" s="37" t="s">
        <v>1508</v>
      </c>
      <c r="T132"/>
    </row>
    <row r="133" spans="1:20" hidden="1" x14ac:dyDescent="0.25">
      <c r="A133" s="37" t="s">
        <v>1012</v>
      </c>
      <c r="B133" s="37" t="s">
        <v>9</v>
      </c>
      <c r="C133" s="37">
        <v>2028</v>
      </c>
      <c r="D133" s="37">
        <v>1</v>
      </c>
      <c r="E133" s="153" t="s">
        <v>1109</v>
      </c>
      <c r="F133" s="153" t="s">
        <v>692</v>
      </c>
      <c r="G133" s="153" t="s">
        <v>11</v>
      </c>
      <c r="H133" s="37">
        <v>299208</v>
      </c>
      <c r="I133" s="37">
        <v>1</v>
      </c>
      <c r="J133" s="37" t="s">
        <v>1151</v>
      </c>
      <c r="K133" s="37" t="s">
        <v>1486</v>
      </c>
      <c r="L133" s="152">
        <v>46107</v>
      </c>
      <c r="M133" s="152">
        <v>46139</v>
      </c>
      <c r="N133" s="152"/>
      <c r="O133" s="152" t="str">
        <f>IF(Tabela2[[#This Row],[1° Reprogamação
'[PrazoEntrega']]]="",TEXT(Tabela2[[#This Row],[Prazo
Entrega]],"mmm"),TEXT(Tabela2[[#This Row],[1° Reprogamação
'[PrazoEntrega']]],"mmm"))</f>
        <v>abr</v>
      </c>
      <c r="P133" s="152" t="s">
        <v>1711</v>
      </c>
      <c r="Q133" s="37" t="s">
        <v>1529</v>
      </c>
      <c r="T133"/>
    </row>
    <row r="134" spans="1:20" hidden="1" x14ac:dyDescent="0.25">
      <c r="A134" s="37" t="s">
        <v>1013</v>
      </c>
      <c r="B134" s="37" t="s">
        <v>9</v>
      </c>
      <c r="C134" s="37">
        <v>2065</v>
      </c>
      <c r="D134" s="37">
        <v>1</v>
      </c>
      <c r="E134" s="153" t="s">
        <v>1133</v>
      </c>
      <c r="F134" s="153" t="s">
        <v>736</v>
      </c>
      <c r="G134" s="153" t="s">
        <v>11</v>
      </c>
      <c r="H134" s="37">
        <v>6707</v>
      </c>
      <c r="I134" s="37">
        <v>1</v>
      </c>
      <c r="J134" s="37" t="s">
        <v>1144</v>
      </c>
      <c r="K134" s="153" t="s">
        <v>1487</v>
      </c>
      <c r="L134" s="152">
        <v>46052</v>
      </c>
      <c r="M134" s="152">
        <v>46142</v>
      </c>
      <c r="N134" s="152"/>
      <c r="O134" s="152" t="str">
        <f>IF(Tabela2[[#This Row],[1° Reprogamação
'[PrazoEntrega']]]="",TEXT(Tabela2[[#This Row],[Prazo
Entrega]],"mmm"),TEXT(Tabela2[[#This Row],[1° Reprogamação
'[PrazoEntrega']]],"mmm"))</f>
        <v>abr</v>
      </c>
      <c r="P134" s="152" t="s">
        <v>1711</v>
      </c>
      <c r="Q134" s="37" t="s">
        <v>1508</v>
      </c>
      <c r="T134"/>
    </row>
    <row r="135" spans="1:20" hidden="1" x14ac:dyDescent="0.25">
      <c r="A135" s="37" t="s">
        <v>17</v>
      </c>
      <c r="B135" s="153" t="s">
        <v>20</v>
      </c>
      <c r="C135" s="153">
        <v>996</v>
      </c>
      <c r="D135" s="153">
        <v>1</v>
      </c>
      <c r="E135" s="37" t="s">
        <v>1518</v>
      </c>
      <c r="F135" s="37" t="s">
        <v>1515</v>
      </c>
      <c r="G135" s="37" t="s">
        <v>23</v>
      </c>
      <c r="H135" s="153" t="s">
        <v>1107</v>
      </c>
      <c r="I135" s="37">
        <v>1</v>
      </c>
      <c r="J135" s="152" t="s">
        <v>1152</v>
      </c>
      <c r="K135" s="153" t="s">
        <v>1487</v>
      </c>
      <c r="L135" s="152" t="s">
        <v>1107</v>
      </c>
      <c r="M135" s="152">
        <v>46142</v>
      </c>
      <c r="N135" s="152"/>
      <c r="O135" s="152" t="str">
        <f>IF(Tabela2[[#This Row],[1° Reprogamação
'[PrazoEntrega']]]="",TEXT(Tabela2[[#This Row],[Prazo
Entrega]],"mmm"),TEXT(Tabela2[[#This Row],[1° Reprogamação
'[PrazoEntrega']]],"mmm"))</f>
        <v>abr</v>
      </c>
      <c r="P135" s="152" t="s">
        <v>1711</v>
      </c>
      <c r="Q135" s="37" t="s">
        <v>1508</v>
      </c>
      <c r="T135"/>
    </row>
    <row r="136" spans="1:20" hidden="1" x14ac:dyDescent="0.25">
      <c r="A136" s="37" t="s">
        <v>17</v>
      </c>
      <c r="B136" s="153" t="s">
        <v>20</v>
      </c>
      <c r="C136" s="153">
        <v>996</v>
      </c>
      <c r="D136" s="153">
        <v>2</v>
      </c>
      <c r="E136" s="37" t="s">
        <v>1518</v>
      </c>
      <c r="F136" s="37" t="s">
        <v>1516</v>
      </c>
      <c r="G136" s="37" t="s">
        <v>23</v>
      </c>
      <c r="H136" s="153" t="s">
        <v>1107</v>
      </c>
      <c r="I136" s="37">
        <v>1</v>
      </c>
      <c r="J136" s="152" t="s">
        <v>1152</v>
      </c>
      <c r="K136" s="153" t="s">
        <v>1487</v>
      </c>
      <c r="L136" s="152" t="s">
        <v>1107</v>
      </c>
      <c r="M136" s="152">
        <v>46142</v>
      </c>
      <c r="N136" s="152"/>
      <c r="O136" s="152" t="str">
        <f>IF(Tabela2[[#This Row],[1° Reprogamação
'[PrazoEntrega']]]="",TEXT(Tabela2[[#This Row],[Prazo
Entrega]],"mmm"),TEXT(Tabela2[[#This Row],[1° Reprogamação
'[PrazoEntrega']]],"mmm"))</f>
        <v>abr</v>
      </c>
      <c r="P136" s="152" t="s">
        <v>1711</v>
      </c>
      <c r="Q136" s="37" t="s">
        <v>1508</v>
      </c>
      <c r="T136"/>
    </row>
    <row r="137" spans="1:20" hidden="1" x14ac:dyDescent="0.25">
      <c r="A137" s="37" t="s">
        <v>899</v>
      </c>
      <c r="B137" s="37" t="s">
        <v>9</v>
      </c>
      <c r="C137" s="37">
        <v>2078</v>
      </c>
      <c r="D137" s="37">
        <v>5</v>
      </c>
      <c r="E137" s="153" t="s">
        <v>204</v>
      </c>
      <c r="F137" s="153" t="s">
        <v>758</v>
      </c>
      <c r="G137" s="153" t="s">
        <v>11</v>
      </c>
      <c r="H137" s="37">
        <v>6738</v>
      </c>
      <c r="I137" s="37">
        <v>1</v>
      </c>
      <c r="J137" s="37" t="s">
        <v>1144</v>
      </c>
      <c r="K137" s="153" t="s">
        <v>1487</v>
      </c>
      <c r="L137" s="152">
        <v>46062</v>
      </c>
      <c r="M137" s="152">
        <v>46108</v>
      </c>
      <c r="N137" s="154">
        <v>46142</v>
      </c>
      <c r="O137" s="152" t="str">
        <f>IF(Tabela2[[#This Row],[1° Reprogamação
'[PrazoEntrega']]]="",TEXT(Tabela2[[#This Row],[Prazo
Entrega]],"mmm"),TEXT(Tabela2[[#This Row],[1° Reprogamação
'[PrazoEntrega']]],"mmm"))</f>
        <v>abr</v>
      </c>
      <c r="P137" s="152" t="s">
        <v>1711</v>
      </c>
      <c r="Q137" s="37" t="s">
        <v>1508</v>
      </c>
      <c r="T137"/>
    </row>
    <row r="138" spans="1:20" hidden="1" x14ac:dyDescent="0.25">
      <c r="A138" s="37" t="s">
        <v>901</v>
      </c>
      <c r="B138" s="37" t="s">
        <v>9</v>
      </c>
      <c r="C138" s="37">
        <v>2078</v>
      </c>
      <c r="D138" s="37">
        <v>7</v>
      </c>
      <c r="E138" s="153" t="s">
        <v>204</v>
      </c>
      <c r="F138" s="153" t="s">
        <v>759</v>
      </c>
      <c r="G138" s="153" t="s">
        <v>11</v>
      </c>
      <c r="H138" s="37">
        <v>6740</v>
      </c>
      <c r="I138" s="37">
        <v>1</v>
      </c>
      <c r="J138" s="37" t="s">
        <v>1144</v>
      </c>
      <c r="K138" s="153" t="s">
        <v>1487</v>
      </c>
      <c r="L138" s="152">
        <v>46062</v>
      </c>
      <c r="M138" s="152">
        <v>46108</v>
      </c>
      <c r="N138" s="154">
        <v>46142</v>
      </c>
      <c r="O138" s="152" t="str">
        <f>IF(Tabela2[[#This Row],[1° Reprogamação
'[PrazoEntrega']]]="",TEXT(Tabela2[[#This Row],[Prazo
Entrega]],"mmm"),TEXT(Tabela2[[#This Row],[1° Reprogamação
'[PrazoEntrega']]],"mmm"))</f>
        <v>abr</v>
      </c>
      <c r="P138" s="152" t="s">
        <v>1711</v>
      </c>
      <c r="Q138" s="37" t="s">
        <v>1508</v>
      </c>
      <c r="T138"/>
    </row>
    <row r="139" spans="1:20" hidden="1" x14ac:dyDescent="0.25">
      <c r="A139" s="37" t="s">
        <v>996</v>
      </c>
      <c r="B139" s="37" t="s">
        <v>9</v>
      </c>
      <c r="C139" s="37">
        <v>2083</v>
      </c>
      <c r="D139" s="37">
        <v>4</v>
      </c>
      <c r="E139" s="153" t="s">
        <v>1123</v>
      </c>
      <c r="F139" s="153" t="s">
        <v>747</v>
      </c>
      <c r="G139" s="153" t="s">
        <v>11</v>
      </c>
      <c r="H139" s="37">
        <v>6755</v>
      </c>
      <c r="I139" s="37">
        <v>1</v>
      </c>
      <c r="J139" s="37" t="s">
        <v>1144</v>
      </c>
      <c r="K139" s="153" t="s">
        <v>1487</v>
      </c>
      <c r="L139" s="152">
        <v>46078</v>
      </c>
      <c r="M139" s="152">
        <v>46172</v>
      </c>
      <c r="N139" s="154">
        <v>45777</v>
      </c>
      <c r="O139" s="152" t="str">
        <f>IF(Tabela2[[#This Row],[1° Reprogamação
'[PrazoEntrega']]]="",TEXT(Tabela2[[#This Row],[Prazo
Entrega]],"mmm"),TEXT(Tabela2[[#This Row],[1° Reprogamação
'[PrazoEntrega']]],"mmm"))</f>
        <v>abr</v>
      </c>
      <c r="P139" s="152" t="s">
        <v>1711</v>
      </c>
      <c r="Q139" s="37" t="s">
        <v>1508</v>
      </c>
      <c r="T139"/>
    </row>
    <row r="140" spans="1:20" hidden="1" x14ac:dyDescent="0.25">
      <c r="A140" s="37" t="s">
        <v>966</v>
      </c>
      <c r="B140" s="37" t="s">
        <v>9</v>
      </c>
      <c r="C140" s="37">
        <v>2088</v>
      </c>
      <c r="D140" s="37">
        <v>1</v>
      </c>
      <c r="E140" s="153" t="s">
        <v>206</v>
      </c>
      <c r="F140" s="153" t="s">
        <v>768</v>
      </c>
      <c r="G140" s="153" t="s">
        <v>11</v>
      </c>
      <c r="H140" s="37">
        <v>6772</v>
      </c>
      <c r="I140" s="37">
        <v>1</v>
      </c>
      <c r="J140" s="37" t="s">
        <v>1144</v>
      </c>
      <c r="K140" s="153" t="s">
        <v>1487</v>
      </c>
      <c r="L140" s="152">
        <v>46102</v>
      </c>
      <c r="M140" s="152">
        <v>46111</v>
      </c>
      <c r="N140" s="154">
        <v>46142</v>
      </c>
      <c r="O140" s="152" t="str">
        <f>IF(Tabela2[[#This Row],[1° Reprogamação
'[PrazoEntrega']]]="",TEXT(Tabela2[[#This Row],[Prazo
Entrega]],"mmm"),TEXT(Tabela2[[#This Row],[1° Reprogamação
'[PrazoEntrega']]],"mmm"))</f>
        <v>abr</v>
      </c>
      <c r="P140" s="152" t="s">
        <v>1711</v>
      </c>
      <c r="Q140" s="37" t="s">
        <v>1508</v>
      </c>
      <c r="T140"/>
    </row>
    <row r="141" spans="1:20" hidden="1" x14ac:dyDescent="0.25">
      <c r="A141" s="37" t="s">
        <v>968</v>
      </c>
      <c r="B141" s="37" t="s">
        <v>9</v>
      </c>
      <c r="C141" s="37">
        <v>2088</v>
      </c>
      <c r="D141" s="37">
        <v>3</v>
      </c>
      <c r="E141" s="153" t="s">
        <v>206</v>
      </c>
      <c r="F141" s="152" t="s">
        <v>770</v>
      </c>
      <c r="G141" s="153" t="s">
        <v>11</v>
      </c>
      <c r="H141" s="37">
        <v>6774</v>
      </c>
      <c r="I141" s="37">
        <v>1</v>
      </c>
      <c r="J141" s="37" t="s">
        <v>1144</v>
      </c>
      <c r="K141" s="153" t="s">
        <v>1487</v>
      </c>
      <c r="L141" s="152">
        <v>46096</v>
      </c>
      <c r="M141" s="152">
        <v>46111</v>
      </c>
      <c r="N141" s="154">
        <v>46142</v>
      </c>
      <c r="O141" s="152" t="str">
        <f>IF(Tabela2[[#This Row],[1° Reprogamação
'[PrazoEntrega']]]="",TEXT(Tabela2[[#This Row],[Prazo
Entrega]],"mmm"),TEXT(Tabela2[[#This Row],[1° Reprogamação
'[PrazoEntrega']]],"mmm"))</f>
        <v>abr</v>
      </c>
      <c r="P141" s="152" t="s">
        <v>1711</v>
      </c>
      <c r="Q141" s="37" t="s">
        <v>1508</v>
      </c>
      <c r="T141"/>
    </row>
    <row r="142" spans="1:20" hidden="1" x14ac:dyDescent="0.25">
      <c r="A142" s="37" t="s">
        <v>1019</v>
      </c>
      <c r="B142" s="37">
        <v>0</v>
      </c>
      <c r="C142" s="37">
        <v>2114</v>
      </c>
      <c r="D142" s="37">
        <v>2</v>
      </c>
      <c r="E142" s="153" t="s">
        <v>18</v>
      </c>
      <c r="F142" s="153" t="s">
        <v>805</v>
      </c>
      <c r="G142" s="153" t="s">
        <v>11</v>
      </c>
      <c r="H142" s="37">
        <v>1161037</v>
      </c>
      <c r="I142" s="37">
        <v>1</v>
      </c>
      <c r="J142" s="37" t="s">
        <v>1149</v>
      </c>
      <c r="K142" s="153" t="s">
        <v>1487</v>
      </c>
      <c r="L142" s="152">
        <v>46108</v>
      </c>
      <c r="M142" s="152">
        <v>46147</v>
      </c>
      <c r="N142" s="154">
        <v>46142</v>
      </c>
      <c r="O142" s="152" t="str">
        <f>IF(Tabela2[[#This Row],[1° Reprogamação
'[PrazoEntrega']]]="",TEXT(Tabela2[[#This Row],[Prazo
Entrega]],"mmm"),TEXT(Tabela2[[#This Row],[1° Reprogamação
'[PrazoEntrega']]],"mmm"))</f>
        <v>abr</v>
      </c>
      <c r="P142" s="152" t="s">
        <v>1711</v>
      </c>
      <c r="Q142" s="37" t="s">
        <v>1508</v>
      </c>
      <c r="T142"/>
    </row>
    <row r="143" spans="1:20" hidden="1" x14ac:dyDescent="0.25">
      <c r="A143" s="37" t="s">
        <v>1020</v>
      </c>
      <c r="B143" s="37" t="s">
        <v>9</v>
      </c>
      <c r="C143" s="37">
        <v>2114</v>
      </c>
      <c r="D143" s="37">
        <v>3</v>
      </c>
      <c r="E143" s="153" t="s">
        <v>18</v>
      </c>
      <c r="F143" s="153" t="s">
        <v>806</v>
      </c>
      <c r="G143" s="153" t="s">
        <v>11</v>
      </c>
      <c r="H143" s="37">
        <v>1161038</v>
      </c>
      <c r="I143" s="37">
        <v>1</v>
      </c>
      <c r="J143" s="37" t="s">
        <v>1149</v>
      </c>
      <c r="K143" s="153" t="s">
        <v>1487</v>
      </c>
      <c r="L143" s="152">
        <v>46108</v>
      </c>
      <c r="M143" s="152">
        <v>46147</v>
      </c>
      <c r="N143" s="154">
        <v>46142</v>
      </c>
      <c r="O143" s="152" t="str">
        <f>IF(Tabela2[[#This Row],[1° Reprogamação
'[PrazoEntrega']]]="",TEXT(Tabela2[[#This Row],[Prazo
Entrega]],"mmm"),TEXT(Tabela2[[#This Row],[1° Reprogamação
'[PrazoEntrega']]],"mmm"))</f>
        <v>abr</v>
      </c>
      <c r="P143" s="152" t="s">
        <v>1711</v>
      </c>
      <c r="Q143" s="37" t="s">
        <v>1508</v>
      </c>
      <c r="T143"/>
    </row>
    <row r="144" spans="1:20" hidden="1" x14ac:dyDescent="0.25">
      <c r="A144" s="37" t="s">
        <v>17</v>
      </c>
      <c r="B144" s="37" t="s">
        <v>20</v>
      </c>
      <c r="C144" s="37">
        <v>951</v>
      </c>
      <c r="D144" s="153">
        <v>1</v>
      </c>
      <c r="E144" s="153" t="s">
        <v>1113</v>
      </c>
      <c r="F144" s="37" t="s">
        <v>1526</v>
      </c>
      <c r="G144" s="37" t="s">
        <v>23</v>
      </c>
      <c r="H144" s="37" t="s">
        <v>1107</v>
      </c>
      <c r="I144" s="37">
        <v>1</v>
      </c>
      <c r="J144" s="37" t="s">
        <v>1152</v>
      </c>
      <c r="K144" s="153" t="s">
        <v>1487</v>
      </c>
      <c r="L144" s="152" t="s">
        <v>1107</v>
      </c>
      <c r="M144" s="152">
        <v>46112</v>
      </c>
      <c r="N144" s="154">
        <v>46122</v>
      </c>
      <c r="O144" s="152" t="str">
        <f>IF(Tabela2[[#This Row],[1° Reprogamação
'[PrazoEntrega']]]="",TEXT(Tabela2[[#This Row],[Prazo
Entrega]],"mmm"),TEXT(Tabela2[[#This Row],[1° Reprogamação
'[PrazoEntrega']]],"mmm"))</f>
        <v>abr</v>
      </c>
      <c r="P144" s="152" t="s">
        <v>1711</v>
      </c>
      <c r="Q144" s="37" t="s">
        <v>1508</v>
      </c>
      <c r="T144"/>
    </row>
    <row r="145" spans="1:20" hidden="1" x14ac:dyDescent="0.25">
      <c r="A145" s="37" t="s">
        <v>17</v>
      </c>
      <c r="B145" s="37" t="s">
        <v>20</v>
      </c>
      <c r="C145" s="37">
        <v>951</v>
      </c>
      <c r="D145" s="37">
        <v>3</v>
      </c>
      <c r="E145" s="153" t="s">
        <v>1113</v>
      </c>
      <c r="F145" s="37" t="s">
        <v>1527</v>
      </c>
      <c r="G145" s="37" t="s">
        <v>23</v>
      </c>
      <c r="H145" s="37" t="s">
        <v>1107</v>
      </c>
      <c r="I145" s="37">
        <v>1</v>
      </c>
      <c r="J145" s="37" t="s">
        <v>1152</v>
      </c>
      <c r="K145" s="153" t="s">
        <v>1487</v>
      </c>
      <c r="L145" s="152" t="s">
        <v>1107</v>
      </c>
      <c r="M145" s="152">
        <v>46112</v>
      </c>
      <c r="N145" s="154">
        <v>46122</v>
      </c>
      <c r="O145" s="152" t="str">
        <f>IF(Tabela2[[#This Row],[1° Reprogamação
'[PrazoEntrega']]]="",TEXT(Tabela2[[#This Row],[Prazo
Entrega]],"mmm"),TEXT(Tabela2[[#This Row],[1° Reprogamação
'[PrazoEntrega']]],"mmm"))</f>
        <v>abr</v>
      </c>
      <c r="P145" s="152" t="s">
        <v>1711</v>
      </c>
      <c r="Q145" s="37" t="s">
        <v>1508</v>
      </c>
      <c r="T145"/>
    </row>
    <row r="146" spans="1:20" hidden="1" x14ac:dyDescent="0.25">
      <c r="A146" s="37" t="s">
        <v>17</v>
      </c>
      <c r="B146" s="37" t="s">
        <v>9</v>
      </c>
      <c r="C146" s="37">
        <v>2118</v>
      </c>
      <c r="D146" s="37">
        <v>1</v>
      </c>
      <c r="E146" s="37" t="s">
        <v>1718</v>
      </c>
      <c r="F146" s="37" t="s">
        <v>1716</v>
      </c>
      <c r="G146" s="37" t="s">
        <v>11</v>
      </c>
      <c r="H146" s="37">
        <v>6299</v>
      </c>
      <c r="I146" s="37">
        <v>1</v>
      </c>
      <c r="J146" s="37" t="s">
        <v>1144</v>
      </c>
      <c r="K146" s="153" t="s">
        <v>1487</v>
      </c>
      <c r="L146" s="152" t="s">
        <v>1107</v>
      </c>
      <c r="M146" s="152">
        <v>46118</v>
      </c>
      <c r="N146" s="152"/>
      <c r="O146" s="152" t="str">
        <f>IF(Tabela2[[#This Row],[1° Reprogamação
'[PrazoEntrega']]]="",TEXT(Tabela2[[#This Row],[Prazo
Entrega]],"mmm"),TEXT(Tabela2[[#This Row],[1° Reprogamação
'[PrazoEntrega']]],"mmm"))</f>
        <v>abr</v>
      </c>
      <c r="P146" s="37" t="s">
        <v>1711</v>
      </c>
      <c r="Q146" s="37" t="s">
        <v>1508</v>
      </c>
      <c r="T146"/>
    </row>
    <row r="147" spans="1:20" hidden="1" x14ac:dyDescent="0.25">
      <c r="A147" s="37" t="s">
        <v>1823</v>
      </c>
      <c r="B147" s="37">
        <v>0</v>
      </c>
      <c r="C147" s="37" t="s">
        <v>1862</v>
      </c>
      <c r="D147" s="37" t="s">
        <v>1862</v>
      </c>
      <c r="E147" s="37" t="s">
        <v>1110</v>
      </c>
      <c r="F147" s="37" t="s">
        <v>477</v>
      </c>
      <c r="G147" s="37" t="s">
        <v>11</v>
      </c>
      <c r="H147" s="37">
        <v>143050</v>
      </c>
      <c r="I147" s="37">
        <v>1</v>
      </c>
      <c r="J147" s="37" t="s">
        <v>1145</v>
      </c>
      <c r="K147" s="37" t="s">
        <v>1487</v>
      </c>
      <c r="L147" s="152">
        <v>46084</v>
      </c>
      <c r="M147" s="152">
        <v>46142</v>
      </c>
      <c r="N147" s="152"/>
      <c r="O147" s="152" t="str">
        <f>IF(Tabela2[[#This Row],[1° Reprogamação
'[PrazoEntrega']]]="",TEXT(Tabela2[[#This Row],[Prazo
Entrega]],"mmm"),TEXT(Tabela2[[#This Row],[1° Reprogamação
'[PrazoEntrega']]],"mmm"))</f>
        <v>abr</v>
      </c>
      <c r="P147" s="37" t="s">
        <v>1711</v>
      </c>
      <c r="Q147" s="37" t="s">
        <v>1529</v>
      </c>
      <c r="T147"/>
    </row>
    <row r="148" spans="1:20" hidden="1" x14ac:dyDescent="0.25">
      <c r="A148" s="37" t="s">
        <v>1824</v>
      </c>
      <c r="B148" s="37">
        <v>0</v>
      </c>
      <c r="C148" s="37" t="s">
        <v>1862</v>
      </c>
      <c r="D148" s="37" t="s">
        <v>1862</v>
      </c>
      <c r="E148" s="37" t="s">
        <v>1110</v>
      </c>
      <c r="F148" s="37" t="s">
        <v>478</v>
      </c>
      <c r="G148" s="37" t="s">
        <v>11</v>
      </c>
      <c r="H148" s="37">
        <v>143096</v>
      </c>
      <c r="I148" s="37">
        <v>1</v>
      </c>
      <c r="J148" s="37" t="s">
        <v>1145</v>
      </c>
      <c r="K148" s="37" t="s">
        <v>1487</v>
      </c>
      <c r="L148" s="152">
        <v>46084</v>
      </c>
      <c r="M148" s="152">
        <v>46142</v>
      </c>
      <c r="N148" s="152"/>
      <c r="O148" s="152" t="str">
        <f>IF(Tabela2[[#This Row],[1° Reprogamação
'[PrazoEntrega']]]="",TEXT(Tabela2[[#This Row],[Prazo
Entrega]],"mmm"),TEXT(Tabela2[[#This Row],[1° Reprogamação
'[PrazoEntrega']]],"mmm"))</f>
        <v>abr</v>
      </c>
      <c r="P148" s="37" t="s">
        <v>1711</v>
      </c>
      <c r="Q148" s="37" t="s">
        <v>1508</v>
      </c>
      <c r="T148"/>
    </row>
    <row r="149" spans="1:20" hidden="1" x14ac:dyDescent="0.25">
      <c r="A149" s="37" t="s">
        <v>1825</v>
      </c>
      <c r="B149" s="37">
        <v>0</v>
      </c>
      <c r="C149" s="37" t="s">
        <v>1862</v>
      </c>
      <c r="D149" s="37" t="s">
        <v>1862</v>
      </c>
      <c r="E149" s="37" t="s">
        <v>1110</v>
      </c>
      <c r="F149" s="37" t="s">
        <v>478</v>
      </c>
      <c r="G149" s="37" t="s">
        <v>11</v>
      </c>
      <c r="H149" s="37">
        <v>143096</v>
      </c>
      <c r="I149" s="37">
        <v>1</v>
      </c>
      <c r="J149" s="37" t="s">
        <v>1145</v>
      </c>
      <c r="K149" s="37" t="s">
        <v>1487</v>
      </c>
      <c r="L149" s="152">
        <v>46142</v>
      </c>
      <c r="M149" s="152">
        <v>46142</v>
      </c>
      <c r="N149" s="152"/>
      <c r="O149" s="152" t="str">
        <f>IF(Tabela2[[#This Row],[1° Reprogamação
'[PrazoEntrega']]]="",TEXT(Tabela2[[#This Row],[Prazo
Entrega]],"mmm"),TEXT(Tabela2[[#This Row],[1° Reprogamação
'[PrazoEntrega']]],"mmm"))</f>
        <v>abr</v>
      </c>
      <c r="P149" s="37" t="s">
        <v>1711</v>
      </c>
      <c r="Q149" s="37" t="s">
        <v>1508</v>
      </c>
      <c r="T149"/>
    </row>
    <row r="150" spans="1:20" hidden="1" x14ac:dyDescent="0.25">
      <c r="A150" s="37" t="s">
        <v>1826</v>
      </c>
      <c r="B150" s="37">
        <v>0</v>
      </c>
      <c r="C150" s="37" t="s">
        <v>1862</v>
      </c>
      <c r="D150" s="37" t="s">
        <v>1862</v>
      </c>
      <c r="E150" s="37" t="s">
        <v>1110</v>
      </c>
      <c r="F150" s="37" t="s">
        <v>478</v>
      </c>
      <c r="G150" s="37" t="s">
        <v>11</v>
      </c>
      <c r="H150" s="37">
        <v>143096</v>
      </c>
      <c r="I150" s="37">
        <v>1</v>
      </c>
      <c r="J150" s="37" t="s">
        <v>1145</v>
      </c>
      <c r="K150" s="37" t="s">
        <v>1487</v>
      </c>
      <c r="L150" s="152">
        <v>46084</v>
      </c>
      <c r="M150" s="152">
        <v>46142</v>
      </c>
      <c r="N150" s="152"/>
      <c r="O150" s="152" t="str">
        <f>IF(Tabela2[[#This Row],[1° Reprogamação
'[PrazoEntrega']]]="",TEXT(Tabela2[[#This Row],[Prazo
Entrega]],"mmm"),TEXT(Tabela2[[#This Row],[1° Reprogamação
'[PrazoEntrega']]],"mmm"))</f>
        <v>abr</v>
      </c>
      <c r="P150" s="37" t="s">
        <v>1711</v>
      </c>
      <c r="Q150" s="37" t="s">
        <v>1508</v>
      </c>
      <c r="T150"/>
    </row>
    <row r="151" spans="1:20" hidden="1" x14ac:dyDescent="0.25">
      <c r="A151" s="37" t="s">
        <v>1827</v>
      </c>
      <c r="B151" s="37">
        <v>0</v>
      </c>
      <c r="C151" s="37" t="s">
        <v>1862</v>
      </c>
      <c r="D151" s="37" t="s">
        <v>1862</v>
      </c>
      <c r="E151" s="37" t="s">
        <v>1110</v>
      </c>
      <c r="F151" s="37" t="s">
        <v>478</v>
      </c>
      <c r="G151" s="37" t="s">
        <v>11</v>
      </c>
      <c r="H151" s="37">
        <v>143096</v>
      </c>
      <c r="I151" s="37">
        <v>1</v>
      </c>
      <c r="J151" s="37" t="s">
        <v>1145</v>
      </c>
      <c r="K151" s="37" t="s">
        <v>1487</v>
      </c>
      <c r="L151" s="152">
        <v>46084</v>
      </c>
      <c r="M151" s="152">
        <v>46142</v>
      </c>
      <c r="N151" s="152"/>
      <c r="O151" s="152" t="str">
        <f>IF(Tabela2[[#This Row],[1° Reprogamação
'[PrazoEntrega']]]="",TEXT(Tabela2[[#This Row],[Prazo
Entrega]],"mmm"),TEXT(Tabela2[[#This Row],[1° Reprogamação
'[PrazoEntrega']]],"mmm"))</f>
        <v>abr</v>
      </c>
      <c r="P151" s="37" t="s">
        <v>1711</v>
      </c>
      <c r="Q151" s="37" t="s">
        <v>1508</v>
      </c>
      <c r="T151"/>
    </row>
    <row r="152" spans="1:20" hidden="1" x14ac:dyDescent="0.25">
      <c r="A152" s="37" t="s">
        <v>1828</v>
      </c>
      <c r="B152" s="37">
        <v>0</v>
      </c>
      <c r="C152" s="37" t="s">
        <v>1862</v>
      </c>
      <c r="D152" s="37" t="s">
        <v>1862</v>
      </c>
      <c r="E152" s="37" t="s">
        <v>1110</v>
      </c>
      <c r="F152" s="37" t="s">
        <v>478</v>
      </c>
      <c r="G152" s="37" t="s">
        <v>11</v>
      </c>
      <c r="H152" s="37">
        <v>143096</v>
      </c>
      <c r="I152" s="37">
        <v>1</v>
      </c>
      <c r="J152" s="37" t="s">
        <v>1145</v>
      </c>
      <c r="K152" s="37" t="s">
        <v>1487</v>
      </c>
      <c r="L152" s="152">
        <v>46084</v>
      </c>
      <c r="M152" s="152">
        <v>46142</v>
      </c>
      <c r="N152" s="152"/>
      <c r="O152" s="152" t="str">
        <f>IF(Tabela2[[#This Row],[1° Reprogamação
'[PrazoEntrega']]]="",TEXT(Tabela2[[#This Row],[Prazo
Entrega]],"mmm"),TEXT(Tabela2[[#This Row],[1° Reprogamação
'[PrazoEntrega']]],"mmm"))</f>
        <v>abr</v>
      </c>
      <c r="P152" s="37" t="s">
        <v>1711</v>
      </c>
      <c r="Q152" s="37" t="s">
        <v>1508</v>
      </c>
      <c r="T152"/>
    </row>
    <row r="153" spans="1:20" hidden="1" x14ac:dyDescent="0.25">
      <c r="A153" s="37" t="s">
        <v>1829</v>
      </c>
      <c r="B153" s="37">
        <v>0</v>
      </c>
      <c r="C153" s="37" t="s">
        <v>1862</v>
      </c>
      <c r="D153" s="37" t="s">
        <v>1862</v>
      </c>
      <c r="E153" s="37" t="s">
        <v>1110</v>
      </c>
      <c r="F153" s="37" t="s">
        <v>478</v>
      </c>
      <c r="G153" s="37" t="s">
        <v>11</v>
      </c>
      <c r="H153" s="37">
        <v>143096</v>
      </c>
      <c r="I153" s="37">
        <v>1</v>
      </c>
      <c r="J153" s="37" t="s">
        <v>1145</v>
      </c>
      <c r="K153" s="37" t="s">
        <v>1487</v>
      </c>
      <c r="L153" s="152">
        <v>46142</v>
      </c>
      <c r="M153" s="152">
        <v>46142</v>
      </c>
      <c r="N153" s="152"/>
      <c r="O153" s="152" t="str">
        <f>IF(Tabela2[[#This Row],[1° Reprogamação
'[PrazoEntrega']]]="",TEXT(Tabela2[[#This Row],[Prazo
Entrega]],"mmm"),TEXT(Tabela2[[#This Row],[1° Reprogamação
'[PrazoEntrega']]],"mmm"))</f>
        <v>abr</v>
      </c>
      <c r="P153" s="37" t="s">
        <v>1711</v>
      </c>
      <c r="Q153" s="37" t="s">
        <v>1508</v>
      </c>
      <c r="T153"/>
    </row>
    <row r="154" spans="1:20" hidden="1" x14ac:dyDescent="0.25">
      <c r="A154" s="37" t="s">
        <v>1830</v>
      </c>
      <c r="B154" s="37">
        <v>0</v>
      </c>
      <c r="C154" s="37" t="s">
        <v>1862</v>
      </c>
      <c r="D154" s="37" t="s">
        <v>1862</v>
      </c>
      <c r="E154" s="37" t="s">
        <v>1110</v>
      </c>
      <c r="F154" s="37" t="s">
        <v>478</v>
      </c>
      <c r="G154" s="37" t="s">
        <v>11</v>
      </c>
      <c r="H154" s="37">
        <v>143096</v>
      </c>
      <c r="I154" s="37">
        <v>1</v>
      </c>
      <c r="J154" s="37" t="s">
        <v>1145</v>
      </c>
      <c r="K154" s="37" t="s">
        <v>1487</v>
      </c>
      <c r="L154" s="152">
        <v>46084</v>
      </c>
      <c r="M154" s="152">
        <v>46142</v>
      </c>
      <c r="N154" s="152"/>
      <c r="O154" s="152" t="str">
        <f>IF(Tabela2[[#This Row],[1° Reprogamação
'[PrazoEntrega']]]="",TEXT(Tabela2[[#This Row],[Prazo
Entrega]],"mmm"),TEXT(Tabela2[[#This Row],[1° Reprogamação
'[PrazoEntrega']]],"mmm"))</f>
        <v>abr</v>
      </c>
      <c r="P154" s="37" t="s">
        <v>1711</v>
      </c>
      <c r="Q154" s="37" t="s">
        <v>1508</v>
      </c>
      <c r="T154"/>
    </row>
    <row r="155" spans="1:20" hidden="1" x14ac:dyDescent="0.25">
      <c r="A155" s="37" t="s">
        <v>1831</v>
      </c>
      <c r="B155" s="37">
        <v>0</v>
      </c>
      <c r="C155" s="37" t="s">
        <v>1862</v>
      </c>
      <c r="D155" s="37" t="s">
        <v>1862</v>
      </c>
      <c r="E155" s="37" t="s">
        <v>1110</v>
      </c>
      <c r="F155" s="37" t="s">
        <v>478</v>
      </c>
      <c r="G155" s="37" t="s">
        <v>11</v>
      </c>
      <c r="H155" s="37">
        <v>143096</v>
      </c>
      <c r="I155" s="37">
        <v>1</v>
      </c>
      <c r="J155" s="37" t="s">
        <v>1145</v>
      </c>
      <c r="K155" s="37" t="s">
        <v>1487</v>
      </c>
      <c r="L155" s="152">
        <v>46084</v>
      </c>
      <c r="M155" s="152">
        <v>46142</v>
      </c>
      <c r="N155" s="152"/>
      <c r="O155" s="152" t="str">
        <f>IF(Tabela2[[#This Row],[1° Reprogamação
'[PrazoEntrega']]]="",TEXT(Tabela2[[#This Row],[Prazo
Entrega]],"mmm"),TEXT(Tabela2[[#This Row],[1° Reprogamação
'[PrazoEntrega']]],"mmm"))</f>
        <v>abr</v>
      </c>
      <c r="P155" s="37" t="s">
        <v>1711</v>
      </c>
      <c r="Q155" s="37" t="s">
        <v>1508</v>
      </c>
      <c r="T155"/>
    </row>
    <row r="156" spans="1:20" hidden="1" x14ac:dyDescent="0.25">
      <c r="A156" s="37" t="s">
        <v>1832</v>
      </c>
      <c r="B156" s="37">
        <v>0</v>
      </c>
      <c r="C156" s="37" t="s">
        <v>1862</v>
      </c>
      <c r="D156" s="37" t="s">
        <v>1862</v>
      </c>
      <c r="E156" s="37" t="s">
        <v>1110</v>
      </c>
      <c r="F156" s="37" t="s">
        <v>354</v>
      </c>
      <c r="G156" s="37" t="s">
        <v>11</v>
      </c>
      <c r="H156" s="37">
        <v>143097</v>
      </c>
      <c r="I156" s="37">
        <v>1</v>
      </c>
      <c r="J156" s="37" t="s">
        <v>1145</v>
      </c>
      <c r="K156" s="37" t="s">
        <v>1487</v>
      </c>
      <c r="L156" s="152">
        <v>46084</v>
      </c>
      <c r="M156" s="152">
        <v>46142</v>
      </c>
      <c r="N156" s="152"/>
      <c r="O156" s="152" t="str">
        <f>IF(Tabela2[[#This Row],[1° Reprogamação
'[PrazoEntrega']]]="",TEXT(Tabela2[[#This Row],[Prazo
Entrega]],"mmm"),TEXT(Tabela2[[#This Row],[1° Reprogamação
'[PrazoEntrega']]],"mmm"))</f>
        <v>abr</v>
      </c>
      <c r="P156" s="37" t="s">
        <v>1711</v>
      </c>
      <c r="Q156" s="37" t="s">
        <v>1529</v>
      </c>
      <c r="T156"/>
    </row>
    <row r="157" spans="1:20" hidden="1" x14ac:dyDescent="0.25">
      <c r="A157" s="37" t="s">
        <v>1833</v>
      </c>
      <c r="B157" s="37">
        <v>0</v>
      </c>
      <c r="C157" s="37" t="s">
        <v>1862</v>
      </c>
      <c r="D157" s="37" t="s">
        <v>1862</v>
      </c>
      <c r="E157" s="37" t="s">
        <v>1110</v>
      </c>
      <c r="F157" s="37" t="s">
        <v>354</v>
      </c>
      <c r="G157" s="37" t="s">
        <v>11</v>
      </c>
      <c r="H157" s="37">
        <v>143097</v>
      </c>
      <c r="I157" s="37">
        <v>1</v>
      </c>
      <c r="J157" s="37" t="s">
        <v>1145</v>
      </c>
      <c r="K157" s="37" t="s">
        <v>1487</v>
      </c>
      <c r="L157" s="152">
        <v>46142</v>
      </c>
      <c r="M157" s="152">
        <v>46142</v>
      </c>
      <c r="N157" s="152"/>
      <c r="O157" s="152" t="str">
        <f>IF(Tabela2[[#This Row],[1° Reprogamação
'[PrazoEntrega']]]="",TEXT(Tabela2[[#This Row],[Prazo
Entrega]],"mmm"),TEXT(Tabela2[[#This Row],[1° Reprogamação
'[PrazoEntrega']]],"mmm"))</f>
        <v>abr</v>
      </c>
      <c r="P157" s="37" t="s">
        <v>1711</v>
      </c>
      <c r="Q157" s="37" t="s">
        <v>1529</v>
      </c>
      <c r="T157"/>
    </row>
    <row r="158" spans="1:20" hidden="1" x14ac:dyDescent="0.25">
      <c r="A158" s="37" t="s">
        <v>1834</v>
      </c>
      <c r="B158" s="37">
        <v>0</v>
      </c>
      <c r="C158" s="37" t="s">
        <v>1862</v>
      </c>
      <c r="D158" s="37" t="s">
        <v>1862</v>
      </c>
      <c r="E158" s="37" t="s">
        <v>1110</v>
      </c>
      <c r="F158" s="37" t="s">
        <v>479</v>
      </c>
      <c r="G158" s="37" t="s">
        <v>11</v>
      </c>
      <c r="H158" s="37">
        <v>143098</v>
      </c>
      <c r="I158" s="37">
        <v>1</v>
      </c>
      <c r="J158" s="37" t="s">
        <v>1145</v>
      </c>
      <c r="K158" s="37" t="s">
        <v>1487</v>
      </c>
      <c r="L158" s="152">
        <v>46142</v>
      </c>
      <c r="M158" s="152">
        <v>46142</v>
      </c>
      <c r="N158" s="152"/>
      <c r="O158" s="152" t="str">
        <f>IF(Tabela2[[#This Row],[1° Reprogamação
'[PrazoEntrega']]]="",TEXT(Tabela2[[#This Row],[Prazo
Entrega]],"mmm"),TEXT(Tabela2[[#This Row],[1° Reprogamação
'[PrazoEntrega']]],"mmm"))</f>
        <v>abr</v>
      </c>
      <c r="P158" s="37" t="s">
        <v>1711</v>
      </c>
      <c r="Q158" s="37" t="s">
        <v>1529</v>
      </c>
      <c r="T158"/>
    </row>
    <row r="159" spans="1:20" hidden="1" x14ac:dyDescent="0.25">
      <c r="A159" s="37" t="s">
        <v>1835</v>
      </c>
      <c r="B159" s="37">
        <v>0</v>
      </c>
      <c r="C159" s="37" t="s">
        <v>1862</v>
      </c>
      <c r="D159" s="37" t="s">
        <v>1862</v>
      </c>
      <c r="E159" s="37" t="s">
        <v>1110</v>
      </c>
      <c r="F159" s="37" t="s">
        <v>479</v>
      </c>
      <c r="G159" s="37" t="s">
        <v>11</v>
      </c>
      <c r="H159" s="37">
        <v>143098</v>
      </c>
      <c r="I159" s="37">
        <v>1</v>
      </c>
      <c r="J159" s="37" t="s">
        <v>1145</v>
      </c>
      <c r="K159" s="37" t="s">
        <v>1487</v>
      </c>
      <c r="L159" s="152">
        <v>46142</v>
      </c>
      <c r="M159" s="152">
        <v>46142</v>
      </c>
      <c r="N159" s="152"/>
      <c r="O159" s="152" t="str">
        <f>IF(Tabela2[[#This Row],[1° Reprogamação
'[PrazoEntrega']]]="",TEXT(Tabela2[[#This Row],[Prazo
Entrega]],"mmm"),TEXT(Tabela2[[#This Row],[1° Reprogamação
'[PrazoEntrega']]],"mmm"))</f>
        <v>abr</v>
      </c>
      <c r="P159" s="37" t="s">
        <v>1711</v>
      </c>
      <c r="Q159" s="37" t="s">
        <v>1529</v>
      </c>
      <c r="T159"/>
    </row>
    <row r="160" spans="1:20" hidden="1" x14ac:dyDescent="0.25">
      <c r="A160" s="37" t="s">
        <v>1031</v>
      </c>
      <c r="B160" s="37" t="s">
        <v>9</v>
      </c>
      <c r="C160" s="37" t="s">
        <v>1862</v>
      </c>
      <c r="D160" s="37" t="s">
        <v>1862</v>
      </c>
      <c r="E160" s="37" t="s">
        <v>1134</v>
      </c>
      <c r="F160" s="37" t="s">
        <v>780</v>
      </c>
      <c r="G160" s="37" t="s">
        <v>11</v>
      </c>
      <c r="H160" s="37">
        <v>1085002</v>
      </c>
      <c r="I160" s="37">
        <v>1</v>
      </c>
      <c r="J160" s="37" t="s">
        <v>1147</v>
      </c>
      <c r="K160" s="37" t="s">
        <v>1487</v>
      </c>
      <c r="L160" s="152">
        <v>46091</v>
      </c>
      <c r="M160" s="152">
        <v>46161</v>
      </c>
      <c r="N160" s="154">
        <v>46120</v>
      </c>
      <c r="O160" s="152" t="str">
        <f>IF(Tabela2[[#This Row],[1° Reprogamação
'[PrazoEntrega']]]="",TEXT(Tabela2[[#This Row],[Prazo
Entrega]],"mmm"),TEXT(Tabela2[[#This Row],[1° Reprogamação
'[PrazoEntrega']]],"mmm"))</f>
        <v>abr</v>
      </c>
      <c r="P160" s="37" t="s">
        <v>1711</v>
      </c>
      <c r="Q160" s="37" t="s">
        <v>1529</v>
      </c>
      <c r="T160"/>
    </row>
    <row r="161" spans="1:20" hidden="1" x14ac:dyDescent="0.25">
      <c r="A161" s="37" t="s">
        <v>1032</v>
      </c>
      <c r="B161" s="37" t="s">
        <v>9</v>
      </c>
      <c r="C161" s="37" t="s">
        <v>1862</v>
      </c>
      <c r="D161" s="37" t="s">
        <v>1862</v>
      </c>
      <c r="E161" s="37" t="s">
        <v>1134</v>
      </c>
      <c r="F161" s="37" t="s">
        <v>780</v>
      </c>
      <c r="G161" s="37" t="s">
        <v>11</v>
      </c>
      <c r="H161" s="37">
        <v>1085002</v>
      </c>
      <c r="I161" s="37">
        <v>1</v>
      </c>
      <c r="J161" s="37" t="s">
        <v>1147</v>
      </c>
      <c r="K161" s="37" t="s">
        <v>1487</v>
      </c>
      <c r="L161" s="152">
        <v>46091</v>
      </c>
      <c r="M161" s="152">
        <v>46161</v>
      </c>
      <c r="N161" s="154">
        <v>46120</v>
      </c>
      <c r="O161" s="152" t="str">
        <f>IF(Tabela2[[#This Row],[1° Reprogamação
'[PrazoEntrega']]]="",TEXT(Tabela2[[#This Row],[Prazo
Entrega]],"mmm"),TEXT(Tabela2[[#This Row],[1° Reprogamação
'[PrazoEntrega']]],"mmm"))</f>
        <v>abr</v>
      </c>
      <c r="P161" s="37" t="s">
        <v>1711</v>
      </c>
      <c r="Q161" s="37" t="s">
        <v>1529</v>
      </c>
      <c r="T161"/>
    </row>
    <row r="162" spans="1:20" hidden="1" x14ac:dyDescent="0.25">
      <c r="A162" s="37" t="str">
        <f>_xlfn.CONCAT(Tabela_srv_moreno_prd_dbwel_v_fund_acompanhamento[[#This Row],[id_ordem_servico]],"-",Tabela_srv_moreno_prd_dbwel_v_fund_acompanhamento[[#This Row],[item]])</f>
        <v>27233-3</v>
      </c>
      <c r="B162" s="37" t="s">
        <v>9</v>
      </c>
      <c r="C162" s="37"/>
      <c r="D162" s="37"/>
      <c r="E162" s="37" t="s">
        <v>1124</v>
      </c>
      <c r="F162" s="37" t="s">
        <v>753</v>
      </c>
      <c r="G162" s="37" t="s">
        <v>11</v>
      </c>
      <c r="H162" s="37">
        <v>6731</v>
      </c>
      <c r="I162" s="37">
        <v>1</v>
      </c>
      <c r="J162" s="37" t="s">
        <v>1144</v>
      </c>
      <c r="K162" s="37" t="s">
        <v>1487</v>
      </c>
      <c r="L162" s="152" t="s">
        <v>17</v>
      </c>
      <c r="M162" s="152">
        <v>46142</v>
      </c>
      <c r="N162" s="152">
        <v>46172</v>
      </c>
      <c r="O162" s="152" t="str">
        <f>IF(Tabela2[[#This Row],[1° Reprogamação
'[PrazoEntrega']]]="",TEXT(Tabela2[[#This Row],[Prazo
Entrega]],"mmm"),TEXT(Tabela2[[#This Row],[1° Reprogamação
'[PrazoEntrega']]],"mmm"))</f>
        <v>mai</v>
      </c>
      <c r="P162" s="37"/>
      <c r="Q162" s="37" t="s">
        <v>1529</v>
      </c>
      <c r="T162">
        <f>COUNTIF(P162:P812,"Finalizado")</f>
        <v>302</v>
      </c>
    </row>
    <row r="163" spans="1:20" hidden="1" x14ac:dyDescent="0.25">
      <c r="A163" s="37" t="s">
        <v>993</v>
      </c>
      <c r="B163" s="37">
        <v>0</v>
      </c>
      <c r="C163" s="37">
        <v>0</v>
      </c>
      <c r="D163" s="37">
        <v>0</v>
      </c>
      <c r="E163" s="37" t="s">
        <v>1112</v>
      </c>
      <c r="F163" s="153" t="s">
        <v>306</v>
      </c>
      <c r="G163" s="153" t="s">
        <v>11</v>
      </c>
      <c r="H163" s="37">
        <v>152651</v>
      </c>
      <c r="I163" s="37">
        <v>1</v>
      </c>
      <c r="J163" s="37" t="s">
        <v>1143</v>
      </c>
      <c r="K163" s="37" t="s">
        <v>1486</v>
      </c>
      <c r="L163" s="152">
        <v>46125</v>
      </c>
      <c r="M163" s="152">
        <v>46107</v>
      </c>
      <c r="N163" s="154">
        <f>Tabela2[[#This Row],[Prazo
Entrega]]+15</f>
        <v>46122</v>
      </c>
      <c r="O163" s="152" t="str">
        <f>IF(Tabela2[[#This Row],[1° Reprogamação
'[PrazoEntrega']]]="",TEXT(Tabela2[[#This Row],[Prazo
Entrega]],"mmm"),TEXT(Tabela2[[#This Row],[1° Reprogamação
'[PrazoEntrega']]],"mmm"))</f>
        <v>abr</v>
      </c>
      <c r="P163" s="152" t="s">
        <v>1711</v>
      </c>
      <c r="Q163" s="37" t="s">
        <v>1508</v>
      </c>
      <c r="T163"/>
    </row>
    <row r="164" spans="1:20" hidden="1" x14ac:dyDescent="0.25">
      <c r="A164" s="37" t="s">
        <v>993</v>
      </c>
      <c r="B164" s="37">
        <v>0</v>
      </c>
      <c r="C164" s="37">
        <v>0</v>
      </c>
      <c r="D164" s="37">
        <v>0</v>
      </c>
      <c r="E164" s="37" t="s">
        <v>1112</v>
      </c>
      <c r="F164" s="153" t="s">
        <v>306</v>
      </c>
      <c r="G164" s="153" t="s">
        <v>11</v>
      </c>
      <c r="H164" s="37">
        <v>152651</v>
      </c>
      <c r="I164" s="37">
        <v>1</v>
      </c>
      <c r="J164" s="37" t="s">
        <v>1143</v>
      </c>
      <c r="K164" s="37" t="s">
        <v>1486</v>
      </c>
      <c r="L164" s="152">
        <v>46125</v>
      </c>
      <c r="M164" s="152">
        <v>46107</v>
      </c>
      <c r="N164" s="154">
        <f>Tabela2[[#This Row],[Prazo
Entrega]]+15</f>
        <v>46122</v>
      </c>
      <c r="O164" s="152" t="str">
        <f>IF(Tabela2[[#This Row],[1° Reprogamação
'[PrazoEntrega']]]="",TEXT(Tabela2[[#This Row],[Prazo
Entrega]],"mmm"),TEXT(Tabela2[[#This Row],[1° Reprogamação
'[PrazoEntrega']]],"mmm"))</f>
        <v>abr</v>
      </c>
      <c r="P164" s="152" t="s">
        <v>1711</v>
      </c>
      <c r="Q164" s="37" t="s">
        <v>1508</v>
      </c>
      <c r="T164"/>
    </row>
    <row r="165" spans="1:20" hidden="1" x14ac:dyDescent="0.25">
      <c r="A165" s="37" t="s">
        <v>993</v>
      </c>
      <c r="B165" s="37">
        <v>0</v>
      </c>
      <c r="C165" s="37">
        <v>0</v>
      </c>
      <c r="D165" s="37">
        <v>0</v>
      </c>
      <c r="E165" s="37" t="s">
        <v>1112</v>
      </c>
      <c r="F165" s="153" t="s">
        <v>297</v>
      </c>
      <c r="G165" s="153" t="s">
        <v>11</v>
      </c>
      <c r="H165" s="37">
        <v>152649</v>
      </c>
      <c r="I165" s="37">
        <v>1</v>
      </c>
      <c r="J165" s="37" t="s">
        <v>1143</v>
      </c>
      <c r="K165" s="37" t="s">
        <v>1486</v>
      </c>
      <c r="L165" s="152">
        <v>46124</v>
      </c>
      <c r="M165" s="152">
        <v>46107</v>
      </c>
      <c r="N165" s="154">
        <f>Tabela2[[#This Row],[Prazo
Entrega]]+15</f>
        <v>46122</v>
      </c>
      <c r="O165" s="152" t="str">
        <f>IF(Tabela2[[#This Row],[1° Reprogamação
'[PrazoEntrega']]]="",TEXT(Tabela2[[#This Row],[Prazo
Entrega]],"mmm"),TEXT(Tabela2[[#This Row],[1° Reprogamação
'[PrazoEntrega']]],"mmm"))</f>
        <v>abr</v>
      </c>
      <c r="P165" s="152" t="s">
        <v>1711</v>
      </c>
      <c r="Q165" s="37" t="s">
        <v>1508</v>
      </c>
      <c r="T165"/>
    </row>
    <row r="166" spans="1:20" hidden="1" x14ac:dyDescent="0.25">
      <c r="A166" s="37" t="s">
        <v>993</v>
      </c>
      <c r="B166" s="37">
        <v>0</v>
      </c>
      <c r="C166" s="37">
        <v>0</v>
      </c>
      <c r="D166" s="37">
        <v>0</v>
      </c>
      <c r="E166" s="37" t="s">
        <v>1112</v>
      </c>
      <c r="F166" s="153" t="s">
        <v>306</v>
      </c>
      <c r="G166" s="153" t="s">
        <v>11</v>
      </c>
      <c r="H166" s="37">
        <v>152651</v>
      </c>
      <c r="I166" s="37">
        <v>1</v>
      </c>
      <c r="J166" s="37" t="s">
        <v>1143</v>
      </c>
      <c r="K166" s="37" t="s">
        <v>1486</v>
      </c>
      <c r="L166" s="152">
        <v>46125</v>
      </c>
      <c r="M166" s="152">
        <v>46107</v>
      </c>
      <c r="N166" s="154">
        <f>Tabela2[[#This Row],[Prazo
Entrega]]+15</f>
        <v>46122</v>
      </c>
      <c r="O166" s="152" t="str">
        <f>IF(Tabela2[[#This Row],[1° Reprogamação
'[PrazoEntrega']]]="",TEXT(Tabela2[[#This Row],[Prazo
Entrega]],"mmm"),TEXT(Tabela2[[#This Row],[1° Reprogamação
'[PrazoEntrega']]],"mmm"))</f>
        <v>abr</v>
      </c>
      <c r="P166" s="152" t="s">
        <v>1711</v>
      </c>
      <c r="Q166" s="37" t="s">
        <v>1508</v>
      </c>
      <c r="T166"/>
    </row>
    <row r="167" spans="1:20" hidden="1" x14ac:dyDescent="0.25">
      <c r="A167" s="37" t="s">
        <v>993</v>
      </c>
      <c r="B167" s="37">
        <v>0</v>
      </c>
      <c r="C167" s="37">
        <v>0</v>
      </c>
      <c r="D167" s="37">
        <v>0</v>
      </c>
      <c r="E167" s="37" t="s">
        <v>1112</v>
      </c>
      <c r="F167" s="153" t="s">
        <v>297</v>
      </c>
      <c r="G167" s="153" t="s">
        <v>11</v>
      </c>
      <c r="H167" s="37">
        <v>152649</v>
      </c>
      <c r="I167" s="37">
        <v>1</v>
      </c>
      <c r="J167" s="37" t="s">
        <v>1143</v>
      </c>
      <c r="K167" s="37" t="s">
        <v>1486</v>
      </c>
      <c r="L167" s="152">
        <v>46124</v>
      </c>
      <c r="M167" s="152">
        <v>46107</v>
      </c>
      <c r="N167" s="154">
        <f>Tabela2[[#This Row],[Prazo
Entrega]]+15</f>
        <v>46122</v>
      </c>
      <c r="O167" s="152" t="str">
        <f>IF(Tabela2[[#This Row],[1° Reprogamação
'[PrazoEntrega']]]="",TEXT(Tabela2[[#This Row],[Prazo
Entrega]],"mmm"),TEXT(Tabela2[[#This Row],[1° Reprogamação
'[PrazoEntrega']]],"mmm"))</f>
        <v>abr</v>
      </c>
      <c r="P167" s="152" t="s">
        <v>1711</v>
      </c>
      <c r="Q167" s="37" t="s">
        <v>1508</v>
      </c>
      <c r="T167"/>
    </row>
    <row r="168" spans="1:20" hidden="1" x14ac:dyDescent="0.25">
      <c r="A168" s="37" t="s">
        <v>993</v>
      </c>
      <c r="B168" s="37">
        <v>0</v>
      </c>
      <c r="C168" s="37">
        <v>0</v>
      </c>
      <c r="D168" s="37">
        <v>0</v>
      </c>
      <c r="E168" s="37" t="s">
        <v>1112</v>
      </c>
      <c r="F168" s="153" t="s">
        <v>306</v>
      </c>
      <c r="G168" s="153" t="s">
        <v>11</v>
      </c>
      <c r="H168" s="37">
        <v>152651</v>
      </c>
      <c r="I168" s="37">
        <v>1</v>
      </c>
      <c r="J168" s="37" t="s">
        <v>1143</v>
      </c>
      <c r="K168" s="37" t="s">
        <v>1486</v>
      </c>
      <c r="L168" s="152">
        <v>46125</v>
      </c>
      <c r="M168" s="152">
        <v>46107</v>
      </c>
      <c r="N168" s="154">
        <f>Tabela2[[#This Row],[Prazo
Entrega]]+15</f>
        <v>46122</v>
      </c>
      <c r="O168" s="152" t="str">
        <f>IF(Tabela2[[#This Row],[1° Reprogamação
'[PrazoEntrega']]]="",TEXT(Tabela2[[#This Row],[Prazo
Entrega]],"mmm"),TEXT(Tabela2[[#This Row],[1° Reprogamação
'[PrazoEntrega']]],"mmm"))</f>
        <v>abr</v>
      </c>
      <c r="P168" s="152" t="s">
        <v>1711</v>
      </c>
      <c r="Q168" s="37" t="s">
        <v>1508</v>
      </c>
      <c r="T168"/>
    </row>
    <row r="169" spans="1:20" hidden="1" x14ac:dyDescent="0.25">
      <c r="A169" s="37" t="s">
        <v>993</v>
      </c>
      <c r="B169" s="37">
        <v>0</v>
      </c>
      <c r="C169" s="37">
        <v>0</v>
      </c>
      <c r="D169" s="37">
        <v>0</v>
      </c>
      <c r="E169" s="37" t="s">
        <v>1112</v>
      </c>
      <c r="F169" s="153" t="s">
        <v>306</v>
      </c>
      <c r="G169" s="153" t="s">
        <v>11</v>
      </c>
      <c r="H169" s="37">
        <v>152653</v>
      </c>
      <c r="I169" s="37">
        <v>1</v>
      </c>
      <c r="J169" s="37" t="s">
        <v>1143</v>
      </c>
      <c r="K169" s="37" t="s">
        <v>1486</v>
      </c>
      <c r="L169" s="152">
        <v>46128</v>
      </c>
      <c r="M169" s="152">
        <v>46107</v>
      </c>
      <c r="N169" s="154">
        <f>Tabela2[[#This Row],[Prazo
Entrega]]+15</f>
        <v>46122</v>
      </c>
      <c r="O169" s="152" t="str">
        <f>IF(Tabela2[[#This Row],[1° Reprogamação
'[PrazoEntrega']]]="",TEXT(Tabela2[[#This Row],[Prazo
Entrega]],"mmm"),TEXT(Tabela2[[#This Row],[1° Reprogamação
'[PrazoEntrega']]],"mmm"))</f>
        <v>abr</v>
      </c>
      <c r="P169" s="152" t="s">
        <v>1711</v>
      </c>
      <c r="Q169" s="37" t="s">
        <v>1508</v>
      </c>
      <c r="T169"/>
    </row>
    <row r="170" spans="1:20" hidden="1" x14ac:dyDescent="0.25">
      <c r="A170" s="37" t="s">
        <v>993</v>
      </c>
      <c r="B170" s="37">
        <v>0</v>
      </c>
      <c r="C170" s="37">
        <v>0</v>
      </c>
      <c r="D170" s="37">
        <v>0</v>
      </c>
      <c r="E170" s="37" t="s">
        <v>1112</v>
      </c>
      <c r="F170" s="153" t="s">
        <v>306</v>
      </c>
      <c r="G170" s="153" t="s">
        <v>11</v>
      </c>
      <c r="H170" s="37">
        <v>152653</v>
      </c>
      <c r="I170" s="37">
        <v>1</v>
      </c>
      <c r="J170" s="37" t="s">
        <v>1143</v>
      </c>
      <c r="K170" s="37" t="s">
        <v>1486</v>
      </c>
      <c r="L170" s="152">
        <v>46128</v>
      </c>
      <c r="M170" s="152">
        <v>46107</v>
      </c>
      <c r="N170" s="154">
        <f>Tabela2[[#This Row],[Prazo
Entrega]]+15</f>
        <v>46122</v>
      </c>
      <c r="O170" s="152" t="str">
        <f>IF(Tabela2[[#This Row],[1° Reprogamação
'[PrazoEntrega']]]="",TEXT(Tabela2[[#This Row],[Prazo
Entrega]],"mmm"),TEXT(Tabela2[[#This Row],[1° Reprogamação
'[PrazoEntrega']]],"mmm"))</f>
        <v>abr</v>
      </c>
      <c r="P170" s="152" t="s">
        <v>1711</v>
      </c>
      <c r="Q170" s="37" t="s">
        <v>1508</v>
      </c>
      <c r="T170"/>
    </row>
    <row r="171" spans="1:20" hidden="1" x14ac:dyDescent="0.25">
      <c r="A171" s="37" t="s">
        <v>1014</v>
      </c>
      <c r="B171" s="37" t="s">
        <v>9</v>
      </c>
      <c r="C171" s="37">
        <v>2144</v>
      </c>
      <c r="D171" s="37">
        <v>1</v>
      </c>
      <c r="E171" s="37" t="s">
        <v>1112</v>
      </c>
      <c r="F171" s="153" t="s">
        <v>807</v>
      </c>
      <c r="G171" s="153" t="s">
        <v>11</v>
      </c>
      <c r="H171" s="37">
        <v>152655</v>
      </c>
      <c r="I171" s="37">
        <v>1</v>
      </c>
      <c r="J171" s="37" t="s">
        <v>1150</v>
      </c>
      <c r="K171" s="37" t="s">
        <v>1486</v>
      </c>
      <c r="L171" s="152">
        <v>46123</v>
      </c>
      <c r="M171" s="152">
        <v>46142</v>
      </c>
      <c r="N171" s="152"/>
      <c r="O171" s="152" t="str">
        <f>IF(Tabela2[[#This Row],[1° Reprogamação
'[PrazoEntrega']]]="",TEXT(Tabela2[[#This Row],[Prazo
Entrega]],"mmm"),TEXT(Tabela2[[#This Row],[1° Reprogamação
'[PrazoEntrega']]],"mmm"))</f>
        <v>abr</v>
      </c>
      <c r="P171" s="152" t="s">
        <v>1711</v>
      </c>
      <c r="Q171" s="37" t="s">
        <v>1508</v>
      </c>
      <c r="T171"/>
    </row>
    <row r="172" spans="1:20" hidden="1" x14ac:dyDescent="0.25">
      <c r="A172" s="37" t="s">
        <v>1015</v>
      </c>
      <c r="B172" s="37" t="s">
        <v>9</v>
      </c>
      <c r="C172" s="37">
        <v>2144</v>
      </c>
      <c r="D172" s="37">
        <v>2</v>
      </c>
      <c r="E172" s="37" t="s">
        <v>1112</v>
      </c>
      <c r="F172" s="153" t="s">
        <v>807</v>
      </c>
      <c r="G172" s="153" t="s">
        <v>11</v>
      </c>
      <c r="H172" s="37">
        <v>152655</v>
      </c>
      <c r="I172" s="37">
        <v>1</v>
      </c>
      <c r="J172" s="37" t="s">
        <v>1150</v>
      </c>
      <c r="K172" s="37" t="s">
        <v>1486</v>
      </c>
      <c r="L172" s="152">
        <v>46123</v>
      </c>
      <c r="M172" s="152">
        <v>46142</v>
      </c>
      <c r="N172" s="152"/>
      <c r="O172" s="152" t="str">
        <f>IF(Tabela2[[#This Row],[1° Reprogamação
'[PrazoEntrega']]]="",TEXT(Tabela2[[#This Row],[Prazo
Entrega]],"mmm"),TEXT(Tabela2[[#This Row],[1° Reprogamação
'[PrazoEntrega']]],"mmm"))</f>
        <v>abr</v>
      </c>
      <c r="P172" s="152" t="s">
        <v>1711</v>
      </c>
      <c r="Q172" s="37" t="s">
        <v>1508</v>
      </c>
      <c r="T172"/>
    </row>
    <row r="173" spans="1:20" hidden="1" x14ac:dyDescent="0.25">
      <c r="A173" s="37" t="s">
        <v>1016</v>
      </c>
      <c r="B173" s="37" t="s">
        <v>9</v>
      </c>
      <c r="C173" s="37">
        <v>2121</v>
      </c>
      <c r="D173" s="37">
        <v>2</v>
      </c>
      <c r="E173" s="37" t="s">
        <v>1112</v>
      </c>
      <c r="F173" s="153" t="s">
        <v>807</v>
      </c>
      <c r="G173" s="153" t="s">
        <v>11</v>
      </c>
      <c r="H173" s="37">
        <v>152655</v>
      </c>
      <c r="I173" s="37">
        <v>1</v>
      </c>
      <c r="J173" s="37" t="s">
        <v>1150</v>
      </c>
      <c r="K173" s="37" t="s">
        <v>1486</v>
      </c>
      <c r="L173" s="152">
        <v>46102</v>
      </c>
      <c r="M173" s="152">
        <v>46143</v>
      </c>
      <c r="N173" s="154">
        <v>46142</v>
      </c>
      <c r="O173" s="152" t="str">
        <f>IF(Tabela2[[#This Row],[1° Reprogamação
'[PrazoEntrega']]]="",TEXT(Tabela2[[#This Row],[Prazo
Entrega]],"mmm"),TEXT(Tabela2[[#This Row],[1° Reprogamação
'[PrazoEntrega']]],"mmm"))</f>
        <v>abr</v>
      </c>
      <c r="P173" s="152" t="s">
        <v>1711</v>
      </c>
      <c r="Q173" s="37" t="s">
        <v>1508</v>
      </c>
      <c r="T173"/>
    </row>
    <row r="174" spans="1:20" hidden="1" x14ac:dyDescent="0.25">
      <c r="A174" s="37" t="s">
        <v>1017</v>
      </c>
      <c r="B174" s="37" t="s">
        <v>9</v>
      </c>
      <c r="C174" s="37">
        <v>2121</v>
      </c>
      <c r="D174" s="37">
        <v>3</v>
      </c>
      <c r="E174" s="37" t="s">
        <v>1112</v>
      </c>
      <c r="F174" s="153" t="s">
        <v>807</v>
      </c>
      <c r="G174" s="153" t="s">
        <v>11</v>
      </c>
      <c r="H174" s="37">
        <v>152655</v>
      </c>
      <c r="I174" s="37">
        <v>1</v>
      </c>
      <c r="J174" s="37" t="s">
        <v>1150</v>
      </c>
      <c r="K174" s="37" t="s">
        <v>1486</v>
      </c>
      <c r="L174" s="152">
        <v>46102</v>
      </c>
      <c r="M174" s="152">
        <v>46143</v>
      </c>
      <c r="N174" s="154">
        <v>46142</v>
      </c>
      <c r="O174" s="152" t="str">
        <f>IF(Tabela2[[#This Row],[1° Reprogamação
'[PrazoEntrega']]]="",TEXT(Tabela2[[#This Row],[Prazo
Entrega]],"mmm"),TEXT(Tabela2[[#This Row],[1° Reprogamação
'[PrazoEntrega']]],"mmm"))</f>
        <v>abr</v>
      </c>
      <c r="P174" s="152" t="s">
        <v>1711</v>
      </c>
      <c r="Q174" s="37" t="s">
        <v>1508</v>
      </c>
      <c r="T174"/>
    </row>
    <row r="175" spans="1:20" hidden="1" x14ac:dyDescent="0.25">
      <c r="A175" s="37" t="s">
        <v>1018</v>
      </c>
      <c r="B175" s="37" t="s">
        <v>9</v>
      </c>
      <c r="C175" s="37">
        <v>2121</v>
      </c>
      <c r="D175" s="37">
        <v>4</v>
      </c>
      <c r="E175" s="37" t="s">
        <v>1112</v>
      </c>
      <c r="F175" s="153" t="s">
        <v>807</v>
      </c>
      <c r="G175" s="153" t="s">
        <v>11</v>
      </c>
      <c r="H175" s="37">
        <v>152655</v>
      </c>
      <c r="I175" s="37">
        <v>1</v>
      </c>
      <c r="J175" s="37" t="s">
        <v>1150</v>
      </c>
      <c r="K175" s="37" t="s">
        <v>1486</v>
      </c>
      <c r="L175" s="152">
        <v>46102</v>
      </c>
      <c r="M175" s="152">
        <v>46143</v>
      </c>
      <c r="N175" s="154">
        <v>46142</v>
      </c>
      <c r="O175" s="152" t="str">
        <f>IF(Tabela2[[#This Row],[1° Reprogamação
'[PrazoEntrega']]]="",TEXT(Tabela2[[#This Row],[Prazo
Entrega]],"mmm"),TEXT(Tabela2[[#This Row],[1° Reprogamação
'[PrazoEntrega']]],"mmm"))</f>
        <v>abr</v>
      </c>
      <c r="P175" s="152" t="s">
        <v>1711</v>
      </c>
      <c r="Q175" s="37" t="s">
        <v>1508</v>
      </c>
      <c r="T175"/>
    </row>
    <row r="176" spans="1:20" hidden="1" x14ac:dyDescent="0.25">
      <c r="A176" s="37" t="s">
        <v>984</v>
      </c>
      <c r="B176" s="37" t="s">
        <v>9</v>
      </c>
      <c r="C176" s="37">
        <v>2084</v>
      </c>
      <c r="D176" s="37">
        <v>2</v>
      </c>
      <c r="E176" s="37" t="s">
        <v>1109</v>
      </c>
      <c r="F176" s="153" t="s">
        <v>1866</v>
      </c>
      <c r="G176" s="153" t="s">
        <v>11</v>
      </c>
      <c r="H176" s="37">
        <v>299377</v>
      </c>
      <c r="I176" s="37">
        <v>1</v>
      </c>
      <c r="J176" s="37" t="s">
        <v>1151</v>
      </c>
      <c r="K176" s="37" t="s">
        <v>1486</v>
      </c>
      <c r="L176" s="152">
        <v>46097</v>
      </c>
      <c r="M176" s="152">
        <v>46113</v>
      </c>
      <c r="N176" s="154">
        <f>Tabela2[[#This Row],[Prazo
Entrega]]+17</f>
        <v>46130</v>
      </c>
      <c r="O176" s="152" t="str">
        <f>IF(Tabela2[[#This Row],[1° Reprogamação
'[PrazoEntrega']]]="",TEXT(Tabela2[[#This Row],[Prazo
Entrega]],"mmm"),TEXT(Tabela2[[#This Row],[1° Reprogamação
'[PrazoEntrega']]],"mmm"))</f>
        <v>abr</v>
      </c>
      <c r="P176" s="152" t="s">
        <v>1711</v>
      </c>
      <c r="Q176" s="37" t="s">
        <v>1508</v>
      </c>
      <c r="T176"/>
    </row>
    <row r="177" spans="1:20" s="102" customFormat="1" ht="21" hidden="1" customHeight="1" x14ac:dyDescent="0.25">
      <c r="A177" s="37" t="s">
        <v>982</v>
      </c>
      <c r="B177" s="37" t="s">
        <v>9</v>
      </c>
      <c r="C177" s="37">
        <v>2072</v>
      </c>
      <c r="D177" s="37">
        <v>1</v>
      </c>
      <c r="E177" s="37" t="s">
        <v>1127</v>
      </c>
      <c r="F177" s="153" t="s">
        <v>728</v>
      </c>
      <c r="G177" s="153" t="s">
        <v>11</v>
      </c>
      <c r="H177" s="37">
        <v>1567006</v>
      </c>
      <c r="I177" s="37">
        <v>1</v>
      </c>
      <c r="J177" s="37" t="s">
        <v>1151</v>
      </c>
      <c r="K177" s="37" t="s">
        <v>1486</v>
      </c>
      <c r="L177" s="152">
        <v>46098</v>
      </c>
      <c r="M177" s="152">
        <v>46111</v>
      </c>
      <c r="N177" s="154">
        <f>Tabela2[[#This Row],[Prazo
Entrega]]+15</f>
        <v>46126</v>
      </c>
      <c r="O177" s="152" t="str">
        <f>IF(Tabela2[[#This Row],[1° Reprogamação
'[PrazoEntrega']]]="",TEXT(Tabela2[[#This Row],[Prazo
Entrega]],"mmm"),TEXT(Tabela2[[#This Row],[1° Reprogamação
'[PrazoEntrega']]],"mmm"))</f>
        <v>abr</v>
      </c>
      <c r="P177" s="152" t="s">
        <v>1711</v>
      </c>
      <c r="Q177" s="37" t="s">
        <v>1508</v>
      </c>
    </row>
    <row r="178" spans="1:20" hidden="1" x14ac:dyDescent="0.25">
      <c r="A178" s="37" t="s">
        <v>971</v>
      </c>
      <c r="B178" s="37" t="s">
        <v>9</v>
      </c>
      <c r="C178" s="37">
        <v>2112</v>
      </c>
      <c r="D178" s="37">
        <v>1</v>
      </c>
      <c r="E178" s="37" t="s">
        <v>1126</v>
      </c>
      <c r="F178" s="153" t="s">
        <v>793</v>
      </c>
      <c r="G178" s="153" t="s">
        <v>11</v>
      </c>
      <c r="H178" s="37">
        <v>1534002</v>
      </c>
      <c r="I178" s="37">
        <v>1</v>
      </c>
      <c r="J178" s="37" t="s">
        <v>1151</v>
      </c>
      <c r="K178" s="37" t="s">
        <v>1486</v>
      </c>
      <c r="L178" s="152">
        <v>46094</v>
      </c>
      <c r="M178" s="152">
        <v>46106</v>
      </c>
      <c r="N178" s="154">
        <f>Tabela2[[#This Row],[Prazo
Entrega]]+15</f>
        <v>46121</v>
      </c>
      <c r="O178" s="152" t="str">
        <f>IF(Tabela2[[#This Row],[1° Reprogamação
'[PrazoEntrega']]]="",TEXT(Tabela2[[#This Row],[Prazo
Entrega]],"mmm"),TEXT(Tabela2[[#This Row],[1° Reprogamação
'[PrazoEntrega']]],"mmm"))</f>
        <v>abr</v>
      </c>
      <c r="P178" s="152" t="s">
        <v>1711</v>
      </c>
      <c r="Q178" s="37" t="s">
        <v>1508</v>
      </c>
      <c r="T178"/>
    </row>
    <row r="179" spans="1:20" hidden="1" x14ac:dyDescent="0.25">
      <c r="A179" s="37" t="s">
        <v>1421</v>
      </c>
      <c r="B179" s="37" t="s">
        <v>9</v>
      </c>
      <c r="C179" s="37">
        <v>2074</v>
      </c>
      <c r="D179" s="37">
        <v>15</v>
      </c>
      <c r="E179" s="37" t="s">
        <v>1120</v>
      </c>
      <c r="F179" s="153" t="s">
        <v>272</v>
      </c>
      <c r="G179" s="153" t="s">
        <v>11</v>
      </c>
      <c r="H179" s="37">
        <v>392289</v>
      </c>
      <c r="I179" s="37">
        <v>1</v>
      </c>
      <c r="J179" s="37" t="s">
        <v>1151</v>
      </c>
      <c r="K179" s="37" t="s">
        <v>1486</v>
      </c>
      <c r="L179" s="152">
        <v>46091</v>
      </c>
      <c r="M179" s="152">
        <v>46098</v>
      </c>
      <c r="N179" s="154">
        <f>Tabela2[[#This Row],[Prazo
Entrega]]+15</f>
        <v>46113</v>
      </c>
      <c r="O179" s="152" t="str">
        <f>IF(Tabela2[[#This Row],[1° Reprogamação
'[PrazoEntrega']]]="",TEXT(Tabela2[[#This Row],[Prazo
Entrega]],"mmm"),TEXT(Tabela2[[#This Row],[1° Reprogamação
'[PrazoEntrega']]],"mmm"))</f>
        <v>abr</v>
      </c>
      <c r="P179" s="152" t="s">
        <v>1711</v>
      </c>
      <c r="Q179" s="37" t="s">
        <v>1508</v>
      </c>
      <c r="T179"/>
    </row>
    <row r="180" spans="1:20" hidden="1" x14ac:dyDescent="0.25">
      <c r="A180" s="37" t="s">
        <v>930</v>
      </c>
      <c r="B180" s="37" t="s">
        <v>9</v>
      </c>
      <c r="C180" s="37">
        <v>2074</v>
      </c>
      <c r="D180" s="37">
        <v>16</v>
      </c>
      <c r="E180" s="37" t="s">
        <v>1120</v>
      </c>
      <c r="F180" s="153" t="s">
        <v>272</v>
      </c>
      <c r="G180" s="153" t="s">
        <v>11</v>
      </c>
      <c r="H180" s="37">
        <v>392289</v>
      </c>
      <c r="I180" s="37">
        <v>1</v>
      </c>
      <c r="J180" s="37" t="s">
        <v>1151</v>
      </c>
      <c r="K180" s="37" t="s">
        <v>1486</v>
      </c>
      <c r="L180" s="152">
        <v>46091</v>
      </c>
      <c r="M180" s="152">
        <v>46098</v>
      </c>
      <c r="N180" s="154">
        <f>Tabela2[[#This Row],[Prazo
Entrega]]+15</f>
        <v>46113</v>
      </c>
      <c r="O180" s="152" t="str">
        <f>IF(Tabela2[[#This Row],[1° Reprogamação
'[PrazoEntrega']]]="",TEXT(Tabela2[[#This Row],[Prazo
Entrega]],"mmm"),TEXT(Tabela2[[#This Row],[1° Reprogamação
'[PrazoEntrega']]],"mmm"))</f>
        <v>abr</v>
      </c>
      <c r="P180" s="152" t="s">
        <v>1711</v>
      </c>
      <c r="Q180" s="37" t="s">
        <v>1508</v>
      </c>
      <c r="T180"/>
    </row>
    <row r="181" spans="1:20" hidden="1" x14ac:dyDescent="0.25">
      <c r="A181" s="37" t="s">
        <v>931</v>
      </c>
      <c r="B181" s="37" t="s">
        <v>9</v>
      </c>
      <c r="C181" s="37">
        <v>2074</v>
      </c>
      <c r="D181" s="37">
        <v>17</v>
      </c>
      <c r="E181" s="37" t="s">
        <v>1120</v>
      </c>
      <c r="F181" s="37" t="s">
        <v>272</v>
      </c>
      <c r="G181" s="153" t="s">
        <v>11</v>
      </c>
      <c r="H181" s="37">
        <v>392290</v>
      </c>
      <c r="I181" s="37">
        <v>1</v>
      </c>
      <c r="J181" s="37" t="s">
        <v>1151</v>
      </c>
      <c r="K181" s="37" t="s">
        <v>1486</v>
      </c>
      <c r="L181" s="152">
        <v>46091</v>
      </c>
      <c r="M181" s="152">
        <v>46098</v>
      </c>
      <c r="N181" s="154">
        <f>Tabela2[[#This Row],[Prazo
Entrega]]+15</f>
        <v>46113</v>
      </c>
      <c r="O181" s="152" t="str">
        <f>IF(Tabela2[[#This Row],[1° Reprogamação
'[PrazoEntrega']]]="",TEXT(Tabela2[[#This Row],[Prazo
Entrega]],"mmm"),TEXT(Tabela2[[#This Row],[1° Reprogamação
'[PrazoEntrega']]],"mmm"))</f>
        <v>abr</v>
      </c>
      <c r="P181" s="152" t="s">
        <v>1711</v>
      </c>
      <c r="Q181" s="37" t="s">
        <v>1508</v>
      </c>
      <c r="T181"/>
    </row>
    <row r="182" spans="1:20" hidden="1" x14ac:dyDescent="0.25">
      <c r="A182" s="37" t="s">
        <v>932</v>
      </c>
      <c r="B182" s="37" t="s">
        <v>9</v>
      </c>
      <c r="C182" s="37">
        <v>2074</v>
      </c>
      <c r="D182" s="37">
        <v>18</v>
      </c>
      <c r="E182" s="37" t="s">
        <v>1120</v>
      </c>
      <c r="F182" s="37" t="s">
        <v>272</v>
      </c>
      <c r="G182" s="153" t="s">
        <v>11</v>
      </c>
      <c r="H182" s="37">
        <v>392290</v>
      </c>
      <c r="I182" s="37">
        <v>1</v>
      </c>
      <c r="J182" s="37" t="s">
        <v>1151</v>
      </c>
      <c r="K182" s="37" t="s">
        <v>1486</v>
      </c>
      <c r="L182" s="152">
        <v>46091</v>
      </c>
      <c r="M182" s="152">
        <v>46098</v>
      </c>
      <c r="N182" s="154">
        <f>Tabela2[[#This Row],[Prazo
Entrega]]+15</f>
        <v>46113</v>
      </c>
      <c r="O182" s="152" t="str">
        <f>IF(Tabela2[[#This Row],[1° Reprogamação
'[PrazoEntrega']]]="",TEXT(Tabela2[[#This Row],[Prazo
Entrega]],"mmm"),TEXT(Tabela2[[#This Row],[1° Reprogamação
'[PrazoEntrega']]],"mmm"))</f>
        <v>abr</v>
      </c>
      <c r="P182" s="152" t="s">
        <v>1711</v>
      </c>
      <c r="Q182" s="37" t="s">
        <v>1508</v>
      </c>
      <c r="T182"/>
    </row>
    <row r="183" spans="1:20" hidden="1" x14ac:dyDescent="0.25">
      <c r="A183" s="37" t="s">
        <v>933</v>
      </c>
      <c r="B183" s="37" t="s">
        <v>9</v>
      </c>
      <c r="C183" s="37">
        <v>2074</v>
      </c>
      <c r="D183" s="37">
        <v>19</v>
      </c>
      <c r="E183" s="37" t="s">
        <v>1120</v>
      </c>
      <c r="F183" s="37" t="s">
        <v>272</v>
      </c>
      <c r="G183" s="153" t="s">
        <v>11</v>
      </c>
      <c r="H183" s="37">
        <v>392290</v>
      </c>
      <c r="I183" s="37">
        <v>1</v>
      </c>
      <c r="J183" s="37" t="s">
        <v>1151</v>
      </c>
      <c r="K183" s="37" t="s">
        <v>1486</v>
      </c>
      <c r="L183" s="152">
        <v>46091</v>
      </c>
      <c r="M183" s="152">
        <v>46098</v>
      </c>
      <c r="N183" s="154">
        <f>Tabela2[[#This Row],[Prazo
Entrega]]+15</f>
        <v>46113</v>
      </c>
      <c r="O183" s="152" t="str">
        <f>IF(Tabela2[[#This Row],[1° Reprogamação
'[PrazoEntrega']]]="",TEXT(Tabela2[[#This Row],[Prazo
Entrega]],"mmm"),TEXT(Tabela2[[#This Row],[1° Reprogamação
'[PrazoEntrega']]],"mmm"))</f>
        <v>abr</v>
      </c>
      <c r="P183" s="152" t="s">
        <v>1711</v>
      </c>
      <c r="Q183" s="37" t="s">
        <v>1508</v>
      </c>
      <c r="T183"/>
    </row>
    <row r="184" spans="1:20" hidden="1" x14ac:dyDescent="0.25">
      <c r="A184" s="37" t="s">
        <v>934</v>
      </c>
      <c r="B184" s="37" t="s">
        <v>9</v>
      </c>
      <c r="C184" s="37">
        <v>2074</v>
      </c>
      <c r="D184" s="37">
        <v>20</v>
      </c>
      <c r="E184" s="37" t="s">
        <v>1120</v>
      </c>
      <c r="F184" s="37" t="s">
        <v>272</v>
      </c>
      <c r="G184" s="153" t="s">
        <v>11</v>
      </c>
      <c r="H184" s="37">
        <v>392290</v>
      </c>
      <c r="I184" s="37">
        <v>1</v>
      </c>
      <c r="J184" s="37" t="s">
        <v>1151</v>
      </c>
      <c r="K184" s="37" t="s">
        <v>1486</v>
      </c>
      <c r="L184" s="152">
        <v>46091</v>
      </c>
      <c r="M184" s="152">
        <v>46098</v>
      </c>
      <c r="N184" s="154">
        <f>Tabela2[[#This Row],[Prazo
Entrega]]+15</f>
        <v>46113</v>
      </c>
      <c r="O184" s="152" t="str">
        <f>IF(Tabela2[[#This Row],[1° Reprogamação
'[PrazoEntrega']]]="",TEXT(Tabela2[[#This Row],[Prazo
Entrega]],"mmm"),TEXT(Tabela2[[#This Row],[1° Reprogamação
'[PrazoEntrega']]],"mmm"))</f>
        <v>abr</v>
      </c>
      <c r="P184" s="152" t="s">
        <v>1711</v>
      </c>
      <c r="Q184" s="37" t="s">
        <v>1508</v>
      </c>
      <c r="T184"/>
    </row>
    <row r="185" spans="1:20" hidden="1" x14ac:dyDescent="0.25">
      <c r="A185" s="37" t="s">
        <v>985</v>
      </c>
      <c r="B185" s="37" t="s">
        <v>9</v>
      </c>
      <c r="C185" s="37">
        <v>2018</v>
      </c>
      <c r="D185" s="37">
        <v>1</v>
      </c>
      <c r="E185" s="37" t="s">
        <v>1128</v>
      </c>
      <c r="F185" s="37" t="s">
        <v>657</v>
      </c>
      <c r="G185" s="153" t="s">
        <v>11</v>
      </c>
      <c r="H185" s="37">
        <v>902159</v>
      </c>
      <c r="I185" s="37">
        <v>1</v>
      </c>
      <c r="J185" s="37" t="s">
        <v>1151</v>
      </c>
      <c r="K185" s="37" t="s">
        <v>1486</v>
      </c>
      <c r="L185" s="152">
        <v>46094</v>
      </c>
      <c r="M185" s="152">
        <v>46118</v>
      </c>
      <c r="N185" s="152"/>
      <c r="O185" s="152" t="str">
        <f>IF(Tabela2[[#This Row],[1° Reprogamação
'[PrazoEntrega']]]="",TEXT(Tabela2[[#This Row],[Prazo
Entrega]],"mmm"),TEXT(Tabela2[[#This Row],[1° Reprogamação
'[PrazoEntrega']]],"mmm"))</f>
        <v>abr</v>
      </c>
      <c r="P185" s="152" t="s">
        <v>1711</v>
      </c>
      <c r="Q185" s="37" t="s">
        <v>1508</v>
      </c>
      <c r="T185"/>
    </row>
    <row r="186" spans="1:20" hidden="1" x14ac:dyDescent="0.25">
      <c r="A186" s="37" t="s">
        <v>986</v>
      </c>
      <c r="B186" s="37" t="s">
        <v>9</v>
      </c>
      <c r="C186" s="37">
        <v>2018</v>
      </c>
      <c r="D186" s="37">
        <v>2</v>
      </c>
      <c r="E186" s="37" t="s">
        <v>1128</v>
      </c>
      <c r="F186" s="37" t="s">
        <v>657</v>
      </c>
      <c r="G186" s="153" t="s">
        <v>11</v>
      </c>
      <c r="H186" s="37">
        <v>902159</v>
      </c>
      <c r="I186" s="37">
        <v>1</v>
      </c>
      <c r="J186" s="37" t="s">
        <v>1151</v>
      </c>
      <c r="K186" s="37" t="s">
        <v>1486</v>
      </c>
      <c r="L186" s="152">
        <v>46094</v>
      </c>
      <c r="M186" s="152">
        <v>46118</v>
      </c>
      <c r="N186" s="152"/>
      <c r="O186" s="152" t="str">
        <f>IF(Tabela2[[#This Row],[1° Reprogamação
'[PrazoEntrega']]]="",TEXT(Tabela2[[#This Row],[Prazo
Entrega]],"mmm"),TEXT(Tabela2[[#This Row],[1° Reprogamação
'[PrazoEntrega']]],"mmm"))</f>
        <v>abr</v>
      </c>
      <c r="P186" s="152" t="s">
        <v>1711</v>
      </c>
      <c r="Q186" s="37" t="s">
        <v>1508</v>
      </c>
      <c r="T186"/>
    </row>
    <row r="187" spans="1:20" hidden="1" x14ac:dyDescent="0.25">
      <c r="A187" s="37" t="s">
        <v>987</v>
      </c>
      <c r="B187" s="37" t="s">
        <v>9</v>
      </c>
      <c r="C187" s="37">
        <v>2089</v>
      </c>
      <c r="D187" s="37">
        <v>1</v>
      </c>
      <c r="E187" s="37" t="s">
        <v>1129</v>
      </c>
      <c r="F187" s="37" t="s">
        <v>765</v>
      </c>
      <c r="G187" s="153" t="s">
        <v>11</v>
      </c>
      <c r="H187" s="37">
        <v>902160</v>
      </c>
      <c r="I187" s="37">
        <v>1</v>
      </c>
      <c r="J187" s="37" t="s">
        <v>1151</v>
      </c>
      <c r="K187" s="37" t="s">
        <v>1486</v>
      </c>
      <c r="L187" s="152">
        <v>46080</v>
      </c>
      <c r="M187" s="152">
        <v>46118</v>
      </c>
      <c r="N187" s="152"/>
      <c r="O187" s="152" t="str">
        <f>IF(Tabela2[[#This Row],[1° Reprogamação
'[PrazoEntrega']]]="",TEXT(Tabela2[[#This Row],[Prazo
Entrega]],"mmm"),TEXT(Tabela2[[#This Row],[1° Reprogamação
'[PrazoEntrega']]],"mmm"))</f>
        <v>abr</v>
      </c>
      <c r="P187" s="152" t="s">
        <v>1711</v>
      </c>
      <c r="Q187" s="37" t="s">
        <v>1508</v>
      </c>
      <c r="T187"/>
    </row>
    <row r="188" spans="1:20" hidden="1" x14ac:dyDescent="0.25">
      <c r="A188" s="37" t="s">
        <v>988</v>
      </c>
      <c r="B188" s="37" t="s">
        <v>9</v>
      </c>
      <c r="C188" s="37">
        <v>2089</v>
      </c>
      <c r="D188" s="37">
        <v>2</v>
      </c>
      <c r="E188" s="37" t="s">
        <v>1129</v>
      </c>
      <c r="F188" s="37" t="s">
        <v>765</v>
      </c>
      <c r="G188" s="153" t="s">
        <v>11</v>
      </c>
      <c r="H188" s="37">
        <v>902160</v>
      </c>
      <c r="I188" s="37">
        <v>1</v>
      </c>
      <c r="J188" s="37" t="s">
        <v>1151</v>
      </c>
      <c r="K188" s="37" t="s">
        <v>1486</v>
      </c>
      <c r="L188" s="152">
        <v>46080</v>
      </c>
      <c r="M188" s="152">
        <v>46118</v>
      </c>
      <c r="N188" s="152"/>
      <c r="O188" s="152" t="str">
        <f>IF(Tabela2[[#This Row],[1° Reprogamação
'[PrazoEntrega']]]="",TEXT(Tabela2[[#This Row],[Prazo
Entrega]],"mmm"),TEXT(Tabela2[[#This Row],[1° Reprogamação
'[PrazoEntrega']]],"mmm"))</f>
        <v>abr</v>
      </c>
      <c r="P188" s="152" t="s">
        <v>1711</v>
      </c>
      <c r="Q188" s="37" t="s">
        <v>1508</v>
      </c>
      <c r="T188"/>
    </row>
    <row r="189" spans="1:20" hidden="1" x14ac:dyDescent="0.25">
      <c r="A189" s="37" t="s">
        <v>989</v>
      </c>
      <c r="B189" s="37" t="s">
        <v>9</v>
      </c>
      <c r="C189" s="37">
        <v>2089</v>
      </c>
      <c r="D189" s="37">
        <v>3</v>
      </c>
      <c r="E189" s="37" t="s">
        <v>1129</v>
      </c>
      <c r="F189" s="37" t="s">
        <v>765</v>
      </c>
      <c r="G189" s="153" t="s">
        <v>11</v>
      </c>
      <c r="H189" s="37">
        <v>902160</v>
      </c>
      <c r="I189" s="37">
        <v>1</v>
      </c>
      <c r="J189" s="37" t="s">
        <v>1151</v>
      </c>
      <c r="K189" s="37" t="s">
        <v>1486</v>
      </c>
      <c r="L189" s="152">
        <v>46080</v>
      </c>
      <c r="M189" s="152">
        <v>46118</v>
      </c>
      <c r="N189" s="152"/>
      <c r="O189" s="152" t="str">
        <f>IF(Tabela2[[#This Row],[1° Reprogamação
'[PrazoEntrega']]]="",TEXT(Tabela2[[#This Row],[Prazo
Entrega]],"mmm"),TEXT(Tabela2[[#This Row],[1° Reprogamação
'[PrazoEntrega']]],"mmm"))</f>
        <v>abr</v>
      </c>
      <c r="P189" s="152" t="s">
        <v>1711</v>
      </c>
      <c r="Q189" s="37" t="s">
        <v>1508</v>
      </c>
      <c r="T189"/>
    </row>
    <row r="190" spans="1:20" hidden="1" x14ac:dyDescent="0.25">
      <c r="A190" s="37" t="s">
        <v>1852</v>
      </c>
      <c r="B190" s="37" t="s">
        <v>9</v>
      </c>
      <c r="C190" s="37" t="s">
        <v>1862</v>
      </c>
      <c r="D190" s="37" t="s">
        <v>1862</v>
      </c>
      <c r="E190" s="37" t="s">
        <v>1116</v>
      </c>
      <c r="F190" s="37" t="s">
        <v>678</v>
      </c>
      <c r="G190" s="37" t="s">
        <v>11</v>
      </c>
      <c r="H190" s="37">
        <v>864010</v>
      </c>
      <c r="I190" s="37">
        <v>1</v>
      </c>
      <c r="J190" s="37" t="s">
        <v>1151</v>
      </c>
      <c r="K190" s="37" t="s">
        <v>1486</v>
      </c>
      <c r="L190" s="152">
        <v>46135</v>
      </c>
      <c r="M190" s="152">
        <v>46120</v>
      </c>
      <c r="N190" s="152"/>
      <c r="O190" s="152" t="str">
        <f>IF(Tabela2[[#This Row],[1° Reprogamação
'[PrazoEntrega']]]="",TEXT(Tabela2[[#This Row],[Prazo
Entrega]],"mmm"),TEXT(Tabela2[[#This Row],[1° Reprogamação
'[PrazoEntrega']]],"mmm"))</f>
        <v>abr</v>
      </c>
      <c r="P190" s="37" t="s">
        <v>1711</v>
      </c>
      <c r="Q190" s="37" t="s">
        <v>1508</v>
      </c>
      <c r="T190"/>
    </row>
    <row r="191" spans="1:20" hidden="1" x14ac:dyDescent="0.25">
      <c r="A191" s="37" t="s">
        <v>1855</v>
      </c>
      <c r="B191" s="37" t="s">
        <v>9</v>
      </c>
      <c r="C191" s="37" t="s">
        <v>1862</v>
      </c>
      <c r="D191" s="37" t="s">
        <v>1862</v>
      </c>
      <c r="E191" s="37" t="s">
        <v>1116</v>
      </c>
      <c r="F191" s="37" t="s">
        <v>1228</v>
      </c>
      <c r="G191" s="37" t="s">
        <v>11</v>
      </c>
      <c r="H191" s="37">
        <v>864037</v>
      </c>
      <c r="I191" s="37">
        <v>1</v>
      </c>
      <c r="J191" s="37" t="s">
        <v>1151</v>
      </c>
      <c r="K191" s="37" t="s">
        <v>1486</v>
      </c>
      <c r="L191" s="152">
        <v>46138</v>
      </c>
      <c r="M191" s="152">
        <v>46120</v>
      </c>
      <c r="N191" s="152"/>
      <c r="O191" s="152" t="str">
        <f>IF(Tabela2[[#This Row],[1° Reprogamação
'[PrazoEntrega']]]="",TEXT(Tabela2[[#This Row],[Prazo
Entrega]],"mmm"),TEXT(Tabela2[[#This Row],[1° Reprogamação
'[PrazoEntrega']]],"mmm"))</f>
        <v>abr</v>
      </c>
      <c r="P191" s="37" t="s">
        <v>1711</v>
      </c>
      <c r="Q191" s="37" t="s">
        <v>1508</v>
      </c>
      <c r="T191"/>
    </row>
    <row r="192" spans="1:20" hidden="1" x14ac:dyDescent="0.25">
      <c r="A192" s="37" t="s">
        <v>1100</v>
      </c>
      <c r="B192" s="37" t="s">
        <v>9</v>
      </c>
      <c r="C192" s="37">
        <v>2138</v>
      </c>
      <c r="D192" s="37">
        <v>1</v>
      </c>
      <c r="E192" s="37" t="s">
        <v>1109</v>
      </c>
      <c r="F192" s="236" t="s">
        <v>677</v>
      </c>
      <c r="G192" s="153" t="s">
        <v>11</v>
      </c>
      <c r="H192" s="37">
        <v>299304</v>
      </c>
      <c r="I192" s="37">
        <v>1</v>
      </c>
      <c r="J192" s="37" t="s">
        <v>1151</v>
      </c>
      <c r="K192" s="37" t="s">
        <v>1486</v>
      </c>
      <c r="L192" s="152">
        <v>46165</v>
      </c>
      <c r="M192" s="152">
        <v>46142</v>
      </c>
      <c r="N192" s="154"/>
      <c r="O192" s="152" t="str">
        <f>IF(Tabela2[[#This Row],[1° Reprogamação
'[PrazoEntrega']]]="",TEXT(Tabela2[[#This Row],[Prazo
Entrega]],"mmm"),TEXT(Tabela2[[#This Row],[1° Reprogamação
'[PrazoEntrega']]],"mmm"))</f>
        <v>abr</v>
      </c>
      <c r="P192" s="152" t="s">
        <v>1711</v>
      </c>
      <c r="Q192" s="18" t="s">
        <v>1140</v>
      </c>
      <c r="T192"/>
    </row>
    <row r="193" spans="1:20" hidden="1" x14ac:dyDescent="0.25">
      <c r="A193" s="37" t="s">
        <v>2072</v>
      </c>
      <c r="B193" s="37"/>
      <c r="C193" s="37"/>
      <c r="D193" s="37"/>
      <c r="E193" s="37" t="s">
        <v>1109</v>
      </c>
      <c r="F193" s="37" t="s">
        <v>293</v>
      </c>
      <c r="G193" s="153" t="s">
        <v>11</v>
      </c>
      <c r="H193" s="37" t="s">
        <v>2073</v>
      </c>
      <c r="I193" s="37">
        <v>1</v>
      </c>
      <c r="J193" s="37" t="s">
        <v>1151</v>
      </c>
      <c r="K193" s="153" t="s">
        <v>1486</v>
      </c>
      <c r="L193" s="152">
        <v>46135</v>
      </c>
      <c r="M193" s="152">
        <v>46136</v>
      </c>
      <c r="N193" s="152"/>
      <c r="O193" s="152" t="str">
        <f>IF(Tabela2[[#This Row],[1° Reprogamação
'[PrazoEntrega']]]="",TEXT(Tabela2[[#This Row],[Prazo
Entrega]],"mmm"),TEXT(Tabela2[[#This Row],[1° Reprogamação
'[PrazoEntrega']]],"mmm"))</f>
        <v>abr</v>
      </c>
      <c r="P193" s="37" t="s">
        <v>1711</v>
      </c>
      <c r="Q193" s="37" t="s">
        <v>1508</v>
      </c>
      <c r="T193"/>
    </row>
    <row r="194" spans="1:20" hidden="1" x14ac:dyDescent="0.25">
      <c r="A194" s="37" t="s">
        <v>2405</v>
      </c>
      <c r="B194" s="37">
        <v>0</v>
      </c>
      <c r="C194" s="37">
        <v>0</v>
      </c>
      <c r="D194" s="37">
        <v>0</v>
      </c>
      <c r="E194" s="37" t="s">
        <v>1108</v>
      </c>
      <c r="F194" s="37" t="s">
        <v>2429</v>
      </c>
      <c r="G194" s="186" t="s">
        <v>11</v>
      </c>
      <c r="H194" s="37" t="s">
        <v>2406</v>
      </c>
      <c r="I194" s="37">
        <v>1</v>
      </c>
      <c r="J194" s="111" t="s">
        <v>1480</v>
      </c>
      <c r="K194" s="37" t="s">
        <v>1486</v>
      </c>
      <c r="L194" s="96">
        <v>46081</v>
      </c>
      <c r="M194" s="96">
        <v>46094</v>
      </c>
      <c r="N194" s="154">
        <v>46172</v>
      </c>
      <c r="O194" s="37" t="str">
        <f>IF(Tabela2[[#This Row],[1° Reprogamação
'[PrazoEntrega']]]="",TEXT(Tabela2[[#This Row],[Prazo
Entrega]],"mmm"),TEXT(Tabela2[[#This Row],[1° Reprogamação
'[PrazoEntrega']]],"mmm"))</f>
        <v>mai</v>
      </c>
      <c r="P194" s="152" t="s">
        <v>2096</v>
      </c>
      <c r="Q194" s="37" t="s">
        <v>1508</v>
      </c>
      <c r="T194">
        <f>COUNTA(O162:O413)</f>
        <v>252</v>
      </c>
    </row>
    <row r="195" spans="1:20" hidden="1" x14ac:dyDescent="0.25">
      <c r="A195" s="37" t="s">
        <v>2407</v>
      </c>
      <c r="B195" s="37">
        <v>0</v>
      </c>
      <c r="C195" s="37">
        <v>0</v>
      </c>
      <c r="D195" s="37">
        <v>0</v>
      </c>
      <c r="E195" s="37" t="s">
        <v>1108</v>
      </c>
      <c r="F195" s="37" t="s">
        <v>2429</v>
      </c>
      <c r="G195" s="186" t="s">
        <v>11</v>
      </c>
      <c r="H195" s="37" t="s">
        <v>2408</v>
      </c>
      <c r="I195" s="37">
        <v>1</v>
      </c>
      <c r="J195" s="111" t="s">
        <v>1480</v>
      </c>
      <c r="K195" s="37" t="s">
        <v>1486</v>
      </c>
      <c r="L195" s="96">
        <v>46081</v>
      </c>
      <c r="M195" s="96">
        <v>46094</v>
      </c>
      <c r="N195" s="154">
        <v>46172</v>
      </c>
      <c r="O195" s="37" t="str">
        <f>IF(Tabela2[[#This Row],[1° Reprogamação
'[PrazoEntrega']]]="",TEXT(Tabela2[[#This Row],[Prazo
Entrega]],"mmm"),TEXT(Tabela2[[#This Row],[1° Reprogamação
'[PrazoEntrega']]],"mmm"))</f>
        <v>mai</v>
      </c>
      <c r="P195" s="152" t="s">
        <v>2096</v>
      </c>
      <c r="Q195" s="37" t="s">
        <v>1508</v>
      </c>
      <c r="T195"/>
    </row>
    <row r="196" spans="1:20" hidden="1" x14ac:dyDescent="0.25">
      <c r="A196" s="37" t="s">
        <v>2415</v>
      </c>
      <c r="B196" s="37">
        <v>0</v>
      </c>
      <c r="C196" s="37">
        <v>0</v>
      </c>
      <c r="D196" s="37">
        <v>0</v>
      </c>
      <c r="E196" s="37" t="s">
        <v>1108</v>
      </c>
      <c r="F196" s="37" t="s">
        <v>2427</v>
      </c>
      <c r="G196" s="186" t="s">
        <v>11</v>
      </c>
      <c r="H196" s="37" t="s">
        <v>2416</v>
      </c>
      <c r="I196" s="37">
        <v>1</v>
      </c>
      <c r="J196" s="111" t="s">
        <v>1480</v>
      </c>
      <c r="K196" s="37" t="s">
        <v>1486</v>
      </c>
      <c r="L196" s="96">
        <v>46081</v>
      </c>
      <c r="M196" s="96">
        <v>46105</v>
      </c>
      <c r="N196" s="154">
        <v>46172</v>
      </c>
      <c r="O196" s="37" t="str">
        <f>IF(Tabela2[[#This Row],[1° Reprogamação
'[PrazoEntrega']]]="",TEXT(Tabela2[[#This Row],[Prazo
Entrega]],"mmm"),TEXT(Tabela2[[#This Row],[1° Reprogamação
'[PrazoEntrega']]],"mmm"))</f>
        <v>mai</v>
      </c>
      <c r="P196" s="152" t="s">
        <v>2096</v>
      </c>
      <c r="Q196" s="37" t="s">
        <v>1508</v>
      </c>
      <c r="T196"/>
    </row>
    <row r="197" spans="1:20" hidden="1" x14ac:dyDescent="0.25">
      <c r="A197" s="37" t="s">
        <v>2399</v>
      </c>
      <c r="B197" s="37">
        <v>0</v>
      </c>
      <c r="C197" s="37">
        <v>0</v>
      </c>
      <c r="D197" s="37">
        <v>0</v>
      </c>
      <c r="E197" s="37" t="s">
        <v>1108</v>
      </c>
      <c r="F197" s="37" t="s">
        <v>2431</v>
      </c>
      <c r="G197" s="186" t="s">
        <v>11</v>
      </c>
      <c r="H197" s="37" t="s">
        <v>2400</v>
      </c>
      <c r="I197" s="37">
        <v>1</v>
      </c>
      <c r="J197" s="111" t="s">
        <v>1480</v>
      </c>
      <c r="K197" s="37" t="s">
        <v>1486</v>
      </c>
      <c r="L197" s="96">
        <v>46081</v>
      </c>
      <c r="M197" s="169">
        <v>46106</v>
      </c>
      <c r="N197" s="154">
        <v>46172</v>
      </c>
      <c r="O197" s="37" t="str">
        <f>IF(Tabela2[[#This Row],[1° Reprogamação
'[PrazoEntrega']]]="",TEXT(Tabela2[[#This Row],[Prazo
Entrega]],"mmm"),TEXT(Tabela2[[#This Row],[1° Reprogamação
'[PrazoEntrega']]],"mmm"))</f>
        <v>mai</v>
      </c>
      <c r="P197" s="152" t="s">
        <v>2096</v>
      </c>
      <c r="Q197" s="37" t="s">
        <v>1508</v>
      </c>
      <c r="T197"/>
    </row>
    <row r="198" spans="1:20" hidden="1" x14ac:dyDescent="0.25">
      <c r="A198" s="37" t="s">
        <v>2401</v>
      </c>
      <c r="B198" s="37">
        <v>0</v>
      </c>
      <c r="C198" s="37">
        <v>0</v>
      </c>
      <c r="D198" s="37">
        <v>0</v>
      </c>
      <c r="E198" s="37" t="s">
        <v>1108</v>
      </c>
      <c r="F198" s="37" t="s">
        <v>2430</v>
      </c>
      <c r="G198" s="186" t="s">
        <v>11</v>
      </c>
      <c r="H198" s="37" t="s">
        <v>2402</v>
      </c>
      <c r="I198" s="37">
        <v>1</v>
      </c>
      <c r="J198" s="111" t="s">
        <v>1480</v>
      </c>
      <c r="K198" s="37" t="s">
        <v>1486</v>
      </c>
      <c r="L198" s="96">
        <v>46081</v>
      </c>
      <c r="M198" s="169">
        <v>46106</v>
      </c>
      <c r="N198" s="154">
        <v>46172</v>
      </c>
      <c r="O198" s="37" t="str">
        <f>IF(Tabela2[[#This Row],[1° Reprogamação
'[PrazoEntrega']]]="",TEXT(Tabela2[[#This Row],[Prazo
Entrega]],"mmm"),TEXT(Tabela2[[#This Row],[1° Reprogamação
'[PrazoEntrega']]],"mmm"))</f>
        <v>mai</v>
      </c>
      <c r="P198" s="152" t="s">
        <v>2096</v>
      </c>
      <c r="Q198" s="37" t="s">
        <v>1508</v>
      </c>
      <c r="T198"/>
    </row>
    <row r="199" spans="1:20" hidden="1" x14ac:dyDescent="0.25">
      <c r="A199" s="37" t="s">
        <v>2413</v>
      </c>
      <c r="B199" s="37">
        <v>0</v>
      </c>
      <c r="C199" s="37">
        <v>0</v>
      </c>
      <c r="D199" s="37">
        <v>0</v>
      </c>
      <c r="E199" s="37" t="s">
        <v>1108</v>
      </c>
      <c r="F199" s="37" t="s">
        <v>2427</v>
      </c>
      <c r="G199" s="186" t="s">
        <v>11</v>
      </c>
      <c r="H199" s="37" t="s">
        <v>2414</v>
      </c>
      <c r="I199" s="37">
        <v>1</v>
      </c>
      <c r="J199" s="111" t="s">
        <v>1480</v>
      </c>
      <c r="K199" s="37" t="s">
        <v>1486</v>
      </c>
      <c r="L199" s="96">
        <v>46081</v>
      </c>
      <c r="M199" s="96">
        <v>46107</v>
      </c>
      <c r="N199" s="154">
        <v>46172</v>
      </c>
      <c r="O199" s="37" t="str">
        <f>IF(Tabela2[[#This Row],[1° Reprogamação
'[PrazoEntrega']]]="",TEXT(Tabela2[[#This Row],[Prazo
Entrega]],"mmm"),TEXT(Tabela2[[#This Row],[1° Reprogamação
'[PrazoEntrega']]],"mmm"))</f>
        <v>mai</v>
      </c>
      <c r="P199" s="152" t="s">
        <v>2096</v>
      </c>
      <c r="Q199" s="37" t="s">
        <v>1508</v>
      </c>
      <c r="T199"/>
    </row>
    <row r="200" spans="1:20" hidden="1" x14ac:dyDescent="0.25">
      <c r="A200" s="37" t="s">
        <v>1918</v>
      </c>
      <c r="B200" s="37"/>
      <c r="C200" s="37"/>
      <c r="D200" s="37"/>
      <c r="E200" s="37" t="s">
        <v>1122</v>
      </c>
      <c r="F200" s="37" t="s">
        <v>392</v>
      </c>
      <c r="G200" s="153" t="s">
        <v>11</v>
      </c>
      <c r="H200" s="37" t="s">
        <v>1919</v>
      </c>
      <c r="I200" s="37">
        <v>1</v>
      </c>
      <c r="J200" s="37" t="s">
        <v>1146</v>
      </c>
      <c r="K200" s="153" t="s">
        <v>1487</v>
      </c>
      <c r="L200" s="152">
        <v>46198</v>
      </c>
      <c r="M200" s="152">
        <v>46248</v>
      </c>
      <c r="N200" s="152"/>
      <c r="O200" s="152" t="str">
        <f>IF(Tabela2[[#This Row],[1° Reprogamação
'[PrazoEntrega']]]="",TEXT(Tabela2[[#This Row],[Prazo
Entrega]],"mmm"),TEXT(Tabela2[[#This Row],[1° Reprogamação
'[PrazoEntrega']]],"mmm"))</f>
        <v>ago</v>
      </c>
      <c r="P200" s="37"/>
      <c r="Q200" s="18" t="s">
        <v>1529</v>
      </c>
      <c r="T200"/>
    </row>
    <row r="201" spans="1:20" hidden="1" x14ac:dyDescent="0.25">
      <c r="A201" s="37" t="s">
        <v>1920</v>
      </c>
      <c r="B201" s="37"/>
      <c r="C201" s="37"/>
      <c r="D201" s="37"/>
      <c r="E201" s="37" t="s">
        <v>1122</v>
      </c>
      <c r="F201" s="37" t="s">
        <v>392</v>
      </c>
      <c r="G201" s="153" t="s">
        <v>11</v>
      </c>
      <c r="H201" s="37" t="s">
        <v>1921</v>
      </c>
      <c r="I201" s="37">
        <v>1</v>
      </c>
      <c r="J201" s="37" t="s">
        <v>1146</v>
      </c>
      <c r="K201" s="153" t="s">
        <v>1487</v>
      </c>
      <c r="L201" s="152">
        <v>46198</v>
      </c>
      <c r="M201" s="152">
        <v>46248</v>
      </c>
      <c r="N201" s="152"/>
      <c r="O201" s="152" t="str">
        <f>IF(Tabela2[[#This Row],[1° Reprogamação
'[PrazoEntrega']]]="",TEXT(Tabela2[[#This Row],[Prazo
Entrega]],"mmm"),TEXT(Tabela2[[#This Row],[1° Reprogamação
'[PrazoEntrega']]],"mmm"))</f>
        <v>ago</v>
      </c>
      <c r="P201" s="37"/>
      <c r="Q201" s="18" t="s">
        <v>1529</v>
      </c>
      <c r="T201"/>
    </row>
    <row r="202" spans="1:20" hidden="1" x14ac:dyDescent="0.25">
      <c r="A202" s="37" t="s">
        <v>1922</v>
      </c>
      <c r="B202" s="37"/>
      <c r="C202" s="37"/>
      <c r="D202" s="37"/>
      <c r="E202" s="37" t="s">
        <v>1122</v>
      </c>
      <c r="F202" s="37" t="s">
        <v>392</v>
      </c>
      <c r="G202" s="153" t="s">
        <v>11</v>
      </c>
      <c r="H202" s="37" t="s">
        <v>1923</v>
      </c>
      <c r="I202" s="37">
        <v>1</v>
      </c>
      <c r="J202" s="37" t="s">
        <v>1146</v>
      </c>
      <c r="K202" s="153" t="s">
        <v>1487</v>
      </c>
      <c r="L202" s="152">
        <v>46198</v>
      </c>
      <c r="M202" s="152">
        <v>46248</v>
      </c>
      <c r="N202" s="152"/>
      <c r="O202" s="152" t="str">
        <f>IF(Tabela2[[#This Row],[1° Reprogamação
'[PrazoEntrega']]]="",TEXT(Tabela2[[#This Row],[Prazo
Entrega]],"mmm"),TEXT(Tabela2[[#This Row],[1° Reprogamação
'[PrazoEntrega']]],"mmm"))</f>
        <v>ago</v>
      </c>
      <c r="P202" s="37"/>
      <c r="Q202" s="18" t="s">
        <v>1529</v>
      </c>
      <c r="T202"/>
    </row>
    <row r="203" spans="1:20" hidden="1" x14ac:dyDescent="0.25">
      <c r="A203" s="37" t="s">
        <v>1924</v>
      </c>
      <c r="B203" s="37"/>
      <c r="C203" s="37"/>
      <c r="D203" s="37"/>
      <c r="E203" s="37" t="s">
        <v>1122</v>
      </c>
      <c r="F203" s="37" t="s">
        <v>392</v>
      </c>
      <c r="G203" s="153" t="s">
        <v>11</v>
      </c>
      <c r="H203" s="37" t="s">
        <v>1925</v>
      </c>
      <c r="I203" s="37">
        <v>1</v>
      </c>
      <c r="J203" s="37" t="s">
        <v>1146</v>
      </c>
      <c r="K203" s="153" t="s">
        <v>1487</v>
      </c>
      <c r="L203" s="152">
        <v>46198</v>
      </c>
      <c r="M203" s="152">
        <v>46248</v>
      </c>
      <c r="N203" s="152"/>
      <c r="O203" s="152" t="str">
        <f>IF(Tabela2[[#This Row],[1° Reprogamação
'[PrazoEntrega']]]="",TEXT(Tabela2[[#This Row],[Prazo
Entrega]],"mmm"),TEXT(Tabela2[[#This Row],[1° Reprogamação
'[PrazoEntrega']]],"mmm"))</f>
        <v>ago</v>
      </c>
      <c r="P203" s="37"/>
      <c r="Q203" s="18" t="s">
        <v>1529</v>
      </c>
      <c r="T203"/>
    </row>
    <row r="204" spans="1:20" hidden="1" x14ac:dyDescent="0.25">
      <c r="A204" s="37" t="s">
        <v>1936</v>
      </c>
      <c r="B204" s="37"/>
      <c r="C204" s="37"/>
      <c r="D204" s="37"/>
      <c r="E204" s="37" t="s">
        <v>2076</v>
      </c>
      <c r="F204" s="37" t="s">
        <v>392</v>
      </c>
      <c r="G204" s="153" t="s">
        <v>11</v>
      </c>
      <c r="H204" s="37" t="s">
        <v>1937</v>
      </c>
      <c r="I204" s="37">
        <v>1</v>
      </c>
      <c r="J204" s="37" t="s">
        <v>1146</v>
      </c>
      <c r="K204" s="153" t="s">
        <v>1487</v>
      </c>
      <c r="L204" s="152">
        <v>46198</v>
      </c>
      <c r="M204" s="152">
        <v>46241</v>
      </c>
      <c r="N204" s="152"/>
      <c r="O204" s="152" t="str">
        <f>IF(Tabela2[[#This Row],[1° Reprogamação
'[PrazoEntrega']]]="",TEXT(Tabela2[[#This Row],[Prazo
Entrega]],"mmm"),TEXT(Tabela2[[#This Row],[1° Reprogamação
'[PrazoEntrega']]],"mmm"))</f>
        <v>ago</v>
      </c>
      <c r="P204" s="37"/>
      <c r="Q204" s="18" t="s">
        <v>1529</v>
      </c>
      <c r="T204"/>
    </row>
    <row r="205" spans="1:20" hidden="1" x14ac:dyDescent="0.25">
      <c r="A205" s="37" t="s">
        <v>1938</v>
      </c>
      <c r="B205" s="37"/>
      <c r="C205" s="37"/>
      <c r="D205" s="37"/>
      <c r="E205" s="37" t="s">
        <v>2076</v>
      </c>
      <c r="F205" s="37" t="s">
        <v>392</v>
      </c>
      <c r="G205" s="153" t="s">
        <v>11</v>
      </c>
      <c r="H205" s="37" t="s">
        <v>1939</v>
      </c>
      <c r="I205" s="37">
        <v>1</v>
      </c>
      <c r="J205" s="37" t="s">
        <v>1146</v>
      </c>
      <c r="K205" s="153" t="s">
        <v>1487</v>
      </c>
      <c r="L205" s="152">
        <v>46198</v>
      </c>
      <c r="M205" s="152">
        <v>46241</v>
      </c>
      <c r="N205" s="152"/>
      <c r="O205" s="152" t="str">
        <f>IF(Tabela2[[#This Row],[1° Reprogamação
'[PrazoEntrega']]]="",TEXT(Tabela2[[#This Row],[Prazo
Entrega]],"mmm"),TEXT(Tabela2[[#This Row],[1° Reprogamação
'[PrazoEntrega']]],"mmm"))</f>
        <v>ago</v>
      </c>
      <c r="P205" s="37"/>
      <c r="Q205" s="18" t="s">
        <v>1529</v>
      </c>
      <c r="T205"/>
    </row>
    <row r="206" spans="1:20" hidden="1" x14ac:dyDescent="0.25">
      <c r="A206" s="37" t="s">
        <v>1940</v>
      </c>
      <c r="B206" s="37"/>
      <c r="C206" s="37"/>
      <c r="D206" s="37"/>
      <c r="E206" s="37" t="s">
        <v>2076</v>
      </c>
      <c r="F206" s="37" t="s">
        <v>392</v>
      </c>
      <c r="G206" s="153" t="s">
        <v>11</v>
      </c>
      <c r="H206" s="37" t="s">
        <v>1941</v>
      </c>
      <c r="I206" s="37">
        <v>1</v>
      </c>
      <c r="J206" s="37" t="s">
        <v>1146</v>
      </c>
      <c r="K206" s="153" t="s">
        <v>1487</v>
      </c>
      <c r="L206" s="152">
        <v>46198</v>
      </c>
      <c r="M206" s="152">
        <v>46241</v>
      </c>
      <c r="N206" s="152"/>
      <c r="O206" s="152" t="str">
        <f>IF(Tabela2[[#This Row],[1° Reprogamação
'[PrazoEntrega']]]="",TEXT(Tabela2[[#This Row],[Prazo
Entrega]],"mmm"),TEXT(Tabela2[[#This Row],[1° Reprogamação
'[PrazoEntrega']]],"mmm"))</f>
        <v>ago</v>
      </c>
      <c r="P206" s="37"/>
      <c r="Q206" s="18" t="s">
        <v>1529</v>
      </c>
      <c r="T206"/>
    </row>
    <row r="207" spans="1:20" hidden="1" x14ac:dyDescent="0.25">
      <c r="A207" s="37" t="s">
        <v>1942</v>
      </c>
      <c r="B207" s="37"/>
      <c r="C207" s="37"/>
      <c r="D207" s="37"/>
      <c r="E207" s="37" t="s">
        <v>2076</v>
      </c>
      <c r="F207" s="37" t="s">
        <v>392</v>
      </c>
      <c r="G207" s="153" t="s">
        <v>11</v>
      </c>
      <c r="H207" s="37" t="s">
        <v>1943</v>
      </c>
      <c r="I207" s="37">
        <v>1</v>
      </c>
      <c r="J207" s="37" t="s">
        <v>1146</v>
      </c>
      <c r="K207" s="153" t="s">
        <v>1487</v>
      </c>
      <c r="L207" s="152">
        <v>46198</v>
      </c>
      <c r="M207" s="152">
        <v>46241</v>
      </c>
      <c r="N207" s="152"/>
      <c r="O207" s="152" t="str">
        <f>IF(Tabela2[[#This Row],[1° Reprogamação
'[PrazoEntrega']]]="",TEXT(Tabela2[[#This Row],[Prazo
Entrega]],"mmm"),TEXT(Tabela2[[#This Row],[1° Reprogamação
'[PrazoEntrega']]],"mmm"))</f>
        <v>ago</v>
      </c>
      <c r="P207" s="37"/>
      <c r="Q207" s="18" t="s">
        <v>1529</v>
      </c>
      <c r="T207"/>
    </row>
    <row r="208" spans="1:20" hidden="1" x14ac:dyDescent="0.25">
      <c r="A208" s="37" t="s">
        <v>17</v>
      </c>
      <c r="B208" s="37"/>
      <c r="C208" s="37"/>
      <c r="D208" s="37"/>
      <c r="E208" s="37" t="s">
        <v>1558</v>
      </c>
      <c r="F208" s="37" t="s">
        <v>2497</v>
      </c>
      <c r="G208" s="37" t="s">
        <v>23</v>
      </c>
      <c r="H208" s="37" t="s">
        <v>17</v>
      </c>
      <c r="I208" s="37">
        <v>1</v>
      </c>
      <c r="J208" s="37" t="s">
        <v>1514</v>
      </c>
      <c r="K208" s="153" t="s">
        <v>1487</v>
      </c>
      <c r="L208" s="37" t="s">
        <v>17</v>
      </c>
      <c r="M208" s="152">
        <v>46265</v>
      </c>
      <c r="N208" s="152"/>
      <c r="O208" s="37" t="str">
        <f>IF(Tabela2[[#This Row],[1° Reprogamação
'[PrazoEntrega']]]="",TEXT(Tabela2[[#This Row],[Prazo
Entrega]],"mmm"),TEXT(Tabela2[[#This Row],[1° Reprogamação
'[PrazoEntrega']]],"mmm"))</f>
        <v>ago</v>
      </c>
      <c r="P208" s="37"/>
      <c r="Q208" s="18" t="s">
        <v>1508</v>
      </c>
      <c r="T208"/>
    </row>
    <row r="209" spans="1:20" hidden="1" x14ac:dyDescent="0.25">
      <c r="A209" s="37" t="s">
        <v>17</v>
      </c>
      <c r="B209" s="37"/>
      <c r="C209" s="37"/>
      <c r="D209" s="37"/>
      <c r="E209" s="37" t="s">
        <v>1558</v>
      </c>
      <c r="F209" s="37" t="s">
        <v>2496</v>
      </c>
      <c r="G209" s="37" t="s">
        <v>23</v>
      </c>
      <c r="H209" s="37" t="s">
        <v>17</v>
      </c>
      <c r="I209" s="37">
        <v>1</v>
      </c>
      <c r="J209" s="37" t="s">
        <v>1514</v>
      </c>
      <c r="K209" s="153" t="s">
        <v>1487</v>
      </c>
      <c r="L209" s="37" t="s">
        <v>17</v>
      </c>
      <c r="M209" s="152">
        <v>46265</v>
      </c>
      <c r="N209" s="152"/>
      <c r="O209" s="37" t="str">
        <f>IF(Tabela2[[#This Row],[1° Reprogamação
'[PrazoEntrega']]]="",TEXT(Tabela2[[#This Row],[Prazo
Entrega]],"mmm"),TEXT(Tabela2[[#This Row],[1° Reprogamação
'[PrazoEntrega']]],"mmm"))</f>
        <v>ago</v>
      </c>
      <c r="P209" s="37"/>
      <c r="Q209" s="18" t="s">
        <v>1508</v>
      </c>
      <c r="T209"/>
    </row>
    <row r="210" spans="1:20" hidden="1" x14ac:dyDescent="0.25">
      <c r="A210" s="37" t="s">
        <v>17</v>
      </c>
      <c r="B210" s="37"/>
      <c r="C210" s="37"/>
      <c r="D210" s="37"/>
      <c r="E210" s="37" t="s">
        <v>1558</v>
      </c>
      <c r="F210" s="37" t="s">
        <v>2498</v>
      </c>
      <c r="G210" s="37" t="s">
        <v>23</v>
      </c>
      <c r="H210" s="37" t="s">
        <v>17</v>
      </c>
      <c r="I210" s="37">
        <v>1</v>
      </c>
      <c r="J210" s="37" t="s">
        <v>1514</v>
      </c>
      <c r="K210" s="153" t="s">
        <v>1487</v>
      </c>
      <c r="L210" s="37" t="s">
        <v>17</v>
      </c>
      <c r="M210" s="152">
        <v>46265</v>
      </c>
      <c r="N210" s="152"/>
      <c r="O210" s="37" t="str">
        <f>IF(Tabela2[[#This Row],[1° Reprogamação
'[PrazoEntrega']]]="",TEXT(Tabela2[[#This Row],[Prazo
Entrega]],"mmm"),TEXT(Tabela2[[#This Row],[1° Reprogamação
'[PrazoEntrega']]],"mmm"))</f>
        <v>ago</v>
      </c>
      <c r="P210" s="37"/>
      <c r="Q210" s="18" t="s">
        <v>1508</v>
      </c>
      <c r="T210"/>
    </row>
    <row r="211" spans="1:20" hidden="1" x14ac:dyDescent="0.25">
      <c r="A211" s="37" t="s">
        <v>17</v>
      </c>
      <c r="B211" s="37"/>
      <c r="C211" s="37"/>
      <c r="D211" s="37"/>
      <c r="E211" s="37" t="s">
        <v>1558</v>
      </c>
      <c r="F211" s="37" t="s">
        <v>2499</v>
      </c>
      <c r="G211" s="37" t="s">
        <v>23</v>
      </c>
      <c r="H211" s="37" t="s">
        <v>17</v>
      </c>
      <c r="I211" s="37">
        <v>1</v>
      </c>
      <c r="J211" s="37" t="s">
        <v>1514</v>
      </c>
      <c r="K211" s="153" t="s">
        <v>1487</v>
      </c>
      <c r="L211" s="37" t="s">
        <v>17</v>
      </c>
      <c r="M211" s="152">
        <v>46265</v>
      </c>
      <c r="N211" s="152"/>
      <c r="O211" s="37" t="str">
        <f>IF(Tabela2[[#This Row],[1° Reprogamação
'[PrazoEntrega']]]="",TEXT(Tabela2[[#This Row],[Prazo
Entrega]],"mmm"),TEXT(Tabela2[[#This Row],[1° Reprogamação
'[PrazoEntrega']]],"mmm"))</f>
        <v>ago</v>
      </c>
      <c r="P211" s="37"/>
      <c r="Q211" s="18" t="s">
        <v>1508</v>
      </c>
      <c r="T211"/>
    </row>
    <row r="212" spans="1:20" hidden="1" x14ac:dyDescent="0.25">
      <c r="A212" s="37" t="s">
        <v>17</v>
      </c>
      <c r="B212" s="37"/>
      <c r="C212" s="37"/>
      <c r="D212" s="37"/>
      <c r="E212" s="37" t="s">
        <v>1558</v>
      </c>
      <c r="F212" s="37" t="s">
        <v>2500</v>
      </c>
      <c r="G212" s="37" t="s">
        <v>23</v>
      </c>
      <c r="H212" s="37" t="s">
        <v>17</v>
      </c>
      <c r="I212" s="37">
        <v>1</v>
      </c>
      <c r="J212" s="37" t="s">
        <v>1514</v>
      </c>
      <c r="K212" s="153" t="s">
        <v>1487</v>
      </c>
      <c r="L212" s="37" t="s">
        <v>17</v>
      </c>
      <c r="M212" s="152">
        <v>46265</v>
      </c>
      <c r="N212" s="152"/>
      <c r="O212" s="37" t="str">
        <f>IF(Tabela2[[#This Row],[1° Reprogamação
'[PrazoEntrega']]]="",TEXT(Tabela2[[#This Row],[Prazo
Entrega]],"mmm"),TEXT(Tabela2[[#This Row],[1° Reprogamação
'[PrazoEntrega']]],"mmm"))</f>
        <v>ago</v>
      </c>
      <c r="P212" s="37"/>
      <c r="Q212" s="18" t="s">
        <v>1508</v>
      </c>
      <c r="T212"/>
    </row>
    <row r="213" spans="1:20" hidden="1" x14ac:dyDescent="0.25">
      <c r="A213" s="37" t="s">
        <v>17</v>
      </c>
      <c r="B213" s="37"/>
      <c r="C213" s="37"/>
      <c r="D213" s="37"/>
      <c r="E213" s="37" t="s">
        <v>1558</v>
      </c>
      <c r="F213" s="37" t="s">
        <v>2501</v>
      </c>
      <c r="G213" s="37" t="s">
        <v>23</v>
      </c>
      <c r="H213" s="37" t="s">
        <v>17</v>
      </c>
      <c r="I213" s="37">
        <v>1</v>
      </c>
      <c r="J213" s="37" t="s">
        <v>1514</v>
      </c>
      <c r="K213" s="153" t="s">
        <v>1487</v>
      </c>
      <c r="L213" s="37" t="s">
        <v>17</v>
      </c>
      <c r="M213" s="152">
        <v>46265</v>
      </c>
      <c r="N213" s="152"/>
      <c r="O213" s="37" t="str">
        <f>IF(Tabela2[[#This Row],[1° Reprogamação
'[PrazoEntrega']]]="",TEXT(Tabela2[[#This Row],[Prazo
Entrega]],"mmm"),TEXT(Tabela2[[#This Row],[1° Reprogamação
'[PrazoEntrega']]],"mmm"))</f>
        <v>ago</v>
      </c>
      <c r="P213" s="37"/>
      <c r="Q213" s="18" t="s">
        <v>1508</v>
      </c>
      <c r="T213"/>
    </row>
    <row r="214" spans="1:20" hidden="1" x14ac:dyDescent="0.25">
      <c r="A214" s="37"/>
      <c r="B214" s="37"/>
      <c r="C214" s="37"/>
      <c r="D214" s="37"/>
      <c r="E214" s="37" t="s">
        <v>1558</v>
      </c>
      <c r="F214" s="37" t="s">
        <v>2503</v>
      </c>
      <c r="G214" s="37" t="s">
        <v>23</v>
      </c>
      <c r="H214" s="37" t="s">
        <v>17</v>
      </c>
      <c r="I214" s="37">
        <v>1</v>
      </c>
      <c r="J214" s="37" t="s">
        <v>1514</v>
      </c>
      <c r="K214" s="153" t="s">
        <v>1487</v>
      </c>
      <c r="L214" s="37" t="s">
        <v>17</v>
      </c>
      <c r="M214" s="152">
        <v>46265</v>
      </c>
      <c r="N214" s="152"/>
      <c r="O214" s="37" t="str">
        <f>IF(Tabela2[[#This Row],[1° Reprogamação
'[PrazoEntrega']]]="",TEXT(Tabela2[[#This Row],[Prazo
Entrega]],"mmm"),TEXT(Tabela2[[#This Row],[1° Reprogamação
'[PrazoEntrega']]],"mmm"))</f>
        <v>ago</v>
      </c>
      <c r="P214" s="37"/>
      <c r="Q214" s="18" t="s">
        <v>1508</v>
      </c>
      <c r="T214"/>
    </row>
    <row r="215" spans="1:20" hidden="1" x14ac:dyDescent="0.25">
      <c r="A215" s="37"/>
      <c r="B215" s="37"/>
      <c r="C215" s="37"/>
      <c r="D215" s="37"/>
      <c r="E215" s="37" t="s">
        <v>1558</v>
      </c>
      <c r="F215" s="37" t="s">
        <v>2502</v>
      </c>
      <c r="G215" s="37" t="s">
        <v>23</v>
      </c>
      <c r="H215" s="37" t="s">
        <v>17</v>
      </c>
      <c r="I215" s="37">
        <v>1</v>
      </c>
      <c r="J215" s="37" t="s">
        <v>1514</v>
      </c>
      <c r="K215" s="153" t="s">
        <v>1487</v>
      </c>
      <c r="L215" s="37" t="s">
        <v>17</v>
      </c>
      <c r="M215" s="152">
        <v>46265</v>
      </c>
      <c r="N215" s="17"/>
      <c r="O215" s="37" t="str">
        <f>IF(Tabela2[[#This Row],[1° Reprogamação
'[PrazoEntrega']]]="",TEXT(Tabela2[[#This Row],[Prazo
Entrega]],"mmm"),TEXT(Tabela2[[#This Row],[1° Reprogamação
'[PrazoEntrega']]],"mmm"))</f>
        <v>ago</v>
      </c>
      <c r="P215" s="17"/>
      <c r="Q215" s="18" t="s">
        <v>1508</v>
      </c>
      <c r="T215"/>
    </row>
    <row r="216" spans="1:20" hidden="1" x14ac:dyDescent="0.25">
      <c r="A216" s="37" t="s">
        <v>1811</v>
      </c>
      <c r="B216" s="37" t="s">
        <v>9</v>
      </c>
      <c r="C216" s="37" t="s">
        <v>1862</v>
      </c>
      <c r="D216" s="37" t="s">
        <v>1862</v>
      </c>
      <c r="E216" s="37" t="s">
        <v>1109</v>
      </c>
      <c r="F216" s="37" t="s">
        <v>1791</v>
      </c>
      <c r="G216" s="37" t="s">
        <v>11</v>
      </c>
      <c r="H216" s="37">
        <v>299302</v>
      </c>
      <c r="I216" s="37">
        <v>1</v>
      </c>
      <c r="J216" s="37" t="s">
        <v>1151</v>
      </c>
      <c r="K216" s="37" t="s">
        <v>1486</v>
      </c>
      <c r="L216" s="152">
        <v>46189</v>
      </c>
      <c r="M216" s="152">
        <v>46255</v>
      </c>
      <c r="N216" s="152"/>
      <c r="O216" s="152" t="str">
        <f>IF(Tabela2[[#This Row],[1° Reprogamação
'[PrazoEntrega']]]="",TEXT(Tabela2[[#This Row],[Prazo
Entrega]],"mmm"),TEXT(Tabela2[[#This Row],[1° Reprogamação
'[PrazoEntrega']]],"mmm"))</f>
        <v>ago</v>
      </c>
      <c r="P216" s="37"/>
      <c r="Q216" s="37" t="s">
        <v>1529</v>
      </c>
      <c r="T216"/>
    </row>
    <row r="217" spans="1:20" hidden="1" x14ac:dyDescent="0.25">
      <c r="A217" s="37" t="s">
        <v>1944</v>
      </c>
      <c r="B217" s="37"/>
      <c r="C217" s="37"/>
      <c r="D217" s="37"/>
      <c r="E217" s="37" t="s">
        <v>2076</v>
      </c>
      <c r="F217" s="37" t="s">
        <v>392</v>
      </c>
      <c r="G217" s="153" t="s">
        <v>11</v>
      </c>
      <c r="H217" s="37" t="s">
        <v>1945</v>
      </c>
      <c r="I217" s="37">
        <v>1</v>
      </c>
      <c r="J217" s="37" t="s">
        <v>1146</v>
      </c>
      <c r="K217" s="153" t="s">
        <v>1487</v>
      </c>
      <c r="L217" s="152">
        <v>46198</v>
      </c>
      <c r="M217" s="152">
        <v>46241</v>
      </c>
      <c r="N217" s="152"/>
      <c r="O217" s="152" t="str">
        <f>IF(Tabela2[[#This Row],[1° Reprogamação
'[PrazoEntrega']]]="",TEXT(Tabela2[[#This Row],[Prazo
Entrega]],"mmm"),TEXT(Tabela2[[#This Row],[1° Reprogamação
'[PrazoEntrega']]],"mmm"))</f>
        <v>ago</v>
      </c>
      <c r="P217" s="37"/>
      <c r="Q217" s="18" t="s">
        <v>1529</v>
      </c>
      <c r="T217"/>
    </row>
    <row r="218" spans="1:20" hidden="1" x14ac:dyDescent="0.25">
      <c r="A218" s="37" t="s">
        <v>2403</v>
      </c>
      <c r="B218" s="37">
        <v>0</v>
      </c>
      <c r="C218" s="37">
        <v>0</v>
      </c>
      <c r="D218" s="37">
        <v>0</v>
      </c>
      <c r="E218" s="37" t="s">
        <v>1108</v>
      </c>
      <c r="F218" s="37" t="s">
        <v>1477</v>
      </c>
      <c r="G218" s="37" t="s">
        <v>11</v>
      </c>
      <c r="H218" s="37">
        <v>273060</v>
      </c>
      <c r="I218" s="37">
        <v>1</v>
      </c>
      <c r="J218" s="111" t="s">
        <v>1480</v>
      </c>
      <c r="K218" s="37" t="s">
        <v>1486</v>
      </c>
      <c r="L218" s="152">
        <v>46081</v>
      </c>
      <c r="M218" s="152">
        <v>46114</v>
      </c>
      <c r="N218" s="154">
        <v>46172</v>
      </c>
      <c r="O218" s="152" t="str">
        <f>IF(Tabela2[[#This Row],[1° Reprogamação
'[PrazoEntrega']]]="",TEXT(Tabela2[[#This Row],[Prazo
Entrega]],"mmm"),TEXT(Tabela2[[#This Row],[1° Reprogamação
'[PrazoEntrega']]],"mmm"))</f>
        <v>mai</v>
      </c>
      <c r="P218" s="152" t="s">
        <v>2096</v>
      </c>
      <c r="Q218" s="37" t="s">
        <v>1508</v>
      </c>
      <c r="T218"/>
    </row>
    <row r="219" spans="1:20" hidden="1" x14ac:dyDescent="0.25">
      <c r="A219" s="37" t="s">
        <v>2382</v>
      </c>
      <c r="B219" s="37"/>
      <c r="C219" s="37"/>
      <c r="D219" s="37"/>
      <c r="E219" s="37" t="s">
        <v>1109</v>
      </c>
      <c r="F219" s="37" t="s">
        <v>730</v>
      </c>
      <c r="G219" s="186" t="s">
        <v>11</v>
      </c>
      <c r="H219" s="37" t="s">
        <v>2393</v>
      </c>
      <c r="I219" s="37">
        <v>1</v>
      </c>
      <c r="J219" s="37" t="s">
        <v>1151</v>
      </c>
      <c r="K219" s="1" t="s">
        <v>1486</v>
      </c>
      <c r="L219" s="96">
        <v>46227</v>
      </c>
      <c r="M219" s="169">
        <v>46255</v>
      </c>
      <c r="N219" s="152"/>
      <c r="O219" s="37" t="str">
        <f>IF(Tabela2[[#This Row],[1° Reprogamação
'[PrazoEntrega']]]="",TEXT(Tabela2[[#This Row],[Prazo
Entrega]],"mmm"),TEXT(Tabela2[[#This Row],[1° Reprogamação
'[PrazoEntrega']]],"mmm"))</f>
        <v>ago</v>
      </c>
      <c r="P219" s="37"/>
      <c r="Q219" s="18" t="s">
        <v>1508</v>
      </c>
      <c r="T219"/>
    </row>
    <row r="220" spans="1:20" hidden="1" x14ac:dyDescent="0.25">
      <c r="A220" s="37" t="s">
        <v>1471</v>
      </c>
      <c r="B220" s="37">
        <v>0</v>
      </c>
      <c r="C220" s="37">
        <v>0</v>
      </c>
      <c r="D220" s="37">
        <v>0</v>
      </c>
      <c r="E220" s="37" t="s">
        <v>1108</v>
      </c>
      <c r="F220" s="37" t="s">
        <v>1477</v>
      </c>
      <c r="G220" s="37" t="s">
        <v>11</v>
      </c>
      <c r="H220" s="37">
        <v>273060</v>
      </c>
      <c r="I220" s="37">
        <v>1</v>
      </c>
      <c r="J220" s="111" t="s">
        <v>1480</v>
      </c>
      <c r="K220" s="37" t="s">
        <v>1486</v>
      </c>
      <c r="L220" s="152">
        <v>46081</v>
      </c>
      <c r="M220" s="152">
        <v>46114</v>
      </c>
      <c r="N220" s="154">
        <v>46172</v>
      </c>
      <c r="O220" s="152" t="str">
        <f>IF(Tabela2[[#This Row],[1° Reprogamação
'[PrazoEntrega']]]="",TEXT(Tabela2[[#This Row],[Prazo
Entrega]],"mmm"),TEXT(Tabela2[[#This Row],[1° Reprogamação
'[PrazoEntrega']]],"mmm"))</f>
        <v>mai</v>
      </c>
      <c r="P220" s="152" t="s">
        <v>2096</v>
      </c>
      <c r="Q220" s="37" t="s">
        <v>1508</v>
      </c>
      <c r="T220"/>
    </row>
    <row r="221" spans="1:20" hidden="1" x14ac:dyDescent="0.25">
      <c r="A221" s="111" t="s">
        <v>1473</v>
      </c>
      <c r="B221" s="37">
        <v>0</v>
      </c>
      <c r="C221" s="37">
        <v>0</v>
      </c>
      <c r="D221" s="37">
        <v>0</v>
      </c>
      <c r="E221" s="37" t="s">
        <v>1108</v>
      </c>
      <c r="F221" s="37" t="s">
        <v>1478</v>
      </c>
      <c r="G221" s="37" t="s">
        <v>11</v>
      </c>
      <c r="H221" s="37">
        <v>273065</v>
      </c>
      <c r="I221" s="37">
        <v>1</v>
      </c>
      <c r="J221" s="111" t="s">
        <v>1480</v>
      </c>
      <c r="K221" s="37" t="s">
        <v>1486</v>
      </c>
      <c r="L221" s="152">
        <v>46081</v>
      </c>
      <c r="M221" s="152">
        <v>46114</v>
      </c>
      <c r="N221" s="154">
        <v>46172</v>
      </c>
      <c r="O221" s="152" t="str">
        <f>IF(Tabela2[[#This Row],[1° Reprogamação
'[PrazoEntrega']]]="",TEXT(Tabela2[[#This Row],[Prazo
Entrega]],"mmm"),TEXT(Tabela2[[#This Row],[1° Reprogamação
'[PrazoEntrega']]],"mmm"))</f>
        <v>mai</v>
      </c>
      <c r="P221" s="152" t="s">
        <v>2096</v>
      </c>
      <c r="Q221" s="37" t="s">
        <v>1508</v>
      </c>
      <c r="T221"/>
    </row>
    <row r="222" spans="1:20" hidden="1" x14ac:dyDescent="0.25">
      <c r="A222" s="111" t="s">
        <v>1472</v>
      </c>
      <c r="B222" s="37">
        <v>0</v>
      </c>
      <c r="C222" s="37">
        <v>0</v>
      </c>
      <c r="D222" s="37">
        <v>0</v>
      </c>
      <c r="E222" s="37" t="s">
        <v>1108</v>
      </c>
      <c r="F222" s="37" t="s">
        <v>1478</v>
      </c>
      <c r="G222" s="37" t="s">
        <v>11</v>
      </c>
      <c r="H222" s="37">
        <v>273065</v>
      </c>
      <c r="I222" s="37">
        <v>1</v>
      </c>
      <c r="J222" s="111" t="s">
        <v>1480</v>
      </c>
      <c r="K222" s="37" t="s">
        <v>1486</v>
      </c>
      <c r="L222" s="152">
        <v>46081</v>
      </c>
      <c r="M222" s="152">
        <v>46114</v>
      </c>
      <c r="N222" s="154">
        <v>46172</v>
      </c>
      <c r="O222" s="152" t="str">
        <f>IF(Tabela2[[#This Row],[1° Reprogamação
'[PrazoEntrega']]]="",TEXT(Tabela2[[#This Row],[Prazo
Entrega]],"mmm"),TEXT(Tabela2[[#This Row],[1° Reprogamação
'[PrazoEntrega']]],"mmm"))</f>
        <v>mai</v>
      </c>
      <c r="P222" s="152" t="s">
        <v>2096</v>
      </c>
      <c r="Q222" s="37" t="s">
        <v>1508</v>
      </c>
      <c r="T222"/>
    </row>
    <row r="223" spans="1:20" hidden="1" x14ac:dyDescent="0.25">
      <c r="A223" s="111" t="s">
        <v>1474</v>
      </c>
      <c r="B223" s="37">
        <v>0</v>
      </c>
      <c r="C223" s="37">
        <v>0</v>
      </c>
      <c r="D223" s="37">
        <v>0</v>
      </c>
      <c r="E223" s="37" t="s">
        <v>1108</v>
      </c>
      <c r="F223" s="37" t="s">
        <v>1478</v>
      </c>
      <c r="G223" s="37" t="s">
        <v>11</v>
      </c>
      <c r="H223" s="37">
        <v>273065</v>
      </c>
      <c r="I223" s="37">
        <v>1</v>
      </c>
      <c r="J223" s="111" t="s">
        <v>1480</v>
      </c>
      <c r="K223" s="37" t="s">
        <v>1486</v>
      </c>
      <c r="L223" s="152">
        <v>46081</v>
      </c>
      <c r="M223" s="152">
        <v>46114</v>
      </c>
      <c r="N223" s="154">
        <v>46172</v>
      </c>
      <c r="O223" s="152" t="str">
        <f>IF(Tabela2[[#This Row],[1° Reprogamação
'[PrazoEntrega']]]="",TEXT(Tabela2[[#This Row],[Prazo
Entrega]],"mmm"),TEXT(Tabela2[[#This Row],[1° Reprogamação
'[PrazoEntrega']]],"mmm"))</f>
        <v>mai</v>
      </c>
      <c r="P223" s="152" t="s">
        <v>2096</v>
      </c>
      <c r="Q223" s="37" t="s">
        <v>1508</v>
      </c>
      <c r="T223"/>
    </row>
    <row r="224" spans="1:20" hidden="1" x14ac:dyDescent="0.25">
      <c r="A224" s="37" t="s">
        <v>993</v>
      </c>
      <c r="B224" s="37">
        <v>0</v>
      </c>
      <c r="C224" s="37">
        <v>0</v>
      </c>
      <c r="D224" s="37">
        <v>0</v>
      </c>
      <c r="E224" s="37" t="s">
        <v>1111</v>
      </c>
      <c r="F224" s="37" t="s">
        <v>239</v>
      </c>
      <c r="G224" s="153" t="s">
        <v>11</v>
      </c>
      <c r="H224" s="37">
        <v>157136</v>
      </c>
      <c r="I224" s="37">
        <v>1</v>
      </c>
      <c r="J224" s="37" t="s">
        <v>1145</v>
      </c>
      <c r="K224" s="153" t="s">
        <v>1487</v>
      </c>
      <c r="L224" s="152">
        <v>45909</v>
      </c>
      <c r="M224" s="152">
        <v>46387</v>
      </c>
      <c r="N224" s="154"/>
      <c r="O224" s="152" t="str">
        <f>IF(Tabela2[[#This Row],[1° Reprogamação
'[PrazoEntrega']]]="",TEXT(Tabela2[[#This Row],[Prazo
Entrega]],"mmm"),TEXT(Tabela2[[#This Row],[1° Reprogamação
'[PrazoEntrega']]],"mmm"))</f>
        <v>dez</v>
      </c>
      <c r="P224" s="152" t="s">
        <v>1863</v>
      </c>
      <c r="Q224" s="37" t="s">
        <v>1508</v>
      </c>
      <c r="T224"/>
    </row>
    <row r="225" spans="1:20" hidden="1" x14ac:dyDescent="0.25">
      <c r="A225" s="37" t="s">
        <v>1104</v>
      </c>
      <c r="B225" s="37">
        <v>0</v>
      </c>
      <c r="C225" s="37" t="s">
        <v>1862</v>
      </c>
      <c r="D225" s="37" t="s">
        <v>1862</v>
      </c>
      <c r="E225" s="37" t="s">
        <v>1111</v>
      </c>
      <c r="F225" s="37" t="s">
        <v>239</v>
      </c>
      <c r="G225" s="37" t="s">
        <v>11</v>
      </c>
      <c r="H225" s="37">
        <v>157136</v>
      </c>
      <c r="I225" s="37">
        <v>1</v>
      </c>
      <c r="J225" s="37" t="s">
        <v>1145</v>
      </c>
      <c r="K225" s="37" t="s">
        <v>1487</v>
      </c>
      <c r="L225" s="152">
        <v>45909</v>
      </c>
      <c r="M225" s="152">
        <v>46387</v>
      </c>
      <c r="N225" s="154"/>
      <c r="O225" s="152" t="str">
        <f>IF(Tabela2[[#This Row],[1° Reprogamação
'[PrazoEntrega']]]="",TEXT(Tabela2[[#This Row],[Prazo
Entrega]],"mmm"),TEXT(Tabela2[[#This Row],[1° Reprogamação
'[PrazoEntrega']]],"mmm"))</f>
        <v>dez</v>
      </c>
      <c r="P225" s="37" t="s">
        <v>1869</v>
      </c>
      <c r="Q225" s="37" t="s">
        <v>1529</v>
      </c>
      <c r="T225"/>
    </row>
    <row r="226" spans="1:20" hidden="1" x14ac:dyDescent="0.25">
      <c r="A226" s="37" t="s">
        <v>1101</v>
      </c>
      <c r="B226" s="37" t="s">
        <v>9</v>
      </c>
      <c r="C226" s="37">
        <v>1707</v>
      </c>
      <c r="D226" s="37">
        <v>4</v>
      </c>
      <c r="E226" s="37" t="s">
        <v>1111</v>
      </c>
      <c r="F226" s="37" t="s">
        <v>298</v>
      </c>
      <c r="G226" s="153" t="s">
        <v>11</v>
      </c>
      <c r="H226" s="37">
        <v>273498</v>
      </c>
      <c r="I226" s="37">
        <v>1</v>
      </c>
      <c r="J226" s="37" t="s">
        <v>1145</v>
      </c>
      <c r="K226" s="153" t="s">
        <v>1487</v>
      </c>
      <c r="L226" s="152">
        <v>45826</v>
      </c>
      <c r="M226" s="152">
        <v>46386</v>
      </c>
      <c r="N226" s="154"/>
      <c r="O226" s="152" t="str">
        <f>IF(Tabela2[[#This Row],[1° Reprogamação
'[PrazoEntrega']]]="",TEXT(Tabela2[[#This Row],[Prazo
Entrega]],"mmm"),TEXT(Tabela2[[#This Row],[1° Reprogamação
'[PrazoEntrega']]],"mmm"))</f>
        <v>dez</v>
      </c>
      <c r="P226" s="152" t="s">
        <v>1863</v>
      </c>
      <c r="Q226" s="18" t="s">
        <v>1508</v>
      </c>
      <c r="T226"/>
    </row>
    <row r="227" spans="1:20" hidden="1" x14ac:dyDescent="0.25">
      <c r="A227" s="37" t="s">
        <v>2258</v>
      </c>
      <c r="B227" s="37"/>
      <c r="C227" s="37"/>
      <c r="D227" s="37"/>
      <c r="E227" s="37" t="s">
        <v>1459</v>
      </c>
      <c r="F227" s="37" t="s">
        <v>1460</v>
      </c>
      <c r="G227" s="153" t="s">
        <v>11</v>
      </c>
      <c r="H227" s="37" t="s">
        <v>2262</v>
      </c>
      <c r="I227" s="37">
        <v>1</v>
      </c>
      <c r="J227" s="37" t="s">
        <v>1150</v>
      </c>
      <c r="K227" s="1" t="s">
        <v>1486</v>
      </c>
      <c r="L227" s="96">
        <v>46189</v>
      </c>
      <c r="M227" s="169">
        <v>46357</v>
      </c>
      <c r="N227" s="152"/>
      <c r="O227" s="37" t="str">
        <f>IF(Tabela2[[#This Row],[1° Reprogamação
'[PrazoEntrega']]]="",TEXT(Tabela2[[#This Row],[Prazo
Entrega]],"mmm"),TEXT(Tabela2[[#This Row],[1° Reprogamação
'[PrazoEntrega']]],"mmm"))</f>
        <v>dez</v>
      </c>
      <c r="P227" s="37"/>
      <c r="Q227" s="18" t="s">
        <v>1508</v>
      </c>
      <c r="T227"/>
    </row>
    <row r="228" spans="1:20" hidden="1" x14ac:dyDescent="0.25">
      <c r="A228" s="97" t="s">
        <v>17</v>
      </c>
      <c r="B228" s="159" t="s">
        <v>9</v>
      </c>
      <c r="C228" s="159">
        <v>2100</v>
      </c>
      <c r="D228" s="159">
        <v>13</v>
      </c>
      <c r="E228" s="97" t="s">
        <v>26</v>
      </c>
      <c r="F228" s="97" t="s">
        <v>29</v>
      </c>
      <c r="G228" s="159" t="s">
        <v>11</v>
      </c>
      <c r="H228" s="37" t="s">
        <v>1107</v>
      </c>
      <c r="I228" s="159">
        <v>1</v>
      </c>
      <c r="J228" s="159" t="s">
        <v>1152</v>
      </c>
      <c r="K228" s="159" t="s">
        <v>1487</v>
      </c>
      <c r="L228" s="159" t="s">
        <v>1107</v>
      </c>
      <c r="M228" s="158">
        <v>46079</v>
      </c>
      <c r="N228" s="158"/>
      <c r="O228" s="158" t="str">
        <f>IF(Tabela2[[#This Row],[1° Reprogamação
'[PrazoEntrega']]]="",TEXT(Tabela2[[#This Row],[Prazo
Entrega]],"mmm"),TEXT(Tabela2[[#This Row],[1° Reprogamação
'[PrazoEntrega']]],"mmm"))</f>
        <v>fev</v>
      </c>
      <c r="P228" s="158"/>
      <c r="Q228" s="210" t="s">
        <v>1868</v>
      </c>
      <c r="T228"/>
    </row>
    <row r="229" spans="1:20" hidden="1" x14ac:dyDescent="0.25">
      <c r="A229" s="37" t="s">
        <v>17</v>
      </c>
      <c r="B229" s="153" t="s">
        <v>9</v>
      </c>
      <c r="C229" s="153">
        <v>2100</v>
      </c>
      <c r="D229" s="153">
        <v>1</v>
      </c>
      <c r="E229" s="37" t="s">
        <v>26</v>
      </c>
      <c r="F229" s="37" t="s">
        <v>29</v>
      </c>
      <c r="G229" s="153" t="s">
        <v>11</v>
      </c>
      <c r="H229" s="37" t="s">
        <v>1107</v>
      </c>
      <c r="I229" s="153">
        <v>1</v>
      </c>
      <c r="J229" s="153" t="s">
        <v>1152</v>
      </c>
      <c r="K229" s="153" t="s">
        <v>1487</v>
      </c>
      <c r="L229" s="153" t="s">
        <v>1107</v>
      </c>
      <c r="M229" s="152">
        <v>46079</v>
      </c>
      <c r="N229" s="152"/>
      <c r="O229" s="152" t="str">
        <f>IF(Tabela2[[#This Row],[1° Reprogamação
'[PrazoEntrega']]]="",TEXT(Tabela2[[#This Row],[Prazo
Entrega]],"mmm"),TEXT(Tabela2[[#This Row],[1° Reprogamação
'[PrazoEntrega']]],"mmm"))</f>
        <v>fev</v>
      </c>
      <c r="P229" s="152"/>
      <c r="Q229" s="104" t="s">
        <v>1868</v>
      </c>
      <c r="T229"/>
    </row>
    <row r="230" spans="1:20" hidden="1" x14ac:dyDescent="0.25">
      <c r="A230" s="37" t="s">
        <v>17</v>
      </c>
      <c r="B230" s="153" t="s">
        <v>9</v>
      </c>
      <c r="C230" s="153">
        <v>2100</v>
      </c>
      <c r="D230" s="153">
        <v>2</v>
      </c>
      <c r="E230" s="37" t="s">
        <v>26</v>
      </c>
      <c r="F230" s="37" t="s">
        <v>29</v>
      </c>
      <c r="G230" s="153" t="s">
        <v>11</v>
      </c>
      <c r="H230" s="37" t="s">
        <v>1107</v>
      </c>
      <c r="I230" s="153">
        <v>1</v>
      </c>
      <c r="J230" s="153" t="s">
        <v>1152</v>
      </c>
      <c r="K230" s="153" t="s">
        <v>1487</v>
      </c>
      <c r="L230" s="153" t="s">
        <v>1107</v>
      </c>
      <c r="M230" s="152">
        <v>46079</v>
      </c>
      <c r="N230" s="152"/>
      <c r="O230" s="152" t="str">
        <f>IF(Tabela2[[#This Row],[1° Reprogamação
'[PrazoEntrega']]]="",TEXT(Tabela2[[#This Row],[Prazo
Entrega]],"mmm"),TEXT(Tabela2[[#This Row],[1° Reprogamação
'[PrazoEntrega']]],"mmm"))</f>
        <v>fev</v>
      </c>
      <c r="P230" s="152"/>
      <c r="Q230" s="104" t="s">
        <v>1868</v>
      </c>
      <c r="T230"/>
    </row>
    <row r="231" spans="1:20" hidden="1" x14ac:dyDescent="0.25">
      <c r="A231" s="37" t="s">
        <v>17</v>
      </c>
      <c r="B231" s="153" t="s">
        <v>9</v>
      </c>
      <c r="C231" s="153">
        <v>2100</v>
      </c>
      <c r="D231" s="153">
        <v>3</v>
      </c>
      <c r="E231" s="37" t="s">
        <v>26</v>
      </c>
      <c r="F231" s="37" t="s">
        <v>29</v>
      </c>
      <c r="G231" s="153" t="s">
        <v>11</v>
      </c>
      <c r="H231" s="37" t="s">
        <v>1107</v>
      </c>
      <c r="I231" s="153">
        <v>1</v>
      </c>
      <c r="J231" s="153" t="s">
        <v>1152</v>
      </c>
      <c r="K231" s="153" t="s">
        <v>1487</v>
      </c>
      <c r="L231" s="153" t="s">
        <v>1107</v>
      </c>
      <c r="M231" s="152">
        <v>46079</v>
      </c>
      <c r="N231" s="152"/>
      <c r="O231" s="152" t="str">
        <f>IF(Tabela2[[#This Row],[1° Reprogamação
'[PrazoEntrega']]]="",TEXT(Tabela2[[#This Row],[Prazo
Entrega]],"mmm"),TEXT(Tabela2[[#This Row],[1° Reprogamação
'[PrazoEntrega']]],"mmm"))</f>
        <v>fev</v>
      </c>
      <c r="P231" s="152"/>
      <c r="Q231" s="104" t="s">
        <v>1868</v>
      </c>
      <c r="T231"/>
    </row>
    <row r="232" spans="1:20" hidden="1" x14ac:dyDescent="0.25">
      <c r="A232" s="37" t="s">
        <v>17</v>
      </c>
      <c r="B232" s="153" t="s">
        <v>9</v>
      </c>
      <c r="C232" s="153">
        <v>2100</v>
      </c>
      <c r="D232" s="153">
        <v>4</v>
      </c>
      <c r="E232" s="37" t="s">
        <v>26</v>
      </c>
      <c r="F232" s="37" t="s">
        <v>29</v>
      </c>
      <c r="G232" s="153" t="s">
        <v>11</v>
      </c>
      <c r="H232" s="37" t="s">
        <v>1107</v>
      </c>
      <c r="I232" s="153">
        <v>1</v>
      </c>
      <c r="J232" s="153" t="s">
        <v>1152</v>
      </c>
      <c r="K232" s="153" t="s">
        <v>1487</v>
      </c>
      <c r="L232" s="153" t="s">
        <v>1107</v>
      </c>
      <c r="M232" s="152">
        <v>46079</v>
      </c>
      <c r="N232" s="152"/>
      <c r="O232" s="152" t="str">
        <f>IF(Tabela2[[#This Row],[1° Reprogamação
'[PrazoEntrega']]]="",TEXT(Tabela2[[#This Row],[Prazo
Entrega]],"mmm"),TEXT(Tabela2[[#This Row],[1° Reprogamação
'[PrazoEntrega']]],"mmm"))</f>
        <v>fev</v>
      </c>
      <c r="P232" s="152"/>
      <c r="Q232" s="104" t="s">
        <v>1868</v>
      </c>
      <c r="T232"/>
    </row>
    <row r="233" spans="1:20" hidden="1" x14ac:dyDescent="0.25">
      <c r="A233" s="37" t="s">
        <v>17</v>
      </c>
      <c r="B233" s="153" t="s">
        <v>9</v>
      </c>
      <c r="C233" s="153">
        <v>2100</v>
      </c>
      <c r="D233" s="153">
        <v>5</v>
      </c>
      <c r="E233" s="37" t="s">
        <v>26</v>
      </c>
      <c r="F233" s="37" t="s">
        <v>29</v>
      </c>
      <c r="G233" s="153" t="s">
        <v>11</v>
      </c>
      <c r="H233" s="37" t="s">
        <v>1107</v>
      </c>
      <c r="I233" s="153">
        <v>1</v>
      </c>
      <c r="J233" s="153" t="s">
        <v>1152</v>
      </c>
      <c r="K233" s="153" t="s">
        <v>1487</v>
      </c>
      <c r="L233" s="153" t="s">
        <v>1107</v>
      </c>
      <c r="M233" s="152">
        <v>46079</v>
      </c>
      <c r="N233" s="152"/>
      <c r="O233" s="152" t="str">
        <f>IF(Tabela2[[#This Row],[1° Reprogamação
'[PrazoEntrega']]]="",TEXT(Tabela2[[#This Row],[Prazo
Entrega]],"mmm"),TEXT(Tabela2[[#This Row],[1° Reprogamação
'[PrazoEntrega']]],"mmm"))</f>
        <v>fev</v>
      </c>
      <c r="P233" s="152"/>
      <c r="Q233" s="104" t="s">
        <v>1868</v>
      </c>
      <c r="T233"/>
    </row>
    <row r="234" spans="1:20" hidden="1" x14ac:dyDescent="0.25">
      <c r="A234" s="37" t="s">
        <v>17</v>
      </c>
      <c r="B234" s="153" t="s">
        <v>9</v>
      </c>
      <c r="C234" s="153">
        <v>2100</v>
      </c>
      <c r="D234" s="153">
        <v>6</v>
      </c>
      <c r="E234" s="37" t="s">
        <v>26</v>
      </c>
      <c r="F234" s="37" t="s">
        <v>29</v>
      </c>
      <c r="G234" s="153" t="s">
        <v>11</v>
      </c>
      <c r="H234" s="37" t="s">
        <v>1107</v>
      </c>
      <c r="I234" s="153">
        <v>1</v>
      </c>
      <c r="J234" s="153" t="s">
        <v>1152</v>
      </c>
      <c r="K234" s="153" t="s">
        <v>1487</v>
      </c>
      <c r="L234" s="153" t="s">
        <v>1107</v>
      </c>
      <c r="M234" s="152">
        <v>46079</v>
      </c>
      <c r="N234" s="152"/>
      <c r="O234" s="152" t="str">
        <f>IF(Tabela2[[#This Row],[1° Reprogamação
'[PrazoEntrega']]]="",TEXT(Tabela2[[#This Row],[Prazo
Entrega]],"mmm"),TEXT(Tabela2[[#This Row],[1° Reprogamação
'[PrazoEntrega']]],"mmm"))</f>
        <v>fev</v>
      </c>
      <c r="P234" s="152"/>
      <c r="Q234" s="104" t="s">
        <v>1868</v>
      </c>
      <c r="T234"/>
    </row>
    <row r="235" spans="1:20" hidden="1" x14ac:dyDescent="0.25">
      <c r="A235" s="37" t="s">
        <v>17</v>
      </c>
      <c r="B235" s="153" t="s">
        <v>9</v>
      </c>
      <c r="C235" s="153">
        <v>2100</v>
      </c>
      <c r="D235" s="153">
        <v>7</v>
      </c>
      <c r="E235" s="37" t="s">
        <v>26</v>
      </c>
      <c r="F235" s="37" t="s">
        <v>29</v>
      </c>
      <c r="G235" s="153" t="s">
        <v>11</v>
      </c>
      <c r="H235" s="37" t="s">
        <v>1107</v>
      </c>
      <c r="I235" s="153">
        <v>1</v>
      </c>
      <c r="J235" s="153" t="s">
        <v>1152</v>
      </c>
      <c r="K235" s="153" t="s">
        <v>1487</v>
      </c>
      <c r="L235" s="153" t="s">
        <v>1107</v>
      </c>
      <c r="M235" s="152">
        <v>46079</v>
      </c>
      <c r="N235" s="158"/>
      <c r="O235" s="152" t="str">
        <f>IF(Tabela2[[#This Row],[1° Reprogamação
'[PrazoEntrega']]]="",TEXT(Tabela2[[#This Row],[Prazo
Entrega]],"mmm"),TEXT(Tabela2[[#This Row],[1° Reprogamação
'[PrazoEntrega']]],"mmm"))</f>
        <v>fev</v>
      </c>
      <c r="P235" s="152"/>
      <c r="Q235" s="104" t="s">
        <v>1868</v>
      </c>
      <c r="T235"/>
    </row>
    <row r="236" spans="1:20" hidden="1" x14ac:dyDescent="0.25">
      <c r="A236" s="37" t="s">
        <v>17</v>
      </c>
      <c r="B236" s="153" t="s">
        <v>9</v>
      </c>
      <c r="C236" s="153">
        <v>2100</v>
      </c>
      <c r="D236" s="153">
        <v>8</v>
      </c>
      <c r="E236" s="37" t="s">
        <v>26</v>
      </c>
      <c r="F236" s="37" t="s">
        <v>29</v>
      </c>
      <c r="G236" s="153" t="s">
        <v>11</v>
      </c>
      <c r="H236" s="37" t="s">
        <v>1107</v>
      </c>
      <c r="I236" s="153">
        <v>1</v>
      </c>
      <c r="J236" s="153" t="s">
        <v>1152</v>
      </c>
      <c r="K236" s="153" t="s">
        <v>1487</v>
      </c>
      <c r="L236" s="153" t="s">
        <v>1107</v>
      </c>
      <c r="M236" s="152">
        <v>46079</v>
      </c>
      <c r="N236" s="158"/>
      <c r="O236" s="152" t="str">
        <f>IF(Tabela2[[#This Row],[1° Reprogamação
'[PrazoEntrega']]]="",TEXT(Tabela2[[#This Row],[Prazo
Entrega]],"mmm"),TEXT(Tabela2[[#This Row],[1° Reprogamação
'[PrazoEntrega']]],"mmm"))</f>
        <v>fev</v>
      </c>
      <c r="P236" s="152"/>
      <c r="Q236" s="104" t="s">
        <v>1868</v>
      </c>
      <c r="T236"/>
    </row>
    <row r="237" spans="1:20" hidden="1" x14ac:dyDescent="0.25">
      <c r="A237" s="37" t="s">
        <v>17</v>
      </c>
      <c r="B237" s="153" t="s">
        <v>9</v>
      </c>
      <c r="C237" s="153">
        <v>2100</v>
      </c>
      <c r="D237" s="153">
        <v>9</v>
      </c>
      <c r="E237" s="37" t="s">
        <v>26</v>
      </c>
      <c r="F237" s="37" t="s">
        <v>29</v>
      </c>
      <c r="G237" s="153" t="s">
        <v>11</v>
      </c>
      <c r="H237" s="37" t="s">
        <v>1107</v>
      </c>
      <c r="I237" s="153">
        <v>1</v>
      </c>
      <c r="J237" s="153" t="s">
        <v>1152</v>
      </c>
      <c r="K237" s="153" t="s">
        <v>1487</v>
      </c>
      <c r="L237" s="153" t="s">
        <v>1107</v>
      </c>
      <c r="M237" s="152">
        <v>46079</v>
      </c>
      <c r="N237" s="152"/>
      <c r="O237" s="152" t="str">
        <f>IF(Tabela2[[#This Row],[1° Reprogamação
'[PrazoEntrega']]]="",TEXT(Tabela2[[#This Row],[Prazo
Entrega]],"mmm"),TEXT(Tabela2[[#This Row],[1° Reprogamação
'[PrazoEntrega']]],"mmm"))</f>
        <v>fev</v>
      </c>
      <c r="P237" s="152"/>
      <c r="Q237" s="104" t="s">
        <v>1868</v>
      </c>
      <c r="T237"/>
    </row>
    <row r="238" spans="1:20" hidden="1" x14ac:dyDescent="0.25">
      <c r="A238" s="37" t="s">
        <v>17</v>
      </c>
      <c r="B238" s="153" t="s">
        <v>9</v>
      </c>
      <c r="C238" s="153">
        <v>2100</v>
      </c>
      <c r="D238" s="153">
        <v>10</v>
      </c>
      <c r="E238" s="37" t="s">
        <v>26</v>
      </c>
      <c r="F238" s="37" t="s">
        <v>29</v>
      </c>
      <c r="G238" s="153" t="s">
        <v>11</v>
      </c>
      <c r="H238" s="37" t="s">
        <v>1107</v>
      </c>
      <c r="I238" s="153">
        <v>1</v>
      </c>
      <c r="J238" s="153" t="s">
        <v>1152</v>
      </c>
      <c r="K238" s="153" t="s">
        <v>1487</v>
      </c>
      <c r="L238" s="153" t="s">
        <v>1107</v>
      </c>
      <c r="M238" s="152">
        <v>46079</v>
      </c>
      <c r="N238" s="152"/>
      <c r="O238" s="152" t="str">
        <f>IF(Tabela2[[#This Row],[1° Reprogamação
'[PrazoEntrega']]]="",TEXT(Tabela2[[#This Row],[Prazo
Entrega]],"mmm"),TEXT(Tabela2[[#This Row],[1° Reprogamação
'[PrazoEntrega']]],"mmm"))</f>
        <v>fev</v>
      </c>
      <c r="P238" s="152"/>
      <c r="Q238" s="104" t="s">
        <v>1868</v>
      </c>
      <c r="T238"/>
    </row>
    <row r="239" spans="1:20" hidden="1" x14ac:dyDescent="0.25">
      <c r="A239" s="37" t="s">
        <v>17</v>
      </c>
      <c r="B239" s="153" t="s">
        <v>9</v>
      </c>
      <c r="C239" s="153">
        <v>2100</v>
      </c>
      <c r="D239" s="153">
        <v>11</v>
      </c>
      <c r="E239" s="37" t="s">
        <v>26</v>
      </c>
      <c r="F239" s="37" t="s">
        <v>29</v>
      </c>
      <c r="G239" s="153" t="s">
        <v>11</v>
      </c>
      <c r="H239" s="37" t="s">
        <v>1107</v>
      </c>
      <c r="I239" s="153">
        <v>1</v>
      </c>
      <c r="J239" s="153" t="s">
        <v>1152</v>
      </c>
      <c r="K239" s="153" t="s">
        <v>1487</v>
      </c>
      <c r="L239" s="153" t="s">
        <v>1107</v>
      </c>
      <c r="M239" s="152">
        <v>46079</v>
      </c>
      <c r="N239" s="152"/>
      <c r="O239" s="152" t="str">
        <f>IF(Tabela2[[#This Row],[1° Reprogamação
'[PrazoEntrega']]]="",TEXT(Tabela2[[#This Row],[Prazo
Entrega]],"mmm"),TEXT(Tabela2[[#This Row],[1° Reprogamação
'[PrazoEntrega']]],"mmm"))</f>
        <v>fev</v>
      </c>
      <c r="P239" s="152"/>
      <c r="Q239" s="104" t="s">
        <v>1868</v>
      </c>
      <c r="T239"/>
    </row>
    <row r="240" spans="1:20" hidden="1" x14ac:dyDescent="0.25">
      <c r="A240" s="37" t="s">
        <v>17</v>
      </c>
      <c r="B240" s="153" t="s">
        <v>9</v>
      </c>
      <c r="C240" s="153">
        <v>2100</v>
      </c>
      <c r="D240" s="153">
        <v>12</v>
      </c>
      <c r="E240" s="37" t="s">
        <v>26</v>
      </c>
      <c r="F240" s="37" t="s">
        <v>29</v>
      </c>
      <c r="G240" s="153" t="s">
        <v>11</v>
      </c>
      <c r="H240" s="37" t="s">
        <v>1107</v>
      </c>
      <c r="I240" s="153">
        <v>1</v>
      </c>
      <c r="J240" s="153" t="s">
        <v>1152</v>
      </c>
      <c r="K240" s="153" t="s">
        <v>1487</v>
      </c>
      <c r="L240" s="153" t="s">
        <v>1107</v>
      </c>
      <c r="M240" s="152">
        <v>46079</v>
      </c>
      <c r="N240" s="152"/>
      <c r="O240" s="152" t="str">
        <f>IF(Tabela2[[#This Row],[1° Reprogamação
'[PrazoEntrega']]]="",TEXT(Tabela2[[#This Row],[Prazo
Entrega]],"mmm"),TEXT(Tabela2[[#This Row],[1° Reprogamação
'[PrazoEntrega']]],"mmm"))</f>
        <v>fev</v>
      </c>
      <c r="P240" s="152"/>
      <c r="Q240" s="104" t="s">
        <v>1868</v>
      </c>
      <c r="T240"/>
    </row>
    <row r="241" spans="1:20" hidden="1" x14ac:dyDescent="0.25">
      <c r="A241" s="37" t="s">
        <v>17</v>
      </c>
      <c r="B241" s="153" t="s">
        <v>9</v>
      </c>
      <c r="C241" s="153">
        <v>2100</v>
      </c>
      <c r="D241" s="153">
        <v>14</v>
      </c>
      <c r="E241" s="37" t="s">
        <v>26</v>
      </c>
      <c r="F241" s="37" t="s">
        <v>29</v>
      </c>
      <c r="G241" s="153" t="s">
        <v>11</v>
      </c>
      <c r="H241" s="37" t="s">
        <v>1107</v>
      </c>
      <c r="I241" s="153">
        <v>1</v>
      </c>
      <c r="J241" s="153" t="s">
        <v>1152</v>
      </c>
      <c r="K241" s="153" t="s">
        <v>1487</v>
      </c>
      <c r="L241" s="153" t="s">
        <v>1107</v>
      </c>
      <c r="M241" s="152">
        <v>46079</v>
      </c>
      <c r="N241" s="152"/>
      <c r="O241" s="152" t="str">
        <f>IF(Tabela2[[#This Row],[1° Reprogamação
'[PrazoEntrega']]]="",TEXT(Tabela2[[#This Row],[Prazo
Entrega]],"mmm"),TEXT(Tabela2[[#This Row],[1° Reprogamação
'[PrazoEntrega']]],"mmm"))</f>
        <v>fev</v>
      </c>
      <c r="P241" s="152"/>
      <c r="Q241" s="104" t="s">
        <v>1868</v>
      </c>
      <c r="T241"/>
    </row>
    <row r="242" spans="1:20" hidden="1" x14ac:dyDescent="0.25">
      <c r="A242" s="37" t="s">
        <v>17</v>
      </c>
      <c r="B242" s="153" t="s">
        <v>9</v>
      </c>
      <c r="C242" s="153">
        <v>2100</v>
      </c>
      <c r="D242" s="153">
        <v>15</v>
      </c>
      <c r="E242" s="37" t="s">
        <v>26</v>
      </c>
      <c r="F242" s="37" t="s">
        <v>29</v>
      </c>
      <c r="G242" s="153" t="s">
        <v>11</v>
      </c>
      <c r="H242" s="37" t="s">
        <v>1107</v>
      </c>
      <c r="I242" s="153">
        <v>1</v>
      </c>
      <c r="J242" s="153" t="s">
        <v>1152</v>
      </c>
      <c r="K242" s="153" t="s">
        <v>1487</v>
      </c>
      <c r="L242" s="153" t="s">
        <v>1107</v>
      </c>
      <c r="M242" s="152">
        <v>46079</v>
      </c>
      <c r="N242" s="152"/>
      <c r="O242" s="152" t="str">
        <f>IF(Tabela2[[#This Row],[1° Reprogamação
'[PrazoEntrega']]]="",TEXT(Tabela2[[#This Row],[Prazo
Entrega]],"mmm"),TEXT(Tabela2[[#This Row],[1° Reprogamação
'[PrazoEntrega']]],"mmm"))</f>
        <v>fev</v>
      </c>
      <c r="P242" s="152"/>
      <c r="Q242" s="104" t="s">
        <v>1868</v>
      </c>
      <c r="T242"/>
    </row>
    <row r="243" spans="1:20" hidden="1" x14ac:dyDescent="0.25">
      <c r="A243" s="37" t="s">
        <v>17</v>
      </c>
      <c r="B243" s="153" t="s">
        <v>9</v>
      </c>
      <c r="C243" s="153">
        <v>2100</v>
      </c>
      <c r="D243" s="153">
        <v>16</v>
      </c>
      <c r="E243" s="37" t="s">
        <v>26</v>
      </c>
      <c r="F243" s="37" t="s">
        <v>29</v>
      </c>
      <c r="G243" s="153" t="s">
        <v>11</v>
      </c>
      <c r="H243" s="37" t="s">
        <v>1107</v>
      </c>
      <c r="I243" s="153">
        <v>1</v>
      </c>
      <c r="J243" s="153" t="s">
        <v>1152</v>
      </c>
      <c r="K243" s="153" t="s">
        <v>1487</v>
      </c>
      <c r="L243" s="153" t="s">
        <v>1107</v>
      </c>
      <c r="M243" s="152">
        <v>46079</v>
      </c>
      <c r="N243" s="152"/>
      <c r="O243" s="152" t="str">
        <f>IF(Tabela2[[#This Row],[1° Reprogamação
'[PrazoEntrega']]]="",TEXT(Tabela2[[#This Row],[Prazo
Entrega]],"mmm"),TEXT(Tabela2[[#This Row],[1° Reprogamação
'[PrazoEntrega']]],"mmm"))</f>
        <v>fev</v>
      </c>
      <c r="P243" s="152"/>
      <c r="Q243" s="104" t="s">
        <v>1868</v>
      </c>
      <c r="T243"/>
    </row>
    <row r="244" spans="1:20" hidden="1" x14ac:dyDescent="0.25">
      <c r="A244" s="37" t="s">
        <v>17</v>
      </c>
      <c r="B244" s="153" t="s">
        <v>9</v>
      </c>
      <c r="C244" s="153">
        <v>2100</v>
      </c>
      <c r="D244" s="153">
        <v>17</v>
      </c>
      <c r="E244" s="37" t="s">
        <v>26</v>
      </c>
      <c r="F244" s="37" t="s">
        <v>29</v>
      </c>
      <c r="G244" s="153" t="s">
        <v>11</v>
      </c>
      <c r="H244" s="37" t="s">
        <v>1107</v>
      </c>
      <c r="I244" s="153">
        <v>1</v>
      </c>
      <c r="J244" s="153" t="s">
        <v>1152</v>
      </c>
      <c r="K244" s="153" t="s">
        <v>1487</v>
      </c>
      <c r="L244" s="153" t="s">
        <v>1107</v>
      </c>
      <c r="M244" s="152">
        <v>46079</v>
      </c>
      <c r="N244" s="152"/>
      <c r="O244" s="152" t="str">
        <f>IF(Tabela2[[#This Row],[1° Reprogamação
'[PrazoEntrega']]]="",TEXT(Tabela2[[#This Row],[Prazo
Entrega]],"mmm"),TEXT(Tabela2[[#This Row],[1° Reprogamação
'[PrazoEntrega']]],"mmm"))</f>
        <v>fev</v>
      </c>
      <c r="P244" s="152"/>
      <c r="Q244" s="104" t="s">
        <v>1868</v>
      </c>
      <c r="T244"/>
    </row>
    <row r="245" spans="1:20" hidden="1" x14ac:dyDescent="0.25">
      <c r="A245" s="37" t="s">
        <v>17</v>
      </c>
      <c r="B245" s="153" t="s">
        <v>9</v>
      </c>
      <c r="C245" s="153">
        <v>2100</v>
      </c>
      <c r="D245" s="153">
        <v>18</v>
      </c>
      <c r="E245" s="37" t="s">
        <v>26</v>
      </c>
      <c r="F245" s="37" t="s">
        <v>29</v>
      </c>
      <c r="G245" s="153" t="s">
        <v>11</v>
      </c>
      <c r="H245" s="37" t="s">
        <v>1107</v>
      </c>
      <c r="I245" s="153">
        <v>1</v>
      </c>
      <c r="J245" s="153" t="s">
        <v>1152</v>
      </c>
      <c r="K245" s="153" t="s">
        <v>1487</v>
      </c>
      <c r="L245" s="153" t="s">
        <v>1107</v>
      </c>
      <c r="M245" s="152">
        <v>46079</v>
      </c>
      <c r="N245" s="152"/>
      <c r="O245" s="152" t="str">
        <f>IF(Tabela2[[#This Row],[1° Reprogamação
'[PrazoEntrega']]]="",TEXT(Tabela2[[#This Row],[Prazo
Entrega]],"mmm"),TEXT(Tabela2[[#This Row],[1° Reprogamação
'[PrazoEntrega']]],"mmm"))</f>
        <v>fev</v>
      </c>
      <c r="P245" s="152"/>
      <c r="Q245" s="104" t="s">
        <v>1868</v>
      </c>
      <c r="T245"/>
    </row>
    <row r="246" spans="1:20" hidden="1" x14ac:dyDescent="0.25">
      <c r="A246" s="37" t="s">
        <v>17</v>
      </c>
      <c r="B246" s="153" t="s">
        <v>20</v>
      </c>
      <c r="C246" s="153">
        <v>931</v>
      </c>
      <c r="D246" s="153">
        <v>1</v>
      </c>
      <c r="E246" s="37" t="s">
        <v>21</v>
      </c>
      <c r="F246" s="37" t="s">
        <v>22</v>
      </c>
      <c r="G246" s="153" t="s">
        <v>23</v>
      </c>
      <c r="H246" s="37" t="s">
        <v>1107</v>
      </c>
      <c r="I246" s="1">
        <v>1</v>
      </c>
      <c r="J246" s="153" t="s">
        <v>1152</v>
      </c>
      <c r="K246" s="153" t="s">
        <v>1487</v>
      </c>
      <c r="L246" s="153" t="s">
        <v>1107</v>
      </c>
      <c r="M246" s="152">
        <v>46076</v>
      </c>
      <c r="N246" s="152"/>
      <c r="O246" s="152" t="str">
        <f>IF(Tabela2[[#This Row],[1° Reprogamação
'[PrazoEntrega']]]="",TEXT(Tabela2[[#This Row],[Prazo
Entrega]],"mmm"),TEXT(Tabela2[[#This Row],[1° Reprogamação
'[PrazoEntrega']]],"mmm"))</f>
        <v>fev</v>
      </c>
      <c r="P246" s="152"/>
      <c r="Q246" s="18" t="s">
        <v>1508</v>
      </c>
      <c r="T246"/>
    </row>
    <row r="247" spans="1:20" hidden="1" x14ac:dyDescent="0.25">
      <c r="A247" s="37" t="s">
        <v>17</v>
      </c>
      <c r="B247" s="153" t="s">
        <v>20</v>
      </c>
      <c r="C247" s="153">
        <v>920</v>
      </c>
      <c r="D247" s="153">
        <v>2</v>
      </c>
      <c r="E247" s="37" t="s">
        <v>26</v>
      </c>
      <c r="F247" s="37" t="s">
        <v>27</v>
      </c>
      <c r="G247" s="153" t="s">
        <v>23</v>
      </c>
      <c r="H247" s="37" t="s">
        <v>1107</v>
      </c>
      <c r="I247" s="153">
        <v>1</v>
      </c>
      <c r="J247" s="153" t="s">
        <v>1152</v>
      </c>
      <c r="K247" s="153" t="s">
        <v>1487</v>
      </c>
      <c r="L247" s="153" t="s">
        <v>1107</v>
      </c>
      <c r="M247" s="152">
        <v>46079</v>
      </c>
      <c r="N247" s="152"/>
      <c r="O247" s="152" t="str">
        <f>IF(Tabela2[[#This Row],[1° Reprogamação
'[PrazoEntrega']]]="",TEXT(Tabela2[[#This Row],[Prazo
Entrega]],"mmm"),TEXT(Tabela2[[#This Row],[1° Reprogamação
'[PrazoEntrega']]],"mmm"))</f>
        <v>fev</v>
      </c>
      <c r="P247" s="152"/>
      <c r="Q247" s="37" t="s">
        <v>1508</v>
      </c>
      <c r="T247"/>
    </row>
    <row r="248" spans="1:20" hidden="1" x14ac:dyDescent="0.25">
      <c r="A248" s="37" t="s">
        <v>17</v>
      </c>
      <c r="B248" s="153" t="s">
        <v>20</v>
      </c>
      <c r="C248" s="153">
        <v>920</v>
      </c>
      <c r="D248" s="153">
        <v>3</v>
      </c>
      <c r="E248" s="37" t="s">
        <v>26</v>
      </c>
      <c r="F248" s="37" t="s">
        <v>28</v>
      </c>
      <c r="G248" s="153" t="s">
        <v>23</v>
      </c>
      <c r="H248" s="37" t="s">
        <v>1107</v>
      </c>
      <c r="I248" s="153">
        <v>1</v>
      </c>
      <c r="J248" s="153" t="s">
        <v>1152</v>
      </c>
      <c r="K248" s="153" t="s">
        <v>1487</v>
      </c>
      <c r="L248" s="153" t="s">
        <v>1107</v>
      </c>
      <c r="M248" s="152">
        <v>46079</v>
      </c>
      <c r="N248" s="152"/>
      <c r="O248" s="152" t="str">
        <f>IF(Tabela2[[#This Row],[1° Reprogamação
'[PrazoEntrega']]]="",TEXT(Tabela2[[#This Row],[Prazo
Entrega]],"mmm"),TEXT(Tabela2[[#This Row],[1° Reprogamação
'[PrazoEntrega']]],"mmm"))</f>
        <v>fev</v>
      </c>
      <c r="P248" s="152"/>
      <c r="Q248" s="37" t="s">
        <v>1508</v>
      </c>
      <c r="T248"/>
    </row>
    <row r="249" spans="1:20" hidden="1" x14ac:dyDescent="0.25">
      <c r="A249" s="37" t="s">
        <v>17</v>
      </c>
      <c r="B249" s="153" t="s">
        <v>20</v>
      </c>
      <c r="C249" s="153">
        <v>922</v>
      </c>
      <c r="D249" s="153">
        <v>2</v>
      </c>
      <c r="E249" s="37" t="s">
        <v>24</v>
      </c>
      <c r="F249" s="37" t="s">
        <v>25</v>
      </c>
      <c r="G249" s="153" t="s">
        <v>23</v>
      </c>
      <c r="H249" s="37" t="s">
        <v>1107</v>
      </c>
      <c r="I249" s="1">
        <v>1</v>
      </c>
      <c r="J249" s="153" t="s">
        <v>1152</v>
      </c>
      <c r="K249" s="153" t="s">
        <v>1487</v>
      </c>
      <c r="L249" s="153" t="s">
        <v>1107</v>
      </c>
      <c r="M249" s="152">
        <v>46073</v>
      </c>
      <c r="N249" s="152"/>
      <c r="O249" s="152" t="str">
        <f>IF(Tabela2[[#This Row],[1° Reprogamação
'[PrazoEntrega']]]="",TEXT(Tabela2[[#This Row],[Prazo
Entrega]],"mmm"),TEXT(Tabela2[[#This Row],[1° Reprogamação
'[PrazoEntrega']]],"mmm"))</f>
        <v>fev</v>
      </c>
      <c r="P249" s="152"/>
      <c r="Q249" s="37" t="s">
        <v>1508</v>
      </c>
      <c r="T249"/>
    </row>
    <row r="250" spans="1:20" hidden="1" x14ac:dyDescent="0.25">
      <c r="A250" s="127" t="s">
        <v>1008</v>
      </c>
      <c r="B250" s="127" t="s">
        <v>9</v>
      </c>
      <c r="C250" s="127">
        <v>2096</v>
      </c>
      <c r="D250" s="127">
        <v>1</v>
      </c>
      <c r="E250" s="127" t="s">
        <v>202</v>
      </c>
      <c r="F250" s="127" t="s">
        <v>739</v>
      </c>
      <c r="G250" s="127" t="s">
        <v>11</v>
      </c>
      <c r="H250" s="37">
        <v>6749</v>
      </c>
      <c r="I250" s="127">
        <v>1</v>
      </c>
      <c r="J250" s="127" t="s">
        <v>1144</v>
      </c>
      <c r="K250" s="159" t="s">
        <v>1487</v>
      </c>
      <c r="L250" s="173">
        <v>46078</v>
      </c>
      <c r="M250" s="173">
        <v>46142</v>
      </c>
      <c r="N250" s="254">
        <v>46203</v>
      </c>
      <c r="O250" s="173" t="str">
        <f>IF(Tabela2[[#This Row],[1° Reprogamação
'[PrazoEntrega']]]="",TEXT(Tabela2[[#This Row],[Prazo
Entrega]],"mmm"),TEXT(Tabela2[[#This Row],[1° Reprogamação
'[PrazoEntrega']]],"mmm"))</f>
        <v>jun</v>
      </c>
      <c r="P250" s="173"/>
      <c r="Q250" s="255" t="s">
        <v>1508</v>
      </c>
      <c r="T250"/>
    </row>
    <row r="251" spans="1:20" hidden="1" x14ac:dyDescent="0.25">
      <c r="A251" s="37" t="s">
        <v>2067</v>
      </c>
      <c r="B251" s="37"/>
      <c r="C251" s="37"/>
      <c r="D251" s="37"/>
      <c r="E251" s="37" t="s">
        <v>1109</v>
      </c>
      <c r="F251" s="37" t="s">
        <v>692</v>
      </c>
      <c r="G251" s="153" t="s">
        <v>11</v>
      </c>
      <c r="H251" s="37" t="s">
        <v>2068</v>
      </c>
      <c r="I251" s="37">
        <v>1</v>
      </c>
      <c r="J251" s="37" t="s">
        <v>1151</v>
      </c>
      <c r="K251" s="153" t="s">
        <v>1486</v>
      </c>
      <c r="L251" s="152">
        <v>46254</v>
      </c>
      <c r="M251" s="152">
        <v>46269</v>
      </c>
      <c r="N251" s="152"/>
      <c r="O251" s="152" t="str">
        <f>IF(Tabela2[[#This Row],[1° Reprogamação
'[PrazoEntrega']]]="",TEXT(Tabela2[[#This Row],[Prazo
Entrega]],"mmm"),TEXT(Tabela2[[#This Row],[1° Reprogamação
'[PrazoEntrega']]],"mmm"))</f>
        <v>set</v>
      </c>
      <c r="P251" s="37" t="s">
        <v>2116</v>
      </c>
      <c r="Q251" s="37" t="s">
        <v>1508</v>
      </c>
      <c r="T251"/>
    </row>
    <row r="252" spans="1:20" hidden="1" x14ac:dyDescent="0.25">
      <c r="A252" s="111" t="s">
        <v>2404</v>
      </c>
      <c r="B252" s="37">
        <v>0</v>
      </c>
      <c r="C252" s="37">
        <v>0</v>
      </c>
      <c r="D252" s="37">
        <v>0</v>
      </c>
      <c r="E252" s="37" t="s">
        <v>1108</v>
      </c>
      <c r="F252" s="37" t="s">
        <v>1478</v>
      </c>
      <c r="G252" s="37" t="s">
        <v>11</v>
      </c>
      <c r="H252" s="37">
        <v>273065</v>
      </c>
      <c r="I252" s="37">
        <v>1</v>
      </c>
      <c r="J252" s="111" t="s">
        <v>1480</v>
      </c>
      <c r="K252" s="37" t="s">
        <v>1486</v>
      </c>
      <c r="L252" s="152">
        <v>46081</v>
      </c>
      <c r="M252" s="152">
        <v>46114</v>
      </c>
      <c r="N252" s="154">
        <v>46172</v>
      </c>
      <c r="O252" s="152" t="str">
        <f>IF(Tabela2[[#This Row],[1° Reprogamação
'[PrazoEntrega']]]="",TEXT(Tabela2[[#This Row],[Prazo
Entrega]],"mmm"),TEXT(Tabela2[[#This Row],[1° Reprogamação
'[PrazoEntrega']]],"mmm"))</f>
        <v>mai</v>
      </c>
      <c r="P252" s="152" t="s">
        <v>2096</v>
      </c>
      <c r="Q252" s="37" t="s">
        <v>1508</v>
      </c>
      <c r="T252"/>
    </row>
    <row r="253" spans="1:20" hidden="1" x14ac:dyDescent="0.25">
      <c r="A253" s="37" t="s">
        <v>993</v>
      </c>
      <c r="B253" s="37">
        <v>0</v>
      </c>
      <c r="C253" s="37">
        <v>0</v>
      </c>
      <c r="D253" s="37">
        <v>0</v>
      </c>
      <c r="E253" s="37" t="s">
        <v>1108</v>
      </c>
      <c r="F253" s="37" t="s">
        <v>1479</v>
      </c>
      <c r="G253" s="37" t="s">
        <v>11</v>
      </c>
      <c r="H253" s="37">
        <v>273066</v>
      </c>
      <c r="I253" s="37">
        <v>1</v>
      </c>
      <c r="J253" s="111" t="s">
        <v>1480</v>
      </c>
      <c r="K253" s="37" t="s">
        <v>1486</v>
      </c>
      <c r="L253" s="152">
        <v>46079</v>
      </c>
      <c r="M253" s="152">
        <v>46114</v>
      </c>
      <c r="N253" s="154">
        <v>46172</v>
      </c>
      <c r="O253" s="152" t="str">
        <f>IF(Tabela2[[#This Row],[1° Reprogamação
'[PrazoEntrega']]]="",TEXT(Tabela2[[#This Row],[Prazo
Entrega]],"mmm"),TEXT(Tabela2[[#This Row],[1° Reprogamação
'[PrazoEntrega']]],"mmm"))</f>
        <v>mai</v>
      </c>
      <c r="P253" s="152" t="s">
        <v>2096</v>
      </c>
      <c r="Q253" s="37" t="s">
        <v>1508</v>
      </c>
      <c r="T253"/>
    </row>
    <row r="254" spans="1:20" hidden="1" x14ac:dyDescent="0.25">
      <c r="A254" s="37" t="s">
        <v>993</v>
      </c>
      <c r="B254" s="37">
        <v>0</v>
      </c>
      <c r="C254" s="37">
        <v>0</v>
      </c>
      <c r="D254" s="37">
        <v>0</v>
      </c>
      <c r="E254" s="37" t="s">
        <v>1108</v>
      </c>
      <c r="F254" s="37" t="s">
        <v>1479</v>
      </c>
      <c r="G254" s="37" t="s">
        <v>11</v>
      </c>
      <c r="H254" s="37">
        <v>273066</v>
      </c>
      <c r="I254" s="37">
        <v>1</v>
      </c>
      <c r="J254" s="111" t="s">
        <v>1480</v>
      </c>
      <c r="K254" s="37" t="s">
        <v>1486</v>
      </c>
      <c r="L254" s="152">
        <v>46079</v>
      </c>
      <c r="M254" s="152">
        <v>46114</v>
      </c>
      <c r="N254" s="154">
        <v>46172</v>
      </c>
      <c r="O254" s="152" t="str">
        <f>IF(Tabela2[[#This Row],[1° Reprogamação
'[PrazoEntrega']]]="",TEXT(Tabela2[[#This Row],[Prazo
Entrega]],"mmm"),TEXT(Tabela2[[#This Row],[1° Reprogamação
'[PrazoEntrega']]],"mmm"))</f>
        <v>mai</v>
      </c>
      <c r="P254" s="152" t="s">
        <v>2096</v>
      </c>
      <c r="Q254" s="37" t="s">
        <v>1508</v>
      </c>
      <c r="T254"/>
    </row>
    <row r="255" spans="1:20" hidden="1" x14ac:dyDescent="0.25">
      <c r="A255" s="37" t="s">
        <v>1926</v>
      </c>
      <c r="B255" s="37"/>
      <c r="C255" s="37"/>
      <c r="D255" s="37"/>
      <c r="E255" s="37" t="s">
        <v>2075</v>
      </c>
      <c r="F255" s="37" t="s">
        <v>392</v>
      </c>
      <c r="G255" s="153" t="s">
        <v>11</v>
      </c>
      <c r="H255" s="37" t="s">
        <v>1927</v>
      </c>
      <c r="I255" s="37">
        <v>1</v>
      </c>
      <c r="J255" s="37" t="s">
        <v>1146</v>
      </c>
      <c r="K255" s="153" t="s">
        <v>1487</v>
      </c>
      <c r="L255" s="152">
        <v>46191</v>
      </c>
      <c r="M255" s="152">
        <v>46241</v>
      </c>
      <c r="N255" s="152"/>
      <c r="O255" s="152" t="str">
        <f>IF(Tabela2[[#This Row],[1° Reprogamação
'[PrazoEntrega']]]="",TEXT(Tabela2[[#This Row],[Prazo
Entrega]],"mmm"),TEXT(Tabela2[[#This Row],[1° Reprogamação
'[PrazoEntrega']]],"mmm"))</f>
        <v>ago</v>
      </c>
      <c r="P255" s="37"/>
      <c r="Q255" s="18" t="s">
        <v>1529</v>
      </c>
      <c r="T255"/>
    </row>
    <row r="256" spans="1:20" hidden="1" x14ac:dyDescent="0.25">
      <c r="A256" s="37" t="s">
        <v>1928</v>
      </c>
      <c r="B256" s="37"/>
      <c r="C256" s="37"/>
      <c r="D256" s="37"/>
      <c r="E256" s="37" t="s">
        <v>2075</v>
      </c>
      <c r="F256" s="37" t="s">
        <v>392</v>
      </c>
      <c r="G256" s="153" t="s">
        <v>11</v>
      </c>
      <c r="H256" s="37" t="s">
        <v>1929</v>
      </c>
      <c r="I256" s="37">
        <v>1</v>
      </c>
      <c r="J256" s="37" t="s">
        <v>1146</v>
      </c>
      <c r="K256" s="153" t="s">
        <v>1487</v>
      </c>
      <c r="L256" s="152">
        <v>46191</v>
      </c>
      <c r="M256" s="152">
        <v>46241</v>
      </c>
      <c r="N256" s="152"/>
      <c r="O256" s="152" t="str">
        <f>IF(Tabela2[[#This Row],[1° Reprogamação
'[PrazoEntrega']]]="",TEXT(Tabela2[[#This Row],[Prazo
Entrega]],"mmm"),TEXT(Tabela2[[#This Row],[1° Reprogamação
'[PrazoEntrega']]],"mmm"))</f>
        <v>ago</v>
      </c>
      <c r="P256" s="37"/>
      <c r="Q256" s="18" t="s">
        <v>1529</v>
      </c>
      <c r="T256"/>
    </row>
    <row r="257" spans="1:20" hidden="1" x14ac:dyDescent="0.25">
      <c r="A257" s="37" t="s">
        <v>1930</v>
      </c>
      <c r="B257" s="37"/>
      <c r="C257" s="37"/>
      <c r="D257" s="37"/>
      <c r="E257" s="37" t="s">
        <v>2075</v>
      </c>
      <c r="F257" s="37" t="s">
        <v>392</v>
      </c>
      <c r="G257" s="153" t="s">
        <v>11</v>
      </c>
      <c r="H257" s="37" t="s">
        <v>1931</v>
      </c>
      <c r="I257" s="37">
        <v>1</v>
      </c>
      <c r="J257" s="37" t="s">
        <v>1146</v>
      </c>
      <c r="K257" s="153" t="s">
        <v>1487</v>
      </c>
      <c r="L257" s="152">
        <v>46191</v>
      </c>
      <c r="M257" s="152">
        <v>46241</v>
      </c>
      <c r="N257" s="152"/>
      <c r="O257" s="152" t="str">
        <f>IF(Tabela2[[#This Row],[1° Reprogamação
'[PrazoEntrega']]]="",TEXT(Tabela2[[#This Row],[Prazo
Entrega]],"mmm"),TEXT(Tabela2[[#This Row],[1° Reprogamação
'[PrazoEntrega']]],"mmm"))</f>
        <v>ago</v>
      </c>
      <c r="P257" s="37"/>
      <c r="Q257" s="18" t="s">
        <v>1529</v>
      </c>
      <c r="T257"/>
    </row>
    <row r="258" spans="1:20" hidden="1" x14ac:dyDescent="0.25">
      <c r="A258" s="37" t="s">
        <v>1932</v>
      </c>
      <c r="B258" s="37"/>
      <c r="C258" s="37"/>
      <c r="D258" s="37"/>
      <c r="E258" s="37" t="s">
        <v>2075</v>
      </c>
      <c r="F258" s="37" t="s">
        <v>392</v>
      </c>
      <c r="G258" s="153" t="s">
        <v>11</v>
      </c>
      <c r="H258" s="37" t="s">
        <v>1933</v>
      </c>
      <c r="I258" s="37">
        <v>1</v>
      </c>
      <c r="J258" s="37" t="s">
        <v>1146</v>
      </c>
      <c r="K258" s="153" t="s">
        <v>1487</v>
      </c>
      <c r="L258" s="152">
        <v>46191</v>
      </c>
      <c r="M258" s="152">
        <v>46241</v>
      </c>
      <c r="N258" s="152"/>
      <c r="O258" s="152" t="str">
        <f>IF(Tabela2[[#This Row],[1° Reprogamação
'[PrazoEntrega']]]="",TEXT(Tabela2[[#This Row],[Prazo
Entrega]],"mmm"),TEXT(Tabela2[[#This Row],[1° Reprogamação
'[PrazoEntrega']]],"mmm"))</f>
        <v>ago</v>
      </c>
      <c r="P258" s="37"/>
      <c r="Q258" s="18" t="s">
        <v>1529</v>
      </c>
      <c r="T258"/>
    </row>
    <row r="259" spans="1:20" hidden="1" x14ac:dyDescent="0.25">
      <c r="A259" s="37" t="s">
        <v>1934</v>
      </c>
      <c r="B259" s="37"/>
      <c r="C259" s="37"/>
      <c r="D259" s="37"/>
      <c r="E259" s="37" t="s">
        <v>2076</v>
      </c>
      <c r="F259" s="37" t="s">
        <v>392</v>
      </c>
      <c r="G259" s="153" t="s">
        <v>11</v>
      </c>
      <c r="H259" s="37" t="s">
        <v>1935</v>
      </c>
      <c r="I259" s="37">
        <v>1</v>
      </c>
      <c r="J259" s="37" t="s">
        <v>1146</v>
      </c>
      <c r="K259" s="153" t="s">
        <v>1487</v>
      </c>
      <c r="L259" s="152">
        <v>46191</v>
      </c>
      <c r="M259" s="152">
        <v>46241</v>
      </c>
      <c r="N259" s="152"/>
      <c r="O259" s="152" t="str">
        <f>IF(Tabela2[[#This Row],[1° Reprogamação
'[PrazoEntrega']]]="",TEXT(Tabela2[[#This Row],[Prazo
Entrega]],"mmm"),TEXT(Tabela2[[#This Row],[1° Reprogamação
'[PrazoEntrega']]],"mmm"))</f>
        <v>ago</v>
      </c>
      <c r="P259" s="37"/>
      <c r="Q259" s="18" t="s">
        <v>1529</v>
      </c>
      <c r="T259"/>
    </row>
    <row r="260" spans="1:20" hidden="1" x14ac:dyDescent="0.25">
      <c r="A260" s="37" t="s">
        <v>2417</v>
      </c>
      <c r="B260" s="37">
        <v>0</v>
      </c>
      <c r="C260" s="37">
        <v>0</v>
      </c>
      <c r="D260" s="37">
        <v>0</v>
      </c>
      <c r="E260" s="37" t="s">
        <v>1108</v>
      </c>
      <c r="F260" s="37" t="s">
        <v>1477</v>
      </c>
      <c r="G260" s="186" t="s">
        <v>11</v>
      </c>
      <c r="H260" s="37">
        <v>273060</v>
      </c>
      <c r="I260" s="37">
        <v>1</v>
      </c>
      <c r="J260" s="111" t="s">
        <v>1480</v>
      </c>
      <c r="K260" s="37" t="s">
        <v>1486</v>
      </c>
      <c r="L260" s="96">
        <v>46081</v>
      </c>
      <c r="M260" s="96">
        <v>46114</v>
      </c>
      <c r="N260" s="154">
        <v>46172</v>
      </c>
      <c r="O260" s="37" t="str">
        <f>IF(Tabela2[[#This Row],[1° Reprogamação
'[PrazoEntrega']]]="",TEXT(Tabela2[[#This Row],[Prazo
Entrega]],"mmm"),TEXT(Tabela2[[#This Row],[1° Reprogamação
'[PrazoEntrega']]],"mmm"))</f>
        <v>mai</v>
      </c>
      <c r="P260" s="152" t="s">
        <v>2096</v>
      </c>
      <c r="Q260" s="37" t="s">
        <v>1508</v>
      </c>
      <c r="T260"/>
    </row>
    <row r="261" spans="1:20" hidden="1" x14ac:dyDescent="0.25">
      <c r="A261" s="37" t="s">
        <v>2418</v>
      </c>
      <c r="B261" s="37">
        <v>0</v>
      </c>
      <c r="C261" s="37">
        <v>0</v>
      </c>
      <c r="D261" s="37">
        <v>0</v>
      </c>
      <c r="E261" s="37" t="s">
        <v>1108</v>
      </c>
      <c r="F261" s="37" t="s">
        <v>1477</v>
      </c>
      <c r="G261" s="186" t="s">
        <v>11</v>
      </c>
      <c r="H261" s="37">
        <v>273060</v>
      </c>
      <c r="I261" s="37">
        <v>1</v>
      </c>
      <c r="J261" s="111" t="s">
        <v>1480</v>
      </c>
      <c r="K261" s="37" t="s">
        <v>1486</v>
      </c>
      <c r="L261" s="96">
        <v>46081</v>
      </c>
      <c r="M261" s="96">
        <v>46114</v>
      </c>
      <c r="N261" s="154">
        <v>46172</v>
      </c>
      <c r="O261" s="37" t="str">
        <f>IF(Tabela2[[#This Row],[1° Reprogamação
'[PrazoEntrega']]]="",TEXT(Tabela2[[#This Row],[Prazo
Entrega]],"mmm"),TEXT(Tabela2[[#This Row],[1° Reprogamação
'[PrazoEntrega']]],"mmm"))</f>
        <v>mai</v>
      </c>
      <c r="P261" s="152" t="s">
        <v>2096</v>
      </c>
      <c r="Q261" s="37" t="s">
        <v>1508</v>
      </c>
      <c r="T261"/>
    </row>
    <row r="262" spans="1:20" hidden="1" x14ac:dyDescent="0.25">
      <c r="A262" s="37" t="s">
        <v>17</v>
      </c>
      <c r="B262" s="37" t="s">
        <v>9</v>
      </c>
      <c r="C262" s="37">
        <v>2118</v>
      </c>
      <c r="D262" s="37">
        <v>1</v>
      </c>
      <c r="E262" s="37" t="s">
        <v>1718</v>
      </c>
      <c r="F262" s="37" t="s">
        <v>1717</v>
      </c>
      <c r="G262" s="37" t="s">
        <v>11</v>
      </c>
      <c r="H262" s="37">
        <v>6770</v>
      </c>
      <c r="I262" s="37">
        <v>1</v>
      </c>
      <c r="J262" s="37" t="s">
        <v>1144</v>
      </c>
      <c r="K262" s="37" t="s">
        <v>1487</v>
      </c>
      <c r="L262" s="152">
        <v>46072</v>
      </c>
      <c r="M262" s="152">
        <v>46118</v>
      </c>
      <c r="N262" s="154">
        <v>46172</v>
      </c>
      <c r="O262" s="152" t="str">
        <f>IF(Tabela2[[#This Row],[1° Reprogamação
'[PrazoEntrega']]]="",TEXT(Tabela2[[#This Row],[Prazo
Entrega]],"mmm"),TEXT(Tabela2[[#This Row],[1° Reprogamação
'[PrazoEntrega']]],"mmm"))</f>
        <v>mai</v>
      </c>
      <c r="P262" s="152" t="s">
        <v>1711</v>
      </c>
      <c r="Q262" s="37" t="s">
        <v>1508</v>
      </c>
      <c r="T262"/>
    </row>
    <row r="263" spans="1:20" hidden="1" x14ac:dyDescent="0.25">
      <c r="A263" s="37" t="s">
        <v>2409</v>
      </c>
      <c r="B263" s="37">
        <v>0</v>
      </c>
      <c r="C263" s="37">
        <v>0</v>
      </c>
      <c r="D263" s="37">
        <v>0</v>
      </c>
      <c r="E263" s="37" t="s">
        <v>1108</v>
      </c>
      <c r="F263" s="37" t="s">
        <v>2428</v>
      </c>
      <c r="G263" s="186" t="s">
        <v>11</v>
      </c>
      <c r="H263" s="37" t="s">
        <v>2410</v>
      </c>
      <c r="I263" s="37">
        <v>1</v>
      </c>
      <c r="J263" s="111" t="s">
        <v>1480</v>
      </c>
      <c r="K263" s="37" t="s">
        <v>1486</v>
      </c>
      <c r="L263" s="96">
        <v>46079</v>
      </c>
      <c r="M263" s="96">
        <v>46122</v>
      </c>
      <c r="N263" s="154">
        <v>46172</v>
      </c>
      <c r="O263" s="37" t="str">
        <f>IF(Tabela2[[#This Row],[1° Reprogamação
'[PrazoEntrega']]]="",TEXT(Tabela2[[#This Row],[Prazo
Entrega]],"mmm"),TEXT(Tabela2[[#This Row],[1° Reprogamação
'[PrazoEntrega']]],"mmm"))</f>
        <v>mai</v>
      </c>
      <c r="P263" s="152" t="s">
        <v>1711</v>
      </c>
      <c r="Q263" s="37" t="s">
        <v>1508</v>
      </c>
      <c r="T263"/>
    </row>
    <row r="264" spans="1:20" hidden="1" x14ac:dyDescent="0.25">
      <c r="A264" s="37" t="s">
        <v>2411</v>
      </c>
      <c r="B264" s="37">
        <v>0</v>
      </c>
      <c r="C264" s="37">
        <v>0</v>
      </c>
      <c r="D264" s="37">
        <v>0</v>
      </c>
      <c r="E264" s="37" t="s">
        <v>1108</v>
      </c>
      <c r="F264" s="37" t="s">
        <v>2428</v>
      </c>
      <c r="G264" s="186" t="s">
        <v>11</v>
      </c>
      <c r="H264" s="37" t="s">
        <v>2412</v>
      </c>
      <c r="I264" s="37">
        <v>1</v>
      </c>
      <c r="J264" s="111" t="s">
        <v>1480</v>
      </c>
      <c r="K264" s="37" t="s">
        <v>1486</v>
      </c>
      <c r="L264" s="96">
        <v>46079</v>
      </c>
      <c r="M264" s="96">
        <v>46122</v>
      </c>
      <c r="N264" s="154">
        <v>46172</v>
      </c>
      <c r="O264" s="37" t="str">
        <f>IF(Tabela2[[#This Row],[1° Reprogamação
'[PrazoEntrega']]]="",TEXT(Tabela2[[#This Row],[Prazo
Entrega]],"mmm"),TEXT(Tabela2[[#This Row],[1° Reprogamação
'[PrazoEntrega']]],"mmm"))</f>
        <v>mai</v>
      </c>
      <c r="P264" s="152" t="s">
        <v>1711</v>
      </c>
      <c r="Q264" s="37" t="s">
        <v>1508</v>
      </c>
      <c r="T264"/>
    </row>
    <row r="265" spans="1:20" hidden="1" x14ac:dyDescent="0.25">
      <c r="A265" s="37" t="s">
        <v>898</v>
      </c>
      <c r="B265" s="37" t="s">
        <v>9</v>
      </c>
      <c r="C265" s="37">
        <v>2078</v>
      </c>
      <c r="D265" s="37">
        <v>4</v>
      </c>
      <c r="E265" s="37" t="s">
        <v>204</v>
      </c>
      <c r="F265" s="37" t="s">
        <v>758</v>
      </c>
      <c r="G265" s="153" t="s">
        <v>11</v>
      </c>
      <c r="H265" s="37">
        <v>6737</v>
      </c>
      <c r="I265" s="37">
        <v>1</v>
      </c>
      <c r="J265" s="37" t="s">
        <v>1144</v>
      </c>
      <c r="K265" s="153" t="s">
        <v>1487</v>
      </c>
      <c r="L265" s="152">
        <v>46062</v>
      </c>
      <c r="M265" s="152">
        <v>46142</v>
      </c>
      <c r="N265" s="154">
        <v>46172</v>
      </c>
      <c r="O265" s="152" t="str">
        <f>IF(Tabela2[[#This Row],[1° Reprogamação
'[PrazoEntrega']]]="",TEXT(Tabela2[[#This Row],[Prazo
Entrega]],"mmm"),TEXT(Tabela2[[#This Row],[1° Reprogamação
'[PrazoEntrega']]],"mmm"))</f>
        <v>mai</v>
      </c>
      <c r="P265" s="152" t="s">
        <v>1711</v>
      </c>
      <c r="Q265" s="37" t="s">
        <v>1508</v>
      </c>
      <c r="T265"/>
    </row>
    <row r="266" spans="1:20" hidden="1" x14ac:dyDescent="0.25">
      <c r="A266" s="37" t="s">
        <v>1009</v>
      </c>
      <c r="B266" s="37" t="s">
        <v>9</v>
      </c>
      <c r="C266" s="37">
        <v>2096</v>
      </c>
      <c r="D266" s="37">
        <v>2</v>
      </c>
      <c r="E266" s="37" t="s">
        <v>202</v>
      </c>
      <c r="F266" s="37" t="s">
        <v>739</v>
      </c>
      <c r="G266" s="37" t="s">
        <v>11</v>
      </c>
      <c r="H266" s="37">
        <v>6750</v>
      </c>
      <c r="I266" s="37">
        <v>1</v>
      </c>
      <c r="J266" s="37" t="s">
        <v>1144</v>
      </c>
      <c r="K266" s="153" t="s">
        <v>1487</v>
      </c>
      <c r="L266" s="152">
        <v>46078</v>
      </c>
      <c r="M266" s="152">
        <v>46142</v>
      </c>
      <c r="N266" s="154">
        <v>46203</v>
      </c>
      <c r="O266" s="152" t="str">
        <f>IF(Tabela2[[#This Row],[1° Reprogamação
'[PrazoEntrega']]]="",TEXT(Tabela2[[#This Row],[Prazo
Entrega]],"mmm"),TEXT(Tabela2[[#This Row],[1° Reprogamação
'[PrazoEntrega']]],"mmm"))</f>
        <v>jun</v>
      </c>
      <c r="P266" s="152"/>
      <c r="Q266" s="37" t="s">
        <v>1508</v>
      </c>
      <c r="T266"/>
    </row>
    <row r="267" spans="1:20" hidden="1" x14ac:dyDescent="0.25">
      <c r="A267" s="37" t="s">
        <v>1849</v>
      </c>
      <c r="B267" s="37" t="s">
        <v>9</v>
      </c>
      <c r="C267" s="37" t="s">
        <v>1862</v>
      </c>
      <c r="D267" s="37" t="s">
        <v>1862</v>
      </c>
      <c r="E267" s="37" t="s">
        <v>1459</v>
      </c>
      <c r="F267" s="37" t="s">
        <v>1461</v>
      </c>
      <c r="G267" s="37" t="s">
        <v>11</v>
      </c>
      <c r="H267" s="37">
        <v>1425031</v>
      </c>
      <c r="I267" s="111">
        <v>1</v>
      </c>
      <c r="J267" s="111" t="s">
        <v>1151</v>
      </c>
      <c r="K267" s="111" t="s">
        <v>1486</v>
      </c>
      <c r="L267" s="152">
        <v>46131</v>
      </c>
      <c r="M267" s="152">
        <v>46147</v>
      </c>
      <c r="N267" s="154">
        <v>46203</v>
      </c>
      <c r="O267" s="152" t="str">
        <f>IF(Tabela2[[#This Row],[1° Reprogamação
'[PrazoEntrega']]]="",TEXT(Tabela2[[#This Row],[Prazo
Entrega]],"mmm"),TEXT(Tabela2[[#This Row],[1° Reprogamação
'[PrazoEntrega']]],"mmm"))</f>
        <v>jun</v>
      </c>
      <c r="P267" s="111" t="s">
        <v>2099</v>
      </c>
      <c r="Q267" s="37" t="s">
        <v>1529</v>
      </c>
      <c r="T267"/>
    </row>
    <row r="268" spans="1:20" hidden="1" x14ac:dyDescent="0.25">
      <c r="A268" s="37" t="s">
        <v>1010</v>
      </c>
      <c r="B268" s="37" t="s">
        <v>9</v>
      </c>
      <c r="C268" s="37">
        <v>2096</v>
      </c>
      <c r="D268" s="37">
        <v>3</v>
      </c>
      <c r="E268" s="37" t="s">
        <v>202</v>
      </c>
      <c r="F268" s="37" t="s">
        <v>739</v>
      </c>
      <c r="G268" s="37" t="s">
        <v>11</v>
      </c>
      <c r="H268" s="37">
        <v>6751</v>
      </c>
      <c r="I268" s="37">
        <v>1</v>
      </c>
      <c r="J268" s="37" t="s">
        <v>1144</v>
      </c>
      <c r="K268" s="153" t="s">
        <v>1487</v>
      </c>
      <c r="L268" s="152">
        <v>46078</v>
      </c>
      <c r="M268" s="152">
        <v>46142</v>
      </c>
      <c r="N268" s="154">
        <f>Tabela2[[#This Row],[Prazo
Entrega]]+15</f>
        <v>46157</v>
      </c>
      <c r="O268" s="152" t="str">
        <f>IF(Tabela2[[#This Row],[1° Reprogamação
'[PrazoEntrega']]]="",TEXT(Tabela2[[#This Row],[Prazo
Entrega]],"mmm"),TEXT(Tabela2[[#This Row],[1° Reprogamação
'[PrazoEntrega']]],"mmm"))</f>
        <v>mai</v>
      </c>
      <c r="P268" s="152" t="s">
        <v>1711</v>
      </c>
      <c r="Q268" s="37" t="s">
        <v>1508</v>
      </c>
      <c r="T268"/>
    </row>
    <row r="269" spans="1:20" hidden="1" x14ac:dyDescent="0.25">
      <c r="A269" s="37" t="s">
        <v>960</v>
      </c>
      <c r="B269" s="37" t="s">
        <v>9</v>
      </c>
      <c r="C269" s="37">
        <v>2080</v>
      </c>
      <c r="D269" s="37">
        <v>2</v>
      </c>
      <c r="E269" s="37" t="s">
        <v>1121</v>
      </c>
      <c r="F269" s="37" t="s">
        <v>739</v>
      </c>
      <c r="G269" s="37" t="s">
        <v>11</v>
      </c>
      <c r="H269" s="37">
        <v>6726</v>
      </c>
      <c r="I269" s="37">
        <v>1</v>
      </c>
      <c r="J269" s="37" t="s">
        <v>1144</v>
      </c>
      <c r="K269" s="153" t="s">
        <v>1487</v>
      </c>
      <c r="L269" s="152">
        <v>46073</v>
      </c>
      <c r="M269" s="152">
        <v>46142</v>
      </c>
      <c r="N269" s="154">
        <v>46172</v>
      </c>
      <c r="O269" s="152" t="str">
        <f>IF(Tabela2[[#This Row],[1° Reprogamação
'[PrazoEntrega']]]="",TEXT(Tabela2[[#This Row],[Prazo
Entrega]],"mmm"),TEXT(Tabela2[[#This Row],[1° Reprogamação
'[PrazoEntrega']]],"mmm"))</f>
        <v>mai</v>
      </c>
      <c r="P269" s="152"/>
      <c r="Q269" s="37" t="s">
        <v>1508</v>
      </c>
      <c r="T269"/>
    </row>
    <row r="270" spans="1:20" hidden="1" x14ac:dyDescent="0.25">
      <c r="A270" s="37" t="s">
        <v>963</v>
      </c>
      <c r="B270" s="37" t="s">
        <v>9</v>
      </c>
      <c r="C270" s="37">
        <v>2082</v>
      </c>
      <c r="D270" s="37">
        <v>2</v>
      </c>
      <c r="E270" s="37" t="s">
        <v>1122</v>
      </c>
      <c r="F270" s="37" t="s">
        <v>744</v>
      </c>
      <c r="G270" s="37" t="s">
        <v>11</v>
      </c>
      <c r="H270" s="37">
        <v>6768</v>
      </c>
      <c r="I270" s="37">
        <v>1</v>
      </c>
      <c r="J270" s="37" t="s">
        <v>1144</v>
      </c>
      <c r="K270" s="153" t="s">
        <v>1487</v>
      </c>
      <c r="L270" s="152">
        <v>46072</v>
      </c>
      <c r="M270" s="152">
        <v>46142</v>
      </c>
      <c r="N270" s="154">
        <v>46172</v>
      </c>
      <c r="O270" s="152" t="str">
        <f>IF(Tabela2[[#This Row],[1° Reprogamação
'[PrazoEntrega']]]="",TEXT(Tabela2[[#This Row],[Prazo
Entrega]],"mmm"),TEXT(Tabela2[[#This Row],[1° Reprogamação
'[PrazoEntrega']]],"mmm"))</f>
        <v>mai</v>
      </c>
      <c r="P270" s="152"/>
      <c r="Q270" s="37" t="s">
        <v>1508</v>
      </c>
      <c r="T270"/>
    </row>
    <row r="271" spans="1:20" hidden="1" x14ac:dyDescent="0.25">
      <c r="A271" s="37" t="s">
        <v>1007</v>
      </c>
      <c r="B271" s="37" t="s">
        <v>9</v>
      </c>
      <c r="C271" s="37">
        <v>2097</v>
      </c>
      <c r="D271" s="37">
        <v>1</v>
      </c>
      <c r="E271" s="37" t="s">
        <v>1131</v>
      </c>
      <c r="F271" s="37" t="s">
        <v>767</v>
      </c>
      <c r="G271" s="37" t="s">
        <v>11</v>
      </c>
      <c r="H271" s="37">
        <v>6752</v>
      </c>
      <c r="I271" s="37">
        <v>1</v>
      </c>
      <c r="J271" s="37" t="s">
        <v>1144</v>
      </c>
      <c r="K271" s="153" t="s">
        <v>1487</v>
      </c>
      <c r="L271" s="152">
        <v>46078</v>
      </c>
      <c r="M271" s="152">
        <v>46142</v>
      </c>
      <c r="N271" s="154">
        <f>Tabela2[[#This Row],[Prazo
Entrega]]+30</f>
        <v>46172</v>
      </c>
      <c r="O271" s="152" t="str">
        <f>IF(Tabela2[[#This Row],[1° Reprogamação
'[PrazoEntrega']]]="",TEXT(Tabela2[[#This Row],[Prazo
Entrega]],"mmm"),TEXT(Tabela2[[#This Row],[1° Reprogamação
'[PrazoEntrega']]],"mmm"))</f>
        <v>mai</v>
      </c>
      <c r="P271" s="152" t="s">
        <v>1711</v>
      </c>
      <c r="Q271" s="37" t="s">
        <v>1508</v>
      </c>
      <c r="T271"/>
    </row>
    <row r="272" spans="1:20" hidden="1" x14ac:dyDescent="0.25">
      <c r="A272" s="37" t="s">
        <v>17</v>
      </c>
      <c r="B272" s="153" t="s">
        <v>9</v>
      </c>
      <c r="C272" s="153">
        <v>2020</v>
      </c>
      <c r="D272" s="153">
        <v>1</v>
      </c>
      <c r="E272" s="37" t="s">
        <v>30</v>
      </c>
      <c r="F272" s="37" t="s">
        <v>31</v>
      </c>
      <c r="G272" s="153" t="s">
        <v>11</v>
      </c>
      <c r="H272" s="37" t="s">
        <v>1107</v>
      </c>
      <c r="I272" s="153">
        <v>1</v>
      </c>
      <c r="J272" s="153" t="s">
        <v>1152</v>
      </c>
      <c r="K272" s="153" t="s">
        <v>1487</v>
      </c>
      <c r="L272" s="153" t="s">
        <v>1107</v>
      </c>
      <c r="M272" s="152">
        <v>46142</v>
      </c>
      <c r="N272" s="154">
        <v>46157</v>
      </c>
      <c r="O272" s="152" t="str">
        <f>IF(Tabela2[[#This Row],[1° Reprogamação
'[PrazoEntrega']]]="",TEXT(Tabela2[[#This Row],[Prazo
Entrega]],"mmm"),TEXT(Tabela2[[#This Row],[1° Reprogamação
'[PrazoEntrega']]],"mmm"))</f>
        <v>mai</v>
      </c>
      <c r="P272" s="152" t="s">
        <v>1711</v>
      </c>
      <c r="Q272" s="37" t="s">
        <v>1529</v>
      </c>
      <c r="T272"/>
    </row>
    <row r="273" spans="1:20" hidden="1" x14ac:dyDescent="0.25">
      <c r="A273" s="37" t="s">
        <v>17</v>
      </c>
      <c r="B273" s="153" t="s">
        <v>20</v>
      </c>
      <c r="C273" s="153">
        <v>2020</v>
      </c>
      <c r="D273" s="153">
        <v>2</v>
      </c>
      <c r="E273" s="37" t="s">
        <v>30</v>
      </c>
      <c r="F273" s="37" t="s">
        <v>31</v>
      </c>
      <c r="G273" s="153" t="s">
        <v>11</v>
      </c>
      <c r="H273" s="37" t="s">
        <v>1107</v>
      </c>
      <c r="I273" s="153">
        <v>1</v>
      </c>
      <c r="J273" s="153" t="s">
        <v>1152</v>
      </c>
      <c r="K273" s="153" t="s">
        <v>1487</v>
      </c>
      <c r="L273" s="153" t="s">
        <v>1107</v>
      </c>
      <c r="M273" s="152">
        <v>46142</v>
      </c>
      <c r="N273" s="154">
        <v>46157</v>
      </c>
      <c r="O273" s="152" t="str">
        <f>IF(Tabela2[[#This Row],[1° Reprogamação
'[PrazoEntrega']]]="",TEXT(Tabela2[[#This Row],[Prazo
Entrega]],"mmm"),TEXT(Tabela2[[#This Row],[1° Reprogamação
'[PrazoEntrega']]],"mmm"))</f>
        <v>mai</v>
      </c>
      <c r="P273" s="152" t="s">
        <v>1711</v>
      </c>
      <c r="Q273" s="37" t="s">
        <v>1529</v>
      </c>
      <c r="T273"/>
    </row>
    <row r="274" spans="1:20" hidden="1" x14ac:dyDescent="0.25">
      <c r="A274" s="37" t="s">
        <v>17</v>
      </c>
      <c r="B274" s="153" t="s">
        <v>9</v>
      </c>
      <c r="C274" s="153">
        <v>2020</v>
      </c>
      <c r="D274" s="153">
        <v>3</v>
      </c>
      <c r="E274" s="37" t="s">
        <v>30</v>
      </c>
      <c r="F274" s="37" t="s">
        <v>31</v>
      </c>
      <c r="G274" s="153" t="s">
        <v>11</v>
      </c>
      <c r="H274" s="37" t="s">
        <v>1107</v>
      </c>
      <c r="I274" s="153">
        <v>1</v>
      </c>
      <c r="J274" s="153" t="s">
        <v>1152</v>
      </c>
      <c r="K274" s="153" t="s">
        <v>1487</v>
      </c>
      <c r="L274" s="153" t="s">
        <v>1107</v>
      </c>
      <c r="M274" s="152">
        <v>46142</v>
      </c>
      <c r="N274" s="154">
        <v>46157</v>
      </c>
      <c r="O274" s="152" t="str">
        <f>IF(Tabela2[[#This Row],[1° Reprogamação
'[PrazoEntrega']]]="",TEXT(Tabela2[[#This Row],[Prazo
Entrega]],"mmm"),TEXT(Tabela2[[#This Row],[1° Reprogamação
'[PrazoEntrega']]],"mmm"))</f>
        <v>mai</v>
      </c>
      <c r="P274" s="152" t="s">
        <v>1711</v>
      </c>
      <c r="Q274" s="37" t="s">
        <v>1529</v>
      </c>
      <c r="T274"/>
    </row>
    <row r="275" spans="1:20" hidden="1" x14ac:dyDescent="0.25">
      <c r="A275" s="37" t="s">
        <v>17</v>
      </c>
      <c r="B275" s="153" t="s">
        <v>9</v>
      </c>
      <c r="C275" s="153">
        <v>2020</v>
      </c>
      <c r="D275" s="153">
        <v>4</v>
      </c>
      <c r="E275" s="37" t="s">
        <v>30</v>
      </c>
      <c r="F275" s="37" t="s">
        <v>31</v>
      </c>
      <c r="G275" s="153" t="s">
        <v>11</v>
      </c>
      <c r="H275" s="37" t="s">
        <v>1107</v>
      </c>
      <c r="I275" s="153">
        <v>1</v>
      </c>
      <c r="J275" s="153" t="s">
        <v>1152</v>
      </c>
      <c r="K275" s="153" t="s">
        <v>1487</v>
      </c>
      <c r="L275" s="153" t="s">
        <v>1107</v>
      </c>
      <c r="M275" s="152">
        <v>46142</v>
      </c>
      <c r="N275" s="154">
        <v>46157</v>
      </c>
      <c r="O275" s="152" t="str">
        <f>IF(Tabela2[[#This Row],[1° Reprogamação
'[PrazoEntrega']]]="",TEXT(Tabela2[[#This Row],[Prazo
Entrega]],"mmm"),TEXT(Tabela2[[#This Row],[1° Reprogamação
'[PrazoEntrega']]],"mmm"))</f>
        <v>mai</v>
      </c>
      <c r="P275" s="152" t="s">
        <v>1711</v>
      </c>
      <c r="Q275" s="37" t="s">
        <v>1529</v>
      </c>
      <c r="T275"/>
    </row>
    <row r="276" spans="1:20" hidden="1" x14ac:dyDescent="0.25">
      <c r="A276" s="37" t="s">
        <v>17</v>
      </c>
      <c r="B276" s="153" t="s">
        <v>9</v>
      </c>
      <c r="C276" s="153">
        <v>2020</v>
      </c>
      <c r="D276" s="153">
        <v>5</v>
      </c>
      <c r="E276" s="37" t="s">
        <v>30</v>
      </c>
      <c r="F276" s="37" t="s">
        <v>31</v>
      </c>
      <c r="G276" s="153" t="s">
        <v>11</v>
      </c>
      <c r="H276" s="37" t="s">
        <v>1107</v>
      </c>
      <c r="I276" s="153">
        <v>1</v>
      </c>
      <c r="J276" s="153" t="s">
        <v>1152</v>
      </c>
      <c r="K276" s="153" t="s">
        <v>1487</v>
      </c>
      <c r="L276" s="153" t="s">
        <v>1107</v>
      </c>
      <c r="M276" s="152">
        <v>46142</v>
      </c>
      <c r="N276" s="154">
        <v>46157</v>
      </c>
      <c r="O276" s="152" t="str">
        <f>IF(Tabela2[[#This Row],[1° Reprogamação
'[PrazoEntrega']]]="",TEXT(Tabela2[[#This Row],[Prazo
Entrega]],"mmm"),TEXT(Tabela2[[#This Row],[1° Reprogamação
'[PrazoEntrega']]],"mmm"))</f>
        <v>mai</v>
      </c>
      <c r="P276" s="152" t="s">
        <v>1711</v>
      </c>
      <c r="Q276" s="37" t="s">
        <v>1529</v>
      </c>
      <c r="T276"/>
    </row>
    <row r="277" spans="1:20" hidden="1" x14ac:dyDescent="0.25">
      <c r="A277" s="37" t="s">
        <v>17</v>
      </c>
      <c r="B277" s="153" t="s">
        <v>9</v>
      </c>
      <c r="C277" s="153">
        <v>2020</v>
      </c>
      <c r="D277" s="153">
        <v>6</v>
      </c>
      <c r="E277" s="37" t="s">
        <v>30</v>
      </c>
      <c r="F277" s="37" t="s">
        <v>31</v>
      </c>
      <c r="G277" s="153" t="s">
        <v>11</v>
      </c>
      <c r="H277" s="37" t="s">
        <v>1107</v>
      </c>
      <c r="I277" s="153">
        <v>1</v>
      </c>
      <c r="J277" s="153" t="s">
        <v>1152</v>
      </c>
      <c r="K277" s="153" t="s">
        <v>1487</v>
      </c>
      <c r="L277" s="153" t="s">
        <v>1107</v>
      </c>
      <c r="M277" s="152">
        <v>46142</v>
      </c>
      <c r="N277" s="154">
        <v>46157</v>
      </c>
      <c r="O277" s="152" t="str">
        <f>IF(Tabela2[[#This Row],[1° Reprogamação
'[PrazoEntrega']]]="",TEXT(Tabela2[[#This Row],[Prazo
Entrega]],"mmm"),TEXT(Tabela2[[#This Row],[1° Reprogamação
'[PrazoEntrega']]],"mmm"))</f>
        <v>mai</v>
      </c>
      <c r="P277" s="152" t="s">
        <v>1711</v>
      </c>
      <c r="Q277" s="37" t="s">
        <v>1529</v>
      </c>
      <c r="T277"/>
    </row>
    <row r="278" spans="1:20" hidden="1" x14ac:dyDescent="0.25">
      <c r="A278" s="37" t="s">
        <v>17</v>
      </c>
      <c r="B278" s="153" t="s">
        <v>9</v>
      </c>
      <c r="C278" s="153">
        <v>2020</v>
      </c>
      <c r="D278" s="153">
        <v>7</v>
      </c>
      <c r="E278" s="37" t="s">
        <v>30</v>
      </c>
      <c r="F278" s="37" t="s">
        <v>31</v>
      </c>
      <c r="G278" s="153" t="s">
        <v>11</v>
      </c>
      <c r="H278" s="37" t="s">
        <v>1107</v>
      </c>
      <c r="I278" s="153">
        <v>1</v>
      </c>
      <c r="J278" s="153" t="s">
        <v>1152</v>
      </c>
      <c r="K278" s="153" t="s">
        <v>1487</v>
      </c>
      <c r="L278" s="152" t="s">
        <v>1107</v>
      </c>
      <c r="M278" s="152">
        <v>46142</v>
      </c>
      <c r="N278" s="154">
        <v>46157</v>
      </c>
      <c r="O278" s="152" t="str">
        <f>IF(Tabela2[[#This Row],[1° Reprogamação
'[PrazoEntrega']]]="",TEXT(Tabela2[[#This Row],[Prazo
Entrega]],"mmm"),TEXT(Tabela2[[#This Row],[1° Reprogamação
'[PrazoEntrega']]],"mmm"))</f>
        <v>mai</v>
      </c>
      <c r="P278" s="152" t="s">
        <v>1711</v>
      </c>
      <c r="Q278" s="37" t="s">
        <v>1529</v>
      </c>
      <c r="T278"/>
    </row>
    <row r="279" spans="1:20" hidden="1" x14ac:dyDescent="0.25">
      <c r="A279" s="37" t="s">
        <v>17</v>
      </c>
      <c r="B279" s="153" t="s">
        <v>9</v>
      </c>
      <c r="C279" s="153">
        <v>2020</v>
      </c>
      <c r="D279" s="153">
        <v>8</v>
      </c>
      <c r="E279" s="37" t="s">
        <v>30</v>
      </c>
      <c r="F279" s="37" t="s">
        <v>31</v>
      </c>
      <c r="G279" s="153" t="s">
        <v>11</v>
      </c>
      <c r="H279" s="37" t="s">
        <v>1107</v>
      </c>
      <c r="I279" s="153">
        <v>1</v>
      </c>
      <c r="J279" s="153" t="s">
        <v>1152</v>
      </c>
      <c r="K279" s="153" t="s">
        <v>1487</v>
      </c>
      <c r="L279" s="152" t="s">
        <v>1107</v>
      </c>
      <c r="M279" s="152">
        <v>46142</v>
      </c>
      <c r="N279" s="154">
        <v>46157</v>
      </c>
      <c r="O279" s="152" t="str">
        <f>IF(Tabela2[[#This Row],[1° Reprogamação
'[PrazoEntrega']]]="",TEXT(Tabela2[[#This Row],[Prazo
Entrega]],"mmm"),TEXT(Tabela2[[#This Row],[1° Reprogamação
'[PrazoEntrega']]],"mmm"))</f>
        <v>mai</v>
      </c>
      <c r="P279" s="152" t="s">
        <v>1711</v>
      </c>
      <c r="Q279" s="37" t="s">
        <v>1529</v>
      </c>
      <c r="T279"/>
    </row>
    <row r="280" spans="1:20" hidden="1" x14ac:dyDescent="0.25">
      <c r="A280" s="37" t="s">
        <v>17</v>
      </c>
      <c r="B280" s="153" t="s">
        <v>9</v>
      </c>
      <c r="C280" s="153">
        <v>2020</v>
      </c>
      <c r="D280" s="153">
        <v>9</v>
      </c>
      <c r="E280" s="37" t="s">
        <v>30</v>
      </c>
      <c r="F280" s="37" t="s">
        <v>31</v>
      </c>
      <c r="G280" s="153" t="s">
        <v>11</v>
      </c>
      <c r="H280" s="37" t="s">
        <v>1107</v>
      </c>
      <c r="I280" s="153">
        <v>1</v>
      </c>
      <c r="J280" s="153" t="s">
        <v>1152</v>
      </c>
      <c r="K280" s="153" t="s">
        <v>1487</v>
      </c>
      <c r="L280" s="152" t="s">
        <v>1107</v>
      </c>
      <c r="M280" s="152">
        <v>46142</v>
      </c>
      <c r="N280" s="154">
        <v>46157</v>
      </c>
      <c r="O280" s="152" t="str">
        <f>IF(Tabela2[[#This Row],[1° Reprogamação
'[PrazoEntrega']]]="",TEXT(Tabela2[[#This Row],[Prazo
Entrega]],"mmm"),TEXT(Tabela2[[#This Row],[1° Reprogamação
'[PrazoEntrega']]],"mmm"))</f>
        <v>mai</v>
      </c>
      <c r="P280" s="152" t="s">
        <v>1711</v>
      </c>
      <c r="Q280" s="37" t="s">
        <v>1529</v>
      </c>
      <c r="T280"/>
    </row>
    <row r="281" spans="1:20" hidden="1" x14ac:dyDescent="0.25">
      <c r="A281" s="37" t="s">
        <v>17</v>
      </c>
      <c r="B281" s="153" t="s">
        <v>9</v>
      </c>
      <c r="C281" s="153">
        <v>2020</v>
      </c>
      <c r="D281" s="153">
        <v>10</v>
      </c>
      <c r="E281" s="37" t="s">
        <v>30</v>
      </c>
      <c r="F281" s="37" t="s">
        <v>31</v>
      </c>
      <c r="G281" s="153" t="s">
        <v>11</v>
      </c>
      <c r="H281" s="37" t="s">
        <v>1107</v>
      </c>
      <c r="I281" s="153">
        <v>1</v>
      </c>
      <c r="J281" s="153" t="s">
        <v>1152</v>
      </c>
      <c r="K281" s="153" t="s">
        <v>1487</v>
      </c>
      <c r="L281" s="152" t="s">
        <v>1107</v>
      </c>
      <c r="M281" s="152">
        <v>46142</v>
      </c>
      <c r="N281" s="154">
        <v>46157</v>
      </c>
      <c r="O281" s="152" t="str">
        <f>IF(Tabela2[[#This Row],[1° Reprogamação
'[PrazoEntrega']]]="",TEXT(Tabela2[[#This Row],[Prazo
Entrega]],"mmm"),TEXT(Tabela2[[#This Row],[1° Reprogamação
'[PrazoEntrega']]],"mmm"))</f>
        <v>mai</v>
      </c>
      <c r="P281" s="152" t="s">
        <v>1711</v>
      </c>
      <c r="Q281" s="37" t="s">
        <v>1529</v>
      </c>
      <c r="T281"/>
    </row>
    <row r="282" spans="1:20" hidden="1" x14ac:dyDescent="0.25">
      <c r="A282" s="37" t="s">
        <v>17</v>
      </c>
      <c r="B282" s="153" t="s">
        <v>9</v>
      </c>
      <c r="C282" s="153">
        <v>2020</v>
      </c>
      <c r="D282" s="153">
        <v>11</v>
      </c>
      <c r="E282" s="37" t="s">
        <v>30</v>
      </c>
      <c r="F282" s="37" t="s">
        <v>31</v>
      </c>
      <c r="G282" s="153" t="s">
        <v>11</v>
      </c>
      <c r="H282" s="37" t="s">
        <v>1107</v>
      </c>
      <c r="I282" s="153">
        <v>1</v>
      </c>
      <c r="J282" s="153" t="s">
        <v>1152</v>
      </c>
      <c r="K282" s="153" t="s">
        <v>1487</v>
      </c>
      <c r="L282" s="152" t="s">
        <v>1107</v>
      </c>
      <c r="M282" s="152">
        <v>46142</v>
      </c>
      <c r="N282" s="154">
        <v>46157</v>
      </c>
      <c r="O282" s="152" t="str">
        <f>IF(Tabela2[[#This Row],[1° Reprogamação
'[PrazoEntrega']]]="",TEXT(Tabela2[[#This Row],[Prazo
Entrega]],"mmm"),TEXT(Tabela2[[#This Row],[1° Reprogamação
'[PrazoEntrega']]],"mmm"))</f>
        <v>mai</v>
      </c>
      <c r="P282" s="152" t="s">
        <v>1711</v>
      </c>
      <c r="Q282" s="37" t="s">
        <v>1529</v>
      </c>
      <c r="T282"/>
    </row>
    <row r="283" spans="1:20" hidden="1" x14ac:dyDescent="0.25">
      <c r="A283" s="37" t="s">
        <v>17</v>
      </c>
      <c r="B283" s="153" t="s">
        <v>9</v>
      </c>
      <c r="C283" s="153">
        <v>2020</v>
      </c>
      <c r="D283" s="153">
        <v>12</v>
      </c>
      <c r="E283" s="37" t="s">
        <v>30</v>
      </c>
      <c r="F283" s="37" t="s">
        <v>31</v>
      </c>
      <c r="G283" s="153" t="s">
        <v>11</v>
      </c>
      <c r="H283" s="37" t="s">
        <v>1107</v>
      </c>
      <c r="I283" s="153">
        <v>1</v>
      </c>
      <c r="J283" s="153" t="s">
        <v>1152</v>
      </c>
      <c r="K283" s="153" t="s">
        <v>1487</v>
      </c>
      <c r="L283" s="152" t="s">
        <v>1107</v>
      </c>
      <c r="M283" s="152">
        <v>46142</v>
      </c>
      <c r="N283" s="154">
        <v>46157</v>
      </c>
      <c r="O283" s="152" t="str">
        <f>IF(Tabela2[[#This Row],[1° Reprogamação
'[PrazoEntrega']]]="",TEXT(Tabela2[[#This Row],[Prazo
Entrega]],"mmm"),TEXT(Tabela2[[#This Row],[1° Reprogamação
'[PrazoEntrega']]],"mmm"))</f>
        <v>mai</v>
      </c>
      <c r="P283" s="152" t="s">
        <v>1711</v>
      </c>
      <c r="Q283" s="37" t="s">
        <v>1529</v>
      </c>
      <c r="T283"/>
    </row>
    <row r="284" spans="1:20" hidden="1" x14ac:dyDescent="0.25">
      <c r="A284" s="24" t="s">
        <v>1902</v>
      </c>
      <c r="B284" s="37" t="s">
        <v>9</v>
      </c>
      <c r="C284" s="37"/>
      <c r="D284" s="37"/>
      <c r="E284" s="37" t="s">
        <v>1114</v>
      </c>
      <c r="F284" s="37" t="s">
        <v>756</v>
      </c>
      <c r="G284" s="153" t="s">
        <v>11</v>
      </c>
      <c r="H284" s="37">
        <v>6779</v>
      </c>
      <c r="I284" s="37">
        <v>1</v>
      </c>
      <c r="J284" s="37" t="s">
        <v>1144</v>
      </c>
      <c r="K284" s="153" t="s">
        <v>1487</v>
      </c>
      <c r="L284" s="152"/>
      <c r="M284" s="152">
        <v>46142</v>
      </c>
      <c r="N284" s="154">
        <v>46172</v>
      </c>
      <c r="O284" s="152" t="str">
        <f>IF(Tabela2[[#This Row],[1° Reprogamação
'[PrazoEntrega']]]="",TEXT(Tabela2[[#This Row],[Prazo
Entrega]],"mmm"),TEXT(Tabela2[[#This Row],[1° Reprogamação
'[PrazoEntrega']]],"mmm"))</f>
        <v>mai</v>
      </c>
      <c r="P284" s="152" t="s">
        <v>1711</v>
      </c>
      <c r="Q284" s="37" t="s">
        <v>1508</v>
      </c>
      <c r="T284"/>
    </row>
    <row r="285" spans="1:20" hidden="1" x14ac:dyDescent="0.25">
      <c r="A285" s="37" t="s">
        <v>1856</v>
      </c>
      <c r="B285" s="37"/>
      <c r="C285" s="37"/>
      <c r="D285" s="37"/>
      <c r="E285" s="37" t="s">
        <v>1459</v>
      </c>
      <c r="F285" s="37" t="s">
        <v>1460</v>
      </c>
      <c r="G285" s="153" t="s">
        <v>11</v>
      </c>
      <c r="H285" s="37" t="s">
        <v>2071</v>
      </c>
      <c r="I285" s="37">
        <v>1</v>
      </c>
      <c r="J285" s="37" t="s">
        <v>1151</v>
      </c>
      <c r="K285" s="153" t="s">
        <v>1486</v>
      </c>
      <c r="L285" s="152">
        <v>46154</v>
      </c>
      <c r="M285" s="152">
        <v>46143</v>
      </c>
      <c r="N285" s="152"/>
      <c r="O285" s="152" t="str">
        <f>IF(Tabela2[[#This Row],[1° Reprogamação
'[PrazoEntrega']]]="",TEXT(Tabela2[[#This Row],[Prazo
Entrega]],"mmm"),TEXT(Tabela2[[#This Row],[1° Reprogamação
'[PrazoEntrega']]],"mmm"))</f>
        <v>mai</v>
      </c>
      <c r="P285" s="37" t="s">
        <v>1711</v>
      </c>
      <c r="Q285" s="37" t="s">
        <v>1508</v>
      </c>
      <c r="T285"/>
    </row>
    <row r="286" spans="1:20" hidden="1" x14ac:dyDescent="0.25">
      <c r="A286" s="37" t="s">
        <v>1853</v>
      </c>
      <c r="B286" s="37" t="s">
        <v>9</v>
      </c>
      <c r="C286" s="37" t="s">
        <v>1862</v>
      </c>
      <c r="D286" s="37" t="s">
        <v>1862</v>
      </c>
      <c r="E286" s="37" t="s">
        <v>1116</v>
      </c>
      <c r="F286" s="37" t="s">
        <v>376</v>
      </c>
      <c r="G286" s="37" t="s">
        <v>11</v>
      </c>
      <c r="H286" s="37">
        <v>864029</v>
      </c>
      <c r="I286" s="37">
        <v>1</v>
      </c>
      <c r="J286" s="37" t="s">
        <v>1151</v>
      </c>
      <c r="K286" s="37" t="s">
        <v>1486</v>
      </c>
      <c r="L286" s="152">
        <v>46132</v>
      </c>
      <c r="M286" s="152">
        <v>46146</v>
      </c>
      <c r="N286" s="154"/>
      <c r="O286" s="152" t="str">
        <f>IF(Tabela2[[#This Row],[1° Reprogamação
'[PrazoEntrega']]]="",TEXT(Tabela2[[#This Row],[Prazo
Entrega]],"mmm"),TEXT(Tabela2[[#This Row],[1° Reprogamação
'[PrazoEntrega']]],"mmm"))</f>
        <v>mai</v>
      </c>
      <c r="P286" s="37" t="s">
        <v>1711</v>
      </c>
      <c r="Q286" s="37" t="s">
        <v>1508</v>
      </c>
      <c r="T286"/>
    </row>
    <row r="287" spans="1:20" hidden="1" x14ac:dyDescent="0.25">
      <c r="A287" s="37" t="s">
        <v>1854</v>
      </c>
      <c r="B287" s="37" t="s">
        <v>9</v>
      </c>
      <c r="C287" s="37" t="s">
        <v>1862</v>
      </c>
      <c r="D287" s="37" t="s">
        <v>1862</v>
      </c>
      <c r="E287" s="37" t="s">
        <v>1116</v>
      </c>
      <c r="F287" s="37" t="s">
        <v>1227</v>
      </c>
      <c r="G287" s="37" t="s">
        <v>11</v>
      </c>
      <c r="H287" s="37">
        <v>864030</v>
      </c>
      <c r="I287" s="37">
        <v>1</v>
      </c>
      <c r="J287" s="37" t="s">
        <v>1151</v>
      </c>
      <c r="K287" s="37" t="s">
        <v>1486</v>
      </c>
      <c r="L287" s="152">
        <v>46142</v>
      </c>
      <c r="M287" s="152">
        <v>46146</v>
      </c>
      <c r="N287" s="154"/>
      <c r="O287" s="152" t="str">
        <f>IF(Tabela2[[#This Row],[1° Reprogamação
'[PrazoEntrega']]]="",TEXT(Tabela2[[#This Row],[Prazo
Entrega]],"mmm"),TEXT(Tabela2[[#This Row],[1° Reprogamação
'[PrazoEntrega']]],"mmm"))</f>
        <v>mai</v>
      </c>
      <c r="P287" s="37" t="s">
        <v>1711</v>
      </c>
      <c r="Q287" s="37" t="s">
        <v>1508</v>
      </c>
      <c r="T287"/>
    </row>
    <row r="288" spans="1:20" hidden="1" x14ac:dyDescent="0.25">
      <c r="A288" s="37" t="s">
        <v>1852</v>
      </c>
      <c r="B288" s="37"/>
      <c r="C288" s="37"/>
      <c r="D288" s="37"/>
      <c r="E288" s="37" t="s">
        <v>1116</v>
      </c>
      <c r="F288" s="37" t="s">
        <v>678</v>
      </c>
      <c r="G288" s="153" t="s">
        <v>11</v>
      </c>
      <c r="H288" s="37" t="s">
        <v>2070</v>
      </c>
      <c r="I288" s="37">
        <v>1</v>
      </c>
      <c r="J288" s="37" t="s">
        <v>1151</v>
      </c>
      <c r="K288" s="153" t="s">
        <v>1486</v>
      </c>
      <c r="L288" s="152">
        <v>46135</v>
      </c>
      <c r="M288" s="152">
        <v>46146</v>
      </c>
      <c r="N288" s="152"/>
      <c r="O288" s="152" t="str">
        <f>IF(Tabela2[[#This Row],[1° Reprogamação
'[PrazoEntrega']]]="",TEXT(Tabela2[[#This Row],[Prazo
Entrega]],"mmm"),TEXT(Tabela2[[#This Row],[1° Reprogamação
'[PrazoEntrega']]],"mmm"))</f>
        <v>mai</v>
      </c>
      <c r="P288" s="37" t="s">
        <v>1711</v>
      </c>
      <c r="Q288" s="37" t="s">
        <v>1508</v>
      </c>
      <c r="T288"/>
    </row>
    <row r="289" spans="1:20" hidden="1" x14ac:dyDescent="0.25">
      <c r="A289" s="37" t="s">
        <v>1346</v>
      </c>
      <c r="B289" s="37" t="s">
        <v>9</v>
      </c>
      <c r="C289" s="37">
        <v>2114</v>
      </c>
      <c r="D289" s="37">
        <v>1</v>
      </c>
      <c r="E289" s="37" t="s">
        <v>18</v>
      </c>
      <c r="F289" s="37" t="s">
        <v>259</v>
      </c>
      <c r="G289" s="153" t="s">
        <v>11</v>
      </c>
      <c r="H289" s="37">
        <v>1161033</v>
      </c>
      <c r="I289" s="37">
        <v>1</v>
      </c>
      <c r="J289" s="37" t="s">
        <v>1148</v>
      </c>
      <c r="K289" s="153" t="s">
        <v>1487</v>
      </c>
      <c r="L289" s="152">
        <v>46108</v>
      </c>
      <c r="M289" s="152">
        <v>46147</v>
      </c>
      <c r="N289" s="154"/>
      <c r="O289" s="152" t="str">
        <f>IF(Tabela2[[#This Row],[1° Reprogamação
'[PrazoEntrega']]]="",TEXT(Tabela2[[#This Row],[Prazo
Entrega]],"mmm"),TEXT(Tabela2[[#This Row],[1° Reprogamação
'[PrazoEntrega']]],"mmm"))</f>
        <v>mai</v>
      </c>
      <c r="P289" s="152" t="s">
        <v>1711</v>
      </c>
      <c r="Q289" s="37" t="s">
        <v>1508</v>
      </c>
      <c r="T289"/>
    </row>
    <row r="290" spans="1:20" hidden="1" x14ac:dyDescent="0.25">
      <c r="A290" s="37" t="s">
        <v>1846</v>
      </c>
      <c r="B290" s="37" t="s">
        <v>9</v>
      </c>
      <c r="C290" s="37" t="s">
        <v>1862</v>
      </c>
      <c r="D290" s="37" t="s">
        <v>1862</v>
      </c>
      <c r="E290" s="37" t="s">
        <v>1459</v>
      </c>
      <c r="F290" s="37" t="s">
        <v>1499</v>
      </c>
      <c r="G290" s="37" t="s">
        <v>11</v>
      </c>
      <c r="H290" s="37">
        <v>1425047</v>
      </c>
      <c r="I290" s="37">
        <v>1</v>
      </c>
      <c r="J290" s="37" t="s">
        <v>1151</v>
      </c>
      <c r="K290" s="37" t="s">
        <v>1486</v>
      </c>
      <c r="L290" s="152">
        <v>46131</v>
      </c>
      <c r="M290" s="152">
        <v>46147</v>
      </c>
      <c r="N290" s="154">
        <v>46203</v>
      </c>
      <c r="O290" s="152" t="str">
        <f>IF(Tabela2[[#This Row],[1° Reprogamação
'[PrazoEntrega']]]="",TEXT(Tabela2[[#This Row],[Prazo
Entrega]],"mmm"),TEXT(Tabela2[[#This Row],[1° Reprogamação
'[PrazoEntrega']]],"mmm"))</f>
        <v>jun</v>
      </c>
      <c r="P290" s="37" t="s">
        <v>2099</v>
      </c>
      <c r="Q290" s="37" t="s">
        <v>1508</v>
      </c>
      <c r="T290"/>
    </row>
    <row r="291" spans="1:20" hidden="1" x14ac:dyDescent="0.25">
      <c r="A291" s="37" t="s">
        <v>1847</v>
      </c>
      <c r="B291" s="37" t="s">
        <v>9</v>
      </c>
      <c r="C291" s="37" t="s">
        <v>1862</v>
      </c>
      <c r="D291" s="37" t="s">
        <v>1862</v>
      </c>
      <c r="E291" s="37" t="s">
        <v>1459</v>
      </c>
      <c r="F291" s="37" t="s">
        <v>1465</v>
      </c>
      <c r="G291" s="37" t="s">
        <v>11</v>
      </c>
      <c r="H291" s="37">
        <v>1425036</v>
      </c>
      <c r="I291" s="37">
        <v>1</v>
      </c>
      <c r="J291" s="37" t="s">
        <v>1151</v>
      </c>
      <c r="K291" s="37" t="s">
        <v>1486</v>
      </c>
      <c r="L291" s="152">
        <v>46132</v>
      </c>
      <c r="M291" s="152">
        <v>46147</v>
      </c>
      <c r="N291" s="152"/>
      <c r="O291" s="152" t="str">
        <f>IF(Tabela2[[#This Row],[1° Reprogamação
'[PrazoEntrega']]]="",TEXT(Tabela2[[#This Row],[Prazo
Entrega]],"mmm"),TEXT(Tabela2[[#This Row],[1° Reprogamação
'[PrazoEntrega']]],"mmm"))</f>
        <v>mai</v>
      </c>
      <c r="P291" s="37" t="s">
        <v>1711</v>
      </c>
      <c r="Q291" s="37" t="s">
        <v>1508</v>
      </c>
      <c r="T291"/>
    </row>
    <row r="292" spans="1:20" hidden="1" x14ac:dyDescent="0.25">
      <c r="A292" s="37" t="s">
        <v>1848</v>
      </c>
      <c r="B292" s="37" t="s">
        <v>9</v>
      </c>
      <c r="C292" s="37" t="s">
        <v>1862</v>
      </c>
      <c r="D292" s="37" t="s">
        <v>1862</v>
      </c>
      <c r="E292" s="37" t="s">
        <v>1459</v>
      </c>
      <c r="F292" s="37" t="s">
        <v>1465</v>
      </c>
      <c r="G292" s="37" t="s">
        <v>11</v>
      </c>
      <c r="H292" s="37">
        <v>1425036</v>
      </c>
      <c r="I292" s="37">
        <v>1</v>
      </c>
      <c r="J292" s="37" t="s">
        <v>1151</v>
      </c>
      <c r="K292" s="37" t="s">
        <v>1486</v>
      </c>
      <c r="L292" s="152">
        <v>46132</v>
      </c>
      <c r="M292" s="152">
        <v>46147</v>
      </c>
      <c r="N292" s="152"/>
      <c r="O292" s="152" t="str">
        <f>IF(Tabela2[[#This Row],[1° Reprogamação
'[PrazoEntrega']]]="",TEXT(Tabela2[[#This Row],[Prazo
Entrega]],"mmm"),TEXT(Tabela2[[#This Row],[1° Reprogamação
'[PrazoEntrega']]],"mmm"))</f>
        <v>mai</v>
      </c>
      <c r="P292" s="37" t="s">
        <v>1711</v>
      </c>
      <c r="Q292" s="37" t="s">
        <v>1508</v>
      </c>
      <c r="T292"/>
    </row>
    <row r="293" spans="1:20" hidden="1" x14ac:dyDescent="0.25">
      <c r="A293" s="37" t="s">
        <v>1850</v>
      </c>
      <c r="B293" s="37" t="s">
        <v>9</v>
      </c>
      <c r="C293" s="37" t="s">
        <v>1862</v>
      </c>
      <c r="D293" s="37" t="s">
        <v>1862</v>
      </c>
      <c r="E293" s="37" t="s">
        <v>1459</v>
      </c>
      <c r="F293" s="37" t="s">
        <v>1462</v>
      </c>
      <c r="G293" s="37" t="s">
        <v>11</v>
      </c>
      <c r="H293" s="37">
        <v>1425032</v>
      </c>
      <c r="I293" s="37">
        <v>1</v>
      </c>
      <c r="J293" s="37" t="s">
        <v>1151</v>
      </c>
      <c r="K293" s="37" t="s">
        <v>1486</v>
      </c>
      <c r="L293" s="152">
        <v>46131</v>
      </c>
      <c r="M293" s="152">
        <v>46147</v>
      </c>
      <c r="N293" s="154">
        <v>46203</v>
      </c>
      <c r="O293" s="152" t="str">
        <f>IF(Tabela2[[#This Row],[1° Reprogamação
'[PrazoEntrega']]]="",TEXT(Tabela2[[#This Row],[Prazo
Entrega]],"mmm"),TEXT(Tabela2[[#This Row],[1° Reprogamação
'[PrazoEntrega']]],"mmm"))</f>
        <v>jun</v>
      </c>
      <c r="P293" s="37" t="s">
        <v>2099</v>
      </c>
      <c r="Q293" s="37" t="s">
        <v>1529</v>
      </c>
      <c r="T293"/>
    </row>
    <row r="294" spans="1:20" hidden="1" x14ac:dyDescent="0.25">
      <c r="A294" s="37" t="s">
        <v>1851</v>
      </c>
      <c r="B294" s="37" t="s">
        <v>9</v>
      </c>
      <c r="C294" s="37" t="s">
        <v>1862</v>
      </c>
      <c r="D294" s="37" t="s">
        <v>1862</v>
      </c>
      <c r="E294" s="37" t="s">
        <v>1459</v>
      </c>
      <c r="F294" s="37" t="s">
        <v>1500</v>
      </c>
      <c r="G294" s="37" t="s">
        <v>11</v>
      </c>
      <c r="H294" s="37">
        <v>1425039</v>
      </c>
      <c r="I294" s="37">
        <v>1</v>
      </c>
      <c r="J294" s="37" t="s">
        <v>1151</v>
      </c>
      <c r="K294" s="37" t="s">
        <v>1486</v>
      </c>
      <c r="L294" s="152">
        <v>46128</v>
      </c>
      <c r="M294" s="152">
        <v>46147</v>
      </c>
      <c r="N294" s="154">
        <v>46203</v>
      </c>
      <c r="O294" s="152" t="str">
        <f>IF(Tabela2[[#This Row],[1° Reprogamação
'[PrazoEntrega']]]="",TEXT(Tabela2[[#This Row],[Prazo
Entrega]],"mmm"),TEXT(Tabela2[[#This Row],[1° Reprogamação
'[PrazoEntrega']]],"mmm"))</f>
        <v>jun</v>
      </c>
      <c r="P294" s="37" t="s">
        <v>2099</v>
      </c>
      <c r="Q294" s="37" t="s">
        <v>1529</v>
      </c>
      <c r="T294"/>
    </row>
    <row r="295" spans="1:20" hidden="1" x14ac:dyDescent="0.25">
      <c r="A295" s="37" t="s">
        <v>1840</v>
      </c>
      <c r="B295" s="37" t="s">
        <v>9</v>
      </c>
      <c r="C295" s="37" t="s">
        <v>1862</v>
      </c>
      <c r="D295" s="37" t="s">
        <v>1862</v>
      </c>
      <c r="E295" s="37" t="s">
        <v>1459</v>
      </c>
      <c r="F295" s="37" t="s">
        <v>1495</v>
      </c>
      <c r="G295" s="37" t="s">
        <v>11</v>
      </c>
      <c r="H295" s="37">
        <v>1425041</v>
      </c>
      <c r="I295" s="37">
        <v>1</v>
      </c>
      <c r="J295" s="37" t="s">
        <v>1151</v>
      </c>
      <c r="K295" s="37" t="s">
        <v>1486</v>
      </c>
      <c r="L295" s="152">
        <v>46139</v>
      </c>
      <c r="M295" s="152">
        <v>46147</v>
      </c>
      <c r="N295" s="154">
        <v>46203</v>
      </c>
      <c r="O295" s="152" t="str">
        <f>IF(Tabela2[[#This Row],[1° Reprogamação
'[PrazoEntrega']]]="",TEXT(Tabela2[[#This Row],[Prazo
Entrega]],"mmm"),TEXT(Tabela2[[#This Row],[1° Reprogamação
'[PrazoEntrega']]],"mmm"))</f>
        <v>jun</v>
      </c>
      <c r="P295" s="37" t="s">
        <v>2099</v>
      </c>
      <c r="Q295" s="37" t="s">
        <v>1508</v>
      </c>
      <c r="T295"/>
    </row>
    <row r="296" spans="1:20" hidden="1" x14ac:dyDescent="0.25">
      <c r="A296" s="37" t="s">
        <v>1845</v>
      </c>
      <c r="B296" s="37"/>
      <c r="C296" s="37"/>
      <c r="D296" s="37"/>
      <c r="E296" s="37" t="s">
        <v>1459</v>
      </c>
      <c r="F296" s="37" t="s">
        <v>1498</v>
      </c>
      <c r="G296" s="153" t="s">
        <v>11</v>
      </c>
      <c r="H296" s="37" t="s">
        <v>2069</v>
      </c>
      <c r="I296" s="37">
        <v>1</v>
      </c>
      <c r="J296" s="37" t="s">
        <v>1151</v>
      </c>
      <c r="K296" s="153" t="s">
        <v>1486</v>
      </c>
      <c r="L296" s="152">
        <v>46131</v>
      </c>
      <c r="M296" s="152">
        <v>46147</v>
      </c>
      <c r="N296" s="154">
        <v>46203</v>
      </c>
      <c r="O296" s="152" t="str">
        <f>IF(Tabela2[[#This Row],[1° Reprogamação
'[PrazoEntrega']]]="",TEXT(Tabela2[[#This Row],[Prazo
Entrega]],"mmm"),TEXT(Tabela2[[#This Row],[1° Reprogamação
'[PrazoEntrega']]],"mmm"))</f>
        <v>jun</v>
      </c>
      <c r="P296" s="37" t="s">
        <v>2099</v>
      </c>
      <c r="Q296" s="37" t="s">
        <v>1508</v>
      </c>
      <c r="T296"/>
    </row>
    <row r="297" spans="1:20" hidden="1" x14ac:dyDescent="0.25">
      <c r="A297" s="37" t="s">
        <v>1841</v>
      </c>
      <c r="B297" s="37" t="s">
        <v>9</v>
      </c>
      <c r="C297" s="37" t="s">
        <v>1862</v>
      </c>
      <c r="D297" s="37" t="s">
        <v>1862</v>
      </c>
      <c r="E297" s="37" t="s">
        <v>1459</v>
      </c>
      <c r="F297" s="37" t="s">
        <v>1496</v>
      </c>
      <c r="G297" s="37" t="s">
        <v>11</v>
      </c>
      <c r="H297" s="37">
        <v>1425042</v>
      </c>
      <c r="I297" s="37">
        <v>1</v>
      </c>
      <c r="J297" s="37" t="s">
        <v>1151</v>
      </c>
      <c r="K297" s="37" t="s">
        <v>1486</v>
      </c>
      <c r="L297" s="152">
        <v>46131</v>
      </c>
      <c r="M297" s="152">
        <v>46147</v>
      </c>
      <c r="N297" s="152"/>
      <c r="O297" s="152" t="str">
        <f>IF(Tabela2[[#This Row],[1° Reprogamação
'[PrazoEntrega']]]="",TEXT(Tabela2[[#This Row],[Prazo
Entrega]],"mmm"),TEXT(Tabela2[[#This Row],[1° Reprogamação
'[PrazoEntrega']]],"mmm"))</f>
        <v>mai</v>
      </c>
      <c r="P297" s="37" t="s">
        <v>1711</v>
      </c>
      <c r="Q297" s="37" t="s">
        <v>1508</v>
      </c>
      <c r="T297"/>
    </row>
    <row r="298" spans="1:20" hidden="1" x14ac:dyDescent="0.25">
      <c r="A298" s="37" t="s">
        <v>1842</v>
      </c>
      <c r="B298" s="37" t="s">
        <v>9</v>
      </c>
      <c r="C298" s="37" t="s">
        <v>1862</v>
      </c>
      <c r="D298" s="37" t="s">
        <v>1862</v>
      </c>
      <c r="E298" s="37" t="s">
        <v>1459</v>
      </c>
      <c r="F298" s="37" t="s">
        <v>1713</v>
      </c>
      <c r="G298" s="37" t="s">
        <v>11</v>
      </c>
      <c r="H298" s="37">
        <v>1425043</v>
      </c>
      <c r="I298" s="37">
        <v>1</v>
      </c>
      <c r="J298" s="37" t="s">
        <v>1151</v>
      </c>
      <c r="K298" s="37" t="s">
        <v>1486</v>
      </c>
      <c r="L298" s="152">
        <v>46131</v>
      </c>
      <c r="M298" s="152">
        <v>46147</v>
      </c>
      <c r="N298" s="152"/>
      <c r="O298" s="152" t="str">
        <f>IF(Tabela2[[#This Row],[1° Reprogamação
'[PrazoEntrega']]]="",TEXT(Tabela2[[#This Row],[Prazo
Entrega]],"mmm"),TEXT(Tabela2[[#This Row],[1° Reprogamação
'[PrazoEntrega']]],"mmm"))</f>
        <v>mai</v>
      </c>
      <c r="P298" s="37" t="s">
        <v>1711</v>
      </c>
      <c r="Q298" s="37" t="s">
        <v>1508</v>
      </c>
      <c r="T298"/>
    </row>
    <row r="299" spans="1:20" hidden="1" x14ac:dyDescent="0.25">
      <c r="A299" s="37" t="s">
        <v>1843</v>
      </c>
      <c r="B299" s="37" t="s">
        <v>9</v>
      </c>
      <c r="C299" s="37" t="s">
        <v>1862</v>
      </c>
      <c r="D299" s="37" t="s">
        <v>1862</v>
      </c>
      <c r="E299" s="37" t="s">
        <v>1459</v>
      </c>
      <c r="F299" s="37" t="s">
        <v>1497</v>
      </c>
      <c r="G299" s="37" t="s">
        <v>11</v>
      </c>
      <c r="H299" s="37">
        <v>1425044</v>
      </c>
      <c r="I299" s="37">
        <v>1</v>
      </c>
      <c r="J299" s="37" t="s">
        <v>1151</v>
      </c>
      <c r="K299" s="37" t="s">
        <v>1486</v>
      </c>
      <c r="L299" s="152">
        <v>46131</v>
      </c>
      <c r="M299" s="152">
        <v>46147</v>
      </c>
      <c r="N299" s="152"/>
      <c r="O299" s="152" t="str">
        <f>IF(Tabela2[[#This Row],[1° Reprogamação
'[PrazoEntrega']]]="",TEXT(Tabela2[[#This Row],[Prazo
Entrega]],"mmm"),TEXT(Tabela2[[#This Row],[1° Reprogamação
'[PrazoEntrega']]],"mmm"))</f>
        <v>mai</v>
      </c>
      <c r="P299" s="37" t="s">
        <v>1711</v>
      </c>
      <c r="Q299" s="37" t="s">
        <v>1508</v>
      </c>
      <c r="T299"/>
    </row>
    <row r="300" spans="1:20" hidden="1" x14ac:dyDescent="0.25">
      <c r="A300" s="37" t="s">
        <v>1844</v>
      </c>
      <c r="B300" s="37" t="s">
        <v>9</v>
      </c>
      <c r="C300" s="37" t="s">
        <v>1862</v>
      </c>
      <c r="D300" s="37" t="s">
        <v>1862</v>
      </c>
      <c r="E300" s="37" t="s">
        <v>1459</v>
      </c>
      <c r="F300" s="37" t="s">
        <v>1497</v>
      </c>
      <c r="G300" s="37" t="s">
        <v>11</v>
      </c>
      <c r="H300" s="37">
        <v>1425044</v>
      </c>
      <c r="I300" s="37">
        <v>1</v>
      </c>
      <c r="J300" s="37" t="s">
        <v>1151</v>
      </c>
      <c r="K300" s="37" t="s">
        <v>1486</v>
      </c>
      <c r="L300" s="152">
        <v>46131</v>
      </c>
      <c r="M300" s="152">
        <v>46147</v>
      </c>
      <c r="N300" s="152"/>
      <c r="O300" s="152" t="str">
        <f>IF(Tabela2[[#This Row],[1° Reprogamação
'[PrazoEntrega']]]="",TEXT(Tabela2[[#This Row],[Prazo
Entrega]],"mmm"),TEXT(Tabela2[[#This Row],[1° Reprogamação
'[PrazoEntrega']]],"mmm"))</f>
        <v>mai</v>
      </c>
      <c r="P300" s="37" t="s">
        <v>1711</v>
      </c>
      <c r="Q300" s="37" t="s">
        <v>1508</v>
      </c>
      <c r="T300"/>
    </row>
    <row r="301" spans="1:20" hidden="1" x14ac:dyDescent="0.25">
      <c r="A301" s="37" t="s">
        <v>999</v>
      </c>
      <c r="B301" s="37" t="s">
        <v>9</v>
      </c>
      <c r="C301" s="37">
        <v>2083</v>
      </c>
      <c r="D301" s="37">
        <v>7</v>
      </c>
      <c r="E301" s="37" t="s">
        <v>1123</v>
      </c>
      <c r="F301" s="37" t="s">
        <v>750</v>
      </c>
      <c r="G301" s="37" t="s">
        <v>11</v>
      </c>
      <c r="H301" s="37">
        <v>6758</v>
      </c>
      <c r="I301" s="37">
        <v>1</v>
      </c>
      <c r="J301" s="37" t="s">
        <v>1144</v>
      </c>
      <c r="K301" s="153" t="s">
        <v>1487</v>
      </c>
      <c r="L301" s="152">
        <v>46078</v>
      </c>
      <c r="M301" s="152">
        <v>46172</v>
      </c>
      <c r="N301" s="154">
        <v>46203</v>
      </c>
      <c r="O301" s="152" t="str">
        <f>IF(Tabela2[[#This Row],[1° Reprogamação
'[PrazoEntrega']]]="",TEXT(Tabela2[[#This Row],[Prazo
Entrega]],"mmm"),TEXT(Tabela2[[#This Row],[1° Reprogamação
'[PrazoEntrega']]],"mmm"))</f>
        <v>jun</v>
      </c>
      <c r="P301" s="152"/>
      <c r="Q301" s="37" t="s">
        <v>1508</v>
      </c>
      <c r="T301"/>
    </row>
    <row r="302" spans="1:20" hidden="1" x14ac:dyDescent="0.25">
      <c r="A302" s="37" t="s">
        <v>17</v>
      </c>
      <c r="B302" s="37" t="s">
        <v>20</v>
      </c>
      <c r="C302" s="181" t="s">
        <v>2361</v>
      </c>
      <c r="D302" s="181">
        <v>1</v>
      </c>
      <c r="E302" s="37" t="s">
        <v>2364</v>
      </c>
      <c r="F302" s="37" t="s">
        <v>2362</v>
      </c>
      <c r="G302" s="181" t="s">
        <v>11</v>
      </c>
      <c r="H302" s="37"/>
      <c r="I302" s="37">
        <v>1</v>
      </c>
      <c r="J302" s="37" t="s">
        <v>1514</v>
      </c>
      <c r="K302" s="1" t="s">
        <v>1487</v>
      </c>
      <c r="L302" s="37" t="s">
        <v>17</v>
      </c>
      <c r="M302" s="169">
        <v>46150</v>
      </c>
      <c r="N302" s="152"/>
      <c r="O302" s="37" t="str">
        <f>IF(Tabela2[[#This Row],[1° Reprogamação
'[PrazoEntrega']]]="",TEXT(Tabela2[[#This Row],[Prazo
Entrega]],"mmm"),TEXT(Tabela2[[#This Row],[1° Reprogamação
'[PrazoEntrega']]],"mmm"))</f>
        <v>mai</v>
      </c>
      <c r="P302" s="152" t="s">
        <v>1711</v>
      </c>
      <c r="Q302" s="18" t="s">
        <v>1508</v>
      </c>
      <c r="T302"/>
    </row>
    <row r="303" spans="1:20" hidden="1" x14ac:dyDescent="0.25">
      <c r="A303" s="37" t="s">
        <v>17</v>
      </c>
      <c r="B303" s="37" t="s">
        <v>20</v>
      </c>
      <c r="C303" s="186" t="s">
        <v>2361</v>
      </c>
      <c r="D303" s="186">
        <v>2</v>
      </c>
      <c r="E303" s="37" t="s">
        <v>2364</v>
      </c>
      <c r="F303" s="37" t="s">
        <v>2363</v>
      </c>
      <c r="G303" s="186" t="s">
        <v>11</v>
      </c>
      <c r="H303" s="37" t="s">
        <v>17</v>
      </c>
      <c r="I303" s="37">
        <v>1</v>
      </c>
      <c r="J303" s="37" t="s">
        <v>1514</v>
      </c>
      <c r="K303" s="1" t="s">
        <v>1487</v>
      </c>
      <c r="L303" s="37" t="s">
        <v>17</v>
      </c>
      <c r="M303" s="169">
        <v>46150</v>
      </c>
      <c r="N303" s="152"/>
      <c r="O303" s="37" t="str">
        <f>IF(Tabela2[[#This Row],[1° Reprogamação
'[PrazoEntrega']]]="",TEXT(Tabela2[[#This Row],[Prazo
Entrega]],"mmm"),TEXT(Tabela2[[#This Row],[1° Reprogamação
'[PrazoEntrega']]],"mmm"))</f>
        <v>mai</v>
      </c>
      <c r="P303" s="152" t="s">
        <v>1711</v>
      </c>
      <c r="Q303" s="37" t="s">
        <v>1508</v>
      </c>
      <c r="T303"/>
    </row>
    <row r="304" spans="1:20" hidden="1" x14ac:dyDescent="0.25">
      <c r="A304" s="37" t="s">
        <v>17</v>
      </c>
      <c r="B304" s="37" t="s">
        <v>20</v>
      </c>
      <c r="C304" s="37">
        <v>966</v>
      </c>
      <c r="D304" s="37">
        <v>1</v>
      </c>
      <c r="E304" s="37" t="s">
        <v>1858</v>
      </c>
      <c r="F304" s="37" t="s">
        <v>1860</v>
      </c>
      <c r="G304" s="37" t="s">
        <v>23</v>
      </c>
      <c r="H304" s="37" t="s">
        <v>1107</v>
      </c>
      <c r="I304" s="37">
        <v>1</v>
      </c>
      <c r="J304" s="37" t="s">
        <v>1152</v>
      </c>
      <c r="K304" s="37" t="s">
        <v>1487</v>
      </c>
      <c r="L304" s="152" t="s">
        <v>17</v>
      </c>
      <c r="M304" s="152">
        <v>46159</v>
      </c>
      <c r="N304" s="152"/>
      <c r="O304" s="152" t="str">
        <f>IF(Tabela2[[#This Row],[1° Reprogamação
'[PrazoEntrega']]]="",TEXT(Tabela2[[#This Row],[Prazo
Entrega]],"mmm"),TEXT(Tabela2[[#This Row],[1° Reprogamação
'[PrazoEntrega']]],"mmm"))</f>
        <v>mai</v>
      </c>
      <c r="P304" s="152" t="s">
        <v>1711</v>
      </c>
      <c r="Q304" s="37" t="s">
        <v>1529</v>
      </c>
      <c r="T304"/>
    </row>
    <row r="305" spans="1:20" hidden="1" x14ac:dyDescent="0.25">
      <c r="A305" s="37" t="s">
        <v>1030</v>
      </c>
      <c r="B305" s="37">
        <v>0</v>
      </c>
      <c r="C305" s="37">
        <v>0</v>
      </c>
      <c r="D305" s="37">
        <v>0</v>
      </c>
      <c r="E305" s="37" t="s">
        <v>1108</v>
      </c>
      <c r="F305" s="37" t="s">
        <v>2432</v>
      </c>
      <c r="G305" s="37" t="s">
        <v>11</v>
      </c>
      <c r="H305" s="37">
        <v>2730002</v>
      </c>
      <c r="I305" s="37">
        <v>1</v>
      </c>
      <c r="J305" s="111" t="s">
        <v>1480</v>
      </c>
      <c r="K305" s="37" t="s">
        <v>1486</v>
      </c>
      <c r="L305" s="152"/>
      <c r="M305" s="152">
        <v>46160</v>
      </c>
      <c r="N305" s="154">
        <v>46172</v>
      </c>
      <c r="O305" s="152" t="str">
        <f>IF(Tabela2[[#This Row],[1° Reprogamação
'[PrazoEntrega']]]="",TEXT(Tabela2[[#This Row],[Prazo
Entrega]],"mmm"),TEXT(Tabela2[[#This Row],[1° Reprogamação
'[PrazoEntrega']]],"mmm"))</f>
        <v>mai</v>
      </c>
      <c r="P305" s="152" t="s">
        <v>2115</v>
      </c>
      <c r="Q305" s="37" t="s">
        <v>1508</v>
      </c>
      <c r="T305"/>
    </row>
    <row r="306" spans="1:20" hidden="1" x14ac:dyDescent="0.25">
      <c r="A306" s="37" t="s">
        <v>1023</v>
      </c>
      <c r="B306" s="37" t="s">
        <v>9</v>
      </c>
      <c r="C306" s="37">
        <v>2122</v>
      </c>
      <c r="D306" s="37">
        <v>1</v>
      </c>
      <c r="E306" s="37" t="s">
        <v>1112</v>
      </c>
      <c r="F306" s="37" t="s">
        <v>306</v>
      </c>
      <c r="G306" s="153" t="s">
        <v>11</v>
      </c>
      <c r="H306" s="37">
        <v>152651</v>
      </c>
      <c r="I306" s="37">
        <v>1</v>
      </c>
      <c r="J306" s="37" t="s">
        <v>1143</v>
      </c>
      <c r="K306" s="37" t="s">
        <v>1486</v>
      </c>
      <c r="L306" s="152">
        <v>46111</v>
      </c>
      <c r="M306" s="152">
        <v>46161</v>
      </c>
      <c r="N306" s="154"/>
      <c r="O306" s="152" t="str">
        <f>IF(Tabela2[[#This Row],[1° Reprogamação
'[PrazoEntrega']]]="",TEXT(Tabela2[[#This Row],[Prazo
Entrega]],"mmm"),TEXT(Tabela2[[#This Row],[1° Reprogamação
'[PrazoEntrega']]],"mmm"))</f>
        <v>mai</v>
      </c>
      <c r="P306" s="152" t="s">
        <v>1711</v>
      </c>
      <c r="Q306" s="37" t="s">
        <v>1508</v>
      </c>
      <c r="T306"/>
    </row>
    <row r="307" spans="1:20" hidden="1" x14ac:dyDescent="0.25">
      <c r="A307" s="37" t="s">
        <v>1024</v>
      </c>
      <c r="B307" s="37" t="s">
        <v>9</v>
      </c>
      <c r="C307" s="37">
        <v>2122</v>
      </c>
      <c r="D307" s="37">
        <v>2</v>
      </c>
      <c r="E307" s="37" t="s">
        <v>1112</v>
      </c>
      <c r="F307" s="37" t="s">
        <v>306</v>
      </c>
      <c r="G307" s="153" t="s">
        <v>11</v>
      </c>
      <c r="H307" s="37">
        <v>152651</v>
      </c>
      <c r="I307" s="37">
        <v>1</v>
      </c>
      <c r="J307" s="37" t="s">
        <v>1143</v>
      </c>
      <c r="K307" s="37" t="s">
        <v>1486</v>
      </c>
      <c r="L307" s="152">
        <v>46111</v>
      </c>
      <c r="M307" s="152">
        <v>46161</v>
      </c>
      <c r="N307" s="154"/>
      <c r="O307" s="152" t="str">
        <f>IF(Tabela2[[#This Row],[1° Reprogamação
'[PrazoEntrega']]]="",TEXT(Tabela2[[#This Row],[Prazo
Entrega]],"mmm"),TEXT(Tabela2[[#This Row],[1° Reprogamação
'[PrazoEntrega']]],"mmm"))</f>
        <v>mai</v>
      </c>
      <c r="P307" s="152" t="s">
        <v>1711</v>
      </c>
      <c r="Q307" s="37" t="s">
        <v>1508</v>
      </c>
      <c r="T307"/>
    </row>
    <row r="308" spans="1:20" hidden="1" x14ac:dyDescent="0.25">
      <c r="A308" s="37" t="s">
        <v>1025</v>
      </c>
      <c r="B308" s="37" t="s">
        <v>9</v>
      </c>
      <c r="C308" s="37">
        <v>2122</v>
      </c>
      <c r="D308" s="37">
        <v>3</v>
      </c>
      <c r="E308" s="37" t="s">
        <v>1112</v>
      </c>
      <c r="F308" s="37" t="s">
        <v>306</v>
      </c>
      <c r="G308" s="153" t="s">
        <v>11</v>
      </c>
      <c r="H308" s="37">
        <v>152651</v>
      </c>
      <c r="I308" s="37">
        <v>1</v>
      </c>
      <c r="J308" s="37" t="s">
        <v>1143</v>
      </c>
      <c r="K308" s="37" t="s">
        <v>1486</v>
      </c>
      <c r="L308" s="152">
        <v>46111</v>
      </c>
      <c r="M308" s="152">
        <v>46161</v>
      </c>
      <c r="N308" s="154"/>
      <c r="O308" s="152" t="str">
        <f>IF(Tabela2[[#This Row],[1° Reprogamação
'[PrazoEntrega']]]="",TEXT(Tabela2[[#This Row],[Prazo
Entrega]],"mmm"),TEXT(Tabela2[[#This Row],[1° Reprogamação
'[PrazoEntrega']]],"mmm"))</f>
        <v>mai</v>
      </c>
      <c r="P308" s="152" t="s">
        <v>1711</v>
      </c>
      <c r="Q308" s="37" t="s">
        <v>1508</v>
      </c>
      <c r="T308"/>
    </row>
    <row r="309" spans="1:20" hidden="1" x14ac:dyDescent="0.25">
      <c r="A309" s="37" t="s">
        <v>1026</v>
      </c>
      <c r="B309" s="37" t="s">
        <v>9</v>
      </c>
      <c r="C309" s="37">
        <v>2122</v>
      </c>
      <c r="D309" s="37">
        <v>4</v>
      </c>
      <c r="E309" s="37" t="s">
        <v>1112</v>
      </c>
      <c r="F309" s="37" t="s">
        <v>306</v>
      </c>
      <c r="G309" s="153" t="s">
        <v>11</v>
      </c>
      <c r="H309" s="37">
        <v>152651</v>
      </c>
      <c r="I309" s="37">
        <v>1</v>
      </c>
      <c r="J309" s="37" t="s">
        <v>1143</v>
      </c>
      <c r="K309" s="37" t="s">
        <v>1486</v>
      </c>
      <c r="L309" s="152">
        <v>46111</v>
      </c>
      <c r="M309" s="152">
        <v>46161</v>
      </c>
      <c r="N309" s="154"/>
      <c r="O309" s="152" t="str">
        <f>IF(Tabela2[[#This Row],[1° Reprogamação
'[PrazoEntrega']]]="",TEXT(Tabela2[[#This Row],[Prazo
Entrega]],"mmm"),TEXT(Tabela2[[#This Row],[1° Reprogamação
'[PrazoEntrega']]],"mmm"))</f>
        <v>mai</v>
      </c>
      <c r="P309" s="152" t="s">
        <v>1711</v>
      </c>
      <c r="Q309" s="37" t="s">
        <v>1508</v>
      </c>
      <c r="T309"/>
    </row>
    <row r="310" spans="1:20" hidden="1" x14ac:dyDescent="0.25">
      <c r="A310" s="37" t="s">
        <v>1027</v>
      </c>
      <c r="B310" s="37" t="s">
        <v>9</v>
      </c>
      <c r="C310" s="37">
        <v>2122</v>
      </c>
      <c r="D310" s="37">
        <v>5</v>
      </c>
      <c r="E310" s="37" t="s">
        <v>1112</v>
      </c>
      <c r="F310" s="37" t="s">
        <v>306</v>
      </c>
      <c r="G310" s="153" t="s">
        <v>11</v>
      </c>
      <c r="H310" s="37">
        <v>152651</v>
      </c>
      <c r="I310" s="37">
        <v>1</v>
      </c>
      <c r="J310" s="37" t="s">
        <v>1143</v>
      </c>
      <c r="K310" s="37" t="s">
        <v>1486</v>
      </c>
      <c r="L310" s="152">
        <v>46111</v>
      </c>
      <c r="M310" s="152">
        <v>46161</v>
      </c>
      <c r="N310" s="154"/>
      <c r="O310" s="152" t="str">
        <f>IF(Tabela2[[#This Row],[1° Reprogamação
'[PrazoEntrega']]]="",TEXT(Tabela2[[#This Row],[Prazo
Entrega]],"mmm"),TEXT(Tabela2[[#This Row],[1° Reprogamação
'[PrazoEntrega']]],"mmm"))</f>
        <v>mai</v>
      </c>
      <c r="P310" s="152" t="s">
        <v>1711</v>
      </c>
      <c r="Q310" s="37" t="s">
        <v>1508</v>
      </c>
      <c r="T310"/>
    </row>
    <row r="311" spans="1:20" hidden="1" x14ac:dyDescent="0.25">
      <c r="A311" s="37" t="s">
        <v>1033</v>
      </c>
      <c r="B311" s="37" t="s">
        <v>9</v>
      </c>
      <c r="C311" s="37" t="s">
        <v>1862</v>
      </c>
      <c r="D311" s="37" t="s">
        <v>1862</v>
      </c>
      <c r="E311" s="37" t="s">
        <v>1112</v>
      </c>
      <c r="F311" s="37" t="s">
        <v>306</v>
      </c>
      <c r="G311" s="37" t="s">
        <v>11</v>
      </c>
      <c r="H311" s="37">
        <v>152651</v>
      </c>
      <c r="I311" s="37">
        <v>1</v>
      </c>
      <c r="J311" s="37" t="s">
        <v>1151</v>
      </c>
      <c r="K311" s="37" t="s">
        <v>1486</v>
      </c>
      <c r="L311" s="152">
        <v>46111</v>
      </c>
      <c r="M311" s="152">
        <v>46161</v>
      </c>
      <c r="N311" s="154"/>
      <c r="O311" s="152" t="str">
        <f>IF(Tabela2[[#This Row],[1° Reprogamação
'[PrazoEntrega']]]="",TEXT(Tabela2[[#This Row],[Prazo
Entrega]],"mmm"),TEXT(Tabela2[[#This Row],[1° Reprogamação
'[PrazoEntrega']]],"mmm"))</f>
        <v>mai</v>
      </c>
      <c r="P311" s="37" t="s">
        <v>1711</v>
      </c>
      <c r="Q311" s="37" t="s">
        <v>1508</v>
      </c>
      <c r="T311"/>
    </row>
    <row r="312" spans="1:20" hidden="1" x14ac:dyDescent="0.25">
      <c r="A312" s="37" t="s">
        <v>1034</v>
      </c>
      <c r="B312" s="37" t="s">
        <v>9</v>
      </c>
      <c r="C312" s="37" t="s">
        <v>1862</v>
      </c>
      <c r="D312" s="37" t="s">
        <v>1862</v>
      </c>
      <c r="E312" s="37" t="s">
        <v>1112</v>
      </c>
      <c r="F312" s="37" t="s">
        <v>306</v>
      </c>
      <c r="G312" s="37" t="s">
        <v>11</v>
      </c>
      <c r="H312" s="37">
        <v>152651</v>
      </c>
      <c r="I312" s="37">
        <v>1</v>
      </c>
      <c r="J312" s="37" t="s">
        <v>1151</v>
      </c>
      <c r="K312" s="37" t="s">
        <v>1486</v>
      </c>
      <c r="L312" s="152">
        <v>46111</v>
      </c>
      <c r="M312" s="152">
        <v>46161</v>
      </c>
      <c r="N312" s="154"/>
      <c r="O312" s="152" t="str">
        <f>IF(Tabela2[[#This Row],[1° Reprogamação
'[PrazoEntrega']]]="",TEXT(Tabela2[[#This Row],[Prazo
Entrega]],"mmm"),TEXT(Tabela2[[#This Row],[1° Reprogamação
'[PrazoEntrega']]],"mmm"))</f>
        <v>mai</v>
      </c>
      <c r="P312" s="37" t="s">
        <v>1711</v>
      </c>
      <c r="Q312" s="37" t="s">
        <v>1508</v>
      </c>
      <c r="T312"/>
    </row>
    <row r="313" spans="1:20" hidden="1" x14ac:dyDescent="0.25">
      <c r="A313" s="37" t="s">
        <v>1035</v>
      </c>
      <c r="B313" s="37" t="s">
        <v>9</v>
      </c>
      <c r="C313" s="37" t="s">
        <v>1862</v>
      </c>
      <c r="D313" s="37" t="s">
        <v>1862</v>
      </c>
      <c r="E313" s="37" t="s">
        <v>1112</v>
      </c>
      <c r="F313" s="37" t="s">
        <v>306</v>
      </c>
      <c r="G313" s="37" t="s">
        <v>11</v>
      </c>
      <c r="H313" s="37">
        <v>152651</v>
      </c>
      <c r="I313" s="37">
        <v>1</v>
      </c>
      <c r="J313" s="37" t="s">
        <v>1151</v>
      </c>
      <c r="K313" s="37" t="s">
        <v>1486</v>
      </c>
      <c r="L313" s="152">
        <v>46111</v>
      </c>
      <c r="M313" s="152">
        <v>46161</v>
      </c>
      <c r="N313" s="154"/>
      <c r="O313" s="152" t="str">
        <f>IF(Tabela2[[#This Row],[1° Reprogamação
'[PrazoEntrega']]]="",TEXT(Tabela2[[#This Row],[Prazo
Entrega]],"mmm"),TEXT(Tabela2[[#This Row],[1° Reprogamação
'[PrazoEntrega']]],"mmm"))</f>
        <v>mai</v>
      </c>
      <c r="P313" s="37" t="s">
        <v>1711</v>
      </c>
      <c r="Q313" s="37" t="s">
        <v>1508</v>
      </c>
      <c r="T313"/>
    </row>
    <row r="314" spans="1:20" hidden="1" x14ac:dyDescent="0.25">
      <c r="A314" s="37" t="s">
        <v>1036</v>
      </c>
      <c r="B314" s="37" t="s">
        <v>9</v>
      </c>
      <c r="C314" s="37" t="s">
        <v>1862</v>
      </c>
      <c r="D314" s="37" t="s">
        <v>1862</v>
      </c>
      <c r="E314" s="37" t="s">
        <v>1112</v>
      </c>
      <c r="F314" s="37" t="s">
        <v>306</v>
      </c>
      <c r="G314" s="37" t="s">
        <v>11</v>
      </c>
      <c r="H314" s="37">
        <v>152651</v>
      </c>
      <c r="I314" s="37">
        <v>1</v>
      </c>
      <c r="J314" s="37" t="s">
        <v>1151</v>
      </c>
      <c r="K314" s="37" t="s">
        <v>1486</v>
      </c>
      <c r="L314" s="152">
        <v>46111</v>
      </c>
      <c r="M314" s="152">
        <v>46161</v>
      </c>
      <c r="N314" s="154"/>
      <c r="O314" s="152" t="str">
        <f>IF(Tabela2[[#This Row],[1° Reprogamação
'[PrazoEntrega']]]="",TEXT(Tabela2[[#This Row],[Prazo
Entrega]],"mmm"),TEXT(Tabela2[[#This Row],[1° Reprogamação
'[PrazoEntrega']]],"mmm"))</f>
        <v>mai</v>
      </c>
      <c r="P314" s="37" t="s">
        <v>1711</v>
      </c>
      <c r="Q314" s="37" t="s">
        <v>1508</v>
      </c>
      <c r="T314"/>
    </row>
    <row r="315" spans="1:20" hidden="1" x14ac:dyDescent="0.25">
      <c r="A315" s="37" t="s">
        <v>1037</v>
      </c>
      <c r="B315" s="37" t="s">
        <v>9</v>
      </c>
      <c r="C315" s="37" t="s">
        <v>1862</v>
      </c>
      <c r="D315" s="37" t="s">
        <v>1862</v>
      </c>
      <c r="E315" s="37" t="s">
        <v>1112</v>
      </c>
      <c r="F315" s="37" t="s">
        <v>306</v>
      </c>
      <c r="G315" s="37" t="s">
        <v>11</v>
      </c>
      <c r="H315" s="37">
        <v>152651</v>
      </c>
      <c r="I315" s="37">
        <v>1</v>
      </c>
      <c r="J315" s="37" t="s">
        <v>1151</v>
      </c>
      <c r="K315" s="37" t="s">
        <v>1486</v>
      </c>
      <c r="L315" s="152">
        <v>46111</v>
      </c>
      <c r="M315" s="152">
        <v>46161</v>
      </c>
      <c r="N315" s="154"/>
      <c r="O315" s="152" t="str">
        <f>IF(Tabela2[[#This Row],[1° Reprogamação
'[PrazoEntrega']]]="",TEXT(Tabela2[[#This Row],[Prazo
Entrega]],"mmm"),TEXT(Tabela2[[#This Row],[1° Reprogamação
'[PrazoEntrega']]],"mmm"))</f>
        <v>mai</v>
      </c>
      <c r="P315" s="37" t="s">
        <v>1711</v>
      </c>
      <c r="Q315" s="37" t="s">
        <v>1508</v>
      </c>
      <c r="T315"/>
    </row>
    <row r="316" spans="1:20" hidden="1" x14ac:dyDescent="0.25">
      <c r="A316" s="37" t="s">
        <v>1039</v>
      </c>
      <c r="B316" s="37" t="s">
        <v>9</v>
      </c>
      <c r="C316" s="37">
        <v>2139</v>
      </c>
      <c r="D316" s="37">
        <v>5</v>
      </c>
      <c r="E316" s="37" t="s">
        <v>18</v>
      </c>
      <c r="F316" s="37" t="s">
        <v>241</v>
      </c>
      <c r="G316" s="153" t="s">
        <v>11</v>
      </c>
      <c r="H316" s="37">
        <v>1161022</v>
      </c>
      <c r="I316" s="37">
        <v>1</v>
      </c>
      <c r="J316" s="37" t="s">
        <v>1145</v>
      </c>
      <c r="K316" s="153" t="s">
        <v>1487</v>
      </c>
      <c r="L316" s="152">
        <v>46126</v>
      </c>
      <c r="M316" s="152">
        <v>46167</v>
      </c>
      <c r="N316" s="154"/>
      <c r="O316" s="152" t="str">
        <f>IF(Tabela2[[#This Row],[1° Reprogamação
'[PrazoEntrega']]]="",TEXT(Tabela2[[#This Row],[Prazo
Entrega]],"mmm"),TEXT(Tabela2[[#This Row],[1° Reprogamação
'[PrazoEntrega']]],"mmm"))</f>
        <v>mai</v>
      </c>
      <c r="P316" s="37" t="s">
        <v>1711</v>
      </c>
      <c r="Q316" s="37" t="s">
        <v>1508</v>
      </c>
      <c r="T316"/>
    </row>
    <row r="317" spans="1:20" hidden="1" x14ac:dyDescent="0.25">
      <c r="A317" s="37" t="s">
        <v>1040</v>
      </c>
      <c r="B317" s="37" t="s">
        <v>9</v>
      </c>
      <c r="C317" s="37">
        <v>2139</v>
      </c>
      <c r="D317" s="37">
        <v>6</v>
      </c>
      <c r="E317" s="37" t="s">
        <v>18</v>
      </c>
      <c r="F317" s="37" t="s">
        <v>241</v>
      </c>
      <c r="G317" s="37" t="s">
        <v>11</v>
      </c>
      <c r="H317" s="37">
        <v>1161022</v>
      </c>
      <c r="I317" s="37">
        <v>1</v>
      </c>
      <c r="J317" s="37" t="s">
        <v>1145</v>
      </c>
      <c r="K317" s="153" t="s">
        <v>1487</v>
      </c>
      <c r="L317" s="152">
        <v>46126</v>
      </c>
      <c r="M317" s="152">
        <v>46167</v>
      </c>
      <c r="N317" s="154"/>
      <c r="O317" s="152" t="str">
        <f>IF(Tabela2[[#This Row],[1° Reprogamação
'[PrazoEntrega']]]="",TEXT(Tabela2[[#This Row],[Prazo
Entrega]],"mmm"),TEXT(Tabela2[[#This Row],[1° Reprogamação
'[PrazoEntrega']]],"mmm"))</f>
        <v>mai</v>
      </c>
      <c r="P317" s="37" t="s">
        <v>1711</v>
      </c>
      <c r="Q317" s="37" t="s">
        <v>1508</v>
      </c>
      <c r="T317"/>
    </row>
    <row r="318" spans="1:20" hidden="1" x14ac:dyDescent="0.25">
      <c r="A318" s="37" t="s">
        <v>1041</v>
      </c>
      <c r="B318" s="37" t="s">
        <v>9</v>
      </c>
      <c r="C318" s="37">
        <v>2139</v>
      </c>
      <c r="D318" s="37">
        <v>7</v>
      </c>
      <c r="E318" s="37" t="s">
        <v>18</v>
      </c>
      <c r="F318" s="37" t="s">
        <v>241</v>
      </c>
      <c r="G318" s="37" t="s">
        <v>11</v>
      </c>
      <c r="H318" s="37">
        <v>1161022</v>
      </c>
      <c r="I318" s="37">
        <v>1</v>
      </c>
      <c r="J318" s="37" t="s">
        <v>1145</v>
      </c>
      <c r="K318" s="153" t="s">
        <v>1487</v>
      </c>
      <c r="L318" s="152">
        <v>46126</v>
      </c>
      <c r="M318" s="152">
        <v>46167</v>
      </c>
      <c r="N318" s="154"/>
      <c r="O318" s="152" t="str">
        <f>IF(Tabela2[[#This Row],[1° Reprogamação
'[PrazoEntrega']]]="",TEXT(Tabela2[[#This Row],[Prazo
Entrega]],"mmm"),TEXT(Tabela2[[#This Row],[1° Reprogamação
'[PrazoEntrega']]],"mmm"))</f>
        <v>mai</v>
      </c>
      <c r="P318" s="37" t="s">
        <v>1711</v>
      </c>
      <c r="Q318" s="37" t="s">
        <v>1508</v>
      </c>
      <c r="T318"/>
    </row>
    <row r="319" spans="1:20" hidden="1" x14ac:dyDescent="0.25">
      <c r="A319" s="37" t="s">
        <v>1041</v>
      </c>
      <c r="B319" s="37" t="s">
        <v>9</v>
      </c>
      <c r="C319" s="37">
        <v>2139</v>
      </c>
      <c r="D319" s="37">
        <v>8</v>
      </c>
      <c r="E319" s="37" t="s">
        <v>18</v>
      </c>
      <c r="F319" s="37" t="s">
        <v>241</v>
      </c>
      <c r="G319" s="37" t="s">
        <v>11</v>
      </c>
      <c r="H319" s="37">
        <v>1161022</v>
      </c>
      <c r="I319" s="37">
        <v>1</v>
      </c>
      <c r="J319" s="37" t="s">
        <v>1145</v>
      </c>
      <c r="K319" s="153" t="s">
        <v>1487</v>
      </c>
      <c r="L319" s="152">
        <v>46126</v>
      </c>
      <c r="M319" s="152">
        <v>46167</v>
      </c>
      <c r="N319" s="154"/>
      <c r="O319" s="152" t="str">
        <f>IF(Tabela2[[#This Row],[1° Reprogamação
'[PrazoEntrega']]]="",TEXT(Tabela2[[#This Row],[Prazo
Entrega]],"mmm"),TEXT(Tabela2[[#This Row],[1° Reprogamação
'[PrazoEntrega']]],"mmm"))</f>
        <v>mai</v>
      </c>
      <c r="P319" s="37" t="s">
        <v>1711</v>
      </c>
      <c r="Q319" s="37" t="s">
        <v>1508</v>
      </c>
      <c r="T319"/>
    </row>
    <row r="320" spans="1:20" hidden="1" x14ac:dyDescent="0.25">
      <c r="A320" s="37" t="s">
        <v>1043</v>
      </c>
      <c r="B320" s="37" t="s">
        <v>9</v>
      </c>
      <c r="C320" s="37">
        <v>2139</v>
      </c>
      <c r="D320" s="37">
        <v>1</v>
      </c>
      <c r="E320" s="37" t="s">
        <v>18</v>
      </c>
      <c r="F320" s="37" t="s">
        <v>679</v>
      </c>
      <c r="G320" s="37" t="s">
        <v>11</v>
      </c>
      <c r="H320" s="37">
        <v>1161023</v>
      </c>
      <c r="I320" s="37">
        <v>1</v>
      </c>
      <c r="J320" s="37" t="s">
        <v>1145</v>
      </c>
      <c r="K320" s="153" t="s">
        <v>1487</v>
      </c>
      <c r="L320" s="152">
        <v>46122</v>
      </c>
      <c r="M320" s="152">
        <v>46167</v>
      </c>
      <c r="N320" s="154"/>
      <c r="O320" s="152" t="str">
        <f>IF(Tabela2[[#This Row],[1° Reprogamação
'[PrazoEntrega']]]="",TEXT(Tabela2[[#This Row],[Prazo
Entrega]],"mmm"),TEXT(Tabela2[[#This Row],[1° Reprogamação
'[PrazoEntrega']]],"mmm"))</f>
        <v>mai</v>
      </c>
      <c r="P320" s="37" t="s">
        <v>1711</v>
      </c>
      <c r="Q320" s="37" t="s">
        <v>1508</v>
      </c>
      <c r="T320"/>
    </row>
    <row r="321" spans="1:20" hidden="1" x14ac:dyDescent="0.25">
      <c r="A321" s="37" t="s">
        <v>1044</v>
      </c>
      <c r="B321" s="37" t="s">
        <v>9</v>
      </c>
      <c r="C321" s="37">
        <v>2139</v>
      </c>
      <c r="D321" s="37">
        <v>2</v>
      </c>
      <c r="E321" s="37" t="s">
        <v>18</v>
      </c>
      <c r="F321" s="37" t="s">
        <v>679</v>
      </c>
      <c r="G321" s="37" t="s">
        <v>11</v>
      </c>
      <c r="H321" s="37">
        <v>1161023</v>
      </c>
      <c r="I321" s="37">
        <v>1</v>
      </c>
      <c r="J321" s="37" t="s">
        <v>1145</v>
      </c>
      <c r="K321" s="153" t="s">
        <v>1487</v>
      </c>
      <c r="L321" s="152">
        <v>46122</v>
      </c>
      <c r="M321" s="152">
        <v>46167</v>
      </c>
      <c r="N321" s="154"/>
      <c r="O321" s="152" t="str">
        <f>IF(Tabela2[[#This Row],[1° Reprogamação
'[PrazoEntrega']]]="",TEXT(Tabela2[[#This Row],[Prazo
Entrega]],"mmm"),TEXT(Tabela2[[#This Row],[1° Reprogamação
'[PrazoEntrega']]],"mmm"))</f>
        <v>mai</v>
      </c>
      <c r="P321" s="37" t="s">
        <v>1711</v>
      </c>
      <c r="Q321" s="37" t="s">
        <v>1508</v>
      </c>
      <c r="T321"/>
    </row>
    <row r="322" spans="1:20" hidden="1" x14ac:dyDescent="0.25">
      <c r="A322" s="37" t="s">
        <v>1045</v>
      </c>
      <c r="B322" s="37" t="s">
        <v>9</v>
      </c>
      <c r="C322" s="37">
        <v>2139</v>
      </c>
      <c r="D322" s="37">
        <v>3</v>
      </c>
      <c r="E322" s="37" t="s">
        <v>18</v>
      </c>
      <c r="F322" s="37" t="s">
        <v>679</v>
      </c>
      <c r="G322" s="37" t="s">
        <v>11</v>
      </c>
      <c r="H322" s="37">
        <v>1161023</v>
      </c>
      <c r="I322" s="37">
        <v>1</v>
      </c>
      <c r="J322" s="37" t="s">
        <v>1145</v>
      </c>
      <c r="K322" s="153" t="s">
        <v>1487</v>
      </c>
      <c r="L322" s="152">
        <v>46122</v>
      </c>
      <c r="M322" s="152">
        <v>46167</v>
      </c>
      <c r="N322" s="154"/>
      <c r="O322" s="152" t="str">
        <f>IF(Tabela2[[#This Row],[1° Reprogamação
'[PrazoEntrega']]]="",TEXT(Tabela2[[#This Row],[Prazo
Entrega]],"mmm"),TEXT(Tabela2[[#This Row],[1° Reprogamação
'[PrazoEntrega']]],"mmm"))</f>
        <v>mai</v>
      </c>
      <c r="P322" s="37" t="s">
        <v>1711</v>
      </c>
      <c r="Q322" s="37" t="s">
        <v>1508</v>
      </c>
      <c r="T322"/>
    </row>
    <row r="323" spans="1:20" hidden="1" x14ac:dyDescent="0.25">
      <c r="A323" s="37" t="s">
        <v>1046</v>
      </c>
      <c r="B323" s="37" t="s">
        <v>9</v>
      </c>
      <c r="C323" s="37">
        <v>2139</v>
      </c>
      <c r="D323" s="37">
        <v>4</v>
      </c>
      <c r="E323" s="37" t="s">
        <v>18</v>
      </c>
      <c r="F323" s="37" t="s">
        <v>679</v>
      </c>
      <c r="G323" s="37" t="s">
        <v>11</v>
      </c>
      <c r="H323" s="37">
        <v>1161023</v>
      </c>
      <c r="I323" s="37">
        <v>1</v>
      </c>
      <c r="J323" s="37" t="s">
        <v>1145</v>
      </c>
      <c r="K323" s="153" t="s">
        <v>1487</v>
      </c>
      <c r="L323" s="152">
        <v>46122</v>
      </c>
      <c r="M323" s="152">
        <v>46167</v>
      </c>
      <c r="N323" s="154"/>
      <c r="O323" s="152" t="str">
        <f>IF(Tabela2[[#This Row],[1° Reprogamação
'[PrazoEntrega']]]="",TEXT(Tabela2[[#This Row],[Prazo
Entrega]],"mmm"),TEXT(Tabela2[[#This Row],[1° Reprogamação
'[PrazoEntrega']]],"mmm"))</f>
        <v>mai</v>
      </c>
      <c r="P323" s="37" t="s">
        <v>1711</v>
      </c>
      <c r="Q323" s="37" t="s">
        <v>1508</v>
      </c>
      <c r="T323"/>
    </row>
    <row r="324" spans="1:20" hidden="1" x14ac:dyDescent="0.25">
      <c r="A324" s="37" t="s">
        <v>1042</v>
      </c>
      <c r="B324" s="37" t="s">
        <v>9</v>
      </c>
      <c r="C324" s="37">
        <v>2139</v>
      </c>
      <c r="D324" s="37">
        <v>7</v>
      </c>
      <c r="E324" s="37" t="s">
        <v>18</v>
      </c>
      <c r="F324" s="37" t="s">
        <v>241</v>
      </c>
      <c r="G324" s="37" t="s">
        <v>11</v>
      </c>
      <c r="H324" s="37">
        <v>1161022</v>
      </c>
      <c r="I324" s="37">
        <v>1</v>
      </c>
      <c r="J324" s="37" t="s">
        <v>1145</v>
      </c>
      <c r="K324" s="37" t="s">
        <v>1487</v>
      </c>
      <c r="L324" s="152">
        <v>46126</v>
      </c>
      <c r="M324" s="152">
        <v>46167</v>
      </c>
      <c r="N324" s="154"/>
      <c r="O324" s="152" t="str">
        <f>IF(Tabela2[[#This Row],[1° Reprogamação
'[PrazoEntrega']]]="",TEXT(Tabela2[[#This Row],[Prazo
Entrega]],"mmm"),TEXT(Tabela2[[#This Row],[1° Reprogamação
'[PrazoEntrega']]],"mmm"))</f>
        <v>mai</v>
      </c>
      <c r="P324" s="37" t="s">
        <v>1711</v>
      </c>
      <c r="Q324" s="37" t="s">
        <v>1529</v>
      </c>
      <c r="T324"/>
    </row>
    <row r="325" spans="1:20" hidden="1" x14ac:dyDescent="0.25">
      <c r="A325" s="37" t="s">
        <v>1038</v>
      </c>
      <c r="B325" s="37" t="s">
        <v>9</v>
      </c>
      <c r="C325" s="37">
        <v>2109</v>
      </c>
      <c r="D325" s="37">
        <v>1</v>
      </c>
      <c r="E325" s="37" t="s">
        <v>1135</v>
      </c>
      <c r="F325" s="37" t="s">
        <v>795</v>
      </c>
      <c r="G325" s="153" t="s">
        <v>11</v>
      </c>
      <c r="H325" s="37">
        <v>1603001</v>
      </c>
      <c r="I325" s="37">
        <v>1</v>
      </c>
      <c r="J325" s="37" t="s">
        <v>1151</v>
      </c>
      <c r="K325" s="37" t="s">
        <v>1486</v>
      </c>
      <c r="L325" s="152">
        <v>46101</v>
      </c>
      <c r="M325" s="152">
        <v>46167</v>
      </c>
      <c r="N325" s="154"/>
      <c r="O325" s="152" t="str">
        <f>IF(Tabela2[[#This Row],[1° Reprogamação
'[PrazoEntrega']]]="",TEXT(Tabela2[[#This Row],[Prazo
Entrega]],"mmm"),TEXT(Tabela2[[#This Row],[1° Reprogamação
'[PrazoEntrega']]],"mmm"))</f>
        <v>mai</v>
      </c>
      <c r="P325" s="37" t="s">
        <v>1711</v>
      </c>
      <c r="Q325" s="37" t="s">
        <v>1508</v>
      </c>
      <c r="T325"/>
    </row>
    <row r="326" spans="1:20" hidden="1" x14ac:dyDescent="0.25">
      <c r="A326" s="37" t="s">
        <v>1047</v>
      </c>
      <c r="B326" s="37" t="s">
        <v>9</v>
      </c>
      <c r="C326" s="37">
        <v>2143</v>
      </c>
      <c r="D326" s="37">
        <v>1</v>
      </c>
      <c r="E326" s="37" t="s">
        <v>1112</v>
      </c>
      <c r="F326" s="37" t="s">
        <v>807</v>
      </c>
      <c r="G326" s="153" t="s">
        <v>11</v>
      </c>
      <c r="H326" s="37">
        <v>152655</v>
      </c>
      <c r="I326" s="37">
        <v>1</v>
      </c>
      <c r="J326" s="37" t="s">
        <v>1150</v>
      </c>
      <c r="K326" s="37" t="s">
        <v>1486</v>
      </c>
      <c r="L326" s="152">
        <v>46123</v>
      </c>
      <c r="M326" s="152">
        <v>46171</v>
      </c>
      <c r="N326" s="154"/>
      <c r="O326" s="152" t="str">
        <f>IF(Tabela2[[#This Row],[1° Reprogamação
'[PrazoEntrega']]]="",TEXT(Tabela2[[#This Row],[Prazo
Entrega]],"mmm"),TEXT(Tabela2[[#This Row],[1° Reprogamação
'[PrazoEntrega']]],"mmm"))</f>
        <v>mai</v>
      </c>
      <c r="P326" s="152" t="s">
        <v>1711</v>
      </c>
      <c r="Q326" s="37" t="s">
        <v>1508</v>
      </c>
      <c r="T326"/>
    </row>
    <row r="327" spans="1:20" hidden="1" x14ac:dyDescent="0.25">
      <c r="A327" s="37" t="s">
        <v>1048</v>
      </c>
      <c r="B327" s="37" t="s">
        <v>9</v>
      </c>
      <c r="C327" s="37">
        <v>2143</v>
      </c>
      <c r="D327" s="37">
        <v>2</v>
      </c>
      <c r="E327" s="37" t="s">
        <v>1112</v>
      </c>
      <c r="F327" s="37" t="s">
        <v>807</v>
      </c>
      <c r="G327" s="153" t="s">
        <v>11</v>
      </c>
      <c r="H327" s="37">
        <v>152655</v>
      </c>
      <c r="I327" s="37">
        <v>1</v>
      </c>
      <c r="J327" s="37" t="s">
        <v>1150</v>
      </c>
      <c r="K327" s="37" t="s">
        <v>1486</v>
      </c>
      <c r="L327" s="152">
        <v>46123</v>
      </c>
      <c r="M327" s="152">
        <v>46171</v>
      </c>
      <c r="N327" s="154"/>
      <c r="O327" s="152" t="str">
        <f>IF(Tabela2[[#This Row],[1° Reprogamação
'[PrazoEntrega']]]="",TEXT(Tabela2[[#This Row],[Prazo
Entrega]],"mmm"),TEXT(Tabela2[[#This Row],[1° Reprogamação
'[PrazoEntrega']]],"mmm"))</f>
        <v>mai</v>
      </c>
      <c r="P327" s="152" t="s">
        <v>1711</v>
      </c>
      <c r="Q327" s="37" t="s">
        <v>1508</v>
      </c>
      <c r="T327"/>
    </row>
    <row r="328" spans="1:20" hidden="1" x14ac:dyDescent="0.25">
      <c r="A328" s="37" t="s">
        <v>1049</v>
      </c>
      <c r="B328" s="37" t="s">
        <v>9</v>
      </c>
      <c r="C328" s="37">
        <v>2143</v>
      </c>
      <c r="D328" s="37">
        <v>3</v>
      </c>
      <c r="E328" s="37" t="s">
        <v>1112</v>
      </c>
      <c r="F328" s="37" t="s">
        <v>807</v>
      </c>
      <c r="G328" s="153" t="s">
        <v>11</v>
      </c>
      <c r="H328" s="37">
        <v>152655</v>
      </c>
      <c r="I328" s="37">
        <v>1</v>
      </c>
      <c r="J328" s="37" t="s">
        <v>1150</v>
      </c>
      <c r="K328" s="37" t="s">
        <v>1486</v>
      </c>
      <c r="L328" s="152">
        <v>46123</v>
      </c>
      <c r="M328" s="152">
        <v>46171</v>
      </c>
      <c r="N328" s="154"/>
      <c r="O328" s="152" t="str">
        <f>IF(Tabela2[[#This Row],[1° Reprogamação
'[PrazoEntrega']]]="",TEXT(Tabela2[[#This Row],[Prazo
Entrega]],"mmm"),TEXT(Tabela2[[#This Row],[1° Reprogamação
'[PrazoEntrega']]],"mmm"))</f>
        <v>mai</v>
      </c>
      <c r="P328" s="152" t="s">
        <v>1711</v>
      </c>
      <c r="Q328" s="37" t="s">
        <v>1508</v>
      </c>
      <c r="T328"/>
    </row>
    <row r="329" spans="1:20" hidden="1" x14ac:dyDescent="0.25">
      <c r="A329" s="37" t="s">
        <v>1050</v>
      </c>
      <c r="B329" s="37" t="s">
        <v>9</v>
      </c>
      <c r="C329" s="37">
        <v>2143</v>
      </c>
      <c r="D329" s="37">
        <v>4</v>
      </c>
      <c r="E329" s="37" t="s">
        <v>1112</v>
      </c>
      <c r="F329" s="37" t="s">
        <v>807</v>
      </c>
      <c r="G329" s="153" t="s">
        <v>11</v>
      </c>
      <c r="H329" s="37">
        <v>152655</v>
      </c>
      <c r="I329" s="37">
        <v>1</v>
      </c>
      <c r="J329" s="37" t="s">
        <v>1150</v>
      </c>
      <c r="K329" s="37" t="s">
        <v>1486</v>
      </c>
      <c r="L329" s="152">
        <v>46123</v>
      </c>
      <c r="M329" s="152">
        <v>46171</v>
      </c>
      <c r="N329" s="154"/>
      <c r="O329" s="152" t="str">
        <f>IF(Tabela2[[#This Row],[1° Reprogamação
'[PrazoEntrega']]]="",TEXT(Tabela2[[#This Row],[Prazo
Entrega]],"mmm"),TEXT(Tabela2[[#This Row],[1° Reprogamação
'[PrazoEntrega']]],"mmm"))</f>
        <v>mai</v>
      </c>
      <c r="P329" s="152" t="s">
        <v>1711</v>
      </c>
      <c r="Q329" s="37" t="s">
        <v>1508</v>
      </c>
      <c r="T329"/>
    </row>
    <row r="330" spans="1:20" hidden="1" x14ac:dyDescent="0.25">
      <c r="A330" s="37" t="s">
        <v>894</v>
      </c>
      <c r="B330" s="37" t="s">
        <v>9</v>
      </c>
      <c r="C330" s="37">
        <v>2079</v>
      </c>
      <c r="D330" s="37">
        <v>1</v>
      </c>
      <c r="E330" s="37" t="s">
        <v>1114</v>
      </c>
      <c r="F330" s="37" t="s">
        <v>755</v>
      </c>
      <c r="G330" s="37" t="s">
        <v>11</v>
      </c>
      <c r="H330" s="37">
        <v>6733</v>
      </c>
      <c r="I330" s="37">
        <v>1</v>
      </c>
      <c r="J330" s="37" t="s">
        <v>1144</v>
      </c>
      <c r="K330" s="153" t="s">
        <v>1487</v>
      </c>
      <c r="L330" s="152">
        <v>46062</v>
      </c>
      <c r="M330" s="152">
        <v>46172</v>
      </c>
      <c r="N330" s="152"/>
      <c r="O330" s="152" t="str">
        <f>IF(Tabela2[[#This Row],[1° Reprogamação
'[PrazoEntrega']]]="",TEXT(Tabela2[[#This Row],[Prazo
Entrega]],"mmm"),TEXT(Tabela2[[#This Row],[1° Reprogamação
'[PrazoEntrega']]],"mmm"))</f>
        <v>mai</v>
      </c>
      <c r="P330" s="152" t="s">
        <v>1711</v>
      </c>
      <c r="Q330" s="37" t="s">
        <v>1508</v>
      </c>
      <c r="T330"/>
    </row>
    <row r="331" spans="1:20" hidden="1" x14ac:dyDescent="0.25">
      <c r="A331" s="37" t="s">
        <v>961</v>
      </c>
      <c r="B331" s="37" t="s">
        <v>9</v>
      </c>
      <c r="C331" s="37">
        <v>2081</v>
      </c>
      <c r="D331" s="37">
        <v>1</v>
      </c>
      <c r="E331" s="37" t="s">
        <v>205</v>
      </c>
      <c r="F331" s="37" t="s">
        <v>742</v>
      </c>
      <c r="G331" s="37" t="s">
        <v>11</v>
      </c>
      <c r="H331" s="37">
        <v>6729</v>
      </c>
      <c r="I331" s="37">
        <v>1</v>
      </c>
      <c r="J331" s="37" t="s">
        <v>1144</v>
      </c>
      <c r="K331" s="153" t="s">
        <v>1487</v>
      </c>
      <c r="L331" s="152">
        <v>46073</v>
      </c>
      <c r="M331" s="152">
        <v>46172</v>
      </c>
      <c r="N331" s="152"/>
      <c r="O331" s="152" t="str">
        <f>IF(Tabela2[[#This Row],[1° Reprogamação
'[PrazoEntrega']]]="",TEXT(Tabela2[[#This Row],[Prazo
Entrega]],"mmm"),TEXT(Tabela2[[#This Row],[1° Reprogamação
'[PrazoEntrega']]],"mmm"))</f>
        <v>mai</v>
      </c>
      <c r="P331" s="152"/>
      <c r="Q331" s="37" t="s">
        <v>1508</v>
      </c>
      <c r="T331"/>
    </row>
    <row r="332" spans="1:20" hidden="1" x14ac:dyDescent="0.25">
      <c r="A332" s="37" t="s">
        <v>962</v>
      </c>
      <c r="B332" s="37" t="s">
        <v>9</v>
      </c>
      <c r="C332" s="37">
        <v>2082</v>
      </c>
      <c r="D332" s="37">
        <v>1</v>
      </c>
      <c r="E332" s="37" t="s">
        <v>1122</v>
      </c>
      <c r="F332" s="37" t="s">
        <v>743</v>
      </c>
      <c r="G332" s="37" t="s">
        <v>11</v>
      </c>
      <c r="H332" s="37">
        <v>6767</v>
      </c>
      <c r="I332" s="37">
        <v>1</v>
      </c>
      <c r="J332" s="37" t="s">
        <v>1144</v>
      </c>
      <c r="K332" s="153" t="s">
        <v>1487</v>
      </c>
      <c r="L332" s="152">
        <v>46073</v>
      </c>
      <c r="M332" s="152">
        <v>46172</v>
      </c>
      <c r="N332" s="152"/>
      <c r="O332" s="152" t="str">
        <f>IF(Tabela2[[#This Row],[1° Reprogamação
'[PrazoEntrega']]]="",TEXT(Tabela2[[#This Row],[Prazo
Entrega]],"mmm"),TEXT(Tabela2[[#This Row],[1° Reprogamação
'[PrazoEntrega']]],"mmm"))</f>
        <v>mai</v>
      </c>
      <c r="P332" s="152" t="s">
        <v>1711</v>
      </c>
      <c r="Q332" s="37" t="s">
        <v>1508</v>
      </c>
      <c r="T332"/>
    </row>
    <row r="333" spans="1:20" hidden="1" x14ac:dyDescent="0.25">
      <c r="A333" s="37" t="s">
        <v>964</v>
      </c>
      <c r="B333" s="37" t="s">
        <v>9</v>
      </c>
      <c r="C333" s="37">
        <v>2083</v>
      </c>
      <c r="D333" s="37">
        <v>1</v>
      </c>
      <c r="E333" s="37" t="s">
        <v>1123</v>
      </c>
      <c r="F333" s="37" t="s">
        <v>752</v>
      </c>
      <c r="G333" s="37" t="s">
        <v>11</v>
      </c>
      <c r="H333" s="37">
        <v>6730</v>
      </c>
      <c r="I333" s="37">
        <v>1</v>
      </c>
      <c r="J333" s="37" t="s">
        <v>1144</v>
      </c>
      <c r="K333" s="153" t="s">
        <v>1487</v>
      </c>
      <c r="L333" s="152">
        <v>46073</v>
      </c>
      <c r="M333" s="152">
        <v>46172</v>
      </c>
      <c r="N333" s="152"/>
      <c r="O333" s="152" t="str">
        <f>IF(Tabela2[[#This Row],[1° Reprogamação
'[PrazoEntrega']]]="",TEXT(Tabela2[[#This Row],[Prazo
Entrega]],"mmm"),TEXT(Tabela2[[#This Row],[1° Reprogamação
'[PrazoEntrega']]],"mmm"))</f>
        <v>mai</v>
      </c>
      <c r="P333" s="152"/>
      <c r="Q333" s="37" t="s">
        <v>1508</v>
      </c>
      <c r="T333"/>
    </row>
    <row r="334" spans="1:20" hidden="1" x14ac:dyDescent="0.25">
      <c r="A334" s="37" t="s">
        <v>994</v>
      </c>
      <c r="B334" s="37" t="s">
        <v>9</v>
      </c>
      <c r="C334" s="37">
        <v>2083</v>
      </c>
      <c r="D334" s="37">
        <v>2</v>
      </c>
      <c r="E334" s="37" t="s">
        <v>1123</v>
      </c>
      <c r="F334" s="37" t="s">
        <v>746</v>
      </c>
      <c r="G334" s="37" t="s">
        <v>11</v>
      </c>
      <c r="H334" s="37">
        <v>6753</v>
      </c>
      <c r="I334" s="37">
        <v>1</v>
      </c>
      <c r="J334" s="37" t="s">
        <v>1144</v>
      </c>
      <c r="K334" s="153" t="s">
        <v>1487</v>
      </c>
      <c r="L334" s="152">
        <v>46078</v>
      </c>
      <c r="M334" s="152">
        <v>46172</v>
      </c>
      <c r="N334" s="154"/>
      <c r="O334" s="152" t="str">
        <f>IF(Tabela2[[#This Row],[1° Reprogamação
'[PrazoEntrega']]]="",TEXT(Tabela2[[#This Row],[Prazo
Entrega]],"mmm"),TEXT(Tabela2[[#This Row],[1° Reprogamação
'[PrazoEntrega']]],"mmm"))</f>
        <v>mai</v>
      </c>
      <c r="P334" s="152"/>
      <c r="Q334" s="37" t="s">
        <v>1508</v>
      </c>
      <c r="T334"/>
    </row>
    <row r="335" spans="1:20" hidden="1" x14ac:dyDescent="0.25">
      <c r="A335" s="37" t="s">
        <v>995</v>
      </c>
      <c r="B335" s="37" t="s">
        <v>9</v>
      </c>
      <c r="C335" s="37">
        <v>2083</v>
      </c>
      <c r="D335" s="37">
        <v>3</v>
      </c>
      <c r="E335" s="37" t="s">
        <v>1123</v>
      </c>
      <c r="F335" s="37" t="s">
        <v>747</v>
      </c>
      <c r="G335" s="37" t="s">
        <v>11</v>
      </c>
      <c r="H335" s="37">
        <v>6754</v>
      </c>
      <c r="I335" s="37">
        <v>1</v>
      </c>
      <c r="J335" s="37" t="s">
        <v>1144</v>
      </c>
      <c r="K335" s="153" t="s">
        <v>1487</v>
      </c>
      <c r="L335" s="152">
        <v>46078</v>
      </c>
      <c r="M335" s="152">
        <v>46172</v>
      </c>
      <c r="N335" s="154"/>
      <c r="O335" s="152" t="str">
        <f>IF(Tabela2[[#This Row],[1° Reprogamação
'[PrazoEntrega']]]="",TEXT(Tabela2[[#This Row],[Prazo
Entrega]],"mmm"),TEXT(Tabela2[[#This Row],[1° Reprogamação
'[PrazoEntrega']]],"mmm"))</f>
        <v>mai</v>
      </c>
      <c r="P335" s="152"/>
      <c r="Q335" s="37" t="s">
        <v>1508</v>
      </c>
      <c r="T335"/>
    </row>
    <row r="336" spans="1:20" hidden="1" x14ac:dyDescent="0.25">
      <c r="A336" s="37" t="s">
        <v>997</v>
      </c>
      <c r="B336" s="37" t="s">
        <v>9</v>
      </c>
      <c r="C336" s="37">
        <v>2083</v>
      </c>
      <c r="D336" s="37">
        <v>5</v>
      </c>
      <c r="E336" s="37" t="s">
        <v>1123</v>
      </c>
      <c r="F336" s="37" t="s">
        <v>748</v>
      </c>
      <c r="G336" s="37" t="s">
        <v>11</v>
      </c>
      <c r="H336" s="37">
        <v>6756</v>
      </c>
      <c r="I336" s="37">
        <v>1</v>
      </c>
      <c r="J336" s="37" t="s">
        <v>1144</v>
      </c>
      <c r="K336" s="153" t="s">
        <v>1487</v>
      </c>
      <c r="L336" s="152">
        <v>46078</v>
      </c>
      <c r="M336" s="152">
        <v>46172</v>
      </c>
      <c r="N336" s="154"/>
      <c r="O336" s="152" t="str">
        <f>IF(Tabela2[[#This Row],[1° Reprogamação
'[PrazoEntrega']]]="",TEXT(Tabela2[[#This Row],[Prazo
Entrega]],"mmm"),TEXT(Tabela2[[#This Row],[1° Reprogamação
'[PrazoEntrega']]],"mmm"))</f>
        <v>mai</v>
      </c>
      <c r="P336" s="152"/>
      <c r="Q336" s="37" t="s">
        <v>1508</v>
      </c>
      <c r="T336"/>
    </row>
    <row r="337" spans="1:20" hidden="1" x14ac:dyDescent="0.25">
      <c r="A337" s="37" t="s">
        <v>998</v>
      </c>
      <c r="B337" s="37" t="s">
        <v>9</v>
      </c>
      <c r="C337" s="37">
        <v>2083</v>
      </c>
      <c r="D337" s="37">
        <v>6</v>
      </c>
      <c r="E337" s="37" t="s">
        <v>1123</v>
      </c>
      <c r="F337" s="37" t="s">
        <v>749</v>
      </c>
      <c r="G337" s="37" t="s">
        <v>11</v>
      </c>
      <c r="H337" s="37">
        <v>6757</v>
      </c>
      <c r="I337" s="37">
        <v>1</v>
      </c>
      <c r="J337" s="37" t="s">
        <v>1144</v>
      </c>
      <c r="K337" s="153" t="s">
        <v>1487</v>
      </c>
      <c r="L337" s="152">
        <v>46078</v>
      </c>
      <c r="M337" s="152">
        <v>46172</v>
      </c>
      <c r="N337" s="154"/>
      <c r="O337" s="152" t="str">
        <f>IF(Tabela2[[#This Row],[1° Reprogamação
'[PrazoEntrega']]]="",TEXT(Tabela2[[#This Row],[Prazo
Entrega]],"mmm"),TEXT(Tabela2[[#This Row],[1° Reprogamação
'[PrazoEntrega']]],"mmm"))</f>
        <v>mai</v>
      </c>
      <c r="P337" s="152"/>
      <c r="Q337" s="37" t="s">
        <v>1508</v>
      </c>
      <c r="T337"/>
    </row>
    <row r="338" spans="1:20" hidden="1" x14ac:dyDescent="0.25">
      <c r="A338" s="37" t="s">
        <v>1000</v>
      </c>
      <c r="B338" s="37" t="s">
        <v>9</v>
      </c>
      <c r="C338" s="37">
        <v>2083</v>
      </c>
      <c r="D338" s="37">
        <v>8</v>
      </c>
      <c r="E338" s="37" t="s">
        <v>1123</v>
      </c>
      <c r="F338" s="37" t="s">
        <v>749</v>
      </c>
      <c r="G338" s="37" t="s">
        <v>11</v>
      </c>
      <c r="H338" s="37">
        <v>6759</v>
      </c>
      <c r="I338" s="37">
        <v>1</v>
      </c>
      <c r="J338" s="37" t="s">
        <v>1144</v>
      </c>
      <c r="K338" s="153" t="s">
        <v>1487</v>
      </c>
      <c r="L338" s="152">
        <v>46078</v>
      </c>
      <c r="M338" s="152">
        <v>46172</v>
      </c>
      <c r="N338" s="154">
        <v>46203</v>
      </c>
      <c r="O338" s="152" t="str">
        <f>IF(Tabela2[[#This Row],[1° Reprogamação
'[PrazoEntrega']]]="",TEXT(Tabela2[[#This Row],[Prazo
Entrega]],"mmm"),TEXT(Tabela2[[#This Row],[1° Reprogamação
'[PrazoEntrega']]],"mmm"))</f>
        <v>jun</v>
      </c>
      <c r="P338" s="152"/>
      <c r="Q338" s="37" t="s">
        <v>1508</v>
      </c>
      <c r="T338"/>
    </row>
    <row r="339" spans="1:20" hidden="1" x14ac:dyDescent="0.25">
      <c r="A339" s="37" t="s">
        <v>1001</v>
      </c>
      <c r="B339" s="37" t="s">
        <v>9</v>
      </c>
      <c r="C339" s="37">
        <v>2083</v>
      </c>
      <c r="D339" s="37">
        <v>9</v>
      </c>
      <c r="E339" s="37" t="s">
        <v>1123</v>
      </c>
      <c r="F339" s="37" t="s">
        <v>751</v>
      </c>
      <c r="G339" s="37" t="s">
        <v>11</v>
      </c>
      <c r="H339" s="37">
        <v>6760</v>
      </c>
      <c r="I339" s="37">
        <v>1</v>
      </c>
      <c r="J339" s="37" t="s">
        <v>1144</v>
      </c>
      <c r="K339" s="153" t="s">
        <v>1487</v>
      </c>
      <c r="L339" s="152">
        <v>46078</v>
      </c>
      <c r="M339" s="152">
        <v>46172</v>
      </c>
      <c r="N339" s="154">
        <v>46203</v>
      </c>
      <c r="O339" s="152" t="str">
        <f>IF(Tabela2[[#This Row],[1° Reprogamação
'[PrazoEntrega']]]="",TEXT(Tabela2[[#This Row],[Prazo
Entrega]],"mmm"),TEXT(Tabela2[[#This Row],[1° Reprogamação
'[PrazoEntrega']]],"mmm"))</f>
        <v>jun</v>
      </c>
      <c r="P339" s="152"/>
      <c r="Q339" s="37" t="s">
        <v>1508</v>
      </c>
      <c r="T339"/>
    </row>
    <row r="340" spans="1:20" hidden="1" x14ac:dyDescent="0.25">
      <c r="A340" s="37" t="s">
        <v>892</v>
      </c>
      <c r="B340" s="37" t="s">
        <v>9</v>
      </c>
      <c r="C340" s="37">
        <v>2030</v>
      </c>
      <c r="D340" s="37">
        <v>1</v>
      </c>
      <c r="E340" s="37" t="s">
        <v>1109</v>
      </c>
      <c r="F340" s="37" t="s">
        <v>693</v>
      </c>
      <c r="G340" s="153" t="s">
        <v>11</v>
      </c>
      <c r="H340" s="37">
        <v>299209</v>
      </c>
      <c r="I340" s="37">
        <v>1</v>
      </c>
      <c r="J340" s="37" t="s">
        <v>1151</v>
      </c>
      <c r="K340" s="37" t="s">
        <v>1486</v>
      </c>
      <c r="L340" s="152">
        <f>M340-30</f>
        <v>46112</v>
      </c>
      <c r="M340" s="152">
        <v>46142</v>
      </c>
      <c r="N340" s="154">
        <v>46203</v>
      </c>
      <c r="O340" s="152" t="str">
        <f>IF(Tabela2[[#This Row],[1° Reprogamação
'[PrazoEntrega']]]="",TEXT(Tabela2[[#This Row],[Prazo
Entrega]],"mmm"),TEXT(Tabela2[[#This Row],[1° Reprogamação
'[PrazoEntrega']]],"mmm"))</f>
        <v>jun</v>
      </c>
      <c r="P340" s="152" t="s">
        <v>1867</v>
      </c>
      <c r="Q340" s="37" t="s">
        <v>1508</v>
      </c>
      <c r="T340"/>
    </row>
    <row r="341" spans="1:20" hidden="1" x14ac:dyDescent="0.25">
      <c r="A341" s="37" t="s">
        <v>1006</v>
      </c>
      <c r="B341" s="37" t="s">
        <v>9</v>
      </c>
      <c r="C341" s="37">
        <v>2098</v>
      </c>
      <c r="D341" s="37">
        <v>1</v>
      </c>
      <c r="E341" s="37" t="s">
        <v>1130</v>
      </c>
      <c r="F341" s="37" t="s">
        <v>750</v>
      </c>
      <c r="G341" s="153" t="s">
        <v>11</v>
      </c>
      <c r="H341" s="37">
        <v>6746</v>
      </c>
      <c r="I341" s="37">
        <v>1</v>
      </c>
      <c r="J341" s="37" t="s">
        <v>1144</v>
      </c>
      <c r="K341" s="153" t="s">
        <v>1487</v>
      </c>
      <c r="L341" s="152">
        <v>46078</v>
      </c>
      <c r="M341" s="152">
        <v>46172</v>
      </c>
      <c r="N341" s="154"/>
      <c r="O341" s="152" t="str">
        <f>IF(Tabela2[[#This Row],[1° Reprogamação
'[PrazoEntrega']]]="",TEXT(Tabela2[[#This Row],[Prazo
Entrega]],"mmm"),TEXT(Tabela2[[#This Row],[1° Reprogamação
'[PrazoEntrega']]],"mmm"))</f>
        <v>mai</v>
      </c>
      <c r="P341" s="152"/>
      <c r="Q341" s="37" t="s">
        <v>1508</v>
      </c>
      <c r="T341"/>
    </row>
    <row r="342" spans="1:20" hidden="1" x14ac:dyDescent="0.25">
      <c r="A342" s="37" t="s">
        <v>1051</v>
      </c>
      <c r="B342" s="37" t="s">
        <v>9</v>
      </c>
      <c r="C342" s="37">
        <v>1798</v>
      </c>
      <c r="D342" s="37">
        <v>0</v>
      </c>
      <c r="E342" s="37" t="s">
        <v>1136</v>
      </c>
      <c r="F342" s="37" t="s">
        <v>351</v>
      </c>
      <c r="G342" s="153" t="s">
        <v>11</v>
      </c>
      <c r="H342" s="37">
        <v>1343033</v>
      </c>
      <c r="I342" s="37">
        <v>1</v>
      </c>
      <c r="J342" s="37" t="s">
        <v>437</v>
      </c>
      <c r="K342" s="153" t="s">
        <v>1487</v>
      </c>
      <c r="L342" s="152">
        <v>46142</v>
      </c>
      <c r="M342" s="152">
        <v>46172</v>
      </c>
      <c r="N342" s="154"/>
      <c r="O342" s="152" t="str">
        <f>IF(Tabela2[[#This Row],[1° Reprogamação
'[PrazoEntrega']]]="",TEXT(Tabela2[[#This Row],[Prazo
Entrega]],"mmm"),TEXT(Tabela2[[#This Row],[1° Reprogamação
'[PrazoEntrega']]],"mmm"))</f>
        <v>mai</v>
      </c>
      <c r="P342" s="152" t="s">
        <v>1711</v>
      </c>
      <c r="Q342" s="37" t="s">
        <v>1508</v>
      </c>
      <c r="T342"/>
    </row>
    <row r="343" spans="1:20" hidden="1" x14ac:dyDescent="0.25">
      <c r="A343" s="37" t="s">
        <v>990</v>
      </c>
      <c r="B343" s="37" t="s">
        <v>9</v>
      </c>
      <c r="C343" s="37">
        <v>2067</v>
      </c>
      <c r="D343" s="37">
        <v>1</v>
      </c>
      <c r="E343" s="37" t="s">
        <v>1112</v>
      </c>
      <c r="F343" s="37" t="s">
        <v>306</v>
      </c>
      <c r="G343" s="153" t="s">
        <v>11</v>
      </c>
      <c r="H343" s="37">
        <v>152652</v>
      </c>
      <c r="I343" s="37">
        <v>1</v>
      </c>
      <c r="J343" s="37" t="s">
        <v>1143</v>
      </c>
      <c r="K343" s="37" t="s">
        <v>1486</v>
      </c>
      <c r="L343" s="152">
        <v>46079</v>
      </c>
      <c r="M343" s="152">
        <v>46172</v>
      </c>
      <c r="N343" s="154"/>
      <c r="O343" s="152" t="str">
        <f>IF(Tabela2[[#This Row],[1° Reprogamação
'[PrazoEntrega']]]="",TEXT(Tabela2[[#This Row],[Prazo
Entrega]],"mmm"),TEXT(Tabela2[[#This Row],[1° Reprogamação
'[PrazoEntrega']]],"mmm"))</f>
        <v>mai</v>
      </c>
      <c r="P343" s="152" t="s">
        <v>1711</v>
      </c>
      <c r="Q343" s="37" t="s">
        <v>1508</v>
      </c>
      <c r="T343"/>
    </row>
    <row r="344" spans="1:20" hidden="1" x14ac:dyDescent="0.25">
      <c r="A344" s="37" t="s">
        <v>1061</v>
      </c>
      <c r="B344" s="37" t="s">
        <v>9</v>
      </c>
      <c r="C344" s="37">
        <v>2113</v>
      </c>
      <c r="D344" s="37">
        <v>1</v>
      </c>
      <c r="E344" s="37" t="s">
        <v>1892</v>
      </c>
      <c r="F344" s="37" t="s">
        <v>802</v>
      </c>
      <c r="G344" s="153" t="s">
        <v>11</v>
      </c>
      <c r="H344" s="37">
        <v>1495045</v>
      </c>
      <c r="I344" s="37">
        <v>1</v>
      </c>
      <c r="J344" s="37" t="s">
        <v>1145</v>
      </c>
      <c r="K344" s="153" t="s">
        <v>1487</v>
      </c>
      <c r="L344" s="152">
        <v>46090</v>
      </c>
      <c r="M344" s="152">
        <v>46176</v>
      </c>
      <c r="N344" s="154">
        <v>46172</v>
      </c>
      <c r="O344" s="152" t="str">
        <f>IF(Tabela2[[#This Row],[1° Reprogamação
'[PrazoEntrega']]]="",TEXT(Tabela2[[#This Row],[Prazo
Entrega]],"mmm"),TEXT(Tabela2[[#This Row],[1° Reprogamação
'[PrazoEntrega']]],"mmm"))</f>
        <v>mai</v>
      </c>
      <c r="P344" s="155" t="s">
        <v>1711</v>
      </c>
      <c r="Q344" s="37" t="s">
        <v>1508</v>
      </c>
      <c r="T344"/>
    </row>
    <row r="345" spans="1:20" hidden="1" x14ac:dyDescent="0.25">
      <c r="A345" s="37" t="s">
        <v>1062</v>
      </c>
      <c r="B345" s="37" t="s">
        <v>9</v>
      </c>
      <c r="C345" s="37">
        <v>2113</v>
      </c>
      <c r="D345" s="37">
        <v>2</v>
      </c>
      <c r="E345" s="37" t="s">
        <v>1892</v>
      </c>
      <c r="F345" s="37" t="s">
        <v>802</v>
      </c>
      <c r="G345" s="153" t="s">
        <v>11</v>
      </c>
      <c r="H345" s="37">
        <v>1495045</v>
      </c>
      <c r="I345" s="37">
        <v>1</v>
      </c>
      <c r="J345" s="37" t="s">
        <v>1145</v>
      </c>
      <c r="K345" s="153" t="s">
        <v>1487</v>
      </c>
      <c r="L345" s="152">
        <v>46090</v>
      </c>
      <c r="M345" s="152">
        <v>46176</v>
      </c>
      <c r="N345" s="154">
        <v>46172</v>
      </c>
      <c r="O345" s="152" t="str">
        <f>IF(Tabela2[[#This Row],[1° Reprogamação
'[PrazoEntrega']]]="",TEXT(Tabela2[[#This Row],[Prazo
Entrega]],"mmm"),TEXT(Tabela2[[#This Row],[1° Reprogamação
'[PrazoEntrega']]],"mmm"))</f>
        <v>mai</v>
      </c>
      <c r="P345" s="155" t="s">
        <v>1711</v>
      </c>
      <c r="Q345" s="37" t="s">
        <v>1508</v>
      </c>
      <c r="T345"/>
    </row>
    <row r="346" spans="1:20" hidden="1" x14ac:dyDescent="0.25">
      <c r="A346" s="37" t="s">
        <v>1063</v>
      </c>
      <c r="B346" s="37" t="s">
        <v>9</v>
      </c>
      <c r="C346" s="37">
        <v>2113</v>
      </c>
      <c r="D346" s="37">
        <v>3</v>
      </c>
      <c r="E346" s="37" t="s">
        <v>1892</v>
      </c>
      <c r="F346" s="37" t="s">
        <v>802</v>
      </c>
      <c r="G346" s="153" t="s">
        <v>11</v>
      </c>
      <c r="H346" s="37">
        <v>1495045</v>
      </c>
      <c r="I346" s="37">
        <v>1</v>
      </c>
      <c r="J346" s="37" t="s">
        <v>1145</v>
      </c>
      <c r="K346" s="153" t="s">
        <v>1487</v>
      </c>
      <c r="L346" s="152">
        <v>46090</v>
      </c>
      <c r="M346" s="152">
        <v>46176</v>
      </c>
      <c r="N346" s="154">
        <v>46172</v>
      </c>
      <c r="O346" s="152" t="str">
        <f>IF(Tabela2[[#This Row],[1° Reprogamação
'[PrazoEntrega']]]="",TEXT(Tabela2[[#This Row],[Prazo
Entrega]],"mmm"),TEXT(Tabela2[[#This Row],[1° Reprogamação
'[PrazoEntrega']]],"mmm"))</f>
        <v>mai</v>
      </c>
      <c r="P346" s="155" t="s">
        <v>1711</v>
      </c>
      <c r="Q346" s="37" t="s">
        <v>1508</v>
      </c>
      <c r="T346"/>
    </row>
    <row r="347" spans="1:20" hidden="1" x14ac:dyDescent="0.25">
      <c r="A347" s="37" t="s">
        <v>1064</v>
      </c>
      <c r="B347" s="37" t="s">
        <v>9</v>
      </c>
      <c r="C347" s="37">
        <v>2113</v>
      </c>
      <c r="D347" s="37">
        <v>4</v>
      </c>
      <c r="E347" s="37" t="s">
        <v>1892</v>
      </c>
      <c r="F347" s="37" t="s">
        <v>802</v>
      </c>
      <c r="G347" s="153" t="s">
        <v>11</v>
      </c>
      <c r="H347" s="37">
        <v>1495045</v>
      </c>
      <c r="I347" s="37">
        <v>1</v>
      </c>
      <c r="J347" s="37" t="s">
        <v>1145</v>
      </c>
      <c r="K347" s="153" t="s">
        <v>1487</v>
      </c>
      <c r="L347" s="152">
        <v>46090</v>
      </c>
      <c r="M347" s="152">
        <v>46176</v>
      </c>
      <c r="N347" s="154">
        <v>46172</v>
      </c>
      <c r="O347" s="152" t="str">
        <f>IF(Tabela2[[#This Row],[1° Reprogamação
'[PrazoEntrega']]]="",TEXT(Tabela2[[#This Row],[Prazo
Entrega]],"mmm"),TEXT(Tabela2[[#This Row],[1° Reprogamação
'[PrazoEntrega']]],"mmm"))</f>
        <v>mai</v>
      </c>
      <c r="P347" s="155" t="s">
        <v>1711</v>
      </c>
      <c r="Q347" s="37" t="s">
        <v>1508</v>
      </c>
      <c r="T347"/>
    </row>
    <row r="348" spans="1:20" hidden="1" x14ac:dyDescent="0.25">
      <c r="A348" s="37" t="s">
        <v>1058</v>
      </c>
      <c r="B348" s="37" t="s">
        <v>9</v>
      </c>
      <c r="C348" s="37">
        <v>2113</v>
      </c>
      <c r="D348" s="37">
        <v>5</v>
      </c>
      <c r="E348" s="37" t="s">
        <v>1892</v>
      </c>
      <c r="F348" s="37" t="s">
        <v>801</v>
      </c>
      <c r="G348" s="153" t="s">
        <v>11</v>
      </c>
      <c r="H348" s="37">
        <v>1495008</v>
      </c>
      <c r="I348" s="37">
        <v>1</v>
      </c>
      <c r="J348" s="37" t="s">
        <v>1145</v>
      </c>
      <c r="K348" s="153" t="s">
        <v>1487</v>
      </c>
      <c r="L348" s="152">
        <v>46090</v>
      </c>
      <c r="M348" s="152">
        <v>46176</v>
      </c>
      <c r="N348" s="154">
        <v>46172</v>
      </c>
      <c r="O348" s="152" t="str">
        <f>IF(Tabela2[[#This Row],[1° Reprogamação
'[PrazoEntrega']]]="",TEXT(Tabela2[[#This Row],[Prazo
Entrega]],"mmm"),TEXT(Tabela2[[#This Row],[1° Reprogamação
'[PrazoEntrega']]],"mmm"))</f>
        <v>mai</v>
      </c>
      <c r="P348" s="155" t="s">
        <v>1711</v>
      </c>
      <c r="Q348" s="37" t="s">
        <v>1508</v>
      </c>
      <c r="T348"/>
    </row>
    <row r="349" spans="1:20" hidden="1" x14ac:dyDescent="0.25">
      <c r="A349" s="37" t="s">
        <v>1059</v>
      </c>
      <c r="B349" s="37" t="s">
        <v>9</v>
      </c>
      <c r="C349" s="37">
        <v>2113</v>
      </c>
      <c r="D349" s="37">
        <v>6</v>
      </c>
      <c r="E349" s="37" t="s">
        <v>1892</v>
      </c>
      <c r="F349" s="37" t="s">
        <v>801</v>
      </c>
      <c r="G349" s="153" t="s">
        <v>11</v>
      </c>
      <c r="H349" s="37">
        <v>1495008</v>
      </c>
      <c r="I349" s="37">
        <v>1</v>
      </c>
      <c r="J349" s="37" t="s">
        <v>1145</v>
      </c>
      <c r="K349" s="153" t="s">
        <v>1487</v>
      </c>
      <c r="L349" s="152">
        <v>46090</v>
      </c>
      <c r="M349" s="152">
        <v>46176</v>
      </c>
      <c r="N349" s="154">
        <v>46172</v>
      </c>
      <c r="O349" s="152" t="str">
        <f>IF(Tabela2[[#This Row],[1° Reprogamação
'[PrazoEntrega']]]="",TEXT(Tabela2[[#This Row],[Prazo
Entrega]],"mmm"),TEXT(Tabela2[[#This Row],[1° Reprogamação
'[PrazoEntrega']]],"mmm"))</f>
        <v>mai</v>
      </c>
      <c r="P349" s="155" t="s">
        <v>1711</v>
      </c>
      <c r="Q349" s="37" t="s">
        <v>1508</v>
      </c>
      <c r="T349"/>
    </row>
    <row r="350" spans="1:20" hidden="1" x14ac:dyDescent="0.25">
      <c r="A350" s="37" t="s">
        <v>1060</v>
      </c>
      <c r="B350" s="37" t="s">
        <v>9</v>
      </c>
      <c r="C350" s="37">
        <v>2113</v>
      </c>
      <c r="D350" s="37">
        <v>7</v>
      </c>
      <c r="E350" s="37" t="s">
        <v>1892</v>
      </c>
      <c r="F350" s="37" t="s">
        <v>801</v>
      </c>
      <c r="G350" s="153" t="s">
        <v>11</v>
      </c>
      <c r="H350" s="37">
        <v>1495008</v>
      </c>
      <c r="I350" s="37">
        <v>1</v>
      </c>
      <c r="J350" s="37" t="s">
        <v>1145</v>
      </c>
      <c r="K350" s="153" t="s">
        <v>1487</v>
      </c>
      <c r="L350" s="152">
        <v>46090</v>
      </c>
      <c r="M350" s="152">
        <v>46176</v>
      </c>
      <c r="N350" s="154">
        <v>46172</v>
      </c>
      <c r="O350" s="152" t="str">
        <f>IF(Tabela2[[#This Row],[1° Reprogamação
'[PrazoEntrega']]]="",TEXT(Tabela2[[#This Row],[Prazo
Entrega]],"mmm"),TEXT(Tabela2[[#This Row],[1° Reprogamação
'[PrazoEntrega']]],"mmm"))</f>
        <v>mai</v>
      </c>
      <c r="P350" s="155" t="s">
        <v>1711</v>
      </c>
      <c r="Q350" s="37" t="s">
        <v>1508</v>
      </c>
      <c r="T350"/>
    </row>
    <row r="351" spans="1:20" hidden="1" x14ac:dyDescent="0.25">
      <c r="A351" s="37" t="s">
        <v>1065</v>
      </c>
      <c r="B351" s="37" t="s">
        <v>9</v>
      </c>
      <c r="C351" s="37">
        <v>2113</v>
      </c>
      <c r="D351" s="37">
        <v>8</v>
      </c>
      <c r="E351" s="37" t="s">
        <v>1892</v>
      </c>
      <c r="F351" s="37" t="s">
        <v>803</v>
      </c>
      <c r="G351" s="153" t="s">
        <v>11</v>
      </c>
      <c r="H351" s="37">
        <v>1495046</v>
      </c>
      <c r="I351" s="37">
        <v>1</v>
      </c>
      <c r="J351" s="37" t="s">
        <v>1145</v>
      </c>
      <c r="K351" s="153" t="s">
        <v>1487</v>
      </c>
      <c r="L351" s="152">
        <v>46090</v>
      </c>
      <c r="M351" s="152">
        <v>46176</v>
      </c>
      <c r="N351" s="154">
        <v>46172</v>
      </c>
      <c r="O351" s="152" t="str">
        <f>IF(Tabela2[[#This Row],[1° Reprogamação
'[PrazoEntrega']]]="",TEXT(Tabela2[[#This Row],[Prazo
Entrega]],"mmm"),TEXT(Tabela2[[#This Row],[1° Reprogamação
'[PrazoEntrega']]],"mmm"))</f>
        <v>mai</v>
      </c>
      <c r="P351" s="155" t="s">
        <v>1711</v>
      </c>
      <c r="Q351" s="37" t="s">
        <v>1508</v>
      </c>
      <c r="T351"/>
    </row>
    <row r="352" spans="1:20" hidden="1" x14ac:dyDescent="0.25">
      <c r="A352" s="37" t="s">
        <v>1066</v>
      </c>
      <c r="B352" s="37" t="s">
        <v>9</v>
      </c>
      <c r="C352" s="37">
        <v>2113</v>
      </c>
      <c r="D352" s="37">
        <v>9</v>
      </c>
      <c r="E352" s="37" t="s">
        <v>1892</v>
      </c>
      <c r="F352" s="37" t="s">
        <v>803</v>
      </c>
      <c r="G352" s="153" t="s">
        <v>11</v>
      </c>
      <c r="H352" s="37">
        <v>1495046</v>
      </c>
      <c r="I352" s="37">
        <v>1</v>
      </c>
      <c r="J352" s="37" t="s">
        <v>1145</v>
      </c>
      <c r="K352" s="153" t="s">
        <v>1487</v>
      </c>
      <c r="L352" s="152">
        <v>46090</v>
      </c>
      <c r="M352" s="152">
        <v>46176</v>
      </c>
      <c r="N352" s="154">
        <v>46172</v>
      </c>
      <c r="O352" s="152" t="str">
        <f>IF(Tabela2[[#This Row],[1° Reprogamação
'[PrazoEntrega']]]="",TEXT(Tabela2[[#This Row],[Prazo
Entrega]],"mmm"),TEXT(Tabela2[[#This Row],[1° Reprogamação
'[PrazoEntrega']]],"mmm"))</f>
        <v>mai</v>
      </c>
      <c r="P352" s="155" t="s">
        <v>1711</v>
      </c>
      <c r="Q352" s="37" t="s">
        <v>1508</v>
      </c>
      <c r="T352"/>
    </row>
    <row r="353" spans="1:20" hidden="1" x14ac:dyDescent="0.25">
      <c r="A353" s="37" t="s">
        <v>1067</v>
      </c>
      <c r="B353" s="37" t="s">
        <v>9</v>
      </c>
      <c r="C353" s="37">
        <v>2113</v>
      </c>
      <c r="D353" s="37">
        <v>10</v>
      </c>
      <c r="E353" s="37" t="s">
        <v>1892</v>
      </c>
      <c r="F353" s="37" t="s">
        <v>803</v>
      </c>
      <c r="G353" s="153" t="s">
        <v>11</v>
      </c>
      <c r="H353" s="37">
        <v>1495046</v>
      </c>
      <c r="I353" s="37">
        <v>1</v>
      </c>
      <c r="J353" s="37" t="s">
        <v>1145</v>
      </c>
      <c r="K353" s="153" t="s">
        <v>1487</v>
      </c>
      <c r="L353" s="152">
        <v>46090</v>
      </c>
      <c r="M353" s="152">
        <v>46176</v>
      </c>
      <c r="N353" s="154">
        <v>46172</v>
      </c>
      <c r="O353" s="152" t="str">
        <f>IF(Tabela2[[#This Row],[1° Reprogamação
'[PrazoEntrega']]]="",TEXT(Tabela2[[#This Row],[Prazo
Entrega]],"mmm"),TEXT(Tabela2[[#This Row],[1° Reprogamação
'[PrazoEntrega']]],"mmm"))</f>
        <v>mai</v>
      </c>
      <c r="P353" s="155" t="s">
        <v>1711</v>
      </c>
      <c r="Q353" s="37" t="s">
        <v>1508</v>
      </c>
      <c r="T353"/>
    </row>
    <row r="354" spans="1:20" hidden="1" x14ac:dyDescent="0.25">
      <c r="A354" s="37" t="s">
        <v>1068</v>
      </c>
      <c r="B354" s="37" t="s">
        <v>9</v>
      </c>
      <c r="C354" s="37">
        <v>2113</v>
      </c>
      <c r="D354" s="37">
        <v>11</v>
      </c>
      <c r="E354" s="37" t="s">
        <v>1892</v>
      </c>
      <c r="F354" s="37" t="s">
        <v>804</v>
      </c>
      <c r="G354" s="153" t="s">
        <v>11</v>
      </c>
      <c r="H354" s="37">
        <v>1495047</v>
      </c>
      <c r="I354" s="37">
        <v>1</v>
      </c>
      <c r="J354" s="37" t="s">
        <v>1145</v>
      </c>
      <c r="K354" s="153" t="s">
        <v>1487</v>
      </c>
      <c r="L354" s="152">
        <v>46090</v>
      </c>
      <c r="M354" s="152">
        <v>46176</v>
      </c>
      <c r="N354" s="154">
        <v>46172</v>
      </c>
      <c r="O354" s="152" t="str">
        <f>IF(Tabela2[[#This Row],[1° Reprogamação
'[PrazoEntrega']]]="",TEXT(Tabela2[[#This Row],[Prazo
Entrega]],"mmm"),TEXT(Tabela2[[#This Row],[1° Reprogamação
'[PrazoEntrega']]],"mmm"))</f>
        <v>mai</v>
      </c>
      <c r="P354" s="155" t="s">
        <v>1711</v>
      </c>
      <c r="Q354" s="37" t="s">
        <v>1508</v>
      </c>
      <c r="T354"/>
    </row>
    <row r="355" spans="1:20" hidden="1" x14ac:dyDescent="0.25">
      <c r="A355" s="37" t="s">
        <v>1069</v>
      </c>
      <c r="B355" s="37" t="s">
        <v>9</v>
      </c>
      <c r="C355" s="37">
        <v>2113</v>
      </c>
      <c r="D355" s="37">
        <v>12</v>
      </c>
      <c r="E355" s="37" t="s">
        <v>1892</v>
      </c>
      <c r="F355" s="37" t="s">
        <v>804</v>
      </c>
      <c r="G355" s="153" t="s">
        <v>11</v>
      </c>
      <c r="H355" s="37">
        <v>1495047</v>
      </c>
      <c r="I355" s="37">
        <v>1</v>
      </c>
      <c r="J355" s="37" t="s">
        <v>1145</v>
      </c>
      <c r="K355" s="153" t="s">
        <v>1487</v>
      </c>
      <c r="L355" s="152">
        <v>46090</v>
      </c>
      <c r="M355" s="152">
        <v>46176</v>
      </c>
      <c r="N355" s="154">
        <v>46172</v>
      </c>
      <c r="O355" s="152" t="str">
        <f>IF(Tabela2[[#This Row],[1° Reprogamação
'[PrazoEntrega']]]="",TEXT(Tabela2[[#This Row],[Prazo
Entrega]],"mmm"),TEXT(Tabela2[[#This Row],[1° Reprogamação
'[PrazoEntrega']]],"mmm"))</f>
        <v>mai</v>
      </c>
      <c r="P355" s="155" t="s">
        <v>1711</v>
      </c>
      <c r="Q355" s="37" t="s">
        <v>1508</v>
      </c>
      <c r="T355"/>
    </row>
    <row r="356" spans="1:20" hidden="1" x14ac:dyDescent="0.25">
      <c r="A356" s="37" t="s">
        <v>1070</v>
      </c>
      <c r="B356" s="37" t="s">
        <v>9</v>
      </c>
      <c r="C356" s="37">
        <v>2113</v>
      </c>
      <c r="D356" s="37">
        <v>13</v>
      </c>
      <c r="E356" s="37" t="s">
        <v>1892</v>
      </c>
      <c r="F356" s="37" t="s">
        <v>804</v>
      </c>
      <c r="G356" s="153" t="s">
        <v>11</v>
      </c>
      <c r="H356" s="37">
        <v>1495047</v>
      </c>
      <c r="I356" s="37">
        <v>1</v>
      </c>
      <c r="J356" s="37" t="s">
        <v>1145</v>
      </c>
      <c r="K356" s="153" t="s">
        <v>1487</v>
      </c>
      <c r="L356" s="152">
        <v>46090</v>
      </c>
      <c r="M356" s="152">
        <v>46176</v>
      </c>
      <c r="N356" s="154">
        <v>46172</v>
      </c>
      <c r="O356" s="152" t="str">
        <f>IF(Tabela2[[#This Row],[1° Reprogamação
'[PrazoEntrega']]]="",TEXT(Tabela2[[#This Row],[Prazo
Entrega]],"mmm"),TEXT(Tabela2[[#This Row],[1° Reprogamação
'[PrazoEntrega']]],"mmm"))</f>
        <v>mai</v>
      </c>
      <c r="P356" s="155" t="s">
        <v>1711</v>
      </c>
      <c r="Q356" s="37" t="s">
        <v>1508</v>
      </c>
      <c r="T356"/>
    </row>
    <row r="357" spans="1:20" hidden="1" x14ac:dyDescent="0.25">
      <c r="A357" s="37" t="s">
        <v>1071</v>
      </c>
      <c r="B357" s="37" t="s">
        <v>9</v>
      </c>
      <c r="C357" s="37">
        <v>2113</v>
      </c>
      <c r="D357" s="37">
        <v>14</v>
      </c>
      <c r="E357" s="37" t="s">
        <v>1892</v>
      </c>
      <c r="F357" s="37" t="s">
        <v>804</v>
      </c>
      <c r="G357" s="153" t="s">
        <v>11</v>
      </c>
      <c r="H357" s="37">
        <v>1495047</v>
      </c>
      <c r="I357" s="37">
        <v>1</v>
      </c>
      <c r="J357" s="37" t="s">
        <v>1145</v>
      </c>
      <c r="K357" s="153" t="s">
        <v>1487</v>
      </c>
      <c r="L357" s="152">
        <v>46090</v>
      </c>
      <c r="M357" s="152">
        <v>46176</v>
      </c>
      <c r="N357" s="154">
        <v>46172</v>
      </c>
      <c r="O357" s="152" t="str">
        <f>IF(Tabela2[[#This Row],[1° Reprogamação
'[PrazoEntrega']]]="",TEXT(Tabela2[[#This Row],[Prazo
Entrega]],"mmm"),TEXT(Tabela2[[#This Row],[1° Reprogamação
'[PrazoEntrega']]],"mmm"))</f>
        <v>mai</v>
      </c>
      <c r="P357" s="155" t="s">
        <v>1711</v>
      </c>
      <c r="Q357" s="37" t="s">
        <v>1508</v>
      </c>
      <c r="T357"/>
    </row>
    <row r="358" spans="1:20" hidden="1" x14ac:dyDescent="0.25">
      <c r="A358" s="37" t="s">
        <v>1346</v>
      </c>
      <c r="B358" s="37" t="s">
        <v>9</v>
      </c>
      <c r="C358" s="37">
        <v>2113</v>
      </c>
      <c r="D358" s="37">
        <v>15</v>
      </c>
      <c r="E358" s="37" t="s">
        <v>1892</v>
      </c>
      <c r="F358" s="37" t="s">
        <v>803</v>
      </c>
      <c r="G358" s="153" t="s">
        <v>11</v>
      </c>
      <c r="H358" s="37">
        <v>1495048</v>
      </c>
      <c r="I358" s="37">
        <v>1</v>
      </c>
      <c r="J358" s="37" t="s">
        <v>1145</v>
      </c>
      <c r="K358" s="153" t="s">
        <v>1487</v>
      </c>
      <c r="L358" s="152">
        <v>46100</v>
      </c>
      <c r="M358" s="152">
        <v>46176</v>
      </c>
      <c r="N358" s="154">
        <v>46172</v>
      </c>
      <c r="O358" s="152" t="str">
        <f>IF(Tabela2[[#This Row],[1° Reprogamação
'[PrazoEntrega']]]="",TEXT(Tabela2[[#This Row],[Prazo
Entrega]],"mmm"),TEXT(Tabela2[[#This Row],[1° Reprogamação
'[PrazoEntrega']]],"mmm"))</f>
        <v>mai</v>
      </c>
      <c r="P358" s="155" t="s">
        <v>1711</v>
      </c>
      <c r="Q358" s="37" t="s">
        <v>1508</v>
      </c>
      <c r="T358"/>
    </row>
    <row r="359" spans="1:20" hidden="1" x14ac:dyDescent="0.25">
      <c r="A359" s="37" t="s">
        <v>1072</v>
      </c>
      <c r="B359" s="37" t="s">
        <v>9</v>
      </c>
      <c r="C359" s="37">
        <v>2113</v>
      </c>
      <c r="D359" s="37">
        <v>15</v>
      </c>
      <c r="E359" s="37" t="s">
        <v>1892</v>
      </c>
      <c r="F359" s="37" t="s">
        <v>803</v>
      </c>
      <c r="G359" s="37" t="s">
        <v>11</v>
      </c>
      <c r="H359" s="37">
        <v>1495048</v>
      </c>
      <c r="I359" s="37">
        <v>1</v>
      </c>
      <c r="J359" s="37" t="s">
        <v>1145</v>
      </c>
      <c r="K359" s="37" t="s">
        <v>1487</v>
      </c>
      <c r="L359" s="152">
        <v>46100</v>
      </c>
      <c r="M359" s="152">
        <v>46176</v>
      </c>
      <c r="N359" s="154">
        <v>46172</v>
      </c>
      <c r="O359" s="152" t="str">
        <f>IF(Tabela2[[#This Row],[1° Reprogamação
'[PrazoEntrega']]]="",TEXT(Tabela2[[#This Row],[Prazo
Entrega]],"mmm"),TEXT(Tabela2[[#This Row],[1° Reprogamação
'[PrazoEntrega']]],"mmm"))</f>
        <v>mai</v>
      </c>
      <c r="P359" s="155" t="s">
        <v>1711</v>
      </c>
      <c r="Q359" s="37" t="s">
        <v>1508</v>
      </c>
      <c r="T359"/>
    </row>
    <row r="360" spans="1:20" hidden="1" x14ac:dyDescent="0.25">
      <c r="A360" s="37" t="s">
        <v>1073</v>
      </c>
      <c r="B360" s="37" t="s">
        <v>9</v>
      </c>
      <c r="C360" s="37">
        <v>2113</v>
      </c>
      <c r="D360" s="37">
        <v>16</v>
      </c>
      <c r="E360" s="37" t="s">
        <v>1892</v>
      </c>
      <c r="F360" s="37" t="s">
        <v>803</v>
      </c>
      <c r="G360" s="153" t="s">
        <v>11</v>
      </c>
      <c r="H360" s="37">
        <v>1495048</v>
      </c>
      <c r="I360" s="37">
        <v>1</v>
      </c>
      <c r="J360" s="37" t="s">
        <v>1145</v>
      </c>
      <c r="K360" s="153" t="s">
        <v>1487</v>
      </c>
      <c r="L360" s="152">
        <v>46100</v>
      </c>
      <c r="M360" s="152">
        <v>46176</v>
      </c>
      <c r="N360" s="154">
        <v>46172</v>
      </c>
      <c r="O360" s="152" t="str">
        <f>IF(Tabela2[[#This Row],[1° Reprogamação
'[PrazoEntrega']]]="",TEXT(Tabela2[[#This Row],[Prazo
Entrega]],"mmm"),TEXT(Tabela2[[#This Row],[1° Reprogamação
'[PrazoEntrega']]],"mmm"))</f>
        <v>mai</v>
      </c>
      <c r="P360" s="155" t="s">
        <v>1711</v>
      </c>
      <c r="Q360" s="37" t="s">
        <v>1508</v>
      </c>
      <c r="T360"/>
    </row>
    <row r="361" spans="1:20" hidden="1" x14ac:dyDescent="0.25">
      <c r="A361" s="37" t="s">
        <v>1074</v>
      </c>
      <c r="B361" s="37" t="s">
        <v>9</v>
      </c>
      <c r="C361" s="37">
        <v>2113</v>
      </c>
      <c r="D361" s="37">
        <v>17</v>
      </c>
      <c r="E361" s="37" t="s">
        <v>1892</v>
      </c>
      <c r="F361" s="37" t="s">
        <v>803</v>
      </c>
      <c r="G361" s="153" t="s">
        <v>11</v>
      </c>
      <c r="H361" s="37">
        <v>1495048</v>
      </c>
      <c r="I361" s="37">
        <v>1</v>
      </c>
      <c r="J361" s="37" t="s">
        <v>1145</v>
      </c>
      <c r="K361" s="153" t="s">
        <v>1487</v>
      </c>
      <c r="L361" s="152">
        <v>46100</v>
      </c>
      <c r="M361" s="152">
        <v>46176</v>
      </c>
      <c r="N361" s="154">
        <v>46172</v>
      </c>
      <c r="O361" s="152" t="str">
        <f>IF(Tabela2[[#This Row],[1° Reprogamação
'[PrazoEntrega']]]="",TEXT(Tabela2[[#This Row],[Prazo
Entrega]],"mmm"),TEXT(Tabela2[[#This Row],[1° Reprogamação
'[PrazoEntrega']]],"mmm"))</f>
        <v>mai</v>
      </c>
      <c r="P361" s="155" t="s">
        <v>1711</v>
      </c>
      <c r="Q361" s="37" t="s">
        <v>1508</v>
      </c>
      <c r="T361"/>
    </row>
    <row r="362" spans="1:20" hidden="1" x14ac:dyDescent="0.25">
      <c r="A362" s="37" t="s">
        <v>1075</v>
      </c>
      <c r="B362" s="37" t="s">
        <v>9</v>
      </c>
      <c r="C362" s="37">
        <v>2113</v>
      </c>
      <c r="D362" s="37">
        <v>18</v>
      </c>
      <c r="E362" s="37" t="s">
        <v>1892</v>
      </c>
      <c r="F362" s="37" t="s">
        <v>803</v>
      </c>
      <c r="G362" s="153" t="s">
        <v>11</v>
      </c>
      <c r="H362" s="37">
        <v>1495048</v>
      </c>
      <c r="I362" s="37">
        <v>1</v>
      </c>
      <c r="J362" s="37" t="s">
        <v>1145</v>
      </c>
      <c r="K362" s="153" t="s">
        <v>1487</v>
      </c>
      <c r="L362" s="152">
        <v>46100</v>
      </c>
      <c r="M362" s="152">
        <v>46176</v>
      </c>
      <c r="N362" s="154">
        <v>46172</v>
      </c>
      <c r="O362" s="152" t="str">
        <f>IF(Tabela2[[#This Row],[1° Reprogamação
'[PrazoEntrega']]]="",TEXT(Tabela2[[#This Row],[Prazo
Entrega]],"mmm"),TEXT(Tabela2[[#This Row],[1° Reprogamação
'[PrazoEntrega']]],"mmm"))</f>
        <v>mai</v>
      </c>
      <c r="P362" s="155" t="s">
        <v>1711</v>
      </c>
      <c r="Q362" s="37" t="s">
        <v>1508</v>
      </c>
      <c r="T362"/>
    </row>
    <row r="363" spans="1:20" hidden="1" x14ac:dyDescent="0.25">
      <c r="A363" s="37" t="s">
        <v>1076</v>
      </c>
      <c r="B363" s="37" t="s">
        <v>9</v>
      </c>
      <c r="C363" s="37">
        <v>2113</v>
      </c>
      <c r="D363" s="37">
        <v>19</v>
      </c>
      <c r="E363" s="37" t="s">
        <v>1892</v>
      </c>
      <c r="F363" s="37" t="s">
        <v>803</v>
      </c>
      <c r="G363" s="153" t="s">
        <v>11</v>
      </c>
      <c r="H363" s="37">
        <v>1495048</v>
      </c>
      <c r="I363" s="37">
        <v>1</v>
      </c>
      <c r="J363" s="37" t="s">
        <v>1145</v>
      </c>
      <c r="K363" s="153" t="s">
        <v>1487</v>
      </c>
      <c r="L363" s="152">
        <v>46100</v>
      </c>
      <c r="M363" s="152">
        <v>46176</v>
      </c>
      <c r="N363" s="154">
        <v>46172</v>
      </c>
      <c r="O363" s="152" t="str">
        <f>IF(Tabela2[[#This Row],[1° Reprogamação
'[PrazoEntrega']]]="",TEXT(Tabela2[[#This Row],[Prazo
Entrega]],"mmm"),TEXT(Tabela2[[#This Row],[1° Reprogamação
'[PrazoEntrega']]],"mmm"))</f>
        <v>mai</v>
      </c>
      <c r="P363" s="155" t="s">
        <v>1711</v>
      </c>
      <c r="Q363" s="37" t="s">
        <v>1508</v>
      </c>
      <c r="T363"/>
    </row>
    <row r="364" spans="1:20" hidden="1" x14ac:dyDescent="0.25">
      <c r="A364" s="37" t="s">
        <v>1077</v>
      </c>
      <c r="B364" s="37" t="s">
        <v>9</v>
      </c>
      <c r="C364" s="37">
        <v>2113</v>
      </c>
      <c r="D364" s="37">
        <v>20</v>
      </c>
      <c r="E364" s="37" t="s">
        <v>1892</v>
      </c>
      <c r="F364" s="37" t="s">
        <v>803</v>
      </c>
      <c r="G364" s="153" t="s">
        <v>11</v>
      </c>
      <c r="H364" s="37">
        <v>1495048</v>
      </c>
      <c r="I364" s="37">
        <v>1</v>
      </c>
      <c r="J364" s="37" t="s">
        <v>1145</v>
      </c>
      <c r="K364" s="153" t="s">
        <v>1487</v>
      </c>
      <c r="L364" s="152">
        <v>46100</v>
      </c>
      <c r="M364" s="152">
        <v>46176</v>
      </c>
      <c r="N364" s="154">
        <v>46172</v>
      </c>
      <c r="O364" s="152" t="str">
        <f>IF(Tabela2[[#This Row],[1° Reprogamação
'[PrazoEntrega']]]="",TEXT(Tabela2[[#This Row],[Prazo
Entrega]],"mmm"),TEXT(Tabela2[[#This Row],[1° Reprogamação
'[PrazoEntrega']]],"mmm"))</f>
        <v>mai</v>
      </c>
      <c r="P364" s="155" t="s">
        <v>1711</v>
      </c>
      <c r="Q364" s="37" t="s">
        <v>1508</v>
      </c>
      <c r="T364"/>
    </row>
    <row r="365" spans="1:20" hidden="1" x14ac:dyDescent="0.25">
      <c r="A365" s="37" t="s">
        <v>1078</v>
      </c>
      <c r="B365" s="37" t="s">
        <v>9</v>
      </c>
      <c r="C365" s="37">
        <v>2113</v>
      </c>
      <c r="D365" s="37">
        <v>21</v>
      </c>
      <c r="E365" s="37" t="s">
        <v>1892</v>
      </c>
      <c r="F365" s="37" t="s">
        <v>803</v>
      </c>
      <c r="G365" s="153" t="s">
        <v>11</v>
      </c>
      <c r="H365" s="37">
        <v>1495048</v>
      </c>
      <c r="I365" s="37">
        <v>1</v>
      </c>
      <c r="J365" s="37" t="s">
        <v>1145</v>
      </c>
      <c r="K365" s="153" t="s">
        <v>1487</v>
      </c>
      <c r="L365" s="152">
        <v>46100</v>
      </c>
      <c r="M365" s="152">
        <v>46176</v>
      </c>
      <c r="N365" s="154">
        <v>46172</v>
      </c>
      <c r="O365" s="152" t="str">
        <f>IF(Tabela2[[#This Row],[1° Reprogamação
'[PrazoEntrega']]]="",TEXT(Tabela2[[#This Row],[Prazo
Entrega]],"mmm"),TEXT(Tabela2[[#This Row],[1° Reprogamação
'[PrazoEntrega']]],"mmm"))</f>
        <v>mai</v>
      </c>
      <c r="P365" s="155" t="s">
        <v>1711</v>
      </c>
      <c r="Q365" s="37" t="s">
        <v>1508</v>
      </c>
      <c r="T365"/>
    </row>
    <row r="366" spans="1:20" hidden="1" x14ac:dyDescent="0.25">
      <c r="A366" s="37" t="s">
        <v>1079</v>
      </c>
      <c r="B366" s="37" t="s">
        <v>9</v>
      </c>
      <c r="C366" s="37">
        <v>2113</v>
      </c>
      <c r="D366" s="37">
        <v>22</v>
      </c>
      <c r="E366" s="37" t="s">
        <v>1892</v>
      </c>
      <c r="F366" s="37" t="s">
        <v>803</v>
      </c>
      <c r="G366" s="153" t="s">
        <v>11</v>
      </c>
      <c r="H366" s="37">
        <v>1495048</v>
      </c>
      <c r="I366" s="37">
        <v>1</v>
      </c>
      <c r="J366" s="37" t="s">
        <v>1145</v>
      </c>
      <c r="K366" s="153" t="s">
        <v>1487</v>
      </c>
      <c r="L366" s="152">
        <v>46100</v>
      </c>
      <c r="M366" s="152">
        <v>46176</v>
      </c>
      <c r="N366" s="154">
        <v>46172</v>
      </c>
      <c r="O366" s="152" t="str">
        <f>IF(Tabela2[[#This Row],[1° Reprogamação
'[PrazoEntrega']]]="",TEXT(Tabela2[[#This Row],[Prazo
Entrega]],"mmm"),TEXT(Tabela2[[#This Row],[1° Reprogamação
'[PrazoEntrega']]],"mmm"))</f>
        <v>mai</v>
      </c>
      <c r="P366" s="155" t="s">
        <v>1711</v>
      </c>
      <c r="Q366" s="37" t="s">
        <v>1508</v>
      </c>
      <c r="T366"/>
    </row>
    <row r="367" spans="1:20" hidden="1" x14ac:dyDescent="0.25">
      <c r="A367" s="37" t="s">
        <v>1080</v>
      </c>
      <c r="B367" s="37" t="s">
        <v>9</v>
      </c>
      <c r="C367" s="37">
        <v>2113</v>
      </c>
      <c r="D367" s="37">
        <v>23</v>
      </c>
      <c r="E367" s="37" t="s">
        <v>1892</v>
      </c>
      <c r="F367" s="37" t="s">
        <v>803</v>
      </c>
      <c r="G367" s="153" t="s">
        <v>11</v>
      </c>
      <c r="H367" s="37">
        <v>1495048</v>
      </c>
      <c r="I367" s="37">
        <v>1</v>
      </c>
      <c r="J367" s="37" t="s">
        <v>1145</v>
      </c>
      <c r="K367" s="153" t="s">
        <v>1487</v>
      </c>
      <c r="L367" s="152">
        <v>46100</v>
      </c>
      <c r="M367" s="152">
        <v>46176</v>
      </c>
      <c r="N367" s="154">
        <v>46172</v>
      </c>
      <c r="O367" s="152" t="str">
        <f>IF(Tabela2[[#This Row],[1° Reprogamação
'[PrazoEntrega']]]="",TEXT(Tabela2[[#This Row],[Prazo
Entrega]],"mmm"),TEXT(Tabela2[[#This Row],[1° Reprogamação
'[PrazoEntrega']]],"mmm"))</f>
        <v>mai</v>
      </c>
      <c r="P367" s="155" t="s">
        <v>1711</v>
      </c>
      <c r="Q367" s="37" t="s">
        <v>1508</v>
      </c>
      <c r="T367"/>
    </row>
    <row r="368" spans="1:20" hidden="1" x14ac:dyDescent="0.25">
      <c r="A368" s="37" t="s">
        <v>1081</v>
      </c>
      <c r="B368" s="37" t="s">
        <v>9</v>
      </c>
      <c r="C368" s="37">
        <v>2113</v>
      </c>
      <c r="D368" s="37">
        <v>24</v>
      </c>
      <c r="E368" s="37" t="s">
        <v>1892</v>
      </c>
      <c r="F368" s="37" t="s">
        <v>803</v>
      </c>
      <c r="G368" s="153" t="s">
        <v>11</v>
      </c>
      <c r="H368" s="37">
        <v>1495048</v>
      </c>
      <c r="I368" s="37">
        <v>1</v>
      </c>
      <c r="J368" s="37" t="s">
        <v>1145</v>
      </c>
      <c r="K368" s="153" t="s">
        <v>1487</v>
      </c>
      <c r="L368" s="152">
        <v>46100</v>
      </c>
      <c r="M368" s="152">
        <v>46176</v>
      </c>
      <c r="N368" s="154">
        <v>46172</v>
      </c>
      <c r="O368" s="152" t="str">
        <f>IF(Tabela2[[#This Row],[1° Reprogamação
'[PrazoEntrega']]]="",TEXT(Tabela2[[#This Row],[Prazo
Entrega]],"mmm"),TEXT(Tabela2[[#This Row],[1° Reprogamação
'[PrazoEntrega']]],"mmm"))</f>
        <v>mai</v>
      </c>
      <c r="P368" s="155" t="s">
        <v>1711</v>
      </c>
      <c r="Q368" s="37" t="s">
        <v>1508</v>
      </c>
      <c r="T368"/>
    </row>
    <row r="369" spans="1:20" hidden="1" x14ac:dyDescent="0.25">
      <c r="A369" s="37" t="s">
        <v>1082</v>
      </c>
      <c r="B369" s="37" t="s">
        <v>9</v>
      </c>
      <c r="C369" s="37">
        <v>2113</v>
      </c>
      <c r="D369" s="37">
        <v>25</v>
      </c>
      <c r="E369" s="37" t="s">
        <v>1892</v>
      </c>
      <c r="F369" s="37" t="s">
        <v>803</v>
      </c>
      <c r="G369" s="153" t="s">
        <v>11</v>
      </c>
      <c r="H369" s="37">
        <v>1495048</v>
      </c>
      <c r="I369" s="37">
        <v>1</v>
      </c>
      <c r="J369" s="37" t="s">
        <v>1145</v>
      </c>
      <c r="K369" s="153" t="s">
        <v>1487</v>
      </c>
      <c r="L369" s="152">
        <v>46100</v>
      </c>
      <c r="M369" s="152">
        <v>46176</v>
      </c>
      <c r="N369" s="154">
        <v>46172</v>
      </c>
      <c r="O369" s="152" t="str">
        <f>IF(Tabela2[[#This Row],[1° Reprogamação
'[PrazoEntrega']]]="",TEXT(Tabela2[[#This Row],[Prazo
Entrega]],"mmm"),TEXT(Tabela2[[#This Row],[1° Reprogamação
'[PrazoEntrega']]],"mmm"))</f>
        <v>mai</v>
      </c>
      <c r="P369" s="155" t="s">
        <v>1711</v>
      </c>
      <c r="Q369" s="37" t="s">
        <v>1508</v>
      </c>
      <c r="T369"/>
    </row>
    <row r="370" spans="1:20" hidden="1" x14ac:dyDescent="0.25">
      <c r="A370" s="37" t="s">
        <v>1083</v>
      </c>
      <c r="B370" s="37" t="s">
        <v>9</v>
      </c>
      <c r="C370" s="37">
        <v>2113</v>
      </c>
      <c r="D370" s="37">
        <v>26</v>
      </c>
      <c r="E370" s="37" t="s">
        <v>1892</v>
      </c>
      <c r="F370" s="37" t="s">
        <v>803</v>
      </c>
      <c r="G370" s="153" t="s">
        <v>11</v>
      </c>
      <c r="H370" s="37">
        <v>1495048</v>
      </c>
      <c r="I370" s="37">
        <v>1</v>
      </c>
      <c r="J370" s="37" t="s">
        <v>1145</v>
      </c>
      <c r="K370" s="153" t="s">
        <v>1487</v>
      </c>
      <c r="L370" s="152">
        <v>46100</v>
      </c>
      <c r="M370" s="152">
        <v>46176</v>
      </c>
      <c r="N370" s="154">
        <v>46172</v>
      </c>
      <c r="O370" s="152" t="str">
        <f>IF(Tabela2[[#This Row],[1° Reprogamação
'[PrazoEntrega']]]="",TEXT(Tabela2[[#This Row],[Prazo
Entrega]],"mmm"),TEXT(Tabela2[[#This Row],[1° Reprogamação
'[PrazoEntrega']]],"mmm"))</f>
        <v>mai</v>
      </c>
      <c r="P370" s="155" t="s">
        <v>1711</v>
      </c>
      <c r="Q370" s="37" t="s">
        <v>1508</v>
      </c>
      <c r="T370"/>
    </row>
    <row r="371" spans="1:20" hidden="1" x14ac:dyDescent="0.25">
      <c r="A371" s="37" t="s">
        <v>1084</v>
      </c>
      <c r="B371" s="37" t="s">
        <v>9</v>
      </c>
      <c r="C371" s="37">
        <v>2113</v>
      </c>
      <c r="D371" s="37">
        <v>27</v>
      </c>
      <c r="E371" s="37" t="s">
        <v>1892</v>
      </c>
      <c r="F371" s="37" t="s">
        <v>803</v>
      </c>
      <c r="G371" s="153" t="s">
        <v>11</v>
      </c>
      <c r="H371" s="37">
        <v>1495048</v>
      </c>
      <c r="I371" s="37">
        <v>1</v>
      </c>
      <c r="J371" s="37" t="s">
        <v>1145</v>
      </c>
      <c r="K371" s="153" t="s">
        <v>1487</v>
      </c>
      <c r="L371" s="152">
        <v>46100</v>
      </c>
      <c r="M371" s="152">
        <v>46176</v>
      </c>
      <c r="N371" s="154">
        <v>46172</v>
      </c>
      <c r="O371" s="152" t="str">
        <f>IF(Tabela2[[#This Row],[1° Reprogamação
'[PrazoEntrega']]]="",TEXT(Tabela2[[#This Row],[Prazo
Entrega]],"mmm"),TEXT(Tabela2[[#This Row],[1° Reprogamação
'[PrazoEntrega']]],"mmm"))</f>
        <v>mai</v>
      </c>
      <c r="P371" s="155" t="s">
        <v>1711</v>
      </c>
      <c r="Q371" s="37" t="s">
        <v>1508</v>
      </c>
      <c r="T371"/>
    </row>
    <row r="372" spans="1:20" hidden="1" x14ac:dyDescent="0.25">
      <c r="A372" s="37" t="s">
        <v>2378</v>
      </c>
      <c r="B372" s="37"/>
      <c r="C372" s="37"/>
      <c r="D372" s="37"/>
      <c r="E372" s="37" t="s">
        <v>2388</v>
      </c>
      <c r="F372" s="37" t="s">
        <v>655</v>
      </c>
      <c r="G372" s="186" t="s">
        <v>11</v>
      </c>
      <c r="H372" s="37" t="s">
        <v>2390</v>
      </c>
      <c r="I372" s="37">
        <v>1</v>
      </c>
      <c r="J372" s="37" t="s">
        <v>1146</v>
      </c>
      <c r="K372" s="1" t="s">
        <v>1487</v>
      </c>
      <c r="L372" s="96">
        <v>46207</v>
      </c>
      <c r="M372" s="169">
        <v>46255</v>
      </c>
      <c r="N372" s="152"/>
      <c r="O372" s="37" t="str">
        <f>IF(Tabela2[[#This Row],[1° Reprogamação
'[PrazoEntrega']]]="",TEXT(Tabela2[[#This Row],[Prazo
Entrega]],"mmm"),TEXT(Tabela2[[#This Row],[1° Reprogamação
'[PrazoEntrega']]],"mmm"))</f>
        <v>ago</v>
      </c>
      <c r="P372" s="37"/>
      <c r="Q372" s="18" t="s">
        <v>1529</v>
      </c>
      <c r="T372"/>
    </row>
    <row r="373" spans="1:20" hidden="1" x14ac:dyDescent="0.25">
      <c r="A373" s="37" t="s">
        <v>2379</v>
      </c>
      <c r="B373" s="37"/>
      <c r="C373" s="37"/>
      <c r="D373" s="37"/>
      <c r="E373" s="37" t="s">
        <v>2388</v>
      </c>
      <c r="F373" s="37" t="s">
        <v>655</v>
      </c>
      <c r="G373" s="186" t="s">
        <v>11</v>
      </c>
      <c r="H373" s="37" t="s">
        <v>2391</v>
      </c>
      <c r="I373" s="37">
        <v>1</v>
      </c>
      <c r="J373" s="37" t="s">
        <v>1146</v>
      </c>
      <c r="K373" s="1" t="s">
        <v>1487</v>
      </c>
      <c r="L373" s="96">
        <v>46207</v>
      </c>
      <c r="M373" s="169">
        <v>46255</v>
      </c>
      <c r="N373" s="152"/>
      <c r="O373" s="37" t="str">
        <f>IF(Tabela2[[#This Row],[1° Reprogamação
'[PrazoEntrega']]]="",TEXT(Tabela2[[#This Row],[Prazo
Entrega]],"mmm"),TEXT(Tabela2[[#This Row],[1° Reprogamação
'[PrazoEntrega']]],"mmm"))</f>
        <v>ago</v>
      </c>
      <c r="P373" s="37"/>
      <c r="Q373" s="18" t="s">
        <v>1529</v>
      </c>
      <c r="T373"/>
    </row>
    <row r="374" spans="1:20" hidden="1" x14ac:dyDescent="0.25">
      <c r="A374" s="37" t="s">
        <v>2419</v>
      </c>
      <c r="B374" s="37"/>
      <c r="C374" s="37"/>
      <c r="D374" s="37"/>
      <c r="E374" s="37" t="s">
        <v>2388</v>
      </c>
      <c r="F374" s="37" t="s">
        <v>2357</v>
      </c>
      <c r="G374" s="186" t="s">
        <v>11</v>
      </c>
      <c r="H374" s="37" t="s">
        <v>2423</v>
      </c>
      <c r="I374" s="37">
        <v>1</v>
      </c>
      <c r="J374" s="37" t="s">
        <v>1146</v>
      </c>
      <c r="K374" s="37" t="s">
        <v>1487</v>
      </c>
      <c r="L374" s="96">
        <v>46207</v>
      </c>
      <c r="M374" s="96">
        <v>46255</v>
      </c>
      <c r="N374" s="169"/>
      <c r="O374" s="37" t="str">
        <f>IF(Tabela2[[#This Row],[1° Reprogamação
'[PrazoEntrega']]]="",TEXT(Tabela2[[#This Row],[Prazo
Entrega]],"mmm"),TEXT(Tabela2[[#This Row],[1° Reprogamação
'[PrazoEntrega']]],"mmm"))</f>
        <v>ago</v>
      </c>
      <c r="P374" s="187"/>
      <c r="Q374" s="18" t="s">
        <v>1529</v>
      </c>
      <c r="T374"/>
    </row>
    <row r="375" spans="1:20" hidden="1" x14ac:dyDescent="0.25">
      <c r="A375" s="37" t="s">
        <v>2420</v>
      </c>
      <c r="B375" s="37"/>
      <c r="C375" s="37"/>
      <c r="D375" s="37"/>
      <c r="E375" s="37" t="s">
        <v>2388</v>
      </c>
      <c r="F375" s="37" t="s">
        <v>2357</v>
      </c>
      <c r="G375" s="186" t="s">
        <v>11</v>
      </c>
      <c r="H375" s="37" t="s">
        <v>2424</v>
      </c>
      <c r="I375" s="37">
        <v>1</v>
      </c>
      <c r="J375" s="37" t="s">
        <v>1146</v>
      </c>
      <c r="K375" s="37" t="s">
        <v>1487</v>
      </c>
      <c r="L375" s="96">
        <v>46207</v>
      </c>
      <c r="M375" s="96">
        <v>46255</v>
      </c>
      <c r="N375" s="169"/>
      <c r="O375" s="37" t="str">
        <f>IF(Tabela2[[#This Row],[1° Reprogamação
'[PrazoEntrega']]]="",TEXT(Tabela2[[#This Row],[Prazo
Entrega]],"mmm"),TEXT(Tabela2[[#This Row],[1° Reprogamação
'[PrazoEntrega']]],"mmm"))</f>
        <v>ago</v>
      </c>
      <c r="P375" s="37"/>
      <c r="Q375" s="18" t="s">
        <v>1529</v>
      </c>
      <c r="T375"/>
    </row>
    <row r="376" spans="1:20" hidden="1" x14ac:dyDescent="0.25">
      <c r="A376" s="37" t="s">
        <v>2421</v>
      </c>
      <c r="B376" s="37"/>
      <c r="C376" s="37"/>
      <c r="D376" s="37"/>
      <c r="E376" s="37" t="s">
        <v>2388</v>
      </c>
      <c r="F376" s="37" t="s">
        <v>2357</v>
      </c>
      <c r="G376" s="186" t="s">
        <v>11</v>
      </c>
      <c r="H376" s="37" t="s">
        <v>2425</v>
      </c>
      <c r="I376" s="37">
        <v>1</v>
      </c>
      <c r="J376" s="37" t="s">
        <v>1146</v>
      </c>
      <c r="K376" s="37" t="s">
        <v>1487</v>
      </c>
      <c r="L376" s="96">
        <v>46207</v>
      </c>
      <c r="M376" s="96">
        <v>46255</v>
      </c>
      <c r="N376" s="169"/>
      <c r="O376" s="37" t="str">
        <f>IF(Tabela2[[#This Row],[1° Reprogamação
'[PrazoEntrega']]]="",TEXT(Tabela2[[#This Row],[Prazo
Entrega]],"mmm"),TEXT(Tabela2[[#This Row],[1° Reprogamação
'[PrazoEntrega']]],"mmm"))</f>
        <v>ago</v>
      </c>
      <c r="P376" s="37"/>
      <c r="Q376" s="18" t="s">
        <v>1529</v>
      </c>
      <c r="T376"/>
    </row>
    <row r="377" spans="1:20" hidden="1" x14ac:dyDescent="0.25">
      <c r="A377" s="37" t="s">
        <v>2422</v>
      </c>
      <c r="B377" s="37"/>
      <c r="C377" s="37"/>
      <c r="D377" s="37"/>
      <c r="E377" s="37" t="s">
        <v>2388</v>
      </c>
      <c r="F377" s="37" t="s">
        <v>655</v>
      </c>
      <c r="G377" s="186" t="s">
        <v>11</v>
      </c>
      <c r="H377" s="37" t="s">
        <v>2426</v>
      </c>
      <c r="I377" s="37">
        <v>1</v>
      </c>
      <c r="J377" s="37" t="s">
        <v>1146</v>
      </c>
      <c r="K377" s="37" t="s">
        <v>1487</v>
      </c>
      <c r="L377" s="96">
        <v>46207</v>
      </c>
      <c r="M377" s="96">
        <v>46255</v>
      </c>
      <c r="N377" s="169"/>
      <c r="O377" s="37" t="str">
        <f>IF(Tabela2[[#This Row],[1° Reprogamação
'[PrazoEntrega']]]="",TEXT(Tabela2[[#This Row],[Prazo
Entrega]],"mmm"),TEXT(Tabela2[[#This Row],[1° Reprogamação
'[PrazoEntrega']]],"mmm"))</f>
        <v>ago</v>
      </c>
      <c r="P377" s="37"/>
      <c r="Q377" s="18" t="s">
        <v>1529</v>
      </c>
      <c r="T377"/>
    </row>
    <row r="378" spans="1:20" hidden="1" x14ac:dyDescent="0.25">
      <c r="A378" s="37" t="s">
        <v>1085</v>
      </c>
      <c r="B378" s="37" t="s">
        <v>9</v>
      </c>
      <c r="C378" s="37">
        <v>2113</v>
      </c>
      <c r="D378" s="37">
        <v>28</v>
      </c>
      <c r="E378" s="37" t="s">
        <v>1892</v>
      </c>
      <c r="F378" s="37" t="s">
        <v>804</v>
      </c>
      <c r="G378" s="153" t="s">
        <v>11</v>
      </c>
      <c r="H378" s="37">
        <v>1495049</v>
      </c>
      <c r="I378" s="37">
        <v>1</v>
      </c>
      <c r="J378" s="37" t="s">
        <v>1145</v>
      </c>
      <c r="K378" s="153" t="s">
        <v>1487</v>
      </c>
      <c r="L378" s="152">
        <v>46108</v>
      </c>
      <c r="M378" s="152">
        <v>46176</v>
      </c>
      <c r="N378" s="154">
        <v>46172</v>
      </c>
      <c r="O378" s="152" t="str">
        <f>IF(Tabela2[[#This Row],[1° Reprogamação
'[PrazoEntrega']]]="",TEXT(Tabela2[[#This Row],[Prazo
Entrega]],"mmm"),TEXT(Tabela2[[#This Row],[1° Reprogamação
'[PrazoEntrega']]],"mmm"))</f>
        <v>mai</v>
      </c>
      <c r="P378" s="155" t="s">
        <v>1711</v>
      </c>
      <c r="Q378" s="37" t="s">
        <v>1508</v>
      </c>
      <c r="T378"/>
    </row>
    <row r="379" spans="1:20" hidden="1" x14ac:dyDescent="0.25">
      <c r="A379" s="37" t="s">
        <v>1086</v>
      </c>
      <c r="B379" s="37" t="s">
        <v>9</v>
      </c>
      <c r="C379" s="37">
        <v>2113</v>
      </c>
      <c r="D379" s="37">
        <v>29</v>
      </c>
      <c r="E379" s="37" t="s">
        <v>1892</v>
      </c>
      <c r="F379" s="37" t="s">
        <v>804</v>
      </c>
      <c r="G379" s="153" t="s">
        <v>11</v>
      </c>
      <c r="H379" s="37">
        <v>1495049</v>
      </c>
      <c r="I379" s="37">
        <v>1</v>
      </c>
      <c r="J379" s="37" t="s">
        <v>1145</v>
      </c>
      <c r="K379" s="153" t="s">
        <v>1487</v>
      </c>
      <c r="L379" s="152">
        <v>46108</v>
      </c>
      <c r="M379" s="152">
        <v>46176</v>
      </c>
      <c r="N379" s="154">
        <v>46172</v>
      </c>
      <c r="O379" s="152" t="str">
        <f>IF(Tabela2[[#This Row],[1° Reprogamação
'[PrazoEntrega']]]="",TEXT(Tabela2[[#This Row],[Prazo
Entrega]],"mmm"),TEXT(Tabela2[[#This Row],[1° Reprogamação
'[PrazoEntrega']]],"mmm"))</f>
        <v>mai</v>
      </c>
      <c r="P379" s="155" t="s">
        <v>1711</v>
      </c>
      <c r="Q379" s="37" t="s">
        <v>1508</v>
      </c>
      <c r="T379"/>
    </row>
    <row r="380" spans="1:20" hidden="1" x14ac:dyDescent="0.25">
      <c r="A380" s="37" t="s">
        <v>1087</v>
      </c>
      <c r="B380" s="37" t="s">
        <v>9</v>
      </c>
      <c r="C380" s="37">
        <v>2113</v>
      </c>
      <c r="D380" s="37">
        <v>30</v>
      </c>
      <c r="E380" s="37" t="s">
        <v>1892</v>
      </c>
      <c r="F380" s="37" t="s">
        <v>804</v>
      </c>
      <c r="G380" s="153" t="s">
        <v>11</v>
      </c>
      <c r="H380" s="37">
        <v>1495049</v>
      </c>
      <c r="I380" s="37">
        <v>1</v>
      </c>
      <c r="J380" s="37" t="s">
        <v>1145</v>
      </c>
      <c r="K380" s="153" t="s">
        <v>1487</v>
      </c>
      <c r="L380" s="152">
        <v>46108</v>
      </c>
      <c r="M380" s="152">
        <v>46176</v>
      </c>
      <c r="N380" s="154">
        <v>46172</v>
      </c>
      <c r="O380" s="152" t="str">
        <f>IF(Tabela2[[#This Row],[1° Reprogamação
'[PrazoEntrega']]]="",TEXT(Tabela2[[#This Row],[Prazo
Entrega]],"mmm"),TEXT(Tabela2[[#This Row],[1° Reprogamação
'[PrazoEntrega']]],"mmm"))</f>
        <v>mai</v>
      </c>
      <c r="P380" s="155" t="s">
        <v>1711</v>
      </c>
      <c r="Q380" s="37" t="s">
        <v>1508</v>
      </c>
      <c r="T380"/>
    </row>
    <row r="381" spans="1:20" hidden="1" x14ac:dyDescent="0.25">
      <c r="A381" s="37" t="s">
        <v>1088</v>
      </c>
      <c r="B381" s="37" t="s">
        <v>9</v>
      </c>
      <c r="C381" s="37">
        <v>2113</v>
      </c>
      <c r="D381" s="37">
        <v>31</v>
      </c>
      <c r="E381" s="37" t="s">
        <v>1892</v>
      </c>
      <c r="F381" s="37" t="s">
        <v>804</v>
      </c>
      <c r="G381" s="153" t="s">
        <v>11</v>
      </c>
      <c r="H381" s="37">
        <v>1495049</v>
      </c>
      <c r="I381" s="37">
        <v>1</v>
      </c>
      <c r="J381" s="37" t="s">
        <v>1145</v>
      </c>
      <c r="K381" s="153" t="s">
        <v>1487</v>
      </c>
      <c r="L381" s="152">
        <v>46108</v>
      </c>
      <c r="M381" s="152">
        <v>46176</v>
      </c>
      <c r="N381" s="154">
        <v>46172</v>
      </c>
      <c r="O381" s="152" t="str">
        <f>IF(Tabela2[[#This Row],[1° Reprogamação
'[PrazoEntrega']]]="",TEXT(Tabela2[[#This Row],[Prazo
Entrega]],"mmm"),TEXT(Tabela2[[#This Row],[1° Reprogamação
'[PrazoEntrega']]],"mmm"))</f>
        <v>mai</v>
      </c>
      <c r="P381" s="155" t="s">
        <v>1711</v>
      </c>
      <c r="Q381" s="37" t="s">
        <v>1508</v>
      </c>
      <c r="T381"/>
    </row>
    <row r="382" spans="1:20" hidden="1" x14ac:dyDescent="0.25">
      <c r="A382" s="37" t="s">
        <v>1089</v>
      </c>
      <c r="B382" s="37" t="s">
        <v>9</v>
      </c>
      <c r="C382" s="37">
        <v>2113</v>
      </c>
      <c r="D382" s="37">
        <v>32</v>
      </c>
      <c r="E382" s="37" t="s">
        <v>1892</v>
      </c>
      <c r="F382" s="37" t="s">
        <v>804</v>
      </c>
      <c r="G382" s="153" t="s">
        <v>11</v>
      </c>
      <c r="H382" s="37">
        <v>1495049</v>
      </c>
      <c r="I382" s="37">
        <v>1</v>
      </c>
      <c r="J382" s="37" t="s">
        <v>1145</v>
      </c>
      <c r="K382" s="153" t="s">
        <v>1487</v>
      </c>
      <c r="L382" s="152">
        <v>46108</v>
      </c>
      <c r="M382" s="152">
        <v>46176</v>
      </c>
      <c r="N382" s="154">
        <v>46172</v>
      </c>
      <c r="O382" s="152" t="str">
        <f>IF(Tabela2[[#This Row],[1° Reprogamação
'[PrazoEntrega']]]="",TEXT(Tabela2[[#This Row],[Prazo
Entrega]],"mmm"),TEXT(Tabela2[[#This Row],[1° Reprogamação
'[PrazoEntrega']]],"mmm"))</f>
        <v>mai</v>
      </c>
      <c r="P382" s="155" t="s">
        <v>1711</v>
      </c>
      <c r="Q382" s="37" t="s">
        <v>1508</v>
      </c>
      <c r="T382"/>
    </row>
    <row r="383" spans="1:20" hidden="1" x14ac:dyDescent="0.25">
      <c r="A383" s="37" t="s">
        <v>1090</v>
      </c>
      <c r="B383" s="37" t="s">
        <v>9</v>
      </c>
      <c r="C383" s="37">
        <v>2113</v>
      </c>
      <c r="D383" s="37">
        <v>33</v>
      </c>
      <c r="E383" s="37" t="s">
        <v>1892</v>
      </c>
      <c r="F383" s="37" t="s">
        <v>804</v>
      </c>
      <c r="G383" s="153" t="s">
        <v>11</v>
      </c>
      <c r="H383" s="37">
        <v>1495049</v>
      </c>
      <c r="I383" s="37">
        <v>1</v>
      </c>
      <c r="J383" s="37" t="s">
        <v>1145</v>
      </c>
      <c r="K383" s="153" t="s">
        <v>1487</v>
      </c>
      <c r="L383" s="152">
        <v>46108</v>
      </c>
      <c r="M383" s="152">
        <v>46176</v>
      </c>
      <c r="N383" s="154">
        <v>46172</v>
      </c>
      <c r="O383" s="152" t="str">
        <f>IF(Tabela2[[#This Row],[1° Reprogamação
'[PrazoEntrega']]]="",TEXT(Tabela2[[#This Row],[Prazo
Entrega]],"mmm"),TEXT(Tabela2[[#This Row],[1° Reprogamação
'[PrazoEntrega']]],"mmm"))</f>
        <v>mai</v>
      </c>
      <c r="P383" s="155" t="s">
        <v>1711</v>
      </c>
      <c r="Q383" s="37" t="s">
        <v>1508</v>
      </c>
      <c r="T383"/>
    </row>
    <row r="384" spans="1:20" hidden="1" x14ac:dyDescent="0.25">
      <c r="A384" s="37" t="s">
        <v>1091</v>
      </c>
      <c r="B384" s="37" t="s">
        <v>9</v>
      </c>
      <c r="C384" s="37">
        <v>2113</v>
      </c>
      <c r="D384" s="37">
        <v>34</v>
      </c>
      <c r="E384" s="37" t="s">
        <v>1892</v>
      </c>
      <c r="F384" s="37" t="s">
        <v>804</v>
      </c>
      <c r="G384" s="153" t="s">
        <v>11</v>
      </c>
      <c r="H384" s="37">
        <v>1495049</v>
      </c>
      <c r="I384" s="37">
        <v>1</v>
      </c>
      <c r="J384" s="37" t="s">
        <v>1145</v>
      </c>
      <c r="K384" s="153" t="s">
        <v>1487</v>
      </c>
      <c r="L384" s="152">
        <v>46108</v>
      </c>
      <c r="M384" s="152">
        <v>46176</v>
      </c>
      <c r="N384" s="154">
        <v>46172</v>
      </c>
      <c r="O384" s="152" t="str">
        <f>IF(Tabela2[[#This Row],[1° Reprogamação
'[PrazoEntrega']]]="",TEXT(Tabela2[[#This Row],[Prazo
Entrega]],"mmm"),TEXT(Tabela2[[#This Row],[1° Reprogamação
'[PrazoEntrega']]],"mmm"))</f>
        <v>mai</v>
      </c>
      <c r="P384" s="155" t="s">
        <v>1711</v>
      </c>
      <c r="Q384" s="37" t="s">
        <v>1508</v>
      </c>
      <c r="T384"/>
    </row>
    <row r="385" spans="1:20" hidden="1" x14ac:dyDescent="0.25">
      <c r="A385" s="37" t="s">
        <v>1092</v>
      </c>
      <c r="B385" s="37" t="s">
        <v>9</v>
      </c>
      <c r="C385" s="37">
        <v>2113</v>
      </c>
      <c r="D385" s="37">
        <v>35</v>
      </c>
      <c r="E385" s="37" t="s">
        <v>1892</v>
      </c>
      <c r="F385" s="37" t="s">
        <v>804</v>
      </c>
      <c r="G385" s="153" t="s">
        <v>11</v>
      </c>
      <c r="H385" s="37">
        <v>1495049</v>
      </c>
      <c r="I385" s="37">
        <v>1</v>
      </c>
      <c r="J385" s="37" t="s">
        <v>1145</v>
      </c>
      <c r="K385" s="153" t="s">
        <v>1487</v>
      </c>
      <c r="L385" s="152">
        <v>46108</v>
      </c>
      <c r="M385" s="152">
        <v>46176</v>
      </c>
      <c r="N385" s="154">
        <v>46172</v>
      </c>
      <c r="O385" s="152" t="str">
        <f>IF(Tabela2[[#This Row],[1° Reprogamação
'[PrazoEntrega']]]="",TEXT(Tabela2[[#This Row],[Prazo
Entrega]],"mmm"),TEXT(Tabela2[[#This Row],[1° Reprogamação
'[PrazoEntrega']]],"mmm"))</f>
        <v>mai</v>
      </c>
      <c r="P385" s="155" t="s">
        <v>1711</v>
      </c>
      <c r="Q385" s="37" t="s">
        <v>1508</v>
      </c>
      <c r="T385"/>
    </row>
    <row r="386" spans="1:20" hidden="1" x14ac:dyDescent="0.25">
      <c r="A386" s="37" t="s">
        <v>1093</v>
      </c>
      <c r="B386" s="37" t="s">
        <v>9</v>
      </c>
      <c r="C386" s="37">
        <v>2113</v>
      </c>
      <c r="D386" s="37">
        <v>36</v>
      </c>
      <c r="E386" s="37" t="s">
        <v>1892</v>
      </c>
      <c r="F386" s="37" t="s">
        <v>804</v>
      </c>
      <c r="G386" s="153" t="s">
        <v>11</v>
      </c>
      <c r="H386" s="37">
        <v>1495049</v>
      </c>
      <c r="I386" s="37">
        <v>1</v>
      </c>
      <c r="J386" s="37" t="s">
        <v>1145</v>
      </c>
      <c r="K386" s="153" t="s">
        <v>1487</v>
      </c>
      <c r="L386" s="152">
        <v>46108</v>
      </c>
      <c r="M386" s="152">
        <v>46176</v>
      </c>
      <c r="N386" s="154">
        <v>46172</v>
      </c>
      <c r="O386" s="152" t="str">
        <f>IF(Tabela2[[#This Row],[1° Reprogamação
'[PrazoEntrega']]]="",TEXT(Tabela2[[#This Row],[Prazo
Entrega]],"mmm"),TEXT(Tabela2[[#This Row],[1° Reprogamação
'[PrazoEntrega']]],"mmm"))</f>
        <v>mai</v>
      </c>
      <c r="P386" s="155" t="s">
        <v>1711</v>
      </c>
      <c r="Q386" s="37" t="s">
        <v>1508</v>
      </c>
      <c r="T386"/>
    </row>
    <row r="387" spans="1:20" hidden="1" x14ac:dyDescent="0.25">
      <c r="A387" s="37" t="s">
        <v>1094</v>
      </c>
      <c r="B387" s="37" t="s">
        <v>9</v>
      </c>
      <c r="C387" s="37">
        <v>2113</v>
      </c>
      <c r="D387" s="37">
        <v>37</v>
      </c>
      <c r="E387" s="37" t="s">
        <v>1892</v>
      </c>
      <c r="F387" s="37" t="s">
        <v>804</v>
      </c>
      <c r="G387" s="153" t="s">
        <v>11</v>
      </c>
      <c r="H387" s="37">
        <v>1495049</v>
      </c>
      <c r="I387" s="37">
        <v>1</v>
      </c>
      <c r="J387" s="37" t="s">
        <v>1145</v>
      </c>
      <c r="K387" s="153" t="s">
        <v>1487</v>
      </c>
      <c r="L387" s="152">
        <v>46108</v>
      </c>
      <c r="M387" s="152">
        <v>46176</v>
      </c>
      <c r="N387" s="154">
        <v>46172</v>
      </c>
      <c r="O387" s="152" t="str">
        <f>IF(Tabela2[[#This Row],[1° Reprogamação
'[PrazoEntrega']]]="",TEXT(Tabela2[[#This Row],[Prazo
Entrega]],"mmm"),TEXT(Tabela2[[#This Row],[1° Reprogamação
'[PrazoEntrega']]],"mmm"))</f>
        <v>mai</v>
      </c>
      <c r="P387" s="155" t="s">
        <v>1711</v>
      </c>
      <c r="Q387" s="37" t="s">
        <v>1508</v>
      </c>
      <c r="T387"/>
    </row>
    <row r="388" spans="1:20" hidden="1" x14ac:dyDescent="0.25">
      <c r="A388" s="37" t="s">
        <v>1095</v>
      </c>
      <c r="B388" s="37" t="s">
        <v>9</v>
      </c>
      <c r="C388" s="37">
        <v>2113</v>
      </c>
      <c r="D388" s="37">
        <v>38</v>
      </c>
      <c r="E388" s="37" t="s">
        <v>1892</v>
      </c>
      <c r="F388" s="37" t="s">
        <v>1893</v>
      </c>
      <c r="G388" s="153" t="s">
        <v>11</v>
      </c>
      <c r="H388" s="37">
        <v>1495049</v>
      </c>
      <c r="I388" s="37">
        <v>1</v>
      </c>
      <c r="J388" s="37" t="s">
        <v>1145</v>
      </c>
      <c r="K388" s="153" t="s">
        <v>1487</v>
      </c>
      <c r="L388" s="152">
        <v>46108</v>
      </c>
      <c r="M388" s="152">
        <v>46176</v>
      </c>
      <c r="N388" s="154">
        <v>46172</v>
      </c>
      <c r="O388" s="152" t="str">
        <f>IF(Tabela2[[#This Row],[1° Reprogamação
'[PrazoEntrega']]]="",TEXT(Tabela2[[#This Row],[Prazo
Entrega]],"mmm"),TEXT(Tabela2[[#This Row],[1° Reprogamação
'[PrazoEntrega']]],"mmm"))</f>
        <v>mai</v>
      </c>
      <c r="P388" s="155" t="s">
        <v>1711</v>
      </c>
      <c r="Q388" s="37" t="s">
        <v>1508</v>
      </c>
      <c r="T388"/>
    </row>
    <row r="389" spans="1:20" hidden="1" x14ac:dyDescent="0.25">
      <c r="A389" s="37" t="s">
        <v>1095</v>
      </c>
      <c r="B389" s="37" t="s">
        <v>9</v>
      </c>
      <c r="C389" s="37">
        <v>2113</v>
      </c>
      <c r="D389" s="37">
        <v>39</v>
      </c>
      <c r="E389" s="37" t="s">
        <v>1892</v>
      </c>
      <c r="F389" s="37" t="s">
        <v>1894</v>
      </c>
      <c r="G389" s="153" t="s">
        <v>11</v>
      </c>
      <c r="H389" s="37">
        <v>1495049</v>
      </c>
      <c r="I389" s="37">
        <v>1</v>
      </c>
      <c r="J389" s="37" t="s">
        <v>1145</v>
      </c>
      <c r="K389" s="153" t="s">
        <v>1487</v>
      </c>
      <c r="L389" s="152">
        <v>46108</v>
      </c>
      <c r="M389" s="152">
        <v>46176</v>
      </c>
      <c r="N389" s="154">
        <v>46172</v>
      </c>
      <c r="O389" s="152" t="str">
        <f>IF(Tabela2[[#This Row],[1° Reprogamação
'[PrazoEntrega']]]="",TEXT(Tabela2[[#This Row],[Prazo
Entrega]],"mmm"),TEXT(Tabela2[[#This Row],[1° Reprogamação
'[PrazoEntrega']]],"mmm"))</f>
        <v>mai</v>
      </c>
      <c r="P389" s="155" t="s">
        <v>1711</v>
      </c>
      <c r="Q389" s="37" t="s">
        <v>1508</v>
      </c>
      <c r="T389"/>
    </row>
    <row r="390" spans="1:20" hidden="1" x14ac:dyDescent="0.25">
      <c r="A390" s="37" t="s">
        <v>1095</v>
      </c>
      <c r="B390" s="37" t="s">
        <v>9</v>
      </c>
      <c r="C390" s="37">
        <v>2113</v>
      </c>
      <c r="D390" s="37">
        <v>40</v>
      </c>
      <c r="E390" s="37" t="s">
        <v>1892</v>
      </c>
      <c r="F390" s="37" t="s">
        <v>1894</v>
      </c>
      <c r="G390" s="153" t="s">
        <v>11</v>
      </c>
      <c r="H390" s="37">
        <v>1495049</v>
      </c>
      <c r="I390" s="37">
        <v>1</v>
      </c>
      <c r="J390" s="37" t="s">
        <v>1145</v>
      </c>
      <c r="K390" s="153" t="s">
        <v>1487</v>
      </c>
      <c r="L390" s="152">
        <v>46108</v>
      </c>
      <c r="M390" s="152">
        <v>46176</v>
      </c>
      <c r="N390" s="154">
        <v>46172</v>
      </c>
      <c r="O390" s="152" t="str">
        <f>IF(Tabela2[[#This Row],[1° Reprogamação
'[PrazoEntrega']]]="",TEXT(Tabela2[[#This Row],[Prazo
Entrega]],"mmm"),TEXT(Tabela2[[#This Row],[1° Reprogamação
'[PrazoEntrega']]],"mmm"))</f>
        <v>mai</v>
      </c>
      <c r="P390" s="155" t="s">
        <v>1711</v>
      </c>
      <c r="Q390" s="37" t="s">
        <v>1508</v>
      </c>
      <c r="T390"/>
    </row>
    <row r="391" spans="1:20" hidden="1" x14ac:dyDescent="0.25">
      <c r="A391" s="37" t="s">
        <v>1095</v>
      </c>
      <c r="B391" s="37" t="s">
        <v>9</v>
      </c>
      <c r="C391" s="37">
        <v>2113</v>
      </c>
      <c r="D391" s="37">
        <v>41</v>
      </c>
      <c r="E391" s="37" t="s">
        <v>1892</v>
      </c>
      <c r="F391" s="37" t="s">
        <v>1894</v>
      </c>
      <c r="G391" s="153" t="s">
        <v>11</v>
      </c>
      <c r="H391" s="37">
        <v>1495049</v>
      </c>
      <c r="I391" s="37">
        <v>1</v>
      </c>
      <c r="J391" s="37" t="s">
        <v>1145</v>
      </c>
      <c r="K391" s="153" t="s">
        <v>1487</v>
      </c>
      <c r="L391" s="152">
        <v>46108</v>
      </c>
      <c r="M391" s="152">
        <v>46176</v>
      </c>
      <c r="N391" s="154">
        <v>46172</v>
      </c>
      <c r="O391" s="152" t="str">
        <f>IF(Tabela2[[#This Row],[1° Reprogamação
'[PrazoEntrega']]]="",TEXT(Tabela2[[#This Row],[Prazo
Entrega]],"mmm"),TEXT(Tabela2[[#This Row],[1° Reprogamação
'[PrazoEntrega']]],"mmm"))</f>
        <v>mai</v>
      </c>
      <c r="P391" s="155" t="s">
        <v>1711</v>
      </c>
      <c r="Q391" s="37" t="s">
        <v>1508</v>
      </c>
      <c r="T391"/>
    </row>
    <row r="392" spans="1:20" hidden="1" x14ac:dyDescent="0.25">
      <c r="A392" s="37" t="s">
        <v>1095</v>
      </c>
      <c r="B392" s="37" t="s">
        <v>9</v>
      </c>
      <c r="C392" s="37">
        <v>2113</v>
      </c>
      <c r="D392" s="37">
        <v>42</v>
      </c>
      <c r="E392" s="37" t="s">
        <v>1892</v>
      </c>
      <c r="F392" s="37" t="s">
        <v>1894</v>
      </c>
      <c r="G392" s="153" t="s">
        <v>11</v>
      </c>
      <c r="H392" s="37">
        <v>1495049</v>
      </c>
      <c r="I392" s="37">
        <v>1</v>
      </c>
      <c r="J392" s="37" t="s">
        <v>1145</v>
      </c>
      <c r="K392" s="153" t="s">
        <v>1487</v>
      </c>
      <c r="L392" s="152">
        <v>46108</v>
      </c>
      <c r="M392" s="152">
        <v>46176</v>
      </c>
      <c r="N392" s="154">
        <v>46172</v>
      </c>
      <c r="O392" s="152" t="str">
        <f>IF(Tabela2[[#This Row],[1° Reprogamação
'[PrazoEntrega']]]="",TEXT(Tabela2[[#This Row],[Prazo
Entrega]],"mmm"),TEXT(Tabela2[[#This Row],[1° Reprogamação
'[PrazoEntrega']]],"mmm"))</f>
        <v>mai</v>
      </c>
      <c r="P392" s="155" t="s">
        <v>1711</v>
      </c>
      <c r="Q392" s="37" t="s">
        <v>1508</v>
      </c>
      <c r="T392"/>
    </row>
    <row r="393" spans="1:20" hidden="1" x14ac:dyDescent="0.25">
      <c r="A393" s="37" t="s">
        <v>1095</v>
      </c>
      <c r="B393" s="37" t="s">
        <v>9</v>
      </c>
      <c r="C393" s="37">
        <v>2113</v>
      </c>
      <c r="D393" s="37">
        <v>43</v>
      </c>
      <c r="E393" s="37" t="s">
        <v>1892</v>
      </c>
      <c r="F393" s="37" t="s">
        <v>1894</v>
      </c>
      <c r="G393" s="153" t="s">
        <v>11</v>
      </c>
      <c r="H393" s="37">
        <v>1495049</v>
      </c>
      <c r="I393" s="37">
        <v>1</v>
      </c>
      <c r="J393" s="37" t="s">
        <v>1145</v>
      </c>
      <c r="K393" s="153" t="s">
        <v>1487</v>
      </c>
      <c r="L393" s="152">
        <v>46108</v>
      </c>
      <c r="M393" s="152">
        <v>46176</v>
      </c>
      <c r="N393" s="154">
        <v>46172</v>
      </c>
      <c r="O393" s="152" t="str">
        <f>IF(Tabela2[[#This Row],[1° Reprogamação
'[PrazoEntrega']]]="",TEXT(Tabela2[[#This Row],[Prazo
Entrega]],"mmm"),TEXT(Tabela2[[#This Row],[1° Reprogamação
'[PrazoEntrega']]],"mmm"))</f>
        <v>mai</v>
      </c>
      <c r="P393" s="155" t="s">
        <v>1711</v>
      </c>
      <c r="Q393" s="37" t="s">
        <v>1508</v>
      </c>
      <c r="T393"/>
    </row>
    <row r="394" spans="1:20" hidden="1" x14ac:dyDescent="0.25">
      <c r="A394" s="37" t="s">
        <v>1095</v>
      </c>
      <c r="B394" s="37" t="s">
        <v>9</v>
      </c>
      <c r="C394" s="37">
        <v>2113</v>
      </c>
      <c r="D394" s="37">
        <v>44</v>
      </c>
      <c r="E394" s="37" t="s">
        <v>1892</v>
      </c>
      <c r="F394" s="37" t="s">
        <v>1894</v>
      </c>
      <c r="G394" s="153" t="s">
        <v>11</v>
      </c>
      <c r="H394" s="37">
        <v>1495049</v>
      </c>
      <c r="I394" s="37">
        <v>1</v>
      </c>
      <c r="J394" s="37" t="s">
        <v>1145</v>
      </c>
      <c r="K394" s="153" t="s">
        <v>1487</v>
      </c>
      <c r="L394" s="152">
        <v>46108</v>
      </c>
      <c r="M394" s="152">
        <v>46176</v>
      </c>
      <c r="N394" s="154">
        <v>46172</v>
      </c>
      <c r="O394" s="152" t="str">
        <f>IF(Tabela2[[#This Row],[1° Reprogamação
'[PrazoEntrega']]]="",TEXT(Tabela2[[#This Row],[Prazo
Entrega]],"mmm"),TEXT(Tabela2[[#This Row],[1° Reprogamação
'[PrazoEntrega']]],"mmm"))</f>
        <v>mai</v>
      </c>
      <c r="P394" s="155" t="s">
        <v>1711</v>
      </c>
      <c r="Q394" s="37" t="s">
        <v>1508</v>
      </c>
      <c r="T394"/>
    </row>
    <row r="395" spans="1:20" hidden="1" x14ac:dyDescent="0.25">
      <c r="A395" s="37" t="s">
        <v>1095</v>
      </c>
      <c r="B395" s="37" t="s">
        <v>9</v>
      </c>
      <c r="C395" s="37">
        <v>2113</v>
      </c>
      <c r="D395" s="37">
        <v>45</v>
      </c>
      <c r="E395" s="37" t="s">
        <v>1892</v>
      </c>
      <c r="F395" s="37" t="s">
        <v>804</v>
      </c>
      <c r="G395" s="153" t="s">
        <v>11</v>
      </c>
      <c r="H395" s="37">
        <v>1495049</v>
      </c>
      <c r="I395" s="37">
        <v>1</v>
      </c>
      <c r="J395" s="37" t="s">
        <v>1145</v>
      </c>
      <c r="K395" s="153" t="s">
        <v>1487</v>
      </c>
      <c r="L395" s="152">
        <v>46108</v>
      </c>
      <c r="M395" s="152">
        <v>46176</v>
      </c>
      <c r="N395" s="154">
        <v>46172</v>
      </c>
      <c r="O395" s="152" t="str">
        <f>IF(Tabela2[[#This Row],[1° Reprogamação
'[PrazoEntrega']]]="",TEXT(Tabela2[[#This Row],[Prazo
Entrega]],"mmm"),TEXT(Tabela2[[#This Row],[1° Reprogamação
'[PrazoEntrega']]],"mmm"))</f>
        <v>mai</v>
      </c>
      <c r="P395" s="155" t="s">
        <v>1711</v>
      </c>
      <c r="Q395" s="37" t="s">
        <v>1508</v>
      </c>
      <c r="T395"/>
    </row>
    <row r="396" spans="1:20" hidden="1" x14ac:dyDescent="0.25">
      <c r="A396" s="37" t="s">
        <v>17</v>
      </c>
      <c r="B396" s="37" t="s">
        <v>9</v>
      </c>
      <c r="C396" s="37">
        <v>2031</v>
      </c>
      <c r="D396" s="37">
        <v>1</v>
      </c>
      <c r="E396" s="37" t="s">
        <v>1109</v>
      </c>
      <c r="F396" s="37" t="s">
        <v>693</v>
      </c>
      <c r="G396" s="153" t="s">
        <v>11</v>
      </c>
      <c r="H396" s="37">
        <v>299209</v>
      </c>
      <c r="I396" s="37">
        <v>1</v>
      </c>
      <c r="J396" s="37" t="s">
        <v>1151</v>
      </c>
      <c r="K396" s="37" t="s">
        <v>1486</v>
      </c>
      <c r="L396" s="152"/>
      <c r="M396" s="152">
        <v>46142</v>
      </c>
      <c r="N396" s="154">
        <v>46203</v>
      </c>
      <c r="O396" s="152" t="str">
        <f>IF(Tabela2[[#This Row],[1° Reprogamação
'[PrazoEntrega']]]="",TEXT(Tabela2[[#This Row],[Prazo
Entrega]],"mmm"),TEXT(Tabela2[[#This Row],[1° Reprogamação
'[PrazoEntrega']]],"mmm"))</f>
        <v>jun</v>
      </c>
      <c r="P396" s="152" t="s">
        <v>1867</v>
      </c>
      <c r="Q396" s="37" t="s">
        <v>1508</v>
      </c>
      <c r="T396"/>
    </row>
    <row r="397" spans="1:20" hidden="1" x14ac:dyDescent="0.25">
      <c r="A397" s="37" t="s">
        <v>981</v>
      </c>
      <c r="B397" s="37" t="s">
        <v>9</v>
      </c>
      <c r="C397" s="37">
        <v>2032</v>
      </c>
      <c r="D397" s="37">
        <v>1</v>
      </c>
      <c r="E397" s="37" t="s">
        <v>1109</v>
      </c>
      <c r="F397" s="37" t="s">
        <v>309</v>
      </c>
      <c r="G397" s="153" t="s">
        <v>11</v>
      </c>
      <c r="H397" s="37">
        <v>299368</v>
      </c>
      <c r="I397" s="37">
        <v>1</v>
      </c>
      <c r="J397" s="37" t="s">
        <v>1151</v>
      </c>
      <c r="K397" s="37" t="s">
        <v>1486</v>
      </c>
      <c r="L397" s="152">
        <v>46079</v>
      </c>
      <c r="M397" s="152">
        <v>46142</v>
      </c>
      <c r="N397" s="154">
        <v>46203</v>
      </c>
      <c r="O397" s="152" t="str">
        <f>IF(Tabela2[[#This Row],[1° Reprogamação
'[PrazoEntrega']]]="",TEXT(Tabela2[[#This Row],[Prazo
Entrega]],"mmm"),TEXT(Tabela2[[#This Row],[1° Reprogamação
'[PrazoEntrega']]],"mmm"))</f>
        <v>jun</v>
      </c>
      <c r="P397" s="152" t="s">
        <v>1867</v>
      </c>
      <c r="Q397" s="37" t="s">
        <v>1508</v>
      </c>
      <c r="T397"/>
    </row>
    <row r="398" spans="1:20" hidden="1" x14ac:dyDescent="0.25">
      <c r="A398" s="37" t="s">
        <v>17</v>
      </c>
      <c r="B398" s="37" t="s">
        <v>9</v>
      </c>
      <c r="C398" s="37">
        <v>2186</v>
      </c>
      <c r="D398" s="37">
        <v>1</v>
      </c>
      <c r="E398" s="37" t="s">
        <v>1857</v>
      </c>
      <c r="F398" s="37" t="s">
        <v>1859</v>
      </c>
      <c r="G398" s="37" t="s">
        <v>23</v>
      </c>
      <c r="H398" s="37" t="s">
        <v>1107</v>
      </c>
      <c r="I398" s="37">
        <v>1</v>
      </c>
      <c r="J398" s="37" t="s">
        <v>1514</v>
      </c>
      <c r="K398" s="37" t="s">
        <v>1487</v>
      </c>
      <c r="L398" s="152" t="s">
        <v>17</v>
      </c>
      <c r="M398" s="152">
        <v>46178</v>
      </c>
      <c r="N398" s="152"/>
      <c r="O398" s="152" t="str">
        <f>IF(Tabela2[[#This Row],[1° Reprogamação
'[PrazoEntrega']]]="",TEXT(Tabela2[[#This Row],[Prazo
Entrega]],"mmm"),TEXT(Tabela2[[#This Row],[1° Reprogamação
'[PrazoEntrega']]],"mmm"))</f>
        <v>jun</v>
      </c>
      <c r="P398" s="37" t="s">
        <v>1711</v>
      </c>
      <c r="Q398" s="18" t="s">
        <v>1529</v>
      </c>
      <c r="T398"/>
    </row>
    <row r="399" spans="1:20" hidden="1" x14ac:dyDescent="0.25">
      <c r="A399" s="37" t="s">
        <v>1052</v>
      </c>
      <c r="B399" s="37" t="s">
        <v>9</v>
      </c>
      <c r="C399" s="37">
        <v>2146</v>
      </c>
      <c r="D399" s="37">
        <v>1</v>
      </c>
      <c r="E399" s="37" t="s">
        <v>1112</v>
      </c>
      <c r="F399" s="37" t="s">
        <v>306</v>
      </c>
      <c r="G399" s="153" t="s">
        <v>11</v>
      </c>
      <c r="H399" s="37">
        <v>152650</v>
      </c>
      <c r="I399" s="37">
        <v>1</v>
      </c>
      <c r="J399" s="37" t="s">
        <v>1143</v>
      </c>
      <c r="K399" s="37" t="s">
        <v>1486</v>
      </c>
      <c r="L399" s="152">
        <v>46131</v>
      </c>
      <c r="M399" s="152">
        <v>46174</v>
      </c>
      <c r="N399" s="154">
        <v>46172</v>
      </c>
      <c r="O399" s="152" t="str">
        <f>IF(Tabela2[[#This Row],[1° Reprogamação
'[PrazoEntrega']]]="",TEXT(Tabela2[[#This Row],[Prazo
Entrega]],"mmm"),TEXT(Tabela2[[#This Row],[1° Reprogamação
'[PrazoEntrega']]],"mmm"))</f>
        <v>mai</v>
      </c>
      <c r="P399" s="37" t="s">
        <v>1711</v>
      </c>
      <c r="Q399" s="37" t="s">
        <v>1508</v>
      </c>
      <c r="T399"/>
    </row>
    <row r="400" spans="1:20" hidden="1" x14ac:dyDescent="0.25">
      <c r="A400" s="37" t="s">
        <v>1053</v>
      </c>
      <c r="B400" s="37" t="s">
        <v>9</v>
      </c>
      <c r="C400" s="37">
        <v>2146</v>
      </c>
      <c r="D400" s="37">
        <v>2</v>
      </c>
      <c r="E400" s="37" t="s">
        <v>1112</v>
      </c>
      <c r="F400" s="37" t="s">
        <v>306</v>
      </c>
      <c r="G400" s="153" t="s">
        <v>11</v>
      </c>
      <c r="H400" s="37">
        <v>152650</v>
      </c>
      <c r="I400" s="37">
        <v>1</v>
      </c>
      <c r="J400" s="37" t="s">
        <v>1143</v>
      </c>
      <c r="K400" s="37" t="s">
        <v>1486</v>
      </c>
      <c r="L400" s="152">
        <v>46131</v>
      </c>
      <c r="M400" s="152">
        <v>46174</v>
      </c>
      <c r="N400" s="154">
        <v>46172</v>
      </c>
      <c r="O400" s="152" t="str">
        <f>IF(Tabela2[[#This Row],[1° Reprogamação
'[PrazoEntrega']]]="",TEXT(Tabela2[[#This Row],[Prazo
Entrega]],"mmm"),TEXT(Tabela2[[#This Row],[1° Reprogamação
'[PrazoEntrega']]],"mmm"))</f>
        <v>mai</v>
      </c>
      <c r="P400" s="37" t="s">
        <v>1711</v>
      </c>
      <c r="Q400" s="37" t="s">
        <v>1508</v>
      </c>
      <c r="T400"/>
    </row>
    <row r="401" spans="1:20" hidden="1" x14ac:dyDescent="0.25">
      <c r="A401" s="37" t="s">
        <v>1054</v>
      </c>
      <c r="B401" s="37" t="s">
        <v>9</v>
      </c>
      <c r="C401" s="37">
        <v>2146</v>
      </c>
      <c r="D401" s="37">
        <v>3</v>
      </c>
      <c r="E401" s="37" t="s">
        <v>1112</v>
      </c>
      <c r="F401" s="37" t="s">
        <v>306</v>
      </c>
      <c r="G401" s="153" t="s">
        <v>11</v>
      </c>
      <c r="H401" s="37">
        <v>152650</v>
      </c>
      <c r="I401" s="37">
        <v>1</v>
      </c>
      <c r="J401" s="37" t="s">
        <v>1143</v>
      </c>
      <c r="K401" s="37" t="s">
        <v>1486</v>
      </c>
      <c r="L401" s="152">
        <v>46131</v>
      </c>
      <c r="M401" s="152">
        <v>46174</v>
      </c>
      <c r="N401" s="154">
        <v>46172</v>
      </c>
      <c r="O401" s="152" t="str">
        <f>IF(Tabela2[[#This Row],[1° Reprogamação
'[PrazoEntrega']]]="",TEXT(Tabela2[[#This Row],[Prazo
Entrega]],"mmm"),TEXT(Tabela2[[#This Row],[1° Reprogamação
'[PrazoEntrega']]],"mmm"))</f>
        <v>mai</v>
      </c>
      <c r="P401" s="152" t="s">
        <v>1711</v>
      </c>
      <c r="Q401" s="37" t="s">
        <v>1508</v>
      </c>
      <c r="T401"/>
    </row>
    <row r="402" spans="1:20" hidden="1" x14ac:dyDescent="0.25">
      <c r="A402" s="37" t="s">
        <v>1055</v>
      </c>
      <c r="B402" s="37" t="s">
        <v>9</v>
      </c>
      <c r="C402" s="37">
        <v>2146</v>
      </c>
      <c r="D402" s="37">
        <v>4</v>
      </c>
      <c r="E402" s="37" t="s">
        <v>1112</v>
      </c>
      <c r="F402" s="37" t="s">
        <v>306</v>
      </c>
      <c r="G402" s="153" t="s">
        <v>11</v>
      </c>
      <c r="H402" s="37">
        <v>152650</v>
      </c>
      <c r="I402" s="37">
        <v>1</v>
      </c>
      <c r="J402" s="37" t="s">
        <v>1143</v>
      </c>
      <c r="K402" s="37" t="s">
        <v>1486</v>
      </c>
      <c r="L402" s="152">
        <v>46131</v>
      </c>
      <c r="M402" s="152">
        <v>46174</v>
      </c>
      <c r="N402" s="154">
        <v>46172</v>
      </c>
      <c r="O402" s="152" t="str">
        <f>IF(Tabela2[[#This Row],[1° Reprogamação
'[PrazoEntrega']]]="",TEXT(Tabela2[[#This Row],[Prazo
Entrega]],"mmm"),TEXT(Tabela2[[#This Row],[1° Reprogamação
'[PrazoEntrega']]],"mmm"))</f>
        <v>mai</v>
      </c>
      <c r="P402" s="152" t="s">
        <v>1711</v>
      </c>
      <c r="Q402" s="37" t="s">
        <v>1508</v>
      </c>
      <c r="T402"/>
    </row>
    <row r="403" spans="1:20" hidden="1" x14ac:dyDescent="0.25">
      <c r="A403" s="37" t="s">
        <v>1056</v>
      </c>
      <c r="B403" s="37" t="s">
        <v>9</v>
      </c>
      <c r="C403" s="37">
        <v>2146</v>
      </c>
      <c r="D403" s="37">
        <v>5</v>
      </c>
      <c r="E403" s="37" t="s">
        <v>1112</v>
      </c>
      <c r="F403" s="37" t="s">
        <v>306</v>
      </c>
      <c r="G403" s="153" t="s">
        <v>11</v>
      </c>
      <c r="H403" s="37">
        <v>152650</v>
      </c>
      <c r="I403" s="37">
        <v>1</v>
      </c>
      <c r="J403" s="37" t="s">
        <v>1143</v>
      </c>
      <c r="K403" s="37" t="s">
        <v>1486</v>
      </c>
      <c r="L403" s="152">
        <v>46131</v>
      </c>
      <c r="M403" s="152">
        <v>46174</v>
      </c>
      <c r="N403" s="154">
        <v>46172</v>
      </c>
      <c r="O403" s="152" t="str">
        <f>IF(Tabela2[[#This Row],[1° Reprogamação
'[PrazoEntrega']]]="",TEXT(Tabela2[[#This Row],[Prazo
Entrega]],"mmm"),TEXT(Tabela2[[#This Row],[1° Reprogamação
'[PrazoEntrega']]],"mmm"))</f>
        <v>mai</v>
      </c>
      <c r="P403" s="152" t="s">
        <v>1711</v>
      </c>
      <c r="Q403" s="37" t="s">
        <v>1508</v>
      </c>
      <c r="T403"/>
    </row>
    <row r="404" spans="1:20" hidden="1" x14ac:dyDescent="0.25">
      <c r="A404" s="37" t="s">
        <v>1057</v>
      </c>
      <c r="B404" s="37" t="s">
        <v>9</v>
      </c>
      <c r="C404" s="37" t="s">
        <v>1862</v>
      </c>
      <c r="D404" s="37" t="s">
        <v>1862</v>
      </c>
      <c r="E404" s="37" t="s">
        <v>1112</v>
      </c>
      <c r="F404" s="37" t="s">
        <v>306</v>
      </c>
      <c r="G404" s="37" t="s">
        <v>11</v>
      </c>
      <c r="H404" s="37">
        <v>152650</v>
      </c>
      <c r="I404" s="37">
        <v>1</v>
      </c>
      <c r="J404" s="37" t="s">
        <v>1151</v>
      </c>
      <c r="K404" s="37" t="s">
        <v>1486</v>
      </c>
      <c r="L404" s="152">
        <v>46131</v>
      </c>
      <c r="M404" s="152">
        <v>46174</v>
      </c>
      <c r="N404" s="154">
        <v>46172</v>
      </c>
      <c r="O404" s="152" t="str">
        <f>IF(Tabela2[[#This Row],[1° Reprogamação
'[PrazoEntrega']]]="",TEXT(Tabela2[[#This Row],[Prazo
Entrega]],"mmm"),TEXT(Tabela2[[#This Row],[1° Reprogamação
'[PrazoEntrega']]],"mmm"))</f>
        <v>mai</v>
      </c>
      <c r="P404" s="37" t="s">
        <v>1711</v>
      </c>
      <c r="Q404" s="37" t="s">
        <v>1529</v>
      </c>
      <c r="T404"/>
    </row>
    <row r="405" spans="1:20" hidden="1" x14ac:dyDescent="0.25">
      <c r="A405" s="37" t="s">
        <v>1822</v>
      </c>
      <c r="B405" s="37" t="s">
        <v>9</v>
      </c>
      <c r="C405" s="37" t="s">
        <v>1862</v>
      </c>
      <c r="D405" s="37" t="s">
        <v>1862</v>
      </c>
      <c r="E405" s="37" t="s">
        <v>1468</v>
      </c>
      <c r="F405" s="37" t="s">
        <v>1469</v>
      </c>
      <c r="G405" s="37" t="s">
        <v>11</v>
      </c>
      <c r="H405" s="37">
        <v>1578001</v>
      </c>
      <c r="I405" s="37">
        <v>1</v>
      </c>
      <c r="J405" s="37" t="s">
        <v>1151</v>
      </c>
      <c r="K405" s="37" t="s">
        <v>1486</v>
      </c>
      <c r="L405" s="152">
        <v>46168</v>
      </c>
      <c r="M405" s="152">
        <v>46181</v>
      </c>
      <c r="N405" s="152"/>
      <c r="O405" s="152" t="str">
        <f>IF(Tabela2[[#This Row],[1° Reprogamação
'[PrazoEntrega']]]="",TEXT(Tabela2[[#This Row],[Prazo
Entrega]],"mmm"),TEXT(Tabela2[[#This Row],[1° Reprogamação
'[PrazoEntrega']]],"mmm"))</f>
        <v>jun</v>
      </c>
      <c r="P405" s="37" t="s">
        <v>1711</v>
      </c>
      <c r="Q405" s="18" t="s">
        <v>1508</v>
      </c>
      <c r="T405"/>
    </row>
    <row r="406" spans="1:20" hidden="1" x14ac:dyDescent="0.25">
      <c r="A406" s="37" t="s">
        <v>1837</v>
      </c>
      <c r="B406" s="37" t="s">
        <v>9</v>
      </c>
      <c r="C406" s="37" t="s">
        <v>1862</v>
      </c>
      <c r="D406" s="37" t="s">
        <v>1862</v>
      </c>
      <c r="E406" s="37" t="s">
        <v>1116</v>
      </c>
      <c r="F406" s="37" t="s">
        <v>376</v>
      </c>
      <c r="G406" s="37" t="s">
        <v>11</v>
      </c>
      <c r="H406" s="37">
        <v>864029</v>
      </c>
      <c r="I406" s="37">
        <v>1</v>
      </c>
      <c r="J406" s="37" t="s">
        <v>1151</v>
      </c>
      <c r="K406" s="37" t="s">
        <v>1486</v>
      </c>
      <c r="L406" s="152">
        <v>46160</v>
      </c>
      <c r="M406" s="152">
        <v>46181</v>
      </c>
      <c r="N406" s="154">
        <v>46172</v>
      </c>
      <c r="O406" s="152" t="str">
        <f>IF(Tabela2[[#This Row],[1° Reprogamação
'[PrazoEntrega']]]="",TEXT(Tabela2[[#This Row],[Prazo
Entrega]],"mmm"),TEXT(Tabela2[[#This Row],[1° Reprogamação
'[PrazoEntrega']]],"mmm"))</f>
        <v>mai</v>
      </c>
      <c r="P406" s="37" t="s">
        <v>1711</v>
      </c>
      <c r="Q406" s="18" t="s">
        <v>1508</v>
      </c>
      <c r="T406"/>
    </row>
    <row r="407" spans="1:20" hidden="1" x14ac:dyDescent="0.25">
      <c r="A407" s="37" t="s">
        <v>1836</v>
      </c>
      <c r="B407" s="37" t="s">
        <v>9</v>
      </c>
      <c r="C407" s="37" t="s">
        <v>1862</v>
      </c>
      <c r="D407" s="37" t="s">
        <v>1862</v>
      </c>
      <c r="E407" s="37" t="s">
        <v>1116</v>
      </c>
      <c r="F407" s="37" t="s">
        <v>591</v>
      </c>
      <c r="G407" s="37" t="s">
        <v>11</v>
      </c>
      <c r="H407" s="37">
        <v>864028</v>
      </c>
      <c r="I407" s="37">
        <v>1</v>
      </c>
      <c r="J407" s="37" t="s">
        <v>1151</v>
      </c>
      <c r="K407" s="37" t="s">
        <v>1486</v>
      </c>
      <c r="L407" s="152">
        <v>46158</v>
      </c>
      <c r="M407" s="152">
        <v>46181</v>
      </c>
      <c r="N407" s="154">
        <v>46172</v>
      </c>
      <c r="O407" s="152" t="str">
        <f>IF(Tabela2[[#This Row],[1° Reprogamação
'[PrazoEntrega']]]="",TEXT(Tabela2[[#This Row],[Prazo
Entrega]],"mmm"),TEXT(Tabela2[[#This Row],[1° Reprogamação
'[PrazoEntrega']]],"mmm"))</f>
        <v>mai</v>
      </c>
      <c r="P407" s="37" t="s">
        <v>1711</v>
      </c>
      <c r="Q407" s="18" t="s">
        <v>1508</v>
      </c>
      <c r="T407"/>
    </row>
    <row r="408" spans="1:20" hidden="1" x14ac:dyDescent="0.25">
      <c r="A408" s="37" t="s">
        <v>1821</v>
      </c>
      <c r="B408" s="37" t="s">
        <v>9</v>
      </c>
      <c r="C408" s="37" t="s">
        <v>1862</v>
      </c>
      <c r="D408" s="37" t="s">
        <v>1862</v>
      </c>
      <c r="E408" s="37" t="s">
        <v>1459</v>
      </c>
      <c r="F408" s="37" t="s">
        <v>1467</v>
      </c>
      <c r="G408" s="37" t="s">
        <v>11</v>
      </c>
      <c r="H408" s="37">
        <v>1425040</v>
      </c>
      <c r="I408" s="37">
        <v>1</v>
      </c>
      <c r="J408" s="37" t="s">
        <v>1151</v>
      </c>
      <c r="K408" s="37" t="s">
        <v>1486</v>
      </c>
      <c r="L408" s="152">
        <v>46135</v>
      </c>
      <c r="M408" s="152">
        <v>46181</v>
      </c>
      <c r="N408" s="152"/>
      <c r="O408" s="152" t="str">
        <f>IF(Tabela2[[#This Row],[1° Reprogamação
'[PrazoEntrega']]]="",TEXT(Tabela2[[#This Row],[Prazo
Entrega]],"mmm"),TEXT(Tabela2[[#This Row],[1° Reprogamação
'[PrazoEntrega']]],"mmm"))</f>
        <v>jun</v>
      </c>
      <c r="P408" s="37" t="s">
        <v>2118</v>
      </c>
      <c r="Q408" s="18" t="s">
        <v>1508</v>
      </c>
      <c r="T408"/>
    </row>
    <row r="409" spans="1:20" hidden="1" x14ac:dyDescent="0.25">
      <c r="A409" s="37" t="s">
        <v>1815</v>
      </c>
      <c r="B409" s="37" t="s">
        <v>9</v>
      </c>
      <c r="C409" s="37" t="s">
        <v>1862</v>
      </c>
      <c r="D409" s="37" t="s">
        <v>1862</v>
      </c>
      <c r="E409" s="37" t="s">
        <v>1118</v>
      </c>
      <c r="F409" s="37" t="s">
        <v>1493</v>
      </c>
      <c r="G409" s="37" t="s">
        <v>11</v>
      </c>
      <c r="H409" s="37">
        <v>1104024</v>
      </c>
      <c r="I409" s="37">
        <v>1</v>
      </c>
      <c r="J409" s="37" t="s">
        <v>1151</v>
      </c>
      <c r="K409" s="37" t="s">
        <v>1486</v>
      </c>
      <c r="L409" s="152">
        <v>46176</v>
      </c>
      <c r="M409" s="152">
        <v>46184</v>
      </c>
      <c r="N409" s="154"/>
      <c r="O409" s="152" t="str">
        <f>IF(Tabela2[[#This Row],[1° Reprogamação
'[PrazoEntrega']]]="",TEXT(Tabela2[[#This Row],[Prazo
Entrega]],"mmm"),TEXT(Tabela2[[#This Row],[1° Reprogamação
'[PrazoEntrega']]],"mmm"))</f>
        <v>jun</v>
      </c>
      <c r="P409" s="37" t="s">
        <v>2823</v>
      </c>
      <c r="Q409" s="18" t="s">
        <v>1508</v>
      </c>
      <c r="T409"/>
    </row>
    <row r="410" spans="1:20" hidden="1" x14ac:dyDescent="0.25">
      <c r="A410" s="37" t="s">
        <v>1096</v>
      </c>
      <c r="B410" s="37" t="s">
        <v>9</v>
      </c>
      <c r="C410" s="37">
        <v>2145</v>
      </c>
      <c r="D410" s="37">
        <v>1</v>
      </c>
      <c r="E410" s="37" t="s">
        <v>1112</v>
      </c>
      <c r="F410" s="37" t="s">
        <v>306</v>
      </c>
      <c r="G410" s="153" t="s">
        <v>11</v>
      </c>
      <c r="H410" s="37">
        <v>152651</v>
      </c>
      <c r="I410" s="37">
        <v>1</v>
      </c>
      <c r="J410" s="37" t="s">
        <v>1143</v>
      </c>
      <c r="K410" s="37" t="s">
        <v>1486</v>
      </c>
      <c r="L410" s="152">
        <v>46132</v>
      </c>
      <c r="M410" s="152">
        <v>46183</v>
      </c>
      <c r="N410" s="154">
        <v>46172</v>
      </c>
      <c r="O410" s="152" t="str">
        <f>IF(Tabela2[[#This Row],[1° Reprogamação
'[PrazoEntrega']]]="",TEXT(Tabela2[[#This Row],[Prazo
Entrega]],"mmm"),TEXT(Tabela2[[#This Row],[1° Reprogamação
'[PrazoEntrega']]],"mmm"))</f>
        <v>mai</v>
      </c>
      <c r="P410" s="152" t="s">
        <v>1711</v>
      </c>
      <c r="Q410" s="18" t="s">
        <v>1508</v>
      </c>
      <c r="T410"/>
    </row>
    <row r="411" spans="1:20" hidden="1" x14ac:dyDescent="0.25">
      <c r="A411" s="37" t="s">
        <v>1097</v>
      </c>
      <c r="B411" s="37" t="s">
        <v>9</v>
      </c>
      <c r="C411" s="37">
        <v>2145</v>
      </c>
      <c r="D411" s="37">
        <v>2</v>
      </c>
      <c r="E411" s="37" t="s">
        <v>1112</v>
      </c>
      <c r="F411" s="37" t="s">
        <v>306</v>
      </c>
      <c r="G411" s="153" t="s">
        <v>11</v>
      </c>
      <c r="H411" s="37">
        <v>152651</v>
      </c>
      <c r="I411" s="37">
        <v>1</v>
      </c>
      <c r="J411" s="37" t="s">
        <v>1143</v>
      </c>
      <c r="K411" s="37" t="s">
        <v>1486</v>
      </c>
      <c r="L411" s="152">
        <v>46132</v>
      </c>
      <c r="M411" s="152">
        <v>46183</v>
      </c>
      <c r="N411" s="154">
        <v>46172</v>
      </c>
      <c r="O411" s="152" t="str">
        <f>IF(Tabela2[[#This Row],[1° Reprogamação
'[PrazoEntrega']]]="",TEXT(Tabela2[[#This Row],[Prazo
Entrega]],"mmm"),TEXT(Tabela2[[#This Row],[1° Reprogamação
'[PrazoEntrega']]],"mmm"))</f>
        <v>mai</v>
      </c>
      <c r="P411" s="152" t="s">
        <v>1711</v>
      </c>
      <c r="Q411" s="18" t="s">
        <v>1508</v>
      </c>
      <c r="T411"/>
    </row>
    <row r="412" spans="1:20" hidden="1" x14ac:dyDescent="0.25">
      <c r="A412" s="37" t="s">
        <v>1098</v>
      </c>
      <c r="B412" s="37" t="s">
        <v>9</v>
      </c>
      <c r="C412" s="37">
        <v>2145</v>
      </c>
      <c r="D412" s="37">
        <v>3</v>
      </c>
      <c r="E412" s="37" t="s">
        <v>1112</v>
      </c>
      <c r="F412" s="37" t="s">
        <v>306</v>
      </c>
      <c r="G412" s="153" t="s">
        <v>11</v>
      </c>
      <c r="H412" s="37">
        <v>152651</v>
      </c>
      <c r="I412" s="37">
        <v>1</v>
      </c>
      <c r="J412" s="37" t="s">
        <v>1143</v>
      </c>
      <c r="K412" s="37" t="s">
        <v>1486</v>
      </c>
      <c r="L412" s="152">
        <v>46132</v>
      </c>
      <c r="M412" s="152">
        <v>46183</v>
      </c>
      <c r="N412" s="154">
        <v>46172</v>
      </c>
      <c r="O412" s="152" t="str">
        <f>IF(Tabela2[[#This Row],[1° Reprogamação
'[PrazoEntrega']]]="",TEXT(Tabela2[[#This Row],[Prazo
Entrega]],"mmm"),TEXT(Tabela2[[#This Row],[1° Reprogamação
'[PrazoEntrega']]],"mmm"))</f>
        <v>mai</v>
      </c>
      <c r="P412" s="152" t="s">
        <v>1711</v>
      </c>
      <c r="Q412" s="18" t="s">
        <v>1508</v>
      </c>
      <c r="T412"/>
    </row>
    <row r="413" spans="1:20" hidden="1" x14ac:dyDescent="0.25">
      <c r="A413" s="37" t="s">
        <v>1099</v>
      </c>
      <c r="B413" s="37" t="s">
        <v>9</v>
      </c>
      <c r="C413" s="37">
        <v>2145</v>
      </c>
      <c r="D413" s="37">
        <v>4</v>
      </c>
      <c r="E413" s="37" t="s">
        <v>1112</v>
      </c>
      <c r="F413" s="37" t="s">
        <v>306</v>
      </c>
      <c r="G413" s="153" t="s">
        <v>11</v>
      </c>
      <c r="H413" s="37">
        <v>152651</v>
      </c>
      <c r="I413" s="37">
        <v>1</v>
      </c>
      <c r="J413" s="37" t="s">
        <v>1143</v>
      </c>
      <c r="K413" s="37" t="s">
        <v>1486</v>
      </c>
      <c r="L413" s="152">
        <v>46132</v>
      </c>
      <c r="M413" s="152">
        <v>46183</v>
      </c>
      <c r="N413" s="154">
        <v>46172</v>
      </c>
      <c r="O413" s="152" t="str">
        <f>IF(Tabela2[[#This Row],[1° Reprogamação
'[PrazoEntrega']]]="",TEXT(Tabela2[[#This Row],[Prazo
Entrega]],"mmm"),TEXT(Tabela2[[#This Row],[1° Reprogamação
'[PrazoEntrega']]],"mmm"))</f>
        <v>mai</v>
      </c>
      <c r="P413" s="37" t="s">
        <v>1711</v>
      </c>
      <c r="Q413" s="18" t="s">
        <v>1508</v>
      </c>
      <c r="T413"/>
    </row>
    <row r="414" spans="1:20" hidden="1" x14ac:dyDescent="0.25">
      <c r="A414" s="37" t="s">
        <v>1816</v>
      </c>
      <c r="B414" s="37" t="s">
        <v>9</v>
      </c>
      <c r="C414" s="37" t="s">
        <v>1862</v>
      </c>
      <c r="D414" s="37" t="s">
        <v>1862</v>
      </c>
      <c r="E414" s="37" t="s">
        <v>1118</v>
      </c>
      <c r="F414" s="37" t="s">
        <v>1493</v>
      </c>
      <c r="G414" s="37" t="s">
        <v>11</v>
      </c>
      <c r="H414" s="37">
        <v>1104025</v>
      </c>
      <c r="I414" s="37">
        <v>1</v>
      </c>
      <c r="J414" s="37" t="s">
        <v>1151</v>
      </c>
      <c r="K414" s="37" t="s">
        <v>1486</v>
      </c>
      <c r="L414" s="152">
        <v>46176</v>
      </c>
      <c r="M414" s="152">
        <v>46184</v>
      </c>
      <c r="N414" s="154"/>
      <c r="O414" s="152" t="str">
        <f>IF(Tabela2[[#This Row],[1° Reprogamação
'[PrazoEntrega']]]="",TEXT(Tabela2[[#This Row],[Prazo
Entrega]],"mmm"),TEXT(Tabela2[[#This Row],[1° Reprogamação
'[PrazoEntrega']]],"mmm"))</f>
        <v>jun</v>
      </c>
      <c r="P414" s="37" t="s">
        <v>2823</v>
      </c>
      <c r="Q414" s="18" t="s">
        <v>1508</v>
      </c>
      <c r="T414"/>
    </row>
    <row r="415" spans="1:20" hidden="1" x14ac:dyDescent="0.25">
      <c r="A415" s="37" t="s">
        <v>1817</v>
      </c>
      <c r="B415" s="37" t="s">
        <v>9</v>
      </c>
      <c r="C415" s="37" t="s">
        <v>1862</v>
      </c>
      <c r="D415" s="37" t="s">
        <v>1862</v>
      </c>
      <c r="E415" s="37" t="s">
        <v>1118</v>
      </c>
      <c r="F415" s="37" t="s">
        <v>1494</v>
      </c>
      <c r="G415" s="37" t="s">
        <v>11</v>
      </c>
      <c r="H415" s="37">
        <v>1104026</v>
      </c>
      <c r="I415" s="37">
        <v>1</v>
      </c>
      <c r="J415" s="37" t="s">
        <v>1151</v>
      </c>
      <c r="K415" s="37" t="s">
        <v>1486</v>
      </c>
      <c r="L415" s="152">
        <v>46164</v>
      </c>
      <c r="M415" s="152">
        <v>46184</v>
      </c>
      <c r="N415" s="154"/>
      <c r="O415" s="152" t="str">
        <f>IF(Tabela2[[#This Row],[1° Reprogamação
'[PrazoEntrega']]]="",TEXT(Tabela2[[#This Row],[Prazo
Entrega]],"mmm"),TEXT(Tabela2[[#This Row],[1° Reprogamação
'[PrazoEntrega']]],"mmm"))</f>
        <v>jun</v>
      </c>
      <c r="P415" s="37" t="s">
        <v>1711</v>
      </c>
      <c r="Q415" s="18" t="s">
        <v>1508</v>
      </c>
      <c r="T415"/>
    </row>
    <row r="416" spans="1:20" hidden="1" x14ac:dyDescent="0.25">
      <c r="A416" s="37" t="s">
        <v>1818</v>
      </c>
      <c r="B416" s="37" t="s">
        <v>9</v>
      </c>
      <c r="C416" s="37" t="s">
        <v>1862</v>
      </c>
      <c r="D416" s="37" t="s">
        <v>1862</v>
      </c>
      <c r="E416" s="37" t="s">
        <v>1118</v>
      </c>
      <c r="F416" s="37" t="s">
        <v>1494</v>
      </c>
      <c r="G416" s="37" t="s">
        <v>11</v>
      </c>
      <c r="H416" s="37">
        <v>1104026</v>
      </c>
      <c r="I416" s="37">
        <v>1</v>
      </c>
      <c r="J416" s="37" t="s">
        <v>1151</v>
      </c>
      <c r="K416" s="37" t="s">
        <v>1486</v>
      </c>
      <c r="L416" s="152">
        <v>46164</v>
      </c>
      <c r="M416" s="152">
        <v>46184</v>
      </c>
      <c r="N416" s="154"/>
      <c r="O416" s="152" t="str">
        <f>IF(Tabela2[[#This Row],[1° Reprogamação
'[PrazoEntrega']]]="",TEXT(Tabela2[[#This Row],[Prazo
Entrega]],"mmm"),TEXT(Tabela2[[#This Row],[1° Reprogamação
'[PrazoEntrega']]],"mmm"))</f>
        <v>jun</v>
      </c>
      <c r="P416" s="37" t="s">
        <v>1711</v>
      </c>
      <c r="Q416" s="18" t="s">
        <v>1508</v>
      </c>
      <c r="T416"/>
    </row>
    <row r="417" spans="1:20" hidden="1" x14ac:dyDescent="0.25">
      <c r="A417" s="37" t="s">
        <v>1819</v>
      </c>
      <c r="B417" s="37" t="s">
        <v>9</v>
      </c>
      <c r="C417" s="37" t="s">
        <v>1862</v>
      </c>
      <c r="D417" s="37" t="s">
        <v>1862</v>
      </c>
      <c r="E417" s="37" t="s">
        <v>1118</v>
      </c>
      <c r="F417" s="37" t="s">
        <v>1494</v>
      </c>
      <c r="G417" s="37" t="s">
        <v>11</v>
      </c>
      <c r="H417" s="37">
        <v>1104026</v>
      </c>
      <c r="I417" s="37">
        <v>1</v>
      </c>
      <c r="J417" s="37" t="s">
        <v>1151</v>
      </c>
      <c r="K417" s="37" t="s">
        <v>1486</v>
      </c>
      <c r="L417" s="152">
        <v>46164</v>
      </c>
      <c r="M417" s="152">
        <v>46184</v>
      </c>
      <c r="N417" s="154"/>
      <c r="O417" s="152" t="str">
        <f>IF(Tabela2[[#This Row],[1° Reprogamação
'[PrazoEntrega']]]="",TEXT(Tabela2[[#This Row],[Prazo
Entrega]],"mmm"),TEXT(Tabela2[[#This Row],[1° Reprogamação
'[PrazoEntrega']]],"mmm"))</f>
        <v>jun</v>
      </c>
      <c r="P417" s="37" t="s">
        <v>1711</v>
      </c>
      <c r="Q417" s="18" t="s">
        <v>1508</v>
      </c>
      <c r="T417"/>
    </row>
    <row r="418" spans="1:20" hidden="1" x14ac:dyDescent="0.25">
      <c r="A418" s="37" t="s">
        <v>1820</v>
      </c>
      <c r="B418" s="37" t="s">
        <v>9</v>
      </c>
      <c r="C418" s="37" t="s">
        <v>1862</v>
      </c>
      <c r="D418" s="37" t="s">
        <v>1862</v>
      </c>
      <c r="E418" s="37" t="s">
        <v>1118</v>
      </c>
      <c r="F418" s="37" t="s">
        <v>1494</v>
      </c>
      <c r="G418" s="37" t="s">
        <v>11</v>
      </c>
      <c r="H418" s="37">
        <v>1104026</v>
      </c>
      <c r="I418" s="37">
        <v>1</v>
      </c>
      <c r="J418" s="37" t="s">
        <v>1151</v>
      </c>
      <c r="K418" s="37" t="s">
        <v>1486</v>
      </c>
      <c r="L418" s="152">
        <v>46164</v>
      </c>
      <c r="M418" s="152">
        <v>46184</v>
      </c>
      <c r="N418" s="154"/>
      <c r="O418" s="152" t="str">
        <f>IF(Tabela2[[#This Row],[1° Reprogamação
'[PrazoEntrega']]]="",TEXT(Tabela2[[#This Row],[Prazo
Entrega]],"mmm"),TEXT(Tabela2[[#This Row],[1° Reprogamação
'[PrazoEntrega']]],"mmm"))</f>
        <v>jun</v>
      </c>
      <c r="P418" s="37" t="s">
        <v>1711</v>
      </c>
      <c r="Q418" s="18" t="s">
        <v>1508</v>
      </c>
      <c r="T418"/>
    </row>
    <row r="419" spans="1:20" hidden="1" x14ac:dyDescent="0.25">
      <c r="A419" s="37" t="s">
        <v>2050</v>
      </c>
      <c r="B419" s="37"/>
      <c r="C419" s="37"/>
      <c r="D419" s="37"/>
      <c r="E419" s="37" t="s">
        <v>1112</v>
      </c>
      <c r="F419" s="37" t="s">
        <v>306</v>
      </c>
      <c r="G419" s="153" t="s">
        <v>11</v>
      </c>
      <c r="H419" s="37" t="s">
        <v>2051</v>
      </c>
      <c r="I419" s="37">
        <v>1</v>
      </c>
      <c r="J419" s="37" t="s">
        <v>1143</v>
      </c>
      <c r="K419" s="153" t="s">
        <v>1486</v>
      </c>
      <c r="L419" s="152">
        <v>46177</v>
      </c>
      <c r="M419" s="152">
        <v>46185</v>
      </c>
      <c r="N419" s="152"/>
      <c r="O419" s="152" t="str">
        <f>IF(Tabela2[[#This Row],[1° Reprogamação
'[PrazoEntrega']]]="",TEXT(Tabela2[[#This Row],[Prazo
Entrega]],"mmm"),TEXT(Tabela2[[#This Row],[1° Reprogamação
'[PrazoEntrega']]],"mmm"))</f>
        <v>jun</v>
      </c>
      <c r="P419" s="37" t="s">
        <v>1711</v>
      </c>
      <c r="Q419" s="18" t="s">
        <v>1508</v>
      </c>
      <c r="T419"/>
    </row>
    <row r="420" spans="1:20" hidden="1" x14ac:dyDescent="0.25">
      <c r="A420" s="37" t="s">
        <v>2052</v>
      </c>
      <c r="B420" s="37"/>
      <c r="C420" s="37"/>
      <c r="D420" s="37"/>
      <c r="E420" s="37" t="s">
        <v>1112</v>
      </c>
      <c r="F420" s="37" t="s">
        <v>306</v>
      </c>
      <c r="G420" s="153" t="s">
        <v>11</v>
      </c>
      <c r="H420" s="37" t="s">
        <v>2053</v>
      </c>
      <c r="I420" s="37">
        <v>1</v>
      </c>
      <c r="J420" s="37" t="s">
        <v>1143</v>
      </c>
      <c r="K420" s="153" t="s">
        <v>1486</v>
      </c>
      <c r="L420" s="152">
        <v>46177</v>
      </c>
      <c r="M420" s="152">
        <v>46185</v>
      </c>
      <c r="N420" s="152"/>
      <c r="O420" s="152" t="str">
        <f>IF(Tabela2[[#This Row],[1° Reprogamação
'[PrazoEntrega']]]="",TEXT(Tabela2[[#This Row],[Prazo
Entrega]],"mmm"),TEXT(Tabela2[[#This Row],[1° Reprogamação
'[PrazoEntrega']]],"mmm"))</f>
        <v>jun</v>
      </c>
      <c r="P420" s="37" t="s">
        <v>1711</v>
      </c>
      <c r="Q420" s="18" t="s">
        <v>1508</v>
      </c>
      <c r="T420"/>
    </row>
    <row r="421" spans="1:20" hidden="1" x14ac:dyDescent="0.25">
      <c r="A421" s="37" t="s">
        <v>2054</v>
      </c>
      <c r="B421" s="37"/>
      <c r="C421" s="37"/>
      <c r="D421" s="37"/>
      <c r="E421" s="37" t="s">
        <v>1112</v>
      </c>
      <c r="F421" s="37" t="s">
        <v>306</v>
      </c>
      <c r="G421" s="153" t="s">
        <v>11</v>
      </c>
      <c r="H421" s="37" t="s">
        <v>2055</v>
      </c>
      <c r="I421" s="37">
        <v>1</v>
      </c>
      <c r="J421" s="37" t="s">
        <v>1143</v>
      </c>
      <c r="K421" s="153" t="s">
        <v>1486</v>
      </c>
      <c r="L421" s="152">
        <v>46177</v>
      </c>
      <c r="M421" s="152">
        <v>46185</v>
      </c>
      <c r="N421" s="152"/>
      <c r="O421" s="152" t="str">
        <f>IF(Tabela2[[#This Row],[1° Reprogamação
'[PrazoEntrega']]]="",TEXT(Tabela2[[#This Row],[Prazo
Entrega]],"mmm"),TEXT(Tabela2[[#This Row],[1° Reprogamação
'[PrazoEntrega']]],"mmm"))</f>
        <v>jun</v>
      </c>
      <c r="P421" s="37" t="s">
        <v>1711</v>
      </c>
      <c r="Q421" s="18" t="s">
        <v>1508</v>
      </c>
      <c r="T421"/>
    </row>
    <row r="422" spans="1:20" hidden="1" x14ac:dyDescent="0.25">
      <c r="A422" s="37" t="s">
        <v>2056</v>
      </c>
      <c r="B422" s="37"/>
      <c r="C422" s="37"/>
      <c r="D422" s="37"/>
      <c r="E422" s="37" t="s">
        <v>1112</v>
      </c>
      <c r="F422" s="37" t="s">
        <v>306</v>
      </c>
      <c r="G422" s="153" t="s">
        <v>11</v>
      </c>
      <c r="H422" s="37" t="s">
        <v>2057</v>
      </c>
      <c r="I422" s="37">
        <v>1</v>
      </c>
      <c r="J422" s="37" t="s">
        <v>1143</v>
      </c>
      <c r="K422" s="153" t="s">
        <v>1486</v>
      </c>
      <c r="L422" s="152">
        <v>46177</v>
      </c>
      <c r="M422" s="152">
        <v>46185</v>
      </c>
      <c r="N422" s="152"/>
      <c r="O422" s="152" t="str">
        <f>IF(Tabela2[[#This Row],[1° Reprogamação
'[PrazoEntrega']]]="",TEXT(Tabela2[[#This Row],[Prazo
Entrega]],"mmm"),TEXT(Tabela2[[#This Row],[1° Reprogamação
'[PrazoEntrega']]],"mmm"))</f>
        <v>jun</v>
      </c>
      <c r="P422" s="37" t="s">
        <v>1711</v>
      </c>
      <c r="Q422" s="18" t="s">
        <v>1508</v>
      </c>
      <c r="T422"/>
    </row>
    <row r="423" spans="1:20" hidden="1" x14ac:dyDescent="0.25">
      <c r="A423" s="37" t="s">
        <v>2058</v>
      </c>
      <c r="B423" s="37"/>
      <c r="C423" s="37"/>
      <c r="D423" s="37"/>
      <c r="E423" s="37" t="s">
        <v>1112</v>
      </c>
      <c r="F423" s="37" t="s">
        <v>306</v>
      </c>
      <c r="G423" s="153" t="s">
        <v>11</v>
      </c>
      <c r="H423" s="37" t="s">
        <v>2059</v>
      </c>
      <c r="I423" s="37">
        <v>1</v>
      </c>
      <c r="J423" s="37" t="s">
        <v>1143</v>
      </c>
      <c r="K423" s="153" t="s">
        <v>1486</v>
      </c>
      <c r="L423" s="152">
        <v>46177</v>
      </c>
      <c r="M423" s="152">
        <v>46185</v>
      </c>
      <c r="N423" s="152"/>
      <c r="O423" s="152" t="str">
        <f>IF(Tabela2[[#This Row],[1° Reprogamação
'[PrazoEntrega']]]="",TEXT(Tabela2[[#This Row],[Prazo
Entrega]],"mmm"),TEXT(Tabela2[[#This Row],[1° Reprogamação
'[PrazoEntrega']]],"mmm"))</f>
        <v>jun</v>
      </c>
      <c r="P423" s="37" t="s">
        <v>1711</v>
      </c>
      <c r="Q423" s="18" t="s">
        <v>1508</v>
      </c>
      <c r="T423"/>
    </row>
    <row r="424" spans="1:20" hidden="1" x14ac:dyDescent="0.25">
      <c r="A424" s="37" t="s">
        <v>2060</v>
      </c>
      <c r="B424" s="37"/>
      <c r="C424" s="37"/>
      <c r="D424" s="37"/>
      <c r="E424" s="37" t="s">
        <v>1112</v>
      </c>
      <c r="F424" s="37" t="s">
        <v>306</v>
      </c>
      <c r="G424" s="153" t="s">
        <v>11</v>
      </c>
      <c r="H424" s="37" t="s">
        <v>2061</v>
      </c>
      <c r="I424" s="37">
        <v>1</v>
      </c>
      <c r="J424" s="37" t="s">
        <v>1143</v>
      </c>
      <c r="K424" s="153" t="s">
        <v>1486</v>
      </c>
      <c r="L424" s="152">
        <v>46177</v>
      </c>
      <c r="M424" s="152">
        <v>46185</v>
      </c>
      <c r="N424" s="152"/>
      <c r="O424" s="152" t="str">
        <f>IF(Tabela2[[#This Row],[1° Reprogamação
'[PrazoEntrega']]]="",TEXT(Tabela2[[#This Row],[Prazo
Entrega]],"mmm"),TEXT(Tabela2[[#This Row],[1° Reprogamação
'[PrazoEntrega']]],"mmm"))</f>
        <v>jun</v>
      </c>
      <c r="P424" s="37" t="s">
        <v>1711</v>
      </c>
      <c r="Q424" s="18" t="s">
        <v>1508</v>
      </c>
      <c r="T424"/>
    </row>
    <row r="425" spans="1:20" hidden="1" x14ac:dyDescent="0.25">
      <c r="A425" s="37" t="s">
        <v>2062</v>
      </c>
      <c r="B425" s="37"/>
      <c r="C425" s="37"/>
      <c r="D425" s="37"/>
      <c r="E425" s="37" t="s">
        <v>1112</v>
      </c>
      <c r="F425" s="37" t="s">
        <v>306</v>
      </c>
      <c r="G425" s="153" t="s">
        <v>11</v>
      </c>
      <c r="H425" s="37" t="s">
        <v>2063</v>
      </c>
      <c r="I425" s="37">
        <v>1</v>
      </c>
      <c r="J425" s="37" t="s">
        <v>1143</v>
      </c>
      <c r="K425" s="153" t="s">
        <v>1486</v>
      </c>
      <c r="L425" s="152">
        <v>46177</v>
      </c>
      <c r="M425" s="152">
        <v>46185</v>
      </c>
      <c r="N425" s="152"/>
      <c r="O425" s="152" t="str">
        <f>IF(Tabela2[[#This Row],[1° Reprogamação
'[PrazoEntrega']]]="",TEXT(Tabela2[[#This Row],[Prazo
Entrega]],"mmm"),TEXT(Tabela2[[#This Row],[1° Reprogamação
'[PrazoEntrega']]],"mmm"))</f>
        <v>jun</v>
      </c>
      <c r="P425" s="37" t="s">
        <v>1711</v>
      </c>
      <c r="Q425" s="18" t="s">
        <v>1508</v>
      </c>
      <c r="T425"/>
    </row>
    <row r="426" spans="1:20" hidden="1" x14ac:dyDescent="0.25">
      <c r="A426" s="37" t="s">
        <v>2064</v>
      </c>
      <c r="B426" s="37"/>
      <c r="C426" s="37"/>
      <c r="D426" s="37"/>
      <c r="E426" s="37" t="s">
        <v>1112</v>
      </c>
      <c r="F426" s="37" t="s">
        <v>306</v>
      </c>
      <c r="G426" s="153" t="s">
        <v>11</v>
      </c>
      <c r="H426" s="37" t="s">
        <v>2065</v>
      </c>
      <c r="I426" s="37">
        <v>1</v>
      </c>
      <c r="J426" s="37" t="s">
        <v>1143</v>
      </c>
      <c r="K426" s="153" t="s">
        <v>1486</v>
      </c>
      <c r="L426" s="152">
        <v>46177</v>
      </c>
      <c r="M426" s="152">
        <v>46185</v>
      </c>
      <c r="N426" s="152"/>
      <c r="O426" s="152" t="str">
        <f>IF(Tabela2[[#This Row],[1° Reprogamação
'[PrazoEntrega']]]="",TEXT(Tabela2[[#This Row],[Prazo
Entrega]],"mmm"),TEXT(Tabela2[[#This Row],[1° Reprogamação
'[PrazoEntrega']]],"mmm"))</f>
        <v>jun</v>
      </c>
      <c r="P426" s="37" t="s">
        <v>1711</v>
      </c>
      <c r="Q426" s="18" t="s">
        <v>1508</v>
      </c>
      <c r="T426"/>
    </row>
    <row r="427" spans="1:20" hidden="1" x14ac:dyDescent="0.25">
      <c r="A427" s="37" t="s">
        <v>2048</v>
      </c>
      <c r="B427" s="37"/>
      <c r="C427" s="37"/>
      <c r="D427" s="37"/>
      <c r="E427" s="37" t="s">
        <v>1459</v>
      </c>
      <c r="F427" s="37" t="s">
        <v>1500</v>
      </c>
      <c r="G427" s="153" t="s">
        <v>11</v>
      </c>
      <c r="H427" s="37" t="s">
        <v>2049</v>
      </c>
      <c r="I427" s="37">
        <v>1</v>
      </c>
      <c r="J427" s="37" t="s">
        <v>1151</v>
      </c>
      <c r="K427" s="153" t="s">
        <v>1486</v>
      </c>
      <c r="L427" s="152">
        <v>46135</v>
      </c>
      <c r="M427" s="152">
        <v>46188</v>
      </c>
      <c r="N427" s="152"/>
      <c r="O427" s="152" t="str">
        <f>IF(Tabela2[[#This Row],[1° Reprogamação
'[PrazoEntrega']]]="",TEXT(Tabela2[[#This Row],[Prazo
Entrega]],"mmm"),TEXT(Tabela2[[#This Row],[1° Reprogamação
'[PrazoEntrega']]],"mmm"))</f>
        <v>jun</v>
      </c>
      <c r="P427" s="37"/>
      <c r="Q427" s="18" t="s">
        <v>1529</v>
      </c>
      <c r="T427"/>
    </row>
    <row r="428" spans="1:20" hidden="1" x14ac:dyDescent="0.25">
      <c r="A428" s="37" t="s">
        <v>2247</v>
      </c>
      <c r="B428" s="37"/>
      <c r="C428" s="37"/>
      <c r="D428" s="37"/>
      <c r="E428" s="37" t="s">
        <v>1459</v>
      </c>
      <c r="F428" s="37" t="s">
        <v>2081</v>
      </c>
      <c r="G428" s="153" t="s">
        <v>11</v>
      </c>
      <c r="H428" s="37" t="s">
        <v>2259</v>
      </c>
      <c r="I428" s="37">
        <v>1</v>
      </c>
      <c r="J428" s="37" t="s">
        <v>1143</v>
      </c>
      <c r="K428" s="1" t="s">
        <v>1486</v>
      </c>
      <c r="L428" s="96" t="s">
        <v>17</v>
      </c>
      <c r="M428" s="169">
        <v>46188</v>
      </c>
      <c r="N428" s="152"/>
      <c r="O428" s="37" t="str">
        <f>IF(Tabela2[[#This Row],[1° Reprogamação
'[PrazoEntrega']]]="",TEXT(Tabela2[[#This Row],[Prazo
Entrega]],"mmm"),TEXT(Tabela2[[#This Row],[1° Reprogamação
'[PrazoEntrega']]],"mmm"))</f>
        <v>jun</v>
      </c>
      <c r="P428" s="37"/>
      <c r="Q428" s="18" t="s">
        <v>1508</v>
      </c>
      <c r="T428"/>
    </row>
    <row r="429" spans="1:20" hidden="1" x14ac:dyDescent="0.25">
      <c r="A429" s="37" t="s">
        <v>2248</v>
      </c>
      <c r="B429" s="37"/>
      <c r="C429" s="37"/>
      <c r="D429" s="37"/>
      <c r="E429" s="37" t="s">
        <v>1459</v>
      </c>
      <c r="F429" s="37" t="s">
        <v>1461</v>
      </c>
      <c r="G429" s="153" t="s">
        <v>11</v>
      </c>
      <c r="H429" s="37" t="s">
        <v>2260</v>
      </c>
      <c r="I429" s="37">
        <v>1</v>
      </c>
      <c r="J429" s="37" t="s">
        <v>1150</v>
      </c>
      <c r="K429" s="1" t="s">
        <v>1486</v>
      </c>
      <c r="L429" s="96">
        <v>46173</v>
      </c>
      <c r="M429" s="169">
        <v>46188</v>
      </c>
      <c r="N429" s="152"/>
      <c r="O429" s="37" t="str">
        <f>IF(Tabela2[[#This Row],[1° Reprogamação
'[PrazoEntrega']]]="",TEXT(Tabela2[[#This Row],[Prazo
Entrega]],"mmm"),TEXT(Tabela2[[#This Row],[1° Reprogamação
'[PrazoEntrega']]],"mmm"))</f>
        <v>jun</v>
      </c>
      <c r="P429" s="37" t="s">
        <v>1711</v>
      </c>
      <c r="Q429" s="18" t="s">
        <v>1529</v>
      </c>
      <c r="T429"/>
    </row>
    <row r="430" spans="1:20" ht="19.5" hidden="1" customHeight="1" x14ac:dyDescent="0.25">
      <c r="A430" s="37" t="s">
        <v>2249</v>
      </c>
      <c r="B430" s="37"/>
      <c r="C430" s="37"/>
      <c r="D430" s="37"/>
      <c r="E430" s="37" t="s">
        <v>1459</v>
      </c>
      <c r="F430" s="37" t="s">
        <v>1461</v>
      </c>
      <c r="G430" s="153" t="s">
        <v>11</v>
      </c>
      <c r="H430" s="37" t="s">
        <v>2260</v>
      </c>
      <c r="I430" s="37">
        <v>1</v>
      </c>
      <c r="J430" s="37" t="s">
        <v>1150</v>
      </c>
      <c r="K430" s="1" t="s">
        <v>1486</v>
      </c>
      <c r="L430" s="96">
        <v>46173</v>
      </c>
      <c r="M430" s="169">
        <v>46188</v>
      </c>
      <c r="N430" s="152"/>
      <c r="O430" s="37" t="str">
        <f>IF(Tabela2[[#This Row],[1° Reprogamação
'[PrazoEntrega']]]="",TEXT(Tabela2[[#This Row],[Prazo
Entrega]],"mmm"),TEXT(Tabela2[[#This Row],[1° Reprogamação
'[PrazoEntrega']]],"mmm"))</f>
        <v>jun</v>
      </c>
      <c r="P430" s="37" t="s">
        <v>1711</v>
      </c>
      <c r="Q430" s="18" t="s">
        <v>1529</v>
      </c>
      <c r="T430"/>
    </row>
    <row r="431" spans="1:20" hidden="1" x14ac:dyDescent="0.25">
      <c r="A431" s="37" t="s">
        <v>2250</v>
      </c>
      <c r="B431" s="37"/>
      <c r="C431" s="37"/>
      <c r="D431" s="37"/>
      <c r="E431" s="37" t="s">
        <v>1459</v>
      </c>
      <c r="F431" s="37" t="s">
        <v>1461</v>
      </c>
      <c r="G431" s="153" t="s">
        <v>11</v>
      </c>
      <c r="H431" s="37" t="s">
        <v>2260</v>
      </c>
      <c r="I431" s="37">
        <v>1</v>
      </c>
      <c r="J431" s="37" t="s">
        <v>1150</v>
      </c>
      <c r="K431" s="1" t="s">
        <v>1486</v>
      </c>
      <c r="L431" s="96">
        <v>46173</v>
      </c>
      <c r="M431" s="169">
        <v>46188</v>
      </c>
      <c r="N431" s="152"/>
      <c r="O431" s="37" t="str">
        <f>IF(Tabela2[[#This Row],[1° Reprogamação
'[PrazoEntrega']]]="",TEXT(Tabela2[[#This Row],[Prazo
Entrega]],"mmm"),TEXT(Tabela2[[#This Row],[1° Reprogamação
'[PrazoEntrega']]],"mmm"))</f>
        <v>jun</v>
      </c>
      <c r="P431" s="37" t="s">
        <v>1711</v>
      </c>
      <c r="Q431" s="18" t="s">
        <v>1529</v>
      </c>
      <c r="T431"/>
    </row>
    <row r="432" spans="1:20" hidden="1" x14ac:dyDescent="0.25">
      <c r="A432" s="37" t="s">
        <v>2251</v>
      </c>
      <c r="B432" s="37"/>
      <c r="C432" s="37"/>
      <c r="D432" s="37"/>
      <c r="E432" s="37" t="s">
        <v>1459</v>
      </c>
      <c r="F432" s="37" t="s">
        <v>1461</v>
      </c>
      <c r="G432" s="153" t="s">
        <v>11</v>
      </c>
      <c r="H432" s="37" t="s">
        <v>2260</v>
      </c>
      <c r="I432" s="37">
        <v>1</v>
      </c>
      <c r="J432" s="37" t="s">
        <v>1150</v>
      </c>
      <c r="K432" s="1" t="s">
        <v>1486</v>
      </c>
      <c r="L432" s="96">
        <v>46173</v>
      </c>
      <c r="M432" s="169">
        <v>46188</v>
      </c>
      <c r="N432" s="152"/>
      <c r="O432" s="37" t="str">
        <f>IF(Tabela2[[#This Row],[1° Reprogamação
'[PrazoEntrega']]]="",TEXT(Tabela2[[#This Row],[Prazo
Entrega]],"mmm"),TEXT(Tabela2[[#This Row],[1° Reprogamação
'[PrazoEntrega']]],"mmm"))</f>
        <v>jun</v>
      </c>
      <c r="P432" s="37" t="s">
        <v>1711</v>
      </c>
      <c r="Q432" s="18" t="s">
        <v>1529</v>
      </c>
      <c r="T432"/>
    </row>
    <row r="433" spans="1:20" x14ac:dyDescent="0.25">
      <c r="A433" s="37" t="s">
        <v>2126</v>
      </c>
      <c r="B433" s="37"/>
      <c r="C433" s="37"/>
      <c r="D433" s="37"/>
      <c r="E433" s="37" t="s">
        <v>296</v>
      </c>
      <c r="F433" s="37" t="s">
        <v>306</v>
      </c>
      <c r="G433" s="153" t="s">
        <v>11</v>
      </c>
      <c r="H433" s="37" t="s">
        <v>2156</v>
      </c>
      <c r="I433" s="37">
        <v>1</v>
      </c>
      <c r="J433" s="37" t="s">
        <v>1143</v>
      </c>
      <c r="K433" s="153" t="s">
        <v>1486</v>
      </c>
      <c r="L433" s="96">
        <v>46174</v>
      </c>
      <c r="M433" s="169">
        <f>Tabela2[[#This Row],[Prazo
Fundido]]+20</f>
        <v>46194</v>
      </c>
      <c r="N433" s="152"/>
      <c r="O433" s="37" t="str">
        <f>IF(Tabela2[[#This Row],[1° Reprogamação
'[PrazoEntrega']]]="",TEXT(Tabela2[[#This Row],[Prazo
Entrega]],"mmm"),TEXT(Tabela2[[#This Row],[1° Reprogamação
'[PrazoEntrega']]],"mmm"))</f>
        <v>jun</v>
      </c>
      <c r="P433" s="37"/>
      <c r="Q433" s="18" t="s">
        <v>2582</v>
      </c>
      <c r="T433"/>
    </row>
    <row r="434" spans="1:20" x14ac:dyDescent="0.25">
      <c r="A434" s="37" t="s">
        <v>2127</v>
      </c>
      <c r="B434" s="37"/>
      <c r="C434" s="37"/>
      <c r="D434" s="37"/>
      <c r="E434" s="37" t="s">
        <v>296</v>
      </c>
      <c r="F434" s="37" t="s">
        <v>306</v>
      </c>
      <c r="G434" s="153" t="s">
        <v>11</v>
      </c>
      <c r="H434" s="37" t="s">
        <v>2157</v>
      </c>
      <c r="I434" s="37">
        <v>1</v>
      </c>
      <c r="J434" s="37" t="s">
        <v>1143</v>
      </c>
      <c r="K434" s="153" t="s">
        <v>1486</v>
      </c>
      <c r="L434" s="96">
        <v>46174</v>
      </c>
      <c r="M434" s="169">
        <f>Tabela2[[#This Row],[Prazo
Fundido]]+20</f>
        <v>46194</v>
      </c>
      <c r="N434" s="152"/>
      <c r="O434" s="37" t="str">
        <f>IF(Tabela2[[#This Row],[1° Reprogamação
'[PrazoEntrega']]]="",TEXT(Tabela2[[#This Row],[Prazo
Entrega]],"mmm"),TEXT(Tabela2[[#This Row],[1° Reprogamação
'[PrazoEntrega']]],"mmm"))</f>
        <v>jun</v>
      </c>
      <c r="P434" s="37"/>
      <c r="Q434" s="18" t="s">
        <v>2582</v>
      </c>
      <c r="T434"/>
    </row>
    <row r="435" spans="1:20" hidden="1" x14ac:dyDescent="0.25">
      <c r="A435" s="37" t="s">
        <v>2030</v>
      </c>
      <c r="B435" s="37"/>
      <c r="C435" s="37"/>
      <c r="D435" s="37"/>
      <c r="E435" s="37" t="s">
        <v>1112</v>
      </c>
      <c r="F435" s="37" t="s">
        <v>306</v>
      </c>
      <c r="G435" s="153" t="s">
        <v>11</v>
      </c>
      <c r="H435" s="37" t="s">
        <v>2031</v>
      </c>
      <c r="I435" s="37">
        <v>1</v>
      </c>
      <c r="J435" s="37" t="s">
        <v>1143</v>
      </c>
      <c r="K435" s="153" t="s">
        <v>1486</v>
      </c>
      <c r="L435" s="152">
        <v>46177</v>
      </c>
      <c r="M435" s="152">
        <v>46195</v>
      </c>
      <c r="N435" s="152"/>
      <c r="O435" s="152" t="str">
        <f>IF(Tabela2[[#This Row],[1° Reprogamação
'[PrazoEntrega']]]="",TEXT(Tabela2[[#This Row],[Prazo
Entrega]],"mmm"),TEXT(Tabela2[[#This Row],[1° Reprogamação
'[PrazoEntrega']]],"mmm"))</f>
        <v>jun</v>
      </c>
      <c r="P435" s="37"/>
      <c r="Q435" s="18" t="s">
        <v>1508</v>
      </c>
      <c r="T435"/>
    </row>
    <row r="436" spans="1:20" hidden="1" x14ac:dyDescent="0.25">
      <c r="A436" s="37" t="s">
        <v>2032</v>
      </c>
      <c r="B436" s="37"/>
      <c r="C436" s="37"/>
      <c r="D436" s="37"/>
      <c r="E436" s="37" t="s">
        <v>1112</v>
      </c>
      <c r="F436" s="37" t="s">
        <v>306</v>
      </c>
      <c r="G436" s="153" t="s">
        <v>11</v>
      </c>
      <c r="H436" s="37" t="s">
        <v>2033</v>
      </c>
      <c r="I436" s="37">
        <v>1</v>
      </c>
      <c r="J436" s="37" t="s">
        <v>1143</v>
      </c>
      <c r="K436" s="153" t="s">
        <v>1486</v>
      </c>
      <c r="L436" s="152">
        <v>46177</v>
      </c>
      <c r="M436" s="152">
        <v>46195</v>
      </c>
      <c r="N436" s="152"/>
      <c r="O436" s="152" t="str">
        <f>IF(Tabela2[[#This Row],[1° Reprogamação
'[PrazoEntrega']]]="",TEXT(Tabela2[[#This Row],[Prazo
Entrega]],"mmm"),TEXT(Tabela2[[#This Row],[1° Reprogamação
'[PrazoEntrega']]],"mmm"))</f>
        <v>jun</v>
      </c>
      <c r="P436" s="37"/>
      <c r="Q436" s="18" t="s">
        <v>1508</v>
      </c>
      <c r="T436"/>
    </row>
    <row r="437" spans="1:20" hidden="1" x14ac:dyDescent="0.25">
      <c r="A437" s="37" t="s">
        <v>2034</v>
      </c>
      <c r="B437" s="37"/>
      <c r="C437" s="37"/>
      <c r="D437" s="37"/>
      <c r="E437" s="37" t="s">
        <v>1112</v>
      </c>
      <c r="F437" s="37" t="s">
        <v>306</v>
      </c>
      <c r="G437" s="153" t="s">
        <v>11</v>
      </c>
      <c r="H437" s="37" t="s">
        <v>2035</v>
      </c>
      <c r="I437" s="37">
        <v>1</v>
      </c>
      <c r="J437" s="37" t="s">
        <v>1143</v>
      </c>
      <c r="K437" s="153" t="s">
        <v>1486</v>
      </c>
      <c r="L437" s="152">
        <v>46177</v>
      </c>
      <c r="M437" s="152">
        <v>46195</v>
      </c>
      <c r="N437" s="152"/>
      <c r="O437" s="152" t="str">
        <f>IF(Tabela2[[#This Row],[1° Reprogamação
'[PrazoEntrega']]]="",TEXT(Tabela2[[#This Row],[Prazo
Entrega]],"mmm"),TEXT(Tabela2[[#This Row],[1° Reprogamação
'[PrazoEntrega']]],"mmm"))</f>
        <v>jun</v>
      </c>
      <c r="P437" s="37"/>
      <c r="Q437" s="18" t="s">
        <v>1508</v>
      </c>
      <c r="T437"/>
    </row>
    <row r="438" spans="1:20" hidden="1" x14ac:dyDescent="0.25">
      <c r="A438" s="37" t="s">
        <v>2036</v>
      </c>
      <c r="B438" s="37"/>
      <c r="C438" s="37"/>
      <c r="D438" s="37"/>
      <c r="E438" s="37" t="s">
        <v>1112</v>
      </c>
      <c r="F438" s="37" t="s">
        <v>306</v>
      </c>
      <c r="G438" s="153" t="s">
        <v>11</v>
      </c>
      <c r="H438" s="37" t="s">
        <v>2037</v>
      </c>
      <c r="I438" s="37">
        <v>1</v>
      </c>
      <c r="J438" s="37" t="s">
        <v>1143</v>
      </c>
      <c r="K438" s="153" t="s">
        <v>1486</v>
      </c>
      <c r="L438" s="152">
        <v>46177</v>
      </c>
      <c r="M438" s="152">
        <v>46195</v>
      </c>
      <c r="N438" s="152"/>
      <c r="O438" s="152" t="str">
        <f>IF(Tabela2[[#This Row],[1° Reprogamação
'[PrazoEntrega']]]="",TEXT(Tabela2[[#This Row],[Prazo
Entrega]],"mmm"),TEXT(Tabela2[[#This Row],[1° Reprogamação
'[PrazoEntrega']]],"mmm"))</f>
        <v>jun</v>
      </c>
      <c r="P438" s="37"/>
      <c r="Q438" s="18" t="s">
        <v>1508</v>
      </c>
      <c r="T438"/>
    </row>
    <row r="439" spans="1:20" hidden="1" x14ac:dyDescent="0.25">
      <c r="A439" s="37" t="s">
        <v>2038</v>
      </c>
      <c r="B439" s="37"/>
      <c r="C439" s="37"/>
      <c r="D439" s="37"/>
      <c r="E439" s="37" t="s">
        <v>1112</v>
      </c>
      <c r="F439" s="37" t="s">
        <v>306</v>
      </c>
      <c r="G439" s="153" t="s">
        <v>11</v>
      </c>
      <c r="H439" s="37" t="s">
        <v>2039</v>
      </c>
      <c r="I439" s="37">
        <v>1</v>
      </c>
      <c r="J439" s="37" t="s">
        <v>1143</v>
      </c>
      <c r="K439" s="153" t="s">
        <v>1486</v>
      </c>
      <c r="L439" s="152">
        <v>46177</v>
      </c>
      <c r="M439" s="152">
        <v>46195</v>
      </c>
      <c r="N439" s="152"/>
      <c r="O439" s="152" t="str">
        <f>IF(Tabela2[[#This Row],[1° Reprogamação
'[PrazoEntrega']]]="",TEXT(Tabela2[[#This Row],[Prazo
Entrega]],"mmm"),TEXT(Tabela2[[#This Row],[1° Reprogamação
'[PrazoEntrega']]],"mmm"))</f>
        <v>jun</v>
      </c>
      <c r="P439" s="37"/>
      <c r="Q439" s="18" t="s">
        <v>1508</v>
      </c>
      <c r="T439"/>
    </row>
    <row r="440" spans="1:20" hidden="1" x14ac:dyDescent="0.25">
      <c r="A440" s="37" t="s">
        <v>2040</v>
      </c>
      <c r="B440" s="37"/>
      <c r="C440" s="37"/>
      <c r="D440" s="37"/>
      <c r="E440" s="37" t="s">
        <v>1112</v>
      </c>
      <c r="F440" s="37" t="s">
        <v>306</v>
      </c>
      <c r="G440" s="153" t="s">
        <v>11</v>
      </c>
      <c r="H440" s="37" t="s">
        <v>2041</v>
      </c>
      <c r="I440" s="37">
        <v>1</v>
      </c>
      <c r="J440" s="37" t="s">
        <v>1143</v>
      </c>
      <c r="K440" s="153" t="s">
        <v>1486</v>
      </c>
      <c r="L440" s="152">
        <v>46177</v>
      </c>
      <c r="M440" s="152">
        <v>46195</v>
      </c>
      <c r="N440" s="152"/>
      <c r="O440" s="152" t="str">
        <f>IF(Tabela2[[#This Row],[1° Reprogamação
'[PrazoEntrega']]]="",TEXT(Tabela2[[#This Row],[Prazo
Entrega]],"mmm"),TEXT(Tabela2[[#This Row],[1° Reprogamação
'[PrazoEntrega']]],"mmm"))</f>
        <v>jun</v>
      </c>
      <c r="P440" s="37"/>
      <c r="Q440" s="18" t="s">
        <v>1508</v>
      </c>
      <c r="T440"/>
    </row>
    <row r="441" spans="1:20" hidden="1" x14ac:dyDescent="0.25">
      <c r="A441" s="37" t="s">
        <v>2042</v>
      </c>
      <c r="B441" s="37"/>
      <c r="C441" s="37"/>
      <c r="D441" s="37"/>
      <c r="E441" s="37" t="s">
        <v>1112</v>
      </c>
      <c r="F441" s="37" t="s">
        <v>306</v>
      </c>
      <c r="G441" s="153" t="s">
        <v>11</v>
      </c>
      <c r="H441" s="37" t="s">
        <v>2043</v>
      </c>
      <c r="I441" s="37">
        <v>1</v>
      </c>
      <c r="J441" s="37" t="s">
        <v>1143</v>
      </c>
      <c r="K441" s="153" t="s">
        <v>1486</v>
      </c>
      <c r="L441" s="152">
        <v>46177</v>
      </c>
      <c r="M441" s="152">
        <v>46195</v>
      </c>
      <c r="N441" s="152"/>
      <c r="O441" s="152" t="str">
        <f>IF(Tabela2[[#This Row],[1° Reprogamação
'[PrazoEntrega']]]="",TEXT(Tabela2[[#This Row],[Prazo
Entrega]],"mmm"),TEXT(Tabela2[[#This Row],[1° Reprogamação
'[PrazoEntrega']]],"mmm"))</f>
        <v>jun</v>
      </c>
      <c r="P441" s="37"/>
      <c r="Q441" s="18" t="s">
        <v>1508</v>
      </c>
      <c r="T441"/>
    </row>
    <row r="442" spans="1:20" hidden="1" x14ac:dyDescent="0.25">
      <c r="A442" s="37" t="s">
        <v>2044</v>
      </c>
      <c r="B442" s="37"/>
      <c r="C442" s="37"/>
      <c r="D442" s="37"/>
      <c r="E442" s="37" t="s">
        <v>1112</v>
      </c>
      <c r="F442" s="37" t="s">
        <v>306</v>
      </c>
      <c r="G442" s="153" t="s">
        <v>11</v>
      </c>
      <c r="H442" s="37" t="s">
        <v>2045</v>
      </c>
      <c r="I442" s="37">
        <v>1</v>
      </c>
      <c r="J442" s="37" t="s">
        <v>1143</v>
      </c>
      <c r="K442" s="153" t="s">
        <v>1486</v>
      </c>
      <c r="L442" s="152">
        <v>46177</v>
      </c>
      <c r="M442" s="152">
        <v>46195</v>
      </c>
      <c r="N442" s="152"/>
      <c r="O442" s="152" t="str">
        <f>IF(Tabela2[[#This Row],[1° Reprogamação
'[PrazoEntrega']]]="",TEXT(Tabela2[[#This Row],[Prazo
Entrega]],"mmm"),TEXT(Tabela2[[#This Row],[1° Reprogamação
'[PrazoEntrega']]],"mmm"))</f>
        <v>jun</v>
      </c>
      <c r="P442" s="37"/>
      <c r="Q442" s="18" t="s">
        <v>1508</v>
      </c>
      <c r="T442"/>
    </row>
    <row r="443" spans="1:20" hidden="1" x14ac:dyDescent="0.25">
      <c r="A443" s="37" t="s">
        <v>2046</v>
      </c>
      <c r="B443" s="37"/>
      <c r="C443" s="37"/>
      <c r="D443" s="37"/>
      <c r="E443" s="37" t="s">
        <v>1112</v>
      </c>
      <c r="F443" s="37" t="s">
        <v>306</v>
      </c>
      <c r="G443" s="153" t="s">
        <v>11</v>
      </c>
      <c r="H443" s="37" t="s">
        <v>2047</v>
      </c>
      <c r="I443" s="37">
        <v>1</v>
      </c>
      <c r="J443" s="37" t="s">
        <v>1143</v>
      </c>
      <c r="K443" s="153" t="s">
        <v>1486</v>
      </c>
      <c r="L443" s="152">
        <v>46177</v>
      </c>
      <c r="M443" s="152">
        <v>46195</v>
      </c>
      <c r="N443" s="152"/>
      <c r="O443" s="152" t="str">
        <f>IF(Tabela2[[#This Row],[1° Reprogamação
'[PrazoEntrega']]]="",TEXT(Tabela2[[#This Row],[Prazo
Entrega]],"mmm"),TEXT(Tabela2[[#This Row],[1° Reprogamação
'[PrazoEntrega']]],"mmm"))</f>
        <v>jun</v>
      </c>
      <c r="P443" s="37"/>
      <c r="Q443" s="18" t="s">
        <v>1508</v>
      </c>
      <c r="T443"/>
    </row>
    <row r="444" spans="1:20" hidden="1" x14ac:dyDescent="0.25">
      <c r="A444" s="37" t="s">
        <v>17</v>
      </c>
      <c r="B444" s="37" t="s">
        <v>9</v>
      </c>
      <c r="C444" s="37">
        <v>1945</v>
      </c>
      <c r="D444" s="37">
        <v>1</v>
      </c>
      <c r="E444" s="37" t="s">
        <v>1125</v>
      </c>
      <c r="F444" s="37" t="s">
        <v>1720</v>
      </c>
      <c r="G444" s="37" t="s">
        <v>1719</v>
      </c>
      <c r="H444" s="37" t="s">
        <v>1107</v>
      </c>
      <c r="I444" s="37">
        <v>1</v>
      </c>
      <c r="J444" s="37" t="s">
        <v>1152</v>
      </c>
      <c r="K444" s="153" t="s">
        <v>1487</v>
      </c>
      <c r="L444" s="152" t="s">
        <v>1107</v>
      </c>
      <c r="M444" s="96">
        <v>46203</v>
      </c>
      <c r="N444" s="154"/>
      <c r="O444" s="152" t="str">
        <f>IF(Tabela2[[#This Row],[1° Reprogamação
'[PrazoEntrega']]]="",TEXT(Tabela2[[#This Row],[Prazo
Entrega]],"mmm"),TEXT(Tabela2[[#This Row],[1° Reprogamação
'[PrazoEntrega']]],"mmm"))</f>
        <v>jun</v>
      </c>
      <c r="P444" s="37" t="s">
        <v>1711</v>
      </c>
      <c r="Q444" s="18" t="s">
        <v>17</v>
      </c>
      <c r="T444"/>
    </row>
    <row r="445" spans="1:20" hidden="1" x14ac:dyDescent="0.25">
      <c r="A445" s="97" t="s">
        <v>2475</v>
      </c>
      <c r="B445" s="127"/>
      <c r="C445" s="127"/>
      <c r="D445" s="127"/>
      <c r="E445" s="97" t="s">
        <v>1459</v>
      </c>
      <c r="F445" s="97" t="s">
        <v>1466</v>
      </c>
      <c r="G445" s="159" t="s">
        <v>11</v>
      </c>
      <c r="H445" s="97" t="s">
        <v>2484</v>
      </c>
      <c r="I445" s="97">
        <v>1</v>
      </c>
      <c r="J445" s="97" t="s">
        <v>1143</v>
      </c>
      <c r="K445" s="159" t="s">
        <v>1486</v>
      </c>
      <c r="L445" s="174">
        <v>46180</v>
      </c>
      <c r="M445" s="175">
        <v>46185</v>
      </c>
      <c r="N445" s="158"/>
      <c r="O445" s="97" t="str">
        <f>IF(Tabela2[[#This Row],[1° Reprogamação
'[PrazoEntrega']]]="",TEXT(Tabela2[[#This Row],[Prazo
Entrega]],"mmm"),TEXT(Tabela2[[#This Row],[1° Reprogamação
'[PrazoEntrega']]],"mmm"))</f>
        <v>jun</v>
      </c>
      <c r="P445" s="97"/>
      <c r="Q445" s="210" t="s">
        <v>1508</v>
      </c>
      <c r="T445"/>
    </row>
    <row r="446" spans="1:20" hidden="1" x14ac:dyDescent="0.25">
      <c r="A446" s="37" t="s">
        <v>2476</v>
      </c>
      <c r="B446" s="37"/>
      <c r="C446" s="37"/>
      <c r="D446" s="37"/>
      <c r="E446" s="37" t="s">
        <v>1459</v>
      </c>
      <c r="F446" s="37" t="s">
        <v>1464</v>
      </c>
      <c r="G446" s="153" t="s">
        <v>11</v>
      </c>
      <c r="H446" s="37" t="s">
        <v>2485</v>
      </c>
      <c r="I446" s="37">
        <v>1</v>
      </c>
      <c r="J446" s="37" t="s">
        <v>1150</v>
      </c>
      <c r="K446" s="153" t="s">
        <v>1486</v>
      </c>
      <c r="L446" s="96">
        <v>46195</v>
      </c>
      <c r="M446" s="169">
        <v>46192</v>
      </c>
      <c r="N446" s="152"/>
      <c r="O446" s="37" t="str">
        <f>IF(Tabela2[[#This Row],[1° Reprogamação
'[PrazoEntrega']]]="",TEXT(Tabela2[[#This Row],[Prazo
Entrega]],"mmm"),TEXT(Tabela2[[#This Row],[1° Reprogamação
'[PrazoEntrega']]],"mmm"))</f>
        <v>jun</v>
      </c>
      <c r="P446" s="37" t="s">
        <v>1711</v>
      </c>
      <c r="Q446" s="18" t="s">
        <v>1508</v>
      </c>
      <c r="T446"/>
    </row>
    <row r="447" spans="1:20" hidden="1" x14ac:dyDescent="0.25">
      <c r="A447" s="37" t="s">
        <v>2483</v>
      </c>
      <c r="B447" s="37"/>
      <c r="C447" s="37"/>
      <c r="D447" s="37"/>
      <c r="E447" s="37" t="s">
        <v>296</v>
      </c>
      <c r="F447" s="37" t="s">
        <v>306</v>
      </c>
      <c r="G447" s="153" t="s">
        <v>11</v>
      </c>
      <c r="H447" s="37" t="s">
        <v>2491</v>
      </c>
      <c r="I447" s="37">
        <v>1</v>
      </c>
      <c r="J447" s="37" t="s">
        <v>1143</v>
      </c>
      <c r="K447" s="153" t="s">
        <v>1486</v>
      </c>
      <c r="L447" s="96">
        <v>46212</v>
      </c>
      <c r="M447" s="169">
        <v>46191</v>
      </c>
      <c r="N447" s="152"/>
      <c r="O447" s="37" t="str">
        <f>IF(Tabela2[[#This Row],[1° Reprogamação
'[PrazoEntrega']]]="",TEXT(Tabela2[[#This Row],[Prazo
Entrega]],"mmm"),TEXT(Tabela2[[#This Row],[1° Reprogamação
'[PrazoEntrega']]],"mmm"))</f>
        <v>jun</v>
      </c>
      <c r="P447" s="37"/>
      <c r="Q447" s="18" t="s">
        <v>1508</v>
      </c>
      <c r="T447"/>
    </row>
    <row r="448" spans="1:20" hidden="1" x14ac:dyDescent="0.25">
      <c r="A448" s="37" t="s">
        <v>17</v>
      </c>
      <c r="B448" s="37">
        <v>1012</v>
      </c>
      <c r="C448" s="37"/>
      <c r="D448" s="37"/>
      <c r="E448" s="37" t="s">
        <v>2458</v>
      </c>
      <c r="F448" s="37" t="s">
        <v>2504</v>
      </c>
      <c r="G448" s="37" t="s">
        <v>23</v>
      </c>
      <c r="H448" s="37" t="s">
        <v>17</v>
      </c>
      <c r="I448" s="37">
        <v>1</v>
      </c>
      <c r="J448" s="37" t="s">
        <v>2529</v>
      </c>
      <c r="K448" s="1" t="s">
        <v>1487</v>
      </c>
      <c r="L448" s="37" t="s">
        <v>17</v>
      </c>
      <c r="M448" s="169">
        <v>46265</v>
      </c>
      <c r="N448" s="154">
        <v>46203</v>
      </c>
      <c r="O448" s="37" t="str">
        <f>IF(Tabela2[[#This Row],[1° Reprogamação
'[PrazoEntrega']]]="",TEXT(Tabela2[[#This Row],[Prazo
Entrega]],"mmm"),TEXT(Tabela2[[#This Row],[1° Reprogamação
'[PrazoEntrega']]],"mmm"))</f>
        <v>jun</v>
      </c>
      <c r="P448" s="37" t="s">
        <v>2823</v>
      </c>
      <c r="Q448" s="18" t="s">
        <v>1508</v>
      </c>
      <c r="T448"/>
    </row>
    <row r="449" spans="1:20" hidden="1" x14ac:dyDescent="0.25">
      <c r="A449" s="37" t="s">
        <v>17</v>
      </c>
      <c r="B449" s="37">
        <v>1012</v>
      </c>
      <c r="C449" s="37"/>
      <c r="D449" s="37"/>
      <c r="E449" s="37" t="s">
        <v>2458</v>
      </c>
      <c r="F449" s="37" t="s">
        <v>2505</v>
      </c>
      <c r="G449" s="37" t="s">
        <v>23</v>
      </c>
      <c r="H449" s="37" t="s">
        <v>17</v>
      </c>
      <c r="I449" s="37">
        <v>1</v>
      </c>
      <c r="J449" s="37" t="s">
        <v>2529</v>
      </c>
      <c r="K449" s="1" t="s">
        <v>1487</v>
      </c>
      <c r="L449" s="37" t="s">
        <v>17</v>
      </c>
      <c r="M449" s="169">
        <v>46265</v>
      </c>
      <c r="N449" s="154">
        <v>46203</v>
      </c>
      <c r="O449" s="37" t="str">
        <f>IF(Tabela2[[#This Row],[1° Reprogamação
'[PrazoEntrega']]]="",TEXT(Tabela2[[#This Row],[Prazo
Entrega]],"mmm"),TEXT(Tabela2[[#This Row],[1° Reprogamação
'[PrazoEntrega']]],"mmm"))</f>
        <v>jun</v>
      </c>
      <c r="P449" s="37" t="s">
        <v>2823</v>
      </c>
      <c r="Q449" s="18" t="s">
        <v>1508</v>
      </c>
      <c r="T449"/>
    </row>
    <row r="450" spans="1:20" hidden="1" x14ac:dyDescent="0.25">
      <c r="A450" s="37" t="s">
        <v>17</v>
      </c>
      <c r="B450" s="37">
        <v>1012</v>
      </c>
      <c r="C450" s="37"/>
      <c r="D450" s="37"/>
      <c r="E450" s="37" t="s">
        <v>2458</v>
      </c>
      <c r="F450" s="37" t="s">
        <v>2506</v>
      </c>
      <c r="G450" s="37" t="s">
        <v>23</v>
      </c>
      <c r="H450" s="37" t="s">
        <v>17</v>
      </c>
      <c r="I450" s="37">
        <v>1</v>
      </c>
      <c r="J450" s="37" t="s">
        <v>2529</v>
      </c>
      <c r="K450" s="1" t="s">
        <v>1487</v>
      </c>
      <c r="L450" s="37" t="s">
        <v>17</v>
      </c>
      <c r="M450" s="169">
        <v>46265</v>
      </c>
      <c r="N450" s="154">
        <v>46203</v>
      </c>
      <c r="O450" s="37" t="str">
        <f>IF(Tabela2[[#This Row],[1° Reprogamação
'[PrazoEntrega']]]="",TEXT(Tabela2[[#This Row],[Prazo
Entrega]],"mmm"),TEXT(Tabela2[[#This Row],[1° Reprogamação
'[PrazoEntrega']]],"mmm"))</f>
        <v>jun</v>
      </c>
      <c r="P450" s="37" t="s">
        <v>2823</v>
      </c>
      <c r="Q450" s="18" t="s">
        <v>1508</v>
      </c>
      <c r="T450"/>
    </row>
    <row r="451" spans="1:20" hidden="1" x14ac:dyDescent="0.25">
      <c r="A451" s="97" t="s">
        <v>1346</v>
      </c>
      <c r="B451" s="97" t="s">
        <v>20</v>
      </c>
      <c r="C451" s="97">
        <v>1005</v>
      </c>
      <c r="D451" s="127">
        <v>10</v>
      </c>
      <c r="E451" s="97" t="s">
        <v>1125</v>
      </c>
      <c r="F451" s="97" t="s">
        <v>1581</v>
      </c>
      <c r="G451" s="97" t="s">
        <v>23</v>
      </c>
      <c r="H451" s="97" t="s">
        <v>1107</v>
      </c>
      <c r="I451" s="176">
        <v>1</v>
      </c>
      <c r="J451" s="97" t="s">
        <v>1555</v>
      </c>
      <c r="K451" s="159" t="s">
        <v>1487</v>
      </c>
      <c r="L451" s="158" t="s">
        <v>1107</v>
      </c>
      <c r="M451" s="158"/>
      <c r="N451" s="157"/>
      <c r="O451" s="158" t="str">
        <f>IF(Tabela2[[#This Row],[1° Reprogamação
'[PrazoEntrega']]]="",TEXT(Tabela2[[#This Row],[Prazo
Entrega]],"mmm"),TEXT(Tabela2[[#This Row],[1° Reprogamação
'[PrazoEntrega']]],"mmm"))</f>
        <v>jan</v>
      </c>
      <c r="P451" s="97" t="s">
        <v>2100</v>
      </c>
      <c r="Q451" s="188" t="s">
        <v>17</v>
      </c>
      <c r="T451"/>
    </row>
    <row r="452" spans="1:20" hidden="1" x14ac:dyDescent="0.25">
      <c r="A452" s="37" t="s">
        <v>1346</v>
      </c>
      <c r="B452" s="37" t="s">
        <v>20</v>
      </c>
      <c r="C452" s="37">
        <v>1005</v>
      </c>
      <c r="D452" s="120">
        <v>6</v>
      </c>
      <c r="E452" s="37" t="s">
        <v>1125</v>
      </c>
      <c r="F452" s="37" t="s">
        <v>1583</v>
      </c>
      <c r="G452" s="37" t="s">
        <v>23</v>
      </c>
      <c r="H452" s="37" t="s">
        <v>1107</v>
      </c>
      <c r="I452" s="18">
        <v>1</v>
      </c>
      <c r="J452" s="37" t="s">
        <v>1555</v>
      </c>
      <c r="K452" s="153" t="s">
        <v>1487</v>
      </c>
      <c r="L452" s="152" t="s">
        <v>1107</v>
      </c>
      <c r="M452" s="152"/>
      <c r="N452" s="154"/>
      <c r="O452" s="152" t="str">
        <f>IF(Tabela2[[#This Row],[1° Reprogamação
'[PrazoEntrega']]]="",TEXT(Tabela2[[#This Row],[Prazo
Entrega]],"mmm"),TEXT(Tabela2[[#This Row],[1° Reprogamação
'[PrazoEntrega']]],"mmm"))</f>
        <v>jan</v>
      </c>
      <c r="P452" s="37" t="s">
        <v>2100</v>
      </c>
      <c r="Q452" s="105" t="s">
        <v>17</v>
      </c>
      <c r="T452"/>
    </row>
    <row r="453" spans="1:20" hidden="1" x14ac:dyDescent="0.25">
      <c r="A453" s="37" t="s">
        <v>1346</v>
      </c>
      <c r="B453" s="37" t="s">
        <v>20</v>
      </c>
      <c r="C453" s="37">
        <v>1005</v>
      </c>
      <c r="D453" s="120">
        <v>9</v>
      </c>
      <c r="E453" s="37" t="s">
        <v>1125</v>
      </c>
      <c r="F453" s="37" t="s">
        <v>1584</v>
      </c>
      <c r="G453" s="37" t="s">
        <v>23</v>
      </c>
      <c r="H453" s="37" t="s">
        <v>1107</v>
      </c>
      <c r="I453" s="18">
        <v>1</v>
      </c>
      <c r="J453" s="37" t="s">
        <v>1555</v>
      </c>
      <c r="K453" s="153" t="s">
        <v>1487</v>
      </c>
      <c r="L453" s="152" t="s">
        <v>1107</v>
      </c>
      <c r="M453" s="152"/>
      <c r="N453" s="154"/>
      <c r="O453" s="152" t="str">
        <f>IF(Tabela2[[#This Row],[1° Reprogamação
'[PrazoEntrega']]]="",TEXT(Tabela2[[#This Row],[Prazo
Entrega]],"mmm"),TEXT(Tabela2[[#This Row],[1° Reprogamação
'[PrazoEntrega']]],"mmm"))</f>
        <v>jan</v>
      </c>
      <c r="P453" s="37" t="s">
        <v>2100</v>
      </c>
      <c r="Q453" s="105" t="s">
        <v>17</v>
      </c>
      <c r="T453"/>
    </row>
    <row r="454" spans="1:20" hidden="1" x14ac:dyDescent="0.25">
      <c r="A454" s="37" t="s">
        <v>1346</v>
      </c>
      <c r="B454" s="37" t="s">
        <v>20</v>
      </c>
      <c r="C454" s="37">
        <v>1005</v>
      </c>
      <c r="D454" s="120">
        <v>2</v>
      </c>
      <c r="E454" s="37" t="s">
        <v>1125</v>
      </c>
      <c r="F454" s="37" t="s">
        <v>1586</v>
      </c>
      <c r="G454" s="37" t="s">
        <v>23</v>
      </c>
      <c r="H454" s="37" t="s">
        <v>1107</v>
      </c>
      <c r="I454" s="18">
        <v>1</v>
      </c>
      <c r="J454" s="37" t="s">
        <v>1555</v>
      </c>
      <c r="K454" s="153" t="s">
        <v>1487</v>
      </c>
      <c r="L454" s="152" t="s">
        <v>1107</v>
      </c>
      <c r="M454" s="152"/>
      <c r="N454" s="154"/>
      <c r="O454" s="152" t="str">
        <f>IF(Tabela2[[#This Row],[1° Reprogamação
'[PrazoEntrega']]]="",TEXT(Tabela2[[#This Row],[Prazo
Entrega]],"mmm"),TEXT(Tabela2[[#This Row],[1° Reprogamação
'[PrazoEntrega']]],"mmm"))</f>
        <v>jan</v>
      </c>
      <c r="P454" s="37" t="s">
        <v>2100</v>
      </c>
      <c r="Q454" s="105" t="s">
        <v>17</v>
      </c>
      <c r="T454"/>
    </row>
    <row r="455" spans="1:20" hidden="1" x14ac:dyDescent="0.25">
      <c r="A455" s="37" t="s">
        <v>1346</v>
      </c>
      <c r="B455" s="129" t="s">
        <v>20</v>
      </c>
      <c r="C455" s="37">
        <v>1005</v>
      </c>
      <c r="D455" s="128">
        <v>3</v>
      </c>
      <c r="E455" s="37" t="s">
        <v>1125</v>
      </c>
      <c r="F455" s="37" t="s">
        <v>1587</v>
      </c>
      <c r="G455" s="37" t="s">
        <v>23</v>
      </c>
      <c r="H455" s="37" t="s">
        <v>1107</v>
      </c>
      <c r="I455" s="18">
        <v>1</v>
      </c>
      <c r="J455" s="37" t="s">
        <v>1555</v>
      </c>
      <c r="K455" s="153" t="s">
        <v>1487</v>
      </c>
      <c r="L455" s="152" t="s">
        <v>1107</v>
      </c>
      <c r="M455" s="152"/>
      <c r="N455" s="154"/>
      <c r="O455" s="152" t="str">
        <f>IF(Tabela2[[#This Row],[1° Reprogamação
'[PrazoEntrega']]]="",TEXT(Tabela2[[#This Row],[Prazo
Entrega]],"mmm"),TEXT(Tabela2[[#This Row],[1° Reprogamação
'[PrazoEntrega']]],"mmm"))</f>
        <v>jan</v>
      </c>
      <c r="P455" s="37" t="s">
        <v>2100</v>
      </c>
      <c r="Q455" s="105" t="s">
        <v>17</v>
      </c>
      <c r="T455"/>
    </row>
    <row r="456" spans="1:20" hidden="1" x14ac:dyDescent="0.25">
      <c r="A456" s="37" t="s">
        <v>1346</v>
      </c>
      <c r="B456" s="120" t="s">
        <v>20</v>
      </c>
      <c r="C456" s="120">
        <v>1005</v>
      </c>
      <c r="D456" s="120">
        <v>4</v>
      </c>
      <c r="E456" s="37" t="s">
        <v>1125</v>
      </c>
      <c r="F456" s="37" t="s">
        <v>1588</v>
      </c>
      <c r="G456" s="37" t="s">
        <v>23</v>
      </c>
      <c r="H456" s="120" t="s">
        <v>1107</v>
      </c>
      <c r="I456" s="18">
        <v>1</v>
      </c>
      <c r="J456" s="37" t="s">
        <v>1555</v>
      </c>
      <c r="K456" s="153" t="s">
        <v>1487</v>
      </c>
      <c r="L456" s="152" t="s">
        <v>1107</v>
      </c>
      <c r="M456" s="152"/>
      <c r="N456" s="154"/>
      <c r="O456" s="152" t="str">
        <f>IF(Tabela2[[#This Row],[1° Reprogamação
'[PrazoEntrega']]]="",TEXT(Tabela2[[#This Row],[Prazo
Entrega]],"mmm"),TEXT(Tabela2[[#This Row],[1° Reprogamação
'[PrazoEntrega']]],"mmm"))</f>
        <v>jan</v>
      </c>
      <c r="P456" s="37" t="s">
        <v>2100</v>
      </c>
      <c r="Q456" s="105" t="s">
        <v>17</v>
      </c>
      <c r="T456"/>
    </row>
    <row r="457" spans="1:20" hidden="1" x14ac:dyDescent="0.25">
      <c r="A457" s="37" t="s">
        <v>1346</v>
      </c>
      <c r="B457" s="120" t="s">
        <v>20</v>
      </c>
      <c r="C457" s="120">
        <v>1005</v>
      </c>
      <c r="D457" s="120">
        <v>5</v>
      </c>
      <c r="E457" s="37" t="s">
        <v>1125</v>
      </c>
      <c r="F457" s="37" t="s">
        <v>1589</v>
      </c>
      <c r="G457" s="37" t="s">
        <v>23</v>
      </c>
      <c r="H457" s="120" t="s">
        <v>1107</v>
      </c>
      <c r="I457" s="18">
        <v>1</v>
      </c>
      <c r="J457" s="120" t="s">
        <v>1555</v>
      </c>
      <c r="K457" s="153" t="s">
        <v>1487</v>
      </c>
      <c r="L457" s="152" t="s">
        <v>1107</v>
      </c>
      <c r="M457" s="152"/>
      <c r="N457" s="154"/>
      <c r="O457" s="152" t="str">
        <f>IF(Tabela2[[#This Row],[1° Reprogamação
'[PrazoEntrega']]]="",TEXT(Tabela2[[#This Row],[Prazo
Entrega]],"mmm"),TEXT(Tabela2[[#This Row],[1° Reprogamação
'[PrazoEntrega']]],"mmm"))</f>
        <v>jan</v>
      </c>
      <c r="P457" s="37" t="s">
        <v>2100</v>
      </c>
      <c r="Q457" s="105" t="s">
        <v>17</v>
      </c>
      <c r="T457"/>
    </row>
    <row r="458" spans="1:20" hidden="1" x14ac:dyDescent="0.25">
      <c r="A458" s="37" t="s">
        <v>1346</v>
      </c>
      <c r="B458" s="120" t="s">
        <v>20</v>
      </c>
      <c r="C458" s="120">
        <v>1005</v>
      </c>
      <c r="D458" s="120">
        <v>11</v>
      </c>
      <c r="E458" s="37" t="s">
        <v>1125</v>
      </c>
      <c r="F458" s="37" t="s">
        <v>1590</v>
      </c>
      <c r="G458" s="37" t="s">
        <v>23</v>
      </c>
      <c r="H458" s="37" t="s">
        <v>1107</v>
      </c>
      <c r="I458" s="18">
        <v>1</v>
      </c>
      <c r="J458" s="120" t="s">
        <v>1555</v>
      </c>
      <c r="K458" s="153" t="s">
        <v>1487</v>
      </c>
      <c r="L458" s="152" t="s">
        <v>1107</v>
      </c>
      <c r="M458" s="152"/>
      <c r="N458" s="154"/>
      <c r="O458" s="152" t="str">
        <f>IF(Tabela2[[#This Row],[1° Reprogamação
'[PrazoEntrega']]]="",TEXT(Tabela2[[#This Row],[Prazo
Entrega]],"mmm"),TEXT(Tabela2[[#This Row],[1° Reprogamação
'[PrazoEntrega']]],"mmm"))</f>
        <v>jan</v>
      </c>
      <c r="P458" s="37" t="s">
        <v>2100</v>
      </c>
      <c r="Q458" s="105" t="s">
        <v>17</v>
      </c>
      <c r="T458"/>
    </row>
    <row r="459" spans="1:20" hidden="1" x14ac:dyDescent="0.25">
      <c r="A459" s="37" t="s">
        <v>1346</v>
      </c>
      <c r="B459" s="120" t="s">
        <v>20</v>
      </c>
      <c r="C459" s="120">
        <v>1005</v>
      </c>
      <c r="D459" s="120">
        <v>12</v>
      </c>
      <c r="E459" s="37" t="s">
        <v>1125</v>
      </c>
      <c r="F459" s="37" t="s">
        <v>1591</v>
      </c>
      <c r="G459" s="37" t="s">
        <v>23</v>
      </c>
      <c r="H459" s="37" t="s">
        <v>1107</v>
      </c>
      <c r="I459" s="18">
        <v>1</v>
      </c>
      <c r="J459" s="120" t="s">
        <v>1555</v>
      </c>
      <c r="K459" s="153" t="s">
        <v>1487</v>
      </c>
      <c r="L459" s="152" t="s">
        <v>1107</v>
      </c>
      <c r="M459" s="152"/>
      <c r="N459" s="154"/>
      <c r="O459" s="152" t="str">
        <f>IF(Tabela2[[#This Row],[1° Reprogamação
'[PrazoEntrega']]]="",TEXT(Tabela2[[#This Row],[Prazo
Entrega]],"mmm"),TEXT(Tabela2[[#This Row],[1° Reprogamação
'[PrazoEntrega']]],"mmm"))</f>
        <v>jan</v>
      </c>
      <c r="P459" s="37" t="s">
        <v>2100</v>
      </c>
      <c r="Q459" s="105" t="s">
        <v>17</v>
      </c>
      <c r="T459"/>
    </row>
    <row r="460" spans="1:20" hidden="1" x14ac:dyDescent="0.25">
      <c r="A460" s="37" t="s">
        <v>1346</v>
      </c>
      <c r="B460" s="120" t="s">
        <v>20</v>
      </c>
      <c r="C460" s="120">
        <v>1005</v>
      </c>
      <c r="D460" s="120">
        <v>13</v>
      </c>
      <c r="E460" s="37" t="s">
        <v>1125</v>
      </c>
      <c r="F460" s="37" t="s">
        <v>1592</v>
      </c>
      <c r="G460" s="37" t="s">
        <v>23</v>
      </c>
      <c r="H460" s="37" t="s">
        <v>1107</v>
      </c>
      <c r="I460" s="18">
        <v>1</v>
      </c>
      <c r="J460" s="120" t="s">
        <v>1555</v>
      </c>
      <c r="K460" s="153" t="s">
        <v>1487</v>
      </c>
      <c r="L460" s="152" t="s">
        <v>1107</v>
      </c>
      <c r="M460" s="152"/>
      <c r="N460" s="154"/>
      <c r="O460" s="152" t="str">
        <f>IF(Tabela2[[#This Row],[1° Reprogamação
'[PrazoEntrega']]]="",TEXT(Tabela2[[#This Row],[Prazo
Entrega]],"mmm"),TEXT(Tabela2[[#This Row],[1° Reprogamação
'[PrazoEntrega']]],"mmm"))</f>
        <v>jan</v>
      </c>
      <c r="P460" s="37" t="s">
        <v>2100</v>
      </c>
      <c r="Q460" s="105" t="s">
        <v>17</v>
      </c>
      <c r="T460"/>
    </row>
    <row r="461" spans="1:20" hidden="1" x14ac:dyDescent="0.25">
      <c r="A461" s="37" t="s">
        <v>1346</v>
      </c>
      <c r="B461" s="120" t="s">
        <v>20</v>
      </c>
      <c r="C461" s="120">
        <v>1005</v>
      </c>
      <c r="D461" s="120">
        <v>14</v>
      </c>
      <c r="E461" s="37" t="s">
        <v>1125</v>
      </c>
      <c r="F461" s="37" t="s">
        <v>1593</v>
      </c>
      <c r="G461" s="37" t="s">
        <v>23</v>
      </c>
      <c r="H461" s="37" t="s">
        <v>1107</v>
      </c>
      <c r="I461" s="18">
        <v>1</v>
      </c>
      <c r="J461" s="120" t="s">
        <v>1555</v>
      </c>
      <c r="K461" s="153" t="s">
        <v>1487</v>
      </c>
      <c r="L461" s="152" t="s">
        <v>1107</v>
      </c>
      <c r="M461" s="152"/>
      <c r="N461" s="154"/>
      <c r="O461" s="152" t="str">
        <f>IF(Tabela2[[#This Row],[1° Reprogamação
'[PrazoEntrega']]]="",TEXT(Tabela2[[#This Row],[Prazo
Entrega]],"mmm"),TEXT(Tabela2[[#This Row],[1° Reprogamação
'[PrazoEntrega']]],"mmm"))</f>
        <v>jan</v>
      </c>
      <c r="P461" s="37" t="s">
        <v>2100</v>
      </c>
      <c r="Q461" s="105" t="s">
        <v>17</v>
      </c>
      <c r="T461"/>
    </row>
    <row r="462" spans="1:20" hidden="1" x14ac:dyDescent="0.25">
      <c r="A462" s="37" t="s">
        <v>1346</v>
      </c>
      <c r="B462" s="120" t="s">
        <v>20</v>
      </c>
      <c r="C462" s="120">
        <v>1005</v>
      </c>
      <c r="D462" s="120">
        <v>15</v>
      </c>
      <c r="E462" s="37" t="s">
        <v>1125</v>
      </c>
      <c r="F462" s="37" t="s">
        <v>1594</v>
      </c>
      <c r="G462" s="37" t="s">
        <v>23</v>
      </c>
      <c r="H462" s="37" t="s">
        <v>1107</v>
      </c>
      <c r="I462" s="18">
        <v>1</v>
      </c>
      <c r="J462" s="120" t="s">
        <v>1555</v>
      </c>
      <c r="K462" s="153" t="s">
        <v>1487</v>
      </c>
      <c r="L462" s="152" t="s">
        <v>1107</v>
      </c>
      <c r="M462" s="152"/>
      <c r="N462" s="154"/>
      <c r="O462" s="152" t="str">
        <f>IF(Tabela2[[#This Row],[1° Reprogamação
'[PrazoEntrega']]]="",TEXT(Tabela2[[#This Row],[Prazo
Entrega]],"mmm"),TEXT(Tabela2[[#This Row],[1° Reprogamação
'[PrazoEntrega']]],"mmm"))</f>
        <v>jan</v>
      </c>
      <c r="P462" s="37" t="s">
        <v>2100</v>
      </c>
      <c r="Q462" s="105" t="s">
        <v>17</v>
      </c>
      <c r="T462"/>
    </row>
    <row r="463" spans="1:20" hidden="1" x14ac:dyDescent="0.25">
      <c r="A463" s="37" t="s">
        <v>1346</v>
      </c>
      <c r="B463" s="120" t="s">
        <v>20</v>
      </c>
      <c r="C463" s="120">
        <v>1005</v>
      </c>
      <c r="D463" s="120">
        <v>16</v>
      </c>
      <c r="E463" s="37" t="s">
        <v>1125</v>
      </c>
      <c r="F463" s="37" t="s">
        <v>1595</v>
      </c>
      <c r="G463" s="37" t="s">
        <v>23</v>
      </c>
      <c r="H463" s="37" t="s">
        <v>1107</v>
      </c>
      <c r="I463" s="18">
        <v>1</v>
      </c>
      <c r="J463" s="120" t="s">
        <v>1555</v>
      </c>
      <c r="K463" s="153" t="s">
        <v>1487</v>
      </c>
      <c r="L463" s="152" t="s">
        <v>1107</v>
      </c>
      <c r="M463" s="152"/>
      <c r="N463" s="154"/>
      <c r="O463" s="152" t="str">
        <f>IF(Tabela2[[#This Row],[1° Reprogamação
'[PrazoEntrega']]]="",TEXT(Tabela2[[#This Row],[Prazo
Entrega]],"mmm"),TEXT(Tabela2[[#This Row],[1° Reprogamação
'[PrazoEntrega']]],"mmm"))</f>
        <v>jan</v>
      </c>
      <c r="P463" s="37" t="s">
        <v>2100</v>
      </c>
      <c r="Q463" s="105" t="s">
        <v>17</v>
      </c>
      <c r="T463"/>
    </row>
    <row r="464" spans="1:20" hidden="1" x14ac:dyDescent="0.25">
      <c r="A464" s="37" t="s">
        <v>1346</v>
      </c>
      <c r="B464" s="120" t="s">
        <v>20</v>
      </c>
      <c r="C464" s="120">
        <v>1005</v>
      </c>
      <c r="D464" s="120">
        <v>17</v>
      </c>
      <c r="E464" s="37" t="s">
        <v>1125</v>
      </c>
      <c r="F464" s="37" t="s">
        <v>1596</v>
      </c>
      <c r="G464" s="37" t="s">
        <v>23</v>
      </c>
      <c r="H464" s="37" t="s">
        <v>1107</v>
      </c>
      <c r="I464" s="18">
        <v>1</v>
      </c>
      <c r="J464" s="120" t="s">
        <v>1555</v>
      </c>
      <c r="K464" s="153" t="s">
        <v>1487</v>
      </c>
      <c r="L464" s="152" t="s">
        <v>1107</v>
      </c>
      <c r="M464" s="152"/>
      <c r="N464" s="154"/>
      <c r="O464" s="152" t="str">
        <f>IF(Tabela2[[#This Row],[1° Reprogamação
'[PrazoEntrega']]]="",TEXT(Tabela2[[#This Row],[Prazo
Entrega]],"mmm"),TEXT(Tabela2[[#This Row],[1° Reprogamação
'[PrazoEntrega']]],"mmm"))</f>
        <v>jan</v>
      </c>
      <c r="P464" s="37" t="s">
        <v>2100</v>
      </c>
      <c r="Q464" s="105" t="s">
        <v>17</v>
      </c>
      <c r="T464"/>
    </row>
    <row r="465" spans="1:20" hidden="1" x14ac:dyDescent="0.25">
      <c r="A465" s="37" t="s">
        <v>1346</v>
      </c>
      <c r="B465" s="120" t="s">
        <v>20</v>
      </c>
      <c r="C465" s="120">
        <v>1005</v>
      </c>
      <c r="D465" s="120">
        <v>7</v>
      </c>
      <c r="E465" s="37" t="s">
        <v>1125</v>
      </c>
      <c r="F465" s="37" t="s">
        <v>1597</v>
      </c>
      <c r="G465" s="37" t="s">
        <v>23</v>
      </c>
      <c r="H465" s="37" t="s">
        <v>1107</v>
      </c>
      <c r="I465" s="18">
        <v>1</v>
      </c>
      <c r="J465" s="120" t="s">
        <v>1555</v>
      </c>
      <c r="K465" s="153" t="s">
        <v>1487</v>
      </c>
      <c r="L465" s="152" t="s">
        <v>1107</v>
      </c>
      <c r="M465" s="152"/>
      <c r="N465" s="154"/>
      <c r="O465" s="152" t="str">
        <f>IF(Tabela2[[#This Row],[1° Reprogamação
'[PrazoEntrega']]]="",TEXT(Tabela2[[#This Row],[Prazo
Entrega]],"mmm"),TEXT(Tabela2[[#This Row],[1° Reprogamação
'[PrazoEntrega']]],"mmm"))</f>
        <v>jan</v>
      </c>
      <c r="P465" s="37" t="s">
        <v>2100</v>
      </c>
      <c r="Q465" s="105" t="s">
        <v>17</v>
      </c>
      <c r="T465"/>
    </row>
    <row r="466" spans="1:20" hidden="1" x14ac:dyDescent="0.25">
      <c r="A466" s="37" t="s">
        <v>1346</v>
      </c>
      <c r="B466" s="120" t="s">
        <v>20</v>
      </c>
      <c r="C466" s="120">
        <v>1005</v>
      </c>
      <c r="D466" s="120">
        <v>8</v>
      </c>
      <c r="E466" s="37" t="s">
        <v>1125</v>
      </c>
      <c r="F466" s="37" t="s">
        <v>1598</v>
      </c>
      <c r="G466" s="37" t="s">
        <v>23</v>
      </c>
      <c r="H466" s="37" t="s">
        <v>1107</v>
      </c>
      <c r="I466" s="18">
        <v>1</v>
      </c>
      <c r="J466" s="120" t="s">
        <v>1555</v>
      </c>
      <c r="K466" s="153" t="s">
        <v>1487</v>
      </c>
      <c r="L466" s="152" t="s">
        <v>1107</v>
      </c>
      <c r="M466" s="152"/>
      <c r="N466" s="154"/>
      <c r="O466" s="152" t="str">
        <f>IF(Tabela2[[#This Row],[1° Reprogamação
'[PrazoEntrega']]]="",TEXT(Tabela2[[#This Row],[Prazo
Entrega]],"mmm"),TEXT(Tabela2[[#This Row],[1° Reprogamação
'[PrazoEntrega']]],"mmm"))</f>
        <v>jan</v>
      </c>
      <c r="P466" s="37" t="s">
        <v>2100</v>
      </c>
      <c r="Q466" s="105" t="s">
        <v>17</v>
      </c>
      <c r="T466"/>
    </row>
    <row r="467" spans="1:20" hidden="1" x14ac:dyDescent="0.25">
      <c r="A467" s="143" t="s">
        <v>17</v>
      </c>
      <c r="B467" s="198" t="s">
        <v>20</v>
      </c>
      <c r="C467" s="198">
        <v>1007</v>
      </c>
      <c r="D467" s="198">
        <v>1</v>
      </c>
      <c r="E467" s="37" t="s">
        <v>1557</v>
      </c>
      <c r="F467" s="37" t="s">
        <v>2095</v>
      </c>
      <c r="G467" s="143" t="s">
        <v>23</v>
      </c>
      <c r="H467" s="143" t="s">
        <v>1107</v>
      </c>
      <c r="I467" s="20">
        <v>1</v>
      </c>
      <c r="J467" s="198" t="s">
        <v>1555</v>
      </c>
      <c r="K467" s="161" t="s">
        <v>1487</v>
      </c>
      <c r="L467" s="160" t="s">
        <v>1107</v>
      </c>
      <c r="M467" s="152"/>
      <c r="N467" s="154"/>
      <c r="O467" s="152" t="str">
        <f>IF(Tabela2[[#This Row],[1° Reprogamação
'[PrazoEntrega']]]="",TEXT(Tabela2[[#This Row],[Prazo
Entrega]],"mmm"),TEXT(Tabela2[[#This Row],[1° Reprogamação
'[PrazoEntrega']]],"mmm"))</f>
        <v>jan</v>
      </c>
      <c r="P467" s="37" t="s">
        <v>2100</v>
      </c>
      <c r="Q467" s="105" t="s">
        <v>17</v>
      </c>
      <c r="T467"/>
    </row>
    <row r="468" spans="1:20" hidden="1" x14ac:dyDescent="0.25">
      <c r="A468" s="37" t="s">
        <v>17</v>
      </c>
      <c r="B468" s="120" t="s">
        <v>20</v>
      </c>
      <c r="C468" s="120">
        <v>1007</v>
      </c>
      <c r="D468" s="120">
        <v>2</v>
      </c>
      <c r="E468" s="37" t="s">
        <v>1557</v>
      </c>
      <c r="F468" s="37" t="s">
        <v>1615</v>
      </c>
      <c r="G468" s="37" t="s">
        <v>23</v>
      </c>
      <c r="H468" s="37" t="s">
        <v>1107</v>
      </c>
      <c r="I468" s="18">
        <v>1</v>
      </c>
      <c r="J468" s="37" t="s">
        <v>1555</v>
      </c>
      <c r="K468" s="153" t="s">
        <v>1487</v>
      </c>
      <c r="L468" s="152" t="s">
        <v>1107</v>
      </c>
      <c r="M468" s="152"/>
      <c r="N468" s="154"/>
      <c r="O468" s="152" t="str">
        <f>IF(Tabela2[[#This Row],[1° Reprogamação
'[PrazoEntrega']]]="",TEXT(Tabela2[[#This Row],[Prazo
Entrega]],"mmm"),TEXT(Tabela2[[#This Row],[1° Reprogamação
'[PrazoEntrega']]],"mmm"))</f>
        <v>jan</v>
      </c>
      <c r="P468" s="37" t="s">
        <v>2100</v>
      </c>
      <c r="Q468" s="105" t="s">
        <v>17</v>
      </c>
      <c r="T468"/>
    </row>
    <row r="469" spans="1:20" hidden="1" x14ac:dyDescent="0.25">
      <c r="A469" s="37" t="s">
        <v>17</v>
      </c>
      <c r="B469" s="37">
        <v>1012</v>
      </c>
      <c r="C469" s="37"/>
      <c r="D469" s="37"/>
      <c r="E469" s="37" t="s">
        <v>2458</v>
      </c>
      <c r="F469" s="37" t="s">
        <v>2507</v>
      </c>
      <c r="G469" s="37" t="s">
        <v>23</v>
      </c>
      <c r="H469" s="37" t="s">
        <v>17</v>
      </c>
      <c r="I469" s="37">
        <v>1</v>
      </c>
      <c r="J469" s="37" t="s">
        <v>2529</v>
      </c>
      <c r="K469" s="1" t="s">
        <v>1487</v>
      </c>
      <c r="L469" s="37" t="s">
        <v>17</v>
      </c>
      <c r="M469" s="169">
        <v>46265</v>
      </c>
      <c r="N469" s="154">
        <v>46203</v>
      </c>
      <c r="O469" s="37" t="str">
        <f>IF(Tabela2[[#This Row],[1° Reprogamação
'[PrazoEntrega']]]="",TEXT(Tabela2[[#This Row],[Prazo
Entrega]],"mmm"),TEXT(Tabela2[[#This Row],[1° Reprogamação
'[PrazoEntrega']]],"mmm"))</f>
        <v>jun</v>
      </c>
      <c r="P469" s="37" t="s">
        <v>2823</v>
      </c>
      <c r="Q469" s="18" t="s">
        <v>1508</v>
      </c>
      <c r="T469"/>
    </row>
    <row r="470" spans="1:20" hidden="1" x14ac:dyDescent="0.25">
      <c r="A470" s="37" t="s">
        <v>17</v>
      </c>
      <c r="B470" s="37">
        <v>1012</v>
      </c>
      <c r="C470" s="37"/>
      <c r="D470" s="37"/>
      <c r="E470" s="37" t="s">
        <v>2458</v>
      </c>
      <c r="F470" s="37" t="s">
        <v>2508</v>
      </c>
      <c r="G470" s="37" t="s">
        <v>23</v>
      </c>
      <c r="H470" s="37" t="s">
        <v>17</v>
      </c>
      <c r="I470" s="37">
        <v>1</v>
      </c>
      <c r="J470" s="37" t="s">
        <v>2529</v>
      </c>
      <c r="K470" s="1" t="s">
        <v>1487</v>
      </c>
      <c r="L470" s="37" t="s">
        <v>17</v>
      </c>
      <c r="M470" s="169">
        <v>46265</v>
      </c>
      <c r="N470" s="154">
        <v>46203</v>
      </c>
      <c r="O470" s="37" t="str">
        <f>IF(Tabela2[[#This Row],[1° Reprogamação
'[PrazoEntrega']]]="",TEXT(Tabela2[[#This Row],[Prazo
Entrega]],"mmm"),TEXT(Tabela2[[#This Row],[1° Reprogamação
'[PrazoEntrega']]],"mmm"))</f>
        <v>jun</v>
      </c>
      <c r="P470" s="37" t="s">
        <v>2823</v>
      </c>
      <c r="Q470" s="18" t="s">
        <v>1508</v>
      </c>
      <c r="T470"/>
    </row>
    <row r="471" spans="1:20" hidden="1" x14ac:dyDescent="0.25">
      <c r="A471" s="37" t="str">
        <f>_xlfn.XLOOKUP(Tabela2[[#This Row],[CÓD_PÇ]],dd_carteira_fundição!H:H,dd_carteira_fundição!A:A,"",0)</f>
        <v/>
      </c>
      <c r="B471" s="37" t="s">
        <v>9</v>
      </c>
      <c r="C471" s="37">
        <v>2243</v>
      </c>
      <c r="D471" s="37">
        <v>1</v>
      </c>
      <c r="E471" s="37" t="s">
        <v>1111</v>
      </c>
      <c r="F471" s="37" t="s">
        <v>2561</v>
      </c>
      <c r="G471" s="153" t="s">
        <v>11</v>
      </c>
      <c r="H471" s="37" t="s">
        <v>2566</v>
      </c>
      <c r="I471" s="37">
        <v>1</v>
      </c>
      <c r="J471" s="37" t="s">
        <v>1145</v>
      </c>
      <c r="K471" s="1" t="s">
        <v>1487</v>
      </c>
      <c r="L471" s="96">
        <v>46021</v>
      </c>
      <c r="M471" s="169">
        <v>46203</v>
      </c>
      <c r="N471" s="152"/>
      <c r="O471" s="37" t="str">
        <f>IF(Tabela2[[#This Row],[1° Reprogamação
'[PrazoEntrega']]]="",TEXT(Tabela2[[#This Row],[Prazo
Entrega]],"mmm"),TEXT(Tabela2[[#This Row],[1° Reprogamação
'[PrazoEntrega']]],"mmm"))</f>
        <v>jun</v>
      </c>
      <c r="P471" s="37" t="s">
        <v>1711</v>
      </c>
      <c r="Q471" s="18" t="s">
        <v>1508</v>
      </c>
      <c r="T471"/>
    </row>
    <row r="472" spans="1:20" hidden="1" x14ac:dyDescent="0.25">
      <c r="A472" s="37" t="str">
        <f>_xlfn.XLOOKUP(Tabela2[[#This Row],[CÓD_PÇ]],dd_carteira_fundição!H:H,dd_carteira_fundição!A:A,"",0)</f>
        <v/>
      </c>
      <c r="B472" s="37" t="s">
        <v>9</v>
      </c>
      <c r="C472" s="37">
        <v>2243</v>
      </c>
      <c r="D472" s="37">
        <v>2</v>
      </c>
      <c r="E472" s="37" t="s">
        <v>1111</v>
      </c>
      <c r="F472" s="37" t="s">
        <v>2562</v>
      </c>
      <c r="G472" s="153" t="s">
        <v>11</v>
      </c>
      <c r="H472" s="37" t="s">
        <v>2567</v>
      </c>
      <c r="I472" s="37">
        <v>1</v>
      </c>
      <c r="J472" s="37" t="s">
        <v>1145</v>
      </c>
      <c r="K472" s="1" t="s">
        <v>1487</v>
      </c>
      <c r="L472" s="96">
        <v>46021</v>
      </c>
      <c r="M472" s="169">
        <v>46203</v>
      </c>
      <c r="N472" s="152"/>
      <c r="O472" s="37" t="str">
        <f>IF(Tabela2[[#This Row],[1° Reprogamação
'[PrazoEntrega']]]="",TEXT(Tabela2[[#This Row],[Prazo
Entrega]],"mmm"),TEXT(Tabela2[[#This Row],[1° Reprogamação
'[PrazoEntrega']]],"mmm"))</f>
        <v>jun</v>
      </c>
      <c r="P472" s="37" t="s">
        <v>1711</v>
      </c>
      <c r="Q472" s="18" t="s">
        <v>1508</v>
      </c>
      <c r="T472"/>
    </row>
    <row r="473" spans="1:20" hidden="1" x14ac:dyDescent="0.25">
      <c r="A473" s="37" t="str">
        <f>_xlfn.XLOOKUP(Tabela2[[#This Row],[CÓD_PÇ]],dd_carteira_fundição!H:H,dd_carteira_fundição!A:A,"",0)</f>
        <v/>
      </c>
      <c r="B473" s="37" t="s">
        <v>9</v>
      </c>
      <c r="C473" s="37">
        <v>2243</v>
      </c>
      <c r="D473" s="37">
        <v>3</v>
      </c>
      <c r="E473" s="37" t="s">
        <v>1111</v>
      </c>
      <c r="F473" s="37" t="s">
        <v>2563</v>
      </c>
      <c r="G473" s="153" t="s">
        <v>11</v>
      </c>
      <c r="H473" s="37" t="s">
        <v>2568</v>
      </c>
      <c r="I473" s="37">
        <v>1</v>
      </c>
      <c r="J473" s="37" t="s">
        <v>1145</v>
      </c>
      <c r="K473" s="1" t="s">
        <v>1487</v>
      </c>
      <c r="L473" s="96">
        <v>46021</v>
      </c>
      <c r="M473" s="169">
        <v>46203</v>
      </c>
      <c r="N473" s="152"/>
      <c r="O473" s="37" t="str">
        <f>IF(Tabela2[[#This Row],[1° Reprogamação
'[PrazoEntrega']]]="",TEXT(Tabela2[[#This Row],[Prazo
Entrega]],"mmm"),TEXT(Tabela2[[#This Row],[1° Reprogamação
'[PrazoEntrega']]],"mmm"))</f>
        <v>jun</v>
      </c>
      <c r="P473" s="37" t="s">
        <v>1711</v>
      </c>
      <c r="Q473" s="18" t="s">
        <v>1508</v>
      </c>
      <c r="T473"/>
    </row>
    <row r="474" spans="1:20" hidden="1" x14ac:dyDescent="0.25">
      <c r="A474" s="37" t="str">
        <f>_xlfn.XLOOKUP(Tabela2[[#This Row],[CÓD_PÇ]],dd_carteira_fundição!H:H,dd_carteira_fundição!A:A,"",0)</f>
        <v/>
      </c>
      <c r="B474" s="37" t="s">
        <v>9</v>
      </c>
      <c r="C474" s="37">
        <v>2243</v>
      </c>
      <c r="D474" s="37">
        <v>4</v>
      </c>
      <c r="E474" s="37" t="s">
        <v>1111</v>
      </c>
      <c r="F474" s="37" t="s">
        <v>2564</v>
      </c>
      <c r="G474" s="153" t="s">
        <v>11</v>
      </c>
      <c r="H474" s="37" t="s">
        <v>2569</v>
      </c>
      <c r="I474" s="37">
        <v>1</v>
      </c>
      <c r="J474" s="37" t="s">
        <v>1145</v>
      </c>
      <c r="K474" s="1" t="s">
        <v>1487</v>
      </c>
      <c r="L474" s="96">
        <v>46021</v>
      </c>
      <c r="M474" s="169">
        <v>46203</v>
      </c>
      <c r="N474" s="152"/>
      <c r="O474" s="37" t="str">
        <f>IF(Tabela2[[#This Row],[1° Reprogamação
'[PrazoEntrega']]]="",TEXT(Tabela2[[#This Row],[Prazo
Entrega]],"mmm"),TEXT(Tabela2[[#This Row],[1° Reprogamação
'[PrazoEntrega']]],"mmm"))</f>
        <v>jun</v>
      </c>
      <c r="P474" s="37" t="s">
        <v>1711</v>
      </c>
      <c r="Q474" s="18" t="s">
        <v>1508</v>
      </c>
      <c r="T474"/>
    </row>
    <row r="475" spans="1:20" hidden="1" x14ac:dyDescent="0.25">
      <c r="A475" s="37" t="s">
        <v>2609</v>
      </c>
      <c r="B475" s="37" t="s">
        <v>9</v>
      </c>
      <c r="C475" s="37">
        <v>2243</v>
      </c>
      <c r="D475" s="37">
        <v>5</v>
      </c>
      <c r="E475" s="37" t="s">
        <v>1111</v>
      </c>
      <c r="F475" s="37" t="s">
        <v>2565</v>
      </c>
      <c r="G475" s="153" t="s">
        <v>11</v>
      </c>
      <c r="H475" s="37" t="s">
        <v>2570</v>
      </c>
      <c r="I475" s="37">
        <v>1</v>
      </c>
      <c r="J475" s="37" t="s">
        <v>1145</v>
      </c>
      <c r="K475" s="1" t="s">
        <v>1487</v>
      </c>
      <c r="L475" s="96">
        <v>46021</v>
      </c>
      <c r="M475" s="169">
        <v>46203</v>
      </c>
      <c r="N475" s="152"/>
      <c r="O475" s="37" t="str">
        <f>IF(Tabela2[[#This Row],[1° Reprogamação
'[PrazoEntrega']]]="",TEXT(Tabela2[[#This Row],[Prazo
Entrega]],"mmm"),TEXT(Tabela2[[#This Row],[1° Reprogamação
'[PrazoEntrega']]],"mmm"))</f>
        <v>jun</v>
      </c>
      <c r="P475" s="37" t="s">
        <v>1711</v>
      </c>
      <c r="Q475" s="18" t="s">
        <v>1508</v>
      </c>
      <c r="T475"/>
    </row>
    <row r="476" spans="1:20" hidden="1" x14ac:dyDescent="0.25">
      <c r="A476" s="37" t="s">
        <v>2610</v>
      </c>
      <c r="B476" s="37" t="s">
        <v>9</v>
      </c>
      <c r="C476" s="37">
        <v>2243</v>
      </c>
      <c r="D476" s="37">
        <v>6</v>
      </c>
      <c r="E476" s="37" t="s">
        <v>1111</v>
      </c>
      <c r="F476" s="37" t="s">
        <v>2565</v>
      </c>
      <c r="G476" s="153" t="s">
        <v>11</v>
      </c>
      <c r="H476" s="37" t="s">
        <v>2571</v>
      </c>
      <c r="I476" s="37">
        <v>1</v>
      </c>
      <c r="J476" s="37" t="s">
        <v>1145</v>
      </c>
      <c r="K476" s="1" t="s">
        <v>1487</v>
      </c>
      <c r="L476" s="96">
        <v>46021</v>
      </c>
      <c r="M476" s="169">
        <v>46203</v>
      </c>
      <c r="N476" s="152"/>
      <c r="O476" s="37" t="str">
        <f>IF(Tabela2[[#This Row],[1° Reprogamação
'[PrazoEntrega']]]="",TEXT(Tabela2[[#This Row],[Prazo
Entrega]],"mmm"),TEXT(Tabela2[[#This Row],[1° Reprogamação
'[PrazoEntrega']]],"mmm"))</f>
        <v>jun</v>
      </c>
      <c r="P476" s="37" t="s">
        <v>1711</v>
      </c>
      <c r="Q476" s="18" t="s">
        <v>1508</v>
      </c>
      <c r="T476"/>
    </row>
    <row r="477" spans="1:20" hidden="1" x14ac:dyDescent="0.25">
      <c r="A477" s="37" t="s">
        <v>2611</v>
      </c>
      <c r="B477" s="37" t="s">
        <v>9</v>
      </c>
      <c r="C477" s="37">
        <v>2243</v>
      </c>
      <c r="D477" s="37">
        <v>7</v>
      </c>
      <c r="E477" s="37" t="s">
        <v>1111</v>
      </c>
      <c r="F477" s="37" t="s">
        <v>2565</v>
      </c>
      <c r="G477" s="153" t="s">
        <v>11</v>
      </c>
      <c r="H477" s="37" t="s">
        <v>2572</v>
      </c>
      <c r="I477" s="37">
        <v>1</v>
      </c>
      <c r="J477" s="37" t="s">
        <v>1145</v>
      </c>
      <c r="K477" s="1" t="s">
        <v>1487</v>
      </c>
      <c r="L477" s="96">
        <v>46021</v>
      </c>
      <c r="M477" s="169">
        <v>46203</v>
      </c>
      <c r="N477" s="152"/>
      <c r="O477" s="37" t="str">
        <f>IF(Tabela2[[#This Row],[1° Reprogamação
'[PrazoEntrega']]]="",TEXT(Tabela2[[#This Row],[Prazo
Entrega]],"mmm"),TEXT(Tabela2[[#This Row],[1° Reprogamação
'[PrazoEntrega']]],"mmm"))</f>
        <v>jun</v>
      </c>
      <c r="P477" s="37" t="s">
        <v>1711</v>
      </c>
      <c r="Q477" s="18" t="s">
        <v>1508</v>
      </c>
      <c r="T477"/>
    </row>
    <row r="478" spans="1:20" hidden="1" x14ac:dyDescent="0.25">
      <c r="A478" s="37" t="s">
        <v>2612</v>
      </c>
      <c r="B478" s="37" t="s">
        <v>9</v>
      </c>
      <c r="C478" s="37">
        <v>2243</v>
      </c>
      <c r="D478" s="37">
        <v>8</v>
      </c>
      <c r="E478" s="37" t="s">
        <v>1111</v>
      </c>
      <c r="F478" s="37" t="s">
        <v>2565</v>
      </c>
      <c r="G478" s="153" t="s">
        <v>11</v>
      </c>
      <c r="H478" s="37" t="s">
        <v>2573</v>
      </c>
      <c r="I478" s="37">
        <v>1</v>
      </c>
      <c r="J478" s="37" t="s">
        <v>1145</v>
      </c>
      <c r="K478" s="1" t="s">
        <v>1487</v>
      </c>
      <c r="L478" s="96">
        <v>46021</v>
      </c>
      <c r="M478" s="169">
        <v>46203</v>
      </c>
      <c r="N478" s="152"/>
      <c r="O478" s="37" t="str">
        <f>IF(Tabela2[[#This Row],[1° Reprogamação
'[PrazoEntrega']]]="",TEXT(Tabela2[[#This Row],[Prazo
Entrega]],"mmm"),TEXT(Tabela2[[#This Row],[1° Reprogamação
'[PrazoEntrega']]],"mmm"))</f>
        <v>jun</v>
      </c>
      <c r="P478" s="37" t="s">
        <v>1711</v>
      </c>
      <c r="Q478" s="18" t="s">
        <v>1508</v>
      </c>
      <c r="T478"/>
    </row>
    <row r="479" spans="1:20" hidden="1" x14ac:dyDescent="0.25">
      <c r="A479" s="37" t="s">
        <v>1346</v>
      </c>
      <c r="B479" s="37" t="s">
        <v>9</v>
      </c>
      <c r="C479" s="37">
        <v>2243</v>
      </c>
      <c r="D479" s="37">
        <v>13</v>
      </c>
      <c r="E479" s="37" t="s">
        <v>1111</v>
      </c>
      <c r="F479" s="37" t="s">
        <v>2561</v>
      </c>
      <c r="G479" s="153" t="s">
        <v>11</v>
      </c>
      <c r="H479" s="37" t="s">
        <v>2574</v>
      </c>
      <c r="I479" s="37">
        <v>1</v>
      </c>
      <c r="J479" s="37" t="s">
        <v>1145</v>
      </c>
      <c r="K479" s="1" t="s">
        <v>1487</v>
      </c>
      <c r="L479" s="96">
        <v>46021</v>
      </c>
      <c r="M479" s="169">
        <v>46203</v>
      </c>
      <c r="N479" s="152"/>
      <c r="O479" s="37" t="str">
        <f>IF(Tabela2[[#This Row],[1° Reprogamação
'[PrazoEntrega']]]="",TEXT(Tabela2[[#This Row],[Prazo
Entrega]],"mmm"),TEXT(Tabela2[[#This Row],[1° Reprogamação
'[PrazoEntrega']]],"mmm"))</f>
        <v>jun</v>
      </c>
      <c r="P479" s="37" t="s">
        <v>1711</v>
      </c>
      <c r="Q479" s="18" t="s">
        <v>1508</v>
      </c>
      <c r="T479"/>
    </row>
    <row r="480" spans="1:20" hidden="1" x14ac:dyDescent="0.25">
      <c r="A480" s="37" t="s">
        <v>1346</v>
      </c>
      <c r="B480" s="37" t="s">
        <v>9</v>
      </c>
      <c r="C480" s="37">
        <v>2243</v>
      </c>
      <c r="D480" s="37">
        <v>14</v>
      </c>
      <c r="E480" s="37" t="s">
        <v>1111</v>
      </c>
      <c r="F480" s="37" t="s">
        <v>2562</v>
      </c>
      <c r="G480" s="153" t="s">
        <v>11</v>
      </c>
      <c r="H480" s="37" t="s">
        <v>2575</v>
      </c>
      <c r="I480" s="37">
        <v>1</v>
      </c>
      <c r="J480" s="37" t="s">
        <v>1145</v>
      </c>
      <c r="K480" s="1" t="s">
        <v>1487</v>
      </c>
      <c r="L480" s="96">
        <v>46021</v>
      </c>
      <c r="M480" s="169">
        <v>46203</v>
      </c>
      <c r="N480" s="152"/>
      <c r="O480" s="37" t="str">
        <f>IF(Tabela2[[#This Row],[1° Reprogamação
'[PrazoEntrega']]]="",TEXT(Tabela2[[#This Row],[Prazo
Entrega]],"mmm"),TEXT(Tabela2[[#This Row],[1° Reprogamação
'[PrazoEntrega']]],"mmm"))</f>
        <v>jun</v>
      </c>
      <c r="P480" s="37" t="s">
        <v>1711</v>
      </c>
      <c r="Q480" s="18" t="s">
        <v>1508</v>
      </c>
      <c r="T480"/>
    </row>
    <row r="481" spans="1:20" hidden="1" x14ac:dyDescent="0.25">
      <c r="A481" s="37" t="s">
        <v>1346</v>
      </c>
      <c r="B481" s="37" t="s">
        <v>9</v>
      </c>
      <c r="C481" s="37">
        <v>2243</v>
      </c>
      <c r="D481" s="37">
        <v>15</v>
      </c>
      <c r="E481" s="37" t="s">
        <v>1111</v>
      </c>
      <c r="F481" s="37" t="s">
        <v>2563</v>
      </c>
      <c r="G481" s="153" t="s">
        <v>11</v>
      </c>
      <c r="H481" s="37" t="s">
        <v>2576</v>
      </c>
      <c r="I481" s="37">
        <v>1</v>
      </c>
      <c r="J481" s="37" t="s">
        <v>1145</v>
      </c>
      <c r="K481" s="1" t="s">
        <v>1487</v>
      </c>
      <c r="L481" s="96">
        <v>46021</v>
      </c>
      <c r="M481" s="169">
        <v>46203</v>
      </c>
      <c r="N481" s="152"/>
      <c r="O481" s="37" t="str">
        <f>IF(Tabela2[[#This Row],[1° Reprogamação
'[PrazoEntrega']]]="",TEXT(Tabela2[[#This Row],[Prazo
Entrega]],"mmm"),TEXT(Tabela2[[#This Row],[1° Reprogamação
'[PrazoEntrega']]],"mmm"))</f>
        <v>jun</v>
      </c>
      <c r="P481" s="37" t="s">
        <v>1711</v>
      </c>
      <c r="Q481" s="18" t="s">
        <v>1508</v>
      </c>
      <c r="T481"/>
    </row>
    <row r="482" spans="1:20" hidden="1" x14ac:dyDescent="0.25">
      <c r="A482" s="37" t="s">
        <v>1346</v>
      </c>
      <c r="B482" s="37" t="s">
        <v>9</v>
      </c>
      <c r="C482" s="37">
        <v>2243</v>
      </c>
      <c r="D482" s="37">
        <v>16</v>
      </c>
      <c r="E482" s="37" t="s">
        <v>1111</v>
      </c>
      <c r="F482" s="37" t="s">
        <v>2564</v>
      </c>
      <c r="G482" s="153" t="s">
        <v>11</v>
      </c>
      <c r="H482" s="37" t="s">
        <v>2577</v>
      </c>
      <c r="I482" s="37">
        <v>1</v>
      </c>
      <c r="J482" s="37" t="s">
        <v>1145</v>
      </c>
      <c r="K482" s="1" t="s">
        <v>1487</v>
      </c>
      <c r="L482" s="96">
        <v>46021</v>
      </c>
      <c r="M482" s="169">
        <v>46203</v>
      </c>
      <c r="N482" s="152"/>
      <c r="O482" s="37" t="str">
        <f>IF(Tabela2[[#This Row],[1° Reprogamação
'[PrazoEntrega']]]="",TEXT(Tabela2[[#This Row],[Prazo
Entrega]],"mmm"),TEXT(Tabela2[[#This Row],[1° Reprogamação
'[PrazoEntrega']]],"mmm"))</f>
        <v>jun</v>
      </c>
      <c r="P482" s="37" t="s">
        <v>1711</v>
      </c>
      <c r="Q482" s="18" t="s">
        <v>1508</v>
      </c>
      <c r="T482"/>
    </row>
    <row r="483" spans="1:20" hidden="1" x14ac:dyDescent="0.25">
      <c r="A483" s="37" t="s">
        <v>1346</v>
      </c>
      <c r="B483" s="37" t="s">
        <v>9</v>
      </c>
      <c r="C483" s="37">
        <v>2243</v>
      </c>
      <c r="D483" s="37">
        <v>17</v>
      </c>
      <c r="E483" s="37" t="s">
        <v>1111</v>
      </c>
      <c r="F483" s="37" t="s">
        <v>2565</v>
      </c>
      <c r="G483" s="153" t="s">
        <v>11</v>
      </c>
      <c r="H483" s="37" t="s">
        <v>2578</v>
      </c>
      <c r="I483" s="37">
        <v>1</v>
      </c>
      <c r="J483" s="37" t="s">
        <v>1145</v>
      </c>
      <c r="K483" s="1" t="s">
        <v>1487</v>
      </c>
      <c r="L483" s="96">
        <v>46021</v>
      </c>
      <c r="M483" s="169">
        <v>46203</v>
      </c>
      <c r="N483" s="152"/>
      <c r="O483" s="37" t="str">
        <f>IF(Tabela2[[#This Row],[1° Reprogamação
'[PrazoEntrega']]]="",TEXT(Tabela2[[#This Row],[Prazo
Entrega]],"mmm"),TEXT(Tabela2[[#This Row],[1° Reprogamação
'[PrazoEntrega']]],"mmm"))</f>
        <v>jun</v>
      </c>
      <c r="P483" s="37" t="s">
        <v>1711</v>
      </c>
      <c r="Q483" s="18" t="s">
        <v>1508</v>
      </c>
      <c r="T483"/>
    </row>
    <row r="484" spans="1:20" hidden="1" x14ac:dyDescent="0.25">
      <c r="A484" s="37" t="s">
        <v>1101</v>
      </c>
      <c r="B484" s="37" t="s">
        <v>9</v>
      </c>
      <c r="C484" s="37">
        <v>2243</v>
      </c>
      <c r="D484" s="37">
        <v>18</v>
      </c>
      <c r="E484" s="37" t="s">
        <v>1111</v>
      </c>
      <c r="F484" s="37" t="s">
        <v>2565</v>
      </c>
      <c r="G484" s="153" t="s">
        <v>11</v>
      </c>
      <c r="H484" s="37" t="s">
        <v>2579</v>
      </c>
      <c r="I484" s="37">
        <v>1</v>
      </c>
      <c r="J484" s="37" t="s">
        <v>1145</v>
      </c>
      <c r="K484" s="1" t="s">
        <v>1487</v>
      </c>
      <c r="L484" s="96">
        <v>46021</v>
      </c>
      <c r="M484" s="169">
        <v>46203</v>
      </c>
      <c r="N484" s="152"/>
      <c r="O484" s="37" t="str">
        <f>IF(Tabela2[[#This Row],[1° Reprogamação
'[PrazoEntrega']]]="",TEXT(Tabela2[[#This Row],[Prazo
Entrega]],"mmm"),TEXT(Tabela2[[#This Row],[1° Reprogamação
'[PrazoEntrega']]],"mmm"))</f>
        <v>jun</v>
      </c>
      <c r="P484" s="37" t="s">
        <v>1711</v>
      </c>
      <c r="Q484" s="18" t="s">
        <v>1508</v>
      </c>
      <c r="T484"/>
    </row>
    <row r="485" spans="1:20" hidden="1" x14ac:dyDescent="0.25">
      <c r="A485" s="37" t="s">
        <v>889</v>
      </c>
      <c r="B485" s="37" t="s">
        <v>9</v>
      </c>
      <c r="C485" s="37">
        <v>2243</v>
      </c>
      <c r="D485" s="37">
        <v>19</v>
      </c>
      <c r="E485" s="37" t="s">
        <v>1111</v>
      </c>
      <c r="F485" s="37" t="s">
        <v>2565</v>
      </c>
      <c r="G485" s="153" t="s">
        <v>11</v>
      </c>
      <c r="H485" s="37" t="s">
        <v>2580</v>
      </c>
      <c r="I485" s="37">
        <v>1</v>
      </c>
      <c r="J485" s="37" t="s">
        <v>1145</v>
      </c>
      <c r="K485" s="1" t="s">
        <v>1487</v>
      </c>
      <c r="L485" s="96">
        <v>46021</v>
      </c>
      <c r="M485" s="169">
        <v>46203</v>
      </c>
      <c r="N485" s="152"/>
      <c r="O485" s="37" t="str">
        <f>IF(Tabela2[[#This Row],[1° Reprogamação
'[PrazoEntrega']]]="",TEXT(Tabela2[[#This Row],[Prazo
Entrega]],"mmm"),TEXT(Tabela2[[#This Row],[1° Reprogamação
'[PrazoEntrega']]],"mmm"))</f>
        <v>jun</v>
      </c>
      <c r="P485" s="37" t="s">
        <v>1711</v>
      </c>
      <c r="Q485" s="18" t="s">
        <v>1508</v>
      </c>
      <c r="T485"/>
    </row>
    <row r="486" spans="1:20" hidden="1" x14ac:dyDescent="0.25">
      <c r="A486" s="37" t="s">
        <v>887</v>
      </c>
      <c r="B486" s="37" t="s">
        <v>9</v>
      </c>
      <c r="C486" s="37">
        <v>2243</v>
      </c>
      <c r="D486" s="37">
        <v>20</v>
      </c>
      <c r="E486" s="37" t="s">
        <v>1111</v>
      </c>
      <c r="F486" s="37" t="s">
        <v>2565</v>
      </c>
      <c r="G486" s="153" t="s">
        <v>11</v>
      </c>
      <c r="H486" s="37" t="s">
        <v>2581</v>
      </c>
      <c r="I486" s="37">
        <v>1</v>
      </c>
      <c r="J486" s="37" t="s">
        <v>1145</v>
      </c>
      <c r="K486" s="1" t="s">
        <v>1487</v>
      </c>
      <c r="L486" s="96">
        <v>46021</v>
      </c>
      <c r="M486" s="169">
        <v>46203</v>
      </c>
      <c r="N486" s="152"/>
      <c r="O486" s="37" t="str">
        <f>IF(Tabela2[[#This Row],[1° Reprogamação
'[PrazoEntrega']]]="",TEXT(Tabela2[[#This Row],[Prazo
Entrega]],"mmm"),TEXT(Tabela2[[#This Row],[1° Reprogamação
'[PrazoEntrega']]],"mmm"))</f>
        <v>jun</v>
      </c>
      <c r="P486" s="37" t="s">
        <v>1711</v>
      </c>
      <c r="Q486" s="18" t="s">
        <v>1508</v>
      </c>
      <c r="T486"/>
    </row>
    <row r="487" spans="1:20" x14ac:dyDescent="0.25">
      <c r="A487" s="37" t="s">
        <v>17</v>
      </c>
      <c r="B487" s="37" t="s">
        <v>20</v>
      </c>
      <c r="C487" s="37">
        <v>1018</v>
      </c>
      <c r="D487" s="37">
        <v>1</v>
      </c>
      <c r="E487" s="37" t="s">
        <v>2739</v>
      </c>
      <c r="F487" s="37" t="s">
        <v>2738</v>
      </c>
      <c r="G487" s="153" t="s">
        <v>23</v>
      </c>
      <c r="H487" s="37" t="s">
        <v>17</v>
      </c>
      <c r="I487" s="37">
        <v>1</v>
      </c>
      <c r="J487" s="37" t="s">
        <v>1514</v>
      </c>
      <c r="K487" s="37" t="s">
        <v>1487</v>
      </c>
      <c r="L487" s="96" t="s">
        <v>17</v>
      </c>
      <c r="M487" s="169">
        <v>46203</v>
      </c>
      <c r="N487" s="17"/>
      <c r="O487" s="37" t="str">
        <f>IF(Tabela2[[#This Row],[1° Reprogamação
'[PrazoEntrega']]]="",TEXT(Tabela2[[#This Row],[Prazo
Entrega]],"mmm"),TEXT(Tabela2[[#This Row],[1° Reprogamação
'[PrazoEntrega']]],"mmm"))</f>
        <v>jun</v>
      </c>
      <c r="P487" s="37" t="s">
        <v>1711</v>
      </c>
      <c r="Q487" s="18" t="s">
        <v>2582</v>
      </c>
      <c r="T487"/>
    </row>
    <row r="488" spans="1:20" x14ac:dyDescent="0.25">
      <c r="A488" s="37" t="s">
        <v>17</v>
      </c>
      <c r="B488" s="37" t="s">
        <v>20</v>
      </c>
      <c r="C488" s="37">
        <v>1018</v>
      </c>
      <c r="D488" s="37">
        <v>2</v>
      </c>
      <c r="E488" s="37" t="s">
        <v>2739</v>
      </c>
      <c r="F488" s="37" t="s">
        <v>2740</v>
      </c>
      <c r="G488" s="153" t="s">
        <v>23</v>
      </c>
      <c r="H488" s="37" t="s">
        <v>17</v>
      </c>
      <c r="I488" s="37">
        <v>1</v>
      </c>
      <c r="J488" s="37" t="s">
        <v>1514</v>
      </c>
      <c r="K488" s="37" t="s">
        <v>1487</v>
      </c>
      <c r="L488" s="96" t="s">
        <v>17</v>
      </c>
      <c r="M488" s="169">
        <v>46203</v>
      </c>
      <c r="N488" s="17"/>
      <c r="O488" s="37" t="str">
        <f>IF(Tabela2[[#This Row],[1° Reprogamação
'[PrazoEntrega']]]="",TEXT(Tabela2[[#This Row],[Prazo
Entrega]],"mmm"),TEXT(Tabela2[[#This Row],[1° Reprogamação
'[PrazoEntrega']]],"mmm"))</f>
        <v>jun</v>
      </c>
      <c r="P488" s="37" t="s">
        <v>1711</v>
      </c>
      <c r="Q488" s="18" t="s">
        <v>2582</v>
      </c>
      <c r="T488"/>
    </row>
    <row r="489" spans="1:20" hidden="1" x14ac:dyDescent="0.25">
      <c r="A489" s="37"/>
      <c r="B489" s="37" t="s">
        <v>9</v>
      </c>
      <c r="C489" s="37">
        <v>2285</v>
      </c>
      <c r="D489" s="37">
        <v>1</v>
      </c>
      <c r="E489" s="37" t="s">
        <v>2828</v>
      </c>
      <c r="F489" s="252" t="s">
        <v>2827</v>
      </c>
      <c r="G489" s="153" t="s">
        <v>11</v>
      </c>
      <c r="H489" s="37"/>
      <c r="I489" s="37">
        <v>1</v>
      </c>
      <c r="J489" s="37" t="s">
        <v>1514</v>
      </c>
      <c r="K489" s="1" t="s">
        <v>1486</v>
      </c>
      <c r="L489" s="37" t="s">
        <v>17</v>
      </c>
      <c r="M489" s="169">
        <v>46181</v>
      </c>
      <c r="N489" s="152"/>
      <c r="O489" s="37" t="str">
        <f>IF(Tabela2[[#This Row],[1° Reprogamação
'[PrazoEntrega']]]="",TEXT(Tabela2[[#This Row],[Prazo
Entrega]],"mmm"),TEXT(Tabela2[[#This Row],[1° Reprogamação
'[PrazoEntrega']]],"mmm"))</f>
        <v>jun</v>
      </c>
      <c r="P489" s="37" t="s">
        <v>1711</v>
      </c>
      <c r="Q489" s="18" t="s">
        <v>1508</v>
      </c>
      <c r="T489"/>
    </row>
    <row r="490" spans="1:20" hidden="1" x14ac:dyDescent="0.25">
      <c r="A490" s="37" t="s">
        <v>2839</v>
      </c>
      <c r="B490" s="37" t="s">
        <v>9</v>
      </c>
      <c r="C490" s="37">
        <v>2273</v>
      </c>
      <c r="D490" s="37">
        <v>1</v>
      </c>
      <c r="E490" s="37" t="s">
        <v>2833</v>
      </c>
      <c r="F490" s="37" t="s">
        <v>2840</v>
      </c>
      <c r="G490" s="153" t="s">
        <v>11</v>
      </c>
      <c r="H490" s="37" t="s">
        <v>2838</v>
      </c>
      <c r="I490" s="37">
        <v>1</v>
      </c>
      <c r="J490" s="37" t="s">
        <v>1144</v>
      </c>
      <c r="K490" s="1" t="s">
        <v>1487</v>
      </c>
      <c r="L490" s="96">
        <f>Tabela2[[#This Row],[Prazo
Entrega]]-25</f>
        <v>46154</v>
      </c>
      <c r="M490" s="169">
        <v>46179</v>
      </c>
      <c r="N490" s="152"/>
      <c r="O490" s="37" t="str">
        <f>IF(Tabela2[[#This Row],[1° Reprogamação
'[PrazoEntrega']]]="",TEXT(Tabela2[[#This Row],[Prazo
Entrega]],"mmm"),TEXT(Tabela2[[#This Row],[1° Reprogamação
'[PrazoEntrega']]],"mmm"))</f>
        <v>jun</v>
      </c>
      <c r="P490" s="37" t="s">
        <v>1711</v>
      </c>
      <c r="Q490" s="18" t="s">
        <v>1508</v>
      </c>
      <c r="T490"/>
    </row>
    <row r="491" spans="1:20" hidden="1" x14ac:dyDescent="0.25">
      <c r="A491" s="37" t="s">
        <v>17</v>
      </c>
      <c r="B491" s="37" t="s">
        <v>9</v>
      </c>
      <c r="C491" s="37">
        <v>2273</v>
      </c>
      <c r="D491" s="37">
        <v>2</v>
      </c>
      <c r="E491" s="37" t="s">
        <v>2833</v>
      </c>
      <c r="F491" s="37" t="s">
        <v>2832</v>
      </c>
      <c r="G491" s="153" t="s">
        <v>11</v>
      </c>
      <c r="H491" s="37"/>
      <c r="I491" s="37">
        <v>1</v>
      </c>
      <c r="J491" s="37" t="s">
        <v>267</v>
      </c>
      <c r="K491" s="1" t="s">
        <v>1487</v>
      </c>
      <c r="L491" s="37" t="s">
        <v>17</v>
      </c>
      <c r="M491" s="169">
        <v>46203</v>
      </c>
      <c r="N491" s="152"/>
      <c r="O491" s="37" t="str">
        <f>IF(Tabela2[[#This Row],[1° Reprogamação
'[PrazoEntrega']]]="",TEXT(Tabela2[[#This Row],[Prazo
Entrega]],"mmm"),TEXT(Tabela2[[#This Row],[1° Reprogamação
'[PrazoEntrega']]],"mmm"))</f>
        <v>jun</v>
      </c>
      <c r="P491" s="37" t="s">
        <v>1711</v>
      </c>
      <c r="Q491" s="18" t="s">
        <v>1508</v>
      </c>
      <c r="T491"/>
    </row>
    <row r="492" spans="1:20" hidden="1" x14ac:dyDescent="0.25">
      <c r="A492" s="37" t="s">
        <v>17</v>
      </c>
      <c r="B492" s="37" t="s">
        <v>9</v>
      </c>
      <c r="C492" s="37">
        <v>2273</v>
      </c>
      <c r="D492" s="37">
        <v>3</v>
      </c>
      <c r="E492" s="37" t="s">
        <v>2833</v>
      </c>
      <c r="F492" s="37" t="s">
        <v>2832</v>
      </c>
      <c r="G492" s="153" t="s">
        <v>11</v>
      </c>
      <c r="H492" s="37"/>
      <c r="I492" s="37">
        <v>1</v>
      </c>
      <c r="J492" s="37" t="s">
        <v>267</v>
      </c>
      <c r="K492" s="1" t="s">
        <v>1487</v>
      </c>
      <c r="L492" s="37" t="s">
        <v>17</v>
      </c>
      <c r="M492" s="169">
        <v>46203</v>
      </c>
      <c r="N492" s="152"/>
      <c r="O492" s="37" t="str">
        <f>IF(Tabela2[[#This Row],[1° Reprogamação
'[PrazoEntrega']]]="",TEXT(Tabela2[[#This Row],[Prazo
Entrega]],"mmm"),TEXT(Tabela2[[#This Row],[1° Reprogamação
'[PrazoEntrega']]],"mmm"))</f>
        <v>jun</v>
      </c>
      <c r="P492" s="37" t="s">
        <v>1711</v>
      </c>
      <c r="Q492" s="18" t="s">
        <v>1508</v>
      </c>
      <c r="T492"/>
    </row>
    <row r="493" spans="1:20" hidden="1" x14ac:dyDescent="0.25">
      <c r="A493" s="37"/>
      <c r="B493" s="37" t="s">
        <v>9</v>
      </c>
      <c r="C493" s="37">
        <v>2273</v>
      </c>
      <c r="D493" s="37">
        <v>4</v>
      </c>
      <c r="E493" s="37" t="s">
        <v>2833</v>
      </c>
      <c r="F493" s="37" t="s">
        <v>2831</v>
      </c>
      <c r="G493" s="153" t="s">
        <v>11</v>
      </c>
      <c r="H493" s="37"/>
      <c r="I493" s="37">
        <v>1</v>
      </c>
      <c r="J493" s="37" t="s">
        <v>2836</v>
      </c>
      <c r="K493" s="1" t="s">
        <v>1487</v>
      </c>
      <c r="L493" s="37" t="s">
        <v>17</v>
      </c>
      <c r="M493" s="169">
        <v>46203</v>
      </c>
      <c r="N493" s="152"/>
      <c r="O493" s="37" t="str">
        <f>IF(Tabela2[[#This Row],[1° Reprogamação
'[PrazoEntrega']]]="",TEXT(Tabela2[[#This Row],[Prazo
Entrega]],"mmm"),TEXT(Tabela2[[#This Row],[1° Reprogamação
'[PrazoEntrega']]],"mmm"))</f>
        <v>jun</v>
      </c>
      <c r="P493" s="37" t="s">
        <v>1711</v>
      </c>
      <c r="Q493" s="18" t="s">
        <v>1508</v>
      </c>
      <c r="T493"/>
    </row>
    <row r="494" spans="1:20" hidden="1" x14ac:dyDescent="0.25">
      <c r="A494" s="37"/>
      <c r="B494" s="37" t="s">
        <v>9</v>
      </c>
      <c r="C494" s="37">
        <v>2273</v>
      </c>
      <c r="D494" s="37">
        <v>5</v>
      </c>
      <c r="E494" s="37" t="s">
        <v>2833</v>
      </c>
      <c r="F494" s="37" t="s">
        <v>2831</v>
      </c>
      <c r="G494" s="153" t="s">
        <v>11</v>
      </c>
      <c r="H494" s="37"/>
      <c r="I494" s="37">
        <v>1</v>
      </c>
      <c r="J494" s="37" t="s">
        <v>2836</v>
      </c>
      <c r="K494" s="1" t="s">
        <v>1487</v>
      </c>
      <c r="L494" s="37" t="s">
        <v>17</v>
      </c>
      <c r="M494" s="169">
        <v>46203</v>
      </c>
      <c r="N494" s="152"/>
      <c r="O494" s="37" t="str">
        <f>IF(Tabela2[[#This Row],[1° Reprogamação
'[PrazoEntrega']]]="",TEXT(Tabela2[[#This Row],[Prazo
Entrega]],"mmm"),TEXT(Tabela2[[#This Row],[1° Reprogamação
'[PrazoEntrega']]],"mmm"))</f>
        <v>jun</v>
      </c>
      <c r="P494" s="37" t="s">
        <v>1711</v>
      </c>
      <c r="Q494" s="18" t="s">
        <v>1508</v>
      </c>
      <c r="T494"/>
    </row>
    <row r="495" spans="1:20" hidden="1" x14ac:dyDescent="0.25">
      <c r="A495" s="37" t="s">
        <v>17</v>
      </c>
      <c r="B495" s="37" t="s">
        <v>9</v>
      </c>
      <c r="C495" s="37">
        <v>2273</v>
      </c>
      <c r="D495" s="37">
        <v>6</v>
      </c>
      <c r="E495" s="37" t="s">
        <v>2833</v>
      </c>
      <c r="F495" s="37" t="s">
        <v>2830</v>
      </c>
      <c r="G495" s="153" t="s">
        <v>11</v>
      </c>
      <c r="H495" s="37"/>
      <c r="I495" s="37">
        <v>1</v>
      </c>
      <c r="J495" s="37" t="s">
        <v>2834</v>
      </c>
      <c r="K495" s="1" t="s">
        <v>1487</v>
      </c>
      <c r="L495" s="37" t="s">
        <v>17</v>
      </c>
      <c r="M495" s="169">
        <v>46203</v>
      </c>
      <c r="N495" s="152"/>
      <c r="O495" s="37" t="str">
        <f>IF(Tabela2[[#This Row],[1° Reprogamação
'[PrazoEntrega']]]="",TEXT(Tabela2[[#This Row],[Prazo
Entrega]],"mmm"),TEXT(Tabela2[[#This Row],[1° Reprogamação
'[PrazoEntrega']]],"mmm"))</f>
        <v>jun</v>
      </c>
      <c r="P495" s="37" t="s">
        <v>1711</v>
      </c>
      <c r="Q495" s="18" t="s">
        <v>1508</v>
      </c>
      <c r="T495"/>
    </row>
    <row r="496" spans="1:20" hidden="1" x14ac:dyDescent="0.25">
      <c r="A496" s="37" t="s">
        <v>17</v>
      </c>
      <c r="B496" s="37" t="s">
        <v>9</v>
      </c>
      <c r="C496" s="37">
        <v>2273</v>
      </c>
      <c r="D496" s="37">
        <v>7</v>
      </c>
      <c r="E496" s="37" t="s">
        <v>2833</v>
      </c>
      <c r="F496" s="37" t="s">
        <v>2830</v>
      </c>
      <c r="G496" s="153" t="s">
        <v>11</v>
      </c>
      <c r="H496" s="37"/>
      <c r="I496" s="37">
        <v>1</v>
      </c>
      <c r="J496" s="37" t="s">
        <v>2834</v>
      </c>
      <c r="K496" s="1" t="s">
        <v>1487</v>
      </c>
      <c r="L496" s="37" t="s">
        <v>17</v>
      </c>
      <c r="M496" s="169">
        <v>46203</v>
      </c>
      <c r="N496" s="152"/>
      <c r="O496" s="37" t="str">
        <f>IF(Tabela2[[#This Row],[1° Reprogamação
'[PrazoEntrega']]]="",TEXT(Tabela2[[#This Row],[Prazo
Entrega]],"mmm"),TEXT(Tabela2[[#This Row],[1° Reprogamação
'[PrazoEntrega']]],"mmm"))</f>
        <v>jun</v>
      </c>
      <c r="P496" s="37" t="s">
        <v>1711</v>
      </c>
      <c r="Q496" s="18" t="s">
        <v>1508</v>
      </c>
      <c r="T496"/>
    </row>
    <row r="497" spans="1:20" hidden="1" x14ac:dyDescent="0.25">
      <c r="A497" s="37" t="s">
        <v>17</v>
      </c>
      <c r="B497" s="37" t="s">
        <v>9</v>
      </c>
      <c r="C497" s="37">
        <v>2273</v>
      </c>
      <c r="D497" s="37">
        <v>8</v>
      </c>
      <c r="E497" s="37" t="s">
        <v>2833</v>
      </c>
      <c r="F497" s="37" t="s">
        <v>2829</v>
      </c>
      <c r="G497" s="153" t="s">
        <v>11</v>
      </c>
      <c r="H497" s="37"/>
      <c r="I497" s="37">
        <v>1</v>
      </c>
      <c r="J497" s="37" t="s">
        <v>2835</v>
      </c>
      <c r="K497" s="1" t="s">
        <v>1487</v>
      </c>
      <c r="L497" s="37" t="s">
        <v>17</v>
      </c>
      <c r="M497" s="169">
        <v>46203</v>
      </c>
      <c r="N497" s="152"/>
      <c r="O497" s="37" t="str">
        <f>IF(Tabela2[[#This Row],[1° Reprogamação
'[PrazoEntrega']]]="",TEXT(Tabela2[[#This Row],[Prazo
Entrega]],"mmm"),TEXT(Tabela2[[#This Row],[1° Reprogamação
'[PrazoEntrega']]],"mmm"))</f>
        <v>jun</v>
      </c>
      <c r="P497" s="37" t="s">
        <v>1711</v>
      </c>
      <c r="Q497" s="18" t="s">
        <v>1508</v>
      </c>
      <c r="T497"/>
    </row>
    <row r="498" spans="1:20" hidden="1" x14ac:dyDescent="0.25">
      <c r="A498" s="37" t="s">
        <v>17</v>
      </c>
      <c r="B498" s="37" t="s">
        <v>9</v>
      </c>
      <c r="C498" s="37">
        <v>2273</v>
      </c>
      <c r="D498" s="37">
        <v>9</v>
      </c>
      <c r="E498" s="37" t="s">
        <v>2833</v>
      </c>
      <c r="F498" s="37" t="s">
        <v>2829</v>
      </c>
      <c r="G498" s="153" t="s">
        <v>11</v>
      </c>
      <c r="H498" s="37"/>
      <c r="I498" s="37">
        <v>1</v>
      </c>
      <c r="J498" s="37" t="s">
        <v>2835</v>
      </c>
      <c r="K498" s="1" t="s">
        <v>1487</v>
      </c>
      <c r="L498" s="37" t="s">
        <v>17</v>
      </c>
      <c r="M498" s="169">
        <v>46203</v>
      </c>
      <c r="N498" s="152"/>
      <c r="O498" s="37" t="str">
        <f>IF(Tabela2[[#This Row],[1° Reprogamação
'[PrazoEntrega']]]="",TEXT(Tabela2[[#This Row],[Prazo
Entrega]],"mmm"),TEXT(Tabela2[[#This Row],[1° Reprogamação
'[PrazoEntrega']]],"mmm"))</f>
        <v>jun</v>
      </c>
      <c r="P498" s="37" t="s">
        <v>1711</v>
      </c>
      <c r="Q498" s="18" t="s">
        <v>1508</v>
      </c>
      <c r="T498"/>
    </row>
    <row r="499" spans="1:20" hidden="1" x14ac:dyDescent="0.25">
      <c r="A499" s="37" t="s">
        <v>2910</v>
      </c>
      <c r="B499" s="37"/>
      <c r="C499" s="37"/>
      <c r="D499" s="37"/>
      <c r="E499" s="37" t="s">
        <v>2908</v>
      </c>
      <c r="F499" s="37" t="s">
        <v>245</v>
      </c>
      <c r="G499" s="153" t="s">
        <v>11</v>
      </c>
      <c r="H499" s="37" t="s">
        <v>2906</v>
      </c>
      <c r="I499" s="37">
        <v>1</v>
      </c>
      <c r="J499" s="37" t="s">
        <v>1151</v>
      </c>
      <c r="K499" s="1" t="s">
        <v>1486</v>
      </c>
      <c r="L499" s="96">
        <v>46185</v>
      </c>
      <c r="M499" s="169">
        <v>46195</v>
      </c>
      <c r="N499" s="152"/>
      <c r="O499" s="37" t="str">
        <f>IF(Tabela2[[#This Row],[1° Reprogamação
'[PrazoEntrega']]]="",TEXT(Tabela2[[#This Row],[Prazo
Entrega]],"mmm"),TEXT(Tabela2[[#This Row],[1° Reprogamação
'[PrazoEntrega']]],"mmm"))</f>
        <v>jun</v>
      </c>
      <c r="P499" s="37"/>
      <c r="Q499" s="18" t="s">
        <v>1508</v>
      </c>
      <c r="R499" s="16"/>
      <c r="T499"/>
    </row>
    <row r="500" spans="1:20" hidden="1" x14ac:dyDescent="0.25">
      <c r="A500" s="37" t="s">
        <v>2911</v>
      </c>
      <c r="B500" s="37"/>
      <c r="C500" s="37"/>
      <c r="D500" s="37"/>
      <c r="E500" s="37" t="s">
        <v>2908</v>
      </c>
      <c r="F500" s="37" t="s">
        <v>245</v>
      </c>
      <c r="G500" s="153" t="s">
        <v>11</v>
      </c>
      <c r="H500" s="37" t="s">
        <v>2907</v>
      </c>
      <c r="I500" s="37">
        <v>1</v>
      </c>
      <c r="J500" s="37" t="s">
        <v>1151</v>
      </c>
      <c r="K500" s="1" t="s">
        <v>1486</v>
      </c>
      <c r="L500" s="96">
        <v>46185</v>
      </c>
      <c r="M500" s="169">
        <v>46195</v>
      </c>
      <c r="N500" s="152"/>
      <c r="O500" s="37" t="str">
        <f>IF(Tabela2[[#This Row],[1° Reprogamação
'[PrazoEntrega']]]="",TEXT(Tabela2[[#This Row],[Prazo
Entrega]],"mmm"),TEXT(Tabela2[[#This Row],[1° Reprogamação
'[PrazoEntrega']]],"mmm"))</f>
        <v>jun</v>
      </c>
      <c r="P500" s="37"/>
      <c r="Q500" s="18" t="s">
        <v>1508</v>
      </c>
      <c r="R500" s="16"/>
      <c r="T500"/>
    </row>
    <row r="501" spans="1:20" hidden="1" x14ac:dyDescent="0.25">
      <c r="A501" s="37" t="s">
        <v>2265</v>
      </c>
      <c r="B501" s="37"/>
      <c r="C501" s="37"/>
      <c r="D501" s="37"/>
      <c r="E501" s="37" t="s">
        <v>292</v>
      </c>
      <c r="F501" s="37" t="s">
        <v>293</v>
      </c>
      <c r="G501" s="153" t="s">
        <v>11</v>
      </c>
      <c r="H501" s="37" t="s">
        <v>2826</v>
      </c>
      <c r="I501" s="37">
        <v>1</v>
      </c>
      <c r="J501" s="37" t="s">
        <v>1151</v>
      </c>
      <c r="K501" s="1" t="s">
        <v>1486</v>
      </c>
      <c r="L501" s="96">
        <v>46217</v>
      </c>
      <c r="M501" s="169">
        <v>46227</v>
      </c>
      <c r="N501" s="152"/>
      <c r="O501" s="37" t="str">
        <f>IF(Tabela2[[#This Row],[1° Reprogamação
'[PrazoEntrega']]]="",TEXT(Tabela2[[#This Row],[Prazo
Entrega]],"mmm"),TEXT(Tabela2[[#This Row],[1° Reprogamação
'[PrazoEntrega']]],"mmm"))</f>
        <v>jul</v>
      </c>
      <c r="P501" s="37"/>
      <c r="Q501" s="18" t="s">
        <v>1508</v>
      </c>
      <c r="R501" s="16"/>
      <c r="T501"/>
    </row>
    <row r="502" spans="1:20" hidden="1" x14ac:dyDescent="0.25">
      <c r="A502" s="37" t="s">
        <v>2199</v>
      </c>
      <c r="B502" s="37"/>
      <c r="C502" s="37"/>
      <c r="D502" s="37"/>
      <c r="E502" s="37" t="s">
        <v>1892</v>
      </c>
      <c r="F502" s="37" t="s">
        <v>563</v>
      </c>
      <c r="G502" s="153" t="s">
        <v>11</v>
      </c>
      <c r="H502" s="37" t="s">
        <v>2207</v>
      </c>
      <c r="I502" s="37">
        <v>1</v>
      </c>
      <c r="J502" s="37" t="s">
        <v>1146</v>
      </c>
      <c r="K502" s="1" t="s">
        <v>1487</v>
      </c>
      <c r="L502" s="96">
        <v>46201</v>
      </c>
      <c r="M502" s="169">
        <v>46234</v>
      </c>
      <c r="N502" s="152"/>
      <c r="O502" s="37" t="str">
        <f>IF(Tabela2[[#This Row],[1° Reprogamação
'[PrazoEntrega']]]="",TEXT(Tabela2[[#This Row],[Prazo
Entrega]],"mmm"),TEXT(Tabela2[[#This Row],[1° Reprogamação
'[PrazoEntrega']]],"mmm"))</f>
        <v>jul</v>
      </c>
      <c r="P502" s="37"/>
      <c r="Q502" s="18" t="s">
        <v>1529</v>
      </c>
      <c r="R502" s="16"/>
      <c r="T502"/>
    </row>
    <row r="503" spans="1:20" hidden="1" x14ac:dyDescent="0.25">
      <c r="A503" s="37" t="s">
        <v>2200</v>
      </c>
      <c r="B503" s="37"/>
      <c r="C503" s="37"/>
      <c r="D503" s="37"/>
      <c r="E503" s="37" t="s">
        <v>1892</v>
      </c>
      <c r="F503" s="37" t="s">
        <v>563</v>
      </c>
      <c r="G503" s="153" t="s">
        <v>11</v>
      </c>
      <c r="H503" s="37" t="s">
        <v>2207</v>
      </c>
      <c r="I503" s="37">
        <v>1</v>
      </c>
      <c r="J503" s="37" t="s">
        <v>1146</v>
      </c>
      <c r="K503" s="1" t="s">
        <v>1487</v>
      </c>
      <c r="L503" s="96">
        <v>46201</v>
      </c>
      <c r="M503" s="169">
        <v>46234</v>
      </c>
      <c r="N503" s="152"/>
      <c r="O503" s="37" t="str">
        <f>IF(Tabela2[[#This Row],[1° Reprogamação
'[PrazoEntrega']]]="",TEXT(Tabela2[[#This Row],[Prazo
Entrega]],"mmm"),TEXT(Tabela2[[#This Row],[1° Reprogamação
'[PrazoEntrega']]],"mmm"))</f>
        <v>jul</v>
      </c>
      <c r="P503" s="37"/>
      <c r="Q503" s="18" t="s">
        <v>1529</v>
      </c>
      <c r="R503" s="16"/>
      <c r="T503"/>
    </row>
    <row r="504" spans="1:20" hidden="1" x14ac:dyDescent="0.25">
      <c r="A504" s="37" t="s">
        <v>2201</v>
      </c>
      <c r="B504" s="37"/>
      <c r="C504" s="37"/>
      <c r="D504" s="37"/>
      <c r="E504" s="37" t="s">
        <v>1892</v>
      </c>
      <c r="F504" s="37" t="s">
        <v>563</v>
      </c>
      <c r="G504" s="153" t="s">
        <v>11</v>
      </c>
      <c r="H504" s="37" t="s">
        <v>2208</v>
      </c>
      <c r="I504" s="37">
        <v>1</v>
      </c>
      <c r="J504" s="37" t="s">
        <v>1146</v>
      </c>
      <c r="K504" s="1" t="s">
        <v>1487</v>
      </c>
      <c r="L504" s="96">
        <v>46201</v>
      </c>
      <c r="M504" s="169">
        <v>46234</v>
      </c>
      <c r="N504" s="152"/>
      <c r="O504" s="37" t="str">
        <f>IF(Tabela2[[#This Row],[1° Reprogamação
'[PrazoEntrega']]]="",TEXT(Tabela2[[#This Row],[Prazo
Entrega]],"mmm"),TEXT(Tabela2[[#This Row],[1° Reprogamação
'[PrazoEntrega']]],"mmm"))</f>
        <v>jul</v>
      </c>
      <c r="P504" s="37"/>
      <c r="Q504" s="18" t="s">
        <v>1529</v>
      </c>
      <c r="R504" s="16"/>
      <c r="T504"/>
    </row>
    <row r="505" spans="1:20" hidden="1" x14ac:dyDescent="0.25">
      <c r="A505" s="37" t="s">
        <v>2202</v>
      </c>
      <c r="B505" s="37"/>
      <c r="C505" s="37"/>
      <c r="D505" s="37"/>
      <c r="E505" s="37" t="s">
        <v>1892</v>
      </c>
      <c r="F505" s="37" t="s">
        <v>563</v>
      </c>
      <c r="G505" s="153" t="s">
        <v>11</v>
      </c>
      <c r="H505" s="37" t="s">
        <v>2208</v>
      </c>
      <c r="I505" s="37">
        <v>1</v>
      </c>
      <c r="J505" s="37" t="s">
        <v>1146</v>
      </c>
      <c r="K505" s="1" t="s">
        <v>1487</v>
      </c>
      <c r="L505" s="96">
        <v>46201</v>
      </c>
      <c r="M505" s="169">
        <v>46234</v>
      </c>
      <c r="N505" s="152"/>
      <c r="O505" s="37" t="str">
        <f>IF(Tabela2[[#This Row],[1° Reprogamação
'[PrazoEntrega']]]="",TEXT(Tabela2[[#This Row],[Prazo
Entrega]],"mmm"),TEXT(Tabela2[[#This Row],[1° Reprogamação
'[PrazoEntrega']]],"mmm"))</f>
        <v>jul</v>
      </c>
      <c r="P505" s="37"/>
      <c r="Q505" s="18" t="s">
        <v>1529</v>
      </c>
      <c r="R505" s="16"/>
      <c r="T505"/>
    </row>
    <row r="506" spans="1:20" hidden="1" x14ac:dyDescent="0.25">
      <c r="A506" s="37" t="s">
        <v>2203</v>
      </c>
      <c r="B506" s="37"/>
      <c r="C506" s="37"/>
      <c r="D506" s="37"/>
      <c r="E506" s="37" t="s">
        <v>1892</v>
      </c>
      <c r="F506" s="37" t="s">
        <v>563</v>
      </c>
      <c r="G506" s="153" t="s">
        <v>11</v>
      </c>
      <c r="H506" s="37" t="s">
        <v>2208</v>
      </c>
      <c r="I506" s="37">
        <v>1</v>
      </c>
      <c r="J506" s="37" t="s">
        <v>1146</v>
      </c>
      <c r="K506" s="1" t="s">
        <v>1487</v>
      </c>
      <c r="L506" s="96">
        <v>46201</v>
      </c>
      <c r="M506" s="169">
        <v>46234</v>
      </c>
      <c r="N506" s="152"/>
      <c r="O506" s="37" t="str">
        <f>IF(Tabela2[[#This Row],[1° Reprogamação
'[PrazoEntrega']]]="",TEXT(Tabela2[[#This Row],[Prazo
Entrega]],"mmm"),TEXT(Tabela2[[#This Row],[1° Reprogamação
'[PrazoEntrega']]],"mmm"))</f>
        <v>jul</v>
      </c>
      <c r="P506" s="37"/>
      <c r="Q506" s="18" t="s">
        <v>1529</v>
      </c>
      <c r="R506" s="16"/>
      <c r="T506"/>
    </row>
    <row r="507" spans="1:20" hidden="1" x14ac:dyDescent="0.25">
      <c r="A507" s="37" t="s">
        <v>2204</v>
      </c>
      <c r="B507" s="37"/>
      <c r="C507" s="37"/>
      <c r="D507" s="37"/>
      <c r="E507" s="37" t="s">
        <v>1892</v>
      </c>
      <c r="F507" s="37" t="s">
        <v>655</v>
      </c>
      <c r="G507" s="153" t="s">
        <v>11</v>
      </c>
      <c r="H507" s="37" t="s">
        <v>2209</v>
      </c>
      <c r="I507" s="37">
        <v>1</v>
      </c>
      <c r="J507" s="37" t="s">
        <v>1146</v>
      </c>
      <c r="K507" s="1" t="s">
        <v>1487</v>
      </c>
      <c r="L507" s="96">
        <v>46201</v>
      </c>
      <c r="M507" s="169">
        <v>46234</v>
      </c>
      <c r="N507" s="152"/>
      <c r="O507" s="37" t="str">
        <f>IF(Tabela2[[#This Row],[1° Reprogamação
'[PrazoEntrega']]]="",TEXT(Tabela2[[#This Row],[Prazo
Entrega]],"mmm"),TEXT(Tabela2[[#This Row],[1° Reprogamação
'[PrazoEntrega']]],"mmm"))</f>
        <v>jul</v>
      </c>
      <c r="P507" s="37"/>
      <c r="Q507" s="18" t="s">
        <v>1529</v>
      </c>
      <c r="R507" s="16"/>
      <c r="T507"/>
    </row>
    <row r="508" spans="1:20" hidden="1" x14ac:dyDescent="0.25">
      <c r="A508" s="37" t="s">
        <v>2236</v>
      </c>
      <c r="B508" s="37"/>
      <c r="C508" s="37"/>
      <c r="D508" s="37"/>
      <c r="E508" s="37" t="s">
        <v>483</v>
      </c>
      <c r="F508" s="37" t="s">
        <v>2114</v>
      </c>
      <c r="G508" s="153" t="s">
        <v>11</v>
      </c>
      <c r="H508" s="37" t="s">
        <v>2244</v>
      </c>
      <c r="I508" s="37">
        <v>1</v>
      </c>
      <c r="J508" s="37" t="s">
        <v>1146</v>
      </c>
      <c r="K508" s="1" t="s">
        <v>1487</v>
      </c>
      <c r="L508" s="96">
        <v>46192</v>
      </c>
      <c r="M508" s="169">
        <v>46211</v>
      </c>
      <c r="N508" s="214"/>
      <c r="O508" s="37" t="str">
        <f>IF(Tabela2[[#This Row],[1° Reprogamação
'[PrazoEntrega']]]="",TEXT(Tabela2[[#This Row],[Prazo
Entrega]],"mmm"),TEXT(Tabela2[[#This Row],[1° Reprogamação
'[PrazoEntrega']]],"mmm"))</f>
        <v>jul</v>
      </c>
      <c r="P508" s="37"/>
      <c r="Q508" s="18" t="s">
        <v>1529</v>
      </c>
      <c r="R508" s="16"/>
      <c r="T508"/>
    </row>
    <row r="509" spans="1:20" hidden="1" x14ac:dyDescent="0.25">
      <c r="A509" s="97" t="s">
        <v>1346</v>
      </c>
      <c r="B509" s="130" t="s">
        <v>20</v>
      </c>
      <c r="C509" s="97">
        <v>1005</v>
      </c>
      <c r="D509" s="188">
        <v>1</v>
      </c>
      <c r="E509" s="97" t="s">
        <v>1125</v>
      </c>
      <c r="F509" s="97" t="s">
        <v>1585</v>
      </c>
      <c r="G509" s="97" t="s">
        <v>23</v>
      </c>
      <c r="H509" s="97" t="s">
        <v>1107</v>
      </c>
      <c r="I509" s="176">
        <v>1</v>
      </c>
      <c r="J509" s="97" t="s">
        <v>1555</v>
      </c>
      <c r="K509" s="159" t="s">
        <v>1487</v>
      </c>
      <c r="L509" s="158" t="s">
        <v>1107</v>
      </c>
      <c r="M509" s="158"/>
      <c r="N509" s="157"/>
      <c r="O509" s="158" t="str">
        <f>IF(Tabela2[[#This Row],[1° Reprogamação
'[PrazoEntrega']]]="",TEXT(Tabela2[[#This Row],[Prazo
Entrega]],"mmm"),TEXT(Tabela2[[#This Row],[1° Reprogamação
'[PrazoEntrega']]],"mmm"))</f>
        <v>jan</v>
      </c>
      <c r="P509" s="97" t="s">
        <v>2100</v>
      </c>
      <c r="Q509" s="97" t="s">
        <v>17</v>
      </c>
      <c r="R509" s="16"/>
      <c r="T509"/>
    </row>
    <row r="510" spans="1:20" hidden="1" x14ac:dyDescent="0.25">
      <c r="A510" s="37" t="s">
        <v>2237</v>
      </c>
      <c r="B510" s="37"/>
      <c r="C510" s="37"/>
      <c r="D510" s="37"/>
      <c r="E510" s="37" t="s">
        <v>483</v>
      </c>
      <c r="F510" s="37" t="s">
        <v>2114</v>
      </c>
      <c r="G510" s="153" t="s">
        <v>11</v>
      </c>
      <c r="H510" s="37" t="s">
        <v>2244</v>
      </c>
      <c r="I510" s="37">
        <v>1</v>
      </c>
      <c r="J510" s="37" t="s">
        <v>1146</v>
      </c>
      <c r="K510" s="1" t="s">
        <v>1487</v>
      </c>
      <c r="L510" s="96">
        <v>46192</v>
      </c>
      <c r="M510" s="169">
        <v>46211</v>
      </c>
      <c r="N510" s="152"/>
      <c r="O510" s="37" t="str">
        <f>IF(Tabela2[[#This Row],[1° Reprogamação
'[PrazoEntrega']]]="",TEXT(Tabela2[[#This Row],[Prazo
Entrega]],"mmm"),TEXT(Tabela2[[#This Row],[1° Reprogamação
'[PrazoEntrega']]],"mmm"))</f>
        <v>jul</v>
      </c>
      <c r="P510" s="37"/>
      <c r="Q510" s="18" t="s">
        <v>1529</v>
      </c>
      <c r="R510" s="16"/>
      <c r="T510"/>
    </row>
    <row r="511" spans="1:20" hidden="1" x14ac:dyDescent="0.25">
      <c r="A511" s="37" t="s">
        <v>2238</v>
      </c>
      <c r="B511" s="37"/>
      <c r="C511" s="37"/>
      <c r="D511" s="37"/>
      <c r="E511" s="37" t="s">
        <v>483</v>
      </c>
      <c r="F511" s="37" t="s">
        <v>2114</v>
      </c>
      <c r="G511" s="153" t="s">
        <v>11</v>
      </c>
      <c r="H511" s="37" t="s">
        <v>2245</v>
      </c>
      <c r="I511" s="37">
        <v>1</v>
      </c>
      <c r="J511" s="37" t="s">
        <v>1146</v>
      </c>
      <c r="K511" s="1" t="s">
        <v>1487</v>
      </c>
      <c r="L511" s="96">
        <v>46192</v>
      </c>
      <c r="M511" s="169">
        <v>46211</v>
      </c>
      <c r="N511" s="152"/>
      <c r="O511" s="37" t="str">
        <f>IF(Tabela2[[#This Row],[1° Reprogamação
'[PrazoEntrega']]]="",TEXT(Tabela2[[#This Row],[Prazo
Entrega]],"mmm"),TEXT(Tabela2[[#This Row],[1° Reprogamação
'[PrazoEntrega']]],"mmm"))</f>
        <v>jul</v>
      </c>
      <c r="P511" s="37"/>
      <c r="Q511" s="18" t="s">
        <v>1529</v>
      </c>
      <c r="R511" s="16"/>
      <c r="T511"/>
    </row>
    <row r="512" spans="1:20" hidden="1" x14ac:dyDescent="0.25">
      <c r="A512" s="37" t="s">
        <v>2239</v>
      </c>
      <c r="B512" s="37"/>
      <c r="C512" s="37"/>
      <c r="D512" s="37"/>
      <c r="E512" s="37" t="s">
        <v>483</v>
      </c>
      <c r="F512" s="37" t="s">
        <v>2114</v>
      </c>
      <c r="G512" s="153" t="s">
        <v>11</v>
      </c>
      <c r="H512" s="37" t="s">
        <v>2245</v>
      </c>
      <c r="I512" s="37">
        <v>1</v>
      </c>
      <c r="J512" s="37" t="s">
        <v>1146</v>
      </c>
      <c r="K512" s="1" t="s">
        <v>1487</v>
      </c>
      <c r="L512" s="96">
        <v>46192</v>
      </c>
      <c r="M512" s="169">
        <v>46211</v>
      </c>
      <c r="N512" s="152"/>
      <c r="O512" s="37" t="str">
        <f>IF(Tabela2[[#This Row],[1° Reprogamação
'[PrazoEntrega']]]="",TEXT(Tabela2[[#This Row],[Prazo
Entrega]],"mmm"),TEXT(Tabela2[[#This Row],[1° Reprogamação
'[PrazoEntrega']]],"mmm"))</f>
        <v>jul</v>
      </c>
      <c r="P512" s="37"/>
      <c r="Q512" s="18" t="s">
        <v>1529</v>
      </c>
      <c r="R512" s="16"/>
      <c r="T512"/>
    </row>
    <row r="513" spans="1:20" hidden="1" x14ac:dyDescent="0.25">
      <c r="A513" s="37" t="s">
        <v>2240</v>
      </c>
      <c r="B513" s="37"/>
      <c r="C513" s="37"/>
      <c r="D513" s="37"/>
      <c r="E513" s="37" t="s">
        <v>483</v>
      </c>
      <c r="F513" s="37" t="s">
        <v>2114</v>
      </c>
      <c r="G513" s="153" t="s">
        <v>11</v>
      </c>
      <c r="H513" s="37" t="s">
        <v>2246</v>
      </c>
      <c r="I513" s="37">
        <v>1</v>
      </c>
      <c r="J513" s="37" t="s">
        <v>1146</v>
      </c>
      <c r="K513" s="1" t="s">
        <v>1487</v>
      </c>
      <c r="L513" s="96">
        <v>46192</v>
      </c>
      <c r="M513" s="169">
        <v>46211</v>
      </c>
      <c r="N513" s="152"/>
      <c r="O513" s="37" t="str">
        <f>IF(Tabela2[[#This Row],[1° Reprogamação
'[PrazoEntrega']]]="",TEXT(Tabela2[[#This Row],[Prazo
Entrega]],"mmm"),TEXT(Tabela2[[#This Row],[1° Reprogamação
'[PrazoEntrega']]],"mmm"))</f>
        <v>jul</v>
      </c>
      <c r="P513" s="37"/>
      <c r="Q513" s="18" t="s">
        <v>1529</v>
      </c>
      <c r="R513" s="16"/>
      <c r="T513"/>
    </row>
    <row r="514" spans="1:20" hidden="1" x14ac:dyDescent="0.25">
      <c r="A514" s="37" t="s">
        <v>1102</v>
      </c>
      <c r="B514" s="37">
        <v>0</v>
      </c>
      <c r="C514" s="37">
        <v>0</v>
      </c>
      <c r="D514" s="37">
        <v>0</v>
      </c>
      <c r="E514" s="37" t="s">
        <v>1120</v>
      </c>
      <c r="F514" s="37" t="s">
        <v>798</v>
      </c>
      <c r="G514" s="153" t="s">
        <v>11</v>
      </c>
      <c r="H514" s="37">
        <v>392291</v>
      </c>
      <c r="I514" s="37">
        <v>1</v>
      </c>
      <c r="J514" s="37" t="s">
        <v>1151</v>
      </c>
      <c r="K514" s="37" t="s">
        <v>1486</v>
      </c>
      <c r="L514" s="152">
        <v>46206</v>
      </c>
      <c r="M514" s="152">
        <v>46211</v>
      </c>
      <c r="N514" s="154"/>
      <c r="O514" s="152" t="str">
        <f>IF(Tabela2[[#This Row],[1° Reprogamação
'[PrazoEntrega']]]="",TEXT(Tabela2[[#This Row],[Prazo
Entrega]],"mmm"),TEXT(Tabela2[[#This Row],[1° Reprogamação
'[PrazoEntrega']]],"mmm"))</f>
        <v>jul</v>
      </c>
      <c r="P514" s="152"/>
      <c r="Q514" s="37" t="s">
        <v>1508</v>
      </c>
      <c r="R514" s="16"/>
      <c r="T514"/>
    </row>
    <row r="515" spans="1:20" hidden="1" x14ac:dyDescent="0.25">
      <c r="A515" s="37" t="s">
        <v>1103</v>
      </c>
      <c r="B515" s="37">
        <v>0</v>
      </c>
      <c r="C515" s="37">
        <v>0</v>
      </c>
      <c r="D515" s="37">
        <v>0</v>
      </c>
      <c r="E515" s="37" t="s">
        <v>1120</v>
      </c>
      <c r="F515" s="37" t="s">
        <v>799</v>
      </c>
      <c r="G515" s="153" t="s">
        <v>11</v>
      </c>
      <c r="H515" s="37">
        <v>392292</v>
      </c>
      <c r="I515" s="37">
        <v>1</v>
      </c>
      <c r="J515" s="37" t="s">
        <v>1151</v>
      </c>
      <c r="K515" s="37" t="s">
        <v>1486</v>
      </c>
      <c r="L515" s="152">
        <v>46213</v>
      </c>
      <c r="M515" s="152">
        <v>46218</v>
      </c>
      <c r="N515" s="154"/>
      <c r="O515" s="152" t="str">
        <f>IF(Tabela2[[#This Row],[1° Reprogamação
'[PrazoEntrega']]]="",TEXT(Tabela2[[#This Row],[Prazo
Entrega]],"mmm"),TEXT(Tabela2[[#This Row],[1° Reprogamação
'[PrazoEntrega']]],"mmm"))</f>
        <v>jul</v>
      </c>
      <c r="P515" s="152"/>
      <c r="Q515" s="37" t="s">
        <v>1508</v>
      </c>
      <c r="R515" s="16"/>
      <c r="T515"/>
    </row>
    <row r="516" spans="1:20" hidden="1" x14ac:dyDescent="0.25">
      <c r="A516" s="37" t="s">
        <v>2241</v>
      </c>
      <c r="B516" s="37"/>
      <c r="C516" s="37"/>
      <c r="D516" s="37"/>
      <c r="E516" s="37" t="s">
        <v>483</v>
      </c>
      <c r="F516" s="37" t="s">
        <v>2114</v>
      </c>
      <c r="G516" s="153" t="s">
        <v>11</v>
      </c>
      <c r="H516" s="37" t="s">
        <v>2246</v>
      </c>
      <c r="I516" s="37">
        <v>1</v>
      </c>
      <c r="J516" s="37" t="s">
        <v>1146</v>
      </c>
      <c r="K516" s="1" t="s">
        <v>1487</v>
      </c>
      <c r="L516" s="96">
        <v>46192</v>
      </c>
      <c r="M516" s="169">
        <v>46211</v>
      </c>
      <c r="N516" s="152"/>
      <c r="O516" s="37" t="str">
        <f>IF(Tabela2[[#This Row],[1° Reprogamação
'[PrazoEntrega']]]="",TEXT(Tabela2[[#This Row],[Prazo
Entrega]],"mmm"),TEXT(Tabela2[[#This Row],[1° Reprogamação
'[PrazoEntrega']]],"mmm"))</f>
        <v>jul</v>
      </c>
      <c r="P516" s="37"/>
      <c r="Q516" s="18" t="s">
        <v>1529</v>
      </c>
      <c r="R516" s="16"/>
      <c r="T516"/>
    </row>
    <row r="517" spans="1:20" hidden="1" x14ac:dyDescent="0.25">
      <c r="A517" s="37" t="s">
        <v>1946</v>
      </c>
      <c r="B517" s="37"/>
      <c r="C517" s="37"/>
      <c r="D517" s="37"/>
      <c r="E517" s="37" t="s">
        <v>207</v>
      </c>
      <c r="F517" s="37" t="s">
        <v>392</v>
      </c>
      <c r="G517" s="153" t="s">
        <v>11</v>
      </c>
      <c r="H517" s="37" t="s">
        <v>1947</v>
      </c>
      <c r="I517" s="37">
        <v>1</v>
      </c>
      <c r="J517" s="37" t="s">
        <v>1146</v>
      </c>
      <c r="K517" s="153" t="s">
        <v>1487</v>
      </c>
      <c r="L517" s="152">
        <v>46191</v>
      </c>
      <c r="M517" s="152">
        <v>46234</v>
      </c>
      <c r="N517" s="152"/>
      <c r="O517" s="152" t="str">
        <f>IF(Tabela2[[#This Row],[1° Reprogamação
'[PrazoEntrega']]]="",TEXT(Tabela2[[#This Row],[Prazo
Entrega]],"mmm"),TEXT(Tabela2[[#This Row],[1° Reprogamação
'[PrazoEntrega']]],"mmm"))</f>
        <v>jul</v>
      </c>
      <c r="P517" s="37"/>
      <c r="Q517" s="18" t="s">
        <v>1529</v>
      </c>
      <c r="R517" s="16"/>
      <c r="T517"/>
    </row>
    <row r="518" spans="1:20" hidden="1" x14ac:dyDescent="0.25">
      <c r="A518" s="37" t="s">
        <v>1948</v>
      </c>
      <c r="B518" s="37"/>
      <c r="C518" s="37"/>
      <c r="D518" s="37"/>
      <c r="E518" s="37" t="s">
        <v>207</v>
      </c>
      <c r="F518" s="37" t="s">
        <v>392</v>
      </c>
      <c r="G518" s="153" t="s">
        <v>11</v>
      </c>
      <c r="H518" s="37" t="s">
        <v>1949</v>
      </c>
      <c r="I518" s="37">
        <v>1</v>
      </c>
      <c r="J518" s="37" t="s">
        <v>1146</v>
      </c>
      <c r="K518" s="153" t="s">
        <v>1487</v>
      </c>
      <c r="L518" s="152">
        <v>46191</v>
      </c>
      <c r="M518" s="152">
        <v>46234</v>
      </c>
      <c r="N518" s="152"/>
      <c r="O518" s="152" t="str">
        <f>IF(Tabela2[[#This Row],[1° Reprogamação
'[PrazoEntrega']]]="",TEXT(Tabela2[[#This Row],[Prazo
Entrega]],"mmm"),TEXT(Tabela2[[#This Row],[1° Reprogamação
'[PrazoEntrega']]],"mmm"))</f>
        <v>jul</v>
      </c>
      <c r="P518" s="37"/>
      <c r="Q518" s="18" t="s">
        <v>1529</v>
      </c>
      <c r="R518" s="16"/>
      <c r="T518"/>
    </row>
    <row r="519" spans="1:20" hidden="1" x14ac:dyDescent="0.25">
      <c r="A519" s="37" t="s">
        <v>1950</v>
      </c>
      <c r="B519" s="37"/>
      <c r="C519" s="37"/>
      <c r="D519" s="37"/>
      <c r="E519" s="37" t="s">
        <v>207</v>
      </c>
      <c r="F519" s="37" t="s">
        <v>1900</v>
      </c>
      <c r="G519" s="153" t="s">
        <v>11</v>
      </c>
      <c r="H519" s="37" t="s">
        <v>1951</v>
      </c>
      <c r="I519" s="37">
        <v>1</v>
      </c>
      <c r="J519" s="37" t="s">
        <v>1146</v>
      </c>
      <c r="K519" s="153" t="s">
        <v>1487</v>
      </c>
      <c r="L519" s="152">
        <v>46191</v>
      </c>
      <c r="M519" s="152">
        <v>46234</v>
      </c>
      <c r="N519" s="152"/>
      <c r="O519" s="152" t="str">
        <f>IF(Tabela2[[#This Row],[1° Reprogamação
'[PrazoEntrega']]]="",TEXT(Tabela2[[#This Row],[Prazo
Entrega]],"mmm"),TEXT(Tabela2[[#This Row],[1° Reprogamação
'[PrazoEntrega']]],"mmm"))</f>
        <v>jul</v>
      </c>
      <c r="P519" s="37"/>
      <c r="Q519" s="18" t="s">
        <v>1529</v>
      </c>
      <c r="R519" s="16"/>
      <c r="T519"/>
    </row>
    <row r="520" spans="1:20" hidden="1" x14ac:dyDescent="0.25">
      <c r="A520" s="37" t="s">
        <v>1952</v>
      </c>
      <c r="B520" s="37"/>
      <c r="C520" s="37"/>
      <c r="D520" s="37"/>
      <c r="E520" s="37" t="s">
        <v>2077</v>
      </c>
      <c r="F520" s="37" t="s">
        <v>392</v>
      </c>
      <c r="G520" s="153" t="s">
        <v>11</v>
      </c>
      <c r="H520" s="37" t="s">
        <v>1953</v>
      </c>
      <c r="I520" s="37">
        <v>1</v>
      </c>
      <c r="J520" s="37" t="s">
        <v>1146</v>
      </c>
      <c r="K520" s="153" t="s">
        <v>1487</v>
      </c>
      <c r="L520" s="152">
        <v>46191</v>
      </c>
      <c r="M520" s="152">
        <v>46234</v>
      </c>
      <c r="N520" s="152"/>
      <c r="O520" s="152" t="str">
        <f>IF(Tabela2[[#This Row],[1° Reprogamação
'[PrazoEntrega']]]="",TEXT(Tabela2[[#This Row],[Prazo
Entrega]],"mmm"),TEXT(Tabela2[[#This Row],[1° Reprogamação
'[PrazoEntrega']]],"mmm"))</f>
        <v>jul</v>
      </c>
      <c r="P520" s="37"/>
      <c r="Q520" s="18" t="s">
        <v>1529</v>
      </c>
      <c r="R520" s="16"/>
      <c r="T520"/>
    </row>
    <row r="521" spans="1:20" hidden="1" x14ac:dyDescent="0.25">
      <c r="A521" s="37" t="s">
        <v>1954</v>
      </c>
      <c r="B521" s="37"/>
      <c r="C521" s="37"/>
      <c r="D521" s="37"/>
      <c r="E521" s="37" t="s">
        <v>2077</v>
      </c>
      <c r="F521" s="37" t="s">
        <v>392</v>
      </c>
      <c r="G521" s="153" t="s">
        <v>11</v>
      </c>
      <c r="H521" s="37" t="s">
        <v>1955</v>
      </c>
      <c r="I521" s="37">
        <v>1</v>
      </c>
      <c r="J521" s="37" t="s">
        <v>1146</v>
      </c>
      <c r="K521" s="153" t="s">
        <v>1487</v>
      </c>
      <c r="L521" s="152">
        <v>46191</v>
      </c>
      <c r="M521" s="152">
        <v>46234</v>
      </c>
      <c r="N521" s="152"/>
      <c r="O521" s="152" t="str">
        <f>IF(Tabela2[[#This Row],[1° Reprogamação
'[PrazoEntrega']]]="",TEXT(Tabela2[[#This Row],[Prazo
Entrega]],"mmm"),TEXT(Tabela2[[#This Row],[1° Reprogamação
'[PrazoEntrega']]],"mmm"))</f>
        <v>jul</v>
      </c>
      <c r="P521" s="37"/>
      <c r="Q521" s="18" t="s">
        <v>1529</v>
      </c>
      <c r="R521" s="16"/>
      <c r="T521"/>
    </row>
    <row r="522" spans="1:20" hidden="1" x14ac:dyDescent="0.25">
      <c r="A522" s="37" t="s">
        <v>1956</v>
      </c>
      <c r="B522" s="37"/>
      <c r="C522" s="37"/>
      <c r="D522" s="37"/>
      <c r="E522" s="37" t="s">
        <v>2077</v>
      </c>
      <c r="F522" s="37" t="s">
        <v>392</v>
      </c>
      <c r="G522" s="153" t="s">
        <v>11</v>
      </c>
      <c r="H522" s="37" t="s">
        <v>1957</v>
      </c>
      <c r="I522" s="37">
        <v>1</v>
      </c>
      <c r="J522" s="37" t="s">
        <v>1146</v>
      </c>
      <c r="K522" s="153" t="s">
        <v>1487</v>
      </c>
      <c r="L522" s="152">
        <v>46191</v>
      </c>
      <c r="M522" s="152">
        <v>46234</v>
      </c>
      <c r="N522" s="152"/>
      <c r="O522" s="152" t="str">
        <f>IF(Tabela2[[#This Row],[1° Reprogamação
'[PrazoEntrega']]]="",TEXT(Tabela2[[#This Row],[Prazo
Entrega]],"mmm"),TEXT(Tabela2[[#This Row],[1° Reprogamação
'[PrazoEntrega']]],"mmm"))</f>
        <v>jul</v>
      </c>
      <c r="P522" s="37"/>
      <c r="Q522" s="18" t="s">
        <v>1529</v>
      </c>
      <c r="R522" s="16"/>
      <c r="T522"/>
    </row>
    <row r="523" spans="1:20" hidden="1" x14ac:dyDescent="0.25">
      <c r="A523" s="37" t="s">
        <v>1958</v>
      </c>
      <c r="B523" s="37"/>
      <c r="C523" s="37"/>
      <c r="D523" s="37"/>
      <c r="E523" s="37" t="s">
        <v>2077</v>
      </c>
      <c r="F523" s="37" t="s">
        <v>392</v>
      </c>
      <c r="G523" s="153" t="s">
        <v>11</v>
      </c>
      <c r="H523" s="37" t="s">
        <v>1959</v>
      </c>
      <c r="I523" s="37">
        <v>1</v>
      </c>
      <c r="J523" s="37" t="s">
        <v>1146</v>
      </c>
      <c r="K523" s="153" t="s">
        <v>1487</v>
      </c>
      <c r="L523" s="152">
        <v>46191</v>
      </c>
      <c r="M523" s="152">
        <v>46234</v>
      </c>
      <c r="N523" s="152"/>
      <c r="O523" s="152" t="str">
        <f>IF(Tabela2[[#This Row],[1° Reprogamação
'[PrazoEntrega']]]="",TEXT(Tabela2[[#This Row],[Prazo
Entrega]],"mmm"),TEXT(Tabela2[[#This Row],[1° Reprogamação
'[PrazoEntrega']]],"mmm"))</f>
        <v>jul</v>
      </c>
      <c r="P523" s="37"/>
      <c r="Q523" s="18" t="s">
        <v>1529</v>
      </c>
      <c r="R523" s="16"/>
      <c r="T523"/>
    </row>
    <row r="524" spans="1:20" hidden="1" x14ac:dyDescent="0.25">
      <c r="A524" s="37" t="s">
        <v>1960</v>
      </c>
      <c r="B524" s="37"/>
      <c r="C524" s="37"/>
      <c r="D524" s="37"/>
      <c r="E524" s="37" t="s">
        <v>2077</v>
      </c>
      <c r="F524" s="37" t="s">
        <v>392</v>
      </c>
      <c r="G524" s="153" t="s">
        <v>11</v>
      </c>
      <c r="H524" s="37" t="s">
        <v>1961</v>
      </c>
      <c r="I524" s="37">
        <v>1</v>
      </c>
      <c r="J524" s="37" t="s">
        <v>1146</v>
      </c>
      <c r="K524" s="153" t="s">
        <v>1487</v>
      </c>
      <c r="L524" s="152">
        <v>46191</v>
      </c>
      <c r="M524" s="152">
        <v>46234</v>
      </c>
      <c r="N524" s="152"/>
      <c r="O524" s="152" t="str">
        <f>IF(Tabela2[[#This Row],[1° Reprogamação
'[PrazoEntrega']]]="",TEXT(Tabela2[[#This Row],[Prazo
Entrega]],"mmm"),TEXT(Tabela2[[#This Row],[1° Reprogamação
'[PrazoEntrega']]],"mmm"))</f>
        <v>jul</v>
      </c>
      <c r="P524" s="37"/>
      <c r="Q524" s="18" t="s">
        <v>1529</v>
      </c>
      <c r="R524" s="16"/>
      <c r="T524"/>
    </row>
    <row r="525" spans="1:20" hidden="1" x14ac:dyDescent="0.25">
      <c r="A525" s="37" t="s">
        <v>1962</v>
      </c>
      <c r="B525" s="37"/>
      <c r="C525" s="37"/>
      <c r="D525" s="37"/>
      <c r="E525" s="37" t="s">
        <v>2077</v>
      </c>
      <c r="F525" s="37" t="s">
        <v>256</v>
      </c>
      <c r="G525" s="153" t="s">
        <v>11</v>
      </c>
      <c r="H525" s="37" t="s">
        <v>1963</v>
      </c>
      <c r="I525" s="37">
        <v>1</v>
      </c>
      <c r="J525" s="37" t="s">
        <v>1146</v>
      </c>
      <c r="K525" s="153" t="s">
        <v>1487</v>
      </c>
      <c r="L525" s="152">
        <v>46191</v>
      </c>
      <c r="M525" s="152">
        <v>46234</v>
      </c>
      <c r="N525" s="152"/>
      <c r="O525" s="152" t="str">
        <f>IF(Tabela2[[#This Row],[1° Reprogamação
'[PrazoEntrega']]]="",TEXT(Tabela2[[#This Row],[Prazo
Entrega]],"mmm"),TEXT(Tabela2[[#This Row],[1° Reprogamação
'[PrazoEntrega']]],"mmm"))</f>
        <v>jul</v>
      </c>
      <c r="P525" s="37"/>
      <c r="Q525" s="18" t="s">
        <v>1529</v>
      </c>
      <c r="R525" s="16"/>
      <c r="T525"/>
    </row>
    <row r="526" spans="1:20" hidden="1" x14ac:dyDescent="0.25">
      <c r="A526" s="37" t="s">
        <v>1964</v>
      </c>
      <c r="B526" s="37"/>
      <c r="C526" s="37"/>
      <c r="D526" s="37"/>
      <c r="E526" s="37" t="s">
        <v>2075</v>
      </c>
      <c r="F526" s="37" t="s">
        <v>392</v>
      </c>
      <c r="G526" s="153" t="s">
        <v>11</v>
      </c>
      <c r="H526" s="37" t="s">
        <v>1965</v>
      </c>
      <c r="I526" s="37">
        <v>1</v>
      </c>
      <c r="J526" s="37" t="s">
        <v>1146</v>
      </c>
      <c r="K526" s="153" t="s">
        <v>1487</v>
      </c>
      <c r="L526" s="152">
        <v>46191</v>
      </c>
      <c r="M526" s="152">
        <v>46234</v>
      </c>
      <c r="N526" s="152"/>
      <c r="O526" s="152" t="str">
        <f>IF(Tabela2[[#This Row],[1° Reprogamação
'[PrazoEntrega']]]="",TEXT(Tabela2[[#This Row],[Prazo
Entrega]],"mmm"),TEXT(Tabela2[[#This Row],[1° Reprogamação
'[PrazoEntrega']]],"mmm"))</f>
        <v>jul</v>
      </c>
      <c r="P526" s="37"/>
      <c r="Q526" s="18" t="s">
        <v>1529</v>
      </c>
      <c r="R526" s="16"/>
      <c r="T526"/>
    </row>
    <row r="527" spans="1:20" hidden="1" x14ac:dyDescent="0.25">
      <c r="A527" s="37" t="s">
        <v>2198</v>
      </c>
      <c r="B527" s="37"/>
      <c r="C527" s="37"/>
      <c r="D527" s="37"/>
      <c r="E527" s="37" t="s">
        <v>1892</v>
      </c>
      <c r="F527" s="37" t="s">
        <v>563</v>
      </c>
      <c r="G527" s="153" t="s">
        <v>11</v>
      </c>
      <c r="H527" s="37" t="s">
        <v>2207</v>
      </c>
      <c r="I527" s="37">
        <v>1</v>
      </c>
      <c r="J527" s="37" t="s">
        <v>1146</v>
      </c>
      <c r="K527" s="1" t="s">
        <v>1487</v>
      </c>
      <c r="L527" s="96">
        <v>46189</v>
      </c>
      <c r="M527" s="169">
        <v>46234</v>
      </c>
      <c r="N527" s="152"/>
      <c r="O527" s="37" t="str">
        <f>IF(Tabela2[[#This Row],[1° Reprogamação
'[PrazoEntrega']]]="",TEXT(Tabela2[[#This Row],[Prazo
Entrega]],"mmm"),TEXT(Tabela2[[#This Row],[1° Reprogamação
'[PrazoEntrega']]],"mmm"))</f>
        <v>jul</v>
      </c>
      <c r="P527" s="37" t="s">
        <v>1528</v>
      </c>
      <c r="Q527" s="18" t="s">
        <v>1529</v>
      </c>
      <c r="R527" s="16"/>
      <c r="T527"/>
    </row>
    <row r="528" spans="1:20" hidden="1" x14ac:dyDescent="0.25">
      <c r="A528" s="37" t="s">
        <v>1966</v>
      </c>
      <c r="B528" s="37"/>
      <c r="C528" s="37"/>
      <c r="D528" s="37"/>
      <c r="E528" s="37" t="s">
        <v>2078</v>
      </c>
      <c r="F528" s="37" t="s">
        <v>392</v>
      </c>
      <c r="G528" s="153" t="s">
        <v>11</v>
      </c>
      <c r="H528" s="37" t="s">
        <v>1967</v>
      </c>
      <c r="I528" s="37">
        <v>1</v>
      </c>
      <c r="J528" s="37" t="s">
        <v>1146</v>
      </c>
      <c r="K528" s="153" t="s">
        <v>1487</v>
      </c>
      <c r="L528" s="152">
        <v>46184</v>
      </c>
      <c r="M528" s="152">
        <v>46227</v>
      </c>
      <c r="N528" s="152"/>
      <c r="O528" s="152" t="str">
        <f>IF(Tabela2[[#This Row],[1° Reprogamação
'[PrazoEntrega']]]="",TEXT(Tabela2[[#This Row],[Prazo
Entrega]],"mmm"),TEXT(Tabela2[[#This Row],[1° Reprogamação
'[PrazoEntrega']]],"mmm"))</f>
        <v>jul</v>
      </c>
      <c r="P528" s="37"/>
      <c r="Q528" s="18" t="s">
        <v>1529</v>
      </c>
      <c r="R528" s="16"/>
      <c r="T528"/>
    </row>
    <row r="529" spans="1:20" hidden="1" x14ac:dyDescent="0.25">
      <c r="A529" s="37" t="s">
        <v>1968</v>
      </c>
      <c r="B529" s="37"/>
      <c r="C529" s="37"/>
      <c r="D529" s="37"/>
      <c r="E529" s="37" t="s">
        <v>2078</v>
      </c>
      <c r="F529" s="37" t="s">
        <v>281</v>
      </c>
      <c r="G529" s="153" t="s">
        <v>11</v>
      </c>
      <c r="H529" s="37" t="s">
        <v>1969</v>
      </c>
      <c r="I529" s="37">
        <v>1</v>
      </c>
      <c r="J529" s="37" t="s">
        <v>1146</v>
      </c>
      <c r="K529" s="153" t="s">
        <v>1487</v>
      </c>
      <c r="L529" s="152">
        <v>46184</v>
      </c>
      <c r="M529" s="152">
        <v>46227</v>
      </c>
      <c r="N529" s="152"/>
      <c r="O529" s="152" t="str">
        <f>IF(Tabela2[[#This Row],[1° Reprogamação
'[PrazoEntrega']]]="",TEXT(Tabela2[[#This Row],[Prazo
Entrega]],"mmm"),TEXT(Tabela2[[#This Row],[1° Reprogamação
'[PrazoEntrega']]],"mmm"))</f>
        <v>jul</v>
      </c>
      <c r="P529" s="37"/>
      <c r="Q529" s="18" t="s">
        <v>1529</v>
      </c>
      <c r="R529" s="16"/>
      <c r="T529"/>
    </row>
    <row r="530" spans="1:20" hidden="1" x14ac:dyDescent="0.25">
      <c r="A530" s="37" t="s">
        <v>1970</v>
      </c>
      <c r="B530" s="37"/>
      <c r="C530" s="37"/>
      <c r="D530" s="37"/>
      <c r="E530" s="37" t="s">
        <v>2079</v>
      </c>
      <c r="F530" s="37" t="s">
        <v>392</v>
      </c>
      <c r="G530" s="153" t="s">
        <v>11</v>
      </c>
      <c r="H530" s="37" t="s">
        <v>1971</v>
      </c>
      <c r="I530" s="37">
        <v>1</v>
      </c>
      <c r="J530" s="37" t="s">
        <v>1146</v>
      </c>
      <c r="K530" s="153" t="s">
        <v>1487</v>
      </c>
      <c r="L530" s="152">
        <v>46184</v>
      </c>
      <c r="M530" s="152">
        <v>46227</v>
      </c>
      <c r="N530" s="152"/>
      <c r="O530" s="152" t="str">
        <f>IF(Tabela2[[#This Row],[1° Reprogamação
'[PrazoEntrega']]]="",TEXT(Tabela2[[#This Row],[Prazo
Entrega]],"mmm"),TEXT(Tabela2[[#This Row],[1° Reprogamação
'[PrazoEntrega']]],"mmm"))</f>
        <v>jul</v>
      </c>
      <c r="P530" s="37"/>
      <c r="Q530" s="18" t="s">
        <v>1529</v>
      </c>
      <c r="R530" s="16"/>
      <c r="T530"/>
    </row>
    <row r="531" spans="1:20" hidden="1" x14ac:dyDescent="0.25">
      <c r="A531" s="37" t="s">
        <v>1972</v>
      </c>
      <c r="B531" s="37"/>
      <c r="C531" s="37"/>
      <c r="D531" s="37"/>
      <c r="E531" s="37" t="s">
        <v>2079</v>
      </c>
      <c r="F531" s="37" t="s">
        <v>392</v>
      </c>
      <c r="G531" s="153" t="s">
        <v>11</v>
      </c>
      <c r="H531" s="37" t="s">
        <v>1973</v>
      </c>
      <c r="I531" s="37">
        <v>1</v>
      </c>
      <c r="J531" s="37" t="s">
        <v>1146</v>
      </c>
      <c r="K531" s="153" t="s">
        <v>1487</v>
      </c>
      <c r="L531" s="152">
        <v>46184</v>
      </c>
      <c r="M531" s="152">
        <v>46227</v>
      </c>
      <c r="N531" s="152"/>
      <c r="O531" s="152" t="str">
        <f>IF(Tabela2[[#This Row],[1° Reprogamação
'[PrazoEntrega']]]="",TEXT(Tabela2[[#This Row],[Prazo
Entrega]],"mmm"),TEXT(Tabela2[[#This Row],[1° Reprogamação
'[PrazoEntrega']]],"mmm"))</f>
        <v>jul</v>
      </c>
      <c r="P531" s="37"/>
      <c r="Q531" s="18" t="s">
        <v>1529</v>
      </c>
      <c r="R531" s="16"/>
      <c r="T531"/>
    </row>
    <row r="532" spans="1:20" hidden="1" x14ac:dyDescent="0.25">
      <c r="A532" s="37" t="s">
        <v>1974</v>
      </c>
      <c r="B532" s="37"/>
      <c r="C532" s="37"/>
      <c r="D532" s="37"/>
      <c r="E532" s="37" t="s">
        <v>2079</v>
      </c>
      <c r="F532" s="37" t="s">
        <v>392</v>
      </c>
      <c r="G532" s="153" t="s">
        <v>11</v>
      </c>
      <c r="H532" s="37" t="s">
        <v>1975</v>
      </c>
      <c r="I532" s="37">
        <v>1</v>
      </c>
      <c r="J532" s="37" t="s">
        <v>1146</v>
      </c>
      <c r="K532" s="153" t="s">
        <v>1487</v>
      </c>
      <c r="L532" s="152">
        <v>46184</v>
      </c>
      <c r="M532" s="152">
        <v>46227</v>
      </c>
      <c r="N532" s="152"/>
      <c r="O532" s="152" t="str">
        <f>IF(Tabela2[[#This Row],[1° Reprogamação
'[PrazoEntrega']]]="",TEXT(Tabela2[[#This Row],[Prazo
Entrega]],"mmm"),TEXT(Tabela2[[#This Row],[1° Reprogamação
'[PrazoEntrega']]],"mmm"))</f>
        <v>jul</v>
      </c>
      <c r="P532" s="37"/>
      <c r="Q532" s="18" t="s">
        <v>1529</v>
      </c>
      <c r="R532" s="16"/>
      <c r="T532"/>
    </row>
    <row r="533" spans="1:20" hidden="1" x14ac:dyDescent="0.25">
      <c r="A533" s="37" t="s">
        <v>1976</v>
      </c>
      <c r="B533" s="37"/>
      <c r="C533" s="37"/>
      <c r="D533" s="37"/>
      <c r="E533" s="37" t="s">
        <v>2079</v>
      </c>
      <c r="F533" s="37" t="s">
        <v>392</v>
      </c>
      <c r="G533" s="153" t="s">
        <v>11</v>
      </c>
      <c r="H533" s="37" t="s">
        <v>1977</v>
      </c>
      <c r="I533" s="37">
        <v>1</v>
      </c>
      <c r="J533" s="37" t="s">
        <v>1146</v>
      </c>
      <c r="K533" s="153" t="s">
        <v>1487</v>
      </c>
      <c r="L533" s="152">
        <v>46184</v>
      </c>
      <c r="M533" s="152">
        <v>46227</v>
      </c>
      <c r="N533" s="152"/>
      <c r="O533" s="152" t="str">
        <f>IF(Tabela2[[#This Row],[1° Reprogamação
'[PrazoEntrega']]]="",TEXT(Tabela2[[#This Row],[Prazo
Entrega]],"mmm"),TEXT(Tabela2[[#This Row],[1° Reprogamação
'[PrazoEntrega']]],"mmm"))</f>
        <v>jul</v>
      </c>
      <c r="P533" s="37"/>
      <c r="Q533" s="18" t="s">
        <v>1529</v>
      </c>
      <c r="R533" s="16"/>
      <c r="T533"/>
    </row>
    <row r="534" spans="1:20" hidden="1" x14ac:dyDescent="0.25">
      <c r="A534" s="37" t="s">
        <v>1978</v>
      </c>
      <c r="B534" s="37"/>
      <c r="C534" s="37"/>
      <c r="D534" s="37"/>
      <c r="E534" s="37" t="s">
        <v>2079</v>
      </c>
      <c r="F534" s="37" t="s">
        <v>392</v>
      </c>
      <c r="G534" s="153" t="s">
        <v>11</v>
      </c>
      <c r="H534" s="37" t="s">
        <v>1979</v>
      </c>
      <c r="I534" s="37">
        <v>1</v>
      </c>
      <c r="J534" s="37" t="s">
        <v>1146</v>
      </c>
      <c r="K534" s="153" t="s">
        <v>1487</v>
      </c>
      <c r="L534" s="152">
        <v>46184</v>
      </c>
      <c r="M534" s="152">
        <v>46227</v>
      </c>
      <c r="N534" s="152"/>
      <c r="O534" s="152" t="str">
        <f>IF(Tabela2[[#This Row],[1° Reprogamação
'[PrazoEntrega']]]="",TEXT(Tabela2[[#This Row],[Prazo
Entrega]],"mmm"),TEXT(Tabela2[[#This Row],[1° Reprogamação
'[PrazoEntrega']]],"mmm"))</f>
        <v>jul</v>
      </c>
      <c r="P534" s="37"/>
      <c r="Q534" s="18" t="s">
        <v>1529</v>
      </c>
      <c r="R534" s="16"/>
      <c r="T534"/>
    </row>
    <row r="535" spans="1:20" hidden="1" x14ac:dyDescent="0.25">
      <c r="A535" s="37" t="s">
        <v>1980</v>
      </c>
      <c r="B535" s="37"/>
      <c r="C535" s="37"/>
      <c r="D535" s="37"/>
      <c r="E535" s="37" t="s">
        <v>207</v>
      </c>
      <c r="F535" s="37" t="s">
        <v>392</v>
      </c>
      <c r="G535" s="153" t="s">
        <v>11</v>
      </c>
      <c r="H535" s="37" t="s">
        <v>1981</v>
      </c>
      <c r="I535" s="37">
        <v>1</v>
      </c>
      <c r="J535" s="37" t="s">
        <v>1146</v>
      </c>
      <c r="K535" s="153" t="s">
        <v>1487</v>
      </c>
      <c r="L535" s="152">
        <v>46184</v>
      </c>
      <c r="M535" s="152">
        <v>46227</v>
      </c>
      <c r="N535" s="152"/>
      <c r="O535" s="152" t="str">
        <f>IF(Tabela2[[#This Row],[1° Reprogamação
'[PrazoEntrega']]]="",TEXT(Tabela2[[#This Row],[Prazo
Entrega]],"mmm"),TEXT(Tabela2[[#This Row],[1° Reprogamação
'[PrazoEntrega']]],"mmm"))</f>
        <v>jul</v>
      </c>
      <c r="P535" s="37"/>
      <c r="Q535" s="18" t="s">
        <v>1529</v>
      </c>
      <c r="R535" s="16"/>
      <c r="T535"/>
    </row>
    <row r="536" spans="1:20" hidden="1" x14ac:dyDescent="0.25">
      <c r="A536" s="37" t="s">
        <v>1982</v>
      </c>
      <c r="B536" s="37"/>
      <c r="C536" s="37"/>
      <c r="D536" s="37"/>
      <c r="E536" s="37" t="s">
        <v>207</v>
      </c>
      <c r="F536" s="37" t="s">
        <v>392</v>
      </c>
      <c r="G536" s="153" t="s">
        <v>11</v>
      </c>
      <c r="H536" s="37" t="s">
        <v>1983</v>
      </c>
      <c r="I536" s="37">
        <v>1</v>
      </c>
      <c r="J536" s="37" t="s">
        <v>1146</v>
      </c>
      <c r="K536" s="153" t="s">
        <v>1487</v>
      </c>
      <c r="L536" s="152">
        <v>46184</v>
      </c>
      <c r="M536" s="152">
        <v>46227</v>
      </c>
      <c r="N536" s="152"/>
      <c r="O536" s="152" t="str">
        <f>IF(Tabela2[[#This Row],[1° Reprogamação
'[PrazoEntrega']]]="",TEXT(Tabela2[[#This Row],[Prazo
Entrega]],"mmm"),TEXT(Tabela2[[#This Row],[1° Reprogamação
'[PrazoEntrega']]],"mmm"))</f>
        <v>jul</v>
      </c>
      <c r="P536" s="37"/>
      <c r="Q536" s="18" t="s">
        <v>1529</v>
      </c>
      <c r="R536" s="16"/>
      <c r="T536"/>
    </row>
    <row r="537" spans="1:20" hidden="1" x14ac:dyDescent="0.25">
      <c r="A537" s="37" t="s">
        <v>1984</v>
      </c>
      <c r="B537" s="37"/>
      <c r="C537" s="37"/>
      <c r="D537" s="37"/>
      <c r="E537" s="37" t="s">
        <v>207</v>
      </c>
      <c r="F537" s="37" t="s">
        <v>392</v>
      </c>
      <c r="G537" s="153" t="s">
        <v>11</v>
      </c>
      <c r="H537" s="37" t="s">
        <v>1985</v>
      </c>
      <c r="I537" s="37">
        <v>1</v>
      </c>
      <c r="J537" s="37" t="s">
        <v>1146</v>
      </c>
      <c r="K537" s="153" t="s">
        <v>1487</v>
      </c>
      <c r="L537" s="152">
        <v>46184</v>
      </c>
      <c r="M537" s="152">
        <v>46227</v>
      </c>
      <c r="N537" s="152"/>
      <c r="O537" s="152" t="str">
        <f>IF(Tabela2[[#This Row],[1° Reprogamação
'[PrazoEntrega']]]="",TEXT(Tabela2[[#This Row],[Prazo
Entrega]],"mmm"),TEXT(Tabela2[[#This Row],[1° Reprogamação
'[PrazoEntrega']]],"mmm"))</f>
        <v>jul</v>
      </c>
      <c r="P537" s="37"/>
      <c r="Q537" s="18" t="s">
        <v>1529</v>
      </c>
      <c r="R537" s="16"/>
      <c r="T537"/>
    </row>
    <row r="538" spans="1:20" hidden="1" x14ac:dyDescent="0.25">
      <c r="A538" s="37" t="s">
        <v>1996</v>
      </c>
      <c r="B538" s="37"/>
      <c r="C538" s="37"/>
      <c r="D538" s="37"/>
      <c r="E538" s="37" t="s">
        <v>2078</v>
      </c>
      <c r="F538" s="37" t="s">
        <v>392</v>
      </c>
      <c r="G538" s="153" t="s">
        <v>11</v>
      </c>
      <c r="H538" s="37" t="s">
        <v>1997</v>
      </c>
      <c r="I538" s="37">
        <v>1</v>
      </c>
      <c r="J538" s="37" t="s">
        <v>1146</v>
      </c>
      <c r="K538" s="153" t="s">
        <v>1487</v>
      </c>
      <c r="L538" s="152">
        <v>46184</v>
      </c>
      <c r="M538" s="152">
        <v>46220</v>
      </c>
      <c r="N538" s="152"/>
      <c r="O538" s="152" t="str">
        <f>IF(Tabela2[[#This Row],[1° Reprogamação
'[PrazoEntrega']]]="",TEXT(Tabela2[[#This Row],[Prazo
Entrega]],"mmm"),TEXT(Tabela2[[#This Row],[1° Reprogamação
'[PrazoEntrega']]],"mmm"))</f>
        <v>jul</v>
      </c>
      <c r="P538" s="37"/>
      <c r="Q538" s="18" t="s">
        <v>1529</v>
      </c>
      <c r="R538" s="16"/>
      <c r="T538"/>
    </row>
    <row r="539" spans="1:20" hidden="1" x14ac:dyDescent="0.25">
      <c r="A539" s="37" t="s">
        <v>1998</v>
      </c>
      <c r="B539" s="37"/>
      <c r="C539" s="37"/>
      <c r="D539" s="37"/>
      <c r="E539" s="37" t="s">
        <v>2078</v>
      </c>
      <c r="F539" s="37" t="s">
        <v>392</v>
      </c>
      <c r="G539" s="153" t="s">
        <v>11</v>
      </c>
      <c r="H539" s="37" t="s">
        <v>1999</v>
      </c>
      <c r="I539" s="37">
        <v>1</v>
      </c>
      <c r="J539" s="37" t="s">
        <v>1146</v>
      </c>
      <c r="K539" s="153" t="s">
        <v>1487</v>
      </c>
      <c r="L539" s="152">
        <v>46184</v>
      </c>
      <c r="M539" s="152">
        <v>46220</v>
      </c>
      <c r="N539" s="152"/>
      <c r="O539" s="152" t="str">
        <f>IF(Tabela2[[#This Row],[1° Reprogamação
'[PrazoEntrega']]]="",TEXT(Tabela2[[#This Row],[Prazo
Entrega]],"mmm"),TEXT(Tabela2[[#This Row],[1° Reprogamação
'[PrazoEntrega']]],"mmm"))</f>
        <v>jul</v>
      </c>
      <c r="P539" s="37"/>
      <c r="Q539" s="18" t="s">
        <v>1529</v>
      </c>
      <c r="R539" s="16"/>
      <c r="T539"/>
    </row>
    <row r="540" spans="1:20" hidden="1" x14ac:dyDescent="0.25">
      <c r="A540" s="37" t="s">
        <v>2000</v>
      </c>
      <c r="B540" s="37"/>
      <c r="C540" s="37"/>
      <c r="D540" s="37"/>
      <c r="E540" s="37" t="s">
        <v>2078</v>
      </c>
      <c r="F540" s="37" t="s">
        <v>392</v>
      </c>
      <c r="G540" s="153" t="s">
        <v>11</v>
      </c>
      <c r="H540" s="37" t="s">
        <v>2001</v>
      </c>
      <c r="I540" s="37">
        <v>1</v>
      </c>
      <c r="J540" s="37" t="s">
        <v>1146</v>
      </c>
      <c r="K540" s="153" t="s">
        <v>1487</v>
      </c>
      <c r="L540" s="152">
        <v>46184</v>
      </c>
      <c r="M540" s="152">
        <v>46220</v>
      </c>
      <c r="N540" s="152"/>
      <c r="O540" s="152" t="str">
        <f>IF(Tabela2[[#This Row],[1° Reprogamação
'[PrazoEntrega']]]="",TEXT(Tabela2[[#This Row],[Prazo
Entrega]],"mmm"),TEXT(Tabela2[[#This Row],[1° Reprogamação
'[PrazoEntrega']]],"mmm"))</f>
        <v>jul</v>
      </c>
      <c r="P540" s="37"/>
      <c r="Q540" s="18" t="s">
        <v>1529</v>
      </c>
      <c r="R540" s="16"/>
      <c r="T540"/>
    </row>
    <row r="541" spans="1:20" hidden="1" x14ac:dyDescent="0.25">
      <c r="A541" s="37" t="s">
        <v>2002</v>
      </c>
      <c r="B541" s="37"/>
      <c r="C541" s="37"/>
      <c r="D541" s="37"/>
      <c r="E541" s="37" t="s">
        <v>2078</v>
      </c>
      <c r="F541" s="37" t="s">
        <v>392</v>
      </c>
      <c r="G541" s="153" t="s">
        <v>11</v>
      </c>
      <c r="H541" s="37" t="s">
        <v>2003</v>
      </c>
      <c r="I541" s="37">
        <v>1</v>
      </c>
      <c r="J541" s="37" t="s">
        <v>1146</v>
      </c>
      <c r="K541" s="153" t="s">
        <v>1487</v>
      </c>
      <c r="L541" s="152">
        <v>46184</v>
      </c>
      <c r="M541" s="152">
        <v>46220</v>
      </c>
      <c r="N541" s="152"/>
      <c r="O541" s="152" t="str">
        <f>IF(Tabela2[[#This Row],[1° Reprogamação
'[PrazoEntrega']]]="",TEXT(Tabela2[[#This Row],[Prazo
Entrega]],"mmm"),TEXT(Tabela2[[#This Row],[1° Reprogamação
'[PrazoEntrega']]],"mmm"))</f>
        <v>jul</v>
      </c>
      <c r="P541" s="37"/>
      <c r="Q541" s="18" t="s">
        <v>1529</v>
      </c>
      <c r="R541" s="16"/>
      <c r="T541"/>
    </row>
    <row r="542" spans="1:20" hidden="1" x14ac:dyDescent="0.25">
      <c r="A542" s="37" t="s">
        <v>2004</v>
      </c>
      <c r="B542" s="37"/>
      <c r="C542" s="37"/>
      <c r="D542" s="37"/>
      <c r="E542" s="37" t="s">
        <v>2078</v>
      </c>
      <c r="F542" s="37" t="s">
        <v>392</v>
      </c>
      <c r="G542" s="153" t="s">
        <v>11</v>
      </c>
      <c r="H542" s="37" t="s">
        <v>2005</v>
      </c>
      <c r="I542" s="37">
        <v>1</v>
      </c>
      <c r="J542" s="37" t="s">
        <v>1146</v>
      </c>
      <c r="K542" s="153" t="s">
        <v>1487</v>
      </c>
      <c r="L542" s="152">
        <v>46184</v>
      </c>
      <c r="M542" s="152">
        <v>46220</v>
      </c>
      <c r="N542" s="152"/>
      <c r="O542" s="152" t="str">
        <f>IF(Tabela2[[#This Row],[1° Reprogamação
'[PrazoEntrega']]]="",TEXT(Tabela2[[#This Row],[Prazo
Entrega]],"mmm"),TEXT(Tabela2[[#This Row],[1° Reprogamação
'[PrazoEntrega']]],"mmm"))</f>
        <v>jul</v>
      </c>
      <c r="P542" s="37"/>
      <c r="Q542" s="18" t="s">
        <v>1529</v>
      </c>
      <c r="R542" s="16"/>
      <c r="T542"/>
    </row>
    <row r="543" spans="1:20" hidden="1" x14ac:dyDescent="0.25">
      <c r="A543" s="37" t="s">
        <v>1986</v>
      </c>
      <c r="B543" s="37"/>
      <c r="C543" s="37"/>
      <c r="D543" s="37"/>
      <c r="E543" s="37" t="s">
        <v>204</v>
      </c>
      <c r="F543" s="37" t="s">
        <v>392</v>
      </c>
      <c r="G543" s="153" t="s">
        <v>11</v>
      </c>
      <c r="H543" s="37" t="s">
        <v>1987</v>
      </c>
      <c r="I543" s="37">
        <v>1</v>
      </c>
      <c r="J543" s="37" t="s">
        <v>1146</v>
      </c>
      <c r="K543" s="153" t="s">
        <v>1487</v>
      </c>
      <c r="L543" s="152">
        <v>46177</v>
      </c>
      <c r="M543" s="152">
        <v>46220</v>
      </c>
      <c r="N543" s="152"/>
      <c r="O543" s="152" t="str">
        <f>IF(Tabela2[[#This Row],[1° Reprogamação
'[PrazoEntrega']]]="",TEXT(Tabela2[[#This Row],[Prazo
Entrega]],"mmm"),TEXT(Tabela2[[#This Row],[1° Reprogamação
'[PrazoEntrega']]],"mmm"))</f>
        <v>jul</v>
      </c>
      <c r="P543" s="37"/>
      <c r="Q543" s="18" t="s">
        <v>1529</v>
      </c>
      <c r="R543" s="16"/>
      <c r="T543"/>
    </row>
    <row r="544" spans="1:20" hidden="1" x14ac:dyDescent="0.25">
      <c r="A544" s="37" t="s">
        <v>1988</v>
      </c>
      <c r="B544" s="37"/>
      <c r="C544" s="37"/>
      <c r="D544" s="37"/>
      <c r="E544" s="37" t="s">
        <v>204</v>
      </c>
      <c r="F544" s="37" t="s">
        <v>392</v>
      </c>
      <c r="G544" s="153" t="s">
        <v>11</v>
      </c>
      <c r="H544" s="37" t="s">
        <v>1989</v>
      </c>
      <c r="I544" s="37">
        <v>1</v>
      </c>
      <c r="J544" s="37" t="s">
        <v>1146</v>
      </c>
      <c r="K544" s="153" t="s">
        <v>1487</v>
      </c>
      <c r="L544" s="152">
        <v>46177</v>
      </c>
      <c r="M544" s="152">
        <v>46220</v>
      </c>
      <c r="N544" s="152"/>
      <c r="O544" s="152" t="str">
        <f>IF(Tabela2[[#This Row],[1° Reprogamação
'[PrazoEntrega']]]="",TEXT(Tabela2[[#This Row],[Prazo
Entrega]],"mmm"),TEXT(Tabela2[[#This Row],[1° Reprogamação
'[PrazoEntrega']]],"mmm"))</f>
        <v>jul</v>
      </c>
      <c r="P544" s="37"/>
      <c r="Q544" s="18" t="s">
        <v>1529</v>
      </c>
      <c r="R544" s="16"/>
      <c r="T544"/>
    </row>
    <row r="545" spans="1:20" hidden="1" x14ac:dyDescent="0.25">
      <c r="A545" s="37" t="s">
        <v>1990</v>
      </c>
      <c r="B545" s="37"/>
      <c r="C545" s="37"/>
      <c r="D545" s="37"/>
      <c r="E545" s="37" t="s">
        <v>2078</v>
      </c>
      <c r="F545" s="37" t="s">
        <v>392</v>
      </c>
      <c r="G545" s="153" t="s">
        <v>11</v>
      </c>
      <c r="H545" s="37" t="s">
        <v>1991</v>
      </c>
      <c r="I545" s="37">
        <v>1</v>
      </c>
      <c r="J545" s="37" t="s">
        <v>1146</v>
      </c>
      <c r="K545" s="153" t="s">
        <v>1487</v>
      </c>
      <c r="L545" s="152">
        <v>46177</v>
      </c>
      <c r="M545" s="152">
        <v>46220</v>
      </c>
      <c r="N545" s="152"/>
      <c r="O545" s="152" t="str">
        <f>IF(Tabela2[[#This Row],[1° Reprogamação
'[PrazoEntrega']]]="",TEXT(Tabela2[[#This Row],[Prazo
Entrega]],"mmm"),TEXT(Tabela2[[#This Row],[1° Reprogamação
'[PrazoEntrega']]],"mmm"))</f>
        <v>jul</v>
      </c>
      <c r="P545" s="37"/>
      <c r="Q545" s="18" t="s">
        <v>1529</v>
      </c>
      <c r="R545" s="16"/>
      <c r="T545"/>
    </row>
    <row r="546" spans="1:20" hidden="1" x14ac:dyDescent="0.25">
      <c r="A546" s="37" t="s">
        <v>1992</v>
      </c>
      <c r="B546" s="37"/>
      <c r="C546" s="37"/>
      <c r="D546" s="37"/>
      <c r="E546" s="37" t="s">
        <v>2078</v>
      </c>
      <c r="F546" s="37" t="s">
        <v>392</v>
      </c>
      <c r="G546" s="153" t="s">
        <v>11</v>
      </c>
      <c r="H546" s="37" t="s">
        <v>1993</v>
      </c>
      <c r="I546" s="37">
        <v>1</v>
      </c>
      <c r="J546" s="37" t="s">
        <v>1146</v>
      </c>
      <c r="K546" s="153" t="s">
        <v>1487</v>
      </c>
      <c r="L546" s="152">
        <v>46177</v>
      </c>
      <c r="M546" s="152">
        <v>46220</v>
      </c>
      <c r="N546" s="152"/>
      <c r="O546" s="152" t="str">
        <f>IF(Tabela2[[#This Row],[1° Reprogamação
'[PrazoEntrega']]]="",TEXT(Tabela2[[#This Row],[Prazo
Entrega]],"mmm"),TEXT(Tabela2[[#This Row],[1° Reprogamação
'[PrazoEntrega']]],"mmm"))</f>
        <v>jul</v>
      </c>
      <c r="P546" s="37"/>
      <c r="Q546" s="18" t="s">
        <v>1529</v>
      </c>
      <c r="R546" s="16"/>
      <c r="T546"/>
    </row>
    <row r="547" spans="1:20" hidden="1" x14ac:dyDescent="0.25">
      <c r="A547" s="37" t="s">
        <v>1994</v>
      </c>
      <c r="B547" s="37"/>
      <c r="C547" s="37"/>
      <c r="D547" s="37"/>
      <c r="E547" s="37" t="s">
        <v>2078</v>
      </c>
      <c r="F547" s="37" t="s">
        <v>392</v>
      </c>
      <c r="G547" s="153" t="s">
        <v>11</v>
      </c>
      <c r="H547" s="37" t="s">
        <v>1995</v>
      </c>
      <c r="I547" s="37">
        <v>1</v>
      </c>
      <c r="J547" s="37" t="s">
        <v>1146</v>
      </c>
      <c r="K547" s="153" t="s">
        <v>1487</v>
      </c>
      <c r="L547" s="152">
        <v>46177</v>
      </c>
      <c r="M547" s="152">
        <v>46220</v>
      </c>
      <c r="N547" s="152"/>
      <c r="O547" s="152" t="str">
        <f>IF(Tabela2[[#This Row],[1° Reprogamação
'[PrazoEntrega']]]="",TEXT(Tabela2[[#This Row],[Prazo
Entrega]],"mmm"),TEXT(Tabela2[[#This Row],[1° Reprogamação
'[PrazoEntrega']]],"mmm"))</f>
        <v>jul</v>
      </c>
      <c r="P547" s="37"/>
      <c r="Q547" s="18" t="s">
        <v>1529</v>
      </c>
      <c r="R547" s="16"/>
      <c r="T547"/>
    </row>
    <row r="548" spans="1:20" hidden="1" x14ac:dyDescent="0.25">
      <c r="A548" s="37" t="s">
        <v>2006</v>
      </c>
      <c r="B548" s="37"/>
      <c r="C548" s="37"/>
      <c r="D548" s="37"/>
      <c r="E548" s="37" t="s">
        <v>204</v>
      </c>
      <c r="F548" s="37" t="s">
        <v>392</v>
      </c>
      <c r="G548" s="153" t="s">
        <v>11</v>
      </c>
      <c r="H548" s="37" t="s">
        <v>2007</v>
      </c>
      <c r="I548" s="37">
        <v>1</v>
      </c>
      <c r="J548" s="37" t="s">
        <v>1146</v>
      </c>
      <c r="K548" s="153" t="s">
        <v>1487</v>
      </c>
      <c r="L548" s="152">
        <v>46177</v>
      </c>
      <c r="M548" s="152">
        <v>46213</v>
      </c>
      <c r="N548" s="152"/>
      <c r="O548" s="152" t="str">
        <f>IF(Tabela2[[#This Row],[1° Reprogamação
'[PrazoEntrega']]]="",TEXT(Tabela2[[#This Row],[Prazo
Entrega]],"mmm"),TEXT(Tabela2[[#This Row],[1° Reprogamação
'[PrazoEntrega']]],"mmm"))</f>
        <v>jul</v>
      </c>
      <c r="P548" s="37"/>
      <c r="Q548" s="18" t="s">
        <v>1529</v>
      </c>
      <c r="R548" s="16"/>
      <c r="T548"/>
    </row>
    <row r="549" spans="1:20" hidden="1" x14ac:dyDescent="0.25">
      <c r="A549" s="37" t="s">
        <v>2008</v>
      </c>
      <c r="B549" s="37"/>
      <c r="C549" s="37"/>
      <c r="D549" s="37"/>
      <c r="E549" s="37" t="s">
        <v>204</v>
      </c>
      <c r="F549" s="37" t="s">
        <v>392</v>
      </c>
      <c r="G549" s="153" t="s">
        <v>11</v>
      </c>
      <c r="H549" s="37" t="s">
        <v>2009</v>
      </c>
      <c r="I549" s="37">
        <v>1</v>
      </c>
      <c r="J549" s="37" t="s">
        <v>1146</v>
      </c>
      <c r="K549" s="153" t="s">
        <v>1487</v>
      </c>
      <c r="L549" s="152">
        <v>46177</v>
      </c>
      <c r="M549" s="152">
        <v>46213</v>
      </c>
      <c r="N549" s="152"/>
      <c r="O549" s="152" t="str">
        <f>IF(Tabela2[[#This Row],[1° Reprogamação
'[PrazoEntrega']]]="",TEXT(Tabela2[[#This Row],[Prazo
Entrega]],"mmm"),TEXT(Tabela2[[#This Row],[1° Reprogamação
'[PrazoEntrega']]],"mmm"))</f>
        <v>jul</v>
      </c>
      <c r="P549" s="37"/>
      <c r="Q549" s="18" t="s">
        <v>1529</v>
      </c>
      <c r="R549" s="16"/>
      <c r="T549"/>
    </row>
    <row r="550" spans="1:20" hidden="1" x14ac:dyDescent="0.25">
      <c r="A550" s="37" t="s">
        <v>2010</v>
      </c>
      <c r="B550" s="37"/>
      <c r="C550" s="37"/>
      <c r="D550" s="37"/>
      <c r="E550" s="37" t="s">
        <v>204</v>
      </c>
      <c r="F550" s="37" t="s">
        <v>392</v>
      </c>
      <c r="G550" s="153" t="s">
        <v>11</v>
      </c>
      <c r="H550" s="37" t="s">
        <v>2011</v>
      </c>
      <c r="I550" s="37">
        <v>1</v>
      </c>
      <c r="J550" s="37" t="s">
        <v>1146</v>
      </c>
      <c r="K550" s="153" t="s">
        <v>1487</v>
      </c>
      <c r="L550" s="152">
        <v>46177</v>
      </c>
      <c r="M550" s="152">
        <v>46213</v>
      </c>
      <c r="N550" s="152"/>
      <c r="O550" s="152" t="str">
        <f>IF(Tabela2[[#This Row],[1° Reprogamação
'[PrazoEntrega']]]="",TEXT(Tabela2[[#This Row],[Prazo
Entrega]],"mmm"),TEXT(Tabela2[[#This Row],[1° Reprogamação
'[PrazoEntrega']]],"mmm"))</f>
        <v>jul</v>
      </c>
      <c r="P550" s="37"/>
      <c r="Q550" s="18" t="s">
        <v>1529</v>
      </c>
      <c r="R550" s="16"/>
      <c r="T550"/>
    </row>
    <row r="551" spans="1:20" hidden="1" x14ac:dyDescent="0.25">
      <c r="A551" s="37" t="s">
        <v>1813</v>
      </c>
      <c r="B551" s="37" t="s">
        <v>9</v>
      </c>
      <c r="C551" s="37" t="s">
        <v>1862</v>
      </c>
      <c r="D551" s="37" t="s">
        <v>1862</v>
      </c>
      <c r="E551" s="37" t="s">
        <v>1112</v>
      </c>
      <c r="F551" s="37" t="s">
        <v>737</v>
      </c>
      <c r="G551" s="37" t="s">
        <v>11</v>
      </c>
      <c r="H551" s="37">
        <v>152644</v>
      </c>
      <c r="I551" s="37">
        <v>1</v>
      </c>
      <c r="J551" s="37" t="s">
        <v>1151</v>
      </c>
      <c r="K551" s="37" t="s">
        <v>1486</v>
      </c>
      <c r="L551" s="152">
        <v>46141</v>
      </c>
      <c r="M551" s="152">
        <v>46211</v>
      </c>
      <c r="N551" s="152"/>
      <c r="O551" s="152" t="str">
        <f>IF(Tabela2[[#This Row],[1° Reprogamação
'[PrazoEntrega']]]="",TEXT(Tabela2[[#This Row],[Prazo
Entrega]],"mmm"),TEXT(Tabela2[[#This Row],[1° Reprogamação
'[PrazoEntrega']]],"mmm"))</f>
        <v>jul</v>
      </c>
      <c r="P551" s="37"/>
      <c r="Q551" s="37" t="s">
        <v>1508</v>
      </c>
      <c r="R551" s="16"/>
      <c r="T551"/>
    </row>
    <row r="552" spans="1:20" hidden="1" x14ac:dyDescent="0.25">
      <c r="A552" s="37" t="s">
        <v>1814</v>
      </c>
      <c r="B552" s="37" t="s">
        <v>9</v>
      </c>
      <c r="C552" s="37" t="s">
        <v>1862</v>
      </c>
      <c r="D552" s="37" t="s">
        <v>1862</v>
      </c>
      <c r="E552" s="37" t="s">
        <v>1112</v>
      </c>
      <c r="F552" s="37" t="s">
        <v>737</v>
      </c>
      <c r="G552" s="37" t="s">
        <v>11</v>
      </c>
      <c r="H552" s="37">
        <v>152644</v>
      </c>
      <c r="I552" s="37">
        <v>1</v>
      </c>
      <c r="J552" s="37" t="s">
        <v>1151</v>
      </c>
      <c r="K552" s="37" t="s">
        <v>1486</v>
      </c>
      <c r="L552" s="152">
        <v>46141</v>
      </c>
      <c r="M552" s="152">
        <v>46211</v>
      </c>
      <c r="N552" s="152"/>
      <c r="O552" s="152" t="str">
        <f>IF(Tabela2[[#This Row],[1° Reprogamação
'[PrazoEntrega']]]="",TEXT(Tabela2[[#This Row],[Prazo
Entrega]],"mmm"),TEXT(Tabela2[[#This Row],[1° Reprogamação
'[PrazoEntrega']]],"mmm"))</f>
        <v>jul</v>
      </c>
      <c r="P552" s="37"/>
      <c r="Q552" s="37" t="s">
        <v>1508</v>
      </c>
      <c r="R552" s="16"/>
      <c r="T552"/>
    </row>
    <row r="553" spans="1:20" hidden="1" x14ac:dyDescent="0.25">
      <c r="A553" s="37" t="s">
        <v>1812</v>
      </c>
      <c r="B553" s="37" t="s">
        <v>9</v>
      </c>
      <c r="C553" s="37" t="s">
        <v>1862</v>
      </c>
      <c r="D553" s="37" t="s">
        <v>1862</v>
      </c>
      <c r="E553" s="37" t="s">
        <v>1112</v>
      </c>
      <c r="F553" s="37" t="s">
        <v>1714</v>
      </c>
      <c r="G553" s="37" t="s">
        <v>11</v>
      </c>
      <c r="H553" s="37">
        <v>152639</v>
      </c>
      <c r="I553" s="37">
        <v>1</v>
      </c>
      <c r="J553" s="37" t="s">
        <v>1151</v>
      </c>
      <c r="K553" s="37" t="s">
        <v>1486</v>
      </c>
      <c r="L553" s="152">
        <v>46143</v>
      </c>
      <c r="M553" s="152">
        <v>46216</v>
      </c>
      <c r="N553" s="152"/>
      <c r="O553" s="152" t="str">
        <f>IF(Tabela2[[#This Row],[1° Reprogamação
'[PrazoEntrega']]]="",TEXT(Tabela2[[#This Row],[Prazo
Entrega]],"mmm"),TEXT(Tabela2[[#This Row],[1° Reprogamação
'[PrazoEntrega']]],"mmm"))</f>
        <v>jul</v>
      </c>
      <c r="P553" s="37"/>
      <c r="Q553" s="37" t="s">
        <v>1508</v>
      </c>
      <c r="R553" s="16"/>
      <c r="T553"/>
    </row>
    <row r="554" spans="1:20" hidden="1" x14ac:dyDescent="0.25">
      <c r="A554" s="37" t="s">
        <v>1029</v>
      </c>
      <c r="B554" s="37" t="s">
        <v>9</v>
      </c>
      <c r="C554" s="37" t="s">
        <v>1862</v>
      </c>
      <c r="D554" s="37" t="s">
        <v>1862</v>
      </c>
      <c r="E554" s="37" t="s">
        <v>1109</v>
      </c>
      <c r="F554" s="37" t="s">
        <v>692</v>
      </c>
      <c r="G554" s="37" t="s">
        <v>11</v>
      </c>
      <c r="H554" s="37">
        <v>299208</v>
      </c>
      <c r="I554" s="37">
        <v>1</v>
      </c>
      <c r="J554" s="37" t="s">
        <v>1151</v>
      </c>
      <c r="K554" s="37" t="s">
        <v>1486</v>
      </c>
      <c r="L554" s="152">
        <v>46118</v>
      </c>
      <c r="M554" s="152">
        <v>46216</v>
      </c>
      <c r="N554" s="154"/>
      <c r="O554" s="152" t="str">
        <f>IF(Tabela2[[#This Row],[1° Reprogamação
'[PrazoEntrega']]]="",TEXT(Tabela2[[#This Row],[Prazo
Entrega]],"mmm"),TEXT(Tabela2[[#This Row],[1° Reprogamação
'[PrazoEntrega']]],"mmm"))</f>
        <v>jul</v>
      </c>
      <c r="P554" s="37"/>
      <c r="Q554" s="37" t="s">
        <v>1508</v>
      </c>
      <c r="R554" s="16"/>
      <c r="T554"/>
    </row>
    <row r="555" spans="1:20" hidden="1" x14ac:dyDescent="0.25">
      <c r="A555" s="37" t="s">
        <v>2026</v>
      </c>
      <c r="B555" s="37"/>
      <c r="C555" s="37"/>
      <c r="D555" s="37"/>
      <c r="E555" s="37" t="s">
        <v>1112</v>
      </c>
      <c r="F555" s="37" t="s">
        <v>571</v>
      </c>
      <c r="G555" s="153" t="s">
        <v>11</v>
      </c>
      <c r="H555" s="37" t="s">
        <v>2027</v>
      </c>
      <c r="I555" s="37">
        <v>1</v>
      </c>
      <c r="J555" s="37" t="s">
        <v>1150</v>
      </c>
      <c r="K555" s="153" t="s">
        <v>1486</v>
      </c>
      <c r="L555" s="152">
        <v>46147</v>
      </c>
      <c r="M555" s="152">
        <v>46210</v>
      </c>
      <c r="N555" s="152"/>
      <c r="O555" s="152" t="str">
        <f>IF(Tabela2[[#This Row],[1° Reprogamação
'[PrazoEntrega']]]="",TEXT(Tabela2[[#This Row],[Prazo
Entrega]],"mmm"),TEXT(Tabela2[[#This Row],[1° Reprogamação
'[PrazoEntrega']]],"mmm"))</f>
        <v>jul</v>
      </c>
      <c r="P555" s="37"/>
      <c r="Q555" s="18" t="s">
        <v>1508</v>
      </c>
      <c r="R555" s="16"/>
      <c r="T555"/>
    </row>
    <row r="556" spans="1:20" hidden="1" x14ac:dyDescent="0.25">
      <c r="A556" s="37" t="s">
        <v>2028</v>
      </c>
      <c r="B556" s="37"/>
      <c r="C556" s="37"/>
      <c r="D556" s="37"/>
      <c r="E556" s="37" t="s">
        <v>1112</v>
      </c>
      <c r="F556" s="37" t="s">
        <v>571</v>
      </c>
      <c r="G556" s="153" t="s">
        <v>11</v>
      </c>
      <c r="H556" s="37" t="s">
        <v>2029</v>
      </c>
      <c r="I556" s="37">
        <v>1</v>
      </c>
      <c r="J556" s="37" t="s">
        <v>1150</v>
      </c>
      <c r="K556" s="153" t="s">
        <v>1486</v>
      </c>
      <c r="L556" s="152">
        <v>46147</v>
      </c>
      <c r="M556" s="152">
        <v>46210</v>
      </c>
      <c r="N556" s="152"/>
      <c r="O556" s="152" t="str">
        <f>IF(Tabela2[[#This Row],[1° Reprogamação
'[PrazoEntrega']]]="",TEXT(Tabela2[[#This Row],[Prazo
Entrega]],"mmm"),TEXT(Tabela2[[#This Row],[1° Reprogamação
'[PrazoEntrega']]],"mmm"))</f>
        <v>jul</v>
      </c>
      <c r="P556" s="37"/>
      <c r="Q556" s="18" t="s">
        <v>1508</v>
      </c>
      <c r="R556" s="16"/>
      <c r="T556"/>
    </row>
    <row r="557" spans="1:20" x14ac:dyDescent="0.25">
      <c r="A557" s="37" t="s">
        <v>2128</v>
      </c>
      <c r="B557" s="37"/>
      <c r="C557" s="37"/>
      <c r="D557" s="37"/>
      <c r="E557" s="37" t="s">
        <v>296</v>
      </c>
      <c r="F557" s="37" t="s">
        <v>306</v>
      </c>
      <c r="G557" s="153" t="s">
        <v>11</v>
      </c>
      <c r="H557" s="37" t="s">
        <v>2158</v>
      </c>
      <c r="I557" s="37">
        <v>1</v>
      </c>
      <c r="J557" s="37" t="s">
        <v>1143</v>
      </c>
      <c r="K557" s="153" t="s">
        <v>1486</v>
      </c>
      <c r="L557" s="96">
        <v>46185</v>
      </c>
      <c r="M557" s="169">
        <f>Tabela2[[#This Row],[Prazo
Fundido]]+20</f>
        <v>46205</v>
      </c>
      <c r="N557" s="152"/>
      <c r="O557" s="37" t="str">
        <f>IF(Tabela2[[#This Row],[1° Reprogamação
'[PrazoEntrega']]]="",TEXT(Tabela2[[#This Row],[Prazo
Entrega]],"mmm"),TEXT(Tabela2[[#This Row],[1° Reprogamação
'[PrazoEntrega']]],"mmm"))</f>
        <v>jul</v>
      </c>
      <c r="P557" s="37"/>
      <c r="Q557" s="18" t="s">
        <v>2582</v>
      </c>
      <c r="R557" s="16"/>
      <c r="T557"/>
    </row>
    <row r="558" spans="1:20" x14ac:dyDescent="0.25">
      <c r="A558" s="37" t="s">
        <v>2129</v>
      </c>
      <c r="B558" s="37"/>
      <c r="C558" s="37"/>
      <c r="D558" s="37"/>
      <c r="E558" s="37" t="s">
        <v>296</v>
      </c>
      <c r="F558" s="37" t="s">
        <v>306</v>
      </c>
      <c r="G558" s="153" t="s">
        <v>11</v>
      </c>
      <c r="H558" s="37" t="s">
        <v>2159</v>
      </c>
      <c r="I558" s="37">
        <v>1</v>
      </c>
      <c r="J558" s="37" t="s">
        <v>1143</v>
      </c>
      <c r="K558" s="153" t="s">
        <v>1486</v>
      </c>
      <c r="L558" s="96">
        <v>46185</v>
      </c>
      <c r="M558" s="169">
        <f>Tabela2[[#This Row],[Prazo
Fundido]]+20</f>
        <v>46205</v>
      </c>
      <c r="N558" s="152"/>
      <c r="O558" s="37" t="str">
        <f>IF(Tabela2[[#This Row],[1° Reprogamação
'[PrazoEntrega']]]="",TEXT(Tabela2[[#This Row],[Prazo
Entrega]],"mmm"),TEXT(Tabela2[[#This Row],[1° Reprogamação
'[PrazoEntrega']]],"mmm"))</f>
        <v>jul</v>
      </c>
      <c r="P558" s="37"/>
      <c r="Q558" s="18" t="s">
        <v>2582</v>
      </c>
      <c r="R558" s="16"/>
      <c r="T558"/>
    </row>
    <row r="559" spans="1:20" x14ac:dyDescent="0.25">
      <c r="A559" s="37" t="s">
        <v>2130</v>
      </c>
      <c r="B559" s="37"/>
      <c r="C559" s="37"/>
      <c r="D559" s="37"/>
      <c r="E559" s="37" t="s">
        <v>296</v>
      </c>
      <c r="F559" s="37" t="s">
        <v>306</v>
      </c>
      <c r="G559" s="153" t="s">
        <v>11</v>
      </c>
      <c r="H559" s="37" t="s">
        <v>2160</v>
      </c>
      <c r="I559" s="37">
        <v>1</v>
      </c>
      <c r="J559" s="37" t="s">
        <v>1143</v>
      </c>
      <c r="K559" s="153" t="s">
        <v>1486</v>
      </c>
      <c r="L559" s="96">
        <v>46185</v>
      </c>
      <c r="M559" s="169">
        <f>Tabela2[[#This Row],[Prazo
Fundido]]+20</f>
        <v>46205</v>
      </c>
      <c r="N559" s="152"/>
      <c r="O559" s="37" t="str">
        <f>IF(Tabela2[[#This Row],[1° Reprogamação
'[PrazoEntrega']]]="",TEXT(Tabela2[[#This Row],[Prazo
Entrega]],"mmm"),TEXT(Tabela2[[#This Row],[1° Reprogamação
'[PrazoEntrega']]],"mmm"))</f>
        <v>jul</v>
      </c>
      <c r="P559" s="37"/>
      <c r="Q559" s="18" t="s">
        <v>2582</v>
      </c>
      <c r="R559" s="16"/>
      <c r="T559"/>
    </row>
    <row r="560" spans="1:20" x14ac:dyDescent="0.25">
      <c r="A560" s="37" t="s">
        <v>2131</v>
      </c>
      <c r="B560" s="37"/>
      <c r="C560" s="37"/>
      <c r="D560" s="37"/>
      <c r="E560" s="37" t="s">
        <v>296</v>
      </c>
      <c r="F560" s="37" t="s">
        <v>306</v>
      </c>
      <c r="G560" s="153" t="s">
        <v>11</v>
      </c>
      <c r="H560" s="37" t="s">
        <v>2161</v>
      </c>
      <c r="I560" s="37">
        <v>1</v>
      </c>
      <c r="J560" s="37" t="s">
        <v>1143</v>
      </c>
      <c r="K560" s="153" t="s">
        <v>1486</v>
      </c>
      <c r="L560" s="96">
        <v>46185</v>
      </c>
      <c r="M560" s="169">
        <f>Tabela2[[#This Row],[Prazo
Fundido]]+20</f>
        <v>46205</v>
      </c>
      <c r="N560" s="152"/>
      <c r="O560" s="37" t="str">
        <f>IF(Tabela2[[#This Row],[1° Reprogamação
'[PrazoEntrega']]]="",TEXT(Tabela2[[#This Row],[Prazo
Entrega]],"mmm"),TEXT(Tabela2[[#This Row],[1° Reprogamação
'[PrazoEntrega']]],"mmm"))</f>
        <v>jul</v>
      </c>
      <c r="P560" s="37"/>
      <c r="Q560" s="18" t="s">
        <v>2582</v>
      </c>
      <c r="R560" s="16"/>
      <c r="T560"/>
    </row>
    <row r="561" spans="1:20" x14ac:dyDescent="0.25">
      <c r="A561" s="37" t="s">
        <v>2132</v>
      </c>
      <c r="B561" s="37"/>
      <c r="C561" s="37"/>
      <c r="D561" s="37"/>
      <c r="E561" s="37" t="s">
        <v>296</v>
      </c>
      <c r="F561" s="37" t="s">
        <v>306</v>
      </c>
      <c r="G561" s="153" t="s">
        <v>11</v>
      </c>
      <c r="H561" s="37" t="s">
        <v>2162</v>
      </c>
      <c r="I561" s="37">
        <v>1</v>
      </c>
      <c r="J561" s="37" t="s">
        <v>1143</v>
      </c>
      <c r="K561" s="153" t="s">
        <v>1486</v>
      </c>
      <c r="L561" s="96">
        <v>46185</v>
      </c>
      <c r="M561" s="169">
        <f>Tabela2[[#This Row],[Prazo
Fundido]]+20</f>
        <v>46205</v>
      </c>
      <c r="N561" s="152"/>
      <c r="O561" s="37" t="str">
        <f>IF(Tabela2[[#This Row],[1° Reprogamação
'[PrazoEntrega']]]="",TEXT(Tabela2[[#This Row],[Prazo
Entrega]],"mmm"),TEXT(Tabela2[[#This Row],[1° Reprogamação
'[PrazoEntrega']]],"mmm"))</f>
        <v>jul</v>
      </c>
      <c r="P561" s="37"/>
      <c r="Q561" s="18" t="s">
        <v>2582</v>
      </c>
      <c r="R561" s="16"/>
      <c r="T561"/>
    </row>
    <row r="562" spans="1:20" x14ac:dyDescent="0.25">
      <c r="A562" s="37" t="s">
        <v>2133</v>
      </c>
      <c r="B562" s="37"/>
      <c r="C562" s="37"/>
      <c r="D562" s="37"/>
      <c r="E562" s="37" t="s">
        <v>296</v>
      </c>
      <c r="F562" s="37" t="s">
        <v>306</v>
      </c>
      <c r="G562" s="153" t="s">
        <v>11</v>
      </c>
      <c r="H562" s="37" t="s">
        <v>2163</v>
      </c>
      <c r="I562" s="37">
        <v>1</v>
      </c>
      <c r="J562" s="37" t="s">
        <v>1143</v>
      </c>
      <c r="K562" s="153" t="s">
        <v>1486</v>
      </c>
      <c r="L562" s="96">
        <v>46185</v>
      </c>
      <c r="M562" s="169">
        <f>Tabela2[[#This Row],[Prazo
Fundido]]+20</f>
        <v>46205</v>
      </c>
      <c r="N562" s="152"/>
      <c r="O562" s="37" t="str">
        <f>IF(Tabela2[[#This Row],[1° Reprogamação
'[PrazoEntrega']]]="",TEXT(Tabela2[[#This Row],[Prazo
Entrega]],"mmm"),TEXT(Tabela2[[#This Row],[1° Reprogamação
'[PrazoEntrega']]],"mmm"))</f>
        <v>jul</v>
      </c>
      <c r="P562" s="37"/>
      <c r="Q562" s="18" t="s">
        <v>2582</v>
      </c>
      <c r="R562" s="16"/>
      <c r="T562"/>
    </row>
    <row r="563" spans="1:20" x14ac:dyDescent="0.25">
      <c r="A563" s="37" t="s">
        <v>2134</v>
      </c>
      <c r="B563" s="37"/>
      <c r="C563" s="37"/>
      <c r="D563" s="37"/>
      <c r="E563" s="37" t="s">
        <v>296</v>
      </c>
      <c r="F563" s="37" t="s">
        <v>306</v>
      </c>
      <c r="G563" s="153" t="s">
        <v>11</v>
      </c>
      <c r="H563" s="37" t="s">
        <v>2164</v>
      </c>
      <c r="I563" s="37">
        <v>1</v>
      </c>
      <c r="J563" s="37" t="s">
        <v>1143</v>
      </c>
      <c r="K563" s="153" t="s">
        <v>1486</v>
      </c>
      <c r="L563" s="96">
        <v>46185</v>
      </c>
      <c r="M563" s="169">
        <f>Tabela2[[#This Row],[Prazo
Fundido]]+20</f>
        <v>46205</v>
      </c>
      <c r="N563" s="152"/>
      <c r="O563" s="37" t="str">
        <f>IF(Tabela2[[#This Row],[1° Reprogamação
'[PrazoEntrega']]]="",TEXT(Tabela2[[#This Row],[Prazo
Entrega]],"mmm"),TEXT(Tabela2[[#This Row],[1° Reprogamação
'[PrazoEntrega']]],"mmm"))</f>
        <v>jul</v>
      </c>
      <c r="P563" s="37"/>
      <c r="Q563" s="18" t="s">
        <v>2582</v>
      </c>
      <c r="R563" s="16"/>
      <c r="T563"/>
    </row>
    <row r="564" spans="1:20" x14ac:dyDescent="0.25">
      <c r="A564" s="37" t="s">
        <v>2135</v>
      </c>
      <c r="B564" s="37"/>
      <c r="C564" s="37"/>
      <c r="D564" s="37"/>
      <c r="E564" s="37" t="s">
        <v>296</v>
      </c>
      <c r="F564" s="37" t="s">
        <v>306</v>
      </c>
      <c r="G564" s="153" t="s">
        <v>11</v>
      </c>
      <c r="H564" s="37" t="s">
        <v>2165</v>
      </c>
      <c r="I564" s="37">
        <v>1</v>
      </c>
      <c r="J564" s="37" t="s">
        <v>1143</v>
      </c>
      <c r="K564" s="153" t="s">
        <v>1486</v>
      </c>
      <c r="L564" s="96">
        <v>46185</v>
      </c>
      <c r="M564" s="169">
        <f>Tabela2[[#This Row],[Prazo
Fundido]]+20</f>
        <v>46205</v>
      </c>
      <c r="N564" s="152"/>
      <c r="O564" s="37" t="str">
        <f>IF(Tabela2[[#This Row],[1° Reprogamação
'[PrazoEntrega']]]="",TEXT(Tabela2[[#This Row],[Prazo
Entrega]],"mmm"),TEXT(Tabela2[[#This Row],[1° Reprogamação
'[PrazoEntrega']]],"mmm"))</f>
        <v>jul</v>
      </c>
      <c r="P564" s="37"/>
      <c r="Q564" s="18" t="s">
        <v>2582</v>
      </c>
      <c r="R564" s="16"/>
      <c r="T564"/>
    </row>
    <row r="565" spans="1:20" x14ac:dyDescent="0.25">
      <c r="A565" s="37" t="s">
        <v>2136</v>
      </c>
      <c r="B565" s="37"/>
      <c r="C565" s="37"/>
      <c r="D565" s="37"/>
      <c r="E565" s="37" t="s">
        <v>296</v>
      </c>
      <c r="F565" s="37" t="s">
        <v>306</v>
      </c>
      <c r="G565" s="153" t="s">
        <v>11</v>
      </c>
      <c r="H565" s="37" t="s">
        <v>2166</v>
      </c>
      <c r="I565" s="37">
        <v>1</v>
      </c>
      <c r="J565" s="37" t="s">
        <v>1143</v>
      </c>
      <c r="K565" s="153" t="s">
        <v>1486</v>
      </c>
      <c r="L565" s="96">
        <v>46189</v>
      </c>
      <c r="M565" s="169">
        <f>Tabela2[[#This Row],[Prazo
Fundido]]+20</f>
        <v>46209</v>
      </c>
      <c r="N565" s="152"/>
      <c r="O565" s="37" t="str">
        <f>IF(Tabela2[[#This Row],[1° Reprogamação
'[PrazoEntrega']]]="",TEXT(Tabela2[[#This Row],[Prazo
Entrega]],"mmm"),TEXT(Tabela2[[#This Row],[1° Reprogamação
'[PrazoEntrega']]],"mmm"))</f>
        <v>jul</v>
      </c>
      <c r="P565" s="37"/>
      <c r="Q565" s="18" t="s">
        <v>2582</v>
      </c>
      <c r="R565" s="16"/>
      <c r="T565"/>
    </row>
    <row r="566" spans="1:20" x14ac:dyDescent="0.25">
      <c r="A566" s="37" t="s">
        <v>2137</v>
      </c>
      <c r="B566" s="37"/>
      <c r="C566" s="37"/>
      <c r="D566" s="37"/>
      <c r="E566" s="37" t="s">
        <v>296</v>
      </c>
      <c r="F566" s="37" t="s">
        <v>306</v>
      </c>
      <c r="G566" s="153" t="s">
        <v>11</v>
      </c>
      <c r="H566" s="37" t="s">
        <v>2167</v>
      </c>
      <c r="I566" s="37">
        <v>1</v>
      </c>
      <c r="J566" s="37" t="s">
        <v>1143</v>
      </c>
      <c r="K566" s="153" t="s">
        <v>1486</v>
      </c>
      <c r="L566" s="96">
        <v>46189</v>
      </c>
      <c r="M566" s="169">
        <f>Tabela2[[#This Row],[Prazo
Fundido]]+20</f>
        <v>46209</v>
      </c>
      <c r="N566" s="152"/>
      <c r="O566" s="37" t="str">
        <f>IF(Tabela2[[#This Row],[1° Reprogamação
'[PrazoEntrega']]]="",TEXT(Tabela2[[#This Row],[Prazo
Entrega]],"mmm"),TEXT(Tabela2[[#This Row],[1° Reprogamação
'[PrazoEntrega']]],"mmm"))</f>
        <v>jul</v>
      </c>
      <c r="P566" s="37"/>
      <c r="Q566" s="18" t="s">
        <v>2582</v>
      </c>
      <c r="R566" s="16"/>
      <c r="T566"/>
    </row>
    <row r="567" spans="1:20" x14ac:dyDescent="0.25">
      <c r="A567" s="37" t="s">
        <v>2138</v>
      </c>
      <c r="B567" s="37"/>
      <c r="C567" s="37"/>
      <c r="D567" s="37"/>
      <c r="E567" s="37" t="s">
        <v>296</v>
      </c>
      <c r="F567" s="37" t="s">
        <v>306</v>
      </c>
      <c r="G567" s="153" t="s">
        <v>11</v>
      </c>
      <c r="H567" s="37" t="s">
        <v>2168</v>
      </c>
      <c r="I567" s="37">
        <v>1</v>
      </c>
      <c r="J567" s="37" t="s">
        <v>1143</v>
      </c>
      <c r="K567" s="153" t="s">
        <v>1486</v>
      </c>
      <c r="L567" s="96">
        <v>46189</v>
      </c>
      <c r="M567" s="169">
        <f>Tabela2[[#This Row],[Prazo
Fundido]]+20</f>
        <v>46209</v>
      </c>
      <c r="N567" s="152"/>
      <c r="O567" s="37" t="str">
        <f>IF(Tabela2[[#This Row],[1° Reprogamação
'[PrazoEntrega']]]="",TEXT(Tabela2[[#This Row],[Prazo
Entrega]],"mmm"),TEXT(Tabela2[[#This Row],[1° Reprogamação
'[PrazoEntrega']]],"mmm"))</f>
        <v>jul</v>
      </c>
      <c r="P567" s="37"/>
      <c r="Q567" s="18" t="s">
        <v>2582</v>
      </c>
      <c r="R567" s="16"/>
      <c r="T567"/>
    </row>
    <row r="568" spans="1:20" x14ac:dyDescent="0.25">
      <c r="A568" s="37" t="s">
        <v>2139</v>
      </c>
      <c r="B568" s="37"/>
      <c r="C568" s="37"/>
      <c r="D568" s="37"/>
      <c r="E568" s="37" t="s">
        <v>296</v>
      </c>
      <c r="F568" s="37" t="s">
        <v>306</v>
      </c>
      <c r="G568" s="153" t="s">
        <v>11</v>
      </c>
      <c r="H568" s="37" t="s">
        <v>2169</v>
      </c>
      <c r="I568" s="37">
        <v>1</v>
      </c>
      <c r="J568" s="37" t="s">
        <v>1143</v>
      </c>
      <c r="K568" s="153" t="s">
        <v>1486</v>
      </c>
      <c r="L568" s="96">
        <v>46189</v>
      </c>
      <c r="M568" s="169">
        <f>Tabela2[[#This Row],[Prazo
Fundido]]+20</f>
        <v>46209</v>
      </c>
      <c r="N568" s="152"/>
      <c r="O568" s="37" t="str">
        <f>IF(Tabela2[[#This Row],[1° Reprogamação
'[PrazoEntrega']]]="",TEXT(Tabela2[[#This Row],[Prazo
Entrega]],"mmm"),TEXT(Tabela2[[#This Row],[1° Reprogamação
'[PrazoEntrega']]],"mmm"))</f>
        <v>jul</v>
      </c>
      <c r="P568" s="37"/>
      <c r="Q568" s="18" t="s">
        <v>2582</v>
      </c>
      <c r="R568" s="16"/>
      <c r="T568"/>
    </row>
    <row r="569" spans="1:20" x14ac:dyDescent="0.25">
      <c r="A569" s="37" t="s">
        <v>2140</v>
      </c>
      <c r="B569" s="37"/>
      <c r="C569" s="37"/>
      <c r="D569" s="37"/>
      <c r="E569" s="37" t="s">
        <v>296</v>
      </c>
      <c r="F569" s="37" t="s">
        <v>306</v>
      </c>
      <c r="G569" s="153" t="s">
        <v>11</v>
      </c>
      <c r="H569" s="37" t="s">
        <v>2170</v>
      </c>
      <c r="I569" s="37">
        <v>1</v>
      </c>
      <c r="J569" s="37" t="s">
        <v>1143</v>
      </c>
      <c r="K569" s="153" t="s">
        <v>1486</v>
      </c>
      <c r="L569" s="96">
        <v>46189</v>
      </c>
      <c r="M569" s="169">
        <f>Tabela2[[#This Row],[Prazo
Fundido]]+20</f>
        <v>46209</v>
      </c>
      <c r="N569" s="152"/>
      <c r="O569" s="37" t="str">
        <f>IF(Tabela2[[#This Row],[1° Reprogamação
'[PrazoEntrega']]]="",TEXT(Tabela2[[#This Row],[Prazo
Entrega]],"mmm"),TEXT(Tabela2[[#This Row],[1° Reprogamação
'[PrazoEntrega']]],"mmm"))</f>
        <v>jul</v>
      </c>
      <c r="P569" s="37"/>
      <c r="Q569" s="18" t="s">
        <v>2582</v>
      </c>
      <c r="R569" s="16"/>
      <c r="T569"/>
    </row>
    <row r="570" spans="1:20" x14ac:dyDescent="0.25">
      <c r="A570" s="37" t="s">
        <v>2141</v>
      </c>
      <c r="B570" s="37"/>
      <c r="C570" s="37"/>
      <c r="D570" s="37"/>
      <c r="E570" s="37" t="s">
        <v>296</v>
      </c>
      <c r="F570" s="37" t="s">
        <v>306</v>
      </c>
      <c r="G570" s="153" t="s">
        <v>11</v>
      </c>
      <c r="H570" s="37" t="s">
        <v>2171</v>
      </c>
      <c r="I570" s="37">
        <v>1</v>
      </c>
      <c r="J570" s="37" t="s">
        <v>1143</v>
      </c>
      <c r="K570" s="153" t="s">
        <v>1486</v>
      </c>
      <c r="L570" s="96">
        <v>46189</v>
      </c>
      <c r="M570" s="169">
        <f>Tabela2[[#This Row],[Prazo
Fundido]]+20</f>
        <v>46209</v>
      </c>
      <c r="N570" s="152"/>
      <c r="O570" s="37" t="str">
        <f>IF(Tabela2[[#This Row],[1° Reprogamação
'[PrazoEntrega']]]="",TEXT(Tabela2[[#This Row],[Prazo
Entrega]],"mmm"),TEXT(Tabela2[[#This Row],[1° Reprogamação
'[PrazoEntrega']]],"mmm"))</f>
        <v>jul</v>
      </c>
      <c r="P570" s="37"/>
      <c r="Q570" s="18" t="s">
        <v>2582</v>
      </c>
      <c r="R570" s="16"/>
      <c r="T570"/>
    </row>
    <row r="571" spans="1:20" x14ac:dyDescent="0.25">
      <c r="A571" s="37" t="s">
        <v>2142</v>
      </c>
      <c r="B571" s="37"/>
      <c r="C571" s="37"/>
      <c r="D571" s="37"/>
      <c r="E571" s="37" t="s">
        <v>296</v>
      </c>
      <c r="F571" s="37" t="s">
        <v>306</v>
      </c>
      <c r="G571" s="153" t="s">
        <v>11</v>
      </c>
      <c r="H571" s="37" t="s">
        <v>2172</v>
      </c>
      <c r="I571" s="37">
        <v>1</v>
      </c>
      <c r="J571" s="37" t="s">
        <v>1143</v>
      </c>
      <c r="K571" s="153" t="s">
        <v>1486</v>
      </c>
      <c r="L571" s="96">
        <v>46199</v>
      </c>
      <c r="M571" s="169">
        <f>Tabela2[[#This Row],[Prazo
Fundido]]+20</f>
        <v>46219</v>
      </c>
      <c r="N571" s="152"/>
      <c r="O571" s="37" t="str">
        <f>IF(Tabela2[[#This Row],[1° Reprogamação
'[PrazoEntrega']]]="",TEXT(Tabela2[[#This Row],[Prazo
Entrega]],"mmm"),TEXT(Tabela2[[#This Row],[1° Reprogamação
'[PrazoEntrega']]],"mmm"))</f>
        <v>jul</v>
      </c>
      <c r="P571" s="37"/>
      <c r="Q571" s="18" t="s">
        <v>2582</v>
      </c>
      <c r="R571" s="16"/>
      <c r="T571"/>
    </row>
    <row r="572" spans="1:20" x14ac:dyDescent="0.25">
      <c r="A572" s="37" t="s">
        <v>2143</v>
      </c>
      <c r="B572" s="37"/>
      <c r="C572" s="37"/>
      <c r="D572" s="37"/>
      <c r="E572" s="37" t="s">
        <v>296</v>
      </c>
      <c r="F572" s="37" t="s">
        <v>306</v>
      </c>
      <c r="G572" s="153" t="s">
        <v>11</v>
      </c>
      <c r="H572" s="37" t="s">
        <v>2173</v>
      </c>
      <c r="I572" s="37">
        <v>1</v>
      </c>
      <c r="J572" s="37" t="s">
        <v>1143</v>
      </c>
      <c r="K572" s="153" t="s">
        <v>1486</v>
      </c>
      <c r="L572" s="96">
        <v>46199</v>
      </c>
      <c r="M572" s="169">
        <f>Tabela2[[#This Row],[Prazo
Fundido]]+20</f>
        <v>46219</v>
      </c>
      <c r="N572" s="152"/>
      <c r="O572" s="37" t="str">
        <f>IF(Tabela2[[#This Row],[1° Reprogamação
'[PrazoEntrega']]]="",TEXT(Tabela2[[#This Row],[Prazo
Entrega]],"mmm"),TEXT(Tabela2[[#This Row],[1° Reprogamação
'[PrazoEntrega']]],"mmm"))</f>
        <v>jul</v>
      </c>
      <c r="P572" s="37"/>
      <c r="Q572" s="18" t="s">
        <v>2582</v>
      </c>
      <c r="R572" s="16"/>
      <c r="T572"/>
    </row>
    <row r="573" spans="1:20" x14ac:dyDescent="0.25">
      <c r="A573" s="37" t="s">
        <v>2144</v>
      </c>
      <c r="B573" s="37"/>
      <c r="C573" s="37"/>
      <c r="D573" s="37"/>
      <c r="E573" s="37" t="s">
        <v>296</v>
      </c>
      <c r="F573" s="37" t="s">
        <v>306</v>
      </c>
      <c r="G573" s="153" t="s">
        <v>11</v>
      </c>
      <c r="H573" s="37" t="s">
        <v>2174</v>
      </c>
      <c r="I573" s="37">
        <v>1</v>
      </c>
      <c r="J573" s="37" t="s">
        <v>1143</v>
      </c>
      <c r="K573" s="153" t="s">
        <v>1486</v>
      </c>
      <c r="L573" s="96">
        <v>46199</v>
      </c>
      <c r="M573" s="169">
        <f>Tabela2[[#This Row],[Prazo
Fundido]]+20</f>
        <v>46219</v>
      </c>
      <c r="N573" s="152"/>
      <c r="O573" s="37" t="str">
        <f>IF(Tabela2[[#This Row],[1° Reprogamação
'[PrazoEntrega']]]="",TEXT(Tabela2[[#This Row],[Prazo
Entrega]],"mmm"),TEXT(Tabela2[[#This Row],[1° Reprogamação
'[PrazoEntrega']]],"mmm"))</f>
        <v>jul</v>
      </c>
      <c r="P573" s="37"/>
      <c r="Q573" s="18" t="s">
        <v>2582</v>
      </c>
      <c r="R573" s="16"/>
      <c r="T573"/>
    </row>
    <row r="574" spans="1:20" x14ac:dyDescent="0.25">
      <c r="A574" s="37" t="s">
        <v>2145</v>
      </c>
      <c r="B574" s="37"/>
      <c r="C574" s="37"/>
      <c r="D574" s="37"/>
      <c r="E574" s="37" t="s">
        <v>296</v>
      </c>
      <c r="F574" s="37" t="s">
        <v>306</v>
      </c>
      <c r="G574" s="153" t="s">
        <v>11</v>
      </c>
      <c r="H574" s="37" t="s">
        <v>2175</v>
      </c>
      <c r="I574" s="37">
        <v>1</v>
      </c>
      <c r="J574" s="37" t="s">
        <v>1143</v>
      </c>
      <c r="K574" s="153" t="s">
        <v>1486</v>
      </c>
      <c r="L574" s="96">
        <v>46199</v>
      </c>
      <c r="M574" s="169">
        <f>Tabela2[[#This Row],[Prazo
Fundido]]+20</f>
        <v>46219</v>
      </c>
      <c r="N574" s="152"/>
      <c r="O574" s="37" t="str">
        <f>IF(Tabela2[[#This Row],[1° Reprogamação
'[PrazoEntrega']]]="",TEXT(Tabela2[[#This Row],[Prazo
Entrega]],"mmm"),TEXT(Tabela2[[#This Row],[1° Reprogamação
'[PrazoEntrega']]],"mmm"))</f>
        <v>jul</v>
      </c>
      <c r="P574" s="37"/>
      <c r="Q574" s="18" t="s">
        <v>2582</v>
      </c>
      <c r="R574" s="16"/>
      <c r="T574"/>
    </row>
    <row r="575" spans="1:20" x14ac:dyDescent="0.25">
      <c r="A575" s="37" t="s">
        <v>2146</v>
      </c>
      <c r="B575" s="37"/>
      <c r="C575" s="37"/>
      <c r="D575" s="37"/>
      <c r="E575" s="37" t="s">
        <v>296</v>
      </c>
      <c r="F575" s="37" t="s">
        <v>306</v>
      </c>
      <c r="G575" s="153" t="s">
        <v>11</v>
      </c>
      <c r="H575" s="37" t="s">
        <v>2176</v>
      </c>
      <c r="I575" s="37">
        <v>1</v>
      </c>
      <c r="J575" s="37" t="s">
        <v>1143</v>
      </c>
      <c r="K575" s="153" t="s">
        <v>1486</v>
      </c>
      <c r="L575" s="96">
        <v>46199</v>
      </c>
      <c r="M575" s="169">
        <f>Tabela2[[#This Row],[Prazo
Fundido]]+20</f>
        <v>46219</v>
      </c>
      <c r="N575" s="152"/>
      <c r="O575" s="37" t="str">
        <f>IF(Tabela2[[#This Row],[1° Reprogamação
'[PrazoEntrega']]]="",TEXT(Tabela2[[#This Row],[Prazo
Entrega]],"mmm"),TEXT(Tabela2[[#This Row],[1° Reprogamação
'[PrazoEntrega']]],"mmm"))</f>
        <v>jul</v>
      </c>
      <c r="P575" s="37"/>
      <c r="Q575" s="18" t="s">
        <v>2582</v>
      </c>
      <c r="R575" s="16"/>
      <c r="T575"/>
    </row>
    <row r="576" spans="1:20" x14ac:dyDescent="0.25">
      <c r="A576" s="37" t="s">
        <v>2147</v>
      </c>
      <c r="B576" s="37"/>
      <c r="C576" s="37"/>
      <c r="D576" s="37"/>
      <c r="E576" s="37" t="s">
        <v>296</v>
      </c>
      <c r="F576" s="37" t="s">
        <v>306</v>
      </c>
      <c r="G576" s="153" t="s">
        <v>11</v>
      </c>
      <c r="H576" s="37" t="s">
        <v>2177</v>
      </c>
      <c r="I576" s="37">
        <v>1</v>
      </c>
      <c r="J576" s="37" t="s">
        <v>1143</v>
      </c>
      <c r="K576" s="153" t="s">
        <v>1486</v>
      </c>
      <c r="L576" s="96">
        <v>46199</v>
      </c>
      <c r="M576" s="169">
        <f>Tabela2[[#This Row],[Prazo
Fundido]]+20</f>
        <v>46219</v>
      </c>
      <c r="N576" s="152"/>
      <c r="O576" s="37" t="str">
        <f>IF(Tabela2[[#This Row],[1° Reprogamação
'[PrazoEntrega']]]="",TEXT(Tabela2[[#This Row],[Prazo
Entrega]],"mmm"),TEXT(Tabela2[[#This Row],[1° Reprogamação
'[PrazoEntrega']]],"mmm"))</f>
        <v>jul</v>
      </c>
      <c r="P576" s="37"/>
      <c r="Q576" s="18" t="s">
        <v>2582</v>
      </c>
      <c r="R576" s="16"/>
      <c r="T576"/>
    </row>
    <row r="577" spans="1:20" x14ac:dyDescent="0.25">
      <c r="A577" s="37" t="s">
        <v>2148</v>
      </c>
      <c r="B577" s="37"/>
      <c r="C577" s="37"/>
      <c r="D577" s="37"/>
      <c r="E577" s="37" t="s">
        <v>296</v>
      </c>
      <c r="F577" s="37" t="s">
        <v>306</v>
      </c>
      <c r="G577" s="153" t="s">
        <v>11</v>
      </c>
      <c r="H577" s="37" t="s">
        <v>2178</v>
      </c>
      <c r="I577" s="37">
        <v>1</v>
      </c>
      <c r="J577" s="37" t="s">
        <v>1143</v>
      </c>
      <c r="K577" s="153" t="s">
        <v>1486</v>
      </c>
      <c r="L577" s="96">
        <v>46199</v>
      </c>
      <c r="M577" s="169">
        <f>Tabela2[[#This Row],[Prazo
Fundido]]+20</f>
        <v>46219</v>
      </c>
      <c r="N577" s="152"/>
      <c r="O577" s="37" t="str">
        <f>IF(Tabela2[[#This Row],[1° Reprogamação
'[PrazoEntrega']]]="",TEXT(Tabela2[[#This Row],[Prazo
Entrega]],"mmm"),TEXT(Tabela2[[#This Row],[1° Reprogamação
'[PrazoEntrega']]],"mmm"))</f>
        <v>jul</v>
      </c>
      <c r="P577" s="37"/>
      <c r="Q577" s="18" t="s">
        <v>2582</v>
      </c>
      <c r="R577" s="16"/>
      <c r="T577"/>
    </row>
    <row r="578" spans="1:20" x14ac:dyDescent="0.25">
      <c r="A578" s="37" t="s">
        <v>2149</v>
      </c>
      <c r="B578" s="37"/>
      <c r="C578" s="37"/>
      <c r="D578" s="37"/>
      <c r="E578" s="37" t="s">
        <v>296</v>
      </c>
      <c r="F578" s="37" t="s">
        <v>306</v>
      </c>
      <c r="G578" s="153" t="s">
        <v>11</v>
      </c>
      <c r="H578" s="37" t="s">
        <v>2179</v>
      </c>
      <c r="I578" s="37">
        <v>1</v>
      </c>
      <c r="J578" s="37" t="s">
        <v>1143</v>
      </c>
      <c r="K578" s="153" t="s">
        <v>1486</v>
      </c>
      <c r="L578" s="96">
        <v>46199</v>
      </c>
      <c r="M578" s="169">
        <f>Tabela2[[#This Row],[Prazo
Fundido]]+20</f>
        <v>46219</v>
      </c>
      <c r="N578" s="152"/>
      <c r="O578" s="37" t="str">
        <f>IF(Tabela2[[#This Row],[1° Reprogamação
'[PrazoEntrega']]]="",TEXT(Tabela2[[#This Row],[Prazo
Entrega]],"mmm"),TEXT(Tabela2[[#This Row],[1° Reprogamação
'[PrazoEntrega']]],"mmm"))</f>
        <v>jul</v>
      </c>
      <c r="P578" s="37"/>
      <c r="Q578" s="18" t="s">
        <v>2582</v>
      </c>
      <c r="R578" s="16"/>
      <c r="T578"/>
    </row>
    <row r="579" spans="1:20" x14ac:dyDescent="0.25">
      <c r="A579" s="37" t="s">
        <v>2150</v>
      </c>
      <c r="B579" s="37"/>
      <c r="C579" s="37"/>
      <c r="D579" s="37"/>
      <c r="E579" s="37" t="s">
        <v>296</v>
      </c>
      <c r="F579" s="37" t="s">
        <v>306</v>
      </c>
      <c r="G579" s="153" t="s">
        <v>11</v>
      </c>
      <c r="H579" s="37" t="s">
        <v>2180</v>
      </c>
      <c r="I579" s="37">
        <v>1</v>
      </c>
      <c r="J579" s="37" t="s">
        <v>1143</v>
      </c>
      <c r="K579" s="153" t="s">
        <v>1486</v>
      </c>
      <c r="L579" s="96">
        <v>46199</v>
      </c>
      <c r="M579" s="169">
        <f>Tabela2[[#This Row],[Prazo
Fundido]]+20</f>
        <v>46219</v>
      </c>
      <c r="N579" s="152"/>
      <c r="O579" s="37" t="str">
        <f>IF(Tabela2[[#This Row],[1° Reprogamação
'[PrazoEntrega']]]="",TEXT(Tabela2[[#This Row],[Prazo
Entrega]],"mmm"),TEXT(Tabela2[[#This Row],[1° Reprogamação
'[PrazoEntrega']]],"mmm"))</f>
        <v>jul</v>
      </c>
      <c r="P579" s="37"/>
      <c r="Q579" s="18" t="s">
        <v>2582</v>
      </c>
      <c r="R579" s="16"/>
      <c r="T579"/>
    </row>
    <row r="580" spans="1:20" x14ac:dyDescent="0.25">
      <c r="A580" s="37" t="s">
        <v>2151</v>
      </c>
      <c r="B580" s="37"/>
      <c r="C580" s="37"/>
      <c r="D580" s="37"/>
      <c r="E580" s="37" t="s">
        <v>296</v>
      </c>
      <c r="F580" s="37" t="s">
        <v>306</v>
      </c>
      <c r="G580" s="153" t="s">
        <v>11</v>
      </c>
      <c r="H580" s="37" t="s">
        <v>2181</v>
      </c>
      <c r="I580" s="37">
        <v>1</v>
      </c>
      <c r="J580" s="37" t="s">
        <v>1143</v>
      </c>
      <c r="K580" s="153" t="s">
        <v>1486</v>
      </c>
      <c r="L580" s="96">
        <v>46199</v>
      </c>
      <c r="M580" s="169">
        <f>Tabela2[[#This Row],[Prazo
Fundido]]+20</f>
        <v>46219</v>
      </c>
      <c r="N580" s="152"/>
      <c r="O580" s="37" t="str">
        <f>IF(Tabela2[[#This Row],[1° Reprogamação
'[PrazoEntrega']]]="",TEXT(Tabela2[[#This Row],[Prazo
Entrega]],"mmm"),TEXT(Tabela2[[#This Row],[1° Reprogamação
'[PrazoEntrega']]],"mmm"))</f>
        <v>jul</v>
      </c>
      <c r="P580" s="37"/>
      <c r="Q580" s="18" t="s">
        <v>2582</v>
      </c>
      <c r="R580" s="16"/>
      <c r="T580"/>
    </row>
    <row r="581" spans="1:20" x14ac:dyDescent="0.25">
      <c r="A581" s="37" t="s">
        <v>2152</v>
      </c>
      <c r="B581" s="37"/>
      <c r="C581" s="37"/>
      <c r="D581" s="37"/>
      <c r="E581" s="37" t="s">
        <v>296</v>
      </c>
      <c r="F581" s="37" t="s">
        <v>306</v>
      </c>
      <c r="G581" s="153" t="s">
        <v>11</v>
      </c>
      <c r="H581" s="37" t="s">
        <v>2182</v>
      </c>
      <c r="I581" s="37">
        <v>1</v>
      </c>
      <c r="J581" s="37" t="s">
        <v>1143</v>
      </c>
      <c r="K581" s="153" t="s">
        <v>1486</v>
      </c>
      <c r="L581" s="96">
        <v>46199</v>
      </c>
      <c r="M581" s="169">
        <f>Tabela2[[#This Row],[Prazo
Fundido]]+20</f>
        <v>46219</v>
      </c>
      <c r="N581" s="152"/>
      <c r="O581" s="37" t="str">
        <f>IF(Tabela2[[#This Row],[1° Reprogamação
'[PrazoEntrega']]]="",TEXT(Tabela2[[#This Row],[Prazo
Entrega]],"mmm"),TEXT(Tabela2[[#This Row],[1° Reprogamação
'[PrazoEntrega']]],"mmm"))</f>
        <v>jul</v>
      </c>
      <c r="P581" s="37"/>
      <c r="Q581" s="18" t="s">
        <v>2582</v>
      </c>
      <c r="R581" s="16"/>
      <c r="T581"/>
    </row>
    <row r="582" spans="1:20" x14ac:dyDescent="0.25">
      <c r="A582" s="37" t="s">
        <v>2153</v>
      </c>
      <c r="B582" s="37"/>
      <c r="C582" s="37"/>
      <c r="D582" s="37"/>
      <c r="E582" s="37" t="s">
        <v>296</v>
      </c>
      <c r="F582" s="37" t="s">
        <v>306</v>
      </c>
      <c r="G582" s="153" t="s">
        <v>11</v>
      </c>
      <c r="H582" s="37" t="s">
        <v>2183</v>
      </c>
      <c r="I582" s="37">
        <v>1</v>
      </c>
      <c r="J582" s="37" t="s">
        <v>1143</v>
      </c>
      <c r="K582" s="153" t="s">
        <v>1486</v>
      </c>
      <c r="L582" s="96">
        <v>46199</v>
      </c>
      <c r="M582" s="169">
        <f>Tabela2[[#This Row],[Prazo
Fundido]]+20</f>
        <v>46219</v>
      </c>
      <c r="N582" s="152"/>
      <c r="O582" s="37" t="str">
        <f>IF(Tabela2[[#This Row],[1° Reprogamação
'[PrazoEntrega']]]="",TEXT(Tabela2[[#This Row],[Prazo
Entrega]],"mmm"),TEXT(Tabela2[[#This Row],[1° Reprogamação
'[PrazoEntrega']]],"mmm"))</f>
        <v>jul</v>
      </c>
      <c r="P582" s="37"/>
      <c r="Q582" s="18" t="s">
        <v>2582</v>
      </c>
      <c r="R582" s="16"/>
      <c r="T582"/>
    </row>
    <row r="583" spans="1:20" x14ac:dyDescent="0.25">
      <c r="A583" s="37" t="s">
        <v>2154</v>
      </c>
      <c r="B583" s="37"/>
      <c r="C583" s="37"/>
      <c r="D583" s="37"/>
      <c r="E583" s="37" t="s">
        <v>296</v>
      </c>
      <c r="F583" s="37" t="s">
        <v>306</v>
      </c>
      <c r="G583" s="153" t="s">
        <v>11</v>
      </c>
      <c r="H583" s="37" t="s">
        <v>2184</v>
      </c>
      <c r="I583" s="37">
        <v>1</v>
      </c>
      <c r="J583" s="37" t="s">
        <v>1143</v>
      </c>
      <c r="K583" s="153" t="s">
        <v>1486</v>
      </c>
      <c r="L583" s="96">
        <v>46199</v>
      </c>
      <c r="M583" s="169">
        <f>Tabela2[[#This Row],[Prazo
Fundido]]+20</f>
        <v>46219</v>
      </c>
      <c r="N583" s="152"/>
      <c r="O583" s="37" t="str">
        <f>IF(Tabela2[[#This Row],[1° Reprogamação
'[PrazoEntrega']]]="",TEXT(Tabela2[[#This Row],[Prazo
Entrega]],"mmm"),TEXT(Tabela2[[#This Row],[1° Reprogamação
'[PrazoEntrega']]],"mmm"))</f>
        <v>jul</v>
      </c>
      <c r="P583" s="37"/>
      <c r="Q583" s="18" t="s">
        <v>2582</v>
      </c>
      <c r="R583" s="16"/>
      <c r="T583"/>
    </row>
    <row r="584" spans="1:20" x14ac:dyDescent="0.25">
      <c r="A584" s="37" t="s">
        <v>2155</v>
      </c>
      <c r="B584" s="37"/>
      <c r="C584" s="37"/>
      <c r="D584" s="37"/>
      <c r="E584" s="37" t="s">
        <v>296</v>
      </c>
      <c r="F584" s="37" t="s">
        <v>306</v>
      </c>
      <c r="G584" s="153" t="s">
        <v>11</v>
      </c>
      <c r="H584" s="37" t="s">
        <v>2185</v>
      </c>
      <c r="I584" s="37">
        <v>1</v>
      </c>
      <c r="J584" s="37" t="s">
        <v>1143</v>
      </c>
      <c r="K584" s="153" t="s">
        <v>1486</v>
      </c>
      <c r="L584" s="96">
        <v>46199</v>
      </c>
      <c r="M584" s="169">
        <f>Tabela2[[#This Row],[Prazo
Fundido]]+20</f>
        <v>46219</v>
      </c>
      <c r="N584" s="152"/>
      <c r="O584" s="37" t="str">
        <f>IF(Tabela2[[#This Row],[1° Reprogamação
'[PrazoEntrega']]]="",TEXT(Tabela2[[#This Row],[Prazo
Entrega]],"mmm"),TEXT(Tabela2[[#This Row],[1° Reprogamação
'[PrazoEntrega']]],"mmm"))</f>
        <v>jul</v>
      </c>
      <c r="P584" s="37"/>
      <c r="Q584" s="18" t="s">
        <v>2582</v>
      </c>
      <c r="R584" s="16"/>
      <c r="T584"/>
    </row>
    <row r="585" spans="1:20" hidden="1" x14ac:dyDescent="0.25">
      <c r="A585" s="37" t="s">
        <v>2186</v>
      </c>
      <c r="B585" s="37"/>
      <c r="C585" s="37"/>
      <c r="D585" s="37"/>
      <c r="E585" s="37" t="s">
        <v>1892</v>
      </c>
      <c r="F585" s="37" t="s">
        <v>2904</v>
      </c>
      <c r="G585" s="153" t="s">
        <v>11</v>
      </c>
      <c r="H585" s="37" t="s">
        <v>2205</v>
      </c>
      <c r="I585" s="37">
        <v>1</v>
      </c>
      <c r="J585" s="37" t="s">
        <v>1145</v>
      </c>
      <c r="K585" s="1" t="s">
        <v>1487</v>
      </c>
      <c r="L585" s="96">
        <v>46181</v>
      </c>
      <c r="M585" s="169">
        <v>46209</v>
      </c>
      <c r="N585" s="152"/>
      <c r="O585" s="37" t="str">
        <f>IF(Tabela2[[#This Row],[1° Reprogamação
'[PrazoEntrega']]]="",TEXT(Tabela2[[#This Row],[Prazo
Entrega]],"mmm"),TEXT(Tabela2[[#This Row],[1° Reprogamação
'[PrazoEntrega']]],"mmm"))</f>
        <v>jul</v>
      </c>
      <c r="P585" s="257" t="s">
        <v>1528</v>
      </c>
      <c r="Q585" s="18" t="s">
        <v>1529</v>
      </c>
      <c r="R585" s="16"/>
      <c r="T585"/>
    </row>
    <row r="586" spans="1:20" hidden="1" x14ac:dyDescent="0.25">
      <c r="A586" s="37" t="s">
        <v>2187</v>
      </c>
      <c r="B586" s="37"/>
      <c r="C586" s="37"/>
      <c r="D586" s="37"/>
      <c r="E586" s="37" t="s">
        <v>1892</v>
      </c>
      <c r="F586" s="37" t="s">
        <v>2904</v>
      </c>
      <c r="G586" s="153" t="s">
        <v>11</v>
      </c>
      <c r="H586" s="37" t="s">
        <v>2205</v>
      </c>
      <c r="I586" s="37">
        <v>1</v>
      </c>
      <c r="J586" s="37" t="s">
        <v>1145</v>
      </c>
      <c r="K586" s="1" t="s">
        <v>1487</v>
      </c>
      <c r="L586" s="96">
        <v>46181</v>
      </c>
      <c r="M586" s="169">
        <v>46209</v>
      </c>
      <c r="N586" s="152"/>
      <c r="O586" s="37" t="str">
        <f>IF(Tabela2[[#This Row],[1° Reprogamação
'[PrazoEntrega']]]="",TEXT(Tabela2[[#This Row],[Prazo
Entrega]],"mmm"),TEXT(Tabela2[[#This Row],[1° Reprogamação
'[PrazoEntrega']]],"mmm"))</f>
        <v>jul</v>
      </c>
      <c r="P586" s="257" t="s">
        <v>1528</v>
      </c>
      <c r="Q586" s="18" t="s">
        <v>1529</v>
      </c>
      <c r="R586" s="16"/>
      <c r="T586"/>
    </row>
    <row r="587" spans="1:20" hidden="1" x14ac:dyDescent="0.25">
      <c r="A587" s="37" t="s">
        <v>2188</v>
      </c>
      <c r="B587" s="37"/>
      <c r="C587" s="37"/>
      <c r="D587" s="37"/>
      <c r="E587" s="37" t="s">
        <v>1892</v>
      </c>
      <c r="F587" s="37" t="s">
        <v>2904</v>
      </c>
      <c r="G587" s="153" t="s">
        <v>11</v>
      </c>
      <c r="H587" s="37" t="s">
        <v>2205</v>
      </c>
      <c r="I587" s="37">
        <v>1</v>
      </c>
      <c r="J587" s="37" t="s">
        <v>1145</v>
      </c>
      <c r="K587" s="1" t="s">
        <v>1487</v>
      </c>
      <c r="L587" s="96">
        <v>46181</v>
      </c>
      <c r="M587" s="169">
        <v>46209</v>
      </c>
      <c r="N587" s="152"/>
      <c r="O587" s="37" t="str">
        <f>IF(Tabela2[[#This Row],[1° Reprogamação
'[PrazoEntrega']]]="",TEXT(Tabela2[[#This Row],[Prazo
Entrega]],"mmm"),TEXT(Tabela2[[#This Row],[1° Reprogamação
'[PrazoEntrega']]],"mmm"))</f>
        <v>jul</v>
      </c>
      <c r="P587" s="257" t="s">
        <v>1528</v>
      </c>
      <c r="Q587" s="18" t="s">
        <v>1529</v>
      </c>
      <c r="R587" s="16"/>
      <c r="T587"/>
    </row>
    <row r="588" spans="1:20" hidden="1" x14ac:dyDescent="0.25">
      <c r="A588" s="37" t="s">
        <v>2189</v>
      </c>
      <c r="B588" s="37"/>
      <c r="C588" s="37"/>
      <c r="D588" s="37"/>
      <c r="E588" s="37" t="s">
        <v>1892</v>
      </c>
      <c r="F588" s="37" t="s">
        <v>2904</v>
      </c>
      <c r="G588" s="153" t="s">
        <v>11</v>
      </c>
      <c r="H588" s="37" t="s">
        <v>2205</v>
      </c>
      <c r="I588" s="37">
        <v>1</v>
      </c>
      <c r="J588" s="37" t="s">
        <v>1145</v>
      </c>
      <c r="K588" s="1" t="s">
        <v>1487</v>
      </c>
      <c r="L588" s="96">
        <v>46181</v>
      </c>
      <c r="M588" s="169">
        <v>46209</v>
      </c>
      <c r="N588" s="152"/>
      <c r="O588" s="37" t="str">
        <f>IF(Tabela2[[#This Row],[1° Reprogamação
'[PrazoEntrega']]]="",TEXT(Tabela2[[#This Row],[Prazo
Entrega]],"mmm"),TEXT(Tabela2[[#This Row],[1° Reprogamação
'[PrazoEntrega']]],"mmm"))</f>
        <v>jul</v>
      </c>
      <c r="P588" s="257" t="s">
        <v>1528</v>
      </c>
      <c r="Q588" s="18" t="s">
        <v>1529</v>
      </c>
      <c r="R588" s="16"/>
      <c r="T588"/>
    </row>
    <row r="589" spans="1:20" hidden="1" x14ac:dyDescent="0.25">
      <c r="A589" s="37" t="s">
        <v>2190</v>
      </c>
      <c r="B589" s="37"/>
      <c r="C589" s="37"/>
      <c r="D589" s="37"/>
      <c r="E589" s="37" t="s">
        <v>1892</v>
      </c>
      <c r="F589" s="37" t="s">
        <v>2904</v>
      </c>
      <c r="G589" s="153" t="s">
        <v>11</v>
      </c>
      <c r="H589" s="37" t="s">
        <v>2205</v>
      </c>
      <c r="I589" s="37">
        <v>1</v>
      </c>
      <c r="J589" s="37" t="s">
        <v>1145</v>
      </c>
      <c r="K589" s="1" t="s">
        <v>1487</v>
      </c>
      <c r="L589" s="96">
        <v>46181</v>
      </c>
      <c r="M589" s="169">
        <v>46209</v>
      </c>
      <c r="N589" s="152"/>
      <c r="O589" s="37" t="str">
        <f>IF(Tabela2[[#This Row],[1° Reprogamação
'[PrazoEntrega']]]="",TEXT(Tabela2[[#This Row],[Prazo
Entrega]],"mmm"),TEXT(Tabela2[[#This Row],[1° Reprogamação
'[PrazoEntrega']]],"mmm"))</f>
        <v>jul</v>
      </c>
      <c r="P589" s="257" t="s">
        <v>1528</v>
      </c>
      <c r="Q589" s="18" t="s">
        <v>1529</v>
      </c>
      <c r="R589" s="16"/>
      <c r="T589"/>
    </row>
    <row r="590" spans="1:20" hidden="1" x14ac:dyDescent="0.25">
      <c r="A590" s="37" t="s">
        <v>2191</v>
      </c>
      <c r="B590" s="37"/>
      <c r="C590" s="37"/>
      <c r="D590" s="37"/>
      <c r="E590" s="37" t="s">
        <v>1892</v>
      </c>
      <c r="F590" s="37" t="s">
        <v>2904</v>
      </c>
      <c r="G590" s="153" t="s">
        <v>11</v>
      </c>
      <c r="H590" s="37" t="s">
        <v>2205</v>
      </c>
      <c r="I590" s="37">
        <v>1</v>
      </c>
      <c r="J590" s="37" t="s">
        <v>1145</v>
      </c>
      <c r="K590" s="1" t="s">
        <v>1487</v>
      </c>
      <c r="L590" s="96">
        <v>46181</v>
      </c>
      <c r="M590" s="169">
        <v>46209</v>
      </c>
      <c r="N590" s="152"/>
      <c r="O590" s="37" t="str">
        <f>IF(Tabela2[[#This Row],[1° Reprogamação
'[PrazoEntrega']]]="",TEXT(Tabela2[[#This Row],[Prazo
Entrega]],"mmm"),TEXT(Tabela2[[#This Row],[1° Reprogamação
'[PrazoEntrega']]],"mmm"))</f>
        <v>jul</v>
      </c>
      <c r="P590" s="257" t="s">
        <v>1528</v>
      </c>
      <c r="Q590" s="18" t="s">
        <v>1529</v>
      </c>
      <c r="R590" s="16"/>
      <c r="T590"/>
    </row>
    <row r="591" spans="1:20" hidden="1" x14ac:dyDescent="0.25">
      <c r="A591" s="37" t="s">
        <v>2192</v>
      </c>
      <c r="B591" s="37"/>
      <c r="C591" s="37"/>
      <c r="D591" s="37"/>
      <c r="E591" s="37" t="s">
        <v>1892</v>
      </c>
      <c r="F591" s="37" t="s">
        <v>2904</v>
      </c>
      <c r="G591" s="153" t="s">
        <v>11</v>
      </c>
      <c r="H591" s="37" t="s">
        <v>2205</v>
      </c>
      <c r="I591" s="37">
        <v>1</v>
      </c>
      <c r="J591" s="37" t="s">
        <v>1145</v>
      </c>
      <c r="K591" s="1" t="s">
        <v>1487</v>
      </c>
      <c r="L591" s="96">
        <v>46181</v>
      </c>
      <c r="M591" s="169">
        <v>46209</v>
      </c>
      <c r="N591" s="152"/>
      <c r="O591" s="37" t="str">
        <f>IF(Tabela2[[#This Row],[1° Reprogamação
'[PrazoEntrega']]]="",TEXT(Tabela2[[#This Row],[Prazo
Entrega]],"mmm"),TEXT(Tabela2[[#This Row],[1° Reprogamação
'[PrazoEntrega']]],"mmm"))</f>
        <v>jul</v>
      </c>
      <c r="P591" s="257" t="s">
        <v>1528</v>
      </c>
      <c r="Q591" s="18" t="s">
        <v>1529</v>
      </c>
      <c r="R591" s="16"/>
      <c r="T591"/>
    </row>
    <row r="592" spans="1:20" hidden="1" x14ac:dyDescent="0.25">
      <c r="A592" s="37" t="s">
        <v>2193</v>
      </c>
      <c r="B592" s="37"/>
      <c r="C592" s="37"/>
      <c r="D592" s="37"/>
      <c r="E592" s="37" t="s">
        <v>1892</v>
      </c>
      <c r="F592" s="37" t="s">
        <v>2904</v>
      </c>
      <c r="G592" s="153" t="s">
        <v>11</v>
      </c>
      <c r="H592" s="37" t="s">
        <v>2205</v>
      </c>
      <c r="I592" s="37">
        <v>1</v>
      </c>
      <c r="J592" s="37" t="s">
        <v>1145</v>
      </c>
      <c r="K592" s="1" t="s">
        <v>1487</v>
      </c>
      <c r="L592" s="96">
        <v>46181</v>
      </c>
      <c r="M592" s="169">
        <v>46209</v>
      </c>
      <c r="N592" s="152"/>
      <c r="O592" s="37" t="str">
        <f>IF(Tabela2[[#This Row],[1° Reprogamação
'[PrazoEntrega']]]="",TEXT(Tabela2[[#This Row],[Prazo
Entrega]],"mmm"),TEXT(Tabela2[[#This Row],[1° Reprogamação
'[PrazoEntrega']]],"mmm"))</f>
        <v>jul</v>
      </c>
      <c r="P592" s="257" t="s">
        <v>1528</v>
      </c>
      <c r="Q592" s="18" t="s">
        <v>1529</v>
      </c>
      <c r="R592" s="16"/>
      <c r="T592"/>
    </row>
    <row r="593" spans="1:20" hidden="1" x14ac:dyDescent="0.25">
      <c r="A593" s="37" t="s">
        <v>2194</v>
      </c>
      <c r="B593" s="37"/>
      <c r="C593" s="37"/>
      <c r="D593" s="37"/>
      <c r="E593" s="37" t="s">
        <v>1892</v>
      </c>
      <c r="F593" s="37" t="s">
        <v>2904</v>
      </c>
      <c r="G593" s="153" t="s">
        <v>11</v>
      </c>
      <c r="H593" s="37" t="s">
        <v>2205</v>
      </c>
      <c r="I593" s="37">
        <v>1</v>
      </c>
      <c r="J593" s="37" t="s">
        <v>1145</v>
      </c>
      <c r="K593" s="1" t="s">
        <v>1487</v>
      </c>
      <c r="L593" s="96">
        <v>46181</v>
      </c>
      <c r="M593" s="169">
        <v>46209</v>
      </c>
      <c r="N593" s="152"/>
      <c r="O593" s="37" t="str">
        <f>IF(Tabela2[[#This Row],[1° Reprogamação
'[PrazoEntrega']]]="",TEXT(Tabela2[[#This Row],[Prazo
Entrega]],"mmm"),TEXT(Tabela2[[#This Row],[1° Reprogamação
'[PrazoEntrega']]],"mmm"))</f>
        <v>jul</v>
      </c>
      <c r="P593" s="257" t="s">
        <v>1528</v>
      </c>
      <c r="Q593" s="18" t="s">
        <v>1529</v>
      </c>
      <c r="R593" s="16"/>
      <c r="T593"/>
    </row>
    <row r="594" spans="1:20" hidden="1" x14ac:dyDescent="0.25">
      <c r="A594" s="37" t="s">
        <v>2195</v>
      </c>
      <c r="B594" s="37"/>
      <c r="C594" s="37"/>
      <c r="D594" s="37"/>
      <c r="E594" s="37" t="s">
        <v>1892</v>
      </c>
      <c r="F594" s="37" t="s">
        <v>2905</v>
      </c>
      <c r="G594" s="153" t="s">
        <v>11</v>
      </c>
      <c r="H594" s="37" t="s">
        <v>2206</v>
      </c>
      <c r="I594" s="37">
        <v>1</v>
      </c>
      <c r="J594" s="37" t="s">
        <v>1145</v>
      </c>
      <c r="K594" s="1" t="s">
        <v>1487</v>
      </c>
      <c r="L594" s="96">
        <v>46181</v>
      </c>
      <c r="M594" s="169">
        <v>46209</v>
      </c>
      <c r="N594" s="152"/>
      <c r="O594" s="37" t="str">
        <f>IF(Tabela2[[#This Row],[1° Reprogamação
'[PrazoEntrega']]]="",TEXT(Tabela2[[#This Row],[Prazo
Entrega]],"mmm"),TEXT(Tabela2[[#This Row],[1° Reprogamação
'[PrazoEntrega']]],"mmm"))</f>
        <v>jul</v>
      </c>
      <c r="P594" s="257" t="s">
        <v>1528</v>
      </c>
      <c r="Q594" s="18" t="s">
        <v>1529</v>
      </c>
      <c r="R594" s="16"/>
      <c r="T594"/>
    </row>
    <row r="595" spans="1:20" hidden="1" x14ac:dyDescent="0.25">
      <c r="A595" s="37" t="s">
        <v>2196</v>
      </c>
      <c r="B595" s="37"/>
      <c r="C595" s="37"/>
      <c r="D595" s="37"/>
      <c r="E595" s="37" t="s">
        <v>1892</v>
      </c>
      <c r="F595" s="37" t="s">
        <v>2905</v>
      </c>
      <c r="G595" s="153" t="s">
        <v>11</v>
      </c>
      <c r="H595" s="37" t="s">
        <v>2206</v>
      </c>
      <c r="I595" s="37">
        <v>1</v>
      </c>
      <c r="J595" s="37" t="s">
        <v>1145</v>
      </c>
      <c r="K595" s="1" t="s">
        <v>1487</v>
      </c>
      <c r="L595" s="96">
        <v>46181</v>
      </c>
      <c r="M595" s="169">
        <v>46209</v>
      </c>
      <c r="N595" s="152"/>
      <c r="O595" s="37" t="str">
        <f>IF(Tabela2[[#This Row],[1° Reprogamação
'[PrazoEntrega']]]="",TEXT(Tabela2[[#This Row],[Prazo
Entrega]],"mmm"),TEXT(Tabela2[[#This Row],[1° Reprogamação
'[PrazoEntrega']]],"mmm"))</f>
        <v>jul</v>
      </c>
      <c r="P595" s="257" t="s">
        <v>1528</v>
      </c>
      <c r="Q595" s="18" t="s">
        <v>1529</v>
      </c>
      <c r="R595" s="16"/>
      <c r="T595"/>
    </row>
    <row r="596" spans="1:20" hidden="1" x14ac:dyDescent="0.25">
      <c r="A596" s="37" t="s">
        <v>2197</v>
      </c>
      <c r="B596" s="37"/>
      <c r="C596" s="37"/>
      <c r="D596" s="37"/>
      <c r="E596" s="37" t="s">
        <v>1892</v>
      </c>
      <c r="F596" s="37" t="s">
        <v>2905</v>
      </c>
      <c r="G596" s="153" t="s">
        <v>11</v>
      </c>
      <c r="H596" s="37" t="s">
        <v>2206</v>
      </c>
      <c r="I596" s="37">
        <v>1</v>
      </c>
      <c r="J596" s="37" t="s">
        <v>1145</v>
      </c>
      <c r="K596" s="1" t="s">
        <v>1487</v>
      </c>
      <c r="L596" s="96">
        <v>46181</v>
      </c>
      <c r="M596" s="169">
        <v>46209</v>
      </c>
      <c r="N596" s="152"/>
      <c r="O596" s="37" t="str">
        <f>IF(Tabela2[[#This Row],[1° Reprogamação
'[PrazoEntrega']]]="",TEXT(Tabela2[[#This Row],[Prazo
Entrega]],"mmm"),TEXT(Tabela2[[#This Row],[1° Reprogamação
'[PrazoEntrega']]],"mmm"))</f>
        <v>jul</v>
      </c>
      <c r="P596" s="257" t="s">
        <v>1528</v>
      </c>
      <c r="Q596" s="18" t="s">
        <v>1529</v>
      </c>
      <c r="R596" s="16"/>
      <c r="T596"/>
    </row>
    <row r="597" spans="1:20" hidden="1" x14ac:dyDescent="0.25">
      <c r="A597" s="37" t="s">
        <v>2012</v>
      </c>
      <c r="B597" s="37"/>
      <c r="C597" s="37"/>
      <c r="D597" s="37"/>
      <c r="E597" s="37" t="s">
        <v>204</v>
      </c>
      <c r="F597" s="37" t="s">
        <v>392</v>
      </c>
      <c r="G597" s="153" t="s">
        <v>11</v>
      </c>
      <c r="H597" s="37" t="s">
        <v>2013</v>
      </c>
      <c r="I597" s="37">
        <v>1</v>
      </c>
      <c r="J597" s="37" t="s">
        <v>1146</v>
      </c>
      <c r="K597" s="153" t="s">
        <v>1487</v>
      </c>
      <c r="L597" s="152">
        <v>46177</v>
      </c>
      <c r="M597" s="152">
        <v>46213</v>
      </c>
      <c r="N597" s="152"/>
      <c r="O597" s="152" t="str">
        <f>IF(Tabela2[[#This Row],[1° Reprogamação
'[PrazoEntrega']]]="",TEXT(Tabela2[[#This Row],[Prazo
Entrega]],"mmm"),TEXT(Tabela2[[#This Row],[1° Reprogamação
'[PrazoEntrega']]],"mmm"))</f>
        <v>jul</v>
      </c>
      <c r="P597" s="258"/>
      <c r="Q597" s="18" t="s">
        <v>1529</v>
      </c>
      <c r="R597" s="16"/>
      <c r="T597"/>
    </row>
    <row r="598" spans="1:20" hidden="1" x14ac:dyDescent="0.25">
      <c r="A598" s="37" t="s">
        <v>2014</v>
      </c>
      <c r="B598" s="37"/>
      <c r="C598" s="37"/>
      <c r="D598" s="37"/>
      <c r="E598" s="37" t="s">
        <v>204</v>
      </c>
      <c r="F598" s="37" t="s">
        <v>392</v>
      </c>
      <c r="G598" s="153" t="s">
        <v>11</v>
      </c>
      <c r="H598" s="37" t="s">
        <v>2015</v>
      </c>
      <c r="I598" s="37">
        <v>1</v>
      </c>
      <c r="J598" s="37" t="s">
        <v>1146</v>
      </c>
      <c r="K598" s="153" t="s">
        <v>1487</v>
      </c>
      <c r="L598" s="152">
        <v>46177</v>
      </c>
      <c r="M598" s="152">
        <v>46213</v>
      </c>
      <c r="N598" s="152"/>
      <c r="O598" s="152" t="str">
        <f>IF(Tabela2[[#This Row],[1° Reprogamação
'[PrazoEntrega']]]="",TEXT(Tabela2[[#This Row],[Prazo
Entrega]],"mmm"),TEXT(Tabela2[[#This Row],[1° Reprogamação
'[PrazoEntrega']]],"mmm"))</f>
        <v>jul</v>
      </c>
      <c r="P598" s="258"/>
      <c r="Q598" s="18" t="s">
        <v>1529</v>
      </c>
      <c r="R598" s="16"/>
      <c r="T598"/>
    </row>
    <row r="599" spans="1:20" hidden="1" x14ac:dyDescent="0.25">
      <c r="A599" s="37" t="s">
        <v>2016</v>
      </c>
      <c r="B599" s="37"/>
      <c r="C599" s="37"/>
      <c r="D599" s="37"/>
      <c r="E599" s="37" t="s">
        <v>204</v>
      </c>
      <c r="F599" s="37" t="s">
        <v>392</v>
      </c>
      <c r="G599" s="153" t="s">
        <v>11</v>
      </c>
      <c r="H599" s="37" t="s">
        <v>2017</v>
      </c>
      <c r="I599" s="37">
        <v>1</v>
      </c>
      <c r="J599" s="37" t="s">
        <v>1146</v>
      </c>
      <c r="K599" s="153" t="s">
        <v>1487</v>
      </c>
      <c r="L599" s="152">
        <v>46177</v>
      </c>
      <c r="M599" s="152">
        <v>46213</v>
      </c>
      <c r="N599" s="152"/>
      <c r="O599" s="152" t="str">
        <f>IF(Tabela2[[#This Row],[1° Reprogamação
'[PrazoEntrega']]]="",TEXT(Tabela2[[#This Row],[Prazo
Entrega]],"mmm"),TEXT(Tabela2[[#This Row],[1° Reprogamação
'[PrazoEntrega']]],"mmm"))</f>
        <v>jul</v>
      </c>
      <c r="P599" s="258"/>
      <c r="Q599" s="18" t="s">
        <v>1529</v>
      </c>
      <c r="R599" s="16"/>
      <c r="T599"/>
    </row>
    <row r="600" spans="1:20" hidden="1" x14ac:dyDescent="0.25">
      <c r="A600" s="37" t="s">
        <v>2018</v>
      </c>
      <c r="B600" s="37"/>
      <c r="C600" s="37"/>
      <c r="D600" s="37"/>
      <c r="E600" s="37" t="s">
        <v>204</v>
      </c>
      <c r="F600" s="37" t="s">
        <v>392</v>
      </c>
      <c r="G600" s="153" t="s">
        <v>11</v>
      </c>
      <c r="H600" s="37" t="s">
        <v>2019</v>
      </c>
      <c r="I600" s="37">
        <v>1</v>
      </c>
      <c r="J600" s="37" t="s">
        <v>1146</v>
      </c>
      <c r="K600" s="153" t="s">
        <v>1487</v>
      </c>
      <c r="L600" s="152">
        <v>46177</v>
      </c>
      <c r="M600" s="152">
        <v>46213</v>
      </c>
      <c r="N600" s="152"/>
      <c r="O600" s="152" t="str">
        <f>IF(Tabela2[[#This Row],[1° Reprogamação
'[PrazoEntrega']]]="",TEXT(Tabela2[[#This Row],[Prazo
Entrega]],"mmm"),TEXT(Tabela2[[#This Row],[1° Reprogamação
'[PrazoEntrega']]],"mmm"))</f>
        <v>jul</v>
      </c>
      <c r="P600" s="17"/>
      <c r="Q600" s="18" t="s">
        <v>1529</v>
      </c>
      <c r="R600" s="16"/>
      <c r="T600"/>
    </row>
    <row r="601" spans="1:20" hidden="1" x14ac:dyDescent="0.25">
      <c r="A601" s="37" t="s">
        <v>2020</v>
      </c>
      <c r="B601" s="37"/>
      <c r="C601" s="37"/>
      <c r="D601" s="37"/>
      <c r="E601" s="37" t="s">
        <v>204</v>
      </c>
      <c r="F601" s="37" t="s">
        <v>392</v>
      </c>
      <c r="G601" s="153" t="s">
        <v>11</v>
      </c>
      <c r="H601" s="37" t="s">
        <v>2021</v>
      </c>
      <c r="I601" s="37">
        <v>1</v>
      </c>
      <c r="J601" s="37" t="s">
        <v>1146</v>
      </c>
      <c r="K601" s="153" t="s">
        <v>1487</v>
      </c>
      <c r="L601" s="152">
        <v>46177</v>
      </c>
      <c r="M601" s="152">
        <v>46213</v>
      </c>
      <c r="N601" s="152"/>
      <c r="O601" s="152" t="str">
        <f>IF(Tabela2[[#This Row],[1° Reprogamação
'[PrazoEntrega']]]="",TEXT(Tabela2[[#This Row],[Prazo
Entrega]],"mmm"),TEXT(Tabela2[[#This Row],[1° Reprogamação
'[PrazoEntrega']]],"mmm"))</f>
        <v>jul</v>
      </c>
      <c r="P601" s="17"/>
      <c r="Q601" s="18" t="s">
        <v>1529</v>
      </c>
      <c r="R601" s="16"/>
      <c r="T601"/>
    </row>
    <row r="602" spans="1:20" hidden="1" x14ac:dyDescent="0.25">
      <c r="A602" s="37" t="s">
        <v>2022</v>
      </c>
      <c r="B602" s="37"/>
      <c r="C602" s="37"/>
      <c r="D602" s="37"/>
      <c r="E602" s="37" t="s">
        <v>204</v>
      </c>
      <c r="F602" s="37" t="s">
        <v>392</v>
      </c>
      <c r="G602" s="153" t="s">
        <v>11</v>
      </c>
      <c r="H602" s="37" t="s">
        <v>2023</v>
      </c>
      <c r="I602" s="37">
        <v>1</v>
      </c>
      <c r="J602" s="37" t="s">
        <v>1146</v>
      </c>
      <c r="K602" s="153" t="s">
        <v>1487</v>
      </c>
      <c r="L602" s="152">
        <v>46177</v>
      </c>
      <c r="M602" s="152">
        <v>46213</v>
      </c>
      <c r="N602" s="152"/>
      <c r="O602" s="152" t="str">
        <f>IF(Tabela2[[#This Row],[1° Reprogamação
'[PrazoEntrega']]]="",TEXT(Tabela2[[#This Row],[Prazo
Entrega]],"mmm"),TEXT(Tabela2[[#This Row],[1° Reprogamação
'[PrazoEntrega']]],"mmm"))</f>
        <v>jul</v>
      </c>
      <c r="P602" s="17"/>
      <c r="Q602" s="18" t="s">
        <v>1529</v>
      </c>
      <c r="R602" s="16"/>
      <c r="T602"/>
    </row>
    <row r="603" spans="1:20" hidden="1" x14ac:dyDescent="0.25">
      <c r="A603" s="37" t="s">
        <v>866</v>
      </c>
      <c r="B603" s="37" t="s">
        <v>9</v>
      </c>
      <c r="C603" s="37">
        <v>2039</v>
      </c>
      <c r="D603" s="37">
        <v>1</v>
      </c>
      <c r="E603" s="37" t="s">
        <v>1112</v>
      </c>
      <c r="F603" s="37" t="s">
        <v>609</v>
      </c>
      <c r="G603" s="153" t="s">
        <v>11</v>
      </c>
      <c r="H603" s="37">
        <v>152656</v>
      </c>
      <c r="I603" s="37">
        <v>1</v>
      </c>
      <c r="J603" s="37" t="s">
        <v>1150</v>
      </c>
      <c r="K603" s="37" t="s">
        <v>1486</v>
      </c>
      <c r="L603" s="152">
        <v>46022</v>
      </c>
      <c r="M603" s="152">
        <v>46084</v>
      </c>
      <c r="N603" s="152"/>
      <c r="O603" s="152" t="str">
        <f>IF(Tabela2[[#This Row],[1° Reprogamação
'[PrazoEntrega']]]="",TEXT(Tabela2[[#This Row],[Prazo
Entrega]],"mmm"),TEXT(Tabela2[[#This Row],[1° Reprogamação
'[PrazoEntrega']]],"mmm"))</f>
        <v>mar</v>
      </c>
      <c r="P603" s="257" t="s">
        <v>1346</v>
      </c>
      <c r="Q603" s="37" t="s">
        <v>1508</v>
      </c>
      <c r="R603" s="16"/>
      <c r="T603"/>
    </row>
    <row r="604" spans="1:20" hidden="1" x14ac:dyDescent="0.25">
      <c r="A604" s="37" t="s">
        <v>867</v>
      </c>
      <c r="B604" s="37" t="s">
        <v>9</v>
      </c>
      <c r="C604" s="37">
        <v>2039</v>
      </c>
      <c r="D604" s="37">
        <v>2</v>
      </c>
      <c r="E604" s="37" t="s">
        <v>1112</v>
      </c>
      <c r="F604" s="37" t="s">
        <v>609</v>
      </c>
      <c r="G604" s="153" t="s">
        <v>11</v>
      </c>
      <c r="H604" s="37">
        <v>152656</v>
      </c>
      <c r="I604" s="37">
        <v>1</v>
      </c>
      <c r="J604" s="37" t="s">
        <v>1150</v>
      </c>
      <c r="K604" s="37" t="s">
        <v>1486</v>
      </c>
      <c r="L604" s="152">
        <v>46021</v>
      </c>
      <c r="M604" s="152">
        <v>46084</v>
      </c>
      <c r="N604" s="152"/>
      <c r="O604" s="152" t="str">
        <f>IF(Tabela2[[#This Row],[1° Reprogamação
'[PrazoEntrega']]]="",TEXT(Tabela2[[#This Row],[Prazo
Entrega]],"mmm"),TEXT(Tabela2[[#This Row],[1° Reprogamação
'[PrazoEntrega']]],"mmm"))</f>
        <v>mar</v>
      </c>
      <c r="P604" s="257" t="s">
        <v>1711</v>
      </c>
      <c r="Q604" s="37" t="s">
        <v>1508</v>
      </c>
      <c r="R604" s="16"/>
      <c r="T604"/>
    </row>
    <row r="605" spans="1:20" hidden="1" x14ac:dyDescent="0.25">
      <c r="A605" s="37" t="s">
        <v>868</v>
      </c>
      <c r="B605" s="37" t="s">
        <v>9</v>
      </c>
      <c r="C605" s="37">
        <v>2039</v>
      </c>
      <c r="D605" s="37">
        <v>3</v>
      </c>
      <c r="E605" s="37" t="s">
        <v>1112</v>
      </c>
      <c r="F605" s="37" t="s">
        <v>609</v>
      </c>
      <c r="G605" s="153" t="s">
        <v>11</v>
      </c>
      <c r="H605" s="37">
        <v>152656</v>
      </c>
      <c r="I605" s="37">
        <v>1</v>
      </c>
      <c r="J605" s="37" t="s">
        <v>1150</v>
      </c>
      <c r="K605" s="37" t="s">
        <v>1486</v>
      </c>
      <c r="L605" s="152">
        <v>46021</v>
      </c>
      <c r="M605" s="152">
        <v>46084</v>
      </c>
      <c r="N605" s="152"/>
      <c r="O605" s="152" t="str">
        <f>IF(Tabela2[[#This Row],[1° Reprogamação
'[PrazoEntrega']]]="",TEXT(Tabela2[[#This Row],[Prazo
Entrega]],"mmm"),TEXT(Tabela2[[#This Row],[1° Reprogamação
'[PrazoEntrega']]],"mmm"))</f>
        <v>mar</v>
      </c>
      <c r="P605" s="257" t="s">
        <v>1711</v>
      </c>
      <c r="Q605" s="37" t="s">
        <v>1508</v>
      </c>
      <c r="R605" s="16"/>
      <c r="T605"/>
    </row>
    <row r="606" spans="1:20" hidden="1" x14ac:dyDescent="0.25">
      <c r="A606" s="37" t="s">
        <v>869</v>
      </c>
      <c r="B606" s="37" t="s">
        <v>9</v>
      </c>
      <c r="C606" s="37">
        <v>2039</v>
      </c>
      <c r="D606" s="37">
        <v>4</v>
      </c>
      <c r="E606" s="37" t="s">
        <v>1112</v>
      </c>
      <c r="F606" s="37" t="s">
        <v>609</v>
      </c>
      <c r="G606" s="153" t="s">
        <v>11</v>
      </c>
      <c r="H606" s="37">
        <v>152656</v>
      </c>
      <c r="I606" s="37">
        <v>1</v>
      </c>
      <c r="J606" s="37" t="s">
        <v>1150</v>
      </c>
      <c r="K606" s="37" t="s">
        <v>1486</v>
      </c>
      <c r="L606" s="152">
        <v>46021</v>
      </c>
      <c r="M606" s="152">
        <v>46084</v>
      </c>
      <c r="N606" s="152"/>
      <c r="O606" s="152" t="str">
        <f>IF(Tabela2[[#This Row],[1° Reprogamação
'[PrazoEntrega']]]="",TEXT(Tabela2[[#This Row],[Prazo
Entrega]],"mmm"),TEXT(Tabela2[[#This Row],[1° Reprogamação
'[PrazoEntrega']]],"mmm"))</f>
        <v>mar</v>
      </c>
      <c r="P606" s="257" t="s">
        <v>1711</v>
      </c>
      <c r="Q606" s="37" t="s">
        <v>1508</v>
      </c>
      <c r="R606" s="16"/>
      <c r="T606"/>
    </row>
    <row r="607" spans="1:20" hidden="1" x14ac:dyDescent="0.25">
      <c r="A607" s="37" t="s">
        <v>870</v>
      </c>
      <c r="B607" s="37" t="s">
        <v>9</v>
      </c>
      <c r="C607" s="37">
        <v>2039</v>
      </c>
      <c r="D607" s="37">
        <v>5</v>
      </c>
      <c r="E607" s="37" t="s">
        <v>1112</v>
      </c>
      <c r="F607" s="37" t="s">
        <v>609</v>
      </c>
      <c r="G607" s="153" t="s">
        <v>11</v>
      </c>
      <c r="H607" s="37">
        <v>152656</v>
      </c>
      <c r="I607" s="37">
        <v>1</v>
      </c>
      <c r="J607" s="37" t="s">
        <v>1150</v>
      </c>
      <c r="K607" s="37" t="s">
        <v>1486</v>
      </c>
      <c r="L607" s="152">
        <v>46029</v>
      </c>
      <c r="M607" s="152">
        <v>46084</v>
      </c>
      <c r="N607" s="152"/>
      <c r="O607" s="152" t="str">
        <f>IF(Tabela2[[#This Row],[1° Reprogamação
'[PrazoEntrega']]]="",TEXT(Tabela2[[#This Row],[Prazo
Entrega]],"mmm"),TEXT(Tabela2[[#This Row],[1° Reprogamação
'[PrazoEntrega']]],"mmm"))</f>
        <v>mar</v>
      </c>
      <c r="P607" s="257" t="s">
        <v>1711</v>
      </c>
      <c r="Q607" s="37" t="s">
        <v>1508</v>
      </c>
      <c r="R607" s="16"/>
      <c r="T607"/>
    </row>
    <row r="608" spans="1:20" hidden="1" x14ac:dyDescent="0.25">
      <c r="A608" s="37" t="s">
        <v>871</v>
      </c>
      <c r="B608" s="37" t="s">
        <v>9</v>
      </c>
      <c r="C608" s="37">
        <v>2039</v>
      </c>
      <c r="D608" s="37">
        <v>6</v>
      </c>
      <c r="E608" s="37" t="s">
        <v>1112</v>
      </c>
      <c r="F608" s="37" t="s">
        <v>609</v>
      </c>
      <c r="G608" s="153" t="s">
        <v>11</v>
      </c>
      <c r="H608" s="37">
        <v>152656</v>
      </c>
      <c r="I608" s="37">
        <v>1</v>
      </c>
      <c r="J608" s="37" t="s">
        <v>1150</v>
      </c>
      <c r="K608" s="37" t="s">
        <v>1486</v>
      </c>
      <c r="L608" s="152">
        <v>46029</v>
      </c>
      <c r="M608" s="152">
        <v>46084</v>
      </c>
      <c r="N608" s="152"/>
      <c r="O608" s="152" t="str">
        <f>IF(Tabela2[[#This Row],[1° Reprogamação
'[PrazoEntrega']]]="",TEXT(Tabela2[[#This Row],[Prazo
Entrega]],"mmm"),TEXT(Tabela2[[#This Row],[1° Reprogamação
'[PrazoEntrega']]],"mmm"))</f>
        <v>mar</v>
      </c>
      <c r="P608" s="257" t="s">
        <v>1711</v>
      </c>
      <c r="Q608" s="37" t="s">
        <v>1508</v>
      </c>
      <c r="R608" s="16"/>
      <c r="T608"/>
    </row>
    <row r="609" spans="1:20" hidden="1" x14ac:dyDescent="0.25">
      <c r="A609" s="37" t="s">
        <v>872</v>
      </c>
      <c r="B609" s="37" t="s">
        <v>9</v>
      </c>
      <c r="C609" s="37">
        <v>2039</v>
      </c>
      <c r="D609" s="37">
        <v>7</v>
      </c>
      <c r="E609" s="37" t="s">
        <v>1112</v>
      </c>
      <c r="F609" s="37" t="s">
        <v>609</v>
      </c>
      <c r="G609" s="153" t="s">
        <v>11</v>
      </c>
      <c r="H609" s="37">
        <v>152656</v>
      </c>
      <c r="I609" s="37">
        <v>1</v>
      </c>
      <c r="J609" s="37" t="s">
        <v>1150</v>
      </c>
      <c r="K609" s="37" t="s">
        <v>1486</v>
      </c>
      <c r="L609" s="152">
        <v>46029</v>
      </c>
      <c r="M609" s="152">
        <v>46084</v>
      </c>
      <c r="N609" s="152"/>
      <c r="O609" s="152" t="str">
        <f>IF(Tabela2[[#This Row],[1° Reprogamação
'[PrazoEntrega']]]="",TEXT(Tabela2[[#This Row],[Prazo
Entrega]],"mmm"),TEXT(Tabela2[[#This Row],[1° Reprogamação
'[PrazoEntrega']]],"mmm"))</f>
        <v>mar</v>
      </c>
      <c r="P609" s="257" t="s">
        <v>1711</v>
      </c>
      <c r="Q609" s="37" t="s">
        <v>1508</v>
      </c>
      <c r="R609" s="16"/>
      <c r="T609"/>
    </row>
    <row r="610" spans="1:20" hidden="1" x14ac:dyDescent="0.25">
      <c r="A610" s="37" t="s">
        <v>873</v>
      </c>
      <c r="B610" s="37" t="s">
        <v>9</v>
      </c>
      <c r="C610" s="37">
        <v>2039</v>
      </c>
      <c r="D610" s="37">
        <v>8</v>
      </c>
      <c r="E610" s="37" t="s">
        <v>1112</v>
      </c>
      <c r="F610" s="37" t="s">
        <v>306</v>
      </c>
      <c r="G610" s="153" t="s">
        <v>11</v>
      </c>
      <c r="H610" s="37">
        <v>152651</v>
      </c>
      <c r="I610" s="37">
        <v>1</v>
      </c>
      <c r="J610" s="37" t="s">
        <v>1143</v>
      </c>
      <c r="K610" s="37" t="s">
        <v>1486</v>
      </c>
      <c r="L610" s="152">
        <v>46014</v>
      </c>
      <c r="M610" s="152">
        <v>46084</v>
      </c>
      <c r="N610" s="152"/>
      <c r="O610" s="152" t="str">
        <f>IF(Tabela2[[#This Row],[1° Reprogamação
'[PrazoEntrega']]]="",TEXT(Tabela2[[#This Row],[Prazo
Entrega]],"mmm"),TEXT(Tabela2[[#This Row],[1° Reprogamação
'[PrazoEntrega']]],"mmm"))</f>
        <v>mar</v>
      </c>
      <c r="P610" s="257" t="s">
        <v>1711</v>
      </c>
      <c r="Q610" s="37" t="s">
        <v>1508</v>
      </c>
      <c r="R610" s="16"/>
      <c r="T610"/>
    </row>
    <row r="611" spans="1:20" hidden="1" x14ac:dyDescent="0.25">
      <c r="A611" s="37" t="s">
        <v>874</v>
      </c>
      <c r="B611" s="37" t="s">
        <v>9</v>
      </c>
      <c r="C611" s="37">
        <v>2039</v>
      </c>
      <c r="D611" s="37">
        <v>9</v>
      </c>
      <c r="E611" s="37" t="s">
        <v>1112</v>
      </c>
      <c r="F611" s="37" t="s">
        <v>306</v>
      </c>
      <c r="G611" s="153" t="s">
        <v>11</v>
      </c>
      <c r="H611" s="37">
        <v>152651</v>
      </c>
      <c r="I611" s="37">
        <v>1</v>
      </c>
      <c r="J611" s="37" t="s">
        <v>1143</v>
      </c>
      <c r="K611" s="37" t="s">
        <v>1486</v>
      </c>
      <c r="L611" s="152">
        <v>46083</v>
      </c>
      <c r="M611" s="152">
        <v>46084</v>
      </c>
      <c r="N611" s="152"/>
      <c r="O611" s="152" t="str">
        <f>IF(Tabela2[[#This Row],[1° Reprogamação
'[PrazoEntrega']]]="",TEXT(Tabela2[[#This Row],[Prazo
Entrega]],"mmm"),TEXT(Tabela2[[#This Row],[1° Reprogamação
'[PrazoEntrega']]],"mmm"))</f>
        <v>mar</v>
      </c>
      <c r="P611" s="257" t="s">
        <v>1711</v>
      </c>
      <c r="Q611" s="37" t="s">
        <v>1508</v>
      </c>
      <c r="R611" s="16"/>
      <c r="T611"/>
    </row>
    <row r="612" spans="1:20" hidden="1" x14ac:dyDescent="0.25">
      <c r="A612" s="37" t="s">
        <v>875</v>
      </c>
      <c r="B612" s="37" t="s">
        <v>9</v>
      </c>
      <c r="C612" s="37">
        <v>2039</v>
      </c>
      <c r="D612" s="37">
        <v>10</v>
      </c>
      <c r="E612" s="37" t="s">
        <v>1112</v>
      </c>
      <c r="F612" s="37" t="s">
        <v>306</v>
      </c>
      <c r="G612" s="153" t="s">
        <v>11</v>
      </c>
      <c r="H612" s="37">
        <v>152651</v>
      </c>
      <c r="I612" s="37">
        <v>1</v>
      </c>
      <c r="J612" s="37" t="s">
        <v>1143</v>
      </c>
      <c r="K612" s="37" t="s">
        <v>1486</v>
      </c>
      <c r="L612" s="152">
        <v>46050</v>
      </c>
      <c r="M612" s="152">
        <v>46084</v>
      </c>
      <c r="N612" s="152"/>
      <c r="O612" s="152" t="str">
        <f>IF(Tabela2[[#This Row],[1° Reprogamação
'[PrazoEntrega']]]="",TEXT(Tabela2[[#This Row],[Prazo
Entrega]],"mmm"),TEXT(Tabela2[[#This Row],[1° Reprogamação
'[PrazoEntrega']]],"mmm"))</f>
        <v>mar</v>
      </c>
      <c r="P612" s="257" t="s">
        <v>1711</v>
      </c>
      <c r="Q612" s="37" t="s">
        <v>1508</v>
      </c>
      <c r="R612" s="16"/>
      <c r="T612"/>
    </row>
    <row r="613" spans="1:20" hidden="1" x14ac:dyDescent="0.25">
      <c r="A613" s="37" t="s">
        <v>876</v>
      </c>
      <c r="B613" s="37" t="s">
        <v>9</v>
      </c>
      <c r="C613" s="37">
        <v>2039</v>
      </c>
      <c r="D613" s="37">
        <v>11</v>
      </c>
      <c r="E613" s="37" t="s">
        <v>1112</v>
      </c>
      <c r="F613" s="37" t="s">
        <v>306</v>
      </c>
      <c r="G613" s="153" t="s">
        <v>11</v>
      </c>
      <c r="H613" s="37">
        <v>152651</v>
      </c>
      <c r="I613" s="37">
        <v>1</v>
      </c>
      <c r="J613" s="37" t="s">
        <v>1143</v>
      </c>
      <c r="K613" s="37" t="s">
        <v>1486</v>
      </c>
      <c r="L613" s="152">
        <v>46050</v>
      </c>
      <c r="M613" s="152">
        <v>46084</v>
      </c>
      <c r="N613" s="152"/>
      <c r="O613" s="152" t="str">
        <f>IF(Tabela2[[#This Row],[1° Reprogamação
'[PrazoEntrega']]]="",TEXT(Tabela2[[#This Row],[Prazo
Entrega]],"mmm"),TEXT(Tabela2[[#This Row],[1° Reprogamação
'[PrazoEntrega']]],"mmm"))</f>
        <v>mar</v>
      </c>
      <c r="P613" s="257" t="s">
        <v>1711</v>
      </c>
      <c r="Q613" s="37" t="s">
        <v>1508</v>
      </c>
      <c r="R613" s="16"/>
      <c r="T613"/>
    </row>
    <row r="614" spans="1:20" hidden="1" x14ac:dyDescent="0.25">
      <c r="A614" s="37" t="s">
        <v>877</v>
      </c>
      <c r="B614" s="37" t="s">
        <v>9</v>
      </c>
      <c r="C614" s="37">
        <v>2039</v>
      </c>
      <c r="D614" s="37">
        <v>12</v>
      </c>
      <c r="E614" s="37" t="s">
        <v>1112</v>
      </c>
      <c r="F614" s="37" t="s">
        <v>306</v>
      </c>
      <c r="G614" s="153" t="s">
        <v>11</v>
      </c>
      <c r="H614" s="37">
        <v>152651</v>
      </c>
      <c r="I614" s="37">
        <v>1</v>
      </c>
      <c r="J614" s="37" t="s">
        <v>1143</v>
      </c>
      <c r="K614" s="37" t="s">
        <v>1486</v>
      </c>
      <c r="L614" s="152">
        <v>46049</v>
      </c>
      <c r="M614" s="152">
        <v>46084</v>
      </c>
      <c r="N614" s="152"/>
      <c r="O614" s="152" t="str">
        <f>IF(Tabela2[[#This Row],[1° Reprogamação
'[PrazoEntrega']]]="",TEXT(Tabela2[[#This Row],[Prazo
Entrega]],"mmm"),TEXT(Tabela2[[#This Row],[1° Reprogamação
'[PrazoEntrega']]],"mmm"))</f>
        <v>mar</v>
      </c>
      <c r="P614" s="257" t="s">
        <v>1711</v>
      </c>
      <c r="Q614" s="37" t="s">
        <v>1508</v>
      </c>
      <c r="R614" s="16"/>
      <c r="T614"/>
    </row>
    <row r="615" spans="1:20" hidden="1" x14ac:dyDescent="0.25">
      <c r="A615" s="37" t="s">
        <v>878</v>
      </c>
      <c r="B615" s="37" t="s">
        <v>9</v>
      </c>
      <c r="C615" s="37">
        <v>2039</v>
      </c>
      <c r="D615" s="37">
        <v>14</v>
      </c>
      <c r="E615" s="37" t="s">
        <v>1112</v>
      </c>
      <c r="F615" s="37" t="s">
        <v>306</v>
      </c>
      <c r="G615" s="153" t="s">
        <v>11</v>
      </c>
      <c r="H615" s="37">
        <v>152651</v>
      </c>
      <c r="I615" s="37">
        <v>1</v>
      </c>
      <c r="J615" s="37" t="s">
        <v>1143</v>
      </c>
      <c r="K615" s="37" t="s">
        <v>1486</v>
      </c>
      <c r="L615" s="152">
        <v>46083</v>
      </c>
      <c r="M615" s="152">
        <v>46084</v>
      </c>
      <c r="N615" s="152"/>
      <c r="O615" s="152" t="str">
        <f>IF(Tabela2[[#This Row],[1° Reprogamação
'[PrazoEntrega']]]="",TEXT(Tabela2[[#This Row],[Prazo
Entrega]],"mmm"),TEXT(Tabela2[[#This Row],[1° Reprogamação
'[PrazoEntrega']]],"mmm"))</f>
        <v>mar</v>
      </c>
      <c r="P615" s="257" t="s">
        <v>1711</v>
      </c>
      <c r="Q615" s="37" t="s">
        <v>1508</v>
      </c>
      <c r="R615" s="16"/>
      <c r="T615"/>
    </row>
    <row r="616" spans="1:20" hidden="1" x14ac:dyDescent="0.25">
      <c r="A616" s="37" t="s">
        <v>879</v>
      </c>
      <c r="B616" s="37" t="s">
        <v>9</v>
      </c>
      <c r="C616" s="37">
        <v>2039</v>
      </c>
      <c r="D616" s="37">
        <v>15</v>
      </c>
      <c r="E616" s="37" t="s">
        <v>1112</v>
      </c>
      <c r="F616" s="37" t="s">
        <v>306</v>
      </c>
      <c r="G616" s="153" t="s">
        <v>11</v>
      </c>
      <c r="H616" s="37">
        <v>152651</v>
      </c>
      <c r="I616" s="37">
        <v>1</v>
      </c>
      <c r="J616" s="37" t="s">
        <v>1143</v>
      </c>
      <c r="K616" s="37" t="s">
        <v>1486</v>
      </c>
      <c r="L616" s="152">
        <v>46083</v>
      </c>
      <c r="M616" s="152">
        <v>46084</v>
      </c>
      <c r="N616" s="152"/>
      <c r="O616" s="152" t="str">
        <f>IF(Tabela2[[#This Row],[1° Reprogamação
'[PrazoEntrega']]]="",TEXT(Tabela2[[#This Row],[Prazo
Entrega]],"mmm"),TEXT(Tabela2[[#This Row],[1° Reprogamação
'[PrazoEntrega']]],"mmm"))</f>
        <v>mar</v>
      </c>
      <c r="P616" s="257" t="s">
        <v>1711</v>
      </c>
      <c r="Q616" s="37" t="s">
        <v>1508</v>
      </c>
      <c r="R616" s="16"/>
      <c r="T616"/>
    </row>
    <row r="617" spans="1:20" hidden="1" x14ac:dyDescent="0.25">
      <c r="A617" s="37" t="s">
        <v>880</v>
      </c>
      <c r="B617" s="37" t="s">
        <v>9</v>
      </c>
      <c r="C617" s="37">
        <v>2039</v>
      </c>
      <c r="D617" s="37">
        <v>16</v>
      </c>
      <c r="E617" s="37" t="s">
        <v>1112</v>
      </c>
      <c r="F617" s="37" t="s">
        <v>306</v>
      </c>
      <c r="G617" s="153" t="s">
        <v>11</v>
      </c>
      <c r="H617" s="37">
        <v>152651</v>
      </c>
      <c r="I617" s="37">
        <v>1</v>
      </c>
      <c r="J617" s="37" t="s">
        <v>1143</v>
      </c>
      <c r="K617" s="37" t="s">
        <v>1486</v>
      </c>
      <c r="L617" s="152">
        <v>46083</v>
      </c>
      <c r="M617" s="152">
        <v>46084</v>
      </c>
      <c r="N617" s="152"/>
      <c r="O617" s="152" t="str">
        <f>IF(Tabela2[[#This Row],[1° Reprogamação
'[PrazoEntrega']]]="",TEXT(Tabela2[[#This Row],[Prazo
Entrega]],"mmm"),TEXT(Tabela2[[#This Row],[1° Reprogamação
'[PrazoEntrega']]],"mmm"))</f>
        <v>mar</v>
      </c>
      <c r="P617" s="257" t="s">
        <v>1711</v>
      </c>
      <c r="Q617" s="37" t="s">
        <v>1508</v>
      </c>
      <c r="R617" s="16"/>
      <c r="T617"/>
    </row>
    <row r="618" spans="1:20" hidden="1" x14ac:dyDescent="0.25">
      <c r="A618" s="37" t="s">
        <v>881</v>
      </c>
      <c r="B618" s="37" t="s">
        <v>9</v>
      </c>
      <c r="C618" s="37">
        <v>2039</v>
      </c>
      <c r="D618" s="37">
        <v>17</v>
      </c>
      <c r="E618" s="37" t="s">
        <v>1112</v>
      </c>
      <c r="F618" s="37" t="s">
        <v>306</v>
      </c>
      <c r="G618" s="153" t="s">
        <v>11</v>
      </c>
      <c r="H618" s="37">
        <v>152651</v>
      </c>
      <c r="I618" s="37">
        <v>1</v>
      </c>
      <c r="J618" s="37" t="s">
        <v>1143</v>
      </c>
      <c r="K618" s="37" t="s">
        <v>1486</v>
      </c>
      <c r="L618" s="152">
        <v>46083</v>
      </c>
      <c r="M618" s="152">
        <v>46084</v>
      </c>
      <c r="N618" s="152"/>
      <c r="O618" s="152" t="str">
        <f>IF(Tabela2[[#This Row],[1° Reprogamação
'[PrazoEntrega']]]="",TEXT(Tabela2[[#This Row],[Prazo
Entrega]],"mmm"),TEXT(Tabela2[[#This Row],[1° Reprogamação
'[PrazoEntrega']]],"mmm"))</f>
        <v>mar</v>
      </c>
      <c r="P618" s="257" t="s">
        <v>1711</v>
      </c>
      <c r="Q618" s="37" t="s">
        <v>1508</v>
      </c>
      <c r="R618" s="16"/>
      <c r="T618"/>
    </row>
    <row r="619" spans="1:20" hidden="1" x14ac:dyDescent="0.25">
      <c r="A619" s="37" t="s">
        <v>882</v>
      </c>
      <c r="B619" s="37" t="s">
        <v>9</v>
      </c>
      <c r="C619" s="37">
        <v>2039</v>
      </c>
      <c r="D619" s="37">
        <v>18</v>
      </c>
      <c r="E619" s="37" t="s">
        <v>1112</v>
      </c>
      <c r="F619" s="37" t="s">
        <v>306</v>
      </c>
      <c r="G619" s="153" t="s">
        <v>11</v>
      </c>
      <c r="H619" s="37">
        <v>152651</v>
      </c>
      <c r="I619" s="37">
        <v>1</v>
      </c>
      <c r="J619" s="37" t="s">
        <v>1143</v>
      </c>
      <c r="K619" s="37" t="s">
        <v>1486</v>
      </c>
      <c r="L619" s="152">
        <v>46058</v>
      </c>
      <c r="M619" s="152">
        <v>46084</v>
      </c>
      <c r="N619" s="152"/>
      <c r="O619" s="152" t="str">
        <f>IF(Tabela2[[#This Row],[1° Reprogamação
'[PrazoEntrega']]]="",TEXT(Tabela2[[#This Row],[Prazo
Entrega]],"mmm"),TEXT(Tabela2[[#This Row],[1° Reprogamação
'[PrazoEntrega']]],"mmm"))</f>
        <v>mar</v>
      </c>
      <c r="P619" s="257" t="s">
        <v>1711</v>
      </c>
      <c r="Q619" s="37" t="s">
        <v>1508</v>
      </c>
      <c r="R619" s="16"/>
      <c r="T619"/>
    </row>
    <row r="620" spans="1:20" hidden="1" x14ac:dyDescent="0.25">
      <c r="A620" s="37" t="s">
        <v>883</v>
      </c>
      <c r="B620" s="37" t="s">
        <v>9</v>
      </c>
      <c r="C620" s="37">
        <v>2039</v>
      </c>
      <c r="D620" s="37">
        <v>19</v>
      </c>
      <c r="E620" s="37" t="s">
        <v>1112</v>
      </c>
      <c r="F620" s="37" t="s">
        <v>306</v>
      </c>
      <c r="G620" s="153" t="s">
        <v>11</v>
      </c>
      <c r="H620" s="37">
        <v>152651</v>
      </c>
      <c r="I620" s="37">
        <v>1</v>
      </c>
      <c r="J620" s="37" t="s">
        <v>1143</v>
      </c>
      <c r="K620" s="37" t="s">
        <v>1486</v>
      </c>
      <c r="L620" s="152">
        <v>46083</v>
      </c>
      <c r="M620" s="152">
        <v>46084</v>
      </c>
      <c r="N620" s="152"/>
      <c r="O620" s="152" t="str">
        <f>IF(Tabela2[[#This Row],[1° Reprogamação
'[PrazoEntrega']]]="",TEXT(Tabela2[[#This Row],[Prazo
Entrega]],"mmm"),TEXT(Tabela2[[#This Row],[1° Reprogamação
'[PrazoEntrega']]],"mmm"))</f>
        <v>mar</v>
      </c>
      <c r="P620" s="257" t="s">
        <v>1711</v>
      </c>
      <c r="Q620" s="37" t="s">
        <v>1508</v>
      </c>
      <c r="R620" s="16"/>
      <c r="T620"/>
    </row>
    <row r="621" spans="1:20" hidden="1" x14ac:dyDescent="0.25">
      <c r="A621" s="37" t="s">
        <v>884</v>
      </c>
      <c r="B621" s="37" t="s">
        <v>9</v>
      </c>
      <c r="C621" s="37">
        <v>2039</v>
      </c>
      <c r="D621" s="37">
        <v>20</v>
      </c>
      <c r="E621" s="37" t="s">
        <v>1112</v>
      </c>
      <c r="F621" s="37" t="s">
        <v>306</v>
      </c>
      <c r="G621" s="153" t="s">
        <v>11</v>
      </c>
      <c r="H621" s="37">
        <v>152651</v>
      </c>
      <c r="I621" s="37">
        <v>1</v>
      </c>
      <c r="J621" s="37" t="s">
        <v>1143</v>
      </c>
      <c r="K621" s="37" t="s">
        <v>1486</v>
      </c>
      <c r="L621" s="152">
        <v>46083</v>
      </c>
      <c r="M621" s="152">
        <v>46084</v>
      </c>
      <c r="N621" s="152"/>
      <c r="O621" s="152" t="str">
        <f>IF(Tabela2[[#This Row],[1° Reprogamação
'[PrazoEntrega']]]="",TEXT(Tabela2[[#This Row],[Prazo
Entrega]],"mmm"),TEXT(Tabela2[[#This Row],[1° Reprogamação
'[PrazoEntrega']]],"mmm"))</f>
        <v>mar</v>
      </c>
      <c r="P621" s="257" t="s">
        <v>1711</v>
      </c>
      <c r="Q621" s="37" t="s">
        <v>1508</v>
      </c>
      <c r="R621" s="16"/>
      <c r="T621"/>
    </row>
    <row r="622" spans="1:20" hidden="1" x14ac:dyDescent="0.25">
      <c r="A622" s="37" t="s">
        <v>885</v>
      </c>
      <c r="B622" s="37" t="s">
        <v>9</v>
      </c>
      <c r="C622" s="37">
        <v>2039</v>
      </c>
      <c r="D622" s="37">
        <v>21</v>
      </c>
      <c r="E622" s="37" t="s">
        <v>1112</v>
      </c>
      <c r="F622" s="37" t="s">
        <v>306</v>
      </c>
      <c r="G622" s="153" t="s">
        <v>11</v>
      </c>
      <c r="H622" s="37">
        <v>152651</v>
      </c>
      <c r="I622" s="37">
        <v>1</v>
      </c>
      <c r="J622" s="37" t="s">
        <v>1143</v>
      </c>
      <c r="K622" s="37" t="s">
        <v>1486</v>
      </c>
      <c r="L622" s="152">
        <v>46083</v>
      </c>
      <c r="M622" s="152">
        <v>46084</v>
      </c>
      <c r="N622" s="152"/>
      <c r="O622" s="152" t="str">
        <f>IF(Tabela2[[#This Row],[1° Reprogamação
'[PrazoEntrega']]]="",TEXT(Tabela2[[#This Row],[Prazo
Entrega]],"mmm"),TEXT(Tabela2[[#This Row],[1° Reprogamação
'[PrazoEntrega']]],"mmm"))</f>
        <v>mar</v>
      </c>
      <c r="P622" s="257" t="s">
        <v>1711</v>
      </c>
      <c r="Q622" s="37" t="s">
        <v>1508</v>
      </c>
      <c r="R622" s="16"/>
      <c r="T622"/>
    </row>
    <row r="623" spans="1:20" hidden="1" x14ac:dyDescent="0.25">
      <c r="A623" s="37" t="s">
        <v>886</v>
      </c>
      <c r="B623" s="37" t="s">
        <v>9</v>
      </c>
      <c r="C623" s="37">
        <v>2039</v>
      </c>
      <c r="D623" s="37">
        <v>22</v>
      </c>
      <c r="E623" s="37" t="s">
        <v>1112</v>
      </c>
      <c r="F623" s="37" t="s">
        <v>306</v>
      </c>
      <c r="G623" s="153" t="s">
        <v>11</v>
      </c>
      <c r="H623" s="37">
        <v>152651</v>
      </c>
      <c r="I623" s="37">
        <v>1</v>
      </c>
      <c r="J623" s="37" t="s">
        <v>1143</v>
      </c>
      <c r="K623" s="37" t="s">
        <v>1486</v>
      </c>
      <c r="L623" s="152">
        <v>46083</v>
      </c>
      <c r="M623" s="152">
        <v>46084</v>
      </c>
      <c r="N623" s="152"/>
      <c r="O623" s="152" t="str">
        <f>IF(Tabela2[[#This Row],[1° Reprogamação
'[PrazoEntrega']]]="",TEXT(Tabela2[[#This Row],[Prazo
Entrega]],"mmm"),TEXT(Tabela2[[#This Row],[1° Reprogamação
'[PrazoEntrega']]],"mmm"))</f>
        <v>mar</v>
      </c>
      <c r="P623" s="257" t="s">
        <v>1711</v>
      </c>
      <c r="Q623" s="37" t="s">
        <v>1508</v>
      </c>
      <c r="R623" s="16"/>
      <c r="T623"/>
    </row>
    <row r="624" spans="1:20" hidden="1" x14ac:dyDescent="0.25">
      <c r="A624" s="37" t="s">
        <v>887</v>
      </c>
      <c r="B624" s="37" t="s">
        <v>9</v>
      </c>
      <c r="C624" s="37">
        <v>2039</v>
      </c>
      <c r="D624" s="37">
        <v>23</v>
      </c>
      <c r="E624" s="37" t="s">
        <v>1112</v>
      </c>
      <c r="F624" s="37" t="s">
        <v>306</v>
      </c>
      <c r="G624" s="153" t="s">
        <v>11</v>
      </c>
      <c r="H624" s="37">
        <v>152651</v>
      </c>
      <c r="I624" s="37">
        <v>1</v>
      </c>
      <c r="J624" s="37" t="s">
        <v>1143</v>
      </c>
      <c r="K624" s="37" t="s">
        <v>1486</v>
      </c>
      <c r="L624" s="152">
        <v>46058</v>
      </c>
      <c r="M624" s="152">
        <v>46084</v>
      </c>
      <c r="N624" s="152"/>
      <c r="O624" s="152" t="str">
        <f>IF(Tabela2[[#This Row],[1° Reprogamação
'[PrazoEntrega']]]="",TEXT(Tabela2[[#This Row],[Prazo
Entrega]],"mmm"),TEXT(Tabela2[[#This Row],[1° Reprogamação
'[PrazoEntrega']]],"mmm"))</f>
        <v>mar</v>
      </c>
      <c r="P624" s="257" t="s">
        <v>1711</v>
      </c>
      <c r="Q624" s="37" t="s">
        <v>1508</v>
      </c>
      <c r="R624" s="16"/>
      <c r="T624"/>
    </row>
    <row r="625" spans="1:20" hidden="1" x14ac:dyDescent="0.25">
      <c r="A625" s="37" t="s">
        <v>888</v>
      </c>
      <c r="B625" s="37" t="s">
        <v>9</v>
      </c>
      <c r="C625" s="37">
        <v>2039</v>
      </c>
      <c r="D625" s="37">
        <v>24</v>
      </c>
      <c r="E625" s="37" t="s">
        <v>1112</v>
      </c>
      <c r="F625" s="37" t="s">
        <v>306</v>
      </c>
      <c r="G625" s="153" t="s">
        <v>11</v>
      </c>
      <c r="H625" s="37">
        <v>152651</v>
      </c>
      <c r="I625" s="37">
        <v>1</v>
      </c>
      <c r="J625" s="37" t="s">
        <v>1143</v>
      </c>
      <c r="K625" s="37" t="s">
        <v>1486</v>
      </c>
      <c r="L625" s="152">
        <v>46058</v>
      </c>
      <c r="M625" s="152">
        <v>46084</v>
      </c>
      <c r="N625" s="152"/>
      <c r="O625" s="152" t="str">
        <f>IF(Tabela2[[#This Row],[1° Reprogamação
'[PrazoEntrega']]]="",TEXT(Tabela2[[#This Row],[Prazo
Entrega]],"mmm"),TEXT(Tabela2[[#This Row],[1° Reprogamação
'[PrazoEntrega']]],"mmm"))</f>
        <v>mar</v>
      </c>
      <c r="P625" s="257" t="s">
        <v>1711</v>
      </c>
      <c r="Q625" s="37" t="s">
        <v>1508</v>
      </c>
      <c r="R625" s="16"/>
      <c r="T625"/>
    </row>
    <row r="626" spans="1:20" hidden="1" x14ac:dyDescent="0.25">
      <c r="A626" s="37" t="s">
        <v>889</v>
      </c>
      <c r="B626" s="37" t="s">
        <v>9</v>
      </c>
      <c r="C626" s="37">
        <v>2039</v>
      </c>
      <c r="D626" s="37">
        <v>25</v>
      </c>
      <c r="E626" s="37" t="s">
        <v>1112</v>
      </c>
      <c r="F626" s="37" t="s">
        <v>306</v>
      </c>
      <c r="G626" s="153" t="s">
        <v>11</v>
      </c>
      <c r="H626" s="37">
        <v>152651</v>
      </c>
      <c r="I626" s="37">
        <v>1</v>
      </c>
      <c r="J626" s="37" t="s">
        <v>1143</v>
      </c>
      <c r="K626" s="37" t="s">
        <v>1486</v>
      </c>
      <c r="L626" s="152">
        <v>46058</v>
      </c>
      <c r="M626" s="152">
        <v>46084</v>
      </c>
      <c r="N626" s="152"/>
      <c r="O626" s="152" t="str">
        <f>IF(Tabela2[[#This Row],[1° Reprogamação
'[PrazoEntrega']]]="",TEXT(Tabela2[[#This Row],[Prazo
Entrega]],"mmm"),TEXT(Tabela2[[#This Row],[1° Reprogamação
'[PrazoEntrega']]],"mmm"))</f>
        <v>mar</v>
      </c>
      <c r="P626" s="257" t="s">
        <v>1711</v>
      </c>
      <c r="Q626" s="37" t="s">
        <v>1508</v>
      </c>
      <c r="R626" s="16"/>
      <c r="T626"/>
    </row>
    <row r="627" spans="1:20" hidden="1" x14ac:dyDescent="0.25">
      <c r="A627" s="37" t="s">
        <v>890</v>
      </c>
      <c r="B627" s="37" t="s">
        <v>9</v>
      </c>
      <c r="C627" s="37">
        <v>2039</v>
      </c>
      <c r="D627" s="37">
        <v>26</v>
      </c>
      <c r="E627" s="37" t="s">
        <v>1112</v>
      </c>
      <c r="F627" s="37" t="s">
        <v>306</v>
      </c>
      <c r="G627" s="153" t="s">
        <v>11</v>
      </c>
      <c r="H627" s="37">
        <v>152651</v>
      </c>
      <c r="I627" s="37">
        <v>1</v>
      </c>
      <c r="J627" s="37" t="s">
        <v>1143</v>
      </c>
      <c r="K627" s="37" t="s">
        <v>1486</v>
      </c>
      <c r="L627" s="152">
        <v>46083</v>
      </c>
      <c r="M627" s="152">
        <v>46084</v>
      </c>
      <c r="N627" s="152"/>
      <c r="O627" s="152" t="str">
        <f>IF(Tabela2[[#This Row],[1° Reprogamação
'[PrazoEntrega']]]="",TEXT(Tabela2[[#This Row],[Prazo
Entrega]],"mmm"),TEXT(Tabela2[[#This Row],[1° Reprogamação
'[PrazoEntrega']]],"mmm"))</f>
        <v>mar</v>
      </c>
      <c r="P627" s="257" t="s">
        <v>1711</v>
      </c>
      <c r="Q627" s="37" t="s">
        <v>1508</v>
      </c>
      <c r="R627" s="16"/>
      <c r="T627"/>
    </row>
    <row r="628" spans="1:20" hidden="1" x14ac:dyDescent="0.25">
      <c r="A628" s="37" t="s">
        <v>891</v>
      </c>
      <c r="B628" s="37" t="s">
        <v>9</v>
      </c>
      <c r="C628" s="37">
        <v>2039</v>
      </c>
      <c r="D628" s="37">
        <v>27</v>
      </c>
      <c r="E628" s="37" t="s">
        <v>1112</v>
      </c>
      <c r="F628" s="37" t="s">
        <v>306</v>
      </c>
      <c r="G628" s="153" t="s">
        <v>11</v>
      </c>
      <c r="H628" s="37">
        <v>152651</v>
      </c>
      <c r="I628" s="37">
        <v>1</v>
      </c>
      <c r="J628" s="37" t="s">
        <v>1143</v>
      </c>
      <c r="K628" s="37" t="s">
        <v>1486</v>
      </c>
      <c r="L628" s="152">
        <v>46058</v>
      </c>
      <c r="M628" s="152">
        <v>46084</v>
      </c>
      <c r="N628" s="152"/>
      <c r="O628" s="152" t="str">
        <f>IF(Tabela2[[#This Row],[1° Reprogamação
'[PrazoEntrega']]]="",TEXT(Tabela2[[#This Row],[Prazo
Entrega]],"mmm"),TEXT(Tabela2[[#This Row],[1° Reprogamação
'[PrazoEntrega']]],"mmm"))</f>
        <v>mar</v>
      </c>
      <c r="P628" s="257" t="s">
        <v>1711</v>
      </c>
      <c r="Q628" s="37" t="s">
        <v>1508</v>
      </c>
      <c r="R628" s="16"/>
      <c r="T628"/>
    </row>
    <row r="629" spans="1:20" hidden="1" x14ac:dyDescent="0.25">
      <c r="A629" s="37" t="s">
        <v>906</v>
      </c>
      <c r="B629" s="37" t="s">
        <v>9</v>
      </c>
      <c r="C629" s="37">
        <v>2116</v>
      </c>
      <c r="D629" s="37">
        <v>1</v>
      </c>
      <c r="E629" s="37" t="s">
        <v>1116</v>
      </c>
      <c r="F629" s="37" t="s">
        <v>591</v>
      </c>
      <c r="G629" s="153" t="s">
        <v>11</v>
      </c>
      <c r="H629" s="37">
        <v>864028</v>
      </c>
      <c r="I629" s="37">
        <v>1</v>
      </c>
      <c r="J629" s="37" t="s">
        <v>1151</v>
      </c>
      <c r="K629" s="37" t="s">
        <v>1486</v>
      </c>
      <c r="L629" s="152">
        <v>46090</v>
      </c>
      <c r="M629" s="152">
        <v>46094</v>
      </c>
      <c r="N629" s="154"/>
      <c r="O629" s="152" t="str">
        <f>IF(Tabela2[[#This Row],[1° Reprogamação
'[PrazoEntrega']]]="",TEXT(Tabela2[[#This Row],[Prazo
Entrega]],"mmm"),TEXT(Tabela2[[#This Row],[1° Reprogamação
'[PrazoEntrega']]],"mmm"))</f>
        <v>mar</v>
      </c>
      <c r="P629" s="257" t="s">
        <v>1711</v>
      </c>
      <c r="Q629" s="37" t="s">
        <v>1508</v>
      </c>
      <c r="R629" s="16"/>
      <c r="T629"/>
    </row>
    <row r="630" spans="1:20" hidden="1" x14ac:dyDescent="0.25">
      <c r="A630" s="37" t="s">
        <v>907</v>
      </c>
      <c r="B630" s="37" t="s">
        <v>9</v>
      </c>
      <c r="C630" s="37">
        <v>2116</v>
      </c>
      <c r="D630" s="37">
        <v>2</v>
      </c>
      <c r="E630" s="37" t="s">
        <v>1116</v>
      </c>
      <c r="F630" s="37" t="s">
        <v>591</v>
      </c>
      <c r="G630" s="153" t="s">
        <v>11</v>
      </c>
      <c r="H630" s="37">
        <v>864028</v>
      </c>
      <c r="I630" s="37">
        <v>1</v>
      </c>
      <c r="J630" s="37" t="s">
        <v>1151</v>
      </c>
      <c r="K630" s="37" t="s">
        <v>1486</v>
      </c>
      <c r="L630" s="152">
        <v>46090</v>
      </c>
      <c r="M630" s="152">
        <v>46094</v>
      </c>
      <c r="N630" s="154"/>
      <c r="O630" s="152" t="str">
        <f>IF(Tabela2[[#This Row],[1° Reprogamação
'[PrazoEntrega']]]="",TEXT(Tabela2[[#This Row],[Prazo
Entrega]],"mmm"),TEXT(Tabela2[[#This Row],[1° Reprogamação
'[PrazoEntrega']]],"mmm"))</f>
        <v>mar</v>
      </c>
      <c r="P630" s="257" t="s">
        <v>1711</v>
      </c>
      <c r="Q630" s="37" t="s">
        <v>1508</v>
      </c>
      <c r="R630" s="16"/>
      <c r="T630"/>
    </row>
    <row r="631" spans="1:20" hidden="1" x14ac:dyDescent="0.25">
      <c r="A631" s="37" t="s">
        <v>921</v>
      </c>
      <c r="B631" s="37" t="s">
        <v>9</v>
      </c>
      <c r="C631" s="37">
        <v>2046</v>
      </c>
      <c r="D631" s="37">
        <v>1</v>
      </c>
      <c r="E631" s="37" t="s">
        <v>1118</v>
      </c>
      <c r="F631" s="37" t="s">
        <v>705</v>
      </c>
      <c r="G631" s="153" t="s">
        <v>11</v>
      </c>
      <c r="H631" s="37">
        <v>1104021</v>
      </c>
      <c r="I631" s="37">
        <v>1</v>
      </c>
      <c r="J631" s="37" t="s">
        <v>1151</v>
      </c>
      <c r="K631" s="37" t="s">
        <v>1486</v>
      </c>
      <c r="L631" s="152">
        <v>46070</v>
      </c>
      <c r="M631" s="152">
        <v>46095</v>
      </c>
      <c r="N631" s="154"/>
      <c r="O631" s="152" t="str">
        <f>IF(Tabela2[[#This Row],[1° Reprogamação
'[PrazoEntrega']]]="",TEXT(Tabela2[[#This Row],[Prazo
Entrega]],"mmm"),TEXT(Tabela2[[#This Row],[1° Reprogamação
'[PrazoEntrega']]],"mmm"))</f>
        <v>mar</v>
      </c>
      <c r="P631" s="257" t="s">
        <v>1711</v>
      </c>
      <c r="Q631" s="37" t="s">
        <v>1508</v>
      </c>
      <c r="R631" s="16"/>
      <c r="T631"/>
    </row>
    <row r="632" spans="1:20" hidden="1" x14ac:dyDescent="0.25">
      <c r="A632" s="37" t="s">
        <v>922</v>
      </c>
      <c r="B632" s="37" t="s">
        <v>9</v>
      </c>
      <c r="C632" s="37">
        <v>2046</v>
      </c>
      <c r="D632" s="37">
        <v>2</v>
      </c>
      <c r="E632" s="37" t="s">
        <v>1118</v>
      </c>
      <c r="F632" s="37" t="s">
        <v>706</v>
      </c>
      <c r="G632" s="153" t="s">
        <v>11</v>
      </c>
      <c r="H632" s="37">
        <v>1104022</v>
      </c>
      <c r="I632" s="37">
        <v>1</v>
      </c>
      <c r="J632" s="37" t="s">
        <v>1151</v>
      </c>
      <c r="K632" s="37" t="s">
        <v>1486</v>
      </c>
      <c r="L632" s="152">
        <v>46070</v>
      </c>
      <c r="M632" s="152">
        <v>46095</v>
      </c>
      <c r="N632" s="154"/>
      <c r="O632" s="152" t="str">
        <f>IF(Tabela2[[#This Row],[1° Reprogamação
'[PrazoEntrega']]]="",TEXT(Tabela2[[#This Row],[Prazo
Entrega]],"mmm"),TEXT(Tabela2[[#This Row],[1° Reprogamação
'[PrazoEntrega']]],"mmm"))</f>
        <v>mar</v>
      </c>
      <c r="P632" s="257" t="s">
        <v>1711</v>
      </c>
      <c r="Q632" s="37" t="s">
        <v>1508</v>
      </c>
      <c r="R632" s="16"/>
      <c r="T632"/>
    </row>
    <row r="633" spans="1:20" hidden="1" x14ac:dyDescent="0.25">
      <c r="A633" s="37">
        <v>0</v>
      </c>
      <c r="B633" s="37" t="s">
        <v>9</v>
      </c>
      <c r="C633" s="37">
        <v>2046</v>
      </c>
      <c r="D633" s="37">
        <v>3</v>
      </c>
      <c r="E633" s="37" t="s">
        <v>1118</v>
      </c>
      <c r="F633" s="37" t="s">
        <v>707</v>
      </c>
      <c r="G633" s="153" t="s">
        <v>11</v>
      </c>
      <c r="H633" s="37">
        <v>1104023</v>
      </c>
      <c r="I633" s="37">
        <v>1</v>
      </c>
      <c r="J633" s="37" t="s">
        <v>1151</v>
      </c>
      <c r="K633" s="37" t="s">
        <v>1486</v>
      </c>
      <c r="L633" s="152">
        <v>46070</v>
      </c>
      <c r="M633" s="152">
        <v>46095</v>
      </c>
      <c r="N633" s="154"/>
      <c r="O633" s="152" t="str">
        <f>IF(Tabela2[[#This Row],[1° Reprogamação
'[PrazoEntrega']]]="",TEXT(Tabela2[[#This Row],[Prazo
Entrega]],"mmm"),TEXT(Tabela2[[#This Row],[1° Reprogamação
'[PrazoEntrega']]],"mmm"))</f>
        <v>mar</v>
      </c>
      <c r="P633" s="257" t="s">
        <v>1711</v>
      </c>
      <c r="Q633" s="37" t="s">
        <v>1508</v>
      </c>
      <c r="R633" s="16"/>
      <c r="T633"/>
    </row>
    <row r="634" spans="1:20" hidden="1" x14ac:dyDescent="0.25">
      <c r="A634" s="37" t="s">
        <v>924</v>
      </c>
      <c r="B634" s="37" t="s">
        <v>9</v>
      </c>
      <c r="C634" s="37">
        <v>2046</v>
      </c>
      <c r="D634" s="37">
        <v>4</v>
      </c>
      <c r="E634" s="37" t="s">
        <v>1118</v>
      </c>
      <c r="F634" s="37" t="s">
        <v>707</v>
      </c>
      <c r="G634" s="153" t="s">
        <v>11</v>
      </c>
      <c r="H634" s="37">
        <v>1104023</v>
      </c>
      <c r="I634" s="37">
        <v>1</v>
      </c>
      <c r="J634" s="37" t="s">
        <v>1151</v>
      </c>
      <c r="K634" s="37" t="s">
        <v>1486</v>
      </c>
      <c r="L634" s="152">
        <v>46070</v>
      </c>
      <c r="M634" s="152">
        <v>46095</v>
      </c>
      <c r="N634" s="154"/>
      <c r="O634" s="152" t="str">
        <f>IF(Tabela2[[#This Row],[1° Reprogamação
'[PrazoEntrega']]]="",TEXT(Tabela2[[#This Row],[Prazo
Entrega]],"mmm"),TEXT(Tabela2[[#This Row],[1° Reprogamação
'[PrazoEntrega']]],"mmm"))</f>
        <v>mar</v>
      </c>
      <c r="P634" s="257" t="s">
        <v>1711</v>
      </c>
      <c r="Q634" s="37" t="s">
        <v>1508</v>
      </c>
      <c r="R634" s="16"/>
      <c r="T634"/>
    </row>
    <row r="635" spans="1:20" hidden="1" x14ac:dyDescent="0.25">
      <c r="A635" s="37" t="s">
        <v>995</v>
      </c>
      <c r="B635" s="37" t="s">
        <v>9</v>
      </c>
      <c r="C635" s="37">
        <v>2046</v>
      </c>
      <c r="D635" s="37">
        <v>5</v>
      </c>
      <c r="E635" s="37" t="s">
        <v>1118</v>
      </c>
      <c r="F635" s="37" t="s">
        <v>707</v>
      </c>
      <c r="G635" s="153" t="s">
        <v>11</v>
      </c>
      <c r="H635" s="37">
        <v>1104023</v>
      </c>
      <c r="I635" s="37">
        <v>1</v>
      </c>
      <c r="J635" s="37" t="s">
        <v>1151</v>
      </c>
      <c r="K635" s="37" t="s">
        <v>1486</v>
      </c>
      <c r="L635" s="152">
        <v>46070</v>
      </c>
      <c r="M635" s="152">
        <v>46095</v>
      </c>
      <c r="N635" s="154"/>
      <c r="O635" s="152" t="str">
        <f>IF(Tabela2[[#This Row],[1° Reprogamação
'[PrazoEntrega']]]="",TEXT(Tabela2[[#This Row],[Prazo
Entrega]],"mmm"),TEXT(Tabela2[[#This Row],[1° Reprogamação
'[PrazoEntrega']]],"mmm"))</f>
        <v>mar</v>
      </c>
      <c r="P635" s="257" t="s">
        <v>1711</v>
      </c>
      <c r="Q635" s="37" t="s">
        <v>1508</v>
      </c>
      <c r="R635" s="16"/>
      <c r="T635"/>
    </row>
    <row r="636" spans="1:20" hidden="1" x14ac:dyDescent="0.25">
      <c r="A636" s="37" t="s">
        <v>1420</v>
      </c>
      <c r="B636" s="37" t="s">
        <v>9</v>
      </c>
      <c r="C636" s="37">
        <v>2046</v>
      </c>
      <c r="D636" s="37">
        <v>6</v>
      </c>
      <c r="E636" s="37" t="s">
        <v>1118</v>
      </c>
      <c r="F636" s="37" t="s">
        <v>707</v>
      </c>
      <c r="G636" s="153" t="s">
        <v>11</v>
      </c>
      <c r="H636" s="37">
        <v>1104023</v>
      </c>
      <c r="I636" s="37">
        <v>1</v>
      </c>
      <c r="J636" s="37" t="s">
        <v>1151</v>
      </c>
      <c r="K636" s="37" t="s">
        <v>1486</v>
      </c>
      <c r="L636" s="152">
        <v>46070</v>
      </c>
      <c r="M636" s="152">
        <v>46095</v>
      </c>
      <c r="N636" s="154"/>
      <c r="O636" s="152" t="str">
        <f>IF(Tabela2[[#This Row],[1° Reprogamação
'[PrazoEntrega']]]="",TEXT(Tabela2[[#This Row],[Prazo
Entrega]],"mmm"),TEXT(Tabela2[[#This Row],[1° Reprogamação
'[PrazoEntrega']]],"mmm"))</f>
        <v>mar</v>
      </c>
      <c r="P636" s="257" t="s">
        <v>1711</v>
      </c>
      <c r="Q636" s="37" t="s">
        <v>1508</v>
      </c>
      <c r="R636" s="16"/>
      <c r="T636"/>
    </row>
    <row r="637" spans="1:20" hidden="1" x14ac:dyDescent="0.25">
      <c r="A637" s="37" t="s">
        <v>1107</v>
      </c>
      <c r="B637" s="37" t="s">
        <v>9</v>
      </c>
      <c r="C637" s="37">
        <v>2070</v>
      </c>
      <c r="D637" s="37">
        <v>1</v>
      </c>
      <c r="E637" s="37" t="s">
        <v>1109</v>
      </c>
      <c r="F637" s="37" t="s">
        <v>730</v>
      </c>
      <c r="G637" s="153" t="s">
        <v>11</v>
      </c>
      <c r="H637" s="37">
        <v>299528</v>
      </c>
      <c r="I637" s="37">
        <v>1</v>
      </c>
      <c r="J637" s="37" t="s">
        <v>1151</v>
      </c>
      <c r="K637" s="37" t="s">
        <v>1486</v>
      </c>
      <c r="L637" s="152">
        <v>46076</v>
      </c>
      <c r="M637" s="152">
        <v>46083</v>
      </c>
      <c r="N637" s="154">
        <f>Tabela2[[#This Row],[Prazo
Entrega]]+15</f>
        <v>46098</v>
      </c>
      <c r="O637" s="152" t="str">
        <f>IF(Tabela2[[#This Row],[1° Reprogamação
'[PrazoEntrega']]]="",TEXT(Tabela2[[#This Row],[Prazo
Entrega]],"mmm"),TEXT(Tabela2[[#This Row],[1° Reprogamação
'[PrazoEntrega']]],"mmm"))</f>
        <v>mar</v>
      </c>
      <c r="P637" s="257" t="s">
        <v>1864</v>
      </c>
      <c r="Q637" s="37" t="s">
        <v>1508</v>
      </c>
      <c r="R637" s="16"/>
      <c r="T637"/>
    </row>
    <row r="638" spans="1:20" hidden="1" x14ac:dyDescent="0.25">
      <c r="A638" s="37" t="s">
        <v>905</v>
      </c>
      <c r="B638" s="37" t="s">
        <v>9</v>
      </c>
      <c r="C638" s="37">
        <v>2056</v>
      </c>
      <c r="D638" s="37">
        <v>1</v>
      </c>
      <c r="E638" s="37" t="s">
        <v>1115</v>
      </c>
      <c r="F638" s="37" t="s">
        <v>708</v>
      </c>
      <c r="G638" s="153" t="s">
        <v>11</v>
      </c>
      <c r="H638" s="37">
        <v>656053</v>
      </c>
      <c r="I638" s="37">
        <v>1</v>
      </c>
      <c r="J638" s="37" t="s">
        <v>1151</v>
      </c>
      <c r="K638" s="37" t="s">
        <v>1486</v>
      </c>
      <c r="L638" s="152">
        <v>46091</v>
      </c>
      <c r="M638" s="152">
        <v>46093</v>
      </c>
      <c r="N638" s="154">
        <f>Tabela2[[#This Row],[Prazo
Entrega]]+15</f>
        <v>46108</v>
      </c>
      <c r="O638" s="152" t="str">
        <f>IF(Tabela2[[#This Row],[1° Reprogamação
'[PrazoEntrega']]]="",TEXT(Tabela2[[#This Row],[Prazo
Entrega]],"mmm"),TEXT(Tabela2[[#This Row],[1° Reprogamação
'[PrazoEntrega']]],"mmm"))</f>
        <v>mar</v>
      </c>
      <c r="P638" s="257" t="s">
        <v>1864</v>
      </c>
      <c r="Q638" s="37" t="s">
        <v>1508</v>
      </c>
      <c r="R638" s="16"/>
      <c r="T638"/>
    </row>
    <row r="639" spans="1:20" hidden="1" x14ac:dyDescent="0.25">
      <c r="A639" s="37" t="s">
        <v>903</v>
      </c>
      <c r="B639" s="37" t="s">
        <v>9</v>
      </c>
      <c r="C639" s="37">
        <v>2005</v>
      </c>
      <c r="D639" s="37">
        <v>1</v>
      </c>
      <c r="E639" s="37" t="s">
        <v>688</v>
      </c>
      <c r="F639" s="37" t="s">
        <v>689</v>
      </c>
      <c r="G639" s="153" t="s">
        <v>11</v>
      </c>
      <c r="H639" s="37">
        <v>1506001</v>
      </c>
      <c r="I639" s="37">
        <v>1</v>
      </c>
      <c r="J639" s="37" t="s">
        <v>242</v>
      </c>
      <c r="K639" s="153" t="s">
        <v>1487</v>
      </c>
      <c r="L639" s="152">
        <v>46060</v>
      </c>
      <c r="M639" s="152">
        <v>46091</v>
      </c>
      <c r="N639" s="154">
        <f>Tabela2[[#This Row],[Prazo
Entrega]]+15</f>
        <v>46106</v>
      </c>
      <c r="O639" s="152" t="str">
        <f>IF(Tabela2[[#This Row],[1° Reprogamação
'[PrazoEntrega']]]="",TEXT(Tabela2[[#This Row],[Prazo
Entrega]],"mmm"),TEXT(Tabela2[[#This Row],[1° Reprogamação
'[PrazoEntrega']]],"mmm"))</f>
        <v>mar</v>
      </c>
      <c r="P639" s="257" t="s">
        <v>1864</v>
      </c>
      <c r="Q639" s="37" t="s">
        <v>1508</v>
      </c>
      <c r="R639" s="16"/>
      <c r="T639"/>
    </row>
    <row r="640" spans="1:20" hidden="1" x14ac:dyDescent="0.25">
      <c r="A640" s="37" t="s">
        <v>904</v>
      </c>
      <c r="B640" s="37" t="s">
        <v>9</v>
      </c>
      <c r="C640" s="37">
        <v>2005</v>
      </c>
      <c r="D640" s="37">
        <v>2</v>
      </c>
      <c r="E640" s="37" t="s">
        <v>688</v>
      </c>
      <c r="F640" s="37" t="s">
        <v>689</v>
      </c>
      <c r="G640" s="153" t="s">
        <v>11</v>
      </c>
      <c r="H640" s="37">
        <v>1506001</v>
      </c>
      <c r="I640" s="37">
        <v>1</v>
      </c>
      <c r="J640" s="37" t="s">
        <v>242</v>
      </c>
      <c r="K640" s="153" t="s">
        <v>1487</v>
      </c>
      <c r="L640" s="152">
        <v>46060</v>
      </c>
      <c r="M640" s="152">
        <v>46091</v>
      </c>
      <c r="N640" s="154">
        <f>Tabela2[[#This Row],[Prazo
Entrega]]+15</f>
        <v>46106</v>
      </c>
      <c r="O640" s="152" t="str">
        <f>IF(Tabela2[[#This Row],[1° Reprogamação
'[PrazoEntrega']]]="",TEXT(Tabela2[[#This Row],[Prazo
Entrega]],"mmm"),TEXT(Tabela2[[#This Row],[1° Reprogamação
'[PrazoEntrega']]],"mmm"))</f>
        <v>mar</v>
      </c>
      <c r="P640" s="257" t="s">
        <v>1864</v>
      </c>
      <c r="Q640" s="37" t="s">
        <v>1508</v>
      </c>
      <c r="R640" s="16"/>
      <c r="T640"/>
    </row>
    <row r="641" spans="1:20" hidden="1" x14ac:dyDescent="0.25">
      <c r="A641" s="37" t="s">
        <v>1346</v>
      </c>
      <c r="B641" s="153" t="s">
        <v>9</v>
      </c>
      <c r="C641" s="153">
        <v>2020</v>
      </c>
      <c r="D641" s="153">
        <v>13</v>
      </c>
      <c r="E641" s="37" t="s">
        <v>30</v>
      </c>
      <c r="F641" s="37" t="s">
        <v>32</v>
      </c>
      <c r="G641" s="153" t="s">
        <v>11</v>
      </c>
      <c r="H641" s="153" t="s">
        <v>1107</v>
      </c>
      <c r="I641" s="153">
        <v>1</v>
      </c>
      <c r="J641" s="153" t="s">
        <v>1152</v>
      </c>
      <c r="K641" s="153" t="s">
        <v>1487</v>
      </c>
      <c r="L641" s="153" t="s">
        <v>1107</v>
      </c>
      <c r="M641" s="152">
        <v>46088</v>
      </c>
      <c r="N641" s="152"/>
      <c r="O641" s="152" t="str">
        <f>IF(Tabela2[[#This Row],[1° Reprogamação
'[PrazoEntrega']]]="",TEXT(Tabela2[[#This Row],[Prazo
Entrega]],"mmm"),TEXT(Tabela2[[#This Row],[1° Reprogamação
'[PrazoEntrega']]],"mmm"))</f>
        <v>mar</v>
      </c>
      <c r="P641" s="257" t="s">
        <v>1711</v>
      </c>
      <c r="Q641" s="37" t="s">
        <v>1508</v>
      </c>
      <c r="R641" s="16"/>
      <c r="T641"/>
    </row>
    <row r="642" spans="1:20" hidden="1" x14ac:dyDescent="0.25">
      <c r="A642" s="37" t="s">
        <v>1346</v>
      </c>
      <c r="B642" s="153" t="s">
        <v>9</v>
      </c>
      <c r="C642" s="153">
        <v>2020</v>
      </c>
      <c r="D642" s="153">
        <v>14</v>
      </c>
      <c r="E642" s="37" t="s">
        <v>30</v>
      </c>
      <c r="F642" s="37" t="s">
        <v>33</v>
      </c>
      <c r="G642" s="153" t="s">
        <v>11</v>
      </c>
      <c r="H642" s="153" t="s">
        <v>1107</v>
      </c>
      <c r="I642" s="153">
        <v>1</v>
      </c>
      <c r="J642" s="153" t="s">
        <v>1152</v>
      </c>
      <c r="K642" s="153" t="s">
        <v>1487</v>
      </c>
      <c r="L642" s="153" t="s">
        <v>1107</v>
      </c>
      <c r="M642" s="152">
        <v>46089</v>
      </c>
      <c r="N642" s="152"/>
      <c r="O642" s="152" t="str">
        <f>IF(Tabela2[[#This Row],[1° Reprogamação
'[PrazoEntrega']]]="",TEXT(Tabela2[[#This Row],[Prazo
Entrega]],"mmm"),TEXT(Tabela2[[#This Row],[1° Reprogamação
'[PrazoEntrega']]],"mmm"))</f>
        <v>mar</v>
      </c>
      <c r="P642" s="257" t="s">
        <v>1711</v>
      </c>
      <c r="Q642" s="37" t="s">
        <v>1508</v>
      </c>
      <c r="R642" s="16"/>
      <c r="T642"/>
    </row>
    <row r="643" spans="1:20" hidden="1" x14ac:dyDescent="0.25">
      <c r="A643" s="37" t="s">
        <v>1346</v>
      </c>
      <c r="B643" s="153" t="s">
        <v>9</v>
      </c>
      <c r="C643" s="153">
        <v>2020</v>
      </c>
      <c r="D643" s="153">
        <v>15</v>
      </c>
      <c r="E643" s="37" t="s">
        <v>30</v>
      </c>
      <c r="F643" s="37" t="s">
        <v>34</v>
      </c>
      <c r="G643" s="153" t="s">
        <v>11</v>
      </c>
      <c r="H643" s="153" t="s">
        <v>1107</v>
      </c>
      <c r="I643" s="153">
        <v>1</v>
      </c>
      <c r="J643" s="153" t="s">
        <v>1152</v>
      </c>
      <c r="K643" s="153" t="s">
        <v>1487</v>
      </c>
      <c r="L643" s="153" t="s">
        <v>1107</v>
      </c>
      <c r="M643" s="152">
        <v>46090</v>
      </c>
      <c r="N643" s="152"/>
      <c r="O643" s="152" t="str">
        <f>IF(Tabela2[[#This Row],[1° Reprogamação
'[PrazoEntrega']]]="",TEXT(Tabela2[[#This Row],[Prazo
Entrega]],"mmm"),TEXT(Tabela2[[#This Row],[1° Reprogamação
'[PrazoEntrega']]],"mmm"))</f>
        <v>mar</v>
      </c>
      <c r="P643" s="257" t="s">
        <v>1711</v>
      </c>
      <c r="Q643" s="37" t="s">
        <v>1508</v>
      </c>
      <c r="R643" s="16"/>
      <c r="T643"/>
    </row>
    <row r="644" spans="1:20" hidden="1" x14ac:dyDescent="0.25">
      <c r="A644" s="37" t="s">
        <v>895</v>
      </c>
      <c r="B644" s="37" t="s">
        <v>9</v>
      </c>
      <c r="C644" s="37">
        <v>2078</v>
      </c>
      <c r="D644" s="37">
        <v>1</v>
      </c>
      <c r="E644" s="37" t="s">
        <v>204</v>
      </c>
      <c r="F644" s="37" t="s">
        <v>757</v>
      </c>
      <c r="G644" s="153" t="s">
        <v>11</v>
      </c>
      <c r="H644" s="37">
        <v>6734</v>
      </c>
      <c r="I644" s="37">
        <v>1</v>
      </c>
      <c r="J644" s="37" t="s">
        <v>1144</v>
      </c>
      <c r="K644" s="153" t="s">
        <v>1487</v>
      </c>
      <c r="L644" s="152">
        <v>46062</v>
      </c>
      <c r="M644" s="152">
        <v>46094</v>
      </c>
      <c r="N644" s="152"/>
      <c r="O644" s="152" t="str">
        <f>IF(Tabela2[[#This Row],[1° Reprogamação
'[PrazoEntrega']]]="",TEXT(Tabela2[[#This Row],[Prazo
Entrega]],"mmm"),TEXT(Tabela2[[#This Row],[1° Reprogamação
'[PrazoEntrega']]],"mmm"))</f>
        <v>mar</v>
      </c>
      <c r="P644" s="257" t="s">
        <v>1711</v>
      </c>
      <c r="Q644" s="37" t="s">
        <v>1508</v>
      </c>
      <c r="R644" s="16"/>
      <c r="T644"/>
    </row>
    <row r="645" spans="1:20" hidden="1" x14ac:dyDescent="0.25">
      <c r="A645" s="37" t="s">
        <v>896</v>
      </c>
      <c r="B645" s="37" t="s">
        <v>9</v>
      </c>
      <c r="C645" s="37">
        <v>2078</v>
      </c>
      <c r="D645" s="37">
        <v>2</v>
      </c>
      <c r="E645" s="37" t="s">
        <v>204</v>
      </c>
      <c r="F645" s="37" t="s">
        <v>758</v>
      </c>
      <c r="G645" s="153" t="s">
        <v>11</v>
      </c>
      <c r="H645" s="37">
        <v>6735</v>
      </c>
      <c r="I645" s="37">
        <v>1</v>
      </c>
      <c r="J645" s="37" t="s">
        <v>1144</v>
      </c>
      <c r="K645" s="153" t="s">
        <v>1487</v>
      </c>
      <c r="L645" s="152">
        <v>46059</v>
      </c>
      <c r="M645" s="152">
        <v>46094</v>
      </c>
      <c r="N645" s="152"/>
      <c r="O645" s="152" t="str">
        <f>IF(Tabela2[[#This Row],[1° Reprogamação
'[PrazoEntrega']]]="",TEXT(Tabela2[[#This Row],[Prazo
Entrega]],"mmm"),TEXT(Tabela2[[#This Row],[1° Reprogamação
'[PrazoEntrega']]],"mmm"))</f>
        <v>mar</v>
      </c>
      <c r="P645" s="257" t="s">
        <v>1711</v>
      </c>
      <c r="Q645" s="37" t="s">
        <v>1508</v>
      </c>
      <c r="R645" s="16"/>
      <c r="T645"/>
    </row>
    <row r="646" spans="1:20" hidden="1" x14ac:dyDescent="0.25">
      <c r="A646" s="37" t="s">
        <v>897</v>
      </c>
      <c r="B646" s="37" t="s">
        <v>9</v>
      </c>
      <c r="C646" s="37">
        <v>2078</v>
      </c>
      <c r="D646" s="37">
        <v>3</v>
      </c>
      <c r="E646" s="37" t="s">
        <v>204</v>
      </c>
      <c r="F646" s="37" t="s">
        <v>758</v>
      </c>
      <c r="G646" s="153" t="s">
        <v>11</v>
      </c>
      <c r="H646" s="37">
        <v>6736</v>
      </c>
      <c r="I646" s="37">
        <v>1</v>
      </c>
      <c r="J646" s="37" t="s">
        <v>1144</v>
      </c>
      <c r="K646" s="153" t="s">
        <v>1487</v>
      </c>
      <c r="L646" s="152">
        <v>46059</v>
      </c>
      <c r="M646" s="152">
        <v>46094</v>
      </c>
      <c r="N646" s="152"/>
      <c r="O646" s="152" t="str">
        <f>IF(Tabela2[[#This Row],[1° Reprogamação
'[PrazoEntrega']]]="",TEXT(Tabela2[[#This Row],[Prazo
Entrega]],"mmm"),TEXT(Tabela2[[#This Row],[1° Reprogamação
'[PrazoEntrega']]],"mmm"))</f>
        <v>mar</v>
      </c>
      <c r="P646" s="257" t="s">
        <v>1711</v>
      </c>
      <c r="Q646" s="37" t="s">
        <v>1508</v>
      </c>
      <c r="R646" s="16"/>
      <c r="T646"/>
    </row>
    <row r="647" spans="1:20" hidden="1" x14ac:dyDescent="0.25">
      <c r="A647" s="37" t="s">
        <v>900</v>
      </c>
      <c r="B647" s="37" t="s">
        <v>9</v>
      </c>
      <c r="C647" s="37">
        <v>2078</v>
      </c>
      <c r="D647" s="37">
        <v>6</v>
      </c>
      <c r="E647" s="37" t="s">
        <v>204</v>
      </c>
      <c r="F647" s="37" t="s">
        <v>758</v>
      </c>
      <c r="G647" s="153" t="s">
        <v>11</v>
      </c>
      <c r="H647" s="37">
        <v>6739</v>
      </c>
      <c r="I647" s="37">
        <v>1</v>
      </c>
      <c r="J647" s="37" t="s">
        <v>1144</v>
      </c>
      <c r="K647" s="153" t="s">
        <v>1487</v>
      </c>
      <c r="L647" s="152">
        <v>46062</v>
      </c>
      <c r="M647" s="152">
        <v>46094</v>
      </c>
      <c r="N647" s="154"/>
      <c r="O647" s="152" t="str">
        <f>IF(Tabela2[[#This Row],[1° Reprogamação
'[PrazoEntrega']]]="",TEXT(Tabela2[[#This Row],[Prazo
Entrega]],"mmm"),TEXT(Tabela2[[#This Row],[1° Reprogamação
'[PrazoEntrega']]],"mmm"))</f>
        <v>mar</v>
      </c>
      <c r="P647" s="257" t="s">
        <v>1711</v>
      </c>
      <c r="Q647" s="37" t="s">
        <v>1508</v>
      </c>
      <c r="R647" s="16"/>
      <c r="T647"/>
    </row>
    <row r="648" spans="1:20" hidden="1" x14ac:dyDescent="0.25">
      <c r="A648" s="37" t="s">
        <v>902</v>
      </c>
      <c r="B648" s="37" t="s">
        <v>9</v>
      </c>
      <c r="C648" s="37">
        <v>2078</v>
      </c>
      <c r="D648" s="37">
        <v>8</v>
      </c>
      <c r="E648" s="37" t="s">
        <v>204</v>
      </c>
      <c r="F648" s="37" t="s">
        <v>758</v>
      </c>
      <c r="G648" s="153" t="s">
        <v>11</v>
      </c>
      <c r="H648" s="37">
        <v>6741</v>
      </c>
      <c r="I648" s="37">
        <v>1</v>
      </c>
      <c r="J648" s="37" t="s">
        <v>1144</v>
      </c>
      <c r="K648" s="153" t="s">
        <v>1487</v>
      </c>
      <c r="L648" s="152">
        <v>46062</v>
      </c>
      <c r="M648" s="152">
        <v>46094</v>
      </c>
      <c r="N648" s="154"/>
      <c r="O648" s="152" t="str">
        <f>IF(Tabela2[[#This Row],[1° Reprogamação
'[PrazoEntrega']]]="",TEXT(Tabela2[[#This Row],[Prazo
Entrega]],"mmm"),TEXT(Tabela2[[#This Row],[1° Reprogamação
'[PrazoEntrega']]],"mmm"))</f>
        <v>mar</v>
      </c>
      <c r="P648" s="257" t="s">
        <v>1711</v>
      </c>
      <c r="Q648" s="37" t="s">
        <v>1508</v>
      </c>
      <c r="R648" s="16"/>
      <c r="T648"/>
    </row>
    <row r="649" spans="1:20" hidden="1" x14ac:dyDescent="0.25">
      <c r="A649" s="37" t="s">
        <v>912</v>
      </c>
      <c r="B649" s="37" t="s">
        <v>9</v>
      </c>
      <c r="C649" s="37">
        <v>1951</v>
      </c>
      <c r="D649" s="37">
        <v>13</v>
      </c>
      <c r="E649" s="37" t="s">
        <v>1117</v>
      </c>
      <c r="F649" s="37" t="s">
        <v>632</v>
      </c>
      <c r="G649" s="153" t="s">
        <v>11</v>
      </c>
      <c r="H649" s="37">
        <v>1202015</v>
      </c>
      <c r="I649" s="37">
        <v>1</v>
      </c>
      <c r="J649" s="37" t="s">
        <v>1145</v>
      </c>
      <c r="K649" s="153" t="s">
        <v>1487</v>
      </c>
      <c r="L649" s="152">
        <v>45986</v>
      </c>
      <c r="M649" s="152">
        <v>46095</v>
      </c>
      <c r="N649" s="154"/>
      <c r="O649" s="152" t="str">
        <f>IF(Tabela2[[#This Row],[1° Reprogamação
'[PrazoEntrega']]]="",TEXT(Tabela2[[#This Row],[Prazo
Entrega]],"mmm"),TEXT(Tabela2[[#This Row],[1° Reprogamação
'[PrazoEntrega']]],"mmm"))</f>
        <v>mar</v>
      </c>
      <c r="P649" s="257" t="s">
        <v>1711</v>
      </c>
      <c r="Q649" s="37" t="s">
        <v>1508</v>
      </c>
      <c r="R649" s="16"/>
      <c r="T649"/>
    </row>
    <row r="650" spans="1:20" hidden="1" x14ac:dyDescent="0.25">
      <c r="A650" s="37" t="s">
        <v>913</v>
      </c>
      <c r="B650" s="37" t="s">
        <v>9</v>
      </c>
      <c r="C650" s="37">
        <v>1951</v>
      </c>
      <c r="D650" s="37">
        <v>14</v>
      </c>
      <c r="E650" s="37" t="s">
        <v>1117</v>
      </c>
      <c r="F650" s="37" t="s">
        <v>632</v>
      </c>
      <c r="G650" s="153" t="s">
        <v>11</v>
      </c>
      <c r="H650" s="37">
        <v>1202015</v>
      </c>
      <c r="I650" s="37">
        <v>1</v>
      </c>
      <c r="J650" s="37" t="s">
        <v>1145</v>
      </c>
      <c r="K650" s="153" t="s">
        <v>1487</v>
      </c>
      <c r="L650" s="152">
        <v>45986</v>
      </c>
      <c r="M650" s="152">
        <v>46095</v>
      </c>
      <c r="N650" s="154"/>
      <c r="O650" s="152" t="str">
        <f>IF(Tabela2[[#This Row],[1° Reprogamação
'[PrazoEntrega']]]="",TEXT(Tabela2[[#This Row],[Prazo
Entrega]],"mmm"),TEXT(Tabela2[[#This Row],[1° Reprogamação
'[PrazoEntrega']]],"mmm"))</f>
        <v>mar</v>
      </c>
      <c r="P650" s="257" t="s">
        <v>1711</v>
      </c>
      <c r="Q650" s="37" t="s">
        <v>1508</v>
      </c>
      <c r="R650" s="16"/>
      <c r="T650"/>
    </row>
    <row r="651" spans="1:20" hidden="1" x14ac:dyDescent="0.25">
      <c r="A651" s="37" t="s">
        <v>914</v>
      </c>
      <c r="B651" s="37" t="s">
        <v>9</v>
      </c>
      <c r="C651" s="37">
        <v>1951</v>
      </c>
      <c r="D651" s="37">
        <v>21</v>
      </c>
      <c r="E651" s="37" t="s">
        <v>1117</v>
      </c>
      <c r="F651" s="37" t="s">
        <v>632</v>
      </c>
      <c r="G651" s="153" t="s">
        <v>11</v>
      </c>
      <c r="H651" s="37">
        <v>1202015</v>
      </c>
      <c r="I651" s="37">
        <v>1</v>
      </c>
      <c r="J651" s="37" t="s">
        <v>1145</v>
      </c>
      <c r="K651" s="153" t="s">
        <v>1487</v>
      </c>
      <c r="L651" s="152">
        <v>45986</v>
      </c>
      <c r="M651" s="152">
        <v>46095</v>
      </c>
      <c r="N651" s="154"/>
      <c r="O651" s="152" t="str">
        <f>IF(Tabela2[[#This Row],[1° Reprogamação
'[PrazoEntrega']]]="",TEXT(Tabela2[[#This Row],[Prazo
Entrega]],"mmm"),TEXT(Tabela2[[#This Row],[1° Reprogamação
'[PrazoEntrega']]],"mmm"))</f>
        <v>mar</v>
      </c>
      <c r="P651" s="257" t="s">
        <v>1711</v>
      </c>
      <c r="Q651" s="37" t="s">
        <v>1508</v>
      </c>
      <c r="R651" s="16"/>
      <c r="T651"/>
    </row>
    <row r="652" spans="1:20" hidden="1" x14ac:dyDescent="0.25">
      <c r="A652" s="37" t="s">
        <v>915</v>
      </c>
      <c r="B652" s="37" t="s">
        <v>9</v>
      </c>
      <c r="C652" s="37">
        <v>1951</v>
      </c>
      <c r="D652" s="37">
        <v>22</v>
      </c>
      <c r="E652" s="37" t="s">
        <v>1117</v>
      </c>
      <c r="F652" s="37" t="s">
        <v>632</v>
      </c>
      <c r="G652" s="153" t="s">
        <v>11</v>
      </c>
      <c r="H652" s="37">
        <v>1202015</v>
      </c>
      <c r="I652" s="37">
        <v>1</v>
      </c>
      <c r="J652" s="37" t="s">
        <v>1145</v>
      </c>
      <c r="K652" s="153" t="s">
        <v>1487</v>
      </c>
      <c r="L652" s="152">
        <v>45994</v>
      </c>
      <c r="M652" s="152">
        <v>46095</v>
      </c>
      <c r="N652" s="154"/>
      <c r="O652" s="152" t="str">
        <f>IF(Tabela2[[#This Row],[1° Reprogamação
'[PrazoEntrega']]]="",TEXT(Tabela2[[#This Row],[Prazo
Entrega]],"mmm"),TEXT(Tabela2[[#This Row],[1° Reprogamação
'[PrazoEntrega']]],"mmm"))</f>
        <v>mar</v>
      </c>
      <c r="P652" s="257" t="s">
        <v>1711</v>
      </c>
      <c r="Q652" s="37" t="s">
        <v>1508</v>
      </c>
      <c r="R652" s="16"/>
      <c r="T652"/>
    </row>
    <row r="653" spans="1:20" hidden="1" x14ac:dyDescent="0.25">
      <c r="A653" s="37" t="s">
        <v>916</v>
      </c>
      <c r="B653" s="37" t="s">
        <v>9</v>
      </c>
      <c r="C653" s="37">
        <v>1951</v>
      </c>
      <c r="D653" s="37">
        <v>41</v>
      </c>
      <c r="E653" s="37" t="s">
        <v>1117</v>
      </c>
      <c r="F653" s="37" t="s">
        <v>633</v>
      </c>
      <c r="G653" s="153" t="s">
        <v>11</v>
      </c>
      <c r="H653" s="37">
        <v>1202016</v>
      </c>
      <c r="I653" s="37">
        <v>1</v>
      </c>
      <c r="J653" s="37" t="s">
        <v>1145</v>
      </c>
      <c r="K653" s="153" t="s">
        <v>1487</v>
      </c>
      <c r="L653" s="152">
        <v>45921</v>
      </c>
      <c r="M653" s="152">
        <v>46095</v>
      </c>
      <c r="N653" s="154"/>
      <c r="O653" s="152" t="str">
        <f>IF(Tabela2[[#This Row],[1° Reprogamação
'[PrazoEntrega']]]="",TEXT(Tabela2[[#This Row],[Prazo
Entrega]],"mmm"),TEXT(Tabela2[[#This Row],[1° Reprogamação
'[PrazoEntrega']]],"mmm"))</f>
        <v>mar</v>
      </c>
      <c r="P653" s="257" t="s">
        <v>1711</v>
      </c>
      <c r="Q653" s="37" t="s">
        <v>1508</v>
      </c>
      <c r="R653" s="16"/>
      <c r="T653"/>
    </row>
    <row r="654" spans="1:20" hidden="1" x14ac:dyDescent="0.25">
      <c r="A654" s="37" t="s">
        <v>917</v>
      </c>
      <c r="B654" s="37" t="s">
        <v>9</v>
      </c>
      <c r="C654" s="37">
        <v>1951</v>
      </c>
      <c r="D654" s="37">
        <v>42</v>
      </c>
      <c r="E654" s="37" t="s">
        <v>1117</v>
      </c>
      <c r="F654" s="37" t="s">
        <v>633</v>
      </c>
      <c r="G654" s="153" t="s">
        <v>11</v>
      </c>
      <c r="H654" s="37">
        <v>1202016</v>
      </c>
      <c r="I654" s="37">
        <v>1</v>
      </c>
      <c r="J654" s="37" t="s">
        <v>1145</v>
      </c>
      <c r="K654" s="153" t="s">
        <v>1487</v>
      </c>
      <c r="L654" s="152">
        <v>45921</v>
      </c>
      <c r="M654" s="152">
        <v>46095</v>
      </c>
      <c r="N654" s="154"/>
      <c r="O654" s="152" t="str">
        <f>IF(Tabela2[[#This Row],[1° Reprogamação
'[PrazoEntrega']]]="",TEXT(Tabela2[[#This Row],[Prazo
Entrega]],"mmm"),TEXT(Tabela2[[#This Row],[1° Reprogamação
'[PrazoEntrega']]],"mmm"))</f>
        <v>mar</v>
      </c>
      <c r="P654" s="257" t="s">
        <v>1711</v>
      </c>
      <c r="Q654" s="37" t="s">
        <v>1508</v>
      </c>
      <c r="R654" s="16"/>
      <c r="T654"/>
    </row>
    <row r="655" spans="1:20" hidden="1" x14ac:dyDescent="0.25">
      <c r="A655" s="37" t="s">
        <v>918</v>
      </c>
      <c r="B655" s="37" t="s">
        <v>9</v>
      </c>
      <c r="C655" s="37">
        <v>1951</v>
      </c>
      <c r="D655" s="37">
        <v>49</v>
      </c>
      <c r="E655" s="37" t="s">
        <v>1117</v>
      </c>
      <c r="F655" s="37" t="s">
        <v>633</v>
      </c>
      <c r="G655" s="153" t="s">
        <v>11</v>
      </c>
      <c r="H655" s="37">
        <v>1202016</v>
      </c>
      <c r="I655" s="37">
        <v>1</v>
      </c>
      <c r="J655" s="37" t="s">
        <v>1145</v>
      </c>
      <c r="K655" s="153" t="s">
        <v>1487</v>
      </c>
      <c r="L655" s="152">
        <v>45994</v>
      </c>
      <c r="M655" s="152">
        <v>46095</v>
      </c>
      <c r="N655" s="154"/>
      <c r="O655" s="152" t="str">
        <f>IF(Tabela2[[#This Row],[1° Reprogamação
'[PrazoEntrega']]]="",TEXT(Tabela2[[#This Row],[Prazo
Entrega]],"mmm"),TEXT(Tabela2[[#This Row],[1° Reprogamação
'[PrazoEntrega']]],"mmm"))</f>
        <v>mar</v>
      </c>
      <c r="P655" s="257" t="s">
        <v>1711</v>
      </c>
      <c r="Q655" s="37" t="s">
        <v>1508</v>
      </c>
      <c r="R655" s="16"/>
      <c r="T655"/>
    </row>
    <row r="656" spans="1:20" hidden="1" x14ac:dyDescent="0.25">
      <c r="A656" s="37" t="s">
        <v>919</v>
      </c>
      <c r="B656" s="37" t="s">
        <v>9</v>
      </c>
      <c r="C656" s="37">
        <v>1951</v>
      </c>
      <c r="D656" s="37">
        <v>50</v>
      </c>
      <c r="E656" s="37" t="s">
        <v>1117</v>
      </c>
      <c r="F656" s="37" t="s">
        <v>633</v>
      </c>
      <c r="G656" s="153" t="s">
        <v>11</v>
      </c>
      <c r="H656" s="37">
        <v>1202016</v>
      </c>
      <c r="I656" s="37">
        <v>1</v>
      </c>
      <c r="J656" s="37" t="s">
        <v>1145</v>
      </c>
      <c r="K656" s="153" t="s">
        <v>1487</v>
      </c>
      <c r="L656" s="152">
        <v>45994</v>
      </c>
      <c r="M656" s="152">
        <v>46095</v>
      </c>
      <c r="N656" s="154"/>
      <c r="O656" s="152" t="str">
        <f>IF(Tabela2[[#This Row],[1° Reprogamação
'[PrazoEntrega']]]="",TEXT(Tabela2[[#This Row],[Prazo
Entrega]],"mmm"),TEXT(Tabela2[[#This Row],[1° Reprogamação
'[PrazoEntrega']]],"mmm"))</f>
        <v>mar</v>
      </c>
      <c r="P656" s="257" t="s">
        <v>1711</v>
      </c>
      <c r="Q656" s="37" t="s">
        <v>1508</v>
      </c>
      <c r="R656" s="16"/>
      <c r="T656"/>
    </row>
    <row r="657" spans="1:20" hidden="1" x14ac:dyDescent="0.25">
      <c r="A657" s="37" t="s">
        <v>993</v>
      </c>
      <c r="B657" s="37">
        <v>0</v>
      </c>
      <c r="C657" s="37">
        <v>0</v>
      </c>
      <c r="D657" s="37">
        <v>0</v>
      </c>
      <c r="E657" s="37" t="s">
        <v>1117</v>
      </c>
      <c r="F657" s="37" t="s">
        <v>633</v>
      </c>
      <c r="G657" s="153" t="s">
        <v>11</v>
      </c>
      <c r="H657" s="37">
        <v>1202016</v>
      </c>
      <c r="I657" s="37">
        <v>1</v>
      </c>
      <c r="J657" s="37" t="s">
        <v>1145</v>
      </c>
      <c r="K657" s="153" t="s">
        <v>1487</v>
      </c>
      <c r="L657" s="152">
        <v>46015</v>
      </c>
      <c r="M657" s="152">
        <v>46095</v>
      </c>
      <c r="N657" s="154"/>
      <c r="O657" s="152" t="str">
        <f>IF(Tabela2[[#This Row],[1° Reprogamação
'[PrazoEntrega']]]="",TEXT(Tabela2[[#This Row],[Prazo
Entrega]],"mmm"),TEXT(Tabela2[[#This Row],[1° Reprogamação
'[PrazoEntrega']]],"mmm"))</f>
        <v>mar</v>
      </c>
      <c r="P657" s="257" t="s">
        <v>1711</v>
      </c>
      <c r="Q657" s="37" t="s">
        <v>1508</v>
      </c>
      <c r="R657" s="16"/>
      <c r="T657"/>
    </row>
    <row r="658" spans="1:20" hidden="1" x14ac:dyDescent="0.25">
      <c r="A658" s="37" t="s">
        <v>927</v>
      </c>
      <c r="B658" s="37" t="s">
        <v>9</v>
      </c>
      <c r="C658" s="37">
        <v>2058</v>
      </c>
      <c r="D658" s="37">
        <v>6</v>
      </c>
      <c r="E658" s="37" t="s">
        <v>18</v>
      </c>
      <c r="F658" s="37" t="s">
        <v>256</v>
      </c>
      <c r="G658" s="153" t="s">
        <v>11</v>
      </c>
      <c r="H658" s="37">
        <v>1161036</v>
      </c>
      <c r="I658" s="37">
        <v>1</v>
      </c>
      <c r="J658" s="37" t="s">
        <v>1146</v>
      </c>
      <c r="K658" s="153" t="s">
        <v>1487</v>
      </c>
      <c r="L658" s="152">
        <v>46076</v>
      </c>
      <c r="M658" s="152">
        <v>46095</v>
      </c>
      <c r="N658" s="154"/>
      <c r="O658" s="152" t="str">
        <f>IF(Tabela2[[#This Row],[1° Reprogamação
'[PrazoEntrega']]]="",TEXT(Tabela2[[#This Row],[Prazo
Entrega]],"mmm"),TEXT(Tabela2[[#This Row],[1° Reprogamação
'[PrazoEntrega']]],"mmm"))</f>
        <v>mar</v>
      </c>
      <c r="P658" s="257" t="s">
        <v>1711</v>
      </c>
      <c r="Q658" s="37" t="s">
        <v>1508</v>
      </c>
      <c r="R658" s="16"/>
      <c r="T658"/>
    </row>
    <row r="659" spans="1:20" hidden="1" x14ac:dyDescent="0.25">
      <c r="A659" s="37" t="s">
        <v>928</v>
      </c>
      <c r="B659" s="37" t="s">
        <v>9</v>
      </c>
      <c r="C659" s="37">
        <v>2059</v>
      </c>
      <c r="D659" s="37">
        <v>1</v>
      </c>
      <c r="E659" s="37" t="s">
        <v>1119</v>
      </c>
      <c r="F659" s="37" t="s">
        <v>732</v>
      </c>
      <c r="G659" s="153" t="s">
        <v>11</v>
      </c>
      <c r="H659" s="37">
        <v>386009</v>
      </c>
      <c r="I659" s="37">
        <v>1</v>
      </c>
      <c r="J659" s="37" t="s">
        <v>1147</v>
      </c>
      <c r="K659" s="153" t="s">
        <v>1487</v>
      </c>
      <c r="L659" s="152">
        <v>46059</v>
      </c>
      <c r="M659" s="152">
        <v>46095</v>
      </c>
      <c r="N659" s="154"/>
      <c r="O659" s="152" t="str">
        <f>IF(Tabela2[[#This Row],[1° Reprogamação
'[PrazoEntrega']]]="",TEXT(Tabela2[[#This Row],[Prazo
Entrega]],"mmm"),TEXT(Tabela2[[#This Row],[1° Reprogamação
'[PrazoEntrega']]],"mmm"))</f>
        <v>mar</v>
      </c>
      <c r="P659" s="257" t="s">
        <v>1711</v>
      </c>
      <c r="Q659" s="37" t="s">
        <v>1508</v>
      </c>
      <c r="R659" s="16"/>
      <c r="T659"/>
    </row>
    <row r="660" spans="1:20" hidden="1" x14ac:dyDescent="0.25">
      <c r="A660" s="37" t="s">
        <v>935</v>
      </c>
      <c r="B660" s="37" t="s">
        <v>9</v>
      </c>
      <c r="C660" s="37">
        <v>2011</v>
      </c>
      <c r="D660" s="37">
        <v>1</v>
      </c>
      <c r="E660" s="37" t="s">
        <v>483</v>
      </c>
      <c r="F660" s="37" t="s">
        <v>682</v>
      </c>
      <c r="G660" s="153" t="s">
        <v>11</v>
      </c>
      <c r="H660" s="37">
        <v>6692</v>
      </c>
      <c r="I660" s="37">
        <v>1</v>
      </c>
      <c r="J660" s="37" t="s">
        <v>1144</v>
      </c>
      <c r="K660" s="153" t="s">
        <v>1487</v>
      </c>
      <c r="L660" s="152">
        <v>45986</v>
      </c>
      <c r="M660" s="152">
        <v>46101</v>
      </c>
      <c r="N660" s="154"/>
      <c r="O660" s="152" t="str">
        <f>IF(Tabela2[[#This Row],[1° Reprogamação
'[PrazoEntrega']]]="",TEXT(Tabela2[[#This Row],[Prazo
Entrega]],"mmm"),TEXT(Tabela2[[#This Row],[1° Reprogamação
'[PrazoEntrega']]],"mmm"))</f>
        <v>mar</v>
      </c>
      <c r="P660" s="257" t="s">
        <v>1711</v>
      </c>
      <c r="Q660" s="37" t="s">
        <v>1508</v>
      </c>
      <c r="R660" s="16"/>
      <c r="T660"/>
    </row>
    <row r="661" spans="1:20" hidden="1" x14ac:dyDescent="0.25">
      <c r="A661" s="37" t="s">
        <v>936</v>
      </c>
      <c r="B661" s="37" t="s">
        <v>9</v>
      </c>
      <c r="C661" s="37">
        <v>2011</v>
      </c>
      <c r="D661" s="37">
        <v>2</v>
      </c>
      <c r="E661" s="37" t="s">
        <v>483</v>
      </c>
      <c r="F661" s="37" t="s">
        <v>682</v>
      </c>
      <c r="G661" s="153" t="s">
        <v>11</v>
      </c>
      <c r="H661" s="37">
        <v>6693</v>
      </c>
      <c r="I661" s="37">
        <v>1</v>
      </c>
      <c r="J661" s="37" t="s">
        <v>1144</v>
      </c>
      <c r="K661" s="153" t="s">
        <v>1487</v>
      </c>
      <c r="L661" s="152">
        <v>45986</v>
      </c>
      <c r="M661" s="152">
        <v>46101</v>
      </c>
      <c r="N661" s="154"/>
      <c r="O661" s="152" t="str">
        <f>IF(Tabela2[[#This Row],[1° Reprogamação
'[PrazoEntrega']]]="",TEXT(Tabela2[[#This Row],[Prazo
Entrega]],"mmm"),TEXT(Tabela2[[#This Row],[1° Reprogamação
'[PrazoEntrega']]],"mmm"))</f>
        <v>mar</v>
      </c>
      <c r="P661" s="257" t="s">
        <v>1711</v>
      </c>
      <c r="Q661" s="37" t="s">
        <v>1508</v>
      </c>
      <c r="R661" s="16"/>
      <c r="T661"/>
    </row>
    <row r="662" spans="1:20" hidden="1" x14ac:dyDescent="0.25">
      <c r="A662" s="37" t="s">
        <v>937</v>
      </c>
      <c r="B662" s="37" t="s">
        <v>9</v>
      </c>
      <c r="C662" s="37">
        <v>2011</v>
      </c>
      <c r="D662" s="37">
        <v>3</v>
      </c>
      <c r="E662" s="37" t="s">
        <v>483</v>
      </c>
      <c r="F662" s="37" t="s">
        <v>683</v>
      </c>
      <c r="G662" s="153" t="s">
        <v>11</v>
      </c>
      <c r="H662" s="37">
        <v>6694</v>
      </c>
      <c r="I662" s="37">
        <v>1</v>
      </c>
      <c r="J662" s="37" t="s">
        <v>1144</v>
      </c>
      <c r="K662" s="153" t="s">
        <v>1487</v>
      </c>
      <c r="L662" s="152">
        <v>45992</v>
      </c>
      <c r="M662" s="152">
        <v>46101</v>
      </c>
      <c r="N662" s="154"/>
      <c r="O662" s="152" t="str">
        <f>IF(Tabela2[[#This Row],[1° Reprogamação
'[PrazoEntrega']]]="",TEXT(Tabela2[[#This Row],[Prazo
Entrega]],"mmm"),TEXT(Tabela2[[#This Row],[1° Reprogamação
'[PrazoEntrega']]],"mmm"))</f>
        <v>mar</v>
      </c>
      <c r="P662" s="257" t="s">
        <v>1711</v>
      </c>
      <c r="Q662" s="37" t="s">
        <v>1508</v>
      </c>
      <c r="R662" s="16"/>
      <c r="T662"/>
    </row>
    <row r="663" spans="1:20" hidden="1" x14ac:dyDescent="0.25">
      <c r="A663" s="37" t="s">
        <v>938</v>
      </c>
      <c r="B663" s="37" t="s">
        <v>9</v>
      </c>
      <c r="C663" s="37">
        <v>2011</v>
      </c>
      <c r="D663" s="37">
        <v>4</v>
      </c>
      <c r="E663" s="37" t="s">
        <v>483</v>
      </c>
      <c r="F663" s="37" t="s">
        <v>684</v>
      </c>
      <c r="G663" s="153" t="s">
        <v>11</v>
      </c>
      <c r="H663" s="37">
        <v>6695</v>
      </c>
      <c r="I663" s="37">
        <v>1</v>
      </c>
      <c r="J663" s="37" t="s">
        <v>1144</v>
      </c>
      <c r="K663" s="153" t="s">
        <v>1487</v>
      </c>
      <c r="L663" s="152">
        <v>45992</v>
      </c>
      <c r="M663" s="152">
        <v>46101</v>
      </c>
      <c r="N663" s="154"/>
      <c r="O663" s="152" t="str">
        <f>IF(Tabela2[[#This Row],[1° Reprogamação
'[PrazoEntrega']]]="",TEXT(Tabela2[[#This Row],[Prazo
Entrega]],"mmm"),TEXT(Tabela2[[#This Row],[1° Reprogamação
'[PrazoEntrega']]],"mmm"))</f>
        <v>mar</v>
      </c>
      <c r="P663" s="257" t="s">
        <v>1711</v>
      </c>
      <c r="Q663" s="37" t="s">
        <v>1508</v>
      </c>
      <c r="R663" s="16"/>
      <c r="T663"/>
    </row>
    <row r="664" spans="1:20" hidden="1" x14ac:dyDescent="0.25">
      <c r="A664" s="37" t="s">
        <v>939</v>
      </c>
      <c r="B664" s="37" t="s">
        <v>9</v>
      </c>
      <c r="C664" s="37">
        <v>2011</v>
      </c>
      <c r="D664" s="37">
        <v>5</v>
      </c>
      <c r="E664" s="37" t="s">
        <v>483</v>
      </c>
      <c r="F664" s="37" t="s">
        <v>685</v>
      </c>
      <c r="G664" s="153" t="s">
        <v>11</v>
      </c>
      <c r="H664" s="37">
        <v>6696</v>
      </c>
      <c r="I664" s="37">
        <v>1</v>
      </c>
      <c r="J664" s="37" t="s">
        <v>1144</v>
      </c>
      <c r="K664" s="153" t="s">
        <v>1487</v>
      </c>
      <c r="L664" s="152">
        <v>45993</v>
      </c>
      <c r="M664" s="152">
        <v>46101</v>
      </c>
      <c r="N664" s="154"/>
      <c r="O664" s="152" t="str">
        <f>IF(Tabela2[[#This Row],[1° Reprogamação
'[PrazoEntrega']]]="",TEXT(Tabela2[[#This Row],[Prazo
Entrega]],"mmm"),TEXT(Tabela2[[#This Row],[1° Reprogamação
'[PrazoEntrega']]],"mmm"))</f>
        <v>mar</v>
      </c>
      <c r="P664" s="257" t="s">
        <v>1711</v>
      </c>
      <c r="Q664" s="37" t="s">
        <v>1508</v>
      </c>
      <c r="R664" s="16"/>
      <c r="T664"/>
    </row>
    <row r="665" spans="1:20" hidden="1" x14ac:dyDescent="0.25">
      <c r="A665" s="37" t="s">
        <v>940</v>
      </c>
      <c r="B665" s="37" t="s">
        <v>9</v>
      </c>
      <c r="C665" s="37">
        <v>2011</v>
      </c>
      <c r="D665" s="37">
        <v>6</v>
      </c>
      <c r="E665" s="37" t="s">
        <v>483</v>
      </c>
      <c r="F665" s="37" t="s">
        <v>686</v>
      </c>
      <c r="G665" s="153" t="s">
        <v>11</v>
      </c>
      <c r="H665" s="37">
        <v>6697</v>
      </c>
      <c r="I665" s="37">
        <v>1</v>
      </c>
      <c r="J665" s="37" t="s">
        <v>1144</v>
      </c>
      <c r="K665" s="153" t="s">
        <v>1487</v>
      </c>
      <c r="L665" s="152">
        <v>45992</v>
      </c>
      <c r="M665" s="152">
        <v>46101</v>
      </c>
      <c r="N665" s="154"/>
      <c r="O665" s="152" t="str">
        <f>IF(Tabela2[[#This Row],[1° Reprogamação
'[PrazoEntrega']]]="",TEXT(Tabela2[[#This Row],[Prazo
Entrega]],"mmm"),TEXT(Tabela2[[#This Row],[1° Reprogamação
'[PrazoEntrega']]],"mmm"))</f>
        <v>mar</v>
      </c>
      <c r="P665" s="257" t="s">
        <v>1711</v>
      </c>
      <c r="Q665" s="37" t="s">
        <v>1508</v>
      </c>
      <c r="R665" s="16"/>
      <c r="T665"/>
    </row>
    <row r="666" spans="1:20" hidden="1" x14ac:dyDescent="0.25">
      <c r="A666" s="37" t="s">
        <v>941</v>
      </c>
      <c r="B666" s="37" t="s">
        <v>9</v>
      </c>
      <c r="C666" s="37">
        <v>2011</v>
      </c>
      <c r="D666" s="37">
        <v>7</v>
      </c>
      <c r="E666" s="37" t="s">
        <v>483</v>
      </c>
      <c r="F666" s="37" t="s">
        <v>687</v>
      </c>
      <c r="G666" s="153" t="s">
        <v>11</v>
      </c>
      <c r="H666" s="37">
        <v>1454028</v>
      </c>
      <c r="I666" s="37">
        <v>1</v>
      </c>
      <c r="J666" s="37" t="s">
        <v>1145</v>
      </c>
      <c r="K666" s="153" t="s">
        <v>1487</v>
      </c>
      <c r="L666" s="152">
        <v>46050</v>
      </c>
      <c r="M666" s="152">
        <v>46101</v>
      </c>
      <c r="N666" s="154"/>
      <c r="O666" s="152" t="str">
        <f>IF(Tabela2[[#This Row],[1° Reprogamação
'[PrazoEntrega']]]="",TEXT(Tabela2[[#This Row],[Prazo
Entrega]],"mmm"),TEXT(Tabela2[[#This Row],[1° Reprogamação
'[PrazoEntrega']]],"mmm"))</f>
        <v>mar</v>
      </c>
      <c r="P666" s="257" t="s">
        <v>1711</v>
      </c>
      <c r="Q666" s="37" t="s">
        <v>1508</v>
      </c>
      <c r="R666" s="16"/>
      <c r="T666"/>
    </row>
    <row r="667" spans="1:20" hidden="1" x14ac:dyDescent="0.25">
      <c r="A667" s="37" t="s">
        <v>942</v>
      </c>
      <c r="B667" s="37" t="s">
        <v>9</v>
      </c>
      <c r="C667" s="37">
        <v>2011</v>
      </c>
      <c r="D667" s="37">
        <v>8</v>
      </c>
      <c r="E667" s="37" t="s">
        <v>483</v>
      </c>
      <c r="F667" s="37" t="s">
        <v>687</v>
      </c>
      <c r="G667" s="153" t="s">
        <v>11</v>
      </c>
      <c r="H667" s="37">
        <v>1454028</v>
      </c>
      <c r="I667" s="37">
        <v>1</v>
      </c>
      <c r="J667" s="37" t="s">
        <v>1145</v>
      </c>
      <c r="K667" s="153" t="s">
        <v>1487</v>
      </c>
      <c r="L667" s="152">
        <v>46050</v>
      </c>
      <c r="M667" s="152">
        <v>46101</v>
      </c>
      <c r="N667" s="154"/>
      <c r="O667" s="152" t="str">
        <f>IF(Tabela2[[#This Row],[1° Reprogamação
'[PrazoEntrega']]]="",TEXT(Tabela2[[#This Row],[Prazo
Entrega]],"mmm"),TEXT(Tabela2[[#This Row],[1° Reprogamação
'[PrazoEntrega']]],"mmm"))</f>
        <v>mar</v>
      </c>
      <c r="P667" s="257" t="s">
        <v>1711</v>
      </c>
      <c r="Q667" s="37" t="s">
        <v>1508</v>
      </c>
      <c r="R667" s="16"/>
      <c r="T667"/>
    </row>
    <row r="668" spans="1:20" hidden="1" x14ac:dyDescent="0.25">
      <c r="A668" s="37" t="s">
        <v>943</v>
      </c>
      <c r="B668" s="37" t="s">
        <v>9</v>
      </c>
      <c r="C668" s="37">
        <v>2011</v>
      </c>
      <c r="D668" s="37">
        <v>9</v>
      </c>
      <c r="E668" s="37" t="s">
        <v>483</v>
      </c>
      <c r="F668" s="37" t="s">
        <v>687</v>
      </c>
      <c r="G668" s="153" t="s">
        <v>11</v>
      </c>
      <c r="H668" s="37">
        <v>1454028</v>
      </c>
      <c r="I668" s="37">
        <v>1</v>
      </c>
      <c r="J668" s="37" t="s">
        <v>1145</v>
      </c>
      <c r="K668" s="153" t="s">
        <v>1487</v>
      </c>
      <c r="L668" s="152">
        <v>46050</v>
      </c>
      <c r="M668" s="152">
        <v>46101</v>
      </c>
      <c r="N668" s="154"/>
      <c r="O668" s="152" t="str">
        <f>IF(Tabela2[[#This Row],[1° Reprogamação
'[PrazoEntrega']]]="",TEXT(Tabela2[[#This Row],[Prazo
Entrega]],"mmm"),TEXT(Tabela2[[#This Row],[1° Reprogamação
'[PrazoEntrega']]],"mmm"))</f>
        <v>mar</v>
      </c>
      <c r="P668" s="257" t="s">
        <v>1711</v>
      </c>
      <c r="Q668" s="37" t="s">
        <v>1508</v>
      </c>
      <c r="R668" s="16"/>
      <c r="T668"/>
    </row>
    <row r="669" spans="1:20" hidden="1" x14ac:dyDescent="0.25">
      <c r="A669" s="37" t="s">
        <v>944</v>
      </c>
      <c r="B669" s="37" t="s">
        <v>9</v>
      </c>
      <c r="C669" s="37">
        <v>2011</v>
      </c>
      <c r="D669" s="37">
        <v>10</v>
      </c>
      <c r="E669" s="37" t="s">
        <v>483</v>
      </c>
      <c r="F669" s="37" t="s">
        <v>687</v>
      </c>
      <c r="G669" s="153" t="s">
        <v>11</v>
      </c>
      <c r="H669" s="37">
        <v>1454028</v>
      </c>
      <c r="I669" s="37">
        <v>1</v>
      </c>
      <c r="J669" s="37" t="s">
        <v>1145</v>
      </c>
      <c r="K669" s="153" t="s">
        <v>1487</v>
      </c>
      <c r="L669" s="152">
        <v>46050</v>
      </c>
      <c r="M669" s="152">
        <v>46101</v>
      </c>
      <c r="N669" s="154"/>
      <c r="O669" s="152" t="str">
        <f>IF(Tabela2[[#This Row],[1° Reprogamação
'[PrazoEntrega']]]="",TEXT(Tabela2[[#This Row],[Prazo
Entrega]],"mmm"),TEXT(Tabela2[[#This Row],[1° Reprogamação
'[PrazoEntrega']]],"mmm"))</f>
        <v>mar</v>
      </c>
      <c r="P669" s="257" t="s">
        <v>1711</v>
      </c>
      <c r="Q669" s="37" t="s">
        <v>1508</v>
      </c>
      <c r="R669" s="16"/>
      <c r="T669"/>
    </row>
    <row r="670" spans="1:20" hidden="1" x14ac:dyDescent="0.25">
      <c r="A670" s="37" t="s">
        <v>945</v>
      </c>
      <c r="B670" s="37" t="s">
        <v>9</v>
      </c>
      <c r="C670" s="37">
        <v>2011</v>
      </c>
      <c r="D670" s="37">
        <v>11</v>
      </c>
      <c r="E670" s="37" t="s">
        <v>483</v>
      </c>
      <c r="F670" s="37" t="s">
        <v>687</v>
      </c>
      <c r="G670" s="153" t="s">
        <v>11</v>
      </c>
      <c r="H670" s="37">
        <v>1454028</v>
      </c>
      <c r="I670" s="37">
        <v>1</v>
      </c>
      <c r="J670" s="37" t="s">
        <v>1145</v>
      </c>
      <c r="K670" s="153" t="s">
        <v>1487</v>
      </c>
      <c r="L670" s="152">
        <v>46050</v>
      </c>
      <c r="M670" s="152">
        <v>46101</v>
      </c>
      <c r="N670" s="154"/>
      <c r="O670" s="152" t="str">
        <f>IF(Tabela2[[#This Row],[1° Reprogamação
'[PrazoEntrega']]]="",TEXT(Tabela2[[#This Row],[Prazo
Entrega]],"mmm"),TEXT(Tabela2[[#This Row],[1° Reprogamação
'[PrazoEntrega']]],"mmm"))</f>
        <v>mar</v>
      </c>
      <c r="P670" s="257" t="s">
        <v>1711</v>
      </c>
      <c r="Q670" s="37" t="s">
        <v>1508</v>
      </c>
      <c r="R670" s="16"/>
      <c r="T670"/>
    </row>
    <row r="671" spans="1:20" hidden="1" x14ac:dyDescent="0.25">
      <c r="A671" s="37" t="s">
        <v>946</v>
      </c>
      <c r="B671" s="37" t="s">
        <v>9</v>
      </c>
      <c r="C671" s="37">
        <v>2011</v>
      </c>
      <c r="D671" s="37">
        <v>12</v>
      </c>
      <c r="E671" s="37" t="s">
        <v>483</v>
      </c>
      <c r="F671" s="37" t="s">
        <v>687</v>
      </c>
      <c r="G671" s="153" t="s">
        <v>11</v>
      </c>
      <c r="H671" s="37">
        <v>1454028</v>
      </c>
      <c r="I671" s="37">
        <v>1</v>
      </c>
      <c r="J671" s="37" t="s">
        <v>1145</v>
      </c>
      <c r="K671" s="153" t="s">
        <v>1487</v>
      </c>
      <c r="L671" s="152">
        <v>46050</v>
      </c>
      <c r="M671" s="152">
        <v>46101</v>
      </c>
      <c r="N671" s="154"/>
      <c r="O671" s="152" t="str">
        <f>IF(Tabela2[[#This Row],[1° Reprogamação
'[PrazoEntrega']]]="",TEXT(Tabela2[[#This Row],[Prazo
Entrega]],"mmm"),TEXT(Tabela2[[#This Row],[1° Reprogamação
'[PrazoEntrega']]],"mmm"))</f>
        <v>mar</v>
      </c>
      <c r="P671" s="257" t="s">
        <v>1711</v>
      </c>
      <c r="Q671" s="37" t="s">
        <v>1508</v>
      </c>
      <c r="R671" s="16"/>
      <c r="T671"/>
    </row>
    <row r="672" spans="1:20" hidden="1" x14ac:dyDescent="0.25">
      <c r="A672" s="37" t="s">
        <v>947</v>
      </c>
      <c r="B672" s="37" t="s">
        <v>9</v>
      </c>
      <c r="C672" s="37">
        <v>2011</v>
      </c>
      <c r="D672" s="37">
        <v>13</v>
      </c>
      <c r="E672" s="37" t="s">
        <v>483</v>
      </c>
      <c r="F672" s="37" t="s">
        <v>687</v>
      </c>
      <c r="G672" s="153" t="s">
        <v>11</v>
      </c>
      <c r="H672" s="37">
        <v>1454028</v>
      </c>
      <c r="I672" s="37">
        <v>1</v>
      </c>
      <c r="J672" s="37" t="s">
        <v>1145</v>
      </c>
      <c r="K672" s="153" t="s">
        <v>1487</v>
      </c>
      <c r="L672" s="152">
        <v>46050</v>
      </c>
      <c r="M672" s="152">
        <v>46101</v>
      </c>
      <c r="N672" s="154"/>
      <c r="O672" s="152" t="str">
        <f>IF(Tabela2[[#This Row],[1° Reprogamação
'[PrazoEntrega']]]="",TEXT(Tabela2[[#This Row],[Prazo
Entrega]],"mmm"),TEXT(Tabela2[[#This Row],[1° Reprogamação
'[PrazoEntrega']]],"mmm"))</f>
        <v>mar</v>
      </c>
      <c r="P672" s="257" t="s">
        <v>1711</v>
      </c>
      <c r="Q672" s="37" t="s">
        <v>1508</v>
      </c>
      <c r="R672" s="16"/>
      <c r="T672"/>
    </row>
    <row r="673" spans="1:20" hidden="1" x14ac:dyDescent="0.25">
      <c r="A673" s="37" t="s">
        <v>948</v>
      </c>
      <c r="B673" s="37" t="s">
        <v>9</v>
      </c>
      <c r="C673" s="37">
        <v>2011</v>
      </c>
      <c r="D673" s="37">
        <v>14</v>
      </c>
      <c r="E673" s="37" t="s">
        <v>483</v>
      </c>
      <c r="F673" s="37" t="s">
        <v>687</v>
      </c>
      <c r="G673" s="153" t="s">
        <v>11</v>
      </c>
      <c r="H673" s="37">
        <v>1454028</v>
      </c>
      <c r="I673" s="37">
        <v>1</v>
      </c>
      <c r="J673" s="37" t="s">
        <v>1145</v>
      </c>
      <c r="K673" s="153" t="s">
        <v>1487</v>
      </c>
      <c r="L673" s="152">
        <v>46050</v>
      </c>
      <c r="M673" s="152">
        <v>46101</v>
      </c>
      <c r="N673" s="154"/>
      <c r="O673" s="152" t="str">
        <f>IF(Tabela2[[#This Row],[1° Reprogamação
'[PrazoEntrega']]]="",TEXT(Tabela2[[#This Row],[Prazo
Entrega]],"mmm"),TEXT(Tabela2[[#This Row],[1° Reprogamação
'[PrazoEntrega']]],"mmm"))</f>
        <v>mar</v>
      </c>
      <c r="P673" s="257" t="s">
        <v>1711</v>
      </c>
      <c r="Q673" s="37" t="s">
        <v>1508</v>
      </c>
      <c r="R673" s="16"/>
      <c r="T673"/>
    </row>
    <row r="674" spans="1:20" hidden="1" x14ac:dyDescent="0.25">
      <c r="A674" s="37" t="s">
        <v>949</v>
      </c>
      <c r="B674" s="37" t="s">
        <v>9</v>
      </c>
      <c r="C674" s="37">
        <v>2011</v>
      </c>
      <c r="D674" s="37">
        <v>15</v>
      </c>
      <c r="E674" s="37" t="s">
        <v>483</v>
      </c>
      <c r="F674" s="37" t="s">
        <v>687</v>
      </c>
      <c r="G674" s="153" t="s">
        <v>11</v>
      </c>
      <c r="H674" s="37">
        <v>1454028</v>
      </c>
      <c r="I674" s="37">
        <v>1</v>
      </c>
      <c r="J674" s="37" t="s">
        <v>1145</v>
      </c>
      <c r="K674" s="153" t="s">
        <v>1487</v>
      </c>
      <c r="L674" s="152">
        <v>46050</v>
      </c>
      <c r="M674" s="152">
        <v>46101</v>
      </c>
      <c r="N674" s="154"/>
      <c r="O674" s="152" t="str">
        <f>IF(Tabela2[[#This Row],[1° Reprogamação
'[PrazoEntrega']]]="",TEXT(Tabela2[[#This Row],[Prazo
Entrega]],"mmm"),TEXT(Tabela2[[#This Row],[1° Reprogamação
'[PrazoEntrega']]],"mmm"))</f>
        <v>mar</v>
      </c>
      <c r="P674" s="257" t="s">
        <v>1711</v>
      </c>
      <c r="Q674" s="37" t="s">
        <v>1508</v>
      </c>
      <c r="R674" s="16"/>
      <c r="T674"/>
    </row>
    <row r="675" spans="1:20" hidden="1" x14ac:dyDescent="0.25">
      <c r="A675" s="37" t="s">
        <v>950</v>
      </c>
      <c r="B675" s="37" t="s">
        <v>9</v>
      </c>
      <c r="C675" s="37">
        <v>2011</v>
      </c>
      <c r="D675" s="37">
        <v>16</v>
      </c>
      <c r="E675" s="37" t="s">
        <v>483</v>
      </c>
      <c r="F675" s="37" t="s">
        <v>687</v>
      </c>
      <c r="G675" s="153" t="s">
        <v>11</v>
      </c>
      <c r="H675" s="37">
        <v>1454028</v>
      </c>
      <c r="I675" s="37">
        <v>1</v>
      </c>
      <c r="J675" s="37" t="s">
        <v>1145</v>
      </c>
      <c r="K675" s="153" t="s">
        <v>1487</v>
      </c>
      <c r="L675" s="152">
        <v>46050</v>
      </c>
      <c r="M675" s="152">
        <v>46101</v>
      </c>
      <c r="N675" s="154"/>
      <c r="O675" s="152" t="str">
        <f>IF(Tabela2[[#This Row],[1° Reprogamação
'[PrazoEntrega']]]="",TEXT(Tabela2[[#This Row],[Prazo
Entrega]],"mmm"),TEXT(Tabela2[[#This Row],[1° Reprogamação
'[PrazoEntrega']]],"mmm"))</f>
        <v>mar</v>
      </c>
      <c r="P675" s="257" t="s">
        <v>1711</v>
      </c>
      <c r="Q675" s="37" t="s">
        <v>1508</v>
      </c>
      <c r="R675" s="16"/>
      <c r="T675"/>
    </row>
    <row r="676" spans="1:20" hidden="1" x14ac:dyDescent="0.25">
      <c r="A676" s="37" t="s">
        <v>951</v>
      </c>
      <c r="B676" s="37" t="s">
        <v>9</v>
      </c>
      <c r="C676" s="37">
        <v>2011</v>
      </c>
      <c r="D676" s="37">
        <v>17</v>
      </c>
      <c r="E676" s="37" t="s">
        <v>483</v>
      </c>
      <c r="F676" s="37" t="s">
        <v>270</v>
      </c>
      <c r="G676" s="153" t="s">
        <v>11</v>
      </c>
      <c r="H676" s="37">
        <v>1454029</v>
      </c>
      <c r="I676" s="37">
        <v>1</v>
      </c>
      <c r="J676" s="37" t="s">
        <v>1145</v>
      </c>
      <c r="K676" s="153" t="s">
        <v>1487</v>
      </c>
      <c r="L676" s="152">
        <v>46052</v>
      </c>
      <c r="M676" s="152">
        <v>46101</v>
      </c>
      <c r="N676" s="154"/>
      <c r="O676" s="152" t="str">
        <f>IF(Tabela2[[#This Row],[1° Reprogamação
'[PrazoEntrega']]]="",TEXT(Tabela2[[#This Row],[Prazo
Entrega]],"mmm"),TEXT(Tabela2[[#This Row],[1° Reprogamação
'[PrazoEntrega']]],"mmm"))</f>
        <v>mar</v>
      </c>
      <c r="P676" s="257" t="s">
        <v>1711</v>
      </c>
      <c r="Q676" s="37" t="s">
        <v>1508</v>
      </c>
      <c r="R676" s="16"/>
      <c r="T676"/>
    </row>
    <row r="677" spans="1:20" hidden="1" x14ac:dyDescent="0.25">
      <c r="A677" s="37" t="s">
        <v>952</v>
      </c>
      <c r="B677" s="37" t="s">
        <v>9</v>
      </c>
      <c r="C677" s="37">
        <v>2011</v>
      </c>
      <c r="D677" s="37">
        <v>18</v>
      </c>
      <c r="E677" s="37" t="s">
        <v>483</v>
      </c>
      <c r="F677" s="37" t="s">
        <v>270</v>
      </c>
      <c r="G677" s="153" t="s">
        <v>11</v>
      </c>
      <c r="H677" s="37">
        <v>1454029</v>
      </c>
      <c r="I677" s="37">
        <v>1</v>
      </c>
      <c r="J677" s="37" t="s">
        <v>1145</v>
      </c>
      <c r="K677" s="153" t="s">
        <v>1487</v>
      </c>
      <c r="L677" s="152">
        <v>46050</v>
      </c>
      <c r="M677" s="152">
        <v>46101</v>
      </c>
      <c r="N677" s="154"/>
      <c r="O677" s="152" t="str">
        <f>IF(Tabela2[[#This Row],[1° Reprogamação
'[PrazoEntrega']]]="",TEXT(Tabela2[[#This Row],[Prazo
Entrega]],"mmm"),TEXT(Tabela2[[#This Row],[1° Reprogamação
'[PrazoEntrega']]],"mmm"))</f>
        <v>mar</v>
      </c>
      <c r="P677" s="257" t="s">
        <v>1711</v>
      </c>
      <c r="Q677" s="37" t="s">
        <v>1508</v>
      </c>
      <c r="R677" s="16"/>
      <c r="T677"/>
    </row>
    <row r="678" spans="1:20" hidden="1" x14ac:dyDescent="0.25">
      <c r="A678" s="37" t="s">
        <v>953</v>
      </c>
      <c r="B678" s="37" t="s">
        <v>9</v>
      </c>
      <c r="C678" s="37">
        <v>2011</v>
      </c>
      <c r="D678" s="37">
        <v>19</v>
      </c>
      <c r="E678" s="37" t="s">
        <v>483</v>
      </c>
      <c r="F678" s="37" t="s">
        <v>270</v>
      </c>
      <c r="G678" s="153" t="s">
        <v>11</v>
      </c>
      <c r="H678" s="37">
        <v>1454029</v>
      </c>
      <c r="I678" s="37">
        <v>1</v>
      </c>
      <c r="J678" s="37" t="s">
        <v>1145</v>
      </c>
      <c r="K678" s="153" t="s">
        <v>1487</v>
      </c>
      <c r="L678" s="152">
        <v>46052</v>
      </c>
      <c r="M678" s="152">
        <v>46101</v>
      </c>
      <c r="N678" s="154"/>
      <c r="O678" s="152" t="str">
        <f>IF(Tabela2[[#This Row],[1° Reprogamação
'[PrazoEntrega']]]="",TEXT(Tabela2[[#This Row],[Prazo
Entrega]],"mmm"),TEXT(Tabela2[[#This Row],[1° Reprogamação
'[PrazoEntrega']]],"mmm"))</f>
        <v>mar</v>
      </c>
      <c r="P678" s="257" t="s">
        <v>1711</v>
      </c>
      <c r="Q678" s="37" t="s">
        <v>1508</v>
      </c>
      <c r="R678" s="16"/>
      <c r="T678"/>
    </row>
    <row r="679" spans="1:20" hidden="1" x14ac:dyDescent="0.25">
      <c r="A679" s="37" t="s">
        <v>954</v>
      </c>
      <c r="B679" s="37" t="s">
        <v>9</v>
      </c>
      <c r="C679" s="37">
        <v>2011</v>
      </c>
      <c r="D679" s="37">
        <v>20</v>
      </c>
      <c r="E679" s="37" t="s">
        <v>483</v>
      </c>
      <c r="F679" s="37" t="s">
        <v>270</v>
      </c>
      <c r="G679" s="153" t="s">
        <v>11</v>
      </c>
      <c r="H679" s="37">
        <v>1454029</v>
      </c>
      <c r="I679" s="37">
        <v>1</v>
      </c>
      <c r="J679" s="37" t="s">
        <v>1145</v>
      </c>
      <c r="K679" s="153" t="s">
        <v>1487</v>
      </c>
      <c r="L679" s="152">
        <v>46050</v>
      </c>
      <c r="M679" s="152">
        <v>46101</v>
      </c>
      <c r="N679" s="154"/>
      <c r="O679" s="152" t="str">
        <f>IF(Tabela2[[#This Row],[1° Reprogamação
'[PrazoEntrega']]]="",TEXT(Tabela2[[#This Row],[Prazo
Entrega]],"mmm"),TEXT(Tabela2[[#This Row],[1° Reprogamação
'[PrazoEntrega']]],"mmm"))</f>
        <v>mar</v>
      </c>
      <c r="P679" s="257" t="s">
        <v>1711</v>
      </c>
      <c r="Q679" s="37" t="s">
        <v>1508</v>
      </c>
      <c r="R679" s="16"/>
      <c r="T679"/>
    </row>
    <row r="680" spans="1:20" hidden="1" x14ac:dyDescent="0.25">
      <c r="A680" s="37" t="s">
        <v>955</v>
      </c>
      <c r="B680" s="37" t="s">
        <v>9</v>
      </c>
      <c r="C680" s="37">
        <v>2011</v>
      </c>
      <c r="D680" s="37">
        <v>21</v>
      </c>
      <c r="E680" s="37" t="s">
        <v>483</v>
      </c>
      <c r="F680" s="37" t="s">
        <v>270</v>
      </c>
      <c r="G680" s="153" t="s">
        <v>11</v>
      </c>
      <c r="H680" s="37">
        <v>1454029</v>
      </c>
      <c r="I680" s="37">
        <v>1</v>
      </c>
      <c r="J680" s="37" t="s">
        <v>1145</v>
      </c>
      <c r="K680" s="153" t="s">
        <v>1487</v>
      </c>
      <c r="L680" s="152">
        <v>46050</v>
      </c>
      <c r="M680" s="152">
        <v>46101</v>
      </c>
      <c r="N680" s="154"/>
      <c r="O680" s="152" t="str">
        <f>IF(Tabela2[[#This Row],[1° Reprogamação
'[PrazoEntrega']]]="",TEXT(Tabela2[[#This Row],[Prazo
Entrega]],"mmm"),TEXT(Tabela2[[#This Row],[1° Reprogamação
'[PrazoEntrega']]],"mmm"))</f>
        <v>mar</v>
      </c>
      <c r="P680" s="257" t="s">
        <v>1711</v>
      </c>
      <c r="Q680" s="37" t="s">
        <v>1508</v>
      </c>
      <c r="R680" s="16"/>
      <c r="T680"/>
    </row>
    <row r="681" spans="1:20" hidden="1" x14ac:dyDescent="0.25">
      <c r="A681" s="37" t="s">
        <v>956</v>
      </c>
      <c r="B681" s="37" t="s">
        <v>9</v>
      </c>
      <c r="C681" s="37">
        <v>2011</v>
      </c>
      <c r="D681" s="37">
        <v>22</v>
      </c>
      <c r="E681" s="37" t="s">
        <v>483</v>
      </c>
      <c r="F681" s="37" t="s">
        <v>270</v>
      </c>
      <c r="G681" s="153" t="s">
        <v>11</v>
      </c>
      <c r="H681" s="37">
        <v>1454029</v>
      </c>
      <c r="I681" s="37">
        <v>1</v>
      </c>
      <c r="J681" s="37" t="s">
        <v>1145</v>
      </c>
      <c r="K681" s="153" t="s">
        <v>1487</v>
      </c>
      <c r="L681" s="152">
        <v>46050</v>
      </c>
      <c r="M681" s="152">
        <v>46101</v>
      </c>
      <c r="N681" s="154"/>
      <c r="O681" s="152" t="str">
        <f>IF(Tabela2[[#This Row],[1° Reprogamação
'[PrazoEntrega']]]="",TEXT(Tabela2[[#This Row],[Prazo
Entrega]],"mmm"),TEXT(Tabela2[[#This Row],[1° Reprogamação
'[PrazoEntrega']]],"mmm"))</f>
        <v>mar</v>
      </c>
      <c r="P681" s="257" t="s">
        <v>1711</v>
      </c>
      <c r="Q681" s="37" t="s">
        <v>1508</v>
      </c>
      <c r="R681" s="16"/>
      <c r="T681"/>
    </row>
    <row r="682" spans="1:20" hidden="1" x14ac:dyDescent="0.25">
      <c r="A682" s="37" t="s">
        <v>957</v>
      </c>
      <c r="B682" s="37" t="s">
        <v>9</v>
      </c>
      <c r="C682" s="37">
        <v>2011</v>
      </c>
      <c r="D682" s="37">
        <v>23</v>
      </c>
      <c r="E682" s="37" t="s">
        <v>483</v>
      </c>
      <c r="F682" s="37" t="s">
        <v>270</v>
      </c>
      <c r="G682" s="153" t="s">
        <v>11</v>
      </c>
      <c r="H682" s="37">
        <v>1454029</v>
      </c>
      <c r="I682" s="37">
        <v>1</v>
      </c>
      <c r="J682" s="37" t="s">
        <v>1145</v>
      </c>
      <c r="K682" s="153" t="s">
        <v>1487</v>
      </c>
      <c r="L682" s="152">
        <v>46052</v>
      </c>
      <c r="M682" s="152">
        <v>46101</v>
      </c>
      <c r="N682" s="154"/>
      <c r="O682" s="152" t="str">
        <f>IF(Tabela2[[#This Row],[1° Reprogamação
'[PrazoEntrega']]]="",TEXT(Tabela2[[#This Row],[Prazo
Entrega]],"mmm"),TEXT(Tabela2[[#This Row],[1° Reprogamação
'[PrazoEntrega']]],"mmm"))</f>
        <v>mar</v>
      </c>
      <c r="P682" s="257" t="s">
        <v>1711</v>
      </c>
      <c r="Q682" s="37" t="s">
        <v>1508</v>
      </c>
      <c r="R682" s="16"/>
      <c r="T682"/>
    </row>
    <row r="683" spans="1:20" hidden="1" x14ac:dyDescent="0.25">
      <c r="A683" s="37" t="s">
        <v>958</v>
      </c>
      <c r="B683" s="37" t="s">
        <v>9</v>
      </c>
      <c r="C683" s="37">
        <v>2011</v>
      </c>
      <c r="D683" s="37">
        <v>24</v>
      </c>
      <c r="E683" s="37" t="s">
        <v>483</v>
      </c>
      <c r="F683" s="37" t="s">
        <v>270</v>
      </c>
      <c r="G683" s="153" t="s">
        <v>11</v>
      </c>
      <c r="H683" s="37">
        <v>1454029</v>
      </c>
      <c r="I683" s="37">
        <v>1</v>
      </c>
      <c r="J683" s="37" t="s">
        <v>1145</v>
      </c>
      <c r="K683" s="153" t="s">
        <v>1487</v>
      </c>
      <c r="L683" s="152">
        <v>46050</v>
      </c>
      <c r="M683" s="152">
        <v>46101</v>
      </c>
      <c r="N683" s="154"/>
      <c r="O683" s="152" t="str">
        <f>IF(Tabela2[[#This Row],[1° Reprogamação
'[PrazoEntrega']]]="",TEXT(Tabela2[[#This Row],[Prazo
Entrega]],"mmm"),TEXT(Tabela2[[#This Row],[1° Reprogamação
'[PrazoEntrega']]],"mmm"))</f>
        <v>mar</v>
      </c>
      <c r="P683" s="257" t="s">
        <v>1711</v>
      </c>
      <c r="Q683" s="37" t="s">
        <v>1508</v>
      </c>
      <c r="R683" s="16"/>
      <c r="T683"/>
    </row>
    <row r="684" spans="1:20" hidden="1" x14ac:dyDescent="0.25">
      <c r="A684" s="37" t="s">
        <v>17</v>
      </c>
      <c r="B684" s="153" t="s">
        <v>9</v>
      </c>
      <c r="C684" s="153">
        <v>2021</v>
      </c>
      <c r="D684" s="153">
        <v>1</v>
      </c>
      <c r="E684" s="37" t="s">
        <v>35</v>
      </c>
      <c r="F684" s="37" t="s">
        <v>36</v>
      </c>
      <c r="G684" s="153" t="s">
        <v>11</v>
      </c>
      <c r="H684" s="153" t="s">
        <v>1107</v>
      </c>
      <c r="I684" s="153">
        <v>1</v>
      </c>
      <c r="J684" s="153" t="s">
        <v>1152</v>
      </c>
      <c r="K684" s="153" t="s">
        <v>1487</v>
      </c>
      <c r="L684" s="152" t="s">
        <v>1107</v>
      </c>
      <c r="M684" s="152">
        <v>46090</v>
      </c>
      <c r="N684" s="154">
        <v>46111</v>
      </c>
      <c r="O684" s="152" t="str">
        <f>IF(Tabela2[[#This Row],[1° Reprogamação
'[PrazoEntrega']]]="",TEXT(Tabela2[[#This Row],[Prazo
Entrega]],"mmm"),TEXT(Tabela2[[#This Row],[1° Reprogamação
'[PrazoEntrega']]],"mmm"))</f>
        <v>mar</v>
      </c>
      <c r="P684" s="257" t="s">
        <v>1711</v>
      </c>
      <c r="Q684" s="37" t="s">
        <v>1140</v>
      </c>
      <c r="R684" s="16"/>
      <c r="T684"/>
    </row>
    <row r="685" spans="1:20" hidden="1" x14ac:dyDescent="0.25">
      <c r="A685" s="37" t="s">
        <v>17</v>
      </c>
      <c r="B685" s="153" t="s">
        <v>9</v>
      </c>
      <c r="C685" s="153">
        <v>2021</v>
      </c>
      <c r="D685" s="153">
        <v>2</v>
      </c>
      <c r="E685" s="37" t="s">
        <v>35</v>
      </c>
      <c r="F685" s="37" t="s">
        <v>36</v>
      </c>
      <c r="G685" s="153" t="s">
        <v>11</v>
      </c>
      <c r="H685" s="153" t="s">
        <v>1107</v>
      </c>
      <c r="I685" s="153">
        <v>1</v>
      </c>
      <c r="J685" s="153" t="s">
        <v>1152</v>
      </c>
      <c r="K685" s="153" t="s">
        <v>1487</v>
      </c>
      <c r="L685" s="152" t="s">
        <v>1107</v>
      </c>
      <c r="M685" s="152">
        <v>46090</v>
      </c>
      <c r="N685" s="154">
        <v>46111</v>
      </c>
      <c r="O685" s="152" t="str">
        <f>IF(Tabela2[[#This Row],[1° Reprogamação
'[PrazoEntrega']]]="",TEXT(Tabela2[[#This Row],[Prazo
Entrega]],"mmm"),TEXT(Tabela2[[#This Row],[1° Reprogamação
'[PrazoEntrega']]],"mmm"))</f>
        <v>mar</v>
      </c>
      <c r="P685" s="257" t="s">
        <v>1711</v>
      </c>
      <c r="Q685" s="37" t="s">
        <v>1140</v>
      </c>
      <c r="R685" s="16"/>
      <c r="T685"/>
    </row>
    <row r="686" spans="1:20" hidden="1" x14ac:dyDescent="0.25">
      <c r="A686" s="37" t="s">
        <v>17</v>
      </c>
      <c r="B686" s="153" t="s">
        <v>9</v>
      </c>
      <c r="C686" s="153">
        <v>2021</v>
      </c>
      <c r="D686" s="153">
        <v>3</v>
      </c>
      <c r="E686" s="37" t="s">
        <v>35</v>
      </c>
      <c r="F686" s="37" t="s">
        <v>36</v>
      </c>
      <c r="G686" s="153" t="s">
        <v>11</v>
      </c>
      <c r="H686" s="153" t="s">
        <v>1107</v>
      </c>
      <c r="I686" s="153">
        <v>1</v>
      </c>
      <c r="J686" s="153" t="s">
        <v>1152</v>
      </c>
      <c r="K686" s="153" t="s">
        <v>1487</v>
      </c>
      <c r="L686" s="152" t="s">
        <v>1107</v>
      </c>
      <c r="M686" s="152">
        <v>46090</v>
      </c>
      <c r="N686" s="154">
        <v>46111</v>
      </c>
      <c r="O686" s="152" t="str">
        <f>IF(Tabela2[[#This Row],[1° Reprogamação
'[PrazoEntrega']]]="",TEXT(Tabela2[[#This Row],[Prazo
Entrega]],"mmm"),TEXT(Tabela2[[#This Row],[1° Reprogamação
'[PrazoEntrega']]],"mmm"))</f>
        <v>mar</v>
      </c>
      <c r="P686" s="257" t="s">
        <v>1711</v>
      </c>
      <c r="Q686" s="37" t="s">
        <v>1140</v>
      </c>
      <c r="R686" s="16"/>
      <c r="T686"/>
    </row>
    <row r="687" spans="1:20" hidden="1" x14ac:dyDescent="0.25">
      <c r="A687" s="37" t="s">
        <v>17</v>
      </c>
      <c r="B687" s="153" t="s">
        <v>9</v>
      </c>
      <c r="C687" s="153">
        <v>2021</v>
      </c>
      <c r="D687" s="153">
        <v>4</v>
      </c>
      <c r="E687" s="37" t="s">
        <v>35</v>
      </c>
      <c r="F687" s="37" t="s">
        <v>36</v>
      </c>
      <c r="G687" s="153" t="s">
        <v>11</v>
      </c>
      <c r="H687" s="153" t="s">
        <v>1107</v>
      </c>
      <c r="I687" s="153">
        <v>1</v>
      </c>
      <c r="J687" s="153" t="s">
        <v>1152</v>
      </c>
      <c r="K687" s="153" t="s">
        <v>1487</v>
      </c>
      <c r="L687" s="152" t="s">
        <v>1107</v>
      </c>
      <c r="M687" s="152">
        <v>46090</v>
      </c>
      <c r="N687" s="154">
        <v>46111</v>
      </c>
      <c r="O687" s="152" t="str">
        <f>IF(Tabela2[[#This Row],[1° Reprogamação
'[PrazoEntrega']]]="",TEXT(Tabela2[[#This Row],[Prazo
Entrega]],"mmm"),TEXT(Tabela2[[#This Row],[1° Reprogamação
'[PrazoEntrega']]],"mmm"))</f>
        <v>mar</v>
      </c>
      <c r="P687" s="257" t="s">
        <v>1711</v>
      </c>
      <c r="Q687" s="37" t="s">
        <v>1140</v>
      </c>
      <c r="R687" s="16"/>
      <c r="T687"/>
    </row>
    <row r="688" spans="1:20" hidden="1" x14ac:dyDescent="0.25">
      <c r="A688" s="37" t="s">
        <v>17</v>
      </c>
      <c r="B688" s="153" t="s">
        <v>9</v>
      </c>
      <c r="C688" s="153">
        <v>2021</v>
      </c>
      <c r="D688" s="153">
        <v>5</v>
      </c>
      <c r="E688" s="37" t="s">
        <v>35</v>
      </c>
      <c r="F688" s="37" t="s">
        <v>36</v>
      </c>
      <c r="G688" s="153" t="s">
        <v>11</v>
      </c>
      <c r="H688" s="153" t="s">
        <v>1107</v>
      </c>
      <c r="I688" s="153">
        <v>1</v>
      </c>
      <c r="J688" s="153" t="s">
        <v>1152</v>
      </c>
      <c r="K688" s="153" t="s">
        <v>1487</v>
      </c>
      <c r="L688" s="152" t="s">
        <v>1107</v>
      </c>
      <c r="M688" s="152">
        <v>46090</v>
      </c>
      <c r="N688" s="154">
        <v>46111</v>
      </c>
      <c r="O688" s="152" t="str">
        <f>IF(Tabela2[[#This Row],[1° Reprogamação
'[PrazoEntrega']]]="",TEXT(Tabela2[[#This Row],[Prazo
Entrega]],"mmm"),TEXT(Tabela2[[#This Row],[1° Reprogamação
'[PrazoEntrega']]],"mmm"))</f>
        <v>mar</v>
      </c>
      <c r="P688" s="257" t="s">
        <v>1711</v>
      </c>
      <c r="Q688" s="37" t="s">
        <v>1140</v>
      </c>
      <c r="R688" s="16"/>
      <c r="T688"/>
    </row>
    <row r="689" spans="1:20" hidden="1" x14ac:dyDescent="0.25">
      <c r="A689" s="37" t="s">
        <v>17</v>
      </c>
      <c r="B689" s="153" t="s">
        <v>9</v>
      </c>
      <c r="C689" s="153">
        <v>2021</v>
      </c>
      <c r="D689" s="153">
        <v>6</v>
      </c>
      <c r="E689" s="37" t="s">
        <v>35</v>
      </c>
      <c r="F689" s="37" t="s">
        <v>36</v>
      </c>
      <c r="G689" s="153" t="s">
        <v>11</v>
      </c>
      <c r="H689" s="153" t="s">
        <v>1107</v>
      </c>
      <c r="I689" s="153">
        <v>1</v>
      </c>
      <c r="J689" s="153" t="s">
        <v>1152</v>
      </c>
      <c r="K689" s="153" t="s">
        <v>1487</v>
      </c>
      <c r="L689" s="152" t="s">
        <v>1107</v>
      </c>
      <c r="M689" s="152">
        <v>46090</v>
      </c>
      <c r="N689" s="154">
        <v>46111</v>
      </c>
      <c r="O689" s="152" t="str">
        <f>IF(Tabela2[[#This Row],[1° Reprogamação
'[PrazoEntrega']]]="",TEXT(Tabela2[[#This Row],[Prazo
Entrega]],"mmm"),TEXT(Tabela2[[#This Row],[1° Reprogamação
'[PrazoEntrega']]],"mmm"))</f>
        <v>mar</v>
      </c>
      <c r="P689" s="257" t="s">
        <v>1711</v>
      </c>
      <c r="Q689" s="37" t="s">
        <v>1140</v>
      </c>
      <c r="R689" s="16"/>
      <c r="T689"/>
    </row>
    <row r="690" spans="1:20" hidden="1" x14ac:dyDescent="0.25">
      <c r="A690" s="37" t="s">
        <v>17</v>
      </c>
      <c r="B690" s="153" t="s">
        <v>9</v>
      </c>
      <c r="C690" s="153">
        <v>2021</v>
      </c>
      <c r="D690" s="153">
        <v>7</v>
      </c>
      <c r="E690" s="37" t="s">
        <v>35</v>
      </c>
      <c r="F690" s="37" t="s">
        <v>36</v>
      </c>
      <c r="G690" s="153" t="s">
        <v>11</v>
      </c>
      <c r="H690" s="153" t="s">
        <v>1107</v>
      </c>
      <c r="I690" s="153">
        <v>1</v>
      </c>
      <c r="J690" s="153" t="s">
        <v>1152</v>
      </c>
      <c r="K690" s="153" t="s">
        <v>1487</v>
      </c>
      <c r="L690" s="152" t="s">
        <v>1107</v>
      </c>
      <c r="M690" s="152">
        <v>46090</v>
      </c>
      <c r="N690" s="154">
        <v>46111</v>
      </c>
      <c r="O690" s="152" t="str">
        <f>IF(Tabela2[[#This Row],[1° Reprogamação
'[PrazoEntrega']]]="",TEXT(Tabela2[[#This Row],[Prazo
Entrega]],"mmm"),TEXT(Tabela2[[#This Row],[1° Reprogamação
'[PrazoEntrega']]],"mmm"))</f>
        <v>mar</v>
      </c>
      <c r="P690" s="257" t="s">
        <v>1711</v>
      </c>
      <c r="Q690" s="37" t="s">
        <v>1140</v>
      </c>
      <c r="R690" s="16"/>
      <c r="T690"/>
    </row>
    <row r="691" spans="1:20" hidden="1" x14ac:dyDescent="0.25">
      <c r="A691" s="37" t="s">
        <v>17</v>
      </c>
      <c r="B691" s="153" t="s">
        <v>9</v>
      </c>
      <c r="C691" s="153">
        <v>2021</v>
      </c>
      <c r="D691" s="153">
        <v>8</v>
      </c>
      <c r="E691" s="37" t="s">
        <v>35</v>
      </c>
      <c r="F691" s="37" t="s">
        <v>36</v>
      </c>
      <c r="G691" s="153" t="s">
        <v>11</v>
      </c>
      <c r="H691" s="153" t="s">
        <v>1107</v>
      </c>
      <c r="I691" s="153">
        <v>1</v>
      </c>
      <c r="J691" s="153" t="s">
        <v>1152</v>
      </c>
      <c r="K691" s="153" t="s">
        <v>1487</v>
      </c>
      <c r="L691" s="152" t="s">
        <v>1107</v>
      </c>
      <c r="M691" s="152">
        <v>46090</v>
      </c>
      <c r="N691" s="154">
        <v>46111</v>
      </c>
      <c r="O691" s="152" t="str">
        <f>IF(Tabela2[[#This Row],[1° Reprogamação
'[PrazoEntrega']]]="",TEXT(Tabela2[[#This Row],[Prazo
Entrega]],"mmm"),TEXT(Tabela2[[#This Row],[1° Reprogamação
'[PrazoEntrega']]],"mmm"))</f>
        <v>mar</v>
      </c>
      <c r="P691" s="257" t="s">
        <v>1711</v>
      </c>
      <c r="Q691" s="37" t="s">
        <v>1140</v>
      </c>
      <c r="R691" s="16"/>
      <c r="T691"/>
    </row>
    <row r="692" spans="1:20" hidden="1" x14ac:dyDescent="0.25">
      <c r="A692" s="37" t="s">
        <v>17</v>
      </c>
      <c r="B692" s="153" t="s">
        <v>9</v>
      </c>
      <c r="C692" s="153">
        <v>2021</v>
      </c>
      <c r="D692" s="153">
        <v>9</v>
      </c>
      <c r="E692" s="37" t="s">
        <v>35</v>
      </c>
      <c r="F692" s="37" t="s">
        <v>37</v>
      </c>
      <c r="G692" s="153" t="s">
        <v>11</v>
      </c>
      <c r="H692" s="153" t="s">
        <v>1107</v>
      </c>
      <c r="I692" s="153">
        <v>1</v>
      </c>
      <c r="J692" s="153" t="s">
        <v>1152</v>
      </c>
      <c r="K692" s="153" t="s">
        <v>1487</v>
      </c>
      <c r="L692" s="152" t="s">
        <v>1107</v>
      </c>
      <c r="M692" s="152">
        <v>46090</v>
      </c>
      <c r="N692" s="154">
        <v>46111</v>
      </c>
      <c r="O692" s="152" t="str">
        <f>IF(Tabela2[[#This Row],[1° Reprogamação
'[PrazoEntrega']]]="",TEXT(Tabela2[[#This Row],[Prazo
Entrega]],"mmm"),TEXT(Tabela2[[#This Row],[1° Reprogamação
'[PrazoEntrega']]],"mmm"))</f>
        <v>mar</v>
      </c>
      <c r="P692" s="257" t="s">
        <v>1711</v>
      </c>
      <c r="Q692" s="37" t="s">
        <v>1140</v>
      </c>
      <c r="R692" s="16"/>
      <c r="T692"/>
    </row>
    <row r="693" spans="1:20" hidden="1" x14ac:dyDescent="0.25">
      <c r="A693" s="37" t="s">
        <v>17</v>
      </c>
      <c r="B693" s="153" t="s">
        <v>9</v>
      </c>
      <c r="C693" s="153">
        <v>2021</v>
      </c>
      <c r="D693" s="153">
        <v>10</v>
      </c>
      <c r="E693" s="37" t="s">
        <v>35</v>
      </c>
      <c r="F693" s="37" t="s">
        <v>37</v>
      </c>
      <c r="G693" s="153" t="s">
        <v>11</v>
      </c>
      <c r="H693" s="153" t="s">
        <v>1107</v>
      </c>
      <c r="I693" s="153">
        <v>1</v>
      </c>
      <c r="J693" s="153" t="s">
        <v>1152</v>
      </c>
      <c r="K693" s="153" t="s">
        <v>1487</v>
      </c>
      <c r="L693" s="152" t="s">
        <v>1107</v>
      </c>
      <c r="M693" s="152">
        <v>46090</v>
      </c>
      <c r="N693" s="154">
        <v>46111</v>
      </c>
      <c r="O693" s="152" t="str">
        <f>IF(Tabela2[[#This Row],[1° Reprogamação
'[PrazoEntrega']]]="",TEXT(Tabela2[[#This Row],[Prazo
Entrega]],"mmm"),TEXT(Tabela2[[#This Row],[1° Reprogamação
'[PrazoEntrega']]],"mmm"))</f>
        <v>mar</v>
      </c>
      <c r="P693" s="257" t="s">
        <v>1711</v>
      </c>
      <c r="Q693" s="37" t="s">
        <v>1140</v>
      </c>
      <c r="R693" s="16"/>
      <c r="T693"/>
    </row>
    <row r="694" spans="1:20" hidden="1" x14ac:dyDescent="0.25">
      <c r="A694" s="37" t="s">
        <v>17</v>
      </c>
      <c r="B694" s="153" t="s">
        <v>9</v>
      </c>
      <c r="C694" s="153">
        <v>2021</v>
      </c>
      <c r="D694" s="153">
        <v>11</v>
      </c>
      <c r="E694" s="37" t="s">
        <v>35</v>
      </c>
      <c r="F694" s="37" t="s">
        <v>37</v>
      </c>
      <c r="G694" s="153" t="s">
        <v>11</v>
      </c>
      <c r="H694" s="153" t="s">
        <v>1107</v>
      </c>
      <c r="I694" s="153">
        <v>1</v>
      </c>
      <c r="J694" s="153" t="s">
        <v>1152</v>
      </c>
      <c r="K694" s="153" t="s">
        <v>1487</v>
      </c>
      <c r="L694" s="152" t="s">
        <v>1107</v>
      </c>
      <c r="M694" s="152">
        <v>46090</v>
      </c>
      <c r="N694" s="154">
        <v>46111</v>
      </c>
      <c r="O694" s="152" t="str">
        <f>IF(Tabela2[[#This Row],[1° Reprogamação
'[PrazoEntrega']]]="",TEXT(Tabela2[[#This Row],[Prazo
Entrega]],"mmm"),TEXT(Tabela2[[#This Row],[1° Reprogamação
'[PrazoEntrega']]],"mmm"))</f>
        <v>mar</v>
      </c>
      <c r="P694" s="257" t="s">
        <v>1711</v>
      </c>
      <c r="Q694" s="37" t="s">
        <v>1140</v>
      </c>
      <c r="R694" s="16"/>
      <c r="T694"/>
    </row>
    <row r="695" spans="1:20" hidden="1" x14ac:dyDescent="0.25">
      <c r="A695" s="37" t="s">
        <v>17</v>
      </c>
      <c r="B695" s="153" t="s">
        <v>9</v>
      </c>
      <c r="C695" s="153">
        <v>2021</v>
      </c>
      <c r="D695" s="153">
        <v>12</v>
      </c>
      <c r="E695" s="37" t="s">
        <v>35</v>
      </c>
      <c r="F695" s="37" t="s">
        <v>37</v>
      </c>
      <c r="G695" s="153" t="s">
        <v>11</v>
      </c>
      <c r="H695" s="153" t="s">
        <v>1107</v>
      </c>
      <c r="I695" s="153">
        <v>1</v>
      </c>
      <c r="J695" s="153" t="s">
        <v>1152</v>
      </c>
      <c r="K695" s="153" t="s">
        <v>1487</v>
      </c>
      <c r="L695" s="152" t="s">
        <v>1107</v>
      </c>
      <c r="M695" s="152">
        <v>46090</v>
      </c>
      <c r="N695" s="154">
        <v>46111</v>
      </c>
      <c r="O695" s="152" t="str">
        <f>IF(Tabela2[[#This Row],[1° Reprogamação
'[PrazoEntrega']]]="",TEXT(Tabela2[[#This Row],[Prazo
Entrega]],"mmm"),TEXT(Tabela2[[#This Row],[1° Reprogamação
'[PrazoEntrega']]],"mmm"))</f>
        <v>mar</v>
      </c>
      <c r="P695" s="257" t="s">
        <v>1711</v>
      </c>
      <c r="Q695" s="37" t="s">
        <v>1140</v>
      </c>
      <c r="R695" s="16"/>
      <c r="T695"/>
    </row>
    <row r="696" spans="1:20" hidden="1" x14ac:dyDescent="0.25">
      <c r="A696" s="37" t="s">
        <v>17</v>
      </c>
      <c r="B696" s="153" t="s">
        <v>9</v>
      </c>
      <c r="C696" s="153">
        <v>2021</v>
      </c>
      <c r="D696" s="153">
        <v>13</v>
      </c>
      <c r="E696" s="37" t="s">
        <v>35</v>
      </c>
      <c r="F696" s="37" t="s">
        <v>37</v>
      </c>
      <c r="G696" s="153" t="s">
        <v>11</v>
      </c>
      <c r="H696" s="153" t="s">
        <v>1107</v>
      </c>
      <c r="I696" s="153">
        <v>1</v>
      </c>
      <c r="J696" s="153" t="s">
        <v>1152</v>
      </c>
      <c r="K696" s="153" t="s">
        <v>1487</v>
      </c>
      <c r="L696" s="152" t="s">
        <v>1107</v>
      </c>
      <c r="M696" s="152">
        <v>46090</v>
      </c>
      <c r="N696" s="154">
        <v>46111</v>
      </c>
      <c r="O696" s="152" t="str">
        <f>IF(Tabela2[[#This Row],[1° Reprogamação
'[PrazoEntrega']]]="",TEXT(Tabela2[[#This Row],[Prazo
Entrega]],"mmm"),TEXT(Tabela2[[#This Row],[1° Reprogamação
'[PrazoEntrega']]],"mmm"))</f>
        <v>mar</v>
      </c>
      <c r="P696" s="257" t="s">
        <v>1711</v>
      </c>
      <c r="Q696" s="37" t="s">
        <v>1140</v>
      </c>
      <c r="R696" s="16"/>
      <c r="T696"/>
    </row>
    <row r="697" spans="1:20" hidden="1" x14ac:dyDescent="0.25">
      <c r="A697" s="37" t="s">
        <v>17</v>
      </c>
      <c r="B697" s="153" t="s">
        <v>9</v>
      </c>
      <c r="C697" s="153">
        <v>2021</v>
      </c>
      <c r="D697" s="153">
        <v>14</v>
      </c>
      <c r="E697" s="37" t="s">
        <v>35</v>
      </c>
      <c r="F697" s="37" t="s">
        <v>37</v>
      </c>
      <c r="G697" s="153" t="s">
        <v>11</v>
      </c>
      <c r="H697" s="153" t="s">
        <v>1107</v>
      </c>
      <c r="I697" s="153">
        <v>1</v>
      </c>
      <c r="J697" s="153" t="s">
        <v>1152</v>
      </c>
      <c r="K697" s="153" t="s">
        <v>1487</v>
      </c>
      <c r="L697" s="152" t="s">
        <v>1107</v>
      </c>
      <c r="M697" s="152">
        <v>46090</v>
      </c>
      <c r="N697" s="154">
        <v>46111</v>
      </c>
      <c r="O697" s="152" t="str">
        <f>IF(Tabela2[[#This Row],[1° Reprogamação
'[PrazoEntrega']]]="",TEXT(Tabela2[[#This Row],[Prazo
Entrega]],"mmm"),TEXT(Tabela2[[#This Row],[1° Reprogamação
'[PrazoEntrega']]],"mmm"))</f>
        <v>mar</v>
      </c>
      <c r="P697" s="257" t="s">
        <v>1711</v>
      </c>
      <c r="Q697" s="37" t="s">
        <v>1140</v>
      </c>
      <c r="R697" s="16"/>
      <c r="T697"/>
    </row>
    <row r="698" spans="1:20" hidden="1" x14ac:dyDescent="0.25">
      <c r="A698" s="37" t="s">
        <v>17</v>
      </c>
      <c r="B698" s="153" t="s">
        <v>9</v>
      </c>
      <c r="C698" s="153">
        <v>2021</v>
      </c>
      <c r="D698" s="153">
        <v>15</v>
      </c>
      <c r="E698" s="37" t="s">
        <v>35</v>
      </c>
      <c r="F698" s="37" t="s">
        <v>37</v>
      </c>
      <c r="G698" s="153" t="s">
        <v>11</v>
      </c>
      <c r="H698" s="153" t="s">
        <v>1107</v>
      </c>
      <c r="I698" s="153">
        <v>1</v>
      </c>
      <c r="J698" s="153" t="s">
        <v>1152</v>
      </c>
      <c r="K698" s="153" t="s">
        <v>1487</v>
      </c>
      <c r="L698" s="152" t="s">
        <v>1107</v>
      </c>
      <c r="M698" s="152">
        <v>46090</v>
      </c>
      <c r="N698" s="154">
        <v>46111</v>
      </c>
      <c r="O698" s="152" t="str">
        <f>IF(Tabela2[[#This Row],[1° Reprogamação
'[PrazoEntrega']]]="",TEXT(Tabela2[[#This Row],[Prazo
Entrega]],"mmm"),TEXT(Tabela2[[#This Row],[1° Reprogamação
'[PrazoEntrega']]],"mmm"))</f>
        <v>mar</v>
      </c>
      <c r="P698" s="257" t="s">
        <v>1711</v>
      </c>
      <c r="Q698" s="37" t="s">
        <v>1140</v>
      </c>
      <c r="R698" s="16"/>
      <c r="T698"/>
    </row>
    <row r="699" spans="1:20" hidden="1" x14ac:dyDescent="0.25">
      <c r="A699" s="37" t="s">
        <v>17</v>
      </c>
      <c r="B699" s="153" t="s">
        <v>9</v>
      </c>
      <c r="C699" s="153">
        <v>2021</v>
      </c>
      <c r="D699" s="153">
        <v>16</v>
      </c>
      <c r="E699" s="37" t="s">
        <v>35</v>
      </c>
      <c r="F699" s="37" t="s">
        <v>37</v>
      </c>
      <c r="G699" s="153" t="s">
        <v>11</v>
      </c>
      <c r="H699" s="153" t="s">
        <v>1107</v>
      </c>
      <c r="I699" s="153">
        <v>1</v>
      </c>
      <c r="J699" s="153" t="s">
        <v>1152</v>
      </c>
      <c r="K699" s="153" t="s">
        <v>1487</v>
      </c>
      <c r="L699" s="152" t="s">
        <v>1107</v>
      </c>
      <c r="M699" s="152">
        <v>46090</v>
      </c>
      <c r="N699" s="154">
        <v>46111</v>
      </c>
      <c r="O699" s="152" t="str">
        <f>IF(Tabela2[[#This Row],[1° Reprogamação
'[PrazoEntrega']]]="",TEXT(Tabela2[[#This Row],[Prazo
Entrega]],"mmm"),TEXT(Tabela2[[#This Row],[1° Reprogamação
'[PrazoEntrega']]],"mmm"))</f>
        <v>mar</v>
      </c>
      <c r="P699" s="257" t="s">
        <v>1711</v>
      </c>
      <c r="Q699" s="37" t="s">
        <v>1140</v>
      </c>
      <c r="R699" s="16"/>
      <c r="T699"/>
    </row>
    <row r="700" spans="1:20" hidden="1" x14ac:dyDescent="0.25">
      <c r="A700" s="37" t="s">
        <v>17</v>
      </c>
      <c r="B700" s="37" t="s">
        <v>20</v>
      </c>
      <c r="C700" s="37">
        <v>951</v>
      </c>
      <c r="D700" s="153">
        <v>1</v>
      </c>
      <c r="E700" s="37" t="s">
        <v>1113</v>
      </c>
      <c r="F700" s="37" t="s">
        <v>1511</v>
      </c>
      <c r="G700" s="37" t="s">
        <v>23</v>
      </c>
      <c r="H700" s="153" t="s">
        <v>1107</v>
      </c>
      <c r="I700" s="37">
        <v>1</v>
      </c>
      <c r="J700" s="152" t="s">
        <v>1152</v>
      </c>
      <c r="K700" s="153" t="s">
        <v>1487</v>
      </c>
      <c r="L700" s="152" t="s">
        <v>1107</v>
      </c>
      <c r="M700" s="152">
        <v>46112</v>
      </c>
      <c r="N700" s="154"/>
      <c r="O700" s="152" t="str">
        <f>IF(Tabela2[[#This Row],[1° Reprogamação
'[PrazoEntrega']]]="",TEXT(Tabela2[[#This Row],[Prazo
Entrega]],"mmm"),TEXT(Tabela2[[#This Row],[1° Reprogamação
'[PrazoEntrega']]],"mmm"))</f>
        <v>mar</v>
      </c>
      <c r="P700" s="257" t="s">
        <v>1711</v>
      </c>
      <c r="Q700" s="37" t="s">
        <v>1508</v>
      </c>
      <c r="R700" s="16"/>
      <c r="T700"/>
    </row>
    <row r="701" spans="1:20" hidden="1" x14ac:dyDescent="0.25">
      <c r="A701" s="37" t="s">
        <v>1346</v>
      </c>
      <c r="B701" s="37" t="s">
        <v>9</v>
      </c>
      <c r="C701" s="37">
        <v>2161</v>
      </c>
      <c r="D701" s="153">
        <v>1</v>
      </c>
      <c r="E701" s="37" t="s">
        <v>1513</v>
      </c>
      <c r="F701" s="37" t="s">
        <v>1512</v>
      </c>
      <c r="G701" s="37" t="s">
        <v>23</v>
      </c>
      <c r="H701" s="153" t="s">
        <v>1107</v>
      </c>
      <c r="I701" s="37">
        <v>1</v>
      </c>
      <c r="J701" s="152" t="s">
        <v>1514</v>
      </c>
      <c r="K701" s="153" t="s">
        <v>1487</v>
      </c>
      <c r="L701" s="152" t="s">
        <v>1107</v>
      </c>
      <c r="M701" s="152">
        <v>46101</v>
      </c>
      <c r="N701" s="154"/>
      <c r="O701" s="152" t="str">
        <f>IF(Tabela2[[#This Row],[1° Reprogamação
'[PrazoEntrega']]]="",TEXT(Tabela2[[#This Row],[Prazo
Entrega]],"mmm"),TEXT(Tabela2[[#This Row],[1° Reprogamação
'[PrazoEntrega']]],"mmm"))</f>
        <v>mar</v>
      </c>
      <c r="P701" s="257" t="s">
        <v>1711</v>
      </c>
      <c r="Q701" s="37" t="s">
        <v>1508</v>
      </c>
      <c r="R701" s="16"/>
      <c r="T701"/>
    </row>
    <row r="702" spans="1:20" hidden="1" x14ac:dyDescent="0.25">
      <c r="A702" s="37" t="s">
        <v>17</v>
      </c>
      <c r="B702" s="153" t="s">
        <v>20</v>
      </c>
      <c r="C702" s="153">
        <v>995</v>
      </c>
      <c r="D702" s="153">
        <v>1</v>
      </c>
      <c r="E702" s="37" t="s">
        <v>240</v>
      </c>
      <c r="F702" s="37" t="s">
        <v>1520</v>
      </c>
      <c r="G702" s="37" t="s">
        <v>23</v>
      </c>
      <c r="H702" s="153" t="s">
        <v>1107</v>
      </c>
      <c r="I702" s="37">
        <v>1</v>
      </c>
      <c r="J702" s="152" t="s">
        <v>1514</v>
      </c>
      <c r="K702" s="153" t="s">
        <v>1487</v>
      </c>
      <c r="L702" s="152" t="s">
        <v>1107</v>
      </c>
      <c r="M702" s="152">
        <v>46104</v>
      </c>
      <c r="N702" s="154"/>
      <c r="O702" s="152" t="str">
        <f>IF(Tabela2[[#This Row],[1° Reprogamação
'[PrazoEntrega']]]="",TEXT(Tabela2[[#This Row],[Prazo
Entrega]],"mmm"),TEXT(Tabela2[[#This Row],[1° Reprogamação
'[PrazoEntrega']]],"mmm"))</f>
        <v>mar</v>
      </c>
      <c r="P702" s="257" t="s">
        <v>1711</v>
      </c>
      <c r="Q702" s="37" t="s">
        <v>1508</v>
      </c>
      <c r="R702" s="16"/>
      <c r="T702"/>
    </row>
    <row r="703" spans="1:20" hidden="1" x14ac:dyDescent="0.25">
      <c r="A703" s="37" t="s">
        <v>17</v>
      </c>
      <c r="B703" s="153" t="s">
        <v>20</v>
      </c>
      <c r="C703" s="153">
        <v>995</v>
      </c>
      <c r="D703" s="153">
        <v>2</v>
      </c>
      <c r="E703" s="37" t="s">
        <v>240</v>
      </c>
      <c r="F703" s="37" t="s">
        <v>1521</v>
      </c>
      <c r="G703" s="37" t="s">
        <v>23</v>
      </c>
      <c r="H703" s="153" t="s">
        <v>1107</v>
      </c>
      <c r="I703" s="37">
        <v>1</v>
      </c>
      <c r="J703" s="152" t="s">
        <v>1514</v>
      </c>
      <c r="K703" s="153" t="s">
        <v>1487</v>
      </c>
      <c r="L703" s="152" t="s">
        <v>1107</v>
      </c>
      <c r="M703" s="152">
        <v>46104</v>
      </c>
      <c r="N703" s="154"/>
      <c r="O703" s="152" t="str">
        <f>IF(Tabela2[[#This Row],[1° Reprogamação
'[PrazoEntrega']]]="",TEXT(Tabela2[[#This Row],[Prazo
Entrega]],"mmm"),TEXT(Tabela2[[#This Row],[1° Reprogamação
'[PrazoEntrega']]],"mmm"))</f>
        <v>mar</v>
      </c>
      <c r="P703" s="257" t="s">
        <v>1711</v>
      </c>
      <c r="Q703" s="37" t="s">
        <v>1508</v>
      </c>
      <c r="R703" s="16"/>
      <c r="T703"/>
    </row>
    <row r="704" spans="1:20" hidden="1" x14ac:dyDescent="0.25">
      <c r="A704" s="37" t="s">
        <v>1346</v>
      </c>
      <c r="B704" s="153" t="s">
        <v>20</v>
      </c>
      <c r="C704" s="153">
        <v>995</v>
      </c>
      <c r="D704" s="153">
        <v>3</v>
      </c>
      <c r="E704" s="37" t="s">
        <v>240</v>
      </c>
      <c r="F704" s="37" t="s">
        <v>1519</v>
      </c>
      <c r="G704" s="37" t="s">
        <v>23</v>
      </c>
      <c r="H704" s="37" t="s">
        <v>17</v>
      </c>
      <c r="I704" s="37">
        <v>1</v>
      </c>
      <c r="J704" s="152" t="s">
        <v>1514</v>
      </c>
      <c r="K704" s="153" t="s">
        <v>1487</v>
      </c>
      <c r="L704" s="152" t="s">
        <v>1107</v>
      </c>
      <c r="M704" s="152">
        <v>46104</v>
      </c>
      <c r="N704" s="154"/>
      <c r="O704" s="152" t="str">
        <f>IF(Tabela2[[#This Row],[1° Reprogamação
'[PrazoEntrega']]]="",TEXT(Tabela2[[#This Row],[Prazo
Entrega]],"mmm"),TEXT(Tabela2[[#This Row],[1° Reprogamação
'[PrazoEntrega']]],"mmm"))</f>
        <v>mar</v>
      </c>
      <c r="P704" s="257" t="s">
        <v>1711</v>
      </c>
      <c r="Q704" s="37" t="s">
        <v>1508</v>
      </c>
      <c r="R704" s="16"/>
      <c r="T704"/>
    </row>
    <row r="705" spans="1:20" hidden="1" x14ac:dyDescent="0.25">
      <c r="A705" s="37" t="s">
        <v>1346</v>
      </c>
      <c r="B705" s="153" t="s">
        <v>20</v>
      </c>
      <c r="C705" s="153">
        <v>995</v>
      </c>
      <c r="D705" s="153">
        <v>4</v>
      </c>
      <c r="E705" s="37" t="s">
        <v>240</v>
      </c>
      <c r="F705" s="37" t="s">
        <v>1519</v>
      </c>
      <c r="G705" s="37" t="s">
        <v>23</v>
      </c>
      <c r="H705" s="37" t="s">
        <v>17</v>
      </c>
      <c r="I705" s="37">
        <v>1</v>
      </c>
      <c r="J705" s="152" t="s">
        <v>1514</v>
      </c>
      <c r="K705" s="153" t="s">
        <v>1487</v>
      </c>
      <c r="L705" s="152" t="s">
        <v>1107</v>
      </c>
      <c r="M705" s="152">
        <v>46104</v>
      </c>
      <c r="N705" s="154"/>
      <c r="O705" s="152" t="str">
        <f>IF(Tabela2[[#This Row],[1° Reprogamação
'[PrazoEntrega']]]="",TEXT(Tabela2[[#This Row],[Prazo
Entrega]],"mmm"),TEXT(Tabela2[[#This Row],[1° Reprogamação
'[PrazoEntrega']]],"mmm"))</f>
        <v>mar</v>
      </c>
      <c r="P705" s="257" t="s">
        <v>1711</v>
      </c>
      <c r="Q705" s="37" t="s">
        <v>1508</v>
      </c>
      <c r="R705" s="16"/>
      <c r="T705"/>
    </row>
    <row r="706" spans="1:20" hidden="1" x14ac:dyDescent="0.25">
      <c r="A706" s="37" t="s">
        <v>17</v>
      </c>
      <c r="B706" s="153" t="s">
        <v>20</v>
      </c>
      <c r="C706" s="153">
        <v>995</v>
      </c>
      <c r="D706" s="153">
        <v>5</v>
      </c>
      <c r="E706" s="37" t="s">
        <v>240</v>
      </c>
      <c r="F706" s="37" t="s">
        <v>1522</v>
      </c>
      <c r="G706" s="37" t="s">
        <v>23</v>
      </c>
      <c r="H706" s="153" t="s">
        <v>1107</v>
      </c>
      <c r="I706" s="37">
        <v>1</v>
      </c>
      <c r="J706" s="152" t="s">
        <v>1514</v>
      </c>
      <c r="K706" s="153" t="s">
        <v>1487</v>
      </c>
      <c r="L706" s="152" t="s">
        <v>1107</v>
      </c>
      <c r="M706" s="152">
        <v>46104</v>
      </c>
      <c r="N706" s="154"/>
      <c r="O706" s="152" t="str">
        <f>IF(Tabela2[[#This Row],[1° Reprogamação
'[PrazoEntrega']]]="",TEXT(Tabela2[[#This Row],[Prazo
Entrega]],"mmm"),TEXT(Tabela2[[#This Row],[1° Reprogamação
'[PrazoEntrega']]],"mmm"))</f>
        <v>mar</v>
      </c>
      <c r="P706" s="257" t="s">
        <v>1711</v>
      </c>
      <c r="Q706" s="37" t="s">
        <v>1508</v>
      </c>
      <c r="R706" s="16"/>
      <c r="T706"/>
    </row>
    <row r="707" spans="1:20" hidden="1" x14ac:dyDescent="0.25">
      <c r="A707" s="37" t="s">
        <v>17</v>
      </c>
      <c r="B707" s="153" t="s">
        <v>20</v>
      </c>
      <c r="C707" s="153">
        <v>995</v>
      </c>
      <c r="D707" s="153">
        <v>6</v>
      </c>
      <c r="E707" s="37" t="s">
        <v>240</v>
      </c>
      <c r="F707" s="37" t="s">
        <v>1523</v>
      </c>
      <c r="G707" s="37" t="s">
        <v>23</v>
      </c>
      <c r="H707" s="153" t="s">
        <v>1107</v>
      </c>
      <c r="I707" s="37">
        <v>1</v>
      </c>
      <c r="J707" s="152" t="s">
        <v>1514</v>
      </c>
      <c r="K707" s="153" t="s">
        <v>1487</v>
      </c>
      <c r="L707" s="152" t="s">
        <v>1107</v>
      </c>
      <c r="M707" s="152">
        <v>46104</v>
      </c>
      <c r="N707" s="154"/>
      <c r="O707" s="152" t="str">
        <f>IF(Tabela2[[#This Row],[1° Reprogamação
'[PrazoEntrega']]]="",TEXT(Tabela2[[#This Row],[Prazo
Entrega]],"mmm"),TEXT(Tabela2[[#This Row],[1° Reprogamação
'[PrazoEntrega']]],"mmm"))</f>
        <v>mar</v>
      </c>
      <c r="P707" s="257" t="s">
        <v>1711</v>
      </c>
      <c r="Q707" s="37" t="s">
        <v>1508</v>
      </c>
      <c r="T707"/>
    </row>
    <row r="708" spans="1:20" hidden="1" x14ac:dyDescent="0.25">
      <c r="A708" s="37" t="s">
        <v>1346</v>
      </c>
      <c r="B708" s="153" t="s">
        <v>9</v>
      </c>
      <c r="C708" s="153">
        <v>2167</v>
      </c>
      <c r="D708" s="153">
        <v>1</v>
      </c>
      <c r="E708" s="37" t="s">
        <v>1524</v>
      </c>
      <c r="F708" s="37" t="s">
        <v>1525</v>
      </c>
      <c r="G708" s="37" t="s">
        <v>23</v>
      </c>
      <c r="H708" s="153" t="s">
        <v>1107</v>
      </c>
      <c r="I708" s="37">
        <v>1</v>
      </c>
      <c r="J708" s="152" t="s">
        <v>1514</v>
      </c>
      <c r="K708" s="153" t="s">
        <v>1487</v>
      </c>
      <c r="L708" s="152" t="s">
        <v>1107</v>
      </c>
      <c r="M708" s="152">
        <v>46108</v>
      </c>
      <c r="N708" s="154"/>
      <c r="O708" s="152" t="str">
        <f>IF(Tabela2[[#This Row],[1° Reprogamação
'[PrazoEntrega']]]="",TEXT(Tabela2[[#This Row],[Prazo
Entrega]],"mmm"),TEXT(Tabela2[[#This Row],[1° Reprogamação
'[PrazoEntrega']]],"mmm"))</f>
        <v>mar</v>
      </c>
      <c r="P708" s="257" t="s">
        <v>1711</v>
      </c>
      <c r="Q708" s="37" t="s">
        <v>1508</v>
      </c>
      <c r="R708" s="16"/>
      <c r="T708"/>
    </row>
    <row r="709" spans="1:20" hidden="1" x14ac:dyDescent="0.25">
      <c r="A709" s="37" t="s">
        <v>1346</v>
      </c>
      <c r="B709" s="37" t="s">
        <v>20</v>
      </c>
      <c r="C709" s="37">
        <v>896</v>
      </c>
      <c r="D709" s="37">
        <v>3</v>
      </c>
      <c r="E709" s="37" t="s">
        <v>1674</v>
      </c>
      <c r="F709" s="37" t="s">
        <v>1675</v>
      </c>
      <c r="G709" s="37" t="s">
        <v>11</v>
      </c>
      <c r="H709" s="37" t="s">
        <v>1107</v>
      </c>
      <c r="I709" s="37">
        <v>1</v>
      </c>
      <c r="J709" s="37" t="s">
        <v>1676</v>
      </c>
      <c r="K709" s="153" t="s">
        <v>1487</v>
      </c>
      <c r="L709" s="152" t="s">
        <v>1107</v>
      </c>
      <c r="M709" s="152">
        <v>46112</v>
      </c>
      <c r="N709" s="154"/>
      <c r="O709" s="152" t="str">
        <f>IF(Tabela2[[#This Row],[1° Reprogamação
'[PrazoEntrega']]]="",TEXT(Tabela2[[#This Row],[Prazo
Entrega]],"mmm"),TEXT(Tabela2[[#This Row],[1° Reprogamação
'[PrazoEntrega']]],"mmm"))</f>
        <v>mar</v>
      </c>
      <c r="P709" s="257" t="s">
        <v>1711</v>
      </c>
      <c r="Q709" s="37" t="s">
        <v>1508</v>
      </c>
      <c r="T709"/>
    </row>
    <row r="710" spans="1:20" hidden="1" x14ac:dyDescent="0.25">
      <c r="A710" s="37" t="s">
        <v>1346</v>
      </c>
      <c r="B710" s="37" t="s">
        <v>20</v>
      </c>
      <c r="C710" s="37">
        <v>896</v>
      </c>
      <c r="D710" s="37">
        <v>3</v>
      </c>
      <c r="E710" s="37" t="s">
        <v>1674</v>
      </c>
      <c r="F710" s="37" t="s">
        <v>1675</v>
      </c>
      <c r="G710" s="37" t="s">
        <v>11</v>
      </c>
      <c r="H710" s="37" t="s">
        <v>1107</v>
      </c>
      <c r="I710" s="37">
        <v>1</v>
      </c>
      <c r="J710" s="37" t="s">
        <v>1676</v>
      </c>
      <c r="K710" s="153" t="s">
        <v>1487</v>
      </c>
      <c r="L710" s="152" t="s">
        <v>1107</v>
      </c>
      <c r="M710" s="152">
        <v>46112</v>
      </c>
      <c r="N710" s="154"/>
      <c r="O710" s="152" t="str">
        <f>IF(Tabela2[[#This Row],[1° Reprogamação
'[PrazoEntrega']]]="",TEXT(Tabela2[[#This Row],[Prazo
Entrega]],"mmm"),TEXT(Tabela2[[#This Row],[1° Reprogamação
'[PrazoEntrega']]],"mmm"))</f>
        <v>mar</v>
      </c>
      <c r="P710" s="257" t="s">
        <v>1711</v>
      </c>
      <c r="Q710" s="37" t="s">
        <v>1508</v>
      </c>
      <c r="T710"/>
    </row>
    <row r="711" spans="1:20" hidden="1" x14ac:dyDescent="0.25">
      <c r="A711" s="37" t="s">
        <v>1346</v>
      </c>
      <c r="B711" s="37" t="s">
        <v>20</v>
      </c>
      <c r="C711" s="37">
        <v>896</v>
      </c>
      <c r="D711" s="37">
        <v>3</v>
      </c>
      <c r="E711" s="37" t="s">
        <v>1674</v>
      </c>
      <c r="F711" s="37" t="s">
        <v>1675</v>
      </c>
      <c r="G711" s="37" t="s">
        <v>11</v>
      </c>
      <c r="H711" s="37" t="s">
        <v>1107</v>
      </c>
      <c r="I711" s="37">
        <v>1</v>
      </c>
      <c r="J711" s="37" t="s">
        <v>1676</v>
      </c>
      <c r="K711" s="153" t="s">
        <v>1487</v>
      </c>
      <c r="L711" s="152" t="s">
        <v>1107</v>
      </c>
      <c r="M711" s="152">
        <v>46112</v>
      </c>
      <c r="N711" s="154"/>
      <c r="O711" s="152" t="str">
        <f>IF(Tabela2[[#This Row],[1° Reprogamação
'[PrazoEntrega']]]="",TEXT(Tabela2[[#This Row],[Prazo
Entrega]],"mmm"),TEXT(Tabela2[[#This Row],[1° Reprogamação
'[PrazoEntrega']]],"mmm"))</f>
        <v>mar</v>
      </c>
      <c r="P711" s="257" t="s">
        <v>1711</v>
      </c>
      <c r="Q711" s="37" t="s">
        <v>1508</v>
      </c>
      <c r="R711" s="16"/>
      <c r="T711"/>
    </row>
    <row r="712" spans="1:20" hidden="1" x14ac:dyDescent="0.25">
      <c r="A712" s="37" t="s">
        <v>1906</v>
      </c>
      <c r="B712" s="37"/>
      <c r="C712" s="37"/>
      <c r="D712" s="37"/>
      <c r="E712" s="37" t="s">
        <v>2074</v>
      </c>
      <c r="F712" s="37" t="s">
        <v>1546</v>
      </c>
      <c r="G712" s="153" t="s">
        <v>11</v>
      </c>
      <c r="H712" s="37" t="s">
        <v>1907</v>
      </c>
      <c r="I712" s="37">
        <v>1</v>
      </c>
      <c r="J712" s="37" t="s">
        <v>1151</v>
      </c>
      <c r="K712" s="153" t="s">
        <v>1486</v>
      </c>
      <c r="L712" s="152">
        <v>46178</v>
      </c>
      <c r="M712" s="152">
        <v>46300</v>
      </c>
      <c r="N712" s="152"/>
      <c r="O712" s="152" t="str">
        <f>IF(Tabela2[[#This Row],[1° Reprogamação
'[PrazoEntrega']]]="",TEXT(Tabela2[[#This Row],[Prazo
Entrega]],"mmm"),TEXT(Tabela2[[#This Row],[1° Reprogamação
'[PrazoEntrega']]],"mmm"))</f>
        <v>out</v>
      </c>
      <c r="P712" s="257"/>
      <c r="Q712" s="18" t="s">
        <v>1508</v>
      </c>
      <c r="R712" s="16"/>
      <c r="T712"/>
    </row>
    <row r="713" spans="1:20" hidden="1" x14ac:dyDescent="0.25">
      <c r="A713" s="37" t="s">
        <v>1908</v>
      </c>
      <c r="B713" s="37"/>
      <c r="C713" s="37"/>
      <c r="D713" s="37"/>
      <c r="E713" s="37" t="s">
        <v>2074</v>
      </c>
      <c r="F713" s="37" t="s">
        <v>1547</v>
      </c>
      <c r="G713" s="153" t="s">
        <v>11</v>
      </c>
      <c r="H713" s="37" t="s">
        <v>1909</v>
      </c>
      <c r="I713" s="37">
        <v>1</v>
      </c>
      <c r="J713" s="37" t="s">
        <v>1151</v>
      </c>
      <c r="K713" s="153" t="s">
        <v>1486</v>
      </c>
      <c r="L713" s="152">
        <v>46178</v>
      </c>
      <c r="M713" s="152">
        <v>46300</v>
      </c>
      <c r="N713" s="152"/>
      <c r="O713" s="152" t="str">
        <f>IF(Tabela2[[#This Row],[1° Reprogamação
'[PrazoEntrega']]]="",TEXT(Tabela2[[#This Row],[Prazo
Entrega]],"mmm"),TEXT(Tabela2[[#This Row],[1° Reprogamação
'[PrazoEntrega']]],"mmm"))</f>
        <v>out</v>
      </c>
      <c r="P713" s="257"/>
      <c r="Q713" s="18" t="s">
        <v>1508</v>
      </c>
      <c r="R713" s="16"/>
      <c r="T713"/>
    </row>
    <row r="714" spans="1:20" hidden="1" x14ac:dyDescent="0.25">
      <c r="A714" s="37" t="s">
        <v>1910</v>
      </c>
      <c r="B714" s="37"/>
      <c r="C714" s="37"/>
      <c r="D714" s="37"/>
      <c r="E714" s="37" t="s">
        <v>2074</v>
      </c>
      <c r="F714" s="37" t="s">
        <v>1548</v>
      </c>
      <c r="G714" s="153" t="s">
        <v>11</v>
      </c>
      <c r="H714" s="37" t="s">
        <v>1911</v>
      </c>
      <c r="I714" s="37">
        <v>1</v>
      </c>
      <c r="J714" s="37" t="s">
        <v>1151</v>
      </c>
      <c r="K714" s="153" t="s">
        <v>1486</v>
      </c>
      <c r="L714" s="152">
        <v>46178</v>
      </c>
      <c r="M714" s="152">
        <v>46300</v>
      </c>
      <c r="N714" s="152"/>
      <c r="O714" s="152" t="str">
        <f>IF(Tabela2[[#This Row],[1° Reprogamação
'[PrazoEntrega']]]="",TEXT(Tabela2[[#This Row],[Prazo
Entrega]],"mmm"),TEXT(Tabela2[[#This Row],[1° Reprogamação
'[PrazoEntrega']]],"mmm"))</f>
        <v>out</v>
      </c>
      <c r="P714" s="257"/>
      <c r="Q714" s="18" t="s">
        <v>1508</v>
      </c>
      <c r="R714" s="16"/>
      <c r="T714"/>
    </row>
    <row r="715" spans="1:20" hidden="1" x14ac:dyDescent="0.25">
      <c r="A715" s="37" t="s">
        <v>1912</v>
      </c>
      <c r="B715" s="37"/>
      <c r="C715" s="37"/>
      <c r="D715" s="37"/>
      <c r="E715" s="37" t="s">
        <v>2074</v>
      </c>
      <c r="F715" s="37" t="s">
        <v>1548</v>
      </c>
      <c r="G715" s="153" t="s">
        <v>11</v>
      </c>
      <c r="H715" s="37" t="s">
        <v>1911</v>
      </c>
      <c r="I715" s="37">
        <v>1</v>
      </c>
      <c r="J715" s="37" t="s">
        <v>1151</v>
      </c>
      <c r="K715" s="153" t="s">
        <v>1486</v>
      </c>
      <c r="L715" s="152">
        <v>46178</v>
      </c>
      <c r="M715" s="152">
        <v>46300</v>
      </c>
      <c r="N715" s="152"/>
      <c r="O715" s="152" t="str">
        <f>IF(Tabela2[[#This Row],[1° Reprogamação
'[PrazoEntrega']]]="",TEXT(Tabela2[[#This Row],[Prazo
Entrega]],"mmm"),TEXT(Tabela2[[#This Row],[1° Reprogamação
'[PrazoEntrega']]],"mmm"))</f>
        <v>out</v>
      </c>
      <c r="P715" s="257"/>
      <c r="Q715" s="18" t="s">
        <v>1508</v>
      </c>
      <c r="R715" s="16"/>
      <c r="T715"/>
    </row>
    <row r="716" spans="1:20" hidden="1" x14ac:dyDescent="0.25">
      <c r="A716" s="37" t="s">
        <v>1913</v>
      </c>
      <c r="B716" s="37"/>
      <c r="C716" s="37"/>
      <c r="D716" s="37"/>
      <c r="E716" s="37" t="s">
        <v>2074</v>
      </c>
      <c r="F716" s="37" t="s">
        <v>1548</v>
      </c>
      <c r="G716" s="153" t="s">
        <v>11</v>
      </c>
      <c r="H716" s="37" t="s">
        <v>1911</v>
      </c>
      <c r="I716" s="37">
        <v>1</v>
      </c>
      <c r="J716" s="37" t="s">
        <v>1151</v>
      </c>
      <c r="K716" s="153" t="s">
        <v>1486</v>
      </c>
      <c r="L716" s="152">
        <v>46178</v>
      </c>
      <c r="M716" s="152">
        <v>46300</v>
      </c>
      <c r="N716" s="152"/>
      <c r="O716" s="152" t="str">
        <f>IF(Tabela2[[#This Row],[1° Reprogamação
'[PrazoEntrega']]]="",TEXT(Tabela2[[#This Row],[Prazo
Entrega]],"mmm"),TEXT(Tabela2[[#This Row],[1° Reprogamação
'[PrazoEntrega']]],"mmm"))</f>
        <v>out</v>
      </c>
      <c r="P716" s="257"/>
      <c r="Q716" s="18" t="s">
        <v>1508</v>
      </c>
      <c r="R716" s="16"/>
      <c r="T716"/>
    </row>
    <row r="717" spans="1:20" hidden="1" x14ac:dyDescent="0.25">
      <c r="A717" s="37" t="s">
        <v>1914</v>
      </c>
      <c r="B717" s="37"/>
      <c r="C717" s="37"/>
      <c r="D717" s="37"/>
      <c r="E717" s="37" t="s">
        <v>2074</v>
      </c>
      <c r="F717" s="37" t="s">
        <v>1548</v>
      </c>
      <c r="G717" s="153" t="s">
        <v>11</v>
      </c>
      <c r="H717" s="37" t="s">
        <v>1911</v>
      </c>
      <c r="I717" s="37">
        <v>1</v>
      </c>
      <c r="J717" s="37" t="s">
        <v>1151</v>
      </c>
      <c r="K717" s="153" t="s">
        <v>1486</v>
      </c>
      <c r="L717" s="152">
        <v>46178</v>
      </c>
      <c r="M717" s="152">
        <v>46300</v>
      </c>
      <c r="N717" s="152"/>
      <c r="O717" s="152" t="str">
        <f>IF(Tabela2[[#This Row],[1° Reprogamação
'[PrazoEntrega']]]="",TEXT(Tabela2[[#This Row],[Prazo
Entrega]],"mmm"),TEXT(Tabela2[[#This Row],[1° Reprogamação
'[PrazoEntrega']]],"mmm"))</f>
        <v>out</v>
      </c>
      <c r="P717" s="257"/>
      <c r="Q717" s="18" t="s">
        <v>1508</v>
      </c>
      <c r="R717" s="16"/>
      <c r="T717"/>
    </row>
    <row r="718" spans="1:20" hidden="1" x14ac:dyDescent="0.25">
      <c r="A718" s="37" t="s">
        <v>1915</v>
      </c>
      <c r="B718" s="37"/>
      <c r="C718" s="37"/>
      <c r="D718" s="37"/>
      <c r="E718" s="37" t="s">
        <v>2074</v>
      </c>
      <c r="F718" s="37" t="s">
        <v>1548</v>
      </c>
      <c r="G718" s="153" t="s">
        <v>11</v>
      </c>
      <c r="H718" s="37" t="s">
        <v>1911</v>
      </c>
      <c r="I718" s="37">
        <v>1</v>
      </c>
      <c r="J718" s="37" t="s">
        <v>1151</v>
      </c>
      <c r="K718" s="153" t="s">
        <v>1486</v>
      </c>
      <c r="L718" s="152">
        <v>46178</v>
      </c>
      <c r="M718" s="152">
        <v>46300</v>
      </c>
      <c r="N718" s="152"/>
      <c r="O718" s="152" t="str">
        <f>IF(Tabela2[[#This Row],[1° Reprogamação
'[PrazoEntrega']]]="",TEXT(Tabela2[[#This Row],[Prazo
Entrega]],"mmm"),TEXT(Tabela2[[#This Row],[1° Reprogamação
'[PrazoEntrega']]],"mmm"))</f>
        <v>out</v>
      </c>
      <c r="P718" s="257"/>
      <c r="Q718" s="18" t="s">
        <v>1508</v>
      </c>
      <c r="R718" s="16"/>
      <c r="T718"/>
    </row>
    <row r="719" spans="1:20" hidden="1" x14ac:dyDescent="0.25">
      <c r="A719" s="37" t="s">
        <v>1916</v>
      </c>
      <c r="B719" s="37"/>
      <c r="C719" s="37"/>
      <c r="D719" s="37"/>
      <c r="E719" s="37" t="s">
        <v>2074</v>
      </c>
      <c r="F719" s="37" t="s">
        <v>1861</v>
      </c>
      <c r="G719" s="153" t="s">
        <v>11</v>
      </c>
      <c r="H719" s="37" t="s">
        <v>1917</v>
      </c>
      <c r="I719" s="37">
        <v>1</v>
      </c>
      <c r="J719" s="37" t="s">
        <v>1151</v>
      </c>
      <c r="K719" s="153" t="s">
        <v>1486</v>
      </c>
      <c r="L719" s="152">
        <v>46178</v>
      </c>
      <c r="M719" s="152">
        <v>46300</v>
      </c>
      <c r="N719" s="152"/>
      <c r="O719" s="152" t="str">
        <f>IF(Tabela2[[#This Row],[1° Reprogamação
'[PrazoEntrega']]]="",TEXT(Tabela2[[#This Row],[Prazo
Entrega]],"mmm"),TEXT(Tabela2[[#This Row],[1° Reprogamação
'[PrazoEntrega']]],"mmm"))</f>
        <v>out</v>
      </c>
      <c r="P719" s="257"/>
      <c r="Q719" s="18" t="s">
        <v>1508</v>
      </c>
      <c r="T719"/>
    </row>
    <row r="720" spans="1:20" hidden="1" x14ac:dyDescent="0.25">
      <c r="A720" s="37" t="s">
        <v>2383</v>
      </c>
      <c r="B720" s="37"/>
      <c r="C720" s="37"/>
      <c r="D720" s="37"/>
      <c r="E720" s="37" t="s">
        <v>2389</v>
      </c>
      <c r="F720" s="37" t="s">
        <v>2359</v>
      </c>
      <c r="G720" s="186" t="s">
        <v>11</v>
      </c>
      <c r="H720" s="37" t="s">
        <v>2394</v>
      </c>
      <c r="I720" s="37">
        <v>1</v>
      </c>
      <c r="J720" s="37" t="s">
        <v>1147</v>
      </c>
      <c r="K720" s="1" t="s">
        <v>1487</v>
      </c>
      <c r="L720" s="96">
        <f>Tabela2[[#This Row],[Prazo
Entrega]]-60</f>
        <v>46209</v>
      </c>
      <c r="M720" s="169">
        <v>46269</v>
      </c>
      <c r="N720" s="152"/>
      <c r="O720" s="37" t="str">
        <f>IF(Tabela2[[#This Row],[1° Reprogamação
'[PrazoEntrega']]]="",TEXT(Tabela2[[#This Row],[Prazo
Entrega]],"mmm"),TEXT(Tabela2[[#This Row],[1° Reprogamação
'[PrazoEntrega']]],"mmm"))</f>
        <v>set</v>
      </c>
      <c r="P720" s="257"/>
      <c r="Q720" s="18" t="s">
        <v>1508</v>
      </c>
      <c r="T720"/>
    </row>
    <row r="721" spans="1:20" hidden="1" x14ac:dyDescent="0.25">
      <c r="A721" s="37" t="s">
        <v>2384</v>
      </c>
      <c r="B721" s="37"/>
      <c r="C721" s="37"/>
      <c r="D721" s="37"/>
      <c r="E721" s="37" t="s">
        <v>2389</v>
      </c>
      <c r="F721" s="37" t="s">
        <v>2360</v>
      </c>
      <c r="G721" s="186" t="s">
        <v>11</v>
      </c>
      <c r="H721" s="37" t="s">
        <v>2395</v>
      </c>
      <c r="I721" s="37">
        <v>1</v>
      </c>
      <c r="J721" s="37" t="s">
        <v>1147</v>
      </c>
      <c r="K721" s="1" t="s">
        <v>1487</v>
      </c>
      <c r="L721" s="96">
        <f>Tabela2[[#This Row],[Prazo
Entrega]]-60</f>
        <v>46209</v>
      </c>
      <c r="M721" s="169">
        <v>46269</v>
      </c>
      <c r="N721" s="152"/>
      <c r="O721" s="37" t="str">
        <f>IF(Tabela2[[#This Row],[1° Reprogamação
'[PrazoEntrega']]]="",TEXT(Tabela2[[#This Row],[Prazo
Entrega]],"mmm"),TEXT(Tabela2[[#This Row],[1° Reprogamação
'[PrazoEntrega']]],"mmm"))</f>
        <v>set</v>
      </c>
      <c r="P721" s="257"/>
      <c r="Q721" s="18" t="s">
        <v>1508</v>
      </c>
      <c r="T721"/>
    </row>
    <row r="722" spans="1:20" hidden="1" x14ac:dyDescent="0.25">
      <c r="A722" s="37" t="s">
        <v>2024</v>
      </c>
      <c r="B722" s="37"/>
      <c r="C722" s="37"/>
      <c r="D722" s="37"/>
      <c r="E722" s="37" t="s">
        <v>204</v>
      </c>
      <c r="F722" s="37" t="s">
        <v>392</v>
      </c>
      <c r="G722" s="153" t="s">
        <v>11</v>
      </c>
      <c r="H722" s="37" t="s">
        <v>2025</v>
      </c>
      <c r="I722" s="37">
        <v>1</v>
      </c>
      <c r="J722" s="37" t="s">
        <v>1146</v>
      </c>
      <c r="K722" s="153" t="s">
        <v>1487</v>
      </c>
      <c r="L722" s="152">
        <v>46177</v>
      </c>
      <c r="M722" s="152">
        <v>46213</v>
      </c>
      <c r="N722" s="152"/>
      <c r="O722" s="152" t="str">
        <f>IF(Tabela2[[#This Row],[1° Reprogamação
'[PrazoEntrega']]]="",TEXT(Tabela2[[#This Row],[Prazo
Entrega]],"mmm"),TEXT(Tabela2[[#This Row],[1° Reprogamação
'[PrazoEntrega']]],"mmm"))</f>
        <v>jul</v>
      </c>
      <c r="P722" s="258"/>
      <c r="Q722" s="18" t="s">
        <v>1529</v>
      </c>
      <c r="R722" s="16"/>
      <c r="T722"/>
    </row>
    <row r="723" spans="1:20" hidden="1" x14ac:dyDescent="0.25">
      <c r="A723" s="37" t="s">
        <v>2211</v>
      </c>
      <c r="B723" s="37"/>
      <c r="C723" s="37"/>
      <c r="D723" s="37"/>
      <c r="E723" s="37" t="s">
        <v>296</v>
      </c>
      <c r="F723" s="37" t="s">
        <v>306</v>
      </c>
      <c r="G723" s="153" t="s">
        <v>11</v>
      </c>
      <c r="H723" s="37" t="s">
        <v>2210</v>
      </c>
      <c r="I723" s="37">
        <v>1</v>
      </c>
      <c r="J723" s="37" t="s">
        <v>1143</v>
      </c>
      <c r="K723" s="1" t="s">
        <v>1486</v>
      </c>
      <c r="L723" s="96">
        <v>46205</v>
      </c>
      <c r="M723" s="169">
        <v>46209</v>
      </c>
      <c r="N723" s="152"/>
      <c r="O723" s="37" t="str">
        <f>IF(Tabela2[[#This Row],[1° Reprogamação
'[PrazoEntrega']]]="",TEXT(Tabela2[[#This Row],[Prazo
Entrega]],"mmm"),TEXT(Tabela2[[#This Row],[1° Reprogamação
'[PrazoEntrega']]],"mmm"))</f>
        <v>jul</v>
      </c>
      <c r="P723" s="258"/>
      <c r="Q723" s="18" t="s">
        <v>1508</v>
      </c>
      <c r="R723" s="16"/>
      <c r="T723"/>
    </row>
    <row r="724" spans="1:20" hidden="1" x14ac:dyDescent="0.25">
      <c r="A724" s="37" t="s">
        <v>2212</v>
      </c>
      <c r="B724" s="37"/>
      <c r="C724" s="37"/>
      <c r="D724" s="37"/>
      <c r="E724" s="37" t="s">
        <v>296</v>
      </c>
      <c r="F724" s="37" t="s">
        <v>306</v>
      </c>
      <c r="G724" s="153" t="s">
        <v>11</v>
      </c>
      <c r="H724" s="37" t="s">
        <v>2210</v>
      </c>
      <c r="I724" s="37">
        <v>1</v>
      </c>
      <c r="J724" s="37" t="s">
        <v>1143</v>
      </c>
      <c r="K724" s="1" t="s">
        <v>1486</v>
      </c>
      <c r="L724" s="96">
        <v>46205</v>
      </c>
      <c r="M724" s="169">
        <v>46209</v>
      </c>
      <c r="N724" s="152"/>
      <c r="O724" s="37" t="str">
        <f>IF(Tabela2[[#This Row],[1° Reprogamação
'[PrazoEntrega']]]="",TEXT(Tabela2[[#This Row],[Prazo
Entrega]],"mmm"),TEXT(Tabela2[[#This Row],[1° Reprogamação
'[PrazoEntrega']]],"mmm"))</f>
        <v>jul</v>
      </c>
      <c r="P724" s="258"/>
      <c r="Q724" s="18" t="s">
        <v>1508</v>
      </c>
      <c r="R724" s="16"/>
      <c r="T724"/>
    </row>
    <row r="725" spans="1:20" hidden="1" x14ac:dyDescent="0.25">
      <c r="A725" s="37" t="s">
        <v>2213</v>
      </c>
      <c r="B725" s="37"/>
      <c r="C725" s="37"/>
      <c r="D725" s="37"/>
      <c r="E725" s="37" t="s">
        <v>296</v>
      </c>
      <c r="F725" s="37" t="s">
        <v>306</v>
      </c>
      <c r="G725" s="153" t="s">
        <v>11</v>
      </c>
      <c r="H725" s="37" t="s">
        <v>2210</v>
      </c>
      <c r="I725" s="37">
        <v>1</v>
      </c>
      <c r="J725" s="37" t="s">
        <v>1143</v>
      </c>
      <c r="K725" s="1" t="s">
        <v>1486</v>
      </c>
      <c r="L725" s="96">
        <v>46205</v>
      </c>
      <c r="M725" s="169">
        <v>46209</v>
      </c>
      <c r="N725" s="152"/>
      <c r="O725" s="37" t="str">
        <f>IF(Tabela2[[#This Row],[1° Reprogamação
'[PrazoEntrega']]]="",TEXT(Tabela2[[#This Row],[Prazo
Entrega]],"mmm"),TEXT(Tabela2[[#This Row],[1° Reprogamação
'[PrazoEntrega']]],"mmm"))</f>
        <v>jul</v>
      </c>
      <c r="P725" s="258"/>
      <c r="Q725" s="18" t="s">
        <v>1508</v>
      </c>
      <c r="R725" s="16"/>
      <c r="T725"/>
    </row>
    <row r="726" spans="1:20" hidden="1" x14ac:dyDescent="0.25">
      <c r="A726" s="37" t="s">
        <v>2214</v>
      </c>
      <c r="B726" s="37"/>
      <c r="C726" s="37"/>
      <c r="D726" s="37"/>
      <c r="E726" s="37" t="s">
        <v>296</v>
      </c>
      <c r="F726" s="37" t="s">
        <v>306</v>
      </c>
      <c r="G726" s="153" t="s">
        <v>11</v>
      </c>
      <c r="H726" s="37" t="s">
        <v>2210</v>
      </c>
      <c r="I726" s="37">
        <v>1</v>
      </c>
      <c r="J726" s="37" t="s">
        <v>1143</v>
      </c>
      <c r="K726" s="1" t="s">
        <v>1486</v>
      </c>
      <c r="L726" s="96">
        <v>46205</v>
      </c>
      <c r="M726" s="169">
        <v>46209</v>
      </c>
      <c r="N726" s="152"/>
      <c r="O726" s="37" t="str">
        <f>IF(Tabela2[[#This Row],[1° Reprogamação
'[PrazoEntrega']]]="",TEXT(Tabela2[[#This Row],[Prazo
Entrega]],"mmm"),TEXT(Tabela2[[#This Row],[1° Reprogamação
'[PrazoEntrega']]],"mmm"))</f>
        <v>jul</v>
      </c>
      <c r="P726" s="258"/>
      <c r="Q726" s="18" t="s">
        <v>1508</v>
      </c>
      <c r="R726" s="16"/>
      <c r="T726"/>
    </row>
    <row r="727" spans="1:20" hidden="1" x14ac:dyDescent="0.25">
      <c r="A727" s="37" t="s">
        <v>2215</v>
      </c>
      <c r="B727" s="37"/>
      <c r="C727" s="37"/>
      <c r="D727" s="37"/>
      <c r="E727" s="37" t="s">
        <v>296</v>
      </c>
      <c r="F727" s="37" t="s">
        <v>306</v>
      </c>
      <c r="G727" s="153" t="s">
        <v>11</v>
      </c>
      <c r="H727" s="37" t="s">
        <v>2210</v>
      </c>
      <c r="I727" s="37">
        <v>1</v>
      </c>
      <c r="J727" s="37" t="s">
        <v>1143</v>
      </c>
      <c r="K727" s="1" t="s">
        <v>1486</v>
      </c>
      <c r="L727" s="96">
        <v>46212</v>
      </c>
      <c r="M727" s="169">
        <v>46209</v>
      </c>
      <c r="N727" s="152"/>
      <c r="O727" s="37" t="str">
        <f>IF(Tabela2[[#This Row],[1° Reprogamação
'[PrazoEntrega']]]="",TEXT(Tabela2[[#This Row],[Prazo
Entrega]],"mmm"),TEXT(Tabela2[[#This Row],[1° Reprogamação
'[PrazoEntrega']]],"mmm"))</f>
        <v>jul</v>
      </c>
      <c r="P727" s="258"/>
      <c r="Q727" s="18" t="s">
        <v>1508</v>
      </c>
      <c r="R727" s="16"/>
      <c r="T727"/>
    </row>
    <row r="728" spans="1:20" hidden="1" x14ac:dyDescent="0.25">
      <c r="A728" s="37" t="s">
        <v>2216</v>
      </c>
      <c r="B728" s="37"/>
      <c r="C728" s="37"/>
      <c r="D728" s="37"/>
      <c r="E728" s="37" t="s">
        <v>296</v>
      </c>
      <c r="F728" s="37" t="s">
        <v>306</v>
      </c>
      <c r="G728" s="153" t="s">
        <v>11</v>
      </c>
      <c r="H728" s="37" t="s">
        <v>2210</v>
      </c>
      <c r="I728" s="37">
        <v>1</v>
      </c>
      <c r="J728" s="37" t="s">
        <v>1143</v>
      </c>
      <c r="K728" s="1" t="s">
        <v>1486</v>
      </c>
      <c r="L728" s="96">
        <v>46212</v>
      </c>
      <c r="M728" s="169">
        <v>46209</v>
      </c>
      <c r="N728" s="152"/>
      <c r="O728" s="37" t="str">
        <f>IF(Tabela2[[#This Row],[1° Reprogamação
'[PrazoEntrega']]]="",TEXT(Tabela2[[#This Row],[Prazo
Entrega]],"mmm"),TEXT(Tabela2[[#This Row],[1° Reprogamação
'[PrazoEntrega']]],"mmm"))</f>
        <v>jul</v>
      </c>
      <c r="P728" s="258"/>
      <c r="Q728" s="18" t="s">
        <v>1508</v>
      </c>
      <c r="R728" s="16"/>
      <c r="T728"/>
    </row>
    <row r="729" spans="1:20" hidden="1" x14ac:dyDescent="0.25">
      <c r="A729" s="37" t="s">
        <v>2477</v>
      </c>
      <c r="B729" s="37"/>
      <c r="C729" s="37"/>
      <c r="D729" s="37"/>
      <c r="E729" s="37" t="s">
        <v>1459</v>
      </c>
      <c r="F729" s="37" t="s">
        <v>1890</v>
      </c>
      <c r="G729" s="153" t="s">
        <v>11</v>
      </c>
      <c r="H729" s="37" t="s">
        <v>2486</v>
      </c>
      <c r="I729" s="37">
        <v>1</v>
      </c>
      <c r="J729" s="37" t="s">
        <v>1151</v>
      </c>
      <c r="K729" s="153" t="s">
        <v>1486</v>
      </c>
      <c r="L729" s="96">
        <v>46177</v>
      </c>
      <c r="M729" s="169">
        <v>46272</v>
      </c>
      <c r="N729" s="152"/>
      <c r="O729" s="37" t="str">
        <f>IF(Tabela2[[#This Row],[1° Reprogamação
'[PrazoEntrega']]]="",TEXT(Tabela2[[#This Row],[Prazo
Entrega]],"mmm"),TEXT(Tabela2[[#This Row],[1° Reprogamação
'[PrazoEntrega']]],"mmm"))</f>
        <v>set</v>
      </c>
      <c r="P729" s="257"/>
      <c r="Q729" s="18" t="s">
        <v>1508</v>
      </c>
      <c r="R729" s="16"/>
      <c r="T729"/>
    </row>
    <row r="730" spans="1:20" hidden="1" x14ac:dyDescent="0.25">
      <c r="A730" s="37" t="s">
        <v>2478</v>
      </c>
      <c r="B730" s="37"/>
      <c r="C730" s="37"/>
      <c r="D730" s="37"/>
      <c r="E730" s="37" t="s">
        <v>1459</v>
      </c>
      <c r="F730" s="37" t="s">
        <v>1890</v>
      </c>
      <c r="G730" s="153" t="s">
        <v>11</v>
      </c>
      <c r="H730" s="37" t="s">
        <v>2487</v>
      </c>
      <c r="I730" s="37">
        <v>1</v>
      </c>
      <c r="J730" s="37" t="s">
        <v>1151</v>
      </c>
      <c r="K730" s="153" t="s">
        <v>1486</v>
      </c>
      <c r="L730" s="96">
        <v>46177</v>
      </c>
      <c r="M730" s="169">
        <v>46272</v>
      </c>
      <c r="N730" s="152"/>
      <c r="O730" s="37" t="str">
        <f>IF(Tabela2[[#This Row],[1° Reprogamação
'[PrazoEntrega']]]="",TEXT(Tabela2[[#This Row],[Prazo
Entrega]],"mmm"),TEXT(Tabela2[[#This Row],[1° Reprogamação
'[PrazoEntrega']]],"mmm"))</f>
        <v>set</v>
      </c>
      <c r="P730" s="257"/>
      <c r="Q730" s="18" t="s">
        <v>1508</v>
      </c>
      <c r="R730" s="16"/>
      <c r="T730"/>
    </row>
    <row r="731" spans="1:20" hidden="1" x14ac:dyDescent="0.25">
      <c r="A731" s="37" t="s">
        <v>2479</v>
      </c>
      <c r="B731" s="37"/>
      <c r="C731" s="37"/>
      <c r="D731" s="37"/>
      <c r="E731" s="37" t="s">
        <v>1109</v>
      </c>
      <c r="F731" s="37" t="s">
        <v>730</v>
      </c>
      <c r="G731" s="153" t="s">
        <v>11</v>
      </c>
      <c r="H731" s="37" t="s">
        <v>2393</v>
      </c>
      <c r="I731" s="37">
        <v>1</v>
      </c>
      <c r="J731" s="37" t="s">
        <v>1151</v>
      </c>
      <c r="K731" s="153" t="s">
        <v>1486</v>
      </c>
      <c r="L731" s="96">
        <v>46220</v>
      </c>
      <c r="M731" s="169">
        <v>46245</v>
      </c>
      <c r="N731" s="152"/>
      <c r="O731" s="37" t="str">
        <f>IF(Tabela2[[#This Row],[1° Reprogamação
'[PrazoEntrega']]]="",TEXT(Tabela2[[#This Row],[Prazo
Entrega]],"mmm"),TEXT(Tabela2[[#This Row],[1° Reprogamação
'[PrazoEntrega']]],"mmm"))</f>
        <v>ago</v>
      </c>
      <c r="P731" s="257"/>
      <c r="Q731" s="18" t="s">
        <v>1508</v>
      </c>
      <c r="R731" s="16"/>
      <c r="T731"/>
    </row>
    <row r="732" spans="1:20" hidden="1" x14ac:dyDescent="0.25">
      <c r="A732" s="37" t="s">
        <v>2217</v>
      </c>
      <c r="B732" s="37"/>
      <c r="C732" s="37"/>
      <c r="D732" s="37"/>
      <c r="E732" s="37" t="s">
        <v>296</v>
      </c>
      <c r="F732" s="37" t="s">
        <v>306</v>
      </c>
      <c r="G732" s="153" t="s">
        <v>11</v>
      </c>
      <c r="H732" s="37" t="s">
        <v>2210</v>
      </c>
      <c r="I732" s="37">
        <v>1</v>
      </c>
      <c r="J732" s="37" t="s">
        <v>1143</v>
      </c>
      <c r="K732" s="1" t="s">
        <v>1486</v>
      </c>
      <c r="L732" s="96">
        <v>46212</v>
      </c>
      <c r="M732" s="169">
        <v>46209</v>
      </c>
      <c r="N732" s="152"/>
      <c r="O732" s="37" t="str">
        <f>IF(Tabela2[[#This Row],[1° Reprogamação
'[PrazoEntrega']]]="",TEXT(Tabela2[[#This Row],[Prazo
Entrega]],"mmm"),TEXT(Tabela2[[#This Row],[1° Reprogamação
'[PrazoEntrega']]],"mmm"))</f>
        <v>jul</v>
      </c>
      <c r="P732" s="258"/>
      <c r="Q732" s="18" t="s">
        <v>1508</v>
      </c>
      <c r="R732" s="16"/>
      <c r="T732"/>
    </row>
    <row r="733" spans="1:20" hidden="1" x14ac:dyDescent="0.25">
      <c r="A733" s="37" t="s">
        <v>2218</v>
      </c>
      <c r="B733" s="37"/>
      <c r="C733" s="37"/>
      <c r="D733" s="37"/>
      <c r="E733" s="37" t="s">
        <v>296</v>
      </c>
      <c r="F733" s="37" t="s">
        <v>306</v>
      </c>
      <c r="G733" s="153" t="s">
        <v>11</v>
      </c>
      <c r="H733" s="37" t="s">
        <v>2210</v>
      </c>
      <c r="I733" s="37">
        <v>1</v>
      </c>
      <c r="J733" s="37" t="s">
        <v>1143</v>
      </c>
      <c r="K733" s="1" t="s">
        <v>1486</v>
      </c>
      <c r="L733" s="96">
        <v>46212</v>
      </c>
      <c r="M733" s="169">
        <v>46209</v>
      </c>
      <c r="N733" s="152"/>
      <c r="O733" s="37" t="str">
        <f>IF(Tabela2[[#This Row],[1° Reprogamação
'[PrazoEntrega']]]="",TEXT(Tabela2[[#This Row],[Prazo
Entrega]],"mmm"),TEXT(Tabela2[[#This Row],[1° Reprogamação
'[PrazoEntrega']]],"mmm"))</f>
        <v>jul</v>
      </c>
      <c r="P733" s="258"/>
      <c r="Q733" s="18" t="s">
        <v>1508</v>
      </c>
      <c r="R733" s="16"/>
      <c r="T733"/>
    </row>
    <row r="734" spans="1:20" hidden="1" x14ac:dyDescent="0.25">
      <c r="A734" s="37" t="s">
        <v>2219</v>
      </c>
      <c r="B734" s="37"/>
      <c r="C734" s="37"/>
      <c r="D734" s="37"/>
      <c r="E734" s="37" t="s">
        <v>296</v>
      </c>
      <c r="F734" s="37" t="s">
        <v>306</v>
      </c>
      <c r="G734" s="153" t="s">
        <v>11</v>
      </c>
      <c r="H734" s="37" t="s">
        <v>2210</v>
      </c>
      <c r="I734" s="37">
        <v>1</v>
      </c>
      <c r="J734" s="37" t="s">
        <v>1143</v>
      </c>
      <c r="K734" s="1" t="s">
        <v>1486</v>
      </c>
      <c r="L734" s="96">
        <v>46212</v>
      </c>
      <c r="M734" s="169">
        <v>46209</v>
      </c>
      <c r="N734" s="152"/>
      <c r="O734" s="37" t="str">
        <f>IF(Tabela2[[#This Row],[1° Reprogamação
'[PrazoEntrega']]]="",TEXT(Tabela2[[#This Row],[Prazo
Entrega]],"mmm"),TEXT(Tabela2[[#This Row],[1° Reprogamação
'[PrazoEntrega']]],"mmm"))</f>
        <v>jul</v>
      </c>
      <c r="P734" s="258"/>
      <c r="Q734" s="18" t="s">
        <v>1508</v>
      </c>
      <c r="R734" s="16"/>
      <c r="T734"/>
    </row>
    <row r="735" spans="1:20" hidden="1" x14ac:dyDescent="0.25">
      <c r="A735" s="37" t="s">
        <v>2220</v>
      </c>
      <c r="B735" s="37"/>
      <c r="C735" s="37"/>
      <c r="D735" s="37"/>
      <c r="E735" s="37" t="s">
        <v>296</v>
      </c>
      <c r="F735" s="37" t="s">
        <v>306</v>
      </c>
      <c r="G735" s="153" t="s">
        <v>11</v>
      </c>
      <c r="H735" s="37" t="s">
        <v>2210</v>
      </c>
      <c r="I735" s="37">
        <v>1</v>
      </c>
      <c r="J735" s="37" t="s">
        <v>1143</v>
      </c>
      <c r="K735" s="1" t="s">
        <v>1486</v>
      </c>
      <c r="L735" s="96">
        <v>46212</v>
      </c>
      <c r="M735" s="169">
        <v>46209</v>
      </c>
      <c r="N735" s="152"/>
      <c r="O735" s="37" t="str">
        <f>IF(Tabela2[[#This Row],[1° Reprogamação
'[PrazoEntrega']]]="",TEXT(Tabela2[[#This Row],[Prazo
Entrega]],"mmm"),TEXT(Tabela2[[#This Row],[1° Reprogamação
'[PrazoEntrega']]],"mmm"))</f>
        <v>jul</v>
      </c>
      <c r="P735" s="258"/>
      <c r="Q735" s="18" t="s">
        <v>1508</v>
      </c>
      <c r="R735" s="16"/>
      <c r="T735"/>
    </row>
    <row r="736" spans="1:20" hidden="1" x14ac:dyDescent="0.25">
      <c r="A736" s="37" t="s">
        <v>2221</v>
      </c>
      <c r="B736" s="37"/>
      <c r="C736" s="37"/>
      <c r="D736" s="37"/>
      <c r="E736" s="37" t="s">
        <v>296</v>
      </c>
      <c r="F736" s="37" t="s">
        <v>306</v>
      </c>
      <c r="G736" s="153" t="s">
        <v>11</v>
      </c>
      <c r="H736" s="37" t="s">
        <v>2210</v>
      </c>
      <c r="I736" s="37">
        <v>1</v>
      </c>
      <c r="J736" s="37" t="s">
        <v>1143</v>
      </c>
      <c r="K736" s="1" t="s">
        <v>1486</v>
      </c>
      <c r="L736" s="96">
        <v>46212</v>
      </c>
      <c r="M736" s="169">
        <v>46209</v>
      </c>
      <c r="N736" s="152"/>
      <c r="O736" s="37" t="str">
        <f>IF(Tabela2[[#This Row],[1° Reprogamação
'[PrazoEntrega']]]="",TEXT(Tabela2[[#This Row],[Prazo
Entrega]],"mmm"),TEXT(Tabela2[[#This Row],[1° Reprogamação
'[PrazoEntrega']]],"mmm"))</f>
        <v>jul</v>
      </c>
      <c r="P736" s="258"/>
      <c r="Q736" s="18" t="s">
        <v>1508</v>
      </c>
      <c r="R736" s="16"/>
      <c r="T736"/>
    </row>
    <row r="737" spans="1:20" hidden="1" x14ac:dyDescent="0.25">
      <c r="A737" s="37" t="s">
        <v>2222</v>
      </c>
      <c r="B737" s="37"/>
      <c r="C737" s="37"/>
      <c r="D737" s="37"/>
      <c r="E737" s="37" t="s">
        <v>296</v>
      </c>
      <c r="F737" s="37" t="s">
        <v>306</v>
      </c>
      <c r="G737" s="153" t="s">
        <v>11</v>
      </c>
      <c r="H737" s="37" t="s">
        <v>2210</v>
      </c>
      <c r="I737" s="37">
        <v>1</v>
      </c>
      <c r="J737" s="37" t="s">
        <v>1143</v>
      </c>
      <c r="K737" s="1" t="s">
        <v>1486</v>
      </c>
      <c r="L737" s="96">
        <v>46212</v>
      </c>
      <c r="M737" s="169">
        <v>46209</v>
      </c>
      <c r="N737" s="152"/>
      <c r="O737" s="37" t="str">
        <f>IF(Tabela2[[#This Row],[1° Reprogamação
'[PrazoEntrega']]]="",TEXT(Tabela2[[#This Row],[Prazo
Entrega]],"mmm"),TEXT(Tabela2[[#This Row],[1° Reprogamação
'[PrazoEntrega']]],"mmm"))</f>
        <v>jul</v>
      </c>
      <c r="P737" s="258"/>
      <c r="Q737" s="18" t="s">
        <v>1508</v>
      </c>
      <c r="R737" s="16"/>
      <c r="T737"/>
    </row>
    <row r="738" spans="1:20" hidden="1" x14ac:dyDescent="0.25">
      <c r="A738" s="37" t="s">
        <v>2511</v>
      </c>
      <c r="B738" s="37"/>
      <c r="C738" s="37"/>
      <c r="D738" s="37"/>
      <c r="E738" s="37" t="s">
        <v>235</v>
      </c>
      <c r="F738" s="37" t="s">
        <v>2494</v>
      </c>
      <c r="G738" s="153" t="s">
        <v>11</v>
      </c>
      <c r="H738" s="37" t="s">
        <v>2513</v>
      </c>
      <c r="I738" s="37">
        <v>1</v>
      </c>
      <c r="J738" s="37" t="s">
        <v>2515</v>
      </c>
      <c r="K738" s="1" t="s">
        <v>1487</v>
      </c>
      <c r="L738" s="96">
        <v>46218</v>
      </c>
      <c r="M738" s="169">
        <v>46247</v>
      </c>
      <c r="N738" s="152"/>
      <c r="O738" s="37" t="str">
        <f>IF(Tabela2[[#This Row],[1° Reprogamação
'[PrazoEntrega']]]="",TEXT(Tabela2[[#This Row],[Prazo
Entrega]],"mmm"),TEXT(Tabela2[[#This Row],[1° Reprogamação
'[PrazoEntrega']]],"mmm"))</f>
        <v>ago</v>
      </c>
      <c r="P738" s="257"/>
      <c r="Q738" s="18" t="s">
        <v>1508</v>
      </c>
      <c r="R738" s="16"/>
      <c r="T738"/>
    </row>
    <row r="739" spans="1:20" hidden="1" x14ac:dyDescent="0.25">
      <c r="A739" s="37" t="s">
        <v>2512</v>
      </c>
      <c r="B739" s="37"/>
      <c r="C739" s="37"/>
      <c r="D739" s="37"/>
      <c r="E739" s="37" t="s">
        <v>235</v>
      </c>
      <c r="F739" s="37" t="s">
        <v>2495</v>
      </c>
      <c r="G739" s="153" t="s">
        <v>11</v>
      </c>
      <c r="H739" s="37" t="s">
        <v>2514</v>
      </c>
      <c r="I739" s="37">
        <v>1</v>
      </c>
      <c r="J739" s="37" t="s">
        <v>2515</v>
      </c>
      <c r="K739" s="1" t="s">
        <v>1487</v>
      </c>
      <c r="L739" s="96">
        <v>46218</v>
      </c>
      <c r="M739" s="169">
        <v>46247</v>
      </c>
      <c r="N739" s="152"/>
      <c r="O739" s="37" t="str">
        <f>IF(Tabela2[[#This Row],[1° Reprogamação
'[PrazoEntrega']]]="",TEXT(Tabela2[[#This Row],[Prazo
Entrega]],"mmm"),TEXT(Tabela2[[#This Row],[1° Reprogamação
'[PrazoEntrega']]],"mmm"))</f>
        <v>ago</v>
      </c>
      <c r="P739" s="257"/>
      <c r="Q739" s="18" t="s">
        <v>1508</v>
      </c>
      <c r="R739" s="16"/>
      <c r="T739"/>
    </row>
    <row r="740" spans="1:20" hidden="1" x14ac:dyDescent="0.25">
      <c r="A740" s="37" t="s">
        <v>2223</v>
      </c>
      <c r="B740" s="37"/>
      <c r="C740" s="37"/>
      <c r="D740" s="37"/>
      <c r="E740" s="37" t="s">
        <v>483</v>
      </c>
      <c r="F740" s="37" t="s">
        <v>2112</v>
      </c>
      <c r="G740" s="153" t="s">
        <v>11</v>
      </c>
      <c r="H740" s="37" t="s">
        <v>2242</v>
      </c>
      <c r="I740" s="37">
        <v>1</v>
      </c>
      <c r="J740" s="37" t="s">
        <v>1145</v>
      </c>
      <c r="K740" s="1" t="s">
        <v>1487</v>
      </c>
      <c r="L740" s="96">
        <v>46172</v>
      </c>
      <c r="M740" s="169">
        <v>46211</v>
      </c>
      <c r="N740" s="152"/>
      <c r="O740" s="37" t="str">
        <f>IF(Tabela2[[#This Row],[1° Reprogamação
'[PrazoEntrega']]]="",TEXT(Tabela2[[#This Row],[Prazo
Entrega]],"mmm"),TEXT(Tabela2[[#This Row],[1° Reprogamação
'[PrazoEntrega']]],"mmm"))</f>
        <v>jul</v>
      </c>
      <c r="P740" s="257" t="s">
        <v>1528</v>
      </c>
      <c r="Q740" s="18" t="s">
        <v>1529</v>
      </c>
      <c r="R740" s="16"/>
      <c r="T740"/>
    </row>
    <row r="741" spans="1:20" hidden="1" x14ac:dyDescent="0.25">
      <c r="A741" s="37" t="s">
        <v>2224</v>
      </c>
      <c r="B741" s="37"/>
      <c r="C741" s="37"/>
      <c r="D741" s="37"/>
      <c r="E741" s="37" t="s">
        <v>483</v>
      </c>
      <c r="F741" s="37" t="s">
        <v>2112</v>
      </c>
      <c r="G741" s="153" t="s">
        <v>11</v>
      </c>
      <c r="H741" s="37" t="s">
        <v>2242</v>
      </c>
      <c r="I741" s="37">
        <v>1</v>
      </c>
      <c r="J741" s="37" t="s">
        <v>1145</v>
      </c>
      <c r="K741" s="1" t="s">
        <v>1487</v>
      </c>
      <c r="L741" s="96">
        <v>46172</v>
      </c>
      <c r="M741" s="169">
        <v>46211</v>
      </c>
      <c r="N741" s="152"/>
      <c r="O741" s="37" t="str">
        <f>IF(Tabela2[[#This Row],[1° Reprogamação
'[PrazoEntrega']]]="",TEXT(Tabela2[[#This Row],[Prazo
Entrega]],"mmm"),TEXT(Tabela2[[#This Row],[1° Reprogamação
'[PrazoEntrega']]],"mmm"))</f>
        <v>jul</v>
      </c>
      <c r="P741" s="257" t="s">
        <v>1528</v>
      </c>
      <c r="Q741" s="18" t="s">
        <v>1529</v>
      </c>
      <c r="R741" s="16"/>
      <c r="T741"/>
    </row>
    <row r="742" spans="1:20" hidden="1" x14ac:dyDescent="0.25">
      <c r="A742" s="37" t="s">
        <v>2225</v>
      </c>
      <c r="B742" s="37"/>
      <c r="C742" s="37"/>
      <c r="D742" s="37"/>
      <c r="E742" s="37" t="s">
        <v>483</v>
      </c>
      <c r="F742" s="37" t="s">
        <v>2112</v>
      </c>
      <c r="G742" s="153" t="s">
        <v>11</v>
      </c>
      <c r="H742" s="37" t="s">
        <v>2242</v>
      </c>
      <c r="I742" s="37">
        <v>1</v>
      </c>
      <c r="J742" s="37" t="s">
        <v>1145</v>
      </c>
      <c r="K742" s="1" t="s">
        <v>1487</v>
      </c>
      <c r="L742" s="96">
        <v>46172</v>
      </c>
      <c r="M742" s="169">
        <v>46211</v>
      </c>
      <c r="N742" s="152"/>
      <c r="O742" s="37" t="str">
        <f>IF(Tabela2[[#This Row],[1° Reprogamação
'[PrazoEntrega']]]="",TEXT(Tabela2[[#This Row],[Prazo
Entrega]],"mmm"),TEXT(Tabela2[[#This Row],[1° Reprogamação
'[PrazoEntrega']]],"mmm"))</f>
        <v>jul</v>
      </c>
      <c r="P742" s="257" t="s">
        <v>1528</v>
      </c>
      <c r="Q742" s="18" t="s">
        <v>1529</v>
      </c>
      <c r="R742" s="16"/>
      <c r="T742"/>
    </row>
    <row r="743" spans="1:20" hidden="1" x14ac:dyDescent="0.25">
      <c r="A743" s="37" t="s">
        <v>2226</v>
      </c>
      <c r="B743" s="37"/>
      <c r="C743" s="37"/>
      <c r="D743" s="37"/>
      <c r="E743" s="37" t="s">
        <v>483</v>
      </c>
      <c r="F743" s="37" t="s">
        <v>2112</v>
      </c>
      <c r="G743" s="153" t="s">
        <v>11</v>
      </c>
      <c r="H743" s="37" t="s">
        <v>2242</v>
      </c>
      <c r="I743" s="37">
        <v>1</v>
      </c>
      <c r="J743" s="37" t="s">
        <v>1145</v>
      </c>
      <c r="K743" s="1" t="s">
        <v>1487</v>
      </c>
      <c r="L743" s="96">
        <v>46172</v>
      </c>
      <c r="M743" s="169">
        <v>46211</v>
      </c>
      <c r="N743" s="152"/>
      <c r="O743" s="37" t="str">
        <f>IF(Tabela2[[#This Row],[1° Reprogamação
'[PrazoEntrega']]]="",TEXT(Tabela2[[#This Row],[Prazo
Entrega]],"mmm"),TEXT(Tabela2[[#This Row],[1° Reprogamação
'[PrazoEntrega']]],"mmm"))</f>
        <v>jul</v>
      </c>
      <c r="P743" s="257" t="s">
        <v>1528</v>
      </c>
      <c r="Q743" s="18" t="s">
        <v>1529</v>
      </c>
      <c r="R743" s="16"/>
      <c r="T743"/>
    </row>
    <row r="744" spans="1:20" hidden="1" x14ac:dyDescent="0.25">
      <c r="A744" s="37" t="s">
        <v>2227</v>
      </c>
      <c r="B744" s="37"/>
      <c r="C744" s="37"/>
      <c r="D744" s="37"/>
      <c r="E744" s="37" t="s">
        <v>483</v>
      </c>
      <c r="F744" s="37" t="s">
        <v>2112</v>
      </c>
      <c r="G744" s="153" t="s">
        <v>11</v>
      </c>
      <c r="H744" s="37" t="s">
        <v>2242</v>
      </c>
      <c r="I744" s="37">
        <v>1</v>
      </c>
      <c r="J744" s="37" t="s">
        <v>1145</v>
      </c>
      <c r="K744" s="1" t="s">
        <v>1487</v>
      </c>
      <c r="L744" s="96">
        <v>46172</v>
      </c>
      <c r="M744" s="169">
        <v>46211</v>
      </c>
      <c r="N744" s="152"/>
      <c r="O744" s="37" t="str">
        <f>IF(Tabela2[[#This Row],[1° Reprogamação
'[PrazoEntrega']]]="",TEXT(Tabela2[[#This Row],[Prazo
Entrega]],"mmm"),TEXT(Tabela2[[#This Row],[1° Reprogamação
'[PrazoEntrega']]],"mmm"))</f>
        <v>jul</v>
      </c>
      <c r="P744" s="257" t="s">
        <v>1528</v>
      </c>
      <c r="Q744" s="18" t="s">
        <v>1529</v>
      </c>
      <c r="R744" s="16"/>
      <c r="T744"/>
    </row>
    <row r="745" spans="1:20" hidden="1" x14ac:dyDescent="0.25">
      <c r="A745" s="37" t="s">
        <v>2228</v>
      </c>
      <c r="B745" s="37"/>
      <c r="C745" s="37"/>
      <c r="D745" s="37"/>
      <c r="E745" s="37" t="s">
        <v>483</v>
      </c>
      <c r="F745" s="37" t="s">
        <v>2112</v>
      </c>
      <c r="G745" s="153" t="s">
        <v>11</v>
      </c>
      <c r="H745" s="37" t="s">
        <v>2242</v>
      </c>
      <c r="I745" s="37">
        <v>1</v>
      </c>
      <c r="J745" s="37" t="s">
        <v>1145</v>
      </c>
      <c r="K745" s="1" t="s">
        <v>1487</v>
      </c>
      <c r="L745" s="96">
        <v>46172</v>
      </c>
      <c r="M745" s="169">
        <v>46211</v>
      </c>
      <c r="N745" s="152"/>
      <c r="O745" s="37" t="str">
        <f>IF(Tabela2[[#This Row],[1° Reprogamação
'[PrazoEntrega']]]="",TEXT(Tabela2[[#This Row],[Prazo
Entrega]],"mmm"),TEXT(Tabela2[[#This Row],[1° Reprogamação
'[PrazoEntrega']]],"mmm"))</f>
        <v>jul</v>
      </c>
      <c r="P745" s="257" t="s">
        <v>1528</v>
      </c>
      <c r="Q745" s="18" t="s">
        <v>1529</v>
      </c>
      <c r="R745" s="16"/>
      <c r="T745"/>
    </row>
    <row r="746" spans="1:20" hidden="1" x14ac:dyDescent="0.25">
      <c r="A746" s="37" t="s">
        <v>2229</v>
      </c>
      <c r="B746" s="37"/>
      <c r="C746" s="37"/>
      <c r="D746" s="37"/>
      <c r="E746" s="37" t="s">
        <v>483</v>
      </c>
      <c r="F746" s="37" t="s">
        <v>2112</v>
      </c>
      <c r="G746" s="153" t="s">
        <v>11</v>
      </c>
      <c r="H746" s="37" t="s">
        <v>2242</v>
      </c>
      <c r="I746" s="37">
        <v>1</v>
      </c>
      <c r="J746" s="37" t="s">
        <v>1145</v>
      </c>
      <c r="K746" s="1" t="s">
        <v>1487</v>
      </c>
      <c r="L746" s="96">
        <v>46172</v>
      </c>
      <c r="M746" s="169">
        <v>46211</v>
      </c>
      <c r="N746" s="152"/>
      <c r="O746" s="37" t="str">
        <f>IF(Tabela2[[#This Row],[1° Reprogamação
'[PrazoEntrega']]]="",TEXT(Tabela2[[#This Row],[Prazo
Entrega]],"mmm"),TEXT(Tabela2[[#This Row],[1° Reprogamação
'[PrazoEntrega']]],"mmm"))</f>
        <v>jul</v>
      </c>
      <c r="P746" s="257" t="s">
        <v>1528</v>
      </c>
      <c r="Q746" s="18" t="s">
        <v>1529</v>
      </c>
      <c r="R746" s="16"/>
      <c r="T746"/>
    </row>
    <row r="747" spans="1:20" hidden="1" x14ac:dyDescent="0.25">
      <c r="A747" s="37" t="s">
        <v>2230</v>
      </c>
      <c r="B747" s="37"/>
      <c r="C747" s="37"/>
      <c r="D747" s="37"/>
      <c r="E747" s="37" t="s">
        <v>483</v>
      </c>
      <c r="F747" s="37" t="s">
        <v>2112</v>
      </c>
      <c r="G747" s="153" t="s">
        <v>11</v>
      </c>
      <c r="H747" s="37" t="s">
        <v>2242</v>
      </c>
      <c r="I747" s="37">
        <v>1</v>
      </c>
      <c r="J747" s="37" t="s">
        <v>1145</v>
      </c>
      <c r="K747" s="1" t="s">
        <v>1487</v>
      </c>
      <c r="L747" s="96">
        <v>46172</v>
      </c>
      <c r="M747" s="169">
        <v>46211</v>
      </c>
      <c r="N747" s="152"/>
      <c r="O747" s="37" t="str">
        <f>IF(Tabela2[[#This Row],[1° Reprogamação
'[PrazoEntrega']]]="",TEXT(Tabela2[[#This Row],[Prazo
Entrega]],"mmm"),TEXT(Tabela2[[#This Row],[1° Reprogamação
'[PrazoEntrega']]],"mmm"))</f>
        <v>jul</v>
      </c>
      <c r="P747" s="257" t="s">
        <v>1528</v>
      </c>
      <c r="Q747" s="18" t="s">
        <v>1529</v>
      </c>
      <c r="R747" s="16"/>
      <c r="T747"/>
    </row>
    <row r="748" spans="1:20" hidden="1" x14ac:dyDescent="0.25">
      <c r="A748" s="37" t="s">
        <v>2231</v>
      </c>
      <c r="B748" s="37"/>
      <c r="C748" s="37"/>
      <c r="D748" s="37"/>
      <c r="E748" s="37" t="s">
        <v>483</v>
      </c>
      <c r="F748" s="37" t="s">
        <v>2113</v>
      </c>
      <c r="G748" s="153" t="s">
        <v>11</v>
      </c>
      <c r="H748" s="37" t="s">
        <v>2243</v>
      </c>
      <c r="I748" s="37">
        <v>1</v>
      </c>
      <c r="J748" s="37" t="s">
        <v>1145</v>
      </c>
      <c r="K748" s="1" t="s">
        <v>1487</v>
      </c>
      <c r="L748" s="96">
        <v>46172</v>
      </c>
      <c r="M748" s="169">
        <v>46211</v>
      </c>
      <c r="N748" s="152"/>
      <c r="O748" s="37" t="str">
        <f>IF(Tabela2[[#This Row],[1° Reprogamação
'[PrazoEntrega']]]="",TEXT(Tabela2[[#This Row],[Prazo
Entrega]],"mmm"),TEXT(Tabela2[[#This Row],[1° Reprogamação
'[PrazoEntrega']]],"mmm"))</f>
        <v>jul</v>
      </c>
      <c r="P748" s="257" t="s">
        <v>1528</v>
      </c>
      <c r="Q748" s="18" t="s">
        <v>1529</v>
      </c>
      <c r="R748" s="16"/>
      <c r="T748"/>
    </row>
    <row r="749" spans="1:20" hidden="1" x14ac:dyDescent="0.25">
      <c r="A749" s="37" t="s">
        <v>2232</v>
      </c>
      <c r="B749" s="37"/>
      <c r="C749" s="37"/>
      <c r="D749" s="37"/>
      <c r="E749" s="37" t="s">
        <v>483</v>
      </c>
      <c r="F749" s="37" t="s">
        <v>2113</v>
      </c>
      <c r="G749" s="153" t="s">
        <v>11</v>
      </c>
      <c r="H749" s="37" t="s">
        <v>2243</v>
      </c>
      <c r="I749" s="37">
        <v>1</v>
      </c>
      <c r="J749" s="37" t="s">
        <v>1145</v>
      </c>
      <c r="K749" s="1" t="s">
        <v>1487</v>
      </c>
      <c r="L749" s="96">
        <v>46172</v>
      </c>
      <c r="M749" s="169">
        <v>46211</v>
      </c>
      <c r="N749" s="152"/>
      <c r="O749" s="37" t="str">
        <f>IF(Tabela2[[#This Row],[1° Reprogamação
'[PrazoEntrega']]]="",TEXT(Tabela2[[#This Row],[Prazo
Entrega]],"mmm"),TEXT(Tabela2[[#This Row],[1° Reprogamação
'[PrazoEntrega']]],"mmm"))</f>
        <v>jul</v>
      </c>
      <c r="P749" s="257" t="s">
        <v>1528</v>
      </c>
      <c r="Q749" s="18" t="s">
        <v>1529</v>
      </c>
      <c r="R749" s="16"/>
      <c r="T749"/>
    </row>
    <row r="750" spans="1:20" hidden="1" x14ac:dyDescent="0.25">
      <c r="A750" s="37" t="s">
        <v>2233</v>
      </c>
      <c r="B750" s="37"/>
      <c r="C750" s="37"/>
      <c r="D750" s="37"/>
      <c r="E750" s="37" t="s">
        <v>483</v>
      </c>
      <c r="F750" s="37" t="s">
        <v>2113</v>
      </c>
      <c r="G750" s="153" t="s">
        <v>11</v>
      </c>
      <c r="H750" s="37" t="s">
        <v>2243</v>
      </c>
      <c r="I750" s="37">
        <v>1</v>
      </c>
      <c r="J750" s="37" t="s">
        <v>1145</v>
      </c>
      <c r="K750" s="1" t="s">
        <v>1487</v>
      </c>
      <c r="L750" s="96">
        <v>46172</v>
      </c>
      <c r="M750" s="169">
        <v>46211</v>
      </c>
      <c r="N750" s="152"/>
      <c r="O750" s="37" t="str">
        <f>IF(Tabela2[[#This Row],[1° Reprogamação
'[PrazoEntrega']]]="",TEXT(Tabela2[[#This Row],[Prazo
Entrega]],"mmm"),TEXT(Tabela2[[#This Row],[1° Reprogamação
'[PrazoEntrega']]],"mmm"))</f>
        <v>jul</v>
      </c>
      <c r="P750" s="257" t="s">
        <v>1528</v>
      </c>
      <c r="Q750" s="18" t="s">
        <v>1529</v>
      </c>
      <c r="R750" s="16"/>
      <c r="T750"/>
    </row>
    <row r="751" spans="1:20" hidden="1" x14ac:dyDescent="0.25">
      <c r="A751" s="37" t="s">
        <v>2234</v>
      </c>
      <c r="B751" s="37"/>
      <c r="C751" s="37"/>
      <c r="D751" s="37"/>
      <c r="E751" s="37" t="s">
        <v>483</v>
      </c>
      <c r="F751" s="37" t="s">
        <v>2113</v>
      </c>
      <c r="G751" s="153" t="s">
        <v>11</v>
      </c>
      <c r="H751" s="37" t="s">
        <v>2243</v>
      </c>
      <c r="I751" s="37">
        <v>1</v>
      </c>
      <c r="J751" s="37" t="s">
        <v>1145</v>
      </c>
      <c r="K751" s="1" t="s">
        <v>1487</v>
      </c>
      <c r="L751" s="96">
        <v>46172</v>
      </c>
      <c r="M751" s="169">
        <v>46211</v>
      </c>
      <c r="N751" s="152"/>
      <c r="O751" s="37" t="str">
        <f>IF(Tabela2[[#This Row],[1° Reprogamação
'[PrazoEntrega']]]="",TEXT(Tabela2[[#This Row],[Prazo
Entrega]],"mmm"),TEXT(Tabela2[[#This Row],[1° Reprogamação
'[PrazoEntrega']]],"mmm"))</f>
        <v>jul</v>
      </c>
      <c r="P751" s="257" t="s">
        <v>1528</v>
      </c>
      <c r="Q751" s="18" t="s">
        <v>1529</v>
      </c>
      <c r="R751" s="16"/>
      <c r="T751"/>
    </row>
    <row r="752" spans="1:20" hidden="1" x14ac:dyDescent="0.25">
      <c r="A752" s="37" t="s">
        <v>2235</v>
      </c>
      <c r="B752" s="37"/>
      <c r="C752" s="37"/>
      <c r="D752" s="37"/>
      <c r="E752" s="37" t="s">
        <v>483</v>
      </c>
      <c r="F752" s="37" t="s">
        <v>2113</v>
      </c>
      <c r="G752" s="153" t="s">
        <v>11</v>
      </c>
      <c r="H752" s="37" t="s">
        <v>2243</v>
      </c>
      <c r="I752" s="37">
        <v>1</v>
      </c>
      <c r="J752" s="37" t="s">
        <v>1145</v>
      </c>
      <c r="K752" s="1" t="s">
        <v>1487</v>
      </c>
      <c r="L752" s="96">
        <v>46172</v>
      </c>
      <c r="M752" s="169">
        <v>46211</v>
      </c>
      <c r="N752" s="152"/>
      <c r="O752" s="37" t="str">
        <f>IF(Tabela2[[#This Row],[1° Reprogamação
'[PrazoEntrega']]]="",TEXT(Tabela2[[#This Row],[Prazo
Entrega]],"mmm"),TEXT(Tabela2[[#This Row],[1° Reprogamação
'[PrazoEntrega']]],"mmm"))</f>
        <v>jul</v>
      </c>
      <c r="P752" s="257" t="s">
        <v>1528</v>
      </c>
      <c r="Q752" s="18" t="s">
        <v>1529</v>
      </c>
      <c r="R752" s="16"/>
      <c r="T752"/>
    </row>
    <row r="753" spans="1:20" hidden="1" x14ac:dyDescent="0.25">
      <c r="A753" s="37" t="s">
        <v>2252</v>
      </c>
      <c r="B753" s="37"/>
      <c r="C753" s="37"/>
      <c r="D753" s="37"/>
      <c r="E753" s="37" t="s">
        <v>1459</v>
      </c>
      <c r="F753" s="37" t="s">
        <v>1462</v>
      </c>
      <c r="G753" s="153" t="s">
        <v>11</v>
      </c>
      <c r="H753" s="37" t="s">
        <v>2261</v>
      </c>
      <c r="I753" s="37">
        <v>1</v>
      </c>
      <c r="J753" s="37" t="s">
        <v>1143</v>
      </c>
      <c r="K753" s="1" t="s">
        <v>1486</v>
      </c>
      <c r="L753" s="96">
        <v>46187</v>
      </c>
      <c r="M753" s="169">
        <v>46231</v>
      </c>
      <c r="N753" s="152"/>
      <c r="O753" s="37" t="str">
        <f>IF(Tabela2[[#This Row],[1° Reprogamação
'[PrazoEntrega']]]="",TEXT(Tabela2[[#This Row],[Prazo
Entrega]],"mmm"),TEXT(Tabela2[[#This Row],[1° Reprogamação
'[PrazoEntrega']]],"mmm"))</f>
        <v>jul</v>
      </c>
      <c r="P753" s="37"/>
      <c r="Q753" s="18" t="s">
        <v>1508</v>
      </c>
      <c r="R753" s="16"/>
      <c r="T753"/>
    </row>
    <row r="754" spans="1:20" hidden="1" x14ac:dyDescent="0.25">
      <c r="A754" s="37" t="s">
        <v>2253</v>
      </c>
      <c r="B754" s="37"/>
      <c r="C754" s="37"/>
      <c r="D754" s="37"/>
      <c r="E754" s="37" t="s">
        <v>1459</v>
      </c>
      <c r="F754" s="37" t="s">
        <v>1462</v>
      </c>
      <c r="G754" s="153" t="s">
        <v>11</v>
      </c>
      <c r="H754" s="37" t="s">
        <v>2261</v>
      </c>
      <c r="I754" s="37">
        <v>1</v>
      </c>
      <c r="J754" s="37" t="s">
        <v>1143</v>
      </c>
      <c r="K754" s="1" t="s">
        <v>1486</v>
      </c>
      <c r="L754" s="96">
        <v>46187</v>
      </c>
      <c r="M754" s="169">
        <v>46231</v>
      </c>
      <c r="N754" s="152"/>
      <c r="O754" s="37" t="str">
        <f>IF(Tabela2[[#This Row],[1° Reprogamação
'[PrazoEntrega']]]="",TEXT(Tabela2[[#This Row],[Prazo
Entrega]],"mmm"),TEXT(Tabela2[[#This Row],[1° Reprogamação
'[PrazoEntrega']]],"mmm"))</f>
        <v>jul</v>
      </c>
      <c r="P754" s="37"/>
      <c r="Q754" s="18" t="s">
        <v>1508</v>
      </c>
      <c r="R754" s="16"/>
      <c r="T754"/>
    </row>
    <row r="755" spans="1:20" hidden="1" x14ac:dyDescent="0.25">
      <c r="A755" s="37" t="s">
        <v>2254</v>
      </c>
      <c r="B755" s="37"/>
      <c r="C755" s="37"/>
      <c r="D755" s="37"/>
      <c r="E755" s="37" t="s">
        <v>1459</v>
      </c>
      <c r="F755" s="37" t="s">
        <v>1462</v>
      </c>
      <c r="G755" s="153" t="s">
        <v>11</v>
      </c>
      <c r="H755" s="37" t="s">
        <v>2261</v>
      </c>
      <c r="I755" s="37">
        <v>1</v>
      </c>
      <c r="J755" s="37" t="s">
        <v>1143</v>
      </c>
      <c r="K755" s="1" t="s">
        <v>1486</v>
      </c>
      <c r="L755" s="96">
        <v>46187</v>
      </c>
      <c r="M755" s="169">
        <v>46231</v>
      </c>
      <c r="N755" s="152"/>
      <c r="O755" s="37" t="str">
        <f>IF(Tabela2[[#This Row],[1° Reprogamação
'[PrazoEntrega']]]="",TEXT(Tabela2[[#This Row],[Prazo
Entrega]],"mmm"),TEXT(Tabela2[[#This Row],[1° Reprogamação
'[PrazoEntrega']]],"mmm"))</f>
        <v>jul</v>
      </c>
      <c r="P755" s="37"/>
      <c r="Q755" s="18" t="s">
        <v>1508</v>
      </c>
      <c r="R755" s="16"/>
      <c r="T755"/>
    </row>
    <row r="756" spans="1:20" hidden="1" x14ac:dyDescent="0.25">
      <c r="A756" s="37" t="s">
        <v>2255</v>
      </c>
      <c r="B756" s="37"/>
      <c r="C756" s="37"/>
      <c r="D756" s="37"/>
      <c r="E756" s="37" t="s">
        <v>1459</v>
      </c>
      <c r="F756" s="37" t="s">
        <v>1462</v>
      </c>
      <c r="G756" s="153" t="s">
        <v>11</v>
      </c>
      <c r="H756" s="37" t="s">
        <v>2261</v>
      </c>
      <c r="I756" s="37">
        <v>1</v>
      </c>
      <c r="J756" s="37" t="s">
        <v>1143</v>
      </c>
      <c r="K756" s="1" t="s">
        <v>1486</v>
      </c>
      <c r="L756" s="96">
        <v>46187</v>
      </c>
      <c r="M756" s="169">
        <v>46231</v>
      </c>
      <c r="N756" s="152"/>
      <c r="O756" s="37" t="str">
        <f>IF(Tabela2[[#This Row],[1° Reprogamação
'[PrazoEntrega']]]="",TEXT(Tabela2[[#This Row],[Prazo
Entrega]],"mmm"),TEXT(Tabela2[[#This Row],[1° Reprogamação
'[PrazoEntrega']]],"mmm"))</f>
        <v>jul</v>
      </c>
      <c r="P756" s="37"/>
      <c r="Q756" s="18" t="s">
        <v>1508</v>
      </c>
      <c r="R756" s="16"/>
      <c r="T756"/>
    </row>
    <row r="757" spans="1:20" hidden="1" x14ac:dyDescent="0.25">
      <c r="A757" s="37" t="s">
        <v>2256</v>
      </c>
      <c r="B757" s="37"/>
      <c r="C757" s="37"/>
      <c r="D757" s="37"/>
      <c r="E757" s="37" t="s">
        <v>1459</v>
      </c>
      <c r="F757" s="37" t="s">
        <v>1462</v>
      </c>
      <c r="G757" s="153" t="s">
        <v>11</v>
      </c>
      <c r="H757" s="37" t="s">
        <v>2261</v>
      </c>
      <c r="I757" s="37">
        <v>1</v>
      </c>
      <c r="J757" s="37" t="s">
        <v>1143</v>
      </c>
      <c r="K757" s="1" t="s">
        <v>1486</v>
      </c>
      <c r="L757" s="96">
        <v>46187</v>
      </c>
      <c r="M757" s="169">
        <v>46231</v>
      </c>
      <c r="N757" s="152"/>
      <c r="O757" s="37" t="str">
        <f>IF(Tabela2[[#This Row],[1° Reprogamação
'[PrazoEntrega']]]="",TEXT(Tabela2[[#This Row],[Prazo
Entrega]],"mmm"),TEXT(Tabela2[[#This Row],[1° Reprogamação
'[PrazoEntrega']]],"mmm"))</f>
        <v>jul</v>
      </c>
      <c r="P757" s="37"/>
      <c r="Q757" s="18" t="s">
        <v>1508</v>
      </c>
      <c r="R757" s="16"/>
      <c r="T757"/>
    </row>
    <row r="758" spans="1:20" hidden="1" x14ac:dyDescent="0.25">
      <c r="A758" s="37" t="s">
        <v>2257</v>
      </c>
      <c r="B758" s="37"/>
      <c r="C758" s="37"/>
      <c r="D758" s="37"/>
      <c r="E758" s="37" t="s">
        <v>1459</v>
      </c>
      <c r="F758" s="37" t="s">
        <v>1462</v>
      </c>
      <c r="G758" s="153" t="s">
        <v>11</v>
      </c>
      <c r="H758" s="37" t="s">
        <v>2261</v>
      </c>
      <c r="I758" s="37">
        <v>1</v>
      </c>
      <c r="J758" s="37" t="s">
        <v>1143</v>
      </c>
      <c r="K758" s="1" t="s">
        <v>1486</v>
      </c>
      <c r="L758" s="96">
        <v>46187</v>
      </c>
      <c r="M758" s="169">
        <v>46231</v>
      </c>
      <c r="N758" s="152"/>
      <c r="O758" s="37" t="str">
        <f>IF(Tabela2[[#This Row],[1° Reprogamação
'[PrazoEntrega']]]="",TEXT(Tabela2[[#This Row],[Prazo
Entrega]],"mmm"),TEXT(Tabela2[[#This Row],[1° Reprogamação
'[PrazoEntrega']]],"mmm"))</f>
        <v>jul</v>
      </c>
      <c r="P758" s="37"/>
      <c r="Q758" s="18" t="s">
        <v>1508</v>
      </c>
      <c r="R758" s="16"/>
      <c r="T758"/>
    </row>
    <row r="759" spans="1:20" hidden="1" x14ac:dyDescent="0.25">
      <c r="A759" s="37" t="s">
        <v>2263</v>
      </c>
      <c r="B759" s="37"/>
      <c r="C759" s="37"/>
      <c r="D759" s="37"/>
      <c r="E759" s="37" t="s">
        <v>292</v>
      </c>
      <c r="F759" s="37" t="s">
        <v>2080</v>
      </c>
      <c r="G759" s="153" t="s">
        <v>11</v>
      </c>
      <c r="H759" s="37" t="s">
        <v>2264</v>
      </c>
      <c r="I759" s="37">
        <v>1</v>
      </c>
      <c r="J759" s="37" t="s">
        <v>1151</v>
      </c>
      <c r="K759" s="1" t="s">
        <v>1486</v>
      </c>
      <c r="L759" s="96">
        <v>46203</v>
      </c>
      <c r="M759" s="169">
        <v>46217</v>
      </c>
      <c r="N759" s="152"/>
      <c r="O759" s="37" t="str">
        <f>IF(Tabela2[[#This Row],[1° Reprogamação
'[PrazoEntrega']]]="",TEXT(Tabela2[[#This Row],[Prazo
Entrega]],"mmm"),TEXT(Tabela2[[#This Row],[1° Reprogamação
'[PrazoEntrega']]],"mmm"))</f>
        <v>jul</v>
      </c>
      <c r="P759" s="37"/>
      <c r="Q759" s="37" t="s">
        <v>1529</v>
      </c>
      <c r="R759" s="16"/>
      <c r="T759"/>
    </row>
    <row r="760" spans="1:20" hidden="1" x14ac:dyDescent="0.25">
      <c r="A760" s="37" t="s">
        <v>2380</v>
      </c>
      <c r="B760" s="37"/>
      <c r="C760" s="37"/>
      <c r="D760" s="37"/>
      <c r="E760" s="37" t="s">
        <v>1112</v>
      </c>
      <c r="F760" s="37" t="s">
        <v>807</v>
      </c>
      <c r="G760" s="186" t="s">
        <v>11</v>
      </c>
      <c r="H760" s="37" t="s">
        <v>2392</v>
      </c>
      <c r="I760" s="37">
        <v>1</v>
      </c>
      <c r="J760" s="37" t="s">
        <v>1150</v>
      </c>
      <c r="K760" s="1" t="s">
        <v>1486</v>
      </c>
      <c r="L760" s="96">
        <v>46200</v>
      </c>
      <c r="M760" s="169">
        <v>46209</v>
      </c>
      <c r="N760" s="152"/>
      <c r="O760" s="37" t="str">
        <f>IF(Tabela2[[#This Row],[1° Reprogamação
'[PrazoEntrega']]]="",TEXT(Tabela2[[#This Row],[Prazo
Entrega]],"mmm"),TEXT(Tabela2[[#This Row],[1° Reprogamação
'[PrazoEntrega']]],"mmm"))</f>
        <v>jul</v>
      </c>
      <c r="P760" s="37"/>
      <c r="Q760" s="18" t="s">
        <v>1508</v>
      </c>
      <c r="R760" s="16"/>
      <c r="T760"/>
    </row>
    <row r="761" spans="1:20" hidden="1" x14ac:dyDescent="0.25">
      <c r="A761" s="37" t="s">
        <v>2381</v>
      </c>
      <c r="B761" s="37"/>
      <c r="C761" s="37"/>
      <c r="D761" s="37"/>
      <c r="E761" s="37" t="s">
        <v>1112</v>
      </c>
      <c r="F761" s="37" t="s">
        <v>807</v>
      </c>
      <c r="G761" s="186" t="s">
        <v>11</v>
      </c>
      <c r="H761" s="37" t="s">
        <v>2392</v>
      </c>
      <c r="I761" s="37">
        <v>1</v>
      </c>
      <c r="J761" s="37" t="s">
        <v>1150</v>
      </c>
      <c r="K761" s="1" t="s">
        <v>1486</v>
      </c>
      <c r="L761" s="96">
        <v>46200</v>
      </c>
      <c r="M761" s="169">
        <v>46209</v>
      </c>
      <c r="N761" s="152"/>
      <c r="O761" s="37" t="str">
        <f>IF(Tabela2[[#This Row],[1° Reprogamação
'[PrazoEntrega']]]="",TEXT(Tabela2[[#This Row],[Prazo
Entrega]],"mmm"),TEXT(Tabela2[[#This Row],[1° Reprogamação
'[PrazoEntrega']]],"mmm"))</f>
        <v>jul</v>
      </c>
      <c r="P761" s="37"/>
      <c r="Q761" s="18" t="s">
        <v>1508</v>
      </c>
      <c r="R761" s="16"/>
      <c r="T761"/>
    </row>
    <row r="762" spans="1:20" hidden="1" x14ac:dyDescent="0.25">
      <c r="A762" s="38" t="s">
        <v>2590</v>
      </c>
      <c r="B762" s="97"/>
      <c r="C762" s="97"/>
      <c r="D762" s="97"/>
      <c r="E762" s="97" t="s">
        <v>1459</v>
      </c>
      <c r="F762" s="97" t="s">
        <v>1467</v>
      </c>
      <c r="G762" s="172" t="s">
        <v>11</v>
      </c>
      <c r="H762" s="97" t="s">
        <v>2613</v>
      </c>
      <c r="I762" s="97">
        <v>1</v>
      </c>
      <c r="J762" s="97" t="s">
        <v>1143</v>
      </c>
      <c r="K762" s="177" t="s">
        <v>1486</v>
      </c>
      <c r="L762" s="174">
        <f>Tabela2[[#This Row],[Prazo
Entrega]]-25</f>
        <v>46219</v>
      </c>
      <c r="M762" s="175">
        <v>46244</v>
      </c>
      <c r="N762" s="158"/>
      <c r="O762" s="97" t="str">
        <f>IF(Tabela2[[#This Row],[1° Reprogamação
'[PrazoEntrega']]]="",TEXT(Tabela2[[#This Row],[Prazo
Entrega]],"mmm"),TEXT(Tabela2[[#This Row],[1° Reprogamação
'[PrazoEntrega']]],"mmm"))</f>
        <v>ago</v>
      </c>
      <c r="P762" s="97"/>
      <c r="Q762" s="210" t="s">
        <v>1508</v>
      </c>
      <c r="R762" s="16"/>
      <c r="T762"/>
    </row>
    <row r="763" spans="1:20" hidden="1" x14ac:dyDescent="0.25">
      <c r="A763" s="38" t="s">
        <v>2591</v>
      </c>
      <c r="B763" s="37"/>
      <c r="C763" s="37"/>
      <c r="D763" s="37"/>
      <c r="E763" s="37" t="s">
        <v>1459</v>
      </c>
      <c r="F763" s="37" t="s">
        <v>1467</v>
      </c>
      <c r="G763" s="156" t="s">
        <v>11</v>
      </c>
      <c r="H763" s="37" t="s">
        <v>2613</v>
      </c>
      <c r="I763" s="37">
        <v>1</v>
      </c>
      <c r="J763" s="37" t="s">
        <v>1143</v>
      </c>
      <c r="K763" s="1" t="s">
        <v>1486</v>
      </c>
      <c r="L763" s="174">
        <f>Tabela2[[#This Row],[Prazo
Entrega]]-25</f>
        <v>46219</v>
      </c>
      <c r="M763" s="169">
        <v>46244</v>
      </c>
      <c r="N763" s="152"/>
      <c r="O763" s="37" t="str">
        <f>IF(Tabela2[[#This Row],[1° Reprogamação
'[PrazoEntrega']]]="",TEXT(Tabela2[[#This Row],[Prazo
Entrega]],"mmm"),TEXT(Tabela2[[#This Row],[1° Reprogamação
'[PrazoEntrega']]],"mmm"))</f>
        <v>ago</v>
      </c>
      <c r="P763" s="37"/>
      <c r="Q763" s="104" t="s">
        <v>1508</v>
      </c>
      <c r="R763" s="16"/>
      <c r="T763"/>
    </row>
    <row r="764" spans="1:20" hidden="1" x14ac:dyDescent="0.25">
      <c r="A764" s="38" t="s">
        <v>2592</v>
      </c>
      <c r="B764" s="37"/>
      <c r="C764" s="37"/>
      <c r="D764" s="37"/>
      <c r="E764" s="37" t="s">
        <v>1459</v>
      </c>
      <c r="F764" s="37" t="s">
        <v>1467</v>
      </c>
      <c r="G764" s="156" t="s">
        <v>11</v>
      </c>
      <c r="H764" s="37" t="s">
        <v>2613</v>
      </c>
      <c r="I764" s="37">
        <v>1</v>
      </c>
      <c r="J764" s="37" t="s">
        <v>1143</v>
      </c>
      <c r="K764" s="1" t="s">
        <v>1486</v>
      </c>
      <c r="L764" s="174">
        <f>Tabela2[[#This Row],[Prazo
Entrega]]-25</f>
        <v>46219</v>
      </c>
      <c r="M764" s="169">
        <v>46244</v>
      </c>
      <c r="N764" s="152"/>
      <c r="O764" s="37" t="str">
        <f>IF(Tabela2[[#This Row],[1° Reprogamação
'[PrazoEntrega']]]="",TEXT(Tabela2[[#This Row],[Prazo
Entrega]],"mmm"),TEXT(Tabela2[[#This Row],[1° Reprogamação
'[PrazoEntrega']]],"mmm"))</f>
        <v>ago</v>
      </c>
      <c r="P764" s="37"/>
      <c r="Q764" s="104" t="s">
        <v>1508</v>
      </c>
      <c r="R764" s="16"/>
      <c r="T764"/>
    </row>
    <row r="765" spans="1:20" hidden="1" x14ac:dyDescent="0.25">
      <c r="A765" s="38" t="s">
        <v>2593</v>
      </c>
      <c r="B765" s="120"/>
      <c r="C765" s="120"/>
      <c r="D765" s="120"/>
      <c r="E765" s="120" t="s">
        <v>1459</v>
      </c>
      <c r="F765" s="37" t="s">
        <v>1467</v>
      </c>
      <c r="G765" s="156" t="s">
        <v>11</v>
      </c>
      <c r="H765" s="120" t="s">
        <v>2613</v>
      </c>
      <c r="I765" s="37">
        <v>1</v>
      </c>
      <c r="J765" s="37" t="s">
        <v>1143</v>
      </c>
      <c r="K765" s="1" t="s">
        <v>1486</v>
      </c>
      <c r="L765" s="174">
        <f>Tabela2[[#This Row],[Prazo
Entrega]]-25</f>
        <v>46219</v>
      </c>
      <c r="M765" s="199">
        <v>46244</v>
      </c>
      <c r="N765" s="152"/>
      <c r="O765" s="120" t="str">
        <f>IF(Tabela2[[#This Row],[1° Reprogamação
'[PrazoEntrega']]]="",TEXT(Tabela2[[#This Row],[Prazo
Entrega]],"mmm"),TEXT(Tabela2[[#This Row],[1° Reprogamação
'[PrazoEntrega']]],"mmm"))</f>
        <v>ago</v>
      </c>
      <c r="P765" s="120"/>
      <c r="Q765" s="104" t="s">
        <v>1508</v>
      </c>
      <c r="R765" s="16"/>
      <c r="T765"/>
    </row>
    <row r="766" spans="1:20" hidden="1" x14ac:dyDescent="0.25">
      <c r="A766" s="38" t="s">
        <v>2594</v>
      </c>
      <c r="B766" s="37"/>
      <c r="C766" s="37"/>
      <c r="D766" s="37"/>
      <c r="E766" s="37" t="s">
        <v>1459</v>
      </c>
      <c r="F766" s="37" t="s">
        <v>2583</v>
      </c>
      <c r="G766" s="156" t="s">
        <v>11</v>
      </c>
      <c r="H766" s="37" t="s">
        <v>2614</v>
      </c>
      <c r="I766" s="37">
        <v>1</v>
      </c>
      <c r="J766" s="37" t="s">
        <v>1143</v>
      </c>
      <c r="K766" s="1" t="s">
        <v>1486</v>
      </c>
      <c r="L766" s="174">
        <f>Tabela2[[#This Row],[Prazo
Entrega]]-25</f>
        <v>46222</v>
      </c>
      <c r="M766" s="169">
        <v>46247</v>
      </c>
      <c r="N766" s="152"/>
      <c r="O766" s="37" t="str">
        <f>IF(Tabela2[[#This Row],[1° Reprogamação
'[PrazoEntrega']]]="",TEXT(Tabela2[[#This Row],[Prazo
Entrega]],"mmm"),TEXT(Tabela2[[#This Row],[1° Reprogamação
'[PrazoEntrega']]],"mmm"))</f>
        <v>ago</v>
      </c>
      <c r="P766" s="37"/>
      <c r="Q766" s="104" t="s">
        <v>1508</v>
      </c>
      <c r="R766" s="16"/>
      <c r="T766"/>
    </row>
    <row r="767" spans="1:20" hidden="1" x14ac:dyDescent="0.25">
      <c r="A767" s="38" t="s">
        <v>2595</v>
      </c>
      <c r="B767" s="37"/>
      <c r="C767" s="37"/>
      <c r="D767" s="37"/>
      <c r="E767" s="37" t="s">
        <v>1459</v>
      </c>
      <c r="F767" s="37" t="s">
        <v>2583</v>
      </c>
      <c r="G767" s="156" t="s">
        <v>11</v>
      </c>
      <c r="H767" s="37" t="s">
        <v>2614</v>
      </c>
      <c r="I767" s="37">
        <v>1</v>
      </c>
      <c r="J767" s="37" t="s">
        <v>1143</v>
      </c>
      <c r="K767" s="1" t="s">
        <v>1486</v>
      </c>
      <c r="L767" s="174">
        <f>Tabela2[[#This Row],[Prazo
Entrega]]-25</f>
        <v>46222</v>
      </c>
      <c r="M767" s="169">
        <v>46247</v>
      </c>
      <c r="N767" s="152"/>
      <c r="O767" s="37" t="str">
        <f>IF(Tabela2[[#This Row],[1° Reprogamação
'[PrazoEntrega']]]="",TEXT(Tabela2[[#This Row],[Prazo
Entrega]],"mmm"),TEXT(Tabela2[[#This Row],[1° Reprogamação
'[PrazoEntrega']]],"mmm"))</f>
        <v>ago</v>
      </c>
      <c r="P767" s="37"/>
      <c r="Q767" s="104" t="s">
        <v>1508</v>
      </c>
      <c r="R767" s="16"/>
      <c r="T767"/>
    </row>
    <row r="768" spans="1:20" hidden="1" x14ac:dyDescent="0.25">
      <c r="A768" s="38" t="s">
        <v>2596</v>
      </c>
      <c r="B768" s="37"/>
      <c r="C768" s="37"/>
      <c r="D768" s="37"/>
      <c r="E768" s="37" t="s">
        <v>1459</v>
      </c>
      <c r="F768" s="37" t="s">
        <v>2842</v>
      </c>
      <c r="G768" s="156" t="s">
        <v>11</v>
      </c>
      <c r="H768" s="37" t="s">
        <v>2615</v>
      </c>
      <c r="I768" s="37">
        <v>1</v>
      </c>
      <c r="J768" s="37" t="s">
        <v>1150</v>
      </c>
      <c r="K768" s="1" t="s">
        <v>1486</v>
      </c>
      <c r="L768" s="96">
        <f>Tabela2[[#This Row],[Prazo
Entrega]]-25</f>
        <v>46222</v>
      </c>
      <c r="M768" s="169">
        <v>46247</v>
      </c>
      <c r="N768" s="152"/>
      <c r="O768" s="37" t="str">
        <f>IF(Tabela2[[#This Row],[1° Reprogamação
'[PrazoEntrega']]]="",TEXT(Tabela2[[#This Row],[Prazo
Entrega]],"mmm"),TEXT(Tabela2[[#This Row],[1° Reprogamação
'[PrazoEntrega']]],"mmm"))</f>
        <v>ago</v>
      </c>
      <c r="P768" s="37"/>
      <c r="Q768" s="104" t="s">
        <v>1508</v>
      </c>
      <c r="R768" s="16"/>
      <c r="T768"/>
    </row>
    <row r="769" spans="1:20" hidden="1" x14ac:dyDescent="0.25">
      <c r="A769" s="38" t="s">
        <v>2597</v>
      </c>
      <c r="B769" s="37"/>
      <c r="C769" s="37"/>
      <c r="D769" s="37"/>
      <c r="E769" s="37" t="s">
        <v>1459</v>
      </c>
      <c r="F769" s="37" t="s">
        <v>2842</v>
      </c>
      <c r="G769" s="156" t="s">
        <v>11</v>
      </c>
      <c r="H769" s="37" t="s">
        <v>2615</v>
      </c>
      <c r="I769" s="37">
        <v>1</v>
      </c>
      <c r="J769" s="37" t="s">
        <v>1150</v>
      </c>
      <c r="K769" s="1" t="s">
        <v>1486</v>
      </c>
      <c r="L769" s="96">
        <f>Tabela2[[#This Row],[Prazo
Entrega]]-25</f>
        <v>46222</v>
      </c>
      <c r="M769" s="169">
        <v>46247</v>
      </c>
      <c r="N769" s="152"/>
      <c r="O769" s="37" t="str">
        <f>IF(Tabela2[[#This Row],[1° Reprogamação
'[PrazoEntrega']]]="",TEXT(Tabela2[[#This Row],[Prazo
Entrega]],"mmm"),TEXT(Tabela2[[#This Row],[1° Reprogamação
'[PrazoEntrega']]],"mmm"))</f>
        <v>ago</v>
      </c>
      <c r="P769" s="37"/>
      <c r="Q769" s="104" t="s">
        <v>1508</v>
      </c>
      <c r="R769" s="16"/>
      <c r="T769"/>
    </row>
    <row r="770" spans="1:20" hidden="1" x14ac:dyDescent="0.25">
      <c r="A770" s="38" t="s">
        <v>2598</v>
      </c>
      <c r="B770" s="37"/>
      <c r="C770" s="37"/>
      <c r="D770" s="37"/>
      <c r="E770" s="37" t="s">
        <v>1459</v>
      </c>
      <c r="F770" s="37" t="s">
        <v>2842</v>
      </c>
      <c r="G770" s="156" t="s">
        <v>11</v>
      </c>
      <c r="H770" s="37" t="s">
        <v>2616</v>
      </c>
      <c r="I770" s="37">
        <v>1</v>
      </c>
      <c r="J770" s="37" t="s">
        <v>1150</v>
      </c>
      <c r="K770" s="1" t="s">
        <v>1486</v>
      </c>
      <c r="L770" s="96">
        <f>Tabela2[[#This Row],[Prazo
Entrega]]-25</f>
        <v>46222</v>
      </c>
      <c r="M770" s="169">
        <v>46247</v>
      </c>
      <c r="N770" s="152"/>
      <c r="O770" s="37" t="str">
        <f>IF(Tabela2[[#This Row],[1° Reprogamação
'[PrazoEntrega']]]="",TEXT(Tabela2[[#This Row],[Prazo
Entrega]],"mmm"),TEXT(Tabela2[[#This Row],[1° Reprogamação
'[PrazoEntrega']]],"mmm"))</f>
        <v>ago</v>
      </c>
      <c r="P770" s="37"/>
      <c r="Q770" s="104" t="s">
        <v>1508</v>
      </c>
      <c r="R770" s="16"/>
      <c r="T770"/>
    </row>
    <row r="771" spans="1:20" hidden="1" x14ac:dyDescent="0.25">
      <c r="A771" s="38" t="s">
        <v>2599</v>
      </c>
      <c r="B771" s="37"/>
      <c r="C771" s="37"/>
      <c r="D771" s="37"/>
      <c r="E771" s="37" t="s">
        <v>1459</v>
      </c>
      <c r="F771" s="37" t="s">
        <v>2843</v>
      </c>
      <c r="G771" s="156" t="s">
        <v>11</v>
      </c>
      <c r="H771" s="37" t="s">
        <v>2617</v>
      </c>
      <c r="I771" s="37">
        <v>1</v>
      </c>
      <c r="J771" s="37" t="s">
        <v>1150</v>
      </c>
      <c r="K771" s="1" t="s">
        <v>1486</v>
      </c>
      <c r="L771" s="96">
        <f>Tabela2[[#This Row],[Prazo
Entrega]]-25</f>
        <v>46222</v>
      </c>
      <c r="M771" s="169">
        <v>46247</v>
      </c>
      <c r="N771" s="152"/>
      <c r="O771" s="37" t="str">
        <f>IF(Tabela2[[#This Row],[1° Reprogamação
'[PrazoEntrega']]]="",TEXT(Tabela2[[#This Row],[Prazo
Entrega]],"mmm"),TEXT(Tabela2[[#This Row],[1° Reprogamação
'[PrazoEntrega']]],"mmm"))</f>
        <v>ago</v>
      </c>
      <c r="P771" s="37"/>
      <c r="Q771" s="104" t="s">
        <v>1508</v>
      </c>
      <c r="R771" s="16"/>
      <c r="T771"/>
    </row>
    <row r="772" spans="1:20" hidden="1" x14ac:dyDescent="0.25">
      <c r="A772" s="38" t="s">
        <v>2600</v>
      </c>
      <c r="B772" s="37"/>
      <c r="C772" s="37"/>
      <c r="D772" s="37"/>
      <c r="E772" s="37" t="s">
        <v>1459</v>
      </c>
      <c r="F772" s="37" t="s">
        <v>2843</v>
      </c>
      <c r="G772" s="156" t="s">
        <v>11</v>
      </c>
      <c r="H772" s="37" t="s">
        <v>2618</v>
      </c>
      <c r="I772" s="37">
        <v>1</v>
      </c>
      <c r="J772" s="37" t="s">
        <v>1150</v>
      </c>
      <c r="K772" s="1" t="s">
        <v>1486</v>
      </c>
      <c r="L772" s="96">
        <f>Tabela2[[#This Row],[Prazo
Entrega]]-25</f>
        <v>46222</v>
      </c>
      <c r="M772" s="169">
        <v>46247</v>
      </c>
      <c r="N772" s="152"/>
      <c r="O772" s="37" t="str">
        <f>IF(Tabela2[[#This Row],[1° Reprogamação
'[PrazoEntrega']]]="",TEXT(Tabela2[[#This Row],[Prazo
Entrega]],"mmm"),TEXT(Tabela2[[#This Row],[1° Reprogamação
'[PrazoEntrega']]],"mmm"))</f>
        <v>ago</v>
      </c>
      <c r="P772" s="37"/>
      <c r="Q772" s="104" t="s">
        <v>1508</v>
      </c>
      <c r="R772" s="16"/>
      <c r="T772"/>
    </row>
    <row r="773" spans="1:20" hidden="1" x14ac:dyDescent="0.25">
      <c r="A773" s="38" t="s">
        <v>2601</v>
      </c>
      <c r="B773" s="37"/>
      <c r="C773" s="37"/>
      <c r="D773" s="37"/>
      <c r="E773" s="37" t="s">
        <v>1459</v>
      </c>
      <c r="F773" s="37" t="s">
        <v>2844</v>
      </c>
      <c r="G773" s="156" t="s">
        <v>11</v>
      </c>
      <c r="H773" s="37" t="s">
        <v>2619</v>
      </c>
      <c r="I773" s="37">
        <v>1</v>
      </c>
      <c r="J773" s="37" t="s">
        <v>1150</v>
      </c>
      <c r="K773" s="1" t="s">
        <v>1486</v>
      </c>
      <c r="L773" s="96">
        <f>Tabela2[[#This Row],[Prazo
Entrega]]-25</f>
        <v>46222</v>
      </c>
      <c r="M773" s="169">
        <v>46247</v>
      </c>
      <c r="N773" s="152"/>
      <c r="O773" s="37" t="str">
        <f>IF(Tabela2[[#This Row],[1° Reprogamação
'[PrazoEntrega']]]="",TEXT(Tabela2[[#This Row],[Prazo
Entrega]],"mmm"),TEXT(Tabela2[[#This Row],[1° Reprogamação
'[PrazoEntrega']]],"mmm"))</f>
        <v>ago</v>
      </c>
      <c r="P773" s="37"/>
      <c r="Q773" s="104" t="s">
        <v>1508</v>
      </c>
      <c r="R773" s="16"/>
      <c r="T773"/>
    </row>
    <row r="774" spans="1:20" hidden="1" x14ac:dyDescent="0.25">
      <c r="A774" s="38" t="s">
        <v>2602</v>
      </c>
      <c r="B774" s="37"/>
      <c r="C774" s="37"/>
      <c r="D774" s="37"/>
      <c r="E774" s="37" t="s">
        <v>1459</v>
      </c>
      <c r="F774" s="37" t="s">
        <v>2844</v>
      </c>
      <c r="G774" s="156" t="s">
        <v>11</v>
      </c>
      <c r="H774" s="37" t="s">
        <v>2620</v>
      </c>
      <c r="I774" s="37">
        <v>1</v>
      </c>
      <c r="J774" s="37" t="s">
        <v>1150</v>
      </c>
      <c r="K774" s="1" t="s">
        <v>1486</v>
      </c>
      <c r="L774" s="96">
        <f>Tabela2[[#This Row],[Prazo
Entrega]]-25</f>
        <v>46222</v>
      </c>
      <c r="M774" s="169">
        <v>46247</v>
      </c>
      <c r="N774" s="152"/>
      <c r="O774" s="37" t="str">
        <f>IF(Tabela2[[#This Row],[1° Reprogamação
'[PrazoEntrega']]]="",TEXT(Tabela2[[#This Row],[Prazo
Entrega]],"mmm"),TEXT(Tabela2[[#This Row],[1° Reprogamação
'[PrazoEntrega']]],"mmm"))</f>
        <v>ago</v>
      </c>
      <c r="P774" s="37"/>
      <c r="Q774" s="104" t="s">
        <v>1508</v>
      </c>
      <c r="R774" s="16"/>
      <c r="T774"/>
    </row>
    <row r="775" spans="1:20" hidden="1" x14ac:dyDescent="0.25">
      <c r="A775" s="38" t="s">
        <v>2603</v>
      </c>
      <c r="B775" s="37"/>
      <c r="C775" s="37"/>
      <c r="D775" s="37"/>
      <c r="E775" s="37" t="s">
        <v>1459</v>
      </c>
      <c r="F775" s="37" t="s">
        <v>2589</v>
      </c>
      <c r="G775" s="153" t="s">
        <v>11</v>
      </c>
      <c r="H775" s="37" t="s">
        <v>2621</v>
      </c>
      <c r="I775" s="37">
        <v>1</v>
      </c>
      <c r="J775" s="37" t="s">
        <v>1143</v>
      </c>
      <c r="K775" s="1" t="s">
        <v>1486</v>
      </c>
      <c r="L775" s="174">
        <f>Tabela2[[#This Row],[Prazo
Entrega]]-25</f>
        <v>46222</v>
      </c>
      <c r="M775" s="169">
        <v>46247</v>
      </c>
      <c r="N775" s="152"/>
      <c r="O775" s="37" t="str">
        <f>IF(Tabela2[[#This Row],[1° Reprogamação
'[PrazoEntrega']]]="",TEXT(Tabela2[[#This Row],[Prazo
Entrega]],"mmm"),TEXT(Tabela2[[#This Row],[1° Reprogamação
'[PrazoEntrega']]],"mmm"))</f>
        <v>ago</v>
      </c>
      <c r="P775" s="37"/>
      <c r="Q775" s="104" t="s">
        <v>1508</v>
      </c>
      <c r="R775" s="16"/>
      <c r="T775"/>
    </row>
    <row r="776" spans="1:20" hidden="1" x14ac:dyDescent="0.25">
      <c r="A776" s="38" t="s">
        <v>2385</v>
      </c>
      <c r="B776" s="37"/>
      <c r="C776" s="37"/>
      <c r="D776" s="37"/>
      <c r="E776" s="37" t="s">
        <v>1109</v>
      </c>
      <c r="F776" s="37" t="s">
        <v>378</v>
      </c>
      <c r="G776" s="253" t="s">
        <v>11</v>
      </c>
      <c r="H776" s="37" t="s">
        <v>2396</v>
      </c>
      <c r="I776" s="37">
        <v>1</v>
      </c>
      <c r="J776" s="37" t="s">
        <v>1151</v>
      </c>
      <c r="K776" s="1" t="s">
        <v>1486</v>
      </c>
      <c r="L776" s="96">
        <v>46213</v>
      </c>
      <c r="M776" s="169">
        <v>46228</v>
      </c>
      <c r="N776" s="152"/>
      <c r="O776" s="37" t="str">
        <f>IF(Tabela2[[#This Row],[1° Reprogamação
'[PrazoEntrega']]]="",TEXT(Tabela2[[#This Row],[Prazo
Entrega]],"mmm"),TEXT(Tabela2[[#This Row],[1° Reprogamação
'[PrazoEntrega']]],"mmm"))</f>
        <v>jul</v>
      </c>
      <c r="P776" s="37"/>
      <c r="Q776" s="105" t="s">
        <v>1529</v>
      </c>
      <c r="R776" s="16"/>
      <c r="T776"/>
    </row>
    <row r="777" spans="1:20" hidden="1" x14ac:dyDescent="0.25">
      <c r="A777" s="38" t="s">
        <v>2386</v>
      </c>
      <c r="B777" s="37"/>
      <c r="C777" s="37"/>
      <c r="D777" s="37"/>
      <c r="E777" s="37" t="s">
        <v>1109</v>
      </c>
      <c r="F777" s="37" t="s">
        <v>2556</v>
      </c>
      <c r="G777" s="253" t="s">
        <v>11</v>
      </c>
      <c r="H777" s="37" t="s">
        <v>2397</v>
      </c>
      <c r="I777" s="37">
        <v>1</v>
      </c>
      <c r="J777" s="37" t="s">
        <v>1151</v>
      </c>
      <c r="K777" s="1" t="s">
        <v>1486</v>
      </c>
      <c r="L777" s="96">
        <v>46213</v>
      </c>
      <c r="M777" s="169">
        <v>46228</v>
      </c>
      <c r="N777" s="152"/>
      <c r="O777" s="37" t="str">
        <f>IF(Tabela2[[#This Row],[1° Reprogamação
'[PrazoEntrega']]]="",TEXT(Tabela2[[#This Row],[Prazo
Entrega]],"mmm"),TEXT(Tabela2[[#This Row],[1° Reprogamação
'[PrazoEntrega']]],"mmm"))</f>
        <v>jul</v>
      </c>
      <c r="P777" s="37"/>
      <c r="Q777" s="105" t="s">
        <v>1529</v>
      </c>
      <c r="R777" s="16"/>
      <c r="T777"/>
    </row>
    <row r="778" spans="1:20" hidden="1" x14ac:dyDescent="0.25">
      <c r="A778" s="38" t="s">
        <v>2387</v>
      </c>
      <c r="B778" s="37"/>
      <c r="C778" s="37"/>
      <c r="D778" s="37"/>
      <c r="E778" s="37" t="s">
        <v>1109</v>
      </c>
      <c r="F778" s="37" t="s">
        <v>378</v>
      </c>
      <c r="G778" s="253" t="s">
        <v>11</v>
      </c>
      <c r="H778" s="37" t="s">
        <v>2398</v>
      </c>
      <c r="I778" s="37">
        <v>1</v>
      </c>
      <c r="J778" s="37" t="s">
        <v>1151</v>
      </c>
      <c r="K778" s="1" t="s">
        <v>1486</v>
      </c>
      <c r="L778" s="96">
        <v>46213</v>
      </c>
      <c r="M778" s="169">
        <v>46228</v>
      </c>
      <c r="N778" s="152"/>
      <c r="O778" s="37" t="str">
        <f>IF(Tabela2[[#This Row],[1° Reprogamação
'[PrazoEntrega']]]="",TEXT(Tabela2[[#This Row],[Prazo
Entrega]],"mmm"),TEXT(Tabela2[[#This Row],[1° Reprogamação
'[PrazoEntrega']]],"mmm"))</f>
        <v>jul</v>
      </c>
      <c r="P778" s="37"/>
      <c r="Q778" s="105" t="s">
        <v>1529</v>
      </c>
      <c r="R778" s="16"/>
      <c r="T778"/>
    </row>
    <row r="779" spans="1:20" x14ac:dyDescent="0.25">
      <c r="A779" s="38" t="s">
        <v>2480</v>
      </c>
      <c r="B779" s="37"/>
      <c r="C779" s="37"/>
      <c r="D779" s="37"/>
      <c r="E779" s="37" t="s">
        <v>296</v>
      </c>
      <c r="F779" s="37" t="s">
        <v>306</v>
      </c>
      <c r="G779" s="156" t="s">
        <v>11</v>
      </c>
      <c r="H779" s="37" t="s">
        <v>2488</v>
      </c>
      <c r="I779" s="37">
        <v>1</v>
      </c>
      <c r="J779" s="37" t="s">
        <v>1143</v>
      </c>
      <c r="K779" s="153" t="s">
        <v>1486</v>
      </c>
      <c r="L779" s="96">
        <v>46208</v>
      </c>
      <c r="M779" s="169">
        <v>46216</v>
      </c>
      <c r="N779" s="152"/>
      <c r="O779" s="37" t="str">
        <f>IF(Tabela2[[#This Row],[1° Reprogamação
'[PrazoEntrega']]]="",TEXT(Tabela2[[#This Row],[Prazo
Entrega]],"mmm"),TEXT(Tabela2[[#This Row],[1° Reprogamação
'[PrazoEntrega']]],"mmm"))</f>
        <v>jul</v>
      </c>
      <c r="P779" s="37"/>
      <c r="Q779" s="104" t="s">
        <v>2582</v>
      </c>
      <c r="R779" s="16"/>
      <c r="T779"/>
    </row>
    <row r="780" spans="1:20" hidden="1" x14ac:dyDescent="0.25">
      <c r="A780" s="38" t="s">
        <v>2481</v>
      </c>
      <c r="B780" s="120"/>
      <c r="C780" s="120"/>
      <c r="D780" s="120"/>
      <c r="E780" s="120" t="s">
        <v>412</v>
      </c>
      <c r="F780" s="37" t="s">
        <v>380</v>
      </c>
      <c r="G780" s="156" t="s">
        <v>11</v>
      </c>
      <c r="H780" s="120" t="s">
        <v>2489</v>
      </c>
      <c r="I780" s="37">
        <v>1</v>
      </c>
      <c r="J780" s="37" t="s">
        <v>1151</v>
      </c>
      <c r="K780" s="153" t="s">
        <v>1486</v>
      </c>
      <c r="L780" s="96">
        <f>Tabela2[[#This Row],[Prazo
Entrega]]-50</f>
        <v>46183</v>
      </c>
      <c r="M780" s="199">
        <v>46233</v>
      </c>
      <c r="N780" s="152"/>
      <c r="O780" s="120" t="str">
        <f>IF(Tabela2[[#This Row],[1° Reprogamação
'[PrazoEntrega']]]="",TEXT(Tabela2[[#This Row],[Prazo
Entrega]],"mmm"),TEXT(Tabela2[[#This Row],[1° Reprogamação
'[PrazoEntrega']]],"mmm"))</f>
        <v>jul</v>
      </c>
      <c r="P780" s="120"/>
      <c r="Q780" s="104" t="s">
        <v>1508</v>
      </c>
      <c r="R780" s="16"/>
      <c r="T780"/>
    </row>
    <row r="781" spans="1:20" hidden="1" x14ac:dyDescent="0.25">
      <c r="A781" s="38" t="s">
        <v>17</v>
      </c>
      <c r="B781" s="120" t="s">
        <v>20</v>
      </c>
      <c r="C781" s="120">
        <v>1013</v>
      </c>
      <c r="D781" s="120">
        <v>1</v>
      </c>
      <c r="E781" s="120" t="s">
        <v>2645</v>
      </c>
      <c r="F781" s="37" t="s">
        <v>2644</v>
      </c>
      <c r="G781" s="120" t="s">
        <v>23</v>
      </c>
      <c r="H781" s="120" t="s">
        <v>17</v>
      </c>
      <c r="I781" s="120">
        <v>1</v>
      </c>
      <c r="J781" s="120" t="s">
        <v>2529</v>
      </c>
      <c r="K781" s="200" t="s">
        <v>1487</v>
      </c>
      <c r="L781" s="120" t="s">
        <v>17</v>
      </c>
      <c r="M781" s="169">
        <v>46265</v>
      </c>
      <c r="N781" s="152"/>
      <c r="O781" s="120" t="str">
        <f>IF(Tabela2[[#This Row],[1° Reprogamação
'[PrazoEntrega']]]="",TEXT(Tabela2[[#This Row],[Prazo
Entrega]],"mmm"),TEXT(Tabela2[[#This Row],[1° Reprogamação
'[PrazoEntrega']]],"mmm"))</f>
        <v>ago</v>
      </c>
      <c r="P781" s="120"/>
      <c r="Q781" s="104" t="s">
        <v>1508</v>
      </c>
      <c r="R781" s="16"/>
      <c r="T781"/>
    </row>
    <row r="782" spans="1:20" hidden="1" x14ac:dyDescent="0.25">
      <c r="A782" s="38" t="s">
        <v>2731</v>
      </c>
      <c r="B782" s="37"/>
      <c r="C782" s="37"/>
      <c r="D782" s="37"/>
      <c r="E782" s="37" t="s">
        <v>1459</v>
      </c>
      <c r="F782" s="37" t="s">
        <v>1464</v>
      </c>
      <c r="G782" s="156" t="s">
        <v>11</v>
      </c>
      <c r="H782" s="37">
        <v>1425035</v>
      </c>
      <c r="I782" s="120">
        <v>1</v>
      </c>
      <c r="J782" s="37" t="s">
        <v>1150</v>
      </c>
      <c r="K782" s="1" t="s">
        <v>1486</v>
      </c>
      <c r="L782" s="96">
        <f>Tabela2[[#This Row],[Prazo
Entrega]]-30</f>
        <v>46214</v>
      </c>
      <c r="M782" s="169">
        <v>46244</v>
      </c>
      <c r="N782" s="152"/>
      <c r="O782" s="37" t="str">
        <f>IF(Tabela2[[#This Row],[1° Reprogamação
'[PrazoEntrega']]]="",TEXT(Tabela2[[#This Row],[Prazo
Entrega]],"mmm"),TEXT(Tabela2[[#This Row],[1° Reprogamação
'[PrazoEntrega']]],"mmm"))</f>
        <v>ago</v>
      </c>
      <c r="P782" s="37"/>
      <c r="Q782" s="104" t="s">
        <v>1508</v>
      </c>
      <c r="R782" s="16"/>
      <c r="T782"/>
    </row>
    <row r="783" spans="1:20" hidden="1" x14ac:dyDescent="0.25">
      <c r="A783" s="38" t="s">
        <v>2732</v>
      </c>
      <c r="B783" s="37"/>
      <c r="C783" s="37"/>
      <c r="D783" s="37"/>
      <c r="E783" s="37" t="s">
        <v>1459</v>
      </c>
      <c r="F783" s="37" t="s">
        <v>1464</v>
      </c>
      <c r="G783" s="156" t="s">
        <v>11</v>
      </c>
      <c r="H783" s="37">
        <v>1425035</v>
      </c>
      <c r="I783" s="120">
        <v>1</v>
      </c>
      <c r="J783" s="37" t="s">
        <v>1150</v>
      </c>
      <c r="K783" s="1" t="s">
        <v>1486</v>
      </c>
      <c r="L783" s="96">
        <f>Tabela2[[#This Row],[Prazo
Entrega]]-30</f>
        <v>46214</v>
      </c>
      <c r="M783" s="169">
        <v>46244</v>
      </c>
      <c r="N783" s="152"/>
      <c r="O783" s="37" t="str">
        <f>IF(Tabela2[[#This Row],[1° Reprogamação
'[PrazoEntrega']]]="",TEXT(Tabela2[[#This Row],[Prazo
Entrega]],"mmm"),TEXT(Tabela2[[#This Row],[1° Reprogamação
'[PrazoEntrega']]],"mmm"))</f>
        <v>ago</v>
      </c>
      <c r="P783" s="37"/>
      <c r="Q783" s="104" t="s">
        <v>1508</v>
      </c>
      <c r="R783" s="16"/>
      <c r="T783"/>
    </row>
    <row r="784" spans="1:20" hidden="1" x14ac:dyDescent="0.25">
      <c r="A784" s="38" t="s">
        <v>2733</v>
      </c>
      <c r="B784" s="37"/>
      <c r="C784" s="37"/>
      <c r="D784" s="37"/>
      <c r="E784" s="37" t="s">
        <v>1459</v>
      </c>
      <c r="F784" s="37" t="s">
        <v>2081</v>
      </c>
      <c r="G784" s="156" t="s">
        <v>11</v>
      </c>
      <c r="H784" s="37">
        <v>1425049</v>
      </c>
      <c r="I784" s="120">
        <v>1</v>
      </c>
      <c r="J784" s="37" t="s">
        <v>1143</v>
      </c>
      <c r="K784" s="1" t="s">
        <v>1486</v>
      </c>
      <c r="L784" s="96">
        <f>Tabela2[[#This Row],[Prazo
Entrega]]-30</f>
        <v>46214</v>
      </c>
      <c r="M784" s="169">
        <v>46244</v>
      </c>
      <c r="N784" s="152"/>
      <c r="O784" s="37" t="str">
        <f>IF(Tabela2[[#This Row],[1° Reprogamação
'[PrazoEntrega']]]="",TEXT(Tabela2[[#This Row],[Prazo
Entrega]],"mmm"),TEXT(Tabela2[[#This Row],[1° Reprogamação
'[PrazoEntrega']]],"mmm"))</f>
        <v>ago</v>
      </c>
      <c r="P784" s="37"/>
      <c r="Q784" s="104" t="s">
        <v>1508</v>
      </c>
      <c r="R784" s="16"/>
      <c r="T784"/>
    </row>
    <row r="785" spans="1:20" hidden="1" x14ac:dyDescent="0.25">
      <c r="A785" s="38" t="s">
        <v>2734</v>
      </c>
      <c r="B785" s="120"/>
      <c r="C785" s="120"/>
      <c r="D785" s="120"/>
      <c r="E785" s="37" t="s">
        <v>1459</v>
      </c>
      <c r="F785" s="37" t="s">
        <v>1460</v>
      </c>
      <c r="G785" s="156" t="s">
        <v>11</v>
      </c>
      <c r="H785" s="120">
        <v>1425046</v>
      </c>
      <c r="I785" s="120">
        <v>1</v>
      </c>
      <c r="J785" s="120" t="s">
        <v>1150</v>
      </c>
      <c r="K785" s="1" t="s">
        <v>1486</v>
      </c>
      <c r="L785" s="96">
        <v>46417</v>
      </c>
      <c r="M785" s="199">
        <v>46244</v>
      </c>
      <c r="N785" s="152"/>
      <c r="O785" s="120" t="str">
        <f>IF(Tabela2[[#This Row],[1° Reprogamação
'[PrazoEntrega']]]="",TEXT(Tabela2[[#This Row],[Prazo
Entrega]],"mmm"),TEXT(Tabela2[[#This Row],[1° Reprogamação
'[PrazoEntrega']]],"mmm"))</f>
        <v>ago</v>
      </c>
      <c r="P785" s="120"/>
      <c r="Q785" s="104" t="s">
        <v>1508</v>
      </c>
      <c r="R785" s="16"/>
      <c r="T785"/>
    </row>
    <row r="786" spans="1:20" hidden="1" x14ac:dyDescent="0.25">
      <c r="A786" s="38" t="s">
        <v>2735</v>
      </c>
      <c r="B786" s="37"/>
      <c r="C786" s="37"/>
      <c r="D786" s="37"/>
      <c r="E786" s="37" t="s">
        <v>2793</v>
      </c>
      <c r="F786" s="37" t="s">
        <v>2640</v>
      </c>
      <c r="G786" s="156" t="s">
        <v>11</v>
      </c>
      <c r="H786" s="37">
        <v>6814</v>
      </c>
      <c r="I786" s="120">
        <v>1</v>
      </c>
      <c r="J786" s="37" t="s">
        <v>1144</v>
      </c>
      <c r="K786" s="200" t="s">
        <v>1487</v>
      </c>
      <c r="L786" s="96">
        <v>46193</v>
      </c>
      <c r="M786" s="169">
        <v>46237</v>
      </c>
      <c r="N786" s="152"/>
      <c r="O786" s="37" t="str">
        <f>IF(Tabela2[[#This Row],[1° Reprogamação
'[PrazoEntrega']]]="",TEXT(Tabela2[[#This Row],[Prazo
Entrega]],"mmm"),TEXT(Tabela2[[#This Row],[1° Reprogamação
'[PrazoEntrega']]],"mmm"))</f>
        <v>ago</v>
      </c>
      <c r="P786" s="37"/>
      <c r="Q786" s="104" t="s">
        <v>1508</v>
      </c>
      <c r="R786" s="16"/>
      <c r="T786"/>
    </row>
    <row r="787" spans="1:20" hidden="1" x14ac:dyDescent="0.25">
      <c r="A787" s="38" t="s">
        <v>2736</v>
      </c>
      <c r="B787" s="37"/>
      <c r="C787" s="37"/>
      <c r="D787" s="37"/>
      <c r="E787" s="37" t="s">
        <v>2793</v>
      </c>
      <c r="F787" s="37" t="s">
        <v>2640</v>
      </c>
      <c r="G787" s="156" t="s">
        <v>11</v>
      </c>
      <c r="H787" s="37">
        <v>6815</v>
      </c>
      <c r="I787" s="120">
        <v>1</v>
      </c>
      <c r="J787" s="37" t="s">
        <v>1144</v>
      </c>
      <c r="K787" s="200" t="s">
        <v>1487</v>
      </c>
      <c r="L787" s="96">
        <v>46193</v>
      </c>
      <c r="M787" s="169">
        <v>46237</v>
      </c>
      <c r="N787" s="152"/>
      <c r="O787" s="37" t="str">
        <f>IF(Tabela2[[#This Row],[1° Reprogamação
'[PrazoEntrega']]]="",TEXT(Tabela2[[#This Row],[Prazo
Entrega]],"mmm"),TEXT(Tabela2[[#This Row],[1° Reprogamação
'[PrazoEntrega']]],"mmm"))</f>
        <v>ago</v>
      </c>
      <c r="P787" s="37"/>
      <c r="Q787" s="104" t="s">
        <v>1508</v>
      </c>
      <c r="R787" s="16"/>
      <c r="T787"/>
    </row>
    <row r="788" spans="1:20" hidden="1" x14ac:dyDescent="0.25">
      <c r="A788" s="38" t="s">
        <v>2737</v>
      </c>
      <c r="B788" s="120"/>
      <c r="C788" s="120"/>
      <c r="D788" s="120"/>
      <c r="E788" s="37" t="s">
        <v>2793</v>
      </c>
      <c r="F788" s="37" t="s">
        <v>2640</v>
      </c>
      <c r="G788" s="156" t="s">
        <v>11</v>
      </c>
      <c r="H788" s="120">
        <v>6816</v>
      </c>
      <c r="I788" s="120">
        <v>1</v>
      </c>
      <c r="J788" s="37" t="s">
        <v>1144</v>
      </c>
      <c r="K788" s="200" t="s">
        <v>1487</v>
      </c>
      <c r="L788" s="96">
        <v>46193</v>
      </c>
      <c r="M788" s="169">
        <v>46237</v>
      </c>
      <c r="N788" s="152"/>
      <c r="O788" s="120" t="str">
        <f>IF(Tabela2[[#This Row],[1° Reprogamação
'[PrazoEntrega']]]="",TEXT(Tabela2[[#This Row],[Prazo
Entrega]],"mmm"),TEXT(Tabela2[[#This Row],[1° Reprogamação
'[PrazoEntrega']]],"mmm"))</f>
        <v>ago</v>
      </c>
      <c r="P788" s="120"/>
      <c r="Q788" s="104" t="s">
        <v>1508</v>
      </c>
      <c r="R788" s="16"/>
      <c r="T788"/>
    </row>
    <row r="789" spans="1:20" hidden="1" x14ac:dyDescent="0.25">
      <c r="A789" s="38" t="s">
        <v>2482</v>
      </c>
      <c r="B789" s="120"/>
      <c r="C789" s="120"/>
      <c r="D789" s="120"/>
      <c r="E789" s="120" t="s">
        <v>412</v>
      </c>
      <c r="F789" s="37" t="s">
        <v>380</v>
      </c>
      <c r="G789" s="153" t="s">
        <v>11</v>
      </c>
      <c r="H789" s="120" t="s">
        <v>2490</v>
      </c>
      <c r="I789" s="120">
        <v>1</v>
      </c>
      <c r="J789" s="120" t="s">
        <v>1151</v>
      </c>
      <c r="K789" s="153" t="s">
        <v>1486</v>
      </c>
      <c r="L789" s="96">
        <f>Tabela2[[#This Row],[Prazo
Entrega]]-50</f>
        <v>46183</v>
      </c>
      <c r="M789" s="199">
        <v>46233</v>
      </c>
      <c r="N789" s="152"/>
      <c r="O789" s="120" t="str">
        <f>IF(Tabela2[[#This Row],[1° Reprogamação
'[PrazoEntrega']]]="",TEXT(Tabela2[[#This Row],[Prazo
Entrega]],"mmm"),TEXT(Tabela2[[#This Row],[1° Reprogamação
'[PrazoEntrega']]],"mmm"))</f>
        <v>jul</v>
      </c>
      <c r="P789" s="120"/>
      <c r="Q789" s="170" t="s">
        <v>1508</v>
      </c>
      <c r="R789" s="16"/>
      <c r="T789"/>
    </row>
    <row r="790" spans="1:20" hidden="1" x14ac:dyDescent="0.25">
      <c r="A790" s="38" t="s">
        <v>2509</v>
      </c>
      <c r="B790" s="120"/>
      <c r="C790" s="120"/>
      <c r="D790" s="120"/>
      <c r="E790" s="37" t="s">
        <v>296</v>
      </c>
      <c r="F790" s="37" t="s">
        <v>807</v>
      </c>
      <c r="G790" s="153" t="s">
        <v>11</v>
      </c>
      <c r="H790" s="37" t="s">
        <v>2392</v>
      </c>
      <c r="I790" s="120">
        <v>1</v>
      </c>
      <c r="J790" s="37" t="s">
        <v>1150</v>
      </c>
      <c r="K790" s="1" t="s">
        <v>1486</v>
      </c>
      <c r="L790" s="96">
        <v>46207</v>
      </c>
      <c r="M790" s="169">
        <v>46210</v>
      </c>
      <c r="N790" s="152"/>
      <c r="O790" s="37" t="str">
        <f>IF(Tabela2[[#This Row],[1° Reprogamação
'[PrazoEntrega']]]="",TEXT(Tabela2[[#This Row],[Prazo
Entrega]],"mmm"),TEXT(Tabela2[[#This Row],[1° Reprogamação
'[PrazoEntrega']]],"mmm"))</f>
        <v>jul</v>
      </c>
      <c r="P790" s="37"/>
      <c r="Q790" s="104" t="s">
        <v>1508</v>
      </c>
      <c r="R790" s="16"/>
      <c r="T790"/>
    </row>
    <row r="791" spans="1:20" hidden="1" x14ac:dyDescent="0.25">
      <c r="A791" s="38" t="s">
        <v>2810</v>
      </c>
      <c r="B791" s="37"/>
      <c r="C791" s="37"/>
      <c r="D791" s="37"/>
      <c r="E791" s="37" t="s">
        <v>2793</v>
      </c>
      <c r="F791" s="37" t="s">
        <v>2824</v>
      </c>
      <c r="G791" s="156" t="s">
        <v>11</v>
      </c>
      <c r="H791" s="37" t="s">
        <v>2804</v>
      </c>
      <c r="I791" s="120">
        <v>1</v>
      </c>
      <c r="J791" s="37" t="s">
        <v>1146</v>
      </c>
      <c r="K791" s="200" t="s">
        <v>1487</v>
      </c>
      <c r="L791" s="96">
        <v>46226</v>
      </c>
      <c r="M791" s="169">
        <v>46310</v>
      </c>
      <c r="N791" s="152"/>
      <c r="O791" s="37" t="str">
        <f>IF(Tabela2[[#This Row],[1° Reprogamação
'[PrazoEntrega']]]="",TEXT(Tabela2[[#This Row],[Prazo
Entrega]],"mmm"),TEXT(Tabela2[[#This Row],[1° Reprogamação
'[PrazoEntrega']]],"mmm"))</f>
        <v>out</v>
      </c>
      <c r="P791" s="37"/>
      <c r="Q791" s="104" t="s">
        <v>1508</v>
      </c>
      <c r="R791" s="16"/>
      <c r="T791"/>
    </row>
    <row r="792" spans="1:20" hidden="1" x14ac:dyDescent="0.25">
      <c r="A792" s="38" t="s">
        <v>2811</v>
      </c>
      <c r="B792" s="37"/>
      <c r="C792" s="37"/>
      <c r="D792" s="37"/>
      <c r="E792" s="37" t="s">
        <v>2793</v>
      </c>
      <c r="F792" s="37" t="s">
        <v>2825</v>
      </c>
      <c r="G792" s="156" t="s">
        <v>11</v>
      </c>
      <c r="H792" s="37" t="s">
        <v>2805</v>
      </c>
      <c r="I792" s="120">
        <v>1</v>
      </c>
      <c r="J792" s="37" t="s">
        <v>1146</v>
      </c>
      <c r="K792" s="200" t="s">
        <v>1487</v>
      </c>
      <c r="L792" s="96">
        <v>46226</v>
      </c>
      <c r="M792" s="169">
        <v>46310</v>
      </c>
      <c r="N792" s="152"/>
      <c r="O792" s="37" t="str">
        <f>IF(Tabela2[[#This Row],[1° Reprogamação
'[PrazoEntrega']]]="",TEXT(Tabela2[[#This Row],[Prazo
Entrega]],"mmm"),TEXT(Tabela2[[#This Row],[1° Reprogamação
'[PrazoEntrega']]],"mmm"))</f>
        <v>out</v>
      </c>
      <c r="P792" s="37"/>
      <c r="Q792" s="104" t="s">
        <v>1508</v>
      </c>
      <c r="R792" s="16"/>
      <c r="T792"/>
    </row>
    <row r="793" spans="1:20" hidden="1" x14ac:dyDescent="0.25">
      <c r="A793" s="38" t="s">
        <v>2812</v>
      </c>
      <c r="B793" s="37"/>
      <c r="C793" s="37"/>
      <c r="D793" s="37"/>
      <c r="E793" s="37" t="s">
        <v>2793</v>
      </c>
      <c r="F793" s="37" t="s">
        <v>2825</v>
      </c>
      <c r="G793" s="156" t="s">
        <v>11</v>
      </c>
      <c r="H793" s="37" t="s">
        <v>2806</v>
      </c>
      <c r="I793" s="120">
        <v>1</v>
      </c>
      <c r="J793" s="37" t="s">
        <v>1146</v>
      </c>
      <c r="K793" s="200" t="s">
        <v>1487</v>
      </c>
      <c r="L793" s="96">
        <v>46226</v>
      </c>
      <c r="M793" s="169">
        <v>46310</v>
      </c>
      <c r="N793" s="152"/>
      <c r="O793" s="37" t="str">
        <f>IF(Tabela2[[#This Row],[1° Reprogamação
'[PrazoEntrega']]]="",TEXT(Tabela2[[#This Row],[Prazo
Entrega]],"mmm"),TEXT(Tabela2[[#This Row],[1° Reprogamação
'[PrazoEntrega']]],"mmm"))</f>
        <v>out</v>
      </c>
      <c r="P793" s="37"/>
      <c r="Q793" s="104" t="s">
        <v>1508</v>
      </c>
      <c r="R793" s="16"/>
      <c r="T793"/>
    </row>
    <row r="794" spans="1:20" hidden="1" x14ac:dyDescent="0.25">
      <c r="A794" s="38" t="s">
        <v>2813</v>
      </c>
      <c r="B794" s="37"/>
      <c r="C794" s="37"/>
      <c r="D794" s="37"/>
      <c r="E794" s="37" t="s">
        <v>2793</v>
      </c>
      <c r="F794" s="37" t="s">
        <v>2825</v>
      </c>
      <c r="G794" s="156" t="s">
        <v>11</v>
      </c>
      <c r="H794" s="37" t="s">
        <v>2807</v>
      </c>
      <c r="I794" s="120">
        <v>1</v>
      </c>
      <c r="J794" s="37" t="s">
        <v>1146</v>
      </c>
      <c r="K794" s="200" t="s">
        <v>1487</v>
      </c>
      <c r="L794" s="96">
        <v>46226</v>
      </c>
      <c r="M794" s="169">
        <v>46310</v>
      </c>
      <c r="N794" s="152"/>
      <c r="O794" s="37" t="str">
        <f>IF(Tabela2[[#This Row],[1° Reprogamação
'[PrazoEntrega']]]="",TEXT(Tabela2[[#This Row],[Prazo
Entrega]],"mmm"),TEXT(Tabela2[[#This Row],[1° Reprogamação
'[PrazoEntrega']]],"mmm"))</f>
        <v>out</v>
      </c>
      <c r="P794" s="37"/>
      <c r="Q794" s="104" t="s">
        <v>1508</v>
      </c>
      <c r="R794" s="16"/>
      <c r="T794"/>
    </row>
    <row r="795" spans="1:20" hidden="1" x14ac:dyDescent="0.25">
      <c r="A795" s="38" t="s">
        <v>2814</v>
      </c>
      <c r="B795" s="37"/>
      <c r="C795" s="37"/>
      <c r="D795" s="37"/>
      <c r="E795" s="37" t="s">
        <v>2793</v>
      </c>
      <c r="F795" s="37" t="s">
        <v>2825</v>
      </c>
      <c r="G795" s="156" t="s">
        <v>11</v>
      </c>
      <c r="H795" s="37" t="s">
        <v>2808</v>
      </c>
      <c r="I795" s="120">
        <v>1</v>
      </c>
      <c r="J795" s="37" t="s">
        <v>1146</v>
      </c>
      <c r="K795" s="200" t="s">
        <v>1487</v>
      </c>
      <c r="L795" s="96">
        <v>46226</v>
      </c>
      <c r="M795" s="169">
        <v>46310</v>
      </c>
      <c r="N795" s="152"/>
      <c r="O795" s="37" t="str">
        <f>IF(Tabela2[[#This Row],[1° Reprogamação
'[PrazoEntrega']]]="",TEXT(Tabela2[[#This Row],[Prazo
Entrega]],"mmm"),TEXT(Tabela2[[#This Row],[1° Reprogamação
'[PrazoEntrega']]],"mmm"))</f>
        <v>out</v>
      </c>
      <c r="P795" s="37"/>
      <c r="Q795" s="104" t="s">
        <v>1508</v>
      </c>
      <c r="R795" s="16"/>
      <c r="T795"/>
    </row>
    <row r="796" spans="1:20" hidden="1" x14ac:dyDescent="0.25">
      <c r="A796" s="240" t="s">
        <v>2815</v>
      </c>
      <c r="B796" s="37"/>
      <c r="C796" s="37"/>
      <c r="D796" s="37"/>
      <c r="E796" s="37" t="s">
        <v>2793</v>
      </c>
      <c r="F796" s="37" t="s">
        <v>2824</v>
      </c>
      <c r="G796" s="153" t="s">
        <v>11</v>
      </c>
      <c r="H796" s="37" t="s">
        <v>2809</v>
      </c>
      <c r="I796" s="37">
        <v>1</v>
      </c>
      <c r="J796" s="37" t="s">
        <v>1146</v>
      </c>
      <c r="K796" s="1" t="s">
        <v>1487</v>
      </c>
      <c r="L796" s="96">
        <v>46226</v>
      </c>
      <c r="M796" s="169">
        <v>46310</v>
      </c>
      <c r="N796" s="152"/>
      <c r="O796" s="37" t="str">
        <f>IF(Tabela2[[#This Row],[1° Reprogamação
'[PrazoEntrega']]]="",TEXT(Tabela2[[#This Row],[Prazo
Entrega]],"mmm"),TEXT(Tabela2[[#This Row],[1° Reprogamação
'[PrazoEntrega']]],"mmm"))</f>
        <v>out</v>
      </c>
      <c r="P796" s="37"/>
      <c r="Q796" s="104" t="s">
        <v>1508</v>
      </c>
      <c r="R796" s="16"/>
      <c r="T796"/>
    </row>
    <row r="797" spans="1:20" hidden="1" x14ac:dyDescent="0.25">
      <c r="A797" s="38" t="s">
        <v>2817</v>
      </c>
      <c r="B797" s="97"/>
      <c r="C797" s="97"/>
      <c r="D797" s="97"/>
      <c r="E797" s="97" t="s">
        <v>1558</v>
      </c>
      <c r="F797" s="97" t="s">
        <v>2795</v>
      </c>
      <c r="G797" s="172" t="s">
        <v>11</v>
      </c>
      <c r="H797" s="97" t="s">
        <v>2816</v>
      </c>
      <c r="I797" s="127">
        <v>1</v>
      </c>
      <c r="J797" s="97" t="s">
        <v>242</v>
      </c>
      <c r="K797" s="239" t="s">
        <v>1487</v>
      </c>
      <c r="L797" s="174">
        <f>Tabela2[[#This Row],[Prazo
Entrega]]-45</f>
        <v>46209</v>
      </c>
      <c r="M797" s="175">
        <v>46254</v>
      </c>
      <c r="N797" s="158"/>
      <c r="O797" s="97" t="str">
        <f>IF(Tabela2[[#This Row],[1° Reprogamação
'[PrazoEntrega']]]="",TEXT(Tabela2[[#This Row],[Prazo
Entrega]],"mmm"),TEXT(Tabela2[[#This Row],[1° Reprogamação
'[PrazoEntrega']]],"mmm"))</f>
        <v>ago</v>
      </c>
      <c r="P797" s="97"/>
      <c r="Q797" s="18" t="s">
        <v>1508</v>
      </c>
      <c r="R797" s="16"/>
      <c r="T797"/>
    </row>
    <row r="798" spans="1:20" hidden="1" x14ac:dyDescent="0.25">
      <c r="A798" s="240" t="s">
        <v>2818</v>
      </c>
      <c r="B798" s="37"/>
      <c r="C798" s="37"/>
      <c r="D798" s="37"/>
      <c r="E798" s="37" t="s">
        <v>1558</v>
      </c>
      <c r="F798" s="37" t="s">
        <v>2795</v>
      </c>
      <c r="G798" s="153" t="s">
        <v>11</v>
      </c>
      <c r="H798" s="37" t="s">
        <v>2816</v>
      </c>
      <c r="I798" s="37">
        <v>1</v>
      </c>
      <c r="J798" s="37" t="s">
        <v>242</v>
      </c>
      <c r="K798" s="1" t="s">
        <v>1487</v>
      </c>
      <c r="L798" s="96">
        <f>Tabela2[[#This Row],[Prazo
Entrega]]-45</f>
        <v>46209</v>
      </c>
      <c r="M798" s="169">
        <v>46254</v>
      </c>
      <c r="N798" s="152"/>
      <c r="O798" s="37" t="str">
        <f>IF(Tabela2[[#This Row],[1° Reprogamação
'[PrazoEntrega']]]="",TEXT(Tabela2[[#This Row],[Prazo
Entrega]],"mmm"),TEXT(Tabela2[[#This Row],[1° Reprogamação
'[PrazoEntrega']]],"mmm"))</f>
        <v>ago</v>
      </c>
      <c r="P798" s="37"/>
      <c r="Q798" s="18" t="s">
        <v>1508</v>
      </c>
      <c r="R798" s="16"/>
      <c r="T798"/>
    </row>
    <row r="799" spans="1:20" hidden="1" x14ac:dyDescent="0.25">
      <c r="A799" s="37" t="s">
        <v>2819</v>
      </c>
      <c r="B799" s="37"/>
      <c r="C799" s="37"/>
      <c r="D799" s="37"/>
      <c r="E799" s="37" t="s">
        <v>1459</v>
      </c>
      <c r="F799" s="37" t="s">
        <v>1461</v>
      </c>
      <c r="G799" s="153" t="s">
        <v>11</v>
      </c>
      <c r="H799" s="37" t="s">
        <v>2260</v>
      </c>
      <c r="I799" s="37">
        <v>1</v>
      </c>
      <c r="J799" s="37" t="s">
        <v>1150</v>
      </c>
      <c r="K799" s="1" t="s">
        <v>1486</v>
      </c>
      <c r="L799" s="96">
        <v>46417</v>
      </c>
      <c r="M799" s="169">
        <v>46244</v>
      </c>
      <c r="N799" s="152"/>
      <c r="O799" s="37" t="str">
        <f>IF(Tabela2[[#This Row],[1° Reprogamação
'[PrazoEntrega']]]="",TEXT(Tabela2[[#This Row],[Prazo
Entrega]],"mmm"),TEXT(Tabela2[[#This Row],[1° Reprogamação
'[PrazoEntrega']]],"mmm"))</f>
        <v>ago</v>
      </c>
      <c r="P799" s="37"/>
      <c r="Q799" s="18" t="s">
        <v>1508</v>
      </c>
      <c r="R799" s="16"/>
      <c r="T799"/>
    </row>
    <row r="800" spans="1:20" hidden="1" x14ac:dyDescent="0.25">
      <c r="A800" s="37" t="s">
        <v>2820</v>
      </c>
      <c r="B800" s="37"/>
      <c r="C800" s="37"/>
      <c r="D800" s="37"/>
      <c r="E800" s="37" t="s">
        <v>1459</v>
      </c>
      <c r="F800" s="37" t="s">
        <v>1460</v>
      </c>
      <c r="G800" s="153" t="s">
        <v>11</v>
      </c>
      <c r="H800" s="37" t="s">
        <v>2262</v>
      </c>
      <c r="I800" s="37">
        <v>1</v>
      </c>
      <c r="J800" s="37" t="s">
        <v>1150</v>
      </c>
      <c r="K800" s="1" t="s">
        <v>1486</v>
      </c>
      <c r="L800" s="96">
        <v>46419</v>
      </c>
      <c r="M800" s="169">
        <v>46244</v>
      </c>
      <c r="N800" s="152"/>
      <c r="O800" s="37" t="str">
        <f>IF(Tabela2[[#This Row],[1° Reprogamação
'[PrazoEntrega']]]="",TEXT(Tabela2[[#This Row],[Prazo
Entrega]],"mmm"),TEXT(Tabela2[[#This Row],[1° Reprogamação
'[PrazoEntrega']]],"mmm"))</f>
        <v>ago</v>
      </c>
      <c r="P800" s="37"/>
      <c r="Q800" s="18" t="s">
        <v>1508</v>
      </c>
      <c r="R800" s="16"/>
      <c r="T800"/>
    </row>
    <row r="801" spans="1:20" hidden="1" x14ac:dyDescent="0.25">
      <c r="A801" s="38" t="s">
        <v>2821</v>
      </c>
      <c r="B801" s="127"/>
      <c r="C801" s="127"/>
      <c r="D801" s="127"/>
      <c r="E801" s="127" t="s">
        <v>1459</v>
      </c>
      <c r="F801" s="127" t="s">
        <v>1467</v>
      </c>
      <c r="G801" s="172" t="s">
        <v>11</v>
      </c>
      <c r="H801" s="127" t="s">
        <v>2613</v>
      </c>
      <c r="I801" s="127">
        <v>1</v>
      </c>
      <c r="J801" s="127" t="s">
        <v>1143</v>
      </c>
      <c r="K801" s="177" t="s">
        <v>1486</v>
      </c>
      <c r="L801" s="174">
        <f>Tabela2[[#This Row],[Prazo
Entrega]]-25</f>
        <v>46219</v>
      </c>
      <c r="M801" s="212">
        <v>46244</v>
      </c>
      <c r="N801" s="173"/>
      <c r="O801" s="127" t="str">
        <f>IF(Tabela2[[#This Row],[1° Reprogamação
'[PrazoEntrega']]]="",TEXT(Tabela2[[#This Row],[Prazo
Entrega]],"mmm"),TEXT(Tabela2[[#This Row],[1° Reprogamação
'[PrazoEntrega']]],"mmm"))</f>
        <v>ago</v>
      </c>
      <c r="P801" s="127"/>
      <c r="Q801" s="213" t="s">
        <v>1508</v>
      </c>
      <c r="R801" s="16"/>
      <c r="T801"/>
    </row>
    <row r="802" spans="1:20" hidden="1" x14ac:dyDescent="0.25">
      <c r="A802" s="37" t="s">
        <v>2822</v>
      </c>
      <c r="B802" s="37"/>
      <c r="C802" s="37"/>
      <c r="D802" s="37"/>
      <c r="E802" s="37" t="s">
        <v>1459</v>
      </c>
      <c r="F802" s="37" t="s">
        <v>1467</v>
      </c>
      <c r="G802" s="153" t="s">
        <v>11</v>
      </c>
      <c r="H802" s="37" t="s">
        <v>2613</v>
      </c>
      <c r="I802" s="37">
        <v>1</v>
      </c>
      <c r="J802" s="37" t="s">
        <v>1143</v>
      </c>
      <c r="K802" s="1" t="s">
        <v>1486</v>
      </c>
      <c r="L802" s="174">
        <f>Tabela2[[#This Row],[Prazo
Entrega]]-25</f>
        <v>46219</v>
      </c>
      <c r="M802" s="169">
        <v>46244</v>
      </c>
      <c r="N802" s="152"/>
      <c r="O802" s="37" t="str">
        <f>IF(Tabela2[[#This Row],[1° Reprogamação
'[PrazoEntrega']]]="",TEXT(Tabela2[[#This Row],[Prazo
Entrega]],"mmm"),TEXT(Tabela2[[#This Row],[1° Reprogamação
'[PrazoEntrega']]],"mmm"))</f>
        <v>ago</v>
      </c>
      <c r="P802" s="37"/>
      <c r="Q802" s="18" t="s">
        <v>1508</v>
      </c>
      <c r="R802" s="16"/>
      <c r="T802"/>
    </row>
    <row r="803" spans="1:20" hidden="1" x14ac:dyDescent="0.25">
      <c r="A803" s="38" t="s">
        <v>2510</v>
      </c>
      <c r="B803" s="127"/>
      <c r="C803" s="127"/>
      <c r="D803" s="127"/>
      <c r="E803" s="127" t="s">
        <v>296</v>
      </c>
      <c r="F803" s="127" t="s">
        <v>807</v>
      </c>
      <c r="G803" s="172" t="s">
        <v>11</v>
      </c>
      <c r="H803" s="127" t="s">
        <v>2392</v>
      </c>
      <c r="I803" s="127">
        <v>1</v>
      </c>
      <c r="J803" s="127" t="s">
        <v>1150</v>
      </c>
      <c r="K803" s="239" t="s">
        <v>1486</v>
      </c>
      <c r="L803" s="211">
        <v>46207</v>
      </c>
      <c r="M803" s="212">
        <v>46210</v>
      </c>
      <c r="N803" s="173"/>
      <c r="O803" s="127" t="str">
        <f>IF(Tabela2[[#This Row],[1° Reprogamação
'[PrazoEntrega']]]="",TEXT(Tabela2[[#This Row],[Prazo
Entrega]],"mmm"),TEXT(Tabela2[[#This Row],[1° Reprogamação
'[PrazoEntrega']]],"mmm"))</f>
        <v>jul</v>
      </c>
      <c r="P803" s="37"/>
      <c r="Q803" s="213" t="s">
        <v>1508</v>
      </c>
      <c r="R803" s="16"/>
      <c r="T803"/>
    </row>
    <row r="804" spans="1:20" x14ac:dyDescent="0.25">
      <c r="A804" s="24" t="s">
        <v>2522</v>
      </c>
      <c r="B804" s="37"/>
      <c r="C804" s="37"/>
      <c r="D804" s="37"/>
      <c r="E804" s="37" t="s">
        <v>296</v>
      </c>
      <c r="F804" s="37" t="s">
        <v>306</v>
      </c>
      <c r="G804" s="153" t="s">
        <v>11</v>
      </c>
      <c r="H804" s="37" t="s">
        <v>2516</v>
      </c>
      <c r="I804" s="37">
        <v>1</v>
      </c>
      <c r="J804" s="37" t="s">
        <v>1143</v>
      </c>
      <c r="K804" s="1" t="s">
        <v>1486</v>
      </c>
      <c r="L804" s="96">
        <v>46208</v>
      </c>
      <c r="M804" s="169">
        <v>46216</v>
      </c>
      <c r="N804" s="152"/>
      <c r="O804" s="37" t="str">
        <f>IF(Tabela2[[#This Row],[1° Reprogamação
'[PrazoEntrega']]]="",TEXT(Tabela2[[#This Row],[Prazo
Entrega]],"mmm"),TEXT(Tabela2[[#This Row],[1° Reprogamação
'[PrazoEntrega']]],"mmm"))</f>
        <v>jul</v>
      </c>
      <c r="P804" s="37"/>
      <c r="Q804" s="18" t="s">
        <v>2582</v>
      </c>
      <c r="R804" s="16"/>
      <c r="T804"/>
    </row>
    <row r="805" spans="1:20" x14ac:dyDescent="0.25">
      <c r="A805" s="25" t="s">
        <v>2523</v>
      </c>
      <c r="B805" s="127"/>
      <c r="C805" s="127"/>
      <c r="D805" s="127"/>
      <c r="E805" s="97" t="s">
        <v>296</v>
      </c>
      <c r="F805" s="127" t="s">
        <v>306</v>
      </c>
      <c r="G805" s="172" t="s">
        <v>11</v>
      </c>
      <c r="H805" s="97" t="s">
        <v>2517</v>
      </c>
      <c r="I805" s="127">
        <v>1</v>
      </c>
      <c r="J805" s="97" t="s">
        <v>1143</v>
      </c>
      <c r="K805" s="239" t="s">
        <v>1486</v>
      </c>
      <c r="L805" s="174">
        <v>46208</v>
      </c>
      <c r="M805" s="212">
        <v>46216</v>
      </c>
      <c r="N805" s="158"/>
      <c r="O805" s="97" t="str">
        <f>IF(Tabela2[[#This Row],[1° Reprogamação
'[PrazoEntrega']]]="",TEXT(Tabela2[[#This Row],[Prazo
Entrega]],"mmm"),TEXT(Tabela2[[#This Row],[1° Reprogamação
'[PrazoEntrega']]],"mmm"))</f>
        <v>jul</v>
      </c>
      <c r="P805" s="37"/>
      <c r="Q805" s="213" t="s">
        <v>2582</v>
      </c>
      <c r="R805" s="16"/>
      <c r="T805"/>
    </row>
    <row r="806" spans="1:20" x14ac:dyDescent="0.25">
      <c r="A806" s="25" t="s">
        <v>2524</v>
      </c>
      <c r="B806" s="120"/>
      <c r="C806" s="120"/>
      <c r="D806" s="120"/>
      <c r="E806" s="37" t="s">
        <v>296</v>
      </c>
      <c r="F806" s="120" t="s">
        <v>306</v>
      </c>
      <c r="G806" s="156" t="s">
        <v>11</v>
      </c>
      <c r="H806" s="37" t="s">
        <v>2518</v>
      </c>
      <c r="I806" s="120">
        <v>1</v>
      </c>
      <c r="J806" s="37" t="s">
        <v>1143</v>
      </c>
      <c r="K806" s="200" t="s">
        <v>1486</v>
      </c>
      <c r="L806" s="96">
        <v>46208</v>
      </c>
      <c r="M806" s="199">
        <v>46216</v>
      </c>
      <c r="N806" s="152"/>
      <c r="O806" s="37" t="str">
        <f>IF(Tabela2[[#This Row],[1° Reprogamação
'[PrazoEntrega']]]="",TEXT(Tabela2[[#This Row],[Prazo
Entrega]],"mmm"),TEXT(Tabela2[[#This Row],[1° Reprogamação
'[PrazoEntrega']]],"mmm"))</f>
        <v>jul</v>
      </c>
      <c r="P806" s="37"/>
      <c r="Q806" s="170" t="s">
        <v>2582</v>
      </c>
      <c r="R806" s="16"/>
      <c r="T806"/>
    </row>
    <row r="807" spans="1:20" x14ac:dyDescent="0.25">
      <c r="A807" s="25" t="s">
        <v>2525</v>
      </c>
      <c r="B807" s="120"/>
      <c r="C807" s="120"/>
      <c r="D807" s="120"/>
      <c r="E807" s="37" t="s">
        <v>296</v>
      </c>
      <c r="F807" s="37" t="s">
        <v>306</v>
      </c>
      <c r="G807" s="153" t="s">
        <v>11</v>
      </c>
      <c r="H807" s="37" t="s">
        <v>2519</v>
      </c>
      <c r="I807" s="37">
        <v>1</v>
      </c>
      <c r="J807" s="37" t="s">
        <v>1143</v>
      </c>
      <c r="K807" s="1" t="s">
        <v>1486</v>
      </c>
      <c r="L807" s="96">
        <v>46208</v>
      </c>
      <c r="M807" s="169">
        <v>46216</v>
      </c>
      <c r="N807" s="152"/>
      <c r="O807" s="37" t="str">
        <f>IF(Tabela2[[#This Row],[1° Reprogamação
'[PrazoEntrega']]]="",TEXT(Tabela2[[#This Row],[Prazo
Entrega]],"mmm"),TEXT(Tabela2[[#This Row],[1° Reprogamação
'[PrazoEntrega']]],"mmm"))</f>
        <v>jul</v>
      </c>
      <c r="P807" s="37"/>
      <c r="Q807" s="18" t="s">
        <v>2582</v>
      </c>
      <c r="R807" s="16"/>
      <c r="T807"/>
    </row>
    <row r="808" spans="1:20" x14ac:dyDescent="0.25">
      <c r="A808" s="25" t="s">
        <v>2526</v>
      </c>
      <c r="B808" s="120"/>
      <c r="C808" s="120"/>
      <c r="D808" s="120"/>
      <c r="E808" s="37" t="s">
        <v>296</v>
      </c>
      <c r="F808" s="37" t="s">
        <v>306</v>
      </c>
      <c r="G808" s="153" t="s">
        <v>11</v>
      </c>
      <c r="H808" s="37" t="s">
        <v>2520</v>
      </c>
      <c r="I808" s="37">
        <v>1</v>
      </c>
      <c r="J808" s="37" t="s">
        <v>1143</v>
      </c>
      <c r="K808" s="1" t="s">
        <v>1486</v>
      </c>
      <c r="L808" s="96">
        <v>46208</v>
      </c>
      <c r="M808" s="169">
        <v>46216</v>
      </c>
      <c r="N808" s="152"/>
      <c r="O808" s="37" t="str">
        <f>IF(Tabela2[[#This Row],[1° Reprogamação
'[PrazoEntrega']]]="",TEXT(Tabela2[[#This Row],[Prazo
Entrega]],"mmm"),TEXT(Tabela2[[#This Row],[1° Reprogamação
'[PrazoEntrega']]],"mmm"))</f>
        <v>jul</v>
      </c>
      <c r="P808" s="37"/>
      <c r="Q808" s="18" t="s">
        <v>2582</v>
      </c>
      <c r="R808" s="16"/>
      <c r="T808"/>
    </row>
    <row r="809" spans="1:20" x14ac:dyDescent="0.25">
      <c r="A809" s="25" t="s">
        <v>2527</v>
      </c>
      <c r="B809" s="120"/>
      <c r="C809" s="120"/>
      <c r="D809" s="120"/>
      <c r="E809" s="37" t="s">
        <v>296</v>
      </c>
      <c r="F809" s="120" t="s">
        <v>306</v>
      </c>
      <c r="G809" s="156" t="s">
        <v>11</v>
      </c>
      <c r="H809" s="37" t="s">
        <v>2521</v>
      </c>
      <c r="I809" s="120">
        <v>1</v>
      </c>
      <c r="J809" s="37" t="s">
        <v>1143</v>
      </c>
      <c r="K809" s="200" t="s">
        <v>1486</v>
      </c>
      <c r="L809" s="96">
        <v>46208</v>
      </c>
      <c r="M809" s="199">
        <v>46216</v>
      </c>
      <c r="N809" s="152"/>
      <c r="O809" s="37" t="str">
        <f>IF(Tabela2[[#This Row],[1° Reprogamação
'[PrazoEntrega']]]="",TEXT(Tabela2[[#This Row],[Prazo
Entrega]],"mmm"),TEXT(Tabela2[[#This Row],[1° Reprogamação
'[PrazoEntrega']]],"mmm"))</f>
        <v>jul</v>
      </c>
      <c r="P809" s="37"/>
      <c r="Q809" s="170" t="s">
        <v>2582</v>
      </c>
      <c r="R809" s="16"/>
      <c r="T809"/>
    </row>
    <row r="810" spans="1:20" hidden="1" x14ac:dyDescent="0.25">
      <c r="A810" s="38" t="s">
        <v>2604</v>
      </c>
      <c r="B810" s="120"/>
      <c r="C810" s="120"/>
      <c r="D810" s="120"/>
      <c r="E810" s="37" t="s">
        <v>296</v>
      </c>
      <c r="F810" s="120" t="s">
        <v>807</v>
      </c>
      <c r="G810" s="156" t="s">
        <v>11</v>
      </c>
      <c r="H810" s="37" t="s">
        <v>2392</v>
      </c>
      <c r="I810" s="120">
        <v>1</v>
      </c>
      <c r="J810" s="37" t="s">
        <v>1150</v>
      </c>
      <c r="K810" s="200" t="s">
        <v>1486</v>
      </c>
      <c r="L810" s="96">
        <f>Tabela2[[#This Row],[Prazo
Entrega]]-20</f>
        <v>46197</v>
      </c>
      <c r="M810" s="199">
        <v>46217</v>
      </c>
      <c r="N810" s="152"/>
      <c r="O810" s="37" t="str">
        <f>IF(Tabela2[[#This Row],[1° Reprogamação
'[PrazoEntrega']]]="",TEXT(Tabela2[[#This Row],[Prazo
Entrega]],"mmm"),TEXT(Tabela2[[#This Row],[1° Reprogamação
'[PrazoEntrega']]],"mmm"))</f>
        <v>jul</v>
      </c>
      <c r="P810" s="37"/>
      <c r="Q810" s="170" t="s">
        <v>1508</v>
      </c>
      <c r="R810" s="16"/>
      <c r="T810"/>
    </row>
    <row r="811" spans="1:20" hidden="1" x14ac:dyDescent="0.25">
      <c r="A811" s="38" t="s">
        <v>2605</v>
      </c>
      <c r="B811" s="120"/>
      <c r="C811" s="120"/>
      <c r="D811" s="120"/>
      <c r="E811" s="37" t="s">
        <v>296</v>
      </c>
      <c r="F811" s="120" t="s">
        <v>807</v>
      </c>
      <c r="G811" s="156" t="s">
        <v>11</v>
      </c>
      <c r="H811" s="37" t="s">
        <v>2392</v>
      </c>
      <c r="I811" s="120">
        <v>1</v>
      </c>
      <c r="J811" s="37" t="s">
        <v>1150</v>
      </c>
      <c r="K811" s="200" t="s">
        <v>1486</v>
      </c>
      <c r="L811" s="96">
        <f>Tabela2[[#This Row],[Prazo
Entrega]]-20</f>
        <v>46197</v>
      </c>
      <c r="M811" s="199">
        <v>46217</v>
      </c>
      <c r="N811" s="152"/>
      <c r="O811" s="37" t="str">
        <f>IF(Tabela2[[#This Row],[1° Reprogamação
'[PrazoEntrega']]]="",TEXT(Tabela2[[#This Row],[Prazo
Entrega]],"mmm"),TEXT(Tabela2[[#This Row],[1° Reprogamação
'[PrazoEntrega']]],"mmm"))</f>
        <v>jul</v>
      </c>
      <c r="P811" s="37"/>
      <c r="Q811" s="170" t="s">
        <v>1508</v>
      </c>
      <c r="R811" s="16"/>
      <c r="T811"/>
    </row>
    <row r="812" spans="1:20" hidden="1" x14ac:dyDescent="0.25">
      <c r="A812" s="38" t="s">
        <v>2606</v>
      </c>
      <c r="B812" s="120"/>
      <c r="C812" s="120"/>
      <c r="D812" s="120"/>
      <c r="E812" s="37" t="s">
        <v>296</v>
      </c>
      <c r="F812" s="37" t="s">
        <v>377</v>
      </c>
      <c r="G812" s="153" t="s">
        <v>11</v>
      </c>
      <c r="H812" s="37" t="s">
        <v>2622</v>
      </c>
      <c r="I812" s="37">
        <v>1</v>
      </c>
      <c r="J812" s="37" t="s">
        <v>1150</v>
      </c>
      <c r="K812" s="1" t="s">
        <v>1486</v>
      </c>
      <c r="L812" s="96">
        <f>Tabela2[[#This Row],[Prazo
Entrega]]-20</f>
        <v>46207</v>
      </c>
      <c r="M812" s="169">
        <v>46227</v>
      </c>
      <c r="N812" s="152"/>
      <c r="O812" s="37" t="str">
        <f>IF(Tabela2[[#This Row],[1° Reprogamação
'[PrazoEntrega']]]="",TEXT(Tabela2[[#This Row],[Prazo
Entrega]],"mmm"),TEXT(Tabela2[[#This Row],[1° Reprogamação
'[PrazoEntrega']]],"mmm"))</f>
        <v>jul</v>
      </c>
      <c r="P812" s="37"/>
      <c r="Q812" s="104" t="s">
        <v>1508</v>
      </c>
      <c r="R812" s="16"/>
      <c r="T812"/>
    </row>
    <row r="813" spans="1:20" x14ac:dyDescent="0.25">
      <c r="A813" s="38" t="s">
        <v>2871</v>
      </c>
      <c r="B813" s="37"/>
      <c r="C813" s="37"/>
      <c r="D813" s="37"/>
      <c r="E813" s="37" t="s">
        <v>1459</v>
      </c>
      <c r="F813" s="37" t="s">
        <v>1460</v>
      </c>
      <c r="G813" s="153" t="s">
        <v>11</v>
      </c>
      <c r="H813" s="37" t="s">
        <v>2262</v>
      </c>
      <c r="I813" s="37">
        <v>1</v>
      </c>
      <c r="J813" s="37" t="s">
        <v>1150</v>
      </c>
      <c r="K813" s="1" t="s">
        <v>1486</v>
      </c>
      <c r="L813" s="199">
        <v>46419</v>
      </c>
      <c r="M813" s="169">
        <v>46244</v>
      </c>
      <c r="N813" s="152"/>
      <c r="O813" s="37" t="str">
        <f>IF(Tabela2[[#This Row],[1° Reprogamação
'[PrazoEntrega']]]="",TEXT(Tabela2[[#This Row],[Prazo
Entrega]],"mmm"),TEXT(Tabela2[[#This Row],[1° Reprogamação
'[PrazoEntrega']]],"mmm"))</f>
        <v>ago</v>
      </c>
      <c r="P813" s="37"/>
      <c r="Q813" s="170" t="s">
        <v>2582</v>
      </c>
      <c r="R813" s="16"/>
      <c r="T813"/>
    </row>
    <row r="814" spans="1:20" x14ac:dyDescent="0.25">
      <c r="A814" s="38" t="s">
        <v>2872</v>
      </c>
      <c r="B814" s="120"/>
      <c r="C814" s="120"/>
      <c r="D814" s="120"/>
      <c r="E814" s="120" t="s">
        <v>1459</v>
      </c>
      <c r="F814" s="120" t="s">
        <v>1460</v>
      </c>
      <c r="G814" s="153" t="s">
        <v>11</v>
      </c>
      <c r="H814" s="120" t="s">
        <v>2262</v>
      </c>
      <c r="I814" s="37">
        <v>1</v>
      </c>
      <c r="J814" s="37" t="s">
        <v>1150</v>
      </c>
      <c r="K814" s="1" t="s">
        <v>1486</v>
      </c>
      <c r="L814" s="199">
        <v>46419</v>
      </c>
      <c r="M814" s="199">
        <v>46244</v>
      </c>
      <c r="N814" s="152"/>
      <c r="O814" s="120" t="str">
        <f>IF(Tabela2[[#This Row],[1° Reprogamação
'[PrazoEntrega']]]="",TEXT(Tabela2[[#This Row],[Prazo
Entrega]],"mmm"),TEXT(Tabela2[[#This Row],[1° Reprogamação
'[PrazoEntrega']]],"mmm"))</f>
        <v>ago</v>
      </c>
      <c r="P814" s="120"/>
      <c r="Q814" s="170" t="s">
        <v>2582</v>
      </c>
      <c r="R814" s="16"/>
      <c r="T814"/>
    </row>
    <row r="815" spans="1:20" hidden="1" x14ac:dyDescent="0.25">
      <c r="A815" s="38" t="s">
        <v>2607</v>
      </c>
      <c r="B815" s="37"/>
      <c r="C815" s="37"/>
      <c r="D815" s="37"/>
      <c r="E815" s="37" t="s">
        <v>296</v>
      </c>
      <c r="F815" s="37" t="s">
        <v>377</v>
      </c>
      <c r="G815" s="153" t="s">
        <v>11</v>
      </c>
      <c r="H815" s="37" t="s">
        <v>2622</v>
      </c>
      <c r="I815" s="37">
        <v>1</v>
      </c>
      <c r="J815" s="37" t="s">
        <v>1150</v>
      </c>
      <c r="K815" s="1" t="s">
        <v>1486</v>
      </c>
      <c r="L815" s="251">
        <f>Tabela2[[#This Row],[Prazo
Entrega]]-20</f>
        <v>46207</v>
      </c>
      <c r="M815" s="169">
        <v>46227</v>
      </c>
      <c r="N815" s="152"/>
      <c r="O815" s="37" t="str">
        <f>IF(Tabela2[[#This Row],[1° Reprogamação
'[PrazoEntrega']]]="",TEXT(Tabela2[[#This Row],[Prazo
Entrega]],"mmm"),TEXT(Tabela2[[#This Row],[1° Reprogamação
'[PrazoEntrega']]],"mmm"))</f>
        <v>jul</v>
      </c>
      <c r="P815" s="37"/>
      <c r="Q815" s="170" t="s">
        <v>1508</v>
      </c>
      <c r="R815" s="16"/>
      <c r="T815"/>
    </row>
    <row r="816" spans="1:20" hidden="1" x14ac:dyDescent="0.25">
      <c r="A816" s="38" t="s">
        <v>2608</v>
      </c>
      <c r="B816" s="37"/>
      <c r="C816" s="37"/>
      <c r="D816" s="37"/>
      <c r="E816" s="37" t="s">
        <v>296</v>
      </c>
      <c r="F816" s="37" t="s">
        <v>377</v>
      </c>
      <c r="G816" s="153" t="s">
        <v>11</v>
      </c>
      <c r="H816" s="37" t="s">
        <v>2622</v>
      </c>
      <c r="I816" s="37">
        <v>1</v>
      </c>
      <c r="J816" s="37" t="s">
        <v>1150</v>
      </c>
      <c r="K816" s="1" t="s">
        <v>1486</v>
      </c>
      <c r="L816" s="251">
        <f>Tabela2[[#This Row],[Prazo
Entrega]]-20</f>
        <v>46207</v>
      </c>
      <c r="M816" s="169">
        <v>46227</v>
      </c>
      <c r="N816" s="152"/>
      <c r="O816" s="37" t="str">
        <f>IF(Tabela2[[#This Row],[1° Reprogamação
'[PrazoEntrega']]]="",TEXT(Tabela2[[#This Row],[Prazo
Entrega]],"mmm"),TEXT(Tabela2[[#This Row],[1° Reprogamação
'[PrazoEntrega']]],"mmm"))</f>
        <v>jul</v>
      </c>
      <c r="P816" s="37"/>
      <c r="Q816" s="170" t="s">
        <v>1508</v>
      </c>
      <c r="R816" s="16"/>
      <c r="T816"/>
    </row>
    <row r="817" spans="1:20" x14ac:dyDescent="0.25">
      <c r="A817" s="38" t="s">
        <v>2873</v>
      </c>
      <c r="B817" s="37"/>
      <c r="C817" s="37"/>
      <c r="D817" s="37"/>
      <c r="E817" s="37" t="s">
        <v>296</v>
      </c>
      <c r="F817" s="37" t="s">
        <v>609</v>
      </c>
      <c r="G817" s="153" t="s">
        <v>11</v>
      </c>
      <c r="H817" s="37" t="s">
        <v>2883</v>
      </c>
      <c r="I817" s="37">
        <v>1</v>
      </c>
      <c r="J817" s="37" t="s">
        <v>1150</v>
      </c>
      <c r="K817" s="1" t="s">
        <v>1486</v>
      </c>
      <c r="L817" s="199">
        <v>46233</v>
      </c>
      <c r="M817" s="169">
        <v>46234</v>
      </c>
      <c r="N817" s="152"/>
      <c r="O817" s="37" t="str">
        <f>IF(Tabela2[[#This Row],[1° Reprogamação
'[PrazoEntrega']]]="",TEXT(Tabela2[[#This Row],[Prazo
Entrega]],"mmm"),TEXT(Tabela2[[#This Row],[1° Reprogamação
'[PrazoEntrega']]],"mmm"))</f>
        <v>jul</v>
      </c>
      <c r="P817" s="37"/>
      <c r="Q817" s="170" t="s">
        <v>2582</v>
      </c>
      <c r="R817" s="16"/>
      <c r="T817"/>
    </row>
    <row r="818" spans="1:20" x14ac:dyDescent="0.25">
      <c r="A818" s="38" t="s">
        <v>2874</v>
      </c>
      <c r="B818" s="120"/>
      <c r="C818" s="120"/>
      <c r="D818" s="120"/>
      <c r="E818" s="120" t="s">
        <v>296</v>
      </c>
      <c r="F818" s="120" t="s">
        <v>609</v>
      </c>
      <c r="G818" s="153" t="s">
        <v>11</v>
      </c>
      <c r="H818" s="120" t="s">
        <v>2883</v>
      </c>
      <c r="I818" s="37">
        <v>1</v>
      </c>
      <c r="J818" s="37" t="s">
        <v>1150</v>
      </c>
      <c r="K818" s="1" t="s">
        <v>1486</v>
      </c>
      <c r="L818" s="199">
        <v>46233</v>
      </c>
      <c r="M818" s="199">
        <v>46234</v>
      </c>
      <c r="N818" s="152"/>
      <c r="O818" s="120" t="str">
        <f>IF(Tabela2[[#This Row],[1° Reprogamação
'[PrazoEntrega']]]="",TEXT(Tabela2[[#This Row],[Prazo
Entrega]],"mmm"),TEXT(Tabela2[[#This Row],[1° Reprogamação
'[PrazoEntrega']]],"mmm"))</f>
        <v>jul</v>
      </c>
      <c r="P818" s="120"/>
      <c r="Q818" s="170" t="s">
        <v>2582</v>
      </c>
      <c r="R818" s="16"/>
      <c r="T818"/>
    </row>
    <row r="819" spans="1:20" x14ac:dyDescent="0.25">
      <c r="A819" s="38" t="s">
        <v>2875</v>
      </c>
      <c r="B819" s="37"/>
      <c r="C819" s="37"/>
      <c r="D819" s="37"/>
      <c r="E819" s="37" t="s">
        <v>296</v>
      </c>
      <c r="F819" s="37" t="s">
        <v>609</v>
      </c>
      <c r="G819" s="153" t="s">
        <v>11</v>
      </c>
      <c r="H819" s="37" t="s">
        <v>2883</v>
      </c>
      <c r="I819" s="37">
        <v>1</v>
      </c>
      <c r="J819" s="37" t="s">
        <v>1150</v>
      </c>
      <c r="K819" s="1" t="s">
        <v>1486</v>
      </c>
      <c r="L819" s="199">
        <v>46233</v>
      </c>
      <c r="M819" s="169">
        <v>46234</v>
      </c>
      <c r="N819" s="152"/>
      <c r="O819" s="37" t="str">
        <f>IF(Tabela2[[#This Row],[1° Reprogamação
'[PrazoEntrega']]]="",TEXT(Tabela2[[#This Row],[Prazo
Entrega]],"mmm"),TEXT(Tabela2[[#This Row],[1° Reprogamação
'[PrazoEntrega']]],"mmm"))</f>
        <v>jul</v>
      </c>
      <c r="P819" s="37"/>
      <c r="Q819" s="170" t="s">
        <v>2582</v>
      </c>
      <c r="R819" s="16"/>
      <c r="T819"/>
    </row>
    <row r="820" spans="1:20" x14ac:dyDescent="0.25">
      <c r="A820" s="38" t="s">
        <v>2876</v>
      </c>
      <c r="B820" s="37"/>
      <c r="C820" s="37"/>
      <c r="D820" s="37"/>
      <c r="E820" s="37" t="s">
        <v>296</v>
      </c>
      <c r="F820" s="37" t="s">
        <v>609</v>
      </c>
      <c r="G820" s="153" t="s">
        <v>11</v>
      </c>
      <c r="H820" s="37" t="s">
        <v>2883</v>
      </c>
      <c r="I820" s="37">
        <v>1</v>
      </c>
      <c r="J820" s="37" t="s">
        <v>1150</v>
      </c>
      <c r="K820" s="1" t="s">
        <v>1486</v>
      </c>
      <c r="L820" s="199">
        <v>46233</v>
      </c>
      <c r="M820" s="169">
        <v>46234</v>
      </c>
      <c r="N820" s="152"/>
      <c r="O820" s="37" t="str">
        <f>IF(Tabela2[[#This Row],[1° Reprogamação
'[PrazoEntrega']]]="",TEXT(Tabela2[[#This Row],[Prazo
Entrega]],"mmm"),TEXT(Tabela2[[#This Row],[1° Reprogamação
'[PrazoEntrega']]],"mmm"))</f>
        <v>jul</v>
      </c>
      <c r="P820" s="37"/>
      <c r="Q820" s="170" t="s">
        <v>2582</v>
      </c>
      <c r="R820" s="16"/>
      <c r="T820"/>
    </row>
    <row r="821" spans="1:20" x14ac:dyDescent="0.25">
      <c r="A821" s="38" t="s">
        <v>2877</v>
      </c>
      <c r="B821" s="37"/>
      <c r="C821" s="37"/>
      <c r="D821" s="37"/>
      <c r="E821" s="37" t="s">
        <v>296</v>
      </c>
      <c r="F821" s="37" t="s">
        <v>807</v>
      </c>
      <c r="G821" s="153" t="s">
        <v>11</v>
      </c>
      <c r="H821" s="37" t="s">
        <v>2392</v>
      </c>
      <c r="I821" s="37">
        <v>1</v>
      </c>
      <c r="J821" s="37" t="s">
        <v>1150</v>
      </c>
      <c r="K821" s="1" t="s">
        <v>1486</v>
      </c>
      <c r="L821" s="199">
        <v>46233</v>
      </c>
      <c r="M821" s="169">
        <v>46234</v>
      </c>
      <c r="N821" s="152"/>
      <c r="O821" s="37" t="str">
        <f>IF(Tabela2[[#This Row],[1° Reprogamação
'[PrazoEntrega']]]="",TEXT(Tabela2[[#This Row],[Prazo
Entrega]],"mmm"),TEXT(Tabela2[[#This Row],[1° Reprogamação
'[PrazoEntrega']]],"mmm"))</f>
        <v>jul</v>
      </c>
      <c r="P821" s="37"/>
      <c r="Q821" s="170" t="s">
        <v>2582</v>
      </c>
      <c r="R821" s="16"/>
      <c r="T821"/>
    </row>
    <row r="822" spans="1:20" x14ac:dyDescent="0.25">
      <c r="A822" s="38" t="s">
        <v>2878</v>
      </c>
      <c r="B822" s="37"/>
      <c r="C822" s="37"/>
      <c r="D822" s="37"/>
      <c r="E822" s="37" t="s">
        <v>296</v>
      </c>
      <c r="F822" s="37" t="s">
        <v>807</v>
      </c>
      <c r="G822" s="153" t="s">
        <v>11</v>
      </c>
      <c r="H822" s="37" t="s">
        <v>2392</v>
      </c>
      <c r="I822" s="37">
        <v>1</v>
      </c>
      <c r="J822" s="37" t="s">
        <v>1150</v>
      </c>
      <c r="K822" s="1" t="s">
        <v>1486</v>
      </c>
      <c r="L822" s="199">
        <v>46233</v>
      </c>
      <c r="M822" s="169">
        <v>46234</v>
      </c>
      <c r="N822" s="152"/>
      <c r="O822" s="37" t="str">
        <f>IF(Tabela2[[#This Row],[1° Reprogamação
'[PrazoEntrega']]]="",TEXT(Tabela2[[#This Row],[Prazo
Entrega]],"mmm"),TEXT(Tabela2[[#This Row],[1° Reprogamação
'[PrazoEntrega']]],"mmm"))</f>
        <v>jul</v>
      </c>
      <c r="P822" s="37"/>
      <c r="Q822" s="170" t="s">
        <v>2582</v>
      </c>
      <c r="R822" s="16"/>
      <c r="T822"/>
    </row>
    <row r="823" spans="1:20" x14ac:dyDescent="0.25">
      <c r="A823" s="38" t="s">
        <v>2879</v>
      </c>
      <c r="B823" s="37"/>
      <c r="C823" s="37"/>
      <c r="D823" s="37"/>
      <c r="E823" s="37" t="s">
        <v>2909</v>
      </c>
      <c r="F823" s="37" t="s">
        <v>2858</v>
      </c>
      <c r="G823" s="153" t="s">
        <v>11</v>
      </c>
      <c r="H823" s="37" t="s">
        <v>2884</v>
      </c>
      <c r="I823" s="37">
        <v>1</v>
      </c>
      <c r="J823" s="37" t="s">
        <v>1151</v>
      </c>
      <c r="K823" s="1" t="s">
        <v>1486</v>
      </c>
      <c r="L823" s="199">
        <v>46216</v>
      </c>
      <c r="M823" s="169">
        <v>46217</v>
      </c>
      <c r="N823" s="152"/>
      <c r="O823" s="37" t="str">
        <f>IF(Tabela2[[#This Row],[1° Reprogamação
'[PrazoEntrega']]]="",TEXT(Tabela2[[#This Row],[Prazo
Entrega]],"mmm"),TEXT(Tabela2[[#This Row],[1° Reprogamação
'[PrazoEntrega']]],"mmm"))</f>
        <v>jul</v>
      </c>
      <c r="P823" s="37"/>
      <c r="Q823" s="170" t="s">
        <v>2582</v>
      </c>
      <c r="R823" s="16"/>
      <c r="T823"/>
    </row>
    <row r="824" spans="1:20" x14ac:dyDescent="0.25">
      <c r="A824" s="38" t="s">
        <v>2880</v>
      </c>
      <c r="B824" s="120"/>
      <c r="C824" s="120"/>
      <c r="D824" s="120"/>
      <c r="E824" s="120" t="s">
        <v>2909</v>
      </c>
      <c r="F824" s="120" t="s">
        <v>2858</v>
      </c>
      <c r="G824" s="153" t="s">
        <v>11</v>
      </c>
      <c r="H824" s="120" t="s">
        <v>2884</v>
      </c>
      <c r="I824" s="37">
        <v>1</v>
      </c>
      <c r="J824" s="120" t="s">
        <v>1151</v>
      </c>
      <c r="K824" s="1" t="s">
        <v>1486</v>
      </c>
      <c r="L824" s="199">
        <v>46216</v>
      </c>
      <c r="M824" s="199">
        <v>46217</v>
      </c>
      <c r="N824" s="152"/>
      <c r="O824" s="120" t="str">
        <f>IF(Tabela2[[#This Row],[1° Reprogamação
'[PrazoEntrega']]]="",TEXT(Tabela2[[#This Row],[Prazo
Entrega]],"mmm"),TEXT(Tabela2[[#This Row],[1° Reprogamação
'[PrazoEntrega']]],"mmm"))</f>
        <v>jul</v>
      </c>
      <c r="P824" s="120"/>
      <c r="Q824" s="170" t="s">
        <v>2582</v>
      </c>
      <c r="R824" s="16"/>
      <c r="T824"/>
    </row>
    <row r="825" spans="1:20" x14ac:dyDescent="0.25">
      <c r="A825" s="38" t="s">
        <v>2887</v>
      </c>
      <c r="B825" s="37"/>
      <c r="C825" s="37"/>
      <c r="D825" s="37"/>
      <c r="E825" s="37" t="s">
        <v>1558</v>
      </c>
      <c r="F825" s="37" t="s">
        <v>2794</v>
      </c>
      <c r="G825" s="153" t="s">
        <v>11</v>
      </c>
      <c r="H825" s="37" t="s">
        <v>2894</v>
      </c>
      <c r="I825" s="37">
        <v>1</v>
      </c>
      <c r="J825" s="37" t="s">
        <v>242</v>
      </c>
      <c r="K825" s="1" t="s">
        <v>1487</v>
      </c>
      <c r="L825" s="96">
        <v>46253</v>
      </c>
      <c r="M825" s="169">
        <v>46254</v>
      </c>
      <c r="N825" s="152"/>
      <c r="O825" s="37" t="str">
        <f>IF(Tabela2[[#This Row],[1° Reprogamação
'[PrazoEntrega']]]="",TEXT(Tabela2[[#This Row],[Prazo
Entrega]],"mmm"),TEXT(Tabela2[[#This Row],[1° Reprogamação
'[PrazoEntrega']]],"mmm"))</f>
        <v>ago</v>
      </c>
      <c r="P825" s="37"/>
      <c r="Q825" s="104" t="s">
        <v>2582</v>
      </c>
      <c r="R825" s="16"/>
      <c r="T825"/>
    </row>
    <row r="826" spans="1:20" x14ac:dyDescent="0.25">
      <c r="A826" s="38" t="s">
        <v>2888</v>
      </c>
      <c r="B826" s="37"/>
      <c r="C826" s="37"/>
      <c r="D826" s="37"/>
      <c r="E826" s="37" t="s">
        <v>1558</v>
      </c>
      <c r="F826" s="37" t="s">
        <v>2794</v>
      </c>
      <c r="G826" s="153" t="s">
        <v>11</v>
      </c>
      <c r="H826" s="37" t="s">
        <v>2894</v>
      </c>
      <c r="I826" s="37">
        <v>1</v>
      </c>
      <c r="J826" s="37" t="s">
        <v>242</v>
      </c>
      <c r="K826" s="1" t="s">
        <v>1487</v>
      </c>
      <c r="L826" s="96">
        <v>46253</v>
      </c>
      <c r="M826" s="169">
        <v>46254</v>
      </c>
      <c r="N826" s="152"/>
      <c r="O826" s="37" t="str">
        <f>IF(Tabela2[[#This Row],[1° Reprogamação
'[PrazoEntrega']]]="",TEXT(Tabela2[[#This Row],[Prazo
Entrega]],"mmm"),TEXT(Tabela2[[#This Row],[1° Reprogamação
'[PrazoEntrega']]],"mmm"))</f>
        <v>ago</v>
      </c>
      <c r="P826" s="37"/>
      <c r="Q826" s="104" t="s">
        <v>2582</v>
      </c>
      <c r="R826" s="16"/>
      <c r="T826"/>
    </row>
    <row r="827" spans="1:20" x14ac:dyDescent="0.25">
      <c r="A827" s="38" t="s">
        <v>2889</v>
      </c>
      <c r="B827" s="37"/>
      <c r="C827" s="37"/>
      <c r="D827" s="37"/>
      <c r="E827" s="37" t="s">
        <v>1558</v>
      </c>
      <c r="F827" s="37" t="s">
        <v>2794</v>
      </c>
      <c r="G827" s="153" t="s">
        <v>11</v>
      </c>
      <c r="H827" s="37" t="s">
        <v>2894</v>
      </c>
      <c r="I827" s="37">
        <v>1</v>
      </c>
      <c r="J827" s="37" t="s">
        <v>242</v>
      </c>
      <c r="K827" s="1" t="s">
        <v>1487</v>
      </c>
      <c r="L827" s="96">
        <v>46253</v>
      </c>
      <c r="M827" s="169">
        <v>46254</v>
      </c>
      <c r="N827" s="152"/>
      <c r="O827" s="37" t="str">
        <f>IF(Tabela2[[#This Row],[1° Reprogamação
'[PrazoEntrega']]]="",TEXT(Tabela2[[#This Row],[Prazo
Entrega]],"mmm"),TEXT(Tabela2[[#This Row],[1° Reprogamação
'[PrazoEntrega']]],"mmm"))</f>
        <v>ago</v>
      </c>
      <c r="P827" s="37"/>
      <c r="Q827" s="104" t="s">
        <v>2582</v>
      </c>
      <c r="R827" s="16"/>
      <c r="T827"/>
    </row>
    <row r="828" spans="1:20" x14ac:dyDescent="0.25">
      <c r="A828" s="38" t="s">
        <v>2890</v>
      </c>
      <c r="B828" s="37"/>
      <c r="C828" s="37"/>
      <c r="D828" s="37"/>
      <c r="E828" s="37" t="s">
        <v>1558</v>
      </c>
      <c r="F828" s="37" t="s">
        <v>2794</v>
      </c>
      <c r="G828" s="153" t="s">
        <v>11</v>
      </c>
      <c r="H828" s="37" t="s">
        <v>2894</v>
      </c>
      <c r="I828" s="37">
        <v>1</v>
      </c>
      <c r="J828" s="37" t="s">
        <v>242</v>
      </c>
      <c r="K828" s="1" t="s">
        <v>1487</v>
      </c>
      <c r="L828" s="96">
        <v>46253</v>
      </c>
      <c r="M828" s="169">
        <v>46254</v>
      </c>
      <c r="N828" s="152"/>
      <c r="O828" s="37" t="str">
        <f>IF(Tabela2[[#This Row],[1° Reprogamação
'[PrazoEntrega']]]="",TEXT(Tabela2[[#This Row],[Prazo
Entrega]],"mmm"),TEXT(Tabela2[[#This Row],[1° Reprogamação
'[PrazoEntrega']]],"mmm"))</f>
        <v>ago</v>
      </c>
      <c r="P828" s="37"/>
      <c r="Q828" s="104" t="s">
        <v>2582</v>
      </c>
      <c r="R828" s="16"/>
      <c r="T828"/>
    </row>
    <row r="829" spans="1:20" x14ac:dyDescent="0.25">
      <c r="A829" s="38" t="s">
        <v>2891</v>
      </c>
      <c r="B829" s="37"/>
      <c r="C829" s="37"/>
      <c r="D829" s="37"/>
      <c r="E829" s="37" t="s">
        <v>1558</v>
      </c>
      <c r="F829" s="37" t="s">
        <v>2795</v>
      </c>
      <c r="G829" s="153" t="s">
        <v>11</v>
      </c>
      <c r="H829" s="37" t="s">
        <v>2816</v>
      </c>
      <c r="I829" s="37">
        <v>1</v>
      </c>
      <c r="J829" s="37" t="s">
        <v>242</v>
      </c>
      <c r="K829" s="1" t="s">
        <v>1487</v>
      </c>
      <c r="L829" s="96">
        <v>46253</v>
      </c>
      <c r="M829" s="169">
        <v>46254</v>
      </c>
      <c r="N829" s="152"/>
      <c r="O829" s="37" t="str">
        <f>IF(Tabela2[[#This Row],[1° Reprogamação
'[PrazoEntrega']]]="",TEXT(Tabela2[[#This Row],[Prazo
Entrega]],"mmm"),TEXT(Tabela2[[#This Row],[1° Reprogamação
'[PrazoEntrega']]],"mmm"))</f>
        <v>ago</v>
      </c>
      <c r="P829" s="37"/>
      <c r="Q829" s="104" t="s">
        <v>2582</v>
      </c>
      <c r="R829" s="16"/>
      <c r="T829"/>
    </row>
    <row r="830" spans="1:20" x14ac:dyDescent="0.25">
      <c r="A830" s="38" t="s">
        <v>2892</v>
      </c>
      <c r="B830" s="120"/>
      <c r="C830" s="120"/>
      <c r="D830" s="120"/>
      <c r="E830" s="37" t="s">
        <v>1558</v>
      </c>
      <c r="F830" s="120" t="s">
        <v>2795</v>
      </c>
      <c r="G830" s="153" t="s">
        <v>11</v>
      </c>
      <c r="H830" s="120" t="s">
        <v>2816</v>
      </c>
      <c r="I830" s="37">
        <v>1</v>
      </c>
      <c r="J830" s="37" t="s">
        <v>242</v>
      </c>
      <c r="K830" s="1" t="s">
        <v>1487</v>
      </c>
      <c r="L830" s="251">
        <v>46253</v>
      </c>
      <c r="M830" s="199">
        <v>46254</v>
      </c>
      <c r="N830" s="152"/>
      <c r="O830" s="120" t="str">
        <f>IF(Tabela2[[#This Row],[1° Reprogamação
'[PrazoEntrega']]]="",TEXT(Tabela2[[#This Row],[Prazo
Entrega]],"mmm"),TEXT(Tabela2[[#This Row],[1° Reprogamação
'[PrazoEntrega']]],"mmm"))</f>
        <v>ago</v>
      </c>
      <c r="P830" s="120"/>
      <c r="Q830" s="104" t="s">
        <v>2582</v>
      </c>
      <c r="R830" s="16"/>
      <c r="T830"/>
    </row>
    <row r="831" spans="1:20" x14ac:dyDescent="0.25">
      <c r="A831" s="38" t="s">
        <v>2881</v>
      </c>
      <c r="B831" s="120"/>
      <c r="C831" s="120"/>
      <c r="D831" s="120"/>
      <c r="E831" s="120" t="s">
        <v>2909</v>
      </c>
      <c r="F831" s="120" t="s">
        <v>1544</v>
      </c>
      <c r="G831" s="153" t="s">
        <v>11</v>
      </c>
      <c r="H831" s="120" t="s">
        <v>2885</v>
      </c>
      <c r="I831" s="37">
        <v>1</v>
      </c>
      <c r="J831" s="120" t="s">
        <v>1151</v>
      </c>
      <c r="K831" s="200" t="s">
        <v>1486</v>
      </c>
      <c r="L831" s="199">
        <v>46216</v>
      </c>
      <c r="M831" s="199">
        <v>46217</v>
      </c>
      <c r="N831" s="152"/>
      <c r="O831" s="120" t="str">
        <f>IF(Tabela2[[#This Row],[1° Reprogamação
'[PrazoEntrega']]]="",TEXT(Tabela2[[#This Row],[Prazo
Entrega]],"mmm"),TEXT(Tabela2[[#This Row],[1° Reprogamação
'[PrazoEntrega']]],"mmm"))</f>
        <v>jul</v>
      </c>
      <c r="P831" s="120"/>
      <c r="Q831" s="104" t="s">
        <v>2582</v>
      </c>
      <c r="R831" s="16"/>
      <c r="T831"/>
    </row>
    <row r="832" spans="1:20" x14ac:dyDescent="0.25">
      <c r="A832" s="38" t="s">
        <v>2882</v>
      </c>
      <c r="B832" s="37"/>
      <c r="C832" s="37"/>
      <c r="D832" s="37"/>
      <c r="E832" s="37" t="s">
        <v>2909</v>
      </c>
      <c r="F832" s="37" t="s">
        <v>1544</v>
      </c>
      <c r="G832" s="153" t="s">
        <v>11</v>
      </c>
      <c r="H832" s="37" t="s">
        <v>2885</v>
      </c>
      <c r="I832" s="37">
        <v>1</v>
      </c>
      <c r="J832" s="120" t="s">
        <v>1151</v>
      </c>
      <c r="K832" s="200" t="s">
        <v>1486</v>
      </c>
      <c r="L832" s="199">
        <v>46216</v>
      </c>
      <c r="M832" s="169">
        <v>46217</v>
      </c>
      <c r="N832" s="152"/>
      <c r="O832" s="37" t="str">
        <f>IF(Tabela2[[#This Row],[1° Reprogamação
'[PrazoEntrega']]]="",TEXT(Tabela2[[#This Row],[Prazo
Entrega]],"mmm"),TEXT(Tabela2[[#This Row],[1° Reprogamação
'[PrazoEntrega']]],"mmm"))</f>
        <v>jul</v>
      </c>
      <c r="P832" s="37"/>
      <c r="Q832" s="104" t="s">
        <v>2582</v>
      </c>
      <c r="R832" s="16"/>
      <c r="T832"/>
    </row>
    <row r="833" spans="1:20" x14ac:dyDescent="0.25">
      <c r="A833" s="38" t="s">
        <v>2893</v>
      </c>
      <c r="B833" s="37"/>
      <c r="C833" s="37"/>
      <c r="D833" s="37"/>
      <c r="E833" s="37" t="s">
        <v>292</v>
      </c>
      <c r="F833" s="37" t="s">
        <v>2267</v>
      </c>
      <c r="G833" s="153" t="s">
        <v>11</v>
      </c>
      <c r="H833" s="37" t="s">
        <v>2895</v>
      </c>
      <c r="I833" s="37">
        <v>1</v>
      </c>
      <c r="J833" s="37" t="s">
        <v>1151</v>
      </c>
      <c r="K833" s="1" t="s">
        <v>1486</v>
      </c>
      <c r="L833" s="96">
        <v>46182</v>
      </c>
      <c r="M833" s="169">
        <v>46204</v>
      </c>
      <c r="N833" s="152"/>
      <c r="O833" s="37" t="str">
        <f>IF(Tabela2[[#This Row],[1° Reprogamação
'[PrazoEntrega']]]="",TEXT(Tabela2[[#This Row],[Prazo
Entrega]],"mmm"),TEXT(Tabela2[[#This Row],[1° Reprogamação
'[PrazoEntrega']]],"mmm"))</f>
        <v>jul</v>
      </c>
      <c r="P833" s="37"/>
      <c r="Q833" s="18" t="s">
        <v>2582</v>
      </c>
      <c r="R833" s="16"/>
      <c r="T833"/>
    </row>
    <row r="834" spans="1:20" x14ac:dyDescent="0.25">
      <c r="A834" s="38" t="s">
        <v>2916</v>
      </c>
      <c r="B834" s="120"/>
      <c r="C834" s="120"/>
      <c r="D834" s="120"/>
      <c r="E834" s="120" t="s">
        <v>296</v>
      </c>
      <c r="F834" s="120" t="s">
        <v>306</v>
      </c>
      <c r="G834" s="153" t="s">
        <v>11</v>
      </c>
      <c r="H834" s="120" t="s">
        <v>2919</v>
      </c>
      <c r="I834" s="37">
        <v>1</v>
      </c>
      <c r="J834" s="120" t="s">
        <v>1143</v>
      </c>
      <c r="K834" s="200" t="s">
        <v>1486</v>
      </c>
      <c r="L834" s="199">
        <v>46233</v>
      </c>
      <c r="M834" s="199">
        <v>46241</v>
      </c>
      <c r="N834" s="152"/>
      <c r="O834" s="120" t="str">
        <f>IF(Tabela2[[#This Row],[1° Reprogamação
'[PrazoEntrega']]]="",TEXT(Tabela2[[#This Row],[Prazo
Entrega]],"mmm"),TEXT(Tabela2[[#This Row],[1° Reprogamação
'[PrazoEntrega']]],"mmm"))</f>
        <v>ago</v>
      </c>
      <c r="P834" s="120"/>
      <c r="Q834" s="104" t="s">
        <v>2582</v>
      </c>
      <c r="R834" s="16"/>
      <c r="T834"/>
    </row>
    <row r="835" spans="1:20" x14ac:dyDescent="0.25">
      <c r="A835" s="38" t="s">
        <v>2917</v>
      </c>
      <c r="B835" s="120"/>
      <c r="C835" s="120"/>
      <c r="D835" s="120"/>
      <c r="E835" s="120" t="s">
        <v>296</v>
      </c>
      <c r="F835" s="120" t="s">
        <v>306</v>
      </c>
      <c r="G835" s="153" t="s">
        <v>11</v>
      </c>
      <c r="H835" s="120" t="s">
        <v>2920</v>
      </c>
      <c r="I835" s="37">
        <v>1</v>
      </c>
      <c r="J835" s="120" t="s">
        <v>1143</v>
      </c>
      <c r="K835" s="200" t="s">
        <v>1486</v>
      </c>
      <c r="L835" s="199">
        <v>46237</v>
      </c>
      <c r="M835" s="199">
        <v>46245</v>
      </c>
      <c r="N835" s="152"/>
      <c r="O835" s="120" t="str">
        <f>IF(Tabela2[[#This Row],[1° Reprogamação
'[PrazoEntrega']]]="",TEXT(Tabela2[[#This Row],[Prazo
Entrega]],"mmm"),TEXT(Tabela2[[#This Row],[1° Reprogamação
'[PrazoEntrega']]],"mmm"))</f>
        <v>ago</v>
      </c>
      <c r="P835" s="120"/>
      <c r="Q835" s="104" t="s">
        <v>2582</v>
      </c>
      <c r="R835" s="16"/>
      <c r="T835"/>
    </row>
    <row r="836" spans="1:20" x14ac:dyDescent="0.25">
      <c r="A836" s="38" t="s">
        <v>2918</v>
      </c>
      <c r="B836" s="120"/>
      <c r="C836" s="120"/>
      <c r="D836" s="120"/>
      <c r="E836" s="120" t="s">
        <v>296</v>
      </c>
      <c r="F836" s="120" t="s">
        <v>306</v>
      </c>
      <c r="G836" s="153" t="s">
        <v>11</v>
      </c>
      <c r="H836" s="120" t="s">
        <v>2920</v>
      </c>
      <c r="I836" s="37">
        <v>1</v>
      </c>
      <c r="J836" s="120" t="s">
        <v>1143</v>
      </c>
      <c r="K836" s="200" t="s">
        <v>1486</v>
      </c>
      <c r="L836" s="199">
        <v>46237</v>
      </c>
      <c r="M836" s="199">
        <v>46245</v>
      </c>
      <c r="N836" s="152"/>
      <c r="O836" s="120" t="str">
        <f>IF(Tabela2[[#This Row],[1° Reprogamação
'[PrazoEntrega']]]="",TEXT(Tabela2[[#This Row],[Prazo
Entrega]],"mmm"),TEXT(Tabela2[[#This Row],[1° Reprogamação
'[PrazoEntrega']]],"mmm"))</f>
        <v>ago</v>
      </c>
      <c r="P836" s="120"/>
      <c r="Q836" s="104" t="s">
        <v>2582</v>
      </c>
      <c r="R836" s="16"/>
      <c r="T836"/>
    </row>
    <row r="837" spans="1:20" hidden="1" x14ac:dyDescent="0.25">
      <c r="A837" s="38" t="s">
        <v>2931</v>
      </c>
      <c r="B837" s="120"/>
      <c r="C837" s="120"/>
      <c r="D837" s="120"/>
      <c r="E837" s="37" t="s">
        <v>296</v>
      </c>
      <c r="F837" s="37" t="s">
        <v>306</v>
      </c>
      <c r="G837" s="153" t="s">
        <v>11</v>
      </c>
      <c r="H837" s="37" t="s">
        <v>2933</v>
      </c>
      <c r="I837" s="37">
        <v>1</v>
      </c>
      <c r="J837" s="120" t="s">
        <v>1143</v>
      </c>
      <c r="K837" s="1" t="s">
        <v>1486</v>
      </c>
      <c r="L837" s="251">
        <f>Tabela2[[#This Row],[Prazo
Entrega]]-20</f>
        <v>46225</v>
      </c>
      <c r="M837" s="199">
        <v>46245</v>
      </c>
      <c r="N837" s="152"/>
      <c r="O837" s="120" t="str">
        <f>IF(Tabela2[[#This Row],[1° Reprogamação
'[PrazoEntrega']]]="",TEXT(Tabela2[[#This Row],[Prazo
Entrega]],"mmm"),TEXT(Tabela2[[#This Row],[1° Reprogamação
'[PrazoEntrega']]],"mmm"))</f>
        <v>ago</v>
      </c>
      <c r="P837" s="120"/>
      <c r="Q837" s="170"/>
      <c r="R837" s="16"/>
      <c r="T837"/>
    </row>
    <row r="838" spans="1:20" hidden="1" x14ac:dyDescent="0.25">
      <c r="A838" s="38" t="s">
        <v>2932</v>
      </c>
      <c r="B838" s="120"/>
      <c r="C838" s="120"/>
      <c r="D838" s="120"/>
      <c r="E838" s="121" t="s">
        <v>296</v>
      </c>
      <c r="F838" s="121" t="s">
        <v>306</v>
      </c>
      <c r="G838" s="153" t="s">
        <v>11</v>
      </c>
      <c r="H838" s="37" t="s">
        <v>2934</v>
      </c>
      <c r="I838" s="37">
        <v>1</v>
      </c>
      <c r="J838" s="120" t="s">
        <v>1143</v>
      </c>
      <c r="K838" s="1" t="s">
        <v>1486</v>
      </c>
      <c r="L838" s="251">
        <f>Tabela2[[#This Row],[Prazo
Entrega]]-20</f>
        <v>46218</v>
      </c>
      <c r="M838" s="199">
        <v>46238</v>
      </c>
      <c r="N838" s="152"/>
      <c r="O838" s="120" t="str">
        <f>IF(Tabela2[[#This Row],[1° Reprogamação
'[PrazoEntrega']]]="",TEXT(Tabela2[[#This Row],[Prazo
Entrega]],"mmm"),TEXT(Tabela2[[#This Row],[1° Reprogamação
'[PrazoEntrega']]],"mmm"))</f>
        <v>ago</v>
      </c>
      <c r="P838" s="120"/>
      <c r="Q838" s="170"/>
      <c r="R838" s="16"/>
      <c r="T838"/>
    </row>
    <row r="839" spans="1:20" x14ac:dyDescent="0.25">
      <c r="A839" s="38" t="s">
        <v>2952</v>
      </c>
      <c r="B839" s="120"/>
      <c r="C839" s="120"/>
      <c r="D839" s="120"/>
      <c r="E839" s="120" t="s">
        <v>296</v>
      </c>
      <c r="F839" s="120" t="s">
        <v>306</v>
      </c>
      <c r="G839" s="153" t="s">
        <v>11</v>
      </c>
      <c r="H839" s="120" t="s">
        <v>2970</v>
      </c>
      <c r="I839" s="37">
        <v>1</v>
      </c>
      <c r="J839" s="120" t="s">
        <v>1143</v>
      </c>
      <c r="K839" s="1" t="s">
        <v>1486</v>
      </c>
      <c r="L839" s="251">
        <f>Tabela2[[#This Row],[Prazo
Entrega]]-25</f>
        <v>46220</v>
      </c>
      <c r="M839" s="169">
        <v>46245</v>
      </c>
      <c r="N839" s="152"/>
      <c r="O839" s="120" t="str">
        <f>IF(Tabela2[[#This Row],[1° Reprogamação
'[PrazoEntrega']]]="",TEXT(Tabela2[[#This Row],[Prazo
Entrega]],"mmm"),TEXT(Tabela2[[#This Row],[1° Reprogamação
'[PrazoEntrega']]],"mmm"))</f>
        <v>ago</v>
      </c>
      <c r="P839" s="120"/>
      <c r="Q839" s="18" t="s">
        <v>2582</v>
      </c>
      <c r="R839" s="16"/>
      <c r="T839"/>
    </row>
    <row r="840" spans="1:20" x14ac:dyDescent="0.25">
      <c r="A840" s="38" t="s">
        <v>2953</v>
      </c>
      <c r="B840" s="120"/>
      <c r="C840" s="120"/>
      <c r="D840" s="120"/>
      <c r="E840" s="120" t="s">
        <v>296</v>
      </c>
      <c r="F840" s="120" t="s">
        <v>306</v>
      </c>
      <c r="G840" s="153" t="s">
        <v>11</v>
      </c>
      <c r="H840" s="120" t="s">
        <v>2971</v>
      </c>
      <c r="I840" s="37">
        <v>1</v>
      </c>
      <c r="J840" s="120" t="s">
        <v>1143</v>
      </c>
      <c r="K840" s="1" t="s">
        <v>1486</v>
      </c>
      <c r="L840" s="251">
        <f>Tabela2[[#This Row],[Prazo
Entrega]]-25</f>
        <v>46213</v>
      </c>
      <c r="M840" s="169">
        <v>46238</v>
      </c>
      <c r="N840" s="152"/>
      <c r="O840" s="120" t="str">
        <f>IF(Tabela2[[#This Row],[1° Reprogamação
'[PrazoEntrega']]]="",TEXT(Tabela2[[#This Row],[Prazo
Entrega]],"mmm"),TEXT(Tabela2[[#This Row],[1° Reprogamação
'[PrazoEntrega']]],"mmm"))</f>
        <v>ago</v>
      </c>
      <c r="P840" s="120"/>
      <c r="Q840" s="18" t="s">
        <v>2582</v>
      </c>
      <c r="R840" s="16"/>
      <c r="T840"/>
    </row>
    <row r="841" spans="1:20" x14ac:dyDescent="0.25">
      <c r="A841" s="38" t="s">
        <v>2954</v>
      </c>
      <c r="B841" s="37"/>
      <c r="C841" s="37"/>
      <c r="D841" s="37"/>
      <c r="E841" s="37" t="s">
        <v>1459</v>
      </c>
      <c r="F841" s="37" t="s">
        <v>2900</v>
      </c>
      <c r="G841" s="153" t="s">
        <v>11</v>
      </c>
      <c r="H841" s="37" t="s">
        <v>2972</v>
      </c>
      <c r="I841" s="37">
        <v>1</v>
      </c>
      <c r="J841" s="120" t="s">
        <v>1143</v>
      </c>
      <c r="K841" s="1" t="s">
        <v>1486</v>
      </c>
      <c r="L841" s="251">
        <f>Tabela2[[#This Row],[Prazo
Entrega]]-25</f>
        <v>46236</v>
      </c>
      <c r="M841" s="169">
        <v>46261</v>
      </c>
      <c r="N841" s="152"/>
      <c r="O841" s="37" t="str">
        <f>IF(Tabela2[[#This Row],[1° Reprogamação
'[PrazoEntrega']]]="",TEXT(Tabela2[[#This Row],[Prazo
Entrega]],"mmm"),TEXT(Tabela2[[#This Row],[1° Reprogamação
'[PrazoEntrega']]],"mmm"))</f>
        <v>ago</v>
      </c>
      <c r="P841" s="37"/>
      <c r="Q841" s="18" t="s">
        <v>2582</v>
      </c>
      <c r="R841" s="16"/>
      <c r="T841"/>
    </row>
    <row r="842" spans="1:20" x14ac:dyDescent="0.25">
      <c r="A842" s="38" t="s">
        <v>2955</v>
      </c>
      <c r="B842" s="37"/>
      <c r="C842" s="37"/>
      <c r="D842" s="37"/>
      <c r="E842" s="37" t="s">
        <v>1459</v>
      </c>
      <c r="F842" s="37" t="s">
        <v>1460</v>
      </c>
      <c r="G842" s="153" t="s">
        <v>11</v>
      </c>
      <c r="H842" s="37" t="s">
        <v>2262</v>
      </c>
      <c r="I842" s="37">
        <v>1</v>
      </c>
      <c r="J842" s="37" t="s">
        <v>1150</v>
      </c>
      <c r="K842" s="1" t="s">
        <v>1486</v>
      </c>
      <c r="L842" s="169">
        <v>46419</v>
      </c>
      <c r="M842" s="169">
        <v>46261</v>
      </c>
      <c r="N842" s="152"/>
      <c r="O842" s="37" t="str">
        <f>IF(Tabela2[[#This Row],[1° Reprogamação
'[PrazoEntrega']]]="",TEXT(Tabela2[[#This Row],[Prazo
Entrega]],"mmm"),TEXT(Tabela2[[#This Row],[1° Reprogamação
'[PrazoEntrega']]],"mmm"))</f>
        <v>ago</v>
      </c>
      <c r="P842" s="37"/>
      <c r="Q842" s="18" t="s">
        <v>2582</v>
      </c>
      <c r="R842" s="16"/>
      <c r="T842"/>
    </row>
    <row r="843" spans="1:20" x14ac:dyDescent="0.25">
      <c r="A843" s="38" t="s">
        <v>2956</v>
      </c>
      <c r="B843" s="37"/>
      <c r="C843" s="37"/>
      <c r="D843" s="37"/>
      <c r="E843" s="37" t="s">
        <v>1459</v>
      </c>
      <c r="F843" s="37" t="s">
        <v>1464</v>
      </c>
      <c r="G843" s="153" t="s">
        <v>11</v>
      </c>
      <c r="H843" s="37" t="s">
        <v>2485</v>
      </c>
      <c r="I843" s="37">
        <v>1</v>
      </c>
      <c r="J843" s="37" t="s">
        <v>1150</v>
      </c>
      <c r="K843" s="1" t="s">
        <v>1486</v>
      </c>
      <c r="L843" s="169">
        <v>46230</v>
      </c>
      <c r="M843" s="169">
        <v>46220</v>
      </c>
      <c r="N843" s="152"/>
      <c r="O843" s="37" t="str">
        <f>IF(Tabela2[[#This Row],[1° Reprogamação
'[PrazoEntrega']]]="",TEXT(Tabela2[[#This Row],[Prazo
Entrega]],"mmm"),TEXT(Tabela2[[#This Row],[1° Reprogamação
'[PrazoEntrega']]],"mmm"))</f>
        <v>jul</v>
      </c>
      <c r="P843" s="37"/>
      <c r="Q843" s="18" t="s">
        <v>2582</v>
      </c>
      <c r="R843" s="16"/>
      <c r="T843"/>
    </row>
    <row r="844" spans="1:20" x14ac:dyDescent="0.25">
      <c r="A844" s="38" t="s">
        <v>2957</v>
      </c>
      <c r="B844" s="37"/>
      <c r="C844" s="37"/>
      <c r="D844" s="37"/>
      <c r="E844" s="37" t="s">
        <v>1459</v>
      </c>
      <c r="F844" s="37" t="s">
        <v>1464</v>
      </c>
      <c r="G844" s="153" t="s">
        <v>11</v>
      </c>
      <c r="H844" s="37" t="s">
        <v>2485</v>
      </c>
      <c r="I844" s="37">
        <v>1</v>
      </c>
      <c r="J844" s="37" t="s">
        <v>1150</v>
      </c>
      <c r="K844" s="1" t="s">
        <v>1486</v>
      </c>
      <c r="L844" s="169">
        <v>46230</v>
      </c>
      <c r="M844" s="169">
        <v>46220</v>
      </c>
      <c r="N844" s="152"/>
      <c r="O844" s="37" t="str">
        <f>IF(Tabela2[[#This Row],[1° Reprogamação
'[PrazoEntrega']]]="",TEXT(Tabela2[[#This Row],[Prazo
Entrega]],"mmm"),TEXT(Tabela2[[#This Row],[1° Reprogamação
'[PrazoEntrega']]],"mmm"))</f>
        <v>jul</v>
      </c>
      <c r="P844" s="37"/>
      <c r="Q844" s="18" t="s">
        <v>2582</v>
      </c>
      <c r="R844" s="16"/>
      <c r="T844"/>
    </row>
    <row r="845" spans="1:20" x14ac:dyDescent="0.25">
      <c r="A845" s="38" t="s">
        <v>2958</v>
      </c>
      <c r="B845" s="37"/>
      <c r="C845" s="37"/>
      <c r="D845" s="37"/>
      <c r="E845" s="37" t="s">
        <v>1459</v>
      </c>
      <c r="F845" s="37" t="s">
        <v>2927</v>
      </c>
      <c r="G845" s="153" t="s">
        <v>11</v>
      </c>
      <c r="H845" s="37" t="s">
        <v>2973</v>
      </c>
      <c r="I845" s="37">
        <v>1</v>
      </c>
      <c r="J845" s="37" t="s">
        <v>1150</v>
      </c>
      <c r="K845" s="1" t="s">
        <v>1486</v>
      </c>
      <c r="L845" s="251">
        <f>Tabela2[[#This Row],[Prazo
Entrega]]-25</f>
        <v>46234</v>
      </c>
      <c r="M845" s="169">
        <v>46259</v>
      </c>
      <c r="N845" s="152"/>
      <c r="O845" s="37" t="str">
        <f>IF(Tabela2[[#This Row],[1° Reprogamação
'[PrazoEntrega']]]="",TEXT(Tabela2[[#This Row],[Prazo
Entrega]],"mmm"),TEXT(Tabela2[[#This Row],[1° Reprogamação
'[PrazoEntrega']]],"mmm"))</f>
        <v>ago</v>
      </c>
      <c r="P845" s="37"/>
      <c r="Q845" s="18" t="s">
        <v>2582</v>
      </c>
      <c r="R845" s="16"/>
      <c r="T845"/>
    </row>
    <row r="846" spans="1:20" x14ac:dyDescent="0.25">
      <c r="A846" s="38" t="s">
        <v>2959</v>
      </c>
      <c r="B846" s="37"/>
      <c r="C846" s="37"/>
      <c r="D846" s="37"/>
      <c r="E846" s="37" t="s">
        <v>1459</v>
      </c>
      <c r="F846" s="37" t="s">
        <v>2927</v>
      </c>
      <c r="G846" s="153" t="s">
        <v>11</v>
      </c>
      <c r="H846" s="37" t="s">
        <v>2973</v>
      </c>
      <c r="I846" s="37">
        <v>1</v>
      </c>
      <c r="J846" s="37" t="s">
        <v>1150</v>
      </c>
      <c r="K846" s="1" t="s">
        <v>1486</v>
      </c>
      <c r="L846" s="251">
        <f>Tabela2[[#This Row],[Prazo
Entrega]]-25</f>
        <v>46244</v>
      </c>
      <c r="M846" s="169">
        <v>46269</v>
      </c>
      <c r="N846" s="152"/>
      <c r="O846" s="37" t="str">
        <f>IF(Tabela2[[#This Row],[1° Reprogamação
'[PrazoEntrega']]]="",TEXT(Tabela2[[#This Row],[Prazo
Entrega]],"mmm"),TEXT(Tabela2[[#This Row],[1° Reprogamação
'[PrazoEntrega']]],"mmm"))</f>
        <v>set</v>
      </c>
      <c r="P846" s="37"/>
      <c r="Q846" s="18" t="s">
        <v>2582</v>
      </c>
      <c r="R846" s="16"/>
      <c r="T846"/>
    </row>
    <row r="847" spans="1:20" x14ac:dyDescent="0.25">
      <c r="A847" s="38" t="s">
        <v>2960</v>
      </c>
      <c r="B847" s="37"/>
      <c r="C847" s="37"/>
      <c r="D847" s="37"/>
      <c r="E847" s="37" t="s">
        <v>1459</v>
      </c>
      <c r="F847" s="37" t="s">
        <v>2927</v>
      </c>
      <c r="G847" s="153" t="s">
        <v>11</v>
      </c>
      <c r="H847" s="37" t="s">
        <v>2973</v>
      </c>
      <c r="I847" s="37">
        <v>1</v>
      </c>
      <c r="J847" s="37" t="s">
        <v>1150</v>
      </c>
      <c r="K847" s="1" t="s">
        <v>1486</v>
      </c>
      <c r="L847" s="251">
        <f>Tabela2[[#This Row],[Prazo
Entrega]]-25</f>
        <v>46254</v>
      </c>
      <c r="M847" s="169">
        <v>46279</v>
      </c>
      <c r="N847" s="152"/>
      <c r="O847" s="37" t="str">
        <f>IF(Tabela2[[#This Row],[1° Reprogamação
'[PrazoEntrega']]]="",TEXT(Tabela2[[#This Row],[Prazo
Entrega]],"mmm"),TEXT(Tabela2[[#This Row],[1° Reprogamação
'[PrazoEntrega']]],"mmm"))</f>
        <v>set</v>
      </c>
      <c r="P847" s="37"/>
      <c r="Q847" s="18" t="s">
        <v>2582</v>
      </c>
      <c r="R847" s="16"/>
      <c r="T847"/>
    </row>
    <row r="848" spans="1:20" x14ac:dyDescent="0.25">
      <c r="A848" s="38" t="s">
        <v>2961</v>
      </c>
      <c r="B848" s="37"/>
      <c r="C848" s="37"/>
      <c r="D848" s="37"/>
      <c r="E848" s="37" t="s">
        <v>1459</v>
      </c>
      <c r="F848" s="37" t="s">
        <v>2927</v>
      </c>
      <c r="G848" s="153" t="s">
        <v>11</v>
      </c>
      <c r="H848" s="37" t="s">
        <v>2973</v>
      </c>
      <c r="I848" s="37">
        <v>1</v>
      </c>
      <c r="J848" s="37" t="s">
        <v>1150</v>
      </c>
      <c r="K848" s="1" t="s">
        <v>1486</v>
      </c>
      <c r="L848" s="251">
        <f>Tabela2[[#This Row],[Prazo
Entrega]]-25</f>
        <v>46264</v>
      </c>
      <c r="M848" s="169">
        <v>46289</v>
      </c>
      <c r="N848" s="152"/>
      <c r="O848" s="37" t="str">
        <f>IF(Tabela2[[#This Row],[1° Reprogamação
'[PrazoEntrega']]]="",TEXT(Tabela2[[#This Row],[Prazo
Entrega]],"mmm"),TEXT(Tabela2[[#This Row],[1° Reprogamação
'[PrazoEntrega']]],"mmm"))</f>
        <v>set</v>
      </c>
      <c r="P848" s="37"/>
      <c r="Q848" s="18" t="s">
        <v>2582</v>
      </c>
      <c r="R848" s="16"/>
      <c r="T848"/>
    </row>
    <row r="849" spans="1:20" x14ac:dyDescent="0.25">
      <c r="A849" s="38" t="s">
        <v>2962</v>
      </c>
      <c r="B849" s="37"/>
      <c r="C849" s="37"/>
      <c r="D849" s="37"/>
      <c r="E849" s="37" t="s">
        <v>1459</v>
      </c>
      <c r="F849" s="37" t="s">
        <v>2928</v>
      </c>
      <c r="G849" s="153" t="s">
        <v>11</v>
      </c>
      <c r="H849" s="37" t="s">
        <v>2974</v>
      </c>
      <c r="I849" s="37">
        <v>1</v>
      </c>
      <c r="J849" s="37" t="s">
        <v>1150</v>
      </c>
      <c r="K849" s="1" t="s">
        <v>1486</v>
      </c>
      <c r="L849" s="251">
        <f>Tabela2[[#This Row],[Prazo
Entrega]]-25</f>
        <v>46234</v>
      </c>
      <c r="M849" s="169">
        <v>46259</v>
      </c>
      <c r="N849" s="152"/>
      <c r="O849" s="37" t="str">
        <f>IF(Tabela2[[#This Row],[1° Reprogamação
'[PrazoEntrega']]]="",TEXT(Tabela2[[#This Row],[Prazo
Entrega]],"mmm"),TEXT(Tabela2[[#This Row],[1° Reprogamação
'[PrazoEntrega']]],"mmm"))</f>
        <v>ago</v>
      </c>
      <c r="P849" s="37"/>
      <c r="Q849" s="18" t="s">
        <v>2582</v>
      </c>
      <c r="R849" s="16"/>
      <c r="T849"/>
    </row>
    <row r="850" spans="1:20" x14ac:dyDescent="0.25">
      <c r="A850" s="38" t="s">
        <v>2963</v>
      </c>
      <c r="B850" s="37"/>
      <c r="C850" s="37"/>
      <c r="D850" s="37"/>
      <c r="E850" s="37" t="s">
        <v>1459</v>
      </c>
      <c r="F850" s="37" t="s">
        <v>2928</v>
      </c>
      <c r="G850" s="153" t="s">
        <v>11</v>
      </c>
      <c r="H850" s="37" t="s">
        <v>2974</v>
      </c>
      <c r="I850" s="37">
        <v>1</v>
      </c>
      <c r="J850" s="37" t="s">
        <v>1150</v>
      </c>
      <c r="K850" s="1" t="s">
        <v>1486</v>
      </c>
      <c r="L850" s="251">
        <f>Tabela2[[#This Row],[Prazo
Entrega]]-25</f>
        <v>46244</v>
      </c>
      <c r="M850" s="169">
        <v>46269</v>
      </c>
      <c r="N850" s="152"/>
      <c r="O850" s="37" t="str">
        <f>IF(Tabela2[[#This Row],[1° Reprogamação
'[PrazoEntrega']]]="",TEXT(Tabela2[[#This Row],[Prazo
Entrega]],"mmm"),TEXT(Tabela2[[#This Row],[1° Reprogamação
'[PrazoEntrega']]],"mmm"))</f>
        <v>set</v>
      </c>
      <c r="P850" s="37"/>
      <c r="Q850" s="18" t="s">
        <v>2582</v>
      </c>
      <c r="R850" s="16"/>
      <c r="T850"/>
    </row>
    <row r="851" spans="1:20" x14ac:dyDescent="0.25">
      <c r="A851" s="38" t="s">
        <v>2964</v>
      </c>
      <c r="B851" s="37"/>
      <c r="C851" s="37"/>
      <c r="D851" s="37"/>
      <c r="E851" s="37" t="s">
        <v>1459</v>
      </c>
      <c r="F851" s="37" t="s">
        <v>2928</v>
      </c>
      <c r="G851" s="153" t="s">
        <v>11</v>
      </c>
      <c r="H851" s="37" t="s">
        <v>2974</v>
      </c>
      <c r="I851" s="37">
        <v>1</v>
      </c>
      <c r="J851" s="37" t="s">
        <v>1150</v>
      </c>
      <c r="K851" s="1" t="s">
        <v>1486</v>
      </c>
      <c r="L851" s="251">
        <f>Tabela2[[#This Row],[Prazo
Entrega]]-25</f>
        <v>46254</v>
      </c>
      <c r="M851" s="169">
        <v>46279</v>
      </c>
      <c r="N851" s="152"/>
      <c r="O851" s="37" t="str">
        <f>IF(Tabela2[[#This Row],[1° Reprogamação
'[PrazoEntrega']]]="",TEXT(Tabela2[[#This Row],[Prazo
Entrega]],"mmm"),TEXT(Tabela2[[#This Row],[1° Reprogamação
'[PrazoEntrega']]],"mmm"))</f>
        <v>set</v>
      </c>
      <c r="P851" s="37"/>
      <c r="Q851" s="18" t="s">
        <v>2582</v>
      </c>
      <c r="R851" s="16"/>
      <c r="T851"/>
    </row>
    <row r="852" spans="1:20" x14ac:dyDescent="0.25">
      <c r="A852" s="38" t="s">
        <v>2965</v>
      </c>
      <c r="B852" s="37"/>
      <c r="C852" s="37"/>
      <c r="D852" s="37"/>
      <c r="E852" s="37" t="s">
        <v>1459</v>
      </c>
      <c r="F852" s="37" t="s">
        <v>2928</v>
      </c>
      <c r="G852" s="153" t="s">
        <v>11</v>
      </c>
      <c r="H852" s="37" t="s">
        <v>2974</v>
      </c>
      <c r="I852" s="37">
        <v>1</v>
      </c>
      <c r="J852" s="37" t="s">
        <v>1150</v>
      </c>
      <c r="K852" s="1" t="s">
        <v>1486</v>
      </c>
      <c r="L852" s="251">
        <f>Tabela2[[#This Row],[Prazo
Entrega]]-25</f>
        <v>46264</v>
      </c>
      <c r="M852" s="169">
        <v>46289</v>
      </c>
      <c r="N852" s="152"/>
      <c r="O852" s="37" t="str">
        <f>IF(Tabela2[[#This Row],[1° Reprogamação
'[PrazoEntrega']]]="",TEXT(Tabela2[[#This Row],[Prazo
Entrega]],"mmm"),TEXT(Tabela2[[#This Row],[1° Reprogamação
'[PrazoEntrega']]],"mmm"))</f>
        <v>set</v>
      </c>
      <c r="P852" s="37"/>
      <c r="Q852" s="18" t="s">
        <v>2582</v>
      </c>
      <c r="R852" s="16"/>
      <c r="T852"/>
    </row>
    <row r="853" spans="1:20" x14ac:dyDescent="0.25">
      <c r="A853" s="38" t="s">
        <v>2966</v>
      </c>
      <c r="B853" s="37"/>
      <c r="C853" s="37"/>
      <c r="D853" s="37"/>
      <c r="E853" s="37" t="s">
        <v>1459</v>
      </c>
      <c r="F853" s="37" t="s">
        <v>2929</v>
      </c>
      <c r="G853" s="153" t="s">
        <v>11</v>
      </c>
      <c r="H853" s="37" t="s">
        <v>2975</v>
      </c>
      <c r="I853" s="37">
        <v>1</v>
      </c>
      <c r="J853" s="37" t="s">
        <v>1150</v>
      </c>
      <c r="K853" s="1" t="s">
        <v>1486</v>
      </c>
      <c r="L853" s="251">
        <f>Tabela2[[#This Row],[Prazo
Entrega]]-25</f>
        <v>46234</v>
      </c>
      <c r="M853" s="169">
        <v>46259</v>
      </c>
      <c r="N853" s="152"/>
      <c r="O853" s="37" t="str">
        <f>IF(Tabela2[[#This Row],[1° Reprogamação
'[PrazoEntrega']]]="",TEXT(Tabela2[[#This Row],[Prazo
Entrega]],"mmm"),TEXT(Tabela2[[#This Row],[1° Reprogamação
'[PrazoEntrega']]],"mmm"))</f>
        <v>ago</v>
      </c>
      <c r="P853" s="37"/>
      <c r="Q853" s="18" t="s">
        <v>2582</v>
      </c>
      <c r="R853" s="16"/>
      <c r="T853"/>
    </row>
    <row r="854" spans="1:20" x14ac:dyDescent="0.25">
      <c r="A854" s="38" t="s">
        <v>2967</v>
      </c>
      <c r="B854" s="37"/>
      <c r="C854" s="37"/>
      <c r="D854" s="37"/>
      <c r="E854" s="37" t="s">
        <v>1459</v>
      </c>
      <c r="F854" s="37" t="s">
        <v>2929</v>
      </c>
      <c r="G854" s="153" t="s">
        <v>11</v>
      </c>
      <c r="H854" s="37" t="s">
        <v>2975</v>
      </c>
      <c r="I854" s="37">
        <v>1</v>
      </c>
      <c r="J854" s="37" t="s">
        <v>1150</v>
      </c>
      <c r="K854" s="1" t="s">
        <v>1486</v>
      </c>
      <c r="L854" s="251">
        <f>Tabela2[[#This Row],[Prazo
Entrega]]-25</f>
        <v>46244</v>
      </c>
      <c r="M854" s="169">
        <v>46269</v>
      </c>
      <c r="N854" s="152"/>
      <c r="O854" s="37" t="str">
        <f>IF(Tabela2[[#This Row],[1° Reprogamação
'[PrazoEntrega']]]="",TEXT(Tabela2[[#This Row],[Prazo
Entrega]],"mmm"),TEXT(Tabela2[[#This Row],[1° Reprogamação
'[PrazoEntrega']]],"mmm"))</f>
        <v>set</v>
      </c>
      <c r="P854" s="37"/>
      <c r="Q854" s="18" t="s">
        <v>2582</v>
      </c>
      <c r="R854" s="16"/>
      <c r="T854"/>
    </row>
    <row r="855" spans="1:20" x14ac:dyDescent="0.25">
      <c r="A855" s="38" t="s">
        <v>2968</v>
      </c>
      <c r="B855" s="37"/>
      <c r="C855" s="37"/>
      <c r="D855" s="37"/>
      <c r="E855" s="37" t="s">
        <v>1459</v>
      </c>
      <c r="F855" s="37" t="s">
        <v>2929</v>
      </c>
      <c r="G855" s="153" t="s">
        <v>11</v>
      </c>
      <c r="H855" s="37" t="s">
        <v>2975</v>
      </c>
      <c r="I855" s="37">
        <v>1</v>
      </c>
      <c r="J855" s="37" t="s">
        <v>1150</v>
      </c>
      <c r="K855" s="1" t="s">
        <v>1486</v>
      </c>
      <c r="L855" s="251">
        <f>Tabela2[[#This Row],[Prazo
Entrega]]-25</f>
        <v>46254</v>
      </c>
      <c r="M855" s="169">
        <v>46279</v>
      </c>
      <c r="N855" s="152"/>
      <c r="O855" s="37" t="str">
        <f>IF(Tabela2[[#This Row],[1° Reprogamação
'[PrazoEntrega']]]="",TEXT(Tabela2[[#This Row],[Prazo
Entrega]],"mmm"),TEXT(Tabela2[[#This Row],[1° Reprogamação
'[PrazoEntrega']]],"mmm"))</f>
        <v>set</v>
      </c>
      <c r="P855" s="37"/>
      <c r="Q855" s="18" t="s">
        <v>2582</v>
      </c>
      <c r="R855" s="16"/>
      <c r="T855"/>
    </row>
    <row r="856" spans="1:20" x14ac:dyDescent="0.25">
      <c r="A856" s="38" t="s">
        <v>2969</v>
      </c>
      <c r="B856" s="120"/>
      <c r="C856" s="120"/>
      <c r="D856" s="120"/>
      <c r="E856" s="120" t="s">
        <v>1459</v>
      </c>
      <c r="F856" s="120" t="s">
        <v>2929</v>
      </c>
      <c r="G856" s="153" t="s">
        <v>11</v>
      </c>
      <c r="H856" s="120" t="s">
        <v>2975</v>
      </c>
      <c r="I856" s="37">
        <v>1</v>
      </c>
      <c r="J856" s="37" t="s">
        <v>1150</v>
      </c>
      <c r="K856" s="1" t="s">
        <v>1486</v>
      </c>
      <c r="L856" s="251">
        <f>Tabela2[[#This Row],[Prazo
Entrega]]-25</f>
        <v>46264</v>
      </c>
      <c r="M856" s="199">
        <v>46289</v>
      </c>
      <c r="N856" s="152"/>
      <c r="O856" s="120" t="str">
        <f>IF(Tabela2[[#This Row],[1° Reprogamação
'[PrazoEntrega']]]="",TEXT(Tabela2[[#This Row],[Prazo
Entrega]],"mmm"),TEXT(Tabela2[[#This Row],[1° Reprogamação
'[PrazoEntrega']]],"mmm"))</f>
        <v>set</v>
      </c>
      <c r="P856" s="120"/>
      <c r="Q856" s="18" t="s">
        <v>2582</v>
      </c>
      <c r="R856" s="16"/>
      <c r="T856"/>
    </row>
    <row r="857" spans="1:20" x14ac:dyDescent="0.25">
      <c r="A857" s="38" t="s">
        <v>17</v>
      </c>
      <c r="B857" s="37">
        <v>1005</v>
      </c>
      <c r="C857" s="37">
        <v>1</v>
      </c>
      <c r="D857" s="37"/>
      <c r="E857" s="37" t="s">
        <v>1125</v>
      </c>
      <c r="F857" s="37" t="s">
        <v>2993</v>
      </c>
      <c r="G857" s="37" t="s">
        <v>23</v>
      </c>
      <c r="H857" s="37" t="s">
        <v>2976</v>
      </c>
      <c r="I857" s="37">
        <v>1</v>
      </c>
      <c r="J857" s="37" t="s">
        <v>1144</v>
      </c>
      <c r="K857" s="1" t="s">
        <v>1487</v>
      </c>
      <c r="L857" s="37" t="s">
        <v>17</v>
      </c>
      <c r="M857" s="169">
        <v>46235</v>
      </c>
      <c r="N857" s="152"/>
      <c r="O857" s="37" t="str">
        <f>IF(Tabela2[[#This Row],[1° Reprogamação
'[PrazoEntrega']]]="",TEXT(Tabela2[[#This Row],[Prazo
Entrega]],"mmm"),TEXT(Tabela2[[#This Row],[1° Reprogamação
'[PrazoEntrega']]],"mmm"))</f>
        <v>ago</v>
      </c>
      <c r="P857" s="37"/>
      <c r="Q857" s="18" t="s">
        <v>1508</v>
      </c>
      <c r="R857" s="16"/>
      <c r="T857"/>
    </row>
    <row r="858" spans="1:20" x14ac:dyDescent="0.25">
      <c r="A858" s="38" t="s">
        <v>17</v>
      </c>
      <c r="B858" s="37">
        <v>1005</v>
      </c>
      <c r="C858" s="37">
        <v>2</v>
      </c>
      <c r="D858" s="37"/>
      <c r="E858" s="37" t="s">
        <v>1125</v>
      </c>
      <c r="F858" s="37" t="s">
        <v>2993</v>
      </c>
      <c r="G858" s="37" t="s">
        <v>23</v>
      </c>
      <c r="H858" s="37" t="s">
        <v>2977</v>
      </c>
      <c r="I858" s="37">
        <v>1</v>
      </c>
      <c r="J858" s="37" t="s">
        <v>1144</v>
      </c>
      <c r="K858" s="1" t="s">
        <v>1487</v>
      </c>
      <c r="L858" s="37" t="s">
        <v>17</v>
      </c>
      <c r="M858" s="169">
        <v>46235</v>
      </c>
      <c r="N858" s="152"/>
      <c r="O858" s="37" t="str">
        <f>IF(Tabela2[[#This Row],[1° Reprogamação
'[PrazoEntrega']]]="",TEXT(Tabela2[[#This Row],[Prazo
Entrega]],"mmm"),TEXT(Tabela2[[#This Row],[1° Reprogamação
'[PrazoEntrega']]],"mmm"))</f>
        <v>ago</v>
      </c>
      <c r="P858" s="37"/>
      <c r="Q858" s="18" t="s">
        <v>1508</v>
      </c>
      <c r="R858" s="16"/>
      <c r="T858"/>
    </row>
    <row r="859" spans="1:20" x14ac:dyDescent="0.25">
      <c r="A859" s="38" t="s">
        <v>17</v>
      </c>
      <c r="B859" s="37">
        <v>1005</v>
      </c>
      <c r="C859" s="37">
        <v>3</v>
      </c>
      <c r="D859" s="37"/>
      <c r="E859" s="37" t="s">
        <v>1125</v>
      </c>
      <c r="F859" s="37" t="s">
        <v>2993</v>
      </c>
      <c r="G859" s="37" t="s">
        <v>23</v>
      </c>
      <c r="H859" s="37" t="s">
        <v>2978</v>
      </c>
      <c r="I859" s="37">
        <v>1</v>
      </c>
      <c r="J859" s="37" t="s">
        <v>1144</v>
      </c>
      <c r="K859" s="1" t="s">
        <v>1487</v>
      </c>
      <c r="L859" s="37" t="s">
        <v>17</v>
      </c>
      <c r="M859" s="169">
        <v>46235</v>
      </c>
      <c r="N859" s="152"/>
      <c r="O859" s="37" t="str">
        <f>IF(Tabela2[[#This Row],[1° Reprogamação
'[PrazoEntrega']]]="",TEXT(Tabela2[[#This Row],[Prazo
Entrega]],"mmm"),TEXT(Tabela2[[#This Row],[1° Reprogamação
'[PrazoEntrega']]],"mmm"))</f>
        <v>ago</v>
      </c>
      <c r="P859" s="37"/>
      <c r="Q859" s="18" t="s">
        <v>1508</v>
      </c>
      <c r="R859" s="16"/>
      <c r="T859"/>
    </row>
    <row r="860" spans="1:20" x14ac:dyDescent="0.25">
      <c r="A860" s="38" t="s">
        <v>17</v>
      </c>
      <c r="B860" s="37">
        <v>1005</v>
      </c>
      <c r="C860" s="37">
        <v>4</v>
      </c>
      <c r="D860" s="37"/>
      <c r="E860" s="37" t="s">
        <v>1125</v>
      </c>
      <c r="F860" s="37" t="s">
        <v>2993</v>
      </c>
      <c r="G860" s="37" t="s">
        <v>23</v>
      </c>
      <c r="H860" s="37" t="s">
        <v>2979</v>
      </c>
      <c r="I860" s="37">
        <v>1</v>
      </c>
      <c r="J860" s="37" t="s">
        <v>1144</v>
      </c>
      <c r="K860" s="1" t="s">
        <v>1487</v>
      </c>
      <c r="L860" s="37" t="s">
        <v>17</v>
      </c>
      <c r="M860" s="169">
        <v>46235</v>
      </c>
      <c r="N860" s="152"/>
      <c r="O860" s="37" t="str">
        <f>IF(Tabela2[[#This Row],[1° Reprogamação
'[PrazoEntrega']]]="",TEXT(Tabela2[[#This Row],[Prazo
Entrega]],"mmm"),TEXT(Tabela2[[#This Row],[1° Reprogamação
'[PrazoEntrega']]],"mmm"))</f>
        <v>ago</v>
      </c>
      <c r="P860" s="37"/>
      <c r="Q860" s="18" t="s">
        <v>1508</v>
      </c>
      <c r="R860" s="16"/>
      <c r="T860"/>
    </row>
    <row r="861" spans="1:20" x14ac:dyDescent="0.25">
      <c r="A861" s="38" t="s">
        <v>17</v>
      </c>
      <c r="B861" s="37">
        <v>1005</v>
      </c>
      <c r="C861" s="37">
        <v>5</v>
      </c>
      <c r="D861" s="37"/>
      <c r="E861" s="37" t="s">
        <v>1125</v>
      </c>
      <c r="F861" s="37" t="s">
        <v>2993</v>
      </c>
      <c r="G861" s="37" t="s">
        <v>23</v>
      </c>
      <c r="H861" s="37" t="s">
        <v>2980</v>
      </c>
      <c r="I861" s="37">
        <v>1</v>
      </c>
      <c r="J861" s="37" t="s">
        <v>1144</v>
      </c>
      <c r="K861" s="1" t="s">
        <v>1487</v>
      </c>
      <c r="L861" s="37" t="s">
        <v>17</v>
      </c>
      <c r="M861" s="169">
        <v>46235</v>
      </c>
      <c r="N861" s="152"/>
      <c r="O861" s="37" t="str">
        <f>IF(Tabela2[[#This Row],[1° Reprogamação
'[PrazoEntrega']]]="",TEXT(Tabela2[[#This Row],[Prazo
Entrega]],"mmm"),TEXT(Tabela2[[#This Row],[1° Reprogamação
'[PrazoEntrega']]],"mmm"))</f>
        <v>ago</v>
      </c>
      <c r="P861" s="37"/>
      <c r="Q861" s="18" t="s">
        <v>1508</v>
      </c>
      <c r="R861" s="16"/>
      <c r="T861"/>
    </row>
    <row r="862" spans="1:20" x14ac:dyDescent="0.25">
      <c r="A862" s="38" t="s">
        <v>17</v>
      </c>
      <c r="B862" s="37">
        <v>1005</v>
      </c>
      <c r="C862" s="37">
        <v>6</v>
      </c>
      <c r="D862" s="37"/>
      <c r="E862" s="37" t="s">
        <v>1125</v>
      </c>
      <c r="F862" s="37" t="s">
        <v>2993</v>
      </c>
      <c r="G862" s="37" t="s">
        <v>23</v>
      </c>
      <c r="H862" s="37" t="s">
        <v>2981</v>
      </c>
      <c r="I862" s="37">
        <v>1</v>
      </c>
      <c r="J862" s="37" t="s">
        <v>1144</v>
      </c>
      <c r="K862" s="1" t="s">
        <v>1487</v>
      </c>
      <c r="L862" s="37" t="s">
        <v>17</v>
      </c>
      <c r="M862" s="169">
        <v>46235</v>
      </c>
      <c r="N862" s="152"/>
      <c r="O862" s="37" t="str">
        <f>IF(Tabela2[[#This Row],[1° Reprogamação
'[PrazoEntrega']]]="",TEXT(Tabela2[[#This Row],[Prazo
Entrega]],"mmm"),TEXT(Tabela2[[#This Row],[1° Reprogamação
'[PrazoEntrega']]],"mmm"))</f>
        <v>ago</v>
      </c>
      <c r="P862" s="37"/>
      <c r="Q862" s="18" t="s">
        <v>1508</v>
      </c>
      <c r="R862" s="16"/>
      <c r="T862"/>
    </row>
    <row r="863" spans="1:20" x14ac:dyDescent="0.25">
      <c r="A863" s="38" t="s">
        <v>17</v>
      </c>
      <c r="B863" s="37">
        <v>1005</v>
      </c>
      <c r="C863" s="37">
        <v>7</v>
      </c>
      <c r="D863" s="37"/>
      <c r="E863" s="37" t="s">
        <v>1125</v>
      </c>
      <c r="F863" s="37" t="s">
        <v>2993</v>
      </c>
      <c r="G863" s="37" t="s">
        <v>23</v>
      </c>
      <c r="H863" s="37" t="s">
        <v>2982</v>
      </c>
      <c r="I863" s="37">
        <v>1</v>
      </c>
      <c r="J863" s="37" t="s">
        <v>1144</v>
      </c>
      <c r="K863" s="1" t="s">
        <v>1487</v>
      </c>
      <c r="L863" s="37" t="s">
        <v>17</v>
      </c>
      <c r="M863" s="169">
        <v>46235</v>
      </c>
      <c r="N863" s="152"/>
      <c r="O863" s="37" t="str">
        <f>IF(Tabela2[[#This Row],[1° Reprogamação
'[PrazoEntrega']]]="",TEXT(Tabela2[[#This Row],[Prazo
Entrega]],"mmm"),TEXT(Tabela2[[#This Row],[1° Reprogamação
'[PrazoEntrega']]],"mmm"))</f>
        <v>ago</v>
      </c>
      <c r="P863" s="37"/>
      <c r="Q863" s="18" t="s">
        <v>1508</v>
      </c>
      <c r="R863" s="16"/>
      <c r="T863"/>
    </row>
    <row r="864" spans="1:20" x14ac:dyDescent="0.25">
      <c r="A864" s="38" t="s">
        <v>17</v>
      </c>
      <c r="B864" s="37">
        <v>1005</v>
      </c>
      <c r="C864" s="37">
        <v>8</v>
      </c>
      <c r="D864" s="37"/>
      <c r="E864" s="37" t="s">
        <v>1125</v>
      </c>
      <c r="F864" s="37" t="s">
        <v>2993</v>
      </c>
      <c r="G864" s="37" t="s">
        <v>23</v>
      </c>
      <c r="H864" s="37" t="s">
        <v>2983</v>
      </c>
      <c r="I864" s="37">
        <v>1</v>
      </c>
      <c r="J864" s="37" t="s">
        <v>1144</v>
      </c>
      <c r="K864" s="1" t="s">
        <v>1487</v>
      </c>
      <c r="L864" s="37" t="s">
        <v>17</v>
      </c>
      <c r="M864" s="169">
        <v>46235</v>
      </c>
      <c r="N864" s="152"/>
      <c r="O864" s="37" t="str">
        <f>IF(Tabela2[[#This Row],[1° Reprogamação
'[PrazoEntrega']]]="",TEXT(Tabela2[[#This Row],[Prazo
Entrega]],"mmm"),TEXT(Tabela2[[#This Row],[1° Reprogamação
'[PrazoEntrega']]],"mmm"))</f>
        <v>ago</v>
      </c>
      <c r="P864" s="37"/>
      <c r="Q864" s="18" t="s">
        <v>1508</v>
      </c>
      <c r="R864" s="16"/>
      <c r="T864"/>
    </row>
    <row r="865" spans="1:20" x14ac:dyDescent="0.25">
      <c r="A865" s="38" t="s">
        <v>17</v>
      </c>
      <c r="B865" s="37">
        <v>1005</v>
      </c>
      <c r="C865" s="37">
        <v>9</v>
      </c>
      <c r="D865" s="37"/>
      <c r="E865" s="37" t="s">
        <v>1125</v>
      </c>
      <c r="F865" s="37" t="s">
        <v>2993</v>
      </c>
      <c r="G865" s="37" t="s">
        <v>23</v>
      </c>
      <c r="H865" s="37" t="s">
        <v>2984</v>
      </c>
      <c r="I865" s="37">
        <v>1</v>
      </c>
      <c r="J865" s="37" t="s">
        <v>1144</v>
      </c>
      <c r="K865" s="1" t="s">
        <v>1487</v>
      </c>
      <c r="L865" s="37" t="s">
        <v>17</v>
      </c>
      <c r="M865" s="169">
        <v>46235</v>
      </c>
      <c r="N865" s="152"/>
      <c r="O865" s="37" t="str">
        <f>IF(Tabela2[[#This Row],[1° Reprogamação
'[PrazoEntrega']]]="",TEXT(Tabela2[[#This Row],[Prazo
Entrega]],"mmm"),TEXT(Tabela2[[#This Row],[1° Reprogamação
'[PrazoEntrega']]],"mmm"))</f>
        <v>ago</v>
      </c>
      <c r="P865" s="37"/>
      <c r="Q865" s="18" t="s">
        <v>1508</v>
      </c>
      <c r="R865" s="16"/>
      <c r="T865"/>
    </row>
    <row r="866" spans="1:20" x14ac:dyDescent="0.25">
      <c r="A866" s="38" t="s">
        <v>17</v>
      </c>
      <c r="B866" s="37">
        <v>1005</v>
      </c>
      <c r="C866" s="37">
        <v>10</v>
      </c>
      <c r="D866" s="37"/>
      <c r="E866" s="37" t="s">
        <v>1125</v>
      </c>
      <c r="F866" s="37" t="s">
        <v>2993</v>
      </c>
      <c r="G866" s="37" t="s">
        <v>23</v>
      </c>
      <c r="H866" s="37" t="s">
        <v>2985</v>
      </c>
      <c r="I866" s="37">
        <v>1</v>
      </c>
      <c r="J866" s="37" t="s">
        <v>1144</v>
      </c>
      <c r="K866" s="1" t="s">
        <v>1487</v>
      </c>
      <c r="L866" s="37" t="s">
        <v>17</v>
      </c>
      <c r="M866" s="169">
        <v>46235</v>
      </c>
      <c r="N866" s="152"/>
      <c r="O866" s="37" t="str">
        <f>IF(Tabela2[[#This Row],[1° Reprogamação
'[PrazoEntrega']]]="",TEXT(Tabela2[[#This Row],[Prazo
Entrega]],"mmm"),TEXT(Tabela2[[#This Row],[1° Reprogamação
'[PrazoEntrega']]],"mmm"))</f>
        <v>ago</v>
      </c>
      <c r="P866" s="37"/>
      <c r="Q866" s="18" t="s">
        <v>1508</v>
      </c>
      <c r="R866" s="16"/>
      <c r="T866"/>
    </row>
    <row r="867" spans="1:20" x14ac:dyDescent="0.25">
      <c r="A867" s="38" t="s">
        <v>17</v>
      </c>
      <c r="B867" s="37">
        <v>1005</v>
      </c>
      <c r="C867" s="37">
        <v>11</v>
      </c>
      <c r="D867" s="37"/>
      <c r="E867" s="37" t="s">
        <v>1125</v>
      </c>
      <c r="F867" s="37" t="s">
        <v>2993</v>
      </c>
      <c r="G867" s="37" t="s">
        <v>23</v>
      </c>
      <c r="H867" s="37" t="s">
        <v>2992</v>
      </c>
      <c r="I867" s="37">
        <v>1</v>
      </c>
      <c r="J867" s="37" t="s">
        <v>1144</v>
      </c>
      <c r="K867" s="1" t="s">
        <v>1487</v>
      </c>
      <c r="L867" s="37" t="s">
        <v>17</v>
      </c>
      <c r="M867" s="169">
        <v>46235</v>
      </c>
      <c r="N867" s="152"/>
      <c r="O867" s="37" t="str">
        <f>IF(Tabela2[[#This Row],[1° Reprogamação
'[PrazoEntrega']]]="",TEXT(Tabela2[[#This Row],[Prazo
Entrega]],"mmm"),TEXT(Tabela2[[#This Row],[1° Reprogamação
'[PrazoEntrega']]],"mmm"))</f>
        <v>ago</v>
      </c>
      <c r="P867" s="37"/>
      <c r="Q867" s="18" t="s">
        <v>1508</v>
      </c>
      <c r="R867" s="16"/>
      <c r="T867"/>
    </row>
    <row r="868" spans="1:20" x14ac:dyDescent="0.25">
      <c r="A868" s="38" t="s">
        <v>17</v>
      </c>
      <c r="B868" s="37">
        <v>1005</v>
      </c>
      <c r="C868" s="37">
        <v>12</v>
      </c>
      <c r="D868" s="37"/>
      <c r="E868" s="37" t="s">
        <v>1125</v>
      </c>
      <c r="F868" s="37" t="s">
        <v>2993</v>
      </c>
      <c r="G868" s="37" t="s">
        <v>23</v>
      </c>
      <c r="H868" s="37" t="s">
        <v>2986</v>
      </c>
      <c r="I868" s="37">
        <v>1</v>
      </c>
      <c r="J868" s="37" t="s">
        <v>1144</v>
      </c>
      <c r="K868" s="1" t="s">
        <v>1487</v>
      </c>
      <c r="L868" s="37" t="s">
        <v>17</v>
      </c>
      <c r="M868" s="169">
        <v>46235</v>
      </c>
      <c r="N868" s="152"/>
      <c r="O868" s="37" t="str">
        <f>IF(Tabela2[[#This Row],[1° Reprogamação
'[PrazoEntrega']]]="",TEXT(Tabela2[[#This Row],[Prazo
Entrega]],"mmm"),TEXT(Tabela2[[#This Row],[1° Reprogamação
'[PrazoEntrega']]],"mmm"))</f>
        <v>ago</v>
      </c>
      <c r="P868" s="37"/>
      <c r="Q868" s="18" t="s">
        <v>1508</v>
      </c>
      <c r="R868" s="16"/>
      <c r="T868"/>
    </row>
    <row r="869" spans="1:20" x14ac:dyDescent="0.25">
      <c r="A869" s="38" t="s">
        <v>17</v>
      </c>
      <c r="B869" s="37">
        <v>1005</v>
      </c>
      <c r="C869" s="37">
        <v>13</v>
      </c>
      <c r="D869" s="37"/>
      <c r="E869" s="37" t="s">
        <v>1125</v>
      </c>
      <c r="F869" s="37" t="s">
        <v>2993</v>
      </c>
      <c r="G869" s="37" t="s">
        <v>23</v>
      </c>
      <c r="H869" s="37" t="s">
        <v>2991</v>
      </c>
      <c r="I869" s="37">
        <v>1</v>
      </c>
      <c r="J869" s="37" t="s">
        <v>1144</v>
      </c>
      <c r="K869" s="1" t="s">
        <v>1487</v>
      </c>
      <c r="L869" s="37" t="s">
        <v>17</v>
      </c>
      <c r="M869" s="169">
        <v>46235</v>
      </c>
      <c r="N869" s="152"/>
      <c r="O869" s="37" t="str">
        <f>IF(Tabela2[[#This Row],[1° Reprogamação
'[PrazoEntrega']]]="",TEXT(Tabela2[[#This Row],[Prazo
Entrega]],"mmm"),TEXT(Tabela2[[#This Row],[1° Reprogamação
'[PrazoEntrega']]],"mmm"))</f>
        <v>ago</v>
      </c>
      <c r="P869" s="37"/>
      <c r="Q869" s="18" t="s">
        <v>1508</v>
      </c>
      <c r="R869" s="16"/>
      <c r="T869"/>
    </row>
    <row r="870" spans="1:20" x14ac:dyDescent="0.25">
      <c r="A870" s="38" t="s">
        <v>17</v>
      </c>
      <c r="B870" s="37">
        <v>1005</v>
      </c>
      <c r="C870" s="37">
        <v>14</v>
      </c>
      <c r="D870" s="37"/>
      <c r="E870" s="37" t="s">
        <v>1125</v>
      </c>
      <c r="F870" s="37" t="s">
        <v>2993</v>
      </c>
      <c r="G870" s="37" t="s">
        <v>23</v>
      </c>
      <c r="H870" s="37" t="s">
        <v>2987</v>
      </c>
      <c r="I870" s="37">
        <v>1</v>
      </c>
      <c r="J870" s="37" t="s">
        <v>1144</v>
      </c>
      <c r="K870" s="1" t="s">
        <v>1487</v>
      </c>
      <c r="L870" s="37" t="s">
        <v>17</v>
      </c>
      <c r="M870" s="169">
        <v>46235</v>
      </c>
      <c r="N870" s="152"/>
      <c r="O870" s="37" t="str">
        <f>IF(Tabela2[[#This Row],[1° Reprogamação
'[PrazoEntrega']]]="",TEXT(Tabela2[[#This Row],[Prazo
Entrega]],"mmm"),TEXT(Tabela2[[#This Row],[1° Reprogamação
'[PrazoEntrega']]],"mmm"))</f>
        <v>ago</v>
      </c>
      <c r="P870" s="37"/>
      <c r="Q870" s="18" t="s">
        <v>1508</v>
      </c>
      <c r="R870" s="16"/>
      <c r="T870"/>
    </row>
    <row r="871" spans="1:20" x14ac:dyDescent="0.25">
      <c r="A871" s="38" t="s">
        <v>17</v>
      </c>
      <c r="B871" s="37">
        <v>1005</v>
      </c>
      <c r="C871" s="37">
        <v>15</v>
      </c>
      <c r="D871" s="37"/>
      <c r="E871" s="37" t="s">
        <v>1125</v>
      </c>
      <c r="F871" s="37" t="s">
        <v>2993</v>
      </c>
      <c r="G871" s="37" t="s">
        <v>23</v>
      </c>
      <c r="H871" s="37" t="s">
        <v>2990</v>
      </c>
      <c r="I871" s="37">
        <v>1</v>
      </c>
      <c r="J871" s="37" t="s">
        <v>1144</v>
      </c>
      <c r="K871" s="1" t="s">
        <v>1487</v>
      </c>
      <c r="L871" s="37" t="s">
        <v>17</v>
      </c>
      <c r="M871" s="169">
        <v>46235</v>
      </c>
      <c r="N871" s="152"/>
      <c r="O871" s="37" t="str">
        <f>IF(Tabela2[[#This Row],[1° Reprogamação
'[PrazoEntrega']]]="",TEXT(Tabela2[[#This Row],[Prazo
Entrega]],"mmm"),TEXT(Tabela2[[#This Row],[1° Reprogamação
'[PrazoEntrega']]],"mmm"))</f>
        <v>ago</v>
      </c>
      <c r="P871" s="37"/>
      <c r="Q871" s="18" t="s">
        <v>1508</v>
      </c>
      <c r="R871" s="16"/>
      <c r="T871"/>
    </row>
    <row r="872" spans="1:20" x14ac:dyDescent="0.25">
      <c r="A872" s="38" t="s">
        <v>17</v>
      </c>
      <c r="B872" s="37">
        <v>1005</v>
      </c>
      <c r="C872" s="37">
        <v>16</v>
      </c>
      <c r="D872" s="37"/>
      <c r="E872" s="37" t="s">
        <v>1125</v>
      </c>
      <c r="F872" s="37" t="s">
        <v>2993</v>
      </c>
      <c r="G872" s="37" t="s">
        <v>23</v>
      </c>
      <c r="H872" s="37" t="s">
        <v>2989</v>
      </c>
      <c r="I872" s="37">
        <v>1</v>
      </c>
      <c r="J872" s="37" t="s">
        <v>1144</v>
      </c>
      <c r="K872" s="1" t="s">
        <v>1487</v>
      </c>
      <c r="L872" s="37" t="s">
        <v>17</v>
      </c>
      <c r="M872" s="169">
        <v>46235</v>
      </c>
      <c r="N872" s="152"/>
      <c r="O872" s="37" t="str">
        <f>IF(Tabela2[[#This Row],[1° Reprogamação
'[PrazoEntrega']]]="",TEXT(Tabela2[[#This Row],[Prazo
Entrega]],"mmm"),TEXT(Tabela2[[#This Row],[1° Reprogamação
'[PrazoEntrega']]],"mmm"))</f>
        <v>ago</v>
      </c>
      <c r="P872" s="37"/>
      <c r="Q872" s="18" t="s">
        <v>1508</v>
      </c>
      <c r="R872" s="16"/>
      <c r="T872"/>
    </row>
    <row r="873" spans="1:20" x14ac:dyDescent="0.25">
      <c r="A873" s="38" t="s">
        <v>17</v>
      </c>
      <c r="B873" s="37">
        <v>1005</v>
      </c>
      <c r="C873" s="37">
        <v>17</v>
      </c>
      <c r="D873" s="120"/>
      <c r="E873" s="37" t="s">
        <v>1125</v>
      </c>
      <c r="F873" s="37" t="s">
        <v>2993</v>
      </c>
      <c r="G873" s="37" t="s">
        <v>23</v>
      </c>
      <c r="H873" s="37" t="s">
        <v>2988</v>
      </c>
      <c r="I873" s="37">
        <v>1</v>
      </c>
      <c r="J873" s="37" t="s">
        <v>1144</v>
      </c>
      <c r="K873" s="1" t="s">
        <v>1487</v>
      </c>
      <c r="L873" s="37" t="s">
        <v>17</v>
      </c>
      <c r="M873" s="169">
        <v>46235</v>
      </c>
      <c r="N873" s="152"/>
      <c r="O873" s="120" t="str">
        <f>IF(Tabela2[[#This Row],[1° Reprogamação
'[PrazoEntrega']]]="",TEXT(Tabela2[[#This Row],[Prazo
Entrega]],"mmm"),TEXT(Tabela2[[#This Row],[1° Reprogamação
'[PrazoEntrega']]],"mmm"))</f>
        <v>ago</v>
      </c>
      <c r="P873" s="120"/>
      <c r="Q873" s="18" t="s">
        <v>1508</v>
      </c>
      <c r="R873" s="16"/>
      <c r="T873"/>
    </row>
    <row r="874" spans="1:20" x14ac:dyDescent="0.25">
      <c r="A874" s="38" t="s">
        <v>17</v>
      </c>
      <c r="B874" s="120">
        <v>870</v>
      </c>
      <c r="C874" s="120">
        <v>26</v>
      </c>
      <c r="D874" s="120"/>
      <c r="E874" s="120" t="s">
        <v>3000</v>
      </c>
      <c r="F874" s="37" t="s">
        <v>3001</v>
      </c>
      <c r="G874" s="37" t="s">
        <v>23</v>
      </c>
      <c r="H874" s="37" t="s">
        <v>3002</v>
      </c>
      <c r="I874" s="37">
        <v>1</v>
      </c>
      <c r="J874" s="37" t="s">
        <v>1144</v>
      </c>
      <c r="K874" s="1" t="s">
        <v>1487</v>
      </c>
      <c r="L874" s="120"/>
      <c r="M874" s="199">
        <v>46235</v>
      </c>
      <c r="N874" s="152"/>
      <c r="O874" s="120" t="str">
        <f>IF(Tabela2[[#This Row],[1° Reprogamação
'[PrazoEntrega']]]="",TEXT(Tabela2[[#This Row],[Prazo
Entrega]],"mmm"),TEXT(Tabela2[[#This Row],[1° Reprogamação
'[PrazoEntrega']]],"mmm"))</f>
        <v>ago</v>
      </c>
      <c r="P874" s="120"/>
      <c r="Q874" s="18" t="s">
        <v>1508</v>
      </c>
    </row>
  </sheetData>
  <phoneticPr fontId="23" type="noConversion"/>
  <conditionalFormatting sqref="Q692 Q694:Q721 P1:P214 P216:P599 P603:P752 S874:S1048576 Q746:Q874">
    <cfRule type="cellIs" dxfId="62" priority="10" operator="equal">
      <formula>"Finalizado"</formula>
    </cfRule>
  </conditionalFormatting>
  <conditionalFormatting sqref="R194:R221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P753:P761">
    <cfRule type="cellIs" dxfId="61" priority="6" operator="equal">
      <formula>"Finalizado"</formula>
    </cfRule>
  </conditionalFormatting>
  <conditionalFormatting sqref="Q250">
    <cfRule type="cellIs" dxfId="60" priority="5" operator="equal">
      <formula>"Finalizado"</formula>
    </cfRule>
  </conditionalFormatting>
  <pageMargins left="0.51181102362204722" right="0.51181102362204722" top="0.78740157480314965" bottom="0.78740157480314965" header="0.31496062992125984" footer="0.31496062992125984"/>
  <pageSetup paperSize="9" scale="41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EFB4F-1B3A-4949-A174-73064D412380}">
  <sheetPr codeName="Planilha11"/>
  <dimension ref="A1:P2539"/>
  <sheetViews>
    <sheetView zoomScale="85" zoomScaleNormal="85" workbookViewId="0">
      <selection activeCell="N2535" sqref="A2036:N2535"/>
    </sheetView>
  </sheetViews>
  <sheetFormatPr defaultRowHeight="15" x14ac:dyDescent="0.25"/>
  <cols>
    <col min="1" max="1" width="9.85546875" style="25" bestFit="1" customWidth="1"/>
    <col min="2" max="2" width="13.42578125" style="25" bestFit="1" customWidth="1"/>
    <col min="3" max="3" width="21.5703125" style="25" bestFit="1" customWidth="1"/>
    <col min="4" max="4" width="10.42578125" style="25" bestFit="1" customWidth="1"/>
    <col min="5" max="5" width="15.140625" style="25" bestFit="1" customWidth="1"/>
    <col min="6" max="6" width="17" style="25" bestFit="1" customWidth="1"/>
    <col min="7" max="7" width="14.42578125" style="25" bestFit="1" customWidth="1"/>
    <col min="8" max="8" width="21" style="25" customWidth="1"/>
    <col min="9" max="9" width="19.42578125" style="25" customWidth="1"/>
    <col min="10" max="10" width="43.140625" style="25" bestFit="1" customWidth="1"/>
    <col min="11" max="11" width="20.7109375" style="90" customWidth="1"/>
    <col min="12" max="12" width="20.140625" style="90" customWidth="1"/>
    <col min="13" max="13" width="80.42578125" style="25" bestFit="1" customWidth="1"/>
    <col min="14" max="14" width="18.42578125" style="90" bestFit="1" customWidth="1"/>
    <col min="15" max="15" width="18" style="25" bestFit="1" customWidth="1"/>
    <col min="16" max="16384" width="9.140625" style="16"/>
  </cols>
  <sheetData>
    <row r="1" spans="1:15" x14ac:dyDescent="0.25">
      <c r="A1" s="25" t="s">
        <v>851</v>
      </c>
      <c r="B1" s="25" t="s">
        <v>1795</v>
      </c>
      <c r="C1" s="25" t="s">
        <v>208</v>
      </c>
      <c r="D1" s="25" t="s">
        <v>209</v>
      </c>
      <c r="E1" s="25" t="s">
        <v>284</v>
      </c>
      <c r="F1" s="39" t="s">
        <v>285</v>
      </c>
      <c r="G1" s="39" t="s">
        <v>286</v>
      </c>
      <c r="H1" s="39" t="s">
        <v>1905</v>
      </c>
      <c r="I1" s="25" t="s">
        <v>287</v>
      </c>
      <c r="J1" s="39" t="s">
        <v>210</v>
      </c>
      <c r="K1" s="40" t="s">
        <v>288</v>
      </c>
      <c r="L1" s="40" t="s">
        <v>289</v>
      </c>
      <c r="M1" s="39" t="s">
        <v>290</v>
      </c>
      <c r="N1" s="40" t="s">
        <v>211</v>
      </c>
      <c r="O1" s="25" t="s">
        <v>852</v>
      </c>
    </row>
    <row r="2" spans="1:15" hidden="1" x14ac:dyDescent="0.25">
      <c r="A2" s="25" t="str">
        <f>_xlfn.CONCAT(Tabela_srv_moreno_prd_dbwel_v_fund_acompanhamento[[#This Row],[id_ordem_servico]],"-",Tabela_srv_moreno_prd_dbwel_v_fund_acompanhamento[[#This Row],[item]])</f>
        <v>27353-1</v>
      </c>
      <c r="B2" s="114" t="str">
        <f>_xlfn.XLOOKUP(A2,Tabela2[ID OS_MORENO],Tabela2[ID OS_MORENO],"",0)</f>
        <v/>
      </c>
      <c r="C2" s="25">
        <v>27353</v>
      </c>
      <c r="D2" s="25">
        <v>1</v>
      </c>
      <c r="E2" s="25">
        <v>1</v>
      </c>
      <c r="F2" s="178">
        <v>6701</v>
      </c>
      <c r="G2" s="178">
        <v>1</v>
      </c>
      <c r="H2" s="178" t="str">
        <f>_xlfn.CONCAT(Tabela_srv_moreno_prd_dbwel_v_fund_acompanhamento[[#This Row],[codigo_peca]],"-",Tabela_srv_moreno_prd_dbwel_v_fund_acompanhamento[[#This Row],[seq_peca]])</f>
        <v>6701-1</v>
      </c>
      <c r="I2" s="178">
        <v>1</v>
      </c>
      <c r="J2" s="178" t="s">
        <v>226</v>
      </c>
      <c r="K2" s="179">
        <v>46005</v>
      </c>
      <c r="L2" s="179">
        <v>46003</v>
      </c>
      <c r="M2" s="178" t="s">
        <v>723</v>
      </c>
      <c r="N2" s="179">
        <v>46006</v>
      </c>
      <c r="O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" spans="1:15" hidden="1" x14ac:dyDescent="0.25">
      <c r="A3" s="25" t="str">
        <f>_xlfn.CONCAT(Tabela_srv_moreno_prd_dbwel_v_fund_acompanhamento[[#This Row],[id_ordem_servico]],"-",Tabela_srv_moreno_prd_dbwel_v_fund_acompanhamento[[#This Row],[item]])</f>
        <v>27353-2</v>
      </c>
      <c r="B3" s="115" t="str">
        <f>_xlfn.XLOOKUP(A3,Tabela2[ID OS_MORENO],Tabela2[ID OS_MORENO],"",0)</f>
        <v/>
      </c>
      <c r="C3" s="25">
        <v>27353</v>
      </c>
      <c r="D3" s="25">
        <v>2</v>
      </c>
      <c r="E3" s="25">
        <v>1</v>
      </c>
      <c r="F3" s="178">
        <v>6702</v>
      </c>
      <c r="G3" s="178">
        <v>1</v>
      </c>
      <c r="H3" s="178" t="str">
        <f>_xlfn.CONCAT(Tabela_srv_moreno_prd_dbwel_v_fund_acompanhamento[[#This Row],[codigo_peca]],"-",Tabela_srv_moreno_prd_dbwel_v_fund_acompanhamento[[#This Row],[seq_peca]])</f>
        <v>6702-1</v>
      </c>
      <c r="I3" s="25">
        <v>1</v>
      </c>
      <c r="J3" s="178" t="s">
        <v>226</v>
      </c>
      <c r="K3" s="179">
        <v>46004</v>
      </c>
      <c r="L3" s="179">
        <v>46003</v>
      </c>
      <c r="M3" s="178" t="s">
        <v>723</v>
      </c>
      <c r="N3" s="179">
        <v>46006</v>
      </c>
      <c r="O3" s="16" t="str">
        <f>IF(Tabela_srv_moreno_prd_dbwel_v_fund_acompanhamento[[#This Row],[prz_contratual]]=Tabela_srv_moreno_prd_dbwel_v_fund_acompanhamento[[#This Row],[lib_fundido_prev]],"S/Usin.","C/ Usin.")</f>
        <v>C/ Usin.</v>
      </c>
    </row>
    <row r="4" spans="1:15" hidden="1" x14ac:dyDescent="0.25">
      <c r="A4" s="16" t="str">
        <f>_xlfn.CONCAT(Tabela_srv_moreno_prd_dbwel_v_fund_acompanhamento[[#This Row],[id_ordem_servico]],"-",Tabela_srv_moreno_prd_dbwel_v_fund_acompanhamento[[#This Row],[item]])</f>
        <v>27353-3</v>
      </c>
      <c r="B4" s="115" t="str">
        <f>_xlfn.XLOOKUP(A4,Tabela2[ID OS_MORENO],Tabela2[ID OS_MORENO],"",0)</f>
        <v/>
      </c>
      <c r="C4" s="16">
        <v>27353</v>
      </c>
      <c r="D4" s="16">
        <v>3</v>
      </c>
      <c r="E4" s="16">
        <v>1</v>
      </c>
      <c r="F4" s="185">
        <v>6703</v>
      </c>
      <c r="G4" s="185">
        <v>1</v>
      </c>
      <c r="H4" s="185" t="str">
        <f>_xlfn.CONCAT(Tabela_srv_moreno_prd_dbwel_v_fund_acompanhamento[[#This Row],[codigo_peca]],"-",Tabela_srv_moreno_prd_dbwel_v_fund_acompanhamento[[#This Row],[seq_peca]])</f>
        <v>6703-1</v>
      </c>
      <c r="I4" s="185">
        <v>1</v>
      </c>
      <c r="J4" s="185" t="s">
        <v>226</v>
      </c>
      <c r="K4" s="190">
        <v>46004</v>
      </c>
      <c r="L4" s="190">
        <v>46003</v>
      </c>
      <c r="M4" s="185" t="s">
        <v>724</v>
      </c>
      <c r="N4" s="190">
        <v>46006</v>
      </c>
      <c r="O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" spans="1:15" hidden="1" x14ac:dyDescent="0.25">
      <c r="A5" s="25" t="str">
        <f>_xlfn.CONCAT(Tabela_srv_moreno_prd_dbwel_v_fund_acompanhamento[[#This Row],[id_ordem_servico]],"-",Tabela_srv_moreno_prd_dbwel_v_fund_acompanhamento[[#This Row],[item]])</f>
        <v>27353-4</v>
      </c>
      <c r="B5" s="114" t="str">
        <f>_xlfn.XLOOKUP(A5,Tabela2[ID OS_MORENO],Tabela2[ID OS_MORENO],"",0)</f>
        <v/>
      </c>
      <c r="C5" s="25">
        <v>27353</v>
      </c>
      <c r="D5" s="25">
        <v>4</v>
      </c>
      <c r="E5" s="25">
        <v>1</v>
      </c>
      <c r="F5" s="178">
        <v>6704</v>
      </c>
      <c r="G5" s="178">
        <v>1</v>
      </c>
      <c r="H5" s="178" t="str">
        <f>_xlfn.CONCAT(Tabela_srv_moreno_prd_dbwel_v_fund_acompanhamento[[#This Row],[codigo_peca]],"-",Tabela_srv_moreno_prd_dbwel_v_fund_acompanhamento[[#This Row],[seq_peca]])</f>
        <v>6704-1</v>
      </c>
      <c r="I5" s="178">
        <v>1</v>
      </c>
      <c r="J5" s="178" t="s">
        <v>226</v>
      </c>
      <c r="K5" s="179">
        <v>46004</v>
      </c>
      <c r="L5" s="179">
        <v>46003</v>
      </c>
      <c r="M5" s="178" t="s">
        <v>725</v>
      </c>
      <c r="N5" s="179">
        <v>46006</v>
      </c>
      <c r="O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" spans="1:15" hidden="1" x14ac:dyDescent="0.25">
      <c r="A6" s="25" t="str">
        <f>_xlfn.CONCAT(Tabela_srv_moreno_prd_dbwel_v_fund_acompanhamento[[#This Row],[id_ordem_servico]],"-",Tabela_srv_moreno_prd_dbwel_v_fund_acompanhamento[[#This Row],[item]])</f>
        <v>27412-1</v>
      </c>
      <c r="B6" s="115" t="str">
        <f>_xlfn.XLOOKUP(A6,Tabela2[ID OS_MORENO],Tabela2[ID OS_MORENO],"",0)</f>
        <v/>
      </c>
      <c r="C6" s="25">
        <v>27412</v>
      </c>
      <c r="D6" s="25">
        <v>1</v>
      </c>
      <c r="E6" s="25">
        <v>1</v>
      </c>
      <c r="F6" s="39">
        <v>6766</v>
      </c>
      <c r="G6" s="39">
        <v>1</v>
      </c>
      <c r="H6" s="39" t="str">
        <f>_xlfn.CONCAT(Tabela_srv_moreno_prd_dbwel_v_fund_acompanhamento[[#This Row],[codigo_peca]],"-",Tabela_srv_moreno_prd_dbwel_v_fund_acompanhamento[[#This Row],[seq_peca]])</f>
        <v>6766-1</v>
      </c>
      <c r="I6" s="25">
        <v>1</v>
      </c>
      <c r="J6" s="39" t="s">
        <v>226</v>
      </c>
      <c r="K6" s="40">
        <v>46066</v>
      </c>
      <c r="L6" s="40">
        <v>46065</v>
      </c>
      <c r="M6" s="39" t="s">
        <v>797</v>
      </c>
      <c r="N6" s="40">
        <v>46066</v>
      </c>
      <c r="O6" s="16" t="str">
        <f>IF(Tabela_srv_moreno_prd_dbwel_v_fund_acompanhamento[[#This Row],[prz_contratual]]=Tabela_srv_moreno_prd_dbwel_v_fund_acompanhamento[[#This Row],[lib_fundido_prev]],"S/Usin.","C/ Usin.")</f>
        <v>S/Usin.</v>
      </c>
    </row>
    <row r="7" spans="1:15" hidden="1" x14ac:dyDescent="0.25">
      <c r="A7" s="25" t="str">
        <f>_xlfn.CONCAT(Tabela_srv_moreno_prd_dbwel_v_fund_acompanhamento[[#This Row],[id_ordem_servico]],"-",Tabela_srv_moreno_prd_dbwel_v_fund_acompanhamento[[#This Row],[item]])</f>
        <v>27605-6</v>
      </c>
      <c r="B7" s="114" t="str">
        <f>_xlfn.XLOOKUP(A7,Tabela2[ID OS_MORENO],Tabela2[ID OS_MORENO],"",0)</f>
        <v/>
      </c>
      <c r="C7" s="25">
        <v>27605</v>
      </c>
      <c r="D7" s="25">
        <v>6</v>
      </c>
      <c r="E7" s="25">
        <v>1</v>
      </c>
      <c r="F7" s="178">
        <v>464100</v>
      </c>
      <c r="G7" s="178">
        <v>0</v>
      </c>
      <c r="H7" s="178" t="str">
        <f>_xlfn.CONCAT(Tabela_srv_moreno_prd_dbwel_v_fund_acompanhamento[[#This Row],[codigo_peca]],"-",Tabela_srv_moreno_prd_dbwel_v_fund_acompanhamento[[#This Row],[seq_peca]])</f>
        <v>464100-0</v>
      </c>
      <c r="I7" s="178">
        <v>1</v>
      </c>
      <c r="J7" s="178" t="s">
        <v>237</v>
      </c>
      <c r="K7" s="179"/>
      <c r="L7" s="179"/>
      <c r="M7" s="178" t="s">
        <v>3003</v>
      </c>
      <c r="N7" s="179">
        <v>46374</v>
      </c>
      <c r="O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" spans="1:15" hidden="1" x14ac:dyDescent="0.25">
      <c r="A8" s="25" t="str">
        <f>_xlfn.CONCAT(Tabela_srv_moreno_prd_dbwel_v_fund_acompanhamento[[#This Row],[id_ordem_servico]],"-",Tabela_srv_moreno_prd_dbwel_v_fund_acompanhamento[[#This Row],[item]])</f>
        <v>27605-7</v>
      </c>
      <c r="B8" s="115" t="str">
        <f>_xlfn.XLOOKUP(A8,Tabela2[ID OS_MORENO],Tabela2[ID OS_MORENO],"",0)</f>
        <v/>
      </c>
      <c r="C8" s="25">
        <v>27605</v>
      </c>
      <c r="D8" s="25">
        <v>7</v>
      </c>
      <c r="E8" s="25">
        <v>1</v>
      </c>
      <c r="F8" s="178">
        <v>464100</v>
      </c>
      <c r="G8" s="178">
        <v>0</v>
      </c>
      <c r="H8" s="178" t="str">
        <f>_xlfn.CONCAT(Tabela_srv_moreno_prd_dbwel_v_fund_acompanhamento[[#This Row],[codigo_peca]],"-",Tabela_srv_moreno_prd_dbwel_v_fund_acompanhamento[[#This Row],[seq_peca]])</f>
        <v>464100-0</v>
      </c>
      <c r="I8" s="178">
        <v>1</v>
      </c>
      <c r="J8" s="178" t="s">
        <v>237</v>
      </c>
      <c r="K8" s="179"/>
      <c r="L8" s="179"/>
      <c r="M8" s="178" t="s">
        <v>3003</v>
      </c>
      <c r="N8" s="179">
        <v>46374</v>
      </c>
      <c r="O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" spans="1:15" hidden="1" x14ac:dyDescent="0.25">
      <c r="A9" s="25" t="str">
        <f>_xlfn.CONCAT(Tabela_srv_moreno_prd_dbwel_v_fund_acompanhamento[[#This Row],[id_ordem_servico]],"-",Tabela_srv_moreno_prd_dbwel_v_fund_acompanhamento[[#This Row],[item]])</f>
        <v>27605-8</v>
      </c>
      <c r="B9" s="114" t="str">
        <f>_xlfn.XLOOKUP(A9,Tabela2[ID OS_MORENO],Tabela2[ID OS_MORENO],"",0)</f>
        <v/>
      </c>
      <c r="C9" s="25">
        <v>27605</v>
      </c>
      <c r="D9" s="25">
        <v>8</v>
      </c>
      <c r="E9" s="25">
        <v>1</v>
      </c>
      <c r="F9" s="178">
        <v>464100</v>
      </c>
      <c r="G9" s="178">
        <v>0</v>
      </c>
      <c r="H9" s="178" t="str">
        <f>_xlfn.CONCAT(Tabela_srv_moreno_prd_dbwel_v_fund_acompanhamento[[#This Row],[codigo_peca]],"-",Tabela_srv_moreno_prd_dbwel_v_fund_acompanhamento[[#This Row],[seq_peca]])</f>
        <v>464100-0</v>
      </c>
      <c r="I9" s="178">
        <v>1</v>
      </c>
      <c r="J9" s="178" t="s">
        <v>237</v>
      </c>
      <c r="K9" s="179"/>
      <c r="L9" s="179"/>
      <c r="M9" s="178" t="s">
        <v>3003</v>
      </c>
      <c r="N9" s="179">
        <v>46374</v>
      </c>
      <c r="O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" spans="1:15" hidden="1" x14ac:dyDescent="0.25">
      <c r="A10" s="25" t="str">
        <f>_xlfn.CONCAT(Tabela_srv_moreno_prd_dbwel_v_fund_acompanhamento[[#This Row],[id_ordem_servico]],"-",Tabela_srv_moreno_prd_dbwel_v_fund_acompanhamento[[#This Row],[item]])</f>
        <v>27605-9</v>
      </c>
      <c r="B10" s="114" t="str">
        <f>_xlfn.XLOOKUP(A10,Tabela2[ID OS_MORENO],Tabela2[ID OS_MORENO],"",0)</f>
        <v/>
      </c>
      <c r="C10" s="25">
        <v>27605</v>
      </c>
      <c r="D10" s="25">
        <v>9</v>
      </c>
      <c r="E10" s="25">
        <v>1</v>
      </c>
      <c r="F10" s="178">
        <v>464101</v>
      </c>
      <c r="G10" s="178">
        <v>0</v>
      </c>
      <c r="H10" s="178" t="str">
        <f>_xlfn.CONCAT(Tabela_srv_moreno_prd_dbwel_v_fund_acompanhamento[[#This Row],[codigo_peca]],"-",Tabela_srv_moreno_prd_dbwel_v_fund_acompanhamento[[#This Row],[seq_peca]])</f>
        <v>464101-0</v>
      </c>
      <c r="I10" s="178">
        <v>1</v>
      </c>
      <c r="J10" s="178" t="s">
        <v>237</v>
      </c>
      <c r="K10" s="179"/>
      <c r="L10" s="179"/>
      <c r="M10" s="178" t="s">
        <v>281</v>
      </c>
      <c r="N10" s="179">
        <v>46356</v>
      </c>
      <c r="O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" spans="1:15" hidden="1" x14ac:dyDescent="0.25">
      <c r="A11" s="25" t="str">
        <f>_xlfn.CONCAT(Tabela_srv_moreno_prd_dbwel_v_fund_acompanhamento[[#This Row],[id_ordem_servico]],"-",Tabela_srv_moreno_prd_dbwel_v_fund_acompanhamento[[#This Row],[item]])</f>
        <v>27605-10</v>
      </c>
      <c r="B11" s="114" t="str">
        <f>_xlfn.XLOOKUP(A11,Tabela2[ID OS_MORENO],Tabela2[ID OS_MORENO],"",0)</f>
        <v/>
      </c>
      <c r="C11" s="25">
        <v>27605</v>
      </c>
      <c r="D11" s="25">
        <v>10</v>
      </c>
      <c r="E11" s="25">
        <v>1</v>
      </c>
      <c r="F11" s="178">
        <v>464102</v>
      </c>
      <c r="G11" s="178">
        <v>0</v>
      </c>
      <c r="H11" s="178" t="str">
        <f>_xlfn.CONCAT(Tabela_srv_moreno_prd_dbwel_v_fund_acompanhamento[[#This Row],[codigo_peca]],"-",Tabela_srv_moreno_prd_dbwel_v_fund_acompanhamento[[#This Row],[seq_peca]])</f>
        <v>464102-0</v>
      </c>
      <c r="I11" s="178">
        <v>1</v>
      </c>
      <c r="J11" s="178" t="s">
        <v>237</v>
      </c>
      <c r="K11" s="179"/>
      <c r="L11" s="179"/>
      <c r="M11" s="178" t="s">
        <v>3004</v>
      </c>
      <c r="N11" s="179">
        <v>46356</v>
      </c>
      <c r="O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" spans="1:15" hidden="1" x14ac:dyDescent="0.25">
      <c r="A12" s="25" t="str">
        <f>_xlfn.CONCAT(Tabela_srv_moreno_prd_dbwel_v_fund_acompanhamento[[#This Row],[id_ordem_servico]],"-",Tabela_srv_moreno_prd_dbwel_v_fund_acompanhamento[[#This Row],[item]])</f>
        <v>27605-11</v>
      </c>
      <c r="B12" s="114" t="str">
        <f>_xlfn.XLOOKUP(A12,Tabela2[ID OS_MORENO],Tabela2[ID OS_MORENO],"",0)</f>
        <v/>
      </c>
      <c r="C12" s="25">
        <v>27605</v>
      </c>
      <c r="D12" s="25">
        <v>11</v>
      </c>
      <c r="E12" s="25">
        <v>1</v>
      </c>
      <c r="F12" s="39">
        <v>464103</v>
      </c>
      <c r="G12" s="39">
        <v>0</v>
      </c>
      <c r="H12" s="39" t="str">
        <f>_xlfn.CONCAT(Tabela_srv_moreno_prd_dbwel_v_fund_acompanhamento[[#This Row],[codigo_peca]],"-",Tabela_srv_moreno_prd_dbwel_v_fund_acompanhamento[[#This Row],[seq_peca]])</f>
        <v>464103-0</v>
      </c>
      <c r="I12" s="25">
        <v>1</v>
      </c>
      <c r="J12" s="39" t="s">
        <v>237</v>
      </c>
      <c r="K12" s="40"/>
      <c r="L12" s="40"/>
      <c r="M12" s="39" t="s">
        <v>3004</v>
      </c>
      <c r="N12" s="40">
        <v>46356</v>
      </c>
      <c r="O1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" spans="1:15" hidden="1" x14ac:dyDescent="0.25">
      <c r="A13" s="25" t="str">
        <f>_xlfn.CONCAT(Tabela_srv_moreno_prd_dbwel_v_fund_acompanhamento[[#This Row],[id_ordem_servico]],"-",Tabela_srv_moreno_prd_dbwel_v_fund_acompanhamento[[#This Row],[item]])</f>
        <v>27605-12</v>
      </c>
      <c r="B13" s="114" t="str">
        <f>_xlfn.XLOOKUP(A13,Tabela2[ID OS_MORENO],Tabela2[ID OS_MORENO],"",0)</f>
        <v/>
      </c>
      <c r="C13" s="25">
        <v>27605</v>
      </c>
      <c r="D13" s="25">
        <v>12</v>
      </c>
      <c r="E13" s="25">
        <v>1</v>
      </c>
      <c r="F13" s="39">
        <v>464104</v>
      </c>
      <c r="G13" s="39">
        <v>0</v>
      </c>
      <c r="H13" s="39" t="str">
        <f>_xlfn.CONCAT(Tabela_srv_moreno_prd_dbwel_v_fund_acompanhamento[[#This Row],[codigo_peca]],"-",Tabela_srv_moreno_prd_dbwel_v_fund_acompanhamento[[#This Row],[seq_peca]])</f>
        <v>464104-0</v>
      </c>
      <c r="I13" s="25">
        <v>1</v>
      </c>
      <c r="J13" s="39" t="s">
        <v>237</v>
      </c>
      <c r="K13" s="40"/>
      <c r="L13" s="40"/>
      <c r="M13" s="39" t="s">
        <v>3004</v>
      </c>
      <c r="N13" s="40">
        <v>46356</v>
      </c>
      <c r="O1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" spans="1:15" hidden="1" x14ac:dyDescent="0.25">
      <c r="A14" s="25" t="str">
        <f>_xlfn.CONCAT(Tabela_srv_moreno_prd_dbwel_v_fund_acompanhamento[[#This Row],[id_ordem_servico]],"-",Tabela_srv_moreno_prd_dbwel_v_fund_acompanhamento[[#This Row],[item]])</f>
        <v>27605-13</v>
      </c>
      <c r="B14" s="114" t="str">
        <f>_xlfn.XLOOKUP(A14,Tabela2[ID OS_MORENO],Tabela2[ID OS_MORENO],"",0)</f>
        <v/>
      </c>
      <c r="C14" s="25">
        <v>27605</v>
      </c>
      <c r="D14" s="25">
        <v>13</v>
      </c>
      <c r="E14" s="25">
        <v>1</v>
      </c>
      <c r="F14" s="39">
        <v>464105</v>
      </c>
      <c r="G14" s="39">
        <v>0</v>
      </c>
      <c r="H14" s="39" t="str">
        <f>_xlfn.CONCAT(Tabela_srv_moreno_prd_dbwel_v_fund_acompanhamento[[#This Row],[codigo_peca]],"-",Tabela_srv_moreno_prd_dbwel_v_fund_acompanhamento[[#This Row],[seq_peca]])</f>
        <v>464105-0</v>
      </c>
      <c r="I14" s="25">
        <v>1</v>
      </c>
      <c r="J14" s="39" t="s">
        <v>237</v>
      </c>
      <c r="K14" s="40"/>
      <c r="L14" s="40"/>
      <c r="M14" s="39" t="s">
        <v>3004</v>
      </c>
      <c r="N14" s="40">
        <v>46356</v>
      </c>
      <c r="O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" spans="1:15" hidden="1" x14ac:dyDescent="0.25">
      <c r="A15" s="25" t="str">
        <f>_xlfn.CONCAT(Tabela_srv_moreno_prd_dbwel_v_fund_acompanhamento[[#This Row],[id_ordem_servico]],"-",Tabela_srv_moreno_prd_dbwel_v_fund_acompanhamento[[#This Row],[item]])</f>
        <v>27220-1</v>
      </c>
      <c r="B15" s="114" t="str">
        <f>_xlfn.XLOOKUP(A15,Tabela2[ID OS_MORENO],Tabela2[ID OS_MORENO],"",0)</f>
        <v/>
      </c>
      <c r="C15" s="25">
        <v>27220</v>
      </c>
      <c r="D15" s="25">
        <v>1</v>
      </c>
      <c r="E15" s="25">
        <v>1</v>
      </c>
      <c r="F15" s="39">
        <v>6586</v>
      </c>
      <c r="G15" s="39">
        <v>1</v>
      </c>
      <c r="H15" s="39" t="str">
        <f>_xlfn.CONCAT(Tabela_srv_moreno_prd_dbwel_v_fund_acompanhamento[[#This Row],[codigo_peca]],"-",Tabela_srv_moreno_prd_dbwel_v_fund_acompanhamento[[#This Row],[seq_peca]])</f>
        <v>6586-1</v>
      </c>
      <c r="I15" s="25">
        <v>1</v>
      </c>
      <c r="J15" s="39" t="s">
        <v>237</v>
      </c>
      <c r="K15" s="40">
        <v>45925</v>
      </c>
      <c r="L15" s="40">
        <v>45925</v>
      </c>
      <c r="M15" s="39" t="s">
        <v>532</v>
      </c>
      <c r="N15" s="40">
        <v>45976</v>
      </c>
      <c r="O1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" spans="1:15" hidden="1" x14ac:dyDescent="0.25">
      <c r="A16" s="25" t="str">
        <f>_xlfn.CONCAT(Tabela_srv_moreno_prd_dbwel_v_fund_acompanhamento[[#This Row],[id_ordem_servico]],"-",Tabela_srv_moreno_prd_dbwel_v_fund_acompanhamento[[#This Row],[item]])</f>
        <v>27220-2</v>
      </c>
      <c r="B16" s="114" t="str">
        <f>_xlfn.XLOOKUP(A16,Tabela2[ID OS_MORENO],Tabela2[ID OS_MORENO],"",0)</f>
        <v/>
      </c>
      <c r="C16" s="25">
        <v>27220</v>
      </c>
      <c r="D16" s="25">
        <v>2</v>
      </c>
      <c r="E16" s="25">
        <v>1</v>
      </c>
      <c r="F16" s="39">
        <v>6587</v>
      </c>
      <c r="G16" s="39">
        <v>1</v>
      </c>
      <c r="H16" s="39" t="str">
        <f>_xlfn.CONCAT(Tabela_srv_moreno_prd_dbwel_v_fund_acompanhamento[[#This Row],[codigo_peca]],"-",Tabela_srv_moreno_prd_dbwel_v_fund_acompanhamento[[#This Row],[seq_peca]])</f>
        <v>6587-1</v>
      </c>
      <c r="I16" s="25">
        <v>1</v>
      </c>
      <c r="J16" s="39" t="s">
        <v>237</v>
      </c>
      <c r="K16" s="40">
        <v>45930</v>
      </c>
      <c r="L16" s="40">
        <v>45929</v>
      </c>
      <c r="M16" s="39" t="s">
        <v>533</v>
      </c>
      <c r="N16" s="40">
        <v>45983</v>
      </c>
      <c r="O1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7" spans="1:15" hidden="1" x14ac:dyDescent="0.25">
      <c r="A17" s="25" t="str">
        <f>_xlfn.CONCAT(Tabela_srv_moreno_prd_dbwel_v_fund_acompanhamento[[#This Row],[id_ordem_servico]],"-",Tabela_srv_moreno_prd_dbwel_v_fund_acompanhamento[[#This Row],[item]])</f>
        <v>27220-4</v>
      </c>
      <c r="B17" s="114" t="str">
        <f>_xlfn.XLOOKUP(A17,Tabela2[ID OS_MORENO],Tabela2[ID OS_MORENO],"",0)</f>
        <v/>
      </c>
      <c r="C17" s="25">
        <v>27220</v>
      </c>
      <c r="D17" s="25">
        <v>4</v>
      </c>
      <c r="E17" s="25">
        <v>1</v>
      </c>
      <c r="F17" s="178">
        <v>6589</v>
      </c>
      <c r="G17" s="178">
        <v>1</v>
      </c>
      <c r="H17" s="178" t="str">
        <f>_xlfn.CONCAT(Tabela_srv_moreno_prd_dbwel_v_fund_acompanhamento[[#This Row],[codigo_peca]],"-",Tabela_srv_moreno_prd_dbwel_v_fund_acompanhamento[[#This Row],[seq_peca]])</f>
        <v>6589-1</v>
      </c>
      <c r="I17" s="178">
        <v>1</v>
      </c>
      <c r="J17" s="178" t="s">
        <v>237</v>
      </c>
      <c r="K17" s="179">
        <v>45933</v>
      </c>
      <c r="L17" s="179">
        <v>45933</v>
      </c>
      <c r="M17" s="178" t="s">
        <v>534</v>
      </c>
      <c r="N17" s="179">
        <v>45983</v>
      </c>
      <c r="O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" spans="1:15" hidden="1" x14ac:dyDescent="0.25">
      <c r="A18" s="25" t="str">
        <f>_xlfn.CONCAT(Tabela_srv_moreno_prd_dbwel_v_fund_acompanhamento[[#This Row],[id_ordem_servico]],"-",Tabela_srv_moreno_prd_dbwel_v_fund_acompanhamento[[#This Row],[item]])</f>
        <v>27220-5</v>
      </c>
      <c r="B18" s="114" t="str">
        <f>_xlfn.XLOOKUP(A18,Tabela2[ID OS_MORENO],Tabela2[ID OS_MORENO],"",0)</f>
        <v/>
      </c>
      <c r="C18" s="25">
        <v>27220</v>
      </c>
      <c r="D18" s="25">
        <v>5</v>
      </c>
      <c r="E18" s="25">
        <v>1</v>
      </c>
      <c r="F18" s="39">
        <v>6590</v>
      </c>
      <c r="G18" s="39">
        <v>1</v>
      </c>
      <c r="H18" s="39" t="str">
        <f>_xlfn.CONCAT(Tabela_srv_moreno_prd_dbwel_v_fund_acompanhamento[[#This Row],[codigo_peca]],"-",Tabela_srv_moreno_prd_dbwel_v_fund_acompanhamento[[#This Row],[seq_peca]])</f>
        <v>6590-1</v>
      </c>
      <c r="I18" s="25">
        <v>1</v>
      </c>
      <c r="J18" s="39" t="s">
        <v>237</v>
      </c>
      <c r="K18" s="40">
        <v>45933</v>
      </c>
      <c r="L18" s="40">
        <v>45933</v>
      </c>
      <c r="M18" s="39" t="s">
        <v>535</v>
      </c>
      <c r="N18" s="40">
        <v>45990</v>
      </c>
      <c r="O1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" spans="1:15" hidden="1" x14ac:dyDescent="0.25">
      <c r="A19" s="25" t="str">
        <f>_xlfn.CONCAT(Tabela_srv_moreno_prd_dbwel_v_fund_acompanhamento[[#This Row],[id_ordem_servico]],"-",Tabela_srv_moreno_prd_dbwel_v_fund_acompanhamento[[#This Row],[item]])</f>
        <v>27220-6</v>
      </c>
      <c r="B19" s="115" t="str">
        <f>_xlfn.XLOOKUP(A19,Tabela2[ID OS_MORENO],Tabela2[ID OS_MORENO],"",0)</f>
        <v/>
      </c>
      <c r="C19" s="25">
        <v>27220</v>
      </c>
      <c r="D19" s="25">
        <v>6</v>
      </c>
      <c r="E19" s="25">
        <v>1</v>
      </c>
      <c r="F19" s="178">
        <v>6591</v>
      </c>
      <c r="G19" s="178">
        <v>1</v>
      </c>
      <c r="H19" s="178" t="str">
        <f>_xlfn.CONCAT(Tabela_srv_moreno_prd_dbwel_v_fund_acompanhamento[[#This Row],[codigo_peca]],"-",Tabela_srv_moreno_prd_dbwel_v_fund_acompanhamento[[#This Row],[seq_peca]])</f>
        <v>6591-1</v>
      </c>
      <c r="I19" s="178">
        <v>1</v>
      </c>
      <c r="J19" s="178" t="s">
        <v>237</v>
      </c>
      <c r="K19" s="179">
        <v>45933</v>
      </c>
      <c r="L19" s="179">
        <v>45929</v>
      </c>
      <c r="M19" s="178" t="s">
        <v>536</v>
      </c>
      <c r="N19" s="179">
        <v>45990</v>
      </c>
      <c r="O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" spans="1:15" hidden="1" x14ac:dyDescent="0.25">
      <c r="A20" s="25" t="str">
        <f>_xlfn.CONCAT(Tabela_srv_moreno_prd_dbwel_v_fund_acompanhamento[[#This Row],[id_ordem_servico]],"-",Tabela_srv_moreno_prd_dbwel_v_fund_acompanhamento[[#This Row],[item]])</f>
        <v>27220-7</v>
      </c>
      <c r="B20" s="115" t="str">
        <f>_xlfn.XLOOKUP(A20,Tabela2[ID OS_MORENO],Tabela2[ID OS_MORENO],"",0)</f>
        <v/>
      </c>
      <c r="C20" s="25">
        <v>27220</v>
      </c>
      <c r="D20" s="25">
        <v>7</v>
      </c>
      <c r="E20" s="25">
        <v>1</v>
      </c>
      <c r="F20" s="178">
        <v>464095</v>
      </c>
      <c r="G20" s="178">
        <v>1</v>
      </c>
      <c r="H20" s="178" t="str">
        <f>_xlfn.CONCAT(Tabela_srv_moreno_prd_dbwel_v_fund_acompanhamento[[#This Row],[codigo_peca]],"-",Tabela_srv_moreno_prd_dbwel_v_fund_acompanhamento[[#This Row],[seq_peca]])</f>
        <v>464095-1</v>
      </c>
      <c r="I20" s="178">
        <v>1</v>
      </c>
      <c r="J20" s="178" t="s">
        <v>237</v>
      </c>
      <c r="K20" s="179">
        <v>45975</v>
      </c>
      <c r="L20" s="179">
        <v>45952</v>
      </c>
      <c r="M20" s="178" t="s">
        <v>527</v>
      </c>
      <c r="N20" s="179">
        <v>45975</v>
      </c>
      <c r="O2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1" spans="1:15" hidden="1" x14ac:dyDescent="0.25">
      <c r="A21" s="25" t="str">
        <f>_xlfn.CONCAT(Tabela_srv_moreno_prd_dbwel_v_fund_acompanhamento[[#This Row],[id_ordem_servico]],"-",Tabela_srv_moreno_prd_dbwel_v_fund_acompanhamento[[#This Row],[item]])</f>
        <v>27220-8</v>
      </c>
      <c r="B21" s="114" t="str">
        <f>_xlfn.XLOOKUP(A21,Tabela2[ID OS_MORENO],Tabela2[ID OS_MORENO],"",0)</f>
        <v/>
      </c>
      <c r="C21" s="25">
        <v>27220</v>
      </c>
      <c r="D21" s="25">
        <v>8</v>
      </c>
      <c r="E21" s="25">
        <v>1</v>
      </c>
      <c r="F21" s="178">
        <v>464096</v>
      </c>
      <c r="G21" s="178">
        <v>1</v>
      </c>
      <c r="H21" s="178" t="str">
        <f>_xlfn.CONCAT(Tabela_srv_moreno_prd_dbwel_v_fund_acompanhamento[[#This Row],[codigo_peca]],"-",Tabela_srv_moreno_prd_dbwel_v_fund_acompanhamento[[#This Row],[seq_peca]])</f>
        <v>464096-1</v>
      </c>
      <c r="I21" s="178">
        <v>1</v>
      </c>
      <c r="J21" s="178" t="s">
        <v>237</v>
      </c>
      <c r="K21" s="179">
        <v>45975</v>
      </c>
      <c r="L21" s="179">
        <v>45952</v>
      </c>
      <c r="M21" s="178" t="s">
        <v>528</v>
      </c>
      <c r="N21" s="179">
        <v>45975</v>
      </c>
      <c r="O2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" spans="1:15" hidden="1" x14ac:dyDescent="0.25">
      <c r="A22" s="25" t="str">
        <f>_xlfn.CONCAT(Tabela_srv_moreno_prd_dbwel_v_fund_acompanhamento[[#This Row],[id_ordem_servico]],"-",Tabela_srv_moreno_prd_dbwel_v_fund_acompanhamento[[#This Row],[item]])</f>
        <v>27220-9</v>
      </c>
      <c r="B22" s="115" t="str">
        <f>_xlfn.XLOOKUP(A22,Tabela2[ID OS_MORENO],Tabela2[ID OS_MORENO],"",0)</f>
        <v/>
      </c>
      <c r="C22" s="25">
        <v>27220</v>
      </c>
      <c r="D22" s="25">
        <v>9</v>
      </c>
      <c r="E22" s="25">
        <v>1</v>
      </c>
      <c r="F22" s="178">
        <v>464097</v>
      </c>
      <c r="G22" s="178">
        <v>1</v>
      </c>
      <c r="H22" s="178" t="str">
        <f>_xlfn.CONCAT(Tabela_srv_moreno_prd_dbwel_v_fund_acompanhamento[[#This Row],[codigo_peca]],"-",Tabela_srv_moreno_prd_dbwel_v_fund_acompanhamento[[#This Row],[seq_peca]])</f>
        <v>464097-1</v>
      </c>
      <c r="I22" s="178">
        <v>1</v>
      </c>
      <c r="J22" s="178" t="s">
        <v>237</v>
      </c>
      <c r="K22" s="179">
        <v>45975</v>
      </c>
      <c r="L22" s="179">
        <v>45952</v>
      </c>
      <c r="M22" s="178" t="s">
        <v>529</v>
      </c>
      <c r="N22" s="179">
        <v>45975</v>
      </c>
      <c r="O2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3" spans="1:15" hidden="1" x14ac:dyDescent="0.25">
      <c r="A23" s="25" t="str">
        <f>_xlfn.CONCAT(Tabela_srv_moreno_prd_dbwel_v_fund_acompanhamento[[#This Row],[id_ordem_servico]],"-",Tabela_srv_moreno_prd_dbwel_v_fund_acompanhamento[[#This Row],[item]])</f>
        <v>27220-10</v>
      </c>
      <c r="B23" s="115" t="str">
        <f>_xlfn.XLOOKUP(A23,Tabela2[ID OS_MORENO],Tabela2[ID OS_MORENO],"",0)</f>
        <v/>
      </c>
      <c r="C23" s="25">
        <v>27220</v>
      </c>
      <c r="D23" s="25">
        <v>10</v>
      </c>
      <c r="E23" s="25">
        <v>1</v>
      </c>
      <c r="F23" s="178">
        <v>464098</v>
      </c>
      <c r="G23" s="178">
        <v>1</v>
      </c>
      <c r="H23" s="178" t="str">
        <f>_xlfn.CONCAT(Tabela_srv_moreno_prd_dbwel_v_fund_acompanhamento[[#This Row],[codigo_peca]],"-",Tabela_srv_moreno_prd_dbwel_v_fund_acompanhamento[[#This Row],[seq_peca]])</f>
        <v>464098-1</v>
      </c>
      <c r="I23" s="178">
        <v>1</v>
      </c>
      <c r="J23" s="178" t="s">
        <v>237</v>
      </c>
      <c r="K23" s="179">
        <v>45975</v>
      </c>
      <c r="L23" s="179">
        <v>45952</v>
      </c>
      <c r="M23" s="178" t="s">
        <v>530</v>
      </c>
      <c r="N23" s="179">
        <v>45975</v>
      </c>
      <c r="O2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" spans="1:15" hidden="1" x14ac:dyDescent="0.25">
      <c r="A24" s="25" t="str">
        <f>_xlfn.CONCAT(Tabela_srv_moreno_prd_dbwel_v_fund_acompanhamento[[#This Row],[id_ordem_servico]],"-",Tabela_srv_moreno_prd_dbwel_v_fund_acompanhamento[[#This Row],[item]])</f>
        <v>27220-11</v>
      </c>
      <c r="B24" s="114" t="str">
        <f>_xlfn.XLOOKUP(A24,Tabela2[ID OS_MORENO],Tabela2[ID OS_MORENO],"",0)</f>
        <v/>
      </c>
      <c r="C24" s="25">
        <v>27220</v>
      </c>
      <c r="D24" s="25">
        <v>11</v>
      </c>
      <c r="E24" s="25">
        <v>1</v>
      </c>
      <c r="F24" s="178">
        <v>464099</v>
      </c>
      <c r="G24" s="178">
        <v>1</v>
      </c>
      <c r="H24" s="178" t="str">
        <f>_xlfn.CONCAT(Tabela_srv_moreno_prd_dbwel_v_fund_acompanhamento[[#This Row],[codigo_peca]],"-",Tabela_srv_moreno_prd_dbwel_v_fund_acompanhamento[[#This Row],[seq_peca]])</f>
        <v>464099-1</v>
      </c>
      <c r="I24" s="178">
        <v>1</v>
      </c>
      <c r="J24" s="178" t="s">
        <v>237</v>
      </c>
      <c r="K24" s="179">
        <v>45975</v>
      </c>
      <c r="L24" s="179">
        <v>45952</v>
      </c>
      <c r="M24" s="178" t="s">
        <v>528</v>
      </c>
      <c r="N24" s="179">
        <v>45975</v>
      </c>
      <c r="O24" s="185" t="str">
        <f>IF(Tabela_srv_moreno_prd_dbwel_v_fund_acompanhamento[[#This Row],[prz_contratual]]=Tabela_srv_moreno_prd_dbwel_v_fund_acompanhamento[[#This Row],[lib_fundido_prev]],"S/Usin.","C/ Usin.")</f>
        <v>S/Usin.</v>
      </c>
    </row>
    <row r="25" spans="1:15" hidden="1" x14ac:dyDescent="0.25">
      <c r="A25" s="25" t="str">
        <f>_xlfn.CONCAT(Tabela_srv_moreno_prd_dbwel_v_fund_acompanhamento[[#This Row],[id_ordem_servico]],"-",Tabela_srv_moreno_prd_dbwel_v_fund_acompanhamento[[#This Row],[item]])</f>
        <v>27220-12</v>
      </c>
      <c r="B25" s="114" t="str">
        <f>_xlfn.XLOOKUP(A25,Tabela2[ID OS_MORENO],Tabela2[ID OS_MORENO],"",0)</f>
        <v/>
      </c>
      <c r="C25" s="25">
        <v>27220</v>
      </c>
      <c r="D25" s="25">
        <v>12</v>
      </c>
      <c r="E25" s="25">
        <v>1</v>
      </c>
      <c r="F25" s="178">
        <v>464100</v>
      </c>
      <c r="G25" s="178">
        <v>1</v>
      </c>
      <c r="H25" s="178" t="str">
        <f>_xlfn.CONCAT(Tabela_srv_moreno_prd_dbwel_v_fund_acompanhamento[[#This Row],[codigo_peca]],"-",Tabela_srv_moreno_prd_dbwel_v_fund_acompanhamento[[#This Row],[seq_peca]])</f>
        <v>464100-1</v>
      </c>
      <c r="I25" s="178">
        <v>1</v>
      </c>
      <c r="J25" s="178" t="s">
        <v>237</v>
      </c>
      <c r="K25" s="179">
        <v>45974</v>
      </c>
      <c r="L25" s="179">
        <v>45974</v>
      </c>
      <c r="M25" s="178" t="s">
        <v>531</v>
      </c>
      <c r="N25" s="179">
        <v>45987</v>
      </c>
      <c r="O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" spans="1:15" hidden="1" x14ac:dyDescent="0.25">
      <c r="A26" s="25" t="str">
        <f>_xlfn.CONCAT(Tabela_srv_moreno_prd_dbwel_v_fund_acompanhamento[[#This Row],[id_ordem_servico]],"-",Tabela_srv_moreno_prd_dbwel_v_fund_acompanhamento[[#This Row],[item]])</f>
        <v>27220-13</v>
      </c>
      <c r="B26" s="114" t="str">
        <f>_xlfn.XLOOKUP(A26,Tabela2[ID OS_MORENO],Tabela2[ID OS_MORENO],"",0)</f>
        <v/>
      </c>
      <c r="C26" s="25">
        <v>27220</v>
      </c>
      <c r="D26" s="25">
        <v>13</v>
      </c>
      <c r="E26" s="25">
        <v>1</v>
      </c>
      <c r="F26" s="178">
        <v>464100</v>
      </c>
      <c r="G26" s="178">
        <v>2</v>
      </c>
      <c r="H26" s="178" t="str">
        <f>_xlfn.CONCAT(Tabela_srv_moreno_prd_dbwel_v_fund_acompanhamento[[#This Row],[codigo_peca]],"-",Tabela_srv_moreno_prd_dbwel_v_fund_acompanhamento[[#This Row],[seq_peca]])</f>
        <v>464100-2</v>
      </c>
      <c r="I26" s="178">
        <v>1</v>
      </c>
      <c r="J26" s="178" t="s">
        <v>237</v>
      </c>
      <c r="K26" s="179">
        <v>45987</v>
      </c>
      <c r="L26" s="179">
        <v>45987</v>
      </c>
      <c r="M26" s="178" t="s">
        <v>531</v>
      </c>
      <c r="N26" s="179">
        <v>45987</v>
      </c>
      <c r="O26" s="185" t="str">
        <f>IF(Tabela_srv_moreno_prd_dbwel_v_fund_acompanhamento[[#This Row],[prz_contratual]]=Tabela_srv_moreno_prd_dbwel_v_fund_acompanhamento[[#This Row],[lib_fundido_prev]],"S/Usin.","C/ Usin.")</f>
        <v>S/Usin.</v>
      </c>
    </row>
    <row r="27" spans="1:15" hidden="1" x14ac:dyDescent="0.25">
      <c r="A27" s="25" t="str">
        <f>_xlfn.CONCAT(Tabela_srv_moreno_prd_dbwel_v_fund_acompanhamento[[#This Row],[id_ordem_servico]],"-",Tabela_srv_moreno_prd_dbwel_v_fund_acompanhamento[[#This Row],[item]])</f>
        <v>27220-14</v>
      </c>
      <c r="B27" s="115" t="str">
        <f>_xlfn.XLOOKUP(A27,Tabela2[ID OS_MORENO],Tabela2[ID OS_MORENO],"",0)</f>
        <v/>
      </c>
      <c r="C27" s="25">
        <v>27220</v>
      </c>
      <c r="D27" s="25">
        <v>14</v>
      </c>
      <c r="E27" s="25">
        <v>1</v>
      </c>
      <c r="F27" s="178">
        <v>464100</v>
      </c>
      <c r="G27" s="178">
        <v>3</v>
      </c>
      <c r="H27" s="178" t="str">
        <f>_xlfn.CONCAT(Tabela_srv_moreno_prd_dbwel_v_fund_acompanhamento[[#This Row],[codigo_peca]],"-",Tabela_srv_moreno_prd_dbwel_v_fund_acompanhamento[[#This Row],[seq_peca]])</f>
        <v>464100-3</v>
      </c>
      <c r="I27" s="178">
        <v>1</v>
      </c>
      <c r="J27" s="178" t="s">
        <v>237</v>
      </c>
      <c r="K27" s="179">
        <v>45975</v>
      </c>
      <c r="L27" s="179">
        <v>45975</v>
      </c>
      <c r="M27" s="178" t="s">
        <v>531</v>
      </c>
      <c r="N27" s="179">
        <v>45987</v>
      </c>
      <c r="O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" spans="1:15" hidden="1" x14ac:dyDescent="0.25">
      <c r="A28" s="25" t="str">
        <f>_xlfn.CONCAT(Tabela_srv_moreno_prd_dbwel_v_fund_acompanhamento[[#This Row],[id_ordem_servico]],"-",Tabela_srv_moreno_prd_dbwel_v_fund_acompanhamento[[#This Row],[item]])</f>
        <v>27271-24</v>
      </c>
      <c r="B28" s="115" t="str">
        <f>_xlfn.XLOOKUP(A28,Tabela2[ID OS_MORENO],Tabela2[ID OS_MORENO],"",0)</f>
        <v/>
      </c>
      <c r="C28" s="25">
        <v>27271</v>
      </c>
      <c r="D28" s="25">
        <v>24</v>
      </c>
      <c r="E28" s="25">
        <v>1</v>
      </c>
      <c r="F28" s="178">
        <v>464039</v>
      </c>
      <c r="G28" s="178">
        <v>37</v>
      </c>
      <c r="H28" s="178" t="str">
        <f>_xlfn.CONCAT(Tabela_srv_moreno_prd_dbwel_v_fund_acompanhamento[[#This Row],[codigo_peca]],"-",Tabela_srv_moreno_prd_dbwel_v_fund_acompanhamento[[#This Row],[seq_peca]])</f>
        <v>464039-37</v>
      </c>
      <c r="I28" s="178">
        <v>1</v>
      </c>
      <c r="J28" s="178" t="s">
        <v>237</v>
      </c>
      <c r="K28" s="179">
        <v>46019</v>
      </c>
      <c r="L28" s="179">
        <v>45986</v>
      </c>
      <c r="M28" s="178" t="s">
        <v>617</v>
      </c>
      <c r="N28" s="179">
        <v>46023</v>
      </c>
      <c r="O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" spans="1:15" hidden="1" x14ac:dyDescent="0.25">
      <c r="A29" s="16" t="str">
        <f>_xlfn.CONCAT(Tabela_srv_moreno_prd_dbwel_v_fund_acompanhamento[[#This Row],[id_ordem_servico]],"-",Tabela_srv_moreno_prd_dbwel_v_fund_acompanhamento[[#This Row],[item]])</f>
        <v>27271-25</v>
      </c>
      <c r="B29" s="115" t="str">
        <f>_xlfn.XLOOKUP(A29,Tabela2[ID OS_MORENO],Tabela2[ID OS_MORENO],"",0)</f>
        <v/>
      </c>
      <c r="C29" s="16">
        <v>27271</v>
      </c>
      <c r="D29" s="16">
        <v>25</v>
      </c>
      <c r="E29" s="16">
        <v>1</v>
      </c>
      <c r="F29" s="185">
        <v>464039</v>
      </c>
      <c r="G29" s="185">
        <v>38</v>
      </c>
      <c r="H29" s="185" t="str">
        <f>_xlfn.CONCAT(Tabela_srv_moreno_prd_dbwel_v_fund_acompanhamento[[#This Row],[codigo_peca]],"-",Tabela_srv_moreno_prd_dbwel_v_fund_acompanhamento[[#This Row],[seq_peca]])</f>
        <v>464039-38</v>
      </c>
      <c r="I29" s="185">
        <v>1</v>
      </c>
      <c r="J29" s="185" t="s">
        <v>237</v>
      </c>
      <c r="K29" s="190">
        <v>45997</v>
      </c>
      <c r="L29" s="190">
        <v>45985</v>
      </c>
      <c r="M29" s="185" t="s">
        <v>617</v>
      </c>
      <c r="N29" s="190">
        <v>46023</v>
      </c>
      <c r="O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" spans="1:15" hidden="1" x14ac:dyDescent="0.25">
      <c r="A30" s="25" t="str">
        <f>_xlfn.CONCAT(Tabela_srv_moreno_prd_dbwel_v_fund_acompanhamento[[#This Row],[id_ordem_servico]],"-",Tabela_srv_moreno_prd_dbwel_v_fund_acompanhamento[[#This Row],[item]])</f>
        <v>27271-26</v>
      </c>
      <c r="B30" s="114" t="str">
        <f>_xlfn.XLOOKUP(A30,Tabela2[ID OS_MORENO],Tabela2[ID OS_MORENO],"",0)</f>
        <v/>
      </c>
      <c r="C30" s="25">
        <v>27271</v>
      </c>
      <c r="D30" s="25">
        <v>26</v>
      </c>
      <c r="E30" s="25">
        <v>1</v>
      </c>
      <c r="F30" s="178">
        <v>464039</v>
      </c>
      <c r="G30" s="178">
        <v>39</v>
      </c>
      <c r="H30" s="178" t="str">
        <f>_xlfn.CONCAT(Tabela_srv_moreno_prd_dbwel_v_fund_acompanhamento[[#This Row],[codigo_peca]],"-",Tabela_srv_moreno_prd_dbwel_v_fund_acompanhamento[[#This Row],[seq_peca]])</f>
        <v>464039-39</v>
      </c>
      <c r="I30" s="178">
        <v>1</v>
      </c>
      <c r="J30" s="178" t="s">
        <v>237</v>
      </c>
      <c r="K30" s="179">
        <v>45997</v>
      </c>
      <c r="L30" s="179">
        <v>45985</v>
      </c>
      <c r="M30" s="178" t="s">
        <v>617</v>
      </c>
      <c r="N30" s="179">
        <v>46023</v>
      </c>
      <c r="O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" spans="1:15" hidden="1" x14ac:dyDescent="0.25">
      <c r="A31" s="25" t="str">
        <f>_xlfn.CONCAT(Tabela_srv_moreno_prd_dbwel_v_fund_acompanhamento[[#This Row],[id_ordem_servico]],"-",Tabela_srv_moreno_prd_dbwel_v_fund_acompanhamento[[#This Row],[item]])</f>
        <v>27271-27</v>
      </c>
      <c r="B31" s="114" t="str">
        <f>_xlfn.XLOOKUP(A31,Tabela2[ID OS_MORENO],Tabela2[ID OS_MORENO],"",0)</f>
        <v/>
      </c>
      <c r="C31" s="25">
        <v>27271</v>
      </c>
      <c r="D31" s="25">
        <v>27</v>
      </c>
      <c r="E31" s="25">
        <v>1</v>
      </c>
      <c r="F31" s="178">
        <v>464039</v>
      </c>
      <c r="G31" s="178">
        <v>40</v>
      </c>
      <c r="H31" s="178" t="str">
        <f>_xlfn.CONCAT(Tabela_srv_moreno_prd_dbwel_v_fund_acompanhamento[[#This Row],[codigo_peca]],"-",Tabela_srv_moreno_prd_dbwel_v_fund_acompanhamento[[#This Row],[seq_peca]])</f>
        <v>464039-40</v>
      </c>
      <c r="I31" s="178">
        <v>1</v>
      </c>
      <c r="J31" s="178" t="s">
        <v>237</v>
      </c>
      <c r="K31" s="179">
        <v>45997</v>
      </c>
      <c r="L31" s="179">
        <v>45985</v>
      </c>
      <c r="M31" s="178" t="s">
        <v>617</v>
      </c>
      <c r="N31" s="179">
        <v>46023</v>
      </c>
      <c r="O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" spans="1:15" hidden="1" x14ac:dyDescent="0.25">
      <c r="A32" s="25" t="str">
        <f>_xlfn.CONCAT(Tabela_srv_moreno_prd_dbwel_v_fund_acompanhamento[[#This Row],[id_ordem_servico]],"-",Tabela_srv_moreno_prd_dbwel_v_fund_acompanhamento[[#This Row],[item]])</f>
        <v>27271-28</v>
      </c>
      <c r="B32" s="115" t="str">
        <f>_xlfn.XLOOKUP(A32,Tabela2[ID OS_MORENO],Tabela2[ID OS_MORENO],"",0)</f>
        <v/>
      </c>
      <c r="C32" s="25">
        <v>27271</v>
      </c>
      <c r="D32" s="25">
        <v>28</v>
      </c>
      <c r="E32" s="25">
        <v>1</v>
      </c>
      <c r="F32" s="178">
        <v>464039</v>
      </c>
      <c r="G32" s="178">
        <v>41</v>
      </c>
      <c r="H32" s="178" t="str">
        <f>_xlfn.CONCAT(Tabela_srv_moreno_prd_dbwel_v_fund_acompanhamento[[#This Row],[codigo_peca]],"-",Tabela_srv_moreno_prd_dbwel_v_fund_acompanhamento[[#This Row],[seq_peca]])</f>
        <v>464039-41</v>
      </c>
      <c r="I32" s="178">
        <v>1</v>
      </c>
      <c r="J32" s="178" t="s">
        <v>237</v>
      </c>
      <c r="K32" s="179">
        <v>45997</v>
      </c>
      <c r="L32" s="179">
        <v>45985</v>
      </c>
      <c r="M32" s="178" t="s">
        <v>617</v>
      </c>
      <c r="N32" s="179">
        <v>46023</v>
      </c>
      <c r="O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3" spans="1:15" hidden="1" x14ac:dyDescent="0.25">
      <c r="A33" s="25" t="str">
        <f>_xlfn.CONCAT(Tabela_srv_moreno_prd_dbwel_v_fund_acompanhamento[[#This Row],[id_ordem_servico]],"-",Tabela_srv_moreno_prd_dbwel_v_fund_acompanhamento[[#This Row],[item]])</f>
        <v>27271-29</v>
      </c>
      <c r="B33" s="116" t="str">
        <f>_xlfn.XLOOKUP(A33,Tabela2[ID OS_MORENO],Tabela2[ID OS_MORENO],"",0)</f>
        <v/>
      </c>
      <c r="C33" s="25">
        <v>27271</v>
      </c>
      <c r="D33" s="25">
        <v>29</v>
      </c>
      <c r="E33" s="25">
        <v>1</v>
      </c>
      <c r="F33" s="178">
        <v>464039</v>
      </c>
      <c r="G33" s="178">
        <v>42</v>
      </c>
      <c r="H33" s="178" t="str">
        <f>_xlfn.CONCAT(Tabela_srv_moreno_prd_dbwel_v_fund_acompanhamento[[#This Row],[codigo_peca]],"-",Tabela_srv_moreno_prd_dbwel_v_fund_acompanhamento[[#This Row],[seq_peca]])</f>
        <v>464039-42</v>
      </c>
      <c r="I33" s="178">
        <v>1</v>
      </c>
      <c r="J33" s="178" t="s">
        <v>237</v>
      </c>
      <c r="K33" s="179">
        <v>45997</v>
      </c>
      <c r="L33" s="179">
        <v>45982</v>
      </c>
      <c r="M33" s="178" t="s">
        <v>617</v>
      </c>
      <c r="N33" s="179">
        <v>46023</v>
      </c>
      <c r="O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4" spans="1:15" hidden="1" x14ac:dyDescent="0.25">
      <c r="A34" s="25" t="str">
        <f>_xlfn.CONCAT(Tabela_srv_moreno_prd_dbwel_v_fund_acompanhamento[[#This Row],[id_ordem_servico]],"-",Tabela_srv_moreno_prd_dbwel_v_fund_acompanhamento[[#This Row],[item]])</f>
        <v>27271-30</v>
      </c>
      <c r="B34" s="114" t="str">
        <f>_xlfn.XLOOKUP(A34,Tabela2[ID OS_MORENO],Tabela2[ID OS_MORENO],"",0)</f>
        <v/>
      </c>
      <c r="C34" s="25">
        <v>27271</v>
      </c>
      <c r="D34" s="25">
        <v>30</v>
      </c>
      <c r="E34" s="25">
        <v>1</v>
      </c>
      <c r="F34" s="178">
        <v>464039</v>
      </c>
      <c r="G34" s="178">
        <v>43</v>
      </c>
      <c r="H34" s="178" t="str">
        <f>_xlfn.CONCAT(Tabela_srv_moreno_prd_dbwel_v_fund_acompanhamento[[#This Row],[codigo_peca]],"-",Tabela_srv_moreno_prd_dbwel_v_fund_acompanhamento[[#This Row],[seq_peca]])</f>
        <v>464039-43</v>
      </c>
      <c r="I34" s="178">
        <v>1</v>
      </c>
      <c r="J34" s="178" t="s">
        <v>237</v>
      </c>
      <c r="K34" s="179">
        <v>45997</v>
      </c>
      <c r="L34" s="179">
        <v>45982</v>
      </c>
      <c r="M34" s="178" t="s">
        <v>617</v>
      </c>
      <c r="N34" s="179">
        <v>46023</v>
      </c>
      <c r="O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5" spans="1:15" hidden="1" x14ac:dyDescent="0.25">
      <c r="A35" s="25" t="str">
        <f>_xlfn.CONCAT(Tabela_srv_moreno_prd_dbwel_v_fund_acompanhamento[[#This Row],[id_ordem_servico]],"-",Tabela_srv_moreno_prd_dbwel_v_fund_acompanhamento[[#This Row],[item]])</f>
        <v>27271-31</v>
      </c>
      <c r="B35" s="115" t="str">
        <f>_xlfn.XLOOKUP(A35,Tabela2[ID OS_MORENO],Tabela2[ID OS_MORENO],"",0)</f>
        <v/>
      </c>
      <c r="C35" s="25">
        <v>27271</v>
      </c>
      <c r="D35" s="25">
        <v>31</v>
      </c>
      <c r="E35" s="25">
        <v>1</v>
      </c>
      <c r="F35" s="178">
        <v>464039</v>
      </c>
      <c r="G35" s="178">
        <v>44</v>
      </c>
      <c r="H35" s="178" t="str">
        <f>_xlfn.CONCAT(Tabela_srv_moreno_prd_dbwel_v_fund_acompanhamento[[#This Row],[codigo_peca]],"-",Tabela_srv_moreno_prd_dbwel_v_fund_acompanhamento[[#This Row],[seq_peca]])</f>
        <v>464039-44</v>
      </c>
      <c r="I35" s="178">
        <v>1</v>
      </c>
      <c r="J35" s="178" t="s">
        <v>237</v>
      </c>
      <c r="K35" s="179">
        <v>45997</v>
      </c>
      <c r="L35" s="179">
        <v>45982</v>
      </c>
      <c r="M35" s="178" t="s">
        <v>617</v>
      </c>
      <c r="N35" s="179">
        <v>46023</v>
      </c>
      <c r="O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6" spans="1:15" hidden="1" x14ac:dyDescent="0.25">
      <c r="A36" s="25" t="str">
        <f>_xlfn.CONCAT(Tabela_srv_moreno_prd_dbwel_v_fund_acompanhamento[[#This Row],[id_ordem_servico]],"-",Tabela_srv_moreno_prd_dbwel_v_fund_acompanhamento[[#This Row],[item]])</f>
        <v>27271-32</v>
      </c>
      <c r="B36" s="114" t="str">
        <f>_xlfn.XLOOKUP(A36,Tabela2[ID OS_MORENO],Tabela2[ID OS_MORENO],"",0)</f>
        <v/>
      </c>
      <c r="C36" s="25">
        <v>27271</v>
      </c>
      <c r="D36" s="25">
        <v>32</v>
      </c>
      <c r="E36" s="25">
        <v>1</v>
      </c>
      <c r="F36" s="178">
        <v>464039</v>
      </c>
      <c r="G36" s="178">
        <v>45</v>
      </c>
      <c r="H36" s="178" t="str">
        <f>_xlfn.CONCAT(Tabela_srv_moreno_prd_dbwel_v_fund_acompanhamento[[#This Row],[codigo_peca]],"-",Tabela_srv_moreno_prd_dbwel_v_fund_acompanhamento[[#This Row],[seq_peca]])</f>
        <v>464039-45</v>
      </c>
      <c r="I36" s="178">
        <v>1</v>
      </c>
      <c r="J36" s="178" t="s">
        <v>237</v>
      </c>
      <c r="K36" s="179">
        <v>45997</v>
      </c>
      <c r="L36" s="179">
        <v>45982</v>
      </c>
      <c r="M36" s="178" t="s">
        <v>617</v>
      </c>
      <c r="N36" s="179">
        <v>46023</v>
      </c>
      <c r="O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7" spans="1:15" hidden="1" x14ac:dyDescent="0.25">
      <c r="A37" s="25" t="str">
        <f>_xlfn.CONCAT(Tabela_srv_moreno_prd_dbwel_v_fund_acompanhamento[[#This Row],[id_ordem_servico]],"-",Tabela_srv_moreno_prd_dbwel_v_fund_acompanhamento[[#This Row],[item]])</f>
        <v>27271-33</v>
      </c>
      <c r="B37" s="114" t="str">
        <f>_xlfn.XLOOKUP(A37,Tabela2[ID OS_MORENO],Tabela2[ID OS_MORENO],"",0)</f>
        <v/>
      </c>
      <c r="C37" s="25">
        <v>27271</v>
      </c>
      <c r="D37" s="25">
        <v>33</v>
      </c>
      <c r="E37" s="25">
        <v>1</v>
      </c>
      <c r="F37" s="178">
        <v>464039</v>
      </c>
      <c r="G37" s="178">
        <v>46</v>
      </c>
      <c r="H37" s="178" t="str">
        <f>_xlfn.CONCAT(Tabela_srv_moreno_prd_dbwel_v_fund_acompanhamento[[#This Row],[codigo_peca]],"-",Tabela_srv_moreno_prd_dbwel_v_fund_acompanhamento[[#This Row],[seq_peca]])</f>
        <v>464039-46</v>
      </c>
      <c r="I37" s="178">
        <v>1</v>
      </c>
      <c r="J37" s="178" t="s">
        <v>237</v>
      </c>
      <c r="K37" s="179">
        <v>45997</v>
      </c>
      <c r="L37" s="179">
        <v>45982</v>
      </c>
      <c r="M37" s="178" t="s">
        <v>617</v>
      </c>
      <c r="N37" s="179">
        <v>46023</v>
      </c>
      <c r="O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" spans="1:15" hidden="1" x14ac:dyDescent="0.25">
      <c r="A38" s="16" t="str">
        <f>_xlfn.CONCAT(Tabela_srv_moreno_prd_dbwel_v_fund_acompanhamento[[#This Row],[id_ordem_servico]],"-",Tabela_srv_moreno_prd_dbwel_v_fund_acompanhamento[[#This Row],[item]])</f>
        <v>27271-1</v>
      </c>
      <c r="B38" s="114" t="str">
        <f>_xlfn.XLOOKUP(A38,Tabela2[ID OS_MORENO],Tabela2[ID OS_MORENO],"",0)</f>
        <v/>
      </c>
      <c r="C38" s="16">
        <v>27271</v>
      </c>
      <c r="D38" s="16">
        <v>1</v>
      </c>
      <c r="E38" s="16">
        <v>1</v>
      </c>
      <c r="F38" s="185">
        <v>464039</v>
      </c>
      <c r="G38" s="185">
        <v>26</v>
      </c>
      <c r="H38" s="185" t="str">
        <f>_xlfn.CONCAT(Tabela_srv_moreno_prd_dbwel_v_fund_acompanhamento[[#This Row],[codigo_peca]],"-",Tabela_srv_moreno_prd_dbwel_v_fund_acompanhamento[[#This Row],[seq_peca]])</f>
        <v>464039-26</v>
      </c>
      <c r="I38" s="185">
        <v>1</v>
      </c>
      <c r="J38" s="185" t="s">
        <v>237</v>
      </c>
      <c r="K38" s="190">
        <v>45978</v>
      </c>
      <c r="L38" s="190">
        <v>45981</v>
      </c>
      <c r="M38" s="185" t="s">
        <v>617</v>
      </c>
      <c r="N38" s="190">
        <v>46023</v>
      </c>
      <c r="O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9" spans="1:15" hidden="1" x14ac:dyDescent="0.25">
      <c r="A39" s="25" t="str">
        <f>_xlfn.CONCAT(Tabela_srv_moreno_prd_dbwel_v_fund_acompanhamento[[#This Row],[id_ordem_servico]],"-",Tabela_srv_moreno_prd_dbwel_v_fund_acompanhamento[[#This Row],[item]])</f>
        <v>27271-2</v>
      </c>
      <c r="B39" s="114" t="str">
        <f>_xlfn.XLOOKUP(A39,Tabela2[ID OS_MORENO],Tabela2[ID OS_MORENO],"",0)</f>
        <v/>
      </c>
      <c r="C39" s="25">
        <v>27271</v>
      </c>
      <c r="D39" s="25">
        <v>2</v>
      </c>
      <c r="E39" s="25">
        <v>1</v>
      </c>
      <c r="F39" s="178">
        <v>464039</v>
      </c>
      <c r="G39" s="178">
        <v>27</v>
      </c>
      <c r="H39" s="178" t="str">
        <f>_xlfn.CONCAT(Tabela_srv_moreno_prd_dbwel_v_fund_acompanhamento[[#This Row],[codigo_peca]],"-",Tabela_srv_moreno_prd_dbwel_v_fund_acompanhamento[[#This Row],[seq_peca]])</f>
        <v>464039-27</v>
      </c>
      <c r="I39" s="178">
        <v>1</v>
      </c>
      <c r="J39" s="178" t="s">
        <v>237</v>
      </c>
      <c r="K39" s="179">
        <v>45978</v>
      </c>
      <c r="L39" s="179">
        <v>45981</v>
      </c>
      <c r="M39" s="178" t="s">
        <v>617</v>
      </c>
      <c r="N39" s="179">
        <v>46023</v>
      </c>
      <c r="O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0" spans="1:15" hidden="1" x14ac:dyDescent="0.25">
      <c r="A40" s="25" t="str">
        <f>_xlfn.CONCAT(Tabela_srv_moreno_prd_dbwel_v_fund_acompanhamento[[#This Row],[id_ordem_servico]],"-",Tabela_srv_moreno_prd_dbwel_v_fund_acompanhamento[[#This Row],[item]])</f>
        <v>27271-3</v>
      </c>
      <c r="B40" s="115" t="str">
        <f>_xlfn.XLOOKUP(A40,Tabela2[ID OS_MORENO],Tabela2[ID OS_MORENO],"",0)</f>
        <v/>
      </c>
      <c r="C40" s="25">
        <v>27271</v>
      </c>
      <c r="D40" s="25">
        <v>3</v>
      </c>
      <c r="E40" s="25">
        <v>1</v>
      </c>
      <c r="F40" s="178">
        <v>464039</v>
      </c>
      <c r="G40" s="178">
        <v>28</v>
      </c>
      <c r="H40" s="178" t="str">
        <f>_xlfn.CONCAT(Tabela_srv_moreno_prd_dbwel_v_fund_acompanhamento[[#This Row],[codigo_peca]],"-",Tabela_srv_moreno_prd_dbwel_v_fund_acompanhamento[[#This Row],[seq_peca]])</f>
        <v>464039-28</v>
      </c>
      <c r="I40" s="178">
        <v>1</v>
      </c>
      <c r="J40" s="178" t="s">
        <v>237</v>
      </c>
      <c r="K40" s="179">
        <v>45978</v>
      </c>
      <c r="L40" s="179">
        <v>45981</v>
      </c>
      <c r="M40" s="178" t="s">
        <v>617</v>
      </c>
      <c r="N40" s="179">
        <v>46023</v>
      </c>
      <c r="O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1" spans="1:15" hidden="1" x14ac:dyDescent="0.25">
      <c r="A41" s="25" t="str">
        <f>_xlfn.CONCAT(Tabela_srv_moreno_prd_dbwel_v_fund_acompanhamento[[#This Row],[id_ordem_servico]],"-",Tabela_srv_moreno_prd_dbwel_v_fund_acompanhamento[[#This Row],[item]])</f>
        <v>27271-4</v>
      </c>
      <c r="B41" s="114" t="str">
        <f>_xlfn.XLOOKUP(A41,Tabela2[ID OS_MORENO],Tabela2[ID OS_MORENO],"",0)</f>
        <v/>
      </c>
      <c r="C41" s="25">
        <v>27271</v>
      </c>
      <c r="D41" s="25">
        <v>4</v>
      </c>
      <c r="E41" s="25">
        <v>1</v>
      </c>
      <c r="F41" s="178">
        <v>464039</v>
      </c>
      <c r="G41" s="178">
        <v>29</v>
      </c>
      <c r="H41" s="178" t="str">
        <f>_xlfn.CONCAT(Tabela_srv_moreno_prd_dbwel_v_fund_acompanhamento[[#This Row],[codigo_peca]],"-",Tabela_srv_moreno_prd_dbwel_v_fund_acompanhamento[[#This Row],[seq_peca]])</f>
        <v>464039-29</v>
      </c>
      <c r="I41" s="178">
        <v>1</v>
      </c>
      <c r="J41" s="178" t="s">
        <v>237</v>
      </c>
      <c r="K41" s="179">
        <v>45978</v>
      </c>
      <c r="L41" s="179">
        <v>45981</v>
      </c>
      <c r="M41" s="178" t="s">
        <v>617</v>
      </c>
      <c r="N41" s="179">
        <v>46023</v>
      </c>
      <c r="O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" spans="1:15" hidden="1" x14ac:dyDescent="0.25">
      <c r="A42" s="25" t="str">
        <f>_xlfn.CONCAT(Tabela_srv_moreno_prd_dbwel_v_fund_acompanhamento[[#This Row],[id_ordem_servico]],"-",Tabela_srv_moreno_prd_dbwel_v_fund_acompanhamento[[#This Row],[item]])</f>
        <v>27271-5</v>
      </c>
      <c r="B42" s="115" t="str">
        <f>_xlfn.XLOOKUP(A42,Tabela2[ID OS_MORENO],Tabela2[ID OS_MORENO],"",0)</f>
        <v/>
      </c>
      <c r="C42" s="25">
        <v>27271</v>
      </c>
      <c r="D42" s="25">
        <v>5</v>
      </c>
      <c r="E42" s="25">
        <v>1</v>
      </c>
      <c r="F42" s="178">
        <v>464039</v>
      </c>
      <c r="G42" s="178">
        <v>30</v>
      </c>
      <c r="H42" s="178" t="str">
        <f>_xlfn.CONCAT(Tabela_srv_moreno_prd_dbwel_v_fund_acompanhamento[[#This Row],[codigo_peca]],"-",Tabela_srv_moreno_prd_dbwel_v_fund_acompanhamento[[#This Row],[seq_peca]])</f>
        <v>464039-30</v>
      </c>
      <c r="I42" s="178">
        <v>1</v>
      </c>
      <c r="J42" s="178" t="s">
        <v>237</v>
      </c>
      <c r="K42" s="179">
        <v>45921</v>
      </c>
      <c r="L42" s="179">
        <v>45981</v>
      </c>
      <c r="M42" s="178" t="s">
        <v>617</v>
      </c>
      <c r="N42" s="179">
        <v>46023</v>
      </c>
      <c r="O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3" spans="1:15" hidden="1" x14ac:dyDescent="0.25">
      <c r="A43" s="25" t="str">
        <f>_xlfn.CONCAT(Tabela_srv_moreno_prd_dbwel_v_fund_acompanhamento[[#This Row],[id_ordem_servico]],"-",Tabela_srv_moreno_prd_dbwel_v_fund_acompanhamento[[#This Row],[item]])</f>
        <v>27271-6</v>
      </c>
      <c r="B43" s="114" t="str">
        <f>_xlfn.XLOOKUP(A43,Tabela2[ID OS_MORENO],Tabela2[ID OS_MORENO],"",0)</f>
        <v/>
      </c>
      <c r="C43" s="25">
        <v>27271</v>
      </c>
      <c r="D43" s="25">
        <v>6</v>
      </c>
      <c r="E43" s="25">
        <v>1</v>
      </c>
      <c r="F43" s="178">
        <v>464039</v>
      </c>
      <c r="G43" s="178">
        <v>31</v>
      </c>
      <c r="H43" s="178" t="str">
        <f>_xlfn.CONCAT(Tabela_srv_moreno_prd_dbwel_v_fund_acompanhamento[[#This Row],[codigo_peca]],"-",Tabela_srv_moreno_prd_dbwel_v_fund_acompanhamento[[#This Row],[seq_peca]])</f>
        <v>464039-31</v>
      </c>
      <c r="I43" s="178">
        <v>1</v>
      </c>
      <c r="J43" s="178" t="s">
        <v>237</v>
      </c>
      <c r="K43" s="179">
        <v>45921</v>
      </c>
      <c r="L43" s="179">
        <v>45981</v>
      </c>
      <c r="M43" s="178" t="s">
        <v>617</v>
      </c>
      <c r="N43" s="179">
        <v>46023</v>
      </c>
      <c r="O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" spans="1:15" hidden="1" x14ac:dyDescent="0.25">
      <c r="A44" s="16" t="str">
        <f>_xlfn.CONCAT(Tabela_srv_moreno_prd_dbwel_v_fund_acompanhamento[[#This Row],[id_ordem_servico]],"-",Tabela_srv_moreno_prd_dbwel_v_fund_acompanhamento[[#This Row],[item]])</f>
        <v>27271-7</v>
      </c>
      <c r="B44" s="114" t="str">
        <f>_xlfn.XLOOKUP(A44,Tabela2[ID OS_MORENO],Tabela2[ID OS_MORENO],"",0)</f>
        <v/>
      </c>
      <c r="C44" s="16">
        <v>27271</v>
      </c>
      <c r="D44" s="16">
        <v>7</v>
      </c>
      <c r="E44" s="16">
        <v>1</v>
      </c>
      <c r="F44" s="185">
        <v>464039</v>
      </c>
      <c r="G44" s="185">
        <v>32</v>
      </c>
      <c r="H44" s="185" t="str">
        <f>_xlfn.CONCAT(Tabela_srv_moreno_prd_dbwel_v_fund_acompanhamento[[#This Row],[codigo_peca]],"-",Tabela_srv_moreno_prd_dbwel_v_fund_acompanhamento[[#This Row],[seq_peca]])</f>
        <v>464039-32</v>
      </c>
      <c r="I44" s="185">
        <v>1</v>
      </c>
      <c r="J44" s="185" t="s">
        <v>237</v>
      </c>
      <c r="K44" s="190">
        <v>45989</v>
      </c>
      <c r="L44" s="190">
        <v>45982</v>
      </c>
      <c r="M44" s="185" t="s">
        <v>617</v>
      </c>
      <c r="N44" s="190">
        <v>46023</v>
      </c>
      <c r="O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" spans="1:15" hidden="1" x14ac:dyDescent="0.25">
      <c r="A45" s="25" t="str">
        <f>_xlfn.CONCAT(Tabela_srv_moreno_prd_dbwel_v_fund_acompanhamento[[#This Row],[id_ordem_servico]],"-",Tabela_srv_moreno_prd_dbwel_v_fund_acompanhamento[[#This Row],[item]])</f>
        <v>27271-8</v>
      </c>
      <c r="B45" s="115" t="str">
        <f>_xlfn.XLOOKUP(A45,Tabela2[ID OS_MORENO],Tabela2[ID OS_MORENO],"",0)</f>
        <v/>
      </c>
      <c r="C45" s="25">
        <v>27271</v>
      </c>
      <c r="D45" s="25">
        <v>8</v>
      </c>
      <c r="E45" s="25">
        <v>1</v>
      </c>
      <c r="F45" s="178">
        <v>464039</v>
      </c>
      <c r="G45" s="178">
        <v>33</v>
      </c>
      <c r="H45" s="178" t="str">
        <f>_xlfn.CONCAT(Tabela_srv_moreno_prd_dbwel_v_fund_acompanhamento[[#This Row],[codigo_peca]],"-",Tabela_srv_moreno_prd_dbwel_v_fund_acompanhamento[[#This Row],[seq_peca]])</f>
        <v>464039-33</v>
      </c>
      <c r="I45" s="178">
        <v>1</v>
      </c>
      <c r="J45" s="178" t="s">
        <v>237</v>
      </c>
      <c r="K45" s="179">
        <v>45989</v>
      </c>
      <c r="L45" s="179">
        <v>45982</v>
      </c>
      <c r="M45" s="178" t="s">
        <v>617</v>
      </c>
      <c r="N45" s="179">
        <v>46023</v>
      </c>
      <c r="O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" spans="1:15" hidden="1" x14ac:dyDescent="0.25">
      <c r="A46" s="25" t="str">
        <f>_xlfn.CONCAT(Tabela_srv_moreno_prd_dbwel_v_fund_acompanhamento[[#This Row],[id_ordem_servico]],"-",Tabela_srv_moreno_prd_dbwel_v_fund_acompanhamento[[#This Row],[item]])</f>
        <v>27271-9</v>
      </c>
      <c r="B46" s="114" t="str">
        <f>_xlfn.XLOOKUP(A46,Tabela2[ID OS_MORENO],Tabela2[ID OS_MORENO],"",0)</f>
        <v/>
      </c>
      <c r="C46" s="25">
        <v>27271</v>
      </c>
      <c r="D46" s="25">
        <v>9</v>
      </c>
      <c r="E46" s="25">
        <v>1</v>
      </c>
      <c r="F46" s="178">
        <v>464039</v>
      </c>
      <c r="G46" s="178">
        <v>34</v>
      </c>
      <c r="H46" s="178" t="str">
        <f>_xlfn.CONCAT(Tabela_srv_moreno_prd_dbwel_v_fund_acompanhamento[[#This Row],[codigo_peca]],"-",Tabela_srv_moreno_prd_dbwel_v_fund_acompanhamento[[#This Row],[seq_peca]])</f>
        <v>464039-34</v>
      </c>
      <c r="I46" s="178">
        <v>1</v>
      </c>
      <c r="J46" s="178" t="s">
        <v>237</v>
      </c>
      <c r="K46" s="179">
        <v>45989</v>
      </c>
      <c r="L46" s="179">
        <v>45982</v>
      </c>
      <c r="M46" s="178" t="s">
        <v>617</v>
      </c>
      <c r="N46" s="179">
        <v>46023</v>
      </c>
      <c r="O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" spans="1:15" hidden="1" x14ac:dyDescent="0.25">
      <c r="A47" s="25" t="str">
        <f>_xlfn.CONCAT(Tabela_srv_moreno_prd_dbwel_v_fund_acompanhamento[[#This Row],[id_ordem_servico]],"-",Tabela_srv_moreno_prd_dbwel_v_fund_acompanhamento[[#This Row],[item]])</f>
        <v>27271-10</v>
      </c>
      <c r="B47" s="115" t="str">
        <f>_xlfn.XLOOKUP(A47,Tabela2[ID OS_MORENO],Tabela2[ID OS_MORENO],"",0)</f>
        <v/>
      </c>
      <c r="C47" s="25">
        <v>27271</v>
      </c>
      <c r="D47" s="25">
        <v>10</v>
      </c>
      <c r="E47" s="25">
        <v>1</v>
      </c>
      <c r="F47" s="178">
        <v>464039</v>
      </c>
      <c r="G47" s="178">
        <v>35</v>
      </c>
      <c r="H47" s="178" t="str">
        <f>_xlfn.CONCAT(Tabela_srv_moreno_prd_dbwel_v_fund_acompanhamento[[#This Row],[codigo_peca]],"-",Tabela_srv_moreno_prd_dbwel_v_fund_acompanhamento[[#This Row],[seq_peca]])</f>
        <v>464039-35</v>
      </c>
      <c r="I47" s="178">
        <v>1</v>
      </c>
      <c r="J47" s="178" t="s">
        <v>237</v>
      </c>
      <c r="K47" s="179">
        <v>45989</v>
      </c>
      <c r="L47" s="179">
        <v>45982</v>
      </c>
      <c r="M47" s="178" t="s">
        <v>617</v>
      </c>
      <c r="N47" s="179">
        <v>46023</v>
      </c>
      <c r="O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" spans="1:15" hidden="1" x14ac:dyDescent="0.25">
      <c r="A48" s="25" t="str">
        <f>_xlfn.CONCAT(Tabela_srv_moreno_prd_dbwel_v_fund_acompanhamento[[#This Row],[id_ordem_servico]],"-",Tabela_srv_moreno_prd_dbwel_v_fund_acompanhamento[[#This Row],[item]])</f>
        <v>27271-11</v>
      </c>
      <c r="B48" s="114" t="str">
        <f>_xlfn.XLOOKUP(A48,Tabela2[ID OS_MORENO],Tabela2[ID OS_MORENO],"",0)</f>
        <v/>
      </c>
      <c r="C48" s="25">
        <v>27271</v>
      </c>
      <c r="D48" s="25">
        <v>11</v>
      </c>
      <c r="E48" s="25">
        <v>1</v>
      </c>
      <c r="F48" s="178">
        <v>464039</v>
      </c>
      <c r="G48" s="178">
        <v>36</v>
      </c>
      <c r="H48" s="178" t="str">
        <f>_xlfn.CONCAT(Tabela_srv_moreno_prd_dbwel_v_fund_acompanhamento[[#This Row],[codigo_peca]],"-",Tabela_srv_moreno_prd_dbwel_v_fund_acompanhamento[[#This Row],[seq_peca]])</f>
        <v>464039-36</v>
      </c>
      <c r="I48" s="178">
        <v>1</v>
      </c>
      <c r="J48" s="178" t="s">
        <v>237</v>
      </c>
      <c r="K48" s="179">
        <v>45989</v>
      </c>
      <c r="L48" s="179">
        <v>45982</v>
      </c>
      <c r="M48" s="178" t="s">
        <v>617</v>
      </c>
      <c r="N48" s="179">
        <v>46023</v>
      </c>
      <c r="O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" spans="1:15" hidden="1" x14ac:dyDescent="0.25">
      <c r="A49" s="25" t="str">
        <f>_xlfn.CONCAT(Tabela_srv_moreno_prd_dbwel_v_fund_acompanhamento[[#This Row],[id_ordem_servico]],"-",Tabela_srv_moreno_prd_dbwel_v_fund_acompanhamento[[#This Row],[item]])</f>
        <v>27271-12</v>
      </c>
      <c r="B49" s="114" t="str">
        <f>_xlfn.XLOOKUP(A49,Tabela2[ID OS_MORENO],Tabela2[ID OS_MORENO],"",0)</f>
        <v/>
      </c>
      <c r="C49" s="25">
        <v>27271</v>
      </c>
      <c r="D49" s="25">
        <v>12</v>
      </c>
      <c r="E49" s="25">
        <v>1</v>
      </c>
      <c r="F49" s="178">
        <v>464066</v>
      </c>
      <c r="G49" s="178">
        <v>10</v>
      </c>
      <c r="H49" s="178" t="str">
        <f>_xlfn.CONCAT(Tabela_srv_moreno_prd_dbwel_v_fund_acompanhamento[[#This Row],[codigo_peca]],"-",Tabela_srv_moreno_prd_dbwel_v_fund_acompanhamento[[#This Row],[seq_peca]])</f>
        <v>464066-10</v>
      </c>
      <c r="I49" s="178">
        <v>1</v>
      </c>
      <c r="J49" s="178" t="s">
        <v>237</v>
      </c>
      <c r="K49" s="179">
        <v>45982</v>
      </c>
      <c r="L49" s="179">
        <v>45981</v>
      </c>
      <c r="M49" s="178" t="s">
        <v>618</v>
      </c>
      <c r="N49" s="179">
        <v>46023</v>
      </c>
      <c r="O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" spans="1:15" hidden="1" x14ac:dyDescent="0.25">
      <c r="A50" s="25" t="str">
        <f>_xlfn.CONCAT(Tabela_srv_moreno_prd_dbwel_v_fund_acompanhamento[[#This Row],[id_ordem_servico]],"-",Tabela_srv_moreno_prd_dbwel_v_fund_acompanhamento[[#This Row],[item]])</f>
        <v>27271-13</v>
      </c>
      <c r="B50" s="114" t="str">
        <f>_xlfn.XLOOKUP(A50,Tabela2[ID OS_MORENO],Tabela2[ID OS_MORENO],"",0)</f>
        <v/>
      </c>
      <c r="C50" s="25">
        <v>27271</v>
      </c>
      <c r="D50" s="25">
        <v>13</v>
      </c>
      <c r="E50" s="25">
        <v>1</v>
      </c>
      <c r="F50" s="178">
        <v>464066</v>
      </c>
      <c r="G50" s="178">
        <v>11</v>
      </c>
      <c r="H50" s="178" t="str">
        <f>_xlfn.CONCAT(Tabela_srv_moreno_prd_dbwel_v_fund_acompanhamento[[#This Row],[codigo_peca]],"-",Tabela_srv_moreno_prd_dbwel_v_fund_acompanhamento[[#This Row],[seq_peca]])</f>
        <v>464066-11</v>
      </c>
      <c r="I50" s="178">
        <v>1</v>
      </c>
      <c r="J50" s="178" t="s">
        <v>237</v>
      </c>
      <c r="K50" s="179">
        <v>45982</v>
      </c>
      <c r="L50" s="179">
        <v>45981</v>
      </c>
      <c r="M50" s="178" t="s">
        <v>618</v>
      </c>
      <c r="N50" s="179">
        <v>46023</v>
      </c>
      <c r="O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" spans="1:15" hidden="1" x14ac:dyDescent="0.25">
      <c r="A51" s="25" t="str">
        <f>_xlfn.CONCAT(Tabela_srv_moreno_prd_dbwel_v_fund_acompanhamento[[#This Row],[id_ordem_servico]],"-",Tabela_srv_moreno_prd_dbwel_v_fund_acompanhamento[[#This Row],[item]])</f>
        <v>27271-14</v>
      </c>
      <c r="B51" s="114" t="str">
        <f>_xlfn.XLOOKUP(A51,Tabela2[ID OS_MORENO],Tabela2[ID OS_MORENO],"",0)</f>
        <v/>
      </c>
      <c r="C51" s="25">
        <v>27271</v>
      </c>
      <c r="D51" s="25">
        <v>14</v>
      </c>
      <c r="E51" s="25">
        <v>1</v>
      </c>
      <c r="F51" s="178">
        <v>464066</v>
      </c>
      <c r="G51" s="178">
        <v>12</v>
      </c>
      <c r="H51" s="178" t="str">
        <f>_xlfn.CONCAT(Tabela_srv_moreno_prd_dbwel_v_fund_acompanhamento[[#This Row],[codigo_peca]],"-",Tabela_srv_moreno_prd_dbwel_v_fund_acompanhamento[[#This Row],[seq_peca]])</f>
        <v>464066-12</v>
      </c>
      <c r="I51" s="178">
        <v>1</v>
      </c>
      <c r="J51" s="178" t="s">
        <v>237</v>
      </c>
      <c r="K51" s="179">
        <v>45982</v>
      </c>
      <c r="L51" s="179">
        <v>45981</v>
      </c>
      <c r="M51" s="178" t="s">
        <v>618</v>
      </c>
      <c r="N51" s="179">
        <v>46023</v>
      </c>
      <c r="O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" spans="1:15" hidden="1" x14ac:dyDescent="0.25">
      <c r="A52" s="25" t="str">
        <f>_xlfn.CONCAT(Tabela_srv_moreno_prd_dbwel_v_fund_acompanhamento[[#This Row],[id_ordem_servico]],"-",Tabela_srv_moreno_prd_dbwel_v_fund_acompanhamento[[#This Row],[item]])</f>
        <v>27271-15</v>
      </c>
      <c r="B52" s="114" t="str">
        <f>_xlfn.XLOOKUP(A52,Tabela2[ID OS_MORENO],Tabela2[ID OS_MORENO],"",0)</f>
        <v/>
      </c>
      <c r="C52" s="25">
        <v>27271</v>
      </c>
      <c r="D52" s="25">
        <v>15</v>
      </c>
      <c r="E52" s="25">
        <v>1</v>
      </c>
      <c r="F52" s="178">
        <v>464066</v>
      </c>
      <c r="G52" s="178">
        <v>13</v>
      </c>
      <c r="H52" s="178" t="str">
        <f>_xlfn.CONCAT(Tabela_srv_moreno_prd_dbwel_v_fund_acompanhamento[[#This Row],[codigo_peca]],"-",Tabela_srv_moreno_prd_dbwel_v_fund_acompanhamento[[#This Row],[seq_peca]])</f>
        <v>464066-13</v>
      </c>
      <c r="I52" s="178">
        <v>1</v>
      </c>
      <c r="J52" s="178" t="s">
        <v>237</v>
      </c>
      <c r="K52" s="179">
        <v>45982</v>
      </c>
      <c r="L52" s="179">
        <v>45981</v>
      </c>
      <c r="M52" s="178" t="s">
        <v>618</v>
      </c>
      <c r="N52" s="179">
        <v>46023</v>
      </c>
      <c r="O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" spans="1:15" hidden="1" x14ac:dyDescent="0.25">
      <c r="A53" s="25" t="str">
        <f>_xlfn.CONCAT(Tabela_srv_moreno_prd_dbwel_v_fund_acompanhamento[[#This Row],[id_ordem_servico]],"-",Tabela_srv_moreno_prd_dbwel_v_fund_acompanhamento[[#This Row],[item]])</f>
        <v>27271-16</v>
      </c>
      <c r="B53" s="114" t="str">
        <f>_xlfn.XLOOKUP(A53,Tabela2[ID OS_MORENO],Tabela2[ID OS_MORENO],"",0)</f>
        <v/>
      </c>
      <c r="C53" s="25">
        <v>27271</v>
      </c>
      <c r="D53" s="25">
        <v>16</v>
      </c>
      <c r="E53" s="25">
        <v>1</v>
      </c>
      <c r="F53" s="178">
        <v>464066</v>
      </c>
      <c r="G53" s="178">
        <v>14</v>
      </c>
      <c r="H53" s="178" t="str">
        <f>_xlfn.CONCAT(Tabela_srv_moreno_prd_dbwel_v_fund_acompanhamento[[#This Row],[codigo_peca]],"-",Tabela_srv_moreno_prd_dbwel_v_fund_acompanhamento[[#This Row],[seq_peca]])</f>
        <v>464066-14</v>
      </c>
      <c r="I53" s="178">
        <v>1</v>
      </c>
      <c r="J53" s="178" t="s">
        <v>237</v>
      </c>
      <c r="K53" s="179">
        <v>45982</v>
      </c>
      <c r="L53" s="179">
        <v>45980</v>
      </c>
      <c r="M53" s="178" t="s">
        <v>618</v>
      </c>
      <c r="N53" s="179">
        <v>46023</v>
      </c>
      <c r="O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" spans="1:15" hidden="1" x14ac:dyDescent="0.25">
      <c r="A54" s="25" t="str">
        <f>_xlfn.CONCAT(Tabela_srv_moreno_prd_dbwel_v_fund_acompanhamento[[#This Row],[id_ordem_servico]],"-",Tabela_srv_moreno_prd_dbwel_v_fund_acompanhamento[[#This Row],[item]])</f>
        <v>27271-17</v>
      </c>
      <c r="B54" s="114" t="str">
        <f>_xlfn.XLOOKUP(A54,Tabela2[ID OS_MORENO],Tabela2[ID OS_MORENO],"",0)</f>
        <v/>
      </c>
      <c r="C54" s="25">
        <v>27271</v>
      </c>
      <c r="D54" s="25">
        <v>17</v>
      </c>
      <c r="E54" s="25">
        <v>1</v>
      </c>
      <c r="F54" s="178">
        <v>464066</v>
      </c>
      <c r="G54" s="178">
        <v>15</v>
      </c>
      <c r="H54" s="178" t="str">
        <f>_xlfn.CONCAT(Tabela_srv_moreno_prd_dbwel_v_fund_acompanhamento[[#This Row],[codigo_peca]],"-",Tabela_srv_moreno_prd_dbwel_v_fund_acompanhamento[[#This Row],[seq_peca]])</f>
        <v>464066-15</v>
      </c>
      <c r="I54" s="178">
        <v>1</v>
      </c>
      <c r="J54" s="178" t="s">
        <v>237</v>
      </c>
      <c r="K54" s="179">
        <v>45982</v>
      </c>
      <c r="L54" s="179">
        <v>45980</v>
      </c>
      <c r="M54" s="178" t="s">
        <v>618</v>
      </c>
      <c r="N54" s="179">
        <v>46023</v>
      </c>
      <c r="O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5" spans="1:15" hidden="1" x14ac:dyDescent="0.25">
      <c r="A55" s="25" t="str">
        <f>_xlfn.CONCAT(Tabela_srv_moreno_prd_dbwel_v_fund_acompanhamento[[#This Row],[id_ordem_servico]],"-",Tabela_srv_moreno_prd_dbwel_v_fund_acompanhamento[[#This Row],[item]])</f>
        <v>27271-18</v>
      </c>
      <c r="B55" s="114" t="str">
        <f>_xlfn.XLOOKUP(A55,Tabela2[ID OS_MORENO],Tabela2[ID OS_MORENO],"",0)</f>
        <v/>
      </c>
      <c r="C55" s="25">
        <v>27271</v>
      </c>
      <c r="D55" s="25">
        <v>18</v>
      </c>
      <c r="E55" s="25">
        <v>1</v>
      </c>
      <c r="F55" s="178">
        <v>464066</v>
      </c>
      <c r="G55" s="178">
        <v>16</v>
      </c>
      <c r="H55" s="178" t="str">
        <f>_xlfn.CONCAT(Tabela_srv_moreno_prd_dbwel_v_fund_acompanhamento[[#This Row],[codigo_peca]],"-",Tabela_srv_moreno_prd_dbwel_v_fund_acompanhamento[[#This Row],[seq_peca]])</f>
        <v>464066-16</v>
      </c>
      <c r="I55" s="178">
        <v>1</v>
      </c>
      <c r="J55" s="178" t="s">
        <v>237</v>
      </c>
      <c r="K55" s="179">
        <v>45989</v>
      </c>
      <c r="L55" s="179">
        <v>45982</v>
      </c>
      <c r="M55" s="178" t="s">
        <v>618</v>
      </c>
      <c r="N55" s="179">
        <v>46023</v>
      </c>
      <c r="O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6" spans="1:15" hidden="1" x14ac:dyDescent="0.25">
      <c r="A56" s="25" t="str">
        <f>_xlfn.CONCAT(Tabela_srv_moreno_prd_dbwel_v_fund_acompanhamento[[#This Row],[id_ordem_servico]],"-",Tabela_srv_moreno_prd_dbwel_v_fund_acompanhamento[[#This Row],[item]])</f>
        <v>27271-19</v>
      </c>
      <c r="B56" s="114" t="str">
        <f>_xlfn.XLOOKUP(A56,Tabela2[ID OS_MORENO],Tabela2[ID OS_MORENO],"",0)</f>
        <v/>
      </c>
      <c r="C56" s="25">
        <v>27271</v>
      </c>
      <c r="D56" s="25">
        <v>19</v>
      </c>
      <c r="E56" s="25">
        <v>1</v>
      </c>
      <c r="F56" s="178">
        <v>464066</v>
      </c>
      <c r="G56" s="178">
        <v>17</v>
      </c>
      <c r="H56" s="178" t="str">
        <f>_xlfn.CONCAT(Tabela_srv_moreno_prd_dbwel_v_fund_acompanhamento[[#This Row],[codigo_peca]],"-",Tabela_srv_moreno_prd_dbwel_v_fund_acompanhamento[[#This Row],[seq_peca]])</f>
        <v>464066-17</v>
      </c>
      <c r="I56" s="178">
        <v>1</v>
      </c>
      <c r="J56" s="178" t="s">
        <v>237</v>
      </c>
      <c r="K56" s="179">
        <v>45989</v>
      </c>
      <c r="L56" s="179">
        <v>45982</v>
      </c>
      <c r="M56" s="178" t="s">
        <v>618</v>
      </c>
      <c r="N56" s="179">
        <v>46023</v>
      </c>
      <c r="O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7" spans="1:15" hidden="1" x14ac:dyDescent="0.25">
      <c r="A57" s="25" t="str">
        <f>_xlfn.CONCAT(Tabela_srv_moreno_prd_dbwel_v_fund_acompanhamento[[#This Row],[id_ordem_servico]],"-",Tabela_srv_moreno_prd_dbwel_v_fund_acompanhamento[[#This Row],[item]])</f>
        <v>27271-20</v>
      </c>
      <c r="B57" s="114" t="str">
        <f>_xlfn.XLOOKUP(A57,Tabela2[ID OS_MORENO],Tabela2[ID OS_MORENO],"",0)</f>
        <v/>
      </c>
      <c r="C57" s="25">
        <v>27271</v>
      </c>
      <c r="D57" s="25">
        <v>20</v>
      </c>
      <c r="E57" s="25">
        <v>1</v>
      </c>
      <c r="F57" s="178">
        <v>464066</v>
      </c>
      <c r="G57" s="178">
        <v>18</v>
      </c>
      <c r="H57" s="178" t="str">
        <f>_xlfn.CONCAT(Tabela_srv_moreno_prd_dbwel_v_fund_acompanhamento[[#This Row],[codigo_peca]],"-",Tabela_srv_moreno_prd_dbwel_v_fund_acompanhamento[[#This Row],[seq_peca]])</f>
        <v>464066-18</v>
      </c>
      <c r="I57" s="178">
        <v>1</v>
      </c>
      <c r="J57" s="178" t="s">
        <v>237</v>
      </c>
      <c r="K57" s="179">
        <v>45989</v>
      </c>
      <c r="L57" s="179">
        <v>45982</v>
      </c>
      <c r="M57" s="178" t="s">
        <v>618</v>
      </c>
      <c r="N57" s="179">
        <v>46023</v>
      </c>
      <c r="O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" spans="1:15" hidden="1" x14ac:dyDescent="0.25">
      <c r="A58" s="25" t="str">
        <f>_xlfn.CONCAT(Tabela_srv_moreno_prd_dbwel_v_fund_acompanhamento[[#This Row],[id_ordem_servico]],"-",Tabela_srv_moreno_prd_dbwel_v_fund_acompanhamento[[#This Row],[item]])</f>
        <v>27271-21</v>
      </c>
      <c r="B58" s="114" t="str">
        <f>_xlfn.XLOOKUP(A58,Tabela2[ID OS_MORENO],Tabela2[ID OS_MORENO],"",0)</f>
        <v/>
      </c>
      <c r="C58" s="25">
        <v>27271</v>
      </c>
      <c r="D58" s="25">
        <v>21</v>
      </c>
      <c r="E58" s="25">
        <v>1</v>
      </c>
      <c r="F58" s="178">
        <v>464066</v>
      </c>
      <c r="G58" s="178">
        <v>19</v>
      </c>
      <c r="H58" s="178" t="str">
        <f>_xlfn.CONCAT(Tabela_srv_moreno_prd_dbwel_v_fund_acompanhamento[[#This Row],[codigo_peca]],"-",Tabela_srv_moreno_prd_dbwel_v_fund_acompanhamento[[#This Row],[seq_peca]])</f>
        <v>464066-19</v>
      </c>
      <c r="I58" s="178">
        <v>1</v>
      </c>
      <c r="J58" s="178" t="s">
        <v>237</v>
      </c>
      <c r="K58" s="179">
        <v>45989</v>
      </c>
      <c r="L58" s="179">
        <v>45982</v>
      </c>
      <c r="M58" s="178" t="s">
        <v>618</v>
      </c>
      <c r="N58" s="179">
        <v>46023</v>
      </c>
      <c r="O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" spans="1:15" hidden="1" x14ac:dyDescent="0.25">
      <c r="A59" s="25" t="str">
        <f>_xlfn.CONCAT(Tabela_srv_moreno_prd_dbwel_v_fund_acompanhamento[[#This Row],[id_ordem_servico]],"-",Tabela_srv_moreno_prd_dbwel_v_fund_acompanhamento[[#This Row],[item]])</f>
        <v>27271-22</v>
      </c>
      <c r="B59" s="114" t="str">
        <f>_xlfn.XLOOKUP(A59,Tabela2[ID OS_MORENO],Tabela2[ID OS_MORENO],"",0)</f>
        <v/>
      </c>
      <c r="C59" s="25">
        <v>27271</v>
      </c>
      <c r="D59" s="25">
        <v>22</v>
      </c>
      <c r="E59" s="25">
        <v>1</v>
      </c>
      <c r="F59" s="178">
        <v>464066</v>
      </c>
      <c r="G59" s="178">
        <v>20</v>
      </c>
      <c r="H59" s="178" t="str">
        <f>_xlfn.CONCAT(Tabela_srv_moreno_prd_dbwel_v_fund_acompanhamento[[#This Row],[codigo_peca]],"-",Tabela_srv_moreno_prd_dbwel_v_fund_acompanhamento[[#This Row],[seq_peca]])</f>
        <v>464066-20</v>
      </c>
      <c r="I59" s="178">
        <v>1</v>
      </c>
      <c r="J59" s="178" t="s">
        <v>237</v>
      </c>
      <c r="K59" s="179">
        <v>45989</v>
      </c>
      <c r="L59" s="179">
        <v>45982</v>
      </c>
      <c r="M59" s="178" t="s">
        <v>618</v>
      </c>
      <c r="N59" s="179">
        <v>46023</v>
      </c>
      <c r="O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" spans="1:15" hidden="1" x14ac:dyDescent="0.25">
      <c r="A60" s="25" t="str">
        <f>_xlfn.CONCAT(Tabela_srv_moreno_prd_dbwel_v_fund_acompanhamento[[#This Row],[id_ordem_servico]],"-",Tabela_srv_moreno_prd_dbwel_v_fund_acompanhamento[[#This Row],[item]])</f>
        <v>27271-23</v>
      </c>
      <c r="B60" s="114" t="str">
        <f>_xlfn.XLOOKUP(A60,Tabela2[ID OS_MORENO],Tabela2[ID OS_MORENO],"",0)</f>
        <v/>
      </c>
      <c r="C60" s="25">
        <v>27271</v>
      </c>
      <c r="D60" s="25">
        <v>23</v>
      </c>
      <c r="E60" s="25">
        <v>1</v>
      </c>
      <c r="F60" s="39">
        <v>464066</v>
      </c>
      <c r="G60" s="39">
        <v>21</v>
      </c>
      <c r="H60" s="39" t="str">
        <f>_xlfn.CONCAT(Tabela_srv_moreno_prd_dbwel_v_fund_acompanhamento[[#This Row],[codigo_peca]],"-",Tabela_srv_moreno_prd_dbwel_v_fund_acompanhamento[[#This Row],[seq_peca]])</f>
        <v>464066-21</v>
      </c>
      <c r="I60" s="25">
        <v>1</v>
      </c>
      <c r="J60" s="39" t="s">
        <v>237</v>
      </c>
      <c r="K60" s="40">
        <v>45989</v>
      </c>
      <c r="L60" s="40">
        <v>45982</v>
      </c>
      <c r="M60" s="39" t="s">
        <v>618</v>
      </c>
      <c r="N60" s="40">
        <v>46023</v>
      </c>
      <c r="O60" s="16" t="str">
        <f>IF(Tabela_srv_moreno_prd_dbwel_v_fund_acompanhamento[[#This Row],[prz_contratual]]=Tabela_srv_moreno_prd_dbwel_v_fund_acompanhamento[[#This Row],[lib_fundido_prev]],"S/Usin.","C/ Usin.")</f>
        <v>C/ Usin.</v>
      </c>
    </row>
    <row r="61" spans="1:15" hidden="1" x14ac:dyDescent="0.25">
      <c r="A61" s="25" t="str">
        <f>_xlfn.CONCAT(Tabela_srv_moreno_prd_dbwel_v_fund_acompanhamento[[#This Row],[id_ordem_servico]],"-",Tabela_srv_moreno_prd_dbwel_v_fund_acompanhamento[[#This Row],[item]])</f>
        <v>27520-1</v>
      </c>
      <c r="B61" s="114" t="str">
        <f>_xlfn.XLOOKUP(A61,Tabela2[ID OS_MORENO],Tabela2[ID OS_MORENO],"",0)</f>
        <v/>
      </c>
      <c r="C61" s="25">
        <v>27520</v>
      </c>
      <c r="D61" s="25">
        <v>1</v>
      </c>
      <c r="E61" s="25">
        <v>1</v>
      </c>
      <c r="F61" s="178">
        <v>560019</v>
      </c>
      <c r="G61" s="178">
        <v>1</v>
      </c>
      <c r="H61" s="178" t="str">
        <f>_xlfn.CONCAT(Tabela_srv_moreno_prd_dbwel_v_fund_acompanhamento[[#This Row],[codigo_peca]],"-",Tabela_srv_moreno_prd_dbwel_v_fund_acompanhamento[[#This Row],[seq_peca]])</f>
        <v>560019-1</v>
      </c>
      <c r="I61" s="178">
        <v>1</v>
      </c>
      <c r="J61" s="178" t="s">
        <v>234</v>
      </c>
      <c r="K61" s="179">
        <v>46216</v>
      </c>
      <c r="L61" s="179"/>
      <c r="M61" s="178" t="s">
        <v>245</v>
      </c>
      <c r="N61" s="179">
        <v>46247</v>
      </c>
      <c r="O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" spans="1:15" hidden="1" x14ac:dyDescent="0.25">
      <c r="A62" s="25" t="str">
        <f>_xlfn.CONCAT(Tabela_srv_moreno_prd_dbwel_v_fund_acompanhamento[[#This Row],[id_ordem_servico]],"-",Tabela_srv_moreno_prd_dbwel_v_fund_acompanhamento[[#This Row],[item]])</f>
        <v>27437-1</v>
      </c>
      <c r="B62" s="114" t="str">
        <f>_xlfn.XLOOKUP(A62,Tabela2[ID OS_MORENO],Tabela2[ID OS_MORENO],"",0)</f>
        <v/>
      </c>
      <c r="C62" s="25">
        <v>27437</v>
      </c>
      <c r="D62" s="25">
        <v>1</v>
      </c>
      <c r="E62" s="25">
        <v>1</v>
      </c>
      <c r="F62" s="178">
        <v>560017</v>
      </c>
      <c r="G62" s="178">
        <v>1</v>
      </c>
      <c r="H62" s="178" t="str">
        <f>_xlfn.CONCAT(Tabela_srv_moreno_prd_dbwel_v_fund_acompanhamento[[#This Row],[codigo_peca]],"-",Tabela_srv_moreno_prd_dbwel_v_fund_acompanhamento[[#This Row],[seq_peca]])</f>
        <v>560017-1</v>
      </c>
      <c r="I62" s="178">
        <v>1</v>
      </c>
      <c r="J62" s="178" t="s">
        <v>234</v>
      </c>
      <c r="K62" s="179">
        <v>46146</v>
      </c>
      <c r="L62" s="179"/>
      <c r="M62" s="178" t="s">
        <v>826</v>
      </c>
      <c r="N62" s="179">
        <v>46175</v>
      </c>
      <c r="O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" spans="1:15" hidden="1" x14ac:dyDescent="0.25">
      <c r="A63" s="25" t="str">
        <f>_xlfn.CONCAT(Tabela_srv_moreno_prd_dbwel_v_fund_acompanhamento[[#This Row],[id_ordem_servico]],"-",Tabela_srv_moreno_prd_dbwel_v_fund_acompanhamento[[#This Row],[item]])</f>
        <v>27126-5</v>
      </c>
      <c r="B63" s="114" t="str">
        <f>_xlfn.XLOOKUP(A63,Tabela2[ID OS_MORENO],Tabela2[ID OS_MORENO],"",0)</f>
        <v/>
      </c>
      <c r="C63" s="25">
        <v>27126</v>
      </c>
      <c r="D63" s="25">
        <v>5</v>
      </c>
      <c r="E63" s="25">
        <v>1</v>
      </c>
      <c r="F63" s="178">
        <v>325031</v>
      </c>
      <c r="G63" s="178">
        <v>6</v>
      </c>
      <c r="H63" s="178" t="str">
        <f>_xlfn.CONCAT(Tabela_srv_moreno_prd_dbwel_v_fund_acompanhamento[[#This Row],[codigo_peca]],"-",Tabela_srv_moreno_prd_dbwel_v_fund_acompanhamento[[#This Row],[seq_peca]])</f>
        <v>325031-6</v>
      </c>
      <c r="I63" s="178">
        <v>1</v>
      </c>
      <c r="J63" s="178" t="s">
        <v>326</v>
      </c>
      <c r="K63" s="179">
        <v>45969</v>
      </c>
      <c r="L63" s="179">
        <v>45966</v>
      </c>
      <c r="M63" s="178" t="s">
        <v>327</v>
      </c>
      <c r="N63" s="179">
        <v>46029</v>
      </c>
      <c r="O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" spans="1:15" hidden="1" x14ac:dyDescent="0.25">
      <c r="A64" s="25" t="str">
        <f>_xlfn.CONCAT(Tabela_srv_moreno_prd_dbwel_v_fund_acompanhamento[[#This Row],[id_ordem_servico]],"-",Tabela_srv_moreno_prd_dbwel_v_fund_acompanhamento[[#This Row],[item]])</f>
        <v>27126-6</v>
      </c>
      <c r="B64" s="114" t="str">
        <f>_xlfn.XLOOKUP(A64,Tabela2[ID OS_MORENO],Tabela2[ID OS_MORENO],"",0)</f>
        <v/>
      </c>
      <c r="C64" s="25">
        <v>27126</v>
      </c>
      <c r="D64" s="25">
        <v>6</v>
      </c>
      <c r="E64" s="25">
        <v>1</v>
      </c>
      <c r="F64" s="178">
        <v>325031</v>
      </c>
      <c r="G64" s="178">
        <v>7</v>
      </c>
      <c r="H64" s="178" t="str">
        <f>_xlfn.CONCAT(Tabela_srv_moreno_prd_dbwel_v_fund_acompanhamento[[#This Row],[codigo_peca]],"-",Tabela_srv_moreno_prd_dbwel_v_fund_acompanhamento[[#This Row],[seq_peca]])</f>
        <v>325031-7</v>
      </c>
      <c r="I64" s="178">
        <v>1</v>
      </c>
      <c r="J64" s="178" t="s">
        <v>326</v>
      </c>
      <c r="K64" s="179">
        <v>45969</v>
      </c>
      <c r="L64" s="179">
        <v>45966</v>
      </c>
      <c r="M64" s="178" t="s">
        <v>327</v>
      </c>
      <c r="N64" s="179">
        <v>46029</v>
      </c>
      <c r="O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" spans="1:15" hidden="1" x14ac:dyDescent="0.25">
      <c r="A65" s="25" t="str">
        <f>_xlfn.CONCAT(Tabela_srv_moreno_prd_dbwel_v_fund_acompanhamento[[#This Row],[id_ordem_servico]],"-",Tabela_srv_moreno_prd_dbwel_v_fund_acompanhamento[[#This Row],[item]])</f>
        <v>27126-7</v>
      </c>
      <c r="B65" s="114" t="str">
        <f>_xlfn.XLOOKUP(A65,Tabela2[ID OS_MORENO],Tabela2[ID OS_MORENO],"",0)</f>
        <v/>
      </c>
      <c r="C65" s="25">
        <v>27126</v>
      </c>
      <c r="D65" s="25">
        <v>7</v>
      </c>
      <c r="E65" s="25">
        <v>1</v>
      </c>
      <c r="F65" s="178">
        <v>325034</v>
      </c>
      <c r="G65" s="178">
        <v>1</v>
      </c>
      <c r="H65" s="178" t="str">
        <f>_xlfn.CONCAT(Tabela_srv_moreno_prd_dbwel_v_fund_acompanhamento[[#This Row],[codigo_peca]],"-",Tabela_srv_moreno_prd_dbwel_v_fund_acompanhamento[[#This Row],[seq_peca]])</f>
        <v>325034-1</v>
      </c>
      <c r="I65" s="178">
        <v>1</v>
      </c>
      <c r="J65" s="178" t="s">
        <v>326</v>
      </c>
      <c r="K65" s="179">
        <v>45969</v>
      </c>
      <c r="L65" s="179">
        <v>45959</v>
      </c>
      <c r="M65" s="178" t="s">
        <v>328</v>
      </c>
      <c r="N65" s="179">
        <v>46029</v>
      </c>
      <c r="O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" spans="1:15" hidden="1" x14ac:dyDescent="0.25">
      <c r="A66" s="25" t="str">
        <f>_xlfn.CONCAT(Tabela_srv_moreno_prd_dbwel_v_fund_acompanhamento[[#This Row],[id_ordem_servico]],"-",Tabela_srv_moreno_prd_dbwel_v_fund_acompanhamento[[#This Row],[item]])</f>
        <v>27126-8</v>
      </c>
      <c r="B66" s="115" t="str">
        <f>_xlfn.XLOOKUP(A66,Tabela2[ID OS_MORENO],Tabela2[ID OS_MORENO],"",0)</f>
        <v/>
      </c>
      <c r="C66" s="25">
        <v>27126</v>
      </c>
      <c r="D66" s="25">
        <v>8</v>
      </c>
      <c r="E66" s="25">
        <v>1</v>
      </c>
      <c r="F66" s="178">
        <v>325034</v>
      </c>
      <c r="G66" s="178">
        <v>2</v>
      </c>
      <c r="H66" s="178" t="str">
        <f>_xlfn.CONCAT(Tabela_srv_moreno_prd_dbwel_v_fund_acompanhamento[[#This Row],[codigo_peca]],"-",Tabela_srv_moreno_prd_dbwel_v_fund_acompanhamento[[#This Row],[seq_peca]])</f>
        <v>325034-2</v>
      </c>
      <c r="I66" s="178">
        <v>1</v>
      </c>
      <c r="J66" s="178" t="s">
        <v>326</v>
      </c>
      <c r="K66" s="179">
        <v>45969</v>
      </c>
      <c r="L66" s="179">
        <v>45959</v>
      </c>
      <c r="M66" s="178" t="s">
        <v>328</v>
      </c>
      <c r="N66" s="179">
        <v>46029</v>
      </c>
      <c r="O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7" spans="1:15" hidden="1" x14ac:dyDescent="0.25">
      <c r="A67" s="25" t="str">
        <f>_xlfn.CONCAT(Tabela_srv_moreno_prd_dbwel_v_fund_acompanhamento[[#This Row],[id_ordem_servico]],"-",Tabela_srv_moreno_prd_dbwel_v_fund_acompanhamento[[#This Row],[item]])</f>
        <v>27126-9</v>
      </c>
      <c r="B67" s="115" t="str">
        <f>_xlfn.XLOOKUP(A67,Tabela2[ID OS_MORENO],Tabela2[ID OS_MORENO],"",0)</f>
        <v/>
      </c>
      <c r="C67" s="25">
        <v>27126</v>
      </c>
      <c r="D67" s="25">
        <v>9</v>
      </c>
      <c r="E67" s="25">
        <v>1</v>
      </c>
      <c r="F67" s="178">
        <v>325034</v>
      </c>
      <c r="G67" s="178">
        <v>3</v>
      </c>
      <c r="H67" s="178" t="str">
        <f>_xlfn.CONCAT(Tabela_srv_moreno_prd_dbwel_v_fund_acompanhamento[[#This Row],[codigo_peca]],"-",Tabela_srv_moreno_prd_dbwel_v_fund_acompanhamento[[#This Row],[seq_peca]])</f>
        <v>325034-3</v>
      </c>
      <c r="I67" s="178">
        <v>1</v>
      </c>
      <c r="J67" s="178" t="s">
        <v>326</v>
      </c>
      <c r="K67" s="179">
        <v>45969</v>
      </c>
      <c r="L67" s="179">
        <v>45954</v>
      </c>
      <c r="M67" s="178" t="s">
        <v>328</v>
      </c>
      <c r="N67" s="179">
        <v>46029</v>
      </c>
      <c r="O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" spans="1:15" hidden="1" x14ac:dyDescent="0.25">
      <c r="A68" s="25" t="str">
        <f>_xlfn.CONCAT(Tabela_srv_moreno_prd_dbwel_v_fund_acompanhamento[[#This Row],[id_ordem_servico]],"-",Tabela_srv_moreno_prd_dbwel_v_fund_acompanhamento[[#This Row],[item]])</f>
        <v>27051-4</v>
      </c>
      <c r="B68" s="115" t="str">
        <f>_xlfn.XLOOKUP(A68,Tabela2[ID OS_MORENO],Tabela2[ID OS_MORENO],"",0)</f>
        <v>27051-4</v>
      </c>
      <c r="C68" s="25">
        <v>27051</v>
      </c>
      <c r="D68" s="25">
        <v>4</v>
      </c>
      <c r="E68" s="25">
        <v>1</v>
      </c>
      <c r="F68" s="178">
        <v>273498</v>
      </c>
      <c r="G68" s="178">
        <v>170</v>
      </c>
      <c r="H68" s="178" t="str">
        <f>_xlfn.CONCAT(Tabela_srv_moreno_prd_dbwel_v_fund_acompanhamento[[#This Row],[codigo_peca]],"-",Tabela_srv_moreno_prd_dbwel_v_fund_acompanhamento[[#This Row],[seq_peca]])</f>
        <v>273498-170</v>
      </c>
      <c r="I68" s="178">
        <v>1</v>
      </c>
      <c r="J68" s="178" t="s">
        <v>219</v>
      </c>
      <c r="K68" s="179">
        <v>45826</v>
      </c>
      <c r="L68" s="179">
        <v>46049</v>
      </c>
      <c r="M68" s="178" t="s">
        <v>298</v>
      </c>
      <c r="N68" s="179">
        <v>46197</v>
      </c>
      <c r="O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" spans="1:15" hidden="1" x14ac:dyDescent="0.25">
      <c r="A69" s="25" t="str">
        <f>_xlfn.CONCAT(Tabela_srv_moreno_prd_dbwel_v_fund_acompanhamento[[#This Row],[id_ordem_servico]],"-",Tabela_srv_moreno_prd_dbwel_v_fund_acompanhamento[[#This Row],[item]])</f>
        <v>27209-1</v>
      </c>
      <c r="B69" s="114" t="str">
        <f>_xlfn.XLOOKUP(A69,Tabela2[ID OS_MORENO],Tabela2[ID OS_MORENO],"",0)</f>
        <v/>
      </c>
      <c r="C69" s="25">
        <v>27209</v>
      </c>
      <c r="D69" s="25">
        <v>1</v>
      </c>
      <c r="E69" s="25">
        <v>1</v>
      </c>
      <c r="F69" s="178">
        <v>6578</v>
      </c>
      <c r="G69" s="178">
        <v>1</v>
      </c>
      <c r="H69" s="178" t="str">
        <f>_xlfn.CONCAT(Tabela_srv_moreno_prd_dbwel_v_fund_acompanhamento[[#This Row],[codigo_peca]],"-",Tabela_srv_moreno_prd_dbwel_v_fund_acompanhamento[[#This Row],[seq_peca]])</f>
        <v>6578-1</v>
      </c>
      <c r="I69" s="178">
        <v>1</v>
      </c>
      <c r="J69" s="178" t="s">
        <v>219</v>
      </c>
      <c r="K69" s="179">
        <v>45937</v>
      </c>
      <c r="L69" s="179">
        <v>45925</v>
      </c>
      <c r="M69" s="178" t="s">
        <v>517</v>
      </c>
      <c r="N69" s="179">
        <v>46038</v>
      </c>
      <c r="O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0" spans="1:15" hidden="1" x14ac:dyDescent="0.25">
      <c r="A70" s="25" t="str">
        <f>_xlfn.CONCAT(Tabela_srv_moreno_prd_dbwel_v_fund_acompanhamento[[#This Row],[id_ordem_servico]],"-",Tabela_srv_moreno_prd_dbwel_v_fund_acompanhamento[[#This Row],[item]])</f>
        <v>27209-2</v>
      </c>
      <c r="B70" s="114" t="str">
        <f>_xlfn.XLOOKUP(A70,Tabela2[ID OS_MORENO],Tabela2[ID OS_MORENO],"",0)</f>
        <v/>
      </c>
      <c r="C70" s="25">
        <v>27209</v>
      </c>
      <c r="D70" s="25">
        <v>2</v>
      </c>
      <c r="E70" s="25">
        <v>1</v>
      </c>
      <c r="F70" s="178">
        <v>6579</v>
      </c>
      <c r="G70" s="178">
        <v>1</v>
      </c>
      <c r="H70" s="178" t="str">
        <f>_xlfn.CONCAT(Tabela_srv_moreno_prd_dbwel_v_fund_acompanhamento[[#This Row],[codigo_peca]],"-",Tabela_srv_moreno_prd_dbwel_v_fund_acompanhamento[[#This Row],[seq_peca]])</f>
        <v>6579-1</v>
      </c>
      <c r="I70" s="178">
        <v>1</v>
      </c>
      <c r="J70" s="178" t="s">
        <v>219</v>
      </c>
      <c r="K70" s="179">
        <v>45926</v>
      </c>
      <c r="L70" s="179">
        <v>45937</v>
      </c>
      <c r="M70" s="178" t="s">
        <v>518</v>
      </c>
      <c r="N70" s="179">
        <v>46043</v>
      </c>
      <c r="O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" spans="1:15" hidden="1" x14ac:dyDescent="0.25">
      <c r="A71" s="25" t="str">
        <f>_xlfn.CONCAT(Tabela_srv_moreno_prd_dbwel_v_fund_acompanhamento[[#This Row],[id_ordem_servico]],"-",Tabela_srv_moreno_prd_dbwel_v_fund_acompanhamento[[#This Row],[item]])</f>
        <v>27209-6</v>
      </c>
      <c r="B71" s="114" t="str">
        <f>_xlfn.XLOOKUP(A71,Tabela2[ID OS_MORENO],Tabela2[ID OS_MORENO],"",0)</f>
        <v/>
      </c>
      <c r="C71" s="25">
        <v>27209</v>
      </c>
      <c r="D71" s="25">
        <v>6</v>
      </c>
      <c r="E71" s="25">
        <v>1</v>
      </c>
      <c r="F71" s="39">
        <v>6580</v>
      </c>
      <c r="G71" s="39">
        <v>1</v>
      </c>
      <c r="H71" s="39" t="str">
        <f>_xlfn.CONCAT(Tabela_srv_moreno_prd_dbwel_v_fund_acompanhamento[[#This Row],[codigo_peca]],"-",Tabela_srv_moreno_prd_dbwel_v_fund_acompanhamento[[#This Row],[seq_peca]])</f>
        <v>6580-1</v>
      </c>
      <c r="I71" s="25">
        <v>1</v>
      </c>
      <c r="J71" s="39" t="s">
        <v>219</v>
      </c>
      <c r="K71" s="40">
        <v>45925</v>
      </c>
      <c r="L71" s="40">
        <v>45925</v>
      </c>
      <c r="M71" s="39" t="s">
        <v>519</v>
      </c>
      <c r="N71" s="40">
        <v>46049</v>
      </c>
      <c r="O71" s="16" t="str">
        <f>IF(Tabela_srv_moreno_prd_dbwel_v_fund_acompanhamento[[#This Row],[prz_contratual]]=Tabela_srv_moreno_prd_dbwel_v_fund_acompanhamento[[#This Row],[lib_fundido_prev]],"S/Usin.","C/ Usin.")</f>
        <v>C/ Usin.</v>
      </c>
    </row>
    <row r="72" spans="1:15" hidden="1" x14ac:dyDescent="0.25">
      <c r="A72" s="25" t="str">
        <f>_xlfn.CONCAT(Tabela_srv_moreno_prd_dbwel_v_fund_acompanhamento[[#This Row],[id_ordem_servico]],"-",Tabela_srv_moreno_prd_dbwel_v_fund_acompanhamento[[#This Row],[item]])</f>
        <v>27209-10</v>
      </c>
      <c r="B72" s="114" t="str">
        <f>_xlfn.XLOOKUP(A72,Tabela2[ID OS_MORENO],Tabela2[ID OS_MORENO],"",0)</f>
        <v/>
      </c>
      <c r="C72" s="25">
        <v>27209</v>
      </c>
      <c r="D72" s="25">
        <v>10</v>
      </c>
      <c r="E72" s="25">
        <v>1</v>
      </c>
      <c r="F72" s="39">
        <v>6584</v>
      </c>
      <c r="G72" s="39">
        <v>1</v>
      </c>
      <c r="H72" s="39" t="str">
        <f>_xlfn.CONCAT(Tabela_srv_moreno_prd_dbwel_v_fund_acompanhamento[[#This Row],[codigo_peca]],"-",Tabela_srv_moreno_prd_dbwel_v_fund_acompanhamento[[#This Row],[seq_peca]])</f>
        <v>6584-1</v>
      </c>
      <c r="I72" s="25">
        <v>1</v>
      </c>
      <c r="J72" s="39" t="s">
        <v>219</v>
      </c>
      <c r="K72" s="40">
        <v>45926</v>
      </c>
      <c r="L72" s="40">
        <v>45933</v>
      </c>
      <c r="M72" s="39" t="s">
        <v>520</v>
      </c>
      <c r="N72" s="40">
        <v>46053</v>
      </c>
      <c r="O72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" spans="1:15" hidden="1" x14ac:dyDescent="0.25">
      <c r="A73" s="25" t="str">
        <f>_xlfn.CONCAT(Tabela_srv_moreno_prd_dbwel_v_fund_acompanhamento[[#This Row],[id_ordem_servico]],"-",Tabela_srv_moreno_prd_dbwel_v_fund_acompanhamento[[#This Row],[item]])</f>
        <v>27209-3</v>
      </c>
      <c r="B73" s="114" t="str">
        <f>_xlfn.XLOOKUP(A73,Tabela2[ID OS_MORENO],Tabela2[ID OS_MORENO],"",0)</f>
        <v/>
      </c>
      <c r="C73" s="25">
        <v>27209</v>
      </c>
      <c r="D73" s="25">
        <v>3</v>
      </c>
      <c r="E73" s="25">
        <v>1</v>
      </c>
      <c r="F73" s="39">
        <v>157157</v>
      </c>
      <c r="G73" s="39">
        <v>1</v>
      </c>
      <c r="H73" s="39" t="str">
        <f>_xlfn.CONCAT(Tabela_srv_moreno_prd_dbwel_v_fund_acompanhamento[[#This Row],[codigo_peca]],"-",Tabela_srv_moreno_prd_dbwel_v_fund_acompanhamento[[#This Row],[seq_peca]])</f>
        <v>157157-1</v>
      </c>
      <c r="I73" s="25">
        <v>1</v>
      </c>
      <c r="J73" s="39" t="s">
        <v>219</v>
      </c>
      <c r="K73" s="40">
        <v>45956</v>
      </c>
      <c r="L73" s="40">
        <v>45929</v>
      </c>
      <c r="M73" s="39" t="s">
        <v>281</v>
      </c>
      <c r="N73" s="40">
        <v>46021</v>
      </c>
      <c r="O73" s="16" t="str">
        <f>IF(Tabela_srv_moreno_prd_dbwel_v_fund_acompanhamento[[#This Row],[prz_contratual]]=Tabela_srv_moreno_prd_dbwel_v_fund_acompanhamento[[#This Row],[lib_fundido_prev]],"S/Usin.","C/ Usin.")</f>
        <v>C/ Usin.</v>
      </c>
    </row>
    <row r="74" spans="1:15" hidden="1" x14ac:dyDescent="0.25">
      <c r="A74" s="25" t="str">
        <f>_xlfn.CONCAT(Tabela_srv_moreno_prd_dbwel_v_fund_acompanhamento[[#This Row],[id_ordem_servico]],"-",Tabela_srv_moreno_prd_dbwel_v_fund_acompanhamento[[#This Row],[item]])</f>
        <v>27209-7</v>
      </c>
      <c r="B74" s="115" t="str">
        <f>_xlfn.XLOOKUP(A74,Tabela2[ID OS_MORENO],Tabela2[ID OS_MORENO],"",0)</f>
        <v/>
      </c>
      <c r="C74" s="25">
        <v>27209</v>
      </c>
      <c r="D74" s="25">
        <v>7</v>
      </c>
      <c r="E74" s="25">
        <v>1</v>
      </c>
      <c r="F74" s="39">
        <v>157158</v>
      </c>
      <c r="G74" s="39">
        <v>1</v>
      </c>
      <c r="H74" s="39" t="str">
        <f>_xlfn.CONCAT(Tabela_srv_moreno_prd_dbwel_v_fund_acompanhamento[[#This Row],[codigo_peca]],"-",Tabela_srv_moreno_prd_dbwel_v_fund_acompanhamento[[#This Row],[seq_peca]])</f>
        <v>157158-1</v>
      </c>
      <c r="I74" s="25">
        <v>1</v>
      </c>
      <c r="J74" s="39" t="s">
        <v>219</v>
      </c>
      <c r="K74" s="40">
        <v>45956</v>
      </c>
      <c r="L74" s="40">
        <v>45929</v>
      </c>
      <c r="M74" s="39" t="s">
        <v>392</v>
      </c>
      <c r="N74" s="40">
        <v>46021</v>
      </c>
      <c r="O74" s="16" t="str">
        <f>IF(Tabela_srv_moreno_prd_dbwel_v_fund_acompanhamento[[#This Row],[prz_contratual]]=Tabela_srv_moreno_prd_dbwel_v_fund_acompanhamento[[#This Row],[lib_fundido_prev]],"S/Usin.","C/ Usin.")</f>
        <v>C/ Usin.</v>
      </c>
    </row>
    <row r="75" spans="1:15" hidden="1" x14ac:dyDescent="0.25">
      <c r="A75" s="25" t="str">
        <f>_xlfn.CONCAT(Tabela_srv_moreno_prd_dbwel_v_fund_acompanhamento[[#This Row],[id_ordem_servico]],"-",Tabela_srv_moreno_prd_dbwel_v_fund_acompanhamento[[#This Row],[item]])</f>
        <v>27209-14</v>
      </c>
      <c r="B75" s="114" t="str">
        <f>_xlfn.XLOOKUP(A75,Tabela2[ID OS_MORENO],Tabela2[ID OS_MORENO],"",0)</f>
        <v/>
      </c>
      <c r="C75" s="25">
        <v>27209</v>
      </c>
      <c r="D75" s="25">
        <v>14</v>
      </c>
      <c r="E75" s="25">
        <v>1</v>
      </c>
      <c r="F75" s="39">
        <v>157160</v>
      </c>
      <c r="G75" s="39">
        <v>1</v>
      </c>
      <c r="H75" s="39" t="str">
        <f>_xlfn.CONCAT(Tabela_srv_moreno_prd_dbwel_v_fund_acompanhamento[[#This Row],[codigo_peca]],"-",Tabela_srv_moreno_prd_dbwel_v_fund_acompanhamento[[#This Row],[seq_peca]])</f>
        <v>157160-1</v>
      </c>
      <c r="I75" s="25">
        <v>1</v>
      </c>
      <c r="J75" s="39" t="s">
        <v>219</v>
      </c>
      <c r="K75" s="40">
        <v>45941</v>
      </c>
      <c r="L75" s="40">
        <v>45929</v>
      </c>
      <c r="M75" s="39" t="s">
        <v>515</v>
      </c>
      <c r="N75" s="40">
        <v>46021</v>
      </c>
      <c r="O75" s="16" t="str">
        <f>IF(Tabela_srv_moreno_prd_dbwel_v_fund_acompanhamento[[#This Row],[prz_contratual]]=Tabela_srv_moreno_prd_dbwel_v_fund_acompanhamento[[#This Row],[lib_fundido_prev]],"S/Usin.","C/ Usin.")</f>
        <v>C/ Usin.</v>
      </c>
    </row>
    <row r="76" spans="1:15" hidden="1" x14ac:dyDescent="0.25">
      <c r="A76" s="25" t="str">
        <f>_xlfn.CONCAT(Tabela_srv_moreno_prd_dbwel_v_fund_acompanhamento[[#This Row],[id_ordem_servico]],"-",Tabela_srv_moreno_prd_dbwel_v_fund_acompanhamento[[#This Row],[item]])</f>
        <v>27209-20</v>
      </c>
      <c r="B76" s="114" t="str">
        <f>_xlfn.XLOOKUP(A76,Tabela2[ID OS_MORENO],Tabela2[ID OS_MORENO],"",0)</f>
        <v/>
      </c>
      <c r="C76" s="25">
        <v>27209</v>
      </c>
      <c r="D76" s="25">
        <v>20</v>
      </c>
      <c r="E76" s="25">
        <v>1</v>
      </c>
      <c r="F76" s="178">
        <v>157162</v>
      </c>
      <c r="G76" s="178">
        <v>1</v>
      </c>
      <c r="H76" s="178" t="str">
        <f>_xlfn.CONCAT(Tabela_srv_moreno_prd_dbwel_v_fund_acompanhamento[[#This Row],[codigo_peca]],"-",Tabela_srv_moreno_prd_dbwel_v_fund_acompanhamento[[#This Row],[seq_peca]])</f>
        <v>157162-1</v>
      </c>
      <c r="I76" s="178">
        <v>1</v>
      </c>
      <c r="J76" s="178" t="s">
        <v>219</v>
      </c>
      <c r="K76" s="179">
        <v>45941</v>
      </c>
      <c r="L76" s="179">
        <v>45929</v>
      </c>
      <c r="M76" s="178" t="s">
        <v>516</v>
      </c>
      <c r="N76" s="179">
        <v>46021</v>
      </c>
      <c r="O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7" spans="1:15" hidden="1" x14ac:dyDescent="0.25">
      <c r="A77" s="25" t="str">
        <f>_xlfn.CONCAT(Tabela_srv_moreno_prd_dbwel_v_fund_acompanhamento[[#This Row],[id_ordem_servico]],"-",Tabela_srv_moreno_prd_dbwel_v_fund_acompanhamento[[#This Row],[item]])</f>
        <v>27203-4</v>
      </c>
      <c r="B77" s="115" t="str">
        <f>_xlfn.XLOOKUP(A77,Tabela2[ID OS_MORENO],Tabela2[ID OS_MORENO],"",0)</f>
        <v/>
      </c>
      <c r="C77" s="25">
        <v>27203</v>
      </c>
      <c r="D77" s="25">
        <v>4</v>
      </c>
      <c r="E77" s="25">
        <v>1</v>
      </c>
      <c r="F77" s="178">
        <v>157093</v>
      </c>
      <c r="G77" s="178">
        <v>8</v>
      </c>
      <c r="H77" s="178" t="str">
        <f>_xlfn.CONCAT(Tabela_srv_moreno_prd_dbwel_v_fund_acompanhamento[[#This Row],[codigo_peca]],"-",Tabela_srv_moreno_prd_dbwel_v_fund_acompanhamento[[#This Row],[seq_peca]])</f>
        <v>157093-8</v>
      </c>
      <c r="I77" s="178">
        <v>1</v>
      </c>
      <c r="J77" s="178" t="s">
        <v>219</v>
      </c>
      <c r="K77" s="179">
        <v>45909</v>
      </c>
      <c r="L77" s="179">
        <v>45917</v>
      </c>
      <c r="M77" s="178" t="s">
        <v>239</v>
      </c>
      <c r="N77" s="179">
        <v>45940</v>
      </c>
      <c r="O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8" spans="1:15" hidden="1" x14ac:dyDescent="0.25">
      <c r="A78" s="25" t="str">
        <f>_xlfn.CONCAT(Tabela_srv_moreno_prd_dbwel_v_fund_acompanhamento[[#This Row],[id_ordem_servico]],"-",Tabela_srv_moreno_prd_dbwel_v_fund_acompanhamento[[#This Row],[item]])</f>
        <v>27203-2</v>
      </c>
      <c r="B78" s="114" t="str">
        <f>_xlfn.XLOOKUP(A78,Tabela2[ID OS_MORENO],Tabela2[ID OS_MORENO],"",0)</f>
        <v/>
      </c>
      <c r="C78" s="25">
        <v>27203</v>
      </c>
      <c r="D78" s="25">
        <v>2</v>
      </c>
      <c r="E78" s="25">
        <v>1</v>
      </c>
      <c r="F78" s="178">
        <v>157093</v>
      </c>
      <c r="G78" s="178">
        <v>7</v>
      </c>
      <c r="H78" s="178" t="str">
        <f>_xlfn.CONCAT(Tabela_srv_moreno_prd_dbwel_v_fund_acompanhamento[[#This Row],[codigo_peca]],"-",Tabela_srv_moreno_prd_dbwel_v_fund_acompanhamento[[#This Row],[seq_peca]])</f>
        <v>157093-7</v>
      </c>
      <c r="I78" s="178">
        <v>1</v>
      </c>
      <c r="J78" s="178" t="s">
        <v>219</v>
      </c>
      <c r="K78" s="179">
        <v>45909</v>
      </c>
      <c r="L78" s="179">
        <v>45917</v>
      </c>
      <c r="M78" s="178" t="s">
        <v>239</v>
      </c>
      <c r="N78" s="179">
        <v>45940</v>
      </c>
      <c r="O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9" spans="1:15" hidden="1" x14ac:dyDescent="0.25">
      <c r="A79" s="25" t="str">
        <f>_xlfn.CONCAT(Tabela_srv_moreno_prd_dbwel_v_fund_acompanhamento[[#This Row],[id_ordem_servico]],"-",Tabela_srv_moreno_prd_dbwel_v_fund_acompanhamento[[#This Row],[item]])</f>
        <v>27203-14</v>
      </c>
      <c r="B79" s="114" t="str">
        <f>_xlfn.XLOOKUP(A79,Tabela2[ID OS_MORENO],Tabela2[ID OS_MORENO],"",0)</f>
        <v>27203-14</v>
      </c>
      <c r="C79" s="25">
        <v>27203</v>
      </c>
      <c r="D79" s="25">
        <v>14</v>
      </c>
      <c r="E79" s="25">
        <v>1</v>
      </c>
      <c r="F79" s="178">
        <v>157093</v>
      </c>
      <c r="G79" s="178">
        <v>9</v>
      </c>
      <c r="H79" s="178" t="str">
        <f>_xlfn.CONCAT(Tabela_srv_moreno_prd_dbwel_v_fund_acompanhamento[[#This Row],[codigo_peca]],"-",Tabela_srv_moreno_prd_dbwel_v_fund_acompanhamento[[#This Row],[seq_peca]])</f>
        <v>157093-9</v>
      </c>
      <c r="I79" s="178">
        <v>1</v>
      </c>
      <c r="J79" s="178" t="s">
        <v>219</v>
      </c>
      <c r="K79" s="179">
        <v>46058</v>
      </c>
      <c r="L79" s="179">
        <v>46006</v>
      </c>
      <c r="M79" s="178" t="s">
        <v>480</v>
      </c>
      <c r="N79" s="179">
        <v>46084</v>
      </c>
      <c r="O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0" spans="1:15" hidden="1" x14ac:dyDescent="0.25">
      <c r="A80" s="25" t="str">
        <f>_xlfn.CONCAT(Tabela_srv_moreno_prd_dbwel_v_fund_acompanhamento[[#This Row],[id_ordem_servico]],"-",Tabela_srv_moreno_prd_dbwel_v_fund_acompanhamento[[#This Row],[item]])</f>
        <v>27203-16</v>
      </c>
      <c r="B80" s="114" t="str">
        <f>_xlfn.XLOOKUP(A80,Tabela2[ID OS_MORENO],Tabela2[ID OS_MORENO],"",0)</f>
        <v>27203-16</v>
      </c>
      <c r="C80" s="25">
        <v>27203</v>
      </c>
      <c r="D80" s="25">
        <v>16</v>
      </c>
      <c r="E80" s="25">
        <v>1</v>
      </c>
      <c r="F80" s="39">
        <v>157093</v>
      </c>
      <c r="G80" s="39">
        <v>10</v>
      </c>
      <c r="H80" s="39" t="str">
        <f>_xlfn.CONCAT(Tabela_srv_moreno_prd_dbwel_v_fund_acompanhamento[[#This Row],[codigo_peca]],"-",Tabela_srv_moreno_prd_dbwel_v_fund_acompanhamento[[#This Row],[seq_peca]])</f>
        <v>157093-10</v>
      </c>
      <c r="I80" s="25">
        <v>1</v>
      </c>
      <c r="J80" s="39" t="s">
        <v>219</v>
      </c>
      <c r="K80" s="40">
        <v>46055</v>
      </c>
      <c r="L80" s="40">
        <v>46006</v>
      </c>
      <c r="M80" s="39" t="s">
        <v>480</v>
      </c>
      <c r="N80" s="40">
        <v>46084</v>
      </c>
      <c r="O80" s="16" t="str">
        <f>IF(Tabela_srv_moreno_prd_dbwel_v_fund_acompanhamento[[#This Row],[prz_contratual]]=Tabela_srv_moreno_prd_dbwel_v_fund_acompanhamento[[#This Row],[lib_fundido_prev]],"S/Usin.","C/ Usin.")</f>
        <v>C/ Usin.</v>
      </c>
    </row>
    <row r="81" spans="1:15" hidden="1" x14ac:dyDescent="0.25">
      <c r="A81" s="25" t="str">
        <f>_xlfn.CONCAT(Tabela_srv_moreno_prd_dbwel_v_fund_acompanhamento[[#This Row],[id_ordem_servico]],"-",Tabela_srv_moreno_prd_dbwel_v_fund_acompanhamento[[#This Row],[item]])</f>
        <v>27203-17</v>
      </c>
      <c r="B81" s="114" t="str">
        <f>_xlfn.XLOOKUP(A81,Tabela2[ID OS_MORENO],Tabela2[ID OS_MORENO],"",0)</f>
        <v>27203-17</v>
      </c>
      <c r="C81" s="25">
        <v>27203</v>
      </c>
      <c r="D81" s="25">
        <v>17</v>
      </c>
      <c r="E81" s="25">
        <v>1</v>
      </c>
      <c r="F81" s="39">
        <v>157134</v>
      </c>
      <c r="G81" s="39">
        <v>30</v>
      </c>
      <c r="H81" s="39" t="str">
        <f>_xlfn.CONCAT(Tabela_srv_moreno_prd_dbwel_v_fund_acompanhamento[[#This Row],[codigo_peca]],"-",Tabela_srv_moreno_prd_dbwel_v_fund_acompanhamento[[#This Row],[seq_peca]])</f>
        <v>157134-30</v>
      </c>
      <c r="I81" s="25">
        <v>1</v>
      </c>
      <c r="J81" s="39" t="s">
        <v>219</v>
      </c>
      <c r="K81" s="40">
        <v>46058</v>
      </c>
      <c r="L81" s="40">
        <v>46006</v>
      </c>
      <c r="M81" s="39" t="s">
        <v>481</v>
      </c>
      <c r="N81" s="40">
        <v>46084</v>
      </c>
      <c r="O81" s="16" t="str">
        <f>IF(Tabela_srv_moreno_prd_dbwel_v_fund_acompanhamento[[#This Row],[prz_contratual]]=Tabela_srv_moreno_prd_dbwel_v_fund_acompanhamento[[#This Row],[lib_fundido_prev]],"S/Usin.","C/ Usin.")</f>
        <v>C/ Usin.</v>
      </c>
    </row>
    <row r="82" spans="1:15" hidden="1" x14ac:dyDescent="0.25">
      <c r="A82" s="25" t="str">
        <f>_xlfn.CONCAT(Tabela_srv_moreno_prd_dbwel_v_fund_acompanhamento[[#This Row],[id_ordem_servico]],"-",Tabela_srv_moreno_prd_dbwel_v_fund_acompanhamento[[#This Row],[item]])</f>
        <v>27203-18</v>
      </c>
      <c r="B82" s="114" t="str">
        <f>_xlfn.XLOOKUP(A82,Tabela2[ID OS_MORENO],Tabela2[ID OS_MORENO],"",0)</f>
        <v>27203-18</v>
      </c>
      <c r="C82" s="25">
        <v>27203</v>
      </c>
      <c r="D82" s="25">
        <v>18</v>
      </c>
      <c r="E82" s="25">
        <v>1</v>
      </c>
      <c r="F82" s="39">
        <v>157134</v>
      </c>
      <c r="G82" s="39">
        <v>31</v>
      </c>
      <c r="H82" s="39" t="str">
        <f>_xlfn.CONCAT(Tabela_srv_moreno_prd_dbwel_v_fund_acompanhamento[[#This Row],[codigo_peca]],"-",Tabela_srv_moreno_prd_dbwel_v_fund_acompanhamento[[#This Row],[seq_peca]])</f>
        <v>157134-31</v>
      </c>
      <c r="I82" s="25">
        <v>1</v>
      </c>
      <c r="J82" s="39" t="s">
        <v>219</v>
      </c>
      <c r="K82" s="40">
        <v>46058</v>
      </c>
      <c r="L82" s="40">
        <v>46006</v>
      </c>
      <c r="M82" s="39" t="s">
        <v>481</v>
      </c>
      <c r="N82" s="40">
        <v>46084</v>
      </c>
      <c r="O82" s="16" t="str">
        <f>IF(Tabela_srv_moreno_prd_dbwel_v_fund_acompanhamento[[#This Row],[prz_contratual]]=Tabela_srv_moreno_prd_dbwel_v_fund_acompanhamento[[#This Row],[lib_fundido_prev]],"S/Usin.","C/ Usin.")</f>
        <v>C/ Usin.</v>
      </c>
    </row>
    <row r="83" spans="1:15" hidden="1" x14ac:dyDescent="0.25">
      <c r="A83" s="25" t="str">
        <f>_xlfn.CONCAT(Tabela_srv_moreno_prd_dbwel_v_fund_acompanhamento[[#This Row],[id_ordem_servico]],"-",Tabela_srv_moreno_prd_dbwel_v_fund_acompanhamento[[#This Row],[item]])</f>
        <v>27203-19</v>
      </c>
      <c r="B83" s="114" t="str">
        <f>_xlfn.XLOOKUP(A83,Tabela2[ID OS_MORENO],Tabela2[ID OS_MORENO],"",0)</f>
        <v>27203-19</v>
      </c>
      <c r="C83" s="25">
        <v>27203</v>
      </c>
      <c r="D83" s="25">
        <v>19</v>
      </c>
      <c r="E83" s="25">
        <v>1</v>
      </c>
      <c r="F83" s="39">
        <v>157134</v>
      </c>
      <c r="G83" s="39">
        <v>32</v>
      </c>
      <c r="H83" s="39" t="str">
        <f>_xlfn.CONCAT(Tabela_srv_moreno_prd_dbwel_v_fund_acompanhamento[[#This Row],[codigo_peca]],"-",Tabela_srv_moreno_prd_dbwel_v_fund_acompanhamento[[#This Row],[seq_peca]])</f>
        <v>157134-32</v>
      </c>
      <c r="I83" s="25">
        <v>1</v>
      </c>
      <c r="J83" s="39" t="s">
        <v>219</v>
      </c>
      <c r="K83" s="40">
        <v>46058</v>
      </c>
      <c r="L83" s="40">
        <v>46049</v>
      </c>
      <c r="M83" s="39" t="s">
        <v>481</v>
      </c>
      <c r="N83" s="40">
        <v>46084</v>
      </c>
      <c r="O83" s="16" t="str">
        <f>IF(Tabela_srv_moreno_prd_dbwel_v_fund_acompanhamento[[#This Row],[prz_contratual]]=Tabela_srv_moreno_prd_dbwel_v_fund_acompanhamento[[#This Row],[lib_fundido_prev]],"S/Usin.","C/ Usin.")</f>
        <v>C/ Usin.</v>
      </c>
    </row>
    <row r="84" spans="1:15" hidden="1" x14ac:dyDescent="0.25">
      <c r="A84" s="25" t="str">
        <f>_xlfn.CONCAT(Tabela_srv_moreno_prd_dbwel_v_fund_acompanhamento[[#This Row],[id_ordem_servico]],"-",Tabela_srv_moreno_prd_dbwel_v_fund_acompanhamento[[#This Row],[item]])</f>
        <v>27203-5</v>
      </c>
      <c r="B84" s="114" t="str">
        <f>_xlfn.XLOOKUP(A84,Tabela2[ID OS_MORENO],Tabela2[ID OS_MORENO],"",0)</f>
        <v/>
      </c>
      <c r="C84" s="25">
        <v>27203</v>
      </c>
      <c r="D84" s="25">
        <v>5</v>
      </c>
      <c r="E84" s="25">
        <v>1</v>
      </c>
      <c r="F84" s="39">
        <v>157134</v>
      </c>
      <c r="G84" s="39">
        <v>26</v>
      </c>
      <c r="H84" s="39" t="str">
        <f>_xlfn.CONCAT(Tabela_srv_moreno_prd_dbwel_v_fund_acompanhamento[[#This Row],[codigo_peca]],"-",Tabela_srv_moreno_prd_dbwel_v_fund_acompanhamento[[#This Row],[seq_peca]])</f>
        <v>157134-26</v>
      </c>
      <c r="I84" s="25">
        <v>1</v>
      </c>
      <c r="J84" s="39" t="s">
        <v>219</v>
      </c>
      <c r="K84" s="40">
        <v>45909</v>
      </c>
      <c r="L84" s="40">
        <v>45917</v>
      </c>
      <c r="M84" s="39" t="s">
        <v>481</v>
      </c>
      <c r="N84" s="40">
        <v>45940</v>
      </c>
      <c r="O84" s="16" t="str">
        <f>IF(Tabela_srv_moreno_prd_dbwel_v_fund_acompanhamento[[#This Row],[prz_contratual]]=Tabela_srv_moreno_prd_dbwel_v_fund_acompanhamento[[#This Row],[lib_fundido_prev]],"S/Usin.","C/ Usin.")</f>
        <v>C/ Usin.</v>
      </c>
    </row>
    <row r="85" spans="1:15" hidden="1" x14ac:dyDescent="0.25">
      <c r="A85" s="25" t="str">
        <f>_xlfn.CONCAT(Tabela_srv_moreno_prd_dbwel_v_fund_acompanhamento[[#This Row],[id_ordem_servico]],"-",Tabela_srv_moreno_prd_dbwel_v_fund_acompanhamento[[#This Row],[item]])</f>
        <v>27203-6</v>
      </c>
      <c r="B85" s="114" t="str">
        <f>_xlfn.XLOOKUP(A85,Tabela2[ID OS_MORENO],Tabela2[ID OS_MORENO],"",0)</f>
        <v/>
      </c>
      <c r="C85" s="25">
        <v>27203</v>
      </c>
      <c r="D85" s="25">
        <v>6</v>
      </c>
      <c r="E85" s="25">
        <v>1</v>
      </c>
      <c r="F85" s="39">
        <v>157134</v>
      </c>
      <c r="G85" s="39">
        <v>27</v>
      </c>
      <c r="H85" s="39" t="str">
        <f>_xlfn.CONCAT(Tabela_srv_moreno_prd_dbwel_v_fund_acompanhamento[[#This Row],[codigo_peca]],"-",Tabela_srv_moreno_prd_dbwel_v_fund_acompanhamento[[#This Row],[seq_peca]])</f>
        <v>157134-27</v>
      </c>
      <c r="I85" s="25">
        <v>1</v>
      </c>
      <c r="J85" s="39" t="s">
        <v>219</v>
      </c>
      <c r="K85" s="40">
        <v>45909</v>
      </c>
      <c r="L85" s="40">
        <v>45917</v>
      </c>
      <c r="M85" s="39" t="s">
        <v>481</v>
      </c>
      <c r="N85" s="40">
        <v>45940</v>
      </c>
      <c r="O85" s="16" t="str">
        <f>IF(Tabela_srv_moreno_prd_dbwel_v_fund_acompanhamento[[#This Row],[prz_contratual]]=Tabela_srv_moreno_prd_dbwel_v_fund_acompanhamento[[#This Row],[lib_fundido_prev]],"S/Usin.","C/ Usin.")</f>
        <v>C/ Usin.</v>
      </c>
    </row>
    <row r="86" spans="1:15" hidden="1" x14ac:dyDescent="0.25">
      <c r="A86" s="25" t="str">
        <f>_xlfn.CONCAT(Tabela_srv_moreno_prd_dbwel_v_fund_acompanhamento[[#This Row],[id_ordem_servico]],"-",Tabela_srv_moreno_prd_dbwel_v_fund_acompanhamento[[#This Row],[item]])</f>
        <v>27203-7</v>
      </c>
      <c r="B86" s="114" t="str">
        <f>_xlfn.XLOOKUP(A86,Tabela2[ID OS_MORENO],Tabela2[ID OS_MORENO],"",0)</f>
        <v/>
      </c>
      <c r="C86" s="25">
        <v>27203</v>
      </c>
      <c r="D86" s="25">
        <v>7</v>
      </c>
      <c r="E86" s="25">
        <v>1</v>
      </c>
      <c r="F86" s="39">
        <v>157134</v>
      </c>
      <c r="G86" s="39">
        <v>28</v>
      </c>
      <c r="H86" s="39" t="str">
        <f>_xlfn.CONCAT(Tabela_srv_moreno_prd_dbwel_v_fund_acompanhamento[[#This Row],[codigo_peca]],"-",Tabela_srv_moreno_prd_dbwel_v_fund_acompanhamento[[#This Row],[seq_peca]])</f>
        <v>157134-28</v>
      </c>
      <c r="I86" s="25">
        <v>1</v>
      </c>
      <c r="J86" s="39" t="s">
        <v>219</v>
      </c>
      <c r="K86" s="40">
        <v>45909</v>
      </c>
      <c r="L86" s="40">
        <v>45917</v>
      </c>
      <c r="M86" s="39" t="s">
        <v>481</v>
      </c>
      <c r="N86" s="40">
        <v>45940</v>
      </c>
      <c r="O86" s="16" t="str">
        <f>IF(Tabela_srv_moreno_prd_dbwel_v_fund_acompanhamento[[#This Row],[prz_contratual]]=Tabela_srv_moreno_prd_dbwel_v_fund_acompanhamento[[#This Row],[lib_fundido_prev]],"S/Usin.","C/ Usin.")</f>
        <v>C/ Usin.</v>
      </c>
    </row>
    <row r="87" spans="1:15" hidden="1" x14ac:dyDescent="0.25">
      <c r="A87" s="25" t="str">
        <f>_xlfn.CONCAT(Tabela_srv_moreno_prd_dbwel_v_fund_acompanhamento[[#This Row],[id_ordem_servico]],"-",Tabela_srv_moreno_prd_dbwel_v_fund_acompanhamento[[#This Row],[item]])</f>
        <v>27203-8</v>
      </c>
      <c r="B87" s="114" t="str">
        <f>_xlfn.XLOOKUP(A87,Tabela2[ID OS_MORENO],Tabela2[ID OS_MORENO],"",0)</f>
        <v/>
      </c>
      <c r="C87" s="25">
        <v>27203</v>
      </c>
      <c r="D87" s="25">
        <v>8</v>
      </c>
      <c r="E87" s="25">
        <v>1</v>
      </c>
      <c r="F87" s="39">
        <v>157134</v>
      </c>
      <c r="G87" s="39">
        <v>29</v>
      </c>
      <c r="H87" s="39" t="str">
        <f>_xlfn.CONCAT(Tabela_srv_moreno_prd_dbwel_v_fund_acompanhamento[[#This Row],[codigo_peca]],"-",Tabela_srv_moreno_prd_dbwel_v_fund_acompanhamento[[#This Row],[seq_peca]])</f>
        <v>157134-29</v>
      </c>
      <c r="I87" s="25">
        <v>1</v>
      </c>
      <c r="J87" s="39" t="s">
        <v>219</v>
      </c>
      <c r="K87" s="40">
        <v>45909</v>
      </c>
      <c r="L87" s="40">
        <v>45917</v>
      </c>
      <c r="M87" s="39" t="s">
        <v>481</v>
      </c>
      <c r="N87" s="40">
        <v>45940</v>
      </c>
      <c r="O87" s="16" t="str">
        <f>IF(Tabela_srv_moreno_prd_dbwel_v_fund_acompanhamento[[#This Row],[prz_contratual]]=Tabela_srv_moreno_prd_dbwel_v_fund_acompanhamento[[#This Row],[lib_fundido_prev]],"S/Usin.","C/ Usin.")</f>
        <v>C/ Usin.</v>
      </c>
    </row>
    <row r="88" spans="1:15" hidden="1" x14ac:dyDescent="0.25">
      <c r="A88" s="25" t="str">
        <f>_xlfn.CONCAT(Tabela_srv_moreno_prd_dbwel_v_fund_acompanhamento[[#This Row],[id_ordem_servico]],"-",Tabela_srv_moreno_prd_dbwel_v_fund_acompanhamento[[#This Row],[item]])</f>
        <v>27203-9</v>
      </c>
      <c r="B88" s="114" t="str">
        <f>_xlfn.XLOOKUP(A88,Tabela2[ID OS_MORENO],Tabela2[ID OS_MORENO],"",0)</f>
        <v>27203-9</v>
      </c>
      <c r="C88" s="25">
        <v>27203</v>
      </c>
      <c r="D88" s="25">
        <v>9</v>
      </c>
      <c r="E88" s="25">
        <v>1</v>
      </c>
      <c r="F88" s="39">
        <v>157135</v>
      </c>
      <c r="G88" s="39">
        <v>15</v>
      </c>
      <c r="H88" s="39" t="str">
        <f>_xlfn.CONCAT(Tabela_srv_moreno_prd_dbwel_v_fund_acompanhamento[[#This Row],[codigo_peca]],"-",Tabela_srv_moreno_prd_dbwel_v_fund_acompanhamento[[#This Row],[seq_peca]])</f>
        <v>157135-15</v>
      </c>
      <c r="I88" s="25">
        <v>1</v>
      </c>
      <c r="J88" s="39" t="s">
        <v>219</v>
      </c>
      <c r="K88" s="40">
        <v>45909</v>
      </c>
      <c r="L88" s="40">
        <v>45917</v>
      </c>
      <c r="M88" s="39" t="s">
        <v>482</v>
      </c>
      <c r="N88" s="40">
        <v>45940</v>
      </c>
      <c r="O88" s="16" t="str">
        <f>IF(Tabela_srv_moreno_prd_dbwel_v_fund_acompanhamento[[#This Row],[prz_contratual]]=Tabela_srv_moreno_prd_dbwel_v_fund_acompanhamento[[#This Row],[lib_fundido_prev]],"S/Usin.","C/ Usin.")</f>
        <v>C/ Usin.</v>
      </c>
    </row>
    <row r="89" spans="1:15" hidden="1" x14ac:dyDescent="0.25">
      <c r="A89" s="25" t="str">
        <f>_xlfn.CONCAT(Tabela_srv_moreno_prd_dbwel_v_fund_acompanhamento[[#This Row],[id_ordem_servico]],"-",Tabela_srv_moreno_prd_dbwel_v_fund_acompanhamento[[#This Row],[item]])</f>
        <v>27203-10</v>
      </c>
      <c r="B89" s="114" t="str">
        <f>_xlfn.XLOOKUP(A89,Tabela2[ID OS_MORENO],Tabela2[ID OS_MORENO],"",0)</f>
        <v>27203-10</v>
      </c>
      <c r="C89" s="25">
        <v>27203</v>
      </c>
      <c r="D89" s="25">
        <v>10</v>
      </c>
      <c r="E89" s="25">
        <v>1</v>
      </c>
      <c r="F89" s="39">
        <v>157135</v>
      </c>
      <c r="G89" s="39">
        <v>16</v>
      </c>
      <c r="H89" s="39" t="str">
        <f>_xlfn.CONCAT(Tabela_srv_moreno_prd_dbwel_v_fund_acompanhamento[[#This Row],[codigo_peca]],"-",Tabela_srv_moreno_prd_dbwel_v_fund_acompanhamento[[#This Row],[seq_peca]])</f>
        <v>157135-16</v>
      </c>
      <c r="I89" s="25">
        <v>1</v>
      </c>
      <c r="J89" s="39" t="s">
        <v>219</v>
      </c>
      <c r="K89" s="40">
        <v>45909</v>
      </c>
      <c r="L89" s="40">
        <v>45917</v>
      </c>
      <c r="M89" s="39" t="s">
        <v>482</v>
      </c>
      <c r="N89" s="40">
        <v>45940</v>
      </c>
      <c r="O89" s="16" t="str">
        <f>IF(Tabela_srv_moreno_prd_dbwel_v_fund_acompanhamento[[#This Row],[prz_contratual]]=Tabela_srv_moreno_prd_dbwel_v_fund_acompanhamento[[#This Row],[lib_fundido_prev]],"S/Usin.","C/ Usin.")</f>
        <v>C/ Usin.</v>
      </c>
    </row>
    <row r="90" spans="1:15" hidden="1" x14ac:dyDescent="0.25">
      <c r="A90" s="25" t="str">
        <f>_xlfn.CONCAT(Tabela_srv_moreno_prd_dbwel_v_fund_acompanhamento[[#This Row],[id_ordem_servico]],"-",Tabela_srv_moreno_prd_dbwel_v_fund_acompanhamento[[#This Row],[item]])</f>
        <v>27203-11</v>
      </c>
      <c r="B90" s="114" t="str">
        <f>_xlfn.XLOOKUP(A90,Tabela2[ID OS_MORENO],Tabela2[ID OS_MORENO],"",0)</f>
        <v>27203-11</v>
      </c>
      <c r="C90" s="25">
        <v>27203</v>
      </c>
      <c r="D90" s="25">
        <v>11</v>
      </c>
      <c r="E90" s="25">
        <v>1</v>
      </c>
      <c r="F90" s="178">
        <v>157135</v>
      </c>
      <c r="G90" s="178">
        <v>17</v>
      </c>
      <c r="H90" s="178" t="str">
        <f>_xlfn.CONCAT(Tabela_srv_moreno_prd_dbwel_v_fund_acompanhamento[[#This Row],[codigo_peca]],"-",Tabela_srv_moreno_prd_dbwel_v_fund_acompanhamento[[#This Row],[seq_peca]])</f>
        <v>157135-17</v>
      </c>
      <c r="I90" s="178">
        <v>1</v>
      </c>
      <c r="J90" s="178" t="s">
        <v>219</v>
      </c>
      <c r="K90" s="179">
        <v>45909</v>
      </c>
      <c r="L90" s="179">
        <v>45917</v>
      </c>
      <c r="M90" s="178" t="s">
        <v>482</v>
      </c>
      <c r="N90" s="179">
        <v>45940</v>
      </c>
      <c r="O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" spans="1:15" hidden="1" x14ac:dyDescent="0.25">
      <c r="A91" s="25" t="str">
        <f>_xlfn.CONCAT(Tabela_srv_moreno_prd_dbwel_v_fund_acompanhamento[[#This Row],[id_ordem_servico]],"-",Tabela_srv_moreno_prd_dbwel_v_fund_acompanhamento[[#This Row],[item]])</f>
        <v>27203-12</v>
      </c>
      <c r="B91" s="114" t="str">
        <f>_xlfn.XLOOKUP(A91,Tabela2[ID OS_MORENO],Tabela2[ID OS_MORENO],"",0)</f>
        <v>27203-12</v>
      </c>
      <c r="C91" s="25">
        <v>27203</v>
      </c>
      <c r="D91" s="25">
        <v>12</v>
      </c>
      <c r="E91" s="25">
        <v>1</v>
      </c>
      <c r="F91" s="39">
        <v>157135</v>
      </c>
      <c r="G91" s="39">
        <v>18</v>
      </c>
      <c r="H91" s="39" t="str">
        <f>_xlfn.CONCAT(Tabela_srv_moreno_prd_dbwel_v_fund_acompanhamento[[#This Row],[codigo_peca]],"-",Tabela_srv_moreno_prd_dbwel_v_fund_acompanhamento[[#This Row],[seq_peca]])</f>
        <v>157135-18</v>
      </c>
      <c r="I91" s="25">
        <v>1</v>
      </c>
      <c r="J91" s="39" t="s">
        <v>219</v>
      </c>
      <c r="K91" s="40">
        <v>45909</v>
      </c>
      <c r="L91" s="40">
        <v>45917</v>
      </c>
      <c r="M91" s="39" t="s">
        <v>482</v>
      </c>
      <c r="N91" s="40">
        <v>45940</v>
      </c>
      <c r="O91" s="16" t="str">
        <f>IF(Tabela_srv_moreno_prd_dbwel_v_fund_acompanhamento[[#This Row],[prz_contratual]]=Tabela_srv_moreno_prd_dbwel_v_fund_acompanhamento[[#This Row],[lib_fundido_prev]],"S/Usin.","C/ Usin.")</f>
        <v>C/ Usin.</v>
      </c>
    </row>
    <row r="92" spans="1:15" hidden="1" x14ac:dyDescent="0.25">
      <c r="A92" s="25" t="str">
        <f>_xlfn.CONCAT(Tabela_srv_moreno_prd_dbwel_v_fund_acompanhamento[[#This Row],[id_ordem_servico]],"-",Tabela_srv_moreno_prd_dbwel_v_fund_acompanhamento[[#This Row],[item]])</f>
        <v>27203-20</v>
      </c>
      <c r="B92" s="114" t="str">
        <f>_xlfn.XLOOKUP(A92,Tabela2[ID OS_MORENO],Tabela2[ID OS_MORENO],"",0)</f>
        <v>27203-20</v>
      </c>
      <c r="C92" s="25">
        <v>27203</v>
      </c>
      <c r="D92" s="25">
        <v>20</v>
      </c>
      <c r="E92" s="25">
        <v>1</v>
      </c>
      <c r="F92" s="39">
        <v>157135</v>
      </c>
      <c r="G92" s="39">
        <v>19</v>
      </c>
      <c r="H92" s="39" t="str">
        <f>_xlfn.CONCAT(Tabela_srv_moreno_prd_dbwel_v_fund_acompanhamento[[#This Row],[codigo_peca]],"-",Tabela_srv_moreno_prd_dbwel_v_fund_acompanhamento[[#This Row],[seq_peca]])</f>
        <v>157135-19</v>
      </c>
      <c r="I92" s="25">
        <v>1</v>
      </c>
      <c r="J92" s="39" t="s">
        <v>219</v>
      </c>
      <c r="K92" s="40">
        <v>46058</v>
      </c>
      <c r="L92" s="40">
        <v>46006</v>
      </c>
      <c r="M92" s="39" t="s">
        <v>482</v>
      </c>
      <c r="N92" s="40">
        <v>46084</v>
      </c>
      <c r="O92" s="16" t="str">
        <f>IF(Tabela_srv_moreno_prd_dbwel_v_fund_acompanhamento[[#This Row],[prz_contratual]]=Tabela_srv_moreno_prd_dbwel_v_fund_acompanhamento[[#This Row],[lib_fundido_prev]],"S/Usin.","C/ Usin.")</f>
        <v>C/ Usin.</v>
      </c>
    </row>
    <row r="93" spans="1:15" hidden="1" x14ac:dyDescent="0.25">
      <c r="A93" s="25" t="str">
        <f>_xlfn.CONCAT(Tabela_srv_moreno_prd_dbwel_v_fund_acompanhamento[[#This Row],[id_ordem_servico]],"-",Tabela_srv_moreno_prd_dbwel_v_fund_acompanhamento[[#This Row],[item]])</f>
        <v>27203-21</v>
      </c>
      <c r="B93" s="114" t="str">
        <f>_xlfn.XLOOKUP(A93,Tabela2[ID OS_MORENO],Tabela2[ID OS_MORENO],"",0)</f>
        <v>27203-21</v>
      </c>
      <c r="C93" s="25">
        <v>27203</v>
      </c>
      <c r="D93" s="25">
        <v>21</v>
      </c>
      <c r="E93" s="25">
        <v>1</v>
      </c>
      <c r="F93" s="178">
        <v>157135</v>
      </c>
      <c r="G93" s="178">
        <v>20</v>
      </c>
      <c r="H93" s="178" t="str">
        <f>_xlfn.CONCAT(Tabela_srv_moreno_prd_dbwel_v_fund_acompanhamento[[#This Row],[codigo_peca]],"-",Tabela_srv_moreno_prd_dbwel_v_fund_acompanhamento[[#This Row],[seq_peca]])</f>
        <v>157135-20</v>
      </c>
      <c r="I93" s="178">
        <v>1</v>
      </c>
      <c r="J93" s="178" t="s">
        <v>219</v>
      </c>
      <c r="K93" s="179">
        <v>46058</v>
      </c>
      <c r="L93" s="179">
        <v>46006</v>
      </c>
      <c r="M93" s="178" t="s">
        <v>482</v>
      </c>
      <c r="N93" s="179">
        <v>46084</v>
      </c>
      <c r="O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" spans="1:15" hidden="1" x14ac:dyDescent="0.25">
      <c r="A94" s="25" t="str">
        <f>_xlfn.CONCAT(Tabela_srv_moreno_prd_dbwel_v_fund_acompanhamento[[#This Row],[id_ordem_servico]],"-",Tabela_srv_moreno_prd_dbwel_v_fund_acompanhamento[[#This Row],[item]])</f>
        <v>27203-22</v>
      </c>
      <c r="B94" s="114" t="str">
        <f>_xlfn.XLOOKUP(A94,Tabela2[ID OS_MORENO],Tabela2[ID OS_MORENO],"",0)</f>
        <v>27203-22</v>
      </c>
      <c r="C94" s="25">
        <v>27203</v>
      </c>
      <c r="D94" s="25">
        <v>22</v>
      </c>
      <c r="E94" s="25">
        <v>1</v>
      </c>
      <c r="F94" s="178">
        <v>157135</v>
      </c>
      <c r="G94" s="178">
        <v>21</v>
      </c>
      <c r="H94" s="178" t="str">
        <f>_xlfn.CONCAT(Tabela_srv_moreno_prd_dbwel_v_fund_acompanhamento[[#This Row],[codigo_peca]],"-",Tabela_srv_moreno_prd_dbwel_v_fund_acompanhamento[[#This Row],[seq_peca]])</f>
        <v>157135-21</v>
      </c>
      <c r="I94" s="178">
        <v>1</v>
      </c>
      <c r="J94" s="178" t="s">
        <v>219</v>
      </c>
      <c r="K94" s="179">
        <v>46058</v>
      </c>
      <c r="L94" s="179">
        <v>46006</v>
      </c>
      <c r="M94" s="178" t="s">
        <v>482</v>
      </c>
      <c r="N94" s="179">
        <v>46084</v>
      </c>
      <c r="O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" spans="1:15" hidden="1" x14ac:dyDescent="0.25">
      <c r="A95" s="25" t="str">
        <f>_xlfn.CONCAT(Tabela_srv_moreno_prd_dbwel_v_fund_acompanhamento[[#This Row],[id_ordem_servico]],"-",Tabela_srv_moreno_prd_dbwel_v_fund_acompanhamento[[#This Row],[item]])</f>
        <v>27203-23</v>
      </c>
      <c r="B95" s="114" t="str">
        <f>_xlfn.XLOOKUP(A95,Tabela2[ID OS_MORENO],Tabela2[ID OS_MORENO],"",0)</f>
        <v>27203-23</v>
      </c>
      <c r="C95" s="25">
        <v>27203</v>
      </c>
      <c r="D95" s="25">
        <v>23</v>
      </c>
      <c r="E95" s="25">
        <v>1</v>
      </c>
      <c r="F95" s="178">
        <v>157135</v>
      </c>
      <c r="G95" s="178">
        <v>22</v>
      </c>
      <c r="H95" s="178" t="str">
        <f>_xlfn.CONCAT(Tabela_srv_moreno_prd_dbwel_v_fund_acompanhamento[[#This Row],[codigo_peca]],"-",Tabela_srv_moreno_prd_dbwel_v_fund_acompanhamento[[#This Row],[seq_peca]])</f>
        <v>157135-22</v>
      </c>
      <c r="I95" s="178">
        <v>1</v>
      </c>
      <c r="J95" s="178" t="s">
        <v>219</v>
      </c>
      <c r="K95" s="179">
        <v>46058</v>
      </c>
      <c r="L95" s="179">
        <v>46002</v>
      </c>
      <c r="M95" s="178" t="s">
        <v>482</v>
      </c>
      <c r="N95" s="179">
        <v>46084</v>
      </c>
      <c r="O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" spans="1:15" hidden="1" x14ac:dyDescent="0.25">
      <c r="A96" s="25" t="str">
        <f>_xlfn.CONCAT(Tabela_srv_moreno_prd_dbwel_v_fund_acompanhamento[[#This Row],[id_ordem_servico]],"-",Tabela_srv_moreno_prd_dbwel_v_fund_acompanhamento[[#This Row],[item]])</f>
        <v>27203-24</v>
      </c>
      <c r="B96" s="114" t="str">
        <f>_xlfn.XLOOKUP(A96,Tabela2[ID OS_MORENO],Tabela2[ID OS_MORENO],"",0)</f>
        <v>27203-24</v>
      </c>
      <c r="C96" s="25">
        <v>27203</v>
      </c>
      <c r="D96" s="25">
        <v>24</v>
      </c>
      <c r="E96" s="25">
        <v>1</v>
      </c>
      <c r="F96" s="178">
        <v>157135</v>
      </c>
      <c r="G96" s="178">
        <v>23</v>
      </c>
      <c r="H96" s="178" t="str">
        <f>_xlfn.CONCAT(Tabela_srv_moreno_prd_dbwel_v_fund_acompanhamento[[#This Row],[codigo_peca]],"-",Tabela_srv_moreno_prd_dbwel_v_fund_acompanhamento[[#This Row],[seq_peca]])</f>
        <v>157135-23</v>
      </c>
      <c r="I96" s="178">
        <v>1</v>
      </c>
      <c r="J96" s="178" t="s">
        <v>219</v>
      </c>
      <c r="K96" s="179">
        <v>46019</v>
      </c>
      <c r="L96" s="179">
        <v>46002</v>
      </c>
      <c r="M96" s="178" t="s">
        <v>482</v>
      </c>
      <c r="N96" s="179">
        <v>46084</v>
      </c>
      <c r="O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" spans="1:16" hidden="1" x14ac:dyDescent="0.25">
      <c r="A97" s="25" t="str">
        <f>_xlfn.CONCAT(Tabela_srv_moreno_prd_dbwel_v_fund_acompanhamento[[#This Row],[id_ordem_servico]],"-",Tabela_srv_moreno_prd_dbwel_v_fund_acompanhamento[[#This Row],[item]])</f>
        <v>27203-15</v>
      </c>
      <c r="B97" s="114" t="str">
        <f>_xlfn.XLOOKUP(A97,Tabela2[ID OS_MORENO],Tabela2[ID OS_MORENO],"",0)</f>
        <v>27203-15</v>
      </c>
      <c r="C97" s="25">
        <v>27203</v>
      </c>
      <c r="D97" s="25">
        <v>15</v>
      </c>
      <c r="E97" s="25">
        <v>1</v>
      </c>
      <c r="F97" s="39">
        <v>157136</v>
      </c>
      <c r="G97" s="39">
        <v>8</v>
      </c>
      <c r="H97" s="39" t="str">
        <f>_xlfn.CONCAT(Tabela_srv_moreno_prd_dbwel_v_fund_acompanhamento[[#This Row],[codigo_peca]],"-",Tabela_srv_moreno_prd_dbwel_v_fund_acompanhamento[[#This Row],[seq_peca]])</f>
        <v>157136-8</v>
      </c>
      <c r="I97" s="25">
        <v>1</v>
      </c>
      <c r="J97" s="39" t="s">
        <v>219</v>
      </c>
      <c r="K97" s="40">
        <v>46058</v>
      </c>
      <c r="L97" s="40">
        <v>46006</v>
      </c>
      <c r="M97" s="39" t="s">
        <v>239</v>
      </c>
      <c r="N97" s="40">
        <v>46084</v>
      </c>
      <c r="O97" s="16" t="str">
        <f>IF(Tabela_srv_moreno_prd_dbwel_v_fund_acompanhamento[[#This Row],[prz_contratual]]=Tabela_srv_moreno_prd_dbwel_v_fund_acompanhamento[[#This Row],[lib_fundido_prev]],"S/Usin.","C/ Usin.")</f>
        <v>C/ Usin.</v>
      </c>
    </row>
    <row r="98" spans="1:16" hidden="1" x14ac:dyDescent="0.25">
      <c r="A98" s="25" t="str">
        <f>_xlfn.CONCAT(Tabela_srv_moreno_prd_dbwel_v_fund_acompanhamento[[#This Row],[id_ordem_servico]],"-",Tabela_srv_moreno_prd_dbwel_v_fund_acompanhamento[[#This Row],[item]])</f>
        <v>27203-3</v>
      </c>
      <c r="B98" s="114" t="str">
        <f>_xlfn.XLOOKUP(A98,Tabela2[ID OS_MORENO],Tabela2[ID OS_MORENO],"",0)</f>
        <v/>
      </c>
      <c r="C98" s="25">
        <v>27203</v>
      </c>
      <c r="D98" s="25">
        <v>3</v>
      </c>
      <c r="E98" s="25">
        <v>1</v>
      </c>
      <c r="F98" s="39">
        <v>157136</v>
      </c>
      <c r="G98" s="39">
        <v>6</v>
      </c>
      <c r="H98" s="39" t="str">
        <f>_xlfn.CONCAT(Tabela_srv_moreno_prd_dbwel_v_fund_acompanhamento[[#This Row],[codigo_peca]],"-",Tabela_srv_moreno_prd_dbwel_v_fund_acompanhamento[[#This Row],[seq_peca]])</f>
        <v>157136-6</v>
      </c>
      <c r="I98" s="25">
        <v>1</v>
      </c>
      <c r="J98" s="39" t="s">
        <v>219</v>
      </c>
      <c r="K98" s="40">
        <v>45909</v>
      </c>
      <c r="L98" s="40">
        <v>45917</v>
      </c>
      <c r="M98" s="39" t="s">
        <v>480</v>
      </c>
      <c r="N98" s="40">
        <v>45940</v>
      </c>
      <c r="O98" s="16" t="str">
        <f>IF(Tabela_srv_moreno_prd_dbwel_v_fund_acompanhamento[[#This Row],[prz_contratual]]=Tabela_srv_moreno_prd_dbwel_v_fund_acompanhamento[[#This Row],[lib_fundido_prev]],"S/Usin.","C/ Usin.")</f>
        <v>C/ Usin.</v>
      </c>
    </row>
    <row r="99" spans="1:16" hidden="1" x14ac:dyDescent="0.25">
      <c r="A99" s="25" t="str">
        <f>_xlfn.CONCAT(Tabela_srv_moreno_prd_dbwel_v_fund_acompanhamento[[#This Row],[id_ordem_servico]],"-",Tabela_srv_moreno_prd_dbwel_v_fund_acompanhamento[[#This Row],[item]])</f>
        <v>27203-13</v>
      </c>
      <c r="B99" s="114" t="str">
        <f>_xlfn.XLOOKUP(A99,Tabela2[ID OS_MORENO],Tabela2[ID OS_MORENO],"",0)</f>
        <v>27203-13</v>
      </c>
      <c r="C99" s="25">
        <v>27203</v>
      </c>
      <c r="D99" s="25">
        <v>13</v>
      </c>
      <c r="E99" s="25">
        <v>1</v>
      </c>
      <c r="F99" s="39">
        <v>157136</v>
      </c>
      <c r="G99" s="39">
        <v>7</v>
      </c>
      <c r="H99" s="39" t="str">
        <f>_xlfn.CONCAT(Tabela_srv_moreno_prd_dbwel_v_fund_acompanhamento[[#This Row],[codigo_peca]],"-",Tabela_srv_moreno_prd_dbwel_v_fund_acompanhamento[[#This Row],[seq_peca]])</f>
        <v>157136-7</v>
      </c>
      <c r="I99" s="25">
        <v>1</v>
      </c>
      <c r="J99" s="39" t="s">
        <v>219</v>
      </c>
      <c r="K99" s="40">
        <v>45920</v>
      </c>
      <c r="L99" s="40">
        <v>46006</v>
      </c>
      <c r="M99" s="39" t="s">
        <v>239</v>
      </c>
      <c r="N99" s="40">
        <v>46084</v>
      </c>
      <c r="O9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0" spans="1:16" hidden="1" x14ac:dyDescent="0.25">
      <c r="A100" s="25" t="str">
        <f>_xlfn.CONCAT(Tabela_srv_moreno_prd_dbwel_v_fund_acompanhamento[[#This Row],[id_ordem_servico]],"-",Tabela_srv_moreno_prd_dbwel_v_fund_acompanhamento[[#This Row],[item]])</f>
        <v>27203-1</v>
      </c>
      <c r="B100" s="114" t="str">
        <f>_xlfn.XLOOKUP(A100,Tabela2[ID OS_MORENO],Tabela2[ID OS_MORENO],"",0)</f>
        <v>27203-1</v>
      </c>
      <c r="C100" s="25">
        <v>27203</v>
      </c>
      <c r="D100" s="25">
        <v>1</v>
      </c>
      <c r="E100" s="25">
        <v>1</v>
      </c>
      <c r="F100" s="39">
        <v>157136</v>
      </c>
      <c r="G100" s="39">
        <v>5</v>
      </c>
      <c r="H100" s="39" t="str">
        <f>_xlfn.CONCAT(Tabela_srv_moreno_prd_dbwel_v_fund_acompanhamento[[#This Row],[codigo_peca]],"-",Tabela_srv_moreno_prd_dbwel_v_fund_acompanhamento[[#This Row],[seq_peca]])</f>
        <v>157136-5</v>
      </c>
      <c r="I100" s="25">
        <v>1</v>
      </c>
      <c r="J100" s="39" t="s">
        <v>219</v>
      </c>
      <c r="K100" s="40">
        <v>45909</v>
      </c>
      <c r="L100" s="40">
        <v>45917</v>
      </c>
      <c r="M100" s="39" t="s">
        <v>239</v>
      </c>
      <c r="N100" s="40">
        <v>46387</v>
      </c>
      <c r="O10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1" spans="1:16" hidden="1" x14ac:dyDescent="0.25">
      <c r="A101" s="25" t="str">
        <f>_xlfn.CONCAT(Tabela_srv_moreno_prd_dbwel_v_fund_acompanhamento[[#This Row],[id_ordem_servico]],"-",Tabela_srv_moreno_prd_dbwel_v_fund_acompanhamento[[#This Row],[item]])</f>
        <v>27214-1</v>
      </c>
      <c r="B101" s="115" t="str">
        <f>_xlfn.XLOOKUP(A101,Tabela2[ID OS_MORENO],Tabela2[ID OS_MORENO],"",0)</f>
        <v/>
      </c>
      <c r="C101" s="25">
        <v>27214</v>
      </c>
      <c r="D101" s="25">
        <v>1</v>
      </c>
      <c r="E101" s="25">
        <v>1</v>
      </c>
      <c r="F101" s="39">
        <v>157169</v>
      </c>
      <c r="G101" s="39">
        <v>1</v>
      </c>
      <c r="H101" s="39" t="str">
        <f>_xlfn.CONCAT(Tabela_srv_moreno_prd_dbwel_v_fund_acompanhamento[[#This Row],[codigo_peca]],"-",Tabela_srv_moreno_prd_dbwel_v_fund_acompanhamento[[#This Row],[seq_peca]])</f>
        <v>157169-1</v>
      </c>
      <c r="I101" s="25">
        <v>1</v>
      </c>
      <c r="J101" s="39" t="s">
        <v>219</v>
      </c>
      <c r="K101" s="40">
        <v>45963</v>
      </c>
      <c r="L101" s="40">
        <v>45950</v>
      </c>
      <c r="M101" s="39" t="s">
        <v>526</v>
      </c>
      <c r="N101" s="40">
        <v>46006</v>
      </c>
      <c r="O101" s="16" t="str">
        <f>IF(Tabela_srv_moreno_prd_dbwel_v_fund_acompanhamento[[#This Row],[prz_contratual]]=Tabela_srv_moreno_prd_dbwel_v_fund_acompanhamento[[#This Row],[lib_fundido_prev]],"S/Usin.","C/ Usin.")</f>
        <v>C/ Usin.</v>
      </c>
      <c r="P101" s="16" t="s">
        <v>2377</v>
      </c>
    </row>
    <row r="102" spans="1:16" hidden="1" x14ac:dyDescent="0.25">
      <c r="A102" s="25" t="str">
        <f>_xlfn.CONCAT(Tabela_srv_moreno_prd_dbwel_v_fund_acompanhamento[[#This Row],[id_ordem_servico]],"-",Tabela_srv_moreno_prd_dbwel_v_fund_acompanhamento[[#This Row],[item]])</f>
        <v>27267-1</v>
      </c>
      <c r="B102" s="115" t="str">
        <f>_xlfn.XLOOKUP(A102,Tabela2[ID OS_MORENO],Tabela2[ID OS_MORENO],"",0)</f>
        <v/>
      </c>
      <c r="C102" s="25">
        <v>27267</v>
      </c>
      <c r="D102" s="25">
        <v>1</v>
      </c>
      <c r="E102" s="25">
        <v>1</v>
      </c>
      <c r="F102" s="39">
        <v>157144</v>
      </c>
      <c r="G102" s="39">
        <v>2</v>
      </c>
      <c r="H102" s="39" t="str">
        <f>_xlfn.CONCAT(Tabela_srv_moreno_prd_dbwel_v_fund_acompanhamento[[#This Row],[codigo_peca]],"-",Tabela_srv_moreno_prd_dbwel_v_fund_acompanhamento[[#This Row],[seq_peca]])</f>
        <v>157144-2</v>
      </c>
      <c r="I102" s="25">
        <v>1</v>
      </c>
      <c r="J102" s="39" t="s">
        <v>219</v>
      </c>
      <c r="K102" s="40">
        <v>46007</v>
      </c>
      <c r="L102" s="40">
        <v>46021</v>
      </c>
      <c r="M102" s="39" t="s">
        <v>614</v>
      </c>
      <c r="N102" s="40">
        <v>46052</v>
      </c>
      <c r="O10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3" spans="1:16" hidden="1" x14ac:dyDescent="0.25">
      <c r="A103" s="25" t="str">
        <f>_xlfn.CONCAT(Tabela_srv_moreno_prd_dbwel_v_fund_acompanhamento[[#This Row],[id_ordem_servico]],"-",Tabela_srv_moreno_prd_dbwel_v_fund_acompanhamento[[#This Row],[item]])</f>
        <v>27355-1</v>
      </c>
      <c r="B103" s="114" t="str">
        <f>_xlfn.XLOOKUP(A103,Tabela2[ID OS_MORENO],Tabela2[ID OS_MORENO],"",0)</f>
        <v/>
      </c>
      <c r="C103" s="25">
        <v>27355</v>
      </c>
      <c r="D103" s="25">
        <v>1</v>
      </c>
      <c r="E103" s="25">
        <v>1</v>
      </c>
      <c r="F103" s="39">
        <v>6705</v>
      </c>
      <c r="G103" s="39">
        <v>1</v>
      </c>
      <c r="H103" s="39" t="str">
        <f>_xlfn.CONCAT(Tabela_srv_moreno_prd_dbwel_v_fund_acompanhamento[[#This Row],[codigo_peca]],"-",Tabela_srv_moreno_prd_dbwel_v_fund_acompanhamento[[#This Row],[seq_peca]])</f>
        <v>6705-1</v>
      </c>
      <c r="I103" s="25">
        <v>1</v>
      </c>
      <c r="J103" s="39" t="s">
        <v>219</v>
      </c>
      <c r="K103" s="40">
        <v>46017</v>
      </c>
      <c r="L103" s="40">
        <v>46000</v>
      </c>
      <c r="M103" s="39" t="s">
        <v>726</v>
      </c>
      <c r="N103" s="40">
        <v>46067</v>
      </c>
      <c r="O10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4" spans="1:16" hidden="1" x14ac:dyDescent="0.25">
      <c r="A104" s="25" t="str">
        <f>_xlfn.CONCAT(Tabela_srv_moreno_prd_dbwel_v_fund_acompanhamento[[#This Row],[id_ordem_servico]],"-",Tabela_srv_moreno_prd_dbwel_v_fund_acompanhamento[[#This Row],[item]])</f>
        <v>27387-1</v>
      </c>
      <c r="B104" s="114" t="str">
        <f>_xlfn.XLOOKUP(A104,Tabela2[ID OS_MORENO],Tabela2[ID OS_MORENO],"",0)</f>
        <v/>
      </c>
      <c r="C104" s="25">
        <v>27387</v>
      </c>
      <c r="D104" s="25">
        <v>1</v>
      </c>
      <c r="E104" s="25">
        <v>1</v>
      </c>
      <c r="F104" s="39">
        <v>6747</v>
      </c>
      <c r="G104" s="39">
        <v>1</v>
      </c>
      <c r="H104" s="39" t="str">
        <f>_xlfn.CONCAT(Tabela_srv_moreno_prd_dbwel_v_fund_acompanhamento[[#This Row],[codigo_peca]],"-",Tabela_srv_moreno_prd_dbwel_v_fund_acompanhamento[[#This Row],[seq_peca]])</f>
        <v>6747-1</v>
      </c>
      <c r="I104" s="25">
        <v>1</v>
      </c>
      <c r="J104" s="39" t="s">
        <v>217</v>
      </c>
      <c r="K104" s="40">
        <v>46083</v>
      </c>
      <c r="L104" s="40">
        <v>46056</v>
      </c>
      <c r="M104" s="39" t="s">
        <v>771</v>
      </c>
      <c r="N104" s="40">
        <v>46084</v>
      </c>
      <c r="O10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5" spans="1:16" hidden="1" x14ac:dyDescent="0.25">
      <c r="A105" s="25" t="str">
        <f>_xlfn.CONCAT(Tabela_srv_moreno_prd_dbwel_v_fund_acompanhamento[[#This Row],[id_ordem_servico]],"-",Tabela_srv_moreno_prd_dbwel_v_fund_acompanhamento[[#This Row],[item]])</f>
        <v>27201-4</v>
      </c>
      <c r="B105" s="114" t="str">
        <f>_xlfn.XLOOKUP(A105,Tabela2[ID OS_MORENO],Tabela2[ID OS_MORENO],"",0)</f>
        <v>27201-4</v>
      </c>
      <c r="C105" s="25">
        <v>27201</v>
      </c>
      <c r="D105" s="25">
        <v>4</v>
      </c>
      <c r="E105" s="25">
        <v>1</v>
      </c>
      <c r="F105" s="39">
        <v>143098</v>
      </c>
      <c r="G105" s="39">
        <v>12</v>
      </c>
      <c r="H105" s="39" t="str">
        <f>_xlfn.CONCAT(Tabela_srv_moreno_prd_dbwel_v_fund_acompanhamento[[#This Row],[codigo_peca]],"-",Tabela_srv_moreno_prd_dbwel_v_fund_acompanhamento[[#This Row],[seq_peca]])</f>
        <v>143098-12</v>
      </c>
      <c r="I105" s="25">
        <v>1</v>
      </c>
      <c r="J105" s="39" t="s">
        <v>217</v>
      </c>
      <c r="K105" s="40">
        <v>46142</v>
      </c>
      <c r="L105" s="40">
        <v>46113</v>
      </c>
      <c r="M105" s="39" t="s">
        <v>479</v>
      </c>
      <c r="N105" s="40">
        <v>46172</v>
      </c>
      <c r="O10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6" spans="1:16" hidden="1" x14ac:dyDescent="0.25">
      <c r="A106" s="25" t="str">
        <f>_xlfn.CONCAT(Tabela_srv_moreno_prd_dbwel_v_fund_acompanhamento[[#This Row],[id_ordem_servico]],"-",Tabela_srv_moreno_prd_dbwel_v_fund_acompanhamento[[#This Row],[item]])</f>
        <v>27201-16</v>
      </c>
      <c r="B106" s="114" t="str">
        <f>_xlfn.XLOOKUP(A106,Tabela2[ID OS_MORENO],Tabela2[ID OS_MORENO],"",0)</f>
        <v>27201-16</v>
      </c>
      <c r="C106" s="25">
        <v>27201</v>
      </c>
      <c r="D106" s="25">
        <v>16</v>
      </c>
      <c r="E106" s="25">
        <v>1</v>
      </c>
      <c r="F106" s="39">
        <v>143098</v>
      </c>
      <c r="G106" s="39">
        <v>13</v>
      </c>
      <c r="H106" s="39" t="str">
        <f>_xlfn.CONCAT(Tabela_srv_moreno_prd_dbwel_v_fund_acompanhamento[[#This Row],[codigo_peca]],"-",Tabela_srv_moreno_prd_dbwel_v_fund_acompanhamento[[#This Row],[seq_peca]])</f>
        <v>143098-13</v>
      </c>
      <c r="I106" s="25">
        <v>1</v>
      </c>
      <c r="J106" s="39" t="s">
        <v>217</v>
      </c>
      <c r="K106" s="40">
        <v>46142</v>
      </c>
      <c r="L106" s="40">
        <v>46101</v>
      </c>
      <c r="M106" s="39" t="s">
        <v>479</v>
      </c>
      <c r="N106" s="40">
        <v>46172</v>
      </c>
      <c r="O10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7" spans="1:16" hidden="1" x14ac:dyDescent="0.25">
      <c r="A107" s="25" t="str">
        <f>_xlfn.CONCAT(Tabela_srv_moreno_prd_dbwel_v_fund_acompanhamento[[#This Row],[id_ordem_servico]],"-",Tabela_srv_moreno_prd_dbwel_v_fund_acompanhamento[[#This Row],[item]])</f>
        <v>27201-9</v>
      </c>
      <c r="B107" s="115" t="str">
        <f>_xlfn.XLOOKUP(A107,Tabela2[ID OS_MORENO],Tabela2[ID OS_MORENO],"",0)</f>
        <v>27201-9</v>
      </c>
      <c r="C107" s="25">
        <v>27201</v>
      </c>
      <c r="D107" s="25">
        <v>9</v>
      </c>
      <c r="E107" s="25">
        <v>1</v>
      </c>
      <c r="F107" s="39">
        <v>143096</v>
      </c>
      <c r="G107" s="39">
        <v>39</v>
      </c>
      <c r="H107" s="39" t="str">
        <f>_xlfn.CONCAT(Tabela_srv_moreno_prd_dbwel_v_fund_acompanhamento[[#This Row],[codigo_peca]],"-",Tabela_srv_moreno_prd_dbwel_v_fund_acompanhamento[[#This Row],[seq_peca]])</f>
        <v>143096-39</v>
      </c>
      <c r="I107" s="25">
        <v>1</v>
      </c>
      <c r="J107" s="39" t="s">
        <v>217</v>
      </c>
      <c r="K107" s="40">
        <v>46084</v>
      </c>
      <c r="L107" s="40">
        <v>46072</v>
      </c>
      <c r="M107" s="39" t="s">
        <v>478</v>
      </c>
      <c r="N107" s="40">
        <v>46172</v>
      </c>
      <c r="O10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8" spans="1:16" hidden="1" x14ac:dyDescent="0.25">
      <c r="A108" s="25" t="str">
        <f>_xlfn.CONCAT(Tabela_srv_moreno_prd_dbwel_v_fund_acompanhamento[[#This Row],[id_ordem_servico]],"-",Tabela_srv_moreno_prd_dbwel_v_fund_acompanhamento[[#This Row],[item]])</f>
        <v>27201-10</v>
      </c>
      <c r="B108" s="114" t="str">
        <f>_xlfn.XLOOKUP(A108,Tabela2[ID OS_MORENO],Tabela2[ID OS_MORENO],"",0)</f>
        <v>27201-10</v>
      </c>
      <c r="C108" s="25">
        <v>27201</v>
      </c>
      <c r="D108" s="25">
        <v>10</v>
      </c>
      <c r="E108" s="25">
        <v>1</v>
      </c>
      <c r="F108" s="39">
        <v>143096</v>
      </c>
      <c r="G108" s="39">
        <v>40</v>
      </c>
      <c r="H108" s="39" t="str">
        <f>_xlfn.CONCAT(Tabela_srv_moreno_prd_dbwel_v_fund_acompanhamento[[#This Row],[codigo_peca]],"-",Tabela_srv_moreno_prd_dbwel_v_fund_acompanhamento[[#This Row],[seq_peca]])</f>
        <v>143096-40</v>
      </c>
      <c r="I108" s="25">
        <v>1</v>
      </c>
      <c r="J108" s="39" t="s">
        <v>217</v>
      </c>
      <c r="K108" s="40">
        <v>46142</v>
      </c>
      <c r="L108" s="40">
        <v>46101</v>
      </c>
      <c r="M108" s="39" t="s">
        <v>478</v>
      </c>
      <c r="N108" s="40">
        <v>46172</v>
      </c>
      <c r="O10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9" spans="1:16" hidden="1" x14ac:dyDescent="0.25">
      <c r="A109" s="25" t="str">
        <f>_xlfn.CONCAT(Tabela_srv_moreno_prd_dbwel_v_fund_acompanhamento[[#This Row],[id_ordem_servico]],"-",Tabela_srv_moreno_prd_dbwel_v_fund_acompanhamento[[#This Row],[item]])</f>
        <v>27201-11</v>
      </c>
      <c r="B109" s="114" t="str">
        <f>_xlfn.XLOOKUP(A109,Tabela2[ID OS_MORENO],Tabela2[ID OS_MORENO],"",0)</f>
        <v>27201-11</v>
      </c>
      <c r="C109" s="25">
        <v>27201</v>
      </c>
      <c r="D109" s="25">
        <v>11</v>
      </c>
      <c r="E109" s="25">
        <v>1</v>
      </c>
      <c r="F109" s="39">
        <v>143096</v>
      </c>
      <c r="G109" s="39">
        <v>41</v>
      </c>
      <c r="H109" s="39" t="str">
        <f>_xlfn.CONCAT(Tabela_srv_moreno_prd_dbwel_v_fund_acompanhamento[[#This Row],[codigo_peca]],"-",Tabela_srv_moreno_prd_dbwel_v_fund_acompanhamento[[#This Row],[seq_peca]])</f>
        <v>143096-41</v>
      </c>
      <c r="I109" s="25">
        <v>1</v>
      </c>
      <c r="J109" s="39" t="s">
        <v>217</v>
      </c>
      <c r="K109" s="40">
        <v>46084</v>
      </c>
      <c r="L109" s="40">
        <v>46073</v>
      </c>
      <c r="M109" s="39" t="s">
        <v>478</v>
      </c>
      <c r="N109" s="40">
        <v>46172</v>
      </c>
      <c r="O10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0" spans="1:16" hidden="1" x14ac:dyDescent="0.25">
      <c r="A110" s="25" t="str">
        <f>_xlfn.CONCAT(Tabela_srv_moreno_prd_dbwel_v_fund_acompanhamento[[#This Row],[id_ordem_servico]],"-",Tabela_srv_moreno_prd_dbwel_v_fund_acompanhamento[[#This Row],[item]])</f>
        <v>27201-12</v>
      </c>
      <c r="B110" s="115" t="str">
        <f>_xlfn.XLOOKUP(A110,Tabela2[ID OS_MORENO],Tabela2[ID OS_MORENO],"",0)</f>
        <v>27201-12</v>
      </c>
      <c r="C110" s="25">
        <v>27201</v>
      </c>
      <c r="D110" s="25">
        <v>12</v>
      </c>
      <c r="E110" s="25">
        <v>1</v>
      </c>
      <c r="F110" s="39">
        <v>143096</v>
      </c>
      <c r="G110" s="39">
        <v>42</v>
      </c>
      <c r="H110" s="39" t="str">
        <f>_xlfn.CONCAT(Tabela_srv_moreno_prd_dbwel_v_fund_acompanhamento[[#This Row],[codigo_peca]],"-",Tabela_srv_moreno_prd_dbwel_v_fund_acompanhamento[[#This Row],[seq_peca]])</f>
        <v>143096-42</v>
      </c>
      <c r="I110" s="25">
        <v>1</v>
      </c>
      <c r="J110" s="39" t="s">
        <v>217</v>
      </c>
      <c r="K110" s="40">
        <v>46084</v>
      </c>
      <c r="L110" s="40">
        <v>46078</v>
      </c>
      <c r="M110" s="39" t="s">
        <v>478</v>
      </c>
      <c r="N110" s="40">
        <v>46172</v>
      </c>
      <c r="O11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1" spans="1:16" hidden="1" x14ac:dyDescent="0.25">
      <c r="A111" s="25" t="str">
        <f>_xlfn.CONCAT(Tabela_srv_moreno_prd_dbwel_v_fund_acompanhamento[[#This Row],[id_ordem_servico]],"-",Tabela_srv_moreno_prd_dbwel_v_fund_acompanhamento[[#This Row],[item]])</f>
        <v>27201-21</v>
      </c>
      <c r="B111" s="114" t="str">
        <f>_xlfn.XLOOKUP(A111,Tabela2[ID OS_MORENO],Tabela2[ID OS_MORENO],"",0)</f>
        <v>27201-21</v>
      </c>
      <c r="C111" s="25">
        <v>27201</v>
      </c>
      <c r="D111" s="25">
        <v>21</v>
      </c>
      <c r="E111" s="25">
        <v>1</v>
      </c>
      <c r="F111" s="39">
        <v>143096</v>
      </c>
      <c r="G111" s="39">
        <v>43</v>
      </c>
      <c r="H111" s="39" t="str">
        <f>_xlfn.CONCAT(Tabela_srv_moreno_prd_dbwel_v_fund_acompanhamento[[#This Row],[codigo_peca]],"-",Tabela_srv_moreno_prd_dbwel_v_fund_acompanhamento[[#This Row],[seq_peca]])</f>
        <v>143096-43</v>
      </c>
      <c r="I111" s="25">
        <v>1</v>
      </c>
      <c r="J111" s="39" t="s">
        <v>217</v>
      </c>
      <c r="K111" s="40">
        <v>46084</v>
      </c>
      <c r="L111" s="40">
        <v>46072</v>
      </c>
      <c r="M111" s="39" t="s">
        <v>478</v>
      </c>
      <c r="N111" s="40">
        <v>46172</v>
      </c>
      <c r="O11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2" spans="1:16" hidden="1" x14ac:dyDescent="0.25">
      <c r="A112" s="25" t="str">
        <f>_xlfn.CONCAT(Tabela_srv_moreno_prd_dbwel_v_fund_acompanhamento[[#This Row],[id_ordem_servico]],"-",Tabela_srv_moreno_prd_dbwel_v_fund_acompanhamento[[#This Row],[item]])</f>
        <v>27201-22</v>
      </c>
      <c r="B112" s="115" t="str">
        <f>_xlfn.XLOOKUP(A112,Tabela2[ID OS_MORENO],Tabela2[ID OS_MORENO],"",0)</f>
        <v>27201-22</v>
      </c>
      <c r="C112" s="25">
        <v>27201</v>
      </c>
      <c r="D112" s="25">
        <v>22</v>
      </c>
      <c r="E112" s="25">
        <v>1</v>
      </c>
      <c r="F112" s="39">
        <v>143096</v>
      </c>
      <c r="G112" s="39">
        <v>44</v>
      </c>
      <c r="H112" s="39" t="str">
        <f>_xlfn.CONCAT(Tabela_srv_moreno_prd_dbwel_v_fund_acompanhamento[[#This Row],[codigo_peca]],"-",Tabela_srv_moreno_prd_dbwel_v_fund_acompanhamento[[#This Row],[seq_peca]])</f>
        <v>143096-44</v>
      </c>
      <c r="I112" s="25">
        <v>1</v>
      </c>
      <c r="J112" s="39" t="s">
        <v>217</v>
      </c>
      <c r="K112" s="40">
        <v>46142</v>
      </c>
      <c r="L112" s="40">
        <v>46105</v>
      </c>
      <c r="M112" s="39" t="s">
        <v>478</v>
      </c>
      <c r="N112" s="40">
        <v>46172</v>
      </c>
      <c r="O11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3" spans="1:15" hidden="1" x14ac:dyDescent="0.25">
      <c r="A113" s="25" t="str">
        <f>_xlfn.CONCAT(Tabela_srv_moreno_prd_dbwel_v_fund_acompanhamento[[#This Row],[id_ordem_servico]],"-",Tabela_srv_moreno_prd_dbwel_v_fund_acompanhamento[[#This Row],[item]])</f>
        <v>27201-23</v>
      </c>
      <c r="B113" s="114" t="str">
        <f>_xlfn.XLOOKUP(A113,Tabela2[ID OS_MORENO],Tabela2[ID OS_MORENO],"",0)</f>
        <v>27201-23</v>
      </c>
      <c r="C113" s="25">
        <v>27201</v>
      </c>
      <c r="D113" s="25">
        <v>23</v>
      </c>
      <c r="E113" s="25">
        <v>1</v>
      </c>
      <c r="F113" s="39">
        <v>143096</v>
      </c>
      <c r="G113" s="39">
        <v>45</v>
      </c>
      <c r="H113" s="39" t="str">
        <f>_xlfn.CONCAT(Tabela_srv_moreno_prd_dbwel_v_fund_acompanhamento[[#This Row],[codigo_peca]],"-",Tabela_srv_moreno_prd_dbwel_v_fund_acompanhamento[[#This Row],[seq_peca]])</f>
        <v>143096-45</v>
      </c>
      <c r="I113" s="25">
        <v>1</v>
      </c>
      <c r="J113" s="39" t="s">
        <v>217</v>
      </c>
      <c r="K113" s="40">
        <v>46084</v>
      </c>
      <c r="L113" s="40">
        <v>46086</v>
      </c>
      <c r="M113" s="39" t="s">
        <v>478</v>
      </c>
      <c r="N113" s="40">
        <v>46172</v>
      </c>
      <c r="O11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4" spans="1:15" hidden="1" x14ac:dyDescent="0.25">
      <c r="A114" s="25" t="str">
        <f>_xlfn.CONCAT(Tabela_srv_moreno_prd_dbwel_v_fund_acompanhamento[[#This Row],[id_ordem_servico]],"-",Tabela_srv_moreno_prd_dbwel_v_fund_acompanhamento[[#This Row],[item]])</f>
        <v>27201-24</v>
      </c>
      <c r="B114" s="115" t="str">
        <f>_xlfn.XLOOKUP(A114,Tabela2[ID OS_MORENO],Tabela2[ID OS_MORENO],"",0)</f>
        <v>27201-24</v>
      </c>
      <c r="C114" s="25">
        <v>27201</v>
      </c>
      <c r="D114" s="25">
        <v>24</v>
      </c>
      <c r="E114" s="25">
        <v>1</v>
      </c>
      <c r="F114" s="39">
        <v>143096</v>
      </c>
      <c r="G114" s="39">
        <v>46</v>
      </c>
      <c r="H114" s="39" t="str">
        <f>_xlfn.CONCAT(Tabela_srv_moreno_prd_dbwel_v_fund_acompanhamento[[#This Row],[codigo_peca]],"-",Tabela_srv_moreno_prd_dbwel_v_fund_acompanhamento[[#This Row],[seq_peca]])</f>
        <v>143096-46</v>
      </c>
      <c r="I114" s="25">
        <v>1</v>
      </c>
      <c r="J114" s="39" t="s">
        <v>217</v>
      </c>
      <c r="K114" s="40">
        <v>46084</v>
      </c>
      <c r="L114" s="40">
        <v>46086</v>
      </c>
      <c r="M114" s="39" t="s">
        <v>478</v>
      </c>
      <c r="N114" s="40">
        <v>46172</v>
      </c>
      <c r="O1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5" spans="1:15" hidden="1" x14ac:dyDescent="0.25">
      <c r="A115" s="25" t="str">
        <f>_xlfn.CONCAT(Tabela_srv_moreno_prd_dbwel_v_fund_acompanhamento[[#This Row],[id_ordem_servico]],"-",Tabela_srv_moreno_prd_dbwel_v_fund_acompanhamento[[#This Row],[item]])</f>
        <v>27201-14</v>
      </c>
      <c r="B115" s="114" t="str">
        <f>_xlfn.XLOOKUP(A115,Tabela2[ID OS_MORENO],Tabela2[ID OS_MORENO],"",0)</f>
        <v>27201-14</v>
      </c>
      <c r="C115" s="25">
        <v>27201</v>
      </c>
      <c r="D115" s="25">
        <v>14</v>
      </c>
      <c r="E115" s="25">
        <v>1</v>
      </c>
      <c r="F115" s="39">
        <v>143097</v>
      </c>
      <c r="G115" s="39">
        <v>17</v>
      </c>
      <c r="H115" s="39" t="str">
        <f>_xlfn.CONCAT(Tabela_srv_moreno_prd_dbwel_v_fund_acompanhamento[[#This Row],[codigo_peca]],"-",Tabela_srv_moreno_prd_dbwel_v_fund_acompanhamento[[#This Row],[seq_peca]])</f>
        <v>143097-17</v>
      </c>
      <c r="I115" s="25">
        <v>1</v>
      </c>
      <c r="J115" s="39" t="s">
        <v>217</v>
      </c>
      <c r="K115" s="40">
        <v>46084</v>
      </c>
      <c r="L115" s="40">
        <v>46072</v>
      </c>
      <c r="M115" s="39" t="s">
        <v>354</v>
      </c>
      <c r="N115" s="40">
        <v>46172</v>
      </c>
      <c r="O11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6" spans="1:15" hidden="1" x14ac:dyDescent="0.25">
      <c r="A116" s="25" t="str">
        <f>_xlfn.CONCAT(Tabela_srv_moreno_prd_dbwel_v_fund_acompanhamento[[#This Row],[id_ordem_servico]],"-",Tabela_srv_moreno_prd_dbwel_v_fund_acompanhamento[[#This Row],[item]])</f>
        <v>27201-2</v>
      </c>
      <c r="B116" s="115" t="str">
        <f>_xlfn.XLOOKUP(A116,Tabela2[ID OS_MORENO],Tabela2[ID OS_MORENO],"",0)</f>
        <v>27201-2</v>
      </c>
      <c r="C116" s="25">
        <v>27201</v>
      </c>
      <c r="D116" s="25">
        <v>2</v>
      </c>
      <c r="E116" s="25">
        <v>1</v>
      </c>
      <c r="F116" s="39">
        <v>143097</v>
      </c>
      <c r="G116" s="39">
        <v>16</v>
      </c>
      <c r="H116" s="39" t="str">
        <f>_xlfn.CONCAT(Tabela_srv_moreno_prd_dbwel_v_fund_acompanhamento[[#This Row],[codigo_peca]],"-",Tabela_srv_moreno_prd_dbwel_v_fund_acompanhamento[[#This Row],[seq_peca]])</f>
        <v>143097-16</v>
      </c>
      <c r="I116" s="25">
        <v>1</v>
      </c>
      <c r="J116" s="39" t="s">
        <v>217</v>
      </c>
      <c r="K116" s="40">
        <v>46142</v>
      </c>
      <c r="L116" s="40">
        <v>46105</v>
      </c>
      <c r="M116" s="39" t="s">
        <v>354</v>
      </c>
      <c r="N116" s="40">
        <v>46172</v>
      </c>
      <c r="O11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7" spans="1:15" hidden="1" x14ac:dyDescent="0.25">
      <c r="A117" s="25" t="str">
        <f>_xlfn.CONCAT(Tabela_srv_moreno_prd_dbwel_v_fund_acompanhamento[[#This Row],[id_ordem_servico]],"-",Tabela_srv_moreno_prd_dbwel_v_fund_acompanhamento[[#This Row],[item]])</f>
        <v>27201-5</v>
      </c>
      <c r="B117" s="114" t="str">
        <f>_xlfn.XLOOKUP(A117,Tabela2[ID OS_MORENO],Tabela2[ID OS_MORENO],"",0)</f>
        <v>27201-5</v>
      </c>
      <c r="C117" s="25">
        <v>27201</v>
      </c>
      <c r="D117" s="25">
        <v>5</v>
      </c>
      <c r="E117" s="25">
        <v>1</v>
      </c>
      <c r="F117" s="39">
        <v>143049</v>
      </c>
      <c r="G117" s="39">
        <v>48</v>
      </c>
      <c r="H117" s="39" t="str">
        <f>_xlfn.CONCAT(Tabela_srv_moreno_prd_dbwel_v_fund_acompanhamento[[#This Row],[codigo_peca]],"-",Tabela_srv_moreno_prd_dbwel_v_fund_acompanhamento[[#This Row],[seq_peca]])</f>
        <v>143049-48</v>
      </c>
      <c r="I117" s="25">
        <v>1</v>
      </c>
      <c r="J117" s="39" t="s">
        <v>217</v>
      </c>
      <c r="K117" s="40">
        <v>45909</v>
      </c>
      <c r="L117" s="40">
        <v>45917</v>
      </c>
      <c r="M117" s="39" t="s">
        <v>476</v>
      </c>
      <c r="N117" s="40">
        <v>46172</v>
      </c>
      <c r="O11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8" spans="1:15" hidden="1" x14ac:dyDescent="0.25">
      <c r="A118" s="25" t="str">
        <f>_xlfn.CONCAT(Tabela_srv_moreno_prd_dbwel_v_fund_acompanhamento[[#This Row],[id_ordem_servico]],"-",Tabela_srv_moreno_prd_dbwel_v_fund_acompanhamento[[#This Row],[item]])</f>
        <v>27201-6</v>
      </c>
      <c r="B118" s="115" t="str">
        <f>_xlfn.XLOOKUP(A118,Tabela2[ID OS_MORENO],Tabela2[ID OS_MORENO],"",0)</f>
        <v>27201-6</v>
      </c>
      <c r="C118" s="25">
        <v>27201</v>
      </c>
      <c r="D118" s="25">
        <v>6</v>
      </c>
      <c r="E118" s="25">
        <v>1</v>
      </c>
      <c r="F118" s="39">
        <v>143049</v>
      </c>
      <c r="G118" s="39">
        <v>49</v>
      </c>
      <c r="H118" s="39" t="str">
        <f>_xlfn.CONCAT(Tabela_srv_moreno_prd_dbwel_v_fund_acompanhamento[[#This Row],[codigo_peca]],"-",Tabela_srv_moreno_prd_dbwel_v_fund_acompanhamento[[#This Row],[seq_peca]])</f>
        <v>143049-49</v>
      </c>
      <c r="I118" s="25">
        <v>1</v>
      </c>
      <c r="J118" s="39" t="s">
        <v>217</v>
      </c>
      <c r="K118" s="40">
        <v>45909</v>
      </c>
      <c r="L118" s="40">
        <v>45917</v>
      </c>
      <c r="M118" s="39" t="s">
        <v>476</v>
      </c>
      <c r="N118" s="40">
        <v>46172</v>
      </c>
      <c r="O11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9" spans="1:15" hidden="1" x14ac:dyDescent="0.25">
      <c r="A119" s="25" t="str">
        <f>_xlfn.CONCAT(Tabela_srv_moreno_prd_dbwel_v_fund_acompanhamento[[#This Row],[id_ordem_servico]],"-",Tabela_srv_moreno_prd_dbwel_v_fund_acompanhamento[[#This Row],[item]])</f>
        <v>27201-7</v>
      </c>
      <c r="B119" s="114" t="str">
        <f>_xlfn.XLOOKUP(A119,Tabela2[ID OS_MORENO],Tabela2[ID OS_MORENO],"",0)</f>
        <v>27201-7</v>
      </c>
      <c r="C119" s="25">
        <v>27201</v>
      </c>
      <c r="D119" s="25">
        <v>7</v>
      </c>
      <c r="E119" s="25">
        <v>1</v>
      </c>
      <c r="F119" s="39">
        <v>143049</v>
      </c>
      <c r="G119" s="39">
        <v>50</v>
      </c>
      <c r="H119" s="39" t="str">
        <f>_xlfn.CONCAT(Tabela_srv_moreno_prd_dbwel_v_fund_acompanhamento[[#This Row],[codigo_peca]],"-",Tabela_srv_moreno_prd_dbwel_v_fund_acompanhamento[[#This Row],[seq_peca]])</f>
        <v>143049-50</v>
      </c>
      <c r="I119" s="25">
        <v>1</v>
      </c>
      <c r="J119" s="39" t="s">
        <v>217</v>
      </c>
      <c r="K119" s="40">
        <v>45909</v>
      </c>
      <c r="L119" s="40">
        <v>45917</v>
      </c>
      <c r="M119" s="39" t="s">
        <v>476</v>
      </c>
      <c r="N119" s="40">
        <v>46172</v>
      </c>
      <c r="O11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0" spans="1:15" hidden="1" x14ac:dyDescent="0.25">
      <c r="A120" s="25" t="str">
        <f>_xlfn.CONCAT(Tabela_srv_moreno_prd_dbwel_v_fund_acompanhamento[[#This Row],[id_ordem_servico]],"-",Tabela_srv_moreno_prd_dbwel_v_fund_acompanhamento[[#This Row],[item]])</f>
        <v>27201-8</v>
      </c>
      <c r="B120" s="115" t="str">
        <f>_xlfn.XLOOKUP(A120,Tabela2[ID OS_MORENO],Tabela2[ID OS_MORENO],"",0)</f>
        <v>27201-8</v>
      </c>
      <c r="C120" s="25">
        <v>27201</v>
      </c>
      <c r="D120" s="25">
        <v>8</v>
      </c>
      <c r="E120" s="25">
        <v>1</v>
      </c>
      <c r="F120" s="39">
        <v>143049</v>
      </c>
      <c r="G120" s="39">
        <v>51</v>
      </c>
      <c r="H120" s="39" t="str">
        <f>_xlfn.CONCAT(Tabela_srv_moreno_prd_dbwel_v_fund_acompanhamento[[#This Row],[codigo_peca]],"-",Tabela_srv_moreno_prd_dbwel_v_fund_acompanhamento[[#This Row],[seq_peca]])</f>
        <v>143049-51</v>
      </c>
      <c r="I120" s="25">
        <v>1</v>
      </c>
      <c r="J120" s="39" t="s">
        <v>217</v>
      </c>
      <c r="K120" s="40">
        <v>45909</v>
      </c>
      <c r="L120" s="40">
        <v>45917</v>
      </c>
      <c r="M120" s="39" t="s">
        <v>476</v>
      </c>
      <c r="N120" s="40">
        <v>46172</v>
      </c>
      <c r="O12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1" spans="1:15" hidden="1" x14ac:dyDescent="0.25">
      <c r="A121" s="25" t="str">
        <f>_xlfn.CONCAT(Tabela_srv_moreno_prd_dbwel_v_fund_acompanhamento[[#This Row],[id_ordem_servico]],"-",Tabela_srv_moreno_prd_dbwel_v_fund_acompanhamento[[#This Row],[item]])</f>
        <v>27201-17</v>
      </c>
      <c r="B121" s="114" t="str">
        <f>_xlfn.XLOOKUP(A121,Tabela2[ID OS_MORENO],Tabela2[ID OS_MORENO],"",0)</f>
        <v>27201-17</v>
      </c>
      <c r="C121" s="25">
        <v>27201</v>
      </c>
      <c r="D121" s="25">
        <v>17</v>
      </c>
      <c r="E121" s="25">
        <v>1</v>
      </c>
      <c r="F121" s="178">
        <v>143049</v>
      </c>
      <c r="G121" s="178">
        <v>52</v>
      </c>
      <c r="H121" s="178" t="str">
        <f>_xlfn.CONCAT(Tabela_srv_moreno_prd_dbwel_v_fund_acompanhamento[[#This Row],[codigo_peca]],"-",Tabela_srv_moreno_prd_dbwel_v_fund_acompanhamento[[#This Row],[seq_peca]])</f>
        <v>143049-52</v>
      </c>
      <c r="I121" s="178">
        <v>1</v>
      </c>
      <c r="J121" s="178" t="s">
        <v>217</v>
      </c>
      <c r="K121" s="179">
        <v>45927</v>
      </c>
      <c r="L121" s="179">
        <v>45917</v>
      </c>
      <c r="M121" s="178" t="s">
        <v>476</v>
      </c>
      <c r="N121" s="179">
        <v>46172</v>
      </c>
      <c r="O1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" spans="1:15" hidden="1" x14ac:dyDescent="0.25">
      <c r="A122" s="25" t="str">
        <f>_xlfn.CONCAT(Tabela_srv_moreno_prd_dbwel_v_fund_acompanhamento[[#This Row],[id_ordem_servico]],"-",Tabela_srv_moreno_prd_dbwel_v_fund_acompanhamento[[#This Row],[item]])</f>
        <v>27201-18</v>
      </c>
      <c r="B122" s="115" t="str">
        <f>_xlfn.XLOOKUP(A122,Tabela2[ID OS_MORENO],Tabela2[ID OS_MORENO],"",0)</f>
        <v>27201-18</v>
      </c>
      <c r="C122" s="25">
        <v>27201</v>
      </c>
      <c r="D122" s="25">
        <v>18</v>
      </c>
      <c r="E122" s="25">
        <v>1</v>
      </c>
      <c r="F122" s="178">
        <v>143049</v>
      </c>
      <c r="G122" s="178">
        <v>53</v>
      </c>
      <c r="H122" s="178" t="str">
        <f>_xlfn.CONCAT(Tabela_srv_moreno_prd_dbwel_v_fund_acompanhamento[[#This Row],[codigo_peca]],"-",Tabela_srv_moreno_prd_dbwel_v_fund_acompanhamento[[#This Row],[seq_peca]])</f>
        <v>143049-53</v>
      </c>
      <c r="I122" s="178">
        <v>1</v>
      </c>
      <c r="J122" s="178" t="s">
        <v>217</v>
      </c>
      <c r="K122" s="179">
        <v>46058</v>
      </c>
      <c r="L122" s="179">
        <v>46006</v>
      </c>
      <c r="M122" s="178" t="s">
        <v>476</v>
      </c>
      <c r="N122" s="179">
        <v>46172</v>
      </c>
      <c r="O1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3" spans="1:15" hidden="1" x14ac:dyDescent="0.25">
      <c r="A123" s="25" t="str">
        <f>_xlfn.CONCAT(Tabela_srv_moreno_prd_dbwel_v_fund_acompanhamento[[#This Row],[id_ordem_servico]],"-",Tabela_srv_moreno_prd_dbwel_v_fund_acompanhamento[[#This Row],[item]])</f>
        <v>27201-19</v>
      </c>
      <c r="B123" s="114" t="str">
        <f>_xlfn.XLOOKUP(A123,Tabela2[ID OS_MORENO],Tabela2[ID OS_MORENO],"",0)</f>
        <v>27201-19</v>
      </c>
      <c r="C123" s="25">
        <v>27201</v>
      </c>
      <c r="D123" s="25">
        <v>19</v>
      </c>
      <c r="E123" s="25">
        <v>1</v>
      </c>
      <c r="F123" s="178">
        <v>143049</v>
      </c>
      <c r="G123" s="178">
        <v>54</v>
      </c>
      <c r="H123" s="178" t="str">
        <f>_xlfn.CONCAT(Tabela_srv_moreno_prd_dbwel_v_fund_acompanhamento[[#This Row],[codigo_peca]],"-",Tabela_srv_moreno_prd_dbwel_v_fund_acompanhamento[[#This Row],[seq_peca]])</f>
        <v>143049-54</v>
      </c>
      <c r="I123" s="178">
        <v>1</v>
      </c>
      <c r="J123" s="178" t="s">
        <v>217</v>
      </c>
      <c r="K123" s="179">
        <v>46058</v>
      </c>
      <c r="L123" s="179">
        <v>46006</v>
      </c>
      <c r="M123" s="178" t="s">
        <v>476</v>
      </c>
      <c r="N123" s="179">
        <v>46172</v>
      </c>
      <c r="O1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" spans="1:15" hidden="1" x14ac:dyDescent="0.25">
      <c r="A124" s="25" t="str">
        <f>_xlfn.CONCAT(Tabela_srv_moreno_prd_dbwel_v_fund_acompanhamento[[#This Row],[id_ordem_servico]],"-",Tabela_srv_moreno_prd_dbwel_v_fund_acompanhamento[[#This Row],[item]])</f>
        <v>27201-20</v>
      </c>
      <c r="B124" s="115" t="str">
        <f>_xlfn.XLOOKUP(A124,Tabela2[ID OS_MORENO],Tabela2[ID OS_MORENO],"",0)</f>
        <v>27201-20</v>
      </c>
      <c r="C124" s="25">
        <v>27201</v>
      </c>
      <c r="D124" s="25">
        <v>20</v>
      </c>
      <c r="E124" s="25">
        <v>1</v>
      </c>
      <c r="F124" s="178">
        <v>143049</v>
      </c>
      <c r="G124" s="178">
        <v>55</v>
      </c>
      <c r="H124" s="178" t="str">
        <f>_xlfn.CONCAT(Tabela_srv_moreno_prd_dbwel_v_fund_acompanhamento[[#This Row],[codigo_peca]],"-",Tabela_srv_moreno_prd_dbwel_v_fund_acompanhamento[[#This Row],[seq_peca]])</f>
        <v>143049-55</v>
      </c>
      <c r="I124" s="178">
        <v>1</v>
      </c>
      <c r="J124" s="178" t="s">
        <v>217</v>
      </c>
      <c r="K124" s="179">
        <v>46058</v>
      </c>
      <c r="L124" s="179">
        <v>46006</v>
      </c>
      <c r="M124" s="178" t="s">
        <v>476</v>
      </c>
      <c r="N124" s="179">
        <v>46172</v>
      </c>
      <c r="O1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5" spans="1:15" hidden="1" x14ac:dyDescent="0.25">
      <c r="A125" s="25" t="str">
        <f>_xlfn.CONCAT(Tabela_srv_moreno_prd_dbwel_v_fund_acompanhamento[[#This Row],[id_ordem_servico]],"-",Tabela_srv_moreno_prd_dbwel_v_fund_acompanhamento[[#This Row],[item]])</f>
        <v>27201-1</v>
      </c>
      <c r="B125" s="114" t="str">
        <f>_xlfn.XLOOKUP(A125,Tabela2[ID OS_MORENO],Tabela2[ID OS_MORENO],"",0)</f>
        <v>27201-1</v>
      </c>
      <c r="C125" s="25">
        <v>27201</v>
      </c>
      <c r="D125" s="25">
        <v>1</v>
      </c>
      <c r="E125" s="25">
        <v>1</v>
      </c>
      <c r="F125" s="178">
        <v>143050</v>
      </c>
      <c r="G125" s="178">
        <v>39</v>
      </c>
      <c r="H125" s="178" t="str">
        <f>_xlfn.CONCAT(Tabela_srv_moreno_prd_dbwel_v_fund_acompanhamento[[#This Row],[codigo_peca]],"-",Tabela_srv_moreno_prd_dbwel_v_fund_acompanhamento[[#This Row],[seq_peca]])</f>
        <v>143050-39</v>
      </c>
      <c r="I125" s="178">
        <v>1</v>
      </c>
      <c r="J125" s="178" t="s">
        <v>217</v>
      </c>
      <c r="K125" s="179">
        <v>46084</v>
      </c>
      <c r="L125" s="179">
        <v>45917</v>
      </c>
      <c r="M125" s="178" t="s">
        <v>477</v>
      </c>
      <c r="N125" s="179">
        <v>46172</v>
      </c>
      <c r="O1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" spans="1:15" hidden="1" x14ac:dyDescent="0.25">
      <c r="A126" s="25" t="str">
        <f>_xlfn.CONCAT(Tabela_srv_moreno_prd_dbwel_v_fund_acompanhamento[[#This Row],[id_ordem_servico]],"-",Tabela_srv_moreno_prd_dbwel_v_fund_acompanhamento[[#This Row],[item]])</f>
        <v>27201-3</v>
      </c>
      <c r="B126" s="114" t="str">
        <f>_xlfn.XLOOKUP(A126,Tabela2[ID OS_MORENO],Tabela2[ID OS_MORENO],"",0)</f>
        <v>27201-3</v>
      </c>
      <c r="C126" s="25">
        <v>27201</v>
      </c>
      <c r="D126" s="25">
        <v>3</v>
      </c>
      <c r="E126" s="25">
        <v>1</v>
      </c>
      <c r="F126" s="39">
        <v>143050</v>
      </c>
      <c r="G126" s="39">
        <v>40</v>
      </c>
      <c r="H126" s="39" t="str">
        <f>_xlfn.CONCAT(Tabela_srv_moreno_prd_dbwel_v_fund_acompanhamento[[#This Row],[codigo_peca]],"-",Tabela_srv_moreno_prd_dbwel_v_fund_acompanhamento[[#This Row],[seq_peca]])</f>
        <v>143050-40</v>
      </c>
      <c r="I126" s="25">
        <v>1</v>
      </c>
      <c r="J126" s="39" t="s">
        <v>217</v>
      </c>
      <c r="K126" s="40">
        <v>45909</v>
      </c>
      <c r="L126" s="40">
        <v>45917</v>
      </c>
      <c r="M126" s="39" t="s">
        <v>477</v>
      </c>
      <c r="N126" s="40">
        <v>46172</v>
      </c>
      <c r="O12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7" spans="1:15" hidden="1" x14ac:dyDescent="0.25">
      <c r="A127" s="25" t="str">
        <f>_xlfn.CONCAT(Tabela_srv_moreno_prd_dbwel_v_fund_acompanhamento[[#This Row],[id_ordem_servico]],"-",Tabela_srv_moreno_prd_dbwel_v_fund_acompanhamento[[#This Row],[item]])</f>
        <v>27201-13</v>
      </c>
      <c r="B127" s="114" t="str">
        <f>_xlfn.XLOOKUP(A127,Tabela2[ID OS_MORENO],Tabela2[ID OS_MORENO],"",0)</f>
        <v>27201-13</v>
      </c>
      <c r="C127" s="25">
        <v>27201</v>
      </c>
      <c r="D127" s="25">
        <v>13</v>
      </c>
      <c r="E127" s="25">
        <v>1</v>
      </c>
      <c r="F127" s="39">
        <v>143050</v>
      </c>
      <c r="G127" s="39">
        <v>41</v>
      </c>
      <c r="H127" s="39" t="str">
        <f>_xlfn.CONCAT(Tabela_srv_moreno_prd_dbwel_v_fund_acompanhamento[[#This Row],[codigo_peca]],"-",Tabela_srv_moreno_prd_dbwel_v_fund_acompanhamento[[#This Row],[seq_peca]])</f>
        <v>143050-41</v>
      </c>
      <c r="I127" s="25">
        <v>1</v>
      </c>
      <c r="J127" s="39" t="s">
        <v>217</v>
      </c>
      <c r="K127" s="40">
        <v>46058</v>
      </c>
      <c r="L127" s="40">
        <v>46006</v>
      </c>
      <c r="M127" s="39" t="s">
        <v>477</v>
      </c>
      <c r="N127" s="40">
        <v>46172</v>
      </c>
      <c r="O12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8" spans="1:15" hidden="1" x14ac:dyDescent="0.25">
      <c r="A128" s="25" t="str">
        <f>_xlfn.CONCAT(Tabela_srv_moreno_prd_dbwel_v_fund_acompanhamento[[#This Row],[id_ordem_servico]],"-",Tabela_srv_moreno_prd_dbwel_v_fund_acompanhamento[[#This Row],[item]])</f>
        <v>27201-15</v>
      </c>
      <c r="B128" s="114" t="str">
        <f>_xlfn.XLOOKUP(A128,Tabela2[ID OS_MORENO],Tabela2[ID OS_MORENO],"",0)</f>
        <v>27201-15</v>
      </c>
      <c r="C128" s="25">
        <v>27201</v>
      </c>
      <c r="D128" s="25">
        <v>15</v>
      </c>
      <c r="E128" s="25">
        <v>1</v>
      </c>
      <c r="F128" s="39">
        <v>143050</v>
      </c>
      <c r="G128" s="39">
        <v>42</v>
      </c>
      <c r="H128" s="39" t="str">
        <f>_xlfn.CONCAT(Tabela_srv_moreno_prd_dbwel_v_fund_acompanhamento[[#This Row],[codigo_peca]],"-",Tabela_srv_moreno_prd_dbwel_v_fund_acompanhamento[[#This Row],[seq_peca]])</f>
        <v>143050-42</v>
      </c>
      <c r="I128" s="25">
        <v>1</v>
      </c>
      <c r="J128" s="39" t="s">
        <v>217</v>
      </c>
      <c r="K128" s="40">
        <v>46058</v>
      </c>
      <c r="L128" s="40">
        <v>46006</v>
      </c>
      <c r="M128" s="39" t="s">
        <v>477</v>
      </c>
      <c r="N128" s="40">
        <v>46172</v>
      </c>
      <c r="O12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9" spans="1:15" hidden="1" x14ac:dyDescent="0.25">
      <c r="A129" s="25" t="str">
        <f>_xlfn.CONCAT(Tabela_srv_moreno_prd_dbwel_v_fund_acompanhamento[[#This Row],[id_ordem_servico]],"-",Tabela_srv_moreno_prd_dbwel_v_fund_acompanhamento[[#This Row],[item]])</f>
        <v>27210-1</v>
      </c>
      <c r="B129" s="115" t="str">
        <f>_xlfn.XLOOKUP(A129,Tabela2[ID OS_MORENO],Tabela2[ID OS_MORENO],"",0)</f>
        <v/>
      </c>
      <c r="C129" s="25">
        <v>27210</v>
      </c>
      <c r="D129" s="25">
        <v>1</v>
      </c>
      <c r="E129" s="25">
        <v>1</v>
      </c>
      <c r="F129" s="39">
        <v>6581</v>
      </c>
      <c r="G129" s="39">
        <v>1</v>
      </c>
      <c r="H129" s="39" t="str">
        <f>_xlfn.CONCAT(Tabela_srv_moreno_prd_dbwel_v_fund_acompanhamento[[#This Row],[codigo_peca]],"-",Tabela_srv_moreno_prd_dbwel_v_fund_acompanhamento[[#This Row],[seq_peca]])</f>
        <v>6581-1</v>
      </c>
      <c r="I129" s="25">
        <v>1</v>
      </c>
      <c r="J129" s="39" t="s">
        <v>217</v>
      </c>
      <c r="K129" s="40">
        <v>45943</v>
      </c>
      <c r="L129" s="40">
        <v>45931</v>
      </c>
      <c r="M129" s="39" t="s">
        <v>521</v>
      </c>
      <c r="N129" s="40">
        <v>46037</v>
      </c>
      <c r="O12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0" spans="1:15" hidden="1" x14ac:dyDescent="0.25">
      <c r="A130" s="25" t="str">
        <f>_xlfn.CONCAT(Tabela_srv_moreno_prd_dbwel_v_fund_acompanhamento[[#This Row],[id_ordem_servico]],"-",Tabela_srv_moreno_prd_dbwel_v_fund_acompanhamento[[#This Row],[item]])</f>
        <v>27210-5</v>
      </c>
      <c r="B130" s="114" t="str">
        <f>_xlfn.XLOOKUP(A130,Tabela2[ID OS_MORENO],Tabela2[ID OS_MORENO],"",0)</f>
        <v/>
      </c>
      <c r="C130" s="25">
        <v>27210</v>
      </c>
      <c r="D130" s="25">
        <v>5</v>
      </c>
      <c r="E130" s="25">
        <v>1</v>
      </c>
      <c r="F130" s="39">
        <v>6582</v>
      </c>
      <c r="G130" s="39">
        <v>1</v>
      </c>
      <c r="H130" s="39" t="str">
        <f>_xlfn.CONCAT(Tabela_srv_moreno_prd_dbwel_v_fund_acompanhamento[[#This Row],[codigo_peca]],"-",Tabela_srv_moreno_prd_dbwel_v_fund_acompanhamento[[#This Row],[seq_peca]])</f>
        <v>6582-1</v>
      </c>
      <c r="I130" s="25">
        <v>1</v>
      </c>
      <c r="J130" s="39" t="s">
        <v>217</v>
      </c>
      <c r="K130" s="40">
        <v>45932</v>
      </c>
      <c r="L130" s="40">
        <v>45933</v>
      </c>
      <c r="M130" s="39" t="s">
        <v>522</v>
      </c>
      <c r="N130" s="40">
        <v>46039</v>
      </c>
      <c r="O13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1" spans="1:15" hidden="1" x14ac:dyDescent="0.25">
      <c r="A131" s="25" t="str">
        <f>_xlfn.CONCAT(Tabela_srv_moreno_prd_dbwel_v_fund_acompanhamento[[#This Row],[id_ordem_servico]],"-",Tabela_srv_moreno_prd_dbwel_v_fund_acompanhamento[[#This Row],[item]])</f>
        <v>27210-18</v>
      </c>
      <c r="B131" s="114" t="str">
        <f>_xlfn.XLOOKUP(A131,Tabela2[ID OS_MORENO],Tabela2[ID OS_MORENO],"",0)</f>
        <v/>
      </c>
      <c r="C131" s="25">
        <v>27210</v>
      </c>
      <c r="D131" s="25">
        <v>18</v>
      </c>
      <c r="E131" s="25">
        <v>1</v>
      </c>
      <c r="F131" s="178">
        <v>6583</v>
      </c>
      <c r="G131" s="178">
        <v>1</v>
      </c>
      <c r="H131" s="178" t="str">
        <f>_xlfn.CONCAT(Tabela_srv_moreno_prd_dbwel_v_fund_acompanhamento[[#This Row],[codigo_peca]],"-",Tabela_srv_moreno_prd_dbwel_v_fund_acompanhamento[[#This Row],[seq_peca]])</f>
        <v>6583-1</v>
      </c>
      <c r="I131" s="178">
        <v>1</v>
      </c>
      <c r="J131" s="178" t="s">
        <v>217</v>
      </c>
      <c r="K131" s="179">
        <v>45933</v>
      </c>
      <c r="L131" s="179">
        <v>45925</v>
      </c>
      <c r="M131" s="178" t="s">
        <v>523</v>
      </c>
      <c r="N131" s="179">
        <v>46043</v>
      </c>
      <c r="O1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2" spans="1:15" hidden="1" x14ac:dyDescent="0.25">
      <c r="A132" s="25" t="str">
        <f>_xlfn.CONCAT(Tabela_srv_moreno_prd_dbwel_v_fund_acompanhamento[[#This Row],[id_ordem_servico]],"-",Tabela_srv_moreno_prd_dbwel_v_fund_acompanhamento[[#This Row],[item]])</f>
        <v>27210-3</v>
      </c>
      <c r="B132" s="114" t="str">
        <f>_xlfn.XLOOKUP(A132,Tabela2[ID OS_MORENO],Tabela2[ID OS_MORENO],"",0)</f>
        <v/>
      </c>
      <c r="C132" s="25">
        <v>27210</v>
      </c>
      <c r="D132" s="25">
        <v>3</v>
      </c>
      <c r="E132" s="25">
        <v>1</v>
      </c>
      <c r="F132" s="178">
        <v>143050</v>
      </c>
      <c r="G132" s="178">
        <v>43</v>
      </c>
      <c r="H132" s="178" t="str">
        <f>_xlfn.CONCAT(Tabela_srv_moreno_prd_dbwel_v_fund_acompanhamento[[#This Row],[codigo_peca]],"-",Tabela_srv_moreno_prd_dbwel_v_fund_acompanhamento[[#This Row],[seq_peca]])</f>
        <v>143050-43</v>
      </c>
      <c r="I132" s="178">
        <v>1</v>
      </c>
      <c r="J132" s="178" t="s">
        <v>217</v>
      </c>
      <c r="K132" s="179">
        <v>46019</v>
      </c>
      <c r="L132" s="179">
        <v>46003</v>
      </c>
      <c r="M132" s="178" t="s">
        <v>477</v>
      </c>
      <c r="N132" s="179">
        <v>46052</v>
      </c>
      <c r="O1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" spans="1:15" hidden="1" x14ac:dyDescent="0.25">
      <c r="A133" s="25" t="str">
        <f>_xlfn.CONCAT(Tabela_srv_moreno_prd_dbwel_v_fund_acompanhamento[[#This Row],[id_ordem_servico]],"-",Tabela_srv_moreno_prd_dbwel_v_fund_acompanhamento[[#This Row],[item]])</f>
        <v>27210-20</v>
      </c>
      <c r="B133" s="114" t="str">
        <f>_xlfn.XLOOKUP(A133,Tabela2[ID OS_MORENO],Tabela2[ID OS_MORENO],"",0)</f>
        <v/>
      </c>
      <c r="C133" s="25">
        <v>27210</v>
      </c>
      <c r="D133" s="25">
        <v>20</v>
      </c>
      <c r="E133" s="25">
        <v>1</v>
      </c>
      <c r="F133" s="178">
        <v>143050</v>
      </c>
      <c r="G133" s="178">
        <v>44</v>
      </c>
      <c r="H133" s="178" t="str">
        <f>_xlfn.CONCAT(Tabela_srv_moreno_prd_dbwel_v_fund_acompanhamento[[#This Row],[codigo_peca]],"-",Tabela_srv_moreno_prd_dbwel_v_fund_acompanhamento[[#This Row],[seq_peca]])</f>
        <v>143050-44</v>
      </c>
      <c r="I133" s="178">
        <v>1</v>
      </c>
      <c r="J133" s="178" t="s">
        <v>217</v>
      </c>
      <c r="K133" s="179">
        <v>46019</v>
      </c>
      <c r="L133" s="179">
        <v>46003</v>
      </c>
      <c r="M133" s="178" t="s">
        <v>477</v>
      </c>
      <c r="N133" s="179">
        <v>46052</v>
      </c>
      <c r="O1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" spans="1:15" hidden="1" x14ac:dyDescent="0.25">
      <c r="A134" s="25" t="str">
        <f>_xlfn.CONCAT(Tabela_srv_moreno_prd_dbwel_v_fund_acompanhamento[[#This Row],[id_ordem_servico]],"-",Tabela_srv_moreno_prd_dbwel_v_fund_acompanhamento[[#This Row],[item]])</f>
        <v>27210-17</v>
      </c>
      <c r="B134" s="115" t="str">
        <f>_xlfn.XLOOKUP(A134,Tabela2[ID OS_MORENO],Tabela2[ID OS_MORENO],"",0)</f>
        <v/>
      </c>
      <c r="C134" s="25">
        <v>27210</v>
      </c>
      <c r="D134" s="25">
        <v>17</v>
      </c>
      <c r="E134" s="25">
        <v>1</v>
      </c>
      <c r="F134" s="178">
        <v>143096</v>
      </c>
      <c r="G134" s="178">
        <v>50</v>
      </c>
      <c r="H134" s="178" t="str">
        <f>_xlfn.CONCAT(Tabela_srv_moreno_prd_dbwel_v_fund_acompanhamento[[#This Row],[codigo_peca]],"-",Tabela_srv_moreno_prd_dbwel_v_fund_acompanhamento[[#This Row],[seq_peca]])</f>
        <v>143096-50</v>
      </c>
      <c r="I134" s="178">
        <v>1</v>
      </c>
      <c r="J134" s="178" t="s">
        <v>217</v>
      </c>
      <c r="K134" s="179">
        <v>46325</v>
      </c>
      <c r="L134" s="179">
        <v>46101</v>
      </c>
      <c r="M134" s="178" t="s">
        <v>478</v>
      </c>
      <c r="N134" s="179">
        <v>46325</v>
      </c>
      <c r="O134" s="185" t="str">
        <f>IF(Tabela_srv_moreno_prd_dbwel_v_fund_acompanhamento[[#This Row],[prz_contratual]]=Tabela_srv_moreno_prd_dbwel_v_fund_acompanhamento[[#This Row],[lib_fundido_prev]],"S/Usin.","C/ Usin.")</f>
        <v>S/Usin.</v>
      </c>
    </row>
    <row r="135" spans="1:15" hidden="1" x14ac:dyDescent="0.25">
      <c r="A135" s="25" t="str">
        <f>_xlfn.CONCAT(Tabela_srv_moreno_prd_dbwel_v_fund_acompanhamento[[#This Row],[id_ordem_servico]],"-",Tabela_srv_moreno_prd_dbwel_v_fund_acompanhamento[[#This Row],[item]])</f>
        <v>27210-14</v>
      </c>
      <c r="B135" s="114" t="str">
        <f>_xlfn.XLOOKUP(A135,Tabela2[ID OS_MORENO],Tabela2[ID OS_MORENO],"",0)</f>
        <v/>
      </c>
      <c r="C135" s="25">
        <v>27210</v>
      </c>
      <c r="D135" s="25">
        <v>14</v>
      </c>
      <c r="E135" s="25">
        <v>1</v>
      </c>
      <c r="F135" s="178">
        <v>143096</v>
      </c>
      <c r="G135" s="178">
        <v>49</v>
      </c>
      <c r="H135" s="178" t="str">
        <f>_xlfn.CONCAT(Tabela_srv_moreno_prd_dbwel_v_fund_acompanhamento[[#This Row],[codigo_peca]],"-",Tabela_srv_moreno_prd_dbwel_v_fund_acompanhamento[[#This Row],[seq_peca]])</f>
        <v>143096-49</v>
      </c>
      <c r="I135" s="178">
        <v>1</v>
      </c>
      <c r="J135" s="178" t="s">
        <v>217</v>
      </c>
      <c r="K135" s="179">
        <v>46325</v>
      </c>
      <c r="L135" s="179">
        <v>46105</v>
      </c>
      <c r="M135" s="178" t="s">
        <v>478</v>
      </c>
      <c r="N135" s="179">
        <v>46325</v>
      </c>
      <c r="O135" s="185" t="str">
        <f>IF(Tabela_srv_moreno_prd_dbwel_v_fund_acompanhamento[[#This Row],[prz_contratual]]=Tabela_srv_moreno_prd_dbwel_v_fund_acompanhamento[[#This Row],[lib_fundido_prev]],"S/Usin.","C/ Usin.")</f>
        <v>S/Usin.</v>
      </c>
    </row>
    <row r="136" spans="1:15" hidden="1" x14ac:dyDescent="0.25">
      <c r="A136" s="25" t="str">
        <f>_xlfn.CONCAT(Tabela_srv_moreno_prd_dbwel_v_fund_acompanhamento[[#This Row],[id_ordem_servico]],"-",Tabela_srv_moreno_prd_dbwel_v_fund_acompanhamento[[#This Row],[item]])</f>
        <v>27210-11</v>
      </c>
      <c r="B136" s="115" t="str">
        <f>_xlfn.XLOOKUP(A136,Tabela2[ID OS_MORENO],Tabela2[ID OS_MORENO],"",0)</f>
        <v/>
      </c>
      <c r="C136" s="25">
        <v>27210</v>
      </c>
      <c r="D136" s="25">
        <v>11</v>
      </c>
      <c r="E136" s="25">
        <v>1</v>
      </c>
      <c r="F136" s="178">
        <v>143096</v>
      </c>
      <c r="G136" s="178">
        <v>48</v>
      </c>
      <c r="H136" s="178" t="str">
        <f>_xlfn.CONCAT(Tabela_srv_moreno_prd_dbwel_v_fund_acompanhamento[[#This Row],[codigo_peca]],"-",Tabela_srv_moreno_prd_dbwel_v_fund_acompanhamento[[#This Row],[seq_peca]])</f>
        <v>143096-48</v>
      </c>
      <c r="I136" s="178">
        <v>1</v>
      </c>
      <c r="J136" s="178" t="s">
        <v>217</v>
      </c>
      <c r="K136" s="179">
        <v>46325</v>
      </c>
      <c r="L136" s="179">
        <v>46105</v>
      </c>
      <c r="M136" s="178" t="s">
        <v>478</v>
      </c>
      <c r="N136" s="179">
        <v>46325</v>
      </c>
      <c r="O136" s="185" t="str">
        <f>IF(Tabela_srv_moreno_prd_dbwel_v_fund_acompanhamento[[#This Row],[prz_contratual]]=Tabela_srv_moreno_prd_dbwel_v_fund_acompanhamento[[#This Row],[lib_fundido_prev]],"S/Usin.","C/ Usin.")</f>
        <v>S/Usin.</v>
      </c>
    </row>
    <row r="137" spans="1:15" hidden="1" x14ac:dyDescent="0.25">
      <c r="A137" s="25" t="str">
        <f>_xlfn.CONCAT(Tabela_srv_moreno_prd_dbwel_v_fund_acompanhamento[[#This Row],[id_ordem_servico]],"-",Tabela_srv_moreno_prd_dbwel_v_fund_acompanhamento[[#This Row],[item]])</f>
        <v>27210-8</v>
      </c>
      <c r="B137" s="114" t="str">
        <f>_xlfn.XLOOKUP(A137,Tabela2[ID OS_MORENO],Tabela2[ID OS_MORENO],"",0)</f>
        <v/>
      </c>
      <c r="C137" s="25">
        <v>27210</v>
      </c>
      <c r="D137" s="25">
        <v>8</v>
      </c>
      <c r="E137" s="25">
        <v>1</v>
      </c>
      <c r="F137" s="178">
        <v>143096</v>
      </c>
      <c r="G137" s="178">
        <v>47</v>
      </c>
      <c r="H137" s="178" t="str">
        <f>_xlfn.CONCAT(Tabela_srv_moreno_prd_dbwel_v_fund_acompanhamento[[#This Row],[codigo_peca]],"-",Tabela_srv_moreno_prd_dbwel_v_fund_acompanhamento[[#This Row],[seq_peca]])</f>
        <v>143096-47</v>
      </c>
      <c r="I137" s="178">
        <v>1</v>
      </c>
      <c r="J137" s="178" t="s">
        <v>217</v>
      </c>
      <c r="K137" s="179">
        <v>46325</v>
      </c>
      <c r="L137" s="179">
        <v>46101</v>
      </c>
      <c r="M137" s="178" t="s">
        <v>478</v>
      </c>
      <c r="N137" s="179">
        <v>46325</v>
      </c>
      <c r="O13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38" spans="1:15" hidden="1" x14ac:dyDescent="0.25">
      <c r="A138" s="25" t="str">
        <f>_xlfn.CONCAT(Tabela_srv_moreno_prd_dbwel_v_fund_acompanhamento[[#This Row],[id_ordem_servico]],"-",Tabela_srv_moreno_prd_dbwel_v_fund_acompanhamento[[#This Row],[item]])</f>
        <v>27210-4</v>
      </c>
      <c r="B138" s="115" t="str">
        <f>_xlfn.XLOOKUP(A138,Tabela2[ID OS_MORENO],Tabela2[ID OS_MORENO],"",0)</f>
        <v/>
      </c>
      <c r="C138" s="25">
        <v>27210</v>
      </c>
      <c r="D138" s="25">
        <v>4</v>
      </c>
      <c r="E138" s="25">
        <v>1</v>
      </c>
      <c r="F138" s="178">
        <v>143097</v>
      </c>
      <c r="G138" s="178">
        <v>18</v>
      </c>
      <c r="H138" s="178" t="str">
        <f>_xlfn.CONCAT(Tabela_srv_moreno_prd_dbwel_v_fund_acompanhamento[[#This Row],[codigo_peca]],"-",Tabela_srv_moreno_prd_dbwel_v_fund_acompanhamento[[#This Row],[seq_peca]])</f>
        <v>143097-18</v>
      </c>
      <c r="I138" s="178">
        <v>1</v>
      </c>
      <c r="J138" s="178" t="s">
        <v>217</v>
      </c>
      <c r="K138" s="179">
        <v>46325</v>
      </c>
      <c r="L138" s="179">
        <v>46101</v>
      </c>
      <c r="M138" s="178" t="s">
        <v>354</v>
      </c>
      <c r="N138" s="179">
        <v>46325</v>
      </c>
      <c r="O13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39" spans="1:15" hidden="1" x14ac:dyDescent="0.25">
      <c r="A139" s="25" t="str">
        <f>_xlfn.CONCAT(Tabela_srv_moreno_prd_dbwel_v_fund_acompanhamento[[#This Row],[id_ordem_servico]],"-",Tabela_srv_moreno_prd_dbwel_v_fund_acompanhamento[[#This Row],[item]])</f>
        <v>27210-13</v>
      </c>
      <c r="B139" s="115" t="str">
        <f>_xlfn.XLOOKUP(A139,Tabela2[ID OS_MORENO],Tabela2[ID OS_MORENO],"",0)</f>
        <v/>
      </c>
      <c r="C139" s="25">
        <v>27210</v>
      </c>
      <c r="D139" s="25">
        <v>13</v>
      </c>
      <c r="E139" s="25">
        <v>1</v>
      </c>
      <c r="F139" s="178">
        <v>143049</v>
      </c>
      <c r="G139" s="178">
        <v>58</v>
      </c>
      <c r="H139" s="178" t="str">
        <f>_xlfn.CONCAT(Tabela_srv_moreno_prd_dbwel_v_fund_acompanhamento[[#This Row],[codigo_peca]],"-",Tabela_srv_moreno_prd_dbwel_v_fund_acompanhamento[[#This Row],[seq_peca]])</f>
        <v>143049-58</v>
      </c>
      <c r="I139" s="178">
        <v>1</v>
      </c>
      <c r="J139" s="178" t="s">
        <v>217</v>
      </c>
      <c r="K139" s="179">
        <v>46019</v>
      </c>
      <c r="L139" s="179">
        <v>46003</v>
      </c>
      <c r="M139" s="178" t="s">
        <v>476</v>
      </c>
      <c r="N139" s="179">
        <v>46052</v>
      </c>
      <c r="O1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" spans="1:15" hidden="1" x14ac:dyDescent="0.25">
      <c r="A140" s="25" t="str">
        <f>_xlfn.CONCAT(Tabela_srv_moreno_prd_dbwel_v_fund_acompanhamento[[#This Row],[id_ordem_servico]],"-",Tabela_srv_moreno_prd_dbwel_v_fund_acompanhamento[[#This Row],[item]])</f>
        <v>27210-16</v>
      </c>
      <c r="B140" s="114" t="str">
        <f>_xlfn.XLOOKUP(A140,Tabela2[ID OS_MORENO],Tabela2[ID OS_MORENO],"",0)</f>
        <v/>
      </c>
      <c r="C140" s="25">
        <v>27210</v>
      </c>
      <c r="D140" s="25">
        <v>16</v>
      </c>
      <c r="E140" s="25">
        <v>1</v>
      </c>
      <c r="F140" s="178">
        <v>143049</v>
      </c>
      <c r="G140" s="178">
        <v>59</v>
      </c>
      <c r="H140" s="178" t="str">
        <f>_xlfn.CONCAT(Tabela_srv_moreno_prd_dbwel_v_fund_acompanhamento[[#This Row],[codigo_peca]],"-",Tabela_srv_moreno_prd_dbwel_v_fund_acompanhamento[[#This Row],[seq_peca]])</f>
        <v>143049-59</v>
      </c>
      <c r="I140" s="178">
        <v>1</v>
      </c>
      <c r="J140" s="178" t="s">
        <v>217</v>
      </c>
      <c r="K140" s="179">
        <v>46019</v>
      </c>
      <c r="L140" s="179">
        <v>46006</v>
      </c>
      <c r="M140" s="178" t="s">
        <v>476</v>
      </c>
      <c r="N140" s="179">
        <v>46052</v>
      </c>
      <c r="O1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" spans="1:15" hidden="1" x14ac:dyDescent="0.25">
      <c r="A141" s="25" t="str">
        <f>_xlfn.CONCAT(Tabela_srv_moreno_prd_dbwel_v_fund_acompanhamento[[#This Row],[id_ordem_servico]],"-",Tabela_srv_moreno_prd_dbwel_v_fund_acompanhamento[[#This Row],[item]])</f>
        <v>27210-7</v>
      </c>
      <c r="B141" s="115" t="str">
        <f>_xlfn.XLOOKUP(A141,Tabela2[ID OS_MORENO],Tabela2[ID OS_MORENO],"",0)</f>
        <v/>
      </c>
      <c r="C141" s="25">
        <v>27210</v>
      </c>
      <c r="D141" s="25">
        <v>7</v>
      </c>
      <c r="E141" s="25">
        <v>1</v>
      </c>
      <c r="F141" s="39">
        <v>143049</v>
      </c>
      <c r="G141" s="39">
        <v>56</v>
      </c>
      <c r="H141" s="39" t="str">
        <f>_xlfn.CONCAT(Tabela_srv_moreno_prd_dbwel_v_fund_acompanhamento[[#This Row],[codigo_peca]],"-",Tabela_srv_moreno_prd_dbwel_v_fund_acompanhamento[[#This Row],[seq_peca]])</f>
        <v>143049-56</v>
      </c>
      <c r="I141" s="25">
        <v>1</v>
      </c>
      <c r="J141" s="39" t="s">
        <v>217</v>
      </c>
      <c r="K141" s="40">
        <v>46019</v>
      </c>
      <c r="L141" s="40">
        <v>46003</v>
      </c>
      <c r="M141" s="39" t="s">
        <v>476</v>
      </c>
      <c r="N141" s="40">
        <v>46052</v>
      </c>
      <c r="O14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2" spans="1:15" hidden="1" x14ac:dyDescent="0.25">
      <c r="A142" s="25" t="str">
        <f>_xlfn.CONCAT(Tabela_srv_moreno_prd_dbwel_v_fund_acompanhamento[[#This Row],[id_ordem_servico]],"-",Tabela_srv_moreno_prd_dbwel_v_fund_acompanhamento[[#This Row],[item]])</f>
        <v>27210-10</v>
      </c>
      <c r="B142" s="114" t="str">
        <f>_xlfn.XLOOKUP(A142,Tabela2[ID OS_MORENO],Tabela2[ID OS_MORENO],"",0)</f>
        <v/>
      </c>
      <c r="C142" s="25">
        <v>27210</v>
      </c>
      <c r="D142" s="25">
        <v>10</v>
      </c>
      <c r="E142" s="25">
        <v>1</v>
      </c>
      <c r="F142" s="178">
        <v>143049</v>
      </c>
      <c r="G142" s="178">
        <v>57</v>
      </c>
      <c r="H142" s="178" t="str">
        <f>_xlfn.CONCAT(Tabela_srv_moreno_prd_dbwel_v_fund_acompanhamento[[#This Row],[codigo_peca]],"-",Tabela_srv_moreno_prd_dbwel_v_fund_acompanhamento[[#This Row],[seq_peca]])</f>
        <v>143049-57</v>
      </c>
      <c r="I142" s="178">
        <v>1</v>
      </c>
      <c r="J142" s="178" t="s">
        <v>217</v>
      </c>
      <c r="K142" s="179">
        <v>46019</v>
      </c>
      <c r="L142" s="179">
        <v>46003</v>
      </c>
      <c r="M142" s="178" t="s">
        <v>476</v>
      </c>
      <c r="N142" s="179">
        <v>46052</v>
      </c>
      <c r="O1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" spans="1:15" hidden="1" x14ac:dyDescent="0.25">
      <c r="A143" s="25" t="str">
        <f>_xlfn.CONCAT(Tabela_srv_moreno_prd_dbwel_v_fund_acompanhamento[[#This Row],[id_ordem_servico]],"-",Tabela_srv_moreno_prd_dbwel_v_fund_acompanhamento[[#This Row],[item]])</f>
        <v>27210-2</v>
      </c>
      <c r="B143" s="115" t="str">
        <f>_xlfn.XLOOKUP(A143,Tabela2[ID OS_MORENO],Tabela2[ID OS_MORENO],"",0)</f>
        <v/>
      </c>
      <c r="C143" s="25">
        <v>27210</v>
      </c>
      <c r="D143" s="25">
        <v>2</v>
      </c>
      <c r="E143" s="25">
        <v>1</v>
      </c>
      <c r="F143" s="178">
        <v>143120</v>
      </c>
      <c r="G143" s="178">
        <v>1</v>
      </c>
      <c r="H143" s="178" t="str">
        <f>_xlfn.CONCAT(Tabela_srv_moreno_prd_dbwel_v_fund_acompanhamento[[#This Row],[codigo_peca]],"-",Tabela_srv_moreno_prd_dbwel_v_fund_acompanhamento[[#This Row],[seq_peca]])</f>
        <v>143120-1</v>
      </c>
      <c r="I143" s="178">
        <v>1</v>
      </c>
      <c r="J143" s="178" t="s">
        <v>217</v>
      </c>
      <c r="K143" s="179">
        <v>45920</v>
      </c>
      <c r="L143" s="179">
        <v>45929</v>
      </c>
      <c r="M143" s="178" t="s">
        <v>256</v>
      </c>
      <c r="N143" s="179">
        <v>46020</v>
      </c>
      <c r="O1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4" spans="1:15" hidden="1" x14ac:dyDescent="0.25">
      <c r="A144" s="25" t="str">
        <f>_xlfn.CONCAT(Tabela_srv_moreno_prd_dbwel_v_fund_acompanhamento[[#This Row],[id_ordem_servico]],"-",Tabela_srv_moreno_prd_dbwel_v_fund_acompanhamento[[#This Row],[item]])</f>
        <v>27210-6</v>
      </c>
      <c r="B144" s="114" t="str">
        <f>_xlfn.XLOOKUP(A144,Tabela2[ID OS_MORENO],Tabela2[ID OS_MORENO],"",0)</f>
        <v/>
      </c>
      <c r="C144" s="25">
        <v>27210</v>
      </c>
      <c r="D144" s="25">
        <v>6</v>
      </c>
      <c r="E144" s="25">
        <v>1</v>
      </c>
      <c r="F144" s="178">
        <v>143121</v>
      </c>
      <c r="G144" s="178">
        <v>1</v>
      </c>
      <c r="H144" s="178" t="str">
        <f>_xlfn.CONCAT(Tabela_srv_moreno_prd_dbwel_v_fund_acompanhamento[[#This Row],[codigo_peca]],"-",Tabela_srv_moreno_prd_dbwel_v_fund_acompanhamento[[#This Row],[seq_peca]])</f>
        <v>143121-1</v>
      </c>
      <c r="I144" s="178">
        <v>1</v>
      </c>
      <c r="J144" s="178" t="s">
        <v>217</v>
      </c>
      <c r="K144" s="179">
        <v>45920</v>
      </c>
      <c r="L144" s="179">
        <v>45929</v>
      </c>
      <c r="M144" s="178" t="s">
        <v>281</v>
      </c>
      <c r="N144" s="179">
        <v>46020</v>
      </c>
      <c r="O1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5" spans="1:15" hidden="1" x14ac:dyDescent="0.25">
      <c r="A145" s="25" t="str">
        <f>_xlfn.CONCAT(Tabela_srv_moreno_prd_dbwel_v_fund_acompanhamento[[#This Row],[id_ordem_servico]],"-",Tabela_srv_moreno_prd_dbwel_v_fund_acompanhamento[[#This Row],[item]])</f>
        <v>27210-9</v>
      </c>
      <c r="B145" s="115" t="str">
        <f>_xlfn.XLOOKUP(A145,Tabela2[ID OS_MORENO],Tabela2[ID OS_MORENO],"",0)</f>
        <v/>
      </c>
      <c r="C145" s="25">
        <v>27210</v>
      </c>
      <c r="D145" s="25">
        <v>9</v>
      </c>
      <c r="E145" s="25">
        <v>1</v>
      </c>
      <c r="F145" s="178">
        <v>143122</v>
      </c>
      <c r="G145" s="178">
        <v>1</v>
      </c>
      <c r="H145" s="178" t="str">
        <f>_xlfn.CONCAT(Tabela_srv_moreno_prd_dbwel_v_fund_acompanhamento[[#This Row],[codigo_peca]],"-",Tabela_srv_moreno_prd_dbwel_v_fund_acompanhamento[[#This Row],[seq_peca]])</f>
        <v>143122-1</v>
      </c>
      <c r="I145" s="178">
        <v>1</v>
      </c>
      <c r="J145" s="178" t="s">
        <v>217</v>
      </c>
      <c r="K145" s="179">
        <v>45941</v>
      </c>
      <c r="L145" s="179">
        <v>45929</v>
      </c>
      <c r="M145" s="178" t="s">
        <v>281</v>
      </c>
      <c r="N145" s="179">
        <v>46020</v>
      </c>
      <c r="O1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6" spans="1:15" hidden="1" x14ac:dyDescent="0.25">
      <c r="A146" s="25" t="str">
        <f>_xlfn.CONCAT(Tabela_srv_moreno_prd_dbwel_v_fund_acompanhamento[[#This Row],[id_ordem_servico]],"-",Tabela_srv_moreno_prd_dbwel_v_fund_acompanhamento[[#This Row],[item]])</f>
        <v>27210-12</v>
      </c>
      <c r="B146" s="114" t="str">
        <f>_xlfn.XLOOKUP(A146,Tabela2[ID OS_MORENO],Tabela2[ID OS_MORENO],"",0)</f>
        <v/>
      </c>
      <c r="C146" s="25">
        <v>27210</v>
      </c>
      <c r="D146" s="25">
        <v>12</v>
      </c>
      <c r="E146" s="25">
        <v>1</v>
      </c>
      <c r="F146" s="39">
        <v>143123</v>
      </c>
      <c r="G146" s="39">
        <v>1</v>
      </c>
      <c r="H146" s="39" t="str">
        <f>_xlfn.CONCAT(Tabela_srv_moreno_prd_dbwel_v_fund_acompanhamento[[#This Row],[codigo_peca]],"-",Tabela_srv_moreno_prd_dbwel_v_fund_acompanhamento[[#This Row],[seq_peca]])</f>
        <v>143123-1</v>
      </c>
      <c r="I146" s="25">
        <v>1</v>
      </c>
      <c r="J146" s="39" t="s">
        <v>217</v>
      </c>
      <c r="K146" s="40">
        <v>45947</v>
      </c>
      <c r="L146" s="40">
        <v>45929</v>
      </c>
      <c r="M146" s="39" t="s">
        <v>281</v>
      </c>
      <c r="N146" s="40">
        <v>46020</v>
      </c>
      <c r="O14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7" spans="1:15" hidden="1" x14ac:dyDescent="0.25">
      <c r="A147" s="25" t="str">
        <f>_xlfn.CONCAT(Tabela_srv_moreno_prd_dbwel_v_fund_acompanhamento[[#This Row],[id_ordem_servico]],"-",Tabela_srv_moreno_prd_dbwel_v_fund_acompanhamento[[#This Row],[item]])</f>
        <v>27210-15</v>
      </c>
      <c r="B147" s="114" t="str">
        <f>_xlfn.XLOOKUP(A147,Tabela2[ID OS_MORENO],Tabela2[ID OS_MORENO],"",0)</f>
        <v/>
      </c>
      <c r="C147" s="25">
        <v>27210</v>
      </c>
      <c r="D147" s="25">
        <v>15</v>
      </c>
      <c r="E147" s="25">
        <v>1</v>
      </c>
      <c r="F147" s="178">
        <v>143124</v>
      </c>
      <c r="G147" s="178">
        <v>1</v>
      </c>
      <c r="H147" s="178" t="str">
        <f>_xlfn.CONCAT(Tabela_srv_moreno_prd_dbwel_v_fund_acompanhamento[[#This Row],[codigo_peca]],"-",Tabela_srv_moreno_prd_dbwel_v_fund_acompanhamento[[#This Row],[seq_peca]])</f>
        <v>143124-1</v>
      </c>
      <c r="I147" s="178">
        <v>1</v>
      </c>
      <c r="J147" s="178" t="s">
        <v>217</v>
      </c>
      <c r="K147" s="179">
        <v>45941</v>
      </c>
      <c r="L147" s="179">
        <v>45929</v>
      </c>
      <c r="M147" s="178" t="s">
        <v>281</v>
      </c>
      <c r="N147" s="179">
        <v>46020</v>
      </c>
      <c r="O1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" spans="1:15" hidden="1" x14ac:dyDescent="0.25">
      <c r="A148" s="25" t="str">
        <f>_xlfn.CONCAT(Tabela_srv_moreno_prd_dbwel_v_fund_acompanhamento[[#This Row],[id_ordem_servico]],"-",Tabela_srv_moreno_prd_dbwel_v_fund_acompanhamento[[#This Row],[item]])</f>
        <v>27210-19</v>
      </c>
      <c r="B148" s="114" t="str">
        <f>_xlfn.XLOOKUP(A148,Tabela2[ID OS_MORENO],Tabela2[ID OS_MORENO],"",0)</f>
        <v/>
      </c>
      <c r="C148" s="25">
        <v>27210</v>
      </c>
      <c r="D148" s="25">
        <v>19</v>
      </c>
      <c r="E148" s="25">
        <v>1</v>
      </c>
      <c r="F148" s="178">
        <v>143125</v>
      </c>
      <c r="G148" s="178">
        <v>1</v>
      </c>
      <c r="H148" s="178" t="str">
        <f>_xlfn.CONCAT(Tabela_srv_moreno_prd_dbwel_v_fund_acompanhamento[[#This Row],[codigo_peca]],"-",Tabela_srv_moreno_prd_dbwel_v_fund_acompanhamento[[#This Row],[seq_peca]])</f>
        <v>143125-1</v>
      </c>
      <c r="I148" s="178">
        <v>1</v>
      </c>
      <c r="J148" s="178" t="s">
        <v>217</v>
      </c>
      <c r="K148" s="179">
        <v>45947</v>
      </c>
      <c r="L148" s="179">
        <v>45929</v>
      </c>
      <c r="M148" s="178" t="s">
        <v>256</v>
      </c>
      <c r="N148" s="179">
        <v>46020</v>
      </c>
      <c r="O1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" spans="1:15" hidden="1" x14ac:dyDescent="0.25">
      <c r="A149" s="25" t="str">
        <f>_xlfn.CONCAT(Tabela_srv_moreno_prd_dbwel_v_fund_acompanhamento[[#This Row],[id_ordem_servico]],"-",Tabela_srv_moreno_prd_dbwel_v_fund_acompanhamento[[#This Row],[item]])</f>
        <v>27210-21</v>
      </c>
      <c r="B149" s="114" t="str">
        <f>_xlfn.XLOOKUP(A149,Tabela2[ID OS_MORENO],Tabela2[ID OS_MORENO],"",0)</f>
        <v/>
      </c>
      <c r="C149" s="25">
        <v>27210</v>
      </c>
      <c r="D149" s="25">
        <v>21</v>
      </c>
      <c r="E149" s="25">
        <v>1</v>
      </c>
      <c r="F149" s="178">
        <v>143098</v>
      </c>
      <c r="G149" s="178">
        <v>14</v>
      </c>
      <c r="H149" s="178" t="str">
        <f>_xlfn.CONCAT(Tabela_srv_moreno_prd_dbwel_v_fund_acompanhamento[[#This Row],[codigo_peca]],"-",Tabela_srv_moreno_prd_dbwel_v_fund_acompanhamento[[#This Row],[seq_peca]])</f>
        <v>143098-14</v>
      </c>
      <c r="I149" s="178">
        <v>1</v>
      </c>
      <c r="J149" s="178" t="s">
        <v>217</v>
      </c>
      <c r="K149" s="179">
        <v>46325</v>
      </c>
      <c r="L149" s="179">
        <v>46105</v>
      </c>
      <c r="M149" s="178" t="s">
        <v>479</v>
      </c>
      <c r="N149" s="179">
        <v>46325</v>
      </c>
      <c r="O14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0" spans="1:15" hidden="1" x14ac:dyDescent="0.25">
      <c r="A150" s="25" t="str">
        <f>_xlfn.CONCAT(Tabela_srv_moreno_prd_dbwel_v_fund_acompanhamento[[#This Row],[id_ordem_servico]],"-",Tabela_srv_moreno_prd_dbwel_v_fund_acompanhamento[[#This Row],[item]])</f>
        <v>27146-9</v>
      </c>
      <c r="B150" s="115" t="str">
        <f>_xlfn.XLOOKUP(A150,Tabela2[ID OS_MORENO],Tabela2[ID OS_MORENO],"",0)</f>
        <v/>
      </c>
      <c r="C150" s="25">
        <v>27146</v>
      </c>
      <c r="D150" s="25">
        <v>9</v>
      </c>
      <c r="E150" s="25">
        <v>1</v>
      </c>
      <c r="F150" s="178">
        <v>143097</v>
      </c>
      <c r="G150" s="178">
        <v>15</v>
      </c>
      <c r="H150" s="178" t="str">
        <f>_xlfn.CONCAT(Tabela_srv_moreno_prd_dbwel_v_fund_acompanhamento[[#This Row],[codigo_peca]],"-",Tabela_srv_moreno_prd_dbwel_v_fund_acompanhamento[[#This Row],[seq_peca]])</f>
        <v>143097-15</v>
      </c>
      <c r="I150" s="178">
        <v>1</v>
      </c>
      <c r="J150" s="178" t="s">
        <v>217</v>
      </c>
      <c r="K150" s="179">
        <v>45901</v>
      </c>
      <c r="L150" s="179">
        <v>45905</v>
      </c>
      <c r="M150" s="178" t="s">
        <v>354</v>
      </c>
      <c r="N150" s="179">
        <v>45960</v>
      </c>
      <c r="O1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1" spans="1:15" hidden="1" x14ac:dyDescent="0.25">
      <c r="A151" s="25" t="str">
        <f>_xlfn.CONCAT(Tabela_srv_moreno_prd_dbwel_v_fund_acompanhamento[[#This Row],[id_ordem_servico]],"-",Tabela_srv_moreno_prd_dbwel_v_fund_acompanhamento[[#This Row],[item]])</f>
        <v>27146-10</v>
      </c>
      <c r="B151" s="114" t="str">
        <f>_xlfn.XLOOKUP(A151,Tabela2[ID OS_MORENO],Tabela2[ID OS_MORENO],"",0)</f>
        <v/>
      </c>
      <c r="C151" s="25">
        <v>27146</v>
      </c>
      <c r="D151" s="25">
        <v>10</v>
      </c>
      <c r="E151" s="25">
        <v>1</v>
      </c>
      <c r="F151" s="178">
        <v>143097</v>
      </c>
      <c r="G151" s="178">
        <v>12</v>
      </c>
      <c r="H151" s="178" t="str">
        <f>_xlfn.CONCAT(Tabela_srv_moreno_prd_dbwel_v_fund_acompanhamento[[#This Row],[codigo_peca]],"-",Tabela_srv_moreno_prd_dbwel_v_fund_acompanhamento[[#This Row],[seq_peca]])</f>
        <v>143097-12</v>
      </c>
      <c r="I151" s="178">
        <v>1</v>
      </c>
      <c r="J151" s="178" t="s">
        <v>217</v>
      </c>
      <c r="K151" s="179">
        <v>45901</v>
      </c>
      <c r="L151" s="179">
        <v>45905</v>
      </c>
      <c r="M151" s="178" t="s">
        <v>354</v>
      </c>
      <c r="N151" s="179">
        <v>45960</v>
      </c>
      <c r="O1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" spans="1:15" hidden="1" x14ac:dyDescent="0.25">
      <c r="A152" s="25" t="str">
        <f>_xlfn.CONCAT(Tabela_srv_moreno_prd_dbwel_v_fund_acompanhamento[[#This Row],[id_ordem_servico]],"-",Tabela_srv_moreno_prd_dbwel_v_fund_acompanhamento[[#This Row],[item]])</f>
        <v>27146-11</v>
      </c>
      <c r="B152" s="114" t="str">
        <f>_xlfn.XLOOKUP(A152,Tabela2[ID OS_MORENO],Tabela2[ID OS_MORENO],"",0)</f>
        <v/>
      </c>
      <c r="C152" s="25">
        <v>27146</v>
      </c>
      <c r="D152" s="25">
        <v>11</v>
      </c>
      <c r="E152" s="25">
        <v>1</v>
      </c>
      <c r="F152" s="178">
        <v>143097</v>
      </c>
      <c r="G152" s="178">
        <v>13</v>
      </c>
      <c r="H152" s="178" t="str">
        <f>_xlfn.CONCAT(Tabela_srv_moreno_prd_dbwel_v_fund_acompanhamento[[#This Row],[codigo_peca]],"-",Tabela_srv_moreno_prd_dbwel_v_fund_acompanhamento[[#This Row],[seq_peca]])</f>
        <v>143097-13</v>
      </c>
      <c r="I152" s="178">
        <v>1</v>
      </c>
      <c r="J152" s="178" t="s">
        <v>217</v>
      </c>
      <c r="K152" s="179">
        <v>45901</v>
      </c>
      <c r="L152" s="179">
        <v>45905</v>
      </c>
      <c r="M152" s="178" t="s">
        <v>354</v>
      </c>
      <c r="N152" s="179">
        <v>45960</v>
      </c>
      <c r="O1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3" spans="1:15" hidden="1" x14ac:dyDescent="0.25">
      <c r="A153" s="25" t="str">
        <f>_xlfn.CONCAT(Tabela_srv_moreno_prd_dbwel_v_fund_acompanhamento[[#This Row],[id_ordem_servico]],"-",Tabela_srv_moreno_prd_dbwel_v_fund_acompanhamento[[#This Row],[item]])</f>
        <v>27146-12</v>
      </c>
      <c r="B153" s="114" t="str">
        <f>_xlfn.XLOOKUP(A153,Tabela2[ID OS_MORENO],Tabela2[ID OS_MORENO],"",0)</f>
        <v/>
      </c>
      <c r="C153" s="25">
        <v>27146</v>
      </c>
      <c r="D153" s="25">
        <v>12</v>
      </c>
      <c r="E153" s="25">
        <v>1</v>
      </c>
      <c r="F153" s="178">
        <v>143097</v>
      </c>
      <c r="G153" s="178">
        <v>14</v>
      </c>
      <c r="H153" s="178" t="str">
        <f>_xlfn.CONCAT(Tabela_srv_moreno_prd_dbwel_v_fund_acompanhamento[[#This Row],[codigo_peca]],"-",Tabela_srv_moreno_prd_dbwel_v_fund_acompanhamento[[#This Row],[seq_peca]])</f>
        <v>143097-14</v>
      </c>
      <c r="I153" s="178">
        <v>1</v>
      </c>
      <c r="J153" s="178" t="s">
        <v>217</v>
      </c>
      <c r="K153" s="179">
        <v>45901</v>
      </c>
      <c r="L153" s="179">
        <v>45905</v>
      </c>
      <c r="M153" s="178" t="s">
        <v>354</v>
      </c>
      <c r="N153" s="179">
        <v>45960</v>
      </c>
      <c r="O1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4" spans="1:15" hidden="1" x14ac:dyDescent="0.25">
      <c r="A154" s="25" t="str">
        <f>_xlfn.CONCAT(Tabela_srv_moreno_prd_dbwel_v_fund_acompanhamento[[#This Row],[id_ordem_servico]],"-",Tabela_srv_moreno_prd_dbwel_v_fund_acompanhamento[[#This Row],[item]])</f>
        <v>27188-1</v>
      </c>
      <c r="B154" s="114" t="str">
        <f>_xlfn.XLOOKUP(A154,Tabela2[ID OS_MORENO],Tabela2[ID OS_MORENO],"",0)</f>
        <v/>
      </c>
      <c r="C154" s="25">
        <v>27188</v>
      </c>
      <c r="D154" s="25">
        <v>1</v>
      </c>
      <c r="E154" s="25">
        <v>1</v>
      </c>
      <c r="F154" s="178">
        <v>186031</v>
      </c>
      <c r="G154" s="178">
        <v>1</v>
      </c>
      <c r="H154" s="178" t="str">
        <f>_xlfn.CONCAT(Tabela_srv_moreno_prd_dbwel_v_fund_acompanhamento[[#This Row],[codigo_peca]],"-",Tabela_srv_moreno_prd_dbwel_v_fund_acompanhamento[[#This Row],[seq_peca]])</f>
        <v>186031-1</v>
      </c>
      <c r="I154" s="178">
        <v>1</v>
      </c>
      <c r="J154" s="178" t="s">
        <v>222</v>
      </c>
      <c r="K154" s="179">
        <v>45974</v>
      </c>
      <c r="L154" s="179">
        <v>45950</v>
      </c>
      <c r="M154" s="178" t="s">
        <v>268</v>
      </c>
      <c r="N154" s="179">
        <v>45974</v>
      </c>
      <c r="O154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5" spans="1:15" hidden="1" x14ac:dyDescent="0.25">
      <c r="A155" s="25" t="str">
        <f>_xlfn.CONCAT(Tabela_srv_moreno_prd_dbwel_v_fund_acompanhamento[[#This Row],[id_ordem_servico]],"-",Tabela_srv_moreno_prd_dbwel_v_fund_acompanhamento[[#This Row],[item]])</f>
        <v>27233-7</v>
      </c>
      <c r="B155" s="114" t="str">
        <f>_xlfn.XLOOKUP(A155,Tabela2[ID OS_MORENO],Tabela2[ID OS_MORENO],"",0)</f>
        <v/>
      </c>
      <c r="C155" s="25">
        <v>27233</v>
      </c>
      <c r="D155" s="25">
        <v>7</v>
      </c>
      <c r="E155" s="25">
        <v>1</v>
      </c>
      <c r="F155" s="178">
        <v>495012</v>
      </c>
      <c r="G155" s="178">
        <v>1</v>
      </c>
      <c r="H155" s="178" t="str">
        <f>_xlfn.CONCAT(Tabela_srv_moreno_prd_dbwel_v_fund_acompanhamento[[#This Row],[codigo_peca]],"-",Tabela_srv_moreno_prd_dbwel_v_fund_acompanhamento[[#This Row],[seq_peca]])</f>
        <v>495012-1</v>
      </c>
      <c r="I155" s="178">
        <v>1</v>
      </c>
      <c r="J155" s="178" t="s">
        <v>230</v>
      </c>
      <c r="K155" s="179">
        <v>45963</v>
      </c>
      <c r="L155" s="179">
        <v>45968</v>
      </c>
      <c r="M155" s="178" t="s">
        <v>462</v>
      </c>
      <c r="N155" s="179">
        <v>46032</v>
      </c>
      <c r="O1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" spans="1:15" hidden="1" x14ac:dyDescent="0.25">
      <c r="A156" s="25" t="str">
        <f>_xlfn.CONCAT(Tabela_srv_moreno_prd_dbwel_v_fund_acompanhamento[[#This Row],[id_ordem_servico]],"-",Tabela_srv_moreno_prd_dbwel_v_fund_acompanhamento[[#This Row],[item]])</f>
        <v>27233-8</v>
      </c>
      <c r="B156" s="114" t="str">
        <f>_xlfn.XLOOKUP(A156,Tabela2[ID OS_MORENO],Tabela2[ID OS_MORENO],"",0)</f>
        <v/>
      </c>
      <c r="C156" s="25">
        <v>27233</v>
      </c>
      <c r="D156" s="25">
        <v>8</v>
      </c>
      <c r="E156" s="25">
        <v>1</v>
      </c>
      <c r="F156" s="178">
        <v>495013</v>
      </c>
      <c r="G156" s="178">
        <v>1</v>
      </c>
      <c r="H156" s="178" t="str">
        <f>_xlfn.CONCAT(Tabela_srv_moreno_prd_dbwel_v_fund_acompanhamento[[#This Row],[codigo_peca]],"-",Tabela_srv_moreno_prd_dbwel_v_fund_acompanhamento[[#This Row],[seq_peca]])</f>
        <v>495013-1</v>
      </c>
      <c r="I156" s="178">
        <v>1</v>
      </c>
      <c r="J156" s="178" t="s">
        <v>230</v>
      </c>
      <c r="K156" s="179">
        <v>45963</v>
      </c>
      <c r="L156" s="179">
        <v>45967</v>
      </c>
      <c r="M156" s="178" t="s">
        <v>462</v>
      </c>
      <c r="N156" s="179">
        <v>46032</v>
      </c>
      <c r="O1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" spans="1:15" hidden="1" x14ac:dyDescent="0.25">
      <c r="A157" s="25" t="str">
        <f>_xlfn.CONCAT(Tabela_srv_moreno_prd_dbwel_v_fund_acompanhamento[[#This Row],[id_ordem_servico]],"-",Tabela_srv_moreno_prd_dbwel_v_fund_acompanhamento[[#This Row],[item]])</f>
        <v>27233-9</v>
      </c>
      <c r="B157" s="114" t="str">
        <f>_xlfn.XLOOKUP(A157,Tabela2[ID OS_MORENO],Tabela2[ID OS_MORENO],"",0)</f>
        <v/>
      </c>
      <c r="C157" s="25">
        <v>27233</v>
      </c>
      <c r="D157" s="25">
        <v>9</v>
      </c>
      <c r="E157" s="25">
        <v>1</v>
      </c>
      <c r="F157" s="178">
        <v>495014</v>
      </c>
      <c r="G157" s="178">
        <v>1</v>
      </c>
      <c r="H157" s="178" t="str">
        <f>_xlfn.CONCAT(Tabela_srv_moreno_prd_dbwel_v_fund_acompanhamento[[#This Row],[codigo_peca]],"-",Tabela_srv_moreno_prd_dbwel_v_fund_acompanhamento[[#This Row],[seq_peca]])</f>
        <v>495014-1</v>
      </c>
      <c r="I157" s="178">
        <v>1</v>
      </c>
      <c r="J157" s="178" t="s">
        <v>230</v>
      </c>
      <c r="K157" s="179">
        <v>45963</v>
      </c>
      <c r="L157" s="179">
        <v>45967</v>
      </c>
      <c r="M157" s="178" t="s">
        <v>462</v>
      </c>
      <c r="N157" s="179">
        <v>46032</v>
      </c>
      <c r="O1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8" spans="1:15" hidden="1" x14ac:dyDescent="0.25">
      <c r="A158" s="25" t="str">
        <f>_xlfn.CONCAT(Tabela_srv_moreno_prd_dbwel_v_fund_acompanhamento[[#This Row],[id_ordem_servico]],"-",Tabela_srv_moreno_prd_dbwel_v_fund_acompanhamento[[#This Row],[item]])</f>
        <v>27233-10</v>
      </c>
      <c r="B158" s="114" t="str">
        <f>_xlfn.XLOOKUP(A158,Tabela2[ID OS_MORENO],Tabela2[ID OS_MORENO],"",0)</f>
        <v/>
      </c>
      <c r="C158" s="25">
        <v>27233</v>
      </c>
      <c r="D158" s="25">
        <v>10</v>
      </c>
      <c r="E158" s="25">
        <v>1</v>
      </c>
      <c r="F158" s="39">
        <v>495015</v>
      </c>
      <c r="G158" s="39">
        <v>1</v>
      </c>
      <c r="H158" s="39" t="str">
        <f>_xlfn.CONCAT(Tabela_srv_moreno_prd_dbwel_v_fund_acompanhamento[[#This Row],[codigo_peca]],"-",Tabela_srv_moreno_prd_dbwel_v_fund_acompanhamento[[#This Row],[seq_peca]])</f>
        <v>495015-1</v>
      </c>
      <c r="I158" s="25">
        <v>1</v>
      </c>
      <c r="J158" s="39" t="s">
        <v>230</v>
      </c>
      <c r="K158" s="40">
        <v>45963</v>
      </c>
      <c r="L158" s="40">
        <v>45967</v>
      </c>
      <c r="M158" s="39" t="s">
        <v>462</v>
      </c>
      <c r="N158" s="40">
        <v>46032</v>
      </c>
      <c r="O15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9" spans="1:15" hidden="1" x14ac:dyDescent="0.25">
      <c r="A159" s="25" t="str">
        <f>_xlfn.CONCAT(Tabela_srv_moreno_prd_dbwel_v_fund_acompanhamento[[#This Row],[id_ordem_servico]],"-",Tabela_srv_moreno_prd_dbwel_v_fund_acompanhamento[[#This Row],[item]])</f>
        <v>27233-11</v>
      </c>
      <c r="B159" s="114" t="str">
        <f>_xlfn.XLOOKUP(A159,Tabela2[ID OS_MORENO],Tabela2[ID OS_MORENO],"",0)</f>
        <v/>
      </c>
      <c r="C159" s="25">
        <v>27233</v>
      </c>
      <c r="D159" s="25">
        <v>11</v>
      </c>
      <c r="E159" s="25">
        <v>1</v>
      </c>
      <c r="F159" s="178">
        <v>495016</v>
      </c>
      <c r="G159" s="178">
        <v>1</v>
      </c>
      <c r="H159" s="178" t="str">
        <f>_xlfn.CONCAT(Tabela_srv_moreno_prd_dbwel_v_fund_acompanhamento[[#This Row],[codigo_peca]],"-",Tabela_srv_moreno_prd_dbwel_v_fund_acompanhamento[[#This Row],[seq_peca]])</f>
        <v>495016-1</v>
      </c>
      <c r="I159" s="178">
        <v>1</v>
      </c>
      <c r="J159" s="178" t="s">
        <v>230</v>
      </c>
      <c r="K159" s="179">
        <v>45963</v>
      </c>
      <c r="L159" s="179">
        <v>45967</v>
      </c>
      <c r="M159" s="178" t="s">
        <v>462</v>
      </c>
      <c r="N159" s="179">
        <v>46032</v>
      </c>
      <c r="O1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" spans="1:15" hidden="1" x14ac:dyDescent="0.25">
      <c r="A160" s="25" t="str">
        <f>_xlfn.CONCAT(Tabela_srv_moreno_prd_dbwel_v_fund_acompanhamento[[#This Row],[id_ordem_servico]],"-",Tabela_srv_moreno_prd_dbwel_v_fund_acompanhamento[[#This Row],[item]])</f>
        <v>27233-1</v>
      </c>
      <c r="B160" s="115" t="str">
        <f>_xlfn.XLOOKUP(A160,Tabela2[ID OS_MORENO],Tabela2[ID OS_MORENO],"",0)</f>
        <v/>
      </c>
      <c r="C160" s="25">
        <v>27233</v>
      </c>
      <c r="D160" s="25">
        <v>1</v>
      </c>
      <c r="E160" s="25">
        <v>1</v>
      </c>
      <c r="F160" s="39">
        <v>6617</v>
      </c>
      <c r="G160" s="39">
        <v>1</v>
      </c>
      <c r="H160" s="39" t="str">
        <f>_xlfn.CONCAT(Tabela_srv_moreno_prd_dbwel_v_fund_acompanhamento[[#This Row],[codigo_peca]],"-",Tabela_srv_moreno_prd_dbwel_v_fund_acompanhamento[[#This Row],[seq_peca]])</f>
        <v>6617-1</v>
      </c>
      <c r="I160" s="25">
        <v>1</v>
      </c>
      <c r="J160" s="39" t="s">
        <v>230</v>
      </c>
      <c r="K160" s="40">
        <v>45990</v>
      </c>
      <c r="L160" s="40">
        <v>45944</v>
      </c>
      <c r="M160" s="39" t="s">
        <v>572</v>
      </c>
      <c r="N160" s="40">
        <v>46022</v>
      </c>
      <c r="O16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1" spans="1:15" hidden="1" x14ac:dyDescent="0.25">
      <c r="A161" s="25" t="str">
        <f>_xlfn.CONCAT(Tabela_srv_moreno_prd_dbwel_v_fund_acompanhamento[[#This Row],[id_ordem_servico]],"-",Tabela_srv_moreno_prd_dbwel_v_fund_acompanhamento[[#This Row],[item]])</f>
        <v>27233-2</v>
      </c>
      <c r="B161" s="114" t="str">
        <f>_xlfn.XLOOKUP(A161,Tabela2[ID OS_MORENO],Tabela2[ID OS_MORENO],"",0)</f>
        <v/>
      </c>
      <c r="C161" s="25">
        <v>27233</v>
      </c>
      <c r="D161" s="25">
        <v>2</v>
      </c>
      <c r="E161" s="25">
        <v>1</v>
      </c>
      <c r="F161" s="178">
        <v>6618</v>
      </c>
      <c r="G161" s="178">
        <v>1</v>
      </c>
      <c r="H161" s="178" t="str">
        <f>_xlfn.CONCAT(Tabela_srv_moreno_prd_dbwel_v_fund_acompanhamento[[#This Row],[codigo_peca]],"-",Tabela_srv_moreno_prd_dbwel_v_fund_acompanhamento[[#This Row],[seq_peca]])</f>
        <v>6618-1</v>
      </c>
      <c r="I161" s="178">
        <v>1</v>
      </c>
      <c r="J161" s="178" t="s">
        <v>230</v>
      </c>
      <c r="K161" s="179">
        <v>45990</v>
      </c>
      <c r="L161" s="179">
        <v>45945</v>
      </c>
      <c r="M161" s="178" t="s">
        <v>573</v>
      </c>
      <c r="N161" s="179">
        <v>46022</v>
      </c>
      <c r="O1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" spans="1:15" hidden="1" x14ac:dyDescent="0.25">
      <c r="A162" s="25" t="str">
        <f>_xlfn.CONCAT(Tabela_srv_moreno_prd_dbwel_v_fund_acompanhamento[[#This Row],[id_ordem_servico]],"-",Tabela_srv_moreno_prd_dbwel_v_fund_acompanhamento[[#This Row],[item]])</f>
        <v>27233-3</v>
      </c>
      <c r="B162" s="114" t="str">
        <f>_xlfn.XLOOKUP(A162,Tabela2[ID OS_MORENO],Tabela2[ID OS_MORENO],"",0)</f>
        <v>27233-3</v>
      </c>
      <c r="C162" s="25">
        <v>27233</v>
      </c>
      <c r="D162" s="25">
        <v>3</v>
      </c>
      <c r="E162" s="25">
        <v>1</v>
      </c>
      <c r="F162" s="39">
        <v>6619</v>
      </c>
      <c r="G162" s="39">
        <v>1</v>
      </c>
      <c r="H162" s="39" t="str">
        <f>_xlfn.CONCAT(Tabela_srv_moreno_prd_dbwel_v_fund_acompanhamento[[#This Row],[codigo_peca]],"-",Tabela_srv_moreno_prd_dbwel_v_fund_acompanhamento[[#This Row],[seq_peca]])</f>
        <v>6619-1</v>
      </c>
      <c r="I162" s="25">
        <v>1</v>
      </c>
      <c r="J162" s="39" t="s">
        <v>230</v>
      </c>
      <c r="K162" s="40">
        <v>45990</v>
      </c>
      <c r="L162" s="40">
        <v>45947</v>
      </c>
      <c r="M162" s="39" t="s">
        <v>572</v>
      </c>
      <c r="N162" s="40">
        <v>46022</v>
      </c>
      <c r="O16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3" spans="1:15" hidden="1" x14ac:dyDescent="0.25">
      <c r="A163" s="25" t="str">
        <f>_xlfn.CONCAT(Tabela_srv_moreno_prd_dbwel_v_fund_acompanhamento[[#This Row],[id_ordem_servico]],"-",Tabela_srv_moreno_prd_dbwel_v_fund_acompanhamento[[#This Row],[item]])</f>
        <v>27233-4</v>
      </c>
      <c r="B163" s="114" t="str">
        <f>_xlfn.XLOOKUP(A163,Tabela2[ID OS_MORENO],Tabela2[ID OS_MORENO],"",0)</f>
        <v/>
      </c>
      <c r="C163" s="25">
        <v>27233</v>
      </c>
      <c r="D163" s="25">
        <v>4</v>
      </c>
      <c r="E163" s="25">
        <v>1</v>
      </c>
      <c r="F163" s="178">
        <v>6620</v>
      </c>
      <c r="G163" s="178">
        <v>1</v>
      </c>
      <c r="H163" s="178" t="str">
        <f>_xlfn.CONCAT(Tabela_srv_moreno_prd_dbwel_v_fund_acompanhamento[[#This Row],[codigo_peca]],"-",Tabela_srv_moreno_prd_dbwel_v_fund_acompanhamento[[#This Row],[seq_peca]])</f>
        <v>6620-1</v>
      </c>
      <c r="I163" s="178">
        <v>1</v>
      </c>
      <c r="J163" s="178" t="s">
        <v>230</v>
      </c>
      <c r="K163" s="179">
        <v>45936</v>
      </c>
      <c r="L163" s="179">
        <v>45945</v>
      </c>
      <c r="M163" s="178" t="s">
        <v>574</v>
      </c>
      <c r="N163" s="179">
        <v>46022</v>
      </c>
      <c r="O1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" spans="1:15" hidden="1" x14ac:dyDescent="0.25">
      <c r="A164" s="25" t="str">
        <f>_xlfn.CONCAT(Tabela_srv_moreno_prd_dbwel_v_fund_acompanhamento[[#This Row],[id_ordem_servico]],"-",Tabela_srv_moreno_prd_dbwel_v_fund_acompanhamento[[#This Row],[item]])</f>
        <v>27233-5</v>
      </c>
      <c r="B164" s="114" t="str">
        <f>_xlfn.XLOOKUP(A164,Tabela2[ID OS_MORENO],Tabela2[ID OS_MORENO],"",0)</f>
        <v/>
      </c>
      <c r="C164" s="25">
        <v>27233</v>
      </c>
      <c r="D164" s="25">
        <v>5</v>
      </c>
      <c r="E164" s="25">
        <v>1</v>
      </c>
      <c r="F164" s="178">
        <v>6646</v>
      </c>
      <c r="G164" s="178">
        <v>1</v>
      </c>
      <c r="H164" s="178" t="str">
        <f>_xlfn.CONCAT(Tabela_srv_moreno_prd_dbwel_v_fund_acompanhamento[[#This Row],[codigo_peca]],"-",Tabela_srv_moreno_prd_dbwel_v_fund_acompanhamento[[#This Row],[seq_peca]])</f>
        <v>6646-1</v>
      </c>
      <c r="I164" s="178">
        <v>1</v>
      </c>
      <c r="J164" s="178" t="s">
        <v>230</v>
      </c>
      <c r="K164" s="179">
        <v>45929</v>
      </c>
      <c r="L164" s="179">
        <v>45945</v>
      </c>
      <c r="M164" s="178" t="s">
        <v>575</v>
      </c>
      <c r="N164" s="179">
        <v>46022</v>
      </c>
      <c r="O1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" spans="1:15" hidden="1" x14ac:dyDescent="0.25">
      <c r="A165" s="25" t="str">
        <f>_xlfn.CONCAT(Tabela_srv_moreno_prd_dbwel_v_fund_acompanhamento[[#This Row],[id_ordem_servico]],"-",Tabela_srv_moreno_prd_dbwel_v_fund_acompanhamento[[#This Row],[item]])</f>
        <v>27233-6</v>
      </c>
      <c r="B165" s="114" t="str">
        <f>_xlfn.XLOOKUP(A165,Tabela2[ID OS_MORENO],Tabela2[ID OS_MORENO],"",0)</f>
        <v/>
      </c>
      <c r="C165" s="25">
        <v>27233</v>
      </c>
      <c r="D165" s="25">
        <v>6</v>
      </c>
      <c r="E165" s="25">
        <v>1</v>
      </c>
      <c r="F165" s="178">
        <v>6647</v>
      </c>
      <c r="G165" s="178">
        <v>1</v>
      </c>
      <c r="H165" s="178" t="str">
        <f>_xlfn.CONCAT(Tabela_srv_moreno_prd_dbwel_v_fund_acompanhamento[[#This Row],[codigo_peca]],"-",Tabela_srv_moreno_prd_dbwel_v_fund_acompanhamento[[#This Row],[seq_peca]])</f>
        <v>6647-1</v>
      </c>
      <c r="I165" s="178">
        <v>1</v>
      </c>
      <c r="J165" s="178" t="s">
        <v>230</v>
      </c>
      <c r="K165" s="179">
        <v>46020</v>
      </c>
      <c r="L165" s="179">
        <v>45947</v>
      </c>
      <c r="M165" s="178" t="s">
        <v>574</v>
      </c>
      <c r="N165" s="179">
        <v>46022</v>
      </c>
      <c r="O1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" spans="1:15" hidden="1" x14ac:dyDescent="0.25">
      <c r="A166" s="25" t="str">
        <f>_xlfn.CONCAT(Tabela_srv_moreno_prd_dbwel_v_fund_acompanhamento[[#This Row],[id_ordem_servico]],"-",Tabela_srv_moreno_prd_dbwel_v_fund_acompanhamento[[#This Row],[item]])</f>
        <v>27411-1</v>
      </c>
      <c r="B166" s="114" t="str">
        <f>_xlfn.XLOOKUP(A166,Tabela2[ID OS_MORENO],Tabela2[ID OS_MORENO],"",0)</f>
        <v>27411-1</v>
      </c>
      <c r="C166" s="25">
        <v>27411</v>
      </c>
      <c r="D166" s="25">
        <v>1</v>
      </c>
      <c r="E166" s="25">
        <v>1</v>
      </c>
      <c r="F166" s="39">
        <v>495017</v>
      </c>
      <c r="G166" s="39">
        <v>1</v>
      </c>
      <c r="H166" s="39" t="str">
        <f>_xlfn.CONCAT(Tabela_srv_moreno_prd_dbwel_v_fund_acompanhamento[[#This Row],[codigo_peca]],"-",Tabela_srv_moreno_prd_dbwel_v_fund_acompanhamento[[#This Row],[seq_peca]])</f>
        <v>495017-1</v>
      </c>
      <c r="I166" s="25">
        <v>1</v>
      </c>
      <c r="J166" s="39" t="s">
        <v>230</v>
      </c>
      <c r="K166" s="40">
        <v>46090</v>
      </c>
      <c r="L166" s="40">
        <v>46091</v>
      </c>
      <c r="M166" s="39" t="s">
        <v>796</v>
      </c>
      <c r="N166" s="40">
        <v>46105</v>
      </c>
      <c r="O16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7" spans="1:15" hidden="1" x14ac:dyDescent="0.25">
      <c r="A167" s="16" t="str">
        <f>_xlfn.CONCAT(Tabela_srv_moreno_prd_dbwel_v_fund_acompanhamento[[#This Row],[id_ordem_servico]],"-",Tabela_srv_moreno_prd_dbwel_v_fund_acompanhamento[[#This Row],[item]])</f>
        <v>27404-1</v>
      </c>
      <c r="B167" s="114" t="str">
        <f>_xlfn.XLOOKUP(A167,Tabela2[ID OS_MORENO],Tabela2[ID OS_MORENO],"",0)</f>
        <v/>
      </c>
      <c r="C167" s="16">
        <v>27404</v>
      </c>
      <c r="D167" s="16">
        <v>1</v>
      </c>
      <c r="E167" s="16">
        <v>1</v>
      </c>
      <c r="F167" s="85">
        <v>6765</v>
      </c>
      <c r="G167" s="85">
        <v>1</v>
      </c>
      <c r="H167" s="85" t="str">
        <f>_xlfn.CONCAT(Tabela_srv_moreno_prd_dbwel_v_fund_acompanhamento[[#This Row],[codigo_peca]],"-",Tabela_srv_moreno_prd_dbwel_v_fund_acompanhamento[[#This Row],[seq_peca]])</f>
        <v>6765-1</v>
      </c>
      <c r="I167" s="16">
        <v>1</v>
      </c>
      <c r="J167" s="85" t="s">
        <v>223</v>
      </c>
      <c r="K167" s="28">
        <v>46048</v>
      </c>
      <c r="L167" s="28">
        <v>46062</v>
      </c>
      <c r="M167" s="85" t="s">
        <v>788</v>
      </c>
      <c r="N167" s="28">
        <v>46080</v>
      </c>
      <c r="O16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8" spans="1:15" hidden="1" x14ac:dyDescent="0.25">
      <c r="A168" s="25" t="str">
        <f>_xlfn.CONCAT(Tabela_srv_moreno_prd_dbwel_v_fund_acompanhamento[[#This Row],[id_ordem_servico]],"-",Tabela_srv_moreno_prd_dbwel_v_fund_acompanhamento[[#This Row],[item]])</f>
        <v>27573-1</v>
      </c>
      <c r="B168" s="114" t="str">
        <f>_xlfn.XLOOKUP(A168,Tabela2[ID OS_MORENO],Tabela2[ID OS_MORENO],"",0)</f>
        <v>27573-1</v>
      </c>
      <c r="C168" s="25">
        <v>27573</v>
      </c>
      <c r="D168" s="25">
        <v>1</v>
      </c>
      <c r="E168" s="25">
        <v>1</v>
      </c>
      <c r="F168" s="39">
        <v>5780</v>
      </c>
      <c r="G168" s="39">
        <v>1</v>
      </c>
      <c r="H168" s="39" t="str">
        <f>_xlfn.CONCAT(Tabela_srv_moreno_prd_dbwel_v_fund_acompanhamento[[#This Row],[codigo_peca]],"-",Tabela_srv_moreno_prd_dbwel_v_fund_acompanhamento[[#This Row],[seq_peca]])</f>
        <v>5780-1</v>
      </c>
      <c r="I168" s="25">
        <v>1</v>
      </c>
      <c r="J168" s="39" t="s">
        <v>223</v>
      </c>
      <c r="K168" s="40"/>
      <c r="L168" s="40"/>
      <c r="M168" s="39" t="s">
        <v>2837</v>
      </c>
      <c r="N168" s="40">
        <v>46203</v>
      </c>
      <c r="O16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9" spans="1:15" hidden="1" x14ac:dyDescent="0.25">
      <c r="A169" s="25" t="str">
        <f>_xlfn.CONCAT(Tabela_srv_moreno_prd_dbwel_v_fund_acompanhamento[[#This Row],[id_ordem_servico]],"-",Tabela_srv_moreno_prd_dbwel_v_fund_acompanhamento[[#This Row],[item]])</f>
        <v>27236-12</v>
      </c>
      <c r="B169" s="114" t="str">
        <f>_xlfn.XLOOKUP(A169,Tabela2[ID OS_MORENO],Tabela2[ID OS_MORENO],"",0)</f>
        <v/>
      </c>
      <c r="C169" s="25">
        <v>27236</v>
      </c>
      <c r="D169" s="25">
        <v>12</v>
      </c>
      <c r="E169" s="25">
        <v>1</v>
      </c>
      <c r="F169" s="39">
        <v>387105</v>
      </c>
      <c r="G169" s="39">
        <v>3</v>
      </c>
      <c r="H169" s="39" t="str">
        <f>_xlfn.CONCAT(Tabela_srv_moreno_prd_dbwel_v_fund_acompanhamento[[#This Row],[codigo_peca]],"-",Tabela_srv_moreno_prd_dbwel_v_fund_acompanhamento[[#This Row],[seq_peca]])</f>
        <v>387105-3</v>
      </c>
      <c r="I169" s="25">
        <v>1</v>
      </c>
      <c r="J169" s="39" t="s">
        <v>223</v>
      </c>
      <c r="K169" s="40">
        <v>46021</v>
      </c>
      <c r="L169" s="40">
        <v>45966</v>
      </c>
      <c r="M169" s="39" t="s">
        <v>352</v>
      </c>
      <c r="N169" s="40">
        <v>46021</v>
      </c>
      <c r="O169" s="16" t="str">
        <f>IF(Tabela_srv_moreno_prd_dbwel_v_fund_acompanhamento[[#This Row],[prz_contratual]]=Tabela_srv_moreno_prd_dbwel_v_fund_acompanhamento[[#This Row],[lib_fundido_prev]],"S/Usin.","C/ Usin.")</f>
        <v>S/Usin.</v>
      </c>
    </row>
    <row r="170" spans="1:15" hidden="1" x14ac:dyDescent="0.25">
      <c r="A170" s="25" t="str">
        <f>_xlfn.CONCAT(Tabela_srv_moreno_prd_dbwel_v_fund_acompanhamento[[#This Row],[id_ordem_servico]],"-",Tabela_srv_moreno_prd_dbwel_v_fund_acompanhamento[[#This Row],[item]])</f>
        <v>27236-13</v>
      </c>
      <c r="B170" s="114" t="str">
        <f>_xlfn.XLOOKUP(A170,Tabela2[ID OS_MORENO],Tabela2[ID OS_MORENO],"",0)</f>
        <v/>
      </c>
      <c r="C170" s="25">
        <v>27236</v>
      </c>
      <c r="D170" s="25">
        <v>13</v>
      </c>
      <c r="E170" s="25">
        <v>1</v>
      </c>
      <c r="F170" s="39">
        <v>387105</v>
      </c>
      <c r="G170" s="39">
        <v>4</v>
      </c>
      <c r="H170" s="39" t="str">
        <f>_xlfn.CONCAT(Tabela_srv_moreno_prd_dbwel_v_fund_acompanhamento[[#This Row],[codigo_peca]],"-",Tabela_srv_moreno_prd_dbwel_v_fund_acompanhamento[[#This Row],[seq_peca]])</f>
        <v>387105-4</v>
      </c>
      <c r="I170" s="25">
        <v>1</v>
      </c>
      <c r="J170" s="39" t="s">
        <v>223</v>
      </c>
      <c r="K170" s="40">
        <v>46021</v>
      </c>
      <c r="L170" s="40">
        <v>45966</v>
      </c>
      <c r="M170" s="39" t="s">
        <v>352</v>
      </c>
      <c r="N170" s="40">
        <v>46021</v>
      </c>
      <c r="O170" s="16" t="str">
        <f>IF(Tabela_srv_moreno_prd_dbwel_v_fund_acompanhamento[[#This Row],[prz_contratual]]=Tabela_srv_moreno_prd_dbwel_v_fund_acompanhamento[[#This Row],[lib_fundido_prev]],"S/Usin.","C/ Usin.")</f>
        <v>S/Usin.</v>
      </c>
    </row>
    <row r="171" spans="1:15" hidden="1" x14ac:dyDescent="0.25">
      <c r="A171" s="25" t="str">
        <f>_xlfn.CONCAT(Tabela_srv_moreno_prd_dbwel_v_fund_acompanhamento[[#This Row],[id_ordem_servico]],"-",Tabela_srv_moreno_prd_dbwel_v_fund_acompanhamento[[#This Row],[item]])</f>
        <v>27236-14</v>
      </c>
      <c r="B171" s="114" t="str">
        <f>_xlfn.XLOOKUP(A171,Tabela2[ID OS_MORENO],Tabela2[ID OS_MORENO],"",0)</f>
        <v/>
      </c>
      <c r="C171" s="25">
        <v>27236</v>
      </c>
      <c r="D171" s="25">
        <v>14</v>
      </c>
      <c r="E171" s="25">
        <v>1</v>
      </c>
      <c r="F171" s="39">
        <v>387105</v>
      </c>
      <c r="G171" s="39">
        <v>5</v>
      </c>
      <c r="H171" s="39" t="str">
        <f>_xlfn.CONCAT(Tabela_srv_moreno_prd_dbwel_v_fund_acompanhamento[[#This Row],[codigo_peca]],"-",Tabela_srv_moreno_prd_dbwel_v_fund_acompanhamento[[#This Row],[seq_peca]])</f>
        <v>387105-5</v>
      </c>
      <c r="I171" s="25">
        <v>1</v>
      </c>
      <c r="J171" s="39" t="s">
        <v>223</v>
      </c>
      <c r="K171" s="40">
        <v>46021</v>
      </c>
      <c r="L171" s="40">
        <v>45966</v>
      </c>
      <c r="M171" s="39" t="s">
        <v>352</v>
      </c>
      <c r="N171" s="40">
        <v>46021</v>
      </c>
      <c r="O171" s="16" t="str">
        <f>IF(Tabela_srv_moreno_prd_dbwel_v_fund_acompanhamento[[#This Row],[prz_contratual]]=Tabela_srv_moreno_prd_dbwel_v_fund_acompanhamento[[#This Row],[lib_fundido_prev]],"S/Usin.","C/ Usin.")</f>
        <v>S/Usin.</v>
      </c>
    </row>
    <row r="172" spans="1:15" hidden="1" x14ac:dyDescent="0.25">
      <c r="A172" s="25" t="str">
        <f>_xlfn.CONCAT(Tabela_srv_moreno_prd_dbwel_v_fund_acompanhamento[[#This Row],[id_ordem_servico]],"-",Tabela_srv_moreno_prd_dbwel_v_fund_acompanhamento[[#This Row],[item]])</f>
        <v>27236-15</v>
      </c>
      <c r="B172" s="114" t="str">
        <f>_xlfn.XLOOKUP(A172,Tabela2[ID OS_MORENO],Tabela2[ID OS_MORENO],"",0)</f>
        <v/>
      </c>
      <c r="C172" s="25">
        <v>27236</v>
      </c>
      <c r="D172" s="25">
        <v>15</v>
      </c>
      <c r="E172" s="25">
        <v>1</v>
      </c>
      <c r="F172" s="39">
        <v>387105</v>
      </c>
      <c r="G172" s="39">
        <v>6</v>
      </c>
      <c r="H172" s="39" t="str">
        <f>_xlfn.CONCAT(Tabela_srv_moreno_prd_dbwel_v_fund_acompanhamento[[#This Row],[codigo_peca]],"-",Tabela_srv_moreno_prd_dbwel_v_fund_acompanhamento[[#This Row],[seq_peca]])</f>
        <v>387105-6</v>
      </c>
      <c r="I172" s="25">
        <v>1</v>
      </c>
      <c r="J172" s="39" t="s">
        <v>223</v>
      </c>
      <c r="K172" s="40">
        <v>46021</v>
      </c>
      <c r="L172" s="40">
        <v>45966</v>
      </c>
      <c r="M172" s="39" t="s">
        <v>352</v>
      </c>
      <c r="N172" s="40">
        <v>46021</v>
      </c>
      <c r="O172" s="16" t="str">
        <f>IF(Tabela_srv_moreno_prd_dbwel_v_fund_acompanhamento[[#This Row],[prz_contratual]]=Tabela_srv_moreno_prd_dbwel_v_fund_acompanhamento[[#This Row],[lib_fundido_prev]],"S/Usin.","C/ Usin.")</f>
        <v>S/Usin.</v>
      </c>
    </row>
    <row r="173" spans="1:15" hidden="1" x14ac:dyDescent="0.25">
      <c r="A173" s="25" t="str">
        <f>_xlfn.CONCAT(Tabela_srv_moreno_prd_dbwel_v_fund_acompanhamento[[#This Row],[id_ordem_servico]],"-",Tabela_srv_moreno_prd_dbwel_v_fund_acompanhamento[[#This Row],[item]])</f>
        <v>27236-7</v>
      </c>
      <c r="B173" s="114" t="str">
        <f>_xlfn.XLOOKUP(A173,Tabela2[ID OS_MORENO],Tabela2[ID OS_MORENO],"",0)</f>
        <v/>
      </c>
      <c r="C173" s="25">
        <v>27236</v>
      </c>
      <c r="D173" s="25">
        <v>7</v>
      </c>
      <c r="E173" s="25">
        <v>1</v>
      </c>
      <c r="F173" s="39">
        <v>387111</v>
      </c>
      <c r="G173" s="39">
        <v>1</v>
      </c>
      <c r="H173" s="39" t="str">
        <f>_xlfn.CONCAT(Tabela_srv_moreno_prd_dbwel_v_fund_acompanhamento[[#This Row],[codigo_peca]],"-",Tabela_srv_moreno_prd_dbwel_v_fund_acompanhamento[[#This Row],[seq_peca]])</f>
        <v>387111-1</v>
      </c>
      <c r="I173" s="25">
        <v>1</v>
      </c>
      <c r="J173" s="39" t="s">
        <v>223</v>
      </c>
      <c r="K173" s="40">
        <v>46021</v>
      </c>
      <c r="L173" s="40">
        <v>45959</v>
      </c>
      <c r="M173" s="39" t="s">
        <v>392</v>
      </c>
      <c r="N173" s="40">
        <v>46021</v>
      </c>
      <c r="O173" s="16" t="str">
        <f>IF(Tabela_srv_moreno_prd_dbwel_v_fund_acompanhamento[[#This Row],[prz_contratual]]=Tabela_srv_moreno_prd_dbwel_v_fund_acompanhamento[[#This Row],[lib_fundido_prev]],"S/Usin.","C/ Usin.")</f>
        <v>S/Usin.</v>
      </c>
    </row>
    <row r="174" spans="1:15" hidden="1" x14ac:dyDescent="0.25">
      <c r="A174" s="16" t="str">
        <f>_xlfn.CONCAT(Tabela_srv_moreno_prd_dbwel_v_fund_acompanhamento[[#This Row],[id_ordem_servico]],"-",Tabela_srv_moreno_prd_dbwel_v_fund_acompanhamento[[#This Row],[item]])</f>
        <v>27236-8</v>
      </c>
      <c r="B174" s="115" t="str">
        <f>_xlfn.XLOOKUP(A174,Tabela2[ID OS_MORENO],Tabela2[ID OS_MORENO],"",0)</f>
        <v/>
      </c>
      <c r="C174" s="16">
        <v>27236</v>
      </c>
      <c r="D174" s="16">
        <v>8</v>
      </c>
      <c r="E174" s="16">
        <v>1</v>
      </c>
      <c r="F174" s="85">
        <v>387112</v>
      </c>
      <c r="G174" s="85">
        <v>1</v>
      </c>
      <c r="H174" s="85" t="str">
        <f>_xlfn.CONCAT(Tabela_srv_moreno_prd_dbwel_v_fund_acompanhamento[[#This Row],[codigo_peca]],"-",Tabela_srv_moreno_prd_dbwel_v_fund_acompanhamento[[#This Row],[seq_peca]])</f>
        <v>387112-1</v>
      </c>
      <c r="I174" s="16">
        <v>1</v>
      </c>
      <c r="J174" s="85" t="s">
        <v>223</v>
      </c>
      <c r="K174" s="28">
        <v>46021</v>
      </c>
      <c r="L174" s="28">
        <v>45959</v>
      </c>
      <c r="M174" s="85" t="s">
        <v>392</v>
      </c>
      <c r="N174" s="28">
        <v>46021</v>
      </c>
      <c r="O174" s="16" t="str">
        <f>IF(Tabela_srv_moreno_prd_dbwel_v_fund_acompanhamento[[#This Row],[prz_contratual]]=Tabela_srv_moreno_prd_dbwel_v_fund_acompanhamento[[#This Row],[lib_fundido_prev]],"S/Usin.","C/ Usin.")</f>
        <v>S/Usin.</v>
      </c>
    </row>
    <row r="175" spans="1:15" hidden="1" x14ac:dyDescent="0.25">
      <c r="A175" s="25" t="str">
        <f>_xlfn.CONCAT(Tabela_srv_moreno_prd_dbwel_v_fund_acompanhamento[[#This Row],[id_ordem_servico]],"-",Tabela_srv_moreno_prd_dbwel_v_fund_acompanhamento[[#This Row],[item]])</f>
        <v>27236-9</v>
      </c>
      <c r="B175" s="114" t="str">
        <f>_xlfn.XLOOKUP(A175,Tabela2[ID OS_MORENO],Tabela2[ID OS_MORENO],"",0)</f>
        <v/>
      </c>
      <c r="C175" s="25">
        <v>27236</v>
      </c>
      <c r="D175" s="25">
        <v>9</v>
      </c>
      <c r="E175" s="25">
        <v>1</v>
      </c>
      <c r="F175" s="178">
        <v>387113</v>
      </c>
      <c r="G175" s="178">
        <v>1</v>
      </c>
      <c r="H175" s="178" t="str">
        <f>_xlfn.CONCAT(Tabela_srv_moreno_prd_dbwel_v_fund_acompanhamento[[#This Row],[codigo_peca]],"-",Tabela_srv_moreno_prd_dbwel_v_fund_acompanhamento[[#This Row],[seq_peca]])</f>
        <v>387113-1</v>
      </c>
      <c r="I175" s="178">
        <v>1</v>
      </c>
      <c r="J175" s="178" t="s">
        <v>223</v>
      </c>
      <c r="K175" s="179">
        <v>46021</v>
      </c>
      <c r="L175" s="179">
        <v>45959</v>
      </c>
      <c r="M175" s="178" t="s">
        <v>392</v>
      </c>
      <c r="N175" s="179">
        <v>46021</v>
      </c>
      <c r="O175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6" spans="1:15" hidden="1" x14ac:dyDescent="0.25">
      <c r="A176" s="25" t="str">
        <f>_xlfn.CONCAT(Tabela_srv_moreno_prd_dbwel_v_fund_acompanhamento[[#This Row],[id_ordem_servico]],"-",Tabela_srv_moreno_prd_dbwel_v_fund_acompanhamento[[#This Row],[item]])</f>
        <v>27236-10</v>
      </c>
      <c r="B176" s="117" t="str">
        <f>_xlfn.XLOOKUP(A176,Tabela2[ID OS_MORENO],Tabela2[ID OS_MORENO],"",0)</f>
        <v/>
      </c>
      <c r="C176" s="25">
        <v>27236</v>
      </c>
      <c r="D176" s="25">
        <v>10</v>
      </c>
      <c r="E176" s="25">
        <v>1</v>
      </c>
      <c r="F176" s="178">
        <v>387114</v>
      </c>
      <c r="G176" s="178">
        <v>1</v>
      </c>
      <c r="H176" s="178" t="str">
        <f>_xlfn.CONCAT(Tabela_srv_moreno_prd_dbwel_v_fund_acompanhamento[[#This Row],[codigo_peca]],"-",Tabela_srv_moreno_prd_dbwel_v_fund_acompanhamento[[#This Row],[seq_peca]])</f>
        <v>387114-1</v>
      </c>
      <c r="I176" s="178">
        <v>1</v>
      </c>
      <c r="J176" s="178" t="s">
        <v>223</v>
      </c>
      <c r="K176" s="179">
        <v>46021</v>
      </c>
      <c r="L176" s="179">
        <v>45959</v>
      </c>
      <c r="M176" s="178" t="s">
        <v>392</v>
      </c>
      <c r="N176" s="179">
        <v>46021</v>
      </c>
      <c r="O176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7" spans="1:15" hidden="1" x14ac:dyDescent="0.25">
      <c r="A177" s="16" t="str">
        <f>_xlfn.CONCAT(Tabela_srv_moreno_prd_dbwel_v_fund_acompanhamento[[#This Row],[id_ordem_servico]],"-",Tabela_srv_moreno_prd_dbwel_v_fund_acompanhamento[[#This Row],[item]])</f>
        <v>27236-11</v>
      </c>
      <c r="B177" s="116" t="str">
        <f>_xlfn.XLOOKUP(A177,Tabela2[ID OS_MORENO],Tabela2[ID OS_MORENO],"",0)</f>
        <v/>
      </c>
      <c r="C177" s="16">
        <v>27236</v>
      </c>
      <c r="D177" s="16">
        <v>11</v>
      </c>
      <c r="E177" s="16">
        <v>1</v>
      </c>
      <c r="F177" s="185">
        <v>387115</v>
      </c>
      <c r="G177" s="185">
        <v>1</v>
      </c>
      <c r="H177" s="185" t="str">
        <f>_xlfn.CONCAT(Tabela_srv_moreno_prd_dbwel_v_fund_acompanhamento[[#This Row],[codigo_peca]],"-",Tabela_srv_moreno_prd_dbwel_v_fund_acompanhamento[[#This Row],[seq_peca]])</f>
        <v>387115-1</v>
      </c>
      <c r="I177" s="185">
        <v>1</v>
      </c>
      <c r="J177" s="185" t="s">
        <v>223</v>
      </c>
      <c r="K177" s="190">
        <v>46021</v>
      </c>
      <c r="L177" s="190">
        <v>45959</v>
      </c>
      <c r="M177" s="185" t="s">
        <v>392</v>
      </c>
      <c r="N177" s="190">
        <v>46021</v>
      </c>
      <c r="O17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8" spans="1:15" hidden="1" x14ac:dyDescent="0.25">
      <c r="A178" s="25" t="str">
        <f>_xlfn.CONCAT(Tabela_srv_moreno_prd_dbwel_v_fund_acompanhamento[[#This Row],[id_ordem_servico]],"-",Tabela_srv_moreno_prd_dbwel_v_fund_acompanhamento[[#This Row],[item]])</f>
        <v>27236-1</v>
      </c>
      <c r="B178" s="114" t="str">
        <f>_xlfn.XLOOKUP(A178,Tabela2[ID OS_MORENO],Tabela2[ID OS_MORENO],"",0)</f>
        <v/>
      </c>
      <c r="C178" s="25">
        <v>27236</v>
      </c>
      <c r="D178" s="25">
        <v>1</v>
      </c>
      <c r="E178" s="25">
        <v>1</v>
      </c>
      <c r="F178" s="178">
        <v>6629</v>
      </c>
      <c r="G178" s="178">
        <v>1</v>
      </c>
      <c r="H178" s="178" t="str">
        <f>_xlfn.CONCAT(Tabela_srv_moreno_prd_dbwel_v_fund_acompanhamento[[#This Row],[codigo_peca]],"-",Tabela_srv_moreno_prd_dbwel_v_fund_acompanhamento[[#This Row],[seq_peca]])</f>
        <v>6629-1</v>
      </c>
      <c r="I178" s="178">
        <v>1</v>
      </c>
      <c r="J178" s="178" t="s">
        <v>223</v>
      </c>
      <c r="K178" s="179">
        <v>46021</v>
      </c>
      <c r="L178" s="179">
        <v>45939</v>
      </c>
      <c r="M178" s="178" t="s">
        <v>578</v>
      </c>
      <c r="N178" s="179">
        <v>45681</v>
      </c>
      <c r="O1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" spans="1:15" hidden="1" x14ac:dyDescent="0.25">
      <c r="A179" s="25" t="str">
        <f>_xlfn.CONCAT(Tabela_srv_moreno_prd_dbwel_v_fund_acompanhamento[[#This Row],[id_ordem_servico]],"-",Tabela_srv_moreno_prd_dbwel_v_fund_acompanhamento[[#This Row],[item]])</f>
        <v>27236-2</v>
      </c>
      <c r="B179" s="115" t="str">
        <f>_xlfn.XLOOKUP(A179,Tabela2[ID OS_MORENO],Tabela2[ID OS_MORENO],"",0)</f>
        <v/>
      </c>
      <c r="C179" s="25">
        <v>27236</v>
      </c>
      <c r="D179" s="25">
        <v>2</v>
      </c>
      <c r="E179" s="25">
        <v>1</v>
      </c>
      <c r="F179" s="178">
        <v>6630</v>
      </c>
      <c r="G179" s="178">
        <v>1</v>
      </c>
      <c r="H179" s="178" t="str">
        <f>_xlfn.CONCAT(Tabela_srv_moreno_prd_dbwel_v_fund_acompanhamento[[#This Row],[codigo_peca]],"-",Tabela_srv_moreno_prd_dbwel_v_fund_acompanhamento[[#This Row],[seq_peca]])</f>
        <v>6630-1</v>
      </c>
      <c r="I179" s="178">
        <v>1</v>
      </c>
      <c r="J179" s="178" t="s">
        <v>223</v>
      </c>
      <c r="K179" s="179">
        <v>46021</v>
      </c>
      <c r="L179" s="179">
        <v>45943</v>
      </c>
      <c r="M179" s="178" t="s">
        <v>579</v>
      </c>
      <c r="N179" s="179">
        <v>46008</v>
      </c>
      <c r="O1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" spans="1:15" hidden="1" x14ac:dyDescent="0.25">
      <c r="A180" s="25" t="str">
        <f>_xlfn.CONCAT(Tabela_srv_moreno_prd_dbwel_v_fund_acompanhamento[[#This Row],[id_ordem_servico]],"-",Tabela_srv_moreno_prd_dbwel_v_fund_acompanhamento[[#This Row],[item]])</f>
        <v>27236-3</v>
      </c>
      <c r="B180" s="114" t="str">
        <f>_xlfn.XLOOKUP(A180,Tabela2[ID OS_MORENO],Tabela2[ID OS_MORENO],"",0)</f>
        <v/>
      </c>
      <c r="C180" s="25">
        <v>27236</v>
      </c>
      <c r="D180" s="25">
        <v>3</v>
      </c>
      <c r="E180" s="25">
        <v>1</v>
      </c>
      <c r="F180" s="178">
        <v>6631</v>
      </c>
      <c r="G180" s="178">
        <v>1</v>
      </c>
      <c r="H180" s="178" t="str">
        <f>_xlfn.CONCAT(Tabela_srv_moreno_prd_dbwel_v_fund_acompanhamento[[#This Row],[codigo_peca]],"-",Tabela_srv_moreno_prd_dbwel_v_fund_acompanhamento[[#This Row],[seq_peca]])</f>
        <v>6631-1</v>
      </c>
      <c r="I180" s="178">
        <v>1</v>
      </c>
      <c r="J180" s="178" t="s">
        <v>223</v>
      </c>
      <c r="K180" s="179">
        <v>46021</v>
      </c>
      <c r="L180" s="179">
        <v>45939</v>
      </c>
      <c r="M180" s="178" t="s">
        <v>580</v>
      </c>
      <c r="N180" s="179">
        <v>46001</v>
      </c>
      <c r="O1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" spans="1:15" hidden="1" x14ac:dyDescent="0.25">
      <c r="A181" s="25" t="str">
        <f>_xlfn.CONCAT(Tabela_srv_moreno_prd_dbwel_v_fund_acompanhamento[[#This Row],[id_ordem_servico]],"-",Tabela_srv_moreno_prd_dbwel_v_fund_acompanhamento[[#This Row],[item]])</f>
        <v>27236-4</v>
      </c>
      <c r="B181" s="115" t="str">
        <f>_xlfn.XLOOKUP(A181,Tabela2[ID OS_MORENO],Tabela2[ID OS_MORENO],"",0)</f>
        <v/>
      </c>
      <c r="C181" s="25">
        <v>27236</v>
      </c>
      <c r="D181" s="25">
        <v>4</v>
      </c>
      <c r="E181" s="25">
        <v>1</v>
      </c>
      <c r="F181" s="178">
        <v>6632</v>
      </c>
      <c r="G181" s="178">
        <v>1</v>
      </c>
      <c r="H181" s="178" t="str">
        <f>_xlfn.CONCAT(Tabela_srv_moreno_prd_dbwel_v_fund_acompanhamento[[#This Row],[codigo_peca]],"-",Tabela_srv_moreno_prd_dbwel_v_fund_acompanhamento[[#This Row],[seq_peca]])</f>
        <v>6632-1</v>
      </c>
      <c r="I181" s="178">
        <v>1</v>
      </c>
      <c r="J181" s="178" t="s">
        <v>223</v>
      </c>
      <c r="K181" s="179">
        <v>46021</v>
      </c>
      <c r="L181" s="179">
        <v>45943</v>
      </c>
      <c r="M181" s="178" t="s">
        <v>581</v>
      </c>
      <c r="N181" s="179">
        <v>46008</v>
      </c>
      <c r="O1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" spans="1:15" hidden="1" x14ac:dyDescent="0.25">
      <c r="A182" s="25" t="str">
        <f>_xlfn.CONCAT(Tabela_srv_moreno_prd_dbwel_v_fund_acompanhamento[[#This Row],[id_ordem_servico]],"-",Tabela_srv_moreno_prd_dbwel_v_fund_acompanhamento[[#This Row],[item]])</f>
        <v>27236-5</v>
      </c>
      <c r="B182" s="114" t="str">
        <f>_xlfn.XLOOKUP(A182,Tabela2[ID OS_MORENO],Tabela2[ID OS_MORENO],"",0)</f>
        <v/>
      </c>
      <c r="C182" s="25">
        <v>27236</v>
      </c>
      <c r="D182" s="25">
        <v>5</v>
      </c>
      <c r="E182" s="25">
        <v>1</v>
      </c>
      <c r="F182" s="178">
        <v>6657</v>
      </c>
      <c r="G182" s="178">
        <v>1</v>
      </c>
      <c r="H182" s="178" t="str">
        <f>_xlfn.CONCAT(Tabela_srv_moreno_prd_dbwel_v_fund_acompanhamento[[#This Row],[codigo_peca]],"-",Tabela_srv_moreno_prd_dbwel_v_fund_acompanhamento[[#This Row],[seq_peca]])</f>
        <v>6657-1</v>
      </c>
      <c r="I182" s="178">
        <v>1</v>
      </c>
      <c r="J182" s="178" t="s">
        <v>223</v>
      </c>
      <c r="K182" s="179">
        <v>45932</v>
      </c>
      <c r="L182" s="179">
        <v>45957</v>
      </c>
      <c r="M182" s="178" t="s">
        <v>582</v>
      </c>
      <c r="N182" s="179">
        <v>46001</v>
      </c>
      <c r="O1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" spans="1:15" hidden="1" x14ac:dyDescent="0.25">
      <c r="A183" s="25" t="str">
        <f>_xlfn.CONCAT(Tabela_srv_moreno_prd_dbwel_v_fund_acompanhamento[[#This Row],[id_ordem_servico]],"-",Tabela_srv_moreno_prd_dbwel_v_fund_acompanhamento[[#This Row],[item]])</f>
        <v>27172-1</v>
      </c>
      <c r="B183" s="114" t="str">
        <f>_xlfn.XLOOKUP(A183,Tabela2[ID OS_MORENO],Tabela2[ID OS_MORENO],"",0)</f>
        <v/>
      </c>
      <c r="C183" s="25">
        <v>27172</v>
      </c>
      <c r="D183" s="25">
        <v>1</v>
      </c>
      <c r="E183" s="25">
        <v>1</v>
      </c>
      <c r="F183" s="178">
        <v>6509</v>
      </c>
      <c r="G183" s="178">
        <v>1</v>
      </c>
      <c r="H183" s="178" t="str">
        <f>_xlfn.CONCAT(Tabela_srv_moreno_prd_dbwel_v_fund_acompanhamento[[#This Row],[codigo_peca]],"-",Tabela_srv_moreno_prd_dbwel_v_fund_acompanhamento[[#This Row],[seq_peca]])</f>
        <v>6509-1</v>
      </c>
      <c r="I183" s="178">
        <v>1</v>
      </c>
      <c r="J183" s="178" t="s">
        <v>216</v>
      </c>
      <c r="K183" s="179">
        <v>45909</v>
      </c>
      <c r="L183" s="179">
        <v>45903</v>
      </c>
      <c r="M183" s="178" t="s">
        <v>397</v>
      </c>
      <c r="N183" s="179">
        <v>46074</v>
      </c>
      <c r="O1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" spans="1:15" hidden="1" x14ac:dyDescent="0.25">
      <c r="A184" s="25" t="str">
        <f>_xlfn.CONCAT(Tabela_srv_moreno_prd_dbwel_v_fund_acompanhamento[[#This Row],[id_ordem_servico]],"-",Tabela_srv_moreno_prd_dbwel_v_fund_acompanhamento[[#This Row],[item]])</f>
        <v>27172-2</v>
      </c>
      <c r="B184" s="114" t="str">
        <f>_xlfn.XLOOKUP(A184,Tabela2[ID OS_MORENO],Tabela2[ID OS_MORENO],"",0)</f>
        <v/>
      </c>
      <c r="C184" s="25">
        <v>27172</v>
      </c>
      <c r="D184" s="25">
        <v>2</v>
      </c>
      <c r="E184" s="25">
        <v>1</v>
      </c>
      <c r="F184" s="178">
        <v>6510</v>
      </c>
      <c r="G184" s="178">
        <v>1</v>
      </c>
      <c r="H184" s="178" t="str">
        <f>_xlfn.CONCAT(Tabela_srv_moreno_prd_dbwel_v_fund_acompanhamento[[#This Row],[codigo_peca]],"-",Tabela_srv_moreno_prd_dbwel_v_fund_acompanhamento[[#This Row],[seq_peca]])</f>
        <v>6510-1</v>
      </c>
      <c r="I184" s="178">
        <v>1</v>
      </c>
      <c r="J184" s="178" t="s">
        <v>216</v>
      </c>
      <c r="K184" s="179">
        <v>45916</v>
      </c>
      <c r="L184" s="179">
        <v>45898</v>
      </c>
      <c r="M184" s="178" t="s">
        <v>398</v>
      </c>
      <c r="N184" s="179">
        <v>46074</v>
      </c>
      <c r="O1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" spans="1:15" hidden="1" x14ac:dyDescent="0.25">
      <c r="A185" s="25" t="str">
        <f>_xlfn.CONCAT(Tabela_srv_moreno_prd_dbwel_v_fund_acompanhamento[[#This Row],[id_ordem_servico]],"-",Tabela_srv_moreno_prd_dbwel_v_fund_acompanhamento[[#This Row],[item]])</f>
        <v>27172-3</v>
      </c>
      <c r="B185" s="114" t="str">
        <f>_xlfn.XLOOKUP(A185,Tabela2[ID OS_MORENO],Tabela2[ID OS_MORENO],"",0)</f>
        <v/>
      </c>
      <c r="C185" s="25">
        <v>27172</v>
      </c>
      <c r="D185" s="25">
        <v>3</v>
      </c>
      <c r="E185" s="25">
        <v>1</v>
      </c>
      <c r="F185" s="178">
        <v>6511</v>
      </c>
      <c r="G185" s="178">
        <v>1</v>
      </c>
      <c r="H185" s="178" t="str">
        <f>_xlfn.CONCAT(Tabela_srv_moreno_prd_dbwel_v_fund_acompanhamento[[#This Row],[codigo_peca]],"-",Tabela_srv_moreno_prd_dbwel_v_fund_acompanhamento[[#This Row],[seq_peca]])</f>
        <v>6511-1</v>
      </c>
      <c r="I185" s="178">
        <v>1</v>
      </c>
      <c r="J185" s="178" t="s">
        <v>216</v>
      </c>
      <c r="K185" s="179">
        <v>45909</v>
      </c>
      <c r="L185" s="179">
        <v>45898</v>
      </c>
      <c r="M185" s="178" t="s">
        <v>399</v>
      </c>
      <c r="N185" s="179">
        <v>46060</v>
      </c>
      <c r="O1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6" spans="1:15" hidden="1" x14ac:dyDescent="0.25">
      <c r="A186" s="25" t="str">
        <f>_xlfn.CONCAT(Tabela_srv_moreno_prd_dbwel_v_fund_acompanhamento[[#This Row],[id_ordem_servico]],"-",Tabela_srv_moreno_prd_dbwel_v_fund_acompanhamento[[#This Row],[item]])</f>
        <v>27172-13</v>
      </c>
      <c r="B186" s="114" t="str">
        <f>_xlfn.XLOOKUP(A186,Tabela2[ID OS_MORENO],Tabela2[ID OS_MORENO],"",0)</f>
        <v/>
      </c>
      <c r="C186" s="25">
        <v>27172</v>
      </c>
      <c r="D186" s="25">
        <v>13</v>
      </c>
      <c r="E186" s="25">
        <v>1</v>
      </c>
      <c r="F186" s="178">
        <v>6512</v>
      </c>
      <c r="G186" s="178">
        <v>1</v>
      </c>
      <c r="H186" s="178" t="str">
        <f>_xlfn.CONCAT(Tabela_srv_moreno_prd_dbwel_v_fund_acompanhamento[[#This Row],[codigo_peca]],"-",Tabela_srv_moreno_prd_dbwel_v_fund_acompanhamento[[#This Row],[seq_peca]])</f>
        <v>6512-1</v>
      </c>
      <c r="I186" s="178">
        <v>1</v>
      </c>
      <c r="J186" s="178" t="s">
        <v>216</v>
      </c>
      <c r="K186" s="179">
        <v>45890</v>
      </c>
      <c r="L186" s="179">
        <v>45890</v>
      </c>
      <c r="M186" s="178" t="s">
        <v>400</v>
      </c>
      <c r="N186" s="179">
        <v>46077</v>
      </c>
      <c r="O1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" spans="1:15" hidden="1" x14ac:dyDescent="0.25">
      <c r="A187" s="25" t="str">
        <f>_xlfn.CONCAT(Tabela_srv_moreno_prd_dbwel_v_fund_acompanhamento[[#This Row],[id_ordem_servico]],"-",Tabela_srv_moreno_prd_dbwel_v_fund_acompanhamento[[#This Row],[item]])</f>
        <v>27172-14</v>
      </c>
      <c r="B187" s="114" t="str">
        <f>_xlfn.XLOOKUP(A187,Tabela2[ID OS_MORENO],Tabela2[ID OS_MORENO],"",0)</f>
        <v/>
      </c>
      <c r="C187" s="25">
        <v>27172</v>
      </c>
      <c r="D187" s="25">
        <v>14</v>
      </c>
      <c r="E187" s="25">
        <v>1</v>
      </c>
      <c r="F187" s="178">
        <v>6513</v>
      </c>
      <c r="G187" s="178">
        <v>1</v>
      </c>
      <c r="H187" s="178" t="str">
        <f>_xlfn.CONCAT(Tabela_srv_moreno_prd_dbwel_v_fund_acompanhamento[[#This Row],[codigo_peca]],"-",Tabela_srv_moreno_prd_dbwel_v_fund_acompanhamento[[#This Row],[seq_peca]])</f>
        <v>6513-1</v>
      </c>
      <c r="I187" s="178">
        <v>1</v>
      </c>
      <c r="J187" s="178" t="s">
        <v>216</v>
      </c>
      <c r="K187" s="179">
        <v>45912</v>
      </c>
      <c r="L187" s="179">
        <v>45912</v>
      </c>
      <c r="M187" s="178" t="s">
        <v>401</v>
      </c>
      <c r="N187" s="179">
        <v>46051</v>
      </c>
      <c r="O1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" spans="1:15" hidden="1" x14ac:dyDescent="0.25">
      <c r="A188" s="25" t="str">
        <f>_xlfn.CONCAT(Tabela_srv_moreno_prd_dbwel_v_fund_acompanhamento[[#This Row],[id_ordem_servico]],"-",Tabela_srv_moreno_prd_dbwel_v_fund_acompanhamento[[#This Row],[item]])</f>
        <v>27172-24</v>
      </c>
      <c r="B188" s="115" t="str">
        <f>_xlfn.XLOOKUP(A188,Tabela2[ID OS_MORENO],Tabela2[ID OS_MORENO],"",0)</f>
        <v/>
      </c>
      <c r="C188" s="25">
        <v>27172</v>
      </c>
      <c r="D188" s="25">
        <v>24</v>
      </c>
      <c r="E188" s="25">
        <v>1</v>
      </c>
      <c r="F188" s="178">
        <v>6514</v>
      </c>
      <c r="G188" s="178">
        <v>1</v>
      </c>
      <c r="H188" s="178" t="str">
        <f>_xlfn.CONCAT(Tabela_srv_moreno_prd_dbwel_v_fund_acompanhamento[[#This Row],[codigo_peca]],"-",Tabela_srv_moreno_prd_dbwel_v_fund_acompanhamento[[#This Row],[seq_peca]])</f>
        <v>6514-1</v>
      </c>
      <c r="I188" s="178">
        <v>1</v>
      </c>
      <c r="J188" s="178" t="s">
        <v>216</v>
      </c>
      <c r="K188" s="179">
        <v>45905</v>
      </c>
      <c r="L188" s="179">
        <v>45905</v>
      </c>
      <c r="M188" s="178" t="s">
        <v>402</v>
      </c>
      <c r="N188" s="179">
        <v>46032</v>
      </c>
      <c r="O1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9" spans="1:15" hidden="1" x14ac:dyDescent="0.25">
      <c r="A189" s="25" t="str">
        <f>_xlfn.CONCAT(Tabela_srv_moreno_prd_dbwel_v_fund_acompanhamento[[#This Row],[id_ordem_servico]],"-",Tabela_srv_moreno_prd_dbwel_v_fund_acompanhamento[[#This Row],[item]])</f>
        <v>27172-26</v>
      </c>
      <c r="B189" s="114" t="str">
        <f>_xlfn.XLOOKUP(A189,Tabela2[ID OS_MORENO],Tabela2[ID OS_MORENO],"",0)</f>
        <v/>
      </c>
      <c r="C189" s="25">
        <v>27172</v>
      </c>
      <c r="D189" s="25">
        <v>26</v>
      </c>
      <c r="E189" s="25">
        <v>1</v>
      </c>
      <c r="F189" s="178">
        <v>6515</v>
      </c>
      <c r="G189" s="178">
        <v>1</v>
      </c>
      <c r="H189" s="178" t="str">
        <f>_xlfn.CONCAT(Tabela_srv_moreno_prd_dbwel_v_fund_acompanhamento[[#This Row],[codigo_peca]],"-",Tabela_srv_moreno_prd_dbwel_v_fund_acompanhamento[[#This Row],[seq_peca]])</f>
        <v>6515-1</v>
      </c>
      <c r="I189" s="178">
        <v>1</v>
      </c>
      <c r="J189" s="178" t="s">
        <v>216</v>
      </c>
      <c r="K189" s="179">
        <v>45912</v>
      </c>
      <c r="L189" s="179">
        <v>45912</v>
      </c>
      <c r="M189" s="178" t="s">
        <v>403</v>
      </c>
      <c r="N189" s="179">
        <v>46032</v>
      </c>
      <c r="O1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0" spans="1:15" hidden="1" x14ac:dyDescent="0.25">
      <c r="A190" s="25" t="str">
        <f>_xlfn.CONCAT(Tabela_srv_moreno_prd_dbwel_v_fund_acompanhamento[[#This Row],[id_ordem_servico]],"-",Tabela_srv_moreno_prd_dbwel_v_fund_acompanhamento[[#This Row],[item]])</f>
        <v>27172-27</v>
      </c>
      <c r="B190" s="115" t="str">
        <f>_xlfn.XLOOKUP(A190,Tabela2[ID OS_MORENO],Tabela2[ID OS_MORENO],"",0)</f>
        <v/>
      </c>
      <c r="C190" s="25">
        <v>27172</v>
      </c>
      <c r="D190" s="25">
        <v>27</v>
      </c>
      <c r="E190" s="25">
        <v>1</v>
      </c>
      <c r="F190" s="178">
        <v>6516</v>
      </c>
      <c r="G190" s="178">
        <v>1</v>
      </c>
      <c r="H190" s="178" t="str">
        <f>_xlfn.CONCAT(Tabela_srv_moreno_prd_dbwel_v_fund_acompanhamento[[#This Row],[codigo_peca]],"-",Tabela_srv_moreno_prd_dbwel_v_fund_acompanhamento[[#This Row],[seq_peca]])</f>
        <v>6516-1</v>
      </c>
      <c r="I190" s="178">
        <v>1</v>
      </c>
      <c r="J190" s="178" t="s">
        <v>216</v>
      </c>
      <c r="K190" s="179">
        <v>45905</v>
      </c>
      <c r="L190" s="179">
        <v>45905</v>
      </c>
      <c r="M190" s="178" t="s">
        <v>404</v>
      </c>
      <c r="N190" s="179">
        <v>46067</v>
      </c>
      <c r="O1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1" spans="1:15" hidden="1" x14ac:dyDescent="0.25">
      <c r="A191" s="25" t="str">
        <f>_xlfn.CONCAT(Tabela_srv_moreno_prd_dbwel_v_fund_acompanhamento[[#This Row],[id_ordem_servico]],"-",Tabela_srv_moreno_prd_dbwel_v_fund_acompanhamento[[#This Row],[item]])</f>
        <v>27172-28</v>
      </c>
      <c r="B191" s="114" t="str">
        <f>_xlfn.XLOOKUP(A191,Tabela2[ID OS_MORENO],Tabela2[ID OS_MORENO],"",0)</f>
        <v/>
      </c>
      <c r="C191" s="25">
        <v>27172</v>
      </c>
      <c r="D191" s="25">
        <v>28</v>
      </c>
      <c r="E191" s="25">
        <v>1</v>
      </c>
      <c r="F191" s="178">
        <v>6517</v>
      </c>
      <c r="G191" s="178">
        <v>1</v>
      </c>
      <c r="H191" s="178" t="str">
        <f>_xlfn.CONCAT(Tabela_srv_moreno_prd_dbwel_v_fund_acompanhamento[[#This Row],[codigo_peca]],"-",Tabela_srv_moreno_prd_dbwel_v_fund_acompanhamento[[#This Row],[seq_peca]])</f>
        <v>6517-1</v>
      </c>
      <c r="I191" s="178">
        <v>1</v>
      </c>
      <c r="J191" s="178" t="s">
        <v>216</v>
      </c>
      <c r="K191" s="179">
        <v>45915</v>
      </c>
      <c r="L191" s="179">
        <v>45915</v>
      </c>
      <c r="M191" s="178" t="s">
        <v>404</v>
      </c>
      <c r="N191" s="179">
        <v>46072</v>
      </c>
      <c r="O1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2" spans="1:15" hidden="1" x14ac:dyDescent="0.25">
      <c r="A192" s="25" t="str">
        <f>_xlfn.CONCAT(Tabela_srv_moreno_prd_dbwel_v_fund_acompanhamento[[#This Row],[id_ordem_servico]],"-",Tabela_srv_moreno_prd_dbwel_v_fund_acompanhamento[[#This Row],[item]])</f>
        <v>27172-29</v>
      </c>
      <c r="B192" s="115" t="str">
        <f>_xlfn.XLOOKUP(A192,Tabela2[ID OS_MORENO],Tabela2[ID OS_MORENO],"",0)</f>
        <v/>
      </c>
      <c r="C192" s="25">
        <v>27172</v>
      </c>
      <c r="D192" s="25">
        <v>29</v>
      </c>
      <c r="E192" s="25">
        <v>1</v>
      </c>
      <c r="F192" s="178">
        <v>6518</v>
      </c>
      <c r="G192" s="178">
        <v>1</v>
      </c>
      <c r="H192" s="178" t="str">
        <f>_xlfn.CONCAT(Tabela_srv_moreno_prd_dbwel_v_fund_acompanhamento[[#This Row],[codigo_peca]],"-",Tabela_srv_moreno_prd_dbwel_v_fund_acompanhamento[[#This Row],[seq_peca]])</f>
        <v>6518-1</v>
      </c>
      <c r="I192" s="178">
        <v>1</v>
      </c>
      <c r="J192" s="178" t="s">
        <v>216</v>
      </c>
      <c r="K192" s="179">
        <v>45901</v>
      </c>
      <c r="L192" s="179">
        <v>45901</v>
      </c>
      <c r="M192" s="178" t="s">
        <v>405</v>
      </c>
      <c r="N192" s="179">
        <v>46035</v>
      </c>
      <c r="O1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" spans="1:15" hidden="1" x14ac:dyDescent="0.25">
      <c r="A193" s="25" t="str">
        <f>_xlfn.CONCAT(Tabela_srv_moreno_prd_dbwel_v_fund_acompanhamento[[#This Row],[id_ordem_servico]],"-",Tabela_srv_moreno_prd_dbwel_v_fund_acompanhamento[[#This Row],[item]])</f>
        <v>27172-40</v>
      </c>
      <c r="B193" s="114" t="str">
        <f>_xlfn.XLOOKUP(A193,Tabela2[ID OS_MORENO],Tabela2[ID OS_MORENO],"",0)</f>
        <v/>
      </c>
      <c r="C193" s="25">
        <v>27172</v>
      </c>
      <c r="D193" s="25">
        <v>40</v>
      </c>
      <c r="E193" s="25">
        <v>1</v>
      </c>
      <c r="F193" s="178">
        <v>6527</v>
      </c>
      <c r="G193" s="178">
        <v>1</v>
      </c>
      <c r="H193" s="178" t="str">
        <f>_xlfn.CONCAT(Tabela_srv_moreno_prd_dbwel_v_fund_acompanhamento[[#This Row],[codigo_peca]],"-",Tabela_srv_moreno_prd_dbwel_v_fund_acompanhamento[[#This Row],[seq_peca]])</f>
        <v>6527-1</v>
      </c>
      <c r="I193" s="178">
        <v>1</v>
      </c>
      <c r="J193" s="178" t="s">
        <v>216</v>
      </c>
      <c r="K193" s="179">
        <v>45919</v>
      </c>
      <c r="L193" s="179">
        <v>45940</v>
      </c>
      <c r="M193" s="178" t="s">
        <v>406</v>
      </c>
      <c r="N193" s="179">
        <v>46021</v>
      </c>
      <c r="O1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" spans="1:15" hidden="1" x14ac:dyDescent="0.25">
      <c r="A194" s="25" t="str">
        <f>_xlfn.CONCAT(Tabela_srv_moreno_prd_dbwel_v_fund_acompanhamento[[#This Row],[id_ordem_servico]],"-",Tabela_srv_moreno_prd_dbwel_v_fund_acompanhamento[[#This Row],[item]])</f>
        <v>27172-25</v>
      </c>
      <c r="B194" s="114" t="str">
        <f>_xlfn.XLOOKUP(A194,Tabela2[ID OS_MORENO],Tabela2[ID OS_MORENO],"",0)</f>
        <v/>
      </c>
      <c r="C194" s="25">
        <v>27172</v>
      </c>
      <c r="D194" s="25">
        <v>25</v>
      </c>
      <c r="E194" s="25">
        <v>1</v>
      </c>
      <c r="F194" s="178">
        <v>434004</v>
      </c>
      <c r="G194" s="178">
        <v>14</v>
      </c>
      <c r="H194" s="178" t="str">
        <f>_xlfn.CONCAT(Tabela_srv_moreno_prd_dbwel_v_fund_acompanhamento[[#This Row],[codigo_peca]],"-",Tabela_srv_moreno_prd_dbwel_v_fund_acompanhamento[[#This Row],[seq_peca]])</f>
        <v>434004-14</v>
      </c>
      <c r="I194" s="178">
        <v>1</v>
      </c>
      <c r="J194" s="178" t="s">
        <v>216</v>
      </c>
      <c r="K194" s="179">
        <v>45915</v>
      </c>
      <c r="L194" s="179">
        <v>45915</v>
      </c>
      <c r="M194" s="178" t="s">
        <v>385</v>
      </c>
      <c r="N194" s="179">
        <v>46038</v>
      </c>
      <c r="O1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5" spans="1:15" hidden="1" x14ac:dyDescent="0.25">
      <c r="A195" s="25" t="str">
        <f>_xlfn.CONCAT(Tabela_srv_moreno_prd_dbwel_v_fund_acompanhamento[[#This Row],[id_ordem_servico]],"-",Tabela_srv_moreno_prd_dbwel_v_fund_acompanhamento[[#This Row],[item]])</f>
        <v>27172-20</v>
      </c>
      <c r="B195" s="114" t="str">
        <f>_xlfn.XLOOKUP(A195,Tabela2[ID OS_MORENO],Tabela2[ID OS_MORENO],"",0)</f>
        <v/>
      </c>
      <c r="C195" s="25">
        <v>27172</v>
      </c>
      <c r="D195" s="25">
        <v>20</v>
      </c>
      <c r="E195" s="25">
        <v>1</v>
      </c>
      <c r="F195" s="178">
        <v>434004</v>
      </c>
      <c r="G195" s="178">
        <v>13</v>
      </c>
      <c r="H195" s="178" t="str">
        <f>_xlfn.CONCAT(Tabela_srv_moreno_prd_dbwel_v_fund_acompanhamento[[#This Row],[codigo_peca]],"-",Tabela_srv_moreno_prd_dbwel_v_fund_acompanhamento[[#This Row],[seq_peca]])</f>
        <v>434004-13</v>
      </c>
      <c r="I195" s="178">
        <v>1</v>
      </c>
      <c r="J195" s="178" t="s">
        <v>216</v>
      </c>
      <c r="K195" s="179">
        <v>45915</v>
      </c>
      <c r="L195" s="179">
        <v>45915</v>
      </c>
      <c r="M195" s="178" t="s">
        <v>385</v>
      </c>
      <c r="N195" s="179">
        <v>46038</v>
      </c>
      <c r="O1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6" spans="1:15" hidden="1" x14ac:dyDescent="0.25">
      <c r="A196" s="25" t="str">
        <f>_xlfn.CONCAT(Tabela_srv_moreno_prd_dbwel_v_fund_acompanhamento[[#This Row],[id_ordem_servico]],"-",Tabela_srv_moreno_prd_dbwel_v_fund_acompanhamento[[#This Row],[item]])</f>
        <v>27172-4</v>
      </c>
      <c r="B196" s="114" t="str">
        <f>_xlfn.XLOOKUP(A196,Tabela2[ID OS_MORENO],Tabela2[ID OS_MORENO],"",0)</f>
        <v/>
      </c>
      <c r="C196" s="25">
        <v>27172</v>
      </c>
      <c r="D196" s="25">
        <v>4</v>
      </c>
      <c r="E196" s="25">
        <v>1</v>
      </c>
      <c r="F196" s="178">
        <v>434006</v>
      </c>
      <c r="G196" s="178">
        <v>23</v>
      </c>
      <c r="H196" s="178" t="str">
        <f>_xlfn.CONCAT(Tabela_srv_moreno_prd_dbwel_v_fund_acompanhamento[[#This Row],[codigo_peca]],"-",Tabela_srv_moreno_prd_dbwel_v_fund_acompanhamento[[#This Row],[seq_peca]])</f>
        <v>434006-23</v>
      </c>
      <c r="I196" s="178">
        <v>1</v>
      </c>
      <c r="J196" s="178" t="s">
        <v>216</v>
      </c>
      <c r="K196" s="179">
        <v>45915</v>
      </c>
      <c r="L196" s="179">
        <v>45915</v>
      </c>
      <c r="M196" s="178" t="s">
        <v>386</v>
      </c>
      <c r="N196" s="179">
        <v>46038</v>
      </c>
      <c r="O1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7" spans="1:15" hidden="1" x14ac:dyDescent="0.25">
      <c r="A197" s="25" t="str">
        <f>_xlfn.CONCAT(Tabela_srv_moreno_prd_dbwel_v_fund_acompanhamento[[#This Row],[id_ordem_servico]],"-",Tabela_srv_moreno_prd_dbwel_v_fund_acompanhamento[[#This Row],[item]])</f>
        <v>27172-5</v>
      </c>
      <c r="B197" s="114" t="str">
        <f>_xlfn.XLOOKUP(A197,Tabela2[ID OS_MORENO],Tabela2[ID OS_MORENO],"",0)</f>
        <v/>
      </c>
      <c r="C197" s="25">
        <v>27172</v>
      </c>
      <c r="D197" s="25">
        <v>5</v>
      </c>
      <c r="E197" s="25">
        <v>1</v>
      </c>
      <c r="F197" s="178">
        <v>434006</v>
      </c>
      <c r="G197" s="178">
        <v>24</v>
      </c>
      <c r="H197" s="178" t="str">
        <f>_xlfn.CONCAT(Tabela_srv_moreno_prd_dbwel_v_fund_acompanhamento[[#This Row],[codigo_peca]],"-",Tabela_srv_moreno_prd_dbwel_v_fund_acompanhamento[[#This Row],[seq_peca]])</f>
        <v>434006-24</v>
      </c>
      <c r="I197" s="178">
        <v>1</v>
      </c>
      <c r="J197" s="178" t="s">
        <v>216</v>
      </c>
      <c r="K197" s="179">
        <v>45915</v>
      </c>
      <c r="L197" s="179">
        <v>45915</v>
      </c>
      <c r="M197" s="178" t="s">
        <v>386</v>
      </c>
      <c r="N197" s="179">
        <v>46038</v>
      </c>
      <c r="O1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" spans="1:15" hidden="1" x14ac:dyDescent="0.25">
      <c r="A198" s="25" t="str">
        <f>_xlfn.CONCAT(Tabela_srv_moreno_prd_dbwel_v_fund_acompanhamento[[#This Row],[id_ordem_servico]],"-",Tabela_srv_moreno_prd_dbwel_v_fund_acompanhamento[[#This Row],[item]])</f>
        <v>27172-6</v>
      </c>
      <c r="B198" s="114" t="str">
        <f>_xlfn.XLOOKUP(A198,Tabela2[ID OS_MORENO],Tabela2[ID OS_MORENO],"",0)</f>
        <v/>
      </c>
      <c r="C198" s="25">
        <v>27172</v>
      </c>
      <c r="D198" s="25">
        <v>6</v>
      </c>
      <c r="E198" s="25">
        <v>1</v>
      </c>
      <c r="F198" s="178">
        <v>434006</v>
      </c>
      <c r="G198" s="178">
        <v>25</v>
      </c>
      <c r="H198" s="178" t="str">
        <f>_xlfn.CONCAT(Tabela_srv_moreno_prd_dbwel_v_fund_acompanhamento[[#This Row],[codigo_peca]],"-",Tabela_srv_moreno_prd_dbwel_v_fund_acompanhamento[[#This Row],[seq_peca]])</f>
        <v>434006-25</v>
      </c>
      <c r="I198" s="178">
        <v>1</v>
      </c>
      <c r="J198" s="178" t="s">
        <v>216</v>
      </c>
      <c r="K198" s="179">
        <v>45915</v>
      </c>
      <c r="L198" s="179">
        <v>45915</v>
      </c>
      <c r="M198" s="178" t="s">
        <v>386</v>
      </c>
      <c r="N198" s="179">
        <v>46038</v>
      </c>
      <c r="O1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" spans="1:15" hidden="1" x14ac:dyDescent="0.25">
      <c r="A199" s="25" t="str">
        <f>_xlfn.CONCAT(Tabela_srv_moreno_prd_dbwel_v_fund_acompanhamento[[#This Row],[id_ordem_servico]],"-",Tabela_srv_moreno_prd_dbwel_v_fund_acompanhamento[[#This Row],[item]])</f>
        <v>27172-7</v>
      </c>
      <c r="B199" s="115" t="str">
        <f>_xlfn.XLOOKUP(A199,Tabela2[ID OS_MORENO],Tabela2[ID OS_MORENO],"",0)</f>
        <v/>
      </c>
      <c r="C199" s="25">
        <v>27172</v>
      </c>
      <c r="D199" s="25">
        <v>7</v>
      </c>
      <c r="E199" s="25">
        <v>1</v>
      </c>
      <c r="F199" s="178">
        <v>434006</v>
      </c>
      <c r="G199" s="178">
        <v>26</v>
      </c>
      <c r="H199" s="178" t="str">
        <f>_xlfn.CONCAT(Tabela_srv_moreno_prd_dbwel_v_fund_acompanhamento[[#This Row],[codigo_peca]],"-",Tabela_srv_moreno_prd_dbwel_v_fund_acompanhamento[[#This Row],[seq_peca]])</f>
        <v>434006-26</v>
      </c>
      <c r="I199" s="178">
        <v>1</v>
      </c>
      <c r="J199" s="178" t="s">
        <v>216</v>
      </c>
      <c r="K199" s="179">
        <v>45915</v>
      </c>
      <c r="L199" s="179">
        <v>45915</v>
      </c>
      <c r="M199" s="178" t="s">
        <v>386</v>
      </c>
      <c r="N199" s="179">
        <v>46038</v>
      </c>
      <c r="O1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" spans="1:15" hidden="1" x14ac:dyDescent="0.25">
      <c r="A200" s="25" t="str">
        <f>_xlfn.CONCAT(Tabela_srv_moreno_prd_dbwel_v_fund_acompanhamento[[#This Row],[id_ordem_servico]],"-",Tabela_srv_moreno_prd_dbwel_v_fund_acompanhamento[[#This Row],[item]])</f>
        <v>27172-15</v>
      </c>
      <c r="B200" s="114" t="str">
        <f>_xlfn.XLOOKUP(A200,Tabela2[ID OS_MORENO],Tabela2[ID OS_MORENO],"",0)</f>
        <v/>
      </c>
      <c r="C200" s="25">
        <v>27172</v>
      </c>
      <c r="D200" s="25">
        <v>15</v>
      </c>
      <c r="E200" s="25">
        <v>1</v>
      </c>
      <c r="F200" s="178">
        <v>434007</v>
      </c>
      <c r="G200" s="178">
        <v>44</v>
      </c>
      <c r="H200" s="178" t="str">
        <f>_xlfn.CONCAT(Tabela_srv_moreno_prd_dbwel_v_fund_acompanhamento[[#This Row],[codigo_peca]],"-",Tabela_srv_moreno_prd_dbwel_v_fund_acompanhamento[[#This Row],[seq_peca]])</f>
        <v>434007-44</v>
      </c>
      <c r="I200" s="178">
        <v>1</v>
      </c>
      <c r="J200" s="178" t="s">
        <v>216</v>
      </c>
      <c r="K200" s="179">
        <v>45915</v>
      </c>
      <c r="L200" s="179">
        <v>45915</v>
      </c>
      <c r="M200" s="178" t="s">
        <v>387</v>
      </c>
      <c r="N200" s="179">
        <v>46038</v>
      </c>
      <c r="O2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" spans="1:15" hidden="1" x14ac:dyDescent="0.25">
      <c r="A201" s="25" t="str">
        <f>_xlfn.CONCAT(Tabela_srv_moreno_prd_dbwel_v_fund_acompanhamento[[#This Row],[id_ordem_servico]],"-",Tabela_srv_moreno_prd_dbwel_v_fund_acompanhamento[[#This Row],[item]])</f>
        <v>27172-16</v>
      </c>
      <c r="B201" s="115" t="str">
        <f>_xlfn.XLOOKUP(A201,Tabela2[ID OS_MORENO],Tabela2[ID OS_MORENO],"",0)</f>
        <v/>
      </c>
      <c r="C201" s="25">
        <v>27172</v>
      </c>
      <c r="D201" s="25">
        <v>16</v>
      </c>
      <c r="E201" s="25">
        <v>1</v>
      </c>
      <c r="F201" s="178">
        <v>434007</v>
      </c>
      <c r="G201" s="178">
        <v>45</v>
      </c>
      <c r="H201" s="178" t="str">
        <f>_xlfn.CONCAT(Tabela_srv_moreno_prd_dbwel_v_fund_acompanhamento[[#This Row],[codigo_peca]],"-",Tabela_srv_moreno_prd_dbwel_v_fund_acompanhamento[[#This Row],[seq_peca]])</f>
        <v>434007-45</v>
      </c>
      <c r="I201" s="178">
        <v>1</v>
      </c>
      <c r="J201" s="178" t="s">
        <v>216</v>
      </c>
      <c r="K201" s="179">
        <v>45915</v>
      </c>
      <c r="L201" s="179">
        <v>45915</v>
      </c>
      <c r="M201" s="178" t="s">
        <v>387</v>
      </c>
      <c r="N201" s="179">
        <v>46038</v>
      </c>
      <c r="O2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" spans="1:15" hidden="1" x14ac:dyDescent="0.25">
      <c r="A202" s="25" t="str">
        <f>_xlfn.CONCAT(Tabela_srv_moreno_prd_dbwel_v_fund_acompanhamento[[#This Row],[id_ordem_servico]],"-",Tabela_srv_moreno_prd_dbwel_v_fund_acompanhamento[[#This Row],[item]])</f>
        <v>27172-17</v>
      </c>
      <c r="B202" s="114" t="str">
        <f>_xlfn.XLOOKUP(A202,Tabela2[ID OS_MORENO],Tabela2[ID OS_MORENO],"",0)</f>
        <v/>
      </c>
      <c r="C202" s="25">
        <v>27172</v>
      </c>
      <c r="D202" s="25">
        <v>17</v>
      </c>
      <c r="E202" s="25">
        <v>1</v>
      </c>
      <c r="F202" s="178">
        <v>434007</v>
      </c>
      <c r="G202" s="178">
        <v>53</v>
      </c>
      <c r="H202" s="178" t="str">
        <f>_xlfn.CONCAT(Tabela_srv_moreno_prd_dbwel_v_fund_acompanhamento[[#This Row],[codigo_peca]],"-",Tabela_srv_moreno_prd_dbwel_v_fund_acompanhamento[[#This Row],[seq_peca]])</f>
        <v>434007-53</v>
      </c>
      <c r="I202" s="178">
        <v>1</v>
      </c>
      <c r="J202" s="178" t="s">
        <v>216</v>
      </c>
      <c r="K202" s="179">
        <v>45926</v>
      </c>
      <c r="L202" s="179">
        <v>45953</v>
      </c>
      <c r="M202" s="178" t="s">
        <v>387</v>
      </c>
      <c r="N202" s="179">
        <v>46038</v>
      </c>
      <c r="O2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3" spans="1:15" hidden="1" x14ac:dyDescent="0.25">
      <c r="A203" s="25" t="str">
        <f>_xlfn.CONCAT(Tabela_srv_moreno_prd_dbwel_v_fund_acompanhamento[[#This Row],[id_ordem_servico]],"-",Tabela_srv_moreno_prd_dbwel_v_fund_acompanhamento[[#This Row],[item]])</f>
        <v>27172-30</v>
      </c>
      <c r="B203" s="114" t="str">
        <f>_xlfn.XLOOKUP(A203,Tabela2[ID OS_MORENO],Tabela2[ID OS_MORENO],"",0)</f>
        <v/>
      </c>
      <c r="C203" s="25">
        <v>27172</v>
      </c>
      <c r="D203" s="25">
        <v>30</v>
      </c>
      <c r="E203" s="25">
        <v>1</v>
      </c>
      <c r="F203" s="178">
        <v>434007</v>
      </c>
      <c r="G203" s="178">
        <v>46</v>
      </c>
      <c r="H203" s="178" t="str">
        <f>_xlfn.CONCAT(Tabela_srv_moreno_prd_dbwel_v_fund_acompanhamento[[#This Row],[codigo_peca]],"-",Tabela_srv_moreno_prd_dbwel_v_fund_acompanhamento[[#This Row],[seq_peca]])</f>
        <v>434007-46</v>
      </c>
      <c r="I203" s="178">
        <v>1</v>
      </c>
      <c r="J203" s="178" t="s">
        <v>216</v>
      </c>
      <c r="K203" s="179">
        <v>45915</v>
      </c>
      <c r="L203" s="179">
        <v>45915</v>
      </c>
      <c r="M203" s="178" t="s">
        <v>387</v>
      </c>
      <c r="N203" s="179">
        <v>46022</v>
      </c>
      <c r="O2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" spans="1:15" hidden="1" x14ac:dyDescent="0.25">
      <c r="A204" s="25" t="str">
        <f>_xlfn.CONCAT(Tabela_srv_moreno_prd_dbwel_v_fund_acompanhamento[[#This Row],[id_ordem_servico]],"-",Tabela_srv_moreno_prd_dbwel_v_fund_acompanhamento[[#This Row],[item]])</f>
        <v>27172-31</v>
      </c>
      <c r="B204" s="114" t="str">
        <f>_xlfn.XLOOKUP(A204,Tabela2[ID OS_MORENO],Tabela2[ID OS_MORENO],"",0)</f>
        <v/>
      </c>
      <c r="C204" s="25">
        <v>27172</v>
      </c>
      <c r="D204" s="25">
        <v>31</v>
      </c>
      <c r="E204" s="25">
        <v>1</v>
      </c>
      <c r="F204" s="178">
        <v>434007</v>
      </c>
      <c r="G204" s="178">
        <v>48</v>
      </c>
      <c r="H204" s="178" t="str">
        <f>_xlfn.CONCAT(Tabela_srv_moreno_prd_dbwel_v_fund_acompanhamento[[#This Row],[codigo_peca]],"-",Tabela_srv_moreno_prd_dbwel_v_fund_acompanhamento[[#This Row],[seq_peca]])</f>
        <v>434007-48</v>
      </c>
      <c r="I204" s="178">
        <v>1</v>
      </c>
      <c r="J204" s="178" t="s">
        <v>216</v>
      </c>
      <c r="K204" s="179">
        <v>45915</v>
      </c>
      <c r="L204" s="179">
        <v>45915</v>
      </c>
      <c r="M204" s="178" t="s">
        <v>387</v>
      </c>
      <c r="N204" s="179">
        <v>46038</v>
      </c>
      <c r="O2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" spans="1:15" hidden="1" x14ac:dyDescent="0.25">
      <c r="A205" s="25" t="str">
        <f>_xlfn.CONCAT(Tabela_srv_moreno_prd_dbwel_v_fund_acompanhamento[[#This Row],[id_ordem_servico]],"-",Tabela_srv_moreno_prd_dbwel_v_fund_acompanhamento[[#This Row],[item]])</f>
        <v>27172-32</v>
      </c>
      <c r="B205" s="114" t="str">
        <f>_xlfn.XLOOKUP(A205,Tabela2[ID OS_MORENO],Tabela2[ID OS_MORENO],"",0)</f>
        <v/>
      </c>
      <c r="C205" s="25">
        <v>27172</v>
      </c>
      <c r="D205" s="25">
        <v>32</v>
      </c>
      <c r="E205" s="25">
        <v>1</v>
      </c>
      <c r="F205" s="178">
        <v>434007</v>
      </c>
      <c r="G205" s="178">
        <v>47</v>
      </c>
      <c r="H205" s="178" t="str">
        <f>_xlfn.CONCAT(Tabela_srv_moreno_prd_dbwel_v_fund_acompanhamento[[#This Row],[codigo_peca]],"-",Tabela_srv_moreno_prd_dbwel_v_fund_acompanhamento[[#This Row],[seq_peca]])</f>
        <v>434007-47</v>
      </c>
      <c r="I205" s="178">
        <v>1</v>
      </c>
      <c r="J205" s="178" t="s">
        <v>216</v>
      </c>
      <c r="K205" s="179">
        <v>45915</v>
      </c>
      <c r="L205" s="179">
        <v>45915</v>
      </c>
      <c r="M205" s="178" t="s">
        <v>387</v>
      </c>
      <c r="N205" s="179">
        <v>46038</v>
      </c>
      <c r="O2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" spans="1:15" hidden="1" x14ac:dyDescent="0.25">
      <c r="A206" s="25" t="str">
        <f>_xlfn.CONCAT(Tabela_srv_moreno_prd_dbwel_v_fund_acompanhamento[[#This Row],[id_ordem_servico]],"-",Tabela_srv_moreno_prd_dbwel_v_fund_acompanhamento[[#This Row],[item]])</f>
        <v>27172-33</v>
      </c>
      <c r="B206" s="114" t="str">
        <f>_xlfn.XLOOKUP(A206,Tabela2[ID OS_MORENO],Tabela2[ID OS_MORENO],"",0)</f>
        <v/>
      </c>
      <c r="C206" s="25">
        <v>27172</v>
      </c>
      <c r="D206" s="25">
        <v>33</v>
      </c>
      <c r="E206" s="25">
        <v>1</v>
      </c>
      <c r="F206" s="178">
        <v>434007</v>
      </c>
      <c r="G206" s="178">
        <v>49</v>
      </c>
      <c r="H206" s="178" t="str">
        <f>_xlfn.CONCAT(Tabela_srv_moreno_prd_dbwel_v_fund_acompanhamento[[#This Row],[codigo_peca]],"-",Tabela_srv_moreno_prd_dbwel_v_fund_acompanhamento[[#This Row],[seq_peca]])</f>
        <v>434007-49</v>
      </c>
      <c r="I206" s="178">
        <v>1</v>
      </c>
      <c r="J206" s="178" t="s">
        <v>216</v>
      </c>
      <c r="K206" s="179">
        <v>45915</v>
      </c>
      <c r="L206" s="179">
        <v>45915</v>
      </c>
      <c r="M206" s="178" t="s">
        <v>387</v>
      </c>
      <c r="N206" s="179">
        <v>46038</v>
      </c>
      <c r="O2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" spans="1:15" hidden="1" x14ac:dyDescent="0.25">
      <c r="A207" s="25" t="str">
        <f>_xlfn.CONCAT(Tabela_srv_moreno_prd_dbwel_v_fund_acompanhamento[[#This Row],[id_ordem_servico]],"-",Tabela_srv_moreno_prd_dbwel_v_fund_acompanhamento[[#This Row],[item]])</f>
        <v>27172-36</v>
      </c>
      <c r="B207" s="114" t="str">
        <f>_xlfn.XLOOKUP(A207,Tabela2[ID OS_MORENO],Tabela2[ID OS_MORENO],"",0)</f>
        <v/>
      </c>
      <c r="C207" s="25">
        <v>27172</v>
      </c>
      <c r="D207" s="25">
        <v>36</v>
      </c>
      <c r="E207" s="25">
        <v>1</v>
      </c>
      <c r="F207" s="178">
        <v>434007</v>
      </c>
      <c r="G207" s="178">
        <v>50</v>
      </c>
      <c r="H207" s="178" t="str">
        <f>_xlfn.CONCAT(Tabela_srv_moreno_prd_dbwel_v_fund_acompanhamento[[#This Row],[codigo_peca]],"-",Tabela_srv_moreno_prd_dbwel_v_fund_acompanhamento[[#This Row],[seq_peca]])</f>
        <v>434007-50</v>
      </c>
      <c r="I207" s="178">
        <v>1</v>
      </c>
      <c r="J207" s="178" t="s">
        <v>216</v>
      </c>
      <c r="K207" s="179">
        <v>45915</v>
      </c>
      <c r="L207" s="179">
        <v>45915</v>
      </c>
      <c r="M207" s="178" t="s">
        <v>387</v>
      </c>
      <c r="N207" s="179">
        <v>46021</v>
      </c>
      <c r="O2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" spans="1:15" hidden="1" x14ac:dyDescent="0.25">
      <c r="A208" s="25" t="str">
        <f>_xlfn.CONCAT(Tabela_srv_moreno_prd_dbwel_v_fund_acompanhamento[[#This Row],[id_ordem_servico]],"-",Tabela_srv_moreno_prd_dbwel_v_fund_acompanhamento[[#This Row],[item]])</f>
        <v>27172-37</v>
      </c>
      <c r="B208" s="114" t="str">
        <f>_xlfn.XLOOKUP(A208,Tabela2[ID OS_MORENO],Tabela2[ID OS_MORENO],"",0)</f>
        <v/>
      </c>
      <c r="C208" s="25">
        <v>27172</v>
      </c>
      <c r="D208" s="25">
        <v>37</v>
      </c>
      <c r="E208" s="25">
        <v>1</v>
      </c>
      <c r="F208" s="178">
        <v>434007</v>
      </c>
      <c r="G208" s="178">
        <v>51</v>
      </c>
      <c r="H208" s="178" t="str">
        <f>_xlfn.CONCAT(Tabela_srv_moreno_prd_dbwel_v_fund_acompanhamento[[#This Row],[codigo_peca]],"-",Tabela_srv_moreno_prd_dbwel_v_fund_acompanhamento[[#This Row],[seq_peca]])</f>
        <v>434007-51</v>
      </c>
      <c r="I208" s="178">
        <v>1</v>
      </c>
      <c r="J208" s="178" t="s">
        <v>216</v>
      </c>
      <c r="K208" s="179">
        <v>45915</v>
      </c>
      <c r="L208" s="179">
        <v>45915</v>
      </c>
      <c r="M208" s="178" t="s">
        <v>387</v>
      </c>
      <c r="N208" s="179">
        <v>46021</v>
      </c>
      <c r="O2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" spans="1:15" hidden="1" x14ac:dyDescent="0.25">
      <c r="A209" s="25" t="str">
        <f>_xlfn.CONCAT(Tabela_srv_moreno_prd_dbwel_v_fund_acompanhamento[[#This Row],[id_ordem_servico]],"-",Tabela_srv_moreno_prd_dbwel_v_fund_acompanhamento[[#This Row],[item]])</f>
        <v>27172-38</v>
      </c>
      <c r="B209" s="114" t="str">
        <f>_xlfn.XLOOKUP(A209,Tabela2[ID OS_MORENO],Tabela2[ID OS_MORENO],"",0)</f>
        <v/>
      </c>
      <c r="C209" s="25">
        <v>27172</v>
      </c>
      <c r="D209" s="25">
        <v>38</v>
      </c>
      <c r="E209" s="25">
        <v>1</v>
      </c>
      <c r="F209" s="178">
        <v>434007</v>
      </c>
      <c r="G209" s="178">
        <v>52</v>
      </c>
      <c r="H209" s="178" t="str">
        <f>_xlfn.CONCAT(Tabela_srv_moreno_prd_dbwel_v_fund_acompanhamento[[#This Row],[codigo_peca]],"-",Tabela_srv_moreno_prd_dbwel_v_fund_acompanhamento[[#This Row],[seq_peca]])</f>
        <v>434007-52</v>
      </c>
      <c r="I209" s="178">
        <v>1</v>
      </c>
      <c r="J209" s="178" t="s">
        <v>216</v>
      </c>
      <c r="K209" s="179">
        <v>45915</v>
      </c>
      <c r="L209" s="179">
        <v>45915</v>
      </c>
      <c r="M209" s="178" t="s">
        <v>387</v>
      </c>
      <c r="N209" s="179">
        <v>46021</v>
      </c>
      <c r="O2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" spans="1:15" hidden="1" x14ac:dyDescent="0.25">
      <c r="A210" s="25" t="str">
        <f>_xlfn.CONCAT(Tabela_srv_moreno_prd_dbwel_v_fund_acompanhamento[[#This Row],[id_ordem_servico]],"-",Tabela_srv_moreno_prd_dbwel_v_fund_acompanhamento[[#This Row],[item]])</f>
        <v>27172-11</v>
      </c>
      <c r="B210" s="114" t="str">
        <f>_xlfn.XLOOKUP(A210,Tabela2[ID OS_MORENO],Tabela2[ID OS_MORENO],"",0)</f>
        <v/>
      </c>
      <c r="C210" s="25">
        <v>27172</v>
      </c>
      <c r="D210" s="25">
        <v>11</v>
      </c>
      <c r="E210" s="25">
        <v>1</v>
      </c>
      <c r="F210" s="178">
        <v>434020</v>
      </c>
      <c r="G210" s="178">
        <v>3</v>
      </c>
      <c r="H210" s="178" t="str">
        <f>_xlfn.CONCAT(Tabela_srv_moreno_prd_dbwel_v_fund_acompanhamento[[#This Row],[codigo_peca]],"-",Tabela_srv_moreno_prd_dbwel_v_fund_acompanhamento[[#This Row],[seq_peca]])</f>
        <v>434020-3</v>
      </c>
      <c r="I210" s="178">
        <v>1</v>
      </c>
      <c r="J210" s="178" t="s">
        <v>216</v>
      </c>
      <c r="K210" s="179">
        <v>45954</v>
      </c>
      <c r="L210" s="179">
        <v>45936</v>
      </c>
      <c r="M210" s="178" t="s">
        <v>388</v>
      </c>
      <c r="N210" s="179">
        <v>46022</v>
      </c>
      <c r="O2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1" spans="1:15" hidden="1" x14ac:dyDescent="0.25">
      <c r="A211" s="25" t="str">
        <f>_xlfn.CONCAT(Tabela_srv_moreno_prd_dbwel_v_fund_acompanhamento[[#This Row],[id_ordem_servico]],"-",Tabela_srv_moreno_prd_dbwel_v_fund_acompanhamento[[#This Row],[item]])</f>
        <v>27172-8</v>
      </c>
      <c r="B211" s="115" t="str">
        <f>_xlfn.XLOOKUP(A211,Tabela2[ID OS_MORENO],Tabela2[ID OS_MORENO],"",0)</f>
        <v/>
      </c>
      <c r="C211" s="25">
        <v>27172</v>
      </c>
      <c r="D211" s="25">
        <v>8</v>
      </c>
      <c r="E211" s="25">
        <v>1</v>
      </c>
      <c r="F211" s="178">
        <v>434117</v>
      </c>
      <c r="G211" s="178">
        <v>1</v>
      </c>
      <c r="H211" s="178" t="str">
        <f>_xlfn.CONCAT(Tabela_srv_moreno_prd_dbwel_v_fund_acompanhamento[[#This Row],[codigo_peca]],"-",Tabela_srv_moreno_prd_dbwel_v_fund_acompanhamento[[#This Row],[seq_peca]])</f>
        <v>434117-1</v>
      </c>
      <c r="I211" s="178">
        <v>1</v>
      </c>
      <c r="J211" s="178" t="s">
        <v>216</v>
      </c>
      <c r="K211" s="179">
        <v>45898</v>
      </c>
      <c r="L211" s="179">
        <v>45898</v>
      </c>
      <c r="M211" s="178" t="s">
        <v>389</v>
      </c>
      <c r="N211" s="179">
        <v>46022</v>
      </c>
      <c r="O2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2" spans="1:15" hidden="1" x14ac:dyDescent="0.25">
      <c r="A212" s="25" t="str">
        <f>_xlfn.CONCAT(Tabela_srv_moreno_prd_dbwel_v_fund_acompanhamento[[#This Row],[id_ordem_servico]],"-",Tabela_srv_moreno_prd_dbwel_v_fund_acompanhamento[[#This Row],[item]])</f>
        <v>27172-9</v>
      </c>
      <c r="B212" s="114" t="str">
        <f>_xlfn.XLOOKUP(A212,Tabela2[ID OS_MORENO],Tabela2[ID OS_MORENO],"",0)</f>
        <v/>
      </c>
      <c r="C212" s="25">
        <v>27172</v>
      </c>
      <c r="D212" s="25">
        <v>9</v>
      </c>
      <c r="E212" s="25">
        <v>1</v>
      </c>
      <c r="F212" s="178">
        <v>434118</v>
      </c>
      <c r="G212" s="178">
        <v>1</v>
      </c>
      <c r="H212" s="178" t="str">
        <f>_xlfn.CONCAT(Tabela_srv_moreno_prd_dbwel_v_fund_acompanhamento[[#This Row],[codigo_peca]],"-",Tabela_srv_moreno_prd_dbwel_v_fund_acompanhamento[[#This Row],[seq_peca]])</f>
        <v>434118-1</v>
      </c>
      <c r="I212" s="178">
        <v>1</v>
      </c>
      <c r="J212" s="178" t="s">
        <v>216</v>
      </c>
      <c r="K212" s="179">
        <v>45898</v>
      </c>
      <c r="L212" s="179">
        <v>45898</v>
      </c>
      <c r="M212" s="178" t="s">
        <v>390</v>
      </c>
      <c r="N212" s="179">
        <v>46022</v>
      </c>
      <c r="O2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" spans="1:15" hidden="1" x14ac:dyDescent="0.25">
      <c r="A213" s="25" t="str">
        <f>_xlfn.CONCAT(Tabela_srv_moreno_prd_dbwel_v_fund_acompanhamento[[#This Row],[id_ordem_servico]],"-",Tabela_srv_moreno_prd_dbwel_v_fund_acompanhamento[[#This Row],[item]])</f>
        <v>27172-10</v>
      </c>
      <c r="B213" s="114" t="str">
        <f>_xlfn.XLOOKUP(A213,Tabela2[ID OS_MORENO],Tabela2[ID OS_MORENO],"",0)</f>
        <v/>
      </c>
      <c r="C213" s="25">
        <v>27172</v>
      </c>
      <c r="D213" s="25">
        <v>10</v>
      </c>
      <c r="E213" s="25">
        <v>1</v>
      </c>
      <c r="F213" s="178">
        <v>434119</v>
      </c>
      <c r="G213" s="178">
        <v>1</v>
      </c>
      <c r="H213" s="178" t="str">
        <f>_xlfn.CONCAT(Tabela_srv_moreno_prd_dbwel_v_fund_acompanhamento[[#This Row],[codigo_peca]],"-",Tabela_srv_moreno_prd_dbwel_v_fund_acompanhamento[[#This Row],[seq_peca]])</f>
        <v>434119-1</v>
      </c>
      <c r="I213" s="178">
        <v>1</v>
      </c>
      <c r="J213" s="178" t="s">
        <v>216</v>
      </c>
      <c r="K213" s="179">
        <v>45898</v>
      </c>
      <c r="L213" s="179">
        <v>45898</v>
      </c>
      <c r="M213" s="178" t="s">
        <v>390</v>
      </c>
      <c r="N213" s="179">
        <v>46022</v>
      </c>
      <c r="O2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" spans="1:15" hidden="1" x14ac:dyDescent="0.25">
      <c r="A214" s="25" t="str">
        <f>_xlfn.CONCAT(Tabela_srv_moreno_prd_dbwel_v_fund_acompanhamento[[#This Row],[id_ordem_servico]],"-",Tabela_srv_moreno_prd_dbwel_v_fund_acompanhamento[[#This Row],[item]])</f>
        <v>27172-18</v>
      </c>
      <c r="B214" s="115" t="str">
        <f>_xlfn.XLOOKUP(A214,Tabela2[ID OS_MORENO],Tabela2[ID OS_MORENO],"",0)</f>
        <v/>
      </c>
      <c r="C214" s="25">
        <v>27172</v>
      </c>
      <c r="D214" s="25">
        <v>18</v>
      </c>
      <c r="E214" s="25">
        <v>1</v>
      </c>
      <c r="F214" s="39">
        <v>434120</v>
      </c>
      <c r="G214" s="39">
        <v>1</v>
      </c>
      <c r="H214" s="39" t="str">
        <f>_xlfn.CONCAT(Tabela_srv_moreno_prd_dbwel_v_fund_acompanhamento[[#This Row],[codigo_peca]],"-",Tabela_srv_moreno_prd_dbwel_v_fund_acompanhamento[[#This Row],[seq_peca]])</f>
        <v>434120-1</v>
      </c>
      <c r="I214" s="25">
        <v>1</v>
      </c>
      <c r="J214" s="39" t="s">
        <v>216</v>
      </c>
      <c r="K214" s="40">
        <v>45895</v>
      </c>
      <c r="L214" s="40">
        <v>45895</v>
      </c>
      <c r="M214" s="39" t="s">
        <v>391</v>
      </c>
      <c r="N214" s="40">
        <v>46021</v>
      </c>
      <c r="O2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5" spans="1:15" hidden="1" x14ac:dyDescent="0.25">
      <c r="A215" s="25" t="str">
        <f>_xlfn.CONCAT(Tabela_srv_moreno_prd_dbwel_v_fund_acompanhamento[[#This Row],[id_ordem_servico]],"-",Tabela_srv_moreno_prd_dbwel_v_fund_acompanhamento[[#This Row],[item]])</f>
        <v>27172-19</v>
      </c>
      <c r="B215" s="115" t="str">
        <f>_xlfn.XLOOKUP(A215,Tabela2[ID OS_MORENO],Tabela2[ID OS_MORENO],"",0)</f>
        <v/>
      </c>
      <c r="C215" s="25">
        <v>27172</v>
      </c>
      <c r="D215" s="25">
        <v>19</v>
      </c>
      <c r="E215" s="25">
        <v>1</v>
      </c>
      <c r="F215" s="39">
        <v>434121</v>
      </c>
      <c r="G215" s="39">
        <v>1</v>
      </c>
      <c r="H215" s="39" t="str">
        <f>_xlfn.CONCAT(Tabela_srv_moreno_prd_dbwel_v_fund_acompanhamento[[#This Row],[codigo_peca]],"-",Tabela_srv_moreno_prd_dbwel_v_fund_acompanhamento[[#This Row],[seq_peca]])</f>
        <v>434121-1</v>
      </c>
      <c r="I215" s="25">
        <v>1</v>
      </c>
      <c r="J215" s="39" t="s">
        <v>216</v>
      </c>
      <c r="K215" s="40">
        <v>45895</v>
      </c>
      <c r="L215" s="40">
        <v>45895</v>
      </c>
      <c r="M215" s="39" t="s">
        <v>392</v>
      </c>
      <c r="N215" s="40">
        <v>46022</v>
      </c>
      <c r="O215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6" spans="1:15" hidden="1" x14ac:dyDescent="0.25">
      <c r="A216" s="25" t="str">
        <f>_xlfn.CONCAT(Tabela_srv_moreno_prd_dbwel_v_fund_acompanhamento[[#This Row],[id_ordem_servico]],"-",Tabela_srv_moreno_prd_dbwel_v_fund_acompanhamento[[#This Row],[item]])</f>
        <v>27172-21</v>
      </c>
      <c r="B216" s="114" t="str">
        <f>_xlfn.XLOOKUP(A216,Tabela2[ID OS_MORENO],Tabela2[ID OS_MORENO],"",0)</f>
        <v/>
      </c>
      <c r="C216" s="25">
        <v>27172</v>
      </c>
      <c r="D216" s="25">
        <v>21</v>
      </c>
      <c r="E216" s="25">
        <v>1</v>
      </c>
      <c r="F216" s="39">
        <v>434122</v>
      </c>
      <c r="G216" s="39">
        <v>1</v>
      </c>
      <c r="H216" s="39" t="str">
        <f>_xlfn.CONCAT(Tabela_srv_moreno_prd_dbwel_v_fund_acompanhamento[[#This Row],[codigo_peca]],"-",Tabela_srv_moreno_prd_dbwel_v_fund_acompanhamento[[#This Row],[seq_peca]])</f>
        <v>434122-1</v>
      </c>
      <c r="I216" s="25">
        <v>1</v>
      </c>
      <c r="J216" s="39" t="s">
        <v>216</v>
      </c>
      <c r="K216" s="40">
        <v>45895</v>
      </c>
      <c r="L216" s="40">
        <v>45895</v>
      </c>
      <c r="M216" s="39" t="s">
        <v>393</v>
      </c>
      <c r="N216" s="40">
        <v>46022</v>
      </c>
      <c r="O216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7" spans="1:15" hidden="1" x14ac:dyDescent="0.25">
      <c r="A217" s="25" t="str">
        <f>_xlfn.CONCAT(Tabela_srv_moreno_prd_dbwel_v_fund_acompanhamento[[#This Row],[id_ordem_servico]],"-",Tabela_srv_moreno_prd_dbwel_v_fund_acompanhamento[[#This Row],[item]])</f>
        <v>27172-34</v>
      </c>
      <c r="B217" s="115" t="str">
        <f>_xlfn.XLOOKUP(A217,Tabela2[ID OS_MORENO],Tabela2[ID OS_MORENO],"",0)</f>
        <v/>
      </c>
      <c r="C217" s="25">
        <v>27172</v>
      </c>
      <c r="D217" s="25">
        <v>34</v>
      </c>
      <c r="E217" s="25">
        <v>2</v>
      </c>
      <c r="F217" s="39">
        <v>434123</v>
      </c>
      <c r="G217" s="39">
        <v>1</v>
      </c>
      <c r="H217" s="39" t="str">
        <f>_xlfn.CONCAT(Tabela_srv_moreno_prd_dbwel_v_fund_acompanhamento[[#This Row],[codigo_peca]],"-",Tabela_srv_moreno_prd_dbwel_v_fund_acompanhamento[[#This Row],[seq_peca]])</f>
        <v>434123-1</v>
      </c>
      <c r="I217" s="25">
        <v>1</v>
      </c>
      <c r="J217" s="39" t="s">
        <v>216</v>
      </c>
      <c r="K217" s="40">
        <v>45895</v>
      </c>
      <c r="L217" s="40">
        <v>45895</v>
      </c>
      <c r="M217" s="39" t="s">
        <v>393</v>
      </c>
      <c r="N217" s="40">
        <v>46021</v>
      </c>
      <c r="O217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8" spans="1:15" hidden="1" x14ac:dyDescent="0.25">
      <c r="A218" s="25" t="str">
        <f>_xlfn.CONCAT(Tabela_srv_moreno_prd_dbwel_v_fund_acompanhamento[[#This Row],[id_ordem_servico]],"-",Tabela_srv_moreno_prd_dbwel_v_fund_acompanhamento[[#This Row],[item]])</f>
        <v>27172-39</v>
      </c>
      <c r="B218" s="114" t="str">
        <f>_xlfn.XLOOKUP(A218,Tabela2[ID OS_MORENO],Tabela2[ID OS_MORENO],"",0)</f>
        <v/>
      </c>
      <c r="C218" s="25">
        <v>27172</v>
      </c>
      <c r="D218" s="25">
        <v>39</v>
      </c>
      <c r="E218" s="25">
        <v>1</v>
      </c>
      <c r="F218" s="39">
        <v>434124</v>
      </c>
      <c r="G218" s="39">
        <v>1</v>
      </c>
      <c r="H218" s="39" t="str">
        <f>_xlfn.CONCAT(Tabela_srv_moreno_prd_dbwel_v_fund_acompanhamento[[#This Row],[codigo_peca]],"-",Tabela_srv_moreno_prd_dbwel_v_fund_acompanhamento[[#This Row],[seq_peca]])</f>
        <v>434124-1</v>
      </c>
      <c r="I218" s="25">
        <v>1</v>
      </c>
      <c r="J218" s="39" t="s">
        <v>216</v>
      </c>
      <c r="K218" s="40">
        <v>45895</v>
      </c>
      <c r="L218" s="40">
        <v>45895</v>
      </c>
      <c r="M218" s="39" t="s">
        <v>393</v>
      </c>
      <c r="N218" s="40">
        <v>46021</v>
      </c>
      <c r="O218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9" spans="1:15" hidden="1" x14ac:dyDescent="0.25">
      <c r="A219" s="25" t="str">
        <f>_xlfn.CONCAT(Tabela_srv_moreno_prd_dbwel_v_fund_acompanhamento[[#This Row],[id_ordem_servico]],"-",Tabela_srv_moreno_prd_dbwel_v_fund_acompanhamento[[#This Row],[item]])</f>
        <v>27172-22</v>
      </c>
      <c r="B219" s="115" t="str">
        <f>_xlfn.XLOOKUP(A219,Tabela2[ID OS_MORENO],Tabela2[ID OS_MORENO],"",0)</f>
        <v/>
      </c>
      <c r="C219" s="25">
        <v>27172</v>
      </c>
      <c r="D219" s="25">
        <v>22</v>
      </c>
      <c r="E219" s="25">
        <v>1</v>
      </c>
      <c r="F219" s="39">
        <v>434125</v>
      </c>
      <c r="G219" s="39">
        <v>1</v>
      </c>
      <c r="H219" s="39" t="str">
        <f>_xlfn.CONCAT(Tabela_srv_moreno_prd_dbwel_v_fund_acompanhamento[[#This Row],[codigo_peca]],"-",Tabela_srv_moreno_prd_dbwel_v_fund_acompanhamento[[#This Row],[seq_peca]])</f>
        <v>434125-1</v>
      </c>
      <c r="I219" s="25">
        <v>1</v>
      </c>
      <c r="J219" s="39" t="s">
        <v>216</v>
      </c>
      <c r="K219" s="40">
        <v>45954</v>
      </c>
      <c r="L219" s="40">
        <v>45931</v>
      </c>
      <c r="M219" s="39" t="s">
        <v>394</v>
      </c>
      <c r="N219" s="40">
        <v>46022</v>
      </c>
      <c r="O219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0" spans="1:15" hidden="1" x14ac:dyDescent="0.25">
      <c r="A220" s="16" t="str">
        <f>_xlfn.CONCAT(Tabela_srv_moreno_prd_dbwel_v_fund_acompanhamento[[#This Row],[id_ordem_servico]],"-",Tabela_srv_moreno_prd_dbwel_v_fund_acompanhamento[[#This Row],[item]])</f>
        <v>27172-23</v>
      </c>
      <c r="B220" s="114" t="str">
        <f>_xlfn.XLOOKUP(A220,Tabela2[ID OS_MORENO],Tabela2[ID OS_MORENO],"",0)</f>
        <v/>
      </c>
      <c r="C220" s="16">
        <v>27172</v>
      </c>
      <c r="D220" s="16">
        <v>23</v>
      </c>
      <c r="E220" s="16">
        <v>1</v>
      </c>
      <c r="F220" s="85">
        <v>434126</v>
      </c>
      <c r="G220" s="85">
        <v>1</v>
      </c>
      <c r="H220" s="85" t="str">
        <f>_xlfn.CONCAT(Tabela_srv_moreno_prd_dbwel_v_fund_acompanhamento[[#This Row],[codigo_peca]],"-",Tabela_srv_moreno_prd_dbwel_v_fund_acompanhamento[[#This Row],[seq_peca]])</f>
        <v>434126-1</v>
      </c>
      <c r="I220" s="16">
        <v>1</v>
      </c>
      <c r="J220" s="85" t="s">
        <v>216</v>
      </c>
      <c r="K220" s="28">
        <v>45931</v>
      </c>
      <c r="L220" s="28">
        <v>45931</v>
      </c>
      <c r="M220" s="85" t="s">
        <v>395</v>
      </c>
      <c r="N220" s="28">
        <v>46022</v>
      </c>
      <c r="O220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1" spans="1:15" hidden="1" x14ac:dyDescent="0.25">
      <c r="A221" s="25" t="str">
        <f>_xlfn.CONCAT(Tabela_srv_moreno_prd_dbwel_v_fund_acompanhamento[[#This Row],[id_ordem_servico]],"-",Tabela_srv_moreno_prd_dbwel_v_fund_acompanhamento[[#This Row],[item]])</f>
        <v>27172-12</v>
      </c>
      <c r="B221" s="114" t="str">
        <f>_xlfn.XLOOKUP(A221,Tabela2[ID OS_MORENO],Tabela2[ID OS_MORENO],"",0)</f>
        <v/>
      </c>
      <c r="C221" s="25">
        <v>27172</v>
      </c>
      <c r="D221" s="25">
        <v>12</v>
      </c>
      <c r="E221" s="25">
        <v>1</v>
      </c>
      <c r="F221" s="39">
        <v>434128</v>
      </c>
      <c r="G221" s="39">
        <v>1</v>
      </c>
      <c r="H221" s="39" t="str">
        <f>_xlfn.CONCAT(Tabela_srv_moreno_prd_dbwel_v_fund_acompanhamento[[#This Row],[codigo_peca]],"-",Tabela_srv_moreno_prd_dbwel_v_fund_acompanhamento[[#This Row],[seq_peca]])</f>
        <v>434128-1</v>
      </c>
      <c r="I221" s="25">
        <v>1</v>
      </c>
      <c r="J221" s="39" t="s">
        <v>216</v>
      </c>
      <c r="K221" s="40">
        <v>45954</v>
      </c>
      <c r="L221" s="40">
        <v>45930</v>
      </c>
      <c r="M221" s="39" t="s">
        <v>396</v>
      </c>
      <c r="N221" s="40">
        <v>46022</v>
      </c>
      <c r="O221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2" spans="1:15" hidden="1" x14ac:dyDescent="0.25">
      <c r="A222" s="25" t="str">
        <f>_xlfn.CONCAT(Tabela_srv_moreno_prd_dbwel_v_fund_acompanhamento[[#This Row],[id_ordem_servico]],"-",Tabela_srv_moreno_prd_dbwel_v_fund_acompanhamento[[#This Row],[item]])</f>
        <v>27544-1</v>
      </c>
      <c r="B222" s="114" t="str">
        <f>_xlfn.XLOOKUP(A222,Tabela2[ID OS_MORENO],Tabela2[ID OS_MORENO],"",0)</f>
        <v>27544-1</v>
      </c>
      <c r="C222" s="25">
        <v>27544</v>
      </c>
      <c r="D222" s="25">
        <v>1</v>
      </c>
      <c r="E222" s="25">
        <v>1</v>
      </c>
      <c r="F222" s="39">
        <v>434129</v>
      </c>
      <c r="G222" s="39">
        <v>1</v>
      </c>
      <c r="H222" s="39" t="str">
        <f>_xlfn.CONCAT(Tabela_srv_moreno_prd_dbwel_v_fund_acompanhamento[[#This Row],[codigo_peca]],"-",Tabela_srv_moreno_prd_dbwel_v_fund_acompanhamento[[#This Row],[seq_peca]])</f>
        <v>434129-1</v>
      </c>
      <c r="I222" s="25">
        <v>1</v>
      </c>
      <c r="J222" s="39" t="s">
        <v>216</v>
      </c>
      <c r="K222" s="40">
        <v>46253</v>
      </c>
      <c r="L222" s="40"/>
      <c r="M222" s="39" t="s">
        <v>2794</v>
      </c>
      <c r="N222" s="40">
        <v>46254</v>
      </c>
      <c r="O222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3" spans="1:15" hidden="1" x14ac:dyDescent="0.25">
      <c r="A223" s="25" t="str">
        <f>_xlfn.CONCAT(Tabela_srv_moreno_prd_dbwel_v_fund_acompanhamento[[#This Row],[id_ordem_servico]],"-",Tabela_srv_moreno_prd_dbwel_v_fund_acompanhamento[[#This Row],[item]])</f>
        <v>27544-2</v>
      </c>
      <c r="B223" s="114" t="str">
        <f>_xlfn.XLOOKUP(A223,Tabela2[ID OS_MORENO],Tabela2[ID OS_MORENO],"",0)</f>
        <v>27544-2</v>
      </c>
      <c r="C223" s="25">
        <v>27544</v>
      </c>
      <c r="D223" s="25">
        <v>2</v>
      </c>
      <c r="E223" s="25">
        <v>1</v>
      </c>
      <c r="F223" s="39">
        <v>434129</v>
      </c>
      <c r="G223" s="39">
        <v>2</v>
      </c>
      <c r="H223" s="39" t="str">
        <f>_xlfn.CONCAT(Tabela_srv_moreno_prd_dbwel_v_fund_acompanhamento[[#This Row],[codigo_peca]],"-",Tabela_srv_moreno_prd_dbwel_v_fund_acompanhamento[[#This Row],[seq_peca]])</f>
        <v>434129-2</v>
      </c>
      <c r="I223" s="25">
        <v>1</v>
      </c>
      <c r="J223" s="39" t="s">
        <v>216</v>
      </c>
      <c r="K223" s="40">
        <v>46253</v>
      </c>
      <c r="L223" s="40"/>
      <c r="M223" s="39" t="s">
        <v>2794</v>
      </c>
      <c r="N223" s="40">
        <v>46254</v>
      </c>
      <c r="O223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4" spans="1:15" hidden="1" x14ac:dyDescent="0.25">
      <c r="A224" s="25" t="str">
        <f>_xlfn.CONCAT(Tabela_srv_moreno_prd_dbwel_v_fund_acompanhamento[[#This Row],[id_ordem_servico]],"-",Tabela_srv_moreno_prd_dbwel_v_fund_acompanhamento[[#This Row],[item]])</f>
        <v>27544-3</v>
      </c>
      <c r="B224" s="114" t="str">
        <f>_xlfn.XLOOKUP(A224,Tabela2[ID OS_MORENO],Tabela2[ID OS_MORENO],"",0)</f>
        <v>27544-3</v>
      </c>
      <c r="C224" s="25">
        <v>27544</v>
      </c>
      <c r="D224" s="25">
        <v>3</v>
      </c>
      <c r="E224" s="25">
        <v>1</v>
      </c>
      <c r="F224" s="178">
        <v>434129</v>
      </c>
      <c r="G224" s="178">
        <v>3</v>
      </c>
      <c r="H224" s="178" t="str">
        <f>_xlfn.CONCAT(Tabela_srv_moreno_prd_dbwel_v_fund_acompanhamento[[#This Row],[codigo_peca]],"-",Tabela_srv_moreno_prd_dbwel_v_fund_acompanhamento[[#This Row],[seq_peca]])</f>
        <v>434129-3</v>
      </c>
      <c r="I224" s="178">
        <v>1</v>
      </c>
      <c r="J224" s="178" t="s">
        <v>216</v>
      </c>
      <c r="K224" s="179">
        <v>46253</v>
      </c>
      <c r="L224" s="179"/>
      <c r="M224" s="178" t="s">
        <v>2794</v>
      </c>
      <c r="N224" s="179">
        <v>46254</v>
      </c>
      <c r="O2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" spans="1:15" hidden="1" x14ac:dyDescent="0.25">
      <c r="A225" s="25" t="str">
        <f>_xlfn.CONCAT(Tabela_srv_moreno_prd_dbwel_v_fund_acompanhamento[[#This Row],[id_ordem_servico]],"-",Tabela_srv_moreno_prd_dbwel_v_fund_acompanhamento[[#This Row],[item]])</f>
        <v>27544-4</v>
      </c>
      <c r="B225" s="114" t="str">
        <f>_xlfn.XLOOKUP(A225,Tabela2[ID OS_MORENO],Tabela2[ID OS_MORENO],"",0)</f>
        <v>27544-4</v>
      </c>
      <c r="C225" s="25">
        <v>27544</v>
      </c>
      <c r="D225" s="25">
        <v>4</v>
      </c>
      <c r="E225" s="25">
        <v>1</v>
      </c>
      <c r="F225" s="178">
        <v>434129</v>
      </c>
      <c r="G225" s="178">
        <v>4</v>
      </c>
      <c r="H225" s="178" t="str">
        <f>_xlfn.CONCAT(Tabela_srv_moreno_prd_dbwel_v_fund_acompanhamento[[#This Row],[codigo_peca]],"-",Tabela_srv_moreno_prd_dbwel_v_fund_acompanhamento[[#This Row],[seq_peca]])</f>
        <v>434129-4</v>
      </c>
      <c r="I225" s="178">
        <v>1</v>
      </c>
      <c r="J225" s="178" t="s">
        <v>216</v>
      </c>
      <c r="K225" s="179">
        <v>46253</v>
      </c>
      <c r="L225" s="179"/>
      <c r="M225" s="178" t="s">
        <v>2794</v>
      </c>
      <c r="N225" s="179">
        <v>46254</v>
      </c>
      <c r="O2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" spans="1:15" hidden="1" x14ac:dyDescent="0.25">
      <c r="A226" s="25" t="str">
        <f>_xlfn.CONCAT(Tabela_srv_moreno_prd_dbwel_v_fund_acompanhamento[[#This Row],[id_ordem_servico]],"-",Tabela_srv_moreno_prd_dbwel_v_fund_acompanhamento[[#This Row],[item]])</f>
        <v>27544-5</v>
      </c>
      <c r="B226" s="114" t="str">
        <f>_xlfn.XLOOKUP(A226,Tabela2[ID OS_MORENO],Tabela2[ID OS_MORENO],"",0)</f>
        <v>27544-5</v>
      </c>
      <c r="C226" s="25">
        <v>27544</v>
      </c>
      <c r="D226" s="25">
        <v>5</v>
      </c>
      <c r="E226" s="25">
        <v>1</v>
      </c>
      <c r="F226" s="178">
        <v>434130</v>
      </c>
      <c r="G226" s="178">
        <v>1</v>
      </c>
      <c r="H226" s="178" t="str">
        <f>_xlfn.CONCAT(Tabela_srv_moreno_prd_dbwel_v_fund_acompanhamento[[#This Row],[codigo_peca]],"-",Tabela_srv_moreno_prd_dbwel_v_fund_acompanhamento[[#This Row],[seq_peca]])</f>
        <v>434130-1</v>
      </c>
      <c r="I226" s="178">
        <v>1</v>
      </c>
      <c r="J226" s="178" t="s">
        <v>216</v>
      </c>
      <c r="K226" s="179">
        <v>46253</v>
      </c>
      <c r="L226" s="179"/>
      <c r="M226" s="178" t="s">
        <v>2795</v>
      </c>
      <c r="N226" s="179">
        <v>46254</v>
      </c>
      <c r="O2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7" spans="1:15" hidden="1" x14ac:dyDescent="0.25">
      <c r="A227" s="25" t="str">
        <f>_xlfn.CONCAT(Tabela_srv_moreno_prd_dbwel_v_fund_acompanhamento[[#This Row],[id_ordem_servico]],"-",Tabela_srv_moreno_prd_dbwel_v_fund_acompanhamento[[#This Row],[item]])</f>
        <v>27544-6</v>
      </c>
      <c r="B227" s="114" t="str">
        <f>_xlfn.XLOOKUP(A227,Tabela2[ID OS_MORENO],Tabela2[ID OS_MORENO],"",0)</f>
        <v>27544-6</v>
      </c>
      <c r="C227" s="25">
        <v>27544</v>
      </c>
      <c r="D227" s="25">
        <v>6</v>
      </c>
      <c r="E227" s="25">
        <v>1</v>
      </c>
      <c r="F227" s="178">
        <v>434130</v>
      </c>
      <c r="G227" s="178">
        <v>2</v>
      </c>
      <c r="H227" s="178" t="str">
        <f>_xlfn.CONCAT(Tabela_srv_moreno_prd_dbwel_v_fund_acompanhamento[[#This Row],[codigo_peca]],"-",Tabela_srv_moreno_prd_dbwel_v_fund_acompanhamento[[#This Row],[seq_peca]])</f>
        <v>434130-2</v>
      </c>
      <c r="I227" s="178">
        <v>1</v>
      </c>
      <c r="J227" s="178" t="s">
        <v>216</v>
      </c>
      <c r="K227" s="179">
        <v>46253</v>
      </c>
      <c r="L227" s="179"/>
      <c r="M227" s="178" t="s">
        <v>2795</v>
      </c>
      <c r="N227" s="179">
        <v>46254</v>
      </c>
      <c r="O2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8" spans="1:15" hidden="1" x14ac:dyDescent="0.25">
      <c r="A228" s="25" t="str">
        <f>_xlfn.CONCAT(Tabela_srv_moreno_prd_dbwel_v_fund_acompanhamento[[#This Row],[id_ordem_servico]],"-",Tabela_srv_moreno_prd_dbwel_v_fund_acompanhamento[[#This Row],[item]])</f>
        <v>27544-7</v>
      </c>
      <c r="B228" s="114" t="str">
        <f>_xlfn.XLOOKUP(A228,Tabela2[ID OS_MORENO],Tabela2[ID OS_MORENO],"",0)</f>
        <v>27544-7</v>
      </c>
      <c r="C228" s="25">
        <v>27544</v>
      </c>
      <c r="D228" s="25">
        <v>7</v>
      </c>
      <c r="E228" s="25">
        <v>1</v>
      </c>
      <c r="F228" s="178">
        <v>434130</v>
      </c>
      <c r="G228" s="178">
        <v>3</v>
      </c>
      <c r="H228" s="178" t="str">
        <f>_xlfn.CONCAT(Tabela_srv_moreno_prd_dbwel_v_fund_acompanhamento[[#This Row],[codigo_peca]],"-",Tabela_srv_moreno_prd_dbwel_v_fund_acompanhamento[[#This Row],[seq_peca]])</f>
        <v>434130-3</v>
      </c>
      <c r="I228" s="178">
        <v>1</v>
      </c>
      <c r="J228" s="178" t="s">
        <v>216</v>
      </c>
      <c r="K228" s="179">
        <v>46253</v>
      </c>
      <c r="L228" s="179"/>
      <c r="M228" s="178" t="s">
        <v>2795</v>
      </c>
      <c r="N228" s="179">
        <v>46254</v>
      </c>
      <c r="O2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" spans="1:15" hidden="1" x14ac:dyDescent="0.25">
      <c r="A229" s="25" t="str">
        <f>_xlfn.CONCAT(Tabela_srv_moreno_prd_dbwel_v_fund_acompanhamento[[#This Row],[id_ordem_servico]],"-",Tabela_srv_moreno_prd_dbwel_v_fund_acompanhamento[[#This Row],[item]])</f>
        <v>27544-8</v>
      </c>
      <c r="B229" s="114" t="str">
        <f>_xlfn.XLOOKUP(A229,Tabela2[ID OS_MORENO],Tabela2[ID OS_MORENO],"",0)</f>
        <v>27544-8</v>
      </c>
      <c r="C229" s="25">
        <v>27544</v>
      </c>
      <c r="D229" s="25">
        <v>8</v>
      </c>
      <c r="E229" s="25">
        <v>1</v>
      </c>
      <c r="F229" s="178">
        <v>434130</v>
      </c>
      <c r="G229" s="178">
        <v>4</v>
      </c>
      <c r="H229" s="178" t="str">
        <f>_xlfn.CONCAT(Tabela_srv_moreno_prd_dbwel_v_fund_acompanhamento[[#This Row],[codigo_peca]],"-",Tabela_srv_moreno_prd_dbwel_v_fund_acompanhamento[[#This Row],[seq_peca]])</f>
        <v>434130-4</v>
      </c>
      <c r="I229" s="178">
        <v>1</v>
      </c>
      <c r="J229" s="178" t="s">
        <v>216</v>
      </c>
      <c r="K229" s="179">
        <v>46253</v>
      </c>
      <c r="L229" s="179"/>
      <c r="M229" s="178" t="s">
        <v>2795</v>
      </c>
      <c r="N229" s="179">
        <v>46254</v>
      </c>
      <c r="O2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" spans="1:15" hidden="1" x14ac:dyDescent="0.25">
      <c r="A230" s="16" t="str">
        <f>_xlfn.CONCAT(Tabela_srv_moreno_prd_dbwel_v_fund_acompanhamento[[#This Row],[id_ordem_servico]],"-",Tabela_srv_moreno_prd_dbwel_v_fund_acompanhamento[[#This Row],[item]])</f>
        <v>27543-1</v>
      </c>
      <c r="B230" s="114" t="str">
        <f>_xlfn.XLOOKUP(A230,Tabela2[ID OS_MORENO],Tabela2[ID OS_MORENO],"",0)</f>
        <v>27543-1</v>
      </c>
      <c r="C230" s="16">
        <v>27543</v>
      </c>
      <c r="D230" s="16">
        <v>1</v>
      </c>
      <c r="E230" s="16">
        <v>1</v>
      </c>
      <c r="F230" s="185">
        <v>250039</v>
      </c>
      <c r="G230" s="185">
        <v>1</v>
      </c>
      <c r="H230" s="185" t="str">
        <f>_xlfn.CONCAT(Tabela_srv_moreno_prd_dbwel_v_fund_acompanhamento[[#This Row],[codigo_peca]],"-",Tabela_srv_moreno_prd_dbwel_v_fund_acompanhamento[[#This Row],[seq_peca]])</f>
        <v>250039-1</v>
      </c>
      <c r="I230" s="185">
        <v>1</v>
      </c>
      <c r="J230" s="185" t="s">
        <v>2358</v>
      </c>
      <c r="K230" s="190">
        <v>46268</v>
      </c>
      <c r="L230" s="190"/>
      <c r="M230" s="185" t="s">
        <v>2359</v>
      </c>
      <c r="N230" s="190">
        <v>46269</v>
      </c>
      <c r="O2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" spans="1:15" hidden="1" x14ac:dyDescent="0.25">
      <c r="A231" s="25" t="str">
        <f>_xlfn.CONCAT(Tabela_srv_moreno_prd_dbwel_v_fund_acompanhamento[[#This Row],[id_ordem_servico]],"-",Tabela_srv_moreno_prd_dbwel_v_fund_acompanhamento[[#This Row],[item]])</f>
        <v>27543-2</v>
      </c>
      <c r="B231" s="114" t="str">
        <f>_xlfn.XLOOKUP(A231,Tabela2[ID OS_MORENO],Tabela2[ID OS_MORENO],"",0)</f>
        <v>27543-2</v>
      </c>
      <c r="C231" s="25">
        <v>27543</v>
      </c>
      <c r="D231" s="25">
        <v>2</v>
      </c>
      <c r="E231" s="25">
        <v>1</v>
      </c>
      <c r="F231" s="178">
        <v>250040</v>
      </c>
      <c r="G231" s="178">
        <v>1</v>
      </c>
      <c r="H231" s="178" t="str">
        <f>_xlfn.CONCAT(Tabela_srv_moreno_prd_dbwel_v_fund_acompanhamento[[#This Row],[codigo_peca]],"-",Tabela_srv_moreno_prd_dbwel_v_fund_acompanhamento[[#This Row],[seq_peca]])</f>
        <v>250040-1</v>
      </c>
      <c r="I231" s="178">
        <v>1</v>
      </c>
      <c r="J231" s="178" t="s">
        <v>2358</v>
      </c>
      <c r="K231" s="179">
        <v>46207</v>
      </c>
      <c r="L231" s="179"/>
      <c r="M231" s="178" t="s">
        <v>2360</v>
      </c>
      <c r="N231" s="179">
        <v>46269</v>
      </c>
      <c r="O2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" spans="1:15" hidden="1" x14ac:dyDescent="0.25">
      <c r="A232" s="25" t="str">
        <f>_xlfn.CONCAT(Tabela_srv_moreno_prd_dbwel_v_fund_acompanhamento[[#This Row],[id_ordem_servico]],"-",Tabela_srv_moreno_prd_dbwel_v_fund_acompanhamento[[#This Row],[item]])</f>
        <v>27366-1</v>
      </c>
      <c r="B232" s="114" t="str">
        <f>_xlfn.XLOOKUP(A232,Tabela2[ID OS_MORENO],Tabela2[ID OS_MORENO],"",0)</f>
        <v/>
      </c>
      <c r="C232" s="25">
        <v>27366</v>
      </c>
      <c r="D232" s="25">
        <v>1</v>
      </c>
      <c r="E232" s="25">
        <v>1</v>
      </c>
      <c r="F232" s="178">
        <v>6706</v>
      </c>
      <c r="G232" s="178">
        <v>1</v>
      </c>
      <c r="H232" s="178" t="str">
        <f>_xlfn.CONCAT(Tabela_srv_moreno_prd_dbwel_v_fund_acompanhamento[[#This Row],[codigo_peca]],"-",Tabela_srv_moreno_prd_dbwel_v_fund_acompanhamento[[#This Row],[seq_peca]])</f>
        <v>6706-1</v>
      </c>
      <c r="I232" s="178">
        <v>1</v>
      </c>
      <c r="J232" s="178" t="s">
        <v>228</v>
      </c>
      <c r="K232" s="179">
        <v>46045</v>
      </c>
      <c r="L232" s="179">
        <v>46050</v>
      </c>
      <c r="M232" s="178" t="s">
        <v>734</v>
      </c>
      <c r="N232" s="179">
        <v>46063</v>
      </c>
      <c r="O2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" spans="1:15" hidden="1" x14ac:dyDescent="0.25">
      <c r="A233" s="25" t="str">
        <f>_xlfn.CONCAT(Tabela_srv_moreno_prd_dbwel_v_fund_acompanhamento[[#This Row],[id_ordem_servico]],"-",Tabela_srv_moreno_prd_dbwel_v_fund_acompanhamento[[#This Row],[item]])</f>
        <v>27303-6</v>
      </c>
      <c r="B233" s="114" t="str">
        <f>_xlfn.XLOOKUP(A233,Tabela2[ID OS_MORENO],Tabela2[ID OS_MORENO],"",0)</f>
        <v/>
      </c>
      <c r="C233" s="25">
        <v>27303</v>
      </c>
      <c r="D233" s="25">
        <v>6</v>
      </c>
      <c r="E233" s="25">
        <v>1</v>
      </c>
      <c r="F233" s="178">
        <v>381089</v>
      </c>
      <c r="G233" s="178">
        <v>1</v>
      </c>
      <c r="H233" s="178" t="str">
        <f>_xlfn.CONCAT(Tabela_srv_moreno_prd_dbwel_v_fund_acompanhamento[[#This Row],[codigo_peca]],"-",Tabela_srv_moreno_prd_dbwel_v_fund_acompanhamento[[#This Row],[seq_peca]])</f>
        <v>381089-1</v>
      </c>
      <c r="I233" s="178">
        <v>1</v>
      </c>
      <c r="J233" s="178" t="s">
        <v>228</v>
      </c>
      <c r="K233" s="179">
        <v>46003</v>
      </c>
      <c r="L233" s="179">
        <v>46001</v>
      </c>
      <c r="M233" s="178" t="s">
        <v>390</v>
      </c>
      <c r="N233" s="179">
        <v>46052</v>
      </c>
      <c r="O2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" spans="1:15" hidden="1" x14ac:dyDescent="0.25">
      <c r="A234" s="25" t="str">
        <f>_xlfn.CONCAT(Tabela_srv_moreno_prd_dbwel_v_fund_acompanhamento[[#This Row],[id_ordem_servico]],"-",Tabela_srv_moreno_prd_dbwel_v_fund_acompanhamento[[#This Row],[item]])</f>
        <v>27303-7</v>
      </c>
      <c r="B234" s="114" t="str">
        <f>_xlfn.XLOOKUP(A234,Tabela2[ID OS_MORENO],Tabela2[ID OS_MORENO],"",0)</f>
        <v/>
      </c>
      <c r="C234" s="25">
        <v>27303</v>
      </c>
      <c r="D234" s="25">
        <v>7</v>
      </c>
      <c r="E234" s="25">
        <v>1</v>
      </c>
      <c r="F234" s="178">
        <v>381090</v>
      </c>
      <c r="G234" s="178">
        <v>1</v>
      </c>
      <c r="H234" s="178" t="str">
        <f>_xlfn.CONCAT(Tabela_srv_moreno_prd_dbwel_v_fund_acompanhamento[[#This Row],[codigo_peca]],"-",Tabela_srv_moreno_prd_dbwel_v_fund_acompanhamento[[#This Row],[seq_peca]])</f>
        <v>381090-1</v>
      </c>
      <c r="I234" s="178">
        <v>1</v>
      </c>
      <c r="J234" s="178" t="s">
        <v>228</v>
      </c>
      <c r="K234" s="179">
        <v>46003</v>
      </c>
      <c r="L234" s="179">
        <v>46001</v>
      </c>
      <c r="M234" s="178" t="s">
        <v>390</v>
      </c>
      <c r="N234" s="179">
        <v>46052</v>
      </c>
      <c r="O2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" spans="1:15" hidden="1" x14ac:dyDescent="0.25">
      <c r="A235" s="25" t="str">
        <f>_xlfn.CONCAT(Tabela_srv_moreno_prd_dbwel_v_fund_acompanhamento[[#This Row],[id_ordem_servico]],"-",Tabela_srv_moreno_prd_dbwel_v_fund_acompanhamento[[#This Row],[item]])</f>
        <v>27303-8</v>
      </c>
      <c r="B235" s="114" t="str">
        <f>_xlfn.XLOOKUP(A235,Tabela2[ID OS_MORENO],Tabela2[ID OS_MORENO],"",0)</f>
        <v/>
      </c>
      <c r="C235" s="25">
        <v>27303</v>
      </c>
      <c r="D235" s="25">
        <v>8</v>
      </c>
      <c r="E235" s="25">
        <v>1</v>
      </c>
      <c r="F235" s="178">
        <v>381091</v>
      </c>
      <c r="G235" s="178">
        <v>1</v>
      </c>
      <c r="H235" s="178" t="str">
        <f>_xlfn.CONCAT(Tabela_srv_moreno_prd_dbwel_v_fund_acompanhamento[[#This Row],[codigo_peca]],"-",Tabela_srv_moreno_prd_dbwel_v_fund_acompanhamento[[#This Row],[seq_peca]])</f>
        <v>381091-1</v>
      </c>
      <c r="I235" s="178">
        <v>1</v>
      </c>
      <c r="J235" s="178" t="s">
        <v>228</v>
      </c>
      <c r="K235" s="179">
        <v>46003</v>
      </c>
      <c r="L235" s="179">
        <v>46001</v>
      </c>
      <c r="M235" s="178" t="s">
        <v>390</v>
      </c>
      <c r="N235" s="179">
        <v>46052</v>
      </c>
      <c r="O2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" spans="1:15" hidden="1" x14ac:dyDescent="0.25">
      <c r="A236" s="25" t="str">
        <f>_xlfn.CONCAT(Tabela_srv_moreno_prd_dbwel_v_fund_acompanhamento[[#This Row],[id_ordem_servico]],"-",Tabela_srv_moreno_prd_dbwel_v_fund_acompanhamento[[#This Row],[item]])</f>
        <v>27303-9</v>
      </c>
      <c r="B236" s="114" t="str">
        <f>_xlfn.XLOOKUP(A236,Tabela2[ID OS_MORENO],Tabela2[ID OS_MORENO],"",0)</f>
        <v/>
      </c>
      <c r="C236" s="25">
        <v>27303</v>
      </c>
      <c r="D236" s="25">
        <v>9</v>
      </c>
      <c r="E236" s="25">
        <v>1</v>
      </c>
      <c r="F236" s="178">
        <v>381092</v>
      </c>
      <c r="G236" s="178">
        <v>1</v>
      </c>
      <c r="H236" s="178" t="str">
        <f>_xlfn.CONCAT(Tabela_srv_moreno_prd_dbwel_v_fund_acompanhamento[[#This Row],[codigo_peca]],"-",Tabela_srv_moreno_prd_dbwel_v_fund_acompanhamento[[#This Row],[seq_peca]])</f>
        <v>381092-1</v>
      </c>
      <c r="I236" s="178">
        <v>1</v>
      </c>
      <c r="J236" s="178" t="s">
        <v>228</v>
      </c>
      <c r="K236" s="179">
        <v>46003</v>
      </c>
      <c r="L236" s="179">
        <v>46001</v>
      </c>
      <c r="M236" s="178" t="s">
        <v>390</v>
      </c>
      <c r="N236" s="179">
        <v>46052</v>
      </c>
      <c r="O2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" spans="1:15" hidden="1" x14ac:dyDescent="0.25">
      <c r="A237" s="25" t="str">
        <f>_xlfn.CONCAT(Tabela_srv_moreno_prd_dbwel_v_fund_acompanhamento[[#This Row],[id_ordem_servico]],"-",Tabela_srv_moreno_prd_dbwel_v_fund_acompanhamento[[#This Row],[item]])</f>
        <v>27303-1</v>
      </c>
      <c r="B237" s="114" t="str">
        <f>_xlfn.XLOOKUP(A237,Tabela2[ID OS_MORENO],Tabela2[ID OS_MORENO],"",0)</f>
        <v/>
      </c>
      <c r="C237" s="25">
        <v>27303</v>
      </c>
      <c r="D237" s="25">
        <v>1</v>
      </c>
      <c r="E237" s="25">
        <v>1</v>
      </c>
      <c r="F237" s="178">
        <v>6680</v>
      </c>
      <c r="G237" s="178">
        <v>1</v>
      </c>
      <c r="H237" s="178" t="str">
        <f>_xlfn.CONCAT(Tabela_srv_moreno_prd_dbwel_v_fund_acompanhamento[[#This Row],[codigo_peca]],"-",Tabela_srv_moreno_prd_dbwel_v_fund_acompanhamento[[#This Row],[seq_peca]])</f>
        <v>6680-1</v>
      </c>
      <c r="I237" s="178">
        <v>1</v>
      </c>
      <c r="J237" s="178" t="s">
        <v>228</v>
      </c>
      <c r="K237" s="179">
        <v>45976</v>
      </c>
      <c r="L237" s="179">
        <v>45978</v>
      </c>
      <c r="M237" s="178" t="s">
        <v>660</v>
      </c>
      <c r="N237" s="179">
        <v>46022</v>
      </c>
      <c r="O2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" spans="1:15" hidden="1" x14ac:dyDescent="0.25">
      <c r="A238" s="25" t="str">
        <f>_xlfn.CONCAT(Tabela_srv_moreno_prd_dbwel_v_fund_acompanhamento[[#This Row],[id_ordem_servico]],"-",Tabela_srv_moreno_prd_dbwel_v_fund_acompanhamento[[#This Row],[item]])</f>
        <v>27303-2</v>
      </c>
      <c r="B238" s="114" t="str">
        <f>_xlfn.XLOOKUP(A238,Tabela2[ID OS_MORENO],Tabela2[ID OS_MORENO],"",0)</f>
        <v/>
      </c>
      <c r="C238" s="25">
        <v>27303</v>
      </c>
      <c r="D238" s="25">
        <v>2</v>
      </c>
      <c r="E238" s="25">
        <v>1</v>
      </c>
      <c r="F238" s="178">
        <v>6681</v>
      </c>
      <c r="G238" s="178">
        <v>1</v>
      </c>
      <c r="H238" s="178" t="str">
        <f>_xlfn.CONCAT(Tabela_srv_moreno_prd_dbwel_v_fund_acompanhamento[[#This Row],[codigo_peca]],"-",Tabela_srv_moreno_prd_dbwel_v_fund_acompanhamento[[#This Row],[seq_peca]])</f>
        <v>6681-1</v>
      </c>
      <c r="I238" s="178">
        <v>1</v>
      </c>
      <c r="J238" s="178" t="s">
        <v>228</v>
      </c>
      <c r="K238" s="179">
        <v>45967</v>
      </c>
      <c r="L238" s="179">
        <v>45978</v>
      </c>
      <c r="M238" s="178" t="s">
        <v>660</v>
      </c>
      <c r="N238" s="179">
        <v>46064</v>
      </c>
      <c r="O2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" spans="1:15" hidden="1" x14ac:dyDescent="0.25">
      <c r="A239" s="25" t="str">
        <f>_xlfn.CONCAT(Tabela_srv_moreno_prd_dbwel_v_fund_acompanhamento[[#This Row],[id_ordem_servico]],"-",Tabela_srv_moreno_prd_dbwel_v_fund_acompanhamento[[#This Row],[item]])</f>
        <v>27303-3</v>
      </c>
      <c r="B239" s="114" t="str">
        <f>_xlfn.XLOOKUP(A239,Tabela2[ID OS_MORENO],Tabela2[ID OS_MORENO],"",0)</f>
        <v/>
      </c>
      <c r="C239" s="25">
        <v>27303</v>
      </c>
      <c r="D239" s="25">
        <v>3</v>
      </c>
      <c r="E239" s="25">
        <v>1</v>
      </c>
      <c r="F239" s="178">
        <v>6682</v>
      </c>
      <c r="G239" s="178">
        <v>1</v>
      </c>
      <c r="H239" s="178" t="str">
        <f>_xlfn.CONCAT(Tabela_srv_moreno_prd_dbwel_v_fund_acompanhamento[[#This Row],[codigo_peca]],"-",Tabela_srv_moreno_prd_dbwel_v_fund_acompanhamento[[#This Row],[seq_peca]])</f>
        <v>6682-1</v>
      </c>
      <c r="I239" s="178">
        <v>1</v>
      </c>
      <c r="J239" s="178" t="s">
        <v>228</v>
      </c>
      <c r="K239" s="179">
        <v>45969</v>
      </c>
      <c r="L239" s="179">
        <v>45978</v>
      </c>
      <c r="M239" s="178" t="s">
        <v>661</v>
      </c>
      <c r="N239" s="179">
        <v>46052</v>
      </c>
      <c r="O2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" spans="1:15" hidden="1" x14ac:dyDescent="0.25">
      <c r="A240" s="25" t="str">
        <f>_xlfn.CONCAT(Tabela_srv_moreno_prd_dbwel_v_fund_acompanhamento[[#This Row],[id_ordem_servico]],"-",Tabela_srv_moreno_prd_dbwel_v_fund_acompanhamento[[#This Row],[item]])</f>
        <v>27303-4</v>
      </c>
      <c r="B240" s="114" t="str">
        <f>_xlfn.XLOOKUP(A240,Tabela2[ID OS_MORENO],Tabela2[ID OS_MORENO],"",0)</f>
        <v/>
      </c>
      <c r="C240" s="25">
        <v>27303</v>
      </c>
      <c r="D240" s="25">
        <v>4</v>
      </c>
      <c r="E240" s="25">
        <v>1</v>
      </c>
      <c r="F240" s="178">
        <v>6683</v>
      </c>
      <c r="G240" s="178">
        <v>1</v>
      </c>
      <c r="H240" s="178" t="str">
        <f>_xlfn.CONCAT(Tabela_srv_moreno_prd_dbwel_v_fund_acompanhamento[[#This Row],[codigo_peca]],"-",Tabela_srv_moreno_prd_dbwel_v_fund_acompanhamento[[#This Row],[seq_peca]])</f>
        <v>6683-1</v>
      </c>
      <c r="I240" s="178">
        <v>1</v>
      </c>
      <c r="J240" s="178" t="s">
        <v>228</v>
      </c>
      <c r="K240" s="179">
        <v>45991</v>
      </c>
      <c r="L240" s="179">
        <v>45978</v>
      </c>
      <c r="M240" s="178" t="s">
        <v>662</v>
      </c>
      <c r="N240" s="179">
        <v>46055</v>
      </c>
      <c r="O2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" spans="1:15" hidden="1" x14ac:dyDescent="0.25">
      <c r="A241" s="25" t="str">
        <f>_xlfn.CONCAT(Tabela_srv_moreno_prd_dbwel_v_fund_acompanhamento[[#This Row],[id_ordem_servico]],"-",Tabela_srv_moreno_prd_dbwel_v_fund_acompanhamento[[#This Row],[item]])</f>
        <v>27303-5</v>
      </c>
      <c r="B241" s="115" t="str">
        <f>_xlfn.XLOOKUP(A241,Tabela2[ID OS_MORENO],Tabela2[ID OS_MORENO],"",0)</f>
        <v/>
      </c>
      <c r="C241" s="25">
        <v>27303</v>
      </c>
      <c r="D241" s="25">
        <v>5</v>
      </c>
      <c r="E241" s="25">
        <v>1</v>
      </c>
      <c r="F241" s="178">
        <v>6684</v>
      </c>
      <c r="G241" s="178">
        <v>1</v>
      </c>
      <c r="H241" s="178" t="str">
        <f>_xlfn.CONCAT(Tabela_srv_moreno_prd_dbwel_v_fund_acompanhamento[[#This Row],[codigo_peca]],"-",Tabela_srv_moreno_prd_dbwel_v_fund_acompanhamento[[#This Row],[seq_peca]])</f>
        <v>6684-1</v>
      </c>
      <c r="I241" s="178">
        <v>1</v>
      </c>
      <c r="J241" s="178" t="s">
        <v>228</v>
      </c>
      <c r="K241" s="179">
        <v>45967</v>
      </c>
      <c r="L241" s="179">
        <v>45978</v>
      </c>
      <c r="M241" s="178" t="s">
        <v>663</v>
      </c>
      <c r="N241" s="179">
        <v>46057</v>
      </c>
      <c r="O2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2" spans="1:15" hidden="1" x14ac:dyDescent="0.25">
      <c r="A242" s="25" t="str">
        <f>_xlfn.CONCAT(Tabela_srv_moreno_prd_dbwel_v_fund_acompanhamento[[#This Row],[id_ordem_servico]],"-",Tabela_srv_moreno_prd_dbwel_v_fund_acompanhamento[[#This Row],[item]])</f>
        <v>27320-1</v>
      </c>
      <c r="B242" s="114" t="str">
        <f>_xlfn.XLOOKUP(A242,Tabela2[ID OS_MORENO],Tabela2[ID OS_MORENO],"",0)</f>
        <v/>
      </c>
      <c r="C242" s="25">
        <v>27320</v>
      </c>
      <c r="D242" s="25">
        <v>1</v>
      </c>
      <c r="E242" s="25">
        <v>1</v>
      </c>
      <c r="F242" s="178">
        <v>124108</v>
      </c>
      <c r="G242" s="178">
        <v>1</v>
      </c>
      <c r="H242" s="178" t="str">
        <f>_xlfn.CONCAT(Tabela_srv_moreno_prd_dbwel_v_fund_acompanhamento[[#This Row],[codigo_peca]],"-",Tabela_srv_moreno_prd_dbwel_v_fund_acompanhamento[[#This Row],[seq_peca]])</f>
        <v>124108-1</v>
      </c>
      <c r="I242" s="178">
        <v>1</v>
      </c>
      <c r="J242" s="178" t="s">
        <v>235</v>
      </c>
      <c r="K242" s="179">
        <v>46011</v>
      </c>
      <c r="L242" s="179">
        <v>46013</v>
      </c>
      <c r="M242" s="178" t="s">
        <v>679</v>
      </c>
      <c r="N242" s="179">
        <v>46050</v>
      </c>
      <c r="O2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3" spans="1:15" hidden="1" x14ac:dyDescent="0.25">
      <c r="A243" s="25" t="str">
        <f>_xlfn.CONCAT(Tabela_srv_moreno_prd_dbwel_v_fund_acompanhamento[[#This Row],[id_ordem_servico]],"-",Tabela_srv_moreno_prd_dbwel_v_fund_acompanhamento[[#This Row],[item]])</f>
        <v>27320-2</v>
      </c>
      <c r="B243" s="114" t="str">
        <f>_xlfn.XLOOKUP(A243,Tabela2[ID OS_MORENO],Tabela2[ID OS_MORENO],"",0)</f>
        <v/>
      </c>
      <c r="C243" s="25">
        <v>27320</v>
      </c>
      <c r="D243" s="25">
        <v>2</v>
      </c>
      <c r="E243" s="25">
        <v>1</v>
      </c>
      <c r="F243" s="178">
        <v>124108</v>
      </c>
      <c r="G243" s="178">
        <v>2</v>
      </c>
      <c r="H243" s="178" t="str">
        <f>_xlfn.CONCAT(Tabela_srv_moreno_prd_dbwel_v_fund_acompanhamento[[#This Row],[codigo_peca]],"-",Tabela_srv_moreno_prd_dbwel_v_fund_acompanhamento[[#This Row],[seq_peca]])</f>
        <v>124108-2</v>
      </c>
      <c r="I243" s="178">
        <v>1</v>
      </c>
      <c r="J243" s="178" t="s">
        <v>235</v>
      </c>
      <c r="K243" s="179">
        <v>46011</v>
      </c>
      <c r="L243" s="179">
        <v>46013</v>
      </c>
      <c r="M243" s="178" t="s">
        <v>679</v>
      </c>
      <c r="N243" s="179">
        <v>46050</v>
      </c>
      <c r="O2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" spans="1:15" hidden="1" x14ac:dyDescent="0.25">
      <c r="A244" s="25" t="str">
        <f>_xlfn.CONCAT(Tabela_srv_moreno_prd_dbwel_v_fund_acompanhamento[[#This Row],[id_ordem_servico]],"-",Tabela_srv_moreno_prd_dbwel_v_fund_acompanhamento[[#This Row],[item]])</f>
        <v>27320-3</v>
      </c>
      <c r="B244" s="114" t="str">
        <f>_xlfn.XLOOKUP(A244,Tabela2[ID OS_MORENO],Tabela2[ID OS_MORENO],"",0)</f>
        <v/>
      </c>
      <c r="C244" s="25">
        <v>27320</v>
      </c>
      <c r="D244" s="25">
        <v>3</v>
      </c>
      <c r="E244" s="25">
        <v>1</v>
      </c>
      <c r="F244" s="178">
        <v>124108</v>
      </c>
      <c r="G244" s="178">
        <v>3</v>
      </c>
      <c r="H244" s="178" t="str">
        <f>_xlfn.CONCAT(Tabela_srv_moreno_prd_dbwel_v_fund_acompanhamento[[#This Row],[codigo_peca]],"-",Tabela_srv_moreno_prd_dbwel_v_fund_acompanhamento[[#This Row],[seq_peca]])</f>
        <v>124108-3</v>
      </c>
      <c r="I244" s="178">
        <v>1</v>
      </c>
      <c r="J244" s="178" t="s">
        <v>235</v>
      </c>
      <c r="K244" s="179">
        <v>46011</v>
      </c>
      <c r="L244" s="179">
        <v>46013</v>
      </c>
      <c r="M244" s="178" t="s">
        <v>679</v>
      </c>
      <c r="N244" s="179">
        <v>46050</v>
      </c>
      <c r="O2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" spans="1:15" hidden="1" x14ac:dyDescent="0.25">
      <c r="A245" s="25" t="str">
        <f>_xlfn.CONCAT(Tabela_srv_moreno_prd_dbwel_v_fund_acompanhamento[[#This Row],[id_ordem_servico]],"-",Tabela_srv_moreno_prd_dbwel_v_fund_acompanhamento[[#This Row],[item]])</f>
        <v>27320-4</v>
      </c>
      <c r="B245" s="114" t="str">
        <f>_xlfn.XLOOKUP(A245,Tabela2[ID OS_MORENO],Tabela2[ID OS_MORENO],"",0)</f>
        <v/>
      </c>
      <c r="C245" s="25">
        <v>27320</v>
      </c>
      <c r="D245" s="25">
        <v>4</v>
      </c>
      <c r="E245" s="25">
        <v>1</v>
      </c>
      <c r="F245" s="178">
        <v>124108</v>
      </c>
      <c r="G245" s="178">
        <v>4</v>
      </c>
      <c r="H245" s="178" t="str">
        <f>_xlfn.CONCAT(Tabela_srv_moreno_prd_dbwel_v_fund_acompanhamento[[#This Row],[codigo_peca]],"-",Tabela_srv_moreno_prd_dbwel_v_fund_acompanhamento[[#This Row],[seq_peca]])</f>
        <v>124108-4</v>
      </c>
      <c r="I245" s="178">
        <v>1</v>
      </c>
      <c r="J245" s="178" t="s">
        <v>235</v>
      </c>
      <c r="K245" s="179">
        <v>46011</v>
      </c>
      <c r="L245" s="179">
        <v>46013</v>
      </c>
      <c r="M245" s="178" t="s">
        <v>679</v>
      </c>
      <c r="N245" s="179">
        <v>46050</v>
      </c>
      <c r="O2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" spans="1:15" hidden="1" x14ac:dyDescent="0.25">
      <c r="A246" s="25" t="str">
        <f>_xlfn.CONCAT(Tabela_srv_moreno_prd_dbwel_v_fund_acompanhamento[[#This Row],[id_ordem_servico]],"-",Tabela_srv_moreno_prd_dbwel_v_fund_acompanhamento[[#This Row],[item]])</f>
        <v>27320-5</v>
      </c>
      <c r="B246" s="114" t="str">
        <f>_xlfn.XLOOKUP(A246,Tabela2[ID OS_MORENO],Tabela2[ID OS_MORENO],"",0)</f>
        <v/>
      </c>
      <c r="C246" s="25">
        <v>27320</v>
      </c>
      <c r="D246" s="25">
        <v>5</v>
      </c>
      <c r="E246" s="25">
        <v>1</v>
      </c>
      <c r="F246" s="178">
        <v>124108</v>
      </c>
      <c r="G246" s="178">
        <v>5</v>
      </c>
      <c r="H246" s="178" t="str">
        <f>_xlfn.CONCAT(Tabela_srv_moreno_prd_dbwel_v_fund_acompanhamento[[#This Row],[codigo_peca]],"-",Tabela_srv_moreno_prd_dbwel_v_fund_acompanhamento[[#This Row],[seq_peca]])</f>
        <v>124108-5</v>
      </c>
      <c r="I246" s="178">
        <v>1</v>
      </c>
      <c r="J246" s="178" t="s">
        <v>235</v>
      </c>
      <c r="K246" s="179">
        <v>46011</v>
      </c>
      <c r="L246" s="179">
        <v>46001</v>
      </c>
      <c r="M246" s="178" t="s">
        <v>679</v>
      </c>
      <c r="N246" s="179">
        <v>46050</v>
      </c>
      <c r="O2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" spans="1:15" hidden="1" x14ac:dyDescent="0.25">
      <c r="A247" s="25" t="str">
        <f>_xlfn.CONCAT(Tabela_srv_moreno_prd_dbwel_v_fund_acompanhamento[[#This Row],[id_ordem_servico]],"-",Tabela_srv_moreno_prd_dbwel_v_fund_acompanhamento[[#This Row],[item]])</f>
        <v>27320-6</v>
      </c>
      <c r="B247" s="114" t="str">
        <f>_xlfn.XLOOKUP(A247,Tabela2[ID OS_MORENO],Tabela2[ID OS_MORENO],"",0)</f>
        <v/>
      </c>
      <c r="C247" s="25">
        <v>27320</v>
      </c>
      <c r="D247" s="25">
        <v>6</v>
      </c>
      <c r="E247" s="25">
        <v>1</v>
      </c>
      <c r="F247" s="178">
        <v>124108</v>
      </c>
      <c r="G247" s="178">
        <v>6</v>
      </c>
      <c r="H247" s="178" t="str">
        <f>_xlfn.CONCAT(Tabela_srv_moreno_prd_dbwel_v_fund_acompanhamento[[#This Row],[codigo_peca]],"-",Tabela_srv_moreno_prd_dbwel_v_fund_acompanhamento[[#This Row],[seq_peca]])</f>
        <v>124108-6</v>
      </c>
      <c r="I247" s="178">
        <v>1</v>
      </c>
      <c r="J247" s="178" t="s">
        <v>235</v>
      </c>
      <c r="K247" s="179">
        <v>46011</v>
      </c>
      <c r="L247" s="179">
        <v>46013</v>
      </c>
      <c r="M247" s="178" t="s">
        <v>679</v>
      </c>
      <c r="N247" s="179">
        <v>46050</v>
      </c>
      <c r="O2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" spans="1:15" hidden="1" x14ac:dyDescent="0.25">
      <c r="A248" s="25" t="str">
        <f>_xlfn.CONCAT(Tabela_srv_moreno_prd_dbwel_v_fund_acompanhamento[[#This Row],[id_ordem_servico]],"-",Tabela_srv_moreno_prd_dbwel_v_fund_acompanhamento[[#This Row],[item]])</f>
        <v>27320-7</v>
      </c>
      <c r="B248" s="114" t="str">
        <f>_xlfn.XLOOKUP(A248,Tabela2[ID OS_MORENO],Tabela2[ID OS_MORENO],"",0)</f>
        <v/>
      </c>
      <c r="C248" s="25">
        <v>27320</v>
      </c>
      <c r="D248" s="25">
        <v>7</v>
      </c>
      <c r="E248" s="25">
        <v>1</v>
      </c>
      <c r="F248" s="178">
        <v>124108</v>
      </c>
      <c r="G248" s="178">
        <v>7</v>
      </c>
      <c r="H248" s="178" t="str">
        <f>_xlfn.CONCAT(Tabela_srv_moreno_prd_dbwel_v_fund_acompanhamento[[#This Row],[codigo_peca]],"-",Tabela_srv_moreno_prd_dbwel_v_fund_acompanhamento[[#This Row],[seq_peca]])</f>
        <v>124108-7</v>
      </c>
      <c r="I248" s="178">
        <v>1</v>
      </c>
      <c r="J248" s="178" t="s">
        <v>235</v>
      </c>
      <c r="K248" s="179">
        <v>46011</v>
      </c>
      <c r="L248" s="179">
        <v>46013</v>
      </c>
      <c r="M248" s="178" t="s">
        <v>679</v>
      </c>
      <c r="N248" s="179">
        <v>46050</v>
      </c>
      <c r="O2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9" spans="1:15" hidden="1" x14ac:dyDescent="0.25">
      <c r="A249" s="25" t="str">
        <f>_xlfn.CONCAT(Tabela_srv_moreno_prd_dbwel_v_fund_acompanhamento[[#This Row],[id_ordem_servico]],"-",Tabela_srv_moreno_prd_dbwel_v_fund_acompanhamento[[#This Row],[item]])</f>
        <v>27320-8</v>
      </c>
      <c r="B249" s="114" t="str">
        <f>_xlfn.XLOOKUP(A249,Tabela2[ID OS_MORENO],Tabela2[ID OS_MORENO],"",0)</f>
        <v/>
      </c>
      <c r="C249" s="25">
        <v>27320</v>
      </c>
      <c r="D249" s="25">
        <v>8</v>
      </c>
      <c r="E249" s="25">
        <v>1</v>
      </c>
      <c r="F249" s="178">
        <v>124108</v>
      </c>
      <c r="G249" s="178">
        <v>8</v>
      </c>
      <c r="H249" s="178" t="str">
        <f>_xlfn.CONCAT(Tabela_srv_moreno_prd_dbwel_v_fund_acompanhamento[[#This Row],[codigo_peca]],"-",Tabela_srv_moreno_prd_dbwel_v_fund_acompanhamento[[#This Row],[seq_peca]])</f>
        <v>124108-8</v>
      </c>
      <c r="I249" s="178">
        <v>1</v>
      </c>
      <c r="J249" s="178" t="s">
        <v>235</v>
      </c>
      <c r="K249" s="179">
        <v>46011</v>
      </c>
      <c r="L249" s="179">
        <v>46009</v>
      </c>
      <c r="M249" s="178" t="s">
        <v>679</v>
      </c>
      <c r="N249" s="179">
        <v>46050</v>
      </c>
      <c r="O2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" spans="1:15" hidden="1" x14ac:dyDescent="0.25">
      <c r="A250" s="25" t="str">
        <f>_xlfn.CONCAT(Tabela_srv_moreno_prd_dbwel_v_fund_acompanhamento[[#This Row],[id_ordem_servico]],"-",Tabela_srv_moreno_prd_dbwel_v_fund_acompanhamento[[#This Row],[item]])</f>
        <v>27320-9</v>
      </c>
      <c r="B250" s="114" t="str">
        <f>_xlfn.XLOOKUP(A250,Tabela2[ID OS_MORENO],Tabela2[ID OS_MORENO],"",0)</f>
        <v/>
      </c>
      <c r="C250" s="25">
        <v>27320</v>
      </c>
      <c r="D250" s="25">
        <v>9</v>
      </c>
      <c r="E250" s="25">
        <v>1</v>
      </c>
      <c r="F250" s="178">
        <v>124108</v>
      </c>
      <c r="G250" s="178">
        <v>9</v>
      </c>
      <c r="H250" s="178" t="str">
        <f>_xlfn.CONCAT(Tabela_srv_moreno_prd_dbwel_v_fund_acompanhamento[[#This Row],[codigo_peca]],"-",Tabela_srv_moreno_prd_dbwel_v_fund_acompanhamento[[#This Row],[seq_peca]])</f>
        <v>124108-9</v>
      </c>
      <c r="I250" s="178">
        <v>1</v>
      </c>
      <c r="J250" s="178" t="s">
        <v>235</v>
      </c>
      <c r="K250" s="179">
        <v>46011</v>
      </c>
      <c r="L250" s="179">
        <v>46009</v>
      </c>
      <c r="M250" s="178" t="s">
        <v>679</v>
      </c>
      <c r="N250" s="179">
        <v>46050</v>
      </c>
      <c r="O2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" spans="1:15" hidden="1" x14ac:dyDescent="0.25">
      <c r="A251" s="25" t="str">
        <f>_xlfn.CONCAT(Tabela_srv_moreno_prd_dbwel_v_fund_acompanhamento[[#This Row],[id_ordem_servico]],"-",Tabela_srv_moreno_prd_dbwel_v_fund_acompanhamento[[#This Row],[item]])</f>
        <v>27320-10</v>
      </c>
      <c r="B251" s="114" t="str">
        <f>_xlfn.XLOOKUP(A251,Tabela2[ID OS_MORENO],Tabela2[ID OS_MORENO],"",0)</f>
        <v/>
      </c>
      <c r="C251" s="25">
        <v>27320</v>
      </c>
      <c r="D251" s="25">
        <v>10</v>
      </c>
      <c r="E251" s="25">
        <v>1</v>
      </c>
      <c r="F251" s="178">
        <v>124109</v>
      </c>
      <c r="G251" s="178">
        <v>1</v>
      </c>
      <c r="H251" s="178" t="str">
        <f>_xlfn.CONCAT(Tabela_srv_moreno_prd_dbwel_v_fund_acompanhamento[[#This Row],[codigo_peca]],"-",Tabela_srv_moreno_prd_dbwel_v_fund_acompanhamento[[#This Row],[seq_peca]])</f>
        <v>124109-1</v>
      </c>
      <c r="I251" s="178">
        <v>1</v>
      </c>
      <c r="J251" s="178" t="s">
        <v>235</v>
      </c>
      <c r="K251" s="179">
        <v>46011</v>
      </c>
      <c r="L251" s="179">
        <v>46013</v>
      </c>
      <c r="M251" s="178" t="s">
        <v>680</v>
      </c>
      <c r="N251" s="179">
        <v>46050</v>
      </c>
      <c r="O2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" spans="1:15" hidden="1" x14ac:dyDescent="0.25">
      <c r="A252" s="25" t="str">
        <f>_xlfn.CONCAT(Tabela_srv_moreno_prd_dbwel_v_fund_acompanhamento[[#This Row],[id_ordem_servico]],"-",Tabela_srv_moreno_prd_dbwel_v_fund_acompanhamento[[#This Row],[item]])</f>
        <v>27320-11</v>
      </c>
      <c r="B252" s="114" t="str">
        <f>_xlfn.XLOOKUP(A252,Tabela2[ID OS_MORENO],Tabela2[ID OS_MORENO],"",0)</f>
        <v/>
      </c>
      <c r="C252" s="25">
        <v>27320</v>
      </c>
      <c r="D252" s="25">
        <v>11</v>
      </c>
      <c r="E252" s="25">
        <v>1</v>
      </c>
      <c r="F252" s="178">
        <v>124109</v>
      </c>
      <c r="G252" s="178">
        <v>2</v>
      </c>
      <c r="H252" s="178" t="str">
        <f>_xlfn.CONCAT(Tabela_srv_moreno_prd_dbwel_v_fund_acompanhamento[[#This Row],[codigo_peca]],"-",Tabela_srv_moreno_prd_dbwel_v_fund_acompanhamento[[#This Row],[seq_peca]])</f>
        <v>124109-2</v>
      </c>
      <c r="I252" s="178">
        <v>1</v>
      </c>
      <c r="J252" s="178" t="s">
        <v>235</v>
      </c>
      <c r="K252" s="179">
        <v>46011</v>
      </c>
      <c r="L252" s="179">
        <v>46013</v>
      </c>
      <c r="M252" s="178" t="s">
        <v>680</v>
      </c>
      <c r="N252" s="179">
        <v>46050</v>
      </c>
      <c r="O2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3" spans="1:15" hidden="1" x14ac:dyDescent="0.25">
      <c r="A253" s="25" t="str">
        <f>_xlfn.CONCAT(Tabela_srv_moreno_prd_dbwel_v_fund_acompanhamento[[#This Row],[id_ordem_servico]],"-",Tabela_srv_moreno_prd_dbwel_v_fund_acompanhamento[[#This Row],[item]])</f>
        <v>27320-12</v>
      </c>
      <c r="B253" s="114" t="str">
        <f>_xlfn.XLOOKUP(A253,Tabela2[ID OS_MORENO],Tabela2[ID OS_MORENO],"",0)</f>
        <v/>
      </c>
      <c r="C253" s="25">
        <v>27320</v>
      </c>
      <c r="D253" s="25">
        <v>12</v>
      </c>
      <c r="E253" s="25">
        <v>1</v>
      </c>
      <c r="F253" s="178">
        <v>124109</v>
      </c>
      <c r="G253" s="178">
        <v>3</v>
      </c>
      <c r="H253" s="178" t="str">
        <f>_xlfn.CONCAT(Tabela_srv_moreno_prd_dbwel_v_fund_acompanhamento[[#This Row],[codigo_peca]],"-",Tabela_srv_moreno_prd_dbwel_v_fund_acompanhamento[[#This Row],[seq_peca]])</f>
        <v>124109-3</v>
      </c>
      <c r="I253" s="178">
        <v>1</v>
      </c>
      <c r="J253" s="178" t="s">
        <v>235</v>
      </c>
      <c r="K253" s="179">
        <v>46011</v>
      </c>
      <c r="L253" s="179">
        <v>46001</v>
      </c>
      <c r="M253" s="178" t="s">
        <v>680</v>
      </c>
      <c r="N253" s="179">
        <v>46050</v>
      </c>
      <c r="O2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4" spans="1:15" hidden="1" x14ac:dyDescent="0.25">
      <c r="A254" s="25" t="str">
        <f>_xlfn.CONCAT(Tabela_srv_moreno_prd_dbwel_v_fund_acompanhamento[[#This Row],[id_ordem_servico]],"-",Tabela_srv_moreno_prd_dbwel_v_fund_acompanhamento[[#This Row],[item]])</f>
        <v>27320-13</v>
      </c>
      <c r="B254" s="114" t="str">
        <f>_xlfn.XLOOKUP(A254,Tabela2[ID OS_MORENO],Tabela2[ID OS_MORENO],"",0)</f>
        <v/>
      </c>
      <c r="C254" s="25">
        <v>27320</v>
      </c>
      <c r="D254" s="25">
        <v>13</v>
      </c>
      <c r="E254" s="25">
        <v>1</v>
      </c>
      <c r="F254" s="178">
        <v>124109</v>
      </c>
      <c r="G254" s="178">
        <v>4</v>
      </c>
      <c r="H254" s="178" t="str">
        <f>_xlfn.CONCAT(Tabela_srv_moreno_prd_dbwel_v_fund_acompanhamento[[#This Row],[codigo_peca]],"-",Tabela_srv_moreno_prd_dbwel_v_fund_acompanhamento[[#This Row],[seq_peca]])</f>
        <v>124109-4</v>
      </c>
      <c r="I254" s="178">
        <v>1</v>
      </c>
      <c r="J254" s="178" t="s">
        <v>235</v>
      </c>
      <c r="K254" s="179">
        <v>46011</v>
      </c>
      <c r="L254" s="179">
        <v>46001</v>
      </c>
      <c r="M254" s="178" t="s">
        <v>680</v>
      </c>
      <c r="N254" s="179">
        <v>46050</v>
      </c>
      <c r="O2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5" spans="1:15" hidden="1" x14ac:dyDescent="0.25">
      <c r="A255" s="25" t="str">
        <f>_xlfn.CONCAT(Tabela_srv_moreno_prd_dbwel_v_fund_acompanhamento[[#This Row],[id_ordem_servico]],"-",Tabela_srv_moreno_prd_dbwel_v_fund_acompanhamento[[#This Row],[item]])</f>
        <v>27320-14</v>
      </c>
      <c r="B255" s="114" t="str">
        <f>_xlfn.XLOOKUP(A255,Tabela2[ID OS_MORENO],Tabela2[ID OS_MORENO],"",0)</f>
        <v/>
      </c>
      <c r="C255" s="25">
        <v>27320</v>
      </c>
      <c r="D255" s="25">
        <v>14</v>
      </c>
      <c r="E255" s="25">
        <v>1</v>
      </c>
      <c r="F255" s="178">
        <v>124109</v>
      </c>
      <c r="G255" s="178">
        <v>5</v>
      </c>
      <c r="H255" s="178" t="str">
        <f>_xlfn.CONCAT(Tabela_srv_moreno_prd_dbwel_v_fund_acompanhamento[[#This Row],[codigo_peca]],"-",Tabela_srv_moreno_prd_dbwel_v_fund_acompanhamento[[#This Row],[seq_peca]])</f>
        <v>124109-5</v>
      </c>
      <c r="I255" s="178">
        <v>1</v>
      </c>
      <c r="J255" s="178" t="s">
        <v>235</v>
      </c>
      <c r="K255" s="179">
        <v>46011</v>
      </c>
      <c r="L255" s="179">
        <v>46013</v>
      </c>
      <c r="M255" s="178" t="s">
        <v>680</v>
      </c>
      <c r="N255" s="179">
        <v>46050</v>
      </c>
      <c r="O2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6" spans="1:15" hidden="1" x14ac:dyDescent="0.25">
      <c r="A256" s="25" t="str">
        <f>_xlfn.CONCAT(Tabela_srv_moreno_prd_dbwel_v_fund_acompanhamento[[#This Row],[id_ordem_servico]],"-",Tabela_srv_moreno_prd_dbwel_v_fund_acompanhamento[[#This Row],[item]])</f>
        <v>27320-15</v>
      </c>
      <c r="B256" s="114" t="str">
        <f>_xlfn.XLOOKUP(A256,Tabela2[ID OS_MORENO],Tabela2[ID OS_MORENO],"",0)</f>
        <v/>
      </c>
      <c r="C256" s="25">
        <v>27320</v>
      </c>
      <c r="D256" s="25">
        <v>15</v>
      </c>
      <c r="E256" s="25">
        <v>1</v>
      </c>
      <c r="F256" s="178">
        <v>124110</v>
      </c>
      <c r="G256" s="178">
        <v>1</v>
      </c>
      <c r="H256" s="178" t="str">
        <f>_xlfn.CONCAT(Tabela_srv_moreno_prd_dbwel_v_fund_acompanhamento[[#This Row],[codigo_peca]],"-",Tabela_srv_moreno_prd_dbwel_v_fund_acompanhamento[[#This Row],[seq_peca]])</f>
        <v>124110-1</v>
      </c>
      <c r="I256" s="178">
        <v>1</v>
      </c>
      <c r="J256" s="178" t="s">
        <v>235</v>
      </c>
      <c r="K256" s="179">
        <v>46011</v>
      </c>
      <c r="L256" s="179">
        <v>45999</v>
      </c>
      <c r="M256" s="178" t="s">
        <v>681</v>
      </c>
      <c r="N256" s="179">
        <v>46050</v>
      </c>
      <c r="O2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7" spans="1:15" hidden="1" x14ac:dyDescent="0.25">
      <c r="A257" s="25" t="str">
        <f>_xlfn.CONCAT(Tabela_srv_moreno_prd_dbwel_v_fund_acompanhamento[[#This Row],[id_ordem_servico]],"-",Tabela_srv_moreno_prd_dbwel_v_fund_acompanhamento[[#This Row],[item]])</f>
        <v>27320-16</v>
      </c>
      <c r="B257" s="114" t="str">
        <f>_xlfn.XLOOKUP(A257,Tabela2[ID OS_MORENO],Tabela2[ID OS_MORENO],"",0)</f>
        <v/>
      </c>
      <c r="C257" s="25">
        <v>27320</v>
      </c>
      <c r="D257" s="25">
        <v>16</v>
      </c>
      <c r="E257" s="25">
        <v>1</v>
      </c>
      <c r="F257" s="178">
        <v>124110</v>
      </c>
      <c r="G257" s="178">
        <v>2</v>
      </c>
      <c r="H257" s="178" t="str">
        <f>_xlfn.CONCAT(Tabela_srv_moreno_prd_dbwel_v_fund_acompanhamento[[#This Row],[codigo_peca]],"-",Tabela_srv_moreno_prd_dbwel_v_fund_acompanhamento[[#This Row],[seq_peca]])</f>
        <v>124110-2</v>
      </c>
      <c r="I257" s="178">
        <v>1</v>
      </c>
      <c r="J257" s="178" t="s">
        <v>235</v>
      </c>
      <c r="K257" s="179">
        <v>46011</v>
      </c>
      <c r="L257" s="179">
        <v>45999</v>
      </c>
      <c r="M257" s="178" t="s">
        <v>681</v>
      </c>
      <c r="N257" s="179">
        <v>46050</v>
      </c>
      <c r="O2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8" spans="1:15" hidden="1" x14ac:dyDescent="0.25">
      <c r="A258" s="16" t="str">
        <f>_xlfn.CONCAT(Tabela_srv_moreno_prd_dbwel_v_fund_acompanhamento[[#This Row],[id_ordem_servico]],"-",Tabela_srv_moreno_prd_dbwel_v_fund_acompanhamento[[#This Row],[item]])</f>
        <v>27320-17</v>
      </c>
      <c r="B258" s="114" t="str">
        <f>_xlfn.XLOOKUP(A258,Tabela2[ID OS_MORENO],Tabela2[ID OS_MORENO],"",0)</f>
        <v/>
      </c>
      <c r="C258" s="16">
        <v>27320</v>
      </c>
      <c r="D258" s="16">
        <v>17</v>
      </c>
      <c r="E258" s="16">
        <v>1</v>
      </c>
      <c r="F258" s="185">
        <v>124110</v>
      </c>
      <c r="G258" s="185">
        <v>3</v>
      </c>
      <c r="H258" s="185" t="str">
        <f>_xlfn.CONCAT(Tabela_srv_moreno_prd_dbwel_v_fund_acompanhamento[[#This Row],[codigo_peca]],"-",Tabela_srv_moreno_prd_dbwel_v_fund_acompanhamento[[#This Row],[seq_peca]])</f>
        <v>124110-3</v>
      </c>
      <c r="I258" s="185">
        <v>1</v>
      </c>
      <c r="J258" s="185" t="s">
        <v>235</v>
      </c>
      <c r="K258" s="190">
        <v>46011</v>
      </c>
      <c r="L258" s="190">
        <v>46001</v>
      </c>
      <c r="M258" s="185" t="s">
        <v>681</v>
      </c>
      <c r="N258" s="190">
        <v>46050</v>
      </c>
      <c r="O2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9" spans="1:15" hidden="1" x14ac:dyDescent="0.25">
      <c r="A259" s="25" t="str">
        <f>_xlfn.CONCAT(Tabela_srv_moreno_prd_dbwel_v_fund_acompanhamento[[#This Row],[id_ordem_servico]],"-",Tabela_srv_moreno_prd_dbwel_v_fund_acompanhamento[[#This Row],[item]])</f>
        <v>27320-18</v>
      </c>
      <c r="B259" s="114" t="str">
        <f>_xlfn.XLOOKUP(A259,Tabela2[ID OS_MORENO],Tabela2[ID OS_MORENO],"",0)</f>
        <v/>
      </c>
      <c r="C259" s="25">
        <v>27320</v>
      </c>
      <c r="D259" s="25">
        <v>18</v>
      </c>
      <c r="E259" s="25">
        <v>1</v>
      </c>
      <c r="F259" s="178">
        <v>124110</v>
      </c>
      <c r="G259" s="178">
        <v>4</v>
      </c>
      <c r="H259" s="178" t="str">
        <f>_xlfn.CONCAT(Tabela_srv_moreno_prd_dbwel_v_fund_acompanhamento[[#This Row],[codigo_peca]],"-",Tabela_srv_moreno_prd_dbwel_v_fund_acompanhamento[[#This Row],[seq_peca]])</f>
        <v>124110-4</v>
      </c>
      <c r="I259" s="178">
        <v>1</v>
      </c>
      <c r="J259" s="178" t="s">
        <v>235</v>
      </c>
      <c r="K259" s="179">
        <v>46011</v>
      </c>
      <c r="L259" s="179">
        <v>46009</v>
      </c>
      <c r="M259" s="178" t="s">
        <v>681</v>
      </c>
      <c r="N259" s="179">
        <v>46050</v>
      </c>
      <c r="O2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0" spans="1:15" hidden="1" x14ac:dyDescent="0.25">
      <c r="A260" s="25" t="str">
        <f>_xlfn.CONCAT(Tabela_srv_moreno_prd_dbwel_v_fund_acompanhamento[[#This Row],[id_ordem_servico]],"-",Tabela_srv_moreno_prd_dbwel_v_fund_acompanhamento[[#This Row],[item]])</f>
        <v>27320-19</v>
      </c>
      <c r="B260" s="114" t="str">
        <f>_xlfn.XLOOKUP(A260,Tabela2[ID OS_MORENO],Tabela2[ID OS_MORENO],"",0)</f>
        <v/>
      </c>
      <c r="C260" s="25">
        <v>27320</v>
      </c>
      <c r="D260" s="25">
        <v>19</v>
      </c>
      <c r="E260" s="25">
        <v>1</v>
      </c>
      <c r="F260" s="178">
        <v>124110</v>
      </c>
      <c r="G260" s="178">
        <v>5</v>
      </c>
      <c r="H260" s="178" t="str">
        <f>_xlfn.CONCAT(Tabela_srv_moreno_prd_dbwel_v_fund_acompanhamento[[#This Row],[codigo_peca]],"-",Tabela_srv_moreno_prd_dbwel_v_fund_acompanhamento[[#This Row],[seq_peca]])</f>
        <v>124110-5</v>
      </c>
      <c r="I260" s="178">
        <v>1</v>
      </c>
      <c r="J260" s="178" t="s">
        <v>235</v>
      </c>
      <c r="K260" s="179">
        <v>46011</v>
      </c>
      <c r="L260" s="179">
        <v>46009</v>
      </c>
      <c r="M260" s="178" t="s">
        <v>681</v>
      </c>
      <c r="N260" s="179">
        <v>46050</v>
      </c>
      <c r="O2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1" spans="1:15" hidden="1" x14ac:dyDescent="0.25">
      <c r="A261" s="16" t="str">
        <f>_xlfn.CONCAT(Tabela_srv_moreno_prd_dbwel_v_fund_acompanhamento[[#This Row],[id_ordem_servico]],"-",Tabela_srv_moreno_prd_dbwel_v_fund_acompanhamento[[#This Row],[item]])</f>
        <v>27320-20</v>
      </c>
      <c r="B261" s="114" t="str">
        <f>_xlfn.XLOOKUP(A261,Tabela2[ID OS_MORENO],Tabela2[ID OS_MORENO],"",0)</f>
        <v/>
      </c>
      <c r="C261" s="16">
        <v>27320</v>
      </c>
      <c r="D261" s="16">
        <v>20</v>
      </c>
      <c r="E261" s="16">
        <v>1</v>
      </c>
      <c r="F261" s="185">
        <v>124110</v>
      </c>
      <c r="G261" s="185">
        <v>6</v>
      </c>
      <c r="H261" s="185" t="str">
        <f>_xlfn.CONCAT(Tabela_srv_moreno_prd_dbwel_v_fund_acompanhamento[[#This Row],[codigo_peca]],"-",Tabela_srv_moreno_prd_dbwel_v_fund_acompanhamento[[#This Row],[seq_peca]])</f>
        <v>124110-6</v>
      </c>
      <c r="I261" s="185">
        <v>1</v>
      </c>
      <c r="J261" s="185" t="s">
        <v>235</v>
      </c>
      <c r="K261" s="190">
        <v>46011</v>
      </c>
      <c r="L261" s="190">
        <v>46009</v>
      </c>
      <c r="M261" s="185" t="s">
        <v>681</v>
      </c>
      <c r="N261" s="190">
        <v>46050</v>
      </c>
      <c r="O2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2" spans="1:15" hidden="1" x14ac:dyDescent="0.25">
      <c r="A262" s="16" t="str">
        <f>_xlfn.CONCAT(Tabela_srv_moreno_prd_dbwel_v_fund_acompanhamento[[#This Row],[id_ordem_servico]],"-",Tabela_srv_moreno_prd_dbwel_v_fund_acompanhamento[[#This Row],[item]])</f>
        <v>27320-21</v>
      </c>
      <c r="B262" s="114" t="str">
        <f>_xlfn.XLOOKUP(A262,Tabela2[ID OS_MORENO],Tabela2[ID OS_MORENO],"",0)</f>
        <v/>
      </c>
      <c r="C262" s="16">
        <v>27320</v>
      </c>
      <c r="D262" s="16">
        <v>21</v>
      </c>
      <c r="E262" s="16">
        <v>1</v>
      </c>
      <c r="F262" s="185">
        <v>124111</v>
      </c>
      <c r="G262" s="185">
        <v>1</v>
      </c>
      <c r="H262" s="185" t="str">
        <f>_xlfn.CONCAT(Tabela_srv_moreno_prd_dbwel_v_fund_acompanhamento[[#This Row],[codigo_peca]],"-",Tabela_srv_moreno_prd_dbwel_v_fund_acompanhamento[[#This Row],[seq_peca]])</f>
        <v>124111-1</v>
      </c>
      <c r="I262" s="185">
        <v>1</v>
      </c>
      <c r="J262" s="185" t="s">
        <v>235</v>
      </c>
      <c r="K262" s="190">
        <v>46011</v>
      </c>
      <c r="L262" s="190">
        <v>45999</v>
      </c>
      <c r="M262" s="185" t="s">
        <v>681</v>
      </c>
      <c r="N262" s="190">
        <v>46050</v>
      </c>
      <c r="O2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3" spans="1:15" hidden="1" x14ac:dyDescent="0.25">
      <c r="A263" s="25" t="str">
        <f>_xlfn.CONCAT(Tabela_srv_moreno_prd_dbwel_v_fund_acompanhamento[[#This Row],[id_ordem_servico]],"-",Tabela_srv_moreno_prd_dbwel_v_fund_acompanhamento[[#This Row],[item]])</f>
        <v>27320-22</v>
      </c>
      <c r="B263" s="114" t="str">
        <f>_xlfn.XLOOKUP(A263,Tabela2[ID OS_MORENO],Tabela2[ID OS_MORENO],"",0)</f>
        <v/>
      </c>
      <c r="C263" s="25">
        <v>27320</v>
      </c>
      <c r="D263" s="25">
        <v>22</v>
      </c>
      <c r="E263" s="25">
        <v>1</v>
      </c>
      <c r="F263" s="178">
        <v>124111</v>
      </c>
      <c r="G263" s="178">
        <v>2</v>
      </c>
      <c r="H263" s="178" t="str">
        <f>_xlfn.CONCAT(Tabela_srv_moreno_prd_dbwel_v_fund_acompanhamento[[#This Row],[codigo_peca]],"-",Tabela_srv_moreno_prd_dbwel_v_fund_acompanhamento[[#This Row],[seq_peca]])</f>
        <v>124111-2</v>
      </c>
      <c r="I263" s="178">
        <v>1</v>
      </c>
      <c r="J263" s="178" t="s">
        <v>235</v>
      </c>
      <c r="K263" s="179">
        <v>46011</v>
      </c>
      <c r="L263" s="179">
        <v>45999</v>
      </c>
      <c r="M263" s="178" t="s">
        <v>681</v>
      </c>
      <c r="N263" s="179">
        <v>46050</v>
      </c>
      <c r="O2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4" spans="1:15" hidden="1" x14ac:dyDescent="0.25">
      <c r="A264" s="25" t="str">
        <f>_xlfn.CONCAT(Tabela_srv_moreno_prd_dbwel_v_fund_acompanhamento[[#This Row],[id_ordem_servico]],"-",Tabela_srv_moreno_prd_dbwel_v_fund_acompanhamento[[#This Row],[item]])</f>
        <v>27320-23</v>
      </c>
      <c r="B264" s="114" t="str">
        <f>_xlfn.XLOOKUP(A264,Tabela2[ID OS_MORENO],Tabela2[ID OS_MORENO],"",0)</f>
        <v/>
      </c>
      <c r="C264" s="25">
        <v>27320</v>
      </c>
      <c r="D264" s="25">
        <v>23</v>
      </c>
      <c r="E264" s="25">
        <v>1</v>
      </c>
      <c r="F264" s="178">
        <v>124111</v>
      </c>
      <c r="G264" s="178">
        <v>3</v>
      </c>
      <c r="H264" s="178" t="str">
        <f>_xlfn.CONCAT(Tabela_srv_moreno_prd_dbwel_v_fund_acompanhamento[[#This Row],[codigo_peca]],"-",Tabela_srv_moreno_prd_dbwel_v_fund_acompanhamento[[#This Row],[seq_peca]])</f>
        <v>124111-3</v>
      </c>
      <c r="I264" s="178">
        <v>1</v>
      </c>
      <c r="J264" s="178" t="s">
        <v>235</v>
      </c>
      <c r="K264" s="179">
        <v>46011</v>
      </c>
      <c r="L264" s="179">
        <v>46009</v>
      </c>
      <c r="M264" s="178" t="s">
        <v>681</v>
      </c>
      <c r="N264" s="179">
        <v>46050</v>
      </c>
      <c r="O2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5" spans="1:15" hidden="1" x14ac:dyDescent="0.25">
      <c r="A265" s="25" t="str">
        <f>_xlfn.CONCAT(Tabela_srv_moreno_prd_dbwel_v_fund_acompanhamento[[#This Row],[id_ordem_servico]],"-",Tabela_srv_moreno_prd_dbwel_v_fund_acompanhamento[[#This Row],[item]])</f>
        <v>27320-24</v>
      </c>
      <c r="B265" s="114" t="str">
        <f>_xlfn.XLOOKUP(A265,Tabela2[ID OS_MORENO],Tabela2[ID OS_MORENO],"",0)</f>
        <v/>
      </c>
      <c r="C265" s="25">
        <v>27320</v>
      </c>
      <c r="D265" s="25">
        <v>24</v>
      </c>
      <c r="E265" s="25">
        <v>1</v>
      </c>
      <c r="F265" s="178">
        <v>124111</v>
      </c>
      <c r="G265" s="178">
        <v>4</v>
      </c>
      <c r="H265" s="178" t="str">
        <f>_xlfn.CONCAT(Tabela_srv_moreno_prd_dbwel_v_fund_acompanhamento[[#This Row],[codigo_peca]],"-",Tabela_srv_moreno_prd_dbwel_v_fund_acompanhamento[[#This Row],[seq_peca]])</f>
        <v>124111-4</v>
      </c>
      <c r="I265" s="178">
        <v>1</v>
      </c>
      <c r="J265" s="178" t="s">
        <v>235</v>
      </c>
      <c r="K265" s="179">
        <v>46011</v>
      </c>
      <c r="L265" s="179">
        <v>45999</v>
      </c>
      <c r="M265" s="178" t="s">
        <v>681</v>
      </c>
      <c r="N265" s="179">
        <v>46050</v>
      </c>
      <c r="O2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6" spans="1:15" hidden="1" x14ac:dyDescent="0.25">
      <c r="A266" s="25" t="str">
        <f>_xlfn.CONCAT(Tabela_srv_moreno_prd_dbwel_v_fund_acompanhamento[[#This Row],[id_ordem_servico]],"-",Tabela_srv_moreno_prd_dbwel_v_fund_acompanhamento[[#This Row],[item]])</f>
        <v>27320-25</v>
      </c>
      <c r="B266" s="114" t="str">
        <f>_xlfn.XLOOKUP(A266,Tabela2[ID OS_MORENO],Tabela2[ID OS_MORENO],"",0)</f>
        <v/>
      </c>
      <c r="C266" s="25">
        <v>27320</v>
      </c>
      <c r="D266" s="25">
        <v>25</v>
      </c>
      <c r="E266" s="25">
        <v>1</v>
      </c>
      <c r="F266" s="178">
        <v>124111</v>
      </c>
      <c r="G266" s="178">
        <v>5</v>
      </c>
      <c r="H266" s="178" t="str">
        <f>_xlfn.CONCAT(Tabela_srv_moreno_prd_dbwel_v_fund_acompanhamento[[#This Row],[codigo_peca]],"-",Tabela_srv_moreno_prd_dbwel_v_fund_acompanhamento[[#This Row],[seq_peca]])</f>
        <v>124111-5</v>
      </c>
      <c r="I266" s="178">
        <v>1</v>
      </c>
      <c r="J266" s="178" t="s">
        <v>235</v>
      </c>
      <c r="K266" s="179">
        <v>46011</v>
      </c>
      <c r="L266" s="179">
        <v>45999</v>
      </c>
      <c r="M266" s="178" t="s">
        <v>681</v>
      </c>
      <c r="N266" s="179">
        <v>46050</v>
      </c>
      <c r="O2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7" spans="1:15" hidden="1" x14ac:dyDescent="0.25">
      <c r="A267" s="25" t="str">
        <f>_xlfn.CONCAT(Tabela_srv_moreno_prd_dbwel_v_fund_acompanhamento[[#This Row],[id_ordem_servico]],"-",Tabela_srv_moreno_prd_dbwel_v_fund_acompanhamento[[#This Row],[item]])</f>
        <v>27320-26</v>
      </c>
      <c r="B267" s="114" t="str">
        <f>_xlfn.XLOOKUP(A267,Tabela2[ID OS_MORENO],Tabela2[ID OS_MORENO],"",0)</f>
        <v/>
      </c>
      <c r="C267" s="25">
        <v>27320</v>
      </c>
      <c r="D267" s="25">
        <v>26</v>
      </c>
      <c r="E267" s="25">
        <v>1</v>
      </c>
      <c r="F267" s="178">
        <v>124111</v>
      </c>
      <c r="G267" s="178">
        <v>6</v>
      </c>
      <c r="H267" s="178" t="str">
        <f>_xlfn.CONCAT(Tabela_srv_moreno_prd_dbwel_v_fund_acompanhamento[[#This Row],[codigo_peca]],"-",Tabela_srv_moreno_prd_dbwel_v_fund_acompanhamento[[#This Row],[seq_peca]])</f>
        <v>124111-6</v>
      </c>
      <c r="I267" s="178">
        <v>1</v>
      </c>
      <c r="J267" s="178" t="s">
        <v>235</v>
      </c>
      <c r="K267" s="179">
        <v>46011</v>
      </c>
      <c r="L267" s="179">
        <v>45999</v>
      </c>
      <c r="M267" s="178" t="s">
        <v>681</v>
      </c>
      <c r="N267" s="179">
        <v>46050</v>
      </c>
      <c r="O2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8" spans="1:15" hidden="1" x14ac:dyDescent="0.25">
      <c r="A268" s="25" t="str">
        <f>_xlfn.CONCAT(Tabela_srv_moreno_prd_dbwel_v_fund_acompanhamento[[#This Row],[id_ordem_servico]],"-",Tabela_srv_moreno_prd_dbwel_v_fund_acompanhamento[[#This Row],[item]])</f>
        <v>27320-27</v>
      </c>
      <c r="B268" s="114" t="str">
        <f>_xlfn.XLOOKUP(A268,Tabela2[ID OS_MORENO],Tabela2[ID OS_MORENO],"",0)</f>
        <v/>
      </c>
      <c r="C268" s="25">
        <v>27320</v>
      </c>
      <c r="D268" s="25">
        <v>27</v>
      </c>
      <c r="E268" s="25">
        <v>1</v>
      </c>
      <c r="F268" s="178">
        <v>124111</v>
      </c>
      <c r="G268" s="178">
        <v>7</v>
      </c>
      <c r="H268" s="178" t="str">
        <f>_xlfn.CONCAT(Tabela_srv_moreno_prd_dbwel_v_fund_acompanhamento[[#This Row],[codigo_peca]],"-",Tabela_srv_moreno_prd_dbwel_v_fund_acompanhamento[[#This Row],[seq_peca]])</f>
        <v>124111-7</v>
      </c>
      <c r="I268" s="178">
        <v>1</v>
      </c>
      <c r="J268" s="178" t="s">
        <v>235</v>
      </c>
      <c r="K268" s="179">
        <v>46011</v>
      </c>
      <c r="L268" s="179">
        <v>45999</v>
      </c>
      <c r="M268" s="178" t="s">
        <v>681</v>
      </c>
      <c r="N268" s="179">
        <v>46050</v>
      </c>
      <c r="O2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69" spans="1:15" hidden="1" x14ac:dyDescent="0.25">
      <c r="A269" s="25" t="str">
        <f>_xlfn.CONCAT(Tabela_srv_moreno_prd_dbwel_v_fund_acompanhamento[[#This Row],[id_ordem_servico]],"-",Tabela_srv_moreno_prd_dbwel_v_fund_acompanhamento[[#This Row],[item]])</f>
        <v>27320-28</v>
      </c>
      <c r="B269" s="114" t="str">
        <f>_xlfn.XLOOKUP(A269,Tabela2[ID OS_MORENO],Tabela2[ID OS_MORENO],"",0)</f>
        <v/>
      </c>
      <c r="C269" s="25">
        <v>27320</v>
      </c>
      <c r="D269" s="25">
        <v>28</v>
      </c>
      <c r="E269" s="25">
        <v>1</v>
      </c>
      <c r="F269" s="178">
        <v>124111</v>
      </c>
      <c r="G269" s="178">
        <v>8</v>
      </c>
      <c r="H269" s="178" t="str">
        <f>_xlfn.CONCAT(Tabela_srv_moreno_prd_dbwel_v_fund_acompanhamento[[#This Row],[codigo_peca]],"-",Tabela_srv_moreno_prd_dbwel_v_fund_acompanhamento[[#This Row],[seq_peca]])</f>
        <v>124111-8</v>
      </c>
      <c r="I269" s="178">
        <v>1</v>
      </c>
      <c r="J269" s="178" t="s">
        <v>235</v>
      </c>
      <c r="K269" s="179">
        <v>46011</v>
      </c>
      <c r="L269" s="179">
        <v>45999</v>
      </c>
      <c r="M269" s="178" t="s">
        <v>681</v>
      </c>
      <c r="N269" s="179">
        <v>46050</v>
      </c>
      <c r="O2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70" spans="1:15" hidden="1" x14ac:dyDescent="0.25">
      <c r="A270" s="25" t="str">
        <f>_xlfn.CONCAT(Tabela_srv_moreno_prd_dbwel_v_fund_acompanhamento[[#This Row],[id_ordem_servico]],"-",Tabela_srv_moreno_prd_dbwel_v_fund_acompanhamento[[#This Row],[item]])</f>
        <v>27320-29</v>
      </c>
      <c r="B270" s="114" t="str">
        <f>_xlfn.XLOOKUP(A270,Tabela2[ID OS_MORENO],Tabela2[ID OS_MORENO],"",0)</f>
        <v/>
      </c>
      <c r="C270" s="25">
        <v>27320</v>
      </c>
      <c r="D270" s="25">
        <v>29</v>
      </c>
      <c r="E270" s="25">
        <v>1</v>
      </c>
      <c r="F270" s="39">
        <v>124111</v>
      </c>
      <c r="G270" s="39">
        <v>9</v>
      </c>
      <c r="H270" s="39" t="str">
        <f>_xlfn.CONCAT(Tabela_srv_moreno_prd_dbwel_v_fund_acompanhamento[[#This Row],[codigo_peca]],"-",Tabela_srv_moreno_prd_dbwel_v_fund_acompanhamento[[#This Row],[seq_peca]])</f>
        <v>124111-9</v>
      </c>
      <c r="I270" s="25">
        <v>1</v>
      </c>
      <c r="J270" s="39" t="s">
        <v>235</v>
      </c>
      <c r="K270" s="40">
        <v>46011</v>
      </c>
      <c r="L270" s="40">
        <v>46009</v>
      </c>
      <c r="M270" s="39" t="s">
        <v>681</v>
      </c>
      <c r="N270" s="40">
        <v>46050</v>
      </c>
      <c r="O270" s="16" t="str">
        <f>IF(Tabela_srv_moreno_prd_dbwel_v_fund_acompanhamento[[#This Row],[prz_contratual]]=Tabela_srv_moreno_prd_dbwel_v_fund_acompanhamento[[#This Row],[lib_fundido_prev]],"S/Usin.","C/ Usin.")</f>
        <v>C/ Usin.</v>
      </c>
    </row>
    <row r="271" spans="1:15" hidden="1" x14ac:dyDescent="0.25">
      <c r="A271" s="25" t="str">
        <f>_xlfn.CONCAT(Tabela_srv_moreno_prd_dbwel_v_fund_acompanhamento[[#This Row],[id_ordem_servico]],"-",Tabela_srv_moreno_prd_dbwel_v_fund_acompanhamento[[#This Row],[item]])</f>
        <v>27320-30</v>
      </c>
      <c r="B271" s="114" t="str">
        <f>_xlfn.XLOOKUP(A271,Tabela2[ID OS_MORENO],Tabela2[ID OS_MORENO],"",0)</f>
        <v/>
      </c>
      <c r="C271" s="25">
        <v>27320</v>
      </c>
      <c r="D271" s="25">
        <v>30</v>
      </c>
      <c r="E271" s="25">
        <v>1</v>
      </c>
      <c r="F271" s="39">
        <v>124111</v>
      </c>
      <c r="G271" s="39">
        <v>10</v>
      </c>
      <c r="H271" s="39" t="str">
        <f>_xlfn.CONCAT(Tabela_srv_moreno_prd_dbwel_v_fund_acompanhamento[[#This Row],[codigo_peca]],"-",Tabela_srv_moreno_prd_dbwel_v_fund_acompanhamento[[#This Row],[seq_peca]])</f>
        <v>124111-10</v>
      </c>
      <c r="I271" s="25">
        <v>1</v>
      </c>
      <c r="J271" s="39" t="s">
        <v>235</v>
      </c>
      <c r="K271" s="40">
        <v>46011</v>
      </c>
      <c r="L271" s="40">
        <v>45999</v>
      </c>
      <c r="M271" s="39" t="s">
        <v>681</v>
      </c>
      <c r="N271" s="40">
        <v>46050</v>
      </c>
      <c r="O271" s="16" t="str">
        <f>IF(Tabela_srv_moreno_prd_dbwel_v_fund_acompanhamento[[#This Row],[prz_contratual]]=Tabela_srv_moreno_prd_dbwel_v_fund_acompanhamento[[#This Row],[lib_fundido_prev]],"S/Usin.","C/ Usin.")</f>
        <v>C/ Usin.</v>
      </c>
    </row>
    <row r="272" spans="1:15" hidden="1" x14ac:dyDescent="0.25">
      <c r="A272" s="25" t="str">
        <f>_xlfn.CONCAT(Tabela_srv_moreno_prd_dbwel_v_fund_acompanhamento[[#This Row],[id_ordem_servico]],"-",Tabela_srv_moreno_prd_dbwel_v_fund_acompanhamento[[#This Row],[item]])</f>
        <v>27320-31</v>
      </c>
      <c r="B272" s="114" t="str">
        <f>_xlfn.XLOOKUP(A272,Tabela2[ID OS_MORENO],Tabela2[ID OS_MORENO],"",0)</f>
        <v/>
      </c>
      <c r="C272" s="25">
        <v>27320</v>
      </c>
      <c r="D272" s="25">
        <v>31</v>
      </c>
      <c r="E272" s="25">
        <v>1</v>
      </c>
      <c r="F272" s="178">
        <v>124111</v>
      </c>
      <c r="G272" s="178">
        <v>11</v>
      </c>
      <c r="H272" s="178" t="str">
        <f>_xlfn.CONCAT(Tabela_srv_moreno_prd_dbwel_v_fund_acompanhamento[[#This Row],[codigo_peca]],"-",Tabela_srv_moreno_prd_dbwel_v_fund_acompanhamento[[#This Row],[seq_peca]])</f>
        <v>124111-11</v>
      </c>
      <c r="I272" s="178">
        <v>1</v>
      </c>
      <c r="J272" s="178" t="s">
        <v>235</v>
      </c>
      <c r="K272" s="179">
        <v>46011</v>
      </c>
      <c r="L272" s="179">
        <v>45999</v>
      </c>
      <c r="M272" s="178" t="s">
        <v>681</v>
      </c>
      <c r="N272" s="179">
        <v>46050</v>
      </c>
      <c r="O2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73" spans="1:15" hidden="1" x14ac:dyDescent="0.25">
      <c r="A273" s="25" t="str">
        <f>_xlfn.CONCAT(Tabela_srv_moreno_prd_dbwel_v_fund_acompanhamento[[#This Row],[id_ordem_servico]],"-",Tabela_srv_moreno_prd_dbwel_v_fund_acompanhamento[[#This Row],[item]])</f>
        <v>27320-32</v>
      </c>
      <c r="B273" s="114" t="str">
        <f>_xlfn.XLOOKUP(A273,Tabela2[ID OS_MORENO],Tabela2[ID OS_MORENO],"",0)</f>
        <v/>
      </c>
      <c r="C273" s="25">
        <v>27320</v>
      </c>
      <c r="D273" s="25">
        <v>32</v>
      </c>
      <c r="E273" s="25">
        <v>1</v>
      </c>
      <c r="F273" s="178">
        <v>124111</v>
      </c>
      <c r="G273" s="178">
        <v>12</v>
      </c>
      <c r="H273" s="178" t="str">
        <f>_xlfn.CONCAT(Tabela_srv_moreno_prd_dbwel_v_fund_acompanhamento[[#This Row],[codigo_peca]],"-",Tabela_srv_moreno_prd_dbwel_v_fund_acompanhamento[[#This Row],[seq_peca]])</f>
        <v>124111-12</v>
      </c>
      <c r="I273" s="178">
        <v>1</v>
      </c>
      <c r="J273" s="178" t="s">
        <v>235</v>
      </c>
      <c r="K273" s="179">
        <v>46011</v>
      </c>
      <c r="L273" s="179">
        <v>45999</v>
      </c>
      <c r="M273" s="178" t="s">
        <v>681</v>
      </c>
      <c r="N273" s="179">
        <v>46050</v>
      </c>
      <c r="O2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74" spans="1:15" hidden="1" x14ac:dyDescent="0.25">
      <c r="A274" s="25" t="str">
        <f>_xlfn.CONCAT(Tabela_srv_moreno_prd_dbwel_v_fund_acompanhamento[[#This Row],[id_ordem_servico]],"-",Tabela_srv_moreno_prd_dbwel_v_fund_acompanhamento[[#This Row],[item]])</f>
        <v>27283-1</v>
      </c>
      <c r="B274" s="115" t="str">
        <f>_xlfn.XLOOKUP(A274,Tabela2[ID OS_MORENO],Tabela2[ID OS_MORENO],"",0)</f>
        <v/>
      </c>
      <c r="C274" s="25">
        <v>27283</v>
      </c>
      <c r="D274" s="25">
        <v>1</v>
      </c>
      <c r="E274" s="25">
        <v>1</v>
      </c>
      <c r="F274" s="178">
        <v>1354001</v>
      </c>
      <c r="G274" s="178">
        <v>1</v>
      </c>
      <c r="H274" s="178" t="str">
        <f>_xlfn.CONCAT(Tabela_srv_moreno_prd_dbwel_v_fund_acompanhamento[[#This Row],[codigo_peca]],"-",Tabela_srv_moreno_prd_dbwel_v_fund_acompanhamento[[#This Row],[seq_peca]])</f>
        <v>1354001-1</v>
      </c>
      <c r="I274" s="178">
        <v>1</v>
      </c>
      <c r="J274" s="178" t="s">
        <v>235</v>
      </c>
      <c r="K274" s="179">
        <v>46001</v>
      </c>
      <c r="L274" s="179">
        <v>45992</v>
      </c>
      <c r="M274" s="178" t="s">
        <v>639</v>
      </c>
      <c r="N274" s="179">
        <v>46059</v>
      </c>
      <c r="O2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75" spans="1:15" hidden="1" x14ac:dyDescent="0.25">
      <c r="A275" s="25" t="str">
        <f>_xlfn.CONCAT(Tabela_srv_moreno_prd_dbwel_v_fund_acompanhamento[[#This Row],[id_ordem_servico]],"-",Tabela_srv_moreno_prd_dbwel_v_fund_acompanhamento[[#This Row],[item]])</f>
        <v>27283-2</v>
      </c>
      <c r="B275" s="114" t="str">
        <f>_xlfn.XLOOKUP(A275,Tabela2[ID OS_MORENO],Tabela2[ID OS_MORENO],"",0)</f>
        <v/>
      </c>
      <c r="C275" s="25">
        <v>27283</v>
      </c>
      <c r="D275" s="25">
        <v>2</v>
      </c>
      <c r="E275" s="25">
        <v>1</v>
      </c>
      <c r="F275" s="178">
        <v>1354001</v>
      </c>
      <c r="G275" s="178">
        <v>2</v>
      </c>
      <c r="H275" s="178" t="str">
        <f>_xlfn.CONCAT(Tabela_srv_moreno_prd_dbwel_v_fund_acompanhamento[[#This Row],[codigo_peca]],"-",Tabela_srv_moreno_prd_dbwel_v_fund_acompanhamento[[#This Row],[seq_peca]])</f>
        <v>1354001-2</v>
      </c>
      <c r="I275" s="178">
        <v>1</v>
      </c>
      <c r="J275" s="178" t="s">
        <v>235</v>
      </c>
      <c r="K275" s="179">
        <v>46001</v>
      </c>
      <c r="L275" s="179">
        <v>45992</v>
      </c>
      <c r="M275" s="178" t="s">
        <v>639</v>
      </c>
      <c r="N275" s="179">
        <v>46059</v>
      </c>
      <c r="O2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76" spans="1:15" hidden="1" x14ac:dyDescent="0.25">
      <c r="A276" s="25" t="str">
        <f>_xlfn.CONCAT(Tabela_srv_moreno_prd_dbwel_v_fund_acompanhamento[[#This Row],[id_ordem_servico]],"-",Tabela_srv_moreno_prd_dbwel_v_fund_acompanhamento[[#This Row],[item]])</f>
        <v>27283-3</v>
      </c>
      <c r="B276" s="114" t="str">
        <f>_xlfn.XLOOKUP(A276,Tabela2[ID OS_MORENO],Tabela2[ID OS_MORENO],"",0)</f>
        <v/>
      </c>
      <c r="C276" s="25">
        <v>27283</v>
      </c>
      <c r="D276" s="25">
        <v>3</v>
      </c>
      <c r="E276" s="25">
        <v>1</v>
      </c>
      <c r="F276" s="178">
        <v>1354001</v>
      </c>
      <c r="G276" s="178">
        <v>3</v>
      </c>
      <c r="H276" s="178" t="str">
        <f>_xlfn.CONCAT(Tabela_srv_moreno_prd_dbwel_v_fund_acompanhamento[[#This Row],[codigo_peca]],"-",Tabela_srv_moreno_prd_dbwel_v_fund_acompanhamento[[#This Row],[seq_peca]])</f>
        <v>1354001-3</v>
      </c>
      <c r="I276" s="178">
        <v>1</v>
      </c>
      <c r="J276" s="178" t="s">
        <v>235</v>
      </c>
      <c r="K276" s="179">
        <v>46001</v>
      </c>
      <c r="L276" s="179">
        <v>45999</v>
      </c>
      <c r="M276" s="178" t="s">
        <v>639</v>
      </c>
      <c r="N276" s="179">
        <v>46059</v>
      </c>
      <c r="O2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77" spans="1:15" hidden="1" x14ac:dyDescent="0.25">
      <c r="A277" s="25" t="str">
        <f>_xlfn.CONCAT(Tabela_srv_moreno_prd_dbwel_v_fund_acompanhamento[[#This Row],[id_ordem_servico]],"-",Tabela_srv_moreno_prd_dbwel_v_fund_acompanhamento[[#This Row],[item]])</f>
        <v>27551-2</v>
      </c>
      <c r="B277" s="114" t="str">
        <f>_xlfn.XLOOKUP(A277,Tabela2[ID OS_MORENO],Tabela2[ID OS_MORENO],"",0)</f>
        <v>27551-2</v>
      </c>
      <c r="C277" s="25">
        <v>27551</v>
      </c>
      <c r="D277" s="25">
        <v>2</v>
      </c>
      <c r="E277" s="25">
        <v>1</v>
      </c>
      <c r="F277" s="39">
        <v>124112</v>
      </c>
      <c r="G277" s="39">
        <v>0</v>
      </c>
      <c r="H277" s="39" t="str">
        <f>_xlfn.CONCAT(Tabela_srv_moreno_prd_dbwel_v_fund_acompanhamento[[#This Row],[codigo_peca]],"-",Tabela_srv_moreno_prd_dbwel_v_fund_acompanhamento[[#This Row],[seq_peca]])</f>
        <v>124112-0</v>
      </c>
      <c r="I277" s="25">
        <v>1</v>
      </c>
      <c r="J277" s="39" t="s">
        <v>235</v>
      </c>
      <c r="K277" s="40">
        <v>46201</v>
      </c>
      <c r="L277" s="40"/>
      <c r="M277" s="39" t="s">
        <v>2494</v>
      </c>
      <c r="N277" s="40">
        <v>46247</v>
      </c>
      <c r="O277" s="16" t="str">
        <f>IF(Tabela_srv_moreno_prd_dbwel_v_fund_acompanhamento[[#This Row],[prz_contratual]]=Tabela_srv_moreno_prd_dbwel_v_fund_acompanhamento[[#This Row],[lib_fundido_prev]],"S/Usin.","C/ Usin.")</f>
        <v>C/ Usin.</v>
      </c>
    </row>
    <row r="278" spans="1:15" hidden="1" x14ac:dyDescent="0.25">
      <c r="A278" s="25" t="str">
        <f>_xlfn.CONCAT(Tabela_srv_moreno_prd_dbwel_v_fund_acompanhamento[[#This Row],[id_ordem_servico]],"-",Tabela_srv_moreno_prd_dbwel_v_fund_acompanhamento[[#This Row],[item]])</f>
        <v>27551-1</v>
      </c>
      <c r="B278" s="114" t="str">
        <f>_xlfn.XLOOKUP(A278,Tabela2[ID OS_MORENO],Tabela2[ID OS_MORENO],"",0)</f>
        <v>27551-1</v>
      </c>
      <c r="C278" s="25">
        <v>27551</v>
      </c>
      <c r="D278" s="25">
        <v>1</v>
      </c>
      <c r="E278" s="25">
        <v>1</v>
      </c>
      <c r="F278" s="178">
        <v>124113</v>
      </c>
      <c r="G278" s="178">
        <v>0</v>
      </c>
      <c r="H278" s="178" t="str">
        <f>_xlfn.CONCAT(Tabela_srv_moreno_prd_dbwel_v_fund_acompanhamento[[#This Row],[codigo_peca]],"-",Tabela_srv_moreno_prd_dbwel_v_fund_acompanhamento[[#This Row],[seq_peca]])</f>
        <v>124113-0</v>
      </c>
      <c r="I278" s="178">
        <v>1</v>
      </c>
      <c r="J278" s="178" t="s">
        <v>235</v>
      </c>
      <c r="K278" s="179">
        <v>46201</v>
      </c>
      <c r="L278" s="179"/>
      <c r="M278" s="178" t="s">
        <v>2495</v>
      </c>
      <c r="N278" s="179">
        <v>46247</v>
      </c>
      <c r="O2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79" spans="1:15" hidden="1" x14ac:dyDescent="0.25">
      <c r="A279" s="25" t="str">
        <f>_xlfn.CONCAT(Tabela_srv_moreno_prd_dbwel_v_fund_acompanhamento[[#This Row],[id_ordem_servico]],"-",Tabela_srv_moreno_prd_dbwel_v_fund_acompanhamento[[#This Row],[item]])</f>
        <v>26883-45</v>
      </c>
      <c r="B279" s="114" t="str">
        <f>_xlfn.XLOOKUP(A279,Tabela2[ID OS_MORENO],Tabela2[ID OS_MORENO],"",0)</f>
        <v/>
      </c>
      <c r="C279" s="25">
        <v>26883</v>
      </c>
      <c r="D279" s="25">
        <v>45</v>
      </c>
      <c r="E279" s="25">
        <v>1</v>
      </c>
      <c r="F279" s="178">
        <v>124107</v>
      </c>
      <c r="G279" s="178">
        <v>13</v>
      </c>
      <c r="H279" s="178" t="str">
        <f>_xlfn.CONCAT(Tabela_srv_moreno_prd_dbwel_v_fund_acompanhamento[[#This Row],[codigo_peca]],"-",Tabela_srv_moreno_prd_dbwel_v_fund_acompanhamento[[#This Row],[seq_peca]])</f>
        <v>124107-13</v>
      </c>
      <c r="I279" s="178">
        <v>1</v>
      </c>
      <c r="J279" s="178" t="s">
        <v>235</v>
      </c>
      <c r="K279" s="179">
        <v>45682</v>
      </c>
      <c r="L279" s="179">
        <v>45716</v>
      </c>
      <c r="M279" s="178" t="s">
        <v>845</v>
      </c>
      <c r="N279" s="179">
        <v>45716</v>
      </c>
      <c r="O2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0" spans="1:15" hidden="1" x14ac:dyDescent="0.25">
      <c r="A280" s="25" t="str">
        <f>_xlfn.CONCAT(Tabela_srv_moreno_prd_dbwel_v_fund_acompanhamento[[#This Row],[id_ordem_servico]],"-",Tabela_srv_moreno_prd_dbwel_v_fund_acompanhamento[[#This Row],[item]])</f>
        <v>27312-1</v>
      </c>
      <c r="B280" s="114" t="str">
        <f>_xlfn.XLOOKUP(A280,Tabela2[ID OS_MORENO],Tabela2[ID OS_MORENO],"",0)</f>
        <v/>
      </c>
      <c r="C280" s="25">
        <v>27312</v>
      </c>
      <c r="D280" s="25">
        <v>1</v>
      </c>
      <c r="E280" s="25">
        <v>1</v>
      </c>
      <c r="F280" s="178">
        <v>445025</v>
      </c>
      <c r="G280" s="178">
        <v>1</v>
      </c>
      <c r="H280" s="178" t="str">
        <f>_xlfn.CONCAT(Tabela_srv_moreno_prd_dbwel_v_fund_acompanhamento[[#This Row],[codigo_peca]],"-",Tabela_srv_moreno_prd_dbwel_v_fund_acompanhamento[[#This Row],[seq_peca]])</f>
        <v>445025-1</v>
      </c>
      <c r="I280" s="178">
        <v>1</v>
      </c>
      <c r="J280" s="178" t="s">
        <v>225</v>
      </c>
      <c r="K280" s="179">
        <v>46033</v>
      </c>
      <c r="L280" s="179">
        <v>46031</v>
      </c>
      <c r="M280" s="178" t="s">
        <v>672</v>
      </c>
      <c r="N280" s="179">
        <v>46043</v>
      </c>
      <c r="O2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1" spans="1:15" hidden="1" x14ac:dyDescent="0.25">
      <c r="A281" s="25" t="str">
        <f>_xlfn.CONCAT(Tabela_srv_moreno_prd_dbwel_v_fund_acompanhamento[[#This Row],[id_ordem_servico]],"-",Tabela_srv_moreno_prd_dbwel_v_fund_acompanhamento[[#This Row],[item]])</f>
        <v>27312-2</v>
      </c>
      <c r="B281" s="115" t="str">
        <f>_xlfn.XLOOKUP(A281,Tabela2[ID OS_MORENO],Tabela2[ID OS_MORENO],"",0)</f>
        <v/>
      </c>
      <c r="C281" s="25">
        <v>27312</v>
      </c>
      <c r="D281" s="25">
        <v>2</v>
      </c>
      <c r="E281" s="25">
        <v>1</v>
      </c>
      <c r="F281" s="39">
        <v>445026</v>
      </c>
      <c r="G281" s="39">
        <v>1</v>
      </c>
      <c r="H281" s="39" t="str">
        <f>_xlfn.CONCAT(Tabela_srv_moreno_prd_dbwel_v_fund_acompanhamento[[#This Row],[codigo_peca]],"-",Tabela_srv_moreno_prd_dbwel_v_fund_acompanhamento[[#This Row],[seq_peca]])</f>
        <v>445026-1</v>
      </c>
      <c r="I281" s="25">
        <v>1</v>
      </c>
      <c r="J281" s="39" t="s">
        <v>225</v>
      </c>
      <c r="K281" s="40">
        <v>46033</v>
      </c>
      <c r="L281" s="40">
        <v>46031</v>
      </c>
      <c r="M281" s="39" t="s">
        <v>673</v>
      </c>
      <c r="N281" s="40">
        <v>46043</v>
      </c>
      <c r="O281" s="16" t="str">
        <f>IF(Tabela_srv_moreno_prd_dbwel_v_fund_acompanhamento[[#This Row],[prz_contratual]]=Tabela_srv_moreno_prd_dbwel_v_fund_acompanhamento[[#This Row],[lib_fundido_prev]],"S/Usin.","C/ Usin.")</f>
        <v>C/ Usin.</v>
      </c>
    </row>
    <row r="282" spans="1:15" hidden="1" x14ac:dyDescent="0.25">
      <c r="A282" s="25" t="str">
        <f>_xlfn.CONCAT(Tabela_srv_moreno_prd_dbwel_v_fund_acompanhamento[[#This Row],[id_ordem_servico]],"-",Tabela_srv_moreno_prd_dbwel_v_fund_acompanhamento[[#This Row],[item]])</f>
        <v>27227-3</v>
      </c>
      <c r="B282" s="114" t="str">
        <f>_xlfn.XLOOKUP(A282,Tabela2[ID OS_MORENO],Tabela2[ID OS_MORENO],"",0)</f>
        <v/>
      </c>
      <c r="C282" s="25">
        <v>27227</v>
      </c>
      <c r="D282" s="25">
        <v>3</v>
      </c>
      <c r="E282" s="25">
        <v>1</v>
      </c>
      <c r="F282" s="178">
        <v>445024</v>
      </c>
      <c r="G282" s="178">
        <v>1</v>
      </c>
      <c r="H282" s="178" t="str">
        <f>_xlfn.CONCAT(Tabela_srv_moreno_prd_dbwel_v_fund_acompanhamento[[#This Row],[codigo_peca]],"-",Tabela_srv_moreno_prd_dbwel_v_fund_acompanhamento[[#This Row],[seq_peca]])</f>
        <v>445024-1</v>
      </c>
      <c r="I282" s="178">
        <v>1</v>
      </c>
      <c r="J282" s="178" t="s">
        <v>225</v>
      </c>
      <c r="K282" s="179">
        <v>45970</v>
      </c>
      <c r="L282" s="179">
        <v>45959</v>
      </c>
      <c r="M282" s="178" t="s">
        <v>568</v>
      </c>
      <c r="N282" s="179">
        <v>45989</v>
      </c>
      <c r="O2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3" spans="1:15" hidden="1" x14ac:dyDescent="0.25">
      <c r="A283" s="25" t="str">
        <f>_xlfn.CONCAT(Tabela_srv_moreno_prd_dbwel_v_fund_acompanhamento[[#This Row],[id_ordem_servico]],"-",Tabela_srv_moreno_prd_dbwel_v_fund_acompanhamento[[#This Row],[item]])</f>
        <v>27227-4</v>
      </c>
      <c r="B283" s="114" t="str">
        <f>_xlfn.XLOOKUP(A283,Tabela2[ID OS_MORENO],Tabela2[ID OS_MORENO],"",0)</f>
        <v/>
      </c>
      <c r="C283" s="25">
        <v>27227</v>
      </c>
      <c r="D283" s="25">
        <v>4</v>
      </c>
      <c r="E283" s="25">
        <v>1</v>
      </c>
      <c r="F283" s="178">
        <v>445024</v>
      </c>
      <c r="G283" s="178">
        <v>2</v>
      </c>
      <c r="H283" s="178" t="str">
        <f>_xlfn.CONCAT(Tabela_srv_moreno_prd_dbwel_v_fund_acompanhamento[[#This Row],[codigo_peca]],"-",Tabela_srv_moreno_prd_dbwel_v_fund_acompanhamento[[#This Row],[seq_peca]])</f>
        <v>445024-2</v>
      </c>
      <c r="I283" s="178">
        <v>1</v>
      </c>
      <c r="J283" s="178" t="s">
        <v>225</v>
      </c>
      <c r="K283" s="179">
        <v>45970</v>
      </c>
      <c r="L283" s="179">
        <v>45954</v>
      </c>
      <c r="M283" s="178" t="s">
        <v>568</v>
      </c>
      <c r="N283" s="179">
        <v>45989</v>
      </c>
      <c r="O2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4" spans="1:15" hidden="1" x14ac:dyDescent="0.25">
      <c r="A284" s="25" t="str">
        <f>_xlfn.CONCAT(Tabela_srv_moreno_prd_dbwel_v_fund_acompanhamento[[#This Row],[id_ordem_servico]],"-",Tabela_srv_moreno_prd_dbwel_v_fund_acompanhamento[[#This Row],[item]])</f>
        <v>27227-5</v>
      </c>
      <c r="B284" s="114" t="str">
        <f>_xlfn.XLOOKUP(A284,Tabela2[ID OS_MORENO],Tabela2[ID OS_MORENO],"",0)</f>
        <v/>
      </c>
      <c r="C284" s="25">
        <v>27227</v>
      </c>
      <c r="D284" s="25">
        <v>5</v>
      </c>
      <c r="E284" s="25">
        <v>1</v>
      </c>
      <c r="F284" s="178">
        <v>445024</v>
      </c>
      <c r="G284" s="178">
        <v>3</v>
      </c>
      <c r="H284" s="178" t="str">
        <f>_xlfn.CONCAT(Tabela_srv_moreno_prd_dbwel_v_fund_acompanhamento[[#This Row],[codigo_peca]],"-",Tabela_srv_moreno_prd_dbwel_v_fund_acompanhamento[[#This Row],[seq_peca]])</f>
        <v>445024-3</v>
      </c>
      <c r="I284" s="178">
        <v>1</v>
      </c>
      <c r="J284" s="178" t="s">
        <v>225</v>
      </c>
      <c r="K284" s="179">
        <v>45970</v>
      </c>
      <c r="L284" s="179">
        <v>45953</v>
      </c>
      <c r="M284" s="178" t="s">
        <v>568</v>
      </c>
      <c r="N284" s="179">
        <v>45989</v>
      </c>
      <c r="O2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5" spans="1:15" hidden="1" x14ac:dyDescent="0.25">
      <c r="A285" s="16" t="str">
        <f>_xlfn.CONCAT(Tabela_srv_moreno_prd_dbwel_v_fund_acompanhamento[[#This Row],[id_ordem_servico]],"-",Tabela_srv_moreno_prd_dbwel_v_fund_acompanhamento[[#This Row],[item]])</f>
        <v>27363-1</v>
      </c>
      <c r="B285" s="114" t="str">
        <f>_xlfn.XLOOKUP(A285,Tabela2[ID OS_MORENO],Tabela2[ID OS_MORENO],"",0)</f>
        <v>27363-1</v>
      </c>
      <c r="C285" s="16">
        <v>27363</v>
      </c>
      <c r="D285" s="16">
        <v>1</v>
      </c>
      <c r="E285" s="16">
        <v>1</v>
      </c>
      <c r="F285" s="185">
        <v>386009</v>
      </c>
      <c r="G285" s="185">
        <v>1</v>
      </c>
      <c r="H285" s="185" t="str">
        <f>_xlfn.CONCAT(Tabela_srv_moreno_prd_dbwel_v_fund_acompanhamento[[#This Row],[codigo_peca]],"-",Tabela_srv_moreno_prd_dbwel_v_fund_acompanhamento[[#This Row],[seq_peca]])</f>
        <v>386009-1</v>
      </c>
      <c r="I285" s="185">
        <v>1</v>
      </c>
      <c r="J285" s="185" t="s">
        <v>232</v>
      </c>
      <c r="K285" s="190">
        <v>46059</v>
      </c>
      <c r="L285" s="190">
        <v>46065</v>
      </c>
      <c r="M285" s="185" t="s">
        <v>732</v>
      </c>
      <c r="N285" s="190">
        <v>46095</v>
      </c>
      <c r="O2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6" spans="1:15" hidden="1" x14ac:dyDescent="0.25">
      <c r="A286" s="25" t="str">
        <f>_xlfn.CONCAT(Tabela_srv_moreno_prd_dbwel_v_fund_acompanhamento[[#This Row],[id_ordem_servico]],"-",Tabela_srv_moreno_prd_dbwel_v_fund_acompanhamento[[#This Row],[item]])</f>
        <v>27248-51</v>
      </c>
      <c r="B286" s="114" t="str">
        <f>_xlfn.XLOOKUP(A286,Tabela2[ID OS_MORENO],Tabela2[ID OS_MORENO],"",0)</f>
        <v/>
      </c>
      <c r="C286" s="25">
        <v>27248</v>
      </c>
      <c r="D286" s="25">
        <v>51</v>
      </c>
      <c r="E286" s="25">
        <v>1</v>
      </c>
      <c r="F286" s="178">
        <v>170011</v>
      </c>
      <c r="G286" s="178">
        <v>14</v>
      </c>
      <c r="H286" s="178" t="str">
        <f>_xlfn.CONCAT(Tabela_srv_moreno_prd_dbwel_v_fund_acompanhamento[[#This Row],[codigo_peca]],"-",Tabela_srv_moreno_prd_dbwel_v_fund_acompanhamento[[#This Row],[seq_peca]])</f>
        <v>170011-14</v>
      </c>
      <c r="I286" s="178">
        <v>1</v>
      </c>
      <c r="J286" s="178" t="s">
        <v>220</v>
      </c>
      <c r="K286" s="179">
        <v>45960</v>
      </c>
      <c r="L286" s="179">
        <v>45958</v>
      </c>
      <c r="M286" s="178" t="s">
        <v>599</v>
      </c>
      <c r="N286" s="179">
        <v>46042</v>
      </c>
      <c r="O2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7" spans="1:15" hidden="1" x14ac:dyDescent="0.25">
      <c r="A287" s="25" t="str">
        <f>_xlfn.CONCAT(Tabela_srv_moreno_prd_dbwel_v_fund_acompanhamento[[#This Row],[id_ordem_servico]],"-",Tabela_srv_moreno_prd_dbwel_v_fund_acompanhamento[[#This Row],[item]])</f>
        <v>27248-52</v>
      </c>
      <c r="B287" s="114" t="str">
        <f>_xlfn.XLOOKUP(A287,Tabela2[ID OS_MORENO],Tabela2[ID OS_MORENO],"",0)</f>
        <v/>
      </c>
      <c r="C287" s="25">
        <v>27248</v>
      </c>
      <c r="D287" s="25">
        <v>52</v>
      </c>
      <c r="E287" s="25">
        <v>1</v>
      </c>
      <c r="F287" s="178">
        <v>170011</v>
      </c>
      <c r="G287" s="178">
        <v>16</v>
      </c>
      <c r="H287" s="178" t="str">
        <f>_xlfn.CONCAT(Tabela_srv_moreno_prd_dbwel_v_fund_acompanhamento[[#This Row],[codigo_peca]],"-",Tabela_srv_moreno_prd_dbwel_v_fund_acompanhamento[[#This Row],[seq_peca]])</f>
        <v>170011-16</v>
      </c>
      <c r="I287" s="178">
        <v>1</v>
      </c>
      <c r="J287" s="178" t="s">
        <v>220</v>
      </c>
      <c r="K287" s="179">
        <v>45961</v>
      </c>
      <c r="L287" s="179">
        <v>45961</v>
      </c>
      <c r="M287" s="178" t="s">
        <v>599</v>
      </c>
      <c r="N287" s="179">
        <v>46042</v>
      </c>
      <c r="O2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8" spans="1:15" hidden="1" x14ac:dyDescent="0.25">
      <c r="A288" s="16" t="str">
        <f>_xlfn.CONCAT(Tabela_srv_moreno_prd_dbwel_v_fund_acompanhamento[[#This Row],[id_ordem_servico]],"-",Tabela_srv_moreno_prd_dbwel_v_fund_acompanhamento[[#This Row],[item]])</f>
        <v>27248-53</v>
      </c>
      <c r="B288" s="114" t="str">
        <f>_xlfn.XLOOKUP(A288,Tabela2[ID OS_MORENO],Tabela2[ID OS_MORENO],"",0)</f>
        <v/>
      </c>
      <c r="C288" s="16">
        <v>27248</v>
      </c>
      <c r="D288" s="16">
        <v>53</v>
      </c>
      <c r="E288" s="16">
        <v>1</v>
      </c>
      <c r="F288" s="185">
        <v>170011</v>
      </c>
      <c r="G288" s="185">
        <v>17</v>
      </c>
      <c r="H288" s="185" t="str">
        <f>_xlfn.CONCAT(Tabela_srv_moreno_prd_dbwel_v_fund_acompanhamento[[#This Row],[codigo_peca]],"-",Tabela_srv_moreno_prd_dbwel_v_fund_acompanhamento[[#This Row],[seq_peca]])</f>
        <v>170011-17</v>
      </c>
      <c r="I288" s="185">
        <v>1</v>
      </c>
      <c r="J288" s="185" t="s">
        <v>220</v>
      </c>
      <c r="K288" s="190">
        <v>45961</v>
      </c>
      <c r="L288" s="190">
        <v>45961</v>
      </c>
      <c r="M288" s="185" t="s">
        <v>599</v>
      </c>
      <c r="N288" s="190">
        <v>46042</v>
      </c>
      <c r="O2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89" spans="1:15" hidden="1" x14ac:dyDescent="0.25">
      <c r="A289" s="16" t="str">
        <f>_xlfn.CONCAT(Tabela_srv_moreno_prd_dbwel_v_fund_acompanhamento[[#This Row],[id_ordem_servico]],"-",Tabela_srv_moreno_prd_dbwel_v_fund_acompanhamento[[#This Row],[item]])</f>
        <v>27248-54</v>
      </c>
      <c r="B289" s="114" t="str">
        <f>_xlfn.XLOOKUP(A289,Tabela2[ID OS_MORENO],Tabela2[ID OS_MORENO],"",0)</f>
        <v/>
      </c>
      <c r="C289" s="16">
        <v>27248</v>
      </c>
      <c r="D289" s="16">
        <v>54</v>
      </c>
      <c r="E289" s="16">
        <v>1</v>
      </c>
      <c r="F289" s="185">
        <v>170011</v>
      </c>
      <c r="G289" s="185">
        <v>18</v>
      </c>
      <c r="H289" s="185" t="str">
        <f>_xlfn.CONCAT(Tabela_srv_moreno_prd_dbwel_v_fund_acompanhamento[[#This Row],[codigo_peca]],"-",Tabela_srv_moreno_prd_dbwel_v_fund_acompanhamento[[#This Row],[seq_peca]])</f>
        <v>170011-18</v>
      </c>
      <c r="I289" s="185">
        <v>1</v>
      </c>
      <c r="J289" s="185" t="s">
        <v>220</v>
      </c>
      <c r="K289" s="190">
        <v>45981</v>
      </c>
      <c r="L289" s="190">
        <v>45981</v>
      </c>
      <c r="M289" s="185" t="s">
        <v>599</v>
      </c>
      <c r="N289" s="190">
        <v>46042</v>
      </c>
      <c r="O2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0" spans="1:15" hidden="1" x14ac:dyDescent="0.25">
      <c r="A290" s="25" t="str">
        <f>_xlfn.CONCAT(Tabela_srv_moreno_prd_dbwel_v_fund_acompanhamento[[#This Row],[id_ordem_servico]],"-",Tabela_srv_moreno_prd_dbwel_v_fund_acompanhamento[[#This Row],[item]])</f>
        <v>27248-43</v>
      </c>
      <c r="B290" s="114" t="str">
        <f>_xlfn.XLOOKUP(A290,Tabela2[ID OS_MORENO],Tabela2[ID OS_MORENO],"",0)</f>
        <v/>
      </c>
      <c r="C290" s="25">
        <v>27248</v>
      </c>
      <c r="D290" s="25">
        <v>43</v>
      </c>
      <c r="E290" s="25">
        <v>1</v>
      </c>
      <c r="F290" s="178">
        <v>170011</v>
      </c>
      <c r="G290" s="178">
        <v>11</v>
      </c>
      <c r="H290" s="178" t="str">
        <f>_xlfn.CONCAT(Tabela_srv_moreno_prd_dbwel_v_fund_acompanhamento[[#This Row],[codigo_peca]],"-",Tabela_srv_moreno_prd_dbwel_v_fund_acompanhamento[[#This Row],[seq_peca]])</f>
        <v>170011-11</v>
      </c>
      <c r="I290" s="178">
        <v>1</v>
      </c>
      <c r="J290" s="178" t="s">
        <v>220</v>
      </c>
      <c r="K290" s="179">
        <v>45960</v>
      </c>
      <c r="L290" s="179">
        <v>45960</v>
      </c>
      <c r="M290" s="178" t="s">
        <v>599</v>
      </c>
      <c r="N290" s="179">
        <v>46042</v>
      </c>
      <c r="O2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1" spans="1:15" hidden="1" x14ac:dyDescent="0.25">
      <c r="A291" s="25" t="str">
        <f>_xlfn.CONCAT(Tabela_srv_moreno_prd_dbwel_v_fund_acompanhamento[[#This Row],[id_ordem_servico]],"-",Tabela_srv_moreno_prd_dbwel_v_fund_acompanhamento[[#This Row],[item]])</f>
        <v>27248-44</v>
      </c>
      <c r="B291" s="114" t="str">
        <f>_xlfn.XLOOKUP(A291,Tabela2[ID OS_MORENO],Tabela2[ID OS_MORENO],"",0)</f>
        <v/>
      </c>
      <c r="C291" s="25">
        <v>27248</v>
      </c>
      <c r="D291" s="25">
        <v>44</v>
      </c>
      <c r="E291" s="25">
        <v>1</v>
      </c>
      <c r="F291" s="178">
        <v>170011</v>
      </c>
      <c r="G291" s="178">
        <v>12</v>
      </c>
      <c r="H291" s="178" t="str">
        <f>_xlfn.CONCAT(Tabela_srv_moreno_prd_dbwel_v_fund_acompanhamento[[#This Row],[codigo_peca]],"-",Tabela_srv_moreno_prd_dbwel_v_fund_acompanhamento[[#This Row],[seq_peca]])</f>
        <v>170011-12</v>
      </c>
      <c r="I291" s="178">
        <v>1</v>
      </c>
      <c r="J291" s="178" t="s">
        <v>220</v>
      </c>
      <c r="K291" s="179">
        <v>45960</v>
      </c>
      <c r="L291" s="179">
        <v>45960</v>
      </c>
      <c r="M291" s="178" t="s">
        <v>599</v>
      </c>
      <c r="N291" s="179">
        <v>46042</v>
      </c>
      <c r="O2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2" spans="1:15" hidden="1" x14ac:dyDescent="0.25">
      <c r="A292" s="25" t="str">
        <f>_xlfn.CONCAT(Tabela_srv_moreno_prd_dbwel_v_fund_acompanhamento[[#This Row],[id_ordem_servico]],"-",Tabela_srv_moreno_prd_dbwel_v_fund_acompanhamento[[#This Row],[item]])</f>
        <v>27248-45</v>
      </c>
      <c r="B292" s="114" t="str">
        <f>_xlfn.XLOOKUP(A292,Tabela2[ID OS_MORENO],Tabela2[ID OS_MORENO],"",0)</f>
        <v/>
      </c>
      <c r="C292" s="25">
        <v>27248</v>
      </c>
      <c r="D292" s="25">
        <v>45</v>
      </c>
      <c r="E292" s="25">
        <v>1</v>
      </c>
      <c r="F292" s="178">
        <v>170011</v>
      </c>
      <c r="G292" s="178">
        <v>13</v>
      </c>
      <c r="H292" s="178" t="str">
        <f>_xlfn.CONCAT(Tabela_srv_moreno_prd_dbwel_v_fund_acompanhamento[[#This Row],[codigo_peca]],"-",Tabela_srv_moreno_prd_dbwel_v_fund_acompanhamento[[#This Row],[seq_peca]])</f>
        <v>170011-13</v>
      </c>
      <c r="I292" s="178">
        <v>1</v>
      </c>
      <c r="J292" s="178" t="s">
        <v>220</v>
      </c>
      <c r="K292" s="179">
        <v>45960</v>
      </c>
      <c r="L292" s="179">
        <v>45958</v>
      </c>
      <c r="M292" s="178" t="s">
        <v>599</v>
      </c>
      <c r="N292" s="179">
        <v>46042</v>
      </c>
      <c r="O2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3" spans="1:15" hidden="1" x14ac:dyDescent="0.25">
      <c r="A293" s="25" t="str">
        <f>_xlfn.CONCAT(Tabela_srv_moreno_prd_dbwel_v_fund_acompanhamento[[#This Row],[id_ordem_servico]],"-",Tabela_srv_moreno_prd_dbwel_v_fund_acompanhamento[[#This Row],[item]])</f>
        <v>27248-46</v>
      </c>
      <c r="B293" s="114" t="str">
        <f>_xlfn.XLOOKUP(A293,Tabela2[ID OS_MORENO],Tabela2[ID OS_MORENO],"",0)</f>
        <v/>
      </c>
      <c r="C293" s="25">
        <v>27248</v>
      </c>
      <c r="D293" s="25">
        <v>46</v>
      </c>
      <c r="E293" s="25">
        <v>1</v>
      </c>
      <c r="F293" s="178">
        <v>170011</v>
      </c>
      <c r="G293" s="178">
        <v>15</v>
      </c>
      <c r="H293" s="178" t="str">
        <f>_xlfn.CONCAT(Tabela_srv_moreno_prd_dbwel_v_fund_acompanhamento[[#This Row],[codigo_peca]],"-",Tabela_srv_moreno_prd_dbwel_v_fund_acompanhamento[[#This Row],[seq_peca]])</f>
        <v>170011-15</v>
      </c>
      <c r="I293" s="178">
        <v>1</v>
      </c>
      <c r="J293" s="178" t="s">
        <v>220</v>
      </c>
      <c r="K293" s="179">
        <v>45956</v>
      </c>
      <c r="L293" s="179">
        <v>45957</v>
      </c>
      <c r="M293" s="178" t="s">
        <v>599</v>
      </c>
      <c r="N293" s="179">
        <v>46042</v>
      </c>
      <c r="O2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4" spans="1:15" hidden="1" x14ac:dyDescent="0.25">
      <c r="A294" s="25" t="str">
        <f>_xlfn.CONCAT(Tabela_srv_moreno_prd_dbwel_v_fund_acompanhamento[[#This Row],[id_ordem_servico]],"-",Tabela_srv_moreno_prd_dbwel_v_fund_acompanhamento[[#This Row],[item]])</f>
        <v>27248-47</v>
      </c>
      <c r="B294" s="114" t="str">
        <f>_xlfn.XLOOKUP(A294,Tabela2[ID OS_MORENO],Tabela2[ID OS_MORENO],"",0)</f>
        <v/>
      </c>
      <c r="C294" s="25">
        <v>27248</v>
      </c>
      <c r="D294" s="25">
        <v>47</v>
      </c>
      <c r="E294" s="25">
        <v>1</v>
      </c>
      <c r="F294" s="178">
        <v>170071</v>
      </c>
      <c r="G294" s="178">
        <v>23</v>
      </c>
      <c r="H294" s="178" t="str">
        <f>_xlfn.CONCAT(Tabela_srv_moreno_prd_dbwel_v_fund_acompanhamento[[#This Row],[codigo_peca]],"-",Tabela_srv_moreno_prd_dbwel_v_fund_acompanhamento[[#This Row],[seq_peca]])</f>
        <v>170071-23</v>
      </c>
      <c r="I294" s="178">
        <v>1</v>
      </c>
      <c r="J294" s="178" t="s">
        <v>220</v>
      </c>
      <c r="K294" s="179">
        <v>45931</v>
      </c>
      <c r="L294" s="179">
        <v>45957</v>
      </c>
      <c r="M294" s="178" t="s">
        <v>600</v>
      </c>
      <c r="N294" s="179">
        <v>46042</v>
      </c>
      <c r="O2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5" spans="1:15" hidden="1" x14ac:dyDescent="0.25">
      <c r="A295" s="25" t="str">
        <f>_xlfn.CONCAT(Tabela_srv_moreno_prd_dbwel_v_fund_acompanhamento[[#This Row],[id_ordem_servico]],"-",Tabela_srv_moreno_prd_dbwel_v_fund_acompanhamento[[#This Row],[item]])</f>
        <v>27248-48</v>
      </c>
      <c r="B295" s="114" t="str">
        <f>_xlfn.XLOOKUP(A295,Tabela2[ID OS_MORENO],Tabela2[ID OS_MORENO],"",0)</f>
        <v/>
      </c>
      <c r="C295" s="25">
        <v>27248</v>
      </c>
      <c r="D295" s="25">
        <v>48</v>
      </c>
      <c r="E295" s="25">
        <v>1</v>
      </c>
      <c r="F295" s="178">
        <v>170071</v>
      </c>
      <c r="G295" s="178">
        <v>24</v>
      </c>
      <c r="H295" s="178" t="str">
        <f>_xlfn.CONCAT(Tabela_srv_moreno_prd_dbwel_v_fund_acompanhamento[[#This Row],[codigo_peca]],"-",Tabela_srv_moreno_prd_dbwel_v_fund_acompanhamento[[#This Row],[seq_peca]])</f>
        <v>170071-24</v>
      </c>
      <c r="I295" s="178">
        <v>1</v>
      </c>
      <c r="J295" s="178" t="s">
        <v>220</v>
      </c>
      <c r="K295" s="179">
        <v>45931</v>
      </c>
      <c r="L295" s="179">
        <v>45961</v>
      </c>
      <c r="M295" s="178" t="s">
        <v>600</v>
      </c>
      <c r="N295" s="179">
        <v>46042</v>
      </c>
      <c r="O2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6" spans="1:15" hidden="1" x14ac:dyDescent="0.25">
      <c r="A296" s="25" t="str">
        <f>_xlfn.CONCAT(Tabela_srv_moreno_prd_dbwel_v_fund_acompanhamento[[#This Row],[id_ordem_servico]],"-",Tabela_srv_moreno_prd_dbwel_v_fund_acompanhamento[[#This Row],[item]])</f>
        <v>27248-49</v>
      </c>
      <c r="B296" s="114" t="str">
        <f>_xlfn.XLOOKUP(A296,Tabela2[ID OS_MORENO],Tabela2[ID OS_MORENO],"",0)</f>
        <v/>
      </c>
      <c r="C296" s="25">
        <v>27248</v>
      </c>
      <c r="D296" s="25">
        <v>49</v>
      </c>
      <c r="E296" s="25">
        <v>1</v>
      </c>
      <c r="F296" s="178">
        <v>170071</v>
      </c>
      <c r="G296" s="178">
        <v>25</v>
      </c>
      <c r="H296" s="178" t="str">
        <f>_xlfn.CONCAT(Tabela_srv_moreno_prd_dbwel_v_fund_acompanhamento[[#This Row],[codigo_peca]],"-",Tabela_srv_moreno_prd_dbwel_v_fund_acompanhamento[[#This Row],[seq_peca]])</f>
        <v>170071-25</v>
      </c>
      <c r="I296" s="178">
        <v>1</v>
      </c>
      <c r="J296" s="178" t="s">
        <v>220</v>
      </c>
      <c r="K296" s="179">
        <v>45931</v>
      </c>
      <c r="L296" s="179">
        <v>45964</v>
      </c>
      <c r="M296" s="178" t="s">
        <v>600</v>
      </c>
      <c r="N296" s="179">
        <v>46042</v>
      </c>
      <c r="O2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7" spans="1:15" hidden="1" x14ac:dyDescent="0.25">
      <c r="A297" s="25" t="str">
        <f>_xlfn.CONCAT(Tabela_srv_moreno_prd_dbwel_v_fund_acompanhamento[[#This Row],[id_ordem_servico]],"-",Tabela_srv_moreno_prd_dbwel_v_fund_acompanhamento[[#This Row],[item]])</f>
        <v>27248-50</v>
      </c>
      <c r="B297" s="114" t="str">
        <f>_xlfn.XLOOKUP(A297,Tabela2[ID OS_MORENO],Tabela2[ID OS_MORENO],"",0)</f>
        <v/>
      </c>
      <c r="C297" s="25">
        <v>27248</v>
      </c>
      <c r="D297" s="25">
        <v>50</v>
      </c>
      <c r="E297" s="25">
        <v>1</v>
      </c>
      <c r="F297" s="178">
        <v>170071</v>
      </c>
      <c r="G297" s="178">
        <v>22</v>
      </c>
      <c r="H297" s="178" t="str">
        <f>_xlfn.CONCAT(Tabela_srv_moreno_prd_dbwel_v_fund_acompanhamento[[#This Row],[codigo_peca]],"-",Tabela_srv_moreno_prd_dbwel_v_fund_acompanhamento[[#This Row],[seq_peca]])</f>
        <v>170071-22</v>
      </c>
      <c r="I297" s="178">
        <v>1</v>
      </c>
      <c r="J297" s="178" t="s">
        <v>220</v>
      </c>
      <c r="K297" s="179">
        <v>45924</v>
      </c>
      <c r="L297" s="179">
        <v>45961</v>
      </c>
      <c r="M297" s="178" t="s">
        <v>600</v>
      </c>
      <c r="N297" s="179">
        <v>46042</v>
      </c>
      <c r="O2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8" spans="1:15" hidden="1" x14ac:dyDescent="0.25">
      <c r="A298" s="25" t="str">
        <f>_xlfn.CONCAT(Tabela_srv_moreno_prd_dbwel_v_fund_acompanhamento[[#This Row],[id_ordem_servico]],"-",Tabela_srv_moreno_prd_dbwel_v_fund_acompanhamento[[#This Row],[item]])</f>
        <v>27248-55</v>
      </c>
      <c r="B298" s="114" t="str">
        <f>_xlfn.XLOOKUP(A298,Tabela2[ID OS_MORENO],Tabela2[ID OS_MORENO],"",0)</f>
        <v/>
      </c>
      <c r="C298" s="25">
        <v>27248</v>
      </c>
      <c r="D298" s="25">
        <v>55</v>
      </c>
      <c r="E298" s="25">
        <v>1</v>
      </c>
      <c r="F298" s="178">
        <v>170071</v>
      </c>
      <c r="G298" s="178">
        <v>26</v>
      </c>
      <c r="H298" s="178" t="str">
        <f>_xlfn.CONCAT(Tabela_srv_moreno_prd_dbwel_v_fund_acompanhamento[[#This Row],[codigo_peca]],"-",Tabela_srv_moreno_prd_dbwel_v_fund_acompanhamento[[#This Row],[seq_peca]])</f>
        <v>170071-26</v>
      </c>
      <c r="I298" s="178">
        <v>1</v>
      </c>
      <c r="J298" s="178" t="s">
        <v>220</v>
      </c>
      <c r="K298" s="179">
        <v>45966</v>
      </c>
      <c r="L298" s="179">
        <v>45964</v>
      </c>
      <c r="M298" s="178" t="s">
        <v>600</v>
      </c>
      <c r="N298" s="179">
        <v>46042</v>
      </c>
      <c r="O2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99" spans="1:15" hidden="1" x14ac:dyDescent="0.25">
      <c r="A299" s="16" t="str">
        <f>_xlfn.CONCAT(Tabela_srv_moreno_prd_dbwel_v_fund_acompanhamento[[#This Row],[id_ordem_servico]],"-",Tabela_srv_moreno_prd_dbwel_v_fund_acompanhamento[[#This Row],[item]])</f>
        <v>27248-56</v>
      </c>
      <c r="B299" s="114" t="str">
        <f>_xlfn.XLOOKUP(A299,Tabela2[ID OS_MORENO],Tabela2[ID OS_MORENO],"",0)</f>
        <v/>
      </c>
      <c r="C299" s="16">
        <v>27248</v>
      </c>
      <c r="D299" s="16">
        <v>56</v>
      </c>
      <c r="E299" s="16">
        <v>1</v>
      </c>
      <c r="F299" s="185">
        <v>170071</v>
      </c>
      <c r="G299" s="185">
        <v>27</v>
      </c>
      <c r="H299" s="185" t="str">
        <f>_xlfn.CONCAT(Tabela_srv_moreno_prd_dbwel_v_fund_acompanhamento[[#This Row],[codigo_peca]],"-",Tabela_srv_moreno_prd_dbwel_v_fund_acompanhamento[[#This Row],[seq_peca]])</f>
        <v>170071-27</v>
      </c>
      <c r="I299" s="185">
        <v>1</v>
      </c>
      <c r="J299" s="185" t="s">
        <v>220</v>
      </c>
      <c r="K299" s="190">
        <v>45966</v>
      </c>
      <c r="L299" s="190">
        <v>45964</v>
      </c>
      <c r="M299" s="185" t="s">
        <v>600</v>
      </c>
      <c r="N299" s="190">
        <v>46042</v>
      </c>
      <c r="O2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0" spans="1:15" hidden="1" x14ac:dyDescent="0.25">
      <c r="A300" s="16" t="str">
        <f>_xlfn.CONCAT(Tabela_srv_moreno_prd_dbwel_v_fund_acompanhamento[[#This Row],[id_ordem_servico]],"-",Tabela_srv_moreno_prd_dbwel_v_fund_acompanhamento[[#This Row],[item]])</f>
        <v>27248-57</v>
      </c>
      <c r="B300" s="114" t="str">
        <f>_xlfn.XLOOKUP(A300,Tabela2[ID OS_MORENO],Tabela2[ID OS_MORENO],"",0)</f>
        <v/>
      </c>
      <c r="C300" s="16">
        <v>27248</v>
      </c>
      <c r="D300" s="16">
        <v>57</v>
      </c>
      <c r="E300" s="16">
        <v>1</v>
      </c>
      <c r="F300" s="185">
        <v>170071</v>
      </c>
      <c r="G300" s="185">
        <v>28</v>
      </c>
      <c r="H300" s="185" t="str">
        <f>_xlfn.CONCAT(Tabela_srv_moreno_prd_dbwel_v_fund_acompanhamento[[#This Row],[codigo_peca]],"-",Tabela_srv_moreno_prd_dbwel_v_fund_acompanhamento[[#This Row],[seq_peca]])</f>
        <v>170071-28</v>
      </c>
      <c r="I300" s="185">
        <v>1</v>
      </c>
      <c r="J300" s="185" t="s">
        <v>220</v>
      </c>
      <c r="K300" s="190">
        <v>45966</v>
      </c>
      <c r="L300" s="190">
        <v>45957</v>
      </c>
      <c r="M300" s="185" t="s">
        <v>600</v>
      </c>
      <c r="N300" s="190">
        <v>46042</v>
      </c>
      <c r="O3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1" spans="1:15" hidden="1" x14ac:dyDescent="0.25">
      <c r="A301" s="16" t="str">
        <f>_xlfn.CONCAT(Tabela_srv_moreno_prd_dbwel_v_fund_acompanhamento[[#This Row],[id_ordem_servico]],"-",Tabela_srv_moreno_prd_dbwel_v_fund_acompanhamento[[#This Row],[item]])</f>
        <v>27248-58</v>
      </c>
      <c r="B301" s="114" t="str">
        <f>_xlfn.XLOOKUP(A301,Tabela2[ID OS_MORENO],Tabela2[ID OS_MORENO],"",0)</f>
        <v/>
      </c>
      <c r="C301" s="16">
        <v>27248</v>
      </c>
      <c r="D301" s="16">
        <v>58</v>
      </c>
      <c r="E301" s="16">
        <v>1</v>
      </c>
      <c r="F301" s="185">
        <v>170071</v>
      </c>
      <c r="G301" s="185">
        <v>29</v>
      </c>
      <c r="H301" s="185" t="str">
        <f>_xlfn.CONCAT(Tabela_srv_moreno_prd_dbwel_v_fund_acompanhamento[[#This Row],[codigo_peca]],"-",Tabela_srv_moreno_prd_dbwel_v_fund_acompanhamento[[#This Row],[seq_peca]])</f>
        <v>170071-29</v>
      </c>
      <c r="I301" s="185">
        <v>1</v>
      </c>
      <c r="J301" s="185" t="s">
        <v>220</v>
      </c>
      <c r="K301" s="190">
        <v>45966</v>
      </c>
      <c r="L301" s="190">
        <v>45964</v>
      </c>
      <c r="M301" s="185" t="s">
        <v>600</v>
      </c>
      <c r="N301" s="190">
        <v>46042</v>
      </c>
      <c r="O3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2" spans="1:15" hidden="1" x14ac:dyDescent="0.25">
      <c r="A302" s="25" t="str">
        <f>_xlfn.CONCAT(Tabela_srv_moreno_prd_dbwel_v_fund_acompanhamento[[#This Row],[id_ordem_servico]],"-",Tabela_srv_moreno_prd_dbwel_v_fund_acompanhamento[[#This Row],[item]])</f>
        <v>27248-24</v>
      </c>
      <c r="B302" s="114" t="str">
        <f>_xlfn.XLOOKUP(A302,Tabela2[ID OS_MORENO],Tabela2[ID OS_MORENO],"",0)</f>
        <v/>
      </c>
      <c r="C302" s="25">
        <v>27248</v>
      </c>
      <c r="D302" s="25">
        <v>24</v>
      </c>
      <c r="E302" s="25">
        <v>1</v>
      </c>
      <c r="F302" s="178">
        <v>170076</v>
      </c>
      <c r="G302" s="178">
        <v>45</v>
      </c>
      <c r="H302" s="178" t="str">
        <f>_xlfn.CONCAT(Tabela_srv_moreno_prd_dbwel_v_fund_acompanhamento[[#This Row],[codigo_peca]],"-",Tabela_srv_moreno_prd_dbwel_v_fund_acompanhamento[[#This Row],[seq_peca]])</f>
        <v>170076-45</v>
      </c>
      <c r="I302" s="178">
        <v>1</v>
      </c>
      <c r="J302" s="178" t="s">
        <v>220</v>
      </c>
      <c r="K302" s="179">
        <v>45961</v>
      </c>
      <c r="L302" s="179">
        <v>45961</v>
      </c>
      <c r="M302" s="178" t="s">
        <v>601</v>
      </c>
      <c r="N302" s="179">
        <v>46042</v>
      </c>
      <c r="O3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3" spans="1:15" hidden="1" x14ac:dyDescent="0.25">
      <c r="A303" s="25" t="str">
        <f>_xlfn.CONCAT(Tabela_srv_moreno_prd_dbwel_v_fund_acompanhamento[[#This Row],[id_ordem_servico]],"-",Tabela_srv_moreno_prd_dbwel_v_fund_acompanhamento[[#This Row],[item]])</f>
        <v>27248-25</v>
      </c>
      <c r="B303" s="114" t="str">
        <f>_xlfn.XLOOKUP(A303,Tabela2[ID OS_MORENO],Tabela2[ID OS_MORENO],"",0)</f>
        <v/>
      </c>
      <c r="C303" s="25">
        <v>27248</v>
      </c>
      <c r="D303" s="25">
        <v>25</v>
      </c>
      <c r="E303" s="25">
        <v>1</v>
      </c>
      <c r="F303" s="178">
        <v>170076</v>
      </c>
      <c r="G303" s="178">
        <v>46</v>
      </c>
      <c r="H303" s="178" t="str">
        <f>_xlfn.CONCAT(Tabela_srv_moreno_prd_dbwel_v_fund_acompanhamento[[#This Row],[codigo_peca]],"-",Tabela_srv_moreno_prd_dbwel_v_fund_acompanhamento[[#This Row],[seq_peca]])</f>
        <v>170076-46</v>
      </c>
      <c r="I303" s="178">
        <v>1</v>
      </c>
      <c r="J303" s="178" t="s">
        <v>220</v>
      </c>
      <c r="K303" s="179"/>
      <c r="L303" s="179">
        <v>45961</v>
      </c>
      <c r="M303" s="178" t="s">
        <v>601</v>
      </c>
      <c r="N303" s="179">
        <v>46042</v>
      </c>
      <c r="O3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4" spans="1:15" hidden="1" x14ac:dyDescent="0.25">
      <c r="A304" s="25" t="str">
        <f>_xlfn.CONCAT(Tabela_srv_moreno_prd_dbwel_v_fund_acompanhamento[[#This Row],[id_ordem_servico]],"-",Tabela_srv_moreno_prd_dbwel_v_fund_acompanhamento[[#This Row],[item]])</f>
        <v>27248-26</v>
      </c>
      <c r="B304" s="115" t="str">
        <f>_xlfn.XLOOKUP(A304,Tabela2[ID OS_MORENO],Tabela2[ID OS_MORENO],"",0)</f>
        <v/>
      </c>
      <c r="C304" s="25">
        <v>27248</v>
      </c>
      <c r="D304" s="25">
        <v>26</v>
      </c>
      <c r="E304" s="25">
        <v>1</v>
      </c>
      <c r="F304" s="178">
        <v>170076</v>
      </c>
      <c r="G304" s="178">
        <v>47</v>
      </c>
      <c r="H304" s="178" t="str">
        <f>_xlfn.CONCAT(Tabela_srv_moreno_prd_dbwel_v_fund_acompanhamento[[#This Row],[codigo_peca]],"-",Tabela_srv_moreno_prd_dbwel_v_fund_acompanhamento[[#This Row],[seq_peca]])</f>
        <v>170076-47</v>
      </c>
      <c r="I304" s="178">
        <v>1</v>
      </c>
      <c r="J304" s="178" t="s">
        <v>220</v>
      </c>
      <c r="K304" s="179"/>
      <c r="L304" s="179">
        <v>45961</v>
      </c>
      <c r="M304" s="178" t="s">
        <v>601</v>
      </c>
      <c r="N304" s="179">
        <v>46042</v>
      </c>
      <c r="O3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5" spans="1:15" hidden="1" x14ac:dyDescent="0.25">
      <c r="A305" s="25" t="str">
        <f>_xlfn.CONCAT(Tabela_srv_moreno_prd_dbwel_v_fund_acompanhamento[[#This Row],[id_ordem_servico]],"-",Tabela_srv_moreno_prd_dbwel_v_fund_acompanhamento[[#This Row],[item]])</f>
        <v>27248-27</v>
      </c>
      <c r="B305" s="114" t="str">
        <f>_xlfn.XLOOKUP(A305,Tabela2[ID OS_MORENO],Tabela2[ID OS_MORENO],"",0)</f>
        <v/>
      </c>
      <c r="C305" s="25">
        <v>27248</v>
      </c>
      <c r="D305" s="25">
        <v>27</v>
      </c>
      <c r="E305" s="25">
        <v>1</v>
      </c>
      <c r="F305" s="178">
        <v>170076</v>
      </c>
      <c r="G305" s="178">
        <v>48</v>
      </c>
      <c r="H305" s="178" t="str">
        <f>_xlfn.CONCAT(Tabela_srv_moreno_prd_dbwel_v_fund_acompanhamento[[#This Row],[codigo_peca]],"-",Tabela_srv_moreno_prd_dbwel_v_fund_acompanhamento[[#This Row],[seq_peca]])</f>
        <v>170076-48</v>
      </c>
      <c r="I305" s="178">
        <v>1</v>
      </c>
      <c r="J305" s="178" t="s">
        <v>220</v>
      </c>
      <c r="K305" s="179"/>
      <c r="L305" s="179">
        <v>45960</v>
      </c>
      <c r="M305" s="178" t="s">
        <v>601</v>
      </c>
      <c r="N305" s="179">
        <v>46042</v>
      </c>
      <c r="O3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6" spans="1:15" hidden="1" x14ac:dyDescent="0.25">
      <c r="A306" s="25" t="str">
        <f>_xlfn.CONCAT(Tabela_srv_moreno_prd_dbwel_v_fund_acompanhamento[[#This Row],[id_ordem_servico]],"-",Tabela_srv_moreno_prd_dbwel_v_fund_acompanhamento[[#This Row],[item]])</f>
        <v>27248-28</v>
      </c>
      <c r="B306" s="114" t="str">
        <f>_xlfn.XLOOKUP(A306,Tabela2[ID OS_MORENO],Tabela2[ID OS_MORENO],"",0)</f>
        <v/>
      </c>
      <c r="C306" s="25">
        <v>27248</v>
      </c>
      <c r="D306" s="25">
        <v>28</v>
      </c>
      <c r="E306" s="25">
        <v>1</v>
      </c>
      <c r="F306" s="178">
        <v>170076</v>
      </c>
      <c r="G306" s="178">
        <v>55</v>
      </c>
      <c r="H306" s="178" t="str">
        <f>_xlfn.CONCAT(Tabela_srv_moreno_prd_dbwel_v_fund_acompanhamento[[#This Row],[codigo_peca]],"-",Tabela_srv_moreno_prd_dbwel_v_fund_acompanhamento[[#This Row],[seq_peca]])</f>
        <v>170076-55</v>
      </c>
      <c r="I306" s="178">
        <v>1</v>
      </c>
      <c r="J306" s="178" t="s">
        <v>220</v>
      </c>
      <c r="K306" s="179">
        <v>45984</v>
      </c>
      <c r="L306" s="179">
        <v>45980</v>
      </c>
      <c r="M306" s="178" t="s">
        <v>601</v>
      </c>
      <c r="N306" s="179">
        <v>46042</v>
      </c>
      <c r="O3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7" spans="1:15" hidden="1" x14ac:dyDescent="0.25">
      <c r="A307" s="25" t="str">
        <f>_xlfn.CONCAT(Tabela_srv_moreno_prd_dbwel_v_fund_acompanhamento[[#This Row],[id_ordem_servico]],"-",Tabela_srv_moreno_prd_dbwel_v_fund_acompanhamento[[#This Row],[item]])</f>
        <v>27248-29</v>
      </c>
      <c r="B307" s="114" t="str">
        <f>_xlfn.XLOOKUP(A307,Tabela2[ID OS_MORENO],Tabela2[ID OS_MORENO],"",0)</f>
        <v/>
      </c>
      <c r="C307" s="25">
        <v>27248</v>
      </c>
      <c r="D307" s="25">
        <v>29</v>
      </c>
      <c r="E307" s="25">
        <v>1</v>
      </c>
      <c r="F307" s="178">
        <v>170076</v>
      </c>
      <c r="G307" s="178">
        <v>56</v>
      </c>
      <c r="H307" s="178" t="str">
        <f>_xlfn.CONCAT(Tabela_srv_moreno_prd_dbwel_v_fund_acompanhamento[[#This Row],[codigo_peca]],"-",Tabela_srv_moreno_prd_dbwel_v_fund_acompanhamento[[#This Row],[seq_peca]])</f>
        <v>170076-56</v>
      </c>
      <c r="I307" s="178">
        <v>1</v>
      </c>
      <c r="J307" s="178" t="s">
        <v>220</v>
      </c>
      <c r="K307" s="179">
        <v>45984</v>
      </c>
      <c r="L307" s="179">
        <v>45980</v>
      </c>
      <c r="M307" s="178" t="s">
        <v>601</v>
      </c>
      <c r="N307" s="179">
        <v>46042</v>
      </c>
      <c r="O3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8" spans="1:15" hidden="1" x14ac:dyDescent="0.25">
      <c r="A308" s="16" t="str">
        <f>_xlfn.CONCAT(Tabela_srv_moreno_prd_dbwel_v_fund_acompanhamento[[#This Row],[id_ordem_servico]],"-",Tabela_srv_moreno_prd_dbwel_v_fund_acompanhamento[[#This Row],[item]])</f>
        <v>27248-30</v>
      </c>
      <c r="B308" s="114" t="str">
        <f>_xlfn.XLOOKUP(A308,Tabela2[ID OS_MORENO],Tabela2[ID OS_MORENO],"",0)</f>
        <v/>
      </c>
      <c r="C308" s="16">
        <v>27248</v>
      </c>
      <c r="D308" s="16">
        <v>30</v>
      </c>
      <c r="E308" s="16">
        <v>1</v>
      </c>
      <c r="F308" s="185">
        <v>170076</v>
      </c>
      <c r="G308" s="185">
        <v>57</v>
      </c>
      <c r="H308" s="185" t="str">
        <f>_xlfn.CONCAT(Tabela_srv_moreno_prd_dbwel_v_fund_acompanhamento[[#This Row],[codigo_peca]],"-",Tabela_srv_moreno_prd_dbwel_v_fund_acompanhamento[[#This Row],[seq_peca]])</f>
        <v>170076-57</v>
      </c>
      <c r="I308" s="185">
        <v>1</v>
      </c>
      <c r="J308" s="185" t="s">
        <v>220</v>
      </c>
      <c r="K308" s="190">
        <v>45921</v>
      </c>
      <c r="L308" s="190">
        <v>45982</v>
      </c>
      <c r="M308" s="185" t="s">
        <v>601</v>
      </c>
      <c r="N308" s="190">
        <v>46042</v>
      </c>
      <c r="O3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09" spans="1:15" hidden="1" x14ac:dyDescent="0.25">
      <c r="A309" s="25" t="str">
        <f>_xlfn.CONCAT(Tabela_srv_moreno_prd_dbwel_v_fund_acompanhamento[[#This Row],[id_ordem_servico]],"-",Tabela_srv_moreno_prd_dbwel_v_fund_acompanhamento[[#This Row],[item]])</f>
        <v>27248-31</v>
      </c>
      <c r="B309" s="114" t="str">
        <f>_xlfn.XLOOKUP(A309,Tabela2[ID OS_MORENO],Tabela2[ID OS_MORENO],"",0)</f>
        <v/>
      </c>
      <c r="C309" s="25">
        <v>27248</v>
      </c>
      <c r="D309" s="25">
        <v>31</v>
      </c>
      <c r="E309" s="25">
        <v>1</v>
      </c>
      <c r="F309" s="178">
        <v>170076</v>
      </c>
      <c r="G309" s="178">
        <v>58</v>
      </c>
      <c r="H309" s="178" t="str">
        <f>_xlfn.CONCAT(Tabela_srv_moreno_prd_dbwel_v_fund_acompanhamento[[#This Row],[codigo_peca]],"-",Tabela_srv_moreno_prd_dbwel_v_fund_acompanhamento[[#This Row],[seq_peca]])</f>
        <v>170076-58</v>
      </c>
      <c r="I309" s="178">
        <v>1</v>
      </c>
      <c r="J309" s="178" t="s">
        <v>220</v>
      </c>
      <c r="K309" s="179">
        <v>45921</v>
      </c>
      <c r="L309" s="179">
        <v>45981</v>
      </c>
      <c r="M309" s="178" t="s">
        <v>601</v>
      </c>
      <c r="N309" s="179">
        <v>46042</v>
      </c>
      <c r="O3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0" spans="1:15" hidden="1" x14ac:dyDescent="0.25">
      <c r="A310" s="25" t="str">
        <f>_xlfn.CONCAT(Tabela_srv_moreno_prd_dbwel_v_fund_acompanhamento[[#This Row],[id_ordem_servico]],"-",Tabela_srv_moreno_prd_dbwel_v_fund_acompanhamento[[#This Row],[item]])</f>
        <v>27248-32</v>
      </c>
      <c r="B310" s="114" t="str">
        <f>_xlfn.XLOOKUP(A310,Tabela2[ID OS_MORENO],Tabela2[ID OS_MORENO],"",0)</f>
        <v/>
      </c>
      <c r="C310" s="25">
        <v>27248</v>
      </c>
      <c r="D310" s="25">
        <v>32</v>
      </c>
      <c r="E310" s="25">
        <v>1</v>
      </c>
      <c r="F310" s="178">
        <v>170076</v>
      </c>
      <c r="G310" s="178">
        <v>49</v>
      </c>
      <c r="H310" s="178" t="str">
        <f>_xlfn.CONCAT(Tabela_srv_moreno_prd_dbwel_v_fund_acompanhamento[[#This Row],[codigo_peca]],"-",Tabela_srv_moreno_prd_dbwel_v_fund_acompanhamento[[#This Row],[seq_peca]])</f>
        <v>170076-49</v>
      </c>
      <c r="I310" s="178">
        <v>1</v>
      </c>
      <c r="J310" s="178" t="s">
        <v>220</v>
      </c>
      <c r="K310" s="179">
        <v>45984</v>
      </c>
      <c r="L310" s="179">
        <v>45981</v>
      </c>
      <c r="M310" s="178" t="s">
        <v>601</v>
      </c>
      <c r="N310" s="179">
        <v>46042</v>
      </c>
      <c r="O3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1" spans="1:15" hidden="1" x14ac:dyDescent="0.25">
      <c r="A311" s="25" t="str">
        <f>_xlfn.CONCAT(Tabela_srv_moreno_prd_dbwel_v_fund_acompanhamento[[#This Row],[id_ordem_servico]],"-",Tabela_srv_moreno_prd_dbwel_v_fund_acompanhamento[[#This Row],[item]])</f>
        <v>27248-33</v>
      </c>
      <c r="B311" s="114" t="str">
        <f>_xlfn.XLOOKUP(A311,Tabela2[ID OS_MORENO],Tabela2[ID OS_MORENO],"",0)</f>
        <v/>
      </c>
      <c r="C311" s="25">
        <v>27248</v>
      </c>
      <c r="D311" s="25">
        <v>33</v>
      </c>
      <c r="E311" s="25">
        <v>1</v>
      </c>
      <c r="F311" s="178">
        <v>170076</v>
      </c>
      <c r="G311" s="178">
        <v>50</v>
      </c>
      <c r="H311" s="178" t="str">
        <f>_xlfn.CONCAT(Tabela_srv_moreno_prd_dbwel_v_fund_acompanhamento[[#This Row],[codigo_peca]],"-",Tabela_srv_moreno_prd_dbwel_v_fund_acompanhamento[[#This Row],[seq_peca]])</f>
        <v>170076-50</v>
      </c>
      <c r="I311" s="178">
        <v>1</v>
      </c>
      <c r="J311" s="178" t="s">
        <v>220</v>
      </c>
      <c r="K311" s="179">
        <v>45984</v>
      </c>
      <c r="L311" s="179">
        <v>45981</v>
      </c>
      <c r="M311" s="178" t="s">
        <v>601</v>
      </c>
      <c r="N311" s="179">
        <v>46042</v>
      </c>
      <c r="O3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2" spans="1:15" hidden="1" x14ac:dyDescent="0.25">
      <c r="A312" s="25" t="str">
        <f>_xlfn.CONCAT(Tabela_srv_moreno_prd_dbwel_v_fund_acompanhamento[[#This Row],[id_ordem_servico]],"-",Tabela_srv_moreno_prd_dbwel_v_fund_acompanhamento[[#This Row],[item]])</f>
        <v>27248-34</v>
      </c>
      <c r="B312" s="114" t="str">
        <f>_xlfn.XLOOKUP(A312,Tabela2[ID OS_MORENO],Tabela2[ID OS_MORENO],"",0)</f>
        <v/>
      </c>
      <c r="C312" s="25">
        <v>27248</v>
      </c>
      <c r="D312" s="25">
        <v>34</v>
      </c>
      <c r="E312" s="25">
        <v>1</v>
      </c>
      <c r="F312" s="178">
        <v>170076</v>
      </c>
      <c r="G312" s="178">
        <v>51</v>
      </c>
      <c r="H312" s="178" t="str">
        <f>_xlfn.CONCAT(Tabela_srv_moreno_prd_dbwel_v_fund_acompanhamento[[#This Row],[codigo_peca]],"-",Tabela_srv_moreno_prd_dbwel_v_fund_acompanhamento[[#This Row],[seq_peca]])</f>
        <v>170076-51</v>
      </c>
      <c r="I312" s="178">
        <v>1</v>
      </c>
      <c r="J312" s="178" t="s">
        <v>220</v>
      </c>
      <c r="K312" s="179">
        <v>45984</v>
      </c>
      <c r="L312" s="179">
        <v>45981</v>
      </c>
      <c r="M312" s="178" t="s">
        <v>601</v>
      </c>
      <c r="N312" s="179">
        <v>46042</v>
      </c>
      <c r="O3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3" spans="1:15" hidden="1" x14ac:dyDescent="0.25">
      <c r="A313" s="16" t="str">
        <f>_xlfn.CONCAT(Tabela_srv_moreno_prd_dbwel_v_fund_acompanhamento[[#This Row],[id_ordem_servico]],"-",Tabela_srv_moreno_prd_dbwel_v_fund_acompanhamento[[#This Row],[item]])</f>
        <v>27248-35</v>
      </c>
      <c r="B313" s="114" t="str">
        <f>_xlfn.XLOOKUP(A313,Tabela2[ID OS_MORENO],Tabela2[ID OS_MORENO],"",0)</f>
        <v/>
      </c>
      <c r="C313" s="16">
        <v>27248</v>
      </c>
      <c r="D313" s="16">
        <v>35</v>
      </c>
      <c r="E313" s="16">
        <v>1</v>
      </c>
      <c r="F313" s="185">
        <v>170076</v>
      </c>
      <c r="G313" s="185">
        <v>52</v>
      </c>
      <c r="H313" s="185" t="str">
        <f>_xlfn.CONCAT(Tabela_srv_moreno_prd_dbwel_v_fund_acompanhamento[[#This Row],[codigo_peca]],"-",Tabela_srv_moreno_prd_dbwel_v_fund_acompanhamento[[#This Row],[seq_peca]])</f>
        <v>170076-52</v>
      </c>
      <c r="I313" s="185">
        <v>1</v>
      </c>
      <c r="J313" s="185" t="s">
        <v>220</v>
      </c>
      <c r="K313" s="190">
        <v>45984</v>
      </c>
      <c r="L313" s="190">
        <v>45981</v>
      </c>
      <c r="M313" s="185" t="s">
        <v>601</v>
      </c>
      <c r="N313" s="190">
        <v>46042</v>
      </c>
      <c r="O3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4" spans="1:15" hidden="1" x14ac:dyDescent="0.25">
      <c r="A314" s="16" t="str">
        <f>_xlfn.CONCAT(Tabela_srv_moreno_prd_dbwel_v_fund_acompanhamento[[#This Row],[id_ordem_servico]],"-",Tabela_srv_moreno_prd_dbwel_v_fund_acompanhamento[[#This Row],[item]])</f>
        <v>27248-36</v>
      </c>
      <c r="B314" s="114" t="str">
        <f>_xlfn.XLOOKUP(A314,Tabela2[ID OS_MORENO],Tabela2[ID OS_MORENO],"",0)</f>
        <v/>
      </c>
      <c r="C314" s="16">
        <v>27248</v>
      </c>
      <c r="D314" s="16">
        <v>36</v>
      </c>
      <c r="E314" s="16">
        <v>1</v>
      </c>
      <c r="F314" s="185">
        <v>170076</v>
      </c>
      <c r="G314" s="185">
        <v>59</v>
      </c>
      <c r="H314" s="185" t="str">
        <f>_xlfn.CONCAT(Tabela_srv_moreno_prd_dbwel_v_fund_acompanhamento[[#This Row],[codigo_peca]],"-",Tabela_srv_moreno_prd_dbwel_v_fund_acompanhamento[[#This Row],[seq_peca]])</f>
        <v>170076-59</v>
      </c>
      <c r="I314" s="185">
        <v>1</v>
      </c>
      <c r="J314" s="185" t="s">
        <v>220</v>
      </c>
      <c r="K314" s="190">
        <v>45999</v>
      </c>
      <c r="L314" s="190">
        <v>45985</v>
      </c>
      <c r="M314" s="185" t="s">
        <v>601</v>
      </c>
      <c r="N314" s="190">
        <v>46042</v>
      </c>
      <c r="O3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5" spans="1:15" hidden="1" x14ac:dyDescent="0.25">
      <c r="A315" s="16" t="str">
        <f>_xlfn.CONCAT(Tabela_srv_moreno_prd_dbwel_v_fund_acompanhamento[[#This Row],[id_ordem_servico]],"-",Tabela_srv_moreno_prd_dbwel_v_fund_acompanhamento[[#This Row],[item]])</f>
        <v>27248-37</v>
      </c>
      <c r="B315" s="114" t="str">
        <f>_xlfn.XLOOKUP(A315,Tabela2[ID OS_MORENO],Tabela2[ID OS_MORENO],"",0)</f>
        <v/>
      </c>
      <c r="C315" s="16">
        <v>27248</v>
      </c>
      <c r="D315" s="16">
        <v>37</v>
      </c>
      <c r="E315" s="16">
        <v>1</v>
      </c>
      <c r="F315" s="185">
        <v>170076</v>
      </c>
      <c r="G315" s="185">
        <v>60</v>
      </c>
      <c r="H315" s="185" t="str">
        <f>_xlfn.CONCAT(Tabela_srv_moreno_prd_dbwel_v_fund_acompanhamento[[#This Row],[codigo_peca]],"-",Tabela_srv_moreno_prd_dbwel_v_fund_acompanhamento[[#This Row],[seq_peca]])</f>
        <v>170076-60</v>
      </c>
      <c r="I315" s="185">
        <v>1</v>
      </c>
      <c r="J315" s="185" t="s">
        <v>220</v>
      </c>
      <c r="K315" s="190">
        <v>45999</v>
      </c>
      <c r="L315" s="190">
        <v>45985</v>
      </c>
      <c r="M315" s="185" t="s">
        <v>601</v>
      </c>
      <c r="N315" s="190">
        <v>46042</v>
      </c>
      <c r="O3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6" spans="1:15" hidden="1" x14ac:dyDescent="0.25">
      <c r="A316" s="25" t="str">
        <f>_xlfn.CONCAT(Tabela_srv_moreno_prd_dbwel_v_fund_acompanhamento[[#This Row],[id_ordem_servico]],"-",Tabela_srv_moreno_prd_dbwel_v_fund_acompanhamento[[#This Row],[item]])</f>
        <v>27248-10</v>
      </c>
      <c r="B316" s="114" t="str">
        <f>_xlfn.XLOOKUP(A316,Tabela2[ID OS_MORENO],Tabela2[ID OS_MORENO],"",0)</f>
        <v/>
      </c>
      <c r="C316" s="25">
        <v>27248</v>
      </c>
      <c r="D316" s="25">
        <v>10</v>
      </c>
      <c r="E316" s="25">
        <v>1</v>
      </c>
      <c r="F316" s="178">
        <v>170128</v>
      </c>
      <c r="G316" s="178">
        <v>3</v>
      </c>
      <c r="H316" s="178" t="str">
        <f>_xlfn.CONCAT(Tabela_srv_moreno_prd_dbwel_v_fund_acompanhamento[[#This Row],[codigo_peca]],"-",Tabela_srv_moreno_prd_dbwel_v_fund_acompanhamento[[#This Row],[seq_peca]])</f>
        <v>170128-3</v>
      </c>
      <c r="I316" s="178">
        <v>1</v>
      </c>
      <c r="J316" s="178" t="s">
        <v>220</v>
      </c>
      <c r="K316" s="179">
        <v>45964</v>
      </c>
      <c r="L316" s="179">
        <v>45960</v>
      </c>
      <c r="M316" s="178" t="s">
        <v>602</v>
      </c>
      <c r="N316" s="179">
        <v>46042</v>
      </c>
      <c r="O3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7" spans="1:15" hidden="1" x14ac:dyDescent="0.25">
      <c r="A317" s="25" t="str">
        <f>_xlfn.CONCAT(Tabela_srv_moreno_prd_dbwel_v_fund_acompanhamento[[#This Row],[id_ordem_servico]],"-",Tabela_srv_moreno_prd_dbwel_v_fund_acompanhamento[[#This Row],[item]])</f>
        <v>27248-11</v>
      </c>
      <c r="B317" s="114" t="str">
        <f>_xlfn.XLOOKUP(A317,Tabela2[ID OS_MORENO],Tabela2[ID OS_MORENO],"",0)</f>
        <v/>
      </c>
      <c r="C317" s="25">
        <v>27248</v>
      </c>
      <c r="D317" s="25">
        <v>11</v>
      </c>
      <c r="E317" s="25">
        <v>1</v>
      </c>
      <c r="F317" s="178">
        <v>170128</v>
      </c>
      <c r="G317" s="178">
        <v>4</v>
      </c>
      <c r="H317" s="178" t="str">
        <f>_xlfn.CONCAT(Tabela_srv_moreno_prd_dbwel_v_fund_acompanhamento[[#This Row],[codigo_peca]],"-",Tabela_srv_moreno_prd_dbwel_v_fund_acompanhamento[[#This Row],[seq_peca]])</f>
        <v>170128-4</v>
      </c>
      <c r="I317" s="178">
        <v>1</v>
      </c>
      <c r="J317" s="178" t="s">
        <v>220</v>
      </c>
      <c r="K317" s="179">
        <v>45964</v>
      </c>
      <c r="L317" s="179">
        <v>45960</v>
      </c>
      <c r="M317" s="178" t="s">
        <v>602</v>
      </c>
      <c r="N317" s="179">
        <v>46042</v>
      </c>
      <c r="O3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8" spans="1:15" hidden="1" x14ac:dyDescent="0.25">
      <c r="A318" s="25" t="str">
        <f>_xlfn.CONCAT(Tabela_srv_moreno_prd_dbwel_v_fund_acompanhamento[[#This Row],[id_ordem_servico]],"-",Tabela_srv_moreno_prd_dbwel_v_fund_acompanhamento[[#This Row],[item]])</f>
        <v>27248-12</v>
      </c>
      <c r="B318" s="114" t="str">
        <f>_xlfn.XLOOKUP(A318,Tabela2[ID OS_MORENO],Tabela2[ID OS_MORENO],"",0)</f>
        <v/>
      </c>
      <c r="C318" s="25">
        <v>27248</v>
      </c>
      <c r="D318" s="25">
        <v>12</v>
      </c>
      <c r="E318" s="25">
        <v>1</v>
      </c>
      <c r="F318" s="178">
        <v>170128</v>
      </c>
      <c r="G318" s="178">
        <v>5</v>
      </c>
      <c r="H318" s="178" t="str">
        <f>_xlfn.CONCAT(Tabela_srv_moreno_prd_dbwel_v_fund_acompanhamento[[#This Row],[codigo_peca]],"-",Tabela_srv_moreno_prd_dbwel_v_fund_acompanhamento[[#This Row],[seq_peca]])</f>
        <v>170128-5</v>
      </c>
      <c r="I318" s="178">
        <v>1</v>
      </c>
      <c r="J318" s="178" t="s">
        <v>220</v>
      </c>
      <c r="K318" s="179">
        <v>45964</v>
      </c>
      <c r="L318" s="179">
        <v>45960</v>
      </c>
      <c r="M318" s="178" t="s">
        <v>602</v>
      </c>
      <c r="N318" s="179">
        <v>46042</v>
      </c>
      <c r="O3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19" spans="1:15" hidden="1" x14ac:dyDescent="0.25">
      <c r="A319" s="25" t="str">
        <f>_xlfn.CONCAT(Tabela_srv_moreno_prd_dbwel_v_fund_acompanhamento[[#This Row],[id_ordem_servico]],"-",Tabela_srv_moreno_prd_dbwel_v_fund_acompanhamento[[#This Row],[item]])</f>
        <v>27248-13</v>
      </c>
      <c r="B319" s="114" t="str">
        <f>_xlfn.XLOOKUP(A319,Tabela2[ID OS_MORENO],Tabela2[ID OS_MORENO],"",0)</f>
        <v/>
      </c>
      <c r="C319" s="25">
        <v>27248</v>
      </c>
      <c r="D319" s="25">
        <v>13</v>
      </c>
      <c r="E319" s="25">
        <v>1</v>
      </c>
      <c r="F319" s="178">
        <v>170128</v>
      </c>
      <c r="G319" s="178">
        <v>13</v>
      </c>
      <c r="H319" s="178" t="str">
        <f>_xlfn.CONCAT(Tabela_srv_moreno_prd_dbwel_v_fund_acompanhamento[[#This Row],[codigo_peca]],"-",Tabela_srv_moreno_prd_dbwel_v_fund_acompanhamento[[#This Row],[seq_peca]])</f>
        <v>170128-13</v>
      </c>
      <c r="I319" s="178">
        <v>1</v>
      </c>
      <c r="J319" s="178" t="s">
        <v>220</v>
      </c>
      <c r="K319" s="179">
        <v>45985</v>
      </c>
      <c r="L319" s="179">
        <v>45981</v>
      </c>
      <c r="M319" s="178" t="s">
        <v>602</v>
      </c>
      <c r="N319" s="179">
        <v>46042</v>
      </c>
      <c r="O3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0" spans="1:15" hidden="1" x14ac:dyDescent="0.25">
      <c r="A320" s="25" t="str">
        <f>_xlfn.CONCAT(Tabela_srv_moreno_prd_dbwel_v_fund_acompanhamento[[#This Row],[id_ordem_servico]],"-",Tabela_srv_moreno_prd_dbwel_v_fund_acompanhamento[[#This Row],[item]])</f>
        <v>27248-14</v>
      </c>
      <c r="B320" s="114" t="str">
        <f>_xlfn.XLOOKUP(A320,Tabela2[ID OS_MORENO],Tabela2[ID OS_MORENO],"",0)</f>
        <v/>
      </c>
      <c r="C320" s="25">
        <v>27248</v>
      </c>
      <c r="D320" s="25">
        <v>14</v>
      </c>
      <c r="E320" s="25">
        <v>1</v>
      </c>
      <c r="F320" s="178">
        <v>170128</v>
      </c>
      <c r="G320" s="178">
        <v>6</v>
      </c>
      <c r="H320" s="178" t="str">
        <f>_xlfn.CONCAT(Tabela_srv_moreno_prd_dbwel_v_fund_acompanhamento[[#This Row],[codigo_peca]],"-",Tabela_srv_moreno_prd_dbwel_v_fund_acompanhamento[[#This Row],[seq_peca]])</f>
        <v>170128-6</v>
      </c>
      <c r="I320" s="178">
        <v>1</v>
      </c>
      <c r="J320" s="178" t="s">
        <v>220</v>
      </c>
      <c r="K320" s="179">
        <v>45971</v>
      </c>
      <c r="L320" s="179">
        <v>45961</v>
      </c>
      <c r="M320" s="178" t="s">
        <v>602</v>
      </c>
      <c r="N320" s="179">
        <v>46042</v>
      </c>
      <c r="O3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1" spans="1:15" hidden="1" x14ac:dyDescent="0.25">
      <c r="A321" s="25" t="str">
        <f>_xlfn.CONCAT(Tabela_srv_moreno_prd_dbwel_v_fund_acompanhamento[[#This Row],[id_ordem_servico]],"-",Tabela_srv_moreno_prd_dbwel_v_fund_acompanhamento[[#This Row],[item]])</f>
        <v>27248-15</v>
      </c>
      <c r="B321" s="115" t="str">
        <f>_xlfn.XLOOKUP(A321,Tabela2[ID OS_MORENO],Tabela2[ID OS_MORENO],"",0)</f>
        <v/>
      </c>
      <c r="C321" s="25">
        <v>27248</v>
      </c>
      <c r="D321" s="25">
        <v>15</v>
      </c>
      <c r="E321" s="25">
        <v>1</v>
      </c>
      <c r="F321" s="178">
        <v>170128</v>
      </c>
      <c r="G321" s="178">
        <v>7</v>
      </c>
      <c r="H321" s="178" t="str">
        <f>_xlfn.CONCAT(Tabela_srv_moreno_prd_dbwel_v_fund_acompanhamento[[#This Row],[codigo_peca]],"-",Tabela_srv_moreno_prd_dbwel_v_fund_acompanhamento[[#This Row],[seq_peca]])</f>
        <v>170128-7</v>
      </c>
      <c r="I321" s="178">
        <v>1</v>
      </c>
      <c r="J321" s="178" t="s">
        <v>220</v>
      </c>
      <c r="K321" s="179">
        <v>45971</v>
      </c>
      <c r="L321" s="179">
        <v>45961</v>
      </c>
      <c r="M321" s="178" t="s">
        <v>602</v>
      </c>
      <c r="N321" s="179">
        <v>46042</v>
      </c>
      <c r="O3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2" spans="1:15" hidden="1" x14ac:dyDescent="0.25">
      <c r="A322" s="25" t="str">
        <f>_xlfn.CONCAT(Tabela_srv_moreno_prd_dbwel_v_fund_acompanhamento[[#This Row],[id_ordem_servico]],"-",Tabela_srv_moreno_prd_dbwel_v_fund_acompanhamento[[#This Row],[item]])</f>
        <v>27248-16</v>
      </c>
      <c r="B322" s="115" t="str">
        <f>_xlfn.XLOOKUP(A322,Tabela2[ID OS_MORENO],Tabela2[ID OS_MORENO],"",0)</f>
        <v/>
      </c>
      <c r="C322" s="25">
        <v>27248</v>
      </c>
      <c r="D322" s="25">
        <v>16</v>
      </c>
      <c r="E322" s="25">
        <v>1</v>
      </c>
      <c r="F322" s="178">
        <v>170128</v>
      </c>
      <c r="G322" s="178">
        <v>8</v>
      </c>
      <c r="H322" s="178" t="str">
        <f>_xlfn.CONCAT(Tabela_srv_moreno_prd_dbwel_v_fund_acompanhamento[[#This Row],[codigo_peca]],"-",Tabela_srv_moreno_prd_dbwel_v_fund_acompanhamento[[#This Row],[seq_peca]])</f>
        <v>170128-8</v>
      </c>
      <c r="I322" s="178">
        <v>1</v>
      </c>
      <c r="J322" s="178" t="s">
        <v>220</v>
      </c>
      <c r="K322" s="179">
        <v>45971</v>
      </c>
      <c r="L322" s="179">
        <v>45961</v>
      </c>
      <c r="M322" s="178" t="s">
        <v>602</v>
      </c>
      <c r="N322" s="179">
        <v>46042</v>
      </c>
      <c r="O3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3" spans="1:15" hidden="1" x14ac:dyDescent="0.25">
      <c r="A323" s="25" t="str">
        <f>_xlfn.CONCAT(Tabela_srv_moreno_prd_dbwel_v_fund_acompanhamento[[#This Row],[id_ordem_servico]],"-",Tabela_srv_moreno_prd_dbwel_v_fund_acompanhamento[[#This Row],[item]])</f>
        <v>27248-17</v>
      </c>
      <c r="B323" s="114" t="str">
        <f>_xlfn.XLOOKUP(A323,Tabela2[ID OS_MORENO],Tabela2[ID OS_MORENO],"",0)</f>
        <v/>
      </c>
      <c r="C323" s="25">
        <v>27248</v>
      </c>
      <c r="D323" s="25">
        <v>17</v>
      </c>
      <c r="E323" s="25">
        <v>1</v>
      </c>
      <c r="F323" s="178">
        <v>170128</v>
      </c>
      <c r="G323" s="178">
        <v>9</v>
      </c>
      <c r="H323" s="178" t="str">
        <f>_xlfn.CONCAT(Tabela_srv_moreno_prd_dbwel_v_fund_acompanhamento[[#This Row],[codigo_peca]],"-",Tabela_srv_moreno_prd_dbwel_v_fund_acompanhamento[[#This Row],[seq_peca]])</f>
        <v>170128-9</v>
      </c>
      <c r="I323" s="178">
        <v>1</v>
      </c>
      <c r="J323" s="178" t="s">
        <v>220</v>
      </c>
      <c r="K323" s="179">
        <v>45971</v>
      </c>
      <c r="L323" s="179">
        <v>45964</v>
      </c>
      <c r="M323" s="178" t="s">
        <v>602</v>
      </c>
      <c r="N323" s="179">
        <v>46042</v>
      </c>
      <c r="O3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4" spans="1:15" hidden="1" x14ac:dyDescent="0.25">
      <c r="A324" s="25" t="str">
        <f>_xlfn.CONCAT(Tabela_srv_moreno_prd_dbwel_v_fund_acompanhamento[[#This Row],[id_ordem_servico]],"-",Tabela_srv_moreno_prd_dbwel_v_fund_acompanhamento[[#This Row],[item]])</f>
        <v>27248-18</v>
      </c>
      <c r="B324" s="114" t="str">
        <f>_xlfn.XLOOKUP(A324,Tabela2[ID OS_MORENO],Tabela2[ID OS_MORENO],"",0)</f>
        <v/>
      </c>
      <c r="C324" s="25">
        <v>27248</v>
      </c>
      <c r="D324" s="25">
        <v>18</v>
      </c>
      <c r="E324" s="25">
        <v>1</v>
      </c>
      <c r="F324" s="178">
        <v>170128</v>
      </c>
      <c r="G324" s="178">
        <v>10</v>
      </c>
      <c r="H324" s="178" t="str">
        <f>_xlfn.CONCAT(Tabela_srv_moreno_prd_dbwel_v_fund_acompanhamento[[#This Row],[codigo_peca]],"-",Tabela_srv_moreno_prd_dbwel_v_fund_acompanhamento[[#This Row],[seq_peca]])</f>
        <v>170128-10</v>
      </c>
      <c r="I324" s="178">
        <v>1</v>
      </c>
      <c r="J324" s="178" t="s">
        <v>220</v>
      </c>
      <c r="K324" s="179">
        <v>45978</v>
      </c>
      <c r="L324" s="179">
        <v>45957</v>
      </c>
      <c r="M324" s="178" t="s">
        <v>602</v>
      </c>
      <c r="N324" s="179">
        <v>46042</v>
      </c>
      <c r="O3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5" spans="1:15" hidden="1" x14ac:dyDescent="0.25">
      <c r="A325" s="25" t="str">
        <f>_xlfn.CONCAT(Tabela_srv_moreno_prd_dbwel_v_fund_acompanhamento[[#This Row],[id_ordem_servico]],"-",Tabela_srv_moreno_prd_dbwel_v_fund_acompanhamento[[#This Row],[item]])</f>
        <v>27248-19</v>
      </c>
      <c r="B325" s="114" t="str">
        <f>_xlfn.XLOOKUP(A325,Tabela2[ID OS_MORENO],Tabela2[ID OS_MORENO],"",0)</f>
        <v/>
      </c>
      <c r="C325" s="25">
        <v>27248</v>
      </c>
      <c r="D325" s="25">
        <v>19</v>
      </c>
      <c r="E325" s="25">
        <v>1</v>
      </c>
      <c r="F325" s="178">
        <v>170128</v>
      </c>
      <c r="G325" s="178">
        <v>11</v>
      </c>
      <c r="H325" s="178" t="str">
        <f>_xlfn.CONCAT(Tabela_srv_moreno_prd_dbwel_v_fund_acompanhamento[[#This Row],[codigo_peca]],"-",Tabela_srv_moreno_prd_dbwel_v_fund_acompanhamento[[#This Row],[seq_peca]])</f>
        <v>170128-11</v>
      </c>
      <c r="I325" s="178">
        <v>1</v>
      </c>
      <c r="J325" s="178" t="s">
        <v>220</v>
      </c>
      <c r="K325" s="179">
        <v>45978</v>
      </c>
      <c r="L325" s="179">
        <v>45964</v>
      </c>
      <c r="M325" s="178" t="s">
        <v>602</v>
      </c>
      <c r="N325" s="179">
        <v>46042</v>
      </c>
      <c r="O3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6" spans="1:15" hidden="1" x14ac:dyDescent="0.25">
      <c r="A326" s="25" t="str">
        <f>_xlfn.CONCAT(Tabela_srv_moreno_prd_dbwel_v_fund_acompanhamento[[#This Row],[id_ordem_servico]],"-",Tabela_srv_moreno_prd_dbwel_v_fund_acompanhamento[[#This Row],[item]])</f>
        <v>27248-20</v>
      </c>
      <c r="B326" s="114" t="str">
        <f>_xlfn.XLOOKUP(A326,Tabela2[ID OS_MORENO],Tabela2[ID OS_MORENO],"",0)</f>
        <v/>
      </c>
      <c r="C326" s="25">
        <v>27248</v>
      </c>
      <c r="D326" s="25">
        <v>20</v>
      </c>
      <c r="E326" s="25">
        <v>1</v>
      </c>
      <c r="F326" s="178">
        <v>170128</v>
      </c>
      <c r="G326" s="178">
        <v>12</v>
      </c>
      <c r="H326" s="178" t="str">
        <f>_xlfn.CONCAT(Tabela_srv_moreno_prd_dbwel_v_fund_acompanhamento[[#This Row],[codigo_peca]],"-",Tabela_srv_moreno_prd_dbwel_v_fund_acompanhamento[[#This Row],[seq_peca]])</f>
        <v>170128-12</v>
      </c>
      <c r="I326" s="178">
        <v>1</v>
      </c>
      <c r="J326" s="178" t="s">
        <v>220</v>
      </c>
      <c r="K326" s="179">
        <v>45978</v>
      </c>
      <c r="L326" s="179">
        <v>45961</v>
      </c>
      <c r="M326" s="178" t="s">
        <v>602</v>
      </c>
      <c r="N326" s="179">
        <v>46042</v>
      </c>
      <c r="O3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7" spans="1:15" hidden="1" x14ac:dyDescent="0.25">
      <c r="A327" s="25" t="str">
        <f>_xlfn.CONCAT(Tabela_srv_moreno_prd_dbwel_v_fund_acompanhamento[[#This Row],[id_ordem_servico]],"-",Tabela_srv_moreno_prd_dbwel_v_fund_acompanhamento[[#This Row],[item]])</f>
        <v>27248-21</v>
      </c>
      <c r="B327" s="114" t="str">
        <f>_xlfn.XLOOKUP(A327,Tabela2[ID OS_MORENO],Tabela2[ID OS_MORENO],"",0)</f>
        <v/>
      </c>
      <c r="C327" s="25">
        <v>27248</v>
      </c>
      <c r="D327" s="25">
        <v>21</v>
      </c>
      <c r="E327" s="25">
        <v>1</v>
      </c>
      <c r="F327" s="178">
        <v>170128</v>
      </c>
      <c r="G327" s="178">
        <v>14</v>
      </c>
      <c r="H327" s="178" t="str">
        <f>_xlfn.CONCAT(Tabela_srv_moreno_prd_dbwel_v_fund_acompanhamento[[#This Row],[codigo_peca]],"-",Tabela_srv_moreno_prd_dbwel_v_fund_acompanhamento[[#This Row],[seq_peca]])</f>
        <v>170128-14</v>
      </c>
      <c r="I327" s="178">
        <v>1</v>
      </c>
      <c r="J327" s="178" t="s">
        <v>220</v>
      </c>
      <c r="K327" s="179">
        <v>45985</v>
      </c>
      <c r="L327" s="179">
        <v>45981</v>
      </c>
      <c r="M327" s="178" t="s">
        <v>602</v>
      </c>
      <c r="N327" s="179">
        <v>46042</v>
      </c>
      <c r="O3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28" spans="1:15" hidden="1" x14ac:dyDescent="0.25">
      <c r="A328" s="25" t="str">
        <f>_xlfn.CONCAT(Tabela_srv_moreno_prd_dbwel_v_fund_acompanhamento[[#This Row],[id_ordem_servico]],"-",Tabela_srv_moreno_prd_dbwel_v_fund_acompanhamento[[#This Row],[item]])</f>
        <v>27248-22</v>
      </c>
      <c r="B328" s="115" t="str">
        <f>_xlfn.XLOOKUP(A328,Tabela2[ID OS_MORENO],Tabela2[ID OS_MORENO],"",0)</f>
        <v/>
      </c>
      <c r="C328" s="25">
        <v>27248</v>
      </c>
      <c r="D328" s="25">
        <v>22</v>
      </c>
      <c r="E328" s="25">
        <v>1</v>
      </c>
      <c r="F328" s="178">
        <v>170128</v>
      </c>
      <c r="G328" s="178">
        <v>17</v>
      </c>
      <c r="H328" s="178" t="str">
        <f>_xlfn.CONCAT(Tabela_srv_moreno_prd_dbwel_v_fund_acompanhamento[[#This Row],[codigo_peca]],"-",Tabela_srv_moreno_prd_dbwel_v_fund_acompanhamento[[#This Row],[seq_peca]])</f>
        <v>170128-17</v>
      </c>
      <c r="I328" s="25">
        <v>1</v>
      </c>
      <c r="J328" s="178" t="s">
        <v>220</v>
      </c>
      <c r="K328" s="179">
        <v>46000</v>
      </c>
      <c r="L328" s="179">
        <v>45985</v>
      </c>
      <c r="M328" s="178" t="s">
        <v>602</v>
      </c>
      <c r="N328" s="179">
        <v>46042</v>
      </c>
      <c r="O328" s="16" t="str">
        <f>IF(Tabela_srv_moreno_prd_dbwel_v_fund_acompanhamento[[#This Row],[prz_contratual]]=Tabela_srv_moreno_prd_dbwel_v_fund_acompanhamento[[#This Row],[lib_fundido_prev]],"S/Usin.","C/ Usin.")</f>
        <v>C/ Usin.</v>
      </c>
    </row>
    <row r="329" spans="1:15" hidden="1" x14ac:dyDescent="0.25">
      <c r="A329" s="25" t="str">
        <f>_xlfn.CONCAT(Tabela_srv_moreno_prd_dbwel_v_fund_acompanhamento[[#This Row],[id_ordem_servico]],"-",Tabela_srv_moreno_prd_dbwel_v_fund_acompanhamento[[#This Row],[item]])</f>
        <v>27248-23</v>
      </c>
      <c r="B329" s="115" t="str">
        <f>_xlfn.XLOOKUP(A329,Tabela2[ID OS_MORENO],Tabela2[ID OS_MORENO],"",0)</f>
        <v/>
      </c>
      <c r="C329" s="25">
        <v>27248</v>
      </c>
      <c r="D329" s="25">
        <v>23</v>
      </c>
      <c r="E329" s="25">
        <v>1</v>
      </c>
      <c r="F329" s="178">
        <v>170128</v>
      </c>
      <c r="G329" s="178">
        <v>16</v>
      </c>
      <c r="H329" s="178" t="str">
        <f>_xlfn.CONCAT(Tabela_srv_moreno_prd_dbwel_v_fund_acompanhamento[[#This Row],[codigo_peca]],"-",Tabela_srv_moreno_prd_dbwel_v_fund_acompanhamento[[#This Row],[seq_peca]])</f>
        <v>170128-16</v>
      </c>
      <c r="I329" s="25">
        <v>1</v>
      </c>
      <c r="J329" s="178" t="s">
        <v>220</v>
      </c>
      <c r="K329" s="179">
        <v>45985</v>
      </c>
      <c r="L329" s="179">
        <v>45981</v>
      </c>
      <c r="M329" s="178" t="s">
        <v>602</v>
      </c>
      <c r="N329" s="179">
        <v>46042</v>
      </c>
      <c r="O329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0" spans="1:15" hidden="1" x14ac:dyDescent="0.25">
      <c r="A330" s="25" t="str">
        <f>_xlfn.CONCAT(Tabela_srv_moreno_prd_dbwel_v_fund_acompanhamento[[#This Row],[id_ordem_servico]],"-",Tabela_srv_moreno_prd_dbwel_v_fund_acompanhamento[[#This Row],[item]])</f>
        <v>27248-6</v>
      </c>
      <c r="B330" s="115" t="str">
        <f>_xlfn.XLOOKUP(A330,Tabela2[ID OS_MORENO],Tabela2[ID OS_MORENO],"",0)</f>
        <v/>
      </c>
      <c r="C330" s="25">
        <v>27248</v>
      </c>
      <c r="D330" s="25">
        <v>6</v>
      </c>
      <c r="E330" s="25">
        <v>1</v>
      </c>
      <c r="F330" s="178">
        <v>170129</v>
      </c>
      <c r="G330" s="178">
        <v>1</v>
      </c>
      <c r="H330" s="178" t="str">
        <f>_xlfn.CONCAT(Tabela_srv_moreno_prd_dbwel_v_fund_acompanhamento[[#This Row],[codigo_peca]],"-",Tabela_srv_moreno_prd_dbwel_v_fund_acompanhamento[[#This Row],[seq_peca]])</f>
        <v>170129-1</v>
      </c>
      <c r="I330" s="25">
        <v>1</v>
      </c>
      <c r="J330" s="178" t="s">
        <v>220</v>
      </c>
      <c r="K330" s="179">
        <v>45942</v>
      </c>
      <c r="L330" s="179">
        <v>45967</v>
      </c>
      <c r="M330" s="178" t="s">
        <v>392</v>
      </c>
      <c r="N330" s="179">
        <v>46021</v>
      </c>
      <c r="O330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1" spans="1:15" hidden="1" x14ac:dyDescent="0.25">
      <c r="A331" s="25" t="str">
        <f>_xlfn.CONCAT(Tabela_srv_moreno_prd_dbwel_v_fund_acompanhamento[[#This Row],[id_ordem_servico]],"-",Tabela_srv_moreno_prd_dbwel_v_fund_acompanhamento[[#This Row],[item]])</f>
        <v>27248-7</v>
      </c>
      <c r="B331" s="115" t="str">
        <f>_xlfn.XLOOKUP(A331,Tabela2[ID OS_MORENO],Tabela2[ID OS_MORENO],"",0)</f>
        <v/>
      </c>
      <c r="C331" s="25">
        <v>27248</v>
      </c>
      <c r="D331" s="25">
        <v>7</v>
      </c>
      <c r="E331" s="25">
        <v>1</v>
      </c>
      <c r="F331" s="178">
        <v>170130</v>
      </c>
      <c r="G331" s="178">
        <v>1</v>
      </c>
      <c r="H331" s="178" t="str">
        <f>_xlfn.CONCAT(Tabela_srv_moreno_prd_dbwel_v_fund_acompanhamento[[#This Row],[codigo_peca]],"-",Tabela_srv_moreno_prd_dbwel_v_fund_acompanhamento[[#This Row],[seq_peca]])</f>
        <v>170130-1</v>
      </c>
      <c r="I331" s="25">
        <v>1</v>
      </c>
      <c r="J331" s="178" t="s">
        <v>220</v>
      </c>
      <c r="K331" s="179">
        <v>45942</v>
      </c>
      <c r="L331" s="179">
        <v>45967</v>
      </c>
      <c r="M331" s="178" t="s">
        <v>392</v>
      </c>
      <c r="N331" s="179">
        <v>46021</v>
      </c>
      <c r="O331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2" spans="1:15" hidden="1" x14ac:dyDescent="0.25">
      <c r="A332" s="25" t="str">
        <f>_xlfn.CONCAT(Tabela_srv_moreno_prd_dbwel_v_fund_acompanhamento[[#This Row],[id_ordem_servico]],"-",Tabela_srv_moreno_prd_dbwel_v_fund_acompanhamento[[#This Row],[item]])</f>
        <v>27248-8</v>
      </c>
      <c r="B332" s="115" t="str">
        <f>_xlfn.XLOOKUP(A332,Tabela2[ID OS_MORENO],Tabela2[ID OS_MORENO],"",0)</f>
        <v/>
      </c>
      <c r="C332" s="25">
        <v>27248</v>
      </c>
      <c r="D332" s="25">
        <v>8</v>
      </c>
      <c r="E332" s="25">
        <v>1</v>
      </c>
      <c r="F332" s="178">
        <v>170131</v>
      </c>
      <c r="G332" s="178">
        <v>1</v>
      </c>
      <c r="H332" s="178" t="str">
        <f>_xlfn.CONCAT(Tabela_srv_moreno_prd_dbwel_v_fund_acompanhamento[[#This Row],[codigo_peca]],"-",Tabela_srv_moreno_prd_dbwel_v_fund_acompanhamento[[#This Row],[seq_peca]])</f>
        <v>170131-1</v>
      </c>
      <c r="I332" s="25">
        <v>1</v>
      </c>
      <c r="J332" s="178" t="s">
        <v>220</v>
      </c>
      <c r="K332" s="179">
        <v>45942</v>
      </c>
      <c r="L332" s="179">
        <v>45967</v>
      </c>
      <c r="M332" s="178" t="s">
        <v>392</v>
      </c>
      <c r="N332" s="179">
        <v>46021</v>
      </c>
      <c r="O332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3" spans="1:15" hidden="1" x14ac:dyDescent="0.25">
      <c r="A333" s="25" t="str">
        <f>_xlfn.CONCAT(Tabela_srv_moreno_prd_dbwel_v_fund_acompanhamento[[#This Row],[id_ordem_servico]],"-",Tabela_srv_moreno_prd_dbwel_v_fund_acompanhamento[[#This Row],[item]])</f>
        <v>27248-9</v>
      </c>
      <c r="B333" s="115" t="str">
        <f>_xlfn.XLOOKUP(A333,Tabela2[ID OS_MORENO],Tabela2[ID OS_MORENO],"",0)</f>
        <v/>
      </c>
      <c r="C333" s="25">
        <v>27248</v>
      </c>
      <c r="D333" s="25">
        <v>9</v>
      </c>
      <c r="E333" s="25">
        <v>1</v>
      </c>
      <c r="F333" s="178">
        <v>170132</v>
      </c>
      <c r="G333" s="178">
        <v>1</v>
      </c>
      <c r="H333" s="178" t="str">
        <f>_xlfn.CONCAT(Tabela_srv_moreno_prd_dbwel_v_fund_acompanhamento[[#This Row],[codigo_peca]],"-",Tabela_srv_moreno_prd_dbwel_v_fund_acompanhamento[[#This Row],[seq_peca]])</f>
        <v>170132-1</v>
      </c>
      <c r="I333" s="25">
        <v>1</v>
      </c>
      <c r="J333" s="178" t="s">
        <v>220</v>
      </c>
      <c r="K333" s="179">
        <v>45942</v>
      </c>
      <c r="L333" s="179">
        <v>45967</v>
      </c>
      <c r="M333" s="178" t="s">
        <v>392</v>
      </c>
      <c r="N333" s="179">
        <v>46021</v>
      </c>
      <c r="O333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4" spans="1:15" hidden="1" x14ac:dyDescent="0.25">
      <c r="A334" s="25" t="str">
        <f>_xlfn.CONCAT(Tabela_srv_moreno_prd_dbwel_v_fund_acompanhamento[[#This Row],[id_ordem_servico]],"-",Tabela_srv_moreno_prd_dbwel_v_fund_acompanhamento[[#This Row],[item]])</f>
        <v>27248-41</v>
      </c>
      <c r="B334" s="115" t="str">
        <f>_xlfn.XLOOKUP(A334,Tabela2[ID OS_MORENO],Tabela2[ID OS_MORENO],"",0)</f>
        <v/>
      </c>
      <c r="C334" s="25">
        <v>27248</v>
      </c>
      <c r="D334" s="25">
        <v>41</v>
      </c>
      <c r="E334" s="25">
        <v>1</v>
      </c>
      <c r="F334" s="178">
        <v>170134</v>
      </c>
      <c r="G334" s="178">
        <v>1</v>
      </c>
      <c r="H334" s="178" t="str">
        <f>_xlfn.CONCAT(Tabela_srv_moreno_prd_dbwel_v_fund_acompanhamento[[#This Row],[codigo_peca]],"-",Tabela_srv_moreno_prd_dbwel_v_fund_acompanhamento[[#This Row],[seq_peca]])</f>
        <v>170134-1</v>
      </c>
      <c r="I334" s="25">
        <v>1</v>
      </c>
      <c r="J334" s="178" t="s">
        <v>220</v>
      </c>
      <c r="K334" s="179">
        <v>45942</v>
      </c>
      <c r="L334" s="179">
        <v>45967</v>
      </c>
      <c r="M334" s="178" t="s">
        <v>256</v>
      </c>
      <c r="N334" s="179">
        <v>46021</v>
      </c>
      <c r="O334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5" spans="1:15" hidden="1" x14ac:dyDescent="0.25">
      <c r="A335" s="25" t="str">
        <f>_xlfn.CONCAT(Tabela_srv_moreno_prd_dbwel_v_fund_acompanhamento[[#This Row],[id_ordem_servico]],"-",Tabela_srv_moreno_prd_dbwel_v_fund_acompanhamento[[#This Row],[item]])</f>
        <v>27248-42</v>
      </c>
      <c r="B335" s="115" t="str">
        <f>_xlfn.XLOOKUP(A335,Tabela2[ID OS_MORENO],Tabela2[ID OS_MORENO],"",0)</f>
        <v/>
      </c>
      <c r="C335" s="25">
        <v>27248</v>
      </c>
      <c r="D335" s="25">
        <v>42</v>
      </c>
      <c r="E335" s="25">
        <v>1</v>
      </c>
      <c r="F335" s="178">
        <v>170135</v>
      </c>
      <c r="G335" s="178">
        <v>1</v>
      </c>
      <c r="H335" s="178" t="str">
        <f>_xlfn.CONCAT(Tabela_srv_moreno_prd_dbwel_v_fund_acompanhamento[[#This Row],[codigo_peca]],"-",Tabela_srv_moreno_prd_dbwel_v_fund_acompanhamento[[#This Row],[seq_peca]])</f>
        <v>170135-1</v>
      </c>
      <c r="I335" s="25">
        <v>1</v>
      </c>
      <c r="J335" s="178" t="s">
        <v>220</v>
      </c>
      <c r="K335" s="179">
        <v>45942</v>
      </c>
      <c r="L335" s="179">
        <v>45967</v>
      </c>
      <c r="M335" s="178" t="s">
        <v>256</v>
      </c>
      <c r="N335" s="179">
        <v>46021</v>
      </c>
      <c r="O335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6" spans="1:15" hidden="1" x14ac:dyDescent="0.25">
      <c r="A336" s="25" t="str">
        <f>_xlfn.CONCAT(Tabela_srv_moreno_prd_dbwel_v_fund_acompanhamento[[#This Row],[id_ordem_servico]],"-",Tabela_srv_moreno_prd_dbwel_v_fund_acompanhamento[[#This Row],[item]])</f>
        <v>27248-1</v>
      </c>
      <c r="B336" s="114" t="str">
        <f>_xlfn.XLOOKUP(A336,Tabela2[ID OS_MORENO],Tabela2[ID OS_MORENO],"",0)</f>
        <v/>
      </c>
      <c r="C336" s="25">
        <v>27248</v>
      </c>
      <c r="D336" s="25">
        <v>1</v>
      </c>
      <c r="E336" s="25">
        <v>1</v>
      </c>
      <c r="F336" s="178">
        <v>6640</v>
      </c>
      <c r="G336" s="178">
        <v>1</v>
      </c>
      <c r="H336" s="178" t="str">
        <f>_xlfn.CONCAT(Tabela_srv_moreno_prd_dbwel_v_fund_acompanhamento[[#This Row],[codigo_peca]],"-",Tabela_srv_moreno_prd_dbwel_v_fund_acompanhamento[[#This Row],[seq_peca]])</f>
        <v>6640-1</v>
      </c>
      <c r="I336" s="178">
        <v>1</v>
      </c>
      <c r="J336" s="178" t="s">
        <v>220</v>
      </c>
      <c r="K336" s="179">
        <v>45945</v>
      </c>
      <c r="L336" s="179">
        <v>45958</v>
      </c>
      <c r="M336" s="178" t="s">
        <v>595</v>
      </c>
      <c r="N336" s="179">
        <v>46069</v>
      </c>
      <c r="O3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37" spans="1:15" hidden="1" x14ac:dyDescent="0.25">
      <c r="A337" s="25" t="str">
        <f>_xlfn.CONCAT(Tabela_srv_moreno_prd_dbwel_v_fund_acompanhamento[[#This Row],[id_ordem_servico]],"-",Tabela_srv_moreno_prd_dbwel_v_fund_acompanhamento[[#This Row],[item]])</f>
        <v>27248-2</v>
      </c>
      <c r="B337" s="114" t="str">
        <f>_xlfn.XLOOKUP(A337,Tabela2[ID OS_MORENO],Tabela2[ID OS_MORENO],"",0)</f>
        <v/>
      </c>
      <c r="C337" s="25">
        <v>27248</v>
      </c>
      <c r="D337" s="25">
        <v>2</v>
      </c>
      <c r="E337" s="25">
        <v>1</v>
      </c>
      <c r="F337" s="39">
        <v>6641</v>
      </c>
      <c r="G337" s="39">
        <v>1</v>
      </c>
      <c r="H337" s="39" t="str">
        <f>_xlfn.CONCAT(Tabela_srv_moreno_prd_dbwel_v_fund_acompanhamento[[#This Row],[codigo_peca]],"-",Tabela_srv_moreno_prd_dbwel_v_fund_acompanhamento[[#This Row],[seq_peca]])</f>
        <v>6641-1</v>
      </c>
      <c r="I337" s="25">
        <v>1</v>
      </c>
      <c r="J337" s="39" t="s">
        <v>220</v>
      </c>
      <c r="K337" s="40">
        <v>45954</v>
      </c>
      <c r="L337" s="40">
        <v>45967</v>
      </c>
      <c r="M337" s="39" t="s">
        <v>596</v>
      </c>
      <c r="N337" s="40">
        <v>46076</v>
      </c>
      <c r="O337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8" spans="1:15" hidden="1" x14ac:dyDescent="0.25">
      <c r="A338" s="25" t="str">
        <f>_xlfn.CONCAT(Tabela_srv_moreno_prd_dbwel_v_fund_acompanhamento[[#This Row],[id_ordem_servico]],"-",Tabela_srv_moreno_prd_dbwel_v_fund_acompanhamento[[#This Row],[item]])</f>
        <v>27248-3</v>
      </c>
      <c r="B338" s="115" t="str">
        <f>_xlfn.XLOOKUP(A338,Tabela2[ID OS_MORENO],Tabela2[ID OS_MORENO],"",0)</f>
        <v/>
      </c>
      <c r="C338" s="25">
        <v>27248</v>
      </c>
      <c r="D338" s="25">
        <v>3</v>
      </c>
      <c r="E338" s="25">
        <v>1</v>
      </c>
      <c r="F338" s="39">
        <v>6642</v>
      </c>
      <c r="G338" s="39">
        <v>1</v>
      </c>
      <c r="H338" s="39" t="str">
        <f>_xlfn.CONCAT(Tabela_srv_moreno_prd_dbwel_v_fund_acompanhamento[[#This Row],[codigo_peca]],"-",Tabela_srv_moreno_prd_dbwel_v_fund_acompanhamento[[#This Row],[seq_peca]])</f>
        <v>6642-1</v>
      </c>
      <c r="I338" s="25">
        <v>1</v>
      </c>
      <c r="J338" s="39" t="s">
        <v>220</v>
      </c>
      <c r="K338" s="40">
        <v>45947</v>
      </c>
      <c r="L338" s="40">
        <v>45958</v>
      </c>
      <c r="M338" s="39" t="s">
        <v>582</v>
      </c>
      <c r="N338" s="40">
        <v>46020</v>
      </c>
      <c r="O338" s="16" t="str">
        <f>IF(Tabela_srv_moreno_prd_dbwel_v_fund_acompanhamento[[#This Row],[prz_contratual]]=Tabela_srv_moreno_prd_dbwel_v_fund_acompanhamento[[#This Row],[lib_fundido_prev]],"S/Usin.","C/ Usin.")</f>
        <v>C/ Usin.</v>
      </c>
    </row>
    <row r="339" spans="1:15" hidden="1" x14ac:dyDescent="0.25">
      <c r="A339" s="25" t="str">
        <f>_xlfn.CONCAT(Tabela_srv_moreno_prd_dbwel_v_fund_acompanhamento[[#This Row],[id_ordem_servico]],"-",Tabela_srv_moreno_prd_dbwel_v_fund_acompanhamento[[#This Row],[item]])</f>
        <v>27248-4</v>
      </c>
      <c r="B339" s="114" t="str">
        <f>_xlfn.XLOOKUP(A339,Tabela2[ID OS_MORENO],Tabela2[ID OS_MORENO],"",0)</f>
        <v/>
      </c>
      <c r="C339" s="25">
        <v>27248</v>
      </c>
      <c r="D339" s="25">
        <v>4</v>
      </c>
      <c r="E339" s="25">
        <v>1</v>
      </c>
      <c r="F339" s="39">
        <v>6643</v>
      </c>
      <c r="G339" s="39">
        <v>1</v>
      </c>
      <c r="H339" s="39" t="str">
        <f>_xlfn.CONCAT(Tabela_srv_moreno_prd_dbwel_v_fund_acompanhamento[[#This Row],[codigo_peca]],"-",Tabela_srv_moreno_prd_dbwel_v_fund_acompanhamento[[#This Row],[seq_peca]])</f>
        <v>6643-1</v>
      </c>
      <c r="I339" s="25">
        <v>1</v>
      </c>
      <c r="J339" s="39" t="s">
        <v>220</v>
      </c>
      <c r="K339" s="40">
        <v>45955</v>
      </c>
      <c r="L339" s="40">
        <v>45967</v>
      </c>
      <c r="M339" s="39" t="s">
        <v>597</v>
      </c>
      <c r="N339" s="40">
        <v>45955</v>
      </c>
      <c r="O339" s="16" t="str">
        <f>IF(Tabela_srv_moreno_prd_dbwel_v_fund_acompanhamento[[#This Row],[prz_contratual]]=Tabela_srv_moreno_prd_dbwel_v_fund_acompanhamento[[#This Row],[lib_fundido_prev]],"S/Usin.","C/ Usin.")</f>
        <v>S/Usin.</v>
      </c>
    </row>
    <row r="340" spans="1:15" hidden="1" x14ac:dyDescent="0.25">
      <c r="A340" s="25" t="str">
        <f>_xlfn.CONCAT(Tabela_srv_moreno_prd_dbwel_v_fund_acompanhamento[[#This Row],[id_ordem_servico]],"-",Tabela_srv_moreno_prd_dbwel_v_fund_acompanhamento[[#This Row],[item]])</f>
        <v>27248-5</v>
      </c>
      <c r="B340" s="114" t="str">
        <f>_xlfn.XLOOKUP(A340,Tabela2[ID OS_MORENO],Tabela2[ID OS_MORENO],"",0)</f>
        <v/>
      </c>
      <c r="C340" s="25">
        <v>27248</v>
      </c>
      <c r="D340" s="25">
        <v>5</v>
      </c>
      <c r="E340" s="25">
        <v>1</v>
      </c>
      <c r="F340" s="39">
        <v>6644</v>
      </c>
      <c r="G340" s="39">
        <v>1</v>
      </c>
      <c r="H340" s="39" t="str">
        <f>_xlfn.CONCAT(Tabela_srv_moreno_prd_dbwel_v_fund_acompanhamento[[#This Row],[codigo_peca]],"-",Tabela_srv_moreno_prd_dbwel_v_fund_acompanhamento[[#This Row],[seq_peca]])</f>
        <v>6644-1</v>
      </c>
      <c r="I340" s="25">
        <v>1</v>
      </c>
      <c r="J340" s="39" t="s">
        <v>220</v>
      </c>
      <c r="K340" s="40">
        <v>45954</v>
      </c>
      <c r="L340" s="40">
        <v>45967</v>
      </c>
      <c r="M340" s="39" t="s">
        <v>598</v>
      </c>
      <c r="N340" s="40">
        <v>46021</v>
      </c>
      <c r="O340" s="16" t="str">
        <f>IF(Tabela_srv_moreno_prd_dbwel_v_fund_acompanhamento[[#This Row],[prz_contratual]]=Tabela_srv_moreno_prd_dbwel_v_fund_acompanhamento[[#This Row],[lib_fundido_prev]],"S/Usin.","C/ Usin.")</f>
        <v>C/ Usin.</v>
      </c>
    </row>
    <row r="341" spans="1:15" hidden="1" x14ac:dyDescent="0.25">
      <c r="A341" s="25" t="str">
        <f>_xlfn.CONCAT(Tabela_srv_moreno_prd_dbwel_v_fund_acompanhamento[[#This Row],[id_ordem_servico]],"-",Tabela_srv_moreno_prd_dbwel_v_fund_acompanhamento[[#This Row],[item]])</f>
        <v>27248-40</v>
      </c>
      <c r="B341" s="114" t="str">
        <f>_xlfn.XLOOKUP(A341,Tabela2[ID OS_MORENO],Tabela2[ID OS_MORENO],"",0)</f>
        <v/>
      </c>
      <c r="C341" s="25">
        <v>27248</v>
      </c>
      <c r="D341" s="25">
        <v>40</v>
      </c>
      <c r="E341" s="25">
        <v>1</v>
      </c>
      <c r="F341" s="39">
        <v>6645</v>
      </c>
      <c r="G341" s="39">
        <v>1</v>
      </c>
      <c r="H341" s="39" t="str">
        <f>_xlfn.CONCAT(Tabela_srv_moreno_prd_dbwel_v_fund_acompanhamento[[#This Row],[codigo_peca]],"-",Tabela_srv_moreno_prd_dbwel_v_fund_acompanhamento[[#This Row],[seq_peca]])</f>
        <v>6645-1</v>
      </c>
      <c r="I341" s="25">
        <v>1</v>
      </c>
      <c r="J341" s="39" t="s">
        <v>220</v>
      </c>
      <c r="K341" s="40">
        <v>45954</v>
      </c>
      <c r="L341" s="40">
        <v>45958</v>
      </c>
      <c r="M341" s="39" t="s">
        <v>450</v>
      </c>
      <c r="N341" s="40">
        <v>46014</v>
      </c>
      <c r="O341" s="16" t="str">
        <f>IF(Tabela_srv_moreno_prd_dbwel_v_fund_acompanhamento[[#This Row],[prz_contratual]]=Tabela_srv_moreno_prd_dbwel_v_fund_acompanhamento[[#This Row],[lib_fundido_prev]],"S/Usin.","C/ Usin.")</f>
        <v>C/ Usin.</v>
      </c>
    </row>
    <row r="342" spans="1:15" hidden="1" x14ac:dyDescent="0.25">
      <c r="A342" s="25" t="str">
        <f>_xlfn.CONCAT(Tabela_srv_moreno_prd_dbwel_v_fund_acompanhamento[[#This Row],[id_ordem_servico]],"-",Tabela_srv_moreno_prd_dbwel_v_fund_acompanhamento[[#This Row],[item]])</f>
        <v>27139-1</v>
      </c>
      <c r="B342" s="114" t="str">
        <f>_xlfn.XLOOKUP(A342,Tabela2[ID OS_MORENO],Tabela2[ID OS_MORENO],"",0)</f>
        <v/>
      </c>
      <c r="C342" s="25">
        <v>27139</v>
      </c>
      <c r="D342" s="25">
        <v>1</v>
      </c>
      <c r="E342" s="25">
        <v>1</v>
      </c>
      <c r="F342" s="39">
        <v>372040</v>
      </c>
      <c r="G342" s="39">
        <v>7</v>
      </c>
      <c r="H342" s="39" t="str">
        <f>_xlfn.CONCAT(Tabela_srv_moreno_prd_dbwel_v_fund_acompanhamento[[#This Row],[codigo_peca]],"-",Tabela_srv_moreno_prd_dbwel_v_fund_acompanhamento[[#This Row],[seq_peca]])</f>
        <v>372040-7</v>
      </c>
      <c r="I342" s="25">
        <v>1</v>
      </c>
      <c r="J342" s="39" t="s">
        <v>224</v>
      </c>
      <c r="K342" s="40">
        <v>45938</v>
      </c>
      <c r="L342" s="40">
        <v>45931</v>
      </c>
      <c r="M342" s="39" t="s">
        <v>343</v>
      </c>
      <c r="N342" s="40">
        <v>45997</v>
      </c>
      <c r="O342" s="16" t="str">
        <f>IF(Tabela_srv_moreno_prd_dbwel_v_fund_acompanhamento[[#This Row],[prz_contratual]]=Tabela_srv_moreno_prd_dbwel_v_fund_acompanhamento[[#This Row],[lib_fundido_prev]],"S/Usin.","C/ Usin.")</f>
        <v>C/ Usin.</v>
      </c>
    </row>
    <row r="343" spans="1:15" hidden="1" x14ac:dyDescent="0.25">
      <c r="A343" s="25" t="str">
        <f>_xlfn.CONCAT(Tabela_srv_moreno_prd_dbwel_v_fund_acompanhamento[[#This Row],[id_ordem_servico]],"-",Tabela_srv_moreno_prd_dbwel_v_fund_acompanhamento[[#This Row],[item]])</f>
        <v>27139-3</v>
      </c>
      <c r="B343" s="114" t="str">
        <f>_xlfn.XLOOKUP(A343,Tabela2[ID OS_MORENO],Tabela2[ID OS_MORENO],"",0)</f>
        <v/>
      </c>
      <c r="C343" s="25">
        <v>27139</v>
      </c>
      <c r="D343" s="25">
        <v>3</v>
      </c>
      <c r="E343" s="25">
        <v>1</v>
      </c>
      <c r="F343" s="178">
        <v>372040</v>
      </c>
      <c r="G343" s="178">
        <v>9</v>
      </c>
      <c r="H343" s="178" t="str">
        <f>_xlfn.CONCAT(Tabela_srv_moreno_prd_dbwel_v_fund_acompanhamento[[#This Row],[codigo_peca]],"-",Tabela_srv_moreno_prd_dbwel_v_fund_acompanhamento[[#This Row],[seq_peca]])</f>
        <v>372040-9</v>
      </c>
      <c r="I343" s="178">
        <v>1</v>
      </c>
      <c r="J343" s="178" t="s">
        <v>224</v>
      </c>
      <c r="K343" s="179">
        <v>45938</v>
      </c>
      <c r="L343" s="179">
        <v>45932</v>
      </c>
      <c r="M343" s="178" t="s">
        <v>343</v>
      </c>
      <c r="N343" s="179">
        <v>45997</v>
      </c>
      <c r="O3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44" spans="1:15" hidden="1" x14ac:dyDescent="0.25">
      <c r="A344" s="25" t="str">
        <f>_xlfn.CONCAT(Tabela_srv_moreno_prd_dbwel_v_fund_acompanhamento[[#This Row],[id_ordem_servico]],"-",Tabela_srv_moreno_prd_dbwel_v_fund_acompanhamento[[#This Row],[item]])</f>
        <v>27374-1</v>
      </c>
      <c r="B344" s="114" t="str">
        <f>_xlfn.XLOOKUP(A344,Tabela2[ID OS_MORENO],Tabela2[ID OS_MORENO],"",0)</f>
        <v/>
      </c>
      <c r="C344" s="25">
        <v>27374</v>
      </c>
      <c r="D344" s="25">
        <v>1</v>
      </c>
      <c r="E344" s="25">
        <v>1</v>
      </c>
      <c r="F344" s="178">
        <v>6767</v>
      </c>
      <c r="G344" s="178">
        <v>1</v>
      </c>
      <c r="H344" s="178" t="str">
        <f>_xlfn.CONCAT(Tabela_srv_moreno_prd_dbwel_v_fund_acompanhamento[[#This Row],[codigo_peca]],"-",Tabela_srv_moreno_prd_dbwel_v_fund_acompanhamento[[#This Row],[seq_peca]])</f>
        <v>6767-1</v>
      </c>
      <c r="I344" s="178">
        <v>1</v>
      </c>
      <c r="J344" s="178" t="s">
        <v>224</v>
      </c>
      <c r="K344" s="179">
        <v>46073</v>
      </c>
      <c r="L344" s="179">
        <v>46090</v>
      </c>
      <c r="M344" s="178" t="s">
        <v>743</v>
      </c>
      <c r="N344" s="179">
        <v>46101</v>
      </c>
      <c r="O3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45" spans="1:15" hidden="1" x14ac:dyDescent="0.25">
      <c r="A345" s="25" t="str">
        <f>_xlfn.CONCAT(Tabela_srv_moreno_prd_dbwel_v_fund_acompanhamento[[#This Row],[id_ordem_servico]],"-",Tabela_srv_moreno_prd_dbwel_v_fund_acompanhamento[[#This Row],[item]])</f>
        <v>27374-2</v>
      </c>
      <c r="B345" s="114" t="str">
        <f>_xlfn.XLOOKUP(A345,Tabela2[ID OS_MORENO],Tabela2[ID OS_MORENO],"",0)</f>
        <v>27374-2</v>
      </c>
      <c r="C345" s="25">
        <v>27374</v>
      </c>
      <c r="D345" s="25">
        <v>2</v>
      </c>
      <c r="E345" s="25">
        <v>1</v>
      </c>
      <c r="F345" s="178">
        <v>6768</v>
      </c>
      <c r="G345" s="178">
        <v>1</v>
      </c>
      <c r="H345" s="178" t="str">
        <f>_xlfn.CONCAT(Tabela_srv_moreno_prd_dbwel_v_fund_acompanhamento[[#This Row],[codigo_peca]],"-",Tabela_srv_moreno_prd_dbwel_v_fund_acompanhamento[[#This Row],[seq_peca]])</f>
        <v>6768-1</v>
      </c>
      <c r="I345" s="178">
        <v>1</v>
      </c>
      <c r="J345" s="178" t="s">
        <v>224</v>
      </c>
      <c r="K345" s="179">
        <v>46072</v>
      </c>
      <c r="L345" s="179">
        <v>46073</v>
      </c>
      <c r="M345" s="178" t="s">
        <v>744</v>
      </c>
      <c r="N345" s="179">
        <v>46101</v>
      </c>
      <c r="O3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46" spans="1:15" hidden="1" x14ac:dyDescent="0.25">
      <c r="A346" s="25" t="str">
        <f>_xlfn.CONCAT(Tabela_srv_moreno_prd_dbwel_v_fund_acompanhamento[[#This Row],[id_ordem_servico]],"-",Tabela_srv_moreno_prd_dbwel_v_fund_acompanhamento[[#This Row],[item]])</f>
        <v>27374-3</v>
      </c>
      <c r="B346" s="114" t="str">
        <f>_xlfn.XLOOKUP(A346,Tabela2[ID OS_MORENO],Tabela2[ID OS_MORENO],"",0)</f>
        <v>27374-3</v>
      </c>
      <c r="C346" s="25">
        <v>27374</v>
      </c>
      <c r="D346" s="25">
        <v>3</v>
      </c>
      <c r="E346" s="25">
        <v>1</v>
      </c>
      <c r="F346" s="178">
        <v>6775</v>
      </c>
      <c r="G346" s="178">
        <v>1</v>
      </c>
      <c r="H346" s="178" t="str">
        <f>_xlfn.CONCAT(Tabela_srv_moreno_prd_dbwel_v_fund_acompanhamento[[#This Row],[codigo_peca]],"-",Tabela_srv_moreno_prd_dbwel_v_fund_acompanhamento[[#This Row],[seq_peca]])</f>
        <v>6775-1</v>
      </c>
      <c r="I346" s="178">
        <v>1</v>
      </c>
      <c r="J346" s="178" t="s">
        <v>224</v>
      </c>
      <c r="K346" s="179">
        <v>46098</v>
      </c>
      <c r="L346" s="179">
        <v>46098</v>
      </c>
      <c r="M346" s="178" t="s">
        <v>745</v>
      </c>
      <c r="N346" s="179">
        <v>46127</v>
      </c>
      <c r="O3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47" spans="1:15" hidden="1" x14ac:dyDescent="0.25">
      <c r="A347" s="25" t="str">
        <f>_xlfn.CONCAT(Tabela_srv_moreno_prd_dbwel_v_fund_acompanhamento[[#This Row],[id_ordem_servico]],"-",Tabela_srv_moreno_prd_dbwel_v_fund_acompanhamento[[#This Row],[item]])</f>
        <v>27519-1</v>
      </c>
      <c r="B347" s="117" t="str">
        <f>_xlfn.XLOOKUP(A347,Tabela2[ID OS_MORENO],Tabela2[ID OS_MORENO],"",0)</f>
        <v>27519-1</v>
      </c>
      <c r="C347" s="25">
        <v>27519</v>
      </c>
      <c r="D347" s="25">
        <v>1</v>
      </c>
      <c r="E347" s="25">
        <v>1</v>
      </c>
      <c r="F347" s="178">
        <v>372054</v>
      </c>
      <c r="G347" s="178">
        <v>1</v>
      </c>
      <c r="H347" s="178" t="str">
        <f>_xlfn.CONCAT(Tabela_srv_moreno_prd_dbwel_v_fund_acompanhamento[[#This Row],[codigo_peca]],"-",Tabela_srv_moreno_prd_dbwel_v_fund_acompanhamento[[#This Row],[seq_peca]])</f>
        <v>372054-1</v>
      </c>
      <c r="I347" s="178">
        <v>1</v>
      </c>
      <c r="J347" s="178" t="s">
        <v>224</v>
      </c>
      <c r="K347" s="179">
        <v>46198</v>
      </c>
      <c r="L347" s="179">
        <v>46190</v>
      </c>
      <c r="M347" s="178" t="s">
        <v>392</v>
      </c>
      <c r="N347" s="179">
        <v>46248</v>
      </c>
      <c r="O3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48" spans="1:15" hidden="1" x14ac:dyDescent="0.25">
      <c r="A348" s="16" t="str">
        <f>_xlfn.CONCAT(Tabela_srv_moreno_prd_dbwel_v_fund_acompanhamento[[#This Row],[id_ordem_servico]],"-",Tabela_srv_moreno_prd_dbwel_v_fund_acompanhamento[[#This Row],[item]])</f>
        <v>27519-2</v>
      </c>
      <c r="B348" s="116" t="str">
        <f>_xlfn.XLOOKUP(A348,Tabela2[ID OS_MORENO],Tabela2[ID OS_MORENO],"",0)</f>
        <v>27519-2</v>
      </c>
      <c r="C348" s="16">
        <v>27519</v>
      </c>
      <c r="D348" s="16">
        <v>2</v>
      </c>
      <c r="E348" s="16">
        <v>1</v>
      </c>
      <c r="F348" s="185">
        <v>372055</v>
      </c>
      <c r="G348" s="185">
        <v>1</v>
      </c>
      <c r="H348" s="185" t="str">
        <f>_xlfn.CONCAT(Tabela_srv_moreno_prd_dbwel_v_fund_acompanhamento[[#This Row],[codigo_peca]],"-",Tabela_srv_moreno_prd_dbwel_v_fund_acompanhamento[[#This Row],[seq_peca]])</f>
        <v>372055-1</v>
      </c>
      <c r="I348" s="185">
        <v>1</v>
      </c>
      <c r="J348" s="185" t="s">
        <v>224</v>
      </c>
      <c r="K348" s="190">
        <v>46198</v>
      </c>
      <c r="L348" s="190">
        <v>46188</v>
      </c>
      <c r="M348" s="185" t="s">
        <v>392</v>
      </c>
      <c r="N348" s="190">
        <v>46248</v>
      </c>
      <c r="O3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49" spans="1:15" hidden="1" x14ac:dyDescent="0.25">
      <c r="A349" s="16" t="str">
        <f>_xlfn.CONCAT(Tabela_srv_moreno_prd_dbwel_v_fund_acompanhamento[[#This Row],[id_ordem_servico]],"-",Tabela_srv_moreno_prd_dbwel_v_fund_acompanhamento[[#This Row],[item]])</f>
        <v>27519-3</v>
      </c>
      <c r="B349" s="115" t="str">
        <f>_xlfn.XLOOKUP(A349,Tabela2[ID OS_MORENO],Tabela2[ID OS_MORENO],"",0)</f>
        <v>27519-3</v>
      </c>
      <c r="C349" s="16">
        <v>27519</v>
      </c>
      <c r="D349" s="16">
        <v>3</v>
      </c>
      <c r="E349" s="16">
        <v>1</v>
      </c>
      <c r="F349" s="85">
        <v>372056</v>
      </c>
      <c r="G349" s="85">
        <v>1</v>
      </c>
      <c r="H349" s="85" t="str">
        <f>_xlfn.CONCAT(Tabela_srv_moreno_prd_dbwel_v_fund_acompanhamento[[#This Row],[codigo_peca]],"-",Tabela_srv_moreno_prd_dbwel_v_fund_acompanhamento[[#This Row],[seq_peca]])</f>
        <v>372056-1</v>
      </c>
      <c r="I349" s="16">
        <v>1</v>
      </c>
      <c r="J349" s="85" t="s">
        <v>224</v>
      </c>
      <c r="K349" s="28">
        <v>46198</v>
      </c>
      <c r="L349" s="28"/>
      <c r="M349" s="85" t="s">
        <v>392</v>
      </c>
      <c r="N349" s="28">
        <v>46248</v>
      </c>
      <c r="O349" s="16" t="str">
        <f>IF(Tabela_srv_moreno_prd_dbwel_v_fund_acompanhamento[[#This Row],[prz_contratual]]=Tabela_srv_moreno_prd_dbwel_v_fund_acompanhamento[[#This Row],[lib_fundido_prev]],"S/Usin.","C/ Usin.")</f>
        <v>C/ Usin.</v>
      </c>
    </row>
    <row r="350" spans="1:15" hidden="1" x14ac:dyDescent="0.25">
      <c r="A350" s="25" t="str">
        <f>_xlfn.CONCAT(Tabela_srv_moreno_prd_dbwel_v_fund_acompanhamento[[#This Row],[id_ordem_servico]],"-",Tabela_srv_moreno_prd_dbwel_v_fund_acompanhamento[[#This Row],[item]])</f>
        <v>27519-4</v>
      </c>
      <c r="B350" s="114" t="str">
        <f>_xlfn.XLOOKUP(A350,Tabela2[ID OS_MORENO],Tabela2[ID OS_MORENO],"",0)</f>
        <v>27519-4</v>
      </c>
      <c r="C350" s="25">
        <v>27519</v>
      </c>
      <c r="D350" s="25">
        <v>4</v>
      </c>
      <c r="E350" s="25">
        <v>1</v>
      </c>
      <c r="F350" s="178">
        <v>372057</v>
      </c>
      <c r="G350" s="178">
        <v>1</v>
      </c>
      <c r="H350" s="178" t="str">
        <f>_xlfn.CONCAT(Tabela_srv_moreno_prd_dbwel_v_fund_acompanhamento[[#This Row],[codigo_peca]],"-",Tabela_srv_moreno_prd_dbwel_v_fund_acompanhamento[[#This Row],[seq_peca]])</f>
        <v>372057-1</v>
      </c>
      <c r="I350" s="178">
        <v>1</v>
      </c>
      <c r="J350" s="178" t="s">
        <v>224</v>
      </c>
      <c r="K350" s="179">
        <v>46198</v>
      </c>
      <c r="L350" s="179">
        <v>46189</v>
      </c>
      <c r="M350" s="178" t="s">
        <v>392</v>
      </c>
      <c r="N350" s="179">
        <v>46248</v>
      </c>
      <c r="O3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51" spans="1:15" hidden="1" x14ac:dyDescent="0.25">
      <c r="A351" s="25" t="str">
        <f>_xlfn.CONCAT(Tabela_srv_moreno_prd_dbwel_v_fund_acompanhamento[[#This Row],[id_ordem_servico]],"-",Tabela_srv_moreno_prd_dbwel_v_fund_acompanhamento[[#This Row],[item]])</f>
        <v>27132-1</v>
      </c>
      <c r="B351" s="114" t="str">
        <f>_xlfn.XLOOKUP(A351,Tabela2[ID OS_MORENO],Tabela2[ID OS_MORENO],"",0)</f>
        <v/>
      </c>
      <c r="C351" s="25">
        <v>27132</v>
      </c>
      <c r="D351" s="25">
        <v>1</v>
      </c>
      <c r="E351" s="25">
        <v>1</v>
      </c>
      <c r="F351" s="178">
        <v>139030</v>
      </c>
      <c r="G351" s="178">
        <v>2</v>
      </c>
      <c r="H351" s="178" t="str">
        <f>_xlfn.CONCAT(Tabela_srv_moreno_prd_dbwel_v_fund_acompanhamento[[#This Row],[codigo_peca]],"-",Tabela_srv_moreno_prd_dbwel_v_fund_acompanhamento[[#This Row],[seq_peca]])</f>
        <v>139030-2</v>
      </c>
      <c r="I351" s="178">
        <v>1</v>
      </c>
      <c r="J351" s="178" t="s">
        <v>233</v>
      </c>
      <c r="K351" s="179">
        <v>45992</v>
      </c>
      <c r="L351" s="179">
        <v>45988</v>
      </c>
      <c r="M351" s="178" t="s">
        <v>334</v>
      </c>
      <c r="N351" s="179">
        <v>46022</v>
      </c>
      <c r="O3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52" spans="1:15" hidden="1" x14ac:dyDescent="0.25">
      <c r="A352" s="25" t="str">
        <f>_xlfn.CONCAT(Tabela_srv_moreno_prd_dbwel_v_fund_acompanhamento[[#This Row],[id_ordem_servico]],"-",Tabela_srv_moreno_prd_dbwel_v_fund_acompanhamento[[#This Row],[item]])</f>
        <v>27132-2</v>
      </c>
      <c r="B352" s="114" t="str">
        <f>_xlfn.XLOOKUP(A352,Tabela2[ID OS_MORENO],Tabela2[ID OS_MORENO],"",0)</f>
        <v/>
      </c>
      <c r="C352" s="25">
        <v>27132</v>
      </c>
      <c r="D352" s="25">
        <v>2</v>
      </c>
      <c r="E352" s="25">
        <v>1</v>
      </c>
      <c r="F352" s="39">
        <v>139031</v>
      </c>
      <c r="G352" s="39">
        <v>2</v>
      </c>
      <c r="H352" s="39" t="str">
        <f>_xlfn.CONCAT(Tabela_srv_moreno_prd_dbwel_v_fund_acompanhamento[[#This Row],[codigo_peca]],"-",Tabela_srv_moreno_prd_dbwel_v_fund_acompanhamento[[#This Row],[seq_peca]])</f>
        <v>139031-2</v>
      </c>
      <c r="I352" s="25">
        <v>1</v>
      </c>
      <c r="J352" s="39" t="s">
        <v>233</v>
      </c>
      <c r="K352" s="40">
        <v>45992</v>
      </c>
      <c r="L352" s="40">
        <v>45985</v>
      </c>
      <c r="M352" s="39" t="s">
        <v>335</v>
      </c>
      <c r="N352" s="40">
        <v>46022</v>
      </c>
      <c r="O352" s="16" t="str">
        <f>IF(Tabela_srv_moreno_prd_dbwel_v_fund_acompanhamento[[#This Row],[prz_contratual]]=Tabela_srv_moreno_prd_dbwel_v_fund_acompanhamento[[#This Row],[lib_fundido_prev]],"S/Usin.","C/ Usin.")</f>
        <v>C/ Usin.</v>
      </c>
    </row>
    <row r="353" spans="1:15" hidden="1" x14ac:dyDescent="0.25">
      <c r="A353" s="25" t="str">
        <f>_xlfn.CONCAT(Tabela_srv_moreno_prd_dbwel_v_fund_acompanhamento[[#This Row],[id_ordem_servico]],"-",Tabela_srv_moreno_prd_dbwel_v_fund_acompanhamento[[#This Row],[item]])</f>
        <v>27104-7</v>
      </c>
      <c r="B353" s="114" t="str">
        <f>_xlfn.XLOOKUP(A353,Tabela2[ID OS_MORENO],Tabela2[ID OS_MORENO],"",0)</f>
        <v/>
      </c>
      <c r="C353" s="25">
        <v>27104</v>
      </c>
      <c r="D353" s="25">
        <v>7</v>
      </c>
      <c r="E353" s="25">
        <v>1</v>
      </c>
      <c r="F353" s="39">
        <v>6465</v>
      </c>
      <c r="G353" s="39">
        <v>1</v>
      </c>
      <c r="H353" s="39" t="str">
        <f>_xlfn.CONCAT(Tabela_srv_moreno_prd_dbwel_v_fund_acompanhamento[[#This Row],[codigo_peca]],"-",Tabela_srv_moreno_prd_dbwel_v_fund_acompanhamento[[#This Row],[seq_peca]])</f>
        <v>6465-1</v>
      </c>
      <c r="I353" s="25">
        <v>1</v>
      </c>
      <c r="J353" s="39" t="s">
        <v>221</v>
      </c>
      <c r="K353" s="40">
        <v>45882</v>
      </c>
      <c r="L353" s="40">
        <v>45866</v>
      </c>
      <c r="M353" s="39" t="s">
        <v>307</v>
      </c>
      <c r="N353" s="40">
        <v>46142</v>
      </c>
      <c r="O353" s="16" t="str">
        <f>IF(Tabela_srv_moreno_prd_dbwel_v_fund_acompanhamento[[#This Row],[prz_contratual]]=Tabela_srv_moreno_prd_dbwel_v_fund_acompanhamento[[#This Row],[lib_fundido_prev]],"S/Usin.","C/ Usin.")</f>
        <v>C/ Usin.</v>
      </c>
    </row>
    <row r="354" spans="1:15" hidden="1" x14ac:dyDescent="0.25">
      <c r="A354" s="25" t="str">
        <f>_xlfn.CONCAT(Tabela_srv_moreno_prd_dbwel_v_fund_acompanhamento[[#This Row],[id_ordem_servico]],"-",Tabela_srv_moreno_prd_dbwel_v_fund_acompanhamento[[#This Row],[item]])</f>
        <v>27104-10</v>
      </c>
      <c r="B354" s="114" t="str">
        <f>_xlfn.XLOOKUP(A354,Tabela2[ID OS_MORENO],Tabela2[ID OS_MORENO],"",0)</f>
        <v/>
      </c>
      <c r="C354" s="25">
        <v>27104</v>
      </c>
      <c r="D354" s="25">
        <v>10</v>
      </c>
      <c r="E354" s="25">
        <v>1</v>
      </c>
      <c r="F354" s="39">
        <v>6468</v>
      </c>
      <c r="G354" s="39">
        <v>1</v>
      </c>
      <c r="H354" s="39" t="str">
        <f>_xlfn.CONCAT(Tabela_srv_moreno_prd_dbwel_v_fund_acompanhamento[[#This Row],[codigo_peca]],"-",Tabela_srv_moreno_prd_dbwel_v_fund_acompanhamento[[#This Row],[seq_peca]])</f>
        <v>6468-1</v>
      </c>
      <c r="I354" s="25">
        <v>1</v>
      </c>
      <c r="J354" s="39" t="s">
        <v>221</v>
      </c>
      <c r="K354" s="40">
        <v>45882</v>
      </c>
      <c r="L354" s="40">
        <v>45868</v>
      </c>
      <c r="M354" s="39" t="s">
        <v>308</v>
      </c>
      <c r="N354" s="40">
        <v>46032</v>
      </c>
      <c r="O354" s="16" t="str">
        <f>IF(Tabela_srv_moreno_prd_dbwel_v_fund_acompanhamento[[#This Row],[prz_contratual]]=Tabela_srv_moreno_prd_dbwel_v_fund_acompanhamento[[#This Row],[lib_fundido_prev]],"S/Usin.","C/ Usin.")</f>
        <v>C/ Usin.</v>
      </c>
    </row>
    <row r="355" spans="1:15" hidden="1" x14ac:dyDescent="0.25">
      <c r="A355" s="25" t="str">
        <f>_xlfn.CONCAT(Tabela_srv_moreno_prd_dbwel_v_fund_acompanhamento[[#This Row],[id_ordem_servico]],"-",Tabela_srv_moreno_prd_dbwel_v_fund_acompanhamento[[#This Row],[item]])</f>
        <v>27183-1</v>
      </c>
      <c r="B355" s="114" t="str">
        <f>_xlfn.XLOOKUP(A355,Tabela2[ID OS_MORENO],Tabela2[ID OS_MORENO],"",0)</f>
        <v/>
      </c>
      <c r="C355" s="25">
        <v>27183</v>
      </c>
      <c r="D355" s="25">
        <v>1</v>
      </c>
      <c r="E355" s="25">
        <v>1</v>
      </c>
      <c r="F355" s="39">
        <v>163058</v>
      </c>
      <c r="G355" s="39">
        <v>4</v>
      </c>
      <c r="H355" s="39" t="str">
        <f>_xlfn.CONCAT(Tabela_srv_moreno_prd_dbwel_v_fund_acompanhamento[[#This Row],[codigo_peca]],"-",Tabela_srv_moreno_prd_dbwel_v_fund_acompanhamento[[#This Row],[seq_peca]])</f>
        <v>163058-4</v>
      </c>
      <c r="I355" s="25">
        <v>1</v>
      </c>
      <c r="J355" s="39" t="s">
        <v>214</v>
      </c>
      <c r="K355" s="40">
        <v>45946</v>
      </c>
      <c r="L355" s="40">
        <v>45944</v>
      </c>
      <c r="M355" s="39" t="s">
        <v>415</v>
      </c>
      <c r="N355" s="40">
        <v>45992</v>
      </c>
      <c r="O355" s="16" t="str">
        <f>IF(Tabela_srv_moreno_prd_dbwel_v_fund_acompanhamento[[#This Row],[prz_contratual]]=Tabela_srv_moreno_prd_dbwel_v_fund_acompanhamento[[#This Row],[lib_fundido_prev]],"S/Usin.","C/ Usin.")</f>
        <v>C/ Usin.</v>
      </c>
    </row>
    <row r="356" spans="1:15" hidden="1" x14ac:dyDescent="0.25">
      <c r="A356" s="25" t="str">
        <f>_xlfn.CONCAT(Tabela_srv_moreno_prd_dbwel_v_fund_acompanhamento[[#This Row],[id_ordem_servico]],"-",Tabela_srv_moreno_prd_dbwel_v_fund_acompanhamento[[#This Row],[item]])</f>
        <v>27183-2</v>
      </c>
      <c r="B356" s="114" t="str">
        <f>_xlfn.XLOOKUP(A356,Tabela2[ID OS_MORENO],Tabela2[ID OS_MORENO],"",0)</f>
        <v/>
      </c>
      <c r="C356" s="25">
        <v>27183</v>
      </c>
      <c r="D356" s="25">
        <v>2</v>
      </c>
      <c r="E356" s="25">
        <v>1</v>
      </c>
      <c r="F356" s="39">
        <v>163058</v>
      </c>
      <c r="G356" s="39">
        <v>5</v>
      </c>
      <c r="H356" s="39" t="str">
        <f>_xlfn.CONCAT(Tabela_srv_moreno_prd_dbwel_v_fund_acompanhamento[[#This Row],[codigo_peca]],"-",Tabela_srv_moreno_prd_dbwel_v_fund_acompanhamento[[#This Row],[seq_peca]])</f>
        <v>163058-5</v>
      </c>
      <c r="I356" s="25">
        <v>1</v>
      </c>
      <c r="J356" s="39" t="s">
        <v>214</v>
      </c>
      <c r="K356" s="40">
        <v>45946</v>
      </c>
      <c r="L356" s="40">
        <v>45946</v>
      </c>
      <c r="M356" s="39" t="s">
        <v>415</v>
      </c>
      <c r="N356" s="40">
        <v>45992</v>
      </c>
      <c r="O356" s="16" t="str">
        <f>IF(Tabela_srv_moreno_prd_dbwel_v_fund_acompanhamento[[#This Row],[prz_contratual]]=Tabela_srv_moreno_prd_dbwel_v_fund_acompanhamento[[#This Row],[lib_fundido_prev]],"S/Usin.","C/ Usin.")</f>
        <v>C/ Usin.</v>
      </c>
    </row>
    <row r="357" spans="1:15" hidden="1" x14ac:dyDescent="0.25">
      <c r="A357" s="25" t="str">
        <f>_xlfn.CONCAT(Tabela_srv_moreno_prd_dbwel_v_fund_acompanhamento[[#This Row],[id_ordem_servico]],"-",Tabela_srv_moreno_prd_dbwel_v_fund_acompanhamento[[#This Row],[item]])</f>
        <v>27183-3</v>
      </c>
      <c r="B357" s="114" t="str">
        <f>_xlfn.XLOOKUP(A357,Tabela2[ID OS_MORENO],Tabela2[ID OS_MORENO],"",0)</f>
        <v/>
      </c>
      <c r="C357" s="25">
        <v>27183</v>
      </c>
      <c r="D357" s="25">
        <v>3</v>
      </c>
      <c r="E357" s="25">
        <v>1</v>
      </c>
      <c r="F357" s="39">
        <v>163058</v>
      </c>
      <c r="G357" s="39">
        <v>6</v>
      </c>
      <c r="H357" s="39" t="str">
        <f>_xlfn.CONCAT(Tabela_srv_moreno_prd_dbwel_v_fund_acompanhamento[[#This Row],[codigo_peca]],"-",Tabela_srv_moreno_prd_dbwel_v_fund_acompanhamento[[#This Row],[seq_peca]])</f>
        <v>163058-6</v>
      </c>
      <c r="I357" s="25">
        <v>1</v>
      </c>
      <c r="J357" s="39" t="s">
        <v>214</v>
      </c>
      <c r="K357" s="40">
        <v>45992</v>
      </c>
      <c r="L357" s="40">
        <v>45939</v>
      </c>
      <c r="M357" s="39" t="s">
        <v>415</v>
      </c>
      <c r="N357" s="40">
        <v>45992</v>
      </c>
      <c r="O357" s="16" t="str">
        <f>IF(Tabela_srv_moreno_prd_dbwel_v_fund_acompanhamento[[#This Row],[prz_contratual]]=Tabela_srv_moreno_prd_dbwel_v_fund_acompanhamento[[#This Row],[lib_fundido_prev]],"S/Usin.","C/ Usin.")</f>
        <v>S/Usin.</v>
      </c>
    </row>
    <row r="358" spans="1:15" hidden="1" x14ac:dyDescent="0.25">
      <c r="A358" s="25" t="str">
        <f>_xlfn.CONCAT(Tabela_srv_moreno_prd_dbwel_v_fund_acompanhamento[[#This Row],[id_ordem_servico]],"-",Tabela_srv_moreno_prd_dbwel_v_fund_acompanhamento[[#This Row],[item]])</f>
        <v>27184-2</v>
      </c>
      <c r="B358" s="115" t="str">
        <f>_xlfn.XLOOKUP(A358,Tabela2[ID OS_MORENO],Tabela2[ID OS_MORENO],"",0)</f>
        <v/>
      </c>
      <c r="C358" s="25">
        <v>27184</v>
      </c>
      <c r="D358" s="25">
        <v>2</v>
      </c>
      <c r="E358" s="25">
        <v>1</v>
      </c>
      <c r="F358" s="39">
        <v>144131</v>
      </c>
      <c r="G358" s="39">
        <v>2</v>
      </c>
      <c r="H358" s="39" t="str">
        <f>_xlfn.CONCAT(Tabela_srv_moreno_prd_dbwel_v_fund_acompanhamento[[#This Row],[codigo_peca]],"-",Tabela_srv_moreno_prd_dbwel_v_fund_acompanhamento[[#This Row],[seq_peca]])</f>
        <v>144131-2</v>
      </c>
      <c r="I358" s="25">
        <v>1</v>
      </c>
      <c r="J358" s="39" t="s">
        <v>213</v>
      </c>
      <c r="K358" s="40">
        <v>45936</v>
      </c>
      <c r="L358" s="40">
        <v>45960</v>
      </c>
      <c r="M358" s="39" t="s">
        <v>416</v>
      </c>
      <c r="N358" s="40">
        <v>45986</v>
      </c>
      <c r="O358" s="16" t="str">
        <f>IF(Tabela_srv_moreno_prd_dbwel_v_fund_acompanhamento[[#This Row],[prz_contratual]]=Tabela_srv_moreno_prd_dbwel_v_fund_acompanhamento[[#This Row],[lib_fundido_prev]],"S/Usin.","C/ Usin.")</f>
        <v>C/ Usin.</v>
      </c>
    </row>
    <row r="359" spans="1:15" hidden="1" x14ac:dyDescent="0.25">
      <c r="A359" s="25" t="str">
        <f>_xlfn.CONCAT(Tabela_srv_moreno_prd_dbwel_v_fund_acompanhamento[[#This Row],[id_ordem_servico]],"-",Tabela_srv_moreno_prd_dbwel_v_fund_acompanhamento[[#This Row],[item]])</f>
        <v>27184-3</v>
      </c>
      <c r="B359" s="116" t="str">
        <f>_xlfn.XLOOKUP(A359,Tabela2[ID OS_MORENO],Tabela2[ID OS_MORENO],"",0)</f>
        <v/>
      </c>
      <c r="C359" s="25">
        <v>27184</v>
      </c>
      <c r="D359" s="25">
        <v>3</v>
      </c>
      <c r="E359" s="25">
        <v>1</v>
      </c>
      <c r="F359" s="39">
        <v>144132</v>
      </c>
      <c r="G359" s="39">
        <v>1</v>
      </c>
      <c r="H359" s="39" t="str">
        <f>_xlfn.CONCAT(Tabela_srv_moreno_prd_dbwel_v_fund_acompanhamento[[#This Row],[codigo_peca]],"-",Tabela_srv_moreno_prd_dbwel_v_fund_acompanhamento[[#This Row],[seq_peca]])</f>
        <v>144132-1</v>
      </c>
      <c r="I359" s="25">
        <v>1</v>
      </c>
      <c r="J359" s="39" t="s">
        <v>213</v>
      </c>
      <c r="K359" s="40">
        <v>45936</v>
      </c>
      <c r="L359" s="40">
        <v>45960</v>
      </c>
      <c r="M359" s="39" t="s">
        <v>417</v>
      </c>
      <c r="N359" s="40">
        <v>45986</v>
      </c>
      <c r="O359" s="16" t="str">
        <f>IF(Tabela_srv_moreno_prd_dbwel_v_fund_acompanhamento[[#This Row],[prz_contratual]]=Tabela_srv_moreno_prd_dbwel_v_fund_acompanhamento[[#This Row],[lib_fundido_prev]],"S/Usin.","C/ Usin.")</f>
        <v>C/ Usin.</v>
      </c>
    </row>
    <row r="360" spans="1:15" hidden="1" x14ac:dyDescent="0.25">
      <c r="A360" s="16" t="str">
        <f>_xlfn.CONCAT(Tabela_srv_moreno_prd_dbwel_v_fund_acompanhamento[[#This Row],[id_ordem_servico]],"-",Tabela_srv_moreno_prd_dbwel_v_fund_acompanhamento[[#This Row],[item]])</f>
        <v>27182-1</v>
      </c>
      <c r="B360" s="115" t="str">
        <f>_xlfn.XLOOKUP(A360,Tabela2[ID OS_MORENO],Tabela2[ID OS_MORENO],"",0)</f>
        <v/>
      </c>
      <c r="C360" s="16">
        <v>27182</v>
      </c>
      <c r="D360" s="16">
        <v>1</v>
      </c>
      <c r="E360" s="16">
        <v>1</v>
      </c>
      <c r="F360" s="85">
        <v>212067</v>
      </c>
      <c r="G360" s="85">
        <v>1</v>
      </c>
      <c r="H360" s="85" t="str">
        <f>_xlfn.CONCAT(Tabela_srv_moreno_prd_dbwel_v_fund_acompanhamento[[#This Row],[codigo_peca]],"-",Tabela_srv_moreno_prd_dbwel_v_fund_acompanhamento[[#This Row],[seq_peca]])</f>
        <v>212067-1</v>
      </c>
      <c r="I360" s="16">
        <v>1</v>
      </c>
      <c r="J360" s="85" t="s">
        <v>236</v>
      </c>
      <c r="K360" s="28">
        <v>45930</v>
      </c>
      <c r="L360" s="28">
        <v>45938</v>
      </c>
      <c r="M360" s="85" t="s">
        <v>413</v>
      </c>
      <c r="N360" s="28">
        <v>45930</v>
      </c>
      <c r="O360" s="16" t="str">
        <f>IF(Tabela_srv_moreno_prd_dbwel_v_fund_acompanhamento[[#This Row],[prz_contratual]]=Tabela_srv_moreno_prd_dbwel_v_fund_acompanhamento[[#This Row],[lib_fundido_prev]],"S/Usin.","C/ Usin.")</f>
        <v>S/Usin.</v>
      </c>
    </row>
    <row r="361" spans="1:15" hidden="1" x14ac:dyDescent="0.25">
      <c r="A361" s="25" t="str">
        <f>_xlfn.CONCAT(Tabela_srv_moreno_prd_dbwel_v_fund_acompanhamento[[#This Row],[id_ordem_servico]],"-",Tabela_srv_moreno_prd_dbwel_v_fund_acompanhamento[[#This Row],[item]])</f>
        <v>27182-2</v>
      </c>
      <c r="B361" s="114" t="str">
        <f>_xlfn.XLOOKUP(A361,Tabela2[ID OS_MORENO],Tabela2[ID OS_MORENO],"",0)</f>
        <v/>
      </c>
      <c r="C361" s="25">
        <v>27182</v>
      </c>
      <c r="D361" s="25">
        <v>2</v>
      </c>
      <c r="E361" s="25">
        <v>1</v>
      </c>
      <c r="F361" s="39">
        <v>212068</v>
      </c>
      <c r="G361" s="39">
        <v>1</v>
      </c>
      <c r="H361" s="39" t="str">
        <f>_xlfn.CONCAT(Tabela_srv_moreno_prd_dbwel_v_fund_acompanhamento[[#This Row],[codigo_peca]],"-",Tabela_srv_moreno_prd_dbwel_v_fund_acompanhamento[[#This Row],[seq_peca]])</f>
        <v>212068-1</v>
      </c>
      <c r="I361" s="25">
        <v>1</v>
      </c>
      <c r="J361" s="39" t="s">
        <v>236</v>
      </c>
      <c r="K361" s="40">
        <v>45930</v>
      </c>
      <c r="L361" s="40">
        <v>45938</v>
      </c>
      <c r="M361" s="39" t="s">
        <v>414</v>
      </c>
      <c r="N361" s="40">
        <v>45930</v>
      </c>
      <c r="O361" s="16" t="str">
        <f>IF(Tabela_srv_moreno_prd_dbwel_v_fund_acompanhamento[[#This Row],[prz_contratual]]=Tabela_srv_moreno_prd_dbwel_v_fund_acompanhamento[[#This Row],[lib_fundido_prev]],"S/Usin.","C/ Usin.")</f>
        <v>S/Usin.</v>
      </c>
    </row>
    <row r="362" spans="1:15" hidden="1" x14ac:dyDescent="0.25">
      <c r="A362" s="25" t="str">
        <f>_xlfn.CONCAT(Tabela_srv_moreno_prd_dbwel_v_fund_acompanhamento[[#This Row],[id_ordem_servico]],"-",Tabela_srv_moreno_prd_dbwel_v_fund_acompanhamento[[#This Row],[item]])</f>
        <v>27091-21</v>
      </c>
      <c r="B362" s="115" t="str">
        <f>_xlfn.XLOOKUP(A362,Tabela2[ID OS_MORENO],Tabela2[ID OS_MORENO],"",0)</f>
        <v/>
      </c>
      <c r="C362" s="25">
        <v>27091</v>
      </c>
      <c r="D362" s="25">
        <v>21</v>
      </c>
      <c r="E362" s="25">
        <v>1</v>
      </c>
      <c r="F362" s="178">
        <v>212059</v>
      </c>
      <c r="G362" s="178">
        <v>1</v>
      </c>
      <c r="H362" s="178" t="str">
        <f>_xlfn.CONCAT(Tabela_srv_moreno_prd_dbwel_v_fund_acompanhamento[[#This Row],[codigo_peca]],"-",Tabela_srv_moreno_prd_dbwel_v_fund_acompanhamento[[#This Row],[seq_peca]])</f>
        <v>212059-1</v>
      </c>
      <c r="I362" s="178">
        <v>1</v>
      </c>
      <c r="J362" s="178" t="s">
        <v>236</v>
      </c>
      <c r="K362" s="179">
        <v>45933</v>
      </c>
      <c r="L362" s="179">
        <v>45944</v>
      </c>
      <c r="M362" s="178" t="s">
        <v>304</v>
      </c>
      <c r="N362" s="179">
        <v>45933</v>
      </c>
      <c r="O362" s="185" t="str">
        <f>IF(Tabela_srv_moreno_prd_dbwel_v_fund_acompanhamento[[#This Row],[prz_contratual]]=Tabela_srv_moreno_prd_dbwel_v_fund_acompanhamento[[#This Row],[lib_fundido_prev]],"S/Usin.","C/ Usin.")</f>
        <v>S/Usin.</v>
      </c>
    </row>
    <row r="363" spans="1:15" hidden="1" x14ac:dyDescent="0.25">
      <c r="A363" s="25" t="str">
        <f>_xlfn.CONCAT(Tabela_srv_moreno_prd_dbwel_v_fund_acompanhamento[[#This Row],[id_ordem_servico]],"-",Tabela_srv_moreno_prd_dbwel_v_fund_acompanhamento[[#This Row],[item]])</f>
        <v>27091-22</v>
      </c>
      <c r="B363" s="114" t="str">
        <f>_xlfn.XLOOKUP(A363,Tabela2[ID OS_MORENO],Tabela2[ID OS_MORENO],"",0)</f>
        <v/>
      </c>
      <c r="C363" s="25">
        <v>27091</v>
      </c>
      <c r="D363" s="25">
        <v>22</v>
      </c>
      <c r="E363" s="25">
        <v>1</v>
      </c>
      <c r="F363" s="178">
        <v>212059</v>
      </c>
      <c r="G363" s="178">
        <v>2</v>
      </c>
      <c r="H363" s="178" t="str">
        <f>_xlfn.CONCAT(Tabela_srv_moreno_prd_dbwel_v_fund_acompanhamento[[#This Row],[codigo_peca]],"-",Tabela_srv_moreno_prd_dbwel_v_fund_acompanhamento[[#This Row],[seq_peca]])</f>
        <v>212059-2</v>
      </c>
      <c r="I363" s="178">
        <v>1</v>
      </c>
      <c r="J363" s="178" t="s">
        <v>236</v>
      </c>
      <c r="K363" s="179">
        <v>45933</v>
      </c>
      <c r="L363" s="179">
        <v>45944</v>
      </c>
      <c r="M363" s="178" t="s">
        <v>304</v>
      </c>
      <c r="N363" s="179">
        <v>45933</v>
      </c>
      <c r="O363" s="185" t="str">
        <f>IF(Tabela_srv_moreno_prd_dbwel_v_fund_acompanhamento[[#This Row],[prz_contratual]]=Tabela_srv_moreno_prd_dbwel_v_fund_acompanhamento[[#This Row],[lib_fundido_prev]],"S/Usin.","C/ Usin.")</f>
        <v>S/Usin.</v>
      </c>
    </row>
    <row r="364" spans="1:15" hidden="1" x14ac:dyDescent="0.25">
      <c r="A364" s="25" t="str">
        <f>_xlfn.CONCAT(Tabela_srv_moreno_prd_dbwel_v_fund_acompanhamento[[#This Row],[id_ordem_servico]],"-",Tabela_srv_moreno_prd_dbwel_v_fund_acompanhamento[[#This Row],[item]])</f>
        <v>27091-23</v>
      </c>
      <c r="B364" s="115" t="str">
        <f>_xlfn.XLOOKUP(A364,Tabela2[ID OS_MORENO],Tabela2[ID OS_MORENO],"",0)</f>
        <v/>
      </c>
      <c r="C364" s="25">
        <v>27091</v>
      </c>
      <c r="D364" s="25">
        <v>23</v>
      </c>
      <c r="E364" s="25">
        <v>1</v>
      </c>
      <c r="F364" s="178">
        <v>212060</v>
      </c>
      <c r="G364" s="178">
        <v>1</v>
      </c>
      <c r="H364" s="178" t="str">
        <f>_xlfn.CONCAT(Tabela_srv_moreno_prd_dbwel_v_fund_acompanhamento[[#This Row],[codigo_peca]],"-",Tabela_srv_moreno_prd_dbwel_v_fund_acompanhamento[[#This Row],[seq_peca]])</f>
        <v>212060-1</v>
      </c>
      <c r="I364" s="178">
        <v>1</v>
      </c>
      <c r="J364" s="178" t="s">
        <v>236</v>
      </c>
      <c r="K364" s="179">
        <v>45933</v>
      </c>
      <c r="L364" s="179">
        <v>45944</v>
      </c>
      <c r="M364" s="178" t="s">
        <v>305</v>
      </c>
      <c r="N364" s="179">
        <v>45933</v>
      </c>
      <c r="O364" s="185" t="str">
        <f>IF(Tabela_srv_moreno_prd_dbwel_v_fund_acompanhamento[[#This Row],[prz_contratual]]=Tabela_srv_moreno_prd_dbwel_v_fund_acompanhamento[[#This Row],[lib_fundido_prev]],"S/Usin.","C/ Usin.")</f>
        <v>S/Usin.</v>
      </c>
    </row>
    <row r="365" spans="1:15" hidden="1" x14ac:dyDescent="0.25">
      <c r="A365" s="25" t="str">
        <f>_xlfn.CONCAT(Tabela_srv_moreno_prd_dbwel_v_fund_acompanhamento[[#This Row],[id_ordem_servico]],"-",Tabela_srv_moreno_prd_dbwel_v_fund_acompanhamento[[#This Row],[item]])</f>
        <v>27091-24</v>
      </c>
      <c r="B365" s="114" t="str">
        <f>_xlfn.XLOOKUP(A365,Tabela2[ID OS_MORENO],Tabela2[ID OS_MORENO],"",0)</f>
        <v/>
      </c>
      <c r="C365" s="25">
        <v>27091</v>
      </c>
      <c r="D365" s="25">
        <v>24</v>
      </c>
      <c r="E365" s="25">
        <v>1</v>
      </c>
      <c r="F365" s="178">
        <v>212060</v>
      </c>
      <c r="G365" s="178">
        <v>2</v>
      </c>
      <c r="H365" s="178" t="str">
        <f>_xlfn.CONCAT(Tabela_srv_moreno_prd_dbwel_v_fund_acompanhamento[[#This Row],[codigo_peca]],"-",Tabela_srv_moreno_prd_dbwel_v_fund_acompanhamento[[#This Row],[seq_peca]])</f>
        <v>212060-2</v>
      </c>
      <c r="I365" s="178">
        <v>1</v>
      </c>
      <c r="J365" s="178" t="s">
        <v>236</v>
      </c>
      <c r="K365" s="179">
        <v>45933</v>
      </c>
      <c r="L365" s="179">
        <v>45944</v>
      </c>
      <c r="M365" s="178" t="s">
        <v>305</v>
      </c>
      <c r="N365" s="179">
        <v>45933</v>
      </c>
      <c r="O365" s="185" t="str">
        <f>IF(Tabela_srv_moreno_prd_dbwel_v_fund_acompanhamento[[#This Row],[prz_contratual]]=Tabela_srv_moreno_prd_dbwel_v_fund_acompanhamento[[#This Row],[lib_fundido_prev]],"S/Usin.","C/ Usin.")</f>
        <v>S/Usin.</v>
      </c>
    </row>
    <row r="366" spans="1:15" hidden="1" x14ac:dyDescent="0.25">
      <c r="A366" s="25" t="str">
        <f>_xlfn.CONCAT(Tabela_srv_moreno_prd_dbwel_v_fund_acompanhamento[[#This Row],[id_ordem_servico]],"-",Tabela_srv_moreno_prd_dbwel_v_fund_acompanhamento[[#This Row],[item]])</f>
        <v>27239-1</v>
      </c>
      <c r="B366" s="115" t="str">
        <f>_xlfn.XLOOKUP(A366,Tabela2[ID OS_MORENO],Tabela2[ID OS_MORENO],"",0)</f>
        <v/>
      </c>
      <c r="C366" s="25">
        <v>27239</v>
      </c>
      <c r="D366" s="25">
        <v>1</v>
      </c>
      <c r="E366" s="25">
        <v>1</v>
      </c>
      <c r="F366" s="178">
        <v>212073</v>
      </c>
      <c r="G366" s="178">
        <v>9</v>
      </c>
      <c r="H366" s="178" t="str">
        <f>_xlfn.CONCAT(Tabela_srv_moreno_prd_dbwel_v_fund_acompanhamento[[#This Row],[codigo_peca]],"-",Tabela_srv_moreno_prd_dbwel_v_fund_acompanhamento[[#This Row],[seq_peca]])</f>
        <v>212073-9</v>
      </c>
      <c r="I366" s="178">
        <v>1</v>
      </c>
      <c r="J366" s="178" t="s">
        <v>236</v>
      </c>
      <c r="K366" s="179">
        <v>45955</v>
      </c>
      <c r="L366" s="179">
        <v>45953</v>
      </c>
      <c r="M366" s="178" t="s">
        <v>588</v>
      </c>
      <c r="N366" s="179">
        <v>45955</v>
      </c>
      <c r="O366" s="185" t="str">
        <f>IF(Tabela_srv_moreno_prd_dbwel_v_fund_acompanhamento[[#This Row],[prz_contratual]]=Tabela_srv_moreno_prd_dbwel_v_fund_acompanhamento[[#This Row],[lib_fundido_prev]],"S/Usin.","C/ Usin.")</f>
        <v>S/Usin.</v>
      </c>
    </row>
    <row r="367" spans="1:15" hidden="1" x14ac:dyDescent="0.25">
      <c r="A367" s="25" t="str">
        <f>_xlfn.CONCAT(Tabela_srv_moreno_prd_dbwel_v_fund_acompanhamento[[#This Row],[id_ordem_servico]],"-",Tabela_srv_moreno_prd_dbwel_v_fund_acompanhamento[[#This Row],[item]])</f>
        <v>27239-2</v>
      </c>
      <c r="B367" s="114" t="str">
        <f>_xlfn.XLOOKUP(A367,Tabela2[ID OS_MORENO],Tabela2[ID OS_MORENO],"",0)</f>
        <v/>
      </c>
      <c r="C367" s="25">
        <v>27239</v>
      </c>
      <c r="D367" s="25">
        <v>2</v>
      </c>
      <c r="E367" s="25">
        <v>1</v>
      </c>
      <c r="F367" s="178">
        <v>212073</v>
      </c>
      <c r="G367" s="178">
        <v>10</v>
      </c>
      <c r="H367" s="178" t="str">
        <f>_xlfn.CONCAT(Tabela_srv_moreno_prd_dbwel_v_fund_acompanhamento[[#This Row],[codigo_peca]],"-",Tabela_srv_moreno_prd_dbwel_v_fund_acompanhamento[[#This Row],[seq_peca]])</f>
        <v>212073-10</v>
      </c>
      <c r="I367" s="178">
        <v>1</v>
      </c>
      <c r="J367" s="178" t="s">
        <v>236</v>
      </c>
      <c r="K367" s="179">
        <v>45955</v>
      </c>
      <c r="L367" s="179">
        <v>45953</v>
      </c>
      <c r="M367" s="178" t="s">
        <v>588</v>
      </c>
      <c r="N367" s="179">
        <v>45955</v>
      </c>
      <c r="O367" s="185" t="str">
        <f>IF(Tabela_srv_moreno_prd_dbwel_v_fund_acompanhamento[[#This Row],[prz_contratual]]=Tabela_srv_moreno_prd_dbwel_v_fund_acompanhamento[[#This Row],[lib_fundido_prev]],"S/Usin.","C/ Usin.")</f>
        <v>S/Usin.</v>
      </c>
    </row>
    <row r="368" spans="1:15" hidden="1" x14ac:dyDescent="0.25">
      <c r="A368" s="25" t="str">
        <f>_xlfn.CONCAT(Tabela_srv_moreno_prd_dbwel_v_fund_acompanhamento[[#This Row],[id_ordem_servico]],"-",Tabela_srv_moreno_prd_dbwel_v_fund_acompanhamento[[#This Row],[item]])</f>
        <v>27239-3</v>
      </c>
      <c r="B368" s="115" t="str">
        <f>_xlfn.XLOOKUP(A368,Tabela2[ID OS_MORENO],Tabela2[ID OS_MORENO],"",0)</f>
        <v/>
      </c>
      <c r="C368" s="25">
        <v>27239</v>
      </c>
      <c r="D368" s="25">
        <v>3</v>
      </c>
      <c r="E368" s="25">
        <v>1</v>
      </c>
      <c r="F368" s="178">
        <v>212073</v>
      </c>
      <c r="G368" s="178">
        <v>11</v>
      </c>
      <c r="H368" s="178" t="str">
        <f>_xlfn.CONCAT(Tabela_srv_moreno_prd_dbwel_v_fund_acompanhamento[[#This Row],[codigo_peca]],"-",Tabela_srv_moreno_prd_dbwel_v_fund_acompanhamento[[#This Row],[seq_peca]])</f>
        <v>212073-11</v>
      </c>
      <c r="I368" s="178">
        <v>1</v>
      </c>
      <c r="J368" s="178" t="s">
        <v>236</v>
      </c>
      <c r="K368" s="179">
        <v>45955</v>
      </c>
      <c r="L368" s="179">
        <v>45953</v>
      </c>
      <c r="M368" s="178" t="s">
        <v>588</v>
      </c>
      <c r="N368" s="179">
        <v>45955</v>
      </c>
      <c r="O368" s="185" t="str">
        <f>IF(Tabela_srv_moreno_prd_dbwel_v_fund_acompanhamento[[#This Row],[prz_contratual]]=Tabela_srv_moreno_prd_dbwel_v_fund_acompanhamento[[#This Row],[lib_fundido_prev]],"S/Usin.","C/ Usin.")</f>
        <v>S/Usin.</v>
      </c>
    </row>
    <row r="369" spans="1:15" hidden="1" x14ac:dyDescent="0.25">
      <c r="A369" s="25" t="str">
        <f>_xlfn.CONCAT(Tabela_srv_moreno_prd_dbwel_v_fund_acompanhamento[[#This Row],[id_ordem_servico]],"-",Tabela_srv_moreno_prd_dbwel_v_fund_acompanhamento[[#This Row],[item]])</f>
        <v>27239-4</v>
      </c>
      <c r="B369" s="114" t="str">
        <f>_xlfn.XLOOKUP(A369,Tabela2[ID OS_MORENO],Tabela2[ID OS_MORENO],"",0)</f>
        <v/>
      </c>
      <c r="C369" s="25">
        <v>27239</v>
      </c>
      <c r="D369" s="25">
        <v>4</v>
      </c>
      <c r="E369" s="25">
        <v>1</v>
      </c>
      <c r="F369" s="39">
        <v>212073</v>
      </c>
      <c r="G369" s="39">
        <v>12</v>
      </c>
      <c r="H369" s="39" t="str">
        <f>_xlfn.CONCAT(Tabela_srv_moreno_prd_dbwel_v_fund_acompanhamento[[#This Row],[codigo_peca]],"-",Tabela_srv_moreno_prd_dbwel_v_fund_acompanhamento[[#This Row],[seq_peca]])</f>
        <v>212073-12</v>
      </c>
      <c r="I369" s="25">
        <v>1</v>
      </c>
      <c r="J369" s="39" t="s">
        <v>236</v>
      </c>
      <c r="K369" s="40">
        <v>45955</v>
      </c>
      <c r="L369" s="40">
        <v>45953</v>
      </c>
      <c r="M369" s="39" t="s">
        <v>588</v>
      </c>
      <c r="N369" s="40">
        <v>45955</v>
      </c>
      <c r="O369" s="16" t="str">
        <f>IF(Tabela_srv_moreno_prd_dbwel_v_fund_acompanhamento[[#This Row],[prz_contratual]]=Tabela_srv_moreno_prd_dbwel_v_fund_acompanhamento[[#This Row],[lib_fundido_prev]],"S/Usin.","C/ Usin.")</f>
        <v>S/Usin.</v>
      </c>
    </row>
    <row r="370" spans="1:15" hidden="1" x14ac:dyDescent="0.25">
      <c r="A370" s="25" t="str">
        <f>_xlfn.CONCAT(Tabela_srv_moreno_prd_dbwel_v_fund_acompanhamento[[#This Row],[id_ordem_servico]],"-",Tabela_srv_moreno_prd_dbwel_v_fund_acompanhamento[[#This Row],[item]])</f>
        <v>27306-1</v>
      </c>
      <c r="B370" s="115" t="str">
        <f>_xlfn.XLOOKUP(A370,Tabela2[ID OS_MORENO],Tabela2[ID OS_MORENO],"",0)</f>
        <v/>
      </c>
      <c r="C370" s="25">
        <v>27306</v>
      </c>
      <c r="D370" s="25">
        <v>1</v>
      </c>
      <c r="E370" s="25">
        <v>1</v>
      </c>
      <c r="F370" s="39">
        <v>212073</v>
      </c>
      <c r="G370" s="39">
        <v>15</v>
      </c>
      <c r="H370" s="39" t="str">
        <f>_xlfn.CONCAT(Tabela_srv_moreno_prd_dbwel_v_fund_acompanhamento[[#This Row],[codigo_peca]],"-",Tabela_srv_moreno_prd_dbwel_v_fund_acompanhamento[[#This Row],[seq_peca]])</f>
        <v>212073-15</v>
      </c>
      <c r="I370" s="25">
        <v>1</v>
      </c>
      <c r="J370" s="39" t="s">
        <v>236</v>
      </c>
      <c r="K370" s="40">
        <v>46004</v>
      </c>
      <c r="L370" s="40">
        <v>45992</v>
      </c>
      <c r="M370" s="39" t="s">
        <v>588</v>
      </c>
      <c r="N370" s="40">
        <v>46006</v>
      </c>
      <c r="O370" s="16" t="str">
        <f>IF(Tabela_srv_moreno_prd_dbwel_v_fund_acompanhamento[[#This Row],[prz_contratual]]=Tabela_srv_moreno_prd_dbwel_v_fund_acompanhamento[[#This Row],[lib_fundido_prev]],"S/Usin.","C/ Usin.")</f>
        <v>C/ Usin.</v>
      </c>
    </row>
    <row r="371" spans="1:15" hidden="1" x14ac:dyDescent="0.25">
      <c r="A371" s="25" t="str">
        <f>_xlfn.CONCAT(Tabela_srv_moreno_prd_dbwel_v_fund_acompanhamento[[#This Row],[id_ordem_servico]],"-",Tabela_srv_moreno_prd_dbwel_v_fund_acompanhamento[[#This Row],[item]])</f>
        <v>27306-2</v>
      </c>
      <c r="B371" s="114" t="str">
        <f>_xlfn.XLOOKUP(A371,Tabela2[ID OS_MORENO],Tabela2[ID OS_MORENO],"",0)</f>
        <v/>
      </c>
      <c r="C371" s="25">
        <v>27306</v>
      </c>
      <c r="D371" s="25">
        <v>2</v>
      </c>
      <c r="E371" s="25">
        <v>1</v>
      </c>
      <c r="F371" s="178">
        <v>212073</v>
      </c>
      <c r="G371" s="178">
        <v>14</v>
      </c>
      <c r="H371" s="178" t="str">
        <f>_xlfn.CONCAT(Tabela_srv_moreno_prd_dbwel_v_fund_acompanhamento[[#This Row],[codigo_peca]],"-",Tabela_srv_moreno_prd_dbwel_v_fund_acompanhamento[[#This Row],[seq_peca]])</f>
        <v>212073-14</v>
      </c>
      <c r="I371" s="178">
        <v>1</v>
      </c>
      <c r="J371" s="178" t="s">
        <v>236</v>
      </c>
      <c r="K371" s="179">
        <v>46004</v>
      </c>
      <c r="L371" s="179">
        <v>45992</v>
      </c>
      <c r="M371" s="178" t="s">
        <v>588</v>
      </c>
      <c r="N371" s="179">
        <v>46006</v>
      </c>
      <c r="O3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72" spans="1:15" hidden="1" x14ac:dyDescent="0.25">
      <c r="A372" s="25" t="str">
        <f>_xlfn.CONCAT(Tabela_srv_moreno_prd_dbwel_v_fund_acompanhamento[[#This Row],[id_ordem_servico]],"-",Tabela_srv_moreno_prd_dbwel_v_fund_acompanhamento[[#This Row],[item]])</f>
        <v>27306-3</v>
      </c>
      <c r="B372" s="115" t="str">
        <f>_xlfn.XLOOKUP(A372,Tabela2[ID OS_MORENO],Tabela2[ID OS_MORENO],"",0)</f>
        <v/>
      </c>
      <c r="C372" s="25">
        <v>27306</v>
      </c>
      <c r="D372" s="25">
        <v>3</v>
      </c>
      <c r="E372" s="25">
        <v>1</v>
      </c>
      <c r="F372" s="178">
        <v>212073</v>
      </c>
      <c r="G372" s="178">
        <v>16</v>
      </c>
      <c r="H372" s="178" t="str">
        <f>_xlfn.CONCAT(Tabela_srv_moreno_prd_dbwel_v_fund_acompanhamento[[#This Row],[codigo_peca]],"-",Tabela_srv_moreno_prd_dbwel_v_fund_acompanhamento[[#This Row],[seq_peca]])</f>
        <v>212073-16</v>
      </c>
      <c r="I372" s="178">
        <v>1</v>
      </c>
      <c r="J372" s="178" t="s">
        <v>236</v>
      </c>
      <c r="K372" s="179">
        <v>46004</v>
      </c>
      <c r="L372" s="179">
        <v>45992</v>
      </c>
      <c r="M372" s="178" t="s">
        <v>588</v>
      </c>
      <c r="N372" s="179">
        <v>46006</v>
      </c>
      <c r="O3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73" spans="1:15" hidden="1" x14ac:dyDescent="0.25">
      <c r="A373" s="25" t="str">
        <f>_xlfn.CONCAT(Tabela_srv_moreno_prd_dbwel_v_fund_acompanhamento[[#This Row],[id_ordem_servico]],"-",Tabela_srv_moreno_prd_dbwel_v_fund_acompanhamento[[#This Row],[item]])</f>
        <v>27306-4</v>
      </c>
      <c r="B373" s="114" t="str">
        <f>_xlfn.XLOOKUP(A373,Tabela2[ID OS_MORENO],Tabela2[ID OS_MORENO],"",0)</f>
        <v/>
      </c>
      <c r="C373" s="25">
        <v>27306</v>
      </c>
      <c r="D373" s="25">
        <v>4</v>
      </c>
      <c r="E373" s="25">
        <v>1</v>
      </c>
      <c r="F373" s="178">
        <v>212073</v>
      </c>
      <c r="G373" s="178">
        <v>17</v>
      </c>
      <c r="H373" s="178" t="str">
        <f>_xlfn.CONCAT(Tabela_srv_moreno_prd_dbwel_v_fund_acompanhamento[[#This Row],[codigo_peca]],"-",Tabela_srv_moreno_prd_dbwel_v_fund_acompanhamento[[#This Row],[seq_peca]])</f>
        <v>212073-17</v>
      </c>
      <c r="I373" s="178">
        <v>1</v>
      </c>
      <c r="J373" s="178" t="s">
        <v>236</v>
      </c>
      <c r="K373" s="179">
        <v>46004</v>
      </c>
      <c r="L373" s="179">
        <v>45992</v>
      </c>
      <c r="M373" s="178" t="s">
        <v>588</v>
      </c>
      <c r="N373" s="179">
        <v>46006</v>
      </c>
      <c r="O3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74" spans="1:15" hidden="1" x14ac:dyDescent="0.25">
      <c r="A374" s="25" t="str">
        <f>_xlfn.CONCAT(Tabela_srv_moreno_prd_dbwel_v_fund_acompanhamento[[#This Row],[id_ordem_servico]],"-",Tabela_srv_moreno_prd_dbwel_v_fund_acompanhamento[[#This Row],[item]])</f>
        <v>27306-5</v>
      </c>
      <c r="B374" s="115" t="str">
        <f>_xlfn.XLOOKUP(A374,Tabela2[ID OS_MORENO],Tabela2[ID OS_MORENO],"",0)</f>
        <v/>
      </c>
      <c r="C374" s="25">
        <v>27306</v>
      </c>
      <c r="D374" s="25">
        <v>5</v>
      </c>
      <c r="E374" s="25">
        <v>1</v>
      </c>
      <c r="F374" s="178">
        <v>212074</v>
      </c>
      <c r="G374" s="178">
        <v>1</v>
      </c>
      <c r="H374" s="178" t="str">
        <f>_xlfn.CONCAT(Tabela_srv_moreno_prd_dbwel_v_fund_acompanhamento[[#This Row],[codigo_peca]],"-",Tabela_srv_moreno_prd_dbwel_v_fund_acompanhamento[[#This Row],[seq_peca]])</f>
        <v>212074-1</v>
      </c>
      <c r="I374" s="178">
        <v>1</v>
      </c>
      <c r="J374" s="178" t="s">
        <v>236</v>
      </c>
      <c r="K374" s="179">
        <v>46004</v>
      </c>
      <c r="L374" s="179">
        <v>46007</v>
      </c>
      <c r="M374" s="178" t="s">
        <v>664</v>
      </c>
      <c r="N374" s="179">
        <v>46006</v>
      </c>
      <c r="O3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75" spans="1:15" hidden="1" x14ac:dyDescent="0.25">
      <c r="A375" s="25" t="str">
        <f>_xlfn.CONCAT(Tabela_srv_moreno_prd_dbwel_v_fund_acompanhamento[[#This Row],[id_ordem_servico]],"-",Tabela_srv_moreno_prd_dbwel_v_fund_acompanhamento[[#This Row],[item]])</f>
        <v>27306-6</v>
      </c>
      <c r="B375" s="115" t="str">
        <f>_xlfn.XLOOKUP(A375,Tabela2[ID OS_MORENO],Tabela2[ID OS_MORENO],"",0)</f>
        <v/>
      </c>
      <c r="C375" s="25">
        <v>27306</v>
      </c>
      <c r="D375" s="25">
        <v>6</v>
      </c>
      <c r="E375" s="25">
        <v>1</v>
      </c>
      <c r="F375" s="178">
        <v>212075</v>
      </c>
      <c r="G375" s="178">
        <v>1</v>
      </c>
      <c r="H375" s="178" t="str">
        <f>_xlfn.CONCAT(Tabela_srv_moreno_prd_dbwel_v_fund_acompanhamento[[#This Row],[codigo_peca]],"-",Tabela_srv_moreno_prd_dbwel_v_fund_acompanhamento[[#This Row],[seq_peca]])</f>
        <v>212075-1</v>
      </c>
      <c r="I375" s="178">
        <v>1</v>
      </c>
      <c r="J375" s="178" t="s">
        <v>236</v>
      </c>
      <c r="K375" s="179">
        <v>46004</v>
      </c>
      <c r="L375" s="179">
        <v>45992</v>
      </c>
      <c r="M375" s="178" t="s">
        <v>665</v>
      </c>
      <c r="N375" s="179">
        <v>46006</v>
      </c>
      <c r="O3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76" spans="1:15" hidden="1" x14ac:dyDescent="0.25">
      <c r="A376" s="25" t="str">
        <f>_xlfn.CONCAT(Tabela_srv_moreno_prd_dbwel_v_fund_acompanhamento[[#This Row],[id_ordem_servico]],"-",Tabela_srv_moreno_prd_dbwel_v_fund_acompanhamento[[#This Row],[item]])</f>
        <v>27323-1</v>
      </c>
      <c r="B376" s="115" t="str">
        <f>_xlfn.XLOOKUP(A376,Tabela2[ID OS_MORENO],Tabela2[ID OS_MORENO],"",0)</f>
        <v/>
      </c>
      <c r="C376" s="25">
        <v>27323</v>
      </c>
      <c r="D376" s="25">
        <v>1</v>
      </c>
      <c r="E376" s="25">
        <v>1</v>
      </c>
      <c r="F376" s="178">
        <v>212042</v>
      </c>
      <c r="G376" s="178">
        <v>8</v>
      </c>
      <c r="H376" s="178" t="str">
        <f>_xlfn.CONCAT(Tabela_srv_moreno_prd_dbwel_v_fund_acompanhamento[[#This Row],[codigo_peca]],"-",Tabela_srv_moreno_prd_dbwel_v_fund_acompanhamento[[#This Row],[seq_peca]])</f>
        <v>212042-8</v>
      </c>
      <c r="I376" s="178">
        <v>1</v>
      </c>
      <c r="J376" s="178" t="s">
        <v>236</v>
      </c>
      <c r="K376" s="179">
        <v>46020</v>
      </c>
      <c r="L376" s="179">
        <v>46003</v>
      </c>
      <c r="M376" s="178" t="s">
        <v>525</v>
      </c>
      <c r="N376" s="179">
        <v>46010</v>
      </c>
      <c r="O3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77" spans="1:15" hidden="1" x14ac:dyDescent="0.25">
      <c r="A377" s="25" t="str">
        <f>_xlfn.CONCAT(Tabela_srv_moreno_prd_dbwel_v_fund_acompanhamento[[#This Row],[id_ordem_servico]],"-",Tabela_srv_moreno_prd_dbwel_v_fund_acompanhamento[[#This Row],[item]])</f>
        <v>27281-1</v>
      </c>
      <c r="B377" s="114" t="str">
        <f>_xlfn.XLOOKUP(A377,Tabela2[ID OS_MORENO],Tabela2[ID OS_MORENO],"",0)</f>
        <v/>
      </c>
      <c r="C377" s="25">
        <v>27281</v>
      </c>
      <c r="D377" s="25">
        <v>1</v>
      </c>
      <c r="E377" s="25">
        <v>1</v>
      </c>
      <c r="F377" s="178">
        <v>212042</v>
      </c>
      <c r="G377" s="178">
        <v>6</v>
      </c>
      <c r="H377" s="178" t="str">
        <f>_xlfn.CONCAT(Tabela_srv_moreno_prd_dbwel_v_fund_acompanhamento[[#This Row],[codigo_peca]],"-",Tabela_srv_moreno_prd_dbwel_v_fund_acompanhamento[[#This Row],[seq_peca]])</f>
        <v>212042-6</v>
      </c>
      <c r="I377" s="178">
        <v>1</v>
      </c>
      <c r="J377" s="178" t="s">
        <v>236</v>
      </c>
      <c r="K377" s="179">
        <v>45964</v>
      </c>
      <c r="L377" s="179">
        <v>45961</v>
      </c>
      <c r="M377" s="178" t="s">
        <v>525</v>
      </c>
      <c r="N377" s="179">
        <v>45964</v>
      </c>
      <c r="O377" s="185" t="str">
        <f>IF(Tabela_srv_moreno_prd_dbwel_v_fund_acompanhamento[[#This Row],[prz_contratual]]=Tabela_srv_moreno_prd_dbwel_v_fund_acompanhamento[[#This Row],[lib_fundido_prev]],"S/Usin.","C/ Usin.")</f>
        <v>S/Usin.</v>
      </c>
    </row>
    <row r="378" spans="1:15" hidden="1" x14ac:dyDescent="0.25">
      <c r="A378" s="25" t="str">
        <f>_xlfn.CONCAT(Tabela_srv_moreno_prd_dbwel_v_fund_acompanhamento[[#This Row],[id_ordem_servico]],"-",Tabela_srv_moreno_prd_dbwel_v_fund_acompanhamento[[#This Row],[item]])</f>
        <v>27281-2</v>
      </c>
      <c r="B378" s="115" t="str">
        <f>_xlfn.XLOOKUP(A378,Tabela2[ID OS_MORENO],Tabela2[ID OS_MORENO],"",0)</f>
        <v/>
      </c>
      <c r="C378" s="25">
        <v>27281</v>
      </c>
      <c r="D378" s="25">
        <v>2</v>
      </c>
      <c r="E378" s="25">
        <v>1</v>
      </c>
      <c r="F378" s="178">
        <v>212042</v>
      </c>
      <c r="G378" s="178">
        <v>7</v>
      </c>
      <c r="H378" s="178" t="str">
        <f>_xlfn.CONCAT(Tabela_srv_moreno_prd_dbwel_v_fund_acompanhamento[[#This Row],[codigo_peca]],"-",Tabela_srv_moreno_prd_dbwel_v_fund_acompanhamento[[#This Row],[seq_peca]])</f>
        <v>212042-7</v>
      </c>
      <c r="I378" s="178">
        <v>1</v>
      </c>
      <c r="J378" s="178" t="s">
        <v>236</v>
      </c>
      <c r="K378" s="179">
        <v>45964</v>
      </c>
      <c r="L378" s="179">
        <v>45957</v>
      </c>
      <c r="M378" s="178" t="s">
        <v>525</v>
      </c>
      <c r="N378" s="179">
        <v>45964</v>
      </c>
      <c r="O378" s="185" t="str">
        <f>IF(Tabela_srv_moreno_prd_dbwel_v_fund_acompanhamento[[#This Row],[prz_contratual]]=Tabela_srv_moreno_prd_dbwel_v_fund_acompanhamento[[#This Row],[lib_fundido_prev]],"S/Usin.","C/ Usin.")</f>
        <v>S/Usin.</v>
      </c>
    </row>
    <row r="379" spans="1:15" hidden="1" x14ac:dyDescent="0.25">
      <c r="A379" s="25" t="str">
        <f>_xlfn.CONCAT(Tabela_srv_moreno_prd_dbwel_v_fund_acompanhamento[[#This Row],[id_ordem_servico]],"-",Tabela_srv_moreno_prd_dbwel_v_fund_acompanhamento[[#This Row],[item]])</f>
        <v>27213-2</v>
      </c>
      <c r="B379" s="116" t="str">
        <f>_xlfn.XLOOKUP(A379,Tabela2[ID OS_MORENO],Tabela2[ID OS_MORENO],"",0)</f>
        <v/>
      </c>
      <c r="C379" s="25">
        <v>27213</v>
      </c>
      <c r="D379" s="25">
        <v>2</v>
      </c>
      <c r="E379" s="25">
        <v>1</v>
      </c>
      <c r="F379" s="178">
        <v>212042</v>
      </c>
      <c r="G379" s="178">
        <v>5</v>
      </c>
      <c r="H379" s="178" t="str">
        <f>_xlfn.CONCAT(Tabela_srv_moreno_prd_dbwel_v_fund_acompanhamento[[#This Row],[codigo_peca]],"-",Tabela_srv_moreno_prd_dbwel_v_fund_acompanhamento[[#This Row],[seq_peca]])</f>
        <v>212042-5</v>
      </c>
      <c r="I379" s="178">
        <v>1</v>
      </c>
      <c r="J379" s="178" t="s">
        <v>236</v>
      </c>
      <c r="K379" s="179">
        <v>45917</v>
      </c>
      <c r="L379" s="179">
        <v>45930</v>
      </c>
      <c r="M379" s="178" t="s">
        <v>525</v>
      </c>
      <c r="N379" s="179">
        <v>45917</v>
      </c>
      <c r="O379" s="185" t="str">
        <f>IF(Tabela_srv_moreno_prd_dbwel_v_fund_acompanhamento[[#This Row],[prz_contratual]]=Tabela_srv_moreno_prd_dbwel_v_fund_acompanhamento[[#This Row],[lib_fundido_prev]],"S/Usin.","C/ Usin.")</f>
        <v>S/Usin.</v>
      </c>
    </row>
    <row r="380" spans="1:15" hidden="1" x14ac:dyDescent="0.25">
      <c r="A380" s="16" t="str">
        <f>_xlfn.CONCAT(Tabela_srv_moreno_prd_dbwel_v_fund_acompanhamento[[#This Row],[id_ordem_servico]],"-",Tabela_srv_moreno_prd_dbwel_v_fund_acompanhamento[[#This Row],[item]])</f>
        <v>27563-1</v>
      </c>
      <c r="B380" s="117" t="str">
        <f>_xlfn.XLOOKUP(A380,Tabela2[ID OS_MORENO],Tabela2[ID OS_MORENO],"",0)</f>
        <v/>
      </c>
      <c r="C380" s="16">
        <v>27563</v>
      </c>
      <c r="D380" s="16">
        <v>1</v>
      </c>
      <c r="E380" s="16">
        <v>1</v>
      </c>
      <c r="F380" s="185">
        <v>212076</v>
      </c>
      <c r="G380" s="185">
        <v>1</v>
      </c>
      <c r="H380" s="185" t="str">
        <f>_xlfn.CONCAT(Tabela_srv_moreno_prd_dbwel_v_fund_acompanhamento[[#This Row],[codigo_peca]],"-",Tabela_srv_moreno_prd_dbwel_v_fund_acompanhamento[[#This Row],[seq_peca]])</f>
        <v>212076-1</v>
      </c>
      <c r="I380" s="185">
        <v>1</v>
      </c>
      <c r="J380" s="185" t="s">
        <v>236</v>
      </c>
      <c r="K380" s="190">
        <v>46238</v>
      </c>
      <c r="L380" s="190"/>
      <c r="M380" s="185" t="s">
        <v>2799</v>
      </c>
      <c r="N380" s="190">
        <v>46239</v>
      </c>
      <c r="O3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1" spans="1:15" hidden="1" x14ac:dyDescent="0.25">
      <c r="A381" s="16" t="str">
        <f>_xlfn.CONCAT(Tabela_srv_moreno_prd_dbwel_v_fund_acompanhamento[[#This Row],[id_ordem_servico]],"-",Tabela_srv_moreno_prd_dbwel_v_fund_acompanhamento[[#This Row],[item]])</f>
        <v>27563-2</v>
      </c>
      <c r="B381" s="116" t="str">
        <f>_xlfn.XLOOKUP(A381,Tabela2[ID OS_MORENO],Tabela2[ID OS_MORENO],"",0)</f>
        <v/>
      </c>
      <c r="C381" s="16">
        <v>27563</v>
      </c>
      <c r="D381" s="16">
        <v>2</v>
      </c>
      <c r="E381" s="16">
        <v>1</v>
      </c>
      <c r="F381" s="185">
        <v>212076</v>
      </c>
      <c r="G381" s="185">
        <v>2</v>
      </c>
      <c r="H381" s="185" t="str">
        <f>_xlfn.CONCAT(Tabela_srv_moreno_prd_dbwel_v_fund_acompanhamento[[#This Row],[codigo_peca]],"-",Tabela_srv_moreno_prd_dbwel_v_fund_acompanhamento[[#This Row],[seq_peca]])</f>
        <v>212076-2</v>
      </c>
      <c r="I381" s="185">
        <v>1</v>
      </c>
      <c r="J381" s="185" t="s">
        <v>236</v>
      </c>
      <c r="K381" s="190">
        <v>46238</v>
      </c>
      <c r="L381" s="190"/>
      <c r="M381" s="185" t="s">
        <v>2799</v>
      </c>
      <c r="N381" s="190">
        <v>46239</v>
      </c>
      <c r="O3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2" spans="1:15" hidden="1" x14ac:dyDescent="0.25">
      <c r="A382" s="16" t="str">
        <f>_xlfn.CONCAT(Tabela_srv_moreno_prd_dbwel_v_fund_acompanhamento[[#This Row],[id_ordem_servico]],"-",Tabela_srv_moreno_prd_dbwel_v_fund_acompanhamento[[#This Row],[item]])</f>
        <v>27563-3</v>
      </c>
      <c r="B382" s="117" t="str">
        <f>_xlfn.XLOOKUP(A382,Tabela2[ID OS_MORENO],Tabela2[ID OS_MORENO],"",0)</f>
        <v/>
      </c>
      <c r="C382" s="16">
        <v>27563</v>
      </c>
      <c r="D382" s="16">
        <v>3</v>
      </c>
      <c r="E382" s="16">
        <v>1</v>
      </c>
      <c r="F382" s="185">
        <v>212076</v>
      </c>
      <c r="G382" s="185">
        <v>3</v>
      </c>
      <c r="H382" s="185" t="str">
        <f>_xlfn.CONCAT(Tabela_srv_moreno_prd_dbwel_v_fund_acompanhamento[[#This Row],[codigo_peca]],"-",Tabela_srv_moreno_prd_dbwel_v_fund_acompanhamento[[#This Row],[seq_peca]])</f>
        <v>212076-3</v>
      </c>
      <c r="I382" s="185">
        <v>1</v>
      </c>
      <c r="J382" s="185" t="s">
        <v>236</v>
      </c>
      <c r="K382" s="190">
        <v>46238</v>
      </c>
      <c r="L382" s="190"/>
      <c r="M382" s="185" t="s">
        <v>2799</v>
      </c>
      <c r="N382" s="190">
        <v>46239</v>
      </c>
      <c r="O3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3" spans="1:15" hidden="1" x14ac:dyDescent="0.25">
      <c r="A383" s="16" t="str">
        <f>_xlfn.CONCAT(Tabela_srv_moreno_prd_dbwel_v_fund_acompanhamento[[#This Row],[id_ordem_servico]],"-",Tabela_srv_moreno_prd_dbwel_v_fund_acompanhamento[[#This Row],[item]])</f>
        <v>27563-4</v>
      </c>
      <c r="B383" s="114" t="str">
        <f>_xlfn.XLOOKUP(A383,Tabela2[ID OS_MORENO],Tabela2[ID OS_MORENO],"",0)</f>
        <v/>
      </c>
      <c r="C383" s="16">
        <v>27563</v>
      </c>
      <c r="D383" s="16">
        <v>4</v>
      </c>
      <c r="E383" s="16">
        <v>1</v>
      </c>
      <c r="F383" s="185">
        <v>212077</v>
      </c>
      <c r="G383" s="185">
        <v>1</v>
      </c>
      <c r="H383" s="185" t="str">
        <f>_xlfn.CONCAT(Tabela_srv_moreno_prd_dbwel_v_fund_acompanhamento[[#This Row],[codigo_peca]],"-",Tabela_srv_moreno_prd_dbwel_v_fund_acompanhamento[[#This Row],[seq_peca]])</f>
        <v>212077-1</v>
      </c>
      <c r="I383" s="185">
        <v>1</v>
      </c>
      <c r="J383" s="185" t="s">
        <v>236</v>
      </c>
      <c r="K383" s="190">
        <v>46294</v>
      </c>
      <c r="L383" s="190"/>
      <c r="M383" s="185" t="s">
        <v>2800</v>
      </c>
      <c r="N383" s="190">
        <v>46295</v>
      </c>
      <c r="O3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4" spans="1:15" hidden="1" x14ac:dyDescent="0.25">
      <c r="A384" s="25" t="str">
        <f>_xlfn.CONCAT(Tabela_srv_moreno_prd_dbwel_v_fund_acompanhamento[[#This Row],[id_ordem_servico]],"-",Tabela_srv_moreno_prd_dbwel_v_fund_acompanhamento[[#This Row],[item]])</f>
        <v>27563-5</v>
      </c>
      <c r="B384" s="115" t="str">
        <f>_xlfn.XLOOKUP(A384,Tabela2[ID OS_MORENO],Tabela2[ID OS_MORENO],"",0)</f>
        <v/>
      </c>
      <c r="C384" s="25">
        <v>27563</v>
      </c>
      <c r="D384" s="25">
        <v>5</v>
      </c>
      <c r="E384" s="25">
        <v>1</v>
      </c>
      <c r="F384" s="178">
        <v>212078</v>
      </c>
      <c r="G384" s="178">
        <v>1</v>
      </c>
      <c r="H384" s="178" t="str">
        <f>_xlfn.CONCAT(Tabela_srv_moreno_prd_dbwel_v_fund_acompanhamento[[#This Row],[codigo_peca]],"-",Tabela_srv_moreno_prd_dbwel_v_fund_acompanhamento[[#This Row],[seq_peca]])</f>
        <v>212078-1</v>
      </c>
      <c r="I384" s="178">
        <v>1</v>
      </c>
      <c r="J384" s="178" t="s">
        <v>236</v>
      </c>
      <c r="K384" s="179">
        <v>46238</v>
      </c>
      <c r="L384" s="179"/>
      <c r="M384" s="178" t="s">
        <v>2801</v>
      </c>
      <c r="N384" s="179">
        <v>46239</v>
      </c>
      <c r="O3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5" spans="1:15" hidden="1" x14ac:dyDescent="0.25">
      <c r="A385" s="25" t="str">
        <f>_xlfn.CONCAT(Tabela_srv_moreno_prd_dbwel_v_fund_acompanhamento[[#This Row],[id_ordem_servico]],"-",Tabela_srv_moreno_prd_dbwel_v_fund_acompanhamento[[#This Row],[item]])</f>
        <v>27563-7</v>
      </c>
      <c r="B385" s="114" t="str">
        <f>_xlfn.XLOOKUP(A385,Tabela2[ID OS_MORENO],Tabela2[ID OS_MORENO],"",0)</f>
        <v/>
      </c>
      <c r="C385" s="25">
        <v>27563</v>
      </c>
      <c r="D385" s="25">
        <v>7</v>
      </c>
      <c r="E385" s="25">
        <v>1</v>
      </c>
      <c r="F385" s="178">
        <v>212078</v>
      </c>
      <c r="G385" s="178">
        <v>2</v>
      </c>
      <c r="H385" s="178" t="str">
        <f>_xlfn.CONCAT(Tabela_srv_moreno_prd_dbwel_v_fund_acompanhamento[[#This Row],[codigo_peca]],"-",Tabela_srv_moreno_prd_dbwel_v_fund_acompanhamento[[#This Row],[seq_peca]])</f>
        <v>212078-2</v>
      </c>
      <c r="I385" s="178">
        <v>1</v>
      </c>
      <c r="J385" s="178" t="s">
        <v>236</v>
      </c>
      <c r="K385" s="179">
        <v>46265</v>
      </c>
      <c r="L385" s="179"/>
      <c r="M385" s="178" t="s">
        <v>2801</v>
      </c>
      <c r="N385" s="179">
        <v>46266</v>
      </c>
      <c r="O3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6" spans="1:15" hidden="1" x14ac:dyDescent="0.25">
      <c r="A386" s="25" t="str">
        <f>_xlfn.CONCAT(Tabela_srv_moreno_prd_dbwel_v_fund_acompanhamento[[#This Row],[id_ordem_servico]],"-",Tabela_srv_moreno_prd_dbwel_v_fund_acompanhamento[[#This Row],[item]])</f>
        <v>27563-6</v>
      </c>
      <c r="B386" s="115" t="str">
        <f>_xlfn.XLOOKUP(A386,Tabela2[ID OS_MORENO],Tabela2[ID OS_MORENO],"",0)</f>
        <v/>
      </c>
      <c r="C386" s="25">
        <v>27563</v>
      </c>
      <c r="D386" s="25">
        <v>6</v>
      </c>
      <c r="E386" s="25">
        <v>1</v>
      </c>
      <c r="F386" s="178">
        <v>212079</v>
      </c>
      <c r="G386" s="178">
        <v>1</v>
      </c>
      <c r="H386" s="178" t="str">
        <f>_xlfn.CONCAT(Tabela_srv_moreno_prd_dbwel_v_fund_acompanhamento[[#This Row],[codigo_peca]],"-",Tabela_srv_moreno_prd_dbwel_v_fund_acompanhamento[[#This Row],[seq_peca]])</f>
        <v>212079-1</v>
      </c>
      <c r="I386" s="178">
        <v>1</v>
      </c>
      <c r="J386" s="178" t="s">
        <v>236</v>
      </c>
      <c r="K386" s="179">
        <v>46265</v>
      </c>
      <c r="L386" s="179"/>
      <c r="M386" s="178" t="s">
        <v>2802</v>
      </c>
      <c r="N386" s="179">
        <v>46266</v>
      </c>
      <c r="O3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7" spans="1:15" hidden="1" x14ac:dyDescent="0.25">
      <c r="A387" s="25" t="str">
        <f>_xlfn.CONCAT(Tabela_srv_moreno_prd_dbwel_v_fund_acompanhamento[[#This Row],[id_ordem_servico]],"-",Tabela_srv_moreno_prd_dbwel_v_fund_acompanhamento[[#This Row],[item]])</f>
        <v>27563-8</v>
      </c>
      <c r="B387" s="114" t="str">
        <f>_xlfn.XLOOKUP(A387,Tabela2[ID OS_MORENO],Tabela2[ID OS_MORENO],"",0)</f>
        <v/>
      </c>
      <c r="C387" s="25">
        <v>27563</v>
      </c>
      <c r="D387" s="25">
        <v>8</v>
      </c>
      <c r="E387" s="25">
        <v>1</v>
      </c>
      <c r="F387" s="178">
        <v>212080</v>
      </c>
      <c r="G387" s="178">
        <v>1</v>
      </c>
      <c r="H387" s="178" t="str">
        <f>_xlfn.CONCAT(Tabela_srv_moreno_prd_dbwel_v_fund_acompanhamento[[#This Row],[codigo_peca]],"-",Tabela_srv_moreno_prd_dbwel_v_fund_acompanhamento[[#This Row],[seq_peca]])</f>
        <v>212080-1</v>
      </c>
      <c r="I387" s="178">
        <v>1</v>
      </c>
      <c r="J387" s="178" t="s">
        <v>236</v>
      </c>
      <c r="K387" s="179">
        <v>46265</v>
      </c>
      <c r="L387" s="179"/>
      <c r="M387" s="178" t="s">
        <v>2803</v>
      </c>
      <c r="N387" s="179">
        <v>46266</v>
      </c>
      <c r="O3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8" spans="1:15" hidden="1" x14ac:dyDescent="0.25">
      <c r="A388" s="25" t="str">
        <f>_xlfn.CONCAT(Tabela_srv_moreno_prd_dbwel_v_fund_acompanhamento[[#This Row],[id_ordem_servico]],"-",Tabela_srv_moreno_prd_dbwel_v_fund_acompanhamento[[#This Row],[item]])</f>
        <v>27563-9</v>
      </c>
      <c r="B388" s="115" t="str">
        <f>_xlfn.XLOOKUP(A388,Tabela2[ID OS_MORENO],Tabela2[ID OS_MORENO],"",0)</f>
        <v/>
      </c>
      <c r="C388" s="25">
        <v>27563</v>
      </c>
      <c r="D388" s="25">
        <v>9</v>
      </c>
      <c r="E388" s="25">
        <v>1</v>
      </c>
      <c r="F388" s="178">
        <v>212080</v>
      </c>
      <c r="G388" s="178">
        <v>2</v>
      </c>
      <c r="H388" s="178" t="str">
        <f>_xlfn.CONCAT(Tabela_srv_moreno_prd_dbwel_v_fund_acompanhamento[[#This Row],[codigo_peca]],"-",Tabela_srv_moreno_prd_dbwel_v_fund_acompanhamento[[#This Row],[seq_peca]])</f>
        <v>212080-2</v>
      </c>
      <c r="I388" s="178">
        <v>1</v>
      </c>
      <c r="J388" s="178" t="s">
        <v>236</v>
      </c>
      <c r="K388" s="179">
        <v>46265</v>
      </c>
      <c r="L388" s="179"/>
      <c r="M388" s="178" t="s">
        <v>2803</v>
      </c>
      <c r="N388" s="179">
        <v>46266</v>
      </c>
      <c r="O3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89" spans="1:15" hidden="1" x14ac:dyDescent="0.25">
      <c r="A389" s="25" t="str">
        <f>_xlfn.CONCAT(Tabela_srv_moreno_prd_dbwel_v_fund_acompanhamento[[#This Row],[id_ordem_servico]],"-",Tabela_srv_moreno_prd_dbwel_v_fund_acompanhamento[[#This Row],[item]])</f>
        <v>27563-10</v>
      </c>
      <c r="B389" s="114" t="str">
        <f>_xlfn.XLOOKUP(A389,Tabela2[ID OS_MORENO],Tabela2[ID OS_MORENO],"",0)</f>
        <v/>
      </c>
      <c r="C389" s="25">
        <v>27563</v>
      </c>
      <c r="D389" s="25">
        <v>10</v>
      </c>
      <c r="E389" s="25">
        <v>1</v>
      </c>
      <c r="F389" s="178">
        <v>212080</v>
      </c>
      <c r="G389" s="178">
        <v>3</v>
      </c>
      <c r="H389" s="178" t="str">
        <f>_xlfn.CONCAT(Tabela_srv_moreno_prd_dbwel_v_fund_acompanhamento[[#This Row],[codigo_peca]],"-",Tabela_srv_moreno_prd_dbwel_v_fund_acompanhamento[[#This Row],[seq_peca]])</f>
        <v>212080-3</v>
      </c>
      <c r="I389" s="178">
        <v>1</v>
      </c>
      <c r="J389" s="178" t="s">
        <v>236</v>
      </c>
      <c r="K389" s="179">
        <v>46265</v>
      </c>
      <c r="L389" s="179"/>
      <c r="M389" s="178" t="s">
        <v>2803</v>
      </c>
      <c r="N389" s="179">
        <v>46266</v>
      </c>
      <c r="O3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90" spans="1:15" hidden="1" x14ac:dyDescent="0.25">
      <c r="A390" s="25" t="str">
        <f>_xlfn.CONCAT(Tabela_srv_moreno_prd_dbwel_v_fund_acompanhamento[[#This Row],[id_ordem_servico]],"-",Tabela_srv_moreno_prd_dbwel_v_fund_acompanhamento[[#This Row],[item]])</f>
        <v>27563-11</v>
      </c>
      <c r="B390" s="115" t="str">
        <f>_xlfn.XLOOKUP(A390,Tabela2[ID OS_MORENO],Tabela2[ID OS_MORENO],"",0)</f>
        <v/>
      </c>
      <c r="C390" s="25">
        <v>27563</v>
      </c>
      <c r="D390" s="25">
        <v>11</v>
      </c>
      <c r="E390" s="25">
        <v>1</v>
      </c>
      <c r="F390" s="178">
        <v>212080</v>
      </c>
      <c r="G390" s="178">
        <v>4</v>
      </c>
      <c r="H390" s="178" t="str">
        <f>_xlfn.CONCAT(Tabela_srv_moreno_prd_dbwel_v_fund_acompanhamento[[#This Row],[codigo_peca]],"-",Tabela_srv_moreno_prd_dbwel_v_fund_acompanhamento[[#This Row],[seq_peca]])</f>
        <v>212080-4</v>
      </c>
      <c r="I390" s="178">
        <v>1</v>
      </c>
      <c r="J390" s="178" t="s">
        <v>236</v>
      </c>
      <c r="K390" s="179">
        <v>46294</v>
      </c>
      <c r="L390" s="179"/>
      <c r="M390" s="178" t="s">
        <v>2803</v>
      </c>
      <c r="N390" s="179">
        <v>46295</v>
      </c>
      <c r="O3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91" spans="1:15" hidden="1" x14ac:dyDescent="0.25">
      <c r="A391" s="25" t="str">
        <f>_xlfn.CONCAT(Tabela_srv_moreno_prd_dbwel_v_fund_acompanhamento[[#This Row],[id_ordem_servico]],"-",Tabela_srv_moreno_prd_dbwel_v_fund_acompanhamento[[#This Row],[item]])</f>
        <v>27563-12</v>
      </c>
      <c r="B391" s="114" t="str">
        <f>_xlfn.XLOOKUP(A391,Tabela2[ID OS_MORENO],Tabela2[ID OS_MORENO],"",0)</f>
        <v/>
      </c>
      <c r="C391" s="25">
        <v>27563</v>
      </c>
      <c r="D391" s="25">
        <v>12</v>
      </c>
      <c r="E391" s="25">
        <v>1</v>
      </c>
      <c r="F391" s="178">
        <v>212080</v>
      </c>
      <c r="G391" s="178">
        <v>5</v>
      </c>
      <c r="H391" s="178" t="str">
        <f>_xlfn.CONCAT(Tabela_srv_moreno_prd_dbwel_v_fund_acompanhamento[[#This Row],[codigo_peca]],"-",Tabela_srv_moreno_prd_dbwel_v_fund_acompanhamento[[#This Row],[seq_peca]])</f>
        <v>212080-5</v>
      </c>
      <c r="I391" s="178">
        <v>1</v>
      </c>
      <c r="J391" s="178" t="s">
        <v>236</v>
      </c>
      <c r="K391" s="179">
        <v>46294</v>
      </c>
      <c r="L391" s="179"/>
      <c r="M391" s="178" t="s">
        <v>2803</v>
      </c>
      <c r="N391" s="179">
        <v>46295</v>
      </c>
      <c r="O3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92" spans="1:15" x14ac:dyDescent="0.25">
      <c r="A392" s="25" t="str">
        <f>_xlfn.CONCAT(Tabela_srv_moreno_prd_dbwel_v_fund_acompanhamento[[#This Row],[id_ordem_servico]],"-",Tabela_srv_moreno_prd_dbwel_v_fund_acompanhamento[[#This Row],[item]])</f>
        <v>27563-13</v>
      </c>
      <c r="B392" s="114" t="str">
        <f>_xlfn.XLOOKUP(A392,Tabela2[ID OS_MORENO],Tabela2[ID OS_MORENO],"",0)</f>
        <v/>
      </c>
      <c r="C392" s="25">
        <v>27563</v>
      </c>
      <c r="D392" s="25">
        <v>13</v>
      </c>
      <c r="E392" s="25">
        <v>1</v>
      </c>
      <c r="F392" s="39">
        <v>212080</v>
      </c>
      <c r="G392" s="39">
        <v>6</v>
      </c>
      <c r="H392" s="39" t="str">
        <f>_xlfn.CONCAT(Tabela_srv_moreno_prd_dbwel_v_fund_acompanhamento[[#This Row],[codigo_peca]],"-",Tabela_srv_moreno_prd_dbwel_v_fund_acompanhamento[[#This Row],[seq_peca]])</f>
        <v>212080-6</v>
      </c>
      <c r="I392" s="25">
        <v>1</v>
      </c>
      <c r="J392" s="39" t="s">
        <v>236</v>
      </c>
      <c r="K392" s="40">
        <v>46294</v>
      </c>
      <c r="L392" s="40"/>
      <c r="M392" s="39" t="s">
        <v>2803</v>
      </c>
      <c r="N392" s="40">
        <v>46295</v>
      </c>
      <c r="O392" s="16" t="str">
        <f>IF(Tabela_srv_moreno_prd_dbwel_v_fund_acompanhamento[[#This Row],[prz_contratual]]=Tabela_srv_moreno_prd_dbwel_v_fund_acompanhamento[[#This Row],[lib_fundido_prev]],"S/Usin.","C/ Usin.")</f>
        <v>C/ Usin.</v>
      </c>
    </row>
    <row r="393" spans="1:15" hidden="1" x14ac:dyDescent="0.25">
      <c r="A393" s="25" t="str">
        <f>_xlfn.CONCAT(Tabela_srv_moreno_prd_dbwel_v_fund_acompanhamento[[#This Row],[id_ordem_servico]],"-",Tabela_srv_moreno_prd_dbwel_v_fund_acompanhamento[[#This Row],[item]])</f>
        <v>27563-14</v>
      </c>
      <c r="B393" s="114" t="str">
        <f>_xlfn.XLOOKUP(A393,Tabela2[ID OS_MORENO],Tabela2[ID OS_MORENO],"",0)</f>
        <v/>
      </c>
      <c r="C393" s="25">
        <v>27563</v>
      </c>
      <c r="D393" s="25">
        <v>14</v>
      </c>
      <c r="E393" s="25">
        <v>1</v>
      </c>
      <c r="F393" s="178">
        <v>212081</v>
      </c>
      <c r="G393" s="178">
        <v>1</v>
      </c>
      <c r="H393" s="178" t="str">
        <f>_xlfn.CONCAT(Tabela_srv_moreno_prd_dbwel_v_fund_acompanhamento[[#This Row],[codigo_peca]],"-",Tabela_srv_moreno_prd_dbwel_v_fund_acompanhamento[[#This Row],[seq_peca]])</f>
        <v>212081-1</v>
      </c>
      <c r="I393" s="178">
        <v>1</v>
      </c>
      <c r="J393" s="178" t="s">
        <v>236</v>
      </c>
      <c r="K393" s="179">
        <v>46234</v>
      </c>
      <c r="L393" s="179"/>
      <c r="M393" s="178" t="s">
        <v>2797</v>
      </c>
      <c r="N393" s="179">
        <v>46239</v>
      </c>
      <c r="O3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94" spans="1:15" hidden="1" x14ac:dyDescent="0.25">
      <c r="A394" s="25" t="str">
        <f>_xlfn.CONCAT(Tabela_srv_moreno_prd_dbwel_v_fund_acompanhamento[[#This Row],[id_ordem_servico]],"-",Tabela_srv_moreno_prd_dbwel_v_fund_acompanhamento[[#This Row],[item]])</f>
        <v>27563-15</v>
      </c>
      <c r="B394" s="114" t="str">
        <f>_xlfn.XLOOKUP(A394,Tabela2[ID OS_MORENO],Tabela2[ID OS_MORENO],"",0)</f>
        <v/>
      </c>
      <c r="C394" s="25">
        <v>27563</v>
      </c>
      <c r="D394" s="25">
        <v>15</v>
      </c>
      <c r="E394" s="25">
        <v>1</v>
      </c>
      <c r="F394" s="178">
        <v>212082</v>
      </c>
      <c r="G394" s="178">
        <v>1</v>
      </c>
      <c r="H394" s="178" t="str">
        <f>_xlfn.CONCAT(Tabela_srv_moreno_prd_dbwel_v_fund_acompanhamento[[#This Row],[codigo_peca]],"-",Tabela_srv_moreno_prd_dbwel_v_fund_acompanhamento[[#This Row],[seq_peca]])</f>
        <v>212082-1</v>
      </c>
      <c r="I394" s="178">
        <v>1</v>
      </c>
      <c r="J394" s="178" t="s">
        <v>236</v>
      </c>
      <c r="K394" s="179">
        <v>46294</v>
      </c>
      <c r="L394" s="179"/>
      <c r="M394" s="178" t="s">
        <v>2798</v>
      </c>
      <c r="N394" s="179">
        <v>46295</v>
      </c>
      <c r="O3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95" spans="1:15" hidden="1" x14ac:dyDescent="0.25">
      <c r="A395" s="25" t="str">
        <f>_xlfn.CONCAT(Tabela_srv_moreno_prd_dbwel_v_fund_acompanhamento[[#This Row],[id_ordem_servico]],"-",Tabela_srv_moreno_prd_dbwel_v_fund_acompanhamento[[#This Row],[item]])</f>
        <v>27563-16</v>
      </c>
      <c r="B395" s="114" t="str">
        <f>_xlfn.XLOOKUP(A395,Tabela2[ID OS_MORENO],Tabela2[ID OS_MORENO],"",0)</f>
        <v/>
      </c>
      <c r="C395" s="25">
        <v>27563</v>
      </c>
      <c r="D395" s="25">
        <v>16</v>
      </c>
      <c r="E395" s="25">
        <v>1</v>
      </c>
      <c r="F395" s="178">
        <v>212083</v>
      </c>
      <c r="G395" s="178">
        <v>1</v>
      </c>
      <c r="H395" s="178" t="str">
        <f>_xlfn.CONCAT(Tabela_srv_moreno_prd_dbwel_v_fund_acompanhamento[[#This Row],[codigo_peca]],"-",Tabela_srv_moreno_prd_dbwel_v_fund_acompanhamento[[#This Row],[seq_peca]])</f>
        <v>212083-1</v>
      </c>
      <c r="I395" s="178">
        <v>1</v>
      </c>
      <c r="J395" s="178" t="s">
        <v>236</v>
      </c>
      <c r="K395" s="179">
        <v>46234</v>
      </c>
      <c r="L395" s="179"/>
      <c r="M395" s="178" t="s">
        <v>2798</v>
      </c>
      <c r="N395" s="179">
        <v>46270</v>
      </c>
      <c r="O3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396" spans="1:15" hidden="1" x14ac:dyDescent="0.25">
      <c r="A396" s="25" t="str">
        <f>_xlfn.CONCAT(Tabela_srv_moreno_prd_dbwel_v_fund_acompanhamento[[#This Row],[id_ordem_servico]],"-",Tabela_srv_moreno_prd_dbwel_v_fund_acompanhamento[[#This Row],[item]])</f>
        <v>27563-17</v>
      </c>
      <c r="B396" s="114" t="str">
        <f>_xlfn.XLOOKUP(A396,Tabela2[ID OS_MORENO],Tabela2[ID OS_MORENO],"",0)</f>
        <v/>
      </c>
      <c r="C396" s="25">
        <v>27563</v>
      </c>
      <c r="D396" s="25">
        <v>17</v>
      </c>
      <c r="E396" s="25">
        <v>1</v>
      </c>
      <c r="F396" s="39">
        <v>212084</v>
      </c>
      <c r="G396" s="39">
        <v>1</v>
      </c>
      <c r="H396" s="39" t="str">
        <f>_xlfn.CONCAT(Tabela_srv_moreno_prd_dbwel_v_fund_acompanhamento[[#This Row],[codigo_peca]],"-",Tabela_srv_moreno_prd_dbwel_v_fund_acompanhamento[[#This Row],[seq_peca]])</f>
        <v>212084-1</v>
      </c>
      <c r="I396" s="25">
        <v>1</v>
      </c>
      <c r="J396" s="39" t="s">
        <v>236</v>
      </c>
      <c r="K396" s="40">
        <v>46265</v>
      </c>
      <c r="L396" s="40"/>
      <c r="M396" s="39" t="s">
        <v>2798</v>
      </c>
      <c r="N396" s="40">
        <v>46150</v>
      </c>
      <c r="O396" s="16" t="str">
        <f>IF(Tabela_srv_moreno_prd_dbwel_v_fund_acompanhamento[[#This Row],[prz_contratual]]=Tabela_srv_moreno_prd_dbwel_v_fund_acompanhamento[[#This Row],[lib_fundido_prev]],"S/Usin.","C/ Usin.")</f>
        <v>C/ Usin.</v>
      </c>
    </row>
    <row r="397" spans="1:15" x14ac:dyDescent="0.25">
      <c r="A397" s="25" t="str">
        <f>_xlfn.CONCAT(Tabela_srv_moreno_prd_dbwel_v_fund_acompanhamento[[#This Row],[id_ordem_servico]],"-",Tabela_srv_moreno_prd_dbwel_v_fund_acompanhamento[[#This Row],[item]])</f>
        <v>27563-18</v>
      </c>
      <c r="B397" s="114" t="str">
        <f>_xlfn.XLOOKUP(A397,Tabela2[ID OS_MORENO],Tabela2[ID OS_MORENO],"",0)</f>
        <v/>
      </c>
      <c r="C397" s="25">
        <v>27563</v>
      </c>
      <c r="D397" s="25">
        <v>18</v>
      </c>
      <c r="E397" s="25">
        <v>1</v>
      </c>
      <c r="F397" s="39">
        <v>212085</v>
      </c>
      <c r="G397" s="39">
        <v>1</v>
      </c>
      <c r="H397" s="39" t="str">
        <f>_xlfn.CONCAT(Tabela_srv_moreno_prd_dbwel_v_fund_acompanhamento[[#This Row],[codigo_peca]],"-",Tabela_srv_moreno_prd_dbwel_v_fund_acompanhamento[[#This Row],[seq_peca]])</f>
        <v>212085-1</v>
      </c>
      <c r="I397" s="25">
        <v>1</v>
      </c>
      <c r="J397" s="39" t="s">
        <v>236</v>
      </c>
      <c r="K397" s="40">
        <v>46265</v>
      </c>
      <c r="L397" s="40"/>
      <c r="M397" s="39" t="s">
        <v>2798</v>
      </c>
      <c r="N397" s="40">
        <v>46266</v>
      </c>
      <c r="O397" s="16" t="str">
        <f>IF(Tabela_srv_moreno_prd_dbwel_v_fund_acompanhamento[[#This Row],[prz_contratual]]=Tabela_srv_moreno_prd_dbwel_v_fund_acompanhamento[[#This Row],[lib_fundido_prev]],"S/Usin.","C/ Usin.")</f>
        <v>C/ Usin.</v>
      </c>
    </row>
    <row r="398" spans="1:15" x14ac:dyDescent="0.25">
      <c r="A398" s="25" t="str">
        <f>_xlfn.CONCAT(Tabela_srv_moreno_prd_dbwel_v_fund_acompanhamento[[#This Row],[id_ordem_servico]],"-",Tabela_srv_moreno_prd_dbwel_v_fund_acompanhamento[[#This Row],[item]])</f>
        <v>27563-19</v>
      </c>
      <c r="B398" s="115" t="str">
        <f>_xlfn.XLOOKUP(A398,Tabela2[ID OS_MORENO],Tabela2[ID OS_MORENO],"",0)</f>
        <v/>
      </c>
      <c r="C398" s="25">
        <v>27563</v>
      </c>
      <c r="D398" s="25">
        <v>19</v>
      </c>
      <c r="E398" s="25">
        <v>1</v>
      </c>
      <c r="F398" s="39">
        <v>212086</v>
      </c>
      <c r="G398" s="39">
        <v>1</v>
      </c>
      <c r="H398" s="39" t="str">
        <f>_xlfn.CONCAT(Tabela_srv_moreno_prd_dbwel_v_fund_acompanhamento[[#This Row],[codigo_peca]],"-",Tabela_srv_moreno_prd_dbwel_v_fund_acompanhamento[[#This Row],[seq_peca]])</f>
        <v>212086-1</v>
      </c>
      <c r="I398" s="25">
        <v>1</v>
      </c>
      <c r="J398" s="39" t="s">
        <v>236</v>
      </c>
      <c r="K398" s="40">
        <v>46294</v>
      </c>
      <c r="L398" s="40"/>
      <c r="M398" s="39" t="s">
        <v>2797</v>
      </c>
      <c r="N398" s="40">
        <v>46239</v>
      </c>
      <c r="O398" s="16" t="str">
        <f>IF(Tabela_srv_moreno_prd_dbwel_v_fund_acompanhamento[[#This Row],[prz_contratual]]=Tabela_srv_moreno_prd_dbwel_v_fund_acompanhamento[[#This Row],[lib_fundido_prev]],"S/Usin.","C/ Usin.")</f>
        <v>C/ Usin.</v>
      </c>
    </row>
    <row r="399" spans="1:15" hidden="1" x14ac:dyDescent="0.25">
      <c r="A399" s="25" t="str">
        <f>_xlfn.CONCAT(Tabela_srv_moreno_prd_dbwel_v_fund_acompanhamento[[#This Row],[id_ordem_servico]],"-",Tabela_srv_moreno_prd_dbwel_v_fund_acompanhamento[[#This Row],[item]])</f>
        <v>27373-1</v>
      </c>
      <c r="B399" s="114" t="str">
        <f>_xlfn.XLOOKUP(A399,Tabela2[ID OS_MORENO],Tabela2[ID OS_MORENO],"",0)</f>
        <v/>
      </c>
      <c r="C399" s="25">
        <v>27373</v>
      </c>
      <c r="D399" s="25">
        <v>1</v>
      </c>
      <c r="E399" s="25">
        <v>1</v>
      </c>
      <c r="F399" s="39">
        <v>6729</v>
      </c>
      <c r="G399" s="39">
        <v>1</v>
      </c>
      <c r="H399" s="39" t="str">
        <f>_xlfn.CONCAT(Tabela_srv_moreno_prd_dbwel_v_fund_acompanhamento[[#This Row],[codigo_peca]],"-",Tabela_srv_moreno_prd_dbwel_v_fund_acompanhamento[[#This Row],[seq_peca]])</f>
        <v>6729-1</v>
      </c>
      <c r="I399" s="25">
        <v>1</v>
      </c>
      <c r="J399" s="39" t="s">
        <v>14</v>
      </c>
      <c r="K399" s="40">
        <v>46073</v>
      </c>
      <c r="L399" s="40">
        <v>46073</v>
      </c>
      <c r="M399" s="39" t="s">
        <v>742</v>
      </c>
      <c r="N399" s="40">
        <v>46101</v>
      </c>
      <c r="O399" s="16" t="str">
        <f>IF(Tabela_srv_moreno_prd_dbwel_v_fund_acompanhamento[[#This Row],[prz_contratual]]=Tabela_srv_moreno_prd_dbwel_v_fund_acompanhamento[[#This Row],[lib_fundido_prev]],"S/Usin.","C/ Usin.")</f>
        <v>C/ Usin.</v>
      </c>
    </row>
    <row r="400" spans="1:15" hidden="1" x14ac:dyDescent="0.25">
      <c r="A400" s="25" t="str">
        <f>_xlfn.CONCAT(Tabela_srv_moreno_prd_dbwel_v_fund_acompanhamento[[#This Row],[id_ordem_servico]],"-",Tabela_srv_moreno_prd_dbwel_v_fund_acompanhamento[[#This Row],[item]])</f>
        <v>27373-2</v>
      </c>
      <c r="B400" s="114" t="str">
        <f>_xlfn.XLOOKUP(A400,Tabela2[ID OS_MORENO],Tabela2[ID OS_MORENO],"",0)</f>
        <v>27373-2</v>
      </c>
      <c r="C400" s="25">
        <v>27373</v>
      </c>
      <c r="D400" s="25">
        <v>2</v>
      </c>
      <c r="E400" s="25">
        <v>1</v>
      </c>
      <c r="F400" s="39">
        <v>6763</v>
      </c>
      <c r="G400" s="39">
        <v>1</v>
      </c>
      <c r="H400" s="39" t="str">
        <f>_xlfn.CONCAT(Tabela_srv_moreno_prd_dbwel_v_fund_acompanhamento[[#This Row],[codigo_peca]],"-",Tabela_srv_moreno_prd_dbwel_v_fund_acompanhamento[[#This Row],[seq_peca]])</f>
        <v>6763-1</v>
      </c>
      <c r="I400" s="25">
        <v>1</v>
      </c>
      <c r="J400" s="39" t="s">
        <v>14</v>
      </c>
      <c r="K400" s="40">
        <v>46078</v>
      </c>
      <c r="L400" s="40">
        <v>46073</v>
      </c>
      <c r="M400" s="39" t="s">
        <v>739</v>
      </c>
      <c r="N400" s="40">
        <v>46127</v>
      </c>
      <c r="O400" s="16" t="str">
        <f>IF(Tabela_srv_moreno_prd_dbwel_v_fund_acompanhamento[[#This Row],[prz_contratual]]=Tabela_srv_moreno_prd_dbwel_v_fund_acompanhamento[[#This Row],[lib_fundido_prev]],"S/Usin.","C/ Usin.")</f>
        <v>C/ Usin.</v>
      </c>
    </row>
    <row r="401" spans="1:15" hidden="1" x14ac:dyDescent="0.25">
      <c r="A401" s="25" t="str">
        <f>_xlfn.CONCAT(Tabela_srv_moreno_prd_dbwel_v_fund_acompanhamento[[#This Row],[id_ordem_servico]],"-",Tabela_srv_moreno_prd_dbwel_v_fund_acompanhamento[[#This Row],[item]])</f>
        <v>27140-1</v>
      </c>
      <c r="B401" s="114" t="str">
        <f>_xlfn.XLOOKUP(A401,Tabela2[ID OS_MORENO],Tabela2[ID OS_MORENO],"",0)</f>
        <v/>
      </c>
      <c r="C401" s="25">
        <v>27140</v>
      </c>
      <c r="D401" s="25">
        <v>1</v>
      </c>
      <c r="E401" s="25">
        <v>1</v>
      </c>
      <c r="F401" s="178">
        <v>138100</v>
      </c>
      <c r="G401" s="178">
        <v>7</v>
      </c>
      <c r="H401" s="178" t="str">
        <f>_xlfn.CONCAT(Tabela_srv_moreno_prd_dbwel_v_fund_acompanhamento[[#This Row],[codigo_peca]],"-",Tabela_srv_moreno_prd_dbwel_v_fund_acompanhamento[[#This Row],[seq_peca]])</f>
        <v>138100-7</v>
      </c>
      <c r="I401" s="178">
        <v>1</v>
      </c>
      <c r="J401" s="178" t="s">
        <v>14</v>
      </c>
      <c r="K401" s="179">
        <v>45942</v>
      </c>
      <c r="L401" s="179">
        <v>45933</v>
      </c>
      <c r="M401" s="178" t="s">
        <v>344</v>
      </c>
      <c r="N401" s="179">
        <v>45999</v>
      </c>
      <c r="O4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02" spans="1:15" hidden="1" x14ac:dyDescent="0.25">
      <c r="A402" s="25" t="str">
        <f>_xlfn.CONCAT(Tabela_srv_moreno_prd_dbwel_v_fund_acompanhamento[[#This Row],[id_ordem_servico]],"-",Tabela_srv_moreno_prd_dbwel_v_fund_acompanhamento[[#This Row],[item]])</f>
        <v>27140-2</v>
      </c>
      <c r="B402" s="115" t="str">
        <f>_xlfn.XLOOKUP(A402,Tabela2[ID OS_MORENO],Tabela2[ID OS_MORENO],"",0)</f>
        <v/>
      </c>
      <c r="C402" s="25">
        <v>27140</v>
      </c>
      <c r="D402" s="25">
        <v>2</v>
      </c>
      <c r="E402" s="25">
        <v>1</v>
      </c>
      <c r="F402" s="178">
        <v>138100</v>
      </c>
      <c r="G402" s="178">
        <v>8</v>
      </c>
      <c r="H402" s="178" t="str">
        <f>_xlfn.CONCAT(Tabela_srv_moreno_prd_dbwel_v_fund_acompanhamento[[#This Row],[codigo_peca]],"-",Tabela_srv_moreno_prd_dbwel_v_fund_acompanhamento[[#This Row],[seq_peca]])</f>
        <v>138100-8</v>
      </c>
      <c r="I402" s="178">
        <v>1</v>
      </c>
      <c r="J402" s="178" t="s">
        <v>14</v>
      </c>
      <c r="K402" s="179">
        <v>45942</v>
      </c>
      <c r="L402" s="179">
        <v>45926</v>
      </c>
      <c r="M402" s="178" t="s">
        <v>344</v>
      </c>
      <c r="N402" s="179">
        <v>45999</v>
      </c>
      <c r="O4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03" spans="1:15" hidden="1" x14ac:dyDescent="0.25">
      <c r="A403" s="25" t="str">
        <f>_xlfn.CONCAT(Tabela_srv_moreno_prd_dbwel_v_fund_acompanhamento[[#This Row],[id_ordem_servico]],"-",Tabela_srv_moreno_prd_dbwel_v_fund_acompanhamento[[#This Row],[item]])</f>
        <v>27140-3</v>
      </c>
      <c r="B403" s="114" t="str">
        <f>_xlfn.XLOOKUP(A403,Tabela2[ID OS_MORENO],Tabela2[ID OS_MORENO],"",0)</f>
        <v/>
      </c>
      <c r="C403" s="25">
        <v>27140</v>
      </c>
      <c r="D403" s="25">
        <v>3</v>
      </c>
      <c r="E403" s="25">
        <v>1</v>
      </c>
      <c r="F403" s="178">
        <v>138100</v>
      </c>
      <c r="G403" s="178">
        <v>9</v>
      </c>
      <c r="H403" s="178" t="str">
        <f>_xlfn.CONCAT(Tabela_srv_moreno_prd_dbwel_v_fund_acompanhamento[[#This Row],[codigo_peca]],"-",Tabela_srv_moreno_prd_dbwel_v_fund_acompanhamento[[#This Row],[seq_peca]])</f>
        <v>138100-9</v>
      </c>
      <c r="I403" s="178">
        <v>1</v>
      </c>
      <c r="J403" s="178" t="s">
        <v>14</v>
      </c>
      <c r="K403" s="179">
        <v>45942</v>
      </c>
      <c r="L403" s="179">
        <v>45926</v>
      </c>
      <c r="M403" s="178" t="s">
        <v>344</v>
      </c>
      <c r="N403" s="179">
        <v>45999</v>
      </c>
      <c r="O4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04" spans="1:15" hidden="1" x14ac:dyDescent="0.25">
      <c r="A404" s="25" t="str">
        <f>_xlfn.CONCAT(Tabela_srv_moreno_prd_dbwel_v_fund_acompanhamento[[#This Row],[id_ordem_servico]],"-",Tabela_srv_moreno_prd_dbwel_v_fund_acompanhamento[[#This Row],[item]])</f>
        <v>27354-1</v>
      </c>
      <c r="B404" s="115" t="str">
        <f>_xlfn.XLOOKUP(A404,Tabela2[ID OS_MORENO],Tabela2[ID OS_MORENO],"",0)</f>
        <v/>
      </c>
      <c r="C404" s="25">
        <v>27354</v>
      </c>
      <c r="D404" s="25">
        <v>1</v>
      </c>
      <c r="E404" s="25">
        <v>1</v>
      </c>
      <c r="F404" s="39">
        <v>842008</v>
      </c>
      <c r="G404" s="39">
        <v>1</v>
      </c>
      <c r="H404" s="39" t="str">
        <f>_xlfn.CONCAT(Tabela_srv_moreno_prd_dbwel_v_fund_acompanhamento[[#This Row],[codigo_peca]],"-",Tabela_srv_moreno_prd_dbwel_v_fund_acompanhamento[[#This Row],[seq_peca]])</f>
        <v>842008-1</v>
      </c>
      <c r="I404" s="25">
        <v>1</v>
      </c>
      <c r="J404" s="39" t="s">
        <v>266</v>
      </c>
      <c r="K404" s="40">
        <v>46062</v>
      </c>
      <c r="L404" s="40">
        <v>46070</v>
      </c>
      <c r="M404" s="39" t="s">
        <v>283</v>
      </c>
      <c r="N404" s="40">
        <v>46062</v>
      </c>
      <c r="O404" s="16" t="str">
        <f>IF(Tabela_srv_moreno_prd_dbwel_v_fund_acompanhamento[[#This Row],[prz_contratual]]=Tabela_srv_moreno_prd_dbwel_v_fund_acompanhamento[[#This Row],[lib_fundido_prev]],"S/Usin.","C/ Usin.")</f>
        <v>S/Usin.</v>
      </c>
    </row>
    <row r="405" spans="1:15" hidden="1" x14ac:dyDescent="0.25">
      <c r="A405" s="25" t="str">
        <f>_xlfn.CONCAT(Tabela_srv_moreno_prd_dbwel_v_fund_acompanhamento[[#This Row],[id_ordem_servico]],"-",Tabela_srv_moreno_prd_dbwel_v_fund_acompanhamento[[#This Row],[item]])</f>
        <v>27417-1</v>
      </c>
      <c r="B405" s="114" t="str">
        <f>_xlfn.XLOOKUP(A405,Tabela2[ID OS_MORENO],Tabela2[ID OS_MORENO],"",0)</f>
        <v/>
      </c>
      <c r="C405" s="25">
        <v>27417</v>
      </c>
      <c r="D405" s="25">
        <v>1</v>
      </c>
      <c r="E405" s="25">
        <v>1</v>
      </c>
      <c r="F405" s="39">
        <v>106096</v>
      </c>
      <c r="G405" s="39">
        <v>9</v>
      </c>
      <c r="H405" s="39" t="str">
        <f>_xlfn.CONCAT(Tabela_srv_moreno_prd_dbwel_v_fund_acompanhamento[[#This Row],[codigo_peca]],"-",Tabela_srv_moreno_prd_dbwel_v_fund_acompanhamento[[#This Row],[seq_peca]])</f>
        <v>106096-9</v>
      </c>
      <c r="I405" s="25">
        <v>1</v>
      </c>
      <c r="J405" s="39" t="s">
        <v>231</v>
      </c>
      <c r="K405" s="40">
        <v>46080</v>
      </c>
      <c r="L405" s="40">
        <v>46087</v>
      </c>
      <c r="M405" s="39" t="s">
        <v>250</v>
      </c>
      <c r="N405" s="40">
        <v>46080</v>
      </c>
      <c r="O405" s="16" t="str">
        <f>IF(Tabela_srv_moreno_prd_dbwel_v_fund_acompanhamento[[#This Row],[prz_contratual]]=Tabela_srv_moreno_prd_dbwel_v_fund_acompanhamento[[#This Row],[lib_fundido_prev]],"S/Usin.","C/ Usin.")</f>
        <v>S/Usin.</v>
      </c>
    </row>
    <row r="406" spans="1:15" hidden="1" x14ac:dyDescent="0.25">
      <c r="A406" s="25" t="str">
        <f>_xlfn.CONCAT(Tabela_srv_moreno_prd_dbwel_v_fund_acompanhamento[[#This Row],[id_ordem_servico]],"-",Tabela_srv_moreno_prd_dbwel_v_fund_acompanhamento[[#This Row],[item]])</f>
        <v>27417-2</v>
      </c>
      <c r="B406" s="114" t="str">
        <f>_xlfn.XLOOKUP(A406,Tabela2[ID OS_MORENO],Tabela2[ID OS_MORENO],"",0)</f>
        <v/>
      </c>
      <c r="C406" s="25">
        <v>27417</v>
      </c>
      <c r="D406" s="25">
        <v>2</v>
      </c>
      <c r="E406" s="25">
        <v>1</v>
      </c>
      <c r="F406" s="178">
        <v>106096</v>
      </c>
      <c r="G406" s="178">
        <v>10</v>
      </c>
      <c r="H406" s="178" t="str">
        <f>_xlfn.CONCAT(Tabela_srv_moreno_prd_dbwel_v_fund_acompanhamento[[#This Row],[codigo_peca]],"-",Tabela_srv_moreno_prd_dbwel_v_fund_acompanhamento[[#This Row],[seq_peca]])</f>
        <v>106096-10</v>
      </c>
      <c r="I406" s="178">
        <v>1</v>
      </c>
      <c r="J406" s="178" t="s">
        <v>231</v>
      </c>
      <c r="K406" s="179">
        <v>46080</v>
      </c>
      <c r="L406" s="179">
        <v>46087</v>
      </c>
      <c r="M406" s="178" t="s">
        <v>250</v>
      </c>
      <c r="N406" s="179">
        <v>46080</v>
      </c>
      <c r="O406" s="185" t="str">
        <f>IF(Tabela_srv_moreno_prd_dbwel_v_fund_acompanhamento[[#This Row],[prz_contratual]]=Tabela_srv_moreno_prd_dbwel_v_fund_acompanhamento[[#This Row],[lib_fundido_prev]],"S/Usin.","C/ Usin.")</f>
        <v>S/Usin.</v>
      </c>
    </row>
    <row r="407" spans="1:15" hidden="1" x14ac:dyDescent="0.25">
      <c r="A407" s="25" t="str">
        <f>_xlfn.CONCAT(Tabela_srv_moreno_prd_dbwel_v_fund_acompanhamento[[#This Row],[id_ordem_servico]],"-",Tabela_srv_moreno_prd_dbwel_v_fund_acompanhamento[[#This Row],[item]])</f>
        <v>27583-1</v>
      </c>
      <c r="B407" s="114" t="str">
        <f>_xlfn.XLOOKUP(A407,Tabela2[ID OS_MORENO],Tabela2[ID OS_MORENO],"",0)</f>
        <v/>
      </c>
      <c r="C407" s="25">
        <v>27583</v>
      </c>
      <c r="D407" s="25">
        <v>1</v>
      </c>
      <c r="E407" s="25">
        <v>1</v>
      </c>
      <c r="F407" s="178">
        <v>378164</v>
      </c>
      <c r="G407" s="178">
        <v>0</v>
      </c>
      <c r="H407" s="178" t="str">
        <f>_xlfn.CONCAT(Tabela_srv_moreno_prd_dbwel_v_fund_acompanhamento[[#This Row],[codigo_peca]],"-",Tabela_srv_moreno_prd_dbwel_v_fund_acompanhamento[[#This Row],[seq_peca]])</f>
        <v>378164-0</v>
      </c>
      <c r="I407" s="178">
        <v>1</v>
      </c>
      <c r="J407" s="178" t="s">
        <v>2896</v>
      </c>
      <c r="K407" s="179">
        <v>46225</v>
      </c>
      <c r="L407" s="179"/>
      <c r="M407" s="178" t="s">
        <v>2897</v>
      </c>
      <c r="N407" s="179">
        <v>46225</v>
      </c>
      <c r="O407" s="185" t="str">
        <f>IF(Tabela_srv_moreno_prd_dbwel_v_fund_acompanhamento[[#This Row],[prz_contratual]]=Tabela_srv_moreno_prd_dbwel_v_fund_acompanhamento[[#This Row],[lib_fundido_prev]],"S/Usin.","C/ Usin.")</f>
        <v>S/Usin.</v>
      </c>
    </row>
    <row r="408" spans="1:15" hidden="1" x14ac:dyDescent="0.25">
      <c r="A408" s="25" t="str">
        <f>_xlfn.CONCAT(Tabela_srv_moreno_prd_dbwel_v_fund_acompanhamento[[#This Row],[id_ordem_servico]],"-",Tabela_srv_moreno_prd_dbwel_v_fund_acompanhamento[[#This Row],[item]])</f>
        <v>27408-2</v>
      </c>
      <c r="B408" s="115" t="str">
        <f>_xlfn.XLOOKUP(A408,Tabela2[ID OS_MORENO],Tabela2[ID OS_MORENO],"",0)</f>
        <v/>
      </c>
      <c r="C408" s="25">
        <v>27408</v>
      </c>
      <c r="D408" s="25">
        <v>2</v>
      </c>
      <c r="E408" s="25">
        <v>1</v>
      </c>
      <c r="F408" s="178">
        <v>185511</v>
      </c>
      <c r="G408" s="178">
        <v>2</v>
      </c>
      <c r="H408" s="178" t="str">
        <f>_xlfn.CONCAT(Tabela_srv_moreno_prd_dbwel_v_fund_acompanhamento[[#This Row],[codigo_peca]],"-",Tabela_srv_moreno_prd_dbwel_v_fund_acompanhamento[[#This Row],[seq_peca]])</f>
        <v>185511-2</v>
      </c>
      <c r="I408" s="178">
        <v>1</v>
      </c>
      <c r="J408" s="178" t="s">
        <v>227</v>
      </c>
      <c r="K408" s="179">
        <v>46097</v>
      </c>
      <c r="L408" s="179">
        <v>46140</v>
      </c>
      <c r="M408" s="178" t="s">
        <v>789</v>
      </c>
      <c r="N408" s="179">
        <v>46097</v>
      </c>
      <c r="O408" s="185" t="str">
        <f>IF(Tabela_srv_moreno_prd_dbwel_v_fund_acompanhamento[[#This Row],[prz_contratual]]=Tabela_srv_moreno_prd_dbwel_v_fund_acompanhamento[[#This Row],[lib_fundido_prev]],"S/Usin.","C/ Usin.")</f>
        <v>S/Usin.</v>
      </c>
    </row>
    <row r="409" spans="1:15" hidden="1" x14ac:dyDescent="0.25">
      <c r="A409" s="25" t="str">
        <f>_xlfn.CONCAT(Tabela_srv_moreno_prd_dbwel_v_fund_acompanhamento[[#This Row],[id_ordem_servico]],"-",Tabela_srv_moreno_prd_dbwel_v_fund_acompanhamento[[#This Row],[item]])</f>
        <v>27408-1</v>
      </c>
      <c r="B409" s="114" t="str">
        <f>_xlfn.XLOOKUP(A409,Tabela2[ID OS_MORENO],Tabela2[ID OS_MORENO],"",0)</f>
        <v/>
      </c>
      <c r="C409" s="25">
        <v>27408</v>
      </c>
      <c r="D409" s="25">
        <v>1</v>
      </c>
      <c r="E409" s="25">
        <v>1</v>
      </c>
      <c r="F409" s="178">
        <v>185512</v>
      </c>
      <c r="G409" s="178">
        <v>2</v>
      </c>
      <c r="H409" s="178" t="str">
        <f>_xlfn.CONCAT(Tabela_srv_moreno_prd_dbwel_v_fund_acompanhamento[[#This Row],[codigo_peca]],"-",Tabela_srv_moreno_prd_dbwel_v_fund_acompanhamento[[#This Row],[seq_peca]])</f>
        <v>185512-2</v>
      </c>
      <c r="I409" s="178">
        <v>1</v>
      </c>
      <c r="J409" s="178" t="s">
        <v>227</v>
      </c>
      <c r="K409" s="179">
        <v>46097</v>
      </c>
      <c r="L409" s="179">
        <v>46104</v>
      </c>
      <c r="M409" s="178" t="s">
        <v>263</v>
      </c>
      <c r="N409" s="179">
        <v>46097</v>
      </c>
      <c r="O409" s="185" t="str">
        <f>IF(Tabela_srv_moreno_prd_dbwel_v_fund_acompanhamento[[#This Row],[prz_contratual]]=Tabela_srv_moreno_prd_dbwel_v_fund_acompanhamento[[#This Row],[lib_fundido_prev]],"S/Usin.","C/ Usin.")</f>
        <v>S/Usin.</v>
      </c>
    </row>
    <row r="410" spans="1:15" hidden="1" x14ac:dyDescent="0.25">
      <c r="A410" s="25" t="str">
        <f>_xlfn.CONCAT(Tabela_srv_moreno_prd_dbwel_v_fund_acompanhamento[[#This Row],[id_ordem_servico]],"-",Tabela_srv_moreno_prd_dbwel_v_fund_acompanhamento[[#This Row],[item]])</f>
        <v>27408-3</v>
      </c>
      <c r="B410" s="114" t="str">
        <f>_xlfn.XLOOKUP(A410,Tabela2[ID OS_MORENO],Tabela2[ID OS_MORENO],"",0)</f>
        <v/>
      </c>
      <c r="C410" s="25">
        <v>27408</v>
      </c>
      <c r="D410" s="25">
        <v>3</v>
      </c>
      <c r="E410" s="25">
        <v>1</v>
      </c>
      <c r="F410" s="178">
        <v>185534</v>
      </c>
      <c r="G410" s="178">
        <v>1</v>
      </c>
      <c r="H410" s="178" t="str">
        <f>_xlfn.CONCAT(Tabela_srv_moreno_prd_dbwel_v_fund_acompanhamento[[#This Row],[codigo_peca]],"-",Tabela_srv_moreno_prd_dbwel_v_fund_acompanhamento[[#This Row],[seq_peca]])</f>
        <v>185534-1</v>
      </c>
      <c r="I410" s="178">
        <v>1</v>
      </c>
      <c r="J410" s="178" t="s">
        <v>227</v>
      </c>
      <c r="K410" s="179">
        <v>46097</v>
      </c>
      <c r="L410" s="179">
        <v>46104</v>
      </c>
      <c r="M410" s="178" t="s">
        <v>790</v>
      </c>
      <c r="N410" s="179">
        <v>46097</v>
      </c>
      <c r="O410" s="185" t="str">
        <f>IF(Tabela_srv_moreno_prd_dbwel_v_fund_acompanhamento[[#This Row],[prz_contratual]]=Tabela_srv_moreno_prd_dbwel_v_fund_acompanhamento[[#This Row],[lib_fundido_prev]],"S/Usin.","C/ Usin.")</f>
        <v>S/Usin.</v>
      </c>
    </row>
    <row r="411" spans="1:15" hidden="1" x14ac:dyDescent="0.25">
      <c r="A411" s="25" t="str">
        <f>_xlfn.CONCAT(Tabela_srv_moreno_prd_dbwel_v_fund_acompanhamento[[#This Row],[id_ordem_servico]],"-",Tabela_srv_moreno_prd_dbwel_v_fund_acompanhamento[[#This Row],[item]])</f>
        <v>27408-4</v>
      </c>
      <c r="B411" s="114" t="str">
        <f>_xlfn.XLOOKUP(A411,Tabela2[ID OS_MORENO],Tabela2[ID OS_MORENO],"",0)</f>
        <v/>
      </c>
      <c r="C411" s="25">
        <v>27408</v>
      </c>
      <c r="D411" s="25">
        <v>4</v>
      </c>
      <c r="E411" s="25">
        <v>1</v>
      </c>
      <c r="F411" s="178">
        <v>185534</v>
      </c>
      <c r="G411" s="178">
        <v>2</v>
      </c>
      <c r="H411" s="178" t="str">
        <f>_xlfn.CONCAT(Tabela_srv_moreno_prd_dbwel_v_fund_acompanhamento[[#This Row],[codigo_peca]],"-",Tabela_srv_moreno_prd_dbwel_v_fund_acompanhamento[[#This Row],[seq_peca]])</f>
        <v>185534-2</v>
      </c>
      <c r="I411" s="178">
        <v>1</v>
      </c>
      <c r="J411" s="178" t="s">
        <v>227</v>
      </c>
      <c r="K411" s="179">
        <v>46097</v>
      </c>
      <c r="L411" s="179">
        <v>46104</v>
      </c>
      <c r="M411" s="178" t="s">
        <v>790</v>
      </c>
      <c r="N411" s="179">
        <v>46097</v>
      </c>
      <c r="O411" s="185" t="str">
        <f>IF(Tabela_srv_moreno_prd_dbwel_v_fund_acompanhamento[[#This Row],[prz_contratual]]=Tabela_srv_moreno_prd_dbwel_v_fund_acompanhamento[[#This Row],[lib_fundido_prev]],"S/Usin.","C/ Usin.")</f>
        <v>S/Usin.</v>
      </c>
    </row>
    <row r="412" spans="1:15" hidden="1" x14ac:dyDescent="0.25">
      <c r="A412" s="25" t="str">
        <f>_xlfn.CONCAT(Tabela_srv_moreno_prd_dbwel_v_fund_acompanhamento[[#This Row],[id_ordem_servico]],"-",Tabela_srv_moreno_prd_dbwel_v_fund_acompanhamento[[#This Row],[item]])</f>
        <v>27408-7</v>
      </c>
      <c r="B412" s="115" t="str">
        <f>_xlfn.XLOOKUP(A412,Tabela2[ID OS_MORENO],Tabela2[ID OS_MORENO],"",0)</f>
        <v/>
      </c>
      <c r="C412" s="25">
        <v>27408</v>
      </c>
      <c r="D412" s="25">
        <v>7</v>
      </c>
      <c r="E412" s="25">
        <v>1</v>
      </c>
      <c r="F412" s="178">
        <v>185535</v>
      </c>
      <c r="G412" s="178">
        <v>3</v>
      </c>
      <c r="H412" s="178" t="str">
        <f>_xlfn.CONCAT(Tabela_srv_moreno_prd_dbwel_v_fund_acompanhamento[[#This Row],[codigo_peca]],"-",Tabela_srv_moreno_prd_dbwel_v_fund_acompanhamento[[#This Row],[seq_peca]])</f>
        <v>185535-3</v>
      </c>
      <c r="I412" s="178">
        <v>1</v>
      </c>
      <c r="J412" s="178" t="s">
        <v>227</v>
      </c>
      <c r="K412" s="179">
        <v>46151</v>
      </c>
      <c r="L412" s="179">
        <v>46134</v>
      </c>
      <c r="M412" s="178" t="s">
        <v>791</v>
      </c>
      <c r="N412" s="179">
        <v>46151</v>
      </c>
      <c r="O412" s="185" t="str">
        <f>IF(Tabela_srv_moreno_prd_dbwel_v_fund_acompanhamento[[#This Row],[prz_contratual]]=Tabela_srv_moreno_prd_dbwel_v_fund_acompanhamento[[#This Row],[lib_fundido_prev]],"S/Usin.","C/ Usin.")</f>
        <v>S/Usin.</v>
      </c>
    </row>
    <row r="413" spans="1:15" hidden="1" x14ac:dyDescent="0.25">
      <c r="A413" s="25" t="str">
        <f>_xlfn.CONCAT(Tabela_srv_moreno_prd_dbwel_v_fund_acompanhamento[[#This Row],[id_ordem_servico]],"-",Tabela_srv_moreno_prd_dbwel_v_fund_acompanhamento[[#This Row],[item]])</f>
        <v>27408-8</v>
      </c>
      <c r="B413" s="114" t="str">
        <f>_xlfn.XLOOKUP(A413,Tabela2[ID OS_MORENO],Tabela2[ID OS_MORENO],"",0)</f>
        <v/>
      </c>
      <c r="C413" s="25">
        <v>27408</v>
      </c>
      <c r="D413" s="25">
        <v>8</v>
      </c>
      <c r="E413" s="25">
        <v>1</v>
      </c>
      <c r="F413" s="178">
        <v>185535</v>
      </c>
      <c r="G413" s="178">
        <v>4</v>
      </c>
      <c r="H413" s="178" t="str">
        <f>_xlfn.CONCAT(Tabela_srv_moreno_prd_dbwel_v_fund_acompanhamento[[#This Row],[codigo_peca]],"-",Tabela_srv_moreno_prd_dbwel_v_fund_acompanhamento[[#This Row],[seq_peca]])</f>
        <v>185535-4</v>
      </c>
      <c r="I413" s="178">
        <v>1</v>
      </c>
      <c r="J413" s="178" t="s">
        <v>227</v>
      </c>
      <c r="K413" s="179">
        <v>46151</v>
      </c>
      <c r="L413" s="179">
        <v>46134</v>
      </c>
      <c r="M413" s="178" t="s">
        <v>791</v>
      </c>
      <c r="N413" s="179">
        <v>46151</v>
      </c>
      <c r="O413" s="185" t="str">
        <f>IF(Tabela_srv_moreno_prd_dbwel_v_fund_acompanhamento[[#This Row],[prz_contratual]]=Tabela_srv_moreno_prd_dbwel_v_fund_acompanhamento[[#This Row],[lib_fundido_prev]],"S/Usin.","C/ Usin.")</f>
        <v>S/Usin.</v>
      </c>
    </row>
    <row r="414" spans="1:15" hidden="1" x14ac:dyDescent="0.25">
      <c r="A414" s="25" t="str">
        <f>_xlfn.CONCAT(Tabela_srv_moreno_prd_dbwel_v_fund_acompanhamento[[#This Row],[id_ordem_servico]],"-",Tabela_srv_moreno_prd_dbwel_v_fund_acompanhamento[[#This Row],[item]])</f>
        <v>27333-1</v>
      </c>
      <c r="B414" s="114" t="str">
        <f>_xlfn.XLOOKUP(A414,Tabela2[ID OS_MORENO],Tabela2[ID OS_MORENO],"",0)</f>
        <v/>
      </c>
      <c r="C414" s="25">
        <v>27333</v>
      </c>
      <c r="D414" s="25">
        <v>1</v>
      </c>
      <c r="E414" s="25">
        <v>1</v>
      </c>
      <c r="F414" s="178">
        <v>426222</v>
      </c>
      <c r="G414" s="178">
        <v>10</v>
      </c>
      <c r="H414" s="178" t="str">
        <f>_xlfn.CONCAT(Tabela_srv_moreno_prd_dbwel_v_fund_acompanhamento[[#This Row],[codigo_peca]],"-",Tabela_srv_moreno_prd_dbwel_v_fund_acompanhamento[[#This Row],[seq_peca]])</f>
        <v>426222-10</v>
      </c>
      <c r="I414" s="178">
        <v>1</v>
      </c>
      <c r="J414" s="178" t="s">
        <v>212</v>
      </c>
      <c r="K414" s="179">
        <v>46081</v>
      </c>
      <c r="L414" s="179">
        <v>46080</v>
      </c>
      <c r="M414" s="178" t="s">
        <v>273</v>
      </c>
      <c r="N414" s="179">
        <v>46113</v>
      </c>
      <c r="O4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15" spans="1:15" hidden="1" x14ac:dyDescent="0.25">
      <c r="A415" s="25" t="str">
        <f>_xlfn.CONCAT(Tabela_srv_moreno_prd_dbwel_v_fund_acompanhamento[[#This Row],[id_ordem_servico]],"-",Tabela_srv_moreno_prd_dbwel_v_fund_acompanhamento[[#This Row],[item]])</f>
        <v>27333-2</v>
      </c>
      <c r="B415" s="114" t="str">
        <f>_xlfn.XLOOKUP(A415,Tabela2[ID OS_MORENO],Tabela2[ID OS_MORENO],"",0)</f>
        <v/>
      </c>
      <c r="C415" s="25">
        <v>27333</v>
      </c>
      <c r="D415" s="25">
        <v>2</v>
      </c>
      <c r="E415" s="25">
        <v>1</v>
      </c>
      <c r="F415" s="178">
        <v>426222</v>
      </c>
      <c r="G415" s="178">
        <v>11</v>
      </c>
      <c r="H415" s="178" t="str">
        <f>_xlfn.CONCAT(Tabela_srv_moreno_prd_dbwel_v_fund_acompanhamento[[#This Row],[codigo_peca]],"-",Tabela_srv_moreno_prd_dbwel_v_fund_acompanhamento[[#This Row],[seq_peca]])</f>
        <v>426222-11</v>
      </c>
      <c r="I415" s="178">
        <v>1</v>
      </c>
      <c r="J415" s="178" t="s">
        <v>212</v>
      </c>
      <c r="K415" s="179">
        <v>46081</v>
      </c>
      <c r="L415" s="179">
        <v>46080</v>
      </c>
      <c r="M415" s="178" t="s">
        <v>273</v>
      </c>
      <c r="N415" s="179">
        <v>46143</v>
      </c>
      <c r="O4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16" spans="1:15" hidden="1" x14ac:dyDescent="0.25">
      <c r="A416" s="25" t="str">
        <f>_xlfn.CONCAT(Tabela_srv_moreno_prd_dbwel_v_fund_acompanhamento[[#This Row],[id_ordem_servico]],"-",Tabela_srv_moreno_prd_dbwel_v_fund_acompanhamento[[#This Row],[item]])</f>
        <v>27333-3</v>
      </c>
      <c r="B416" s="114" t="str">
        <f>_xlfn.XLOOKUP(A416,Tabela2[ID OS_MORENO],Tabela2[ID OS_MORENO],"",0)</f>
        <v>27333-3</v>
      </c>
      <c r="C416" s="25">
        <v>27333</v>
      </c>
      <c r="D416" s="25">
        <v>3</v>
      </c>
      <c r="E416" s="25">
        <v>1</v>
      </c>
      <c r="F416" s="178">
        <v>273400</v>
      </c>
      <c r="G416" s="178">
        <v>93</v>
      </c>
      <c r="H416" s="178" t="str">
        <f>_xlfn.CONCAT(Tabela_srv_moreno_prd_dbwel_v_fund_acompanhamento[[#This Row],[codigo_peca]],"-",Tabela_srv_moreno_prd_dbwel_v_fund_acompanhamento[[#This Row],[seq_peca]])</f>
        <v>273400-93</v>
      </c>
      <c r="I416" s="178">
        <v>1</v>
      </c>
      <c r="J416" s="178" t="s">
        <v>212</v>
      </c>
      <c r="K416" s="179">
        <v>46014</v>
      </c>
      <c r="L416" s="179">
        <v>46014</v>
      </c>
      <c r="M416" s="178" t="s">
        <v>695</v>
      </c>
      <c r="N416" s="179">
        <v>46113</v>
      </c>
      <c r="O4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17" spans="1:15" hidden="1" x14ac:dyDescent="0.25">
      <c r="A417" s="25" t="str">
        <f>_xlfn.CONCAT(Tabela_srv_moreno_prd_dbwel_v_fund_acompanhamento[[#This Row],[id_ordem_servico]],"-",Tabela_srv_moreno_prd_dbwel_v_fund_acompanhamento[[#This Row],[item]])</f>
        <v>27579-1</v>
      </c>
      <c r="B417" s="114" t="str">
        <f>_xlfn.XLOOKUP(A417,Tabela2[ID OS_MORENO],Tabela2[ID OS_MORENO],"",0)</f>
        <v/>
      </c>
      <c r="C417" s="25">
        <v>27579</v>
      </c>
      <c r="D417" s="25">
        <v>1</v>
      </c>
      <c r="E417" s="25">
        <v>1</v>
      </c>
      <c r="F417" s="39">
        <v>426228</v>
      </c>
      <c r="G417" s="39">
        <v>1</v>
      </c>
      <c r="H417" s="39" t="str">
        <f>_xlfn.CONCAT(Tabela_srv_moreno_prd_dbwel_v_fund_acompanhamento[[#This Row],[codigo_peca]],"-",Tabela_srv_moreno_prd_dbwel_v_fund_acompanhamento[[#This Row],[seq_peca]])</f>
        <v>426228-1</v>
      </c>
      <c r="I417" s="25">
        <v>1</v>
      </c>
      <c r="J417" s="39" t="s">
        <v>212</v>
      </c>
      <c r="K417" s="40">
        <v>46251</v>
      </c>
      <c r="L417" s="40"/>
      <c r="M417" s="39" t="s">
        <v>2898</v>
      </c>
      <c r="N417" s="40">
        <v>46251</v>
      </c>
      <c r="O417" s="16" t="str">
        <f>IF(Tabela_srv_moreno_prd_dbwel_v_fund_acompanhamento[[#This Row],[prz_contratual]]=Tabela_srv_moreno_prd_dbwel_v_fund_acompanhamento[[#This Row],[lib_fundido_prev]],"S/Usin.","C/ Usin.")</f>
        <v>S/Usin.</v>
      </c>
    </row>
    <row r="418" spans="1:15" hidden="1" x14ac:dyDescent="0.25">
      <c r="A418" s="25" t="str">
        <f>_xlfn.CONCAT(Tabela_srv_moreno_prd_dbwel_v_fund_acompanhamento[[#This Row],[id_ordem_servico]],"-",Tabela_srv_moreno_prd_dbwel_v_fund_acompanhamento[[#This Row],[item]])</f>
        <v>27579-2</v>
      </c>
      <c r="B418" s="115" t="str">
        <f>_xlfn.XLOOKUP(A418,Tabela2[ID OS_MORENO],Tabela2[ID OS_MORENO],"",0)</f>
        <v/>
      </c>
      <c r="C418" s="25">
        <v>27579</v>
      </c>
      <c r="D418" s="25">
        <v>2</v>
      </c>
      <c r="E418" s="25">
        <v>1</v>
      </c>
      <c r="F418" s="178">
        <v>426228</v>
      </c>
      <c r="G418" s="178">
        <v>2</v>
      </c>
      <c r="H418" s="178" t="str">
        <f>_xlfn.CONCAT(Tabela_srv_moreno_prd_dbwel_v_fund_acompanhamento[[#This Row],[codigo_peca]],"-",Tabela_srv_moreno_prd_dbwel_v_fund_acompanhamento[[#This Row],[seq_peca]])</f>
        <v>426228-2</v>
      </c>
      <c r="I418" s="178">
        <v>1</v>
      </c>
      <c r="J418" s="178" t="s">
        <v>212</v>
      </c>
      <c r="K418" s="179">
        <v>46260</v>
      </c>
      <c r="L418" s="179"/>
      <c r="M418" s="178" t="s">
        <v>2898</v>
      </c>
      <c r="N418" s="179">
        <v>46260</v>
      </c>
      <c r="O418" s="185" t="str">
        <f>IF(Tabela_srv_moreno_prd_dbwel_v_fund_acompanhamento[[#This Row],[prz_contratual]]=Tabela_srv_moreno_prd_dbwel_v_fund_acompanhamento[[#This Row],[lib_fundido_prev]],"S/Usin.","C/ Usin.")</f>
        <v>S/Usin.</v>
      </c>
    </row>
    <row r="419" spans="1:15" hidden="1" x14ac:dyDescent="0.25">
      <c r="A419" s="25" t="str">
        <f>_xlfn.CONCAT(Tabela_srv_moreno_prd_dbwel_v_fund_acompanhamento[[#This Row],[id_ordem_servico]],"-",Tabela_srv_moreno_prd_dbwel_v_fund_acompanhamento[[#This Row],[item]])</f>
        <v>27579-3</v>
      </c>
      <c r="B419" s="114" t="str">
        <f>_xlfn.XLOOKUP(A419,Tabela2[ID OS_MORENO],Tabela2[ID OS_MORENO],"",0)</f>
        <v/>
      </c>
      <c r="C419" s="25">
        <v>27579</v>
      </c>
      <c r="D419" s="25">
        <v>3</v>
      </c>
      <c r="E419" s="25">
        <v>1</v>
      </c>
      <c r="F419" s="178">
        <v>426228</v>
      </c>
      <c r="G419" s="178">
        <v>3</v>
      </c>
      <c r="H419" s="178" t="str">
        <f>_xlfn.CONCAT(Tabela_srv_moreno_prd_dbwel_v_fund_acompanhamento[[#This Row],[codigo_peca]],"-",Tabela_srv_moreno_prd_dbwel_v_fund_acompanhamento[[#This Row],[seq_peca]])</f>
        <v>426228-3</v>
      </c>
      <c r="I419" s="178">
        <v>1</v>
      </c>
      <c r="J419" s="178" t="s">
        <v>212</v>
      </c>
      <c r="K419" s="179">
        <v>46270</v>
      </c>
      <c r="L419" s="179"/>
      <c r="M419" s="178" t="s">
        <v>2898</v>
      </c>
      <c r="N419" s="179">
        <v>46270</v>
      </c>
      <c r="O419" s="185" t="str">
        <f>IF(Tabela_srv_moreno_prd_dbwel_v_fund_acompanhamento[[#This Row],[prz_contratual]]=Tabela_srv_moreno_prd_dbwel_v_fund_acompanhamento[[#This Row],[lib_fundido_prev]],"S/Usin.","C/ Usin.")</f>
        <v>S/Usin.</v>
      </c>
    </row>
    <row r="420" spans="1:15" hidden="1" x14ac:dyDescent="0.25">
      <c r="A420" s="25" t="str">
        <f>_xlfn.CONCAT(Tabela_srv_moreno_prd_dbwel_v_fund_acompanhamento[[#This Row],[id_ordem_servico]],"-",Tabela_srv_moreno_prd_dbwel_v_fund_acompanhamento[[#This Row],[item]])</f>
        <v>27040-8</v>
      </c>
      <c r="B420" s="115" t="str">
        <f>_xlfn.XLOOKUP(A420,Tabela2[ID OS_MORENO],Tabela2[ID OS_MORENO],"",0)</f>
        <v/>
      </c>
      <c r="C420" s="25">
        <v>27040</v>
      </c>
      <c r="D420" s="25">
        <v>8</v>
      </c>
      <c r="E420" s="25">
        <v>1</v>
      </c>
      <c r="F420" s="39">
        <v>426222</v>
      </c>
      <c r="G420" s="39">
        <v>9</v>
      </c>
      <c r="H420" s="39" t="str">
        <f>_xlfn.CONCAT(Tabela_srv_moreno_prd_dbwel_v_fund_acompanhamento[[#This Row],[codigo_peca]],"-",Tabela_srv_moreno_prd_dbwel_v_fund_acompanhamento[[#This Row],[seq_peca]])</f>
        <v>426222-9</v>
      </c>
      <c r="I420" s="25">
        <v>1</v>
      </c>
      <c r="J420" s="39" t="s">
        <v>212</v>
      </c>
      <c r="K420" s="40">
        <v>46023</v>
      </c>
      <c r="L420" s="40">
        <v>46034</v>
      </c>
      <c r="M420" s="39" t="s">
        <v>273</v>
      </c>
      <c r="N420" s="40">
        <v>46055</v>
      </c>
      <c r="O420" s="16" t="str">
        <f>IF(Tabela_srv_moreno_prd_dbwel_v_fund_acompanhamento[[#This Row],[prz_contratual]]=Tabela_srv_moreno_prd_dbwel_v_fund_acompanhamento[[#This Row],[lib_fundido_prev]],"S/Usin.","C/ Usin.")</f>
        <v>C/ Usin.</v>
      </c>
    </row>
    <row r="421" spans="1:15" hidden="1" x14ac:dyDescent="0.25">
      <c r="A421" s="25" t="str">
        <f>_xlfn.CONCAT(Tabela_srv_moreno_prd_dbwel_v_fund_acompanhamento[[#This Row],[id_ordem_servico]],"-",Tabela_srv_moreno_prd_dbwel_v_fund_acompanhamento[[#This Row],[item]])</f>
        <v>27040-9</v>
      </c>
      <c r="B421" s="114" t="str">
        <f>_xlfn.XLOOKUP(A421,Tabela2[ID OS_MORENO],Tabela2[ID OS_MORENO],"",0)</f>
        <v/>
      </c>
      <c r="C421" s="25">
        <v>27040</v>
      </c>
      <c r="D421" s="25">
        <v>9</v>
      </c>
      <c r="E421" s="25">
        <v>1</v>
      </c>
      <c r="F421" s="178">
        <v>426222</v>
      </c>
      <c r="G421" s="178">
        <v>8</v>
      </c>
      <c r="H421" s="178" t="str">
        <f>_xlfn.CONCAT(Tabela_srv_moreno_prd_dbwel_v_fund_acompanhamento[[#This Row],[codigo_peca]],"-",Tabela_srv_moreno_prd_dbwel_v_fund_acompanhamento[[#This Row],[seq_peca]])</f>
        <v>426222-8</v>
      </c>
      <c r="I421" s="178">
        <v>1</v>
      </c>
      <c r="J421" s="178" t="s">
        <v>212</v>
      </c>
      <c r="K421" s="179">
        <v>46083</v>
      </c>
      <c r="L421" s="179">
        <v>45964</v>
      </c>
      <c r="M421" s="178" t="s">
        <v>273</v>
      </c>
      <c r="N421" s="179">
        <v>46083</v>
      </c>
      <c r="O421" s="185" t="str">
        <f>IF(Tabela_srv_moreno_prd_dbwel_v_fund_acompanhamento[[#This Row],[prz_contratual]]=Tabela_srv_moreno_prd_dbwel_v_fund_acompanhamento[[#This Row],[lib_fundido_prev]],"S/Usin.","C/ Usin.")</f>
        <v>S/Usin.</v>
      </c>
    </row>
    <row r="422" spans="1:15" hidden="1" x14ac:dyDescent="0.25">
      <c r="A422" s="16" t="str">
        <f>_xlfn.CONCAT(Tabela_srv_moreno_prd_dbwel_v_fund_acompanhamento[[#This Row],[id_ordem_servico]],"-",Tabela_srv_moreno_prd_dbwel_v_fund_acompanhamento[[#This Row],[item]])</f>
        <v>27040-6</v>
      </c>
      <c r="B422" s="115" t="str">
        <f>_xlfn.XLOOKUP(A422,Tabela2[ID OS_MORENO],Tabela2[ID OS_MORENO],"",0)</f>
        <v/>
      </c>
      <c r="C422" s="16">
        <v>27040</v>
      </c>
      <c r="D422" s="16">
        <v>6</v>
      </c>
      <c r="E422" s="16">
        <v>1</v>
      </c>
      <c r="F422" s="185">
        <v>426224</v>
      </c>
      <c r="G422" s="185">
        <v>2</v>
      </c>
      <c r="H422" s="185" t="str">
        <f>_xlfn.CONCAT(Tabela_srv_moreno_prd_dbwel_v_fund_acompanhamento[[#This Row],[codigo_peca]],"-",Tabela_srv_moreno_prd_dbwel_v_fund_acompanhamento[[#This Row],[seq_peca]])</f>
        <v>426224-2</v>
      </c>
      <c r="I422" s="185">
        <v>1</v>
      </c>
      <c r="J422" s="185" t="s">
        <v>212</v>
      </c>
      <c r="K422" s="190">
        <v>45981</v>
      </c>
      <c r="L422" s="190">
        <v>45964</v>
      </c>
      <c r="M422" s="185" t="s">
        <v>849</v>
      </c>
      <c r="N422" s="190">
        <v>45992</v>
      </c>
      <c r="O4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3" spans="1:15" hidden="1" x14ac:dyDescent="0.25">
      <c r="A423" s="25" t="str">
        <f>_xlfn.CONCAT(Tabela_srv_moreno_prd_dbwel_v_fund_acompanhamento[[#This Row],[id_ordem_servico]],"-",Tabela_srv_moreno_prd_dbwel_v_fund_acompanhamento[[#This Row],[item]])</f>
        <v>27040-2</v>
      </c>
      <c r="B423" s="114" t="str">
        <f>_xlfn.XLOOKUP(A423,Tabela2[ID OS_MORENO],Tabela2[ID OS_MORENO],"",0)</f>
        <v/>
      </c>
      <c r="C423" s="25">
        <v>27040</v>
      </c>
      <c r="D423" s="25">
        <v>2</v>
      </c>
      <c r="E423" s="25">
        <v>1</v>
      </c>
      <c r="F423" s="178">
        <v>426225</v>
      </c>
      <c r="G423" s="178">
        <v>4</v>
      </c>
      <c r="H423" s="178" t="str">
        <f>_xlfn.CONCAT(Tabela_srv_moreno_prd_dbwel_v_fund_acompanhamento[[#This Row],[codigo_peca]],"-",Tabela_srv_moreno_prd_dbwel_v_fund_acompanhamento[[#This Row],[seq_peca]])</f>
        <v>426225-4</v>
      </c>
      <c r="I423" s="178">
        <v>1</v>
      </c>
      <c r="J423" s="178" t="s">
        <v>212</v>
      </c>
      <c r="K423" s="179">
        <v>45883</v>
      </c>
      <c r="L423" s="179">
        <v>45965</v>
      </c>
      <c r="M423" s="178" t="s">
        <v>849</v>
      </c>
      <c r="N423" s="179">
        <v>45931</v>
      </c>
      <c r="O4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4" spans="1:15" hidden="1" x14ac:dyDescent="0.25">
      <c r="A424" s="25" t="str">
        <f>_xlfn.CONCAT(Tabela_srv_moreno_prd_dbwel_v_fund_acompanhamento[[#This Row],[id_ordem_servico]],"-",Tabela_srv_moreno_prd_dbwel_v_fund_acompanhamento[[#This Row],[item]])</f>
        <v>27040-3</v>
      </c>
      <c r="B424" s="114" t="str">
        <f>_xlfn.XLOOKUP(A424,Tabela2[ID OS_MORENO],Tabela2[ID OS_MORENO],"",0)</f>
        <v/>
      </c>
      <c r="C424" s="25">
        <v>27040</v>
      </c>
      <c r="D424" s="25">
        <v>3</v>
      </c>
      <c r="E424" s="25">
        <v>1</v>
      </c>
      <c r="F424" s="178">
        <v>426225</v>
      </c>
      <c r="G424" s="178">
        <v>5</v>
      </c>
      <c r="H424" s="178" t="str">
        <f>_xlfn.CONCAT(Tabela_srv_moreno_prd_dbwel_v_fund_acompanhamento[[#This Row],[codigo_peca]],"-",Tabela_srv_moreno_prd_dbwel_v_fund_acompanhamento[[#This Row],[seq_peca]])</f>
        <v>426225-5</v>
      </c>
      <c r="I424" s="178">
        <v>1</v>
      </c>
      <c r="J424" s="178" t="s">
        <v>212</v>
      </c>
      <c r="K424" s="179">
        <v>45883</v>
      </c>
      <c r="L424" s="179">
        <v>45930</v>
      </c>
      <c r="M424" s="178" t="s">
        <v>849</v>
      </c>
      <c r="N424" s="179">
        <v>45962</v>
      </c>
      <c r="O4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5" spans="1:15" hidden="1" x14ac:dyDescent="0.25">
      <c r="A425" s="16" t="str">
        <f>_xlfn.CONCAT(Tabela_srv_moreno_prd_dbwel_v_fund_acompanhamento[[#This Row],[id_ordem_servico]],"-",Tabela_srv_moreno_prd_dbwel_v_fund_acompanhamento[[#This Row],[item]])</f>
        <v>27040-4</v>
      </c>
      <c r="B425" s="114" t="str">
        <f>_xlfn.XLOOKUP(A425,Tabela2[ID OS_MORENO],Tabela2[ID OS_MORENO],"",0)</f>
        <v/>
      </c>
      <c r="C425" s="16">
        <v>27040</v>
      </c>
      <c r="D425" s="16">
        <v>4</v>
      </c>
      <c r="E425" s="16">
        <v>1</v>
      </c>
      <c r="F425" s="185">
        <v>426225</v>
      </c>
      <c r="G425" s="185">
        <v>7</v>
      </c>
      <c r="H425" s="185" t="str">
        <f>_xlfn.CONCAT(Tabela_srv_moreno_prd_dbwel_v_fund_acompanhamento[[#This Row],[codigo_peca]],"-",Tabela_srv_moreno_prd_dbwel_v_fund_acompanhamento[[#This Row],[seq_peca]])</f>
        <v>426225-7</v>
      </c>
      <c r="I425" s="185">
        <v>1</v>
      </c>
      <c r="J425" s="185" t="s">
        <v>212</v>
      </c>
      <c r="K425" s="190">
        <v>46005</v>
      </c>
      <c r="L425" s="190">
        <v>46010</v>
      </c>
      <c r="M425" s="185" t="s">
        <v>849</v>
      </c>
      <c r="N425" s="190">
        <v>46023</v>
      </c>
      <c r="O4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6" spans="1:15" hidden="1" x14ac:dyDescent="0.25">
      <c r="A426" s="25" t="str">
        <f>_xlfn.CONCAT(Tabela_srv_moreno_prd_dbwel_v_fund_acompanhamento[[#This Row],[id_ordem_servico]],"-",Tabela_srv_moreno_prd_dbwel_v_fund_acompanhamento[[#This Row],[item]])</f>
        <v>27040-5</v>
      </c>
      <c r="B426" s="114" t="str">
        <f>_xlfn.XLOOKUP(A426,Tabela2[ID OS_MORENO],Tabela2[ID OS_MORENO],"",0)</f>
        <v/>
      </c>
      <c r="C426" s="25">
        <v>27040</v>
      </c>
      <c r="D426" s="25">
        <v>5</v>
      </c>
      <c r="E426" s="25">
        <v>1</v>
      </c>
      <c r="F426" s="178">
        <v>426225</v>
      </c>
      <c r="G426" s="178">
        <v>8</v>
      </c>
      <c r="H426" s="178" t="str">
        <f>_xlfn.CONCAT(Tabela_srv_moreno_prd_dbwel_v_fund_acompanhamento[[#This Row],[codigo_peca]],"-",Tabela_srv_moreno_prd_dbwel_v_fund_acompanhamento[[#This Row],[seq_peca]])</f>
        <v>426225-8</v>
      </c>
      <c r="I426" s="178">
        <v>1</v>
      </c>
      <c r="J426" s="178" t="s">
        <v>212</v>
      </c>
      <c r="K426" s="179">
        <v>46080</v>
      </c>
      <c r="L426" s="179">
        <v>46080</v>
      </c>
      <c r="M426" s="178" t="s">
        <v>273</v>
      </c>
      <c r="N426" s="179">
        <v>46083</v>
      </c>
      <c r="O4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7" spans="1:15" hidden="1" x14ac:dyDescent="0.25">
      <c r="A427" s="25" t="str">
        <f>_xlfn.CONCAT(Tabela_srv_moreno_prd_dbwel_v_fund_acompanhamento[[#This Row],[id_ordem_servico]],"-",Tabela_srv_moreno_prd_dbwel_v_fund_acompanhamento[[#This Row],[item]])</f>
        <v>27317-1</v>
      </c>
      <c r="B427" s="115" t="str">
        <f>_xlfn.XLOOKUP(A427,Tabela2[ID OS_MORENO],Tabela2[ID OS_MORENO],"",0)</f>
        <v/>
      </c>
      <c r="C427" s="25">
        <v>27317</v>
      </c>
      <c r="D427" s="25">
        <v>1</v>
      </c>
      <c r="E427" s="25">
        <v>1</v>
      </c>
      <c r="F427" s="178">
        <v>108044</v>
      </c>
      <c r="G427" s="178">
        <v>1</v>
      </c>
      <c r="H427" s="178" t="str">
        <f>_xlfn.CONCAT(Tabela_srv_moreno_prd_dbwel_v_fund_acompanhamento[[#This Row],[codigo_peca]],"-",Tabela_srv_moreno_prd_dbwel_v_fund_acompanhamento[[#This Row],[seq_peca]])</f>
        <v>108044-1</v>
      </c>
      <c r="I427" s="178">
        <v>1</v>
      </c>
      <c r="J427" s="178" t="s">
        <v>229</v>
      </c>
      <c r="K427" s="179">
        <v>46157</v>
      </c>
      <c r="L427" s="179">
        <v>46155</v>
      </c>
      <c r="M427" s="178" t="s">
        <v>244</v>
      </c>
      <c r="N427" s="179">
        <v>46111</v>
      </c>
      <c r="O4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8" spans="1:15" hidden="1" x14ac:dyDescent="0.25">
      <c r="A428" s="25" t="str">
        <f>_xlfn.CONCAT(Tabela_srv_moreno_prd_dbwel_v_fund_acompanhamento[[#This Row],[id_ordem_servico]],"-",Tabela_srv_moreno_prd_dbwel_v_fund_acompanhamento[[#This Row],[item]])</f>
        <v>27317-2</v>
      </c>
      <c r="B428" s="114" t="str">
        <f>_xlfn.XLOOKUP(A428,Tabela2[ID OS_MORENO],Tabela2[ID OS_MORENO],"",0)</f>
        <v/>
      </c>
      <c r="C428" s="25">
        <v>27317</v>
      </c>
      <c r="D428" s="25">
        <v>2</v>
      </c>
      <c r="E428" s="25">
        <v>1</v>
      </c>
      <c r="F428" s="178">
        <v>108045</v>
      </c>
      <c r="G428" s="178">
        <v>1</v>
      </c>
      <c r="H428" s="178" t="str">
        <f>_xlfn.CONCAT(Tabela_srv_moreno_prd_dbwel_v_fund_acompanhamento[[#This Row],[codigo_peca]],"-",Tabela_srv_moreno_prd_dbwel_v_fund_acompanhamento[[#This Row],[seq_peca]])</f>
        <v>108045-1</v>
      </c>
      <c r="I428" s="178">
        <v>1</v>
      </c>
      <c r="J428" s="178" t="s">
        <v>229</v>
      </c>
      <c r="K428" s="179">
        <v>46203</v>
      </c>
      <c r="L428" s="179"/>
      <c r="M428" s="178" t="s">
        <v>271</v>
      </c>
      <c r="N428" s="179">
        <v>46111</v>
      </c>
      <c r="O4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29" spans="1:15" hidden="1" x14ac:dyDescent="0.25">
      <c r="A429" s="25" t="str">
        <f>_xlfn.CONCAT(Tabela_srv_moreno_prd_dbwel_v_fund_acompanhamento[[#This Row],[id_ordem_servico]],"-",Tabela_srv_moreno_prd_dbwel_v_fund_acompanhamento[[#This Row],[item]])</f>
        <v>27025-5</v>
      </c>
      <c r="B429" s="115" t="str">
        <f>_xlfn.XLOOKUP(A429,Tabela2[ID OS_MORENO],Tabela2[ID OS_MORENO],"",0)</f>
        <v/>
      </c>
      <c r="C429" s="25">
        <v>27025</v>
      </c>
      <c r="D429" s="25">
        <v>5</v>
      </c>
      <c r="E429" s="25">
        <v>1</v>
      </c>
      <c r="F429" s="178">
        <v>757010</v>
      </c>
      <c r="G429" s="178">
        <v>3</v>
      </c>
      <c r="H429" s="178" t="str">
        <f>_xlfn.CONCAT(Tabela_srv_moreno_prd_dbwel_v_fund_acompanhamento[[#This Row],[codigo_peca]],"-",Tabela_srv_moreno_prd_dbwel_v_fund_acompanhamento[[#This Row],[seq_peca]])</f>
        <v>757010-3</v>
      </c>
      <c r="I429" s="178">
        <v>1</v>
      </c>
      <c r="J429" s="178" t="s">
        <v>246</v>
      </c>
      <c r="K429" s="179">
        <v>45924</v>
      </c>
      <c r="L429" s="179">
        <v>45926</v>
      </c>
      <c r="M429" s="178" t="s">
        <v>265</v>
      </c>
      <c r="N429" s="179">
        <v>45924</v>
      </c>
      <c r="O429" s="185" t="str">
        <f>IF(Tabela_srv_moreno_prd_dbwel_v_fund_acompanhamento[[#This Row],[prz_contratual]]=Tabela_srv_moreno_prd_dbwel_v_fund_acompanhamento[[#This Row],[lib_fundido_prev]],"S/Usin.","C/ Usin.")</f>
        <v>S/Usin.</v>
      </c>
    </row>
    <row r="430" spans="1:15" hidden="1" x14ac:dyDescent="0.25">
      <c r="A430" s="25" t="str">
        <f>_xlfn.CONCAT(Tabela_srv_moreno_prd_dbwel_v_fund_acompanhamento[[#This Row],[id_ordem_servico]],"-",Tabela_srv_moreno_prd_dbwel_v_fund_acompanhamento[[#This Row],[item]])</f>
        <v>27311-13</v>
      </c>
      <c r="B430" s="115" t="str">
        <f>_xlfn.XLOOKUP(A430,Tabela2[ID OS_MORENO],Tabela2[ID OS_MORENO],"",0)</f>
        <v/>
      </c>
      <c r="C430" s="25">
        <v>27311</v>
      </c>
      <c r="D430" s="25">
        <v>13</v>
      </c>
      <c r="E430" s="25">
        <v>1</v>
      </c>
      <c r="F430" s="39">
        <v>757006</v>
      </c>
      <c r="G430" s="39">
        <v>37</v>
      </c>
      <c r="H430" s="39" t="str">
        <f>_xlfn.CONCAT(Tabela_srv_moreno_prd_dbwel_v_fund_acompanhamento[[#This Row],[codigo_peca]],"-",Tabela_srv_moreno_prd_dbwel_v_fund_acompanhamento[[#This Row],[seq_peca]])</f>
        <v>757006-37</v>
      </c>
      <c r="I430" s="25">
        <v>1</v>
      </c>
      <c r="J430" s="39" t="s">
        <v>246</v>
      </c>
      <c r="K430" s="40">
        <v>46091</v>
      </c>
      <c r="L430" s="40">
        <v>46087</v>
      </c>
      <c r="M430" s="39" t="s">
        <v>265</v>
      </c>
      <c r="N430" s="40">
        <v>46092</v>
      </c>
      <c r="O430" s="16" t="str">
        <f>IF(Tabela_srv_moreno_prd_dbwel_v_fund_acompanhamento[[#This Row],[prz_contratual]]=Tabela_srv_moreno_prd_dbwel_v_fund_acompanhamento[[#This Row],[lib_fundido_prev]],"S/Usin.","C/ Usin.")</f>
        <v>C/ Usin.</v>
      </c>
    </row>
    <row r="431" spans="1:15" hidden="1" x14ac:dyDescent="0.25">
      <c r="A431" s="25" t="str">
        <f>_xlfn.CONCAT(Tabela_srv_moreno_prd_dbwel_v_fund_acompanhamento[[#This Row],[id_ordem_servico]],"-",Tabela_srv_moreno_prd_dbwel_v_fund_acompanhamento[[#This Row],[item]])</f>
        <v>27311-5</v>
      </c>
      <c r="B431" s="116" t="str">
        <f>_xlfn.XLOOKUP(A431,Tabela2[ID OS_MORENO],Tabela2[ID OS_MORENO],"",0)</f>
        <v/>
      </c>
      <c r="C431" s="25">
        <v>27311</v>
      </c>
      <c r="D431" s="25">
        <v>5</v>
      </c>
      <c r="E431" s="25">
        <v>1</v>
      </c>
      <c r="F431" s="178">
        <v>757006</v>
      </c>
      <c r="G431" s="178">
        <v>35</v>
      </c>
      <c r="H431" s="178" t="str">
        <f>_xlfn.CONCAT(Tabela_srv_moreno_prd_dbwel_v_fund_acompanhamento[[#This Row],[codigo_peca]],"-",Tabela_srv_moreno_prd_dbwel_v_fund_acompanhamento[[#This Row],[seq_peca]])</f>
        <v>757006-35</v>
      </c>
      <c r="I431" s="178">
        <v>1</v>
      </c>
      <c r="J431" s="178" t="s">
        <v>246</v>
      </c>
      <c r="K431" s="179">
        <v>46071</v>
      </c>
      <c r="L431" s="179">
        <v>46020</v>
      </c>
      <c r="M431" s="178" t="s">
        <v>265</v>
      </c>
      <c r="N431" s="179">
        <v>46034</v>
      </c>
      <c r="O4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32" spans="1:15" hidden="1" x14ac:dyDescent="0.25">
      <c r="A432" s="16" t="str">
        <f>_xlfn.CONCAT(Tabela_srv_moreno_prd_dbwel_v_fund_acompanhamento[[#This Row],[id_ordem_servico]],"-",Tabela_srv_moreno_prd_dbwel_v_fund_acompanhamento[[#This Row],[item]])</f>
        <v>27311-6</v>
      </c>
      <c r="B432" s="115" t="str">
        <f>_xlfn.XLOOKUP(A432,Tabela2[ID OS_MORENO],Tabela2[ID OS_MORENO],"",0)</f>
        <v/>
      </c>
      <c r="C432" s="16">
        <v>27311</v>
      </c>
      <c r="D432" s="16">
        <v>6</v>
      </c>
      <c r="E432" s="16">
        <v>1</v>
      </c>
      <c r="F432" s="185">
        <v>757006</v>
      </c>
      <c r="G432" s="185">
        <v>36</v>
      </c>
      <c r="H432" s="185" t="str">
        <f>_xlfn.CONCAT(Tabela_srv_moreno_prd_dbwel_v_fund_acompanhamento[[#This Row],[codigo_peca]],"-",Tabela_srv_moreno_prd_dbwel_v_fund_acompanhamento[[#This Row],[seq_peca]])</f>
        <v>757006-36</v>
      </c>
      <c r="I432" s="185">
        <v>1</v>
      </c>
      <c r="J432" s="185" t="s">
        <v>246</v>
      </c>
      <c r="K432" s="190">
        <v>46034</v>
      </c>
      <c r="L432" s="190">
        <v>46036</v>
      </c>
      <c r="M432" s="185" t="s">
        <v>265</v>
      </c>
      <c r="N432" s="190">
        <v>46034</v>
      </c>
      <c r="O432" s="185" t="str">
        <f>IF(Tabela_srv_moreno_prd_dbwel_v_fund_acompanhamento[[#This Row],[prz_contratual]]=Tabela_srv_moreno_prd_dbwel_v_fund_acompanhamento[[#This Row],[lib_fundido_prev]],"S/Usin.","C/ Usin.")</f>
        <v>S/Usin.</v>
      </c>
    </row>
    <row r="433" spans="1:15" hidden="1" x14ac:dyDescent="0.25">
      <c r="A433" s="25" t="str">
        <f>_xlfn.CONCAT(Tabela_srv_moreno_prd_dbwel_v_fund_acompanhamento[[#This Row],[id_ordem_servico]],"-",Tabela_srv_moreno_prd_dbwel_v_fund_acompanhamento[[#This Row],[item]])</f>
        <v>27311-9</v>
      </c>
      <c r="B433" s="114" t="str">
        <f>_xlfn.XLOOKUP(A433,Tabela2[ID OS_MORENO],Tabela2[ID OS_MORENO],"",0)</f>
        <v/>
      </c>
      <c r="C433" s="25">
        <v>27311</v>
      </c>
      <c r="D433" s="25">
        <v>9</v>
      </c>
      <c r="E433" s="25">
        <v>1</v>
      </c>
      <c r="F433" s="39">
        <v>757008</v>
      </c>
      <c r="G433" s="39">
        <v>57</v>
      </c>
      <c r="H433" s="39" t="str">
        <f>_xlfn.CONCAT(Tabela_srv_moreno_prd_dbwel_v_fund_acompanhamento[[#This Row],[codigo_peca]],"-",Tabela_srv_moreno_prd_dbwel_v_fund_acompanhamento[[#This Row],[seq_peca]])</f>
        <v>757008-57</v>
      </c>
      <c r="I433" s="25">
        <v>1</v>
      </c>
      <c r="J433" s="39" t="s">
        <v>246</v>
      </c>
      <c r="K433" s="40">
        <v>46042</v>
      </c>
      <c r="L433" s="40">
        <v>46038</v>
      </c>
      <c r="M433" s="39" t="s">
        <v>262</v>
      </c>
      <c r="N433" s="40">
        <v>46045</v>
      </c>
      <c r="O433" s="16" t="str">
        <f>IF(Tabela_srv_moreno_prd_dbwel_v_fund_acompanhamento[[#This Row],[prz_contratual]]=Tabela_srv_moreno_prd_dbwel_v_fund_acompanhamento[[#This Row],[lib_fundido_prev]],"S/Usin.","C/ Usin.")</f>
        <v>C/ Usin.</v>
      </c>
    </row>
    <row r="434" spans="1:15" hidden="1" x14ac:dyDescent="0.25">
      <c r="A434" s="25" t="str">
        <f>_xlfn.CONCAT(Tabela_srv_moreno_prd_dbwel_v_fund_acompanhamento[[#This Row],[id_ordem_servico]],"-",Tabela_srv_moreno_prd_dbwel_v_fund_acompanhamento[[#This Row],[item]])</f>
        <v>27311-10</v>
      </c>
      <c r="B434" s="115" t="str">
        <f>_xlfn.XLOOKUP(A434,Tabela2[ID OS_MORENO],Tabela2[ID OS_MORENO],"",0)</f>
        <v/>
      </c>
      <c r="C434" s="25">
        <v>27311</v>
      </c>
      <c r="D434" s="25">
        <v>10</v>
      </c>
      <c r="E434" s="25">
        <v>1</v>
      </c>
      <c r="F434" s="178">
        <v>757008</v>
      </c>
      <c r="G434" s="178">
        <v>58</v>
      </c>
      <c r="H434" s="178" t="str">
        <f>_xlfn.CONCAT(Tabela_srv_moreno_prd_dbwel_v_fund_acompanhamento[[#This Row],[codigo_peca]],"-",Tabela_srv_moreno_prd_dbwel_v_fund_acompanhamento[[#This Row],[seq_peca]])</f>
        <v>757008-58</v>
      </c>
      <c r="I434" s="178">
        <v>1</v>
      </c>
      <c r="J434" s="178" t="s">
        <v>246</v>
      </c>
      <c r="K434" s="179">
        <v>46042</v>
      </c>
      <c r="L434" s="179">
        <v>46038</v>
      </c>
      <c r="M434" s="178" t="s">
        <v>262</v>
      </c>
      <c r="N434" s="179">
        <v>46045</v>
      </c>
      <c r="O4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35" spans="1:15" hidden="1" x14ac:dyDescent="0.25">
      <c r="A435" s="25" t="str">
        <f>_xlfn.CONCAT(Tabela_srv_moreno_prd_dbwel_v_fund_acompanhamento[[#This Row],[id_ordem_servico]],"-",Tabela_srv_moreno_prd_dbwel_v_fund_acompanhamento[[#This Row],[item]])</f>
        <v>27311-11</v>
      </c>
      <c r="B435" s="114" t="str">
        <f>_xlfn.XLOOKUP(A435,Tabela2[ID OS_MORENO],Tabela2[ID OS_MORENO],"",0)</f>
        <v/>
      </c>
      <c r="C435" s="25">
        <v>27311</v>
      </c>
      <c r="D435" s="25">
        <v>11</v>
      </c>
      <c r="E435" s="25">
        <v>1</v>
      </c>
      <c r="F435" s="178">
        <v>757008</v>
      </c>
      <c r="G435" s="178">
        <v>59</v>
      </c>
      <c r="H435" s="178" t="str">
        <f>_xlfn.CONCAT(Tabela_srv_moreno_prd_dbwel_v_fund_acompanhamento[[#This Row],[codigo_peca]],"-",Tabela_srv_moreno_prd_dbwel_v_fund_acompanhamento[[#This Row],[seq_peca]])</f>
        <v>757008-59</v>
      </c>
      <c r="I435" s="178">
        <v>1</v>
      </c>
      <c r="J435" s="178" t="s">
        <v>246</v>
      </c>
      <c r="K435" s="179">
        <v>46042</v>
      </c>
      <c r="L435" s="179">
        <v>46038</v>
      </c>
      <c r="M435" s="178" t="s">
        <v>262</v>
      </c>
      <c r="N435" s="179">
        <v>46045</v>
      </c>
      <c r="O4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36" spans="1:15" hidden="1" x14ac:dyDescent="0.25">
      <c r="A436" s="25" t="str">
        <f>_xlfn.CONCAT(Tabela_srv_moreno_prd_dbwel_v_fund_acompanhamento[[#This Row],[id_ordem_servico]],"-",Tabela_srv_moreno_prd_dbwel_v_fund_acompanhamento[[#This Row],[item]])</f>
        <v>27311-12</v>
      </c>
      <c r="B436" s="115" t="str">
        <f>_xlfn.XLOOKUP(A436,Tabela2[ID OS_MORENO],Tabela2[ID OS_MORENO],"",0)</f>
        <v/>
      </c>
      <c r="C436" s="25">
        <v>27311</v>
      </c>
      <c r="D436" s="25">
        <v>12</v>
      </c>
      <c r="E436" s="25">
        <v>1</v>
      </c>
      <c r="F436" s="178">
        <v>757008</v>
      </c>
      <c r="G436" s="178">
        <v>60</v>
      </c>
      <c r="H436" s="178" t="str">
        <f>_xlfn.CONCAT(Tabela_srv_moreno_prd_dbwel_v_fund_acompanhamento[[#This Row],[codigo_peca]],"-",Tabela_srv_moreno_prd_dbwel_v_fund_acompanhamento[[#This Row],[seq_peca]])</f>
        <v>757008-60</v>
      </c>
      <c r="I436" s="178">
        <v>1</v>
      </c>
      <c r="J436" s="178" t="s">
        <v>246</v>
      </c>
      <c r="K436" s="179">
        <v>46042</v>
      </c>
      <c r="L436" s="179">
        <v>46038</v>
      </c>
      <c r="M436" s="178" t="s">
        <v>262</v>
      </c>
      <c r="N436" s="179">
        <v>46045</v>
      </c>
      <c r="O4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37" spans="1:15" hidden="1" x14ac:dyDescent="0.25">
      <c r="A437" s="25" t="str">
        <f>_xlfn.CONCAT(Tabela_srv_moreno_prd_dbwel_v_fund_acompanhamento[[#This Row],[id_ordem_servico]],"-",Tabela_srv_moreno_prd_dbwel_v_fund_acompanhamento[[#This Row],[item]])</f>
        <v>27311-1</v>
      </c>
      <c r="B437" s="115" t="str">
        <f>_xlfn.XLOOKUP(A437,Tabela2[ID OS_MORENO],Tabela2[ID OS_MORENO],"",0)</f>
        <v/>
      </c>
      <c r="C437" s="25">
        <v>27311</v>
      </c>
      <c r="D437" s="25">
        <v>1</v>
      </c>
      <c r="E437" s="25">
        <v>1</v>
      </c>
      <c r="F437" s="178">
        <v>757008</v>
      </c>
      <c r="G437" s="178">
        <v>53</v>
      </c>
      <c r="H437" s="178" t="str">
        <f>_xlfn.CONCAT(Tabela_srv_moreno_prd_dbwel_v_fund_acompanhamento[[#This Row],[codigo_peca]],"-",Tabela_srv_moreno_prd_dbwel_v_fund_acompanhamento[[#This Row],[seq_peca]])</f>
        <v>757008-53</v>
      </c>
      <c r="I437" s="178">
        <v>1</v>
      </c>
      <c r="J437" s="178" t="s">
        <v>246</v>
      </c>
      <c r="K437" s="179">
        <v>46018</v>
      </c>
      <c r="L437" s="179">
        <v>46043</v>
      </c>
      <c r="M437" s="178" t="s">
        <v>262</v>
      </c>
      <c r="N437" s="179">
        <v>46014</v>
      </c>
      <c r="O4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38" spans="1:15" hidden="1" x14ac:dyDescent="0.25">
      <c r="A438" s="25" t="str">
        <f>_xlfn.CONCAT(Tabela_srv_moreno_prd_dbwel_v_fund_acompanhamento[[#This Row],[id_ordem_servico]],"-",Tabela_srv_moreno_prd_dbwel_v_fund_acompanhamento[[#This Row],[item]])</f>
        <v>27311-2</v>
      </c>
      <c r="B438" s="114" t="str">
        <f>_xlfn.XLOOKUP(A438,Tabela2[ID OS_MORENO],Tabela2[ID OS_MORENO],"",0)</f>
        <v/>
      </c>
      <c r="C438" s="25">
        <v>27311</v>
      </c>
      <c r="D438" s="25">
        <v>2</v>
      </c>
      <c r="E438" s="25">
        <v>1</v>
      </c>
      <c r="F438" s="178">
        <v>757008</v>
      </c>
      <c r="G438" s="178">
        <v>54</v>
      </c>
      <c r="H438" s="178" t="str">
        <f>_xlfn.CONCAT(Tabela_srv_moreno_prd_dbwel_v_fund_acompanhamento[[#This Row],[codigo_peca]],"-",Tabela_srv_moreno_prd_dbwel_v_fund_acompanhamento[[#This Row],[seq_peca]])</f>
        <v>757008-54</v>
      </c>
      <c r="I438" s="178">
        <v>1</v>
      </c>
      <c r="J438" s="178" t="s">
        <v>246</v>
      </c>
      <c r="K438" s="179">
        <v>46018</v>
      </c>
      <c r="L438" s="179">
        <v>46025</v>
      </c>
      <c r="M438" s="178" t="s">
        <v>262</v>
      </c>
      <c r="N438" s="179">
        <v>46014</v>
      </c>
      <c r="O4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39" spans="1:15" hidden="1" x14ac:dyDescent="0.25">
      <c r="A439" s="25" t="str">
        <f>_xlfn.CONCAT(Tabela_srv_moreno_prd_dbwel_v_fund_acompanhamento[[#This Row],[id_ordem_servico]],"-",Tabela_srv_moreno_prd_dbwel_v_fund_acompanhamento[[#This Row],[item]])</f>
        <v>27311-3</v>
      </c>
      <c r="B439" s="114" t="str">
        <f>_xlfn.XLOOKUP(A439,Tabela2[ID OS_MORENO],Tabela2[ID OS_MORENO],"",0)</f>
        <v/>
      </c>
      <c r="C439" s="25">
        <v>27311</v>
      </c>
      <c r="D439" s="25">
        <v>3</v>
      </c>
      <c r="E439" s="25">
        <v>1</v>
      </c>
      <c r="F439" s="178">
        <v>757008</v>
      </c>
      <c r="G439" s="178">
        <v>55</v>
      </c>
      <c r="H439" s="178" t="str">
        <f>_xlfn.CONCAT(Tabela_srv_moreno_prd_dbwel_v_fund_acompanhamento[[#This Row],[codigo_peca]],"-",Tabela_srv_moreno_prd_dbwel_v_fund_acompanhamento[[#This Row],[seq_peca]])</f>
        <v>757008-55</v>
      </c>
      <c r="I439" s="178">
        <v>1</v>
      </c>
      <c r="J439" s="178" t="s">
        <v>246</v>
      </c>
      <c r="K439" s="179">
        <v>46018</v>
      </c>
      <c r="L439" s="179">
        <v>45994</v>
      </c>
      <c r="M439" s="178" t="s">
        <v>262</v>
      </c>
      <c r="N439" s="179">
        <v>46014</v>
      </c>
      <c r="O4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0" spans="1:15" hidden="1" x14ac:dyDescent="0.25">
      <c r="A440" s="25" t="str">
        <f>_xlfn.CONCAT(Tabela_srv_moreno_prd_dbwel_v_fund_acompanhamento[[#This Row],[id_ordem_servico]],"-",Tabela_srv_moreno_prd_dbwel_v_fund_acompanhamento[[#This Row],[item]])</f>
        <v>27311-4</v>
      </c>
      <c r="B440" s="114" t="str">
        <f>_xlfn.XLOOKUP(A440,Tabela2[ID OS_MORENO],Tabela2[ID OS_MORENO],"",0)</f>
        <v/>
      </c>
      <c r="C440" s="25">
        <v>27311</v>
      </c>
      <c r="D440" s="25">
        <v>4</v>
      </c>
      <c r="E440" s="25">
        <v>1</v>
      </c>
      <c r="F440" s="178">
        <v>757008</v>
      </c>
      <c r="G440" s="178">
        <v>56</v>
      </c>
      <c r="H440" s="178" t="str">
        <f>_xlfn.CONCAT(Tabela_srv_moreno_prd_dbwel_v_fund_acompanhamento[[#This Row],[codigo_peca]],"-",Tabela_srv_moreno_prd_dbwel_v_fund_acompanhamento[[#This Row],[seq_peca]])</f>
        <v>757008-56</v>
      </c>
      <c r="I440" s="178">
        <v>1</v>
      </c>
      <c r="J440" s="178" t="s">
        <v>246</v>
      </c>
      <c r="K440" s="179">
        <v>46018</v>
      </c>
      <c r="L440" s="179">
        <v>45994</v>
      </c>
      <c r="M440" s="178" t="s">
        <v>262</v>
      </c>
      <c r="N440" s="179">
        <v>46014</v>
      </c>
      <c r="O4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1" spans="1:15" hidden="1" x14ac:dyDescent="0.25">
      <c r="A441" s="25" t="str">
        <f>_xlfn.CONCAT(Tabela_srv_moreno_prd_dbwel_v_fund_acompanhamento[[#This Row],[id_ordem_servico]],"-",Tabela_srv_moreno_prd_dbwel_v_fund_acompanhamento[[#This Row],[item]])</f>
        <v>27245-1</v>
      </c>
      <c r="B441" s="114" t="str">
        <f>_xlfn.XLOOKUP(A441,Tabela2[ID OS_MORENO],Tabela2[ID OS_MORENO],"",0)</f>
        <v>27245-1</v>
      </c>
      <c r="C441" s="25">
        <v>27245</v>
      </c>
      <c r="D441" s="25">
        <v>1</v>
      </c>
      <c r="E441" s="25">
        <v>1</v>
      </c>
      <c r="F441" s="178">
        <v>656052</v>
      </c>
      <c r="G441" s="178">
        <v>1</v>
      </c>
      <c r="H441" s="178" t="str">
        <f>_xlfn.CONCAT(Tabela_srv_moreno_prd_dbwel_v_fund_acompanhamento[[#This Row],[codigo_peca]],"-",Tabela_srv_moreno_prd_dbwel_v_fund_acompanhamento[[#This Row],[seq_peca]])</f>
        <v>656052-1</v>
      </c>
      <c r="I441" s="178">
        <v>1</v>
      </c>
      <c r="J441" s="178" t="s">
        <v>238</v>
      </c>
      <c r="K441" s="179">
        <v>46127</v>
      </c>
      <c r="L441" s="179">
        <v>46082</v>
      </c>
      <c r="M441" s="178" t="s">
        <v>275</v>
      </c>
      <c r="N441" s="179">
        <v>46128</v>
      </c>
      <c r="O4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2" spans="1:15" hidden="1" x14ac:dyDescent="0.25">
      <c r="A442" s="25" t="str">
        <f>_xlfn.CONCAT(Tabela_srv_moreno_prd_dbwel_v_fund_acompanhamento[[#This Row],[id_ordem_servico]],"-",Tabela_srv_moreno_prd_dbwel_v_fund_acompanhamento[[#This Row],[item]])</f>
        <v>27245-2</v>
      </c>
      <c r="B442" s="115" t="str">
        <f>_xlfn.XLOOKUP(A442,Tabela2[ID OS_MORENO],Tabela2[ID OS_MORENO],"",0)</f>
        <v>27245-2</v>
      </c>
      <c r="C442" s="25">
        <v>27245</v>
      </c>
      <c r="D442" s="25">
        <v>2</v>
      </c>
      <c r="E442" s="25">
        <v>1</v>
      </c>
      <c r="F442" s="178">
        <v>656052</v>
      </c>
      <c r="G442" s="178">
        <v>2</v>
      </c>
      <c r="H442" s="178" t="str">
        <f>_xlfn.CONCAT(Tabela_srv_moreno_prd_dbwel_v_fund_acompanhamento[[#This Row],[codigo_peca]],"-",Tabela_srv_moreno_prd_dbwel_v_fund_acompanhamento[[#This Row],[seq_peca]])</f>
        <v>656052-2</v>
      </c>
      <c r="I442" s="178">
        <v>1</v>
      </c>
      <c r="J442" s="178" t="s">
        <v>238</v>
      </c>
      <c r="K442" s="179">
        <v>46127</v>
      </c>
      <c r="L442" s="179">
        <v>46082</v>
      </c>
      <c r="M442" s="178" t="s">
        <v>275</v>
      </c>
      <c r="N442" s="179">
        <v>46128</v>
      </c>
      <c r="O4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3" spans="1:15" hidden="1" x14ac:dyDescent="0.25">
      <c r="A443" s="25" t="str">
        <f>_xlfn.CONCAT(Tabela_srv_moreno_prd_dbwel_v_fund_acompanhamento[[#This Row],[id_ordem_servico]],"-",Tabela_srv_moreno_prd_dbwel_v_fund_acompanhamento[[#This Row],[item]])</f>
        <v>27245-3</v>
      </c>
      <c r="B443" s="114" t="str">
        <f>_xlfn.XLOOKUP(A443,Tabela2[ID OS_MORENO],Tabela2[ID OS_MORENO],"",0)</f>
        <v/>
      </c>
      <c r="C443" s="25">
        <v>27245</v>
      </c>
      <c r="D443" s="25">
        <v>3</v>
      </c>
      <c r="E443" s="25">
        <v>1</v>
      </c>
      <c r="F443" s="178">
        <v>656052</v>
      </c>
      <c r="G443" s="178">
        <v>3</v>
      </c>
      <c r="H443" s="178" t="str">
        <f>_xlfn.CONCAT(Tabela_srv_moreno_prd_dbwel_v_fund_acompanhamento[[#This Row],[codigo_peca]],"-",Tabela_srv_moreno_prd_dbwel_v_fund_acompanhamento[[#This Row],[seq_peca]])</f>
        <v>656052-3</v>
      </c>
      <c r="I443" s="178">
        <v>1</v>
      </c>
      <c r="J443" s="178" t="s">
        <v>238</v>
      </c>
      <c r="K443" s="179">
        <v>46127</v>
      </c>
      <c r="L443" s="179">
        <v>46082</v>
      </c>
      <c r="M443" s="178" t="s">
        <v>275</v>
      </c>
      <c r="N443" s="179">
        <v>46128</v>
      </c>
      <c r="O4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4" spans="1:15" hidden="1" x14ac:dyDescent="0.25">
      <c r="A444" s="25" t="str">
        <f>_xlfn.CONCAT(Tabela_srv_moreno_prd_dbwel_v_fund_acompanhamento[[#This Row],[id_ordem_servico]],"-",Tabela_srv_moreno_prd_dbwel_v_fund_acompanhamento[[#This Row],[item]])</f>
        <v>27245-4</v>
      </c>
      <c r="B444" s="115" t="str">
        <f>_xlfn.XLOOKUP(A444,Tabela2[ID OS_MORENO],Tabela2[ID OS_MORENO],"",0)</f>
        <v/>
      </c>
      <c r="C444" s="25">
        <v>27245</v>
      </c>
      <c r="D444" s="25">
        <v>4</v>
      </c>
      <c r="E444" s="25">
        <v>1</v>
      </c>
      <c r="F444" s="178">
        <v>656052</v>
      </c>
      <c r="G444" s="178">
        <v>4</v>
      </c>
      <c r="H444" s="178" t="str">
        <f>_xlfn.CONCAT(Tabela_srv_moreno_prd_dbwel_v_fund_acompanhamento[[#This Row],[codigo_peca]],"-",Tabela_srv_moreno_prd_dbwel_v_fund_acompanhamento[[#This Row],[seq_peca]])</f>
        <v>656052-4</v>
      </c>
      <c r="I444" s="178">
        <v>1</v>
      </c>
      <c r="J444" s="178" t="s">
        <v>238</v>
      </c>
      <c r="K444" s="179">
        <v>46127</v>
      </c>
      <c r="L444" s="179">
        <v>46082</v>
      </c>
      <c r="M444" s="178" t="s">
        <v>275</v>
      </c>
      <c r="N444" s="179">
        <v>46128</v>
      </c>
      <c r="O4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5" spans="1:15" hidden="1" x14ac:dyDescent="0.25">
      <c r="A445" s="25" t="str">
        <f>_xlfn.CONCAT(Tabela_srv_moreno_prd_dbwel_v_fund_acompanhamento[[#This Row],[id_ordem_servico]],"-",Tabela_srv_moreno_prd_dbwel_v_fund_acompanhamento[[#This Row],[item]])</f>
        <v>27348-1</v>
      </c>
      <c r="B445" s="114" t="str">
        <f>_xlfn.XLOOKUP(A445,Tabela2[ID OS_MORENO],Tabela2[ID OS_MORENO],"",0)</f>
        <v>27348-1</v>
      </c>
      <c r="C445" s="25">
        <v>27348</v>
      </c>
      <c r="D445" s="25">
        <v>1</v>
      </c>
      <c r="E445" s="25">
        <v>1</v>
      </c>
      <c r="F445" s="178">
        <v>656053</v>
      </c>
      <c r="G445" s="178">
        <v>1</v>
      </c>
      <c r="H445" s="178" t="str">
        <f>_xlfn.CONCAT(Tabela_srv_moreno_prd_dbwel_v_fund_acompanhamento[[#This Row],[codigo_peca]],"-",Tabela_srv_moreno_prd_dbwel_v_fund_acompanhamento[[#This Row],[seq_peca]])</f>
        <v>656053-1</v>
      </c>
      <c r="I445" s="178">
        <v>1</v>
      </c>
      <c r="J445" s="178" t="s">
        <v>238</v>
      </c>
      <c r="K445" s="179">
        <v>46093</v>
      </c>
      <c r="L445" s="179">
        <v>46114</v>
      </c>
      <c r="M445" s="178" t="s">
        <v>708</v>
      </c>
      <c r="N445" s="179">
        <v>46093</v>
      </c>
      <c r="O445" s="185" t="str">
        <f>IF(Tabela_srv_moreno_prd_dbwel_v_fund_acompanhamento[[#This Row],[prz_contratual]]=Tabela_srv_moreno_prd_dbwel_v_fund_acompanhamento[[#This Row],[lib_fundido_prev]],"S/Usin.","C/ Usin.")</f>
        <v>S/Usin.</v>
      </c>
    </row>
    <row r="446" spans="1:15" hidden="1" x14ac:dyDescent="0.25">
      <c r="A446" s="25" t="str">
        <f>_xlfn.CONCAT(Tabela_srv_moreno_prd_dbwel_v_fund_acompanhamento[[#This Row],[id_ordem_servico]],"-",Tabela_srv_moreno_prd_dbwel_v_fund_acompanhamento[[#This Row],[item]])</f>
        <v>27546-1</v>
      </c>
      <c r="B446" s="115" t="str">
        <f>_xlfn.XLOOKUP(A446,Tabela2[ID OS_MORENO],Tabela2[ID OS_MORENO],"",0)</f>
        <v/>
      </c>
      <c r="C446" s="25">
        <v>27546</v>
      </c>
      <c r="D446" s="25">
        <v>1</v>
      </c>
      <c r="E446" s="25">
        <v>1</v>
      </c>
      <c r="F446" s="178">
        <v>677029</v>
      </c>
      <c r="G446" s="178">
        <v>1</v>
      </c>
      <c r="H446" s="178" t="str">
        <f>_xlfn.CONCAT(Tabela_srv_moreno_prd_dbwel_v_fund_acompanhamento[[#This Row],[codigo_peca]],"-",Tabela_srv_moreno_prd_dbwel_v_fund_acompanhamento[[#This Row],[seq_peca]])</f>
        <v>677029-1</v>
      </c>
      <c r="I446" s="178">
        <v>1</v>
      </c>
      <c r="J446" s="178" t="s">
        <v>2460</v>
      </c>
      <c r="K446" s="179">
        <v>46215</v>
      </c>
      <c r="L446" s="179"/>
      <c r="M446" s="178" t="s">
        <v>820</v>
      </c>
      <c r="N446" s="179">
        <v>46216</v>
      </c>
      <c r="O4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7" spans="1:15" hidden="1" x14ac:dyDescent="0.25">
      <c r="A447" s="25" t="str">
        <f>_xlfn.CONCAT(Tabela_srv_moreno_prd_dbwel_v_fund_acompanhamento[[#This Row],[id_ordem_servico]],"-",Tabela_srv_moreno_prd_dbwel_v_fund_acompanhamento[[#This Row],[item]])</f>
        <v>27546-2</v>
      </c>
      <c r="B447" s="114" t="str">
        <f>_xlfn.XLOOKUP(A447,Tabela2[ID OS_MORENO],Tabela2[ID OS_MORENO],"",0)</f>
        <v/>
      </c>
      <c r="C447" s="25">
        <v>27546</v>
      </c>
      <c r="D447" s="25">
        <v>2</v>
      </c>
      <c r="E447" s="25">
        <v>1</v>
      </c>
      <c r="F447" s="178">
        <v>677030</v>
      </c>
      <c r="G447" s="178">
        <v>1</v>
      </c>
      <c r="H447" s="178" t="str">
        <f>_xlfn.CONCAT(Tabela_srv_moreno_prd_dbwel_v_fund_acompanhamento[[#This Row],[codigo_peca]],"-",Tabela_srv_moreno_prd_dbwel_v_fund_acompanhamento[[#This Row],[seq_peca]])</f>
        <v>677030-1</v>
      </c>
      <c r="I447" s="178">
        <v>1</v>
      </c>
      <c r="J447" s="178" t="s">
        <v>2460</v>
      </c>
      <c r="K447" s="179">
        <v>46215</v>
      </c>
      <c r="L447" s="179"/>
      <c r="M447" s="178" t="s">
        <v>2461</v>
      </c>
      <c r="N447" s="179">
        <v>46216</v>
      </c>
      <c r="O4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8" spans="1:15" hidden="1" x14ac:dyDescent="0.25">
      <c r="A448" s="25" t="str">
        <f>_xlfn.CONCAT(Tabela_srv_moreno_prd_dbwel_v_fund_acompanhamento[[#This Row],[id_ordem_servico]],"-",Tabela_srv_moreno_prd_dbwel_v_fund_acompanhamento[[#This Row],[item]])</f>
        <v>27546-3</v>
      </c>
      <c r="B448" s="115" t="str">
        <f>_xlfn.XLOOKUP(A448,Tabela2[ID OS_MORENO],Tabela2[ID OS_MORENO],"",0)</f>
        <v/>
      </c>
      <c r="C448" s="25">
        <v>27546</v>
      </c>
      <c r="D448" s="25">
        <v>3</v>
      </c>
      <c r="E448" s="25">
        <v>1</v>
      </c>
      <c r="F448" s="178">
        <v>677031</v>
      </c>
      <c r="G448" s="178">
        <v>1</v>
      </c>
      <c r="H448" s="178" t="str">
        <f>_xlfn.CONCAT(Tabela_srv_moreno_prd_dbwel_v_fund_acompanhamento[[#This Row],[codigo_peca]],"-",Tabela_srv_moreno_prd_dbwel_v_fund_acompanhamento[[#This Row],[seq_peca]])</f>
        <v>677031-1</v>
      </c>
      <c r="I448" s="178">
        <v>1</v>
      </c>
      <c r="J448" s="178" t="s">
        <v>2460</v>
      </c>
      <c r="K448" s="179">
        <v>46215</v>
      </c>
      <c r="L448" s="179"/>
      <c r="M448" s="178" t="s">
        <v>2462</v>
      </c>
      <c r="N448" s="179">
        <v>46216</v>
      </c>
      <c r="O4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49" spans="1:15" hidden="1" x14ac:dyDescent="0.25">
      <c r="A449" s="25" t="str">
        <f>_xlfn.CONCAT(Tabela_srv_moreno_prd_dbwel_v_fund_acompanhamento[[#This Row],[id_ordem_servico]],"-",Tabela_srv_moreno_prd_dbwel_v_fund_acompanhamento[[#This Row],[item]])</f>
        <v>27546-4</v>
      </c>
      <c r="B449" s="114" t="str">
        <f>_xlfn.XLOOKUP(A449,Tabela2[ID OS_MORENO],Tabela2[ID OS_MORENO],"",0)</f>
        <v/>
      </c>
      <c r="C449" s="25">
        <v>27546</v>
      </c>
      <c r="D449" s="25">
        <v>4</v>
      </c>
      <c r="E449" s="25">
        <v>1</v>
      </c>
      <c r="F449" s="178">
        <v>677032</v>
      </c>
      <c r="G449" s="178">
        <v>1</v>
      </c>
      <c r="H449" s="178" t="str">
        <f>_xlfn.CONCAT(Tabela_srv_moreno_prd_dbwel_v_fund_acompanhamento[[#This Row],[codigo_peca]],"-",Tabela_srv_moreno_prd_dbwel_v_fund_acompanhamento[[#This Row],[seq_peca]])</f>
        <v>677032-1</v>
      </c>
      <c r="I449" s="178">
        <v>1</v>
      </c>
      <c r="J449" s="178" t="s">
        <v>2460</v>
      </c>
      <c r="K449" s="179">
        <v>46215</v>
      </c>
      <c r="L449" s="179"/>
      <c r="M449" s="178" t="s">
        <v>820</v>
      </c>
      <c r="N449" s="179">
        <v>46216</v>
      </c>
      <c r="O4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0" spans="1:15" hidden="1" x14ac:dyDescent="0.25">
      <c r="A450" s="25" t="str">
        <f>_xlfn.CONCAT(Tabela_srv_moreno_prd_dbwel_v_fund_acompanhamento[[#This Row],[id_ordem_servico]],"-",Tabela_srv_moreno_prd_dbwel_v_fund_acompanhamento[[#This Row],[item]])</f>
        <v>27546-5</v>
      </c>
      <c r="B450" s="115" t="str">
        <f>_xlfn.XLOOKUP(A450,Tabela2[ID OS_MORENO],Tabela2[ID OS_MORENO],"",0)</f>
        <v/>
      </c>
      <c r="C450" s="25">
        <v>27546</v>
      </c>
      <c r="D450" s="25">
        <v>5</v>
      </c>
      <c r="E450" s="25">
        <v>1</v>
      </c>
      <c r="F450" s="178">
        <v>677033</v>
      </c>
      <c r="G450" s="178">
        <v>1</v>
      </c>
      <c r="H450" s="178" t="str">
        <f>_xlfn.CONCAT(Tabela_srv_moreno_prd_dbwel_v_fund_acompanhamento[[#This Row],[codigo_peca]],"-",Tabela_srv_moreno_prd_dbwel_v_fund_acompanhamento[[#This Row],[seq_peca]])</f>
        <v>677033-1</v>
      </c>
      <c r="I450" s="178">
        <v>1</v>
      </c>
      <c r="J450" s="178" t="s">
        <v>2460</v>
      </c>
      <c r="K450" s="179">
        <v>46215</v>
      </c>
      <c r="L450" s="179"/>
      <c r="M450" s="178" t="s">
        <v>2461</v>
      </c>
      <c r="N450" s="179">
        <v>46216</v>
      </c>
      <c r="O4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1" spans="1:15" hidden="1" x14ac:dyDescent="0.25">
      <c r="A451" s="25" t="str">
        <f>_xlfn.CONCAT(Tabela_srv_moreno_prd_dbwel_v_fund_acompanhamento[[#This Row],[id_ordem_servico]],"-",Tabela_srv_moreno_prd_dbwel_v_fund_acompanhamento[[#This Row],[item]])</f>
        <v>27546-6</v>
      </c>
      <c r="B451" s="114" t="str">
        <f>_xlfn.XLOOKUP(A451,Tabela2[ID OS_MORENO],Tabela2[ID OS_MORENO],"",0)</f>
        <v/>
      </c>
      <c r="C451" s="25">
        <v>27546</v>
      </c>
      <c r="D451" s="25">
        <v>6</v>
      </c>
      <c r="E451" s="25">
        <v>1</v>
      </c>
      <c r="F451" s="178">
        <v>677034</v>
      </c>
      <c r="G451" s="178">
        <v>1</v>
      </c>
      <c r="H451" s="178" t="str">
        <f>_xlfn.CONCAT(Tabela_srv_moreno_prd_dbwel_v_fund_acompanhamento[[#This Row],[codigo_peca]],"-",Tabela_srv_moreno_prd_dbwel_v_fund_acompanhamento[[#This Row],[seq_peca]])</f>
        <v>677034-1</v>
      </c>
      <c r="I451" s="178">
        <v>1</v>
      </c>
      <c r="J451" s="178" t="s">
        <v>2460</v>
      </c>
      <c r="K451" s="179">
        <v>46215</v>
      </c>
      <c r="L451" s="179"/>
      <c r="M451" s="178" t="s">
        <v>2462</v>
      </c>
      <c r="N451" s="179">
        <v>46216</v>
      </c>
      <c r="O4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2" spans="1:15" hidden="1" x14ac:dyDescent="0.25">
      <c r="A452" s="25" t="str">
        <f>_xlfn.CONCAT(Tabela_srv_moreno_prd_dbwel_v_fund_acompanhamento[[#This Row],[id_ordem_servico]],"-",Tabela_srv_moreno_prd_dbwel_v_fund_acompanhamento[[#This Row],[item]])</f>
        <v>27578-102</v>
      </c>
      <c r="B452" s="114" t="str">
        <f>_xlfn.XLOOKUP(A452,Tabela2[ID OS_MORENO],Tabela2[ID OS_MORENO],"",0)</f>
        <v/>
      </c>
      <c r="C452" s="25">
        <v>27578</v>
      </c>
      <c r="D452" s="25">
        <v>102</v>
      </c>
      <c r="E452" s="25">
        <v>1</v>
      </c>
      <c r="F452" s="178">
        <v>273031</v>
      </c>
      <c r="G452" s="178">
        <v>145</v>
      </c>
      <c r="H452" s="178" t="str">
        <f>_xlfn.CONCAT(Tabela_srv_moreno_prd_dbwel_v_fund_acompanhamento[[#This Row],[codigo_peca]],"-",Tabela_srv_moreno_prd_dbwel_v_fund_acompanhamento[[#This Row],[seq_peca]])</f>
        <v>273031-145</v>
      </c>
      <c r="I452" s="178">
        <v>1</v>
      </c>
      <c r="J452" s="178" t="s">
        <v>247</v>
      </c>
      <c r="K452" s="179"/>
      <c r="L452" s="179"/>
      <c r="M452" s="178" t="s">
        <v>2912</v>
      </c>
      <c r="N452" s="179">
        <v>46244</v>
      </c>
      <c r="O4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3" spans="1:15" hidden="1" x14ac:dyDescent="0.25">
      <c r="A453" s="25" t="str">
        <f>_xlfn.CONCAT(Tabela_srv_moreno_prd_dbwel_v_fund_acompanhamento[[#This Row],[id_ordem_servico]],"-",Tabela_srv_moreno_prd_dbwel_v_fund_acompanhamento[[#This Row],[item]])</f>
        <v>27578-103</v>
      </c>
      <c r="B453" s="115" t="str">
        <f>_xlfn.XLOOKUP(A453,Tabela2[ID OS_MORENO],Tabela2[ID OS_MORENO],"",0)</f>
        <v/>
      </c>
      <c r="C453" s="25">
        <v>27578</v>
      </c>
      <c r="D453" s="25">
        <v>103</v>
      </c>
      <c r="E453" s="25">
        <v>1</v>
      </c>
      <c r="F453" s="178">
        <v>273031</v>
      </c>
      <c r="G453" s="178">
        <v>146</v>
      </c>
      <c r="H453" s="178" t="str">
        <f>_xlfn.CONCAT(Tabela_srv_moreno_prd_dbwel_v_fund_acompanhamento[[#This Row],[codigo_peca]],"-",Tabela_srv_moreno_prd_dbwel_v_fund_acompanhamento[[#This Row],[seq_peca]])</f>
        <v>273031-146</v>
      </c>
      <c r="I453" s="178">
        <v>1</v>
      </c>
      <c r="J453" s="178" t="s">
        <v>247</v>
      </c>
      <c r="K453" s="179"/>
      <c r="L453" s="179"/>
      <c r="M453" s="178" t="s">
        <v>2912</v>
      </c>
      <c r="N453" s="179">
        <v>46244</v>
      </c>
      <c r="O4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4" spans="1:15" hidden="1" x14ac:dyDescent="0.25">
      <c r="A454" s="25" t="str">
        <f>_xlfn.CONCAT(Tabela_srv_moreno_prd_dbwel_v_fund_acompanhamento[[#This Row],[id_ordem_servico]],"-",Tabela_srv_moreno_prd_dbwel_v_fund_acompanhamento[[#This Row],[item]])</f>
        <v>27578-104</v>
      </c>
      <c r="B454" s="114" t="str">
        <f>_xlfn.XLOOKUP(A454,Tabela2[ID OS_MORENO],Tabela2[ID OS_MORENO],"",0)</f>
        <v/>
      </c>
      <c r="C454" s="25">
        <v>27578</v>
      </c>
      <c r="D454" s="25">
        <v>104</v>
      </c>
      <c r="E454" s="25">
        <v>1</v>
      </c>
      <c r="F454" s="178">
        <v>273031</v>
      </c>
      <c r="G454" s="178">
        <v>147</v>
      </c>
      <c r="H454" s="178" t="str">
        <f>_xlfn.CONCAT(Tabela_srv_moreno_prd_dbwel_v_fund_acompanhamento[[#This Row],[codigo_peca]],"-",Tabela_srv_moreno_prd_dbwel_v_fund_acompanhamento[[#This Row],[seq_peca]])</f>
        <v>273031-147</v>
      </c>
      <c r="I454" s="178">
        <v>1</v>
      </c>
      <c r="J454" s="178" t="s">
        <v>247</v>
      </c>
      <c r="K454" s="179"/>
      <c r="L454" s="179"/>
      <c r="M454" s="178" t="s">
        <v>2912</v>
      </c>
      <c r="N454" s="179">
        <v>46244</v>
      </c>
      <c r="O4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5" spans="1:15" hidden="1" x14ac:dyDescent="0.25">
      <c r="A455" s="25" t="str">
        <f>_xlfn.CONCAT(Tabela_srv_moreno_prd_dbwel_v_fund_acompanhamento[[#This Row],[id_ordem_servico]],"-",Tabela_srv_moreno_prd_dbwel_v_fund_acompanhamento[[#This Row],[item]])</f>
        <v>27578-105</v>
      </c>
      <c r="B455" s="115" t="str">
        <f>_xlfn.XLOOKUP(A455,Tabela2[ID OS_MORENO],Tabela2[ID OS_MORENO],"",0)</f>
        <v/>
      </c>
      <c r="C455" s="25">
        <v>27578</v>
      </c>
      <c r="D455" s="25">
        <v>105</v>
      </c>
      <c r="E455" s="25">
        <v>1</v>
      </c>
      <c r="F455" s="178">
        <v>273031</v>
      </c>
      <c r="G455" s="178">
        <v>148</v>
      </c>
      <c r="H455" s="178" t="str">
        <f>_xlfn.CONCAT(Tabela_srv_moreno_prd_dbwel_v_fund_acompanhamento[[#This Row],[codigo_peca]],"-",Tabela_srv_moreno_prd_dbwel_v_fund_acompanhamento[[#This Row],[seq_peca]])</f>
        <v>273031-148</v>
      </c>
      <c r="I455" s="178">
        <v>1</v>
      </c>
      <c r="J455" s="178" t="s">
        <v>247</v>
      </c>
      <c r="K455" s="179"/>
      <c r="L455" s="179"/>
      <c r="M455" s="178" t="s">
        <v>2912</v>
      </c>
      <c r="N455" s="179">
        <v>46244</v>
      </c>
      <c r="O4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6" spans="1:15" hidden="1" x14ac:dyDescent="0.25">
      <c r="A456" s="25" t="str">
        <f>_xlfn.CONCAT(Tabela_srv_moreno_prd_dbwel_v_fund_acompanhamento[[#This Row],[id_ordem_servico]],"-",Tabela_srv_moreno_prd_dbwel_v_fund_acompanhamento[[#This Row],[item]])</f>
        <v>27578-7</v>
      </c>
      <c r="B456" s="114" t="str">
        <f>_xlfn.XLOOKUP(A456,Tabela2[ID OS_MORENO],Tabela2[ID OS_MORENO],"",0)</f>
        <v/>
      </c>
      <c r="C456" s="25">
        <v>27578</v>
      </c>
      <c r="D456" s="25">
        <v>7</v>
      </c>
      <c r="E456" s="25">
        <v>1</v>
      </c>
      <c r="F456" s="178">
        <v>273046</v>
      </c>
      <c r="G456" s="178">
        <v>11</v>
      </c>
      <c r="H456" s="178" t="str">
        <f>_xlfn.CONCAT(Tabela_srv_moreno_prd_dbwel_v_fund_acompanhamento[[#This Row],[codigo_peca]],"-",Tabela_srv_moreno_prd_dbwel_v_fund_acompanhamento[[#This Row],[seq_peca]])</f>
        <v>273046-11</v>
      </c>
      <c r="I456" s="178">
        <v>1</v>
      </c>
      <c r="J456" s="178" t="s">
        <v>247</v>
      </c>
      <c r="K456" s="179"/>
      <c r="L456" s="179"/>
      <c r="M456" s="178" t="s">
        <v>2863</v>
      </c>
      <c r="N456" s="179">
        <v>46230</v>
      </c>
      <c r="O4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7" spans="1:15" hidden="1" x14ac:dyDescent="0.25">
      <c r="A457" s="25" t="str">
        <f>_xlfn.CONCAT(Tabela_srv_moreno_prd_dbwel_v_fund_acompanhamento[[#This Row],[id_ordem_servico]],"-",Tabela_srv_moreno_prd_dbwel_v_fund_acompanhamento[[#This Row],[item]])</f>
        <v>27578-8</v>
      </c>
      <c r="B457" s="114" t="str">
        <f>_xlfn.XLOOKUP(A457,Tabela2[ID OS_MORENO],Tabela2[ID OS_MORENO],"",0)</f>
        <v/>
      </c>
      <c r="C457" s="25">
        <v>27578</v>
      </c>
      <c r="D457" s="25">
        <v>8</v>
      </c>
      <c r="E457" s="25">
        <v>1</v>
      </c>
      <c r="F457" s="178">
        <v>273046</v>
      </c>
      <c r="G457" s="178">
        <v>12</v>
      </c>
      <c r="H457" s="178" t="str">
        <f>_xlfn.CONCAT(Tabela_srv_moreno_prd_dbwel_v_fund_acompanhamento[[#This Row],[codigo_peca]],"-",Tabela_srv_moreno_prd_dbwel_v_fund_acompanhamento[[#This Row],[seq_peca]])</f>
        <v>273046-12</v>
      </c>
      <c r="I457" s="178">
        <v>1</v>
      </c>
      <c r="J457" s="178" t="s">
        <v>247</v>
      </c>
      <c r="K457" s="179"/>
      <c r="L457" s="179"/>
      <c r="M457" s="178" t="s">
        <v>2863</v>
      </c>
      <c r="N457" s="179">
        <v>46230</v>
      </c>
      <c r="O4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8" spans="1:15" hidden="1" x14ac:dyDescent="0.25">
      <c r="A458" s="25" t="str">
        <f>_xlfn.CONCAT(Tabela_srv_moreno_prd_dbwel_v_fund_acompanhamento[[#This Row],[id_ordem_servico]],"-",Tabela_srv_moreno_prd_dbwel_v_fund_acompanhamento[[#This Row],[item]])</f>
        <v>27578-9</v>
      </c>
      <c r="B458" s="115" t="str">
        <f>_xlfn.XLOOKUP(A458,Tabela2[ID OS_MORENO],Tabela2[ID OS_MORENO],"",0)</f>
        <v/>
      </c>
      <c r="C458" s="25">
        <v>27578</v>
      </c>
      <c r="D458" s="25">
        <v>9</v>
      </c>
      <c r="E458" s="25">
        <v>1</v>
      </c>
      <c r="F458" s="178">
        <v>273046</v>
      </c>
      <c r="G458" s="178">
        <v>13</v>
      </c>
      <c r="H458" s="178" t="str">
        <f>_xlfn.CONCAT(Tabela_srv_moreno_prd_dbwel_v_fund_acompanhamento[[#This Row],[codigo_peca]],"-",Tabela_srv_moreno_prd_dbwel_v_fund_acompanhamento[[#This Row],[seq_peca]])</f>
        <v>273046-13</v>
      </c>
      <c r="I458" s="178">
        <v>1</v>
      </c>
      <c r="J458" s="178" t="s">
        <v>247</v>
      </c>
      <c r="K458" s="179"/>
      <c r="L458" s="179"/>
      <c r="M458" s="178" t="s">
        <v>2863</v>
      </c>
      <c r="N458" s="179">
        <v>46230</v>
      </c>
      <c r="O4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59" spans="1:15" hidden="1" x14ac:dyDescent="0.25">
      <c r="A459" s="25" t="str">
        <f>_xlfn.CONCAT(Tabela_srv_moreno_prd_dbwel_v_fund_acompanhamento[[#This Row],[id_ordem_servico]],"-",Tabela_srv_moreno_prd_dbwel_v_fund_acompanhamento[[#This Row],[item]])</f>
        <v>27578-10</v>
      </c>
      <c r="B459" s="114" t="str">
        <f>_xlfn.XLOOKUP(A459,Tabela2[ID OS_MORENO],Tabela2[ID OS_MORENO],"",0)</f>
        <v/>
      </c>
      <c r="C459" s="25">
        <v>27578</v>
      </c>
      <c r="D459" s="25">
        <v>10</v>
      </c>
      <c r="E459" s="25">
        <v>1</v>
      </c>
      <c r="F459" s="178">
        <v>273046</v>
      </c>
      <c r="G459" s="178">
        <v>14</v>
      </c>
      <c r="H459" s="178" t="str">
        <f>_xlfn.CONCAT(Tabela_srv_moreno_prd_dbwel_v_fund_acompanhamento[[#This Row],[codigo_peca]],"-",Tabela_srv_moreno_prd_dbwel_v_fund_acompanhamento[[#This Row],[seq_peca]])</f>
        <v>273046-14</v>
      </c>
      <c r="I459" s="178">
        <v>1</v>
      </c>
      <c r="J459" s="178" t="s">
        <v>247</v>
      </c>
      <c r="K459" s="179"/>
      <c r="L459" s="179"/>
      <c r="M459" s="178" t="s">
        <v>2863</v>
      </c>
      <c r="N459" s="179">
        <v>46230</v>
      </c>
      <c r="O4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0" spans="1:15" hidden="1" x14ac:dyDescent="0.25">
      <c r="A460" s="25" t="str">
        <f>_xlfn.CONCAT(Tabela_srv_moreno_prd_dbwel_v_fund_acompanhamento[[#This Row],[id_ordem_servico]],"-",Tabela_srv_moreno_prd_dbwel_v_fund_acompanhamento[[#This Row],[item]])</f>
        <v>27578-11</v>
      </c>
      <c r="B460" s="115" t="str">
        <f>_xlfn.XLOOKUP(A460,Tabela2[ID OS_MORENO],Tabela2[ID OS_MORENO],"",0)</f>
        <v/>
      </c>
      <c r="C460" s="25">
        <v>27578</v>
      </c>
      <c r="D460" s="25">
        <v>11</v>
      </c>
      <c r="E460" s="25">
        <v>1</v>
      </c>
      <c r="F460" s="178">
        <v>273046</v>
      </c>
      <c r="G460" s="178">
        <v>15</v>
      </c>
      <c r="H460" s="178" t="str">
        <f>_xlfn.CONCAT(Tabela_srv_moreno_prd_dbwel_v_fund_acompanhamento[[#This Row],[codigo_peca]],"-",Tabela_srv_moreno_prd_dbwel_v_fund_acompanhamento[[#This Row],[seq_peca]])</f>
        <v>273046-15</v>
      </c>
      <c r="I460" s="178">
        <v>1</v>
      </c>
      <c r="J460" s="178" t="s">
        <v>247</v>
      </c>
      <c r="K460" s="179"/>
      <c r="L460" s="179"/>
      <c r="M460" s="178" t="s">
        <v>2863</v>
      </c>
      <c r="N460" s="179">
        <v>46230</v>
      </c>
      <c r="O4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1" spans="1:15" hidden="1" x14ac:dyDescent="0.25">
      <c r="A461" s="25" t="str">
        <f>_xlfn.CONCAT(Tabela_srv_moreno_prd_dbwel_v_fund_acompanhamento[[#This Row],[id_ordem_servico]],"-",Tabela_srv_moreno_prd_dbwel_v_fund_acompanhamento[[#This Row],[item]])</f>
        <v>27578-12</v>
      </c>
      <c r="B461" s="114" t="str">
        <f>_xlfn.XLOOKUP(A461,Tabela2[ID OS_MORENO],Tabela2[ID OS_MORENO],"",0)</f>
        <v/>
      </c>
      <c r="C461" s="25">
        <v>27578</v>
      </c>
      <c r="D461" s="25">
        <v>12</v>
      </c>
      <c r="E461" s="25">
        <v>1</v>
      </c>
      <c r="F461" s="178">
        <v>273046</v>
      </c>
      <c r="G461" s="178">
        <v>16</v>
      </c>
      <c r="H461" s="178" t="str">
        <f>_xlfn.CONCAT(Tabela_srv_moreno_prd_dbwel_v_fund_acompanhamento[[#This Row],[codigo_peca]],"-",Tabela_srv_moreno_prd_dbwel_v_fund_acompanhamento[[#This Row],[seq_peca]])</f>
        <v>273046-16</v>
      </c>
      <c r="I461" s="178">
        <v>1</v>
      </c>
      <c r="J461" s="178" t="s">
        <v>247</v>
      </c>
      <c r="K461" s="179"/>
      <c r="L461" s="179"/>
      <c r="M461" s="178" t="s">
        <v>2863</v>
      </c>
      <c r="N461" s="179">
        <v>46230</v>
      </c>
      <c r="O4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2" spans="1:15" hidden="1" x14ac:dyDescent="0.25">
      <c r="A462" s="25" t="str">
        <f>_xlfn.CONCAT(Tabela_srv_moreno_prd_dbwel_v_fund_acompanhamento[[#This Row],[id_ordem_servico]],"-",Tabela_srv_moreno_prd_dbwel_v_fund_acompanhamento[[#This Row],[item]])</f>
        <v>27578-13</v>
      </c>
      <c r="B462" s="115" t="str">
        <f>_xlfn.XLOOKUP(A462,Tabela2[ID OS_MORENO],Tabela2[ID OS_MORENO],"",0)</f>
        <v/>
      </c>
      <c r="C462" s="25">
        <v>27578</v>
      </c>
      <c r="D462" s="25">
        <v>13</v>
      </c>
      <c r="E462" s="25">
        <v>1</v>
      </c>
      <c r="F462" s="178">
        <v>273046</v>
      </c>
      <c r="G462" s="178">
        <v>17</v>
      </c>
      <c r="H462" s="178" t="str">
        <f>_xlfn.CONCAT(Tabela_srv_moreno_prd_dbwel_v_fund_acompanhamento[[#This Row],[codigo_peca]],"-",Tabela_srv_moreno_prd_dbwel_v_fund_acompanhamento[[#This Row],[seq_peca]])</f>
        <v>273046-17</v>
      </c>
      <c r="I462" s="178">
        <v>1</v>
      </c>
      <c r="J462" s="178" t="s">
        <v>247</v>
      </c>
      <c r="K462" s="179"/>
      <c r="L462" s="179"/>
      <c r="M462" s="178" t="s">
        <v>2863</v>
      </c>
      <c r="N462" s="179">
        <v>46230</v>
      </c>
      <c r="O4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3" spans="1:15" hidden="1" x14ac:dyDescent="0.25">
      <c r="A463" s="25" t="str">
        <f>_xlfn.CONCAT(Tabela_srv_moreno_prd_dbwel_v_fund_acompanhamento[[#This Row],[id_ordem_servico]],"-",Tabela_srv_moreno_prd_dbwel_v_fund_acompanhamento[[#This Row],[item]])</f>
        <v>27578-14</v>
      </c>
      <c r="B463" s="114" t="str">
        <f>_xlfn.XLOOKUP(A463,Tabela2[ID OS_MORENO],Tabela2[ID OS_MORENO],"",0)</f>
        <v/>
      </c>
      <c r="C463" s="25">
        <v>27578</v>
      </c>
      <c r="D463" s="25">
        <v>14</v>
      </c>
      <c r="E463" s="25">
        <v>1</v>
      </c>
      <c r="F463" s="178">
        <v>273046</v>
      </c>
      <c r="G463" s="178">
        <v>18</v>
      </c>
      <c r="H463" s="178" t="str">
        <f>_xlfn.CONCAT(Tabela_srv_moreno_prd_dbwel_v_fund_acompanhamento[[#This Row],[codigo_peca]],"-",Tabela_srv_moreno_prd_dbwel_v_fund_acompanhamento[[#This Row],[seq_peca]])</f>
        <v>273046-18</v>
      </c>
      <c r="I463" s="178">
        <v>1</v>
      </c>
      <c r="J463" s="178" t="s">
        <v>247</v>
      </c>
      <c r="K463" s="179"/>
      <c r="L463" s="179"/>
      <c r="M463" s="178" t="s">
        <v>2863</v>
      </c>
      <c r="N463" s="179">
        <v>46230</v>
      </c>
      <c r="O4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4" spans="1:15" hidden="1" x14ac:dyDescent="0.25">
      <c r="A464" s="25" t="str">
        <f>_xlfn.CONCAT(Tabela_srv_moreno_prd_dbwel_v_fund_acompanhamento[[#This Row],[id_ordem_servico]],"-",Tabela_srv_moreno_prd_dbwel_v_fund_acompanhamento[[#This Row],[item]])</f>
        <v>27578-15</v>
      </c>
      <c r="B464" s="114" t="str">
        <f>_xlfn.XLOOKUP(A464,Tabela2[ID OS_MORENO],Tabela2[ID OS_MORENO],"",0)</f>
        <v/>
      </c>
      <c r="C464" s="25">
        <v>27578</v>
      </c>
      <c r="D464" s="25">
        <v>15</v>
      </c>
      <c r="E464" s="25">
        <v>1</v>
      </c>
      <c r="F464" s="178">
        <v>273046</v>
      </c>
      <c r="G464" s="178">
        <v>19</v>
      </c>
      <c r="H464" s="178" t="str">
        <f>_xlfn.CONCAT(Tabela_srv_moreno_prd_dbwel_v_fund_acompanhamento[[#This Row],[codigo_peca]],"-",Tabela_srv_moreno_prd_dbwel_v_fund_acompanhamento[[#This Row],[seq_peca]])</f>
        <v>273046-19</v>
      </c>
      <c r="I464" s="178">
        <v>1</v>
      </c>
      <c r="J464" s="178" t="s">
        <v>247</v>
      </c>
      <c r="K464" s="179"/>
      <c r="L464" s="179"/>
      <c r="M464" s="178" t="s">
        <v>2863</v>
      </c>
      <c r="N464" s="179">
        <v>46230</v>
      </c>
      <c r="O4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5" spans="1:15" hidden="1" x14ac:dyDescent="0.25">
      <c r="A465" s="25" t="str">
        <f>_xlfn.CONCAT(Tabela_srv_moreno_prd_dbwel_v_fund_acompanhamento[[#This Row],[id_ordem_servico]],"-",Tabela_srv_moreno_prd_dbwel_v_fund_acompanhamento[[#This Row],[item]])</f>
        <v>27578-16</v>
      </c>
      <c r="B465" s="114" t="str">
        <f>_xlfn.XLOOKUP(A465,Tabela2[ID OS_MORENO],Tabela2[ID OS_MORENO],"",0)</f>
        <v/>
      </c>
      <c r="C465" s="25">
        <v>27578</v>
      </c>
      <c r="D465" s="25">
        <v>16</v>
      </c>
      <c r="E465" s="25">
        <v>1</v>
      </c>
      <c r="F465" s="178">
        <v>273046</v>
      </c>
      <c r="G465" s="178">
        <v>21</v>
      </c>
      <c r="H465" s="178" t="str">
        <f>_xlfn.CONCAT(Tabela_srv_moreno_prd_dbwel_v_fund_acompanhamento[[#This Row],[codigo_peca]],"-",Tabela_srv_moreno_prd_dbwel_v_fund_acompanhamento[[#This Row],[seq_peca]])</f>
        <v>273046-21</v>
      </c>
      <c r="I465" s="178">
        <v>1</v>
      </c>
      <c r="J465" s="178" t="s">
        <v>247</v>
      </c>
      <c r="K465" s="179"/>
      <c r="L465" s="179"/>
      <c r="M465" s="178" t="s">
        <v>2863</v>
      </c>
      <c r="N465" s="179">
        <v>46230</v>
      </c>
      <c r="O4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6" spans="1:15" hidden="1" x14ac:dyDescent="0.25">
      <c r="A466" s="25" t="str">
        <f>_xlfn.CONCAT(Tabela_srv_moreno_prd_dbwel_v_fund_acompanhamento[[#This Row],[id_ordem_servico]],"-",Tabela_srv_moreno_prd_dbwel_v_fund_acompanhamento[[#This Row],[item]])</f>
        <v>27578-17</v>
      </c>
      <c r="B466" s="114" t="str">
        <f>_xlfn.XLOOKUP(A466,Tabela2[ID OS_MORENO],Tabela2[ID OS_MORENO],"",0)</f>
        <v/>
      </c>
      <c r="C466" s="25">
        <v>27578</v>
      </c>
      <c r="D466" s="25">
        <v>17</v>
      </c>
      <c r="E466" s="25">
        <v>1</v>
      </c>
      <c r="F466" s="178">
        <v>273046</v>
      </c>
      <c r="G466" s="178">
        <v>20</v>
      </c>
      <c r="H466" s="178" t="str">
        <f>_xlfn.CONCAT(Tabela_srv_moreno_prd_dbwel_v_fund_acompanhamento[[#This Row],[codigo_peca]],"-",Tabela_srv_moreno_prd_dbwel_v_fund_acompanhamento[[#This Row],[seq_peca]])</f>
        <v>273046-20</v>
      </c>
      <c r="I466" s="178">
        <v>1</v>
      </c>
      <c r="J466" s="178" t="s">
        <v>247</v>
      </c>
      <c r="K466" s="179"/>
      <c r="L466" s="179"/>
      <c r="M466" s="178" t="s">
        <v>2863</v>
      </c>
      <c r="N466" s="179">
        <v>46230</v>
      </c>
      <c r="O4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7" spans="1:15" hidden="1" x14ac:dyDescent="0.25">
      <c r="A467" s="25" t="str">
        <f>_xlfn.CONCAT(Tabela_srv_moreno_prd_dbwel_v_fund_acompanhamento[[#This Row],[id_ordem_servico]],"-",Tabela_srv_moreno_prd_dbwel_v_fund_acompanhamento[[#This Row],[item]])</f>
        <v>27578-18</v>
      </c>
      <c r="B467" s="115" t="str">
        <f>_xlfn.XLOOKUP(A467,Tabela2[ID OS_MORENO],Tabela2[ID OS_MORENO],"",0)</f>
        <v/>
      </c>
      <c r="C467" s="25">
        <v>27578</v>
      </c>
      <c r="D467" s="25">
        <v>18</v>
      </c>
      <c r="E467" s="25">
        <v>1</v>
      </c>
      <c r="F467" s="178">
        <v>273046</v>
      </c>
      <c r="G467" s="178">
        <v>22</v>
      </c>
      <c r="H467" s="178" t="str">
        <f>_xlfn.CONCAT(Tabela_srv_moreno_prd_dbwel_v_fund_acompanhamento[[#This Row],[codigo_peca]],"-",Tabela_srv_moreno_prd_dbwel_v_fund_acompanhamento[[#This Row],[seq_peca]])</f>
        <v>273046-22</v>
      </c>
      <c r="I467" s="178">
        <v>1</v>
      </c>
      <c r="J467" s="178" t="s">
        <v>247</v>
      </c>
      <c r="K467" s="179"/>
      <c r="L467" s="179"/>
      <c r="M467" s="178" t="s">
        <v>2863</v>
      </c>
      <c r="N467" s="179">
        <v>46230</v>
      </c>
      <c r="O4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8" spans="1:15" hidden="1" x14ac:dyDescent="0.25">
      <c r="A468" s="25" t="str">
        <f>_xlfn.CONCAT(Tabela_srv_moreno_prd_dbwel_v_fund_acompanhamento[[#This Row],[id_ordem_servico]],"-",Tabela_srv_moreno_prd_dbwel_v_fund_acompanhamento[[#This Row],[item]])</f>
        <v>27578-19</v>
      </c>
      <c r="B468" s="114" t="str">
        <f>_xlfn.XLOOKUP(A468,Tabela2[ID OS_MORENO],Tabela2[ID OS_MORENO],"",0)</f>
        <v/>
      </c>
      <c r="C468" s="25">
        <v>27578</v>
      </c>
      <c r="D468" s="25">
        <v>19</v>
      </c>
      <c r="E468" s="25">
        <v>1</v>
      </c>
      <c r="F468" s="178">
        <v>273046</v>
      </c>
      <c r="G468" s="178">
        <v>23</v>
      </c>
      <c r="H468" s="178" t="str">
        <f>_xlfn.CONCAT(Tabela_srv_moreno_prd_dbwel_v_fund_acompanhamento[[#This Row],[codigo_peca]],"-",Tabela_srv_moreno_prd_dbwel_v_fund_acompanhamento[[#This Row],[seq_peca]])</f>
        <v>273046-23</v>
      </c>
      <c r="I468" s="178">
        <v>1</v>
      </c>
      <c r="J468" s="178" t="s">
        <v>247</v>
      </c>
      <c r="K468" s="179"/>
      <c r="L468" s="179"/>
      <c r="M468" s="178" t="s">
        <v>2863</v>
      </c>
      <c r="N468" s="179">
        <v>46230</v>
      </c>
      <c r="O4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69" spans="1:15" hidden="1" x14ac:dyDescent="0.25">
      <c r="A469" s="25" t="str">
        <f>_xlfn.CONCAT(Tabela_srv_moreno_prd_dbwel_v_fund_acompanhamento[[#This Row],[id_ordem_servico]],"-",Tabela_srv_moreno_prd_dbwel_v_fund_acompanhamento[[#This Row],[item]])</f>
        <v>27578-20</v>
      </c>
      <c r="B469" s="114" t="str">
        <f>_xlfn.XLOOKUP(A469,Tabela2[ID OS_MORENO],Tabela2[ID OS_MORENO],"",0)</f>
        <v/>
      </c>
      <c r="C469" s="25">
        <v>27578</v>
      </c>
      <c r="D469" s="25">
        <v>20</v>
      </c>
      <c r="E469" s="25">
        <v>1</v>
      </c>
      <c r="F469" s="178">
        <v>273046</v>
      </c>
      <c r="G469" s="178">
        <v>24</v>
      </c>
      <c r="H469" s="178" t="str">
        <f>_xlfn.CONCAT(Tabela_srv_moreno_prd_dbwel_v_fund_acompanhamento[[#This Row],[codigo_peca]],"-",Tabela_srv_moreno_prd_dbwel_v_fund_acompanhamento[[#This Row],[seq_peca]])</f>
        <v>273046-24</v>
      </c>
      <c r="I469" s="178">
        <v>1</v>
      </c>
      <c r="J469" s="178" t="s">
        <v>247</v>
      </c>
      <c r="K469" s="179"/>
      <c r="L469" s="179"/>
      <c r="M469" s="178" t="s">
        <v>2863</v>
      </c>
      <c r="N469" s="179">
        <v>46230</v>
      </c>
      <c r="O4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0" spans="1:15" hidden="1" x14ac:dyDescent="0.25">
      <c r="A470" s="25" t="str">
        <f>_xlfn.CONCAT(Tabela_srv_moreno_prd_dbwel_v_fund_acompanhamento[[#This Row],[id_ordem_servico]],"-",Tabela_srv_moreno_prd_dbwel_v_fund_acompanhamento[[#This Row],[item]])</f>
        <v>27578-21</v>
      </c>
      <c r="B470" s="115" t="str">
        <f>_xlfn.XLOOKUP(A470,Tabela2[ID OS_MORENO],Tabela2[ID OS_MORENO],"",0)</f>
        <v/>
      </c>
      <c r="C470" s="25">
        <v>27578</v>
      </c>
      <c r="D470" s="25">
        <v>21</v>
      </c>
      <c r="E470" s="25">
        <v>1</v>
      </c>
      <c r="F470" s="178">
        <v>273046</v>
      </c>
      <c r="G470" s="178">
        <v>25</v>
      </c>
      <c r="H470" s="178" t="str">
        <f>_xlfn.CONCAT(Tabela_srv_moreno_prd_dbwel_v_fund_acompanhamento[[#This Row],[codigo_peca]],"-",Tabela_srv_moreno_prd_dbwel_v_fund_acompanhamento[[#This Row],[seq_peca]])</f>
        <v>273046-25</v>
      </c>
      <c r="I470" s="178">
        <v>1</v>
      </c>
      <c r="J470" s="178" t="s">
        <v>247</v>
      </c>
      <c r="K470" s="179"/>
      <c r="L470" s="179"/>
      <c r="M470" s="178" t="s">
        <v>2863</v>
      </c>
      <c r="N470" s="179">
        <v>46230</v>
      </c>
      <c r="O4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1" spans="1:15" hidden="1" x14ac:dyDescent="0.25">
      <c r="A471" s="25" t="str">
        <f>_xlfn.CONCAT(Tabela_srv_moreno_prd_dbwel_v_fund_acompanhamento[[#This Row],[id_ordem_servico]],"-",Tabela_srv_moreno_prd_dbwel_v_fund_acompanhamento[[#This Row],[item]])</f>
        <v>27578-22</v>
      </c>
      <c r="B471" s="114" t="str">
        <f>_xlfn.XLOOKUP(A471,Tabela2[ID OS_MORENO],Tabela2[ID OS_MORENO],"",0)</f>
        <v/>
      </c>
      <c r="C471" s="25">
        <v>27578</v>
      </c>
      <c r="D471" s="25">
        <v>22</v>
      </c>
      <c r="E471" s="25">
        <v>1</v>
      </c>
      <c r="F471" s="178">
        <v>273046</v>
      </c>
      <c r="G471" s="178">
        <v>26</v>
      </c>
      <c r="H471" s="178" t="str">
        <f>_xlfn.CONCAT(Tabela_srv_moreno_prd_dbwel_v_fund_acompanhamento[[#This Row],[codigo_peca]],"-",Tabela_srv_moreno_prd_dbwel_v_fund_acompanhamento[[#This Row],[seq_peca]])</f>
        <v>273046-26</v>
      </c>
      <c r="I471" s="178">
        <v>1</v>
      </c>
      <c r="J471" s="178" t="s">
        <v>247</v>
      </c>
      <c r="K471" s="179"/>
      <c r="L471" s="179"/>
      <c r="M471" s="178" t="s">
        <v>2863</v>
      </c>
      <c r="N471" s="179">
        <v>46230</v>
      </c>
      <c r="O4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2" spans="1:15" hidden="1" x14ac:dyDescent="0.25">
      <c r="A472" s="25" t="str">
        <f>_xlfn.CONCAT(Tabela_srv_moreno_prd_dbwel_v_fund_acompanhamento[[#This Row],[id_ordem_servico]],"-",Tabela_srv_moreno_prd_dbwel_v_fund_acompanhamento[[#This Row],[item]])</f>
        <v>27578-23</v>
      </c>
      <c r="B472" s="115" t="str">
        <f>_xlfn.XLOOKUP(A472,Tabela2[ID OS_MORENO],Tabela2[ID OS_MORENO],"",0)</f>
        <v/>
      </c>
      <c r="C472" s="25">
        <v>27578</v>
      </c>
      <c r="D472" s="25">
        <v>23</v>
      </c>
      <c r="E472" s="25">
        <v>1</v>
      </c>
      <c r="F472" s="178">
        <v>273046</v>
      </c>
      <c r="G472" s="178">
        <v>27</v>
      </c>
      <c r="H472" s="178" t="str">
        <f>_xlfn.CONCAT(Tabela_srv_moreno_prd_dbwel_v_fund_acompanhamento[[#This Row],[codigo_peca]],"-",Tabela_srv_moreno_prd_dbwel_v_fund_acompanhamento[[#This Row],[seq_peca]])</f>
        <v>273046-27</v>
      </c>
      <c r="I472" s="178">
        <v>1</v>
      </c>
      <c r="J472" s="178" t="s">
        <v>247</v>
      </c>
      <c r="K472" s="179"/>
      <c r="L472" s="179"/>
      <c r="M472" s="178" t="s">
        <v>2863</v>
      </c>
      <c r="N472" s="179">
        <v>46230</v>
      </c>
      <c r="O4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3" spans="1:15" hidden="1" x14ac:dyDescent="0.25">
      <c r="A473" s="25" t="str">
        <f>_xlfn.CONCAT(Tabela_srv_moreno_prd_dbwel_v_fund_acompanhamento[[#This Row],[id_ordem_servico]],"-",Tabela_srv_moreno_prd_dbwel_v_fund_acompanhamento[[#This Row],[item]])</f>
        <v>27578-24</v>
      </c>
      <c r="B473" s="114" t="str">
        <f>_xlfn.XLOOKUP(A473,Tabela2[ID OS_MORENO],Tabela2[ID OS_MORENO],"",0)</f>
        <v/>
      </c>
      <c r="C473" s="25">
        <v>27578</v>
      </c>
      <c r="D473" s="25">
        <v>24</v>
      </c>
      <c r="E473" s="25">
        <v>1</v>
      </c>
      <c r="F473" s="178">
        <v>273046</v>
      </c>
      <c r="G473" s="178">
        <v>28</v>
      </c>
      <c r="H473" s="178" t="str">
        <f>_xlfn.CONCAT(Tabela_srv_moreno_prd_dbwel_v_fund_acompanhamento[[#This Row],[codigo_peca]],"-",Tabela_srv_moreno_prd_dbwel_v_fund_acompanhamento[[#This Row],[seq_peca]])</f>
        <v>273046-28</v>
      </c>
      <c r="I473" s="178">
        <v>1</v>
      </c>
      <c r="J473" s="178" t="s">
        <v>247</v>
      </c>
      <c r="K473" s="179"/>
      <c r="L473" s="179"/>
      <c r="M473" s="178" t="s">
        <v>2863</v>
      </c>
      <c r="N473" s="179">
        <v>46230</v>
      </c>
      <c r="O4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4" spans="1:15" hidden="1" x14ac:dyDescent="0.25">
      <c r="A474" s="25" t="str">
        <f>_xlfn.CONCAT(Tabela_srv_moreno_prd_dbwel_v_fund_acompanhamento[[#This Row],[id_ordem_servico]],"-",Tabela_srv_moreno_prd_dbwel_v_fund_acompanhamento[[#This Row],[item]])</f>
        <v>27578-25</v>
      </c>
      <c r="B474" s="115" t="str">
        <f>_xlfn.XLOOKUP(A474,Tabela2[ID OS_MORENO],Tabela2[ID OS_MORENO],"",0)</f>
        <v/>
      </c>
      <c r="C474" s="25">
        <v>27578</v>
      </c>
      <c r="D474" s="25">
        <v>25</v>
      </c>
      <c r="E474" s="25">
        <v>1</v>
      </c>
      <c r="F474" s="178">
        <v>273046</v>
      </c>
      <c r="G474" s="178">
        <v>29</v>
      </c>
      <c r="H474" s="178" t="str">
        <f>_xlfn.CONCAT(Tabela_srv_moreno_prd_dbwel_v_fund_acompanhamento[[#This Row],[codigo_peca]],"-",Tabela_srv_moreno_prd_dbwel_v_fund_acompanhamento[[#This Row],[seq_peca]])</f>
        <v>273046-29</v>
      </c>
      <c r="I474" s="178">
        <v>1</v>
      </c>
      <c r="J474" s="178" t="s">
        <v>247</v>
      </c>
      <c r="K474" s="179"/>
      <c r="L474" s="179"/>
      <c r="M474" s="178" t="s">
        <v>2863</v>
      </c>
      <c r="N474" s="179">
        <v>46230</v>
      </c>
      <c r="O4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5" spans="1:15" hidden="1" x14ac:dyDescent="0.25">
      <c r="A475" s="25" t="str">
        <f>_xlfn.CONCAT(Tabela_srv_moreno_prd_dbwel_v_fund_acompanhamento[[#This Row],[id_ordem_servico]],"-",Tabela_srv_moreno_prd_dbwel_v_fund_acompanhamento[[#This Row],[item]])</f>
        <v>27578-26</v>
      </c>
      <c r="B475" s="114" t="str">
        <f>_xlfn.XLOOKUP(A475,Tabela2[ID OS_MORENO],Tabela2[ID OS_MORENO],"",0)</f>
        <v/>
      </c>
      <c r="C475" s="25">
        <v>27578</v>
      </c>
      <c r="D475" s="25">
        <v>26</v>
      </c>
      <c r="E475" s="25">
        <v>1</v>
      </c>
      <c r="F475" s="178">
        <v>273046</v>
      </c>
      <c r="G475" s="178">
        <v>30</v>
      </c>
      <c r="H475" s="178" t="str">
        <f>_xlfn.CONCAT(Tabela_srv_moreno_prd_dbwel_v_fund_acompanhamento[[#This Row],[codigo_peca]],"-",Tabela_srv_moreno_prd_dbwel_v_fund_acompanhamento[[#This Row],[seq_peca]])</f>
        <v>273046-30</v>
      </c>
      <c r="I475" s="178">
        <v>1</v>
      </c>
      <c r="J475" s="178" t="s">
        <v>247</v>
      </c>
      <c r="K475" s="179"/>
      <c r="L475" s="179"/>
      <c r="M475" s="178" t="s">
        <v>2863</v>
      </c>
      <c r="N475" s="179">
        <v>46230</v>
      </c>
      <c r="O4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6" spans="1:15" hidden="1" x14ac:dyDescent="0.25">
      <c r="A476" s="25" t="str">
        <f>_xlfn.CONCAT(Tabela_srv_moreno_prd_dbwel_v_fund_acompanhamento[[#This Row],[id_ordem_servico]],"-",Tabela_srv_moreno_prd_dbwel_v_fund_acompanhamento[[#This Row],[item]])</f>
        <v>27578-27</v>
      </c>
      <c r="B476" s="114" t="str">
        <f>_xlfn.XLOOKUP(A476,Tabela2[ID OS_MORENO],Tabela2[ID OS_MORENO],"",0)</f>
        <v/>
      </c>
      <c r="C476" s="25">
        <v>27578</v>
      </c>
      <c r="D476" s="25">
        <v>27</v>
      </c>
      <c r="E476" s="25">
        <v>1</v>
      </c>
      <c r="F476" s="178">
        <v>273046</v>
      </c>
      <c r="G476" s="178">
        <v>31</v>
      </c>
      <c r="H476" s="178" t="str">
        <f>_xlfn.CONCAT(Tabela_srv_moreno_prd_dbwel_v_fund_acompanhamento[[#This Row],[codigo_peca]],"-",Tabela_srv_moreno_prd_dbwel_v_fund_acompanhamento[[#This Row],[seq_peca]])</f>
        <v>273046-31</v>
      </c>
      <c r="I476" s="178">
        <v>1</v>
      </c>
      <c r="J476" s="178" t="s">
        <v>247</v>
      </c>
      <c r="K476" s="179"/>
      <c r="L476" s="179"/>
      <c r="M476" s="178" t="s">
        <v>2863</v>
      </c>
      <c r="N476" s="179">
        <v>46230</v>
      </c>
      <c r="O4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7" spans="1:15" hidden="1" x14ac:dyDescent="0.25">
      <c r="A477" s="25" t="str">
        <f>_xlfn.CONCAT(Tabela_srv_moreno_prd_dbwel_v_fund_acompanhamento[[#This Row],[id_ordem_servico]],"-",Tabela_srv_moreno_prd_dbwel_v_fund_acompanhamento[[#This Row],[item]])</f>
        <v>27578-28</v>
      </c>
      <c r="B477" s="115" t="str">
        <f>_xlfn.XLOOKUP(A477,Tabela2[ID OS_MORENO],Tabela2[ID OS_MORENO],"",0)</f>
        <v/>
      </c>
      <c r="C477" s="25">
        <v>27578</v>
      </c>
      <c r="D477" s="25">
        <v>28</v>
      </c>
      <c r="E477" s="25">
        <v>1</v>
      </c>
      <c r="F477" s="178">
        <v>273046</v>
      </c>
      <c r="G477" s="178">
        <v>32</v>
      </c>
      <c r="H477" s="178" t="str">
        <f>_xlfn.CONCAT(Tabela_srv_moreno_prd_dbwel_v_fund_acompanhamento[[#This Row],[codigo_peca]],"-",Tabela_srv_moreno_prd_dbwel_v_fund_acompanhamento[[#This Row],[seq_peca]])</f>
        <v>273046-32</v>
      </c>
      <c r="I477" s="178">
        <v>1</v>
      </c>
      <c r="J477" s="178" t="s">
        <v>247</v>
      </c>
      <c r="K477" s="179"/>
      <c r="L477" s="179"/>
      <c r="M477" s="178" t="s">
        <v>2863</v>
      </c>
      <c r="N477" s="179">
        <v>46230</v>
      </c>
      <c r="O4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8" spans="1:15" hidden="1" x14ac:dyDescent="0.25">
      <c r="A478" s="25" t="str">
        <f>_xlfn.CONCAT(Tabela_srv_moreno_prd_dbwel_v_fund_acompanhamento[[#This Row],[id_ordem_servico]],"-",Tabela_srv_moreno_prd_dbwel_v_fund_acompanhamento[[#This Row],[item]])</f>
        <v>27578-29</v>
      </c>
      <c r="B478" s="114" t="str">
        <f>_xlfn.XLOOKUP(A478,Tabela2[ID OS_MORENO],Tabela2[ID OS_MORENO],"",0)</f>
        <v/>
      </c>
      <c r="C478" s="25">
        <v>27578</v>
      </c>
      <c r="D478" s="25">
        <v>29</v>
      </c>
      <c r="E478" s="25">
        <v>1</v>
      </c>
      <c r="F478" s="178">
        <v>273046</v>
      </c>
      <c r="G478" s="178">
        <v>33</v>
      </c>
      <c r="H478" s="178" t="str">
        <f>_xlfn.CONCAT(Tabela_srv_moreno_prd_dbwel_v_fund_acompanhamento[[#This Row],[codigo_peca]],"-",Tabela_srv_moreno_prd_dbwel_v_fund_acompanhamento[[#This Row],[seq_peca]])</f>
        <v>273046-33</v>
      </c>
      <c r="I478" s="178">
        <v>1</v>
      </c>
      <c r="J478" s="178" t="s">
        <v>247</v>
      </c>
      <c r="K478" s="179"/>
      <c r="L478" s="179"/>
      <c r="M478" s="178" t="s">
        <v>2863</v>
      </c>
      <c r="N478" s="179">
        <v>46230</v>
      </c>
      <c r="O4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79" spans="1:15" hidden="1" x14ac:dyDescent="0.25">
      <c r="A479" s="25" t="str">
        <f>_xlfn.CONCAT(Tabela_srv_moreno_prd_dbwel_v_fund_acompanhamento[[#This Row],[id_ordem_servico]],"-",Tabela_srv_moreno_prd_dbwel_v_fund_acompanhamento[[#This Row],[item]])</f>
        <v>27578-30</v>
      </c>
      <c r="B479" s="114" t="str">
        <f>_xlfn.XLOOKUP(A479,Tabela2[ID OS_MORENO],Tabela2[ID OS_MORENO],"",0)</f>
        <v/>
      </c>
      <c r="C479" s="25">
        <v>27578</v>
      </c>
      <c r="D479" s="25">
        <v>30</v>
      </c>
      <c r="E479" s="25">
        <v>1</v>
      </c>
      <c r="F479" s="178">
        <v>273046</v>
      </c>
      <c r="G479" s="178">
        <v>34</v>
      </c>
      <c r="H479" s="178" t="str">
        <f>_xlfn.CONCAT(Tabela_srv_moreno_prd_dbwel_v_fund_acompanhamento[[#This Row],[codigo_peca]],"-",Tabela_srv_moreno_prd_dbwel_v_fund_acompanhamento[[#This Row],[seq_peca]])</f>
        <v>273046-34</v>
      </c>
      <c r="I479" s="178">
        <v>1</v>
      </c>
      <c r="J479" s="178" t="s">
        <v>247</v>
      </c>
      <c r="K479" s="179"/>
      <c r="L479" s="179"/>
      <c r="M479" s="178" t="s">
        <v>2863</v>
      </c>
      <c r="N479" s="179">
        <v>46230</v>
      </c>
      <c r="O4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0" spans="1:15" hidden="1" x14ac:dyDescent="0.25">
      <c r="A480" s="25" t="str">
        <f>_xlfn.CONCAT(Tabela_srv_moreno_prd_dbwel_v_fund_acompanhamento[[#This Row],[id_ordem_servico]],"-",Tabela_srv_moreno_prd_dbwel_v_fund_acompanhamento[[#This Row],[item]])</f>
        <v>27578-31</v>
      </c>
      <c r="B480" s="114" t="str">
        <f>_xlfn.XLOOKUP(A480,Tabela2[ID OS_MORENO],Tabela2[ID OS_MORENO],"",0)</f>
        <v/>
      </c>
      <c r="C480" s="25">
        <v>27578</v>
      </c>
      <c r="D480" s="25">
        <v>31</v>
      </c>
      <c r="E480" s="25">
        <v>1</v>
      </c>
      <c r="F480" s="178">
        <v>273046</v>
      </c>
      <c r="G480" s="178">
        <v>35</v>
      </c>
      <c r="H480" s="178" t="str">
        <f>_xlfn.CONCAT(Tabela_srv_moreno_prd_dbwel_v_fund_acompanhamento[[#This Row],[codigo_peca]],"-",Tabela_srv_moreno_prd_dbwel_v_fund_acompanhamento[[#This Row],[seq_peca]])</f>
        <v>273046-35</v>
      </c>
      <c r="I480" s="178">
        <v>1</v>
      </c>
      <c r="J480" s="178" t="s">
        <v>247</v>
      </c>
      <c r="K480" s="179"/>
      <c r="L480" s="179"/>
      <c r="M480" s="178" t="s">
        <v>2863</v>
      </c>
      <c r="N480" s="179">
        <v>46230</v>
      </c>
      <c r="O4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1" spans="1:15" hidden="1" x14ac:dyDescent="0.25">
      <c r="A481" s="25" t="str">
        <f>_xlfn.CONCAT(Tabela_srv_moreno_prd_dbwel_v_fund_acompanhamento[[#This Row],[id_ordem_servico]],"-",Tabela_srv_moreno_prd_dbwel_v_fund_acompanhamento[[#This Row],[item]])</f>
        <v>27578-32</v>
      </c>
      <c r="B481" s="115" t="str">
        <f>_xlfn.XLOOKUP(A481,Tabela2[ID OS_MORENO],Tabela2[ID OS_MORENO],"",0)</f>
        <v/>
      </c>
      <c r="C481" s="25">
        <v>27578</v>
      </c>
      <c r="D481" s="25">
        <v>32</v>
      </c>
      <c r="E481" s="25">
        <v>1</v>
      </c>
      <c r="F481" s="178">
        <v>273046</v>
      </c>
      <c r="G481" s="178">
        <v>36</v>
      </c>
      <c r="H481" s="178" t="str">
        <f>_xlfn.CONCAT(Tabela_srv_moreno_prd_dbwel_v_fund_acompanhamento[[#This Row],[codigo_peca]],"-",Tabela_srv_moreno_prd_dbwel_v_fund_acompanhamento[[#This Row],[seq_peca]])</f>
        <v>273046-36</v>
      </c>
      <c r="I481" s="178">
        <v>1</v>
      </c>
      <c r="J481" s="178" t="s">
        <v>247</v>
      </c>
      <c r="K481" s="179"/>
      <c r="L481" s="179"/>
      <c r="M481" s="178" t="s">
        <v>2863</v>
      </c>
      <c r="N481" s="179">
        <v>46230</v>
      </c>
      <c r="O4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2" spans="1:15" hidden="1" x14ac:dyDescent="0.25">
      <c r="A482" s="25" t="str">
        <f>_xlfn.CONCAT(Tabela_srv_moreno_prd_dbwel_v_fund_acompanhamento[[#This Row],[id_ordem_servico]],"-",Tabela_srv_moreno_prd_dbwel_v_fund_acompanhamento[[#This Row],[item]])</f>
        <v>27578-33</v>
      </c>
      <c r="B482" s="114" t="str">
        <f>_xlfn.XLOOKUP(A482,Tabela2[ID OS_MORENO],Tabela2[ID OS_MORENO],"",0)</f>
        <v/>
      </c>
      <c r="C482" s="25">
        <v>27578</v>
      </c>
      <c r="D482" s="25">
        <v>33</v>
      </c>
      <c r="E482" s="25">
        <v>1</v>
      </c>
      <c r="F482" s="178">
        <v>273046</v>
      </c>
      <c r="G482" s="178">
        <v>37</v>
      </c>
      <c r="H482" s="178" t="str">
        <f>_xlfn.CONCAT(Tabela_srv_moreno_prd_dbwel_v_fund_acompanhamento[[#This Row],[codigo_peca]],"-",Tabela_srv_moreno_prd_dbwel_v_fund_acompanhamento[[#This Row],[seq_peca]])</f>
        <v>273046-37</v>
      </c>
      <c r="I482" s="178">
        <v>1</v>
      </c>
      <c r="J482" s="178" t="s">
        <v>247</v>
      </c>
      <c r="K482" s="179"/>
      <c r="L482" s="179"/>
      <c r="M482" s="178" t="s">
        <v>2863</v>
      </c>
      <c r="N482" s="179">
        <v>46230</v>
      </c>
      <c r="O4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3" spans="1:15" hidden="1" x14ac:dyDescent="0.25">
      <c r="A483" s="25" t="str">
        <f>_xlfn.CONCAT(Tabela_srv_moreno_prd_dbwel_v_fund_acompanhamento[[#This Row],[id_ordem_servico]],"-",Tabela_srv_moreno_prd_dbwel_v_fund_acompanhamento[[#This Row],[item]])</f>
        <v>27578-34</v>
      </c>
      <c r="B483" s="115" t="str">
        <f>_xlfn.XLOOKUP(A483,Tabela2[ID OS_MORENO],Tabela2[ID OS_MORENO],"",0)</f>
        <v/>
      </c>
      <c r="C483" s="25">
        <v>27578</v>
      </c>
      <c r="D483" s="25">
        <v>34</v>
      </c>
      <c r="E483" s="25">
        <v>1</v>
      </c>
      <c r="F483" s="178">
        <v>273046</v>
      </c>
      <c r="G483" s="178">
        <v>38</v>
      </c>
      <c r="H483" s="178" t="str">
        <f>_xlfn.CONCAT(Tabela_srv_moreno_prd_dbwel_v_fund_acompanhamento[[#This Row],[codigo_peca]],"-",Tabela_srv_moreno_prd_dbwel_v_fund_acompanhamento[[#This Row],[seq_peca]])</f>
        <v>273046-38</v>
      </c>
      <c r="I483" s="178">
        <v>1</v>
      </c>
      <c r="J483" s="178" t="s">
        <v>247</v>
      </c>
      <c r="K483" s="179"/>
      <c r="L483" s="179"/>
      <c r="M483" s="178" t="s">
        <v>2863</v>
      </c>
      <c r="N483" s="179">
        <v>46230</v>
      </c>
      <c r="O4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4" spans="1:15" hidden="1" x14ac:dyDescent="0.25">
      <c r="A484" s="25" t="str">
        <f>_xlfn.CONCAT(Tabela_srv_moreno_prd_dbwel_v_fund_acompanhamento[[#This Row],[id_ordem_servico]],"-",Tabela_srv_moreno_prd_dbwel_v_fund_acompanhamento[[#This Row],[item]])</f>
        <v>27578-35</v>
      </c>
      <c r="B484" s="114" t="str">
        <f>_xlfn.XLOOKUP(A484,Tabela2[ID OS_MORENO],Tabela2[ID OS_MORENO],"",0)</f>
        <v/>
      </c>
      <c r="C484" s="25">
        <v>27578</v>
      </c>
      <c r="D484" s="25">
        <v>35</v>
      </c>
      <c r="E484" s="25">
        <v>1</v>
      </c>
      <c r="F484" s="178">
        <v>273046</v>
      </c>
      <c r="G484" s="178">
        <v>39</v>
      </c>
      <c r="H484" s="178" t="str">
        <f>_xlfn.CONCAT(Tabela_srv_moreno_prd_dbwel_v_fund_acompanhamento[[#This Row],[codigo_peca]],"-",Tabela_srv_moreno_prd_dbwel_v_fund_acompanhamento[[#This Row],[seq_peca]])</f>
        <v>273046-39</v>
      </c>
      <c r="I484" s="178">
        <v>1</v>
      </c>
      <c r="J484" s="178" t="s">
        <v>247</v>
      </c>
      <c r="K484" s="179"/>
      <c r="L484" s="179"/>
      <c r="M484" s="178" t="s">
        <v>2863</v>
      </c>
      <c r="N484" s="179">
        <v>46230</v>
      </c>
      <c r="O4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5" spans="1:15" hidden="1" x14ac:dyDescent="0.25">
      <c r="A485" s="25" t="str">
        <f>_xlfn.CONCAT(Tabela_srv_moreno_prd_dbwel_v_fund_acompanhamento[[#This Row],[id_ordem_servico]],"-",Tabela_srv_moreno_prd_dbwel_v_fund_acompanhamento[[#This Row],[item]])</f>
        <v>27578-36</v>
      </c>
      <c r="B485" s="115" t="str">
        <f>_xlfn.XLOOKUP(A485,Tabela2[ID OS_MORENO],Tabela2[ID OS_MORENO],"",0)</f>
        <v/>
      </c>
      <c r="C485" s="25">
        <v>27578</v>
      </c>
      <c r="D485" s="25">
        <v>36</v>
      </c>
      <c r="E485" s="25">
        <v>1</v>
      </c>
      <c r="F485" s="178">
        <v>273046</v>
      </c>
      <c r="G485" s="178">
        <v>40</v>
      </c>
      <c r="H485" s="178" t="str">
        <f>_xlfn.CONCAT(Tabela_srv_moreno_prd_dbwel_v_fund_acompanhamento[[#This Row],[codigo_peca]],"-",Tabela_srv_moreno_prd_dbwel_v_fund_acompanhamento[[#This Row],[seq_peca]])</f>
        <v>273046-40</v>
      </c>
      <c r="I485" s="178">
        <v>1</v>
      </c>
      <c r="J485" s="178" t="s">
        <v>247</v>
      </c>
      <c r="K485" s="179"/>
      <c r="L485" s="179"/>
      <c r="M485" s="178" t="s">
        <v>2863</v>
      </c>
      <c r="N485" s="179">
        <v>46230</v>
      </c>
      <c r="O4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6" spans="1:15" hidden="1" x14ac:dyDescent="0.25">
      <c r="A486" s="25" t="str">
        <f>_xlfn.CONCAT(Tabela_srv_moreno_prd_dbwel_v_fund_acompanhamento[[#This Row],[id_ordem_servico]],"-",Tabela_srv_moreno_prd_dbwel_v_fund_acompanhamento[[#This Row],[item]])</f>
        <v>27578-37</v>
      </c>
      <c r="B486" s="115" t="str">
        <f>_xlfn.XLOOKUP(A486,Tabela2[ID OS_MORENO],Tabela2[ID OS_MORENO],"",0)</f>
        <v/>
      </c>
      <c r="C486" s="25">
        <v>27578</v>
      </c>
      <c r="D486" s="25">
        <v>37</v>
      </c>
      <c r="E486" s="25">
        <v>1</v>
      </c>
      <c r="F486" s="178">
        <v>273046</v>
      </c>
      <c r="G486" s="178">
        <v>41</v>
      </c>
      <c r="H486" s="178" t="str">
        <f>_xlfn.CONCAT(Tabela_srv_moreno_prd_dbwel_v_fund_acompanhamento[[#This Row],[codigo_peca]],"-",Tabela_srv_moreno_prd_dbwel_v_fund_acompanhamento[[#This Row],[seq_peca]])</f>
        <v>273046-41</v>
      </c>
      <c r="I486" s="178">
        <v>1</v>
      </c>
      <c r="J486" s="178" t="s">
        <v>247</v>
      </c>
      <c r="K486" s="179"/>
      <c r="L486" s="179"/>
      <c r="M486" s="178" t="s">
        <v>2863</v>
      </c>
      <c r="N486" s="179">
        <v>46230</v>
      </c>
      <c r="O4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7" spans="1:15" hidden="1" x14ac:dyDescent="0.25">
      <c r="A487" s="25" t="str">
        <f>_xlfn.CONCAT(Tabela_srv_moreno_prd_dbwel_v_fund_acompanhamento[[#This Row],[id_ordem_servico]],"-",Tabela_srv_moreno_prd_dbwel_v_fund_acompanhamento[[#This Row],[item]])</f>
        <v>27578-38</v>
      </c>
      <c r="B487" s="114" t="str">
        <f>_xlfn.XLOOKUP(A487,Tabela2[ID OS_MORENO],Tabela2[ID OS_MORENO],"",0)</f>
        <v/>
      </c>
      <c r="C487" s="25">
        <v>27578</v>
      </c>
      <c r="D487" s="25">
        <v>38</v>
      </c>
      <c r="E487" s="25">
        <v>1</v>
      </c>
      <c r="F487" s="178">
        <v>273046</v>
      </c>
      <c r="G487" s="178">
        <v>42</v>
      </c>
      <c r="H487" s="178" t="str">
        <f>_xlfn.CONCAT(Tabela_srv_moreno_prd_dbwel_v_fund_acompanhamento[[#This Row],[codigo_peca]],"-",Tabela_srv_moreno_prd_dbwel_v_fund_acompanhamento[[#This Row],[seq_peca]])</f>
        <v>273046-42</v>
      </c>
      <c r="I487" s="178">
        <v>1</v>
      </c>
      <c r="J487" s="178" t="s">
        <v>247</v>
      </c>
      <c r="K487" s="179"/>
      <c r="L487" s="179"/>
      <c r="M487" s="178" t="s">
        <v>2863</v>
      </c>
      <c r="N487" s="179">
        <v>46230</v>
      </c>
      <c r="O4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8" spans="1:15" hidden="1" x14ac:dyDescent="0.25">
      <c r="A488" s="25" t="str">
        <f>_xlfn.CONCAT(Tabela_srv_moreno_prd_dbwel_v_fund_acompanhamento[[#This Row],[id_ordem_servico]],"-",Tabela_srv_moreno_prd_dbwel_v_fund_acompanhamento[[#This Row],[item]])</f>
        <v>27578-39</v>
      </c>
      <c r="B488" s="114" t="str">
        <f>_xlfn.XLOOKUP(A488,Tabela2[ID OS_MORENO],Tabela2[ID OS_MORENO],"",0)</f>
        <v/>
      </c>
      <c r="C488" s="25">
        <v>27578</v>
      </c>
      <c r="D488" s="25">
        <v>39</v>
      </c>
      <c r="E488" s="25">
        <v>1</v>
      </c>
      <c r="F488" s="178">
        <v>273046</v>
      </c>
      <c r="G488" s="178">
        <v>43</v>
      </c>
      <c r="H488" s="178" t="str">
        <f>_xlfn.CONCAT(Tabela_srv_moreno_prd_dbwel_v_fund_acompanhamento[[#This Row],[codigo_peca]],"-",Tabela_srv_moreno_prd_dbwel_v_fund_acompanhamento[[#This Row],[seq_peca]])</f>
        <v>273046-43</v>
      </c>
      <c r="I488" s="178">
        <v>1</v>
      </c>
      <c r="J488" s="178" t="s">
        <v>247</v>
      </c>
      <c r="K488" s="179"/>
      <c r="L488" s="179"/>
      <c r="M488" s="178" t="s">
        <v>2863</v>
      </c>
      <c r="N488" s="179">
        <v>46230</v>
      </c>
      <c r="O4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89" spans="1:15" hidden="1" x14ac:dyDescent="0.25">
      <c r="A489" s="25" t="str">
        <f>_xlfn.CONCAT(Tabela_srv_moreno_prd_dbwel_v_fund_acompanhamento[[#This Row],[id_ordem_servico]],"-",Tabela_srv_moreno_prd_dbwel_v_fund_acompanhamento[[#This Row],[item]])</f>
        <v>27578-40</v>
      </c>
      <c r="B489" s="114" t="str">
        <f>_xlfn.XLOOKUP(A489,Tabela2[ID OS_MORENO],Tabela2[ID OS_MORENO],"",0)</f>
        <v/>
      </c>
      <c r="C489" s="25">
        <v>27578</v>
      </c>
      <c r="D489" s="25">
        <v>40</v>
      </c>
      <c r="E489" s="25">
        <v>1</v>
      </c>
      <c r="F489" s="178">
        <v>273046</v>
      </c>
      <c r="G489" s="178">
        <v>44</v>
      </c>
      <c r="H489" s="178" t="str">
        <f>_xlfn.CONCAT(Tabela_srv_moreno_prd_dbwel_v_fund_acompanhamento[[#This Row],[codigo_peca]],"-",Tabela_srv_moreno_prd_dbwel_v_fund_acompanhamento[[#This Row],[seq_peca]])</f>
        <v>273046-44</v>
      </c>
      <c r="I489" s="178">
        <v>1</v>
      </c>
      <c r="J489" s="178" t="s">
        <v>247</v>
      </c>
      <c r="K489" s="179"/>
      <c r="L489" s="179"/>
      <c r="M489" s="178" t="s">
        <v>2863</v>
      </c>
      <c r="N489" s="179">
        <v>46230</v>
      </c>
      <c r="O4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0" spans="1:15" hidden="1" x14ac:dyDescent="0.25">
      <c r="A490" s="25" t="str">
        <f>_xlfn.CONCAT(Tabela_srv_moreno_prd_dbwel_v_fund_acompanhamento[[#This Row],[id_ordem_servico]],"-",Tabela_srv_moreno_prd_dbwel_v_fund_acompanhamento[[#This Row],[item]])</f>
        <v>27578-41</v>
      </c>
      <c r="B490" s="114" t="str">
        <f>_xlfn.XLOOKUP(A490,Tabela2[ID OS_MORENO],Tabela2[ID OS_MORENO],"",0)</f>
        <v/>
      </c>
      <c r="C490" s="25">
        <v>27578</v>
      </c>
      <c r="D490" s="25">
        <v>41</v>
      </c>
      <c r="E490" s="25">
        <v>1</v>
      </c>
      <c r="F490" s="178">
        <v>273046</v>
      </c>
      <c r="G490" s="178">
        <v>45</v>
      </c>
      <c r="H490" s="178" t="str">
        <f>_xlfn.CONCAT(Tabela_srv_moreno_prd_dbwel_v_fund_acompanhamento[[#This Row],[codigo_peca]],"-",Tabela_srv_moreno_prd_dbwel_v_fund_acompanhamento[[#This Row],[seq_peca]])</f>
        <v>273046-45</v>
      </c>
      <c r="I490" s="178">
        <v>1</v>
      </c>
      <c r="J490" s="178" t="s">
        <v>247</v>
      </c>
      <c r="K490" s="179"/>
      <c r="L490" s="179"/>
      <c r="M490" s="178" t="s">
        <v>2863</v>
      </c>
      <c r="N490" s="179">
        <v>46230</v>
      </c>
      <c r="O4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1" spans="1:15" hidden="1" x14ac:dyDescent="0.25">
      <c r="A491" s="25" t="str">
        <f>_xlfn.CONCAT(Tabela_srv_moreno_prd_dbwel_v_fund_acompanhamento[[#This Row],[id_ordem_servico]],"-",Tabela_srv_moreno_prd_dbwel_v_fund_acompanhamento[[#This Row],[item]])</f>
        <v>27578-42</v>
      </c>
      <c r="B491" s="114" t="str">
        <f>_xlfn.XLOOKUP(A491,Tabela2[ID OS_MORENO],Tabela2[ID OS_MORENO],"",0)</f>
        <v/>
      </c>
      <c r="C491" s="25">
        <v>27578</v>
      </c>
      <c r="D491" s="25">
        <v>42</v>
      </c>
      <c r="E491" s="25">
        <v>1</v>
      </c>
      <c r="F491" s="178">
        <v>273046</v>
      </c>
      <c r="G491" s="178">
        <v>46</v>
      </c>
      <c r="H491" s="178" t="str">
        <f>_xlfn.CONCAT(Tabela_srv_moreno_prd_dbwel_v_fund_acompanhamento[[#This Row],[codigo_peca]],"-",Tabela_srv_moreno_prd_dbwel_v_fund_acompanhamento[[#This Row],[seq_peca]])</f>
        <v>273046-46</v>
      </c>
      <c r="I491" s="178">
        <v>1</v>
      </c>
      <c r="J491" s="178" t="s">
        <v>247</v>
      </c>
      <c r="K491" s="179"/>
      <c r="L491" s="179"/>
      <c r="M491" s="178" t="s">
        <v>2863</v>
      </c>
      <c r="N491" s="179">
        <v>46230</v>
      </c>
      <c r="O4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2" spans="1:15" hidden="1" x14ac:dyDescent="0.25">
      <c r="A492" s="25" t="str">
        <f>_xlfn.CONCAT(Tabela_srv_moreno_prd_dbwel_v_fund_acompanhamento[[#This Row],[id_ordem_servico]],"-",Tabela_srv_moreno_prd_dbwel_v_fund_acompanhamento[[#This Row],[item]])</f>
        <v>27578-43</v>
      </c>
      <c r="B492" s="115" t="str">
        <f>_xlfn.XLOOKUP(A492,Tabela2[ID OS_MORENO],Tabela2[ID OS_MORENO],"",0)</f>
        <v/>
      </c>
      <c r="C492" s="25">
        <v>27578</v>
      </c>
      <c r="D492" s="25">
        <v>43</v>
      </c>
      <c r="E492" s="25">
        <v>1</v>
      </c>
      <c r="F492" s="178">
        <v>273046</v>
      </c>
      <c r="G492" s="178">
        <v>47</v>
      </c>
      <c r="H492" s="178" t="str">
        <f>_xlfn.CONCAT(Tabela_srv_moreno_prd_dbwel_v_fund_acompanhamento[[#This Row],[codigo_peca]],"-",Tabela_srv_moreno_prd_dbwel_v_fund_acompanhamento[[#This Row],[seq_peca]])</f>
        <v>273046-47</v>
      </c>
      <c r="I492" s="178">
        <v>1</v>
      </c>
      <c r="J492" s="178" t="s">
        <v>247</v>
      </c>
      <c r="K492" s="179"/>
      <c r="L492" s="179"/>
      <c r="M492" s="178" t="s">
        <v>2863</v>
      </c>
      <c r="N492" s="179">
        <v>46230</v>
      </c>
      <c r="O4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3" spans="1:15" hidden="1" x14ac:dyDescent="0.25">
      <c r="A493" s="25" t="str">
        <f>_xlfn.CONCAT(Tabela_srv_moreno_prd_dbwel_v_fund_acompanhamento[[#This Row],[id_ordem_servico]],"-",Tabela_srv_moreno_prd_dbwel_v_fund_acompanhamento[[#This Row],[item]])</f>
        <v>27578-44</v>
      </c>
      <c r="B493" s="114" t="str">
        <f>_xlfn.XLOOKUP(A493,Tabela2[ID OS_MORENO],Tabela2[ID OS_MORENO],"",0)</f>
        <v/>
      </c>
      <c r="C493" s="25">
        <v>27578</v>
      </c>
      <c r="D493" s="25">
        <v>44</v>
      </c>
      <c r="E493" s="25">
        <v>1</v>
      </c>
      <c r="F493" s="178">
        <v>273046</v>
      </c>
      <c r="G493" s="178">
        <v>48</v>
      </c>
      <c r="H493" s="178" t="str">
        <f>_xlfn.CONCAT(Tabela_srv_moreno_prd_dbwel_v_fund_acompanhamento[[#This Row],[codigo_peca]],"-",Tabela_srv_moreno_prd_dbwel_v_fund_acompanhamento[[#This Row],[seq_peca]])</f>
        <v>273046-48</v>
      </c>
      <c r="I493" s="178">
        <v>1</v>
      </c>
      <c r="J493" s="178" t="s">
        <v>247</v>
      </c>
      <c r="K493" s="179"/>
      <c r="L493" s="179"/>
      <c r="M493" s="178" t="s">
        <v>2863</v>
      </c>
      <c r="N493" s="179">
        <v>46230</v>
      </c>
      <c r="O4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4" spans="1:15" hidden="1" x14ac:dyDescent="0.25">
      <c r="A494" s="25" t="str">
        <f>_xlfn.CONCAT(Tabela_srv_moreno_prd_dbwel_v_fund_acompanhamento[[#This Row],[id_ordem_servico]],"-",Tabela_srv_moreno_prd_dbwel_v_fund_acompanhamento[[#This Row],[item]])</f>
        <v>27578-45</v>
      </c>
      <c r="B494" s="115" t="str">
        <f>_xlfn.XLOOKUP(A494,Tabela2[ID OS_MORENO],Tabela2[ID OS_MORENO],"",0)</f>
        <v/>
      </c>
      <c r="C494" s="25">
        <v>27578</v>
      </c>
      <c r="D494" s="25">
        <v>45</v>
      </c>
      <c r="E494" s="25">
        <v>1</v>
      </c>
      <c r="F494" s="178">
        <v>273046</v>
      </c>
      <c r="G494" s="178">
        <v>49</v>
      </c>
      <c r="H494" s="178" t="str">
        <f>_xlfn.CONCAT(Tabela_srv_moreno_prd_dbwel_v_fund_acompanhamento[[#This Row],[codigo_peca]],"-",Tabela_srv_moreno_prd_dbwel_v_fund_acompanhamento[[#This Row],[seq_peca]])</f>
        <v>273046-49</v>
      </c>
      <c r="I494" s="178">
        <v>1</v>
      </c>
      <c r="J494" s="178" t="s">
        <v>247</v>
      </c>
      <c r="K494" s="179"/>
      <c r="L494" s="179"/>
      <c r="M494" s="178" t="s">
        <v>2863</v>
      </c>
      <c r="N494" s="179">
        <v>46230</v>
      </c>
      <c r="O4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5" spans="1:15" hidden="1" x14ac:dyDescent="0.25">
      <c r="A495" s="25" t="str">
        <f>_xlfn.CONCAT(Tabela_srv_moreno_prd_dbwel_v_fund_acompanhamento[[#This Row],[id_ordem_servico]],"-",Tabela_srv_moreno_prd_dbwel_v_fund_acompanhamento[[#This Row],[item]])</f>
        <v>27578-46</v>
      </c>
      <c r="B495" s="114" t="str">
        <f>_xlfn.XLOOKUP(A495,Tabela2[ID OS_MORENO],Tabela2[ID OS_MORENO],"",0)</f>
        <v/>
      </c>
      <c r="C495" s="25">
        <v>27578</v>
      </c>
      <c r="D495" s="25">
        <v>46</v>
      </c>
      <c r="E495" s="25">
        <v>1</v>
      </c>
      <c r="F495" s="178">
        <v>273046</v>
      </c>
      <c r="G495" s="178">
        <v>50</v>
      </c>
      <c r="H495" s="178" t="str">
        <f>_xlfn.CONCAT(Tabela_srv_moreno_prd_dbwel_v_fund_acompanhamento[[#This Row],[codigo_peca]],"-",Tabela_srv_moreno_prd_dbwel_v_fund_acompanhamento[[#This Row],[seq_peca]])</f>
        <v>273046-50</v>
      </c>
      <c r="I495" s="178">
        <v>1</v>
      </c>
      <c r="J495" s="178" t="s">
        <v>247</v>
      </c>
      <c r="K495" s="179"/>
      <c r="L495" s="179"/>
      <c r="M495" s="178" t="s">
        <v>2863</v>
      </c>
      <c r="N495" s="179">
        <v>46230</v>
      </c>
      <c r="O4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6" spans="1:15" hidden="1" x14ac:dyDescent="0.25">
      <c r="A496" s="25" t="str">
        <f>_xlfn.CONCAT(Tabela_srv_moreno_prd_dbwel_v_fund_acompanhamento[[#This Row],[id_ordem_servico]],"-",Tabela_srv_moreno_prd_dbwel_v_fund_acompanhamento[[#This Row],[item]])</f>
        <v>27578-47</v>
      </c>
      <c r="B496" s="114" t="str">
        <f>_xlfn.XLOOKUP(A496,Tabela2[ID OS_MORENO],Tabela2[ID OS_MORENO],"",0)</f>
        <v/>
      </c>
      <c r="C496" s="25">
        <v>27578</v>
      </c>
      <c r="D496" s="25">
        <v>47</v>
      </c>
      <c r="E496" s="25">
        <v>1</v>
      </c>
      <c r="F496" s="178">
        <v>273046</v>
      </c>
      <c r="G496" s="178">
        <v>51</v>
      </c>
      <c r="H496" s="178" t="str">
        <f>_xlfn.CONCAT(Tabela_srv_moreno_prd_dbwel_v_fund_acompanhamento[[#This Row],[codigo_peca]],"-",Tabela_srv_moreno_prd_dbwel_v_fund_acompanhamento[[#This Row],[seq_peca]])</f>
        <v>273046-51</v>
      </c>
      <c r="I496" s="178">
        <v>1</v>
      </c>
      <c r="J496" s="178" t="s">
        <v>247</v>
      </c>
      <c r="K496" s="179"/>
      <c r="L496" s="179"/>
      <c r="M496" s="178" t="s">
        <v>2863</v>
      </c>
      <c r="N496" s="179">
        <v>46230</v>
      </c>
      <c r="O4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7" spans="1:15" hidden="1" x14ac:dyDescent="0.25">
      <c r="A497" s="25" t="str">
        <f>_xlfn.CONCAT(Tabela_srv_moreno_prd_dbwel_v_fund_acompanhamento[[#This Row],[id_ordem_servico]],"-",Tabela_srv_moreno_prd_dbwel_v_fund_acompanhamento[[#This Row],[item]])</f>
        <v>27578-48</v>
      </c>
      <c r="B497" s="114" t="str">
        <f>_xlfn.XLOOKUP(A497,Tabela2[ID OS_MORENO],Tabela2[ID OS_MORENO],"",0)</f>
        <v/>
      </c>
      <c r="C497" s="25">
        <v>27578</v>
      </c>
      <c r="D497" s="25">
        <v>48</v>
      </c>
      <c r="E497" s="25">
        <v>1</v>
      </c>
      <c r="F497" s="178">
        <v>273046</v>
      </c>
      <c r="G497" s="178">
        <v>52</v>
      </c>
      <c r="H497" s="178" t="str">
        <f>_xlfn.CONCAT(Tabela_srv_moreno_prd_dbwel_v_fund_acompanhamento[[#This Row],[codigo_peca]],"-",Tabela_srv_moreno_prd_dbwel_v_fund_acompanhamento[[#This Row],[seq_peca]])</f>
        <v>273046-52</v>
      </c>
      <c r="I497" s="178">
        <v>1</v>
      </c>
      <c r="J497" s="178" t="s">
        <v>247</v>
      </c>
      <c r="K497" s="179"/>
      <c r="L497" s="179"/>
      <c r="M497" s="178" t="s">
        <v>2863</v>
      </c>
      <c r="N497" s="179">
        <v>46230</v>
      </c>
      <c r="O4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8" spans="1:15" hidden="1" x14ac:dyDescent="0.25">
      <c r="A498" s="25" t="str">
        <f>_xlfn.CONCAT(Tabela_srv_moreno_prd_dbwel_v_fund_acompanhamento[[#This Row],[id_ordem_servico]],"-",Tabela_srv_moreno_prd_dbwel_v_fund_acompanhamento[[#This Row],[item]])</f>
        <v>27578-49</v>
      </c>
      <c r="B498" s="114" t="str">
        <f>_xlfn.XLOOKUP(A498,Tabela2[ID OS_MORENO],Tabela2[ID OS_MORENO],"",0)</f>
        <v/>
      </c>
      <c r="C498" s="25">
        <v>27578</v>
      </c>
      <c r="D498" s="25">
        <v>49</v>
      </c>
      <c r="E498" s="25">
        <v>1</v>
      </c>
      <c r="F498" s="178">
        <v>273046</v>
      </c>
      <c r="G498" s="178">
        <v>53</v>
      </c>
      <c r="H498" s="178" t="str">
        <f>_xlfn.CONCAT(Tabela_srv_moreno_prd_dbwel_v_fund_acompanhamento[[#This Row],[codigo_peca]],"-",Tabela_srv_moreno_prd_dbwel_v_fund_acompanhamento[[#This Row],[seq_peca]])</f>
        <v>273046-53</v>
      </c>
      <c r="I498" s="178">
        <v>1</v>
      </c>
      <c r="J498" s="178" t="s">
        <v>247</v>
      </c>
      <c r="K498" s="179"/>
      <c r="L498" s="179"/>
      <c r="M498" s="178" t="s">
        <v>2863</v>
      </c>
      <c r="N498" s="179">
        <v>46230</v>
      </c>
      <c r="O4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499" spans="1:15" hidden="1" x14ac:dyDescent="0.25">
      <c r="A499" s="25" t="str">
        <f>_xlfn.CONCAT(Tabela_srv_moreno_prd_dbwel_v_fund_acompanhamento[[#This Row],[id_ordem_servico]],"-",Tabela_srv_moreno_prd_dbwel_v_fund_acompanhamento[[#This Row],[item]])</f>
        <v>27578-50</v>
      </c>
      <c r="B499" s="114" t="str">
        <f>_xlfn.XLOOKUP(A499,Tabela2[ID OS_MORENO],Tabela2[ID OS_MORENO],"",0)</f>
        <v/>
      </c>
      <c r="C499" s="25">
        <v>27578</v>
      </c>
      <c r="D499" s="25">
        <v>50</v>
      </c>
      <c r="E499" s="25">
        <v>1</v>
      </c>
      <c r="F499" s="178">
        <v>273046</v>
      </c>
      <c r="G499" s="178">
        <v>54</v>
      </c>
      <c r="H499" s="178" t="str">
        <f>_xlfn.CONCAT(Tabela_srv_moreno_prd_dbwel_v_fund_acompanhamento[[#This Row],[codigo_peca]],"-",Tabela_srv_moreno_prd_dbwel_v_fund_acompanhamento[[#This Row],[seq_peca]])</f>
        <v>273046-54</v>
      </c>
      <c r="I499" s="178">
        <v>1</v>
      </c>
      <c r="J499" s="178" t="s">
        <v>247</v>
      </c>
      <c r="K499" s="179"/>
      <c r="L499" s="179"/>
      <c r="M499" s="178" t="s">
        <v>2863</v>
      </c>
      <c r="N499" s="179">
        <v>46230</v>
      </c>
      <c r="O4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0" spans="1:15" hidden="1" x14ac:dyDescent="0.25">
      <c r="A500" s="25" t="str">
        <f>_xlfn.CONCAT(Tabela_srv_moreno_prd_dbwel_v_fund_acompanhamento[[#This Row],[id_ordem_servico]],"-",Tabela_srv_moreno_prd_dbwel_v_fund_acompanhamento[[#This Row],[item]])</f>
        <v>27578-51</v>
      </c>
      <c r="B500" s="114" t="str">
        <f>_xlfn.XLOOKUP(A500,Tabela2[ID OS_MORENO],Tabela2[ID OS_MORENO],"",0)</f>
        <v/>
      </c>
      <c r="C500" s="25">
        <v>27578</v>
      </c>
      <c r="D500" s="25">
        <v>51</v>
      </c>
      <c r="E500" s="25">
        <v>1</v>
      </c>
      <c r="F500" s="178">
        <v>273046</v>
      </c>
      <c r="G500" s="178">
        <v>55</v>
      </c>
      <c r="H500" s="178" t="str">
        <f>_xlfn.CONCAT(Tabela_srv_moreno_prd_dbwel_v_fund_acompanhamento[[#This Row],[codigo_peca]],"-",Tabela_srv_moreno_prd_dbwel_v_fund_acompanhamento[[#This Row],[seq_peca]])</f>
        <v>273046-55</v>
      </c>
      <c r="I500" s="178">
        <v>1</v>
      </c>
      <c r="J500" s="178" t="s">
        <v>247</v>
      </c>
      <c r="K500" s="179"/>
      <c r="L500" s="179"/>
      <c r="M500" s="178" t="s">
        <v>2863</v>
      </c>
      <c r="N500" s="179">
        <v>46230</v>
      </c>
      <c r="O5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1" spans="1:15" hidden="1" x14ac:dyDescent="0.25">
      <c r="A501" s="25" t="str">
        <f>_xlfn.CONCAT(Tabela_srv_moreno_prd_dbwel_v_fund_acompanhamento[[#This Row],[id_ordem_servico]],"-",Tabela_srv_moreno_prd_dbwel_v_fund_acompanhamento[[#This Row],[item]])</f>
        <v>27578-52</v>
      </c>
      <c r="B501" s="114" t="str">
        <f>_xlfn.XLOOKUP(A501,Tabela2[ID OS_MORENO],Tabela2[ID OS_MORENO],"",0)</f>
        <v/>
      </c>
      <c r="C501" s="25">
        <v>27578</v>
      </c>
      <c r="D501" s="25">
        <v>52</v>
      </c>
      <c r="E501" s="25">
        <v>1</v>
      </c>
      <c r="F501" s="178">
        <v>273046</v>
      </c>
      <c r="G501" s="178">
        <v>56</v>
      </c>
      <c r="H501" s="178" t="str">
        <f>_xlfn.CONCAT(Tabela_srv_moreno_prd_dbwel_v_fund_acompanhamento[[#This Row],[codigo_peca]],"-",Tabela_srv_moreno_prd_dbwel_v_fund_acompanhamento[[#This Row],[seq_peca]])</f>
        <v>273046-56</v>
      </c>
      <c r="I501" s="178">
        <v>1</v>
      </c>
      <c r="J501" s="178" t="s">
        <v>247</v>
      </c>
      <c r="K501" s="179"/>
      <c r="L501" s="179"/>
      <c r="M501" s="178" t="s">
        <v>2863</v>
      </c>
      <c r="N501" s="179">
        <v>46230</v>
      </c>
      <c r="O5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2" spans="1:15" hidden="1" x14ac:dyDescent="0.25">
      <c r="A502" s="25" t="str">
        <f>_xlfn.CONCAT(Tabela_srv_moreno_prd_dbwel_v_fund_acompanhamento[[#This Row],[id_ordem_servico]],"-",Tabela_srv_moreno_prd_dbwel_v_fund_acompanhamento[[#This Row],[item]])</f>
        <v>27578-53</v>
      </c>
      <c r="B502" s="114" t="str">
        <f>_xlfn.XLOOKUP(A502,Tabela2[ID OS_MORENO],Tabela2[ID OS_MORENO],"",0)</f>
        <v/>
      </c>
      <c r="C502" s="25">
        <v>27578</v>
      </c>
      <c r="D502" s="25">
        <v>53</v>
      </c>
      <c r="E502" s="25">
        <v>1</v>
      </c>
      <c r="F502" s="178">
        <v>273046</v>
      </c>
      <c r="G502" s="178">
        <v>57</v>
      </c>
      <c r="H502" s="178" t="str">
        <f>_xlfn.CONCAT(Tabela_srv_moreno_prd_dbwel_v_fund_acompanhamento[[#This Row],[codigo_peca]],"-",Tabela_srv_moreno_prd_dbwel_v_fund_acompanhamento[[#This Row],[seq_peca]])</f>
        <v>273046-57</v>
      </c>
      <c r="I502" s="178">
        <v>1</v>
      </c>
      <c r="J502" s="178" t="s">
        <v>247</v>
      </c>
      <c r="K502" s="179"/>
      <c r="L502" s="179"/>
      <c r="M502" s="178" t="s">
        <v>2863</v>
      </c>
      <c r="N502" s="179">
        <v>46230</v>
      </c>
      <c r="O5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3" spans="1:15" hidden="1" x14ac:dyDescent="0.25">
      <c r="A503" s="25" t="str">
        <f>_xlfn.CONCAT(Tabela_srv_moreno_prd_dbwel_v_fund_acompanhamento[[#This Row],[id_ordem_servico]],"-",Tabela_srv_moreno_prd_dbwel_v_fund_acompanhamento[[#This Row],[item]])</f>
        <v>27578-54</v>
      </c>
      <c r="B503" s="114" t="str">
        <f>_xlfn.XLOOKUP(A503,Tabela2[ID OS_MORENO],Tabela2[ID OS_MORENO],"",0)</f>
        <v/>
      </c>
      <c r="C503" s="25">
        <v>27578</v>
      </c>
      <c r="D503" s="25">
        <v>54</v>
      </c>
      <c r="E503" s="25">
        <v>1</v>
      </c>
      <c r="F503" s="178">
        <v>273046</v>
      </c>
      <c r="G503" s="178">
        <v>58</v>
      </c>
      <c r="H503" s="178" t="str">
        <f>_xlfn.CONCAT(Tabela_srv_moreno_prd_dbwel_v_fund_acompanhamento[[#This Row],[codigo_peca]],"-",Tabela_srv_moreno_prd_dbwel_v_fund_acompanhamento[[#This Row],[seq_peca]])</f>
        <v>273046-58</v>
      </c>
      <c r="I503" s="178">
        <v>1</v>
      </c>
      <c r="J503" s="178" t="s">
        <v>247</v>
      </c>
      <c r="K503" s="179"/>
      <c r="L503" s="179"/>
      <c r="M503" s="178" t="s">
        <v>2863</v>
      </c>
      <c r="N503" s="179">
        <v>46230</v>
      </c>
      <c r="O5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4" spans="1:15" hidden="1" x14ac:dyDescent="0.25">
      <c r="A504" s="25" t="str">
        <f>_xlfn.CONCAT(Tabela_srv_moreno_prd_dbwel_v_fund_acompanhamento[[#This Row],[id_ordem_servico]],"-",Tabela_srv_moreno_prd_dbwel_v_fund_acompanhamento[[#This Row],[item]])</f>
        <v>27578-55</v>
      </c>
      <c r="B504" s="114" t="str">
        <f>_xlfn.XLOOKUP(A504,Tabela2[ID OS_MORENO],Tabela2[ID OS_MORENO],"",0)</f>
        <v/>
      </c>
      <c r="C504" s="25">
        <v>27578</v>
      </c>
      <c r="D504" s="25">
        <v>55</v>
      </c>
      <c r="E504" s="25">
        <v>1</v>
      </c>
      <c r="F504" s="178">
        <v>273046</v>
      </c>
      <c r="G504" s="178">
        <v>59</v>
      </c>
      <c r="H504" s="178" t="str">
        <f>_xlfn.CONCAT(Tabela_srv_moreno_prd_dbwel_v_fund_acompanhamento[[#This Row],[codigo_peca]],"-",Tabela_srv_moreno_prd_dbwel_v_fund_acompanhamento[[#This Row],[seq_peca]])</f>
        <v>273046-59</v>
      </c>
      <c r="I504" s="178">
        <v>1</v>
      </c>
      <c r="J504" s="178" t="s">
        <v>247</v>
      </c>
      <c r="K504" s="179"/>
      <c r="L504" s="179"/>
      <c r="M504" s="178" t="s">
        <v>2863</v>
      </c>
      <c r="N504" s="179">
        <v>46230</v>
      </c>
      <c r="O5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5" spans="1:15" hidden="1" x14ac:dyDescent="0.25">
      <c r="A505" s="25" t="str">
        <f>_xlfn.CONCAT(Tabela_srv_moreno_prd_dbwel_v_fund_acompanhamento[[#This Row],[id_ordem_servico]],"-",Tabela_srv_moreno_prd_dbwel_v_fund_acompanhamento[[#This Row],[item]])</f>
        <v>27578-56</v>
      </c>
      <c r="B505" s="114" t="str">
        <f>_xlfn.XLOOKUP(A505,Tabela2[ID OS_MORENO],Tabela2[ID OS_MORENO],"",0)</f>
        <v/>
      </c>
      <c r="C505" s="25">
        <v>27578</v>
      </c>
      <c r="D505" s="25">
        <v>56</v>
      </c>
      <c r="E505" s="25">
        <v>1</v>
      </c>
      <c r="F505" s="178">
        <v>273046</v>
      </c>
      <c r="G505" s="178">
        <v>60</v>
      </c>
      <c r="H505" s="178" t="str">
        <f>_xlfn.CONCAT(Tabela_srv_moreno_prd_dbwel_v_fund_acompanhamento[[#This Row],[codigo_peca]],"-",Tabela_srv_moreno_prd_dbwel_v_fund_acompanhamento[[#This Row],[seq_peca]])</f>
        <v>273046-60</v>
      </c>
      <c r="I505" s="178">
        <v>1</v>
      </c>
      <c r="J505" s="178" t="s">
        <v>247</v>
      </c>
      <c r="K505" s="179"/>
      <c r="L505" s="179"/>
      <c r="M505" s="178" t="s">
        <v>2863</v>
      </c>
      <c r="N505" s="179">
        <v>46230</v>
      </c>
      <c r="O5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6" spans="1:15" hidden="1" x14ac:dyDescent="0.25">
      <c r="A506" s="25" t="str">
        <f>_xlfn.CONCAT(Tabela_srv_moreno_prd_dbwel_v_fund_acompanhamento[[#This Row],[id_ordem_servico]],"-",Tabela_srv_moreno_prd_dbwel_v_fund_acompanhamento[[#This Row],[item]])</f>
        <v>27578-57</v>
      </c>
      <c r="B506" s="114" t="str">
        <f>_xlfn.XLOOKUP(A506,Tabela2[ID OS_MORENO],Tabela2[ID OS_MORENO],"",0)</f>
        <v/>
      </c>
      <c r="C506" s="25">
        <v>27578</v>
      </c>
      <c r="D506" s="25">
        <v>57</v>
      </c>
      <c r="E506" s="25">
        <v>1</v>
      </c>
      <c r="F506" s="178">
        <v>273046</v>
      </c>
      <c r="G506" s="178">
        <v>61</v>
      </c>
      <c r="H506" s="178" t="str">
        <f>_xlfn.CONCAT(Tabela_srv_moreno_prd_dbwel_v_fund_acompanhamento[[#This Row],[codigo_peca]],"-",Tabela_srv_moreno_prd_dbwel_v_fund_acompanhamento[[#This Row],[seq_peca]])</f>
        <v>273046-61</v>
      </c>
      <c r="I506" s="178">
        <v>1</v>
      </c>
      <c r="J506" s="178" t="s">
        <v>247</v>
      </c>
      <c r="K506" s="179"/>
      <c r="L506" s="179"/>
      <c r="M506" s="178" t="s">
        <v>2863</v>
      </c>
      <c r="N506" s="179">
        <v>46230</v>
      </c>
      <c r="O5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7" spans="1:15" hidden="1" x14ac:dyDescent="0.25">
      <c r="A507" s="25" t="str">
        <f>_xlfn.CONCAT(Tabela_srv_moreno_prd_dbwel_v_fund_acompanhamento[[#This Row],[id_ordem_servico]],"-",Tabela_srv_moreno_prd_dbwel_v_fund_acompanhamento[[#This Row],[item]])</f>
        <v>27578-58</v>
      </c>
      <c r="B507" s="114" t="str">
        <f>_xlfn.XLOOKUP(A507,Tabela2[ID OS_MORENO],Tabela2[ID OS_MORENO],"",0)</f>
        <v/>
      </c>
      <c r="C507" s="25">
        <v>27578</v>
      </c>
      <c r="D507" s="25">
        <v>58</v>
      </c>
      <c r="E507" s="25">
        <v>1</v>
      </c>
      <c r="F507" s="178">
        <v>273046</v>
      </c>
      <c r="G507" s="178">
        <v>62</v>
      </c>
      <c r="H507" s="178" t="str">
        <f>_xlfn.CONCAT(Tabela_srv_moreno_prd_dbwel_v_fund_acompanhamento[[#This Row],[codigo_peca]],"-",Tabela_srv_moreno_prd_dbwel_v_fund_acompanhamento[[#This Row],[seq_peca]])</f>
        <v>273046-62</v>
      </c>
      <c r="I507" s="178">
        <v>1</v>
      </c>
      <c r="J507" s="178" t="s">
        <v>247</v>
      </c>
      <c r="K507" s="179"/>
      <c r="L507" s="179"/>
      <c r="M507" s="178" t="s">
        <v>2863</v>
      </c>
      <c r="N507" s="179">
        <v>46230</v>
      </c>
      <c r="O5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8" spans="1:15" hidden="1" x14ac:dyDescent="0.25">
      <c r="A508" s="25" t="str">
        <f>_xlfn.CONCAT(Tabela_srv_moreno_prd_dbwel_v_fund_acompanhamento[[#This Row],[id_ordem_servico]],"-",Tabela_srv_moreno_prd_dbwel_v_fund_acompanhamento[[#This Row],[item]])</f>
        <v>27578-59</v>
      </c>
      <c r="B508" s="115" t="str">
        <f>_xlfn.XLOOKUP(A508,Tabela2[ID OS_MORENO],Tabela2[ID OS_MORENO],"",0)</f>
        <v/>
      </c>
      <c r="C508" s="25">
        <v>27578</v>
      </c>
      <c r="D508" s="25">
        <v>59</v>
      </c>
      <c r="E508" s="25">
        <v>1</v>
      </c>
      <c r="F508" s="178">
        <v>273046</v>
      </c>
      <c r="G508" s="178">
        <v>63</v>
      </c>
      <c r="H508" s="178" t="str">
        <f>_xlfn.CONCAT(Tabela_srv_moreno_prd_dbwel_v_fund_acompanhamento[[#This Row],[codigo_peca]],"-",Tabela_srv_moreno_prd_dbwel_v_fund_acompanhamento[[#This Row],[seq_peca]])</f>
        <v>273046-63</v>
      </c>
      <c r="I508" s="178">
        <v>1</v>
      </c>
      <c r="J508" s="178" t="s">
        <v>247</v>
      </c>
      <c r="K508" s="179"/>
      <c r="L508" s="179"/>
      <c r="M508" s="178" t="s">
        <v>2863</v>
      </c>
      <c r="N508" s="179">
        <v>46230</v>
      </c>
      <c r="O5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09" spans="1:15" hidden="1" x14ac:dyDescent="0.25">
      <c r="A509" s="25" t="str">
        <f>_xlfn.CONCAT(Tabela_srv_moreno_prd_dbwel_v_fund_acompanhamento[[#This Row],[id_ordem_servico]],"-",Tabela_srv_moreno_prd_dbwel_v_fund_acompanhamento[[#This Row],[item]])</f>
        <v>27578-60</v>
      </c>
      <c r="B509" s="114" t="str">
        <f>_xlfn.XLOOKUP(A509,Tabela2[ID OS_MORENO],Tabela2[ID OS_MORENO],"",0)</f>
        <v/>
      </c>
      <c r="C509" s="25">
        <v>27578</v>
      </c>
      <c r="D509" s="25">
        <v>60</v>
      </c>
      <c r="E509" s="25">
        <v>1</v>
      </c>
      <c r="F509" s="178">
        <v>273046</v>
      </c>
      <c r="G509" s="178">
        <v>64</v>
      </c>
      <c r="H509" s="178" t="str">
        <f>_xlfn.CONCAT(Tabela_srv_moreno_prd_dbwel_v_fund_acompanhamento[[#This Row],[codigo_peca]],"-",Tabela_srv_moreno_prd_dbwel_v_fund_acompanhamento[[#This Row],[seq_peca]])</f>
        <v>273046-64</v>
      </c>
      <c r="I509" s="178">
        <v>1</v>
      </c>
      <c r="J509" s="178" t="s">
        <v>247</v>
      </c>
      <c r="K509" s="179"/>
      <c r="L509" s="179"/>
      <c r="M509" s="178" t="s">
        <v>2863</v>
      </c>
      <c r="N509" s="179">
        <v>46230</v>
      </c>
      <c r="O5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0" spans="1:15" hidden="1" x14ac:dyDescent="0.25">
      <c r="A510" s="25" t="str">
        <f>_xlfn.CONCAT(Tabela_srv_moreno_prd_dbwel_v_fund_acompanhamento[[#This Row],[id_ordem_servico]],"-",Tabela_srv_moreno_prd_dbwel_v_fund_acompanhamento[[#This Row],[item]])</f>
        <v>27578-61</v>
      </c>
      <c r="B510" s="115" t="str">
        <f>_xlfn.XLOOKUP(A510,Tabela2[ID OS_MORENO],Tabela2[ID OS_MORENO],"",0)</f>
        <v/>
      </c>
      <c r="C510" s="25">
        <v>27578</v>
      </c>
      <c r="D510" s="25">
        <v>61</v>
      </c>
      <c r="E510" s="25">
        <v>1</v>
      </c>
      <c r="F510" s="178">
        <v>273046</v>
      </c>
      <c r="G510" s="178">
        <v>65</v>
      </c>
      <c r="H510" s="178" t="str">
        <f>_xlfn.CONCAT(Tabela_srv_moreno_prd_dbwel_v_fund_acompanhamento[[#This Row],[codigo_peca]],"-",Tabela_srv_moreno_prd_dbwel_v_fund_acompanhamento[[#This Row],[seq_peca]])</f>
        <v>273046-65</v>
      </c>
      <c r="I510" s="178">
        <v>1</v>
      </c>
      <c r="J510" s="178" t="s">
        <v>247</v>
      </c>
      <c r="K510" s="179"/>
      <c r="L510" s="179"/>
      <c r="M510" s="178" t="s">
        <v>2863</v>
      </c>
      <c r="N510" s="179">
        <v>46230</v>
      </c>
      <c r="O5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1" spans="1:15" hidden="1" x14ac:dyDescent="0.25">
      <c r="A511" s="25" t="str">
        <f>_xlfn.CONCAT(Tabela_srv_moreno_prd_dbwel_v_fund_acompanhamento[[#This Row],[id_ordem_servico]],"-",Tabela_srv_moreno_prd_dbwel_v_fund_acompanhamento[[#This Row],[item]])</f>
        <v>27578-62</v>
      </c>
      <c r="B511" s="114" t="str">
        <f>_xlfn.XLOOKUP(A511,Tabela2[ID OS_MORENO],Tabela2[ID OS_MORENO],"",0)</f>
        <v/>
      </c>
      <c r="C511" s="25">
        <v>27578</v>
      </c>
      <c r="D511" s="25">
        <v>62</v>
      </c>
      <c r="E511" s="25">
        <v>1</v>
      </c>
      <c r="F511" s="178">
        <v>273046</v>
      </c>
      <c r="G511" s="178">
        <v>66</v>
      </c>
      <c r="H511" s="178" t="str">
        <f>_xlfn.CONCAT(Tabela_srv_moreno_prd_dbwel_v_fund_acompanhamento[[#This Row],[codigo_peca]],"-",Tabela_srv_moreno_prd_dbwel_v_fund_acompanhamento[[#This Row],[seq_peca]])</f>
        <v>273046-66</v>
      </c>
      <c r="I511" s="178">
        <v>1</v>
      </c>
      <c r="J511" s="178" t="s">
        <v>247</v>
      </c>
      <c r="K511" s="179"/>
      <c r="L511" s="179"/>
      <c r="M511" s="178" t="s">
        <v>2863</v>
      </c>
      <c r="N511" s="179">
        <v>46230</v>
      </c>
      <c r="O5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2" spans="1:15" hidden="1" x14ac:dyDescent="0.25">
      <c r="A512" s="25" t="str">
        <f>_xlfn.CONCAT(Tabela_srv_moreno_prd_dbwel_v_fund_acompanhamento[[#This Row],[id_ordem_servico]],"-",Tabela_srv_moreno_prd_dbwel_v_fund_acompanhamento[[#This Row],[item]])</f>
        <v>27578-63</v>
      </c>
      <c r="B512" s="115" t="str">
        <f>_xlfn.XLOOKUP(A512,Tabela2[ID OS_MORENO],Tabela2[ID OS_MORENO],"",0)</f>
        <v/>
      </c>
      <c r="C512" s="25">
        <v>27578</v>
      </c>
      <c r="D512" s="25">
        <v>63</v>
      </c>
      <c r="E512" s="25">
        <v>1</v>
      </c>
      <c r="F512" s="178">
        <v>273046</v>
      </c>
      <c r="G512" s="178">
        <v>67</v>
      </c>
      <c r="H512" s="178" t="str">
        <f>_xlfn.CONCAT(Tabela_srv_moreno_prd_dbwel_v_fund_acompanhamento[[#This Row],[codigo_peca]],"-",Tabela_srv_moreno_prd_dbwel_v_fund_acompanhamento[[#This Row],[seq_peca]])</f>
        <v>273046-67</v>
      </c>
      <c r="I512" s="178">
        <v>1</v>
      </c>
      <c r="J512" s="178" t="s">
        <v>247</v>
      </c>
      <c r="K512" s="179"/>
      <c r="L512" s="179"/>
      <c r="M512" s="178" t="s">
        <v>2863</v>
      </c>
      <c r="N512" s="179">
        <v>46230</v>
      </c>
      <c r="O5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3" spans="1:15" hidden="1" x14ac:dyDescent="0.25">
      <c r="A513" s="25" t="str">
        <f>_xlfn.CONCAT(Tabela_srv_moreno_prd_dbwel_v_fund_acompanhamento[[#This Row],[id_ordem_servico]],"-",Tabela_srv_moreno_prd_dbwel_v_fund_acompanhamento[[#This Row],[item]])</f>
        <v>27578-64</v>
      </c>
      <c r="B513" s="114" t="str">
        <f>_xlfn.XLOOKUP(A513,Tabela2[ID OS_MORENO],Tabela2[ID OS_MORENO],"",0)</f>
        <v/>
      </c>
      <c r="C513" s="25">
        <v>27578</v>
      </c>
      <c r="D513" s="25">
        <v>64</v>
      </c>
      <c r="E513" s="25">
        <v>1</v>
      </c>
      <c r="F513" s="178">
        <v>273046</v>
      </c>
      <c r="G513" s="178">
        <v>68</v>
      </c>
      <c r="H513" s="178" t="str">
        <f>_xlfn.CONCAT(Tabela_srv_moreno_prd_dbwel_v_fund_acompanhamento[[#This Row],[codigo_peca]],"-",Tabela_srv_moreno_prd_dbwel_v_fund_acompanhamento[[#This Row],[seq_peca]])</f>
        <v>273046-68</v>
      </c>
      <c r="I513" s="178">
        <v>1</v>
      </c>
      <c r="J513" s="178" t="s">
        <v>247</v>
      </c>
      <c r="K513" s="179"/>
      <c r="L513" s="179"/>
      <c r="M513" s="178" t="s">
        <v>2863</v>
      </c>
      <c r="N513" s="179">
        <v>46230</v>
      </c>
      <c r="O5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4" spans="1:15" hidden="1" x14ac:dyDescent="0.25">
      <c r="A514" s="25" t="str">
        <f>_xlfn.CONCAT(Tabela_srv_moreno_prd_dbwel_v_fund_acompanhamento[[#This Row],[id_ordem_servico]],"-",Tabela_srv_moreno_prd_dbwel_v_fund_acompanhamento[[#This Row],[item]])</f>
        <v>27578-65</v>
      </c>
      <c r="B514" s="115" t="str">
        <f>_xlfn.XLOOKUP(A514,Tabela2[ID OS_MORENO],Tabela2[ID OS_MORENO],"",0)</f>
        <v/>
      </c>
      <c r="C514" s="25">
        <v>27578</v>
      </c>
      <c r="D514" s="25">
        <v>65</v>
      </c>
      <c r="E514" s="25">
        <v>1</v>
      </c>
      <c r="F514" s="178">
        <v>273046</v>
      </c>
      <c r="G514" s="178">
        <v>69</v>
      </c>
      <c r="H514" s="178" t="str">
        <f>_xlfn.CONCAT(Tabela_srv_moreno_prd_dbwel_v_fund_acompanhamento[[#This Row],[codigo_peca]],"-",Tabela_srv_moreno_prd_dbwel_v_fund_acompanhamento[[#This Row],[seq_peca]])</f>
        <v>273046-69</v>
      </c>
      <c r="I514" s="178">
        <v>1</v>
      </c>
      <c r="J514" s="178" t="s">
        <v>247</v>
      </c>
      <c r="K514" s="179"/>
      <c r="L514" s="179"/>
      <c r="M514" s="178" t="s">
        <v>2863</v>
      </c>
      <c r="N514" s="179">
        <v>46230</v>
      </c>
      <c r="O5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5" spans="1:15" hidden="1" x14ac:dyDescent="0.25">
      <c r="A515" s="25" t="str">
        <f>_xlfn.CONCAT(Tabela_srv_moreno_prd_dbwel_v_fund_acompanhamento[[#This Row],[id_ordem_servico]],"-",Tabela_srv_moreno_prd_dbwel_v_fund_acompanhamento[[#This Row],[item]])</f>
        <v>27578-66</v>
      </c>
      <c r="B515" s="114" t="str">
        <f>_xlfn.XLOOKUP(A515,Tabela2[ID OS_MORENO],Tabela2[ID OS_MORENO],"",0)</f>
        <v/>
      </c>
      <c r="C515" s="25">
        <v>27578</v>
      </c>
      <c r="D515" s="25">
        <v>66</v>
      </c>
      <c r="E515" s="25">
        <v>1</v>
      </c>
      <c r="F515" s="178">
        <v>273046</v>
      </c>
      <c r="G515" s="178">
        <v>70</v>
      </c>
      <c r="H515" s="178" t="str">
        <f>_xlfn.CONCAT(Tabela_srv_moreno_prd_dbwel_v_fund_acompanhamento[[#This Row],[codigo_peca]],"-",Tabela_srv_moreno_prd_dbwel_v_fund_acompanhamento[[#This Row],[seq_peca]])</f>
        <v>273046-70</v>
      </c>
      <c r="I515" s="178">
        <v>1</v>
      </c>
      <c r="J515" s="178" t="s">
        <v>247</v>
      </c>
      <c r="K515" s="179"/>
      <c r="L515" s="179"/>
      <c r="M515" s="178" t="s">
        <v>2863</v>
      </c>
      <c r="N515" s="179">
        <v>46230</v>
      </c>
      <c r="O5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6" spans="1:15" hidden="1" x14ac:dyDescent="0.25">
      <c r="A516" s="25" t="str">
        <f>_xlfn.CONCAT(Tabela_srv_moreno_prd_dbwel_v_fund_acompanhamento[[#This Row],[id_ordem_servico]],"-",Tabela_srv_moreno_prd_dbwel_v_fund_acompanhamento[[#This Row],[item]])</f>
        <v>27578-67</v>
      </c>
      <c r="B516" s="115" t="str">
        <f>_xlfn.XLOOKUP(A516,Tabela2[ID OS_MORENO],Tabela2[ID OS_MORENO],"",0)</f>
        <v/>
      </c>
      <c r="C516" s="25">
        <v>27578</v>
      </c>
      <c r="D516" s="25">
        <v>67</v>
      </c>
      <c r="E516" s="25">
        <v>1</v>
      </c>
      <c r="F516" s="178">
        <v>273051</v>
      </c>
      <c r="G516" s="178">
        <v>21</v>
      </c>
      <c r="H516" s="178" t="str">
        <f>_xlfn.CONCAT(Tabela_srv_moreno_prd_dbwel_v_fund_acompanhamento[[#This Row],[codigo_peca]],"-",Tabela_srv_moreno_prd_dbwel_v_fund_acompanhamento[[#This Row],[seq_peca]])</f>
        <v>273051-21</v>
      </c>
      <c r="I516" s="178">
        <v>1</v>
      </c>
      <c r="J516" s="178" t="s">
        <v>247</v>
      </c>
      <c r="K516" s="179"/>
      <c r="L516" s="179"/>
      <c r="M516" s="178" t="s">
        <v>2864</v>
      </c>
      <c r="N516" s="179">
        <v>46230</v>
      </c>
      <c r="O5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7" spans="1:15" hidden="1" x14ac:dyDescent="0.25">
      <c r="A517" s="25" t="str">
        <f>_xlfn.CONCAT(Tabela_srv_moreno_prd_dbwel_v_fund_acompanhamento[[#This Row],[id_ordem_servico]],"-",Tabela_srv_moreno_prd_dbwel_v_fund_acompanhamento[[#This Row],[item]])</f>
        <v>27578-68</v>
      </c>
      <c r="B517" s="114" t="str">
        <f>_xlfn.XLOOKUP(A517,Tabela2[ID OS_MORENO],Tabela2[ID OS_MORENO],"",0)</f>
        <v/>
      </c>
      <c r="C517" s="25">
        <v>27578</v>
      </c>
      <c r="D517" s="25">
        <v>68</v>
      </c>
      <c r="E517" s="25">
        <v>1</v>
      </c>
      <c r="F517" s="178">
        <v>273051</v>
      </c>
      <c r="G517" s="178">
        <v>22</v>
      </c>
      <c r="H517" s="178" t="str">
        <f>_xlfn.CONCAT(Tabela_srv_moreno_prd_dbwel_v_fund_acompanhamento[[#This Row],[codigo_peca]],"-",Tabela_srv_moreno_prd_dbwel_v_fund_acompanhamento[[#This Row],[seq_peca]])</f>
        <v>273051-22</v>
      </c>
      <c r="I517" s="178">
        <v>1</v>
      </c>
      <c r="J517" s="178" t="s">
        <v>247</v>
      </c>
      <c r="K517" s="179"/>
      <c r="L517" s="179"/>
      <c r="M517" s="178" t="s">
        <v>2864</v>
      </c>
      <c r="N517" s="179">
        <v>46230</v>
      </c>
      <c r="O5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8" spans="1:15" hidden="1" x14ac:dyDescent="0.25">
      <c r="A518" s="25" t="str">
        <f>_xlfn.CONCAT(Tabela_srv_moreno_prd_dbwel_v_fund_acompanhamento[[#This Row],[id_ordem_servico]],"-",Tabela_srv_moreno_prd_dbwel_v_fund_acompanhamento[[#This Row],[item]])</f>
        <v>27578-69</v>
      </c>
      <c r="B518" s="115" t="str">
        <f>_xlfn.XLOOKUP(A518,Tabela2[ID OS_MORENO],Tabela2[ID OS_MORENO],"",0)</f>
        <v/>
      </c>
      <c r="C518" s="25">
        <v>27578</v>
      </c>
      <c r="D518" s="25">
        <v>69</v>
      </c>
      <c r="E518" s="25">
        <v>1</v>
      </c>
      <c r="F518" s="178">
        <v>273051</v>
      </c>
      <c r="G518" s="178">
        <v>23</v>
      </c>
      <c r="H518" s="178" t="str">
        <f>_xlfn.CONCAT(Tabela_srv_moreno_prd_dbwel_v_fund_acompanhamento[[#This Row],[codigo_peca]],"-",Tabela_srv_moreno_prd_dbwel_v_fund_acompanhamento[[#This Row],[seq_peca]])</f>
        <v>273051-23</v>
      </c>
      <c r="I518" s="178">
        <v>1</v>
      </c>
      <c r="J518" s="178" t="s">
        <v>247</v>
      </c>
      <c r="K518" s="179"/>
      <c r="L518" s="179"/>
      <c r="M518" s="178" t="s">
        <v>2864</v>
      </c>
      <c r="N518" s="179">
        <v>46230</v>
      </c>
      <c r="O5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19" spans="1:15" hidden="1" x14ac:dyDescent="0.25">
      <c r="A519" s="25" t="str">
        <f>_xlfn.CONCAT(Tabela_srv_moreno_prd_dbwel_v_fund_acompanhamento[[#This Row],[id_ordem_servico]],"-",Tabela_srv_moreno_prd_dbwel_v_fund_acompanhamento[[#This Row],[item]])</f>
        <v>27578-70</v>
      </c>
      <c r="B519" s="114" t="str">
        <f>_xlfn.XLOOKUP(A519,Tabela2[ID OS_MORENO],Tabela2[ID OS_MORENO],"",0)</f>
        <v/>
      </c>
      <c r="C519" s="25">
        <v>27578</v>
      </c>
      <c r="D519" s="25">
        <v>70</v>
      </c>
      <c r="E519" s="25">
        <v>1</v>
      </c>
      <c r="F519" s="178">
        <v>273051</v>
      </c>
      <c r="G519" s="178">
        <v>24</v>
      </c>
      <c r="H519" s="178" t="str">
        <f>_xlfn.CONCAT(Tabela_srv_moreno_prd_dbwel_v_fund_acompanhamento[[#This Row],[codigo_peca]],"-",Tabela_srv_moreno_prd_dbwel_v_fund_acompanhamento[[#This Row],[seq_peca]])</f>
        <v>273051-24</v>
      </c>
      <c r="I519" s="178">
        <v>1</v>
      </c>
      <c r="J519" s="178" t="s">
        <v>247</v>
      </c>
      <c r="K519" s="179"/>
      <c r="L519" s="179"/>
      <c r="M519" s="178" t="s">
        <v>2864</v>
      </c>
      <c r="N519" s="179">
        <v>46230</v>
      </c>
      <c r="O5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0" spans="1:15" hidden="1" x14ac:dyDescent="0.25">
      <c r="A520" s="25" t="str">
        <f>_xlfn.CONCAT(Tabela_srv_moreno_prd_dbwel_v_fund_acompanhamento[[#This Row],[id_ordem_servico]],"-",Tabela_srv_moreno_prd_dbwel_v_fund_acompanhamento[[#This Row],[item]])</f>
        <v>27578-71</v>
      </c>
      <c r="B520" s="115" t="str">
        <f>_xlfn.XLOOKUP(A520,Tabela2[ID OS_MORENO],Tabela2[ID OS_MORENO],"",0)</f>
        <v/>
      </c>
      <c r="C520" s="25">
        <v>27578</v>
      </c>
      <c r="D520" s="25">
        <v>71</v>
      </c>
      <c r="E520" s="25">
        <v>1</v>
      </c>
      <c r="F520" s="178">
        <v>273051</v>
      </c>
      <c r="G520" s="178">
        <v>25</v>
      </c>
      <c r="H520" s="178" t="str">
        <f>_xlfn.CONCAT(Tabela_srv_moreno_prd_dbwel_v_fund_acompanhamento[[#This Row],[codigo_peca]],"-",Tabela_srv_moreno_prd_dbwel_v_fund_acompanhamento[[#This Row],[seq_peca]])</f>
        <v>273051-25</v>
      </c>
      <c r="I520" s="178">
        <v>1</v>
      </c>
      <c r="J520" s="178" t="s">
        <v>247</v>
      </c>
      <c r="K520" s="179"/>
      <c r="L520" s="179"/>
      <c r="M520" s="178" t="s">
        <v>2864</v>
      </c>
      <c r="N520" s="179">
        <v>46230</v>
      </c>
      <c r="O5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1" spans="1:15" hidden="1" x14ac:dyDescent="0.25">
      <c r="A521" s="25" t="str">
        <f>_xlfn.CONCAT(Tabela_srv_moreno_prd_dbwel_v_fund_acompanhamento[[#This Row],[id_ordem_servico]],"-",Tabela_srv_moreno_prd_dbwel_v_fund_acompanhamento[[#This Row],[item]])</f>
        <v>27578-72</v>
      </c>
      <c r="B521" s="114" t="str">
        <f>_xlfn.XLOOKUP(A521,Tabela2[ID OS_MORENO],Tabela2[ID OS_MORENO],"",0)</f>
        <v/>
      </c>
      <c r="C521" s="25">
        <v>27578</v>
      </c>
      <c r="D521" s="25">
        <v>72</v>
      </c>
      <c r="E521" s="25">
        <v>1</v>
      </c>
      <c r="F521" s="178">
        <v>273051</v>
      </c>
      <c r="G521" s="178">
        <v>26</v>
      </c>
      <c r="H521" s="178" t="str">
        <f>_xlfn.CONCAT(Tabela_srv_moreno_prd_dbwel_v_fund_acompanhamento[[#This Row],[codigo_peca]],"-",Tabela_srv_moreno_prd_dbwel_v_fund_acompanhamento[[#This Row],[seq_peca]])</f>
        <v>273051-26</v>
      </c>
      <c r="I521" s="178">
        <v>1</v>
      </c>
      <c r="J521" s="178" t="s">
        <v>247</v>
      </c>
      <c r="K521" s="179"/>
      <c r="L521" s="179"/>
      <c r="M521" s="178" t="s">
        <v>2864</v>
      </c>
      <c r="N521" s="179">
        <v>46230</v>
      </c>
      <c r="O5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2" spans="1:15" hidden="1" x14ac:dyDescent="0.25">
      <c r="A522" s="25" t="str">
        <f>_xlfn.CONCAT(Tabela_srv_moreno_prd_dbwel_v_fund_acompanhamento[[#This Row],[id_ordem_servico]],"-",Tabela_srv_moreno_prd_dbwel_v_fund_acompanhamento[[#This Row],[item]])</f>
        <v>27578-73</v>
      </c>
      <c r="B522" s="115" t="str">
        <f>_xlfn.XLOOKUP(A522,Tabela2[ID OS_MORENO],Tabela2[ID OS_MORENO],"",0)</f>
        <v/>
      </c>
      <c r="C522" s="25">
        <v>27578</v>
      </c>
      <c r="D522" s="25">
        <v>73</v>
      </c>
      <c r="E522" s="25">
        <v>1</v>
      </c>
      <c r="F522" s="178">
        <v>273051</v>
      </c>
      <c r="G522" s="178">
        <v>27</v>
      </c>
      <c r="H522" s="178" t="str">
        <f>_xlfn.CONCAT(Tabela_srv_moreno_prd_dbwel_v_fund_acompanhamento[[#This Row],[codigo_peca]],"-",Tabela_srv_moreno_prd_dbwel_v_fund_acompanhamento[[#This Row],[seq_peca]])</f>
        <v>273051-27</v>
      </c>
      <c r="I522" s="178">
        <v>1</v>
      </c>
      <c r="J522" s="178" t="s">
        <v>247</v>
      </c>
      <c r="K522" s="179"/>
      <c r="L522" s="179"/>
      <c r="M522" s="178" t="s">
        <v>2864</v>
      </c>
      <c r="N522" s="179">
        <v>46230</v>
      </c>
      <c r="O5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3" spans="1:15" hidden="1" x14ac:dyDescent="0.25">
      <c r="A523" s="25" t="str">
        <f>_xlfn.CONCAT(Tabela_srv_moreno_prd_dbwel_v_fund_acompanhamento[[#This Row],[id_ordem_servico]],"-",Tabela_srv_moreno_prd_dbwel_v_fund_acompanhamento[[#This Row],[item]])</f>
        <v>27578-74</v>
      </c>
      <c r="B523" s="114" t="str">
        <f>_xlfn.XLOOKUP(A523,Tabela2[ID OS_MORENO],Tabela2[ID OS_MORENO],"",0)</f>
        <v/>
      </c>
      <c r="C523" s="25">
        <v>27578</v>
      </c>
      <c r="D523" s="25">
        <v>74</v>
      </c>
      <c r="E523" s="25">
        <v>1</v>
      </c>
      <c r="F523" s="178">
        <v>273051</v>
      </c>
      <c r="G523" s="178">
        <v>28</v>
      </c>
      <c r="H523" s="178" t="str">
        <f>_xlfn.CONCAT(Tabela_srv_moreno_prd_dbwel_v_fund_acompanhamento[[#This Row],[codigo_peca]],"-",Tabela_srv_moreno_prd_dbwel_v_fund_acompanhamento[[#This Row],[seq_peca]])</f>
        <v>273051-28</v>
      </c>
      <c r="I523" s="178">
        <v>1</v>
      </c>
      <c r="J523" s="178" t="s">
        <v>247</v>
      </c>
      <c r="K523" s="179"/>
      <c r="L523" s="179"/>
      <c r="M523" s="178" t="s">
        <v>2864</v>
      </c>
      <c r="N523" s="179">
        <v>46230</v>
      </c>
      <c r="O5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4" spans="1:15" hidden="1" x14ac:dyDescent="0.25">
      <c r="A524" s="25" t="str">
        <f>_xlfn.CONCAT(Tabela_srv_moreno_prd_dbwel_v_fund_acompanhamento[[#This Row],[id_ordem_servico]],"-",Tabela_srv_moreno_prd_dbwel_v_fund_acompanhamento[[#This Row],[item]])</f>
        <v>27578-75</v>
      </c>
      <c r="B524" s="115" t="str">
        <f>_xlfn.XLOOKUP(A524,Tabela2[ID OS_MORENO],Tabela2[ID OS_MORENO],"",0)</f>
        <v/>
      </c>
      <c r="C524" s="25">
        <v>27578</v>
      </c>
      <c r="D524" s="25">
        <v>75</v>
      </c>
      <c r="E524" s="25">
        <v>1</v>
      </c>
      <c r="F524" s="178">
        <v>273051</v>
      </c>
      <c r="G524" s="178">
        <v>29</v>
      </c>
      <c r="H524" s="178" t="str">
        <f>_xlfn.CONCAT(Tabela_srv_moreno_prd_dbwel_v_fund_acompanhamento[[#This Row],[codigo_peca]],"-",Tabela_srv_moreno_prd_dbwel_v_fund_acompanhamento[[#This Row],[seq_peca]])</f>
        <v>273051-29</v>
      </c>
      <c r="I524" s="178">
        <v>1</v>
      </c>
      <c r="J524" s="178" t="s">
        <v>247</v>
      </c>
      <c r="K524" s="179"/>
      <c r="L524" s="179"/>
      <c r="M524" s="178" t="s">
        <v>2864</v>
      </c>
      <c r="N524" s="179">
        <v>46230</v>
      </c>
      <c r="O5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5" spans="1:15" hidden="1" x14ac:dyDescent="0.25">
      <c r="A525" s="25" t="str">
        <f>_xlfn.CONCAT(Tabela_srv_moreno_prd_dbwel_v_fund_acompanhamento[[#This Row],[id_ordem_servico]],"-",Tabela_srv_moreno_prd_dbwel_v_fund_acompanhamento[[#This Row],[item]])</f>
        <v>27578-76</v>
      </c>
      <c r="B525" s="114" t="str">
        <f>_xlfn.XLOOKUP(A525,Tabela2[ID OS_MORENO],Tabela2[ID OS_MORENO],"",0)</f>
        <v/>
      </c>
      <c r="C525" s="25">
        <v>27578</v>
      </c>
      <c r="D525" s="25">
        <v>76</v>
      </c>
      <c r="E525" s="25">
        <v>1</v>
      </c>
      <c r="F525" s="178">
        <v>273051</v>
      </c>
      <c r="G525" s="178">
        <v>30</v>
      </c>
      <c r="H525" s="178" t="str">
        <f>_xlfn.CONCAT(Tabela_srv_moreno_prd_dbwel_v_fund_acompanhamento[[#This Row],[codigo_peca]],"-",Tabela_srv_moreno_prd_dbwel_v_fund_acompanhamento[[#This Row],[seq_peca]])</f>
        <v>273051-30</v>
      </c>
      <c r="I525" s="178">
        <v>1</v>
      </c>
      <c r="J525" s="178" t="s">
        <v>247</v>
      </c>
      <c r="K525" s="179"/>
      <c r="L525" s="179"/>
      <c r="M525" s="178" t="s">
        <v>2864</v>
      </c>
      <c r="N525" s="179">
        <v>46230</v>
      </c>
      <c r="O5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6" spans="1:15" hidden="1" x14ac:dyDescent="0.25">
      <c r="A526" s="25" t="str">
        <f>_xlfn.CONCAT(Tabela_srv_moreno_prd_dbwel_v_fund_acompanhamento[[#This Row],[id_ordem_servico]],"-",Tabela_srv_moreno_prd_dbwel_v_fund_acompanhamento[[#This Row],[item]])</f>
        <v>27578-77</v>
      </c>
      <c r="B526" s="115" t="str">
        <f>_xlfn.XLOOKUP(A526,Tabela2[ID OS_MORENO],Tabela2[ID OS_MORENO],"",0)</f>
        <v/>
      </c>
      <c r="C526" s="25">
        <v>27578</v>
      </c>
      <c r="D526" s="25">
        <v>77</v>
      </c>
      <c r="E526" s="25">
        <v>1</v>
      </c>
      <c r="F526" s="178">
        <v>273051</v>
      </c>
      <c r="G526" s="178">
        <v>31</v>
      </c>
      <c r="H526" s="178" t="str">
        <f>_xlfn.CONCAT(Tabela_srv_moreno_prd_dbwel_v_fund_acompanhamento[[#This Row],[codigo_peca]],"-",Tabela_srv_moreno_prd_dbwel_v_fund_acompanhamento[[#This Row],[seq_peca]])</f>
        <v>273051-31</v>
      </c>
      <c r="I526" s="178">
        <v>1</v>
      </c>
      <c r="J526" s="178" t="s">
        <v>247</v>
      </c>
      <c r="K526" s="179"/>
      <c r="L526" s="179"/>
      <c r="M526" s="178" t="s">
        <v>2864</v>
      </c>
      <c r="N526" s="179">
        <v>46230</v>
      </c>
      <c r="O5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7" spans="1:15" hidden="1" x14ac:dyDescent="0.25">
      <c r="A527" s="25" t="str">
        <f>_xlfn.CONCAT(Tabela_srv_moreno_prd_dbwel_v_fund_acompanhamento[[#This Row],[id_ordem_servico]],"-",Tabela_srv_moreno_prd_dbwel_v_fund_acompanhamento[[#This Row],[item]])</f>
        <v>27578-78</v>
      </c>
      <c r="B527" s="114" t="str">
        <f>_xlfn.XLOOKUP(A527,Tabela2[ID OS_MORENO],Tabela2[ID OS_MORENO],"",0)</f>
        <v/>
      </c>
      <c r="C527" s="25">
        <v>27578</v>
      </c>
      <c r="D527" s="25">
        <v>78</v>
      </c>
      <c r="E527" s="25">
        <v>1</v>
      </c>
      <c r="F527" s="178">
        <v>273051</v>
      </c>
      <c r="G527" s="178">
        <v>32</v>
      </c>
      <c r="H527" s="178" t="str">
        <f>_xlfn.CONCAT(Tabela_srv_moreno_prd_dbwel_v_fund_acompanhamento[[#This Row],[codigo_peca]],"-",Tabela_srv_moreno_prd_dbwel_v_fund_acompanhamento[[#This Row],[seq_peca]])</f>
        <v>273051-32</v>
      </c>
      <c r="I527" s="178">
        <v>1</v>
      </c>
      <c r="J527" s="178" t="s">
        <v>247</v>
      </c>
      <c r="K527" s="179"/>
      <c r="L527" s="179"/>
      <c r="M527" s="178" t="s">
        <v>2864</v>
      </c>
      <c r="N527" s="179">
        <v>46230</v>
      </c>
      <c r="O5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8" spans="1:15" hidden="1" x14ac:dyDescent="0.25">
      <c r="A528" s="25" t="str">
        <f>_xlfn.CONCAT(Tabela_srv_moreno_prd_dbwel_v_fund_acompanhamento[[#This Row],[id_ordem_servico]],"-",Tabela_srv_moreno_prd_dbwel_v_fund_acompanhamento[[#This Row],[item]])</f>
        <v>27578-79</v>
      </c>
      <c r="B528" s="115" t="str">
        <f>_xlfn.XLOOKUP(A528,Tabela2[ID OS_MORENO],Tabela2[ID OS_MORENO],"",0)</f>
        <v/>
      </c>
      <c r="C528" s="25">
        <v>27578</v>
      </c>
      <c r="D528" s="25">
        <v>79</v>
      </c>
      <c r="E528" s="25">
        <v>1</v>
      </c>
      <c r="F528" s="178">
        <v>273051</v>
      </c>
      <c r="G528" s="178">
        <v>33</v>
      </c>
      <c r="H528" s="178" t="str">
        <f>_xlfn.CONCAT(Tabela_srv_moreno_prd_dbwel_v_fund_acompanhamento[[#This Row],[codigo_peca]],"-",Tabela_srv_moreno_prd_dbwel_v_fund_acompanhamento[[#This Row],[seq_peca]])</f>
        <v>273051-33</v>
      </c>
      <c r="I528" s="178">
        <v>1</v>
      </c>
      <c r="J528" s="178" t="s">
        <v>247</v>
      </c>
      <c r="K528" s="179"/>
      <c r="L528" s="179"/>
      <c r="M528" s="178" t="s">
        <v>2864</v>
      </c>
      <c r="N528" s="179">
        <v>46230</v>
      </c>
      <c r="O5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29" spans="1:15" hidden="1" x14ac:dyDescent="0.25">
      <c r="A529" s="25" t="str">
        <f>_xlfn.CONCAT(Tabela_srv_moreno_prd_dbwel_v_fund_acompanhamento[[#This Row],[id_ordem_servico]],"-",Tabela_srv_moreno_prd_dbwel_v_fund_acompanhamento[[#This Row],[item]])</f>
        <v>27578-80</v>
      </c>
      <c r="B529" s="114" t="str">
        <f>_xlfn.XLOOKUP(A529,Tabela2[ID OS_MORENO],Tabela2[ID OS_MORENO],"",0)</f>
        <v/>
      </c>
      <c r="C529" s="25">
        <v>27578</v>
      </c>
      <c r="D529" s="25">
        <v>80</v>
      </c>
      <c r="E529" s="25">
        <v>1</v>
      </c>
      <c r="F529" s="178">
        <v>273051</v>
      </c>
      <c r="G529" s="178">
        <v>34</v>
      </c>
      <c r="H529" s="178" t="str">
        <f>_xlfn.CONCAT(Tabela_srv_moreno_prd_dbwel_v_fund_acompanhamento[[#This Row],[codigo_peca]],"-",Tabela_srv_moreno_prd_dbwel_v_fund_acompanhamento[[#This Row],[seq_peca]])</f>
        <v>273051-34</v>
      </c>
      <c r="I529" s="178">
        <v>1</v>
      </c>
      <c r="J529" s="178" t="s">
        <v>247</v>
      </c>
      <c r="K529" s="179"/>
      <c r="L529" s="179"/>
      <c r="M529" s="178" t="s">
        <v>2864</v>
      </c>
      <c r="N529" s="179">
        <v>46230</v>
      </c>
      <c r="O5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0" spans="1:15" hidden="1" x14ac:dyDescent="0.25">
      <c r="A530" s="25" t="str">
        <f>_xlfn.CONCAT(Tabela_srv_moreno_prd_dbwel_v_fund_acompanhamento[[#This Row],[id_ordem_servico]],"-",Tabela_srv_moreno_prd_dbwel_v_fund_acompanhamento[[#This Row],[item]])</f>
        <v>27578-81</v>
      </c>
      <c r="B530" s="115" t="str">
        <f>_xlfn.XLOOKUP(A530,Tabela2[ID OS_MORENO],Tabela2[ID OS_MORENO],"",0)</f>
        <v/>
      </c>
      <c r="C530" s="25">
        <v>27578</v>
      </c>
      <c r="D530" s="25">
        <v>81</v>
      </c>
      <c r="E530" s="25">
        <v>1</v>
      </c>
      <c r="F530" s="178">
        <v>273051</v>
      </c>
      <c r="G530" s="178">
        <v>35</v>
      </c>
      <c r="H530" s="178" t="str">
        <f>_xlfn.CONCAT(Tabela_srv_moreno_prd_dbwel_v_fund_acompanhamento[[#This Row],[codigo_peca]],"-",Tabela_srv_moreno_prd_dbwel_v_fund_acompanhamento[[#This Row],[seq_peca]])</f>
        <v>273051-35</v>
      </c>
      <c r="I530" s="178">
        <v>1</v>
      </c>
      <c r="J530" s="178" t="s">
        <v>247</v>
      </c>
      <c r="K530" s="179"/>
      <c r="L530" s="179"/>
      <c r="M530" s="178" t="s">
        <v>2864</v>
      </c>
      <c r="N530" s="179">
        <v>46230</v>
      </c>
      <c r="O5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1" spans="1:15" hidden="1" x14ac:dyDescent="0.25">
      <c r="A531" s="25" t="str">
        <f>_xlfn.CONCAT(Tabela_srv_moreno_prd_dbwel_v_fund_acompanhamento[[#This Row],[id_ordem_servico]],"-",Tabela_srv_moreno_prd_dbwel_v_fund_acompanhamento[[#This Row],[item]])</f>
        <v>27578-82</v>
      </c>
      <c r="B531" s="114" t="str">
        <f>_xlfn.XLOOKUP(A531,Tabela2[ID OS_MORENO],Tabela2[ID OS_MORENO],"",0)</f>
        <v/>
      </c>
      <c r="C531" s="25">
        <v>27578</v>
      </c>
      <c r="D531" s="25">
        <v>82</v>
      </c>
      <c r="E531" s="25">
        <v>1</v>
      </c>
      <c r="F531" s="178">
        <v>273051</v>
      </c>
      <c r="G531" s="178">
        <v>36</v>
      </c>
      <c r="H531" s="178" t="str">
        <f>_xlfn.CONCAT(Tabela_srv_moreno_prd_dbwel_v_fund_acompanhamento[[#This Row],[codigo_peca]],"-",Tabela_srv_moreno_prd_dbwel_v_fund_acompanhamento[[#This Row],[seq_peca]])</f>
        <v>273051-36</v>
      </c>
      <c r="I531" s="178">
        <v>1</v>
      </c>
      <c r="J531" s="178" t="s">
        <v>247</v>
      </c>
      <c r="K531" s="179"/>
      <c r="L531" s="179"/>
      <c r="M531" s="178" t="s">
        <v>2864</v>
      </c>
      <c r="N531" s="179">
        <v>46230</v>
      </c>
      <c r="O5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2" spans="1:15" hidden="1" x14ac:dyDescent="0.25">
      <c r="A532" s="25" t="str">
        <f>_xlfn.CONCAT(Tabela_srv_moreno_prd_dbwel_v_fund_acompanhamento[[#This Row],[id_ordem_servico]],"-",Tabela_srv_moreno_prd_dbwel_v_fund_acompanhamento[[#This Row],[item]])</f>
        <v>27578-83</v>
      </c>
      <c r="B532" s="115" t="str">
        <f>_xlfn.XLOOKUP(A532,Tabela2[ID OS_MORENO],Tabela2[ID OS_MORENO],"",0)</f>
        <v/>
      </c>
      <c r="C532" s="25">
        <v>27578</v>
      </c>
      <c r="D532" s="25">
        <v>83</v>
      </c>
      <c r="E532" s="25">
        <v>1</v>
      </c>
      <c r="F532" s="178">
        <v>273051</v>
      </c>
      <c r="G532" s="178">
        <v>37</v>
      </c>
      <c r="H532" s="178" t="str">
        <f>_xlfn.CONCAT(Tabela_srv_moreno_prd_dbwel_v_fund_acompanhamento[[#This Row],[codigo_peca]],"-",Tabela_srv_moreno_prd_dbwel_v_fund_acompanhamento[[#This Row],[seq_peca]])</f>
        <v>273051-37</v>
      </c>
      <c r="I532" s="25">
        <v>1</v>
      </c>
      <c r="J532" s="178" t="s">
        <v>247</v>
      </c>
      <c r="K532" s="179"/>
      <c r="L532" s="179"/>
      <c r="M532" s="178" t="s">
        <v>2864</v>
      </c>
      <c r="N532" s="179">
        <v>46230</v>
      </c>
      <c r="O532" s="16" t="str">
        <f>IF(Tabela_srv_moreno_prd_dbwel_v_fund_acompanhamento[[#This Row],[prz_contratual]]=Tabela_srv_moreno_prd_dbwel_v_fund_acompanhamento[[#This Row],[lib_fundido_prev]],"S/Usin.","C/ Usin.")</f>
        <v>C/ Usin.</v>
      </c>
    </row>
    <row r="533" spans="1:15" hidden="1" x14ac:dyDescent="0.25">
      <c r="A533" s="25" t="str">
        <f>_xlfn.CONCAT(Tabela_srv_moreno_prd_dbwel_v_fund_acompanhamento[[#This Row],[id_ordem_servico]],"-",Tabela_srv_moreno_prd_dbwel_v_fund_acompanhamento[[#This Row],[item]])</f>
        <v>27578-84</v>
      </c>
      <c r="B533" s="115" t="str">
        <f>_xlfn.XLOOKUP(A533,Tabela2[ID OS_MORENO],Tabela2[ID OS_MORENO],"",0)</f>
        <v/>
      </c>
      <c r="C533" s="25">
        <v>27578</v>
      </c>
      <c r="D533" s="25">
        <v>84</v>
      </c>
      <c r="E533" s="25">
        <v>1</v>
      </c>
      <c r="F533" s="178">
        <v>273051</v>
      </c>
      <c r="G533" s="178">
        <v>38</v>
      </c>
      <c r="H533" s="178" t="str">
        <f>_xlfn.CONCAT(Tabela_srv_moreno_prd_dbwel_v_fund_acompanhamento[[#This Row],[codigo_peca]],"-",Tabela_srv_moreno_prd_dbwel_v_fund_acompanhamento[[#This Row],[seq_peca]])</f>
        <v>273051-38</v>
      </c>
      <c r="I533" s="25">
        <v>1</v>
      </c>
      <c r="J533" s="178" t="s">
        <v>247</v>
      </c>
      <c r="K533" s="179"/>
      <c r="L533" s="179"/>
      <c r="M533" s="178" t="s">
        <v>2864</v>
      </c>
      <c r="N533" s="179">
        <v>46230</v>
      </c>
      <c r="O533" s="16" t="str">
        <f>IF(Tabela_srv_moreno_prd_dbwel_v_fund_acompanhamento[[#This Row],[prz_contratual]]=Tabela_srv_moreno_prd_dbwel_v_fund_acompanhamento[[#This Row],[lib_fundido_prev]],"S/Usin.","C/ Usin.")</f>
        <v>C/ Usin.</v>
      </c>
    </row>
    <row r="534" spans="1:15" hidden="1" x14ac:dyDescent="0.25">
      <c r="A534" s="25" t="str">
        <f>_xlfn.CONCAT(Tabela_srv_moreno_prd_dbwel_v_fund_acompanhamento[[#This Row],[id_ordem_servico]],"-",Tabela_srv_moreno_prd_dbwel_v_fund_acompanhamento[[#This Row],[item]])</f>
        <v>27578-85</v>
      </c>
      <c r="B534" s="115" t="str">
        <f>_xlfn.XLOOKUP(A534,Tabela2[ID OS_MORENO],Tabela2[ID OS_MORENO],"",0)</f>
        <v/>
      </c>
      <c r="C534" s="25">
        <v>27578</v>
      </c>
      <c r="D534" s="25">
        <v>85</v>
      </c>
      <c r="E534" s="25">
        <v>1</v>
      </c>
      <c r="F534" s="178">
        <v>273051</v>
      </c>
      <c r="G534" s="178">
        <v>39</v>
      </c>
      <c r="H534" s="178" t="str">
        <f>_xlfn.CONCAT(Tabela_srv_moreno_prd_dbwel_v_fund_acompanhamento[[#This Row],[codigo_peca]],"-",Tabela_srv_moreno_prd_dbwel_v_fund_acompanhamento[[#This Row],[seq_peca]])</f>
        <v>273051-39</v>
      </c>
      <c r="I534" s="178">
        <v>1</v>
      </c>
      <c r="J534" s="178" t="s">
        <v>247</v>
      </c>
      <c r="K534" s="179"/>
      <c r="L534" s="179"/>
      <c r="M534" s="178" t="s">
        <v>2864</v>
      </c>
      <c r="N534" s="179">
        <v>46230</v>
      </c>
      <c r="O5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5" spans="1:15" hidden="1" x14ac:dyDescent="0.25">
      <c r="A535" s="25" t="str">
        <f>_xlfn.CONCAT(Tabela_srv_moreno_prd_dbwel_v_fund_acompanhamento[[#This Row],[id_ordem_servico]],"-",Tabela_srv_moreno_prd_dbwel_v_fund_acompanhamento[[#This Row],[item]])</f>
        <v>27578-86</v>
      </c>
      <c r="B535" s="114" t="str">
        <f>_xlfn.XLOOKUP(A535,Tabela2[ID OS_MORENO],Tabela2[ID OS_MORENO],"",0)</f>
        <v/>
      </c>
      <c r="C535" s="25">
        <v>27578</v>
      </c>
      <c r="D535" s="25">
        <v>86</v>
      </c>
      <c r="E535" s="25">
        <v>1</v>
      </c>
      <c r="F535" s="178">
        <v>273051</v>
      </c>
      <c r="G535" s="178">
        <v>40</v>
      </c>
      <c r="H535" s="178" t="str">
        <f>_xlfn.CONCAT(Tabela_srv_moreno_prd_dbwel_v_fund_acompanhamento[[#This Row],[codigo_peca]],"-",Tabela_srv_moreno_prd_dbwel_v_fund_acompanhamento[[#This Row],[seq_peca]])</f>
        <v>273051-40</v>
      </c>
      <c r="I535" s="178">
        <v>1</v>
      </c>
      <c r="J535" s="178" t="s">
        <v>247</v>
      </c>
      <c r="K535" s="179"/>
      <c r="L535" s="179"/>
      <c r="M535" s="178" t="s">
        <v>2864</v>
      </c>
      <c r="N535" s="179">
        <v>46230</v>
      </c>
      <c r="O5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6" spans="1:15" hidden="1" x14ac:dyDescent="0.25">
      <c r="A536" s="25" t="str">
        <f>_xlfn.CONCAT(Tabela_srv_moreno_prd_dbwel_v_fund_acompanhamento[[#This Row],[id_ordem_servico]],"-",Tabela_srv_moreno_prd_dbwel_v_fund_acompanhamento[[#This Row],[item]])</f>
        <v>27578-87</v>
      </c>
      <c r="B536" s="115" t="str">
        <f>_xlfn.XLOOKUP(A536,Tabela2[ID OS_MORENO],Tabela2[ID OS_MORENO],"",0)</f>
        <v/>
      </c>
      <c r="C536" s="25">
        <v>27578</v>
      </c>
      <c r="D536" s="25">
        <v>87</v>
      </c>
      <c r="E536" s="25">
        <v>1</v>
      </c>
      <c r="F536" s="178">
        <v>273051</v>
      </c>
      <c r="G536" s="178">
        <v>41</v>
      </c>
      <c r="H536" s="178" t="str">
        <f>_xlfn.CONCAT(Tabela_srv_moreno_prd_dbwel_v_fund_acompanhamento[[#This Row],[codigo_peca]],"-",Tabela_srv_moreno_prd_dbwel_v_fund_acompanhamento[[#This Row],[seq_peca]])</f>
        <v>273051-41</v>
      </c>
      <c r="I536" s="178">
        <v>1</v>
      </c>
      <c r="J536" s="178" t="s">
        <v>247</v>
      </c>
      <c r="K536" s="179"/>
      <c r="L536" s="179"/>
      <c r="M536" s="178" t="s">
        <v>2864</v>
      </c>
      <c r="N536" s="179">
        <v>46230</v>
      </c>
      <c r="O5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7" spans="1:15" hidden="1" x14ac:dyDescent="0.25">
      <c r="A537" s="25" t="str">
        <f>_xlfn.CONCAT(Tabela_srv_moreno_prd_dbwel_v_fund_acompanhamento[[#This Row],[id_ordem_servico]],"-",Tabela_srv_moreno_prd_dbwel_v_fund_acompanhamento[[#This Row],[item]])</f>
        <v>27578-88</v>
      </c>
      <c r="B537" s="114" t="str">
        <f>_xlfn.XLOOKUP(A537,Tabela2[ID OS_MORENO],Tabela2[ID OS_MORENO],"",0)</f>
        <v/>
      </c>
      <c r="C537" s="25">
        <v>27578</v>
      </c>
      <c r="D537" s="25">
        <v>88</v>
      </c>
      <c r="E537" s="25">
        <v>1</v>
      </c>
      <c r="F537" s="178">
        <v>273051</v>
      </c>
      <c r="G537" s="178">
        <v>42</v>
      </c>
      <c r="H537" s="178" t="str">
        <f>_xlfn.CONCAT(Tabela_srv_moreno_prd_dbwel_v_fund_acompanhamento[[#This Row],[codigo_peca]],"-",Tabela_srv_moreno_prd_dbwel_v_fund_acompanhamento[[#This Row],[seq_peca]])</f>
        <v>273051-42</v>
      </c>
      <c r="I537" s="178">
        <v>1</v>
      </c>
      <c r="J537" s="178" t="s">
        <v>247</v>
      </c>
      <c r="K537" s="179"/>
      <c r="L537" s="179"/>
      <c r="M537" s="178" t="s">
        <v>2864</v>
      </c>
      <c r="N537" s="179">
        <v>46230</v>
      </c>
      <c r="O5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8" spans="1:15" hidden="1" x14ac:dyDescent="0.25">
      <c r="A538" s="25" t="str">
        <f>_xlfn.CONCAT(Tabela_srv_moreno_prd_dbwel_v_fund_acompanhamento[[#This Row],[id_ordem_servico]],"-",Tabela_srv_moreno_prd_dbwel_v_fund_acompanhamento[[#This Row],[item]])</f>
        <v>27578-89</v>
      </c>
      <c r="B538" s="115" t="str">
        <f>_xlfn.XLOOKUP(A538,Tabela2[ID OS_MORENO],Tabela2[ID OS_MORENO],"",0)</f>
        <v/>
      </c>
      <c r="C538" s="25">
        <v>27578</v>
      </c>
      <c r="D538" s="25">
        <v>89</v>
      </c>
      <c r="E538" s="25">
        <v>1</v>
      </c>
      <c r="F538" s="178">
        <v>273051</v>
      </c>
      <c r="G538" s="178">
        <v>43</v>
      </c>
      <c r="H538" s="178" t="str">
        <f>_xlfn.CONCAT(Tabela_srv_moreno_prd_dbwel_v_fund_acompanhamento[[#This Row],[codigo_peca]],"-",Tabela_srv_moreno_prd_dbwel_v_fund_acompanhamento[[#This Row],[seq_peca]])</f>
        <v>273051-43</v>
      </c>
      <c r="I538" s="178">
        <v>1</v>
      </c>
      <c r="J538" s="178" t="s">
        <v>247</v>
      </c>
      <c r="K538" s="179"/>
      <c r="L538" s="179"/>
      <c r="M538" s="178" t="s">
        <v>2864</v>
      </c>
      <c r="N538" s="179">
        <v>46230</v>
      </c>
      <c r="O5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39" spans="1:15" hidden="1" x14ac:dyDescent="0.25">
      <c r="A539" s="25" t="str">
        <f>_xlfn.CONCAT(Tabela_srv_moreno_prd_dbwel_v_fund_acompanhamento[[#This Row],[id_ordem_servico]],"-",Tabela_srv_moreno_prd_dbwel_v_fund_acompanhamento[[#This Row],[item]])</f>
        <v>27578-90</v>
      </c>
      <c r="B539" s="114" t="str">
        <f>_xlfn.XLOOKUP(A539,Tabela2[ID OS_MORENO],Tabela2[ID OS_MORENO],"",0)</f>
        <v/>
      </c>
      <c r="C539" s="25">
        <v>27578</v>
      </c>
      <c r="D539" s="25">
        <v>90</v>
      </c>
      <c r="E539" s="25">
        <v>1</v>
      </c>
      <c r="F539" s="178">
        <v>273051</v>
      </c>
      <c r="G539" s="178">
        <v>44</v>
      </c>
      <c r="H539" s="178" t="str">
        <f>_xlfn.CONCAT(Tabela_srv_moreno_prd_dbwel_v_fund_acompanhamento[[#This Row],[codigo_peca]],"-",Tabela_srv_moreno_prd_dbwel_v_fund_acompanhamento[[#This Row],[seq_peca]])</f>
        <v>273051-44</v>
      </c>
      <c r="I539" s="178">
        <v>1</v>
      </c>
      <c r="J539" s="178" t="s">
        <v>247</v>
      </c>
      <c r="K539" s="179"/>
      <c r="L539" s="179"/>
      <c r="M539" s="178" t="s">
        <v>2864</v>
      </c>
      <c r="N539" s="179">
        <v>46230</v>
      </c>
      <c r="O5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0" spans="1:15" hidden="1" x14ac:dyDescent="0.25">
      <c r="A540" s="25" t="str">
        <f>_xlfn.CONCAT(Tabela_srv_moreno_prd_dbwel_v_fund_acompanhamento[[#This Row],[id_ordem_servico]],"-",Tabela_srv_moreno_prd_dbwel_v_fund_acompanhamento[[#This Row],[item]])</f>
        <v>27578-91</v>
      </c>
      <c r="B540" s="115" t="str">
        <f>_xlfn.XLOOKUP(A540,Tabela2[ID OS_MORENO],Tabela2[ID OS_MORENO],"",0)</f>
        <v/>
      </c>
      <c r="C540" s="25">
        <v>27578</v>
      </c>
      <c r="D540" s="25">
        <v>91</v>
      </c>
      <c r="E540" s="25">
        <v>1</v>
      </c>
      <c r="F540" s="178">
        <v>273051</v>
      </c>
      <c r="G540" s="178">
        <v>45</v>
      </c>
      <c r="H540" s="178" t="str">
        <f>_xlfn.CONCAT(Tabela_srv_moreno_prd_dbwel_v_fund_acompanhamento[[#This Row],[codigo_peca]],"-",Tabela_srv_moreno_prd_dbwel_v_fund_acompanhamento[[#This Row],[seq_peca]])</f>
        <v>273051-45</v>
      </c>
      <c r="I540" s="178">
        <v>1</v>
      </c>
      <c r="J540" s="178" t="s">
        <v>247</v>
      </c>
      <c r="K540" s="179"/>
      <c r="L540" s="179"/>
      <c r="M540" s="178" t="s">
        <v>2864</v>
      </c>
      <c r="N540" s="179">
        <v>46230</v>
      </c>
      <c r="O5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1" spans="1:15" hidden="1" x14ac:dyDescent="0.25">
      <c r="A541" s="25" t="str">
        <f>_xlfn.CONCAT(Tabela_srv_moreno_prd_dbwel_v_fund_acompanhamento[[#This Row],[id_ordem_servico]],"-",Tabela_srv_moreno_prd_dbwel_v_fund_acompanhamento[[#This Row],[item]])</f>
        <v>27578-92</v>
      </c>
      <c r="B541" s="114" t="str">
        <f>_xlfn.XLOOKUP(A541,Tabela2[ID OS_MORENO],Tabela2[ID OS_MORENO],"",0)</f>
        <v/>
      </c>
      <c r="C541" s="25">
        <v>27578</v>
      </c>
      <c r="D541" s="25">
        <v>92</v>
      </c>
      <c r="E541" s="25">
        <v>1</v>
      </c>
      <c r="F541" s="178">
        <v>273051</v>
      </c>
      <c r="G541" s="178">
        <v>46</v>
      </c>
      <c r="H541" s="178" t="str">
        <f>_xlfn.CONCAT(Tabela_srv_moreno_prd_dbwel_v_fund_acompanhamento[[#This Row],[codigo_peca]],"-",Tabela_srv_moreno_prd_dbwel_v_fund_acompanhamento[[#This Row],[seq_peca]])</f>
        <v>273051-46</v>
      </c>
      <c r="I541" s="178">
        <v>1</v>
      </c>
      <c r="J541" s="178" t="s">
        <v>247</v>
      </c>
      <c r="K541" s="179"/>
      <c r="L541" s="179"/>
      <c r="M541" s="178" t="s">
        <v>2864</v>
      </c>
      <c r="N541" s="179">
        <v>46230</v>
      </c>
      <c r="O5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2" spans="1:15" hidden="1" x14ac:dyDescent="0.25">
      <c r="A542" s="25" t="str">
        <f>_xlfn.CONCAT(Tabela_srv_moreno_prd_dbwel_v_fund_acompanhamento[[#This Row],[id_ordem_servico]],"-",Tabela_srv_moreno_prd_dbwel_v_fund_acompanhamento[[#This Row],[item]])</f>
        <v>27578-93</v>
      </c>
      <c r="B542" s="115" t="str">
        <f>_xlfn.XLOOKUP(A542,Tabela2[ID OS_MORENO],Tabela2[ID OS_MORENO],"",0)</f>
        <v/>
      </c>
      <c r="C542" s="25">
        <v>27578</v>
      </c>
      <c r="D542" s="25">
        <v>93</v>
      </c>
      <c r="E542" s="25">
        <v>1</v>
      </c>
      <c r="F542" s="178">
        <v>273051</v>
      </c>
      <c r="G542" s="178">
        <v>47</v>
      </c>
      <c r="H542" s="178" t="str">
        <f>_xlfn.CONCAT(Tabela_srv_moreno_prd_dbwel_v_fund_acompanhamento[[#This Row],[codigo_peca]],"-",Tabela_srv_moreno_prd_dbwel_v_fund_acompanhamento[[#This Row],[seq_peca]])</f>
        <v>273051-47</v>
      </c>
      <c r="I542" s="178">
        <v>1</v>
      </c>
      <c r="J542" s="178" t="s">
        <v>247</v>
      </c>
      <c r="K542" s="179"/>
      <c r="L542" s="179"/>
      <c r="M542" s="178" t="s">
        <v>2864</v>
      </c>
      <c r="N542" s="179">
        <v>46230</v>
      </c>
      <c r="O5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3" spans="1:15" hidden="1" x14ac:dyDescent="0.25">
      <c r="A543" s="25" t="str">
        <f>_xlfn.CONCAT(Tabela_srv_moreno_prd_dbwel_v_fund_acompanhamento[[#This Row],[id_ordem_servico]],"-",Tabela_srv_moreno_prd_dbwel_v_fund_acompanhamento[[#This Row],[item]])</f>
        <v>27578-94</v>
      </c>
      <c r="B543" s="114" t="str">
        <f>_xlfn.XLOOKUP(A543,Tabela2[ID OS_MORENO],Tabela2[ID OS_MORENO],"",0)</f>
        <v/>
      </c>
      <c r="C543" s="25">
        <v>27578</v>
      </c>
      <c r="D543" s="25">
        <v>94</v>
      </c>
      <c r="E543" s="25">
        <v>1</v>
      </c>
      <c r="F543" s="178">
        <v>273051</v>
      </c>
      <c r="G543" s="178">
        <v>48</v>
      </c>
      <c r="H543" s="178" t="str">
        <f>_xlfn.CONCAT(Tabela_srv_moreno_prd_dbwel_v_fund_acompanhamento[[#This Row],[codigo_peca]],"-",Tabela_srv_moreno_prd_dbwel_v_fund_acompanhamento[[#This Row],[seq_peca]])</f>
        <v>273051-48</v>
      </c>
      <c r="I543" s="178">
        <v>1</v>
      </c>
      <c r="J543" s="178" t="s">
        <v>247</v>
      </c>
      <c r="K543" s="179"/>
      <c r="L543" s="179"/>
      <c r="M543" s="178" t="s">
        <v>2864</v>
      </c>
      <c r="N543" s="179">
        <v>46230</v>
      </c>
      <c r="O5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4" spans="1:15" hidden="1" x14ac:dyDescent="0.25">
      <c r="A544" s="25" t="str">
        <f>_xlfn.CONCAT(Tabela_srv_moreno_prd_dbwel_v_fund_acompanhamento[[#This Row],[id_ordem_servico]],"-",Tabela_srv_moreno_prd_dbwel_v_fund_acompanhamento[[#This Row],[item]])</f>
        <v>27578-95</v>
      </c>
      <c r="B544" s="115" t="str">
        <f>_xlfn.XLOOKUP(A544,Tabela2[ID OS_MORENO],Tabela2[ID OS_MORENO],"",0)</f>
        <v/>
      </c>
      <c r="C544" s="25">
        <v>27578</v>
      </c>
      <c r="D544" s="25">
        <v>95</v>
      </c>
      <c r="E544" s="25">
        <v>1</v>
      </c>
      <c r="F544" s="178">
        <v>273051</v>
      </c>
      <c r="G544" s="178">
        <v>49</v>
      </c>
      <c r="H544" s="178" t="str">
        <f>_xlfn.CONCAT(Tabela_srv_moreno_prd_dbwel_v_fund_acompanhamento[[#This Row],[codigo_peca]],"-",Tabela_srv_moreno_prd_dbwel_v_fund_acompanhamento[[#This Row],[seq_peca]])</f>
        <v>273051-49</v>
      </c>
      <c r="I544" s="178">
        <v>1</v>
      </c>
      <c r="J544" s="178" t="s">
        <v>247</v>
      </c>
      <c r="K544" s="179"/>
      <c r="L544" s="179"/>
      <c r="M544" s="178" t="s">
        <v>2864</v>
      </c>
      <c r="N544" s="179">
        <v>46230</v>
      </c>
      <c r="O5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5" spans="1:15" hidden="1" x14ac:dyDescent="0.25">
      <c r="A545" s="25" t="str">
        <f>_xlfn.CONCAT(Tabela_srv_moreno_prd_dbwel_v_fund_acompanhamento[[#This Row],[id_ordem_servico]],"-",Tabela_srv_moreno_prd_dbwel_v_fund_acompanhamento[[#This Row],[item]])</f>
        <v>27578-96</v>
      </c>
      <c r="B545" s="114" t="str">
        <f>_xlfn.XLOOKUP(A545,Tabela2[ID OS_MORENO],Tabela2[ID OS_MORENO],"",0)</f>
        <v/>
      </c>
      <c r="C545" s="25">
        <v>27578</v>
      </c>
      <c r="D545" s="25">
        <v>96</v>
      </c>
      <c r="E545" s="25">
        <v>1</v>
      </c>
      <c r="F545" s="178">
        <v>273051</v>
      </c>
      <c r="G545" s="178">
        <v>50</v>
      </c>
      <c r="H545" s="178" t="str">
        <f>_xlfn.CONCAT(Tabela_srv_moreno_prd_dbwel_v_fund_acompanhamento[[#This Row],[codigo_peca]],"-",Tabela_srv_moreno_prd_dbwel_v_fund_acompanhamento[[#This Row],[seq_peca]])</f>
        <v>273051-50</v>
      </c>
      <c r="I545" s="178">
        <v>1</v>
      </c>
      <c r="J545" s="178" t="s">
        <v>247</v>
      </c>
      <c r="K545" s="179"/>
      <c r="L545" s="179"/>
      <c r="M545" s="178" t="s">
        <v>2864</v>
      </c>
      <c r="N545" s="179">
        <v>46230</v>
      </c>
      <c r="O5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6" spans="1:15" hidden="1" x14ac:dyDescent="0.25">
      <c r="A546" s="25" t="str">
        <f>_xlfn.CONCAT(Tabela_srv_moreno_prd_dbwel_v_fund_acompanhamento[[#This Row],[id_ordem_servico]],"-",Tabela_srv_moreno_prd_dbwel_v_fund_acompanhamento[[#This Row],[item]])</f>
        <v>25421-194</v>
      </c>
      <c r="B546" s="115" t="str">
        <f>_xlfn.XLOOKUP(A546,Tabela2[ID OS_MORENO],Tabela2[ID OS_MORENO],"",0)</f>
        <v>25421-194</v>
      </c>
      <c r="C546" s="25">
        <v>25421</v>
      </c>
      <c r="D546" s="25">
        <v>194</v>
      </c>
      <c r="E546" s="25">
        <v>1</v>
      </c>
      <c r="F546" s="178">
        <v>918012</v>
      </c>
      <c r="G546" s="178">
        <v>19</v>
      </c>
      <c r="H546" s="178" t="str">
        <f>_xlfn.CONCAT(Tabela_srv_moreno_prd_dbwel_v_fund_acompanhamento[[#This Row],[codigo_peca]],"-",Tabela_srv_moreno_prd_dbwel_v_fund_acompanhamento[[#This Row],[seq_peca]])</f>
        <v>918012-19</v>
      </c>
      <c r="I546" s="178">
        <v>1</v>
      </c>
      <c r="J546" s="178" t="s">
        <v>247</v>
      </c>
      <c r="K546" s="179">
        <v>45942</v>
      </c>
      <c r="L546" s="179">
        <v>45958</v>
      </c>
      <c r="M546" s="178" t="s">
        <v>291</v>
      </c>
      <c r="N546" s="179">
        <v>46083</v>
      </c>
      <c r="O5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7" spans="1:15" hidden="1" x14ac:dyDescent="0.25">
      <c r="A547" s="25" t="str">
        <f>_xlfn.CONCAT(Tabela_srv_moreno_prd_dbwel_v_fund_acompanhamento[[#This Row],[id_ordem_servico]],"-",Tabela_srv_moreno_prd_dbwel_v_fund_acompanhamento[[#This Row],[item]])</f>
        <v>25421-195</v>
      </c>
      <c r="B547" s="114" t="str">
        <f>_xlfn.XLOOKUP(A547,Tabela2[ID OS_MORENO],Tabela2[ID OS_MORENO],"",0)</f>
        <v>25421-195</v>
      </c>
      <c r="C547" s="25">
        <v>25421</v>
      </c>
      <c r="D547" s="25">
        <v>195</v>
      </c>
      <c r="E547" s="25">
        <v>1</v>
      </c>
      <c r="F547" s="178">
        <v>918012</v>
      </c>
      <c r="G547" s="178">
        <v>20</v>
      </c>
      <c r="H547" s="178" t="str">
        <f>_xlfn.CONCAT(Tabela_srv_moreno_prd_dbwel_v_fund_acompanhamento[[#This Row],[codigo_peca]],"-",Tabela_srv_moreno_prd_dbwel_v_fund_acompanhamento[[#This Row],[seq_peca]])</f>
        <v>918012-20</v>
      </c>
      <c r="I547" s="178">
        <v>1</v>
      </c>
      <c r="J547" s="178" t="s">
        <v>247</v>
      </c>
      <c r="K547" s="179">
        <v>45942</v>
      </c>
      <c r="L547" s="179">
        <v>45958</v>
      </c>
      <c r="M547" s="178" t="s">
        <v>291</v>
      </c>
      <c r="N547" s="179">
        <v>46083</v>
      </c>
      <c r="O5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8" spans="1:15" hidden="1" x14ac:dyDescent="0.25">
      <c r="A548" s="25" t="str">
        <f>_xlfn.CONCAT(Tabela_srv_moreno_prd_dbwel_v_fund_acompanhamento[[#This Row],[id_ordem_servico]],"-",Tabela_srv_moreno_prd_dbwel_v_fund_acompanhamento[[#This Row],[item]])</f>
        <v>25501-52</v>
      </c>
      <c r="B548" s="115" t="str">
        <f>_xlfn.XLOOKUP(A548,Tabela2[ID OS_MORENO],Tabela2[ID OS_MORENO],"",0)</f>
        <v/>
      </c>
      <c r="C548" s="25">
        <v>25501</v>
      </c>
      <c r="D548" s="25">
        <v>52</v>
      </c>
      <c r="E548" s="25">
        <v>1</v>
      </c>
      <c r="F548" s="178">
        <v>6528</v>
      </c>
      <c r="G548" s="178">
        <v>1</v>
      </c>
      <c r="H548" s="178" t="str">
        <f>_xlfn.CONCAT(Tabela_srv_moreno_prd_dbwel_v_fund_acompanhamento[[#This Row],[codigo_peca]],"-",Tabela_srv_moreno_prd_dbwel_v_fund_acompanhamento[[#This Row],[seq_peca]])</f>
        <v>6528-1</v>
      </c>
      <c r="I548" s="178">
        <v>1</v>
      </c>
      <c r="J548" s="178" t="s">
        <v>247</v>
      </c>
      <c r="K548" s="179">
        <v>46014</v>
      </c>
      <c r="L548" s="179">
        <v>45999</v>
      </c>
      <c r="M548" s="178" t="s">
        <v>830</v>
      </c>
      <c r="N548" s="179">
        <v>46084</v>
      </c>
      <c r="O5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49" spans="1:15" hidden="1" x14ac:dyDescent="0.25">
      <c r="A549" s="25" t="str">
        <f>_xlfn.CONCAT(Tabela_srv_moreno_prd_dbwel_v_fund_acompanhamento[[#This Row],[id_ordem_servico]],"-",Tabela_srv_moreno_prd_dbwel_v_fund_acompanhamento[[#This Row],[item]])</f>
        <v>25501-53</v>
      </c>
      <c r="B549" s="114" t="str">
        <f>_xlfn.XLOOKUP(A549,Tabela2[ID OS_MORENO],Tabela2[ID OS_MORENO],"",0)</f>
        <v/>
      </c>
      <c r="C549" s="25">
        <v>25501</v>
      </c>
      <c r="D549" s="25">
        <v>53</v>
      </c>
      <c r="E549" s="25">
        <v>1</v>
      </c>
      <c r="F549" s="39">
        <v>6529</v>
      </c>
      <c r="G549" s="39">
        <v>1</v>
      </c>
      <c r="H549" s="39" t="str">
        <f>_xlfn.CONCAT(Tabela_srv_moreno_prd_dbwel_v_fund_acompanhamento[[#This Row],[codigo_peca]],"-",Tabela_srv_moreno_prd_dbwel_v_fund_acompanhamento[[#This Row],[seq_peca]])</f>
        <v>6529-1</v>
      </c>
      <c r="I549" s="25">
        <v>1</v>
      </c>
      <c r="J549" s="39" t="s">
        <v>247</v>
      </c>
      <c r="K549" s="40">
        <v>46008</v>
      </c>
      <c r="L549" s="40">
        <v>45999</v>
      </c>
      <c r="M549" s="39" t="s">
        <v>831</v>
      </c>
      <c r="N549" s="40">
        <v>46084</v>
      </c>
      <c r="O549" s="16" t="str">
        <f>IF(Tabela_srv_moreno_prd_dbwel_v_fund_acompanhamento[[#This Row],[prz_contratual]]=Tabela_srv_moreno_prd_dbwel_v_fund_acompanhamento[[#This Row],[lib_fundido_prev]],"S/Usin.","C/ Usin.")</f>
        <v>C/ Usin.</v>
      </c>
    </row>
    <row r="550" spans="1:15" hidden="1" x14ac:dyDescent="0.25">
      <c r="A550" s="25" t="str">
        <f>_xlfn.CONCAT(Tabela_srv_moreno_prd_dbwel_v_fund_acompanhamento[[#This Row],[id_ordem_servico]],"-",Tabela_srv_moreno_prd_dbwel_v_fund_acompanhamento[[#This Row],[item]])</f>
        <v>25501-54</v>
      </c>
      <c r="B550" s="115" t="str">
        <f>_xlfn.XLOOKUP(A550,Tabela2[ID OS_MORENO],Tabela2[ID OS_MORENO],"",0)</f>
        <v/>
      </c>
      <c r="C550" s="25">
        <v>25501</v>
      </c>
      <c r="D550" s="25">
        <v>54</v>
      </c>
      <c r="E550" s="25">
        <v>1</v>
      </c>
      <c r="F550" s="39">
        <v>6530</v>
      </c>
      <c r="G550" s="39">
        <v>1</v>
      </c>
      <c r="H550" s="39" t="str">
        <f>_xlfn.CONCAT(Tabela_srv_moreno_prd_dbwel_v_fund_acompanhamento[[#This Row],[codigo_peca]],"-",Tabela_srv_moreno_prd_dbwel_v_fund_acompanhamento[[#This Row],[seq_peca]])</f>
        <v>6530-1</v>
      </c>
      <c r="I550" s="25">
        <v>1</v>
      </c>
      <c r="J550" s="39" t="s">
        <v>247</v>
      </c>
      <c r="K550" s="40">
        <v>46008</v>
      </c>
      <c r="L550" s="40">
        <v>45999</v>
      </c>
      <c r="M550" s="39" t="s">
        <v>832</v>
      </c>
      <c r="N550" s="40">
        <v>46084</v>
      </c>
      <c r="O550" s="16" t="str">
        <f>IF(Tabela_srv_moreno_prd_dbwel_v_fund_acompanhamento[[#This Row],[prz_contratual]]=Tabela_srv_moreno_prd_dbwel_v_fund_acompanhamento[[#This Row],[lib_fundido_prev]],"S/Usin.","C/ Usin.")</f>
        <v>C/ Usin.</v>
      </c>
    </row>
    <row r="551" spans="1:15" hidden="1" x14ac:dyDescent="0.25">
      <c r="A551" s="25" t="str">
        <f>_xlfn.CONCAT(Tabela_srv_moreno_prd_dbwel_v_fund_acompanhamento[[#This Row],[id_ordem_servico]],"-",Tabela_srv_moreno_prd_dbwel_v_fund_acompanhamento[[#This Row],[item]])</f>
        <v>25501-55</v>
      </c>
      <c r="B551" s="114" t="str">
        <f>_xlfn.XLOOKUP(A551,Tabela2[ID OS_MORENO],Tabela2[ID OS_MORENO],"",0)</f>
        <v/>
      </c>
      <c r="C551" s="25">
        <v>25501</v>
      </c>
      <c r="D551" s="25">
        <v>55</v>
      </c>
      <c r="E551" s="25">
        <v>1</v>
      </c>
      <c r="F551" s="39">
        <v>6531</v>
      </c>
      <c r="G551" s="39">
        <v>1</v>
      </c>
      <c r="H551" s="39" t="str">
        <f>_xlfn.CONCAT(Tabela_srv_moreno_prd_dbwel_v_fund_acompanhamento[[#This Row],[codigo_peca]],"-",Tabela_srv_moreno_prd_dbwel_v_fund_acompanhamento[[#This Row],[seq_peca]])</f>
        <v>6531-1</v>
      </c>
      <c r="I551" s="25">
        <v>1</v>
      </c>
      <c r="J551" s="39" t="s">
        <v>247</v>
      </c>
      <c r="K551" s="40">
        <v>46014</v>
      </c>
      <c r="L551" s="40">
        <v>45999</v>
      </c>
      <c r="M551" s="39" t="s">
        <v>833</v>
      </c>
      <c r="N551" s="40">
        <v>46084</v>
      </c>
      <c r="O551" s="16" t="str">
        <f>IF(Tabela_srv_moreno_prd_dbwel_v_fund_acompanhamento[[#This Row],[prz_contratual]]=Tabela_srv_moreno_prd_dbwel_v_fund_acompanhamento[[#This Row],[lib_fundido_prev]],"S/Usin.","C/ Usin.")</f>
        <v>C/ Usin.</v>
      </c>
    </row>
    <row r="552" spans="1:15" hidden="1" x14ac:dyDescent="0.25">
      <c r="A552" s="25" t="str">
        <f>_xlfn.CONCAT(Tabela_srv_moreno_prd_dbwel_v_fund_acompanhamento[[#This Row],[id_ordem_servico]],"-",Tabela_srv_moreno_prd_dbwel_v_fund_acompanhamento[[#This Row],[item]])</f>
        <v>25501-56</v>
      </c>
      <c r="B552" s="117" t="str">
        <f>_xlfn.XLOOKUP(A552,Tabela2[ID OS_MORENO],Tabela2[ID OS_MORENO],"",0)</f>
        <v/>
      </c>
      <c r="C552" s="25">
        <v>25501</v>
      </c>
      <c r="D552" s="25">
        <v>56</v>
      </c>
      <c r="E552" s="25">
        <v>1</v>
      </c>
      <c r="F552" s="39">
        <v>6532</v>
      </c>
      <c r="G552" s="39">
        <v>1</v>
      </c>
      <c r="H552" s="39" t="str">
        <f>_xlfn.CONCAT(Tabela_srv_moreno_prd_dbwel_v_fund_acompanhamento[[#This Row],[codigo_peca]],"-",Tabela_srv_moreno_prd_dbwel_v_fund_acompanhamento[[#This Row],[seq_peca]])</f>
        <v>6532-1</v>
      </c>
      <c r="I552" s="25">
        <v>1</v>
      </c>
      <c r="J552" s="39" t="s">
        <v>247</v>
      </c>
      <c r="K552" s="40">
        <v>46009</v>
      </c>
      <c r="L552" s="40">
        <v>45999</v>
      </c>
      <c r="M552" s="39" t="s">
        <v>834</v>
      </c>
      <c r="N552" s="40">
        <v>46084</v>
      </c>
      <c r="O552" s="16" t="str">
        <f>IF(Tabela_srv_moreno_prd_dbwel_v_fund_acompanhamento[[#This Row],[prz_contratual]]=Tabela_srv_moreno_prd_dbwel_v_fund_acompanhamento[[#This Row],[lib_fundido_prev]],"S/Usin.","C/ Usin.")</f>
        <v>C/ Usin.</v>
      </c>
    </row>
    <row r="553" spans="1:15" hidden="1" x14ac:dyDescent="0.25">
      <c r="A553" s="16" t="str">
        <f>_xlfn.CONCAT(Tabela_srv_moreno_prd_dbwel_v_fund_acompanhamento[[#This Row],[id_ordem_servico]],"-",Tabela_srv_moreno_prd_dbwel_v_fund_acompanhamento[[#This Row],[item]])</f>
        <v>25501-58</v>
      </c>
      <c r="B553" s="114" t="str">
        <f>_xlfn.XLOOKUP(A553,Tabela2[ID OS_MORENO],Tabela2[ID OS_MORENO],"",0)</f>
        <v/>
      </c>
      <c r="C553" s="16">
        <v>25501</v>
      </c>
      <c r="D553" s="16">
        <v>58</v>
      </c>
      <c r="E553" s="16">
        <v>1</v>
      </c>
      <c r="F553" s="185">
        <v>6534</v>
      </c>
      <c r="G553" s="185">
        <v>1</v>
      </c>
      <c r="H553" s="185" t="str">
        <f>_xlfn.CONCAT(Tabela_srv_moreno_prd_dbwel_v_fund_acompanhamento[[#This Row],[codigo_peca]],"-",Tabela_srv_moreno_prd_dbwel_v_fund_acompanhamento[[#This Row],[seq_peca]])</f>
        <v>6534-1</v>
      </c>
      <c r="I553" s="185">
        <v>1</v>
      </c>
      <c r="J553" s="185" t="s">
        <v>247</v>
      </c>
      <c r="K553" s="190">
        <v>46084</v>
      </c>
      <c r="L553" s="190">
        <v>46065</v>
      </c>
      <c r="M553" s="185" t="s">
        <v>835</v>
      </c>
      <c r="N553" s="190">
        <v>46084</v>
      </c>
      <c r="O553" s="185" t="str">
        <f>IF(Tabela_srv_moreno_prd_dbwel_v_fund_acompanhamento[[#This Row],[prz_contratual]]=Tabela_srv_moreno_prd_dbwel_v_fund_acompanhamento[[#This Row],[lib_fundido_prev]],"S/Usin.","C/ Usin.")</f>
        <v>S/Usin.</v>
      </c>
    </row>
    <row r="554" spans="1:15" hidden="1" x14ac:dyDescent="0.25">
      <c r="A554" s="25" t="str">
        <f>_xlfn.CONCAT(Tabela_srv_moreno_prd_dbwel_v_fund_acompanhamento[[#This Row],[id_ordem_servico]],"-",Tabela_srv_moreno_prd_dbwel_v_fund_acompanhamento[[#This Row],[item]])</f>
        <v>25501-59</v>
      </c>
      <c r="B554" s="115" t="str">
        <f>_xlfn.XLOOKUP(A554,Tabela2[ID OS_MORENO],Tabela2[ID OS_MORENO],"",0)</f>
        <v/>
      </c>
      <c r="C554" s="25">
        <v>25501</v>
      </c>
      <c r="D554" s="25">
        <v>59</v>
      </c>
      <c r="E554" s="25">
        <v>1</v>
      </c>
      <c r="F554" s="178">
        <v>6535</v>
      </c>
      <c r="G554" s="178">
        <v>1</v>
      </c>
      <c r="H554" s="178" t="str">
        <f>_xlfn.CONCAT(Tabela_srv_moreno_prd_dbwel_v_fund_acompanhamento[[#This Row],[codigo_peca]],"-",Tabela_srv_moreno_prd_dbwel_v_fund_acompanhamento[[#This Row],[seq_peca]])</f>
        <v>6535-1</v>
      </c>
      <c r="I554" s="178">
        <v>1</v>
      </c>
      <c r="J554" s="178" t="s">
        <v>247</v>
      </c>
      <c r="K554" s="179">
        <v>46008</v>
      </c>
      <c r="L554" s="179">
        <v>46034</v>
      </c>
      <c r="M554" s="178" t="s">
        <v>835</v>
      </c>
      <c r="N554" s="179">
        <v>46084</v>
      </c>
      <c r="O5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55" spans="1:15" hidden="1" x14ac:dyDescent="0.25">
      <c r="A555" s="25" t="str">
        <f>_xlfn.CONCAT(Tabela_srv_moreno_prd_dbwel_v_fund_acompanhamento[[#This Row],[id_ordem_servico]],"-",Tabela_srv_moreno_prd_dbwel_v_fund_acompanhamento[[#This Row],[item]])</f>
        <v>27349-16</v>
      </c>
      <c r="B555" s="114" t="str">
        <f>_xlfn.XLOOKUP(A555,Tabela2[ID OS_MORENO],Tabela2[ID OS_MORENO],"",0)</f>
        <v>27349-16</v>
      </c>
      <c r="C555" s="25">
        <v>27349</v>
      </c>
      <c r="D555" s="25">
        <v>16</v>
      </c>
      <c r="E555" s="25">
        <v>1</v>
      </c>
      <c r="F555" s="39">
        <v>273060</v>
      </c>
      <c r="G555" s="39">
        <v>1</v>
      </c>
      <c r="H555" s="39" t="str">
        <f>_xlfn.CONCAT(Tabela_srv_moreno_prd_dbwel_v_fund_acompanhamento[[#This Row],[codigo_peca]],"-",Tabela_srv_moreno_prd_dbwel_v_fund_acompanhamento[[#This Row],[seq_peca]])</f>
        <v>273060-1</v>
      </c>
      <c r="I555" s="25">
        <v>1</v>
      </c>
      <c r="J555" s="39" t="s">
        <v>247</v>
      </c>
      <c r="K555" s="40">
        <v>46081</v>
      </c>
      <c r="L555" s="40">
        <v>46093</v>
      </c>
      <c r="M555" s="39" t="s">
        <v>713</v>
      </c>
      <c r="N555" s="40">
        <v>46081</v>
      </c>
      <c r="O555" s="16" t="str">
        <f>IF(Tabela_srv_moreno_prd_dbwel_v_fund_acompanhamento[[#This Row],[prz_contratual]]=Tabela_srv_moreno_prd_dbwel_v_fund_acompanhamento[[#This Row],[lib_fundido_prev]],"S/Usin.","C/ Usin.")</f>
        <v>S/Usin.</v>
      </c>
    </row>
    <row r="556" spans="1:15" hidden="1" x14ac:dyDescent="0.25">
      <c r="A556" s="25" t="str">
        <f>_xlfn.CONCAT(Tabela_srv_moreno_prd_dbwel_v_fund_acompanhamento[[#This Row],[id_ordem_servico]],"-",Tabela_srv_moreno_prd_dbwel_v_fund_acompanhamento[[#This Row],[item]])</f>
        <v>27349-17</v>
      </c>
      <c r="B556" s="115" t="str">
        <f>_xlfn.XLOOKUP(A556,Tabela2[ID OS_MORENO],Tabela2[ID OS_MORENO],"",0)</f>
        <v>27349-17</v>
      </c>
      <c r="C556" s="25">
        <v>27349</v>
      </c>
      <c r="D556" s="25">
        <v>17</v>
      </c>
      <c r="E556" s="25">
        <v>1</v>
      </c>
      <c r="F556" s="39">
        <v>273060</v>
      </c>
      <c r="G556" s="39">
        <v>2</v>
      </c>
      <c r="H556" s="39" t="str">
        <f>_xlfn.CONCAT(Tabela_srv_moreno_prd_dbwel_v_fund_acompanhamento[[#This Row],[codigo_peca]],"-",Tabela_srv_moreno_prd_dbwel_v_fund_acompanhamento[[#This Row],[seq_peca]])</f>
        <v>273060-2</v>
      </c>
      <c r="I556" s="25">
        <v>1</v>
      </c>
      <c r="J556" s="39" t="s">
        <v>247</v>
      </c>
      <c r="K556" s="40">
        <v>46081</v>
      </c>
      <c r="L556" s="40">
        <v>46093</v>
      </c>
      <c r="M556" s="39" t="s">
        <v>713</v>
      </c>
      <c r="N556" s="40">
        <v>46081</v>
      </c>
      <c r="O556" s="16" t="str">
        <f>IF(Tabela_srv_moreno_prd_dbwel_v_fund_acompanhamento[[#This Row],[prz_contratual]]=Tabela_srv_moreno_prd_dbwel_v_fund_acompanhamento[[#This Row],[lib_fundido_prev]],"S/Usin.","C/ Usin.")</f>
        <v>S/Usin.</v>
      </c>
    </row>
    <row r="557" spans="1:15" hidden="1" x14ac:dyDescent="0.25">
      <c r="A557" s="25" t="str">
        <f>_xlfn.CONCAT(Tabela_srv_moreno_prd_dbwel_v_fund_acompanhamento[[#This Row],[id_ordem_servico]],"-",Tabela_srv_moreno_prd_dbwel_v_fund_acompanhamento[[#This Row],[item]])</f>
        <v>27349-18</v>
      </c>
      <c r="B557" s="114" t="str">
        <f>_xlfn.XLOOKUP(A557,Tabela2[ID OS_MORENO],Tabela2[ID OS_MORENO],"",0)</f>
        <v/>
      </c>
      <c r="C557" s="25">
        <v>27349</v>
      </c>
      <c r="D557" s="25">
        <v>18</v>
      </c>
      <c r="E557" s="25">
        <v>1</v>
      </c>
      <c r="F557" s="178">
        <v>273060</v>
      </c>
      <c r="G557" s="178">
        <v>3</v>
      </c>
      <c r="H557" s="178" t="str">
        <f>_xlfn.CONCAT(Tabela_srv_moreno_prd_dbwel_v_fund_acompanhamento[[#This Row],[codigo_peca]],"-",Tabela_srv_moreno_prd_dbwel_v_fund_acompanhamento[[#This Row],[seq_peca]])</f>
        <v>273060-3</v>
      </c>
      <c r="I557" s="178">
        <v>1</v>
      </c>
      <c r="J557" s="178" t="s">
        <v>247</v>
      </c>
      <c r="K557" s="179">
        <v>46081</v>
      </c>
      <c r="L557" s="179">
        <v>46100</v>
      </c>
      <c r="M557" s="178" t="s">
        <v>713</v>
      </c>
      <c r="N557" s="179">
        <v>46081</v>
      </c>
      <c r="O557" s="185" t="str">
        <f>IF(Tabela_srv_moreno_prd_dbwel_v_fund_acompanhamento[[#This Row],[prz_contratual]]=Tabela_srv_moreno_prd_dbwel_v_fund_acompanhamento[[#This Row],[lib_fundido_prev]],"S/Usin.","C/ Usin.")</f>
        <v>S/Usin.</v>
      </c>
    </row>
    <row r="558" spans="1:15" hidden="1" x14ac:dyDescent="0.25">
      <c r="A558" s="25" t="str">
        <f>_xlfn.CONCAT(Tabela_srv_moreno_prd_dbwel_v_fund_acompanhamento[[#This Row],[id_ordem_servico]],"-",Tabela_srv_moreno_prd_dbwel_v_fund_acompanhamento[[#This Row],[item]])</f>
        <v>27349-19</v>
      </c>
      <c r="B558" s="115" t="str">
        <f>_xlfn.XLOOKUP(A558,Tabela2[ID OS_MORENO],Tabela2[ID OS_MORENO],"",0)</f>
        <v/>
      </c>
      <c r="C558" s="25">
        <v>27349</v>
      </c>
      <c r="D558" s="25">
        <v>19</v>
      </c>
      <c r="E558" s="25">
        <v>1</v>
      </c>
      <c r="F558" s="178">
        <v>273060</v>
      </c>
      <c r="G558" s="178">
        <v>4</v>
      </c>
      <c r="H558" s="178" t="str">
        <f>_xlfn.CONCAT(Tabela_srv_moreno_prd_dbwel_v_fund_acompanhamento[[#This Row],[codigo_peca]],"-",Tabela_srv_moreno_prd_dbwel_v_fund_acompanhamento[[#This Row],[seq_peca]])</f>
        <v>273060-4</v>
      </c>
      <c r="I558" s="178">
        <v>1</v>
      </c>
      <c r="J558" s="178" t="s">
        <v>247</v>
      </c>
      <c r="K558" s="179">
        <v>46081</v>
      </c>
      <c r="L558" s="179">
        <v>46093</v>
      </c>
      <c r="M558" s="178" t="s">
        <v>713</v>
      </c>
      <c r="N558" s="179">
        <v>46081</v>
      </c>
      <c r="O558" s="185" t="str">
        <f>IF(Tabela_srv_moreno_prd_dbwel_v_fund_acompanhamento[[#This Row],[prz_contratual]]=Tabela_srv_moreno_prd_dbwel_v_fund_acompanhamento[[#This Row],[lib_fundido_prev]],"S/Usin.","C/ Usin.")</f>
        <v>S/Usin.</v>
      </c>
    </row>
    <row r="559" spans="1:15" hidden="1" x14ac:dyDescent="0.25">
      <c r="A559" s="25" t="str">
        <f>_xlfn.CONCAT(Tabela_srv_moreno_prd_dbwel_v_fund_acompanhamento[[#This Row],[id_ordem_servico]],"-",Tabela_srv_moreno_prd_dbwel_v_fund_acompanhamento[[#This Row],[item]])</f>
        <v>27349-12</v>
      </c>
      <c r="B559" s="114" t="str">
        <f>_xlfn.XLOOKUP(A559,Tabela2[ID OS_MORENO],Tabela2[ID OS_MORENO],"",0)</f>
        <v>27349-12</v>
      </c>
      <c r="C559" s="25">
        <v>27349</v>
      </c>
      <c r="D559" s="25">
        <v>12</v>
      </c>
      <c r="E559" s="25">
        <v>1</v>
      </c>
      <c r="F559" s="39">
        <v>273065</v>
      </c>
      <c r="G559" s="39">
        <v>1</v>
      </c>
      <c r="H559" s="39" t="str">
        <f>_xlfn.CONCAT(Tabela_srv_moreno_prd_dbwel_v_fund_acompanhamento[[#This Row],[codigo_peca]],"-",Tabela_srv_moreno_prd_dbwel_v_fund_acompanhamento[[#This Row],[seq_peca]])</f>
        <v>273065-1</v>
      </c>
      <c r="I559" s="25">
        <v>1</v>
      </c>
      <c r="J559" s="39" t="s">
        <v>247</v>
      </c>
      <c r="K559" s="40">
        <v>46081</v>
      </c>
      <c r="L559" s="40">
        <v>46093</v>
      </c>
      <c r="M559" s="39" t="s">
        <v>714</v>
      </c>
      <c r="N559" s="40">
        <v>46081</v>
      </c>
      <c r="O559" s="16" t="str">
        <f>IF(Tabela_srv_moreno_prd_dbwel_v_fund_acompanhamento[[#This Row],[prz_contratual]]=Tabela_srv_moreno_prd_dbwel_v_fund_acompanhamento[[#This Row],[lib_fundido_prev]],"S/Usin.","C/ Usin.")</f>
        <v>S/Usin.</v>
      </c>
    </row>
    <row r="560" spans="1:15" hidden="1" x14ac:dyDescent="0.25">
      <c r="A560" s="25" t="str">
        <f>_xlfn.CONCAT(Tabela_srv_moreno_prd_dbwel_v_fund_acompanhamento[[#This Row],[id_ordem_servico]],"-",Tabela_srv_moreno_prd_dbwel_v_fund_acompanhamento[[#This Row],[item]])</f>
        <v>27349-13</v>
      </c>
      <c r="B560" s="115" t="str">
        <f>_xlfn.XLOOKUP(A560,Tabela2[ID OS_MORENO],Tabela2[ID OS_MORENO],"",0)</f>
        <v>27349-13</v>
      </c>
      <c r="C560" s="25">
        <v>27349</v>
      </c>
      <c r="D560" s="25">
        <v>13</v>
      </c>
      <c r="E560" s="25">
        <v>1</v>
      </c>
      <c r="F560" s="39">
        <v>273065</v>
      </c>
      <c r="G560" s="39">
        <v>2</v>
      </c>
      <c r="H560" s="39" t="str">
        <f>_xlfn.CONCAT(Tabela_srv_moreno_prd_dbwel_v_fund_acompanhamento[[#This Row],[codigo_peca]],"-",Tabela_srv_moreno_prd_dbwel_v_fund_acompanhamento[[#This Row],[seq_peca]])</f>
        <v>273065-2</v>
      </c>
      <c r="I560" s="25">
        <v>1</v>
      </c>
      <c r="J560" s="39" t="s">
        <v>247</v>
      </c>
      <c r="K560" s="40">
        <v>46081</v>
      </c>
      <c r="L560" s="40">
        <v>46093</v>
      </c>
      <c r="M560" s="39" t="s">
        <v>714</v>
      </c>
      <c r="N560" s="40">
        <v>46081</v>
      </c>
      <c r="O560" s="16" t="str">
        <f>IF(Tabela_srv_moreno_prd_dbwel_v_fund_acompanhamento[[#This Row],[prz_contratual]]=Tabela_srv_moreno_prd_dbwel_v_fund_acompanhamento[[#This Row],[lib_fundido_prev]],"S/Usin.","C/ Usin.")</f>
        <v>S/Usin.</v>
      </c>
    </row>
    <row r="561" spans="1:15" hidden="1" x14ac:dyDescent="0.25">
      <c r="A561" s="25" t="str">
        <f>_xlfn.CONCAT(Tabela_srv_moreno_prd_dbwel_v_fund_acompanhamento[[#This Row],[id_ordem_servico]],"-",Tabela_srv_moreno_prd_dbwel_v_fund_acompanhamento[[#This Row],[item]])</f>
        <v>27349-14</v>
      </c>
      <c r="B561" s="114" t="str">
        <f>_xlfn.XLOOKUP(A561,Tabela2[ID OS_MORENO],Tabela2[ID OS_MORENO],"",0)</f>
        <v>27349-14</v>
      </c>
      <c r="C561" s="25">
        <v>27349</v>
      </c>
      <c r="D561" s="25">
        <v>14</v>
      </c>
      <c r="E561" s="25">
        <v>1</v>
      </c>
      <c r="F561" s="178">
        <v>273065</v>
      </c>
      <c r="G561" s="178">
        <v>3</v>
      </c>
      <c r="H561" s="178" t="str">
        <f>_xlfn.CONCAT(Tabela_srv_moreno_prd_dbwel_v_fund_acompanhamento[[#This Row],[codigo_peca]],"-",Tabela_srv_moreno_prd_dbwel_v_fund_acompanhamento[[#This Row],[seq_peca]])</f>
        <v>273065-3</v>
      </c>
      <c r="I561" s="178">
        <v>1</v>
      </c>
      <c r="J561" s="178" t="s">
        <v>247</v>
      </c>
      <c r="K561" s="179">
        <v>46081</v>
      </c>
      <c r="L561" s="179">
        <v>46093</v>
      </c>
      <c r="M561" s="178" t="s">
        <v>714</v>
      </c>
      <c r="N561" s="179">
        <v>46081</v>
      </c>
      <c r="O561" s="185" t="str">
        <f>IF(Tabela_srv_moreno_prd_dbwel_v_fund_acompanhamento[[#This Row],[prz_contratual]]=Tabela_srv_moreno_prd_dbwel_v_fund_acompanhamento[[#This Row],[lib_fundido_prev]],"S/Usin.","C/ Usin.")</f>
        <v>S/Usin.</v>
      </c>
    </row>
    <row r="562" spans="1:15" hidden="1" x14ac:dyDescent="0.25">
      <c r="A562" s="25" t="str">
        <f>_xlfn.CONCAT(Tabela_srv_moreno_prd_dbwel_v_fund_acompanhamento[[#This Row],[id_ordem_servico]],"-",Tabela_srv_moreno_prd_dbwel_v_fund_acompanhamento[[#This Row],[item]])</f>
        <v>27349-15</v>
      </c>
      <c r="B562" s="115" t="str">
        <f>_xlfn.XLOOKUP(A562,Tabela2[ID OS_MORENO],Tabela2[ID OS_MORENO],"",0)</f>
        <v>27349-15</v>
      </c>
      <c r="C562" s="25">
        <v>27349</v>
      </c>
      <c r="D562" s="25">
        <v>15</v>
      </c>
      <c r="E562" s="25">
        <v>1</v>
      </c>
      <c r="F562" s="39">
        <v>273065</v>
      </c>
      <c r="G562" s="39">
        <v>4</v>
      </c>
      <c r="H562" s="39" t="str">
        <f>_xlfn.CONCAT(Tabela_srv_moreno_prd_dbwel_v_fund_acompanhamento[[#This Row],[codigo_peca]],"-",Tabela_srv_moreno_prd_dbwel_v_fund_acompanhamento[[#This Row],[seq_peca]])</f>
        <v>273065-4</v>
      </c>
      <c r="I562" s="25">
        <v>1</v>
      </c>
      <c r="J562" s="39" t="s">
        <v>247</v>
      </c>
      <c r="K562" s="40">
        <v>46081</v>
      </c>
      <c r="L562" s="40">
        <v>46093</v>
      </c>
      <c r="M562" s="39" t="s">
        <v>714</v>
      </c>
      <c r="N562" s="40">
        <v>46081</v>
      </c>
      <c r="O562" s="16" t="str">
        <f>IF(Tabela_srv_moreno_prd_dbwel_v_fund_acompanhamento[[#This Row],[prz_contratual]]=Tabela_srv_moreno_prd_dbwel_v_fund_acompanhamento[[#This Row],[lib_fundido_prev]],"S/Usin.","C/ Usin.")</f>
        <v>S/Usin.</v>
      </c>
    </row>
    <row r="563" spans="1:15" hidden="1" x14ac:dyDescent="0.25">
      <c r="A563" s="25" t="str">
        <f>_xlfn.CONCAT(Tabela_srv_moreno_prd_dbwel_v_fund_acompanhamento[[#This Row],[id_ordem_servico]],"-",Tabela_srv_moreno_prd_dbwel_v_fund_acompanhamento[[#This Row],[item]])</f>
        <v>27349-10</v>
      </c>
      <c r="B563" s="114" t="str">
        <f>_xlfn.XLOOKUP(A563,Tabela2[ID OS_MORENO],Tabela2[ID OS_MORENO],"",0)</f>
        <v/>
      </c>
      <c r="C563" s="25">
        <v>27349</v>
      </c>
      <c r="D563" s="25">
        <v>10</v>
      </c>
      <c r="E563" s="25">
        <v>1</v>
      </c>
      <c r="F563" s="39">
        <v>273066</v>
      </c>
      <c r="G563" s="39">
        <v>1</v>
      </c>
      <c r="H563" s="39" t="str">
        <f>_xlfn.CONCAT(Tabela_srv_moreno_prd_dbwel_v_fund_acompanhamento[[#This Row],[codigo_peca]],"-",Tabela_srv_moreno_prd_dbwel_v_fund_acompanhamento[[#This Row],[seq_peca]])</f>
        <v>273066-1</v>
      </c>
      <c r="I563" s="25">
        <v>1</v>
      </c>
      <c r="J563" s="39" t="s">
        <v>247</v>
      </c>
      <c r="K563" s="40">
        <v>46079</v>
      </c>
      <c r="L563" s="40">
        <v>46093</v>
      </c>
      <c r="M563" s="39" t="s">
        <v>715</v>
      </c>
      <c r="N563" s="40">
        <v>46081</v>
      </c>
      <c r="O563" s="16" t="str">
        <f>IF(Tabela_srv_moreno_prd_dbwel_v_fund_acompanhamento[[#This Row],[prz_contratual]]=Tabela_srv_moreno_prd_dbwel_v_fund_acompanhamento[[#This Row],[lib_fundido_prev]],"S/Usin.","C/ Usin.")</f>
        <v>C/ Usin.</v>
      </c>
    </row>
    <row r="564" spans="1:15" hidden="1" x14ac:dyDescent="0.25">
      <c r="A564" s="25" t="str">
        <f>_xlfn.CONCAT(Tabela_srv_moreno_prd_dbwel_v_fund_acompanhamento[[#This Row],[id_ordem_servico]],"-",Tabela_srv_moreno_prd_dbwel_v_fund_acompanhamento[[#This Row],[item]])</f>
        <v>27349-11</v>
      </c>
      <c r="B564" s="115" t="str">
        <f>_xlfn.XLOOKUP(A564,Tabela2[ID OS_MORENO],Tabela2[ID OS_MORENO],"",0)</f>
        <v/>
      </c>
      <c r="C564" s="25">
        <v>27349</v>
      </c>
      <c r="D564" s="25">
        <v>11</v>
      </c>
      <c r="E564" s="25">
        <v>1</v>
      </c>
      <c r="F564" s="178">
        <v>273066</v>
      </c>
      <c r="G564" s="178">
        <v>2</v>
      </c>
      <c r="H564" s="178" t="str">
        <f>_xlfn.CONCAT(Tabela_srv_moreno_prd_dbwel_v_fund_acompanhamento[[#This Row],[codigo_peca]],"-",Tabela_srv_moreno_prd_dbwel_v_fund_acompanhamento[[#This Row],[seq_peca]])</f>
        <v>273066-2</v>
      </c>
      <c r="I564" s="178">
        <v>1</v>
      </c>
      <c r="J564" s="178" t="s">
        <v>247</v>
      </c>
      <c r="K564" s="179">
        <v>46079</v>
      </c>
      <c r="L564" s="179">
        <v>46093</v>
      </c>
      <c r="M564" s="178" t="s">
        <v>715</v>
      </c>
      <c r="N564" s="179">
        <v>46081</v>
      </c>
      <c r="O5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65" spans="1:15" hidden="1" x14ac:dyDescent="0.25">
      <c r="A565" s="25" t="str">
        <f>_xlfn.CONCAT(Tabela_srv_moreno_prd_dbwel_v_fund_acompanhamento[[#This Row],[id_ordem_servico]],"-",Tabela_srv_moreno_prd_dbwel_v_fund_acompanhamento[[#This Row],[item]])</f>
        <v>27349-1</v>
      </c>
      <c r="B565" s="114" t="str">
        <f>_xlfn.XLOOKUP(A565,Tabela2[ID OS_MORENO],Tabela2[ID OS_MORENO],"",0)</f>
        <v>27349-1</v>
      </c>
      <c r="C565" s="25">
        <v>27349</v>
      </c>
      <c r="D565" s="25">
        <v>1</v>
      </c>
      <c r="E565" s="25">
        <v>1</v>
      </c>
      <c r="F565" s="39">
        <v>273084</v>
      </c>
      <c r="G565" s="39">
        <v>1</v>
      </c>
      <c r="H565" s="39" t="str">
        <f>_xlfn.CONCAT(Tabela_srv_moreno_prd_dbwel_v_fund_acompanhamento[[#This Row],[codigo_peca]],"-",Tabela_srv_moreno_prd_dbwel_v_fund_acompanhamento[[#This Row],[seq_peca]])</f>
        <v>273084-1</v>
      </c>
      <c r="I565" s="25">
        <v>1</v>
      </c>
      <c r="J565" s="39" t="s">
        <v>247</v>
      </c>
      <c r="K565" s="40">
        <v>46080</v>
      </c>
      <c r="L565" s="40">
        <v>46106</v>
      </c>
      <c r="M565" s="39" t="s">
        <v>709</v>
      </c>
      <c r="N565" s="40">
        <v>46081</v>
      </c>
      <c r="O565" s="16" t="str">
        <f>IF(Tabela_srv_moreno_prd_dbwel_v_fund_acompanhamento[[#This Row],[prz_contratual]]=Tabela_srv_moreno_prd_dbwel_v_fund_acompanhamento[[#This Row],[lib_fundido_prev]],"S/Usin.","C/ Usin.")</f>
        <v>C/ Usin.</v>
      </c>
    </row>
    <row r="566" spans="1:15" hidden="1" x14ac:dyDescent="0.25">
      <c r="A566" s="25" t="str">
        <f>_xlfn.CONCAT(Tabela_srv_moreno_prd_dbwel_v_fund_acompanhamento[[#This Row],[id_ordem_servico]],"-",Tabela_srv_moreno_prd_dbwel_v_fund_acompanhamento[[#This Row],[item]])</f>
        <v>27349-2</v>
      </c>
      <c r="B566" s="115" t="str">
        <f>_xlfn.XLOOKUP(A566,Tabela2[ID OS_MORENO],Tabela2[ID OS_MORENO],"",0)</f>
        <v>27349-2</v>
      </c>
      <c r="C566" s="25">
        <v>27349</v>
      </c>
      <c r="D566" s="25">
        <v>2</v>
      </c>
      <c r="E566" s="25">
        <v>1</v>
      </c>
      <c r="F566" s="39">
        <v>273084</v>
      </c>
      <c r="G566" s="39">
        <v>2</v>
      </c>
      <c r="H566" s="39" t="str">
        <f>_xlfn.CONCAT(Tabela_srv_moreno_prd_dbwel_v_fund_acompanhamento[[#This Row],[codigo_peca]],"-",Tabela_srv_moreno_prd_dbwel_v_fund_acompanhamento[[#This Row],[seq_peca]])</f>
        <v>273084-2</v>
      </c>
      <c r="I566" s="25">
        <v>1</v>
      </c>
      <c r="J566" s="39" t="s">
        <v>247</v>
      </c>
      <c r="K566" s="40">
        <v>46079</v>
      </c>
      <c r="L566" s="40">
        <v>46106</v>
      </c>
      <c r="M566" s="39" t="s">
        <v>709</v>
      </c>
      <c r="N566" s="40">
        <v>46081</v>
      </c>
      <c r="O566" s="16" t="str">
        <f>IF(Tabela_srv_moreno_prd_dbwel_v_fund_acompanhamento[[#This Row],[prz_contratual]]=Tabela_srv_moreno_prd_dbwel_v_fund_acompanhamento[[#This Row],[lib_fundido_prev]],"S/Usin.","C/ Usin.")</f>
        <v>C/ Usin.</v>
      </c>
    </row>
    <row r="567" spans="1:15" hidden="1" x14ac:dyDescent="0.25">
      <c r="A567" s="25" t="str">
        <f>_xlfn.CONCAT(Tabela_srv_moreno_prd_dbwel_v_fund_acompanhamento[[#This Row],[id_ordem_servico]],"-",Tabela_srv_moreno_prd_dbwel_v_fund_acompanhamento[[#This Row],[item]])</f>
        <v>27349-3</v>
      </c>
      <c r="B567" s="114" t="str">
        <f>_xlfn.XLOOKUP(A567,Tabela2[ID OS_MORENO],Tabela2[ID OS_MORENO],"",0)</f>
        <v/>
      </c>
      <c r="C567" s="25">
        <v>27349</v>
      </c>
      <c r="D567" s="25">
        <v>3</v>
      </c>
      <c r="E567" s="25">
        <v>1</v>
      </c>
      <c r="F567" s="178">
        <v>273085</v>
      </c>
      <c r="G567" s="178">
        <v>1</v>
      </c>
      <c r="H567" s="178" t="str">
        <f>_xlfn.CONCAT(Tabela_srv_moreno_prd_dbwel_v_fund_acompanhamento[[#This Row],[codigo_peca]],"-",Tabela_srv_moreno_prd_dbwel_v_fund_acompanhamento[[#This Row],[seq_peca]])</f>
        <v>273085-1</v>
      </c>
      <c r="I567" s="178">
        <v>1</v>
      </c>
      <c r="J567" s="178" t="s">
        <v>247</v>
      </c>
      <c r="K567" s="179">
        <v>46079</v>
      </c>
      <c r="L567" s="179">
        <v>46107</v>
      </c>
      <c r="M567" s="178" t="s">
        <v>709</v>
      </c>
      <c r="N567" s="179">
        <v>46081</v>
      </c>
      <c r="O5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68" spans="1:15" hidden="1" x14ac:dyDescent="0.25">
      <c r="A568" s="25" t="str">
        <f>_xlfn.CONCAT(Tabela_srv_moreno_prd_dbwel_v_fund_acompanhamento[[#This Row],[id_ordem_servico]],"-",Tabela_srv_moreno_prd_dbwel_v_fund_acompanhamento[[#This Row],[item]])</f>
        <v>27349-4</v>
      </c>
      <c r="B568" s="115" t="str">
        <f>_xlfn.XLOOKUP(A568,Tabela2[ID OS_MORENO],Tabela2[ID OS_MORENO],"",0)</f>
        <v>27349-4</v>
      </c>
      <c r="C568" s="25">
        <v>27349</v>
      </c>
      <c r="D568" s="25">
        <v>4</v>
      </c>
      <c r="E568" s="25">
        <v>1</v>
      </c>
      <c r="F568" s="178">
        <v>273086</v>
      </c>
      <c r="G568" s="178">
        <v>1</v>
      </c>
      <c r="H568" s="178" t="str">
        <f>_xlfn.CONCAT(Tabela_srv_moreno_prd_dbwel_v_fund_acompanhamento[[#This Row],[codigo_peca]],"-",Tabela_srv_moreno_prd_dbwel_v_fund_acompanhamento[[#This Row],[seq_peca]])</f>
        <v>273086-1</v>
      </c>
      <c r="I568" s="178">
        <v>1</v>
      </c>
      <c r="J568" s="178" t="s">
        <v>247</v>
      </c>
      <c r="K568" s="179">
        <v>46081</v>
      </c>
      <c r="L568" s="179">
        <v>46094</v>
      </c>
      <c r="M568" s="178" t="s">
        <v>710</v>
      </c>
      <c r="N568" s="179">
        <v>46081</v>
      </c>
      <c r="O568" s="185" t="str">
        <f>IF(Tabela_srv_moreno_prd_dbwel_v_fund_acompanhamento[[#This Row],[prz_contratual]]=Tabela_srv_moreno_prd_dbwel_v_fund_acompanhamento[[#This Row],[lib_fundido_prev]],"S/Usin.","C/ Usin.")</f>
        <v>S/Usin.</v>
      </c>
    </row>
    <row r="569" spans="1:15" hidden="1" x14ac:dyDescent="0.25">
      <c r="A569" s="25" t="str">
        <f>_xlfn.CONCAT(Tabela_srv_moreno_prd_dbwel_v_fund_acompanhamento[[#This Row],[id_ordem_servico]],"-",Tabela_srv_moreno_prd_dbwel_v_fund_acompanhamento[[#This Row],[item]])</f>
        <v>27349-5</v>
      </c>
      <c r="B569" s="114" t="str">
        <f>_xlfn.XLOOKUP(A569,Tabela2[ID OS_MORENO],Tabela2[ID OS_MORENO],"",0)</f>
        <v>27349-5</v>
      </c>
      <c r="C569" s="25">
        <v>27349</v>
      </c>
      <c r="D569" s="25">
        <v>5</v>
      </c>
      <c r="E569" s="25">
        <v>1</v>
      </c>
      <c r="F569" s="39">
        <v>273086</v>
      </c>
      <c r="G569" s="39">
        <v>2</v>
      </c>
      <c r="H569" s="39" t="str">
        <f>_xlfn.CONCAT(Tabela_srv_moreno_prd_dbwel_v_fund_acompanhamento[[#This Row],[codigo_peca]],"-",Tabela_srv_moreno_prd_dbwel_v_fund_acompanhamento[[#This Row],[seq_peca]])</f>
        <v>273086-2</v>
      </c>
      <c r="I569" s="25">
        <v>1</v>
      </c>
      <c r="J569" s="39" t="s">
        <v>247</v>
      </c>
      <c r="K569" s="40">
        <v>46081</v>
      </c>
      <c r="L569" s="40">
        <v>46094</v>
      </c>
      <c r="M569" s="39" t="s">
        <v>710</v>
      </c>
      <c r="N569" s="40">
        <v>46081</v>
      </c>
      <c r="O569" s="16" t="str">
        <f>IF(Tabela_srv_moreno_prd_dbwel_v_fund_acompanhamento[[#This Row],[prz_contratual]]=Tabela_srv_moreno_prd_dbwel_v_fund_acompanhamento[[#This Row],[lib_fundido_prev]],"S/Usin.","C/ Usin.")</f>
        <v>S/Usin.</v>
      </c>
    </row>
    <row r="570" spans="1:15" hidden="1" x14ac:dyDescent="0.25">
      <c r="A570" s="25" t="str">
        <f>_xlfn.CONCAT(Tabela_srv_moreno_prd_dbwel_v_fund_acompanhamento[[#This Row],[id_ordem_servico]],"-",Tabela_srv_moreno_prd_dbwel_v_fund_acompanhamento[[#This Row],[item]])</f>
        <v>27349-6</v>
      </c>
      <c r="B570" s="115" t="str">
        <f>_xlfn.XLOOKUP(A570,Tabela2[ID OS_MORENO],Tabela2[ID OS_MORENO],"",0)</f>
        <v>27349-6</v>
      </c>
      <c r="C570" s="25">
        <v>27349</v>
      </c>
      <c r="D570" s="25">
        <v>6</v>
      </c>
      <c r="E570" s="25">
        <v>1</v>
      </c>
      <c r="F570" s="178">
        <v>273087</v>
      </c>
      <c r="G570" s="178">
        <v>1</v>
      </c>
      <c r="H570" s="178" t="str">
        <f>_xlfn.CONCAT(Tabela_srv_moreno_prd_dbwel_v_fund_acompanhamento[[#This Row],[codigo_peca]],"-",Tabela_srv_moreno_prd_dbwel_v_fund_acompanhamento[[#This Row],[seq_peca]])</f>
        <v>273087-1</v>
      </c>
      <c r="I570" s="178">
        <v>1</v>
      </c>
      <c r="J570" s="178" t="s">
        <v>247</v>
      </c>
      <c r="K570" s="179">
        <v>46079</v>
      </c>
      <c r="L570" s="179">
        <v>46122</v>
      </c>
      <c r="M570" s="178" t="s">
        <v>711</v>
      </c>
      <c r="N570" s="179">
        <v>46081</v>
      </c>
      <c r="O5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71" spans="1:15" hidden="1" x14ac:dyDescent="0.25">
      <c r="A571" s="25" t="str">
        <f>_xlfn.CONCAT(Tabela_srv_moreno_prd_dbwel_v_fund_acompanhamento[[#This Row],[id_ordem_servico]],"-",Tabela_srv_moreno_prd_dbwel_v_fund_acompanhamento[[#This Row],[item]])</f>
        <v>27349-7</v>
      </c>
      <c r="B571" s="114" t="str">
        <f>_xlfn.XLOOKUP(A571,Tabela2[ID OS_MORENO],Tabela2[ID OS_MORENO],"",0)</f>
        <v>27349-7</v>
      </c>
      <c r="C571" s="25">
        <v>27349</v>
      </c>
      <c r="D571" s="25">
        <v>7</v>
      </c>
      <c r="E571" s="25">
        <v>1</v>
      </c>
      <c r="F571" s="178">
        <v>273087</v>
      </c>
      <c r="G571" s="178">
        <v>2</v>
      </c>
      <c r="H571" s="178" t="str">
        <f>_xlfn.CONCAT(Tabela_srv_moreno_prd_dbwel_v_fund_acompanhamento[[#This Row],[codigo_peca]],"-",Tabela_srv_moreno_prd_dbwel_v_fund_acompanhamento[[#This Row],[seq_peca]])</f>
        <v>273087-2</v>
      </c>
      <c r="I571" s="178">
        <v>1</v>
      </c>
      <c r="J571" s="178" t="s">
        <v>247</v>
      </c>
      <c r="K571" s="179">
        <v>46079</v>
      </c>
      <c r="L571" s="179">
        <v>46122</v>
      </c>
      <c r="M571" s="178" t="s">
        <v>711</v>
      </c>
      <c r="N571" s="179">
        <v>46081</v>
      </c>
      <c r="O5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72" spans="1:15" hidden="1" x14ac:dyDescent="0.25">
      <c r="A572" s="25" t="str">
        <f>_xlfn.CONCAT(Tabela_srv_moreno_prd_dbwel_v_fund_acompanhamento[[#This Row],[id_ordem_servico]],"-",Tabela_srv_moreno_prd_dbwel_v_fund_acompanhamento[[#This Row],[item]])</f>
        <v>27349-8</v>
      </c>
      <c r="B572" s="115" t="str">
        <f>_xlfn.XLOOKUP(A572,Tabela2[ID OS_MORENO],Tabela2[ID OS_MORENO],"",0)</f>
        <v>27349-8</v>
      </c>
      <c r="C572" s="25">
        <v>27349</v>
      </c>
      <c r="D572" s="25">
        <v>8</v>
      </c>
      <c r="E572" s="25">
        <v>1</v>
      </c>
      <c r="F572" s="178">
        <v>273088</v>
      </c>
      <c r="G572" s="178">
        <v>1</v>
      </c>
      <c r="H572" s="178" t="str">
        <f>_xlfn.CONCAT(Tabela_srv_moreno_prd_dbwel_v_fund_acompanhamento[[#This Row],[codigo_peca]],"-",Tabela_srv_moreno_prd_dbwel_v_fund_acompanhamento[[#This Row],[seq_peca]])</f>
        <v>273088-1</v>
      </c>
      <c r="I572" s="178">
        <v>1</v>
      </c>
      <c r="J572" s="178" t="s">
        <v>247</v>
      </c>
      <c r="K572" s="179">
        <v>46081</v>
      </c>
      <c r="L572" s="179">
        <v>46107</v>
      </c>
      <c r="M572" s="178" t="s">
        <v>712</v>
      </c>
      <c r="N572" s="179">
        <v>46081</v>
      </c>
      <c r="O572" s="185" t="str">
        <f>IF(Tabela_srv_moreno_prd_dbwel_v_fund_acompanhamento[[#This Row],[prz_contratual]]=Tabela_srv_moreno_prd_dbwel_v_fund_acompanhamento[[#This Row],[lib_fundido_prev]],"S/Usin.","C/ Usin.")</f>
        <v>S/Usin.</v>
      </c>
    </row>
    <row r="573" spans="1:15" hidden="1" x14ac:dyDescent="0.25">
      <c r="A573" s="25" t="str">
        <f>_xlfn.CONCAT(Tabela_srv_moreno_prd_dbwel_v_fund_acompanhamento[[#This Row],[id_ordem_servico]],"-",Tabela_srv_moreno_prd_dbwel_v_fund_acompanhamento[[#This Row],[item]])</f>
        <v>27349-9</v>
      </c>
      <c r="B573" s="114" t="str">
        <f>_xlfn.XLOOKUP(A573,Tabela2[ID OS_MORENO],Tabela2[ID OS_MORENO],"",0)</f>
        <v>27349-9</v>
      </c>
      <c r="C573" s="25">
        <v>27349</v>
      </c>
      <c r="D573" s="25">
        <v>9</v>
      </c>
      <c r="E573" s="25">
        <v>1</v>
      </c>
      <c r="F573" s="178">
        <v>273088</v>
      </c>
      <c r="G573" s="178">
        <v>2</v>
      </c>
      <c r="H573" s="178" t="str">
        <f>_xlfn.CONCAT(Tabela_srv_moreno_prd_dbwel_v_fund_acompanhamento[[#This Row],[codigo_peca]],"-",Tabela_srv_moreno_prd_dbwel_v_fund_acompanhamento[[#This Row],[seq_peca]])</f>
        <v>273088-2</v>
      </c>
      <c r="I573" s="178">
        <v>1</v>
      </c>
      <c r="J573" s="178" t="s">
        <v>247</v>
      </c>
      <c r="K573" s="179">
        <v>46081</v>
      </c>
      <c r="L573" s="179">
        <v>46105</v>
      </c>
      <c r="M573" s="178" t="s">
        <v>712</v>
      </c>
      <c r="N573" s="179">
        <v>46081</v>
      </c>
      <c r="O573" s="185" t="str">
        <f>IF(Tabela_srv_moreno_prd_dbwel_v_fund_acompanhamento[[#This Row],[prz_contratual]]=Tabela_srv_moreno_prd_dbwel_v_fund_acompanhamento[[#This Row],[lib_fundido_prev]],"S/Usin.","C/ Usin.")</f>
        <v>S/Usin.</v>
      </c>
    </row>
    <row r="574" spans="1:15" hidden="1" x14ac:dyDescent="0.25">
      <c r="A574" s="25" t="str">
        <f>_xlfn.CONCAT(Tabela_srv_moreno_prd_dbwel_v_fund_acompanhamento[[#This Row],[id_ordem_servico]],"-",Tabela_srv_moreno_prd_dbwel_v_fund_acompanhamento[[#This Row],[item]])</f>
        <v>27349-20</v>
      </c>
      <c r="B574" s="115" t="str">
        <f>_xlfn.XLOOKUP(A574,Tabela2[ID OS_MORENO],Tabela2[ID OS_MORENO],"",0)</f>
        <v/>
      </c>
      <c r="C574" s="25">
        <v>27349</v>
      </c>
      <c r="D574" s="25">
        <v>20</v>
      </c>
      <c r="E574" s="25">
        <v>1</v>
      </c>
      <c r="F574" s="178">
        <v>273088</v>
      </c>
      <c r="G574" s="178">
        <v>3</v>
      </c>
      <c r="H574" s="178" t="str">
        <f>_xlfn.CONCAT(Tabela_srv_moreno_prd_dbwel_v_fund_acompanhamento[[#This Row],[codigo_peca]],"-",Tabela_srv_moreno_prd_dbwel_v_fund_acompanhamento[[#This Row],[seq_peca]])</f>
        <v>273088-3</v>
      </c>
      <c r="I574" s="178">
        <v>1</v>
      </c>
      <c r="J574" s="178" t="s">
        <v>247</v>
      </c>
      <c r="K574" s="179">
        <v>46147</v>
      </c>
      <c r="L574" s="179">
        <v>46138</v>
      </c>
      <c r="M574" s="178" t="s">
        <v>712</v>
      </c>
      <c r="N574" s="179">
        <v>46160</v>
      </c>
      <c r="O5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75" spans="1:15" hidden="1" x14ac:dyDescent="0.25">
      <c r="A575" s="25" t="str">
        <f>_xlfn.CONCAT(Tabela_srv_moreno_prd_dbwel_v_fund_acompanhamento[[#This Row],[id_ordem_servico]],"-",Tabela_srv_moreno_prd_dbwel_v_fund_acompanhamento[[#This Row],[item]])</f>
        <v>27438-1</v>
      </c>
      <c r="B575" s="114" t="str">
        <f>_xlfn.XLOOKUP(A575,Tabela2[ID OS_MORENO],Tabela2[ID OS_MORENO],"",0)</f>
        <v/>
      </c>
      <c r="C575" s="25">
        <v>27438</v>
      </c>
      <c r="D575" s="25">
        <v>1</v>
      </c>
      <c r="E575" s="25">
        <v>1</v>
      </c>
      <c r="F575" s="178">
        <v>2730001</v>
      </c>
      <c r="G575" s="178">
        <v>0</v>
      </c>
      <c r="H575" s="178" t="str">
        <f>_xlfn.CONCAT(Tabela_srv_moreno_prd_dbwel_v_fund_acompanhamento[[#This Row],[codigo_peca]],"-",Tabela_srv_moreno_prd_dbwel_v_fund_acompanhamento[[#This Row],[seq_peca]])</f>
        <v>2730001-0</v>
      </c>
      <c r="I575" s="178">
        <v>1</v>
      </c>
      <c r="J575" s="178" t="s">
        <v>247</v>
      </c>
      <c r="K575" s="179">
        <v>46160</v>
      </c>
      <c r="L575" s="179"/>
      <c r="M575" s="178" t="s">
        <v>827</v>
      </c>
      <c r="N575" s="179">
        <v>46160</v>
      </c>
      <c r="O575" s="185" t="str">
        <f>IF(Tabela_srv_moreno_prd_dbwel_v_fund_acompanhamento[[#This Row],[prz_contratual]]=Tabela_srv_moreno_prd_dbwel_v_fund_acompanhamento[[#This Row],[lib_fundido_prev]],"S/Usin.","C/ Usin.")</f>
        <v>S/Usin.</v>
      </c>
    </row>
    <row r="576" spans="1:15" hidden="1" x14ac:dyDescent="0.25">
      <c r="A576" s="25" t="str">
        <f>_xlfn.CONCAT(Tabela_srv_moreno_prd_dbwel_v_fund_acompanhamento[[#This Row],[id_ordem_servico]],"-",Tabela_srv_moreno_prd_dbwel_v_fund_acompanhamento[[#This Row],[item]])</f>
        <v>27438-2</v>
      </c>
      <c r="B576" s="115" t="str">
        <f>_xlfn.XLOOKUP(A576,Tabela2[ID OS_MORENO],Tabela2[ID OS_MORENO],"",0)</f>
        <v>27438-2</v>
      </c>
      <c r="C576" s="25">
        <v>27438</v>
      </c>
      <c r="D576" s="25">
        <v>2</v>
      </c>
      <c r="E576" s="25">
        <v>1</v>
      </c>
      <c r="F576" s="178">
        <v>2730002</v>
      </c>
      <c r="G576" s="178">
        <v>0</v>
      </c>
      <c r="H576" s="178" t="str">
        <f>_xlfn.CONCAT(Tabela_srv_moreno_prd_dbwel_v_fund_acompanhamento[[#This Row],[codigo_peca]],"-",Tabela_srv_moreno_prd_dbwel_v_fund_acompanhamento[[#This Row],[seq_peca]])</f>
        <v>2730002-0</v>
      </c>
      <c r="I576" s="178">
        <v>1</v>
      </c>
      <c r="J576" s="178" t="s">
        <v>247</v>
      </c>
      <c r="K576" s="179">
        <v>46160</v>
      </c>
      <c r="L576" s="179"/>
      <c r="M576" s="178" t="s">
        <v>828</v>
      </c>
      <c r="N576" s="179">
        <v>46160</v>
      </c>
      <c r="O576" s="185" t="str">
        <f>IF(Tabela_srv_moreno_prd_dbwel_v_fund_acompanhamento[[#This Row],[prz_contratual]]=Tabela_srv_moreno_prd_dbwel_v_fund_acompanhamento[[#This Row],[lib_fundido_prev]],"S/Usin.","C/ Usin.")</f>
        <v>S/Usin.</v>
      </c>
    </row>
    <row r="577" spans="1:15" hidden="1" x14ac:dyDescent="0.25">
      <c r="A577" s="25" t="str">
        <f>_xlfn.CONCAT(Tabela_srv_moreno_prd_dbwel_v_fund_acompanhamento[[#This Row],[id_ordem_servico]],"-",Tabela_srv_moreno_prd_dbwel_v_fund_acompanhamento[[#This Row],[item]])</f>
        <v>27438-4</v>
      </c>
      <c r="B577" s="114" t="str">
        <f>_xlfn.XLOOKUP(A577,Tabela2[ID OS_MORENO],Tabela2[ID OS_MORENO],"",0)</f>
        <v/>
      </c>
      <c r="C577" s="25">
        <v>27438</v>
      </c>
      <c r="D577" s="25">
        <v>4</v>
      </c>
      <c r="E577" s="25">
        <v>1</v>
      </c>
      <c r="F577" s="178">
        <v>2730003</v>
      </c>
      <c r="G577" s="178">
        <v>0</v>
      </c>
      <c r="H577" s="178" t="str">
        <f>_xlfn.CONCAT(Tabela_srv_moreno_prd_dbwel_v_fund_acompanhamento[[#This Row],[codigo_peca]],"-",Tabela_srv_moreno_prd_dbwel_v_fund_acompanhamento[[#This Row],[seq_peca]])</f>
        <v>2730003-0</v>
      </c>
      <c r="I577" s="178">
        <v>1</v>
      </c>
      <c r="J577" s="178" t="s">
        <v>247</v>
      </c>
      <c r="K577" s="179"/>
      <c r="L577" s="179"/>
      <c r="M577" s="178" t="s">
        <v>2899</v>
      </c>
      <c r="N577" s="179">
        <v>46199</v>
      </c>
      <c r="O5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78" spans="1:15" hidden="1" x14ac:dyDescent="0.25">
      <c r="A578" s="25" t="str">
        <f>_xlfn.CONCAT(Tabela_srv_moreno_prd_dbwel_v_fund_acompanhamento[[#This Row],[id_ordem_servico]],"-",Tabela_srv_moreno_prd_dbwel_v_fund_acompanhamento[[#This Row],[item]])</f>
        <v>25421-192</v>
      </c>
      <c r="B578" s="115" t="str">
        <f>_xlfn.XLOOKUP(A578,Tabela2[ID OS_MORENO],Tabela2[ID OS_MORENO],"",0)</f>
        <v/>
      </c>
      <c r="C578" s="25">
        <v>25421</v>
      </c>
      <c r="D578" s="25">
        <v>192</v>
      </c>
      <c r="E578" s="25">
        <v>1</v>
      </c>
      <c r="F578" s="178">
        <v>918012</v>
      </c>
      <c r="G578" s="178">
        <v>17</v>
      </c>
      <c r="H578" s="178" t="str">
        <f>_xlfn.CONCAT(Tabela_srv_moreno_prd_dbwel_v_fund_acompanhamento[[#This Row],[codigo_peca]],"-",Tabela_srv_moreno_prd_dbwel_v_fund_acompanhamento[[#This Row],[seq_peca]])</f>
        <v>918012-17</v>
      </c>
      <c r="I578" s="178">
        <v>1</v>
      </c>
      <c r="J578" s="178" t="s">
        <v>247</v>
      </c>
      <c r="K578" s="179">
        <v>45942</v>
      </c>
      <c r="L578" s="179">
        <v>45958</v>
      </c>
      <c r="M578" s="178" t="s">
        <v>291</v>
      </c>
      <c r="N578" s="179">
        <v>46083</v>
      </c>
      <c r="O5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79" spans="1:15" hidden="1" x14ac:dyDescent="0.25">
      <c r="A579" s="25" t="str">
        <f>_xlfn.CONCAT(Tabela_srv_moreno_prd_dbwel_v_fund_acompanhamento[[#This Row],[id_ordem_servico]],"-",Tabela_srv_moreno_prd_dbwel_v_fund_acompanhamento[[#This Row],[item]])</f>
        <v>25421-193</v>
      </c>
      <c r="B579" s="114" t="str">
        <f>_xlfn.XLOOKUP(A579,Tabela2[ID OS_MORENO],Tabela2[ID OS_MORENO],"",0)</f>
        <v/>
      </c>
      <c r="C579" s="25">
        <v>25421</v>
      </c>
      <c r="D579" s="25">
        <v>193</v>
      </c>
      <c r="E579" s="25">
        <v>1</v>
      </c>
      <c r="F579" s="178">
        <v>918012</v>
      </c>
      <c r="G579" s="178">
        <v>18</v>
      </c>
      <c r="H579" s="178" t="str">
        <f>_xlfn.CONCAT(Tabela_srv_moreno_prd_dbwel_v_fund_acompanhamento[[#This Row],[codigo_peca]],"-",Tabela_srv_moreno_prd_dbwel_v_fund_acompanhamento[[#This Row],[seq_peca]])</f>
        <v>918012-18</v>
      </c>
      <c r="I579" s="178">
        <v>1</v>
      </c>
      <c r="J579" s="178" t="s">
        <v>247</v>
      </c>
      <c r="K579" s="179">
        <v>45942</v>
      </c>
      <c r="L579" s="179">
        <v>45958</v>
      </c>
      <c r="M579" s="178" t="s">
        <v>291</v>
      </c>
      <c r="N579" s="179">
        <v>46083</v>
      </c>
      <c r="O5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0" spans="1:15" hidden="1" x14ac:dyDescent="0.25">
      <c r="A580" s="25" t="str">
        <f>_xlfn.CONCAT(Tabela_srv_moreno_prd_dbwel_v_fund_acompanhamento[[#This Row],[id_ordem_servico]],"-",Tabela_srv_moreno_prd_dbwel_v_fund_acompanhamento[[#This Row],[item]])</f>
        <v>27211-5</v>
      </c>
      <c r="B580" s="115" t="str">
        <f>_xlfn.XLOOKUP(A580,Tabela2[ID OS_MORENO],Tabela2[ID OS_MORENO],"",0)</f>
        <v/>
      </c>
      <c r="C580" s="25">
        <v>27211</v>
      </c>
      <c r="D580" s="25">
        <v>5</v>
      </c>
      <c r="E580" s="25">
        <v>1</v>
      </c>
      <c r="F580" s="178">
        <v>6572</v>
      </c>
      <c r="G580" s="178">
        <v>1</v>
      </c>
      <c r="H580" s="178" t="str">
        <f>_xlfn.CONCAT(Tabela_srv_moreno_prd_dbwel_v_fund_acompanhamento[[#This Row],[codigo_peca]],"-",Tabela_srv_moreno_prd_dbwel_v_fund_acompanhamento[[#This Row],[seq_peca]])</f>
        <v>6572-1</v>
      </c>
      <c r="I580" s="178">
        <v>1</v>
      </c>
      <c r="J580" s="178" t="s">
        <v>240</v>
      </c>
      <c r="K580" s="179">
        <v>45926</v>
      </c>
      <c r="L580" s="179">
        <v>45940</v>
      </c>
      <c r="M580" s="178" t="s">
        <v>524</v>
      </c>
      <c r="N580" s="179">
        <v>45926</v>
      </c>
      <c r="O580" s="185" t="str">
        <f>IF(Tabela_srv_moreno_prd_dbwel_v_fund_acompanhamento[[#This Row],[prz_contratual]]=Tabela_srv_moreno_prd_dbwel_v_fund_acompanhamento[[#This Row],[lib_fundido_prev]],"S/Usin.","C/ Usin.")</f>
        <v>S/Usin.</v>
      </c>
    </row>
    <row r="581" spans="1:15" hidden="1" x14ac:dyDescent="0.25">
      <c r="A581" s="25" t="str">
        <f>_xlfn.CONCAT(Tabela_srv_moreno_prd_dbwel_v_fund_acompanhamento[[#This Row],[id_ordem_servico]],"-",Tabela_srv_moreno_prd_dbwel_v_fund_acompanhamento[[#This Row],[item]])</f>
        <v>27225-11</v>
      </c>
      <c r="B581" s="114" t="str">
        <f>_xlfn.XLOOKUP(A581,Tabela2[ID OS_MORENO],Tabela2[ID OS_MORENO],"",0)</f>
        <v/>
      </c>
      <c r="C581" s="25">
        <v>27225</v>
      </c>
      <c r="D581" s="25">
        <v>11</v>
      </c>
      <c r="E581" s="25">
        <v>1</v>
      </c>
      <c r="F581" s="178">
        <v>6593</v>
      </c>
      <c r="G581" s="178">
        <v>1</v>
      </c>
      <c r="H581" s="178" t="str">
        <f>_xlfn.CONCAT(Tabela_srv_moreno_prd_dbwel_v_fund_acompanhamento[[#This Row],[codigo_peca]],"-",Tabela_srv_moreno_prd_dbwel_v_fund_acompanhamento[[#This Row],[seq_peca]])</f>
        <v>6593-1</v>
      </c>
      <c r="I581" s="178">
        <v>1</v>
      </c>
      <c r="J581" s="178" t="s">
        <v>240</v>
      </c>
      <c r="K581" s="179">
        <v>45944</v>
      </c>
      <c r="L581" s="179">
        <v>45946</v>
      </c>
      <c r="M581" s="178" t="s">
        <v>541</v>
      </c>
      <c r="N581" s="179">
        <v>45957</v>
      </c>
      <c r="O5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2" spans="1:15" hidden="1" x14ac:dyDescent="0.25">
      <c r="A582" s="25" t="str">
        <f>_xlfn.CONCAT(Tabela_srv_moreno_prd_dbwel_v_fund_acompanhamento[[#This Row],[id_ordem_servico]],"-",Tabela_srv_moreno_prd_dbwel_v_fund_acompanhamento[[#This Row],[item]])</f>
        <v>27225-12</v>
      </c>
      <c r="B582" s="115" t="str">
        <f>_xlfn.XLOOKUP(A582,Tabela2[ID OS_MORENO],Tabela2[ID OS_MORENO],"",0)</f>
        <v/>
      </c>
      <c r="C582" s="25">
        <v>27225</v>
      </c>
      <c r="D582" s="25">
        <v>12</v>
      </c>
      <c r="E582" s="25">
        <v>1</v>
      </c>
      <c r="F582" s="178">
        <v>6594</v>
      </c>
      <c r="G582" s="178">
        <v>1</v>
      </c>
      <c r="H582" s="178" t="str">
        <f>_xlfn.CONCAT(Tabela_srv_moreno_prd_dbwel_v_fund_acompanhamento[[#This Row],[codigo_peca]],"-",Tabela_srv_moreno_prd_dbwel_v_fund_acompanhamento[[#This Row],[seq_peca]])</f>
        <v>6594-1</v>
      </c>
      <c r="I582" s="178">
        <v>1</v>
      </c>
      <c r="J582" s="178" t="s">
        <v>240</v>
      </c>
      <c r="K582" s="179">
        <v>45944</v>
      </c>
      <c r="L582" s="179">
        <v>45950</v>
      </c>
      <c r="M582" s="178" t="s">
        <v>542</v>
      </c>
      <c r="N582" s="179">
        <v>45957</v>
      </c>
      <c r="O5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3" spans="1:15" hidden="1" x14ac:dyDescent="0.25">
      <c r="A583" s="25" t="str">
        <f>_xlfn.CONCAT(Tabela_srv_moreno_prd_dbwel_v_fund_acompanhamento[[#This Row],[id_ordem_servico]],"-",Tabela_srv_moreno_prd_dbwel_v_fund_acompanhamento[[#This Row],[item]])</f>
        <v>27225-13</v>
      </c>
      <c r="B583" s="114" t="str">
        <f>_xlfn.XLOOKUP(A583,Tabela2[ID OS_MORENO],Tabela2[ID OS_MORENO],"",0)</f>
        <v/>
      </c>
      <c r="C583" s="25">
        <v>27225</v>
      </c>
      <c r="D583" s="25">
        <v>13</v>
      </c>
      <c r="E583" s="25">
        <v>1</v>
      </c>
      <c r="F583" s="178">
        <v>6595</v>
      </c>
      <c r="G583" s="178">
        <v>1</v>
      </c>
      <c r="H583" s="178" t="str">
        <f>_xlfn.CONCAT(Tabela_srv_moreno_prd_dbwel_v_fund_acompanhamento[[#This Row],[codigo_peca]],"-",Tabela_srv_moreno_prd_dbwel_v_fund_acompanhamento[[#This Row],[seq_peca]])</f>
        <v>6595-1</v>
      </c>
      <c r="I583" s="178">
        <v>1</v>
      </c>
      <c r="J583" s="178" t="s">
        <v>240</v>
      </c>
      <c r="K583" s="179">
        <v>45944</v>
      </c>
      <c r="L583" s="179">
        <v>45954</v>
      </c>
      <c r="M583" s="178" t="s">
        <v>543</v>
      </c>
      <c r="N583" s="179">
        <v>45957</v>
      </c>
      <c r="O5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4" spans="1:15" hidden="1" x14ac:dyDescent="0.25">
      <c r="A584" s="25" t="str">
        <f>_xlfn.CONCAT(Tabela_srv_moreno_prd_dbwel_v_fund_acompanhamento[[#This Row],[id_ordem_servico]],"-",Tabela_srv_moreno_prd_dbwel_v_fund_acompanhamento[[#This Row],[item]])</f>
        <v>27225-14</v>
      </c>
      <c r="B584" s="115" t="str">
        <f>_xlfn.XLOOKUP(A584,Tabela2[ID OS_MORENO],Tabela2[ID OS_MORENO],"",0)</f>
        <v/>
      </c>
      <c r="C584" s="25">
        <v>27225</v>
      </c>
      <c r="D584" s="25">
        <v>14</v>
      </c>
      <c r="E584" s="25">
        <v>1</v>
      </c>
      <c r="F584" s="178">
        <v>6596</v>
      </c>
      <c r="G584" s="178">
        <v>1</v>
      </c>
      <c r="H584" s="178" t="str">
        <f>_xlfn.CONCAT(Tabela_srv_moreno_prd_dbwel_v_fund_acompanhamento[[#This Row],[codigo_peca]],"-",Tabela_srv_moreno_prd_dbwel_v_fund_acompanhamento[[#This Row],[seq_peca]])</f>
        <v>6596-1</v>
      </c>
      <c r="I584" s="178">
        <v>1</v>
      </c>
      <c r="J584" s="178" t="s">
        <v>240</v>
      </c>
      <c r="K584" s="179">
        <v>45951</v>
      </c>
      <c r="L584" s="179">
        <v>45959</v>
      </c>
      <c r="M584" s="178" t="s">
        <v>544</v>
      </c>
      <c r="N584" s="179">
        <v>45967</v>
      </c>
      <c r="O5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5" spans="1:15" hidden="1" x14ac:dyDescent="0.25">
      <c r="A585" s="25" t="str">
        <f>_xlfn.CONCAT(Tabela_srv_moreno_prd_dbwel_v_fund_acompanhamento[[#This Row],[id_ordem_servico]],"-",Tabela_srv_moreno_prd_dbwel_v_fund_acompanhamento[[#This Row],[item]])</f>
        <v>27225-15</v>
      </c>
      <c r="B585" s="114" t="str">
        <f>_xlfn.XLOOKUP(A585,Tabela2[ID OS_MORENO],Tabela2[ID OS_MORENO],"",0)</f>
        <v/>
      </c>
      <c r="C585" s="25">
        <v>27225</v>
      </c>
      <c r="D585" s="25">
        <v>15</v>
      </c>
      <c r="E585" s="25">
        <v>1</v>
      </c>
      <c r="F585" s="178">
        <v>6597</v>
      </c>
      <c r="G585" s="178">
        <v>1</v>
      </c>
      <c r="H585" s="178" t="str">
        <f>_xlfn.CONCAT(Tabela_srv_moreno_prd_dbwel_v_fund_acompanhamento[[#This Row],[codigo_peca]],"-",Tabela_srv_moreno_prd_dbwel_v_fund_acompanhamento[[#This Row],[seq_peca]])</f>
        <v>6597-1</v>
      </c>
      <c r="I585" s="178">
        <v>1</v>
      </c>
      <c r="J585" s="178" t="s">
        <v>240</v>
      </c>
      <c r="K585" s="179">
        <v>45951</v>
      </c>
      <c r="L585" s="179">
        <v>45961</v>
      </c>
      <c r="M585" s="178" t="s">
        <v>545</v>
      </c>
      <c r="N585" s="179">
        <v>45967</v>
      </c>
      <c r="O5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6" spans="1:15" hidden="1" x14ac:dyDescent="0.25">
      <c r="A586" s="25" t="str">
        <f>_xlfn.CONCAT(Tabela_srv_moreno_prd_dbwel_v_fund_acompanhamento[[#This Row],[id_ordem_servico]],"-",Tabela_srv_moreno_prd_dbwel_v_fund_acompanhamento[[#This Row],[item]])</f>
        <v>27225-17</v>
      </c>
      <c r="B586" s="115" t="str">
        <f>_xlfn.XLOOKUP(A586,Tabela2[ID OS_MORENO],Tabela2[ID OS_MORENO],"",0)</f>
        <v/>
      </c>
      <c r="C586" s="25">
        <v>27225</v>
      </c>
      <c r="D586" s="25">
        <v>17</v>
      </c>
      <c r="E586" s="25">
        <v>1</v>
      </c>
      <c r="F586" s="178">
        <v>6598</v>
      </c>
      <c r="G586" s="178">
        <v>1</v>
      </c>
      <c r="H586" s="178" t="str">
        <f>_xlfn.CONCAT(Tabela_srv_moreno_prd_dbwel_v_fund_acompanhamento[[#This Row],[codigo_peca]],"-",Tabela_srv_moreno_prd_dbwel_v_fund_acompanhamento[[#This Row],[seq_peca]])</f>
        <v>6598-1</v>
      </c>
      <c r="I586" s="178">
        <v>1</v>
      </c>
      <c r="J586" s="178" t="s">
        <v>240</v>
      </c>
      <c r="K586" s="179">
        <v>45958</v>
      </c>
      <c r="L586" s="179">
        <v>45965</v>
      </c>
      <c r="M586" s="178" t="s">
        <v>546</v>
      </c>
      <c r="N586" s="179">
        <v>45972</v>
      </c>
      <c r="O5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7" spans="1:15" hidden="1" x14ac:dyDescent="0.25">
      <c r="A587" s="25" t="str">
        <f>_xlfn.CONCAT(Tabela_srv_moreno_prd_dbwel_v_fund_acompanhamento[[#This Row],[id_ordem_servico]],"-",Tabela_srv_moreno_prd_dbwel_v_fund_acompanhamento[[#This Row],[item]])</f>
        <v>27225-18</v>
      </c>
      <c r="B587" s="114" t="str">
        <f>_xlfn.XLOOKUP(A587,Tabela2[ID OS_MORENO],Tabela2[ID OS_MORENO],"",0)</f>
        <v/>
      </c>
      <c r="C587" s="25">
        <v>27225</v>
      </c>
      <c r="D587" s="25">
        <v>18</v>
      </c>
      <c r="E587" s="25">
        <v>1</v>
      </c>
      <c r="F587" s="178">
        <v>6599</v>
      </c>
      <c r="G587" s="178">
        <v>1</v>
      </c>
      <c r="H587" s="178" t="str">
        <f>_xlfn.CONCAT(Tabela_srv_moreno_prd_dbwel_v_fund_acompanhamento[[#This Row],[codigo_peca]],"-",Tabela_srv_moreno_prd_dbwel_v_fund_acompanhamento[[#This Row],[seq_peca]])</f>
        <v>6599-1</v>
      </c>
      <c r="I587" s="178">
        <v>1</v>
      </c>
      <c r="J587" s="178" t="s">
        <v>240</v>
      </c>
      <c r="K587" s="179">
        <v>45958</v>
      </c>
      <c r="L587" s="179">
        <v>45961</v>
      </c>
      <c r="M587" s="178" t="s">
        <v>547</v>
      </c>
      <c r="N587" s="179">
        <v>45972</v>
      </c>
      <c r="O5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8" spans="1:15" hidden="1" x14ac:dyDescent="0.25">
      <c r="A588" s="25" t="str">
        <f>_xlfn.CONCAT(Tabela_srv_moreno_prd_dbwel_v_fund_acompanhamento[[#This Row],[id_ordem_servico]],"-",Tabela_srv_moreno_prd_dbwel_v_fund_acompanhamento[[#This Row],[item]])</f>
        <v>27225-19</v>
      </c>
      <c r="B588" s="115" t="str">
        <f>_xlfn.XLOOKUP(A588,Tabela2[ID OS_MORENO],Tabela2[ID OS_MORENO],"",0)</f>
        <v/>
      </c>
      <c r="C588" s="25">
        <v>27225</v>
      </c>
      <c r="D588" s="25">
        <v>19</v>
      </c>
      <c r="E588" s="25">
        <v>1</v>
      </c>
      <c r="F588" s="178">
        <v>6600</v>
      </c>
      <c r="G588" s="178">
        <v>1</v>
      </c>
      <c r="H588" s="178" t="str">
        <f>_xlfn.CONCAT(Tabela_srv_moreno_prd_dbwel_v_fund_acompanhamento[[#This Row],[codigo_peca]],"-",Tabela_srv_moreno_prd_dbwel_v_fund_acompanhamento[[#This Row],[seq_peca]])</f>
        <v>6600-1</v>
      </c>
      <c r="I588" s="178">
        <v>1</v>
      </c>
      <c r="J588" s="178" t="s">
        <v>240</v>
      </c>
      <c r="K588" s="179">
        <v>45958</v>
      </c>
      <c r="L588" s="179">
        <v>45965</v>
      </c>
      <c r="M588" s="178" t="s">
        <v>548</v>
      </c>
      <c r="N588" s="179">
        <v>45972</v>
      </c>
      <c r="O5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89" spans="1:15" hidden="1" x14ac:dyDescent="0.25">
      <c r="A589" s="25" t="str">
        <f>_xlfn.CONCAT(Tabela_srv_moreno_prd_dbwel_v_fund_acompanhamento[[#This Row],[id_ordem_servico]],"-",Tabela_srv_moreno_prd_dbwel_v_fund_acompanhamento[[#This Row],[item]])</f>
        <v>27225-20</v>
      </c>
      <c r="B589" s="114" t="str">
        <f>_xlfn.XLOOKUP(A589,Tabela2[ID OS_MORENO],Tabela2[ID OS_MORENO],"",0)</f>
        <v/>
      </c>
      <c r="C589" s="25">
        <v>27225</v>
      </c>
      <c r="D589" s="25">
        <v>20</v>
      </c>
      <c r="E589" s="25">
        <v>1</v>
      </c>
      <c r="F589" s="178">
        <v>6601</v>
      </c>
      <c r="G589" s="178">
        <v>1</v>
      </c>
      <c r="H589" s="178" t="str">
        <f>_xlfn.CONCAT(Tabela_srv_moreno_prd_dbwel_v_fund_acompanhamento[[#This Row],[codigo_peca]],"-",Tabela_srv_moreno_prd_dbwel_v_fund_acompanhamento[[#This Row],[seq_peca]])</f>
        <v>6601-1</v>
      </c>
      <c r="I589" s="178">
        <v>1</v>
      </c>
      <c r="J589" s="178" t="s">
        <v>240</v>
      </c>
      <c r="K589" s="179">
        <v>45951</v>
      </c>
      <c r="L589" s="179">
        <v>45961</v>
      </c>
      <c r="M589" s="178" t="s">
        <v>549</v>
      </c>
      <c r="N589" s="179">
        <v>45972</v>
      </c>
      <c r="O5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0" spans="1:15" hidden="1" x14ac:dyDescent="0.25">
      <c r="A590" s="25" t="str">
        <f>_xlfn.CONCAT(Tabela_srv_moreno_prd_dbwel_v_fund_acompanhamento[[#This Row],[id_ordem_servico]],"-",Tabela_srv_moreno_prd_dbwel_v_fund_acompanhamento[[#This Row],[item]])</f>
        <v>27225-21</v>
      </c>
      <c r="B590" s="115" t="str">
        <f>_xlfn.XLOOKUP(A590,Tabela2[ID OS_MORENO],Tabela2[ID OS_MORENO],"",0)</f>
        <v/>
      </c>
      <c r="C590" s="25">
        <v>27225</v>
      </c>
      <c r="D590" s="25">
        <v>21</v>
      </c>
      <c r="E590" s="25">
        <v>1</v>
      </c>
      <c r="F590" s="178">
        <v>6602</v>
      </c>
      <c r="G590" s="178">
        <v>1</v>
      </c>
      <c r="H590" s="178" t="str">
        <f>_xlfn.CONCAT(Tabela_srv_moreno_prd_dbwel_v_fund_acompanhamento[[#This Row],[codigo_peca]],"-",Tabela_srv_moreno_prd_dbwel_v_fund_acompanhamento[[#This Row],[seq_peca]])</f>
        <v>6602-1</v>
      </c>
      <c r="I590" s="178">
        <v>1</v>
      </c>
      <c r="J590" s="178" t="s">
        <v>240</v>
      </c>
      <c r="K590" s="179">
        <v>45951</v>
      </c>
      <c r="L590" s="179">
        <v>45959</v>
      </c>
      <c r="M590" s="178" t="s">
        <v>550</v>
      </c>
      <c r="N590" s="179">
        <v>45972</v>
      </c>
      <c r="O5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1" spans="1:15" hidden="1" x14ac:dyDescent="0.25">
      <c r="A591" s="25" t="str">
        <f>_xlfn.CONCAT(Tabela_srv_moreno_prd_dbwel_v_fund_acompanhamento[[#This Row],[id_ordem_servico]],"-",Tabela_srv_moreno_prd_dbwel_v_fund_acompanhamento[[#This Row],[item]])</f>
        <v>27225-22</v>
      </c>
      <c r="B591" s="114" t="str">
        <f>_xlfn.XLOOKUP(A591,Tabela2[ID OS_MORENO],Tabela2[ID OS_MORENO],"",0)</f>
        <v/>
      </c>
      <c r="C591" s="25">
        <v>27225</v>
      </c>
      <c r="D591" s="25">
        <v>22</v>
      </c>
      <c r="E591" s="25">
        <v>1</v>
      </c>
      <c r="F591" s="178">
        <v>6603</v>
      </c>
      <c r="G591" s="178">
        <v>1</v>
      </c>
      <c r="H591" s="178" t="str">
        <f>_xlfn.CONCAT(Tabela_srv_moreno_prd_dbwel_v_fund_acompanhamento[[#This Row],[codigo_peca]],"-",Tabela_srv_moreno_prd_dbwel_v_fund_acompanhamento[[#This Row],[seq_peca]])</f>
        <v>6603-1</v>
      </c>
      <c r="I591" s="178">
        <v>1</v>
      </c>
      <c r="J591" s="178" t="s">
        <v>240</v>
      </c>
      <c r="K591" s="179">
        <v>45944</v>
      </c>
      <c r="L591" s="179">
        <v>45959</v>
      </c>
      <c r="M591" s="178" t="s">
        <v>551</v>
      </c>
      <c r="N591" s="179">
        <v>45976</v>
      </c>
      <c r="O5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2" spans="1:15" hidden="1" x14ac:dyDescent="0.25">
      <c r="A592" s="25" t="str">
        <f>_xlfn.CONCAT(Tabela_srv_moreno_prd_dbwel_v_fund_acompanhamento[[#This Row],[id_ordem_servico]],"-",Tabela_srv_moreno_prd_dbwel_v_fund_acompanhamento[[#This Row],[item]])</f>
        <v>27225-23</v>
      </c>
      <c r="B592" s="115" t="str">
        <f>_xlfn.XLOOKUP(A592,Tabela2[ID OS_MORENO],Tabela2[ID OS_MORENO],"",0)</f>
        <v/>
      </c>
      <c r="C592" s="25">
        <v>27225</v>
      </c>
      <c r="D592" s="25">
        <v>23</v>
      </c>
      <c r="E592" s="25">
        <v>1</v>
      </c>
      <c r="F592" s="178">
        <v>6604</v>
      </c>
      <c r="G592" s="178">
        <v>1</v>
      </c>
      <c r="H592" s="178" t="str">
        <f>_xlfn.CONCAT(Tabela_srv_moreno_prd_dbwel_v_fund_acompanhamento[[#This Row],[codigo_peca]],"-",Tabela_srv_moreno_prd_dbwel_v_fund_acompanhamento[[#This Row],[seq_peca]])</f>
        <v>6604-1</v>
      </c>
      <c r="I592" s="178">
        <v>1</v>
      </c>
      <c r="J592" s="178" t="s">
        <v>240</v>
      </c>
      <c r="K592" s="179">
        <v>45944</v>
      </c>
      <c r="L592" s="179">
        <v>45957</v>
      </c>
      <c r="M592" s="178" t="s">
        <v>552</v>
      </c>
      <c r="N592" s="179">
        <v>45976</v>
      </c>
      <c r="O5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3" spans="1:15" hidden="1" x14ac:dyDescent="0.25">
      <c r="A593" s="25" t="str">
        <f>_xlfn.CONCAT(Tabela_srv_moreno_prd_dbwel_v_fund_acompanhamento[[#This Row],[id_ordem_servico]],"-",Tabela_srv_moreno_prd_dbwel_v_fund_acompanhamento[[#This Row],[item]])</f>
        <v>27225-24</v>
      </c>
      <c r="B593" s="114" t="str">
        <f>_xlfn.XLOOKUP(A593,Tabela2[ID OS_MORENO],Tabela2[ID OS_MORENO],"",0)</f>
        <v/>
      </c>
      <c r="C593" s="25">
        <v>27225</v>
      </c>
      <c r="D593" s="25">
        <v>24</v>
      </c>
      <c r="E593" s="25">
        <v>1</v>
      </c>
      <c r="F593" s="178">
        <v>6605</v>
      </c>
      <c r="G593" s="178">
        <v>1</v>
      </c>
      <c r="H593" s="178" t="str">
        <f>_xlfn.CONCAT(Tabela_srv_moreno_prd_dbwel_v_fund_acompanhamento[[#This Row],[codigo_peca]],"-",Tabela_srv_moreno_prd_dbwel_v_fund_acompanhamento[[#This Row],[seq_peca]])</f>
        <v>6605-1</v>
      </c>
      <c r="I593" s="178">
        <v>1</v>
      </c>
      <c r="J593" s="178" t="s">
        <v>240</v>
      </c>
      <c r="K593" s="179">
        <v>45951</v>
      </c>
      <c r="L593" s="179">
        <v>45958</v>
      </c>
      <c r="M593" s="178" t="s">
        <v>553</v>
      </c>
      <c r="N593" s="179">
        <v>45976</v>
      </c>
      <c r="O5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4" spans="1:15" hidden="1" x14ac:dyDescent="0.25">
      <c r="A594" s="25" t="str">
        <f>_xlfn.CONCAT(Tabela_srv_moreno_prd_dbwel_v_fund_acompanhamento[[#This Row],[id_ordem_servico]],"-",Tabela_srv_moreno_prd_dbwel_v_fund_acompanhamento[[#This Row],[item]])</f>
        <v>27225-25</v>
      </c>
      <c r="B594" s="115" t="str">
        <f>_xlfn.XLOOKUP(A594,Tabela2[ID OS_MORENO],Tabela2[ID OS_MORENO],"",0)</f>
        <v/>
      </c>
      <c r="C594" s="25">
        <v>27225</v>
      </c>
      <c r="D594" s="25">
        <v>25</v>
      </c>
      <c r="E594" s="25">
        <v>1</v>
      </c>
      <c r="F594" s="178">
        <v>6606</v>
      </c>
      <c r="G594" s="178">
        <v>1</v>
      </c>
      <c r="H594" s="178" t="str">
        <f>_xlfn.CONCAT(Tabela_srv_moreno_prd_dbwel_v_fund_acompanhamento[[#This Row],[codigo_peca]],"-",Tabela_srv_moreno_prd_dbwel_v_fund_acompanhamento[[#This Row],[seq_peca]])</f>
        <v>6606-1</v>
      </c>
      <c r="I594" s="178">
        <v>1</v>
      </c>
      <c r="J594" s="178" t="s">
        <v>240</v>
      </c>
      <c r="K594" s="179">
        <v>45951</v>
      </c>
      <c r="L594" s="179">
        <v>45959</v>
      </c>
      <c r="M594" s="178" t="s">
        <v>554</v>
      </c>
      <c r="N594" s="179">
        <v>45976</v>
      </c>
      <c r="O5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5" spans="1:15" hidden="1" x14ac:dyDescent="0.25">
      <c r="A595" s="25" t="str">
        <f>_xlfn.CONCAT(Tabela_srv_moreno_prd_dbwel_v_fund_acompanhamento[[#This Row],[id_ordem_servico]],"-",Tabela_srv_moreno_prd_dbwel_v_fund_acompanhamento[[#This Row],[item]])</f>
        <v>27225-26</v>
      </c>
      <c r="B595" s="114" t="str">
        <f>_xlfn.XLOOKUP(A595,Tabela2[ID OS_MORENO],Tabela2[ID OS_MORENO],"",0)</f>
        <v/>
      </c>
      <c r="C595" s="25">
        <v>27225</v>
      </c>
      <c r="D595" s="25">
        <v>26</v>
      </c>
      <c r="E595" s="25">
        <v>1</v>
      </c>
      <c r="F595" s="178">
        <v>6607</v>
      </c>
      <c r="G595" s="178">
        <v>1</v>
      </c>
      <c r="H595" s="178" t="str">
        <f>_xlfn.CONCAT(Tabela_srv_moreno_prd_dbwel_v_fund_acompanhamento[[#This Row],[codigo_peca]],"-",Tabela_srv_moreno_prd_dbwel_v_fund_acompanhamento[[#This Row],[seq_peca]])</f>
        <v>6607-1</v>
      </c>
      <c r="I595" s="178">
        <v>1</v>
      </c>
      <c r="J595" s="178" t="s">
        <v>240</v>
      </c>
      <c r="K595" s="179">
        <v>45944</v>
      </c>
      <c r="L595" s="179">
        <v>45954</v>
      </c>
      <c r="M595" s="178" t="s">
        <v>555</v>
      </c>
      <c r="N595" s="179">
        <v>45976</v>
      </c>
      <c r="O5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6" spans="1:15" hidden="1" x14ac:dyDescent="0.25">
      <c r="A596" s="25" t="str">
        <f>_xlfn.CONCAT(Tabela_srv_moreno_prd_dbwel_v_fund_acompanhamento[[#This Row],[id_ordem_servico]],"-",Tabela_srv_moreno_prd_dbwel_v_fund_acompanhamento[[#This Row],[item]])</f>
        <v>27225-27</v>
      </c>
      <c r="B596" s="115" t="str">
        <f>_xlfn.XLOOKUP(A596,Tabela2[ID OS_MORENO],Tabela2[ID OS_MORENO],"",0)</f>
        <v/>
      </c>
      <c r="C596" s="25">
        <v>27225</v>
      </c>
      <c r="D596" s="25">
        <v>27</v>
      </c>
      <c r="E596" s="25">
        <v>1</v>
      </c>
      <c r="F596" s="178">
        <v>6608</v>
      </c>
      <c r="G596" s="178">
        <v>1</v>
      </c>
      <c r="H596" s="178" t="str">
        <f>_xlfn.CONCAT(Tabela_srv_moreno_prd_dbwel_v_fund_acompanhamento[[#This Row],[codigo_peca]],"-",Tabela_srv_moreno_prd_dbwel_v_fund_acompanhamento[[#This Row],[seq_peca]])</f>
        <v>6608-1</v>
      </c>
      <c r="I596" s="178">
        <v>1</v>
      </c>
      <c r="J596" s="178" t="s">
        <v>240</v>
      </c>
      <c r="K596" s="179">
        <v>45951</v>
      </c>
      <c r="L596" s="179">
        <v>45959</v>
      </c>
      <c r="M596" s="178" t="s">
        <v>556</v>
      </c>
      <c r="N596" s="179">
        <v>45976</v>
      </c>
      <c r="O5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7" spans="1:15" hidden="1" x14ac:dyDescent="0.25">
      <c r="A597" s="25" t="str">
        <f>_xlfn.CONCAT(Tabela_srv_moreno_prd_dbwel_v_fund_acompanhamento[[#This Row],[id_ordem_servico]],"-",Tabela_srv_moreno_prd_dbwel_v_fund_acompanhamento[[#This Row],[item]])</f>
        <v>27225-28</v>
      </c>
      <c r="B597" s="114" t="str">
        <f>_xlfn.XLOOKUP(A597,Tabela2[ID OS_MORENO],Tabela2[ID OS_MORENO],"",0)</f>
        <v/>
      </c>
      <c r="C597" s="25">
        <v>27225</v>
      </c>
      <c r="D597" s="25">
        <v>28</v>
      </c>
      <c r="E597" s="25">
        <v>1</v>
      </c>
      <c r="F597" s="178">
        <v>6609</v>
      </c>
      <c r="G597" s="178">
        <v>1</v>
      </c>
      <c r="H597" s="178" t="str">
        <f>_xlfn.CONCAT(Tabela_srv_moreno_prd_dbwel_v_fund_acompanhamento[[#This Row],[codigo_peca]],"-",Tabela_srv_moreno_prd_dbwel_v_fund_acompanhamento[[#This Row],[seq_peca]])</f>
        <v>6609-1</v>
      </c>
      <c r="I597" s="178">
        <v>1</v>
      </c>
      <c r="J597" s="178" t="s">
        <v>240</v>
      </c>
      <c r="K597" s="179">
        <v>45944</v>
      </c>
      <c r="L597" s="179">
        <v>45952</v>
      </c>
      <c r="M597" s="178" t="s">
        <v>557</v>
      </c>
      <c r="N597" s="179">
        <v>45976</v>
      </c>
      <c r="O5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598" spans="1:15" hidden="1" x14ac:dyDescent="0.25">
      <c r="A598" s="25" t="str">
        <f>_xlfn.CONCAT(Tabela_srv_moreno_prd_dbwel_v_fund_acompanhamento[[#This Row],[id_ordem_servico]],"-",Tabela_srv_moreno_prd_dbwel_v_fund_acompanhamento[[#This Row],[item]])</f>
        <v>27225-29</v>
      </c>
      <c r="B598" s="114" t="str">
        <f>_xlfn.XLOOKUP(A598,Tabela2[ID OS_MORENO],Tabela2[ID OS_MORENO],"",0)</f>
        <v/>
      </c>
      <c r="C598" s="25">
        <v>27225</v>
      </c>
      <c r="D598" s="25">
        <v>29</v>
      </c>
      <c r="E598" s="25">
        <v>1</v>
      </c>
      <c r="F598" s="178">
        <v>6698</v>
      </c>
      <c r="G598" s="178">
        <v>1</v>
      </c>
      <c r="H598" s="178" t="str">
        <f>_xlfn.CONCAT(Tabela_srv_moreno_prd_dbwel_v_fund_acompanhamento[[#This Row],[codigo_peca]],"-",Tabela_srv_moreno_prd_dbwel_v_fund_acompanhamento[[#This Row],[seq_peca]])</f>
        <v>6698-1</v>
      </c>
      <c r="I598" s="178">
        <v>1</v>
      </c>
      <c r="J598" s="178" t="s">
        <v>240</v>
      </c>
      <c r="K598" s="179">
        <v>45972</v>
      </c>
      <c r="L598" s="179">
        <v>45981</v>
      </c>
      <c r="M598" s="178" t="s">
        <v>558</v>
      </c>
      <c r="N598" s="179">
        <v>45972</v>
      </c>
      <c r="O598" s="185" t="str">
        <f>IF(Tabela_srv_moreno_prd_dbwel_v_fund_acompanhamento[[#This Row],[prz_contratual]]=Tabela_srv_moreno_prd_dbwel_v_fund_acompanhamento[[#This Row],[lib_fundido_prev]],"S/Usin.","C/ Usin.")</f>
        <v>S/Usin.</v>
      </c>
    </row>
    <row r="599" spans="1:15" hidden="1" x14ac:dyDescent="0.25">
      <c r="A599" s="25" t="str">
        <f>_xlfn.CONCAT(Tabela_srv_moreno_prd_dbwel_v_fund_acompanhamento[[#This Row],[id_ordem_servico]],"-",Tabela_srv_moreno_prd_dbwel_v_fund_acompanhamento[[#This Row],[item]])</f>
        <v>27310-1</v>
      </c>
      <c r="B599" s="114" t="str">
        <f>_xlfn.XLOOKUP(A599,Tabela2[ID OS_MORENO],Tabela2[ID OS_MORENO],"",0)</f>
        <v/>
      </c>
      <c r="C599" s="25">
        <v>27310</v>
      </c>
      <c r="D599" s="25">
        <v>1</v>
      </c>
      <c r="E599" s="25">
        <v>1</v>
      </c>
      <c r="F599" s="178">
        <v>6685</v>
      </c>
      <c r="G599" s="178">
        <v>1</v>
      </c>
      <c r="H599" s="178" t="str">
        <f>_xlfn.CONCAT(Tabela_srv_moreno_prd_dbwel_v_fund_acompanhamento[[#This Row],[codigo_peca]],"-",Tabela_srv_moreno_prd_dbwel_v_fund_acompanhamento[[#This Row],[seq_peca]])</f>
        <v>6685-1</v>
      </c>
      <c r="I599" s="178">
        <v>1</v>
      </c>
      <c r="J599" s="178" t="s">
        <v>240</v>
      </c>
      <c r="K599" s="179">
        <v>45978</v>
      </c>
      <c r="L599" s="179">
        <v>45980</v>
      </c>
      <c r="M599" s="178" t="s">
        <v>507</v>
      </c>
      <c r="N599" s="179">
        <v>45972</v>
      </c>
      <c r="O5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0" spans="1:15" hidden="1" x14ac:dyDescent="0.25">
      <c r="A600" s="25" t="str">
        <f>_xlfn.CONCAT(Tabela_srv_moreno_prd_dbwel_v_fund_acompanhamento[[#This Row],[id_ordem_servico]],"-",Tabela_srv_moreno_prd_dbwel_v_fund_acompanhamento[[#This Row],[item]])</f>
        <v>27310-2</v>
      </c>
      <c r="B600" s="114" t="str">
        <f>_xlfn.XLOOKUP(A600,Tabela2[ID OS_MORENO],Tabela2[ID OS_MORENO],"",0)</f>
        <v/>
      </c>
      <c r="C600" s="25">
        <v>27310</v>
      </c>
      <c r="D600" s="25">
        <v>2</v>
      </c>
      <c r="E600" s="25">
        <v>1</v>
      </c>
      <c r="F600" s="178">
        <v>6686</v>
      </c>
      <c r="G600" s="178">
        <v>1</v>
      </c>
      <c r="H600" s="178" t="str">
        <f>_xlfn.CONCAT(Tabela_srv_moreno_prd_dbwel_v_fund_acompanhamento[[#This Row],[codigo_peca]],"-",Tabela_srv_moreno_prd_dbwel_v_fund_acompanhamento[[#This Row],[seq_peca]])</f>
        <v>6686-1</v>
      </c>
      <c r="I600" s="178">
        <v>1</v>
      </c>
      <c r="J600" s="178" t="s">
        <v>240</v>
      </c>
      <c r="K600" s="179">
        <v>45978</v>
      </c>
      <c r="L600" s="179">
        <v>45981</v>
      </c>
      <c r="M600" s="178" t="s">
        <v>507</v>
      </c>
      <c r="N600" s="179">
        <v>45972</v>
      </c>
      <c r="O6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1" spans="1:15" hidden="1" x14ac:dyDescent="0.25">
      <c r="A601" s="25" t="str">
        <f>_xlfn.CONCAT(Tabela_srv_moreno_prd_dbwel_v_fund_acompanhamento[[#This Row],[id_ordem_servico]],"-",Tabela_srv_moreno_prd_dbwel_v_fund_acompanhamento[[#This Row],[item]])</f>
        <v>27310-3</v>
      </c>
      <c r="B601" s="114" t="str">
        <f>_xlfn.XLOOKUP(A601,Tabela2[ID OS_MORENO],Tabela2[ID OS_MORENO],"",0)</f>
        <v/>
      </c>
      <c r="C601" s="25">
        <v>27310</v>
      </c>
      <c r="D601" s="25">
        <v>3</v>
      </c>
      <c r="E601" s="25">
        <v>1</v>
      </c>
      <c r="F601" s="178">
        <v>6687</v>
      </c>
      <c r="G601" s="178">
        <v>1</v>
      </c>
      <c r="H601" s="178" t="str">
        <f>_xlfn.CONCAT(Tabela_srv_moreno_prd_dbwel_v_fund_acompanhamento[[#This Row],[codigo_peca]],"-",Tabela_srv_moreno_prd_dbwel_v_fund_acompanhamento[[#This Row],[seq_peca]])</f>
        <v>6687-1</v>
      </c>
      <c r="I601" s="178">
        <v>1</v>
      </c>
      <c r="J601" s="178" t="s">
        <v>240</v>
      </c>
      <c r="K601" s="179">
        <v>45978</v>
      </c>
      <c r="L601" s="179">
        <v>45981</v>
      </c>
      <c r="M601" s="178" t="s">
        <v>668</v>
      </c>
      <c r="N601" s="179">
        <v>45972</v>
      </c>
      <c r="O6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2" spans="1:15" hidden="1" x14ac:dyDescent="0.25">
      <c r="A602" s="25" t="str">
        <f>_xlfn.CONCAT(Tabela_srv_moreno_prd_dbwel_v_fund_acompanhamento[[#This Row],[id_ordem_servico]],"-",Tabela_srv_moreno_prd_dbwel_v_fund_acompanhamento[[#This Row],[item]])</f>
        <v>27310-4</v>
      </c>
      <c r="B602" s="114" t="str">
        <f>_xlfn.XLOOKUP(A602,Tabela2[ID OS_MORENO],Tabela2[ID OS_MORENO],"",0)</f>
        <v/>
      </c>
      <c r="C602" s="25">
        <v>27310</v>
      </c>
      <c r="D602" s="25">
        <v>4</v>
      </c>
      <c r="E602" s="25">
        <v>1</v>
      </c>
      <c r="F602" s="178">
        <v>6688</v>
      </c>
      <c r="G602" s="178">
        <v>1</v>
      </c>
      <c r="H602" s="178" t="str">
        <f>_xlfn.CONCAT(Tabela_srv_moreno_prd_dbwel_v_fund_acompanhamento[[#This Row],[codigo_peca]],"-",Tabela_srv_moreno_prd_dbwel_v_fund_acompanhamento[[#This Row],[seq_peca]])</f>
        <v>6688-1</v>
      </c>
      <c r="I602" s="178">
        <v>1</v>
      </c>
      <c r="J602" s="178" t="s">
        <v>240</v>
      </c>
      <c r="K602" s="179">
        <v>45978</v>
      </c>
      <c r="L602" s="179">
        <v>45980</v>
      </c>
      <c r="M602" s="178" t="s">
        <v>669</v>
      </c>
      <c r="N602" s="179">
        <v>45972</v>
      </c>
      <c r="O6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3" spans="1:15" hidden="1" x14ac:dyDescent="0.25">
      <c r="A603" s="25" t="str">
        <f>_xlfn.CONCAT(Tabela_srv_moreno_prd_dbwel_v_fund_acompanhamento[[#This Row],[id_ordem_servico]],"-",Tabela_srv_moreno_prd_dbwel_v_fund_acompanhamento[[#This Row],[item]])</f>
        <v>27310-5</v>
      </c>
      <c r="B603" s="117" t="str">
        <f>_xlfn.XLOOKUP(A603,Tabela2[ID OS_MORENO],Tabela2[ID OS_MORENO],"",0)</f>
        <v/>
      </c>
      <c r="C603" s="25">
        <v>27310</v>
      </c>
      <c r="D603" s="25">
        <v>5</v>
      </c>
      <c r="E603" s="25">
        <v>1</v>
      </c>
      <c r="F603" s="178">
        <v>6689</v>
      </c>
      <c r="G603" s="178">
        <v>1</v>
      </c>
      <c r="H603" s="178" t="str">
        <f>_xlfn.CONCAT(Tabela_srv_moreno_prd_dbwel_v_fund_acompanhamento[[#This Row],[codigo_peca]],"-",Tabela_srv_moreno_prd_dbwel_v_fund_acompanhamento[[#This Row],[seq_peca]])</f>
        <v>6689-1</v>
      </c>
      <c r="I603" s="178">
        <v>1</v>
      </c>
      <c r="J603" s="178" t="s">
        <v>240</v>
      </c>
      <c r="K603" s="179">
        <v>45978</v>
      </c>
      <c r="L603" s="179">
        <v>45982</v>
      </c>
      <c r="M603" s="178" t="s">
        <v>670</v>
      </c>
      <c r="N603" s="179">
        <v>45972</v>
      </c>
      <c r="O6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4" spans="1:15" hidden="1" x14ac:dyDescent="0.25">
      <c r="A604" s="16" t="str">
        <f>_xlfn.CONCAT(Tabela_srv_moreno_prd_dbwel_v_fund_acompanhamento[[#This Row],[id_ordem_servico]],"-",Tabela_srv_moreno_prd_dbwel_v_fund_acompanhamento[[#This Row],[item]])</f>
        <v>27310-6</v>
      </c>
      <c r="B604" s="116" t="str">
        <f>_xlfn.XLOOKUP(A604,Tabela2[ID OS_MORENO],Tabela2[ID OS_MORENO],"",0)</f>
        <v/>
      </c>
      <c r="C604" s="16">
        <v>27310</v>
      </c>
      <c r="D604" s="16">
        <v>6</v>
      </c>
      <c r="E604" s="16">
        <v>1</v>
      </c>
      <c r="F604" s="85">
        <v>6690</v>
      </c>
      <c r="G604" s="85">
        <v>1</v>
      </c>
      <c r="H604" s="85" t="str">
        <f>_xlfn.CONCAT(Tabela_srv_moreno_prd_dbwel_v_fund_acompanhamento[[#This Row],[codigo_peca]],"-",Tabela_srv_moreno_prd_dbwel_v_fund_acompanhamento[[#This Row],[seq_peca]])</f>
        <v>6690-1</v>
      </c>
      <c r="I604" s="16">
        <v>1</v>
      </c>
      <c r="J604" s="85" t="s">
        <v>240</v>
      </c>
      <c r="K604" s="28">
        <v>45978</v>
      </c>
      <c r="L604" s="28">
        <v>45986</v>
      </c>
      <c r="M604" s="178" t="s">
        <v>671</v>
      </c>
      <c r="N604" s="28">
        <v>45972</v>
      </c>
      <c r="O604" s="16" t="str">
        <f>IF(Tabela_srv_moreno_prd_dbwel_v_fund_acompanhamento[[#This Row],[prz_contratual]]=Tabela_srv_moreno_prd_dbwel_v_fund_acompanhamento[[#This Row],[lib_fundido_prev]],"S/Usin.","C/ Usin.")</f>
        <v>C/ Usin.</v>
      </c>
    </row>
    <row r="605" spans="1:15" hidden="1" x14ac:dyDescent="0.25">
      <c r="A605" s="16" t="str">
        <f>_xlfn.CONCAT(Tabela_srv_moreno_prd_dbwel_v_fund_acompanhamento[[#This Row],[id_ordem_servico]],"-",Tabela_srv_moreno_prd_dbwel_v_fund_acompanhamento[[#This Row],[item]])</f>
        <v>27554-26</v>
      </c>
      <c r="B605" s="115" t="str">
        <f>_xlfn.XLOOKUP(A605,Tabela2[ID OS_MORENO],Tabela2[ID OS_MORENO],"",0)</f>
        <v/>
      </c>
      <c r="C605" s="16">
        <v>27554</v>
      </c>
      <c r="D605" s="16">
        <v>26</v>
      </c>
      <c r="E605" s="16">
        <v>1</v>
      </c>
      <c r="F605" s="185">
        <v>6817</v>
      </c>
      <c r="G605" s="185">
        <v>1</v>
      </c>
      <c r="H605" s="185" t="str">
        <f>_xlfn.CONCAT(Tabela_srv_moreno_prd_dbwel_v_fund_acompanhamento[[#This Row],[codigo_peca]],"-",Tabela_srv_moreno_prd_dbwel_v_fund_acompanhamento[[#This Row],[seq_peca]])</f>
        <v>6817-1</v>
      </c>
      <c r="I605" s="185">
        <v>1</v>
      </c>
      <c r="J605" s="185" t="s">
        <v>240</v>
      </c>
      <c r="K605" s="190">
        <v>46203</v>
      </c>
      <c r="L605" s="190"/>
      <c r="M605" s="185" t="s">
        <v>2796</v>
      </c>
      <c r="N605" s="190">
        <v>46206</v>
      </c>
      <c r="O6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6" spans="1:15" hidden="1" x14ac:dyDescent="0.25">
      <c r="A606" s="25" t="str">
        <f>_xlfn.CONCAT(Tabela_srv_moreno_prd_dbwel_v_fund_acompanhamento[[#This Row],[id_ordem_servico]],"-",Tabela_srv_moreno_prd_dbwel_v_fund_acompanhamento[[#This Row],[item]])</f>
        <v>27554-27</v>
      </c>
      <c r="B606" s="115" t="str">
        <f>_xlfn.XLOOKUP(A606,Tabela2[ID OS_MORENO],Tabela2[ID OS_MORENO],"",0)</f>
        <v/>
      </c>
      <c r="C606" s="25">
        <v>27554</v>
      </c>
      <c r="D606" s="25">
        <v>27</v>
      </c>
      <c r="E606" s="25">
        <v>1</v>
      </c>
      <c r="F606" s="178">
        <v>6818</v>
      </c>
      <c r="G606" s="178">
        <v>1</v>
      </c>
      <c r="H606" s="178" t="str">
        <f>_xlfn.CONCAT(Tabela_srv_moreno_prd_dbwel_v_fund_acompanhamento[[#This Row],[codigo_peca]],"-",Tabela_srv_moreno_prd_dbwel_v_fund_acompanhamento[[#This Row],[seq_peca]])</f>
        <v>6818-1</v>
      </c>
      <c r="I606" s="178">
        <v>1</v>
      </c>
      <c r="J606" s="178" t="s">
        <v>240</v>
      </c>
      <c r="K606" s="179"/>
      <c r="L606" s="179"/>
      <c r="M606" s="178" t="s">
        <v>2629</v>
      </c>
      <c r="N606" s="179">
        <v>46186</v>
      </c>
      <c r="O6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7" spans="1:15" hidden="1" x14ac:dyDescent="0.25">
      <c r="A607" s="25" t="str">
        <f>_xlfn.CONCAT(Tabela_srv_moreno_prd_dbwel_v_fund_acompanhamento[[#This Row],[id_ordem_servico]],"-",Tabela_srv_moreno_prd_dbwel_v_fund_acompanhamento[[#This Row],[item]])</f>
        <v>27554-28</v>
      </c>
      <c r="B607" s="114" t="str">
        <f>_xlfn.XLOOKUP(A607,Tabela2[ID OS_MORENO],Tabela2[ID OS_MORENO],"",0)</f>
        <v/>
      </c>
      <c r="C607" s="25">
        <v>27554</v>
      </c>
      <c r="D607" s="25">
        <v>28</v>
      </c>
      <c r="E607" s="25">
        <v>1</v>
      </c>
      <c r="F607" s="178">
        <v>6819</v>
      </c>
      <c r="G607" s="178">
        <v>1</v>
      </c>
      <c r="H607" s="178" t="str">
        <f>_xlfn.CONCAT(Tabela_srv_moreno_prd_dbwel_v_fund_acompanhamento[[#This Row],[codigo_peca]],"-",Tabela_srv_moreno_prd_dbwel_v_fund_acompanhamento[[#This Row],[seq_peca]])</f>
        <v>6819-1</v>
      </c>
      <c r="I607" s="178">
        <v>1</v>
      </c>
      <c r="J607" s="178" t="s">
        <v>240</v>
      </c>
      <c r="K607" s="179"/>
      <c r="L607" s="179"/>
      <c r="M607" s="178" t="s">
        <v>2796</v>
      </c>
      <c r="N607" s="179">
        <v>46206</v>
      </c>
      <c r="O6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8" spans="1:15" hidden="1" x14ac:dyDescent="0.25">
      <c r="A608" s="25" t="str">
        <f>_xlfn.CONCAT(Tabela_srv_moreno_prd_dbwel_v_fund_acompanhamento[[#This Row],[id_ordem_servico]],"-",Tabela_srv_moreno_prd_dbwel_v_fund_acompanhamento[[#This Row],[item]])</f>
        <v>27554-1</v>
      </c>
      <c r="B608" s="115" t="str">
        <f>_xlfn.XLOOKUP(A608,Tabela2[ID OS_MORENO],Tabela2[ID OS_MORENO],"",0)</f>
        <v/>
      </c>
      <c r="C608" s="25">
        <v>27554</v>
      </c>
      <c r="D608" s="25">
        <v>1</v>
      </c>
      <c r="E608" s="25">
        <v>1</v>
      </c>
      <c r="F608" s="178">
        <v>6789</v>
      </c>
      <c r="G608" s="178">
        <v>1</v>
      </c>
      <c r="H608" s="178" t="str">
        <f>_xlfn.CONCAT(Tabela_srv_moreno_prd_dbwel_v_fund_acompanhamento[[#This Row],[codigo_peca]],"-",Tabela_srv_moreno_prd_dbwel_v_fund_acompanhamento[[#This Row],[seq_peca]])</f>
        <v>6789-1</v>
      </c>
      <c r="I608" s="178">
        <v>1</v>
      </c>
      <c r="J608" s="178" t="s">
        <v>240</v>
      </c>
      <c r="K608" s="179">
        <v>46203</v>
      </c>
      <c r="L608" s="179">
        <v>46171</v>
      </c>
      <c r="M608" s="178" t="s">
        <v>2625</v>
      </c>
      <c r="N608" s="179">
        <v>46206</v>
      </c>
      <c r="O6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09" spans="1:15" hidden="1" x14ac:dyDescent="0.25">
      <c r="A609" s="25" t="str">
        <f>_xlfn.CONCAT(Tabela_srv_moreno_prd_dbwel_v_fund_acompanhamento[[#This Row],[id_ordem_servico]],"-",Tabela_srv_moreno_prd_dbwel_v_fund_acompanhamento[[#This Row],[item]])</f>
        <v>27554-2</v>
      </c>
      <c r="B609" s="115" t="str">
        <f>_xlfn.XLOOKUP(A609,Tabela2[ID OS_MORENO],Tabela2[ID OS_MORENO],"",0)</f>
        <v/>
      </c>
      <c r="C609" s="25">
        <v>27554</v>
      </c>
      <c r="D609" s="25">
        <v>2</v>
      </c>
      <c r="E609" s="25">
        <v>1</v>
      </c>
      <c r="F609" s="178">
        <v>6790</v>
      </c>
      <c r="G609" s="178">
        <v>1</v>
      </c>
      <c r="H609" s="178" t="str">
        <f>_xlfn.CONCAT(Tabela_srv_moreno_prd_dbwel_v_fund_acompanhamento[[#This Row],[codigo_peca]],"-",Tabela_srv_moreno_prd_dbwel_v_fund_acompanhamento[[#This Row],[seq_peca]])</f>
        <v>6790-1</v>
      </c>
      <c r="I609" s="178">
        <v>1</v>
      </c>
      <c r="J609" s="178" t="s">
        <v>240</v>
      </c>
      <c r="K609" s="179">
        <v>46203</v>
      </c>
      <c r="L609" s="179">
        <v>46171</v>
      </c>
      <c r="M609" s="178" t="s">
        <v>2626</v>
      </c>
      <c r="N609" s="179">
        <v>46206</v>
      </c>
      <c r="O6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0" spans="1:15" hidden="1" x14ac:dyDescent="0.25">
      <c r="A610" s="25" t="str">
        <f>_xlfn.CONCAT(Tabela_srv_moreno_prd_dbwel_v_fund_acompanhamento[[#This Row],[id_ordem_servico]],"-",Tabela_srv_moreno_prd_dbwel_v_fund_acompanhamento[[#This Row],[item]])</f>
        <v>27554-3</v>
      </c>
      <c r="B610" s="114" t="str">
        <f>_xlfn.XLOOKUP(A610,Tabela2[ID OS_MORENO],Tabela2[ID OS_MORENO],"",0)</f>
        <v/>
      </c>
      <c r="C610" s="25">
        <v>27554</v>
      </c>
      <c r="D610" s="25">
        <v>3</v>
      </c>
      <c r="E610" s="25">
        <v>1</v>
      </c>
      <c r="F610" s="178">
        <v>6791</v>
      </c>
      <c r="G610" s="178">
        <v>1</v>
      </c>
      <c r="H610" s="178" t="str">
        <f>_xlfn.CONCAT(Tabela_srv_moreno_prd_dbwel_v_fund_acompanhamento[[#This Row],[codigo_peca]],"-",Tabela_srv_moreno_prd_dbwel_v_fund_acompanhamento[[#This Row],[seq_peca]])</f>
        <v>6791-1</v>
      </c>
      <c r="I610" s="178">
        <v>1</v>
      </c>
      <c r="J610" s="178" t="s">
        <v>240</v>
      </c>
      <c r="K610" s="179">
        <v>46203</v>
      </c>
      <c r="L610" s="179">
        <v>46171</v>
      </c>
      <c r="M610" s="178" t="s">
        <v>2627</v>
      </c>
      <c r="N610" s="179">
        <v>46206</v>
      </c>
      <c r="O6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1" spans="1:15" hidden="1" x14ac:dyDescent="0.25">
      <c r="A611" s="25" t="str">
        <f>_xlfn.CONCAT(Tabela_srv_moreno_prd_dbwel_v_fund_acompanhamento[[#This Row],[id_ordem_servico]],"-",Tabela_srv_moreno_prd_dbwel_v_fund_acompanhamento[[#This Row],[item]])</f>
        <v>27554-4</v>
      </c>
      <c r="B611" s="115" t="str">
        <f>_xlfn.XLOOKUP(A611,Tabela2[ID OS_MORENO],Tabela2[ID OS_MORENO],"",0)</f>
        <v/>
      </c>
      <c r="C611" s="25">
        <v>27554</v>
      </c>
      <c r="D611" s="25">
        <v>4</v>
      </c>
      <c r="E611" s="25">
        <v>1</v>
      </c>
      <c r="F611" s="178">
        <v>6792</v>
      </c>
      <c r="G611" s="178">
        <v>1</v>
      </c>
      <c r="H611" s="178" t="str">
        <f>_xlfn.CONCAT(Tabela_srv_moreno_prd_dbwel_v_fund_acompanhamento[[#This Row],[codigo_peca]],"-",Tabela_srv_moreno_prd_dbwel_v_fund_acompanhamento[[#This Row],[seq_peca]])</f>
        <v>6792-1</v>
      </c>
      <c r="I611" s="178">
        <v>1</v>
      </c>
      <c r="J611" s="178" t="s">
        <v>240</v>
      </c>
      <c r="K611" s="179">
        <v>46183</v>
      </c>
      <c r="L611" s="179">
        <v>46184</v>
      </c>
      <c r="M611" s="178" t="s">
        <v>2628</v>
      </c>
      <c r="N611" s="179">
        <v>46186</v>
      </c>
      <c r="O6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2" spans="1:15" hidden="1" x14ac:dyDescent="0.25">
      <c r="A612" s="25" t="str">
        <f>_xlfn.CONCAT(Tabela_srv_moreno_prd_dbwel_v_fund_acompanhamento[[#This Row],[id_ordem_servico]],"-",Tabela_srv_moreno_prd_dbwel_v_fund_acompanhamento[[#This Row],[item]])</f>
        <v>27554-5</v>
      </c>
      <c r="B612" s="114" t="str">
        <f>_xlfn.XLOOKUP(A612,Tabela2[ID OS_MORENO],Tabela2[ID OS_MORENO],"",0)</f>
        <v/>
      </c>
      <c r="C612" s="25">
        <v>27554</v>
      </c>
      <c r="D612" s="25">
        <v>5</v>
      </c>
      <c r="E612" s="25">
        <v>1</v>
      </c>
      <c r="F612" s="178">
        <v>6793</v>
      </c>
      <c r="G612" s="178">
        <v>1</v>
      </c>
      <c r="H612" s="178" t="str">
        <f>_xlfn.CONCAT(Tabela_srv_moreno_prd_dbwel_v_fund_acompanhamento[[#This Row],[codigo_peca]],"-",Tabela_srv_moreno_prd_dbwel_v_fund_acompanhamento[[#This Row],[seq_peca]])</f>
        <v>6793-1</v>
      </c>
      <c r="I612" s="178">
        <v>1</v>
      </c>
      <c r="J612" s="178" t="s">
        <v>240</v>
      </c>
      <c r="K612" s="179">
        <v>46183</v>
      </c>
      <c r="L612" s="179">
        <v>46181</v>
      </c>
      <c r="M612" s="178" t="s">
        <v>2629</v>
      </c>
      <c r="N612" s="179">
        <v>46186</v>
      </c>
      <c r="O6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3" spans="1:15" hidden="1" x14ac:dyDescent="0.25">
      <c r="A613" s="25" t="str">
        <f>_xlfn.CONCAT(Tabela_srv_moreno_prd_dbwel_v_fund_acompanhamento[[#This Row],[id_ordem_servico]],"-",Tabela_srv_moreno_prd_dbwel_v_fund_acompanhamento[[#This Row],[item]])</f>
        <v>27554-6</v>
      </c>
      <c r="B613" s="115" t="str">
        <f>_xlfn.XLOOKUP(A613,Tabela2[ID OS_MORENO],Tabela2[ID OS_MORENO],"",0)</f>
        <v/>
      </c>
      <c r="C613" s="25">
        <v>27554</v>
      </c>
      <c r="D613" s="25">
        <v>6</v>
      </c>
      <c r="E613" s="25">
        <v>1</v>
      </c>
      <c r="F613" s="178">
        <v>6794</v>
      </c>
      <c r="G613" s="178">
        <v>1</v>
      </c>
      <c r="H613" s="178" t="str">
        <f>_xlfn.CONCAT(Tabela_srv_moreno_prd_dbwel_v_fund_acompanhamento[[#This Row],[codigo_peca]],"-",Tabela_srv_moreno_prd_dbwel_v_fund_acompanhamento[[#This Row],[seq_peca]])</f>
        <v>6794-1</v>
      </c>
      <c r="I613" s="178">
        <v>1</v>
      </c>
      <c r="J613" s="178" t="s">
        <v>240</v>
      </c>
      <c r="K613" s="179">
        <v>46183</v>
      </c>
      <c r="L613" s="179">
        <v>46183</v>
      </c>
      <c r="M613" s="178" t="s">
        <v>2629</v>
      </c>
      <c r="N613" s="179">
        <v>46186</v>
      </c>
      <c r="O6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4" spans="1:15" hidden="1" x14ac:dyDescent="0.25">
      <c r="A614" s="25" t="str">
        <f>_xlfn.CONCAT(Tabela_srv_moreno_prd_dbwel_v_fund_acompanhamento[[#This Row],[id_ordem_servico]],"-",Tabela_srv_moreno_prd_dbwel_v_fund_acompanhamento[[#This Row],[item]])</f>
        <v>27554-7</v>
      </c>
      <c r="B614" s="114" t="str">
        <f>_xlfn.XLOOKUP(A614,Tabela2[ID OS_MORENO],Tabela2[ID OS_MORENO],"",0)</f>
        <v/>
      </c>
      <c r="C614" s="25">
        <v>27554</v>
      </c>
      <c r="D614" s="25">
        <v>7</v>
      </c>
      <c r="E614" s="25">
        <v>1</v>
      </c>
      <c r="F614" s="178">
        <v>6795</v>
      </c>
      <c r="G614" s="178">
        <v>1</v>
      </c>
      <c r="H614" s="178" t="str">
        <f>_xlfn.CONCAT(Tabela_srv_moreno_prd_dbwel_v_fund_acompanhamento[[#This Row],[codigo_peca]],"-",Tabela_srv_moreno_prd_dbwel_v_fund_acompanhamento[[#This Row],[seq_peca]])</f>
        <v>6795-1</v>
      </c>
      <c r="I614" s="178">
        <v>1</v>
      </c>
      <c r="J614" s="178" t="s">
        <v>240</v>
      </c>
      <c r="K614" s="179">
        <v>46183</v>
      </c>
      <c r="L614" s="179"/>
      <c r="M614" s="178" t="s">
        <v>2629</v>
      </c>
      <c r="N614" s="179">
        <v>46186</v>
      </c>
      <c r="O6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5" spans="1:15" hidden="1" x14ac:dyDescent="0.25">
      <c r="A615" s="25" t="str">
        <f>_xlfn.CONCAT(Tabela_srv_moreno_prd_dbwel_v_fund_acompanhamento[[#This Row],[id_ordem_servico]],"-",Tabela_srv_moreno_prd_dbwel_v_fund_acompanhamento[[#This Row],[item]])</f>
        <v>27554-8</v>
      </c>
      <c r="B615" s="115" t="str">
        <f>_xlfn.XLOOKUP(A615,Tabela2[ID OS_MORENO],Tabela2[ID OS_MORENO],"",0)</f>
        <v/>
      </c>
      <c r="C615" s="25">
        <v>27554</v>
      </c>
      <c r="D615" s="25">
        <v>8</v>
      </c>
      <c r="E615" s="25">
        <v>1</v>
      </c>
      <c r="F615" s="178">
        <v>6796</v>
      </c>
      <c r="G615" s="178">
        <v>1</v>
      </c>
      <c r="H615" s="178" t="str">
        <f>_xlfn.CONCAT(Tabela_srv_moreno_prd_dbwel_v_fund_acompanhamento[[#This Row],[codigo_peca]],"-",Tabela_srv_moreno_prd_dbwel_v_fund_acompanhamento[[#This Row],[seq_peca]])</f>
        <v>6796-1</v>
      </c>
      <c r="I615" s="178">
        <v>1</v>
      </c>
      <c r="J615" s="178" t="s">
        <v>240</v>
      </c>
      <c r="K615" s="179">
        <v>46193</v>
      </c>
      <c r="L615" s="179">
        <v>46181</v>
      </c>
      <c r="M615" s="178" t="s">
        <v>2630</v>
      </c>
      <c r="N615" s="179">
        <v>46196</v>
      </c>
      <c r="O6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6" spans="1:15" hidden="1" x14ac:dyDescent="0.25">
      <c r="A616" s="25" t="str">
        <f>_xlfn.CONCAT(Tabela_srv_moreno_prd_dbwel_v_fund_acompanhamento[[#This Row],[id_ordem_servico]],"-",Tabela_srv_moreno_prd_dbwel_v_fund_acompanhamento[[#This Row],[item]])</f>
        <v>27554-9</v>
      </c>
      <c r="B616" s="115" t="str">
        <f>_xlfn.XLOOKUP(A616,Tabela2[ID OS_MORENO],Tabela2[ID OS_MORENO],"",0)</f>
        <v/>
      </c>
      <c r="C616" s="25">
        <v>27554</v>
      </c>
      <c r="D616" s="25">
        <v>9</v>
      </c>
      <c r="E616" s="25">
        <v>1</v>
      </c>
      <c r="F616" s="178">
        <v>6797</v>
      </c>
      <c r="G616" s="178">
        <v>1</v>
      </c>
      <c r="H616" s="178" t="str">
        <f>_xlfn.CONCAT(Tabela_srv_moreno_prd_dbwel_v_fund_acompanhamento[[#This Row],[codigo_peca]],"-",Tabela_srv_moreno_prd_dbwel_v_fund_acompanhamento[[#This Row],[seq_peca]])</f>
        <v>6797-1</v>
      </c>
      <c r="I616" s="178">
        <v>1</v>
      </c>
      <c r="J616" s="178" t="s">
        <v>240</v>
      </c>
      <c r="K616" s="179">
        <v>46193</v>
      </c>
      <c r="L616" s="179">
        <v>46183</v>
      </c>
      <c r="M616" s="178" t="s">
        <v>2631</v>
      </c>
      <c r="N616" s="179">
        <v>46196</v>
      </c>
      <c r="O6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7" spans="1:15" hidden="1" x14ac:dyDescent="0.25">
      <c r="A617" s="25" t="str">
        <f>_xlfn.CONCAT(Tabela_srv_moreno_prd_dbwel_v_fund_acompanhamento[[#This Row],[id_ordem_servico]],"-",Tabela_srv_moreno_prd_dbwel_v_fund_acompanhamento[[#This Row],[item]])</f>
        <v>27554-10</v>
      </c>
      <c r="B617" s="115" t="str">
        <f>_xlfn.XLOOKUP(A617,Tabela2[ID OS_MORENO],Tabela2[ID OS_MORENO],"",0)</f>
        <v/>
      </c>
      <c r="C617" s="25">
        <v>27554</v>
      </c>
      <c r="D617" s="25">
        <v>10</v>
      </c>
      <c r="E617" s="25">
        <v>1</v>
      </c>
      <c r="F617" s="178">
        <v>6798</v>
      </c>
      <c r="G617" s="178">
        <v>1</v>
      </c>
      <c r="H617" s="178" t="str">
        <f>_xlfn.CONCAT(Tabela_srv_moreno_prd_dbwel_v_fund_acompanhamento[[#This Row],[codigo_peca]],"-",Tabela_srv_moreno_prd_dbwel_v_fund_acompanhamento[[#This Row],[seq_peca]])</f>
        <v>6798-1</v>
      </c>
      <c r="I617" s="178">
        <v>1</v>
      </c>
      <c r="J617" s="178" t="s">
        <v>240</v>
      </c>
      <c r="K617" s="179">
        <v>46193</v>
      </c>
      <c r="L617" s="179">
        <v>46183</v>
      </c>
      <c r="M617" s="178" t="s">
        <v>2628</v>
      </c>
      <c r="N617" s="179">
        <v>46196</v>
      </c>
      <c r="O6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8" spans="1:15" hidden="1" x14ac:dyDescent="0.25">
      <c r="A618" s="25" t="str">
        <f>_xlfn.CONCAT(Tabela_srv_moreno_prd_dbwel_v_fund_acompanhamento[[#This Row],[id_ordem_servico]],"-",Tabela_srv_moreno_prd_dbwel_v_fund_acompanhamento[[#This Row],[item]])</f>
        <v>27554-11</v>
      </c>
      <c r="B618" s="114" t="str">
        <f>_xlfn.XLOOKUP(A618,Tabela2[ID OS_MORENO],Tabela2[ID OS_MORENO],"",0)</f>
        <v/>
      </c>
      <c r="C618" s="25">
        <v>27554</v>
      </c>
      <c r="D618" s="25">
        <v>11</v>
      </c>
      <c r="E618" s="25">
        <v>1</v>
      </c>
      <c r="F618" s="178">
        <v>6799</v>
      </c>
      <c r="G618" s="178">
        <v>1</v>
      </c>
      <c r="H618" s="178" t="str">
        <f>_xlfn.CONCAT(Tabela_srv_moreno_prd_dbwel_v_fund_acompanhamento[[#This Row],[codigo_peca]],"-",Tabela_srv_moreno_prd_dbwel_v_fund_acompanhamento[[#This Row],[seq_peca]])</f>
        <v>6799-1</v>
      </c>
      <c r="I618" s="178">
        <v>1</v>
      </c>
      <c r="J618" s="178" t="s">
        <v>240</v>
      </c>
      <c r="K618" s="179">
        <v>46193</v>
      </c>
      <c r="L618" s="179">
        <v>46183</v>
      </c>
      <c r="M618" s="178" t="s">
        <v>2629</v>
      </c>
      <c r="N618" s="179">
        <v>46196</v>
      </c>
      <c r="O6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19" spans="1:15" hidden="1" x14ac:dyDescent="0.25">
      <c r="A619" s="25" t="str">
        <f>_xlfn.CONCAT(Tabela_srv_moreno_prd_dbwel_v_fund_acompanhamento[[#This Row],[id_ordem_servico]],"-",Tabela_srv_moreno_prd_dbwel_v_fund_acompanhamento[[#This Row],[item]])</f>
        <v>27554-12</v>
      </c>
      <c r="B619" s="114" t="str">
        <f>_xlfn.XLOOKUP(A619,Tabela2[ID OS_MORENO],Tabela2[ID OS_MORENO],"",0)</f>
        <v/>
      </c>
      <c r="C619" s="25">
        <v>27554</v>
      </c>
      <c r="D619" s="25">
        <v>12</v>
      </c>
      <c r="E619" s="25">
        <v>1</v>
      </c>
      <c r="F619" s="178">
        <v>6800</v>
      </c>
      <c r="G619" s="178">
        <v>1</v>
      </c>
      <c r="H619" s="178" t="str">
        <f>_xlfn.CONCAT(Tabela_srv_moreno_prd_dbwel_v_fund_acompanhamento[[#This Row],[codigo_peca]],"-",Tabela_srv_moreno_prd_dbwel_v_fund_acompanhamento[[#This Row],[seq_peca]])</f>
        <v>6800-1</v>
      </c>
      <c r="I619" s="178">
        <v>1</v>
      </c>
      <c r="J619" s="178" t="s">
        <v>240</v>
      </c>
      <c r="K619" s="179">
        <v>46193</v>
      </c>
      <c r="L619" s="179">
        <v>46190</v>
      </c>
      <c r="M619" s="178" t="s">
        <v>2632</v>
      </c>
      <c r="N619" s="179">
        <v>46196</v>
      </c>
      <c r="O6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0" spans="1:15" hidden="1" x14ac:dyDescent="0.25">
      <c r="A620" s="25" t="str">
        <f>_xlfn.CONCAT(Tabela_srv_moreno_prd_dbwel_v_fund_acompanhamento[[#This Row],[id_ordem_servico]],"-",Tabela_srv_moreno_prd_dbwel_v_fund_acompanhamento[[#This Row],[item]])</f>
        <v>27554-13</v>
      </c>
      <c r="B620" s="115" t="str">
        <f>_xlfn.XLOOKUP(A620,Tabela2[ID OS_MORENO],Tabela2[ID OS_MORENO],"",0)</f>
        <v/>
      </c>
      <c r="C620" s="25">
        <v>27554</v>
      </c>
      <c r="D620" s="25">
        <v>13</v>
      </c>
      <c r="E620" s="25">
        <v>1</v>
      </c>
      <c r="F620" s="178">
        <v>6801</v>
      </c>
      <c r="G620" s="178">
        <v>1</v>
      </c>
      <c r="H620" s="178" t="str">
        <f>_xlfn.CONCAT(Tabela_srv_moreno_prd_dbwel_v_fund_acompanhamento[[#This Row],[codigo_peca]],"-",Tabela_srv_moreno_prd_dbwel_v_fund_acompanhamento[[#This Row],[seq_peca]])</f>
        <v>6801-1</v>
      </c>
      <c r="I620" s="178">
        <v>1</v>
      </c>
      <c r="J620" s="178" t="s">
        <v>240</v>
      </c>
      <c r="K620" s="179">
        <v>46193</v>
      </c>
      <c r="L620" s="179">
        <v>46183</v>
      </c>
      <c r="M620" s="178" t="s">
        <v>2633</v>
      </c>
      <c r="N620" s="179">
        <v>46196</v>
      </c>
      <c r="O6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1" spans="1:15" hidden="1" x14ac:dyDescent="0.25">
      <c r="A621" s="25" t="str">
        <f>_xlfn.CONCAT(Tabela_srv_moreno_prd_dbwel_v_fund_acompanhamento[[#This Row],[id_ordem_servico]],"-",Tabela_srv_moreno_prd_dbwel_v_fund_acompanhamento[[#This Row],[item]])</f>
        <v>27554-14</v>
      </c>
      <c r="B621" s="116" t="str">
        <f>_xlfn.XLOOKUP(A621,Tabela2[ID OS_MORENO],Tabela2[ID OS_MORENO],"",0)</f>
        <v/>
      </c>
      <c r="C621" s="25">
        <v>27554</v>
      </c>
      <c r="D621" s="25">
        <v>14</v>
      </c>
      <c r="E621" s="25">
        <v>1</v>
      </c>
      <c r="F621" s="178">
        <v>6802</v>
      </c>
      <c r="G621" s="178">
        <v>1</v>
      </c>
      <c r="H621" s="178" t="str">
        <f>_xlfn.CONCAT(Tabela_srv_moreno_prd_dbwel_v_fund_acompanhamento[[#This Row],[codigo_peca]],"-",Tabela_srv_moreno_prd_dbwel_v_fund_acompanhamento[[#This Row],[seq_peca]])</f>
        <v>6802-1</v>
      </c>
      <c r="I621" s="178">
        <v>1</v>
      </c>
      <c r="J621" s="178" t="s">
        <v>240</v>
      </c>
      <c r="K621" s="179">
        <v>46193</v>
      </c>
      <c r="L621" s="179">
        <v>46183</v>
      </c>
      <c r="M621" s="178" t="s">
        <v>2634</v>
      </c>
      <c r="N621" s="179">
        <v>46196</v>
      </c>
      <c r="O6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2" spans="1:15" hidden="1" x14ac:dyDescent="0.25">
      <c r="A622" s="25" t="str">
        <f>_xlfn.CONCAT(Tabela_srv_moreno_prd_dbwel_v_fund_acompanhamento[[#This Row],[id_ordem_servico]],"-",Tabela_srv_moreno_prd_dbwel_v_fund_acompanhamento[[#This Row],[item]])</f>
        <v>27554-15</v>
      </c>
      <c r="B622" s="115" t="str">
        <f>_xlfn.XLOOKUP(A622,Tabela2[ID OS_MORENO],Tabela2[ID OS_MORENO],"",0)</f>
        <v/>
      </c>
      <c r="C622" s="25">
        <v>27554</v>
      </c>
      <c r="D622" s="25">
        <v>15</v>
      </c>
      <c r="E622" s="25">
        <v>1</v>
      </c>
      <c r="F622" s="178">
        <v>6803</v>
      </c>
      <c r="G622" s="178">
        <v>1</v>
      </c>
      <c r="H622" s="178" t="str">
        <f>_xlfn.CONCAT(Tabela_srv_moreno_prd_dbwel_v_fund_acompanhamento[[#This Row],[codigo_peca]],"-",Tabela_srv_moreno_prd_dbwel_v_fund_acompanhamento[[#This Row],[seq_peca]])</f>
        <v>6803-1</v>
      </c>
      <c r="I622" s="178">
        <v>1</v>
      </c>
      <c r="J622" s="178" t="s">
        <v>240</v>
      </c>
      <c r="K622" s="179">
        <v>46183</v>
      </c>
      <c r="L622" s="179"/>
      <c r="M622" s="178" t="s">
        <v>2635</v>
      </c>
      <c r="N622" s="179">
        <v>46186</v>
      </c>
      <c r="O6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3" spans="1:15" hidden="1" x14ac:dyDescent="0.25">
      <c r="A623" s="25" t="str">
        <f>_xlfn.CONCAT(Tabela_srv_moreno_prd_dbwel_v_fund_acompanhamento[[#This Row],[id_ordem_servico]],"-",Tabela_srv_moreno_prd_dbwel_v_fund_acompanhamento[[#This Row],[item]])</f>
        <v>27554-16</v>
      </c>
      <c r="B623" s="114" t="str">
        <f>_xlfn.XLOOKUP(A623,Tabela2[ID OS_MORENO],Tabela2[ID OS_MORENO],"",0)</f>
        <v/>
      </c>
      <c r="C623" s="25">
        <v>27554</v>
      </c>
      <c r="D623" s="25">
        <v>16</v>
      </c>
      <c r="E623" s="25">
        <v>1</v>
      </c>
      <c r="F623" s="178">
        <v>6804</v>
      </c>
      <c r="G623" s="178">
        <v>1</v>
      </c>
      <c r="H623" s="178" t="str">
        <f>_xlfn.CONCAT(Tabela_srv_moreno_prd_dbwel_v_fund_acompanhamento[[#This Row],[codigo_peca]],"-",Tabela_srv_moreno_prd_dbwel_v_fund_acompanhamento[[#This Row],[seq_peca]])</f>
        <v>6804-1</v>
      </c>
      <c r="I623" s="178">
        <v>1</v>
      </c>
      <c r="J623" s="178" t="s">
        <v>240</v>
      </c>
      <c r="K623" s="179">
        <v>46183</v>
      </c>
      <c r="L623" s="179">
        <v>46182</v>
      </c>
      <c r="M623" s="178" t="s">
        <v>2635</v>
      </c>
      <c r="N623" s="179">
        <v>46186</v>
      </c>
      <c r="O6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4" spans="1:15" hidden="1" x14ac:dyDescent="0.25">
      <c r="A624" s="25" t="str">
        <f>_xlfn.CONCAT(Tabela_srv_moreno_prd_dbwel_v_fund_acompanhamento[[#This Row],[id_ordem_servico]],"-",Tabela_srv_moreno_prd_dbwel_v_fund_acompanhamento[[#This Row],[item]])</f>
        <v>27554-17</v>
      </c>
      <c r="B624" s="115" t="str">
        <f>_xlfn.XLOOKUP(A624,Tabela2[ID OS_MORENO],Tabela2[ID OS_MORENO],"",0)</f>
        <v/>
      </c>
      <c r="C624" s="25">
        <v>27554</v>
      </c>
      <c r="D624" s="25">
        <v>17</v>
      </c>
      <c r="E624" s="25">
        <v>1</v>
      </c>
      <c r="F624" s="178">
        <v>6805</v>
      </c>
      <c r="G624" s="178">
        <v>1</v>
      </c>
      <c r="H624" s="178" t="str">
        <f>_xlfn.CONCAT(Tabela_srv_moreno_prd_dbwel_v_fund_acompanhamento[[#This Row],[codigo_peca]],"-",Tabela_srv_moreno_prd_dbwel_v_fund_acompanhamento[[#This Row],[seq_peca]])</f>
        <v>6805-1</v>
      </c>
      <c r="I624" s="178">
        <v>1</v>
      </c>
      <c r="J624" s="178" t="s">
        <v>240</v>
      </c>
      <c r="K624" s="179">
        <v>46183</v>
      </c>
      <c r="L624" s="179">
        <v>46184</v>
      </c>
      <c r="M624" s="178" t="s">
        <v>2635</v>
      </c>
      <c r="N624" s="179">
        <v>46186</v>
      </c>
      <c r="O6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5" spans="1:15" hidden="1" x14ac:dyDescent="0.25">
      <c r="A625" s="25" t="str">
        <f>_xlfn.CONCAT(Tabela_srv_moreno_prd_dbwel_v_fund_acompanhamento[[#This Row],[id_ordem_servico]],"-",Tabela_srv_moreno_prd_dbwel_v_fund_acompanhamento[[#This Row],[item]])</f>
        <v>27554-18</v>
      </c>
      <c r="B625" s="114" t="str">
        <f>_xlfn.XLOOKUP(A625,Tabela2[ID OS_MORENO],Tabela2[ID OS_MORENO],"",0)</f>
        <v/>
      </c>
      <c r="C625" s="25">
        <v>27554</v>
      </c>
      <c r="D625" s="25">
        <v>18</v>
      </c>
      <c r="E625" s="25">
        <v>1</v>
      </c>
      <c r="F625" s="178">
        <v>6806</v>
      </c>
      <c r="G625" s="178">
        <v>1</v>
      </c>
      <c r="H625" s="178" t="str">
        <f>_xlfn.CONCAT(Tabela_srv_moreno_prd_dbwel_v_fund_acompanhamento[[#This Row],[codigo_peca]],"-",Tabela_srv_moreno_prd_dbwel_v_fund_acompanhamento[[#This Row],[seq_peca]])</f>
        <v>6806-1</v>
      </c>
      <c r="I625" s="178">
        <v>1</v>
      </c>
      <c r="J625" s="178" t="s">
        <v>240</v>
      </c>
      <c r="K625" s="179">
        <v>46183</v>
      </c>
      <c r="L625" s="179">
        <v>46190</v>
      </c>
      <c r="M625" s="178" t="s">
        <v>2635</v>
      </c>
      <c r="N625" s="179">
        <v>46186</v>
      </c>
      <c r="O6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6" spans="1:15" hidden="1" x14ac:dyDescent="0.25">
      <c r="A626" s="25" t="str">
        <f>_xlfn.CONCAT(Tabela_srv_moreno_prd_dbwel_v_fund_acompanhamento[[#This Row],[id_ordem_servico]],"-",Tabela_srv_moreno_prd_dbwel_v_fund_acompanhamento[[#This Row],[item]])</f>
        <v>27554-20</v>
      </c>
      <c r="B626" s="115" t="str">
        <f>_xlfn.XLOOKUP(A626,Tabela2[ID OS_MORENO],Tabela2[ID OS_MORENO],"",0)</f>
        <v/>
      </c>
      <c r="C626" s="25">
        <v>27554</v>
      </c>
      <c r="D626" s="25">
        <v>20</v>
      </c>
      <c r="E626" s="25">
        <v>1</v>
      </c>
      <c r="F626" s="178">
        <v>6808</v>
      </c>
      <c r="G626" s="178">
        <v>1</v>
      </c>
      <c r="H626" s="178" t="str">
        <f>_xlfn.CONCAT(Tabela_srv_moreno_prd_dbwel_v_fund_acompanhamento[[#This Row],[codigo_peca]],"-",Tabela_srv_moreno_prd_dbwel_v_fund_acompanhamento[[#This Row],[seq_peca]])</f>
        <v>6808-1</v>
      </c>
      <c r="I626" s="178">
        <v>1</v>
      </c>
      <c r="J626" s="178" t="s">
        <v>240</v>
      </c>
      <c r="K626" s="179">
        <v>46203</v>
      </c>
      <c r="L626" s="179">
        <v>46183</v>
      </c>
      <c r="M626" s="178" t="s">
        <v>2636</v>
      </c>
      <c r="N626" s="179">
        <v>46206</v>
      </c>
      <c r="O6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7" spans="1:15" hidden="1" x14ac:dyDescent="0.25">
      <c r="A627" s="25" t="str">
        <f>_xlfn.CONCAT(Tabela_srv_moreno_prd_dbwel_v_fund_acompanhamento[[#This Row],[id_ordem_servico]],"-",Tabela_srv_moreno_prd_dbwel_v_fund_acompanhamento[[#This Row],[item]])</f>
        <v>27554-21</v>
      </c>
      <c r="B627" s="114" t="str">
        <f>_xlfn.XLOOKUP(A627,Tabela2[ID OS_MORENO],Tabela2[ID OS_MORENO],"",0)</f>
        <v/>
      </c>
      <c r="C627" s="25">
        <v>27554</v>
      </c>
      <c r="D627" s="25">
        <v>21</v>
      </c>
      <c r="E627" s="25">
        <v>1</v>
      </c>
      <c r="F627" s="178">
        <v>6809</v>
      </c>
      <c r="G627" s="178">
        <v>1</v>
      </c>
      <c r="H627" s="178" t="str">
        <f>_xlfn.CONCAT(Tabela_srv_moreno_prd_dbwel_v_fund_acompanhamento[[#This Row],[codigo_peca]],"-",Tabela_srv_moreno_prd_dbwel_v_fund_acompanhamento[[#This Row],[seq_peca]])</f>
        <v>6809-1</v>
      </c>
      <c r="I627" s="178">
        <v>1</v>
      </c>
      <c r="J627" s="178" t="s">
        <v>240</v>
      </c>
      <c r="K627" s="179">
        <v>46203</v>
      </c>
      <c r="L627" s="179">
        <v>46174</v>
      </c>
      <c r="M627" s="178" t="s">
        <v>2637</v>
      </c>
      <c r="N627" s="179">
        <v>46206</v>
      </c>
      <c r="O6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8" spans="1:15" hidden="1" x14ac:dyDescent="0.25">
      <c r="A628" s="25" t="str">
        <f>_xlfn.CONCAT(Tabela_srv_moreno_prd_dbwel_v_fund_acompanhamento[[#This Row],[id_ordem_servico]],"-",Tabela_srv_moreno_prd_dbwel_v_fund_acompanhamento[[#This Row],[item]])</f>
        <v>27554-22</v>
      </c>
      <c r="B628" s="115" t="str">
        <f>_xlfn.XLOOKUP(A628,Tabela2[ID OS_MORENO],Tabela2[ID OS_MORENO],"",0)</f>
        <v/>
      </c>
      <c r="C628" s="25">
        <v>27554</v>
      </c>
      <c r="D628" s="25">
        <v>22</v>
      </c>
      <c r="E628" s="25">
        <v>1</v>
      </c>
      <c r="F628" s="178">
        <v>6810</v>
      </c>
      <c r="G628" s="178">
        <v>1</v>
      </c>
      <c r="H628" s="178" t="str">
        <f>_xlfn.CONCAT(Tabela_srv_moreno_prd_dbwel_v_fund_acompanhamento[[#This Row],[codigo_peca]],"-",Tabela_srv_moreno_prd_dbwel_v_fund_acompanhamento[[#This Row],[seq_peca]])</f>
        <v>6810-1</v>
      </c>
      <c r="I628" s="178">
        <v>1</v>
      </c>
      <c r="J628" s="178" t="s">
        <v>240</v>
      </c>
      <c r="K628" s="179">
        <v>46203</v>
      </c>
      <c r="L628" s="179">
        <v>46183</v>
      </c>
      <c r="M628" s="178" t="s">
        <v>2638</v>
      </c>
      <c r="N628" s="179">
        <v>46206</v>
      </c>
      <c r="O6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29" spans="1:15" hidden="1" x14ac:dyDescent="0.25">
      <c r="A629" s="25" t="str">
        <f>_xlfn.CONCAT(Tabela_srv_moreno_prd_dbwel_v_fund_acompanhamento[[#This Row],[id_ordem_servico]],"-",Tabela_srv_moreno_prd_dbwel_v_fund_acompanhamento[[#This Row],[item]])</f>
        <v>27554-23</v>
      </c>
      <c r="B629" s="114" t="str">
        <f>_xlfn.XLOOKUP(A629,Tabela2[ID OS_MORENO],Tabela2[ID OS_MORENO],"",0)</f>
        <v/>
      </c>
      <c r="C629" s="25">
        <v>27554</v>
      </c>
      <c r="D629" s="25">
        <v>23</v>
      </c>
      <c r="E629" s="25">
        <v>1</v>
      </c>
      <c r="F629" s="178">
        <v>6811</v>
      </c>
      <c r="G629" s="178">
        <v>1</v>
      </c>
      <c r="H629" s="178" t="str">
        <f>_xlfn.CONCAT(Tabela_srv_moreno_prd_dbwel_v_fund_acompanhamento[[#This Row],[codigo_peca]],"-",Tabela_srv_moreno_prd_dbwel_v_fund_acompanhamento[[#This Row],[seq_peca]])</f>
        <v>6811-1</v>
      </c>
      <c r="I629" s="178">
        <v>1</v>
      </c>
      <c r="J629" s="178" t="s">
        <v>240</v>
      </c>
      <c r="K629" s="179">
        <v>46203</v>
      </c>
      <c r="L629" s="179">
        <v>46174</v>
      </c>
      <c r="M629" s="178" t="s">
        <v>2639</v>
      </c>
      <c r="N629" s="179">
        <v>46206</v>
      </c>
      <c r="O6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0" spans="1:15" hidden="1" x14ac:dyDescent="0.25">
      <c r="A630" s="25" t="str">
        <f>_xlfn.CONCAT(Tabela_srv_moreno_prd_dbwel_v_fund_acompanhamento[[#This Row],[id_ordem_servico]],"-",Tabela_srv_moreno_prd_dbwel_v_fund_acompanhamento[[#This Row],[item]])</f>
        <v>27554-24</v>
      </c>
      <c r="B630" s="115" t="str">
        <f>_xlfn.XLOOKUP(A630,Tabela2[ID OS_MORENO],Tabela2[ID OS_MORENO],"",0)</f>
        <v/>
      </c>
      <c r="C630" s="25">
        <v>27554</v>
      </c>
      <c r="D630" s="25">
        <v>24</v>
      </c>
      <c r="E630" s="25">
        <v>1</v>
      </c>
      <c r="F630" s="178">
        <v>6812</v>
      </c>
      <c r="G630" s="178">
        <v>1</v>
      </c>
      <c r="H630" s="178" t="str">
        <f>_xlfn.CONCAT(Tabela_srv_moreno_prd_dbwel_v_fund_acompanhamento[[#This Row],[codigo_peca]],"-",Tabela_srv_moreno_prd_dbwel_v_fund_acompanhamento[[#This Row],[seq_peca]])</f>
        <v>6812-1</v>
      </c>
      <c r="I630" s="178">
        <v>1</v>
      </c>
      <c r="J630" s="178" t="s">
        <v>240</v>
      </c>
      <c r="K630" s="179">
        <v>46203</v>
      </c>
      <c r="L630" s="179">
        <v>46183</v>
      </c>
      <c r="M630" s="178" t="s">
        <v>2639</v>
      </c>
      <c r="N630" s="179">
        <v>46206</v>
      </c>
      <c r="O6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1" spans="1:15" hidden="1" x14ac:dyDescent="0.25">
      <c r="A631" s="25" t="str">
        <f>_xlfn.CONCAT(Tabela_srv_moreno_prd_dbwel_v_fund_acompanhamento[[#This Row],[id_ordem_servico]],"-",Tabela_srv_moreno_prd_dbwel_v_fund_acompanhamento[[#This Row],[item]])</f>
        <v>27538-1</v>
      </c>
      <c r="B631" s="114" t="str">
        <f>_xlfn.XLOOKUP(A631,Tabela2[ID OS_MORENO],Tabela2[ID OS_MORENO],"",0)</f>
        <v>27538-1</v>
      </c>
      <c r="C631" s="25">
        <v>27538</v>
      </c>
      <c r="D631" s="25">
        <v>1</v>
      </c>
      <c r="E631" s="25">
        <v>1</v>
      </c>
      <c r="F631" s="178">
        <v>153022</v>
      </c>
      <c r="G631" s="178">
        <v>1</v>
      </c>
      <c r="H631" s="178" t="str">
        <f>_xlfn.CONCAT(Tabela_srv_moreno_prd_dbwel_v_fund_acompanhamento[[#This Row],[codigo_peca]],"-",Tabela_srv_moreno_prd_dbwel_v_fund_acompanhamento[[#This Row],[seq_peca]])</f>
        <v>153022-1</v>
      </c>
      <c r="I631" s="178">
        <v>1</v>
      </c>
      <c r="J631" s="178" t="s">
        <v>243</v>
      </c>
      <c r="K631" s="179">
        <v>46207</v>
      </c>
      <c r="L631" s="179"/>
      <c r="M631" s="178" t="s">
        <v>2357</v>
      </c>
      <c r="N631" s="179">
        <v>46255</v>
      </c>
      <c r="O6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2" spans="1:15" hidden="1" x14ac:dyDescent="0.25">
      <c r="A632" s="25" t="str">
        <f>_xlfn.CONCAT(Tabela_srv_moreno_prd_dbwel_v_fund_acompanhamento[[#This Row],[id_ordem_servico]],"-",Tabela_srv_moreno_prd_dbwel_v_fund_acompanhamento[[#This Row],[item]])</f>
        <v>27538-2</v>
      </c>
      <c r="B632" s="115" t="str">
        <f>_xlfn.XLOOKUP(A632,Tabela2[ID OS_MORENO],Tabela2[ID OS_MORENO],"",0)</f>
        <v>27538-2</v>
      </c>
      <c r="C632" s="25">
        <v>27538</v>
      </c>
      <c r="D632" s="25">
        <v>2</v>
      </c>
      <c r="E632" s="25">
        <v>1</v>
      </c>
      <c r="F632" s="178">
        <v>153023</v>
      </c>
      <c r="G632" s="178">
        <v>1</v>
      </c>
      <c r="H632" s="178" t="str">
        <f>_xlfn.CONCAT(Tabela_srv_moreno_prd_dbwel_v_fund_acompanhamento[[#This Row],[codigo_peca]],"-",Tabela_srv_moreno_prd_dbwel_v_fund_acompanhamento[[#This Row],[seq_peca]])</f>
        <v>153023-1</v>
      </c>
      <c r="I632" s="178">
        <v>1</v>
      </c>
      <c r="J632" s="178" t="s">
        <v>243</v>
      </c>
      <c r="K632" s="179">
        <v>46207</v>
      </c>
      <c r="L632" s="179"/>
      <c r="M632" s="178" t="s">
        <v>2357</v>
      </c>
      <c r="N632" s="179">
        <v>46255</v>
      </c>
      <c r="O6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3" spans="1:15" hidden="1" x14ac:dyDescent="0.25">
      <c r="A633" s="16" t="str">
        <f>_xlfn.CONCAT(Tabela_srv_moreno_prd_dbwel_v_fund_acompanhamento[[#This Row],[id_ordem_servico]],"-",Tabela_srv_moreno_prd_dbwel_v_fund_acompanhamento[[#This Row],[item]])</f>
        <v>27538-3</v>
      </c>
      <c r="B633" s="114" t="str">
        <f>_xlfn.XLOOKUP(A633,Tabela2[ID OS_MORENO],Tabela2[ID OS_MORENO],"",0)</f>
        <v>27538-3</v>
      </c>
      <c r="C633" s="16">
        <v>27538</v>
      </c>
      <c r="D633" s="16">
        <v>3</v>
      </c>
      <c r="E633" s="16">
        <v>1</v>
      </c>
      <c r="F633" s="185">
        <v>153024</v>
      </c>
      <c r="G633" s="185">
        <v>1</v>
      </c>
      <c r="H633" s="185" t="str">
        <f>_xlfn.CONCAT(Tabela_srv_moreno_prd_dbwel_v_fund_acompanhamento[[#This Row],[codigo_peca]],"-",Tabela_srv_moreno_prd_dbwel_v_fund_acompanhamento[[#This Row],[seq_peca]])</f>
        <v>153024-1</v>
      </c>
      <c r="I633" s="185">
        <v>1</v>
      </c>
      <c r="J633" s="185" t="s">
        <v>243</v>
      </c>
      <c r="K633" s="190">
        <v>46207</v>
      </c>
      <c r="L633" s="190"/>
      <c r="M633" s="185" t="s">
        <v>655</v>
      </c>
      <c r="N633" s="190">
        <v>46255</v>
      </c>
      <c r="O6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4" spans="1:15" hidden="1" x14ac:dyDescent="0.25">
      <c r="A634" s="25" t="str">
        <f>_xlfn.CONCAT(Tabela_srv_moreno_prd_dbwel_v_fund_acompanhamento[[#This Row],[id_ordem_servico]],"-",Tabela_srv_moreno_prd_dbwel_v_fund_acompanhamento[[#This Row],[item]])</f>
        <v>27538-4</v>
      </c>
      <c r="B634" s="115" t="str">
        <f>_xlfn.XLOOKUP(A634,Tabela2[ID OS_MORENO],Tabela2[ID OS_MORENO],"",0)</f>
        <v>27538-4</v>
      </c>
      <c r="C634" s="25">
        <v>27538</v>
      </c>
      <c r="D634" s="25">
        <v>4</v>
      </c>
      <c r="E634" s="25">
        <v>1</v>
      </c>
      <c r="F634" s="178">
        <v>153025</v>
      </c>
      <c r="G634" s="178">
        <v>1</v>
      </c>
      <c r="H634" s="178" t="str">
        <f>_xlfn.CONCAT(Tabela_srv_moreno_prd_dbwel_v_fund_acompanhamento[[#This Row],[codigo_peca]],"-",Tabela_srv_moreno_prd_dbwel_v_fund_acompanhamento[[#This Row],[seq_peca]])</f>
        <v>153025-1</v>
      </c>
      <c r="I634" s="178">
        <v>1</v>
      </c>
      <c r="J634" s="178" t="s">
        <v>243</v>
      </c>
      <c r="K634" s="179">
        <v>46207</v>
      </c>
      <c r="L634" s="179"/>
      <c r="M634" s="178" t="s">
        <v>655</v>
      </c>
      <c r="N634" s="179">
        <v>46255</v>
      </c>
      <c r="O6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5" spans="1:15" hidden="1" x14ac:dyDescent="0.25">
      <c r="A635" s="25" t="str">
        <f>_xlfn.CONCAT(Tabela_srv_moreno_prd_dbwel_v_fund_acompanhamento[[#This Row],[id_ordem_servico]],"-",Tabela_srv_moreno_prd_dbwel_v_fund_acompanhamento[[#This Row],[item]])</f>
        <v>27538-5</v>
      </c>
      <c r="B635" s="115" t="str">
        <f>_xlfn.XLOOKUP(A635,Tabela2[ID OS_MORENO],Tabela2[ID OS_MORENO],"",0)</f>
        <v>27538-5</v>
      </c>
      <c r="C635" s="25">
        <v>27538</v>
      </c>
      <c r="D635" s="25">
        <v>5</v>
      </c>
      <c r="E635" s="25">
        <v>1</v>
      </c>
      <c r="F635" s="178">
        <v>153026</v>
      </c>
      <c r="G635" s="178">
        <v>1</v>
      </c>
      <c r="H635" s="178" t="str">
        <f>_xlfn.CONCAT(Tabela_srv_moreno_prd_dbwel_v_fund_acompanhamento[[#This Row],[codigo_peca]],"-",Tabela_srv_moreno_prd_dbwel_v_fund_acompanhamento[[#This Row],[seq_peca]])</f>
        <v>153026-1</v>
      </c>
      <c r="I635" s="178">
        <v>1</v>
      </c>
      <c r="J635" s="178" t="s">
        <v>243</v>
      </c>
      <c r="K635" s="179">
        <v>46207</v>
      </c>
      <c r="L635" s="179"/>
      <c r="M635" s="178" t="s">
        <v>655</v>
      </c>
      <c r="N635" s="179">
        <v>46255</v>
      </c>
      <c r="O6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6" spans="1:15" hidden="1" x14ac:dyDescent="0.25">
      <c r="A636" s="25" t="str">
        <f>_xlfn.CONCAT(Tabela_srv_moreno_prd_dbwel_v_fund_acompanhamento[[#This Row],[id_ordem_servico]],"-",Tabela_srv_moreno_prd_dbwel_v_fund_acompanhamento[[#This Row],[item]])</f>
        <v>27538-6</v>
      </c>
      <c r="B636" s="114" t="str">
        <f>_xlfn.XLOOKUP(A636,Tabela2[ID OS_MORENO],Tabela2[ID OS_MORENO],"",0)</f>
        <v>27538-6</v>
      </c>
      <c r="C636" s="25">
        <v>27538</v>
      </c>
      <c r="D636" s="25">
        <v>6</v>
      </c>
      <c r="E636" s="25">
        <v>1</v>
      </c>
      <c r="F636" s="178">
        <v>153027</v>
      </c>
      <c r="G636" s="178">
        <v>1</v>
      </c>
      <c r="H636" s="178" t="str">
        <f>_xlfn.CONCAT(Tabela_srv_moreno_prd_dbwel_v_fund_acompanhamento[[#This Row],[codigo_peca]],"-",Tabela_srv_moreno_prd_dbwel_v_fund_acompanhamento[[#This Row],[seq_peca]])</f>
        <v>153027-1</v>
      </c>
      <c r="I636" s="178">
        <v>1</v>
      </c>
      <c r="J636" s="178" t="s">
        <v>243</v>
      </c>
      <c r="K636" s="179">
        <v>46207</v>
      </c>
      <c r="L636" s="179"/>
      <c r="M636" s="178" t="s">
        <v>655</v>
      </c>
      <c r="N636" s="179">
        <v>46255</v>
      </c>
      <c r="O6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7" spans="1:15" hidden="1" x14ac:dyDescent="0.25">
      <c r="A637" s="25" t="str">
        <f>_xlfn.CONCAT(Tabela_srv_moreno_prd_dbwel_v_fund_acompanhamento[[#This Row],[id_ordem_servico]],"-",Tabela_srv_moreno_prd_dbwel_v_fund_acompanhamento[[#This Row],[item]])</f>
        <v>27393-1</v>
      </c>
      <c r="B637" s="115" t="str">
        <f>_xlfn.XLOOKUP(A637,Tabela2[ID OS_MORENO],Tabela2[ID OS_MORENO],"",0)</f>
        <v/>
      </c>
      <c r="C637" s="25">
        <v>27393</v>
      </c>
      <c r="D637" s="25">
        <v>1</v>
      </c>
      <c r="E637" s="25">
        <v>1</v>
      </c>
      <c r="F637" s="178">
        <v>6748</v>
      </c>
      <c r="G637" s="178">
        <v>1</v>
      </c>
      <c r="H637" s="178" t="str">
        <f>_xlfn.CONCAT(Tabela_srv_moreno_prd_dbwel_v_fund_acompanhamento[[#This Row],[codigo_peca]],"-",Tabela_srv_moreno_prd_dbwel_v_fund_acompanhamento[[#This Row],[seq_peca]])</f>
        <v>6748-1</v>
      </c>
      <c r="I637" s="178">
        <v>1</v>
      </c>
      <c r="J637" s="178" t="s">
        <v>243</v>
      </c>
      <c r="K637" s="179">
        <v>46059</v>
      </c>
      <c r="L637" s="179">
        <v>46059</v>
      </c>
      <c r="M637" s="178" t="s">
        <v>782</v>
      </c>
      <c r="N637" s="179">
        <v>46080</v>
      </c>
      <c r="O6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38" spans="1:15" hidden="1" x14ac:dyDescent="0.25">
      <c r="A638" s="25" t="str">
        <f>_xlfn.CONCAT(Tabela_srv_moreno_prd_dbwel_v_fund_acompanhamento[[#This Row],[id_ordem_servico]],"-",Tabela_srv_moreno_prd_dbwel_v_fund_acompanhamento[[#This Row],[item]])</f>
        <v>27249-1</v>
      </c>
      <c r="B638" s="114" t="str">
        <f>_xlfn.XLOOKUP(A638,Tabela2[ID OS_MORENO],Tabela2[ID OS_MORENO],"",0)</f>
        <v/>
      </c>
      <c r="C638" s="25">
        <v>27249</v>
      </c>
      <c r="D638" s="25">
        <v>1</v>
      </c>
      <c r="E638" s="25">
        <v>1</v>
      </c>
      <c r="F638" s="178">
        <v>6648</v>
      </c>
      <c r="G638" s="178">
        <v>1</v>
      </c>
      <c r="H638" s="178" t="str">
        <f>_xlfn.CONCAT(Tabela_srv_moreno_prd_dbwel_v_fund_acompanhamento[[#This Row],[codigo_peca]],"-",Tabela_srv_moreno_prd_dbwel_v_fund_acompanhamento[[#This Row],[seq_peca]])</f>
        <v>6648-1</v>
      </c>
      <c r="I638" s="178">
        <v>1</v>
      </c>
      <c r="J638" s="178" t="s">
        <v>243</v>
      </c>
      <c r="K638" s="179">
        <v>45947</v>
      </c>
      <c r="L638" s="179">
        <v>45953</v>
      </c>
      <c r="M638" s="178" t="s">
        <v>603</v>
      </c>
      <c r="N638" s="179">
        <v>45999</v>
      </c>
      <c r="O638" s="16" t="str">
        <f>IF(Tabela_srv_moreno_prd_dbwel_v_fund_acompanhamento[[#This Row],[prz_contratual]]=Tabela_srv_moreno_prd_dbwel_v_fund_acompanhamento[[#This Row],[lib_fundido_prev]],"S/Usin.","C/ Usin.")</f>
        <v>C/ Usin.</v>
      </c>
    </row>
    <row r="639" spans="1:15" hidden="1" x14ac:dyDescent="0.25">
      <c r="A639" s="25" t="str">
        <f>_xlfn.CONCAT(Tabela_srv_moreno_prd_dbwel_v_fund_acompanhamento[[#This Row],[id_ordem_servico]],"-",Tabela_srv_moreno_prd_dbwel_v_fund_acompanhamento[[#This Row],[item]])</f>
        <v>27249-2</v>
      </c>
      <c r="B639" s="114" t="str">
        <f>_xlfn.XLOOKUP(A639,Tabela2[ID OS_MORENO],Tabela2[ID OS_MORENO],"",0)</f>
        <v/>
      </c>
      <c r="C639" s="25">
        <v>27249</v>
      </c>
      <c r="D639" s="25">
        <v>2</v>
      </c>
      <c r="E639" s="25">
        <v>1</v>
      </c>
      <c r="F639" s="178">
        <v>6649</v>
      </c>
      <c r="G639" s="178">
        <v>1</v>
      </c>
      <c r="H639" s="178" t="str">
        <f>_xlfn.CONCAT(Tabela_srv_moreno_prd_dbwel_v_fund_acompanhamento[[#This Row],[codigo_peca]],"-",Tabela_srv_moreno_prd_dbwel_v_fund_acompanhamento[[#This Row],[seq_peca]])</f>
        <v>6649-1</v>
      </c>
      <c r="I639" s="178">
        <v>1</v>
      </c>
      <c r="J639" s="178" t="s">
        <v>243</v>
      </c>
      <c r="K639" s="179">
        <v>45947</v>
      </c>
      <c r="L639" s="179">
        <v>45953</v>
      </c>
      <c r="M639" s="178" t="s">
        <v>603</v>
      </c>
      <c r="N639" s="179">
        <v>45999</v>
      </c>
      <c r="O639" s="16" t="str">
        <f>IF(Tabela_srv_moreno_prd_dbwel_v_fund_acompanhamento[[#This Row],[prz_contratual]]=Tabela_srv_moreno_prd_dbwel_v_fund_acompanhamento[[#This Row],[lib_fundido_prev]],"S/Usin.","C/ Usin.")</f>
        <v>C/ Usin.</v>
      </c>
    </row>
    <row r="640" spans="1:15" hidden="1" x14ac:dyDescent="0.25">
      <c r="A640" s="25" t="str">
        <f>_xlfn.CONCAT(Tabela_srv_moreno_prd_dbwel_v_fund_acompanhamento[[#This Row],[id_ordem_servico]],"-",Tabela_srv_moreno_prd_dbwel_v_fund_acompanhamento[[#This Row],[item]])</f>
        <v>27249-3</v>
      </c>
      <c r="B640" s="114" t="str">
        <f>_xlfn.XLOOKUP(A640,Tabela2[ID OS_MORENO],Tabela2[ID OS_MORENO],"",0)</f>
        <v/>
      </c>
      <c r="C640" s="25">
        <v>27249</v>
      </c>
      <c r="D640" s="25">
        <v>3</v>
      </c>
      <c r="E640" s="25">
        <v>1</v>
      </c>
      <c r="F640" s="178">
        <v>6650</v>
      </c>
      <c r="G640" s="178">
        <v>1</v>
      </c>
      <c r="H640" s="178" t="str">
        <f>_xlfn.CONCAT(Tabela_srv_moreno_prd_dbwel_v_fund_acompanhamento[[#This Row],[codigo_peca]],"-",Tabela_srv_moreno_prd_dbwel_v_fund_acompanhamento[[#This Row],[seq_peca]])</f>
        <v>6650-1</v>
      </c>
      <c r="I640" s="178">
        <v>1</v>
      </c>
      <c r="J640" s="178" t="s">
        <v>243</v>
      </c>
      <c r="K640" s="179">
        <v>45947</v>
      </c>
      <c r="L640" s="179">
        <v>45958</v>
      </c>
      <c r="M640" s="178" t="s">
        <v>604</v>
      </c>
      <c r="N640" s="179">
        <v>46004</v>
      </c>
      <c r="O640" s="16" t="str">
        <f>IF(Tabela_srv_moreno_prd_dbwel_v_fund_acompanhamento[[#This Row],[prz_contratual]]=Tabela_srv_moreno_prd_dbwel_v_fund_acompanhamento[[#This Row],[lib_fundido_prev]],"S/Usin.","C/ Usin.")</f>
        <v>C/ Usin.</v>
      </c>
    </row>
    <row r="641" spans="1:15" hidden="1" x14ac:dyDescent="0.25">
      <c r="A641" s="25" t="str">
        <f>_xlfn.CONCAT(Tabela_srv_moreno_prd_dbwel_v_fund_acompanhamento[[#This Row],[id_ordem_servico]],"-",Tabela_srv_moreno_prd_dbwel_v_fund_acompanhamento[[#This Row],[item]])</f>
        <v>27249-4</v>
      </c>
      <c r="B641" s="114" t="str">
        <f>_xlfn.XLOOKUP(A641,Tabela2[ID OS_MORENO],Tabela2[ID OS_MORENO],"",0)</f>
        <v/>
      </c>
      <c r="C641" s="25">
        <v>27249</v>
      </c>
      <c r="D641" s="25">
        <v>4</v>
      </c>
      <c r="E641" s="25">
        <v>1</v>
      </c>
      <c r="F641" s="178">
        <v>6651</v>
      </c>
      <c r="G641" s="178">
        <v>1</v>
      </c>
      <c r="H641" s="178" t="str">
        <f>_xlfn.CONCAT(Tabela_srv_moreno_prd_dbwel_v_fund_acompanhamento[[#This Row],[codigo_peca]],"-",Tabela_srv_moreno_prd_dbwel_v_fund_acompanhamento[[#This Row],[seq_peca]])</f>
        <v>6651-1</v>
      </c>
      <c r="I641" s="178">
        <v>1</v>
      </c>
      <c r="J641" s="178" t="s">
        <v>243</v>
      </c>
      <c r="K641" s="179">
        <v>45947</v>
      </c>
      <c r="L641" s="179">
        <v>45950</v>
      </c>
      <c r="M641" s="178" t="s">
        <v>605</v>
      </c>
      <c r="N641" s="179">
        <v>46004</v>
      </c>
      <c r="O641" s="16" t="str">
        <f>IF(Tabela_srv_moreno_prd_dbwel_v_fund_acompanhamento[[#This Row],[prz_contratual]]=Tabela_srv_moreno_prd_dbwel_v_fund_acompanhamento[[#This Row],[lib_fundido_prev]],"S/Usin.","C/ Usin.")</f>
        <v>C/ Usin.</v>
      </c>
    </row>
    <row r="642" spans="1:15" hidden="1" x14ac:dyDescent="0.25">
      <c r="A642" s="25" t="str">
        <f>_xlfn.CONCAT(Tabela_srv_moreno_prd_dbwel_v_fund_acompanhamento[[#This Row],[id_ordem_servico]],"-",Tabela_srv_moreno_prd_dbwel_v_fund_acompanhamento[[#This Row],[item]])</f>
        <v>27471-1</v>
      </c>
      <c r="B642" s="115" t="str">
        <f>_xlfn.XLOOKUP(A642,Tabela2[ID OS_MORENO],Tabela2[ID OS_MORENO],"",0)</f>
        <v/>
      </c>
      <c r="C642" s="25">
        <v>27471</v>
      </c>
      <c r="D642" s="25">
        <v>1</v>
      </c>
      <c r="E642" s="25">
        <v>1</v>
      </c>
      <c r="F642" s="178">
        <v>774016</v>
      </c>
      <c r="G642" s="178">
        <v>3</v>
      </c>
      <c r="H642" s="178" t="str">
        <f>_xlfn.CONCAT(Tabela_srv_moreno_prd_dbwel_v_fund_acompanhamento[[#This Row],[codigo_peca]],"-",Tabela_srv_moreno_prd_dbwel_v_fund_acompanhamento[[#This Row],[seq_peca]])</f>
        <v>774016-3</v>
      </c>
      <c r="I642" s="178">
        <v>1</v>
      </c>
      <c r="J642" s="178" t="s">
        <v>1543</v>
      </c>
      <c r="K642" s="179">
        <v>46173</v>
      </c>
      <c r="L642" s="179">
        <v>46155</v>
      </c>
      <c r="M642" s="178" t="s">
        <v>1544</v>
      </c>
      <c r="N642" s="179">
        <v>46146</v>
      </c>
      <c r="O6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3" spans="1:15" hidden="1" x14ac:dyDescent="0.25">
      <c r="A643" s="25" t="str">
        <f>_xlfn.CONCAT(Tabela_srv_moreno_prd_dbwel_v_fund_acompanhamento[[#This Row],[id_ordem_servico]],"-",Tabela_srv_moreno_prd_dbwel_v_fund_acompanhamento[[#This Row],[item]])</f>
        <v>27471-2</v>
      </c>
      <c r="B643" s="114" t="str">
        <f>_xlfn.XLOOKUP(A643,Tabela2[ID OS_MORENO],Tabela2[ID OS_MORENO],"",0)</f>
        <v/>
      </c>
      <c r="C643" s="25">
        <v>27471</v>
      </c>
      <c r="D643" s="25">
        <v>2</v>
      </c>
      <c r="E643" s="25">
        <v>1</v>
      </c>
      <c r="F643" s="178">
        <v>774016</v>
      </c>
      <c r="G643" s="178">
        <v>4</v>
      </c>
      <c r="H643" s="178" t="str">
        <f>_xlfn.CONCAT(Tabela_srv_moreno_prd_dbwel_v_fund_acompanhamento[[#This Row],[codigo_peca]],"-",Tabela_srv_moreno_prd_dbwel_v_fund_acompanhamento[[#This Row],[seq_peca]])</f>
        <v>774016-4</v>
      </c>
      <c r="I643" s="178">
        <v>1</v>
      </c>
      <c r="J643" s="178" t="s">
        <v>1543</v>
      </c>
      <c r="K643" s="179">
        <v>46173</v>
      </c>
      <c r="L643" s="179">
        <v>46148</v>
      </c>
      <c r="M643" s="178" t="s">
        <v>1544</v>
      </c>
      <c r="N643" s="179">
        <v>46161</v>
      </c>
      <c r="O6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4" spans="1:15" hidden="1" x14ac:dyDescent="0.25">
      <c r="A644" s="25" t="str">
        <f>_xlfn.CONCAT(Tabela_srv_moreno_prd_dbwel_v_fund_acompanhamento[[#This Row],[id_ordem_servico]],"-",Tabela_srv_moreno_prd_dbwel_v_fund_acompanhamento[[#This Row],[item]])</f>
        <v>27471-3</v>
      </c>
      <c r="B644" s="117" t="str">
        <f>_xlfn.XLOOKUP(A644,Tabela2[ID OS_MORENO],Tabela2[ID OS_MORENO],"",0)</f>
        <v/>
      </c>
      <c r="C644" s="25">
        <v>27471</v>
      </c>
      <c r="D644" s="25">
        <v>3</v>
      </c>
      <c r="E644" s="25">
        <v>1</v>
      </c>
      <c r="F644" s="178">
        <v>774016</v>
      </c>
      <c r="G644" s="178">
        <v>5</v>
      </c>
      <c r="H644" s="178" t="str">
        <f>_xlfn.CONCAT(Tabela_srv_moreno_prd_dbwel_v_fund_acompanhamento[[#This Row],[codigo_peca]],"-",Tabela_srv_moreno_prd_dbwel_v_fund_acompanhamento[[#This Row],[seq_peca]])</f>
        <v>774016-5</v>
      </c>
      <c r="I644" s="178">
        <v>1</v>
      </c>
      <c r="J644" s="178" t="s">
        <v>1543</v>
      </c>
      <c r="K644" s="179">
        <v>46173</v>
      </c>
      <c r="L644" s="179">
        <v>46171</v>
      </c>
      <c r="M644" s="178" t="s">
        <v>1544</v>
      </c>
      <c r="N644" s="179">
        <v>46176</v>
      </c>
      <c r="O6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5" spans="1:15" hidden="1" x14ac:dyDescent="0.25">
      <c r="A645" s="16" t="str">
        <f>_xlfn.CONCAT(Tabela_srv_moreno_prd_dbwel_v_fund_acompanhamento[[#This Row],[id_ordem_servico]],"-",Tabela_srv_moreno_prd_dbwel_v_fund_acompanhamento[[#This Row],[item]])</f>
        <v>27471-4</v>
      </c>
      <c r="B645" s="116" t="str">
        <f>_xlfn.XLOOKUP(A645,Tabela2[ID OS_MORENO],Tabela2[ID OS_MORENO],"",0)</f>
        <v/>
      </c>
      <c r="C645" s="16">
        <v>27471</v>
      </c>
      <c r="D645" s="16">
        <v>4</v>
      </c>
      <c r="E645" s="16">
        <v>1</v>
      </c>
      <c r="F645" s="185">
        <v>774016</v>
      </c>
      <c r="G645" s="185">
        <v>6</v>
      </c>
      <c r="H645" s="185" t="str">
        <f>_xlfn.CONCAT(Tabela_srv_moreno_prd_dbwel_v_fund_acompanhamento[[#This Row],[codigo_peca]],"-",Tabela_srv_moreno_prd_dbwel_v_fund_acompanhamento[[#This Row],[seq_peca]])</f>
        <v>774016-6</v>
      </c>
      <c r="I645" s="185">
        <v>1</v>
      </c>
      <c r="J645" s="185" t="s">
        <v>1543</v>
      </c>
      <c r="K645" s="190">
        <v>46173</v>
      </c>
      <c r="L645" s="190">
        <v>46156</v>
      </c>
      <c r="M645" s="185" t="s">
        <v>1544</v>
      </c>
      <c r="N645" s="190">
        <v>46191</v>
      </c>
      <c r="O6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6" spans="1:15" hidden="1" x14ac:dyDescent="0.25">
      <c r="A646" s="16" t="str">
        <f>_xlfn.CONCAT(Tabela_srv_moreno_prd_dbwel_v_fund_acompanhamento[[#This Row],[id_ordem_servico]],"-",Tabela_srv_moreno_prd_dbwel_v_fund_acompanhamento[[#This Row],[item]])</f>
        <v>27471-5</v>
      </c>
      <c r="B646" s="115" t="str">
        <f>_xlfn.XLOOKUP(A646,Tabela2[ID OS_MORENO],Tabela2[ID OS_MORENO],"",0)</f>
        <v/>
      </c>
      <c r="C646" s="16">
        <v>27471</v>
      </c>
      <c r="D646" s="16">
        <v>5</v>
      </c>
      <c r="E646" s="16">
        <v>1</v>
      </c>
      <c r="F646" s="185">
        <v>774017</v>
      </c>
      <c r="G646" s="185">
        <v>3</v>
      </c>
      <c r="H646" s="185" t="str">
        <f>_xlfn.CONCAT(Tabela_srv_moreno_prd_dbwel_v_fund_acompanhamento[[#This Row],[codigo_peca]],"-",Tabela_srv_moreno_prd_dbwel_v_fund_acompanhamento[[#This Row],[seq_peca]])</f>
        <v>774017-3</v>
      </c>
      <c r="I646" s="185">
        <v>1</v>
      </c>
      <c r="J646" s="185" t="s">
        <v>1543</v>
      </c>
      <c r="K646" s="190">
        <v>46173</v>
      </c>
      <c r="L646" s="190">
        <v>46148</v>
      </c>
      <c r="M646" s="185" t="s">
        <v>1685</v>
      </c>
      <c r="N646" s="190">
        <v>46146</v>
      </c>
      <c r="O6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7" spans="1:15" hidden="1" x14ac:dyDescent="0.25">
      <c r="A647" s="25" t="str">
        <f>_xlfn.CONCAT(Tabela_srv_moreno_prd_dbwel_v_fund_acompanhamento[[#This Row],[id_ordem_servico]],"-",Tabela_srv_moreno_prd_dbwel_v_fund_acompanhamento[[#This Row],[item]])</f>
        <v>27471-6</v>
      </c>
      <c r="B647" s="114" t="str">
        <f>_xlfn.XLOOKUP(A647,Tabela2[ID OS_MORENO],Tabela2[ID OS_MORENO],"",0)</f>
        <v/>
      </c>
      <c r="C647" s="25">
        <v>27471</v>
      </c>
      <c r="D647" s="25">
        <v>6</v>
      </c>
      <c r="E647" s="25">
        <v>1</v>
      </c>
      <c r="F647" s="178">
        <v>774017</v>
      </c>
      <c r="G647" s="178">
        <v>4</v>
      </c>
      <c r="H647" s="178" t="str">
        <f>_xlfn.CONCAT(Tabela_srv_moreno_prd_dbwel_v_fund_acompanhamento[[#This Row],[codigo_peca]],"-",Tabela_srv_moreno_prd_dbwel_v_fund_acompanhamento[[#This Row],[seq_peca]])</f>
        <v>774017-4</v>
      </c>
      <c r="I647" s="178">
        <v>1</v>
      </c>
      <c r="J647" s="178" t="s">
        <v>1543</v>
      </c>
      <c r="K647" s="179">
        <v>46173</v>
      </c>
      <c r="L647" s="179">
        <v>46155</v>
      </c>
      <c r="M647" s="178" t="s">
        <v>1685</v>
      </c>
      <c r="N647" s="179">
        <v>46161</v>
      </c>
      <c r="O6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8" spans="1:15" hidden="1" x14ac:dyDescent="0.25">
      <c r="A648" s="25" t="str">
        <f>_xlfn.CONCAT(Tabela_srv_moreno_prd_dbwel_v_fund_acompanhamento[[#This Row],[id_ordem_servico]],"-",Tabela_srv_moreno_prd_dbwel_v_fund_acompanhamento[[#This Row],[item]])</f>
        <v>27471-7</v>
      </c>
      <c r="B648" s="115" t="str">
        <f>_xlfn.XLOOKUP(A648,Tabela2[ID OS_MORENO],Tabela2[ID OS_MORENO],"",0)</f>
        <v/>
      </c>
      <c r="C648" s="25">
        <v>27471</v>
      </c>
      <c r="D648" s="25">
        <v>7</v>
      </c>
      <c r="E648" s="25">
        <v>1</v>
      </c>
      <c r="F648" s="178">
        <v>774017</v>
      </c>
      <c r="G648" s="178">
        <v>5</v>
      </c>
      <c r="H648" s="178" t="str">
        <f>_xlfn.CONCAT(Tabela_srv_moreno_prd_dbwel_v_fund_acompanhamento[[#This Row],[codigo_peca]],"-",Tabela_srv_moreno_prd_dbwel_v_fund_acompanhamento[[#This Row],[seq_peca]])</f>
        <v>774017-5</v>
      </c>
      <c r="I648" s="178">
        <v>1</v>
      </c>
      <c r="J648" s="178" t="s">
        <v>1543</v>
      </c>
      <c r="K648" s="179">
        <v>46173</v>
      </c>
      <c r="L648" s="179">
        <v>46171</v>
      </c>
      <c r="M648" s="178" t="s">
        <v>1685</v>
      </c>
      <c r="N648" s="179">
        <v>46176</v>
      </c>
      <c r="O6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49" spans="1:15" hidden="1" x14ac:dyDescent="0.25">
      <c r="A649" s="25" t="str">
        <f>_xlfn.CONCAT(Tabela_srv_moreno_prd_dbwel_v_fund_acompanhamento[[#This Row],[id_ordem_servico]],"-",Tabela_srv_moreno_prd_dbwel_v_fund_acompanhamento[[#This Row],[item]])</f>
        <v>27471-8</v>
      </c>
      <c r="B649" s="114" t="str">
        <f>_xlfn.XLOOKUP(A649,Tabela2[ID OS_MORENO],Tabela2[ID OS_MORENO],"",0)</f>
        <v/>
      </c>
      <c r="C649" s="25">
        <v>27471</v>
      </c>
      <c r="D649" s="25">
        <v>8</v>
      </c>
      <c r="E649" s="25">
        <v>1</v>
      </c>
      <c r="F649" s="178">
        <v>774017</v>
      </c>
      <c r="G649" s="178">
        <v>6</v>
      </c>
      <c r="H649" s="178" t="str">
        <f>_xlfn.CONCAT(Tabela_srv_moreno_prd_dbwel_v_fund_acompanhamento[[#This Row],[codigo_peca]],"-",Tabela_srv_moreno_prd_dbwel_v_fund_acompanhamento[[#This Row],[seq_peca]])</f>
        <v>774017-6</v>
      </c>
      <c r="I649" s="178">
        <v>1</v>
      </c>
      <c r="J649" s="178" t="s">
        <v>1543</v>
      </c>
      <c r="K649" s="179">
        <v>46173</v>
      </c>
      <c r="L649" s="179">
        <v>46162</v>
      </c>
      <c r="M649" s="178" t="s">
        <v>1685</v>
      </c>
      <c r="N649" s="179">
        <v>46191</v>
      </c>
      <c r="O6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0" spans="1:15" hidden="1" x14ac:dyDescent="0.25">
      <c r="A650" s="25" t="str">
        <f>_xlfn.CONCAT(Tabela_srv_moreno_prd_dbwel_v_fund_acompanhamento[[#This Row],[id_ordem_servico]],"-",Tabela_srv_moreno_prd_dbwel_v_fund_acompanhamento[[#This Row],[item]])</f>
        <v>27575-1</v>
      </c>
      <c r="B650" s="115" t="str">
        <f>_xlfn.XLOOKUP(A650,Tabela2[ID OS_MORENO],Tabela2[ID OS_MORENO],"",0)</f>
        <v>27575-1</v>
      </c>
      <c r="C650" s="25">
        <v>27575</v>
      </c>
      <c r="D650" s="25">
        <v>1</v>
      </c>
      <c r="E650" s="25">
        <v>1</v>
      </c>
      <c r="F650" s="178">
        <v>774016</v>
      </c>
      <c r="G650" s="178">
        <v>7</v>
      </c>
      <c r="H650" s="178" t="str">
        <f>_xlfn.CONCAT(Tabela_srv_moreno_prd_dbwel_v_fund_acompanhamento[[#This Row],[codigo_peca]],"-",Tabela_srv_moreno_prd_dbwel_v_fund_acompanhamento[[#This Row],[seq_peca]])</f>
        <v>774016-7</v>
      </c>
      <c r="I650" s="178">
        <v>1</v>
      </c>
      <c r="J650" s="178" t="s">
        <v>1543</v>
      </c>
      <c r="K650" s="179">
        <v>46216</v>
      </c>
      <c r="L650" s="179"/>
      <c r="M650" s="178" t="s">
        <v>1544</v>
      </c>
      <c r="N650" s="179">
        <v>46224</v>
      </c>
      <c r="O6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1" spans="1:15" hidden="1" x14ac:dyDescent="0.25">
      <c r="A651" s="25" t="str">
        <f>_xlfn.CONCAT(Tabela_srv_moreno_prd_dbwel_v_fund_acompanhamento[[#This Row],[id_ordem_servico]],"-",Tabela_srv_moreno_prd_dbwel_v_fund_acompanhamento[[#This Row],[item]])</f>
        <v>27575-2</v>
      </c>
      <c r="B651" s="114" t="str">
        <f>_xlfn.XLOOKUP(A651,Tabela2[ID OS_MORENO],Tabela2[ID OS_MORENO],"",0)</f>
        <v>27575-2</v>
      </c>
      <c r="C651" s="25">
        <v>27575</v>
      </c>
      <c r="D651" s="25">
        <v>2</v>
      </c>
      <c r="E651" s="25">
        <v>1</v>
      </c>
      <c r="F651" s="178">
        <v>774016</v>
      </c>
      <c r="G651" s="178">
        <v>8</v>
      </c>
      <c r="H651" s="178" t="str">
        <f>_xlfn.CONCAT(Tabela_srv_moreno_prd_dbwel_v_fund_acompanhamento[[#This Row],[codigo_peca]],"-",Tabela_srv_moreno_prd_dbwel_v_fund_acompanhamento[[#This Row],[seq_peca]])</f>
        <v>774016-8</v>
      </c>
      <c r="I651" s="178">
        <v>1</v>
      </c>
      <c r="J651" s="178" t="s">
        <v>1543</v>
      </c>
      <c r="K651" s="179">
        <v>46216</v>
      </c>
      <c r="L651" s="179"/>
      <c r="M651" s="178" t="s">
        <v>1544</v>
      </c>
      <c r="N651" s="179">
        <v>46224</v>
      </c>
      <c r="O6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2" spans="1:15" hidden="1" x14ac:dyDescent="0.25">
      <c r="A652" s="25" t="str">
        <f>_xlfn.CONCAT(Tabela_srv_moreno_prd_dbwel_v_fund_acompanhamento[[#This Row],[id_ordem_servico]],"-",Tabela_srv_moreno_prd_dbwel_v_fund_acompanhamento[[#This Row],[item]])</f>
        <v>27575-3</v>
      </c>
      <c r="B652" s="115" t="str">
        <f>_xlfn.XLOOKUP(A652,Tabela2[ID OS_MORENO],Tabela2[ID OS_MORENO],"",0)</f>
        <v>27575-3</v>
      </c>
      <c r="C652" s="25">
        <v>27575</v>
      </c>
      <c r="D652" s="25">
        <v>3</v>
      </c>
      <c r="E652" s="25">
        <v>1</v>
      </c>
      <c r="F652" s="178">
        <v>774017</v>
      </c>
      <c r="G652" s="178">
        <v>7</v>
      </c>
      <c r="H652" s="178" t="str">
        <f>_xlfn.CONCAT(Tabela_srv_moreno_prd_dbwel_v_fund_acompanhamento[[#This Row],[codigo_peca]],"-",Tabela_srv_moreno_prd_dbwel_v_fund_acompanhamento[[#This Row],[seq_peca]])</f>
        <v>774017-7</v>
      </c>
      <c r="I652" s="178">
        <v>1</v>
      </c>
      <c r="J652" s="178" t="s">
        <v>1543</v>
      </c>
      <c r="K652" s="179">
        <v>46216</v>
      </c>
      <c r="L652" s="179"/>
      <c r="M652" s="178" t="s">
        <v>2858</v>
      </c>
      <c r="N652" s="179">
        <v>46224</v>
      </c>
      <c r="O6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3" spans="1:15" hidden="1" x14ac:dyDescent="0.25">
      <c r="A653" s="25" t="str">
        <f>_xlfn.CONCAT(Tabela_srv_moreno_prd_dbwel_v_fund_acompanhamento[[#This Row],[id_ordem_servico]],"-",Tabela_srv_moreno_prd_dbwel_v_fund_acompanhamento[[#This Row],[item]])</f>
        <v>27575-4</v>
      </c>
      <c r="B653" s="114" t="str">
        <f>_xlfn.XLOOKUP(A653,Tabela2[ID OS_MORENO],Tabela2[ID OS_MORENO],"",0)</f>
        <v>27575-4</v>
      </c>
      <c r="C653" s="25">
        <v>27575</v>
      </c>
      <c r="D653" s="25">
        <v>4</v>
      </c>
      <c r="E653" s="25">
        <v>1</v>
      </c>
      <c r="F653" s="178">
        <v>774017</v>
      </c>
      <c r="G653" s="178">
        <v>8</v>
      </c>
      <c r="H653" s="178" t="str">
        <f>_xlfn.CONCAT(Tabela_srv_moreno_prd_dbwel_v_fund_acompanhamento[[#This Row],[codigo_peca]],"-",Tabela_srv_moreno_prd_dbwel_v_fund_acompanhamento[[#This Row],[seq_peca]])</f>
        <v>774017-8</v>
      </c>
      <c r="I653" s="178">
        <v>1</v>
      </c>
      <c r="J653" s="178" t="s">
        <v>1543</v>
      </c>
      <c r="K653" s="179">
        <v>46216</v>
      </c>
      <c r="L653" s="179"/>
      <c r="M653" s="178" t="s">
        <v>2858</v>
      </c>
      <c r="N653" s="179">
        <v>46224</v>
      </c>
      <c r="O6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4" spans="1:15" hidden="1" x14ac:dyDescent="0.25">
      <c r="A654" s="25" t="str">
        <f>_xlfn.CONCAT(Tabela_srv_moreno_prd_dbwel_v_fund_acompanhamento[[#This Row],[id_ordem_servico]],"-",Tabela_srv_moreno_prd_dbwel_v_fund_acompanhamento[[#This Row],[item]])</f>
        <v>27352-1</v>
      </c>
      <c r="B654" s="115" t="str">
        <f>_xlfn.XLOOKUP(A654,Tabela2[ID OS_MORENO],Tabela2[ID OS_MORENO],"",0)</f>
        <v/>
      </c>
      <c r="C654" s="25">
        <v>27352</v>
      </c>
      <c r="D654" s="25">
        <v>1</v>
      </c>
      <c r="E654" s="25">
        <v>1</v>
      </c>
      <c r="F654" s="178">
        <v>790013</v>
      </c>
      <c r="G654" s="178">
        <v>1</v>
      </c>
      <c r="H654" s="178" t="str">
        <f>_xlfn.CONCAT(Tabela_srv_moreno_prd_dbwel_v_fund_acompanhamento[[#This Row],[codigo_peca]],"-",Tabela_srv_moreno_prd_dbwel_v_fund_acompanhamento[[#This Row],[seq_peca]])</f>
        <v>790013-1</v>
      </c>
      <c r="I654" s="178">
        <v>1</v>
      </c>
      <c r="J654" s="178" t="s">
        <v>278</v>
      </c>
      <c r="K654" s="179">
        <v>46049</v>
      </c>
      <c r="L654" s="179">
        <v>46057</v>
      </c>
      <c r="M654" s="178" t="s">
        <v>716</v>
      </c>
      <c r="N654" s="179">
        <v>46080</v>
      </c>
      <c r="O6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5" spans="1:15" hidden="1" x14ac:dyDescent="0.25">
      <c r="A655" s="25" t="str">
        <f>_xlfn.CONCAT(Tabela_srv_moreno_prd_dbwel_v_fund_acompanhamento[[#This Row],[id_ordem_servico]],"-",Tabela_srv_moreno_prd_dbwel_v_fund_acompanhamento[[#This Row],[item]])</f>
        <v>27352-2</v>
      </c>
      <c r="B655" s="114" t="str">
        <f>_xlfn.XLOOKUP(A655,Tabela2[ID OS_MORENO],Tabela2[ID OS_MORENO],"",0)</f>
        <v/>
      </c>
      <c r="C655" s="25">
        <v>27352</v>
      </c>
      <c r="D655" s="25">
        <v>2</v>
      </c>
      <c r="E655" s="25">
        <v>1</v>
      </c>
      <c r="F655" s="178">
        <v>790013</v>
      </c>
      <c r="G655" s="178">
        <v>2</v>
      </c>
      <c r="H655" s="178" t="str">
        <f>_xlfn.CONCAT(Tabela_srv_moreno_prd_dbwel_v_fund_acompanhamento[[#This Row],[codigo_peca]],"-",Tabela_srv_moreno_prd_dbwel_v_fund_acompanhamento[[#This Row],[seq_peca]])</f>
        <v>790013-2</v>
      </c>
      <c r="I655" s="178">
        <v>1</v>
      </c>
      <c r="J655" s="178" t="s">
        <v>278</v>
      </c>
      <c r="K655" s="179">
        <v>46045</v>
      </c>
      <c r="L655" s="179">
        <v>46057</v>
      </c>
      <c r="M655" s="178" t="s">
        <v>716</v>
      </c>
      <c r="N655" s="179">
        <v>46080</v>
      </c>
      <c r="O6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6" spans="1:15" hidden="1" x14ac:dyDescent="0.25">
      <c r="A656" s="25" t="str">
        <f>_xlfn.CONCAT(Tabela_srv_moreno_prd_dbwel_v_fund_acompanhamento[[#This Row],[id_ordem_servico]],"-",Tabela_srv_moreno_prd_dbwel_v_fund_acompanhamento[[#This Row],[item]])</f>
        <v>27352-3</v>
      </c>
      <c r="B656" s="115" t="str">
        <f>_xlfn.XLOOKUP(A656,Tabela2[ID OS_MORENO],Tabela2[ID OS_MORENO],"",0)</f>
        <v/>
      </c>
      <c r="C656" s="25">
        <v>27352</v>
      </c>
      <c r="D656" s="25">
        <v>3</v>
      </c>
      <c r="E656" s="25">
        <v>1</v>
      </c>
      <c r="F656" s="178">
        <v>790014</v>
      </c>
      <c r="G656" s="178">
        <v>1</v>
      </c>
      <c r="H656" s="178" t="str">
        <f>_xlfn.CONCAT(Tabela_srv_moreno_prd_dbwel_v_fund_acompanhamento[[#This Row],[codigo_peca]],"-",Tabela_srv_moreno_prd_dbwel_v_fund_acompanhamento[[#This Row],[seq_peca]])</f>
        <v>790014-1</v>
      </c>
      <c r="I656" s="178">
        <v>1</v>
      </c>
      <c r="J656" s="178" t="s">
        <v>278</v>
      </c>
      <c r="K656" s="179">
        <v>46046</v>
      </c>
      <c r="L656" s="179">
        <v>46037</v>
      </c>
      <c r="M656" s="178" t="s">
        <v>717</v>
      </c>
      <c r="N656" s="179">
        <v>46080</v>
      </c>
      <c r="O6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7" spans="1:15" hidden="1" x14ac:dyDescent="0.25">
      <c r="A657" s="25" t="str">
        <f>_xlfn.CONCAT(Tabela_srv_moreno_prd_dbwel_v_fund_acompanhamento[[#This Row],[id_ordem_servico]],"-",Tabela_srv_moreno_prd_dbwel_v_fund_acompanhamento[[#This Row],[item]])</f>
        <v>27352-4</v>
      </c>
      <c r="B657" s="114" t="str">
        <f>_xlfn.XLOOKUP(A657,Tabela2[ID OS_MORENO],Tabela2[ID OS_MORENO],"",0)</f>
        <v/>
      </c>
      <c r="C657" s="25">
        <v>27352</v>
      </c>
      <c r="D657" s="25">
        <v>4</v>
      </c>
      <c r="E657" s="25">
        <v>1</v>
      </c>
      <c r="F657" s="178">
        <v>790015</v>
      </c>
      <c r="G657" s="178">
        <v>1</v>
      </c>
      <c r="H657" s="178" t="str">
        <f>_xlfn.CONCAT(Tabela_srv_moreno_prd_dbwel_v_fund_acompanhamento[[#This Row],[codigo_peca]],"-",Tabela_srv_moreno_prd_dbwel_v_fund_acompanhamento[[#This Row],[seq_peca]])</f>
        <v>790015-1</v>
      </c>
      <c r="I657" s="178">
        <v>1</v>
      </c>
      <c r="J657" s="178" t="s">
        <v>278</v>
      </c>
      <c r="K657" s="179">
        <v>46045</v>
      </c>
      <c r="L657" s="179">
        <v>46051</v>
      </c>
      <c r="M657" s="178" t="s">
        <v>718</v>
      </c>
      <c r="N657" s="179">
        <v>46080</v>
      </c>
      <c r="O6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8" spans="1:15" hidden="1" x14ac:dyDescent="0.25">
      <c r="A658" s="25" t="str">
        <f>_xlfn.CONCAT(Tabela_srv_moreno_prd_dbwel_v_fund_acompanhamento[[#This Row],[id_ordem_servico]],"-",Tabela_srv_moreno_prd_dbwel_v_fund_acompanhamento[[#This Row],[item]])</f>
        <v>27352-5</v>
      </c>
      <c r="B658" s="115" t="str">
        <f>_xlfn.XLOOKUP(A658,Tabela2[ID OS_MORENO],Tabela2[ID OS_MORENO],"",0)</f>
        <v/>
      </c>
      <c r="C658" s="25">
        <v>27352</v>
      </c>
      <c r="D658" s="25">
        <v>5</v>
      </c>
      <c r="E658" s="25">
        <v>1</v>
      </c>
      <c r="F658" s="178">
        <v>790016</v>
      </c>
      <c r="G658" s="178">
        <v>1</v>
      </c>
      <c r="H658" s="178" t="str">
        <f>_xlfn.CONCAT(Tabela_srv_moreno_prd_dbwel_v_fund_acompanhamento[[#This Row],[codigo_peca]],"-",Tabela_srv_moreno_prd_dbwel_v_fund_acompanhamento[[#This Row],[seq_peca]])</f>
        <v>790016-1</v>
      </c>
      <c r="I658" s="178">
        <v>1</v>
      </c>
      <c r="J658" s="178" t="s">
        <v>278</v>
      </c>
      <c r="K658" s="179">
        <v>46045</v>
      </c>
      <c r="L658" s="179">
        <v>46051</v>
      </c>
      <c r="M658" s="178" t="s">
        <v>719</v>
      </c>
      <c r="N658" s="179">
        <v>46080</v>
      </c>
      <c r="O6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59" spans="1:15" hidden="1" x14ac:dyDescent="0.25">
      <c r="A659" s="25" t="str">
        <f>_xlfn.CONCAT(Tabela_srv_moreno_prd_dbwel_v_fund_acompanhamento[[#This Row],[id_ordem_servico]],"-",Tabela_srv_moreno_prd_dbwel_v_fund_acompanhamento[[#This Row],[item]])</f>
        <v>27352-6</v>
      </c>
      <c r="B659" s="114" t="str">
        <f>_xlfn.XLOOKUP(A659,Tabela2[ID OS_MORENO],Tabela2[ID OS_MORENO],"",0)</f>
        <v/>
      </c>
      <c r="C659" s="25">
        <v>27352</v>
      </c>
      <c r="D659" s="25">
        <v>6</v>
      </c>
      <c r="E659" s="25">
        <v>1</v>
      </c>
      <c r="F659" s="178">
        <v>790017</v>
      </c>
      <c r="G659" s="178">
        <v>1</v>
      </c>
      <c r="H659" s="178" t="str">
        <f>_xlfn.CONCAT(Tabela_srv_moreno_prd_dbwel_v_fund_acompanhamento[[#This Row],[codigo_peca]],"-",Tabela_srv_moreno_prd_dbwel_v_fund_acompanhamento[[#This Row],[seq_peca]])</f>
        <v>790017-1</v>
      </c>
      <c r="I659" s="178">
        <v>1</v>
      </c>
      <c r="J659" s="178" t="s">
        <v>278</v>
      </c>
      <c r="K659" s="179">
        <v>46045</v>
      </c>
      <c r="L659" s="179">
        <v>46051</v>
      </c>
      <c r="M659" s="178" t="s">
        <v>720</v>
      </c>
      <c r="N659" s="179">
        <v>46080</v>
      </c>
      <c r="O6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0" spans="1:15" hidden="1" x14ac:dyDescent="0.25">
      <c r="A660" s="25" t="str">
        <f>_xlfn.CONCAT(Tabela_srv_moreno_prd_dbwel_v_fund_acompanhamento[[#This Row],[id_ordem_servico]],"-",Tabela_srv_moreno_prd_dbwel_v_fund_acompanhamento[[#This Row],[item]])</f>
        <v>27352-7</v>
      </c>
      <c r="B660" s="114" t="str">
        <f>_xlfn.XLOOKUP(A660,Tabela2[ID OS_MORENO],Tabela2[ID OS_MORENO],"",0)</f>
        <v/>
      </c>
      <c r="C660" s="25">
        <v>27352</v>
      </c>
      <c r="D660" s="25">
        <v>7</v>
      </c>
      <c r="E660" s="25">
        <v>1</v>
      </c>
      <c r="F660" s="178">
        <v>790018</v>
      </c>
      <c r="G660" s="178">
        <v>1</v>
      </c>
      <c r="H660" s="178" t="str">
        <f>_xlfn.CONCAT(Tabela_srv_moreno_prd_dbwel_v_fund_acompanhamento[[#This Row],[codigo_peca]],"-",Tabela_srv_moreno_prd_dbwel_v_fund_acompanhamento[[#This Row],[seq_peca]])</f>
        <v>790018-1</v>
      </c>
      <c r="I660" s="178">
        <v>1</v>
      </c>
      <c r="J660" s="178" t="s">
        <v>278</v>
      </c>
      <c r="K660" s="179">
        <v>46045</v>
      </c>
      <c r="L660" s="179">
        <v>46051</v>
      </c>
      <c r="M660" s="178" t="s">
        <v>721</v>
      </c>
      <c r="N660" s="179">
        <v>46080</v>
      </c>
      <c r="O6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1" spans="1:15" hidden="1" x14ac:dyDescent="0.25">
      <c r="A661" s="25" t="str">
        <f>_xlfn.CONCAT(Tabela_srv_moreno_prd_dbwel_v_fund_acompanhamento[[#This Row],[id_ordem_servico]],"-",Tabela_srv_moreno_prd_dbwel_v_fund_acompanhamento[[#This Row],[item]])</f>
        <v>27352-8</v>
      </c>
      <c r="B661" s="114" t="str">
        <f>_xlfn.XLOOKUP(A661,Tabela2[ID OS_MORENO],Tabela2[ID OS_MORENO],"",0)</f>
        <v/>
      </c>
      <c r="C661" s="25">
        <v>27352</v>
      </c>
      <c r="D661" s="25">
        <v>8</v>
      </c>
      <c r="E661" s="25">
        <v>1</v>
      </c>
      <c r="F661" s="178">
        <v>790019</v>
      </c>
      <c r="G661" s="178">
        <v>1</v>
      </c>
      <c r="H661" s="178" t="str">
        <f>_xlfn.CONCAT(Tabela_srv_moreno_prd_dbwel_v_fund_acompanhamento[[#This Row],[codigo_peca]],"-",Tabela_srv_moreno_prd_dbwel_v_fund_acompanhamento[[#This Row],[seq_peca]])</f>
        <v>790019-1</v>
      </c>
      <c r="I661" s="178">
        <v>1</v>
      </c>
      <c r="J661" s="178" t="s">
        <v>278</v>
      </c>
      <c r="K661" s="179">
        <v>46045</v>
      </c>
      <c r="L661" s="179">
        <v>46038</v>
      </c>
      <c r="M661" s="178" t="s">
        <v>722</v>
      </c>
      <c r="N661" s="179">
        <v>46080</v>
      </c>
      <c r="O6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2" spans="1:15" hidden="1" x14ac:dyDescent="0.25">
      <c r="A662" s="25" t="str">
        <f>_xlfn.CONCAT(Tabela_srv_moreno_prd_dbwel_v_fund_acompanhamento[[#This Row],[id_ordem_servico]],"-",Tabela_srv_moreno_prd_dbwel_v_fund_acompanhamento[[#This Row],[item]])</f>
        <v>27352-9</v>
      </c>
      <c r="B662" s="115" t="str">
        <f>_xlfn.XLOOKUP(A662,Tabela2[ID OS_MORENO],Tabela2[ID OS_MORENO],"",0)</f>
        <v/>
      </c>
      <c r="C662" s="25">
        <v>27352</v>
      </c>
      <c r="D662" s="25">
        <v>9</v>
      </c>
      <c r="E662" s="25">
        <v>1</v>
      </c>
      <c r="F662" s="178">
        <v>790019</v>
      </c>
      <c r="G662" s="178">
        <v>2</v>
      </c>
      <c r="H662" s="178" t="str">
        <f>_xlfn.CONCAT(Tabela_srv_moreno_prd_dbwel_v_fund_acompanhamento[[#This Row],[codigo_peca]],"-",Tabela_srv_moreno_prd_dbwel_v_fund_acompanhamento[[#This Row],[seq_peca]])</f>
        <v>790019-2</v>
      </c>
      <c r="I662" s="178">
        <v>1</v>
      </c>
      <c r="J662" s="178" t="s">
        <v>278</v>
      </c>
      <c r="K662" s="179">
        <v>46045</v>
      </c>
      <c r="L662" s="179">
        <v>46051</v>
      </c>
      <c r="M662" s="178" t="s">
        <v>722</v>
      </c>
      <c r="N662" s="179">
        <v>46080</v>
      </c>
      <c r="O6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3" spans="1:15" hidden="1" x14ac:dyDescent="0.25">
      <c r="A663" s="25" t="str">
        <f>_xlfn.CONCAT(Tabela_srv_moreno_prd_dbwel_v_fund_acompanhamento[[#This Row],[id_ordem_servico]],"-",Tabela_srv_moreno_prd_dbwel_v_fund_acompanhamento[[#This Row],[item]])</f>
        <v>27272-5</v>
      </c>
      <c r="B663" s="114" t="str">
        <f>_xlfn.XLOOKUP(A663,Tabela2[ID OS_MORENO],Tabela2[ID OS_MORENO],"",0)</f>
        <v/>
      </c>
      <c r="C663" s="25">
        <v>27272</v>
      </c>
      <c r="D663" s="25">
        <v>5</v>
      </c>
      <c r="E663" s="25">
        <v>1</v>
      </c>
      <c r="F663" s="39">
        <v>6672</v>
      </c>
      <c r="G663" s="39">
        <v>1</v>
      </c>
      <c r="H663" s="39" t="str">
        <f>_xlfn.CONCAT(Tabela_srv_moreno_prd_dbwel_v_fund_acompanhamento[[#This Row],[codigo_peca]],"-",Tabela_srv_moreno_prd_dbwel_v_fund_acompanhamento[[#This Row],[seq_peca]])</f>
        <v>6672-1</v>
      </c>
      <c r="I663" s="25">
        <v>1</v>
      </c>
      <c r="J663" s="39" t="s">
        <v>278</v>
      </c>
      <c r="K663" s="40">
        <v>45958</v>
      </c>
      <c r="L663" s="40">
        <v>45973</v>
      </c>
      <c r="M663" s="39" t="s">
        <v>619</v>
      </c>
      <c r="N663" s="40">
        <v>46053</v>
      </c>
      <c r="O663" s="16" t="str">
        <f>IF(Tabela_srv_moreno_prd_dbwel_v_fund_acompanhamento[[#This Row],[prz_contratual]]=Tabela_srv_moreno_prd_dbwel_v_fund_acompanhamento[[#This Row],[lib_fundido_prev]],"S/Usin.","C/ Usin.")</f>
        <v>C/ Usin.</v>
      </c>
    </row>
    <row r="664" spans="1:15" hidden="1" x14ac:dyDescent="0.25">
      <c r="A664" s="25" t="str">
        <f>_xlfn.CONCAT(Tabela_srv_moreno_prd_dbwel_v_fund_acompanhamento[[#This Row],[id_ordem_servico]],"-",Tabela_srv_moreno_prd_dbwel_v_fund_acompanhamento[[#This Row],[item]])</f>
        <v>27272-1</v>
      </c>
      <c r="B664" s="115" t="str">
        <f>_xlfn.XLOOKUP(A664,Tabela2[ID OS_MORENO],Tabela2[ID OS_MORENO],"",0)</f>
        <v/>
      </c>
      <c r="C664" s="25">
        <v>27272</v>
      </c>
      <c r="D664" s="25">
        <v>1</v>
      </c>
      <c r="E664" s="25">
        <v>1</v>
      </c>
      <c r="F664" s="39">
        <v>6662</v>
      </c>
      <c r="G664" s="39">
        <v>1</v>
      </c>
      <c r="H664" s="39" t="str">
        <f>_xlfn.CONCAT(Tabela_srv_moreno_prd_dbwel_v_fund_acompanhamento[[#This Row],[codigo_peca]],"-",Tabela_srv_moreno_prd_dbwel_v_fund_acompanhamento[[#This Row],[seq_peca]])</f>
        <v>6662-1</v>
      </c>
      <c r="I664" s="25">
        <v>1</v>
      </c>
      <c r="J664" s="39" t="s">
        <v>278</v>
      </c>
      <c r="K664" s="40">
        <v>45952</v>
      </c>
      <c r="L664" s="40">
        <v>45967</v>
      </c>
      <c r="M664" s="39" t="s">
        <v>620</v>
      </c>
      <c r="N664" s="40">
        <v>46053</v>
      </c>
      <c r="O664" s="16" t="str">
        <f>IF(Tabela_srv_moreno_prd_dbwel_v_fund_acompanhamento[[#This Row],[prz_contratual]]=Tabela_srv_moreno_prd_dbwel_v_fund_acompanhamento[[#This Row],[lib_fundido_prev]],"S/Usin.","C/ Usin.")</f>
        <v>C/ Usin.</v>
      </c>
    </row>
    <row r="665" spans="1:15" hidden="1" x14ac:dyDescent="0.25">
      <c r="A665" s="25" t="str">
        <f>_xlfn.CONCAT(Tabela_srv_moreno_prd_dbwel_v_fund_acompanhamento[[#This Row],[id_ordem_servico]],"-",Tabela_srv_moreno_prd_dbwel_v_fund_acompanhamento[[#This Row],[item]])</f>
        <v>27272-2</v>
      </c>
      <c r="B665" s="114" t="str">
        <f>_xlfn.XLOOKUP(A665,Tabela2[ID OS_MORENO],Tabela2[ID OS_MORENO],"",0)</f>
        <v/>
      </c>
      <c r="C665" s="25">
        <v>27272</v>
      </c>
      <c r="D665" s="25">
        <v>2</v>
      </c>
      <c r="E665" s="25">
        <v>1</v>
      </c>
      <c r="F665" s="178">
        <v>6663</v>
      </c>
      <c r="G665" s="178">
        <v>1</v>
      </c>
      <c r="H665" s="178" t="str">
        <f>_xlfn.CONCAT(Tabela_srv_moreno_prd_dbwel_v_fund_acompanhamento[[#This Row],[codigo_peca]],"-",Tabela_srv_moreno_prd_dbwel_v_fund_acompanhamento[[#This Row],[seq_peca]])</f>
        <v>6663-1</v>
      </c>
      <c r="I665" s="178">
        <v>1</v>
      </c>
      <c r="J665" s="178" t="s">
        <v>278</v>
      </c>
      <c r="K665" s="179">
        <v>45959</v>
      </c>
      <c r="L665" s="179">
        <v>45973</v>
      </c>
      <c r="M665" s="178" t="s">
        <v>621</v>
      </c>
      <c r="N665" s="179">
        <v>46053</v>
      </c>
      <c r="O6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6" spans="1:15" hidden="1" x14ac:dyDescent="0.25">
      <c r="A666" s="16" t="str">
        <f>_xlfn.CONCAT(Tabela_srv_moreno_prd_dbwel_v_fund_acompanhamento[[#This Row],[id_ordem_servico]],"-",Tabela_srv_moreno_prd_dbwel_v_fund_acompanhamento[[#This Row],[item]])</f>
        <v>27272-3</v>
      </c>
      <c r="B666" s="114" t="str">
        <f>_xlfn.XLOOKUP(A666,Tabela2[ID OS_MORENO],Tabela2[ID OS_MORENO],"",0)</f>
        <v/>
      </c>
      <c r="C666" s="16">
        <v>27272</v>
      </c>
      <c r="D666" s="16">
        <v>3</v>
      </c>
      <c r="E666" s="16">
        <v>1</v>
      </c>
      <c r="F666" s="185">
        <v>6664</v>
      </c>
      <c r="G666" s="185">
        <v>1</v>
      </c>
      <c r="H666" s="185" t="str">
        <f>_xlfn.CONCAT(Tabela_srv_moreno_prd_dbwel_v_fund_acompanhamento[[#This Row],[codigo_peca]],"-",Tabela_srv_moreno_prd_dbwel_v_fund_acompanhamento[[#This Row],[seq_peca]])</f>
        <v>6664-1</v>
      </c>
      <c r="I666" s="185">
        <v>1</v>
      </c>
      <c r="J666" s="185" t="s">
        <v>278</v>
      </c>
      <c r="K666" s="190">
        <v>45952</v>
      </c>
      <c r="L666" s="190">
        <v>45973</v>
      </c>
      <c r="M666" s="185" t="s">
        <v>622</v>
      </c>
      <c r="N666" s="190">
        <v>46053</v>
      </c>
      <c r="O6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7" spans="1:15" hidden="1" x14ac:dyDescent="0.25">
      <c r="A667" s="25" t="str">
        <f>_xlfn.CONCAT(Tabela_srv_moreno_prd_dbwel_v_fund_acompanhamento[[#This Row],[id_ordem_servico]],"-",Tabela_srv_moreno_prd_dbwel_v_fund_acompanhamento[[#This Row],[item]])</f>
        <v>27272-4</v>
      </c>
      <c r="B667" s="114" t="str">
        <f>_xlfn.XLOOKUP(A667,Tabela2[ID OS_MORENO],Tabela2[ID OS_MORENO],"",0)</f>
        <v/>
      </c>
      <c r="C667" s="25">
        <v>27272</v>
      </c>
      <c r="D667" s="25">
        <v>4</v>
      </c>
      <c r="E667" s="25">
        <v>1</v>
      </c>
      <c r="F667" s="178">
        <v>6665</v>
      </c>
      <c r="G667" s="178">
        <v>1</v>
      </c>
      <c r="H667" s="178" t="str">
        <f>_xlfn.CONCAT(Tabela_srv_moreno_prd_dbwel_v_fund_acompanhamento[[#This Row],[codigo_peca]],"-",Tabela_srv_moreno_prd_dbwel_v_fund_acompanhamento[[#This Row],[seq_peca]])</f>
        <v>6665-1</v>
      </c>
      <c r="I667" s="178">
        <v>1</v>
      </c>
      <c r="J667" s="178" t="s">
        <v>278</v>
      </c>
      <c r="K667" s="179">
        <v>45959</v>
      </c>
      <c r="L667" s="179">
        <v>45974</v>
      </c>
      <c r="M667" s="178" t="s">
        <v>623</v>
      </c>
      <c r="N667" s="179">
        <v>46053</v>
      </c>
      <c r="O6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8" spans="1:15" hidden="1" x14ac:dyDescent="0.25">
      <c r="A668" s="25" t="str">
        <f>_xlfn.CONCAT(Tabela_srv_moreno_prd_dbwel_v_fund_acompanhamento[[#This Row],[id_ordem_servico]],"-",Tabela_srv_moreno_prd_dbwel_v_fund_acompanhamento[[#This Row],[item]])</f>
        <v>27273-1</v>
      </c>
      <c r="B668" s="114" t="str">
        <f>_xlfn.XLOOKUP(A668,Tabela2[ID OS_MORENO],Tabela2[ID OS_MORENO],"",0)</f>
        <v/>
      </c>
      <c r="C668" s="25">
        <v>27273</v>
      </c>
      <c r="D668" s="25">
        <v>1</v>
      </c>
      <c r="E668" s="25">
        <v>1</v>
      </c>
      <c r="F668" s="178">
        <v>6658</v>
      </c>
      <c r="G668" s="178">
        <v>1</v>
      </c>
      <c r="H668" s="178" t="str">
        <f>_xlfn.CONCAT(Tabela_srv_moreno_prd_dbwel_v_fund_acompanhamento[[#This Row],[codigo_peca]],"-",Tabela_srv_moreno_prd_dbwel_v_fund_acompanhamento[[#This Row],[seq_peca]])</f>
        <v>6658-1</v>
      </c>
      <c r="I668" s="178">
        <v>1</v>
      </c>
      <c r="J668" s="178" t="s">
        <v>278</v>
      </c>
      <c r="K668" s="179">
        <v>45959</v>
      </c>
      <c r="L668" s="179">
        <v>45973</v>
      </c>
      <c r="M668" s="178" t="s">
        <v>624</v>
      </c>
      <c r="N668" s="179">
        <v>46053</v>
      </c>
      <c r="O6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69" spans="1:15" hidden="1" x14ac:dyDescent="0.25">
      <c r="A669" s="25" t="str">
        <f>_xlfn.CONCAT(Tabela_srv_moreno_prd_dbwel_v_fund_acompanhamento[[#This Row],[id_ordem_servico]],"-",Tabela_srv_moreno_prd_dbwel_v_fund_acompanhamento[[#This Row],[item]])</f>
        <v>27273-2</v>
      </c>
      <c r="B669" s="114" t="str">
        <f>_xlfn.XLOOKUP(A669,Tabela2[ID OS_MORENO],Tabela2[ID OS_MORENO],"",0)</f>
        <v/>
      </c>
      <c r="C669" s="25">
        <v>27273</v>
      </c>
      <c r="D669" s="25">
        <v>2</v>
      </c>
      <c r="E669" s="25">
        <v>1</v>
      </c>
      <c r="F669" s="178">
        <v>6659</v>
      </c>
      <c r="G669" s="178">
        <v>1</v>
      </c>
      <c r="H669" s="178" t="str">
        <f>_xlfn.CONCAT(Tabela_srv_moreno_prd_dbwel_v_fund_acompanhamento[[#This Row],[codigo_peca]],"-",Tabela_srv_moreno_prd_dbwel_v_fund_acompanhamento[[#This Row],[seq_peca]])</f>
        <v>6659-1</v>
      </c>
      <c r="I669" s="178">
        <v>1</v>
      </c>
      <c r="J669" s="178" t="s">
        <v>278</v>
      </c>
      <c r="K669" s="179">
        <v>45959</v>
      </c>
      <c r="L669" s="179">
        <v>45974</v>
      </c>
      <c r="M669" s="178" t="s">
        <v>625</v>
      </c>
      <c r="N669" s="179">
        <v>46053</v>
      </c>
      <c r="O6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70" spans="1:15" hidden="1" x14ac:dyDescent="0.25">
      <c r="A670" s="25" t="str">
        <f>_xlfn.CONCAT(Tabela_srv_moreno_prd_dbwel_v_fund_acompanhamento[[#This Row],[id_ordem_servico]],"-",Tabela_srv_moreno_prd_dbwel_v_fund_acompanhamento[[#This Row],[item]])</f>
        <v>27273-3</v>
      </c>
      <c r="B670" s="115" t="str">
        <f>_xlfn.XLOOKUP(A670,Tabela2[ID OS_MORENO],Tabela2[ID OS_MORENO],"",0)</f>
        <v/>
      </c>
      <c r="C670" s="25">
        <v>27273</v>
      </c>
      <c r="D670" s="25">
        <v>3</v>
      </c>
      <c r="E670" s="25">
        <v>1</v>
      </c>
      <c r="F670" s="178">
        <v>6660</v>
      </c>
      <c r="G670" s="178">
        <v>1</v>
      </c>
      <c r="H670" s="178" t="str">
        <f>_xlfn.CONCAT(Tabela_srv_moreno_prd_dbwel_v_fund_acompanhamento[[#This Row],[codigo_peca]],"-",Tabela_srv_moreno_prd_dbwel_v_fund_acompanhamento[[#This Row],[seq_peca]])</f>
        <v>6660-1</v>
      </c>
      <c r="I670" s="25">
        <v>1</v>
      </c>
      <c r="J670" s="178" t="s">
        <v>278</v>
      </c>
      <c r="K670" s="179">
        <v>45959</v>
      </c>
      <c r="L670" s="179">
        <v>45974</v>
      </c>
      <c r="M670" s="178" t="s">
        <v>625</v>
      </c>
      <c r="N670" s="179">
        <v>46053</v>
      </c>
      <c r="O670" s="16" t="str">
        <f>IF(Tabela_srv_moreno_prd_dbwel_v_fund_acompanhamento[[#This Row],[prz_contratual]]=Tabela_srv_moreno_prd_dbwel_v_fund_acompanhamento[[#This Row],[lib_fundido_prev]],"S/Usin.","C/ Usin.")</f>
        <v>C/ Usin.</v>
      </c>
    </row>
    <row r="671" spans="1:15" hidden="1" x14ac:dyDescent="0.25">
      <c r="A671" s="25" t="str">
        <f>_xlfn.CONCAT(Tabela_srv_moreno_prd_dbwel_v_fund_acompanhamento[[#This Row],[id_ordem_servico]],"-",Tabela_srv_moreno_prd_dbwel_v_fund_acompanhamento[[#This Row],[item]])</f>
        <v>27273-4</v>
      </c>
      <c r="B671" s="115" t="str">
        <f>_xlfn.XLOOKUP(A671,Tabela2[ID OS_MORENO],Tabela2[ID OS_MORENO],"",0)</f>
        <v/>
      </c>
      <c r="C671" s="25">
        <v>27273</v>
      </c>
      <c r="D671" s="25">
        <v>4</v>
      </c>
      <c r="E671" s="25">
        <v>1</v>
      </c>
      <c r="F671" s="178">
        <v>6661</v>
      </c>
      <c r="G671" s="178">
        <v>1</v>
      </c>
      <c r="H671" s="178" t="str">
        <f>_xlfn.CONCAT(Tabela_srv_moreno_prd_dbwel_v_fund_acompanhamento[[#This Row],[codigo_peca]],"-",Tabela_srv_moreno_prd_dbwel_v_fund_acompanhamento[[#This Row],[seq_peca]])</f>
        <v>6661-1</v>
      </c>
      <c r="I671" s="25">
        <v>1</v>
      </c>
      <c r="J671" s="178" t="s">
        <v>278</v>
      </c>
      <c r="K671" s="179">
        <v>45966</v>
      </c>
      <c r="L671" s="179">
        <v>45978</v>
      </c>
      <c r="M671" s="178" t="s">
        <v>626</v>
      </c>
      <c r="N671" s="179">
        <v>46053</v>
      </c>
      <c r="O671" s="16" t="str">
        <f>IF(Tabela_srv_moreno_prd_dbwel_v_fund_acompanhamento[[#This Row],[prz_contratual]]=Tabela_srv_moreno_prd_dbwel_v_fund_acompanhamento[[#This Row],[lib_fundido_prev]],"S/Usin.","C/ Usin.")</f>
        <v>C/ Usin.</v>
      </c>
    </row>
    <row r="672" spans="1:15" hidden="1" x14ac:dyDescent="0.25">
      <c r="A672" s="25" t="str">
        <f>_xlfn.CONCAT(Tabela_srv_moreno_prd_dbwel_v_fund_acompanhamento[[#This Row],[id_ordem_servico]],"-",Tabela_srv_moreno_prd_dbwel_v_fund_acompanhamento[[#This Row],[item]])</f>
        <v>27131-1</v>
      </c>
      <c r="B672" s="115" t="str">
        <f>_xlfn.XLOOKUP(A672,Tabela2[ID OS_MORENO],Tabela2[ID OS_MORENO],"",0)</f>
        <v/>
      </c>
      <c r="C672" s="25">
        <v>27131</v>
      </c>
      <c r="D672" s="25">
        <v>1</v>
      </c>
      <c r="E672" s="25">
        <v>1</v>
      </c>
      <c r="F672" s="178">
        <v>795032</v>
      </c>
      <c r="G672" s="178">
        <v>4</v>
      </c>
      <c r="H672" s="178" t="str">
        <f>_xlfn.CONCAT(Tabela_srv_moreno_prd_dbwel_v_fund_acompanhamento[[#This Row],[codigo_peca]],"-",Tabela_srv_moreno_prd_dbwel_v_fund_acompanhamento[[#This Row],[seq_peca]])</f>
        <v>795032-4</v>
      </c>
      <c r="I672" s="25">
        <v>1</v>
      </c>
      <c r="J672" s="178" t="s">
        <v>249</v>
      </c>
      <c r="K672" s="179">
        <v>45938</v>
      </c>
      <c r="L672" s="179">
        <v>45931</v>
      </c>
      <c r="M672" s="178" t="s">
        <v>333</v>
      </c>
      <c r="N672" s="179">
        <v>45997</v>
      </c>
      <c r="O672" s="16" t="str">
        <f>IF(Tabela_srv_moreno_prd_dbwel_v_fund_acompanhamento[[#This Row],[prz_contratual]]=Tabela_srv_moreno_prd_dbwel_v_fund_acompanhamento[[#This Row],[lib_fundido_prev]],"S/Usin.","C/ Usin.")</f>
        <v>C/ Usin.</v>
      </c>
    </row>
    <row r="673" spans="1:15" hidden="1" x14ac:dyDescent="0.25">
      <c r="A673" s="25" t="str">
        <f>_xlfn.CONCAT(Tabela_srv_moreno_prd_dbwel_v_fund_acompanhamento[[#This Row],[id_ordem_servico]],"-",Tabela_srv_moreno_prd_dbwel_v_fund_acompanhamento[[#This Row],[item]])</f>
        <v>27131-2</v>
      </c>
      <c r="B673" s="115" t="str">
        <f>_xlfn.XLOOKUP(A673,Tabela2[ID OS_MORENO],Tabela2[ID OS_MORENO],"",0)</f>
        <v/>
      </c>
      <c r="C673" s="25">
        <v>27131</v>
      </c>
      <c r="D673" s="25">
        <v>2</v>
      </c>
      <c r="E673" s="25">
        <v>1</v>
      </c>
      <c r="F673" s="178">
        <v>795032</v>
      </c>
      <c r="G673" s="178">
        <v>5</v>
      </c>
      <c r="H673" s="178" t="str">
        <f>_xlfn.CONCAT(Tabela_srv_moreno_prd_dbwel_v_fund_acompanhamento[[#This Row],[codigo_peca]],"-",Tabela_srv_moreno_prd_dbwel_v_fund_acompanhamento[[#This Row],[seq_peca]])</f>
        <v>795032-5</v>
      </c>
      <c r="I673" s="25">
        <v>1</v>
      </c>
      <c r="J673" s="178" t="s">
        <v>249</v>
      </c>
      <c r="K673" s="179">
        <v>45938</v>
      </c>
      <c r="L673" s="179">
        <v>45933</v>
      </c>
      <c r="M673" s="178" t="s">
        <v>333</v>
      </c>
      <c r="N673" s="179">
        <v>45997</v>
      </c>
      <c r="O673" s="16" t="str">
        <f>IF(Tabela_srv_moreno_prd_dbwel_v_fund_acompanhamento[[#This Row],[prz_contratual]]=Tabela_srv_moreno_prd_dbwel_v_fund_acompanhamento[[#This Row],[lib_fundido_prev]],"S/Usin.","C/ Usin.")</f>
        <v>C/ Usin.</v>
      </c>
    </row>
    <row r="674" spans="1:15" hidden="1" x14ac:dyDescent="0.25">
      <c r="A674" s="25" t="str">
        <f>_xlfn.CONCAT(Tabela_srv_moreno_prd_dbwel_v_fund_acompanhamento[[#This Row],[id_ordem_servico]],"-",Tabela_srv_moreno_prd_dbwel_v_fund_acompanhamento[[#This Row],[item]])</f>
        <v>27131-3</v>
      </c>
      <c r="B674" s="115" t="str">
        <f>_xlfn.XLOOKUP(A674,Tabela2[ID OS_MORENO],Tabela2[ID OS_MORENO],"",0)</f>
        <v/>
      </c>
      <c r="C674" s="25">
        <v>27131</v>
      </c>
      <c r="D674" s="25">
        <v>3</v>
      </c>
      <c r="E674" s="25">
        <v>1</v>
      </c>
      <c r="F674" s="178">
        <v>795032</v>
      </c>
      <c r="G674" s="178">
        <v>6</v>
      </c>
      <c r="H674" s="178" t="str">
        <f>_xlfn.CONCAT(Tabela_srv_moreno_prd_dbwel_v_fund_acompanhamento[[#This Row],[codigo_peca]],"-",Tabela_srv_moreno_prd_dbwel_v_fund_acompanhamento[[#This Row],[seq_peca]])</f>
        <v>795032-6</v>
      </c>
      <c r="I674" s="178">
        <v>1</v>
      </c>
      <c r="J674" s="178" t="s">
        <v>249</v>
      </c>
      <c r="K674" s="179">
        <v>45938</v>
      </c>
      <c r="L674" s="179">
        <v>45939</v>
      </c>
      <c r="M674" s="178" t="s">
        <v>333</v>
      </c>
      <c r="N674" s="179">
        <v>45997</v>
      </c>
      <c r="O6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75" spans="1:15" hidden="1" x14ac:dyDescent="0.25">
      <c r="A675" s="25" t="str">
        <f>_xlfn.CONCAT(Tabela_srv_moreno_prd_dbwel_v_fund_acompanhamento[[#This Row],[id_ordem_servico]],"-",Tabela_srv_moreno_prd_dbwel_v_fund_acompanhamento[[#This Row],[item]])</f>
        <v>27380-1</v>
      </c>
      <c r="B675" s="114" t="str">
        <f>_xlfn.XLOOKUP(A675,Tabela2[ID OS_MORENO],Tabela2[ID OS_MORENO],"",0)</f>
        <v>27380-1</v>
      </c>
      <c r="C675" s="25">
        <v>27380</v>
      </c>
      <c r="D675" s="25">
        <v>1</v>
      </c>
      <c r="E675" s="25">
        <v>1</v>
      </c>
      <c r="F675" s="178">
        <v>6746</v>
      </c>
      <c r="G675" s="178">
        <v>1</v>
      </c>
      <c r="H675" s="178" t="str">
        <f>_xlfn.CONCAT(Tabela_srv_moreno_prd_dbwel_v_fund_acompanhamento[[#This Row],[codigo_peca]],"-",Tabela_srv_moreno_prd_dbwel_v_fund_acompanhamento[[#This Row],[seq_peca]])</f>
        <v>6746-1</v>
      </c>
      <c r="I675" s="178">
        <v>1</v>
      </c>
      <c r="J675" s="178" t="s">
        <v>249</v>
      </c>
      <c r="K675" s="179">
        <v>46078</v>
      </c>
      <c r="L675" s="179">
        <v>46059</v>
      </c>
      <c r="M675" s="178" t="s">
        <v>750</v>
      </c>
      <c r="N675" s="179">
        <v>46127</v>
      </c>
      <c r="O6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76" spans="1:15" hidden="1" x14ac:dyDescent="0.25">
      <c r="A676" s="25" t="str">
        <f>_xlfn.CONCAT(Tabela_srv_moreno_prd_dbwel_v_fund_acompanhamento[[#This Row],[id_ordem_servico]],"-",Tabela_srv_moreno_prd_dbwel_v_fund_acompanhamento[[#This Row],[item]])</f>
        <v>26726-5</v>
      </c>
      <c r="B676" s="115" t="str">
        <f>_xlfn.XLOOKUP(A676,Tabela2[ID OS_MORENO],Tabela2[ID OS_MORENO],"",0)</f>
        <v/>
      </c>
      <c r="C676" s="25">
        <v>26726</v>
      </c>
      <c r="D676" s="25">
        <v>5</v>
      </c>
      <c r="E676" s="25">
        <v>1</v>
      </c>
      <c r="F676" s="178">
        <v>6654</v>
      </c>
      <c r="G676" s="178">
        <v>1</v>
      </c>
      <c r="H676" s="178" t="str">
        <f>_xlfn.CONCAT(Tabela_srv_moreno_prd_dbwel_v_fund_acompanhamento[[#This Row],[codigo_peca]],"-",Tabela_srv_moreno_prd_dbwel_v_fund_acompanhamento[[#This Row],[seq_peca]])</f>
        <v>6654-1</v>
      </c>
      <c r="I676" s="178">
        <v>1</v>
      </c>
      <c r="J676" s="178" t="s">
        <v>249</v>
      </c>
      <c r="K676" s="179">
        <v>45777</v>
      </c>
      <c r="L676" s="179">
        <v>45917</v>
      </c>
      <c r="M676" s="178" t="s">
        <v>836</v>
      </c>
      <c r="N676" s="179">
        <v>45777</v>
      </c>
      <c r="O676" s="185" t="str">
        <f>IF(Tabela_srv_moreno_prd_dbwel_v_fund_acompanhamento[[#This Row],[prz_contratual]]=Tabela_srv_moreno_prd_dbwel_v_fund_acompanhamento[[#This Row],[lib_fundido_prev]],"S/Usin.","C/ Usin.")</f>
        <v>S/Usin.</v>
      </c>
    </row>
    <row r="677" spans="1:15" hidden="1" x14ac:dyDescent="0.25">
      <c r="A677" s="25" t="str">
        <f>_xlfn.CONCAT(Tabela_srv_moreno_prd_dbwel_v_fund_acompanhamento[[#This Row],[id_ordem_servico]],"-",Tabela_srv_moreno_prd_dbwel_v_fund_acompanhamento[[#This Row],[item]])</f>
        <v>27237-1</v>
      </c>
      <c r="B677" s="114" t="str">
        <f>_xlfn.XLOOKUP(A677,Tabela2[ID OS_MORENO],Tabela2[ID OS_MORENO],"",0)</f>
        <v/>
      </c>
      <c r="C677" s="25">
        <v>27237</v>
      </c>
      <c r="D677" s="25">
        <v>1</v>
      </c>
      <c r="E677" s="25">
        <v>1</v>
      </c>
      <c r="F677" s="178">
        <v>6634</v>
      </c>
      <c r="G677" s="178">
        <v>1</v>
      </c>
      <c r="H677" s="178" t="str">
        <f>_xlfn.CONCAT(Tabela_srv_moreno_prd_dbwel_v_fund_acompanhamento[[#This Row],[codigo_peca]],"-",Tabela_srv_moreno_prd_dbwel_v_fund_acompanhamento[[#This Row],[seq_peca]])</f>
        <v>6634-1</v>
      </c>
      <c r="I677" s="178">
        <v>1</v>
      </c>
      <c r="J677" s="178" t="s">
        <v>253</v>
      </c>
      <c r="K677" s="179">
        <v>45935</v>
      </c>
      <c r="L677" s="179">
        <v>45939</v>
      </c>
      <c r="M677" s="178" t="s">
        <v>583</v>
      </c>
      <c r="N677" s="179">
        <v>46077</v>
      </c>
      <c r="O6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78" spans="1:15" hidden="1" x14ac:dyDescent="0.25">
      <c r="A678" s="25" t="str">
        <f>_xlfn.CONCAT(Tabela_srv_moreno_prd_dbwel_v_fund_acompanhamento[[#This Row],[id_ordem_servico]],"-",Tabela_srv_moreno_prd_dbwel_v_fund_acompanhamento[[#This Row],[item]])</f>
        <v>27237-3</v>
      </c>
      <c r="B678" s="114" t="str">
        <f>_xlfn.XLOOKUP(A678,Tabela2[ID OS_MORENO],Tabela2[ID OS_MORENO],"",0)</f>
        <v/>
      </c>
      <c r="C678" s="25">
        <v>27237</v>
      </c>
      <c r="D678" s="25">
        <v>3</v>
      </c>
      <c r="E678" s="25">
        <v>1</v>
      </c>
      <c r="F678" s="39">
        <v>6636</v>
      </c>
      <c r="G678" s="39">
        <v>1</v>
      </c>
      <c r="H678" s="39" t="str">
        <f>_xlfn.CONCAT(Tabela_srv_moreno_prd_dbwel_v_fund_acompanhamento[[#This Row],[codigo_peca]],"-",Tabela_srv_moreno_prd_dbwel_v_fund_acompanhamento[[#This Row],[seq_peca]])</f>
        <v>6636-1</v>
      </c>
      <c r="I678" s="25">
        <v>1</v>
      </c>
      <c r="J678" s="39" t="s">
        <v>253</v>
      </c>
      <c r="K678" s="40">
        <v>45935</v>
      </c>
      <c r="L678" s="40">
        <v>45943</v>
      </c>
      <c r="M678" s="39" t="s">
        <v>584</v>
      </c>
      <c r="N678" s="40">
        <v>46084</v>
      </c>
      <c r="O678" s="16" t="str">
        <f>IF(Tabela_srv_moreno_prd_dbwel_v_fund_acompanhamento[[#This Row],[prz_contratual]]=Tabela_srv_moreno_prd_dbwel_v_fund_acompanhamento[[#This Row],[lib_fundido_prev]],"S/Usin.","C/ Usin.")</f>
        <v>C/ Usin.</v>
      </c>
    </row>
    <row r="679" spans="1:15" hidden="1" x14ac:dyDescent="0.25">
      <c r="A679" s="25" t="str">
        <f>_xlfn.CONCAT(Tabela_srv_moreno_prd_dbwel_v_fund_acompanhamento[[#This Row],[id_ordem_servico]],"-",Tabela_srv_moreno_prd_dbwel_v_fund_acompanhamento[[#This Row],[item]])</f>
        <v>27237-4</v>
      </c>
      <c r="B679" s="114" t="str">
        <f>_xlfn.XLOOKUP(A679,Tabela2[ID OS_MORENO],Tabela2[ID OS_MORENO],"",0)</f>
        <v/>
      </c>
      <c r="C679" s="25">
        <v>27237</v>
      </c>
      <c r="D679" s="25">
        <v>4</v>
      </c>
      <c r="E679" s="25">
        <v>1</v>
      </c>
      <c r="F679" s="39">
        <v>6637</v>
      </c>
      <c r="G679" s="39">
        <v>1</v>
      </c>
      <c r="H679" s="39" t="str">
        <f>_xlfn.CONCAT(Tabela_srv_moreno_prd_dbwel_v_fund_acompanhamento[[#This Row],[codigo_peca]],"-",Tabela_srv_moreno_prd_dbwel_v_fund_acompanhamento[[#This Row],[seq_peca]])</f>
        <v>6637-1</v>
      </c>
      <c r="I679" s="25">
        <v>1</v>
      </c>
      <c r="J679" s="39" t="s">
        <v>253</v>
      </c>
      <c r="K679" s="40">
        <v>45940</v>
      </c>
      <c r="L679" s="40">
        <v>45939</v>
      </c>
      <c r="M679" s="39" t="s">
        <v>585</v>
      </c>
      <c r="N679" s="40">
        <v>46073</v>
      </c>
      <c r="O679" s="16" t="str">
        <f>IF(Tabela_srv_moreno_prd_dbwel_v_fund_acompanhamento[[#This Row],[prz_contratual]]=Tabela_srv_moreno_prd_dbwel_v_fund_acompanhamento[[#This Row],[lib_fundido_prev]],"S/Usin.","C/ Usin.")</f>
        <v>C/ Usin.</v>
      </c>
    </row>
    <row r="680" spans="1:15" hidden="1" x14ac:dyDescent="0.25">
      <c r="A680" s="25" t="str">
        <f>_xlfn.CONCAT(Tabela_srv_moreno_prd_dbwel_v_fund_acompanhamento[[#This Row],[id_ordem_servico]],"-",Tabela_srv_moreno_prd_dbwel_v_fund_acompanhamento[[#This Row],[item]])</f>
        <v>27237-5</v>
      </c>
      <c r="B680" s="114" t="str">
        <f>_xlfn.XLOOKUP(A680,Tabela2[ID OS_MORENO],Tabela2[ID OS_MORENO],"",0)</f>
        <v/>
      </c>
      <c r="C680" s="25">
        <v>27237</v>
      </c>
      <c r="D680" s="25">
        <v>5</v>
      </c>
      <c r="E680" s="25">
        <v>1</v>
      </c>
      <c r="F680" s="39">
        <v>6638</v>
      </c>
      <c r="G680" s="39">
        <v>1</v>
      </c>
      <c r="H680" s="39" t="str">
        <f>_xlfn.CONCAT(Tabela_srv_moreno_prd_dbwel_v_fund_acompanhamento[[#This Row],[codigo_peca]],"-",Tabela_srv_moreno_prd_dbwel_v_fund_acompanhamento[[#This Row],[seq_peca]])</f>
        <v>6638-1</v>
      </c>
      <c r="I680" s="25">
        <v>1</v>
      </c>
      <c r="J680" s="39" t="s">
        <v>253</v>
      </c>
      <c r="K680" s="40">
        <v>45976</v>
      </c>
      <c r="L680" s="40">
        <v>45974</v>
      </c>
      <c r="M680" s="39" t="s">
        <v>586</v>
      </c>
      <c r="N680" s="40">
        <v>46006</v>
      </c>
      <c r="O680" s="16" t="str">
        <f>IF(Tabela_srv_moreno_prd_dbwel_v_fund_acompanhamento[[#This Row],[prz_contratual]]=Tabela_srv_moreno_prd_dbwel_v_fund_acompanhamento[[#This Row],[lib_fundido_prev]],"S/Usin.","C/ Usin.")</f>
        <v>C/ Usin.</v>
      </c>
    </row>
    <row r="681" spans="1:15" hidden="1" x14ac:dyDescent="0.25">
      <c r="A681" s="25" t="str">
        <f>_xlfn.CONCAT(Tabela_srv_moreno_prd_dbwel_v_fund_acompanhamento[[#This Row],[id_ordem_servico]],"-",Tabela_srv_moreno_prd_dbwel_v_fund_acompanhamento[[#This Row],[item]])</f>
        <v>27237-10</v>
      </c>
      <c r="B681" s="114" t="str">
        <f>_xlfn.XLOOKUP(A681,Tabela2[ID OS_MORENO],Tabela2[ID OS_MORENO],"",0)</f>
        <v/>
      </c>
      <c r="C681" s="25">
        <v>27237</v>
      </c>
      <c r="D681" s="25">
        <v>10</v>
      </c>
      <c r="E681" s="25">
        <v>1</v>
      </c>
      <c r="F681" s="39">
        <v>894052</v>
      </c>
      <c r="G681" s="39">
        <v>1</v>
      </c>
      <c r="H681" s="39" t="str">
        <f>_xlfn.CONCAT(Tabela_srv_moreno_prd_dbwel_v_fund_acompanhamento[[#This Row],[codigo_peca]],"-",Tabela_srv_moreno_prd_dbwel_v_fund_acompanhamento[[#This Row],[seq_peca]])</f>
        <v>894052-1</v>
      </c>
      <c r="I681" s="25">
        <v>1</v>
      </c>
      <c r="J681" s="39" t="s">
        <v>253</v>
      </c>
      <c r="K681" s="40">
        <v>45975</v>
      </c>
      <c r="L681" s="40">
        <v>45994</v>
      </c>
      <c r="M681" s="39" t="s">
        <v>587</v>
      </c>
      <c r="N681" s="40">
        <v>46052</v>
      </c>
      <c r="O681" s="16" t="str">
        <f>IF(Tabela_srv_moreno_prd_dbwel_v_fund_acompanhamento[[#This Row],[prz_contratual]]=Tabela_srv_moreno_prd_dbwel_v_fund_acompanhamento[[#This Row],[lib_fundido_prev]],"S/Usin.","C/ Usin.")</f>
        <v>C/ Usin.</v>
      </c>
    </row>
    <row r="682" spans="1:15" hidden="1" x14ac:dyDescent="0.25">
      <c r="A682" s="25" t="str">
        <f>_xlfn.CONCAT(Tabela_srv_moreno_prd_dbwel_v_fund_acompanhamento[[#This Row],[id_ordem_servico]],"-",Tabela_srv_moreno_prd_dbwel_v_fund_acompanhamento[[#This Row],[item]])</f>
        <v>27237-11</v>
      </c>
      <c r="B682" s="114" t="str">
        <f>_xlfn.XLOOKUP(A682,Tabela2[ID OS_MORENO],Tabela2[ID OS_MORENO],"",0)</f>
        <v/>
      </c>
      <c r="C682" s="25">
        <v>27237</v>
      </c>
      <c r="D682" s="25">
        <v>11</v>
      </c>
      <c r="E682" s="25">
        <v>1</v>
      </c>
      <c r="F682" s="178">
        <v>894052</v>
      </c>
      <c r="G682" s="178">
        <v>2</v>
      </c>
      <c r="H682" s="178" t="str">
        <f>_xlfn.CONCAT(Tabela_srv_moreno_prd_dbwel_v_fund_acompanhamento[[#This Row],[codigo_peca]],"-",Tabela_srv_moreno_prd_dbwel_v_fund_acompanhamento[[#This Row],[seq_peca]])</f>
        <v>894052-2</v>
      </c>
      <c r="I682" s="178">
        <v>1</v>
      </c>
      <c r="J682" s="178" t="s">
        <v>253</v>
      </c>
      <c r="K682" s="179">
        <v>45975</v>
      </c>
      <c r="L682" s="179">
        <v>45994</v>
      </c>
      <c r="M682" s="178" t="s">
        <v>587</v>
      </c>
      <c r="N682" s="179">
        <v>46052</v>
      </c>
      <c r="O6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3" spans="1:15" hidden="1" x14ac:dyDescent="0.25">
      <c r="A683" s="25" t="str">
        <f>_xlfn.CONCAT(Tabela_srv_moreno_prd_dbwel_v_fund_acompanhamento[[#This Row],[id_ordem_servico]],"-",Tabela_srv_moreno_prd_dbwel_v_fund_acompanhamento[[#This Row],[item]])</f>
        <v>27237-6</v>
      </c>
      <c r="B683" s="114" t="str">
        <f>_xlfn.XLOOKUP(A683,Tabela2[ID OS_MORENO],Tabela2[ID OS_MORENO],"",0)</f>
        <v/>
      </c>
      <c r="C683" s="25">
        <v>27237</v>
      </c>
      <c r="D683" s="25">
        <v>6</v>
      </c>
      <c r="E683" s="25">
        <v>1</v>
      </c>
      <c r="F683" s="178">
        <v>894059</v>
      </c>
      <c r="G683" s="178">
        <v>1</v>
      </c>
      <c r="H683" s="178" t="str">
        <f>_xlfn.CONCAT(Tabela_srv_moreno_prd_dbwel_v_fund_acompanhamento[[#This Row],[codigo_peca]],"-",Tabela_srv_moreno_prd_dbwel_v_fund_acompanhamento[[#This Row],[seq_peca]])</f>
        <v>894059-1</v>
      </c>
      <c r="I683" s="178">
        <v>1</v>
      </c>
      <c r="J683" s="178" t="s">
        <v>253</v>
      </c>
      <c r="K683" s="179">
        <v>45965</v>
      </c>
      <c r="L683" s="179">
        <v>45959</v>
      </c>
      <c r="M683" s="178" t="s">
        <v>256</v>
      </c>
      <c r="N683" s="179">
        <v>46021</v>
      </c>
      <c r="O6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4" spans="1:15" hidden="1" x14ac:dyDescent="0.25">
      <c r="A684" s="25" t="str">
        <f>_xlfn.CONCAT(Tabela_srv_moreno_prd_dbwel_v_fund_acompanhamento[[#This Row],[id_ordem_servico]],"-",Tabela_srv_moreno_prd_dbwel_v_fund_acompanhamento[[#This Row],[item]])</f>
        <v>27237-7</v>
      </c>
      <c r="B684" s="114" t="str">
        <f>_xlfn.XLOOKUP(A684,Tabela2[ID OS_MORENO],Tabela2[ID OS_MORENO],"",0)</f>
        <v/>
      </c>
      <c r="C684" s="25">
        <v>27237</v>
      </c>
      <c r="D684" s="25">
        <v>7</v>
      </c>
      <c r="E684" s="25">
        <v>1</v>
      </c>
      <c r="F684" s="178">
        <v>894060</v>
      </c>
      <c r="G684" s="178">
        <v>1</v>
      </c>
      <c r="H684" s="178" t="str">
        <f>_xlfn.CONCAT(Tabela_srv_moreno_prd_dbwel_v_fund_acompanhamento[[#This Row],[codigo_peca]],"-",Tabela_srv_moreno_prd_dbwel_v_fund_acompanhamento[[#This Row],[seq_peca]])</f>
        <v>894060-1</v>
      </c>
      <c r="I684" s="178">
        <v>1</v>
      </c>
      <c r="J684" s="178" t="s">
        <v>253</v>
      </c>
      <c r="K684" s="179">
        <v>45965</v>
      </c>
      <c r="L684" s="179">
        <v>45974</v>
      </c>
      <c r="M684" s="178" t="s">
        <v>256</v>
      </c>
      <c r="N684" s="179">
        <v>46021</v>
      </c>
      <c r="O6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5" spans="1:15" hidden="1" x14ac:dyDescent="0.25">
      <c r="A685" s="25" t="str">
        <f>_xlfn.CONCAT(Tabela_srv_moreno_prd_dbwel_v_fund_acompanhamento[[#This Row],[id_ordem_servico]],"-",Tabela_srv_moreno_prd_dbwel_v_fund_acompanhamento[[#This Row],[item]])</f>
        <v>27237-8</v>
      </c>
      <c r="B685" s="114" t="str">
        <f>_xlfn.XLOOKUP(A685,Tabela2[ID OS_MORENO],Tabela2[ID OS_MORENO],"",0)</f>
        <v/>
      </c>
      <c r="C685" s="25">
        <v>27237</v>
      </c>
      <c r="D685" s="25">
        <v>8</v>
      </c>
      <c r="E685" s="25">
        <v>1</v>
      </c>
      <c r="F685" s="178">
        <v>894061</v>
      </c>
      <c r="G685" s="178">
        <v>1</v>
      </c>
      <c r="H685" s="178" t="str">
        <f>_xlfn.CONCAT(Tabela_srv_moreno_prd_dbwel_v_fund_acompanhamento[[#This Row],[codigo_peca]],"-",Tabela_srv_moreno_prd_dbwel_v_fund_acompanhamento[[#This Row],[seq_peca]])</f>
        <v>894061-1</v>
      </c>
      <c r="I685" s="178">
        <v>1</v>
      </c>
      <c r="J685" s="178" t="s">
        <v>253</v>
      </c>
      <c r="K685" s="179">
        <v>45957</v>
      </c>
      <c r="L685" s="179">
        <v>45980</v>
      </c>
      <c r="M685" s="178" t="s">
        <v>256</v>
      </c>
      <c r="N685" s="179">
        <v>46021</v>
      </c>
      <c r="O6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6" spans="1:15" hidden="1" x14ac:dyDescent="0.25">
      <c r="A686" s="25" t="str">
        <f>_xlfn.CONCAT(Tabela_srv_moreno_prd_dbwel_v_fund_acompanhamento[[#This Row],[id_ordem_servico]],"-",Tabela_srv_moreno_prd_dbwel_v_fund_acompanhamento[[#This Row],[item]])</f>
        <v>27237-9</v>
      </c>
      <c r="B686" s="115" t="str">
        <f>_xlfn.XLOOKUP(A686,Tabela2[ID OS_MORENO],Tabela2[ID OS_MORENO],"",0)</f>
        <v/>
      </c>
      <c r="C686" s="25">
        <v>27237</v>
      </c>
      <c r="D686" s="25">
        <v>9</v>
      </c>
      <c r="E686" s="25">
        <v>1</v>
      </c>
      <c r="F686" s="178">
        <v>894062</v>
      </c>
      <c r="G686" s="178">
        <v>1</v>
      </c>
      <c r="H686" s="178" t="str">
        <f>_xlfn.CONCAT(Tabela_srv_moreno_prd_dbwel_v_fund_acompanhamento[[#This Row],[codigo_peca]],"-",Tabela_srv_moreno_prd_dbwel_v_fund_acompanhamento[[#This Row],[seq_peca]])</f>
        <v>894062-1</v>
      </c>
      <c r="I686" s="178">
        <v>1</v>
      </c>
      <c r="J686" s="178" t="s">
        <v>253</v>
      </c>
      <c r="K686" s="179">
        <v>45965</v>
      </c>
      <c r="L686" s="179">
        <v>45974</v>
      </c>
      <c r="M686" s="178" t="s">
        <v>256</v>
      </c>
      <c r="N686" s="179">
        <v>46021</v>
      </c>
      <c r="O6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7" spans="1:15" hidden="1" x14ac:dyDescent="0.25">
      <c r="A687" s="25" t="str">
        <f>_xlfn.CONCAT(Tabela_srv_moreno_prd_dbwel_v_fund_acompanhamento[[#This Row],[id_ordem_servico]],"-",Tabela_srv_moreno_prd_dbwel_v_fund_acompanhamento[[#This Row],[item]])</f>
        <v>27297-1</v>
      </c>
      <c r="B687" s="114" t="str">
        <f>_xlfn.XLOOKUP(A687,Tabela2[ID OS_MORENO],Tabela2[ID OS_MORENO],"",0)</f>
        <v>27297-1</v>
      </c>
      <c r="C687" s="25">
        <v>27297</v>
      </c>
      <c r="D687" s="25">
        <v>1</v>
      </c>
      <c r="E687" s="25">
        <v>1</v>
      </c>
      <c r="F687" s="178">
        <v>6673</v>
      </c>
      <c r="G687" s="178">
        <v>1</v>
      </c>
      <c r="H687" s="178" t="str">
        <f>_xlfn.CONCAT(Tabela_srv_moreno_prd_dbwel_v_fund_acompanhamento[[#This Row],[codigo_peca]],"-",Tabela_srv_moreno_prd_dbwel_v_fund_acompanhamento[[#This Row],[seq_peca]])</f>
        <v>6673-1</v>
      </c>
      <c r="I687" s="178">
        <v>1</v>
      </c>
      <c r="J687" s="178" t="s">
        <v>647</v>
      </c>
      <c r="K687" s="179">
        <v>45970</v>
      </c>
      <c r="L687" s="179">
        <v>45981</v>
      </c>
      <c r="M687" s="178" t="s">
        <v>648</v>
      </c>
      <c r="N687" s="179">
        <v>46112</v>
      </c>
      <c r="O6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8" spans="1:15" hidden="1" x14ac:dyDescent="0.25">
      <c r="A688" s="25" t="str">
        <f>_xlfn.CONCAT(Tabela_srv_moreno_prd_dbwel_v_fund_acompanhamento[[#This Row],[id_ordem_servico]],"-",Tabela_srv_moreno_prd_dbwel_v_fund_acompanhamento[[#This Row],[item]])</f>
        <v>27297-2</v>
      </c>
      <c r="B688" s="114" t="str">
        <f>_xlfn.XLOOKUP(A688,Tabela2[ID OS_MORENO],Tabela2[ID OS_MORENO],"",0)</f>
        <v>27297-2</v>
      </c>
      <c r="C688" s="25">
        <v>27297</v>
      </c>
      <c r="D688" s="25">
        <v>2</v>
      </c>
      <c r="E688" s="25">
        <v>1</v>
      </c>
      <c r="F688" s="178">
        <v>6674</v>
      </c>
      <c r="G688" s="178">
        <v>1</v>
      </c>
      <c r="H688" s="178" t="str">
        <f>_xlfn.CONCAT(Tabela_srv_moreno_prd_dbwel_v_fund_acompanhamento[[#This Row],[codigo_peca]],"-",Tabela_srv_moreno_prd_dbwel_v_fund_acompanhamento[[#This Row],[seq_peca]])</f>
        <v>6674-1</v>
      </c>
      <c r="I688" s="178">
        <v>1</v>
      </c>
      <c r="J688" s="178" t="s">
        <v>647</v>
      </c>
      <c r="K688" s="179">
        <v>45970</v>
      </c>
      <c r="L688" s="179">
        <v>45974</v>
      </c>
      <c r="M688" s="178" t="s">
        <v>560</v>
      </c>
      <c r="N688" s="179">
        <v>46092</v>
      </c>
      <c r="O6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89" spans="1:15" hidden="1" x14ac:dyDescent="0.25">
      <c r="A689" s="25" t="str">
        <f>_xlfn.CONCAT(Tabela_srv_moreno_prd_dbwel_v_fund_acompanhamento[[#This Row],[id_ordem_servico]],"-",Tabela_srv_moreno_prd_dbwel_v_fund_acompanhamento[[#This Row],[item]])</f>
        <v>27297-3</v>
      </c>
      <c r="B689" s="114" t="str">
        <f>_xlfn.XLOOKUP(A689,Tabela2[ID OS_MORENO],Tabela2[ID OS_MORENO],"",0)</f>
        <v>27297-3</v>
      </c>
      <c r="C689" s="25">
        <v>27297</v>
      </c>
      <c r="D689" s="25">
        <v>3</v>
      </c>
      <c r="E689" s="25">
        <v>1</v>
      </c>
      <c r="F689" s="178">
        <v>6675</v>
      </c>
      <c r="G689" s="178">
        <v>1</v>
      </c>
      <c r="H689" s="178" t="str">
        <f>_xlfn.CONCAT(Tabela_srv_moreno_prd_dbwel_v_fund_acompanhamento[[#This Row],[codigo_peca]],"-",Tabela_srv_moreno_prd_dbwel_v_fund_acompanhamento[[#This Row],[seq_peca]])</f>
        <v>6675-1</v>
      </c>
      <c r="I689" s="178">
        <v>1</v>
      </c>
      <c r="J689" s="178" t="s">
        <v>647</v>
      </c>
      <c r="K689" s="179">
        <v>45968</v>
      </c>
      <c r="L689" s="179">
        <v>45978</v>
      </c>
      <c r="M689" s="178" t="s">
        <v>648</v>
      </c>
      <c r="N689" s="179">
        <v>46090</v>
      </c>
      <c r="O6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0" spans="1:15" hidden="1" x14ac:dyDescent="0.25">
      <c r="A690" s="25" t="str">
        <f>_xlfn.CONCAT(Tabela_srv_moreno_prd_dbwel_v_fund_acompanhamento[[#This Row],[id_ordem_servico]],"-",Tabela_srv_moreno_prd_dbwel_v_fund_acompanhamento[[#This Row],[item]])</f>
        <v>27297-4</v>
      </c>
      <c r="B690" s="115" t="str">
        <f>_xlfn.XLOOKUP(A690,Tabela2[ID OS_MORENO],Tabela2[ID OS_MORENO],"",0)</f>
        <v>27297-4</v>
      </c>
      <c r="C690" s="25">
        <v>27297</v>
      </c>
      <c r="D690" s="25">
        <v>4</v>
      </c>
      <c r="E690" s="25">
        <v>1</v>
      </c>
      <c r="F690" s="178">
        <v>6676</v>
      </c>
      <c r="G690" s="178">
        <v>1</v>
      </c>
      <c r="H690" s="178" t="str">
        <f>_xlfn.CONCAT(Tabela_srv_moreno_prd_dbwel_v_fund_acompanhamento[[#This Row],[codigo_peca]],"-",Tabela_srv_moreno_prd_dbwel_v_fund_acompanhamento[[#This Row],[seq_peca]])</f>
        <v>6676-1</v>
      </c>
      <c r="I690" s="178">
        <v>1</v>
      </c>
      <c r="J690" s="178" t="s">
        <v>647</v>
      </c>
      <c r="K690" s="179">
        <v>45969</v>
      </c>
      <c r="L690" s="179">
        <v>45974</v>
      </c>
      <c r="M690" s="178" t="s">
        <v>649</v>
      </c>
      <c r="N690" s="179">
        <v>46108</v>
      </c>
      <c r="O6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1" spans="1:15" hidden="1" x14ac:dyDescent="0.25">
      <c r="A691" s="25" t="str">
        <f>_xlfn.CONCAT(Tabela_srv_moreno_prd_dbwel_v_fund_acompanhamento[[#This Row],[id_ordem_servico]],"-",Tabela_srv_moreno_prd_dbwel_v_fund_acompanhamento[[#This Row],[item]])</f>
        <v>27297-5</v>
      </c>
      <c r="B691" s="116" t="str">
        <f>_xlfn.XLOOKUP(A691,Tabela2[ID OS_MORENO],Tabela2[ID OS_MORENO],"",0)</f>
        <v/>
      </c>
      <c r="C691" s="25">
        <v>27297</v>
      </c>
      <c r="D691" s="25">
        <v>5</v>
      </c>
      <c r="E691" s="25">
        <v>1</v>
      </c>
      <c r="F691" s="178">
        <v>6677</v>
      </c>
      <c r="G691" s="178">
        <v>1</v>
      </c>
      <c r="H691" s="178" t="str">
        <f>_xlfn.CONCAT(Tabela_srv_moreno_prd_dbwel_v_fund_acompanhamento[[#This Row],[codigo_peca]],"-",Tabela_srv_moreno_prd_dbwel_v_fund_acompanhamento[[#This Row],[seq_peca]])</f>
        <v>6677-1</v>
      </c>
      <c r="I691" s="178">
        <v>1</v>
      </c>
      <c r="J691" s="178" t="s">
        <v>647</v>
      </c>
      <c r="K691" s="179">
        <v>45969</v>
      </c>
      <c r="L691" s="179">
        <v>45974</v>
      </c>
      <c r="M691" s="178" t="s">
        <v>650</v>
      </c>
      <c r="N691" s="179">
        <v>46094</v>
      </c>
      <c r="O6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2" spans="1:15" hidden="1" x14ac:dyDescent="0.25">
      <c r="A692" s="16" t="str">
        <f>_xlfn.CONCAT(Tabela_srv_moreno_prd_dbwel_v_fund_acompanhamento[[#This Row],[id_ordem_servico]],"-",Tabela_srv_moreno_prd_dbwel_v_fund_acompanhamento[[#This Row],[item]])</f>
        <v>27297-6</v>
      </c>
      <c r="B692" s="115" t="str">
        <f>_xlfn.XLOOKUP(A692,Tabela2[ID OS_MORENO],Tabela2[ID OS_MORENO],"",0)</f>
        <v/>
      </c>
      <c r="C692" s="16">
        <v>27297</v>
      </c>
      <c r="D692" s="16">
        <v>6</v>
      </c>
      <c r="E692" s="16">
        <v>1</v>
      </c>
      <c r="F692" s="185">
        <v>918012</v>
      </c>
      <c r="G692" s="185">
        <v>21</v>
      </c>
      <c r="H692" s="185" t="str">
        <f>_xlfn.CONCAT(Tabela_srv_moreno_prd_dbwel_v_fund_acompanhamento[[#This Row],[codigo_peca]],"-",Tabela_srv_moreno_prd_dbwel_v_fund_acompanhamento[[#This Row],[seq_peca]])</f>
        <v>918012-21</v>
      </c>
      <c r="I692" s="185">
        <v>1</v>
      </c>
      <c r="J692" s="185" t="s">
        <v>647</v>
      </c>
      <c r="K692" s="190">
        <v>45992</v>
      </c>
      <c r="L692" s="190">
        <v>45982</v>
      </c>
      <c r="M692" s="185" t="s">
        <v>291</v>
      </c>
      <c r="N692" s="190">
        <v>46058</v>
      </c>
      <c r="O6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3" spans="1:15" hidden="1" x14ac:dyDescent="0.25">
      <c r="A693" s="25" t="str">
        <f>_xlfn.CONCAT(Tabela_srv_moreno_prd_dbwel_v_fund_acompanhamento[[#This Row],[id_ordem_servico]],"-",Tabela_srv_moreno_prd_dbwel_v_fund_acompanhamento[[#This Row],[item]])</f>
        <v>27297-7</v>
      </c>
      <c r="B693" s="114" t="str">
        <f>_xlfn.XLOOKUP(A693,Tabela2[ID OS_MORENO],Tabela2[ID OS_MORENO],"",0)</f>
        <v/>
      </c>
      <c r="C693" s="25">
        <v>27297</v>
      </c>
      <c r="D693" s="25">
        <v>7</v>
      </c>
      <c r="E693" s="25">
        <v>1</v>
      </c>
      <c r="F693" s="178">
        <v>918012</v>
      </c>
      <c r="G693" s="178">
        <v>22</v>
      </c>
      <c r="H693" s="178" t="str">
        <f>_xlfn.CONCAT(Tabela_srv_moreno_prd_dbwel_v_fund_acompanhamento[[#This Row],[codigo_peca]],"-",Tabela_srv_moreno_prd_dbwel_v_fund_acompanhamento[[#This Row],[seq_peca]])</f>
        <v>918012-22</v>
      </c>
      <c r="I693" s="178">
        <v>1</v>
      </c>
      <c r="J693" s="178" t="s">
        <v>647</v>
      </c>
      <c r="K693" s="179">
        <v>45992</v>
      </c>
      <c r="L693" s="179">
        <v>45982</v>
      </c>
      <c r="M693" s="178" t="s">
        <v>291</v>
      </c>
      <c r="N693" s="179">
        <v>46058</v>
      </c>
      <c r="O6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4" spans="1:15" hidden="1" x14ac:dyDescent="0.25">
      <c r="A694" s="25" t="str">
        <f>_xlfn.CONCAT(Tabela_srv_moreno_prd_dbwel_v_fund_acompanhamento[[#This Row],[id_ordem_servico]],"-",Tabela_srv_moreno_prd_dbwel_v_fund_acompanhamento[[#This Row],[item]])</f>
        <v>27297-8</v>
      </c>
      <c r="B694" s="114" t="str">
        <f>_xlfn.XLOOKUP(A694,Tabela2[ID OS_MORENO],Tabela2[ID OS_MORENO],"",0)</f>
        <v/>
      </c>
      <c r="C694" s="25">
        <v>27297</v>
      </c>
      <c r="D694" s="25">
        <v>8</v>
      </c>
      <c r="E694" s="25">
        <v>1</v>
      </c>
      <c r="F694" s="178">
        <v>918012</v>
      </c>
      <c r="G694" s="178">
        <v>23</v>
      </c>
      <c r="H694" s="178" t="str">
        <f>_xlfn.CONCAT(Tabela_srv_moreno_prd_dbwel_v_fund_acompanhamento[[#This Row],[codigo_peca]],"-",Tabela_srv_moreno_prd_dbwel_v_fund_acompanhamento[[#This Row],[seq_peca]])</f>
        <v>918012-23</v>
      </c>
      <c r="I694" s="178">
        <v>1</v>
      </c>
      <c r="J694" s="178" t="s">
        <v>647</v>
      </c>
      <c r="K694" s="179">
        <v>45992</v>
      </c>
      <c r="L694" s="179">
        <v>45982</v>
      </c>
      <c r="M694" s="178" t="s">
        <v>291</v>
      </c>
      <c r="N694" s="179">
        <v>46058</v>
      </c>
      <c r="O6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5" spans="1:15" hidden="1" x14ac:dyDescent="0.25">
      <c r="A695" s="16" t="str">
        <f>_xlfn.CONCAT(Tabela_srv_moreno_prd_dbwel_v_fund_acompanhamento[[#This Row],[id_ordem_servico]],"-",Tabela_srv_moreno_prd_dbwel_v_fund_acompanhamento[[#This Row],[item]])</f>
        <v>27297-9</v>
      </c>
      <c r="B695" s="114" t="str">
        <f>_xlfn.XLOOKUP(A695,Tabela2[ID OS_MORENO],Tabela2[ID OS_MORENO],"",0)</f>
        <v/>
      </c>
      <c r="C695" s="16">
        <v>27297</v>
      </c>
      <c r="D695" s="16">
        <v>9</v>
      </c>
      <c r="E695" s="16">
        <v>1</v>
      </c>
      <c r="F695" s="185">
        <v>918012</v>
      </c>
      <c r="G695" s="185">
        <v>24</v>
      </c>
      <c r="H695" s="185" t="str">
        <f>_xlfn.CONCAT(Tabela_srv_moreno_prd_dbwel_v_fund_acompanhamento[[#This Row],[codigo_peca]],"-",Tabela_srv_moreno_prd_dbwel_v_fund_acompanhamento[[#This Row],[seq_peca]])</f>
        <v>918012-24</v>
      </c>
      <c r="I695" s="185">
        <v>1</v>
      </c>
      <c r="J695" s="185" t="s">
        <v>647</v>
      </c>
      <c r="K695" s="190">
        <v>45992</v>
      </c>
      <c r="L695" s="190">
        <v>45982</v>
      </c>
      <c r="M695" s="185" t="s">
        <v>291</v>
      </c>
      <c r="N695" s="190">
        <v>46058</v>
      </c>
      <c r="O6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6" spans="1:15" hidden="1" x14ac:dyDescent="0.25">
      <c r="A696" s="25" t="str">
        <f>_xlfn.CONCAT(Tabela_srv_moreno_prd_dbwel_v_fund_acompanhamento[[#This Row],[id_ordem_servico]],"-",Tabela_srv_moreno_prd_dbwel_v_fund_acompanhamento[[#This Row],[item]])</f>
        <v>27297-10</v>
      </c>
      <c r="B696" s="115" t="str">
        <f>_xlfn.XLOOKUP(A696,Tabela2[ID OS_MORENO],Tabela2[ID OS_MORENO],"",0)</f>
        <v/>
      </c>
      <c r="C696" s="25">
        <v>27297</v>
      </c>
      <c r="D696" s="25">
        <v>10</v>
      </c>
      <c r="E696" s="25">
        <v>1</v>
      </c>
      <c r="F696" s="178">
        <v>918012</v>
      </c>
      <c r="G696" s="178">
        <v>25</v>
      </c>
      <c r="H696" s="178" t="str">
        <f>_xlfn.CONCAT(Tabela_srv_moreno_prd_dbwel_v_fund_acompanhamento[[#This Row],[codigo_peca]],"-",Tabela_srv_moreno_prd_dbwel_v_fund_acompanhamento[[#This Row],[seq_peca]])</f>
        <v>918012-25</v>
      </c>
      <c r="I696" s="178">
        <v>1</v>
      </c>
      <c r="J696" s="178" t="s">
        <v>647</v>
      </c>
      <c r="K696" s="179">
        <v>45992</v>
      </c>
      <c r="L696" s="179">
        <v>45982</v>
      </c>
      <c r="M696" s="178" t="s">
        <v>291</v>
      </c>
      <c r="N696" s="179">
        <v>46058</v>
      </c>
      <c r="O6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7" spans="1:15" hidden="1" x14ac:dyDescent="0.25">
      <c r="A697" s="25" t="str">
        <f>_xlfn.CONCAT(Tabela_srv_moreno_prd_dbwel_v_fund_acompanhamento[[#This Row],[id_ordem_servico]],"-",Tabela_srv_moreno_prd_dbwel_v_fund_acompanhamento[[#This Row],[item]])</f>
        <v>27297-11</v>
      </c>
      <c r="B697" s="114" t="str">
        <f>_xlfn.XLOOKUP(A697,Tabela2[ID OS_MORENO],Tabela2[ID OS_MORENO],"",0)</f>
        <v/>
      </c>
      <c r="C697" s="25">
        <v>27297</v>
      </c>
      <c r="D697" s="25">
        <v>11</v>
      </c>
      <c r="E697" s="25">
        <v>1</v>
      </c>
      <c r="F697" s="178">
        <v>918012</v>
      </c>
      <c r="G697" s="178">
        <v>26</v>
      </c>
      <c r="H697" s="178" t="str">
        <f>_xlfn.CONCAT(Tabela_srv_moreno_prd_dbwel_v_fund_acompanhamento[[#This Row],[codigo_peca]],"-",Tabela_srv_moreno_prd_dbwel_v_fund_acompanhamento[[#This Row],[seq_peca]])</f>
        <v>918012-26</v>
      </c>
      <c r="I697" s="178">
        <v>1</v>
      </c>
      <c r="J697" s="178" t="s">
        <v>647</v>
      </c>
      <c r="K697" s="179">
        <v>45992</v>
      </c>
      <c r="L697" s="179">
        <v>45985</v>
      </c>
      <c r="M697" s="178" t="s">
        <v>291</v>
      </c>
      <c r="N697" s="179">
        <v>46058</v>
      </c>
      <c r="O6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8" spans="1:15" hidden="1" x14ac:dyDescent="0.25">
      <c r="A698" s="25" t="str">
        <f>_xlfn.CONCAT(Tabela_srv_moreno_prd_dbwel_v_fund_acompanhamento[[#This Row],[id_ordem_servico]],"-",Tabela_srv_moreno_prd_dbwel_v_fund_acompanhamento[[#This Row],[item]])</f>
        <v>27297-12</v>
      </c>
      <c r="B698" s="115" t="str">
        <f>_xlfn.XLOOKUP(A698,Tabela2[ID OS_MORENO],Tabela2[ID OS_MORENO],"",0)</f>
        <v/>
      </c>
      <c r="C698" s="25">
        <v>27297</v>
      </c>
      <c r="D698" s="25">
        <v>12</v>
      </c>
      <c r="E698" s="25">
        <v>1</v>
      </c>
      <c r="F698" s="178">
        <v>918012</v>
      </c>
      <c r="G698" s="178">
        <v>27</v>
      </c>
      <c r="H698" s="178" t="str">
        <f>_xlfn.CONCAT(Tabela_srv_moreno_prd_dbwel_v_fund_acompanhamento[[#This Row],[codigo_peca]],"-",Tabela_srv_moreno_prd_dbwel_v_fund_acompanhamento[[#This Row],[seq_peca]])</f>
        <v>918012-27</v>
      </c>
      <c r="I698" s="178">
        <v>1</v>
      </c>
      <c r="J698" s="178" t="s">
        <v>647</v>
      </c>
      <c r="K698" s="179">
        <v>45992</v>
      </c>
      <c r="L698" s="179">
        <v>45982</v>
      </c>
      <c r="M698" s="178" t="s">
        <v>291</v>
      </c>
      <c r="N698" s="179">
        <v>46058</v>
      </c>
      <c r="O6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699" spans="1:15" hidden="1" x14ac:dyDescent="0.25">
      <c r="A699" s="25" t="str">
        <f>_xlfn.CONCAT(Tabela_srv_moreno_prd_dbwel_v_fund_acompanhamento[[#This Row],[id_ordem_servico]],"-",Tabela_srv_moreno_prd_dbwel_v_fund_acompanhamento[[#This Row],[item]])</f>
        <v>27297-13</v>
      </c>
      <c r="B699" s="114" t="str">
        <f>_xlfn.XLOOKUP(A699,Tabela2[ID OS_MORENO],Tabela2[ID OS_MORENO],"",0)</f>
        <v/>
      </c>
      <c r="C699" s="25">
        <v>27297</v>
      </c>
      <c r="D699" s="25">
        <v>13</v>
      </c>
      <c r="E699" s="25">
        <v>1</v>
      </c>
      <c r="F699" s="39">
        <v>918012</v>
      </c>
      <c r="G699" s="39">
        <v>28</v>
      </c>
      <c r="H699" s="39" t="str">
        <f>_xlfn.CONCAT(Tabela_srv_moreno_prd_dbwel_v_fund_acompanhamento[[#This Row],[codigo_peca]],"-",Tabela_srv_moreno_prd_dbwel_v_fund_acompanhamento[[#This Row],[seq_peca]])</f>
        <v>918012-28</v>
      </c>
      <c r="I699" s="25">
        <v>1</v>
      </c>
      <c r="J699" s="39" t="s">
        <v>647</v>
      </c>
      <c r="K699" s="40">
        <v>45992</v>
      </c>
      <c r="L699" s="40">
        <v>45982</v>
      </c>
      <c r="M699" s="39" t="s">
        <v>291</v>
      </c>
      <c r="N699" s="40">
        <v>46058</v>
      </c>
      <c r="O699" s="16" t="str">
        <f>IF(Tabela_srv_moreno_prd_dbwel_v_fund_acompanhamento[[#This Row],[prz_contratual]]=Tabela_srv_moreno_prd_dbwel_v_fund_acompanhamento[[#This Row],[lib_fundido_prev]],"S/Usin.","C/ Usin.")</f>
        <v>C/ Usin.</v>
      </c>
    </row>
    <row r="700" spans="1:15" hidden="1" x14ac:dyDescent="0.25">
      <c r="A700" s="25" t="str">
        <f>_xlfn.CONCAT(Tabela_srv_moreno_prd_dbwel_v_fund_acompanhamento[[#This Row],[id_ordem_servico]],"-",Tabela_srv_moreno_prd_dbwel_v_fund_acompanhamento[[#This Row],[item]])</f>
        <v>27297-14</v>
      </c>
      <c r="B700" s="114" t="str">
        <f>_xlfn.XLOOKUP(A700,Tabela2[ID OS_MORENO],Tabela2[ID OS_MORENO],"",0)</f>
        <v/>
      </c>
      <c r="C700" s="25">
        <v>27297</v>
      </c>
      <c r="D700" s="25">
        <v>14</v>
      </c>
      <c r="E700" s="25">
        <v>1</v>
      </c>
      <c r="F700" s="39">
        <v>918013</v>
      </c>
      <c r="G700" s="39">
        <v>1</v>
      </c>
      <c r="H700" s="39" t="str">
        <f>_xlfn.CONCAT(Tabela_srv_moreno_prd_dbwel_v_fund_acompanhamento[[#This Row],[codigo_peca]],"-",Tabela_srv_moreno_prd_dbwel_v_fund_acompanhamento[[#This Row],[seq_peca]])</f>
        <v>918013-1</v>
      </c>
      <c r="I700" s="25">
        <v>1</v>
      </c>
      <c r="J700" s="39" t="s">
        <v>647</v>
      </c>
      <c r="K700" s="40">
        <v>46000</v>
      </c>
      <c r="L700" s="40">
        <v>46001</v>
      </c>
      <c r="M700" s="39" t="s">
        <v>563</v>
      </c>
      <c r="N700" s="40">
        <v>46058</v>
      </c>
      <c r="O700" s="16" t="str">
        <f>IF(Tabela_srv_moreno_prd_dbwel_v_fund_acompanhamento[[#This Row],[prz_contratual]]=Tabela_srv_moreno_prd_dbwel_v_fund_acompanhamento[[#This Row],[lib_fundido_prev]],"S/Usin.","C/ Usin.")</f>
        <v>C/ Usin.</v>
      </c>
    </row>
    <row r="701" spans="1:15" hidden="1" x14ac:dyDescent="0.25">
      <c r="A701" s="25" t="str">
        <f>_xlfn.CONCAT(Tabela_srv_moreno_prd_dbwel_v_fund_acompanhamento[[#This Row],[id_ordem_servico]],"-",Tabela_srv_moreno_prd_dbwel_v_fund_acompanhamento[[#This Row],[item]])</f>
        <v>27297-15</v>
      </c>
      <c r="B701" s="114" t="str">
        <f>_xlfn.XLOOKUP(A701,Tabela2[ID OS_MORENO],Tabela2[ID OS_MORENO],"",0)</f>
        <v/>
      </c>
      <c r="C701" s="25">
        <v>27297</v>
      </c>
      <c r="D701" s="25">
        <v>15</v>
      </c>
      <c r="E701" s="25">
        <v>1</v>
      </c>
      <c r="F701" s="39">
        <v>918014</v>
      </c>
      <c r="G701" s="39">
        <v>1</v>
      </c>
      <c r="H701" s="39" t="str">
        <f>_xlfn.CONCAT(Tabela_srv_moreno_prd_dbwel_v_fund_acompanhamento[[#This Row],[codigo_peca]],"-",Tabela_srv_moreno_prd_dbwel_v_fund_acompanhamento[[#This Row],[seq_peca]])</f>
        <v>918014-1</v>
      </c>
      <c r="I701" s="25">
        <v>1</v>
      </c>
      <c r="J701" s="39" t="s">
        <v>647</v>
      </c>
      <c r="K701" s="40">
        <v>46000</v>
      </c>
      <c r="L701" s="40">
        <v>46001</v>
      </c>
      <c r="M701" s="39" t="s">
        <v>563</v>
      </c>
      <c r="N701" s="40">
        <v>46058</v>
      </c>
      <c r="O701" s="16" t="str">
        <f>IF(Tabela_srv_moreno_prd_dbwel_v_fund_acompanhamento[[#This Row],[prz_contratual]]=Tabela_srv_moreno_prd_dbwel_v_fund_acompanhamento[[#This Row],[lib_fundido_prev]],"S/Usin.","C/ Usin.")</f>
        <v>C/ Usin.</v>
      </c>
    </row>
    <row r="702" spans="1:15" hidden="1" x14ac:dyDescent="0.25">
      <c r="A702" s="25" t="str">
        <f>_xlfn.CONCAT(Tabela_srv_moreno_prd_dbwel_v_fund_acompanhamento[[#This Row],[id_ordem_servico]],"-",Tabela_srv_moreno_prd_dbwel_v_fund_acompanhamento[[#This Row],[item]])</f>
        <v>27297-16</v>
      </c>
      <c r="B702" s="114" t="str">
        <f>_xlfn.XLOOKUP(A702,Tabela2[ID OS_MORENO],Tabela2[ID OS_MORENO],"",0)</f>
        <v/>
      </c>
      <c r="C702" s="25">
        <v>27297</v>
      </c>
      <c r="D702" s="25">
        <v>16</v>
      </c>
      <c r="E702" s="25">
        <v>1</v>
      </c>
      <c r="F702" s="39">
        <v>918015</v>
      </c>
      <c r="G702" s="39">
        <v>1</v>
      </c>
      <c r="H702" s="39" t="str">
        <f>_xlfn.CONCAT(Tabela_srv_moreno_prd_dbwel_v_fund_acompanhamento[[#This Row],[codigo_peca]],"-",Tabela_srv_moreno_prd_dbwel_v_fund_acompanhamento[[#This Row],[seq_peca]])</f>
        <v>918015-1</v>
      </c>
      <c r="I702" s="25">
        <v>1</v>
      </c>
      <c r="J702" s="39" t="s">
        <v>647</v>
      </c>
      <c r="K702" s="40">
        <v>46000</v>
      </c>
      <c r="L702" s="40">
        <v>46001</v>
      </c>
      <c r="M702" s="39" t="s">
        <v>563</v>
      </c>
      <c r="N702" s="40">
        <v>46058</v>
      </c>
      <c r="O702" s="16" t="str">
        <f>IF(Tabela_srv_moreno_prd_dbwel_v_fund_acompanhamento[[#This Row],[prz_contratual]]=Tabela_srv_moreno_prd_dbwel_v_fund_acompanhamento[[#This Row],[lib_fundido_prev]],"S/Usin.","C/ Usin.")</f>
        <v>C/ Usin.</v>
      </c>
    </row>
    <row r="703" spans="1:15" hidden="1" x14ac:dyDescent="0.25">
      <c r="A703" s="25" t="str">
        <f>_xlfn.CONCAT(Tabela_srv_moreno_prd_dbwel_v_fund_acompanhamento[[#This Row],[id_ordem_servico]],"-",Tabela_srv_moreno_prd_dbwel_v_fund_acompanhamento[[#This Row],[item]])</f>
        <v>27297-17</v>
      </c>
      <c r="B703" s="114" t="str">
        <f>_xlfn.XLOOKUP(A703,Tabela2[ID OS_MORENO],Tabela2[ID OS_MORENO],"",0)</f>
        <v/>
      </c>
      <c r="C703" s="25">
        <v>27297</v>
      </c>
      <c r="D703" s="25">
        <v>17</v>
      </c>
      <c r="E703" s="25">
        <v>1</v>
      </c>
      <c r="F703" s="39">
        <v>918016</v>
      </c>
      <c r="G703" s="39">
        <v>1</v>
      </c>
      <c r="H703" s="39" t="str">
        <f>_xlfn.CONCAT(Tabela_srv_moreno_prd_dbwel_v_fund_acompanhamento[[#This Row],[codigo_peca]],"-",Tabela_srv_moreno_prd_dbwel_v_fund_acompanhamento[[#This Row],[seq_peca]])</f>
        <v>918016-1</v>
      </c>
      <c r="I703" s="25">
        <v>1</v>
      </c>
      <c r="J703" s="39" t="s">
        <v>647</v>
      </c>
      <c r="K703" s="40">
        <v>46000</v>
      </c>
      <c r="L703" s="40">
        <v>46001</v>
      </c>
      <c r="M703" s="39" t="s">
        <v>563</v>
      </c>
      <c r="N703" s="40">
        <v>46058</v>
      </c>
      <c r="O703" s="16" t="str">
        <f>IF(Tabela_srv_moreno_prd_dbwel_v_fund_acompanhamento[[#This Row],[prz_contratual]]=Tabela_srv_moreno_prd_dbwel_v_fund_acompanhamento[[#This Row],[lib_fundido_prev]],"S/Usin.","C/ Usin.")</f>
        <v>C/ Usin.</v>
      </c>
    </row>
    <row r="704" spans="1:15" hidden="1" x14ac:dyDescent="0.25">
      <c r="A704" s="25" t="str">
        <f>_xlfn.CONCAT(Tabela_srv_moreno_prd_dbwel_v_fund_acompanhamento[[#This Row],[id_ordem_servico]],"-",Tabela_srv_moreno_prd_dbwel_v_fund_acompanhamento[[#This Row],[item]])</f>
        <v>27428-1</v>
      </c>
      <c r="B704" s="114" t="str">
        <f>_xlfn.XLOOKUP(A704,Tabela2[ID OS_MORENO],Tabela2[ID OS_MORENO],"",0)</f>
        <v/>
      </c>
      <c r="C704" s="25">
        <v>27428</v>
      </c>
      <c r="D704" s="25">
        <v>1</v>
      </c>
      <c r="E704" s="25">
        <v>1</v>
      </c>
      <c r="F704" s="39">
        <v>918017</v>
      </c>
      <c r="G704" s="39">
        <v>1</v>
      </c>
      <c r="H704" s="39" t="str">
        <f>_xlfn.CONCAT(Tabela_srv_moreno_prd_dbwel_v_fund_acompanhamento[[#This Row],[codigo_peca]],"-",Tabela_srv_moreno_prd_dbwel_v_fund_acompanhamento[[#This Row],[seq_peca]])</f>
        <v>918017-1</v>
      </c>
      <c r="I704" s="25">
        <v>1</v>
      </c>
      <c r="J704" s="39" t="s">
        <v>647</v>
      </c>
      <c r="K704" s="40">
        <v>46081</v>
      </c>
      <c r="L704" s="40">
        <v>46085</v>
      </c>
      <c r="M704" s="39" t="s">
        <v>819</v>
      </c>
      <c r="N704" s="40">
        <v>46081</v>
      </c>
      <c r="O704" s="16" t="str">
        <f>IF(Tabela_srv_moreno_prd_dbwel_v_fund_acompanhamento[[#This Row],[prz_contratual]]=Tabela_srv_moreno_prd_dbwel_v_fund_acompanhamento[[#This Row],[lib_fundido_prev]],"S/Usin.","C/ Usin.")</f>
        <v>S/Usin.</v>
      </c>
    </row>
    <row r="705" spans="1:15" hidden="1" x14ac:dyDescent="0.25">
      <c r="A705" s="25" t="str">
        <f>_xlfn.CONCAT(Tabela_srv_moreno_prd_dbwel_v_fund_acompanhamento[[#This Row],[id_ordem_servico]],"-",Tabela_srv_moreno_prd_dbwel_v_fund_acompanhamento[[#This Row],[item]])</f>
        <v>27428-2</v>
      </c>
      <c r="B705" s="114" t="str">
        <f>_xlfn.XLOOKUP(A705,Tabela2[ID OS_MORENO],Tabela2[ID OS_MORENO],"",0)</f>
        <v/>
      </c>
      <c r="C705" s="25">
        <v>27428</v>
      </c>
      <c r="D705" s="25">
        <v>2</v>
      </c>
      <c r="E705" s="25">
        <v>1</v>
      </c>
      <c r="F705" s="178">
        <v>918017</v>
      </c>
      <c r="G705" s="178">
        <v>2</v>
      </c>
      <c r="H705" s="178" t="str">
        <f>_xlfn.CONCAT(Tabela_srv_moreno_prd_dbwel_v_fund_acompanhamento[[#This Row],[codigo_peca]],"-",Tabela_srv_moreno_prd_dbwel_v_fund_acompanhamento[[#This Row],[seq_peca]])</f>
        <v>918017-2</v>
      </c>
      <c r="I705" s="178">
        <v>1</v>
      </c>
      <c r="J705" s="178" t="s">
        <v>647</v>
      </c>
      <c r="K705" s="179">
        <v>46081</v>
      </c>
      <c r="L705" s="179">
        <v>46085</v>
      </c>
      <c r="M705" s="178" t="s">
        <v>819</v>
      </c>
      <c r="N705" s="179">
        <v>46081</v>
      </c>
      <c r="O705" s="185" t="str">
        <f>IF(Tabela_srv_moreno_prd_dbwel_v_fund_acompanhamento[[#This Row],[prz_contratual]]=Tabela_srv_moreno_prd_dbwel_v_fund_acompanhamento[[#This Row],[lib_fundido_prev]],"S/Usin.","C/ Usin.")</f>
        <v>S/Usin.</v>
      </c>
    </row>
    <row r="706" spans="1:15" hidden="1" x14ac:dyDescent="0.25">
      <c r="A706" s="25" t="str">
        <f>_xlfn.CONCAT(Tabela_srv_moreno_prd_dbwel_v_fund_acompanhamento[[#This Row],[id_ordem_servico]],"-",Tabela_srv_moreno_prd_dbwel_v_fund_acompanhamento[[#This Row],[item]])</f>
        <v>27428-3</v>
      </c>
      <c r="B706" s="114" t="str">
        <f>_xlfn.XLOOKUP(A706,Tabela2[ID OS_MORENO],Tabela2[ID OS_MORENO],"",0)</f>
        <v/>
      </c>
      <c r="C706" s="25">
        <v>27428</v>
      </c>
      <c r="D706" s="25">
        <v>3</v>
      </c>
      <c r="E706" s="25">
        <v>1</v>
      </c>
      <c r="F706" s="178">
        <v>918017</v>
      </c>
      <c r="G706" s="178">
        <v>3</v>
      </c>
      <c r="H706" s="178" t="str">
        <f>_xlfn.CONCAT(Tabela_srv_moreno_prd_dbwel_v_fund_acompanhamento[[#This Row],[codigo_peca]],"-",Tabela_srv_moreno_prd_dbwel_v_fund_acompanhamento[[#This Row],[seq_peca]])</f>
        <v>918017-3</v>
      </c>
      <c r="I706" s="178">
        <v>1</v>
      </c>
      <c r="J706" s="178" t="s">
        <v>647</v>
      </c>
      <c r="K706" s="179">
        <v>46081</v>
      </c>
      <c r="L706" s="179">
        <v>46085</v>
      </c>
      <c r="M706" s="178" t="s">
        <v>819</v>
      </c>
      <c r="N706" s="179">
        <v>46081</v>
      </c>
      <c r="O706" s="185" t="str">
        <f>IF(Tabela_srv_moreno_prd_dbwel_v_fund_acompanhamento[[#This Row],[prz_contratual]]=Tabela_srv_moreno_prd_dbwel_v_fund_acompanhamento[[#This Row],[lib_fundido_prev]],"S/Usin.","C/ Usin.")</f>
        <v>S/Usin.</v>
      </c>
    </row>
    <row r="707" spans="1:15" hidden="1" x14ac:dyDescent="0.25">
      <c r="A707" s="25" t="str">
        <f>_xlfn.CONCAT(Tabela_srv_moreno_prd_dbwel_v_fund_acompanhamento[[#This Row],[id_ordem_servico]],"-",Tabela_srv_moreno_prd_dbwel_v_fund_acompanhamento[[#This Row],[item]])</f>
        <v>27343-1</v>
      </c>
      <c r="B707" s="114" t="str">
        <f>_xlfn.XLOOKUP(A707,Tabela2[ID OS_MORENO],Tabela2[ID OS_MORENO],"",0)</f>
        <v/>
      </c>
      <c r="C707" s="25">
        <v>27343</v>
      </c>
      <c r="D707" s="25">
        <v>1</v>
      </c>
      <c r="E707" s="25">
        <v>1</v>
      </c>
      <c r="F707" s="178">
        <v>1334016</v>
      </c>
      <c r="G707" s="178">
        <v>1</v>
      </c>
      <c r="H707" s="178" t="str">
        <f>_xlfn.CONCAT(Tabela_srv_moreno_prd_dbwel_v_fund_acompanhamento[[#This Row],[codigo_peca]],"-",Tabela_srv_moreno_prd_dbwel_v_fund_acompanhamento[[#This Row],[seq_peca]])</f>
        <v>1334016-1</v>
      </c>
      <c r="I707" s="178">
        <v>1</v>
      </c>
      <c r="J707" s="178" t="s">
        <v>258</v>
      </c>
      <c r="K707" s="179">
        <v>46023</v>
      </c>
      <c r="L707" s="179">
        <v>46010</v>
      </c>
      <c r="M707" s="178" t="s">
        <v>257</v>
      </c>
      <c r="N707" s="179">
        <v>46065</v>
      </c>
      <c r="O7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08" spans="1:15" hidden="1" x14ac:dyDescent="0.25">
      <c r="A708" s="25" t="str">
        <f>_xlfn.CONCAT(Tabela_srv_moreno_prd_dbwel_v_fund_acompanhamento[[#This Row],[id_ordem_servico]],"-",Tabela_srv_moreno_prd_dbwel_v_fund_acompanhamento[[#This Row],[item]])</f>
        <v>27516-1</v>
      </c>
      <c r="B708" s="114" t="str">
        <f>_xlfn.XLOOKUP(A708,Tabela2[ID OS_MORENO],Tabela2[ID OS_MORENO],"",0)</f>
        <v>27516-1</v>
      </c>
      <c r="C708" s="25">
        <v>27516</v>
      </c>
      <c r="D708" s="25">
        <v>1</v>
      </c>
      <c r="E708" s="25">
        <v>1</v>
      </c>
      <c r="F708" s="178">
        <v>1334017</v>
      </c>
      <c r="G708" s="178">
        <v>1</v>
      </c>
      <c r="H708" s="178" t="str">
        <f>_xlfn.CONCAT(Tabela_srv_moreno_prd_dbwel_v_fund_acompanhamento[[#This Row],[codigo_peca]],"-",Tabela_srv_moreno_prd_dbwel_v_fund_acompanhamento[[#This Row],[seq_peca]])</f>
        <v>1334017-1</v>
      </c>
      <c r="I708" s="178">
        <v>1</v>
      </c>
      <c r="J708" s="178" t="s">
        <v>258</v>
      </c>
      <c r="K708" s="179">
        <v>46191</v>
      </c>
      <c r="L708" s="179"/>
      <c r="M708" s="178" t="s">
        <v>392</v>
      </c>
      <c r="N708" s="179">
        <v>46234</v>
      </c>
      <c r="O7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09" spans="1:15" hidden="1" x14ac:dyDescent="0.25">
      <c r="A709" s="25" t="str">
        <f>_xlfn.CONCAT(Tabela_srv_moreno_prd_dbwel_v_fund_acompanhamento[[#This Row],[id_ordem_servico]],"-",Tabela_srv_moreno_prd_dbwel_v_fund_acompanhamento[[#This Row],[item]])</f>
        <v>27516-2</v>
      </c>
      <c r="B709" s="114" t="str">
        <f>_xlfn.XLOOKUP(A709,Tabela2[ID OS_MORENO],Tabela2[ID OS_MORENO],"",0)</f>
        <v>27516-2</v>
      </c>
      <c r="C709" s="25">
        <v>27516</v>
      </c>
      <c r="D709" s="25">
        <v>2</v>
      </c>
      <c r="E709" s="25">
        <v>1</v>
      </c>
      <c r="F709" s="178">
        <v>1334018</v>
      </c>
      <c r="G709" s="178">
        <v>1</v>
      </c>
      <c r="H709" s="178" t="str">
        <f>_xlfn.CONCAT(Tabela_srv_moreno_prd_dbwel_v_fund_acompanhamento[[#This Row],[codigo_peca]],"-",Tabela_srv_moreno_prd_dbwel_v_fund_acompanhamento[[#This Row],[seq_peca]])</f>
        <v>1334018-1</v>
      </c>
      <c r="I709" s="178">
        <v>1</v>
      </c>
      <c r="J709" s="178" t="s">
        <v>258</v>
      </c>
      <c r="K709" s="179">
        <v>46191</v>
      </c>
      <c r="L709" s="179"/>
      <c r="M709" s="178" t="s">
        <v>392</v>
      </c>
      <c r="N709" s="179">
        <v>46234</v>
      </c>
      <c r="O7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0" spans="1:15" hidden="1" x14ac:dyDescent="0.25">
      <c r="A710" s="25" t="str">
        <f>_xlfn.CONCAT(Tabela_srv_moreno_prd_dbwel_v_fund_acompanhamento[[#This Row],[id_ordem_servico]],"-",Tabela_srv_moreno_prd_dbwel_v_fund_acompanhamento[[#This Row],[item]])</f>
        <v>27516-3</v>
      </c>
      <c r="B710" s="114" t="str">
        <f>_xlfn.XLOOKUP(A710,Tabela2[ID OS_MORENO],Tabela2[ID OS_MORENO],"",0)</f>
        <v>27516-3</v>
      </c>
      <c r="C710" s="25">
        <v>27516</v>
      </c>
      <c r="D710" s="25">
        <v>3</v>
      </c>
      <c r="E710" s="25">
        <v>1</v>
      </c>
      <c r="F710" s="178">
        <v>1334019</v>
      </c>
      <c r="G710" s="178">
        <v>1</v>
      </c>
      <c r="H710" s="178" t="str">
        <f>_xlfn.CONCAT(Tabela_srv_moreno_prd_dbwel_v_fund_acompanhamento[[#This Row],[codigo_peca]],"-",Tabela_srv_moreno_prd_dbwel_v_fund_acompanhamento[[#This Row],[seq_peca]])</f>
        <v>1334019-1</v>
      </c>
      <c r="I710" s="178">
        <v>1</v>
      </c>
      <c r="J710" s="178" t="s">
        <v>258</v>
      </c>
      <c r="K710" s="179">
        <v>46191</v>
      </c>
      <c r="L710" s="179">
        <v>46175</v>
      </c>
      <c r="M710" s="178" t="s">
        <v>392</v>
      </c>
      <c r="N710" s="179">
        <v>46234</v>
      </c>
      <c r="O7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1" spans="1:15" hidden="1" x14ac:dyDescent="0.25">
      <c r="A711" s="25" t="str">
        <f>_xlfn.CONCAT(Tabela_srv_moreno_prd_dbwel_v_fund_acompanhamento[[#This Row],[id_ordem_servico]],"-",Tabela_srv_moreno_prd_dbwel_v_fund_acompanhamento[[#This Row],[item]])</f>
        <v>27516-4</v>
      </c>
      <c r="B711" s="114" t="str">
        <f>_xlfn.XLOOKUP(A711,Tabela2[ID OS_MORENO],Tabela2[ID OS_MORENO],"",0)</f>
        <v>27516-4</v>
      </c>
      <c r="C711" s="25">
        <v>27516</v>
      </c>
      <c r="D711" s="25">
        <v>4</v>
      </c>
      <c r="E711" s="25">
        <v>1</v>
      </c>
      <c r="F711" s="178">
        <v>1334020</v>
      </c>
      <c r="G711" s="178">
        <v>1</v>
      </c>
      <c r="H711" s="178" t="str">
        <f>_xlfn.CONCAT(Tabela_srv_moreno_prd_dbwel_v_fund_acompanhamento[[#This Row],[codigo_peca]],"-",Tabela_srv_moreno_prd_dbwel_v_fund_acompanhamento[[#This Row],[seq_peca]])</f>
        <v>1334020-1</v>
      </c>
      <c r="I711" s="178">
        <v>1</v>
      </c>
      <c r="J711" s="178" t="s">
        <v>258</v>
      </c>
      <c r="K711" s="179">
        <v>46191</v>
      </c>
      <c r="L711" s="179">
        <v>46175</v>
      </c>
      <c r="M711" s="178" t="s">
        <v>392</v>
      </c>
      <c r="N711" s="179">
        <v>46234</v>
      </c>
      <c r="O7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2" spans="1:15" hidden="1" x14ac:dyDescent="0.25">
      <c r="A712" s="25" t="str">
        <f>_xlfn.CONCAT(Tabela_srv_moreno_prd_dbwel_v_fund_acompanhamento[[#This Row],[id_ordem_servico]],"-",Tabela_srv_moreno_prd_dbwel_v_fund_acompanhamento[[#This Row],[item]])</f>
        <v>27516-5</v>
      </c>
      <c r="B712" s="114" t="str">
        <f>_xlfn.XLOOKUP(A712,Tabela2[ID OS_MORENO],Tabela2[ID OS_MORENO],"",0)</f>
        <v>27516-5</v>
      </c>
      <c r="C712" s="25">
        <v>27516</v>
      </c>
      <c r="D712" s="25">
        <v>5</v>
      </c>
      <c r="E712" s="25">
        <v>1</v>
      </c>
      <c r="F712" s="178">
        <v>1334021</v>
      </c>
      <c r="G712" s="178">
        <v>1</v>
      </c>
      <c r="H712" s="178" t="str">
        <f>_xlfn.CONCAT(Tabela_srv_moreno_prd_dbwel_v_fund_acompanhamento[[#This Row],[codigo_peca]],"-",Tabela_srv_moreno_prd_dbwel_v_fund_acompanhamento[[#This Row],[seq_peca]])</f>
        <v>1334021-1</v>
      </c>
      <c r="I712" s="178">
        <v>1</v>
      </c>
      <c r="J712" s="178" t="s">
        <v>258</v>
      </c>
      <c r="K712" s="179">
        <v>46191</v>
      </c>
      <c r="L712" s="179"/>
      <c r="M712" s="178" t="s">
        <v>392</v>
      </c>
      <c r="N712" s="179">
        <v>46234</v>
      </c>
      <c r="O7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3" spans="1:15" hidden="1" x14ac:dyDescent="0.25">
      <c r="A713" s="25" t="str">
        <f>_xlfn.CONCAT(Tabela_srv_moreno_prd_dbwel_v_fund_acompanhamento[[#This Row],[id_ordem_servico]],"-",Tabela_srv_moreno_prd_dbwel_v_fund_acompanhamento[[#This Row],[item]])</f>
        <v>27516-6</v>
      </c>
      <c r="B713" s="114" t="str">
        <f>_xlfn.XLOOKUP(A713,Tabela2[ID OS_MORENO],Tabela2[ID OS_MORENO],"",0)</f>
        <v>27516-6</v>
      </c>
      <c r="C713" s="25">
        <v>27516</v>
      </c>
      <c r="D713" s="25">
        <v>6</v>
      </c>
      <c r="E713" s="25">
        <v>1</v>
      </c>
      <c r="F713" s="178">
        <v>1334022</v>
      </c>
      <c r="G713" s="178">
        <v>1</v>
      </c>
      <c r="H713" s="178" t="str">
        <f>_xlfn.CONCAT(Tabela_srv_moreno_prd_dbwel_v_fund_acompanhamento[[#This Row],[codigo_peca]],"-",Tabela_srv_moreno_prd_dbwel_v_fund_acompanhamento[[#This Row],[seq_peca]])</f>
        <v>1334022-1</v>
      </c>
      <c r="I713" s="178">
        <v>1</v>
      </c>
      <c r="J713" s="178" t="s">
        <v>258</v>
      </c>
      <c r="K713" s="179">
        <v>46191</v>
      </c>
      <c r="L713" s="179"/>
      <c r="M713" s="178" t="s">
        <v>256</v>
      </c>
      <c r="N713" s="179">
        <v>46234</v>
      </c>
      <c r="O7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4" spans="1:15" hidden="1" x14ac:dyDescent="0.25">
      <c r="A714" s="25" t="str">
        <f>_xlfn.CONCAT(Tabela_srv_moreno_prd_dbwel_v_fund_acompanhamento[[#This Row],[id_ordem_servico]],"-",Tabela_srv_moreno_prd_dbwel_v_fund_acompanhamento[[#This Row],[item]])</f>
        <v>27206-1</v>
      </c>
      <c r="B714" s="114" t="str">
        <f>_xlfn.XLOOKUP(A714,Tabela2[ID OS_MORENO],Tabela2[ID OS_MORENO],"",0)</f>
        <v/>
      </c>
      <c r="C714" s="25">
        <v>27206</v>
      </c>
      <c r="D714" s="25">
        <v>1</v>
      </c>
      <c r="E714" s="25">
        <v>1</v>
      </c>
      <c r="F714" s="178">
        <v>1092013</v>
      </c>
      <c r="G714" s="178">
        <v>3</v>
      </c>
      <c r="H714" s="178" t="str">
        <f>_xlfn.CONCAT(Tabela_srv_moreno_prd_dbwel_v_fund_acompanhamento[[#This Row],[codigo_peca]],"-",Tabela_srv_moreno_prd_dbwel_v_fund_acompanhamento[[#This Row],[seq_peca]])</f>
        <v>1092013-3</v>
      </c>
      <c r="I714" s="178">
        <v>1</v>
      </c>
      <c r="J714" s="178" t="s">
        <v>1226</v>
      </c>
      <c r="K714" s="179">
        <v>45955</v>
      </c>
      <c r="L714" s="179">
        <v>45978</v>
      </c>
      <c r="M714" s="178" t="s">
        <v>496</v>
      </c>
      <c r="N714" s="179">
        <v>45992</v>
      </c>
      <c r="O7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5" spans="1:15" hidden="1" x14ac:dyDescent="0.25">
      <c r="A715" s="25" t="str">
        <f>_xlfn.CONCAT(Tabela_srv_moreno_prd_dbwel_v_fund_acompanhamento[[#This Row],[id_ordem_servico]],"-",Tabela_srv_moreno_prd_dbwel_v_fund_acompanhamento[[#This Row],[item]])</f>
        <v>27206-2</v>
      </c>
      <c r="B715" s="114" t="str">
        <f>_xlfn.XLOOKUP(A715,Tabela2[ID OS_MORENO],Tabela2[ID OS_MORENO],"",0)</f>
        <v/>
      </c>
      <c r="C715" s="25">
        <v>27206</v>
      </c>
      <c r="D715" s="25">
        <v>2</v>
      </c>
      <c r="E715" s="25">
        <v>1</v>
      </c>
      <c r="F715" s="178">
        <v>1092014</v>
      </c>
      <c r="G715" s="178">
        <v>3</v>
      </c>
      <c r="H715" s="178" t="str">
        <f>_xlfn.CONCAT(Tabela_srv_moreno_prd_dbwel_v_fund_acompanhamento[[#This Row],[codigo_peca]],"-",Tabela_srv_moreno_prd_dbwel_v_fund_acompanhamento[[#This Row],[seq_peca]])</f>
        <v>1092014-3</v>
      </c>
      <c r="I715" s="178">
        <v>1</v>
      </c>
      <c r="J715" s="178" t="s">
        <v>1226</v>
      </c>
      <c r="K715" s="179">
        <v>45955</v>
      </c>
      <c r="L715" s="179">
        <v>45978</v>
      </c>
      <c r="M715" s="178" t="s">
        <v>497</v>
      </c>
      <c r="N715" s="179">
        <v>45992</v>
      </c>
      <c r="O7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6" spans="1:15" hidden="1" x14ac:dyDescent="0.25">
      <c r="A716" s="25" t="str">
        <f>_xlfn.CONCAT(Tabela_srv_moreno_prd_dbwel_v_fund_acompanhamento[[#This Row],[id_ordem_servico]],"-",Tabela_srv_moreno_prd_dbwel_v_fund_acompanhamento[[#This Row],[item]])</f>
        <v>27206-3</v>
      </c>
      <c r="B716" s="114" t="str">
        <f>_xlfn.XLOOKUP(A716,Tabela2[ID OS_MORENO],Tabela2[ID OS_MORENO],"",0)</f>
        <v/>
      </c>
      <c r="C716" s="25">
        <v>27206</v>
      </c>
      <c r="D716" s="25">
        <v>3</v>
      </c>
      <c r="E716" s="25">
        <v>1</v>
      </c>
      <c r="F716" s="178">
        <v>1092017</v>
      </c>
      <c r="G716" s="178">
        <v>6</v>
      </c>
      <c r="H716" s="178" t="str">
        <f>_xlfn.CONCAT(Tabela_srv_moreno_prd_dbwel_v_fund_acompanhamento[[#This Row],[codigo_peca]],"-",Tabela_srv_moreno_prd_dbwel_v_fund_acompanhamento[[#This Row],[seq_peca]])</f>
        <v>1092017-6</v>
      </c>
      <c r="I716" s="178">
        <v>1</v>
      </c>
      <c r="J716" s="178" t="s">
        <v>1226</v>
      </c>
      <c r="K716" s="179">
        <v>45955</v>
      </c>
      <c r="L716" s="179">
        <v>45978</v>
      </c>
      <c r="M716" s="178" t="s">
        <v>498</v>
      </c>
      <c r="N716" s="179">
        <v>45992</v>
      </c>
      <c r="O7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7" spans="1:15" hidden="1" x14ac:dyDescent="0.25">
      <c r="A717" s="25" t="str">
        <f>_xlfn.CONCAT(Tabela_srv_moreno_prd_dbwel_v_fund_acompanhamento[[#This Row],[id_ordem_servico]],"-",Tabela_srv_moreno_prd_dbwel_v_fund_acompanhamento[[#This Row],[item]])</f>
        <v>27197-1</v>
      </c>
      <c r="B717" s="114" t="str">
        <f>_xlfn.XLOOKUP(A717,Tabela2[ID OS_MORENO],Tabela2[ID OS_MORENO],"",0)</f>
        <v/>
      </c>
      <c r="C717" s="25">
        <v>27197</v>
      </c>
      <c r="D717" s="25">
        <v>1</v>
      </c>
      <c r="E717" s="25">
        <v>1</v>
      </c>
      <c r="F717" s="39">
        <v>299193</v>
      </c>
      <c r="G717" s="39">
        <v>74</v>
      </c>
      <c r="H717" s="39" t="str">
        <f>_xlfn.CONCAT(Tabela_srv_moreno_prd_dbwel_v_fund_acompanhamento[[#This Row],[codigo_peca]],"-",Tabela_srv_moreno_prd_dbwel_v_fund_acompanhamento[[#This Row],[seq_peca]])</f>
        <v>299193-74</v>
      </c>
      <c r="I717" s="25">
        <v>1</v>
      </c>
      <c r="J717" s="39" t="s">
        <v>292</v>
      </c>
      <c r="K717" s="40">
        <v>45920</v>
      </c>
      <c r="L717" s="40">
        <v>45930</v>
      </c>
      <c r="M717" s="39" t="s">
        <v>475</v>
      </c>
      <c r="N717" s="40">
        <v>45930</v>
      </c>
      <c r="O717" s="16" t="str">
        <f>IF(Tabela_srv_moreno_prd_dbwel_v_fund_acompanhamento[[#This Row],[prz_contratual]]=Tabela_srv_moreno_prd_dbwel_v_fund_acompanhamento[[#This Row],[lib_fundido_prev]],"S/Usin.","C/ Usin.")</f>
        <v>C/ Usin.</v>
      </c>
    </row>
    <row r="718" spans="1:15" hidden="1" x14ac:dyDescent="0.25">
      <c r="A718" s="25" t="str">
        <f>_xlfn.CONCAT(Tabela_srv_moreno_prd_dbwel_v_fund_acompanhamento[[#This Row],[id_ordem_servico]],"-",Tabela_srv_moreno_prd_dbwel_v_fund_acompanhamento[[#This Row],[item]])</f>
        <v>27197-2</v>
      </c>
      <c r="B718" s="114" t="str">
        <f>_xlfn.XLOOKUP(A718,Tabela2[ID OS_MORENO],Tabela2[ID OS_MORENO],"",0)</f>
        <v/>
      </c>
      <c r="C718" s="25">
        <v>27197</v>
      </c>
      <c r="D718" s="25">
        <v>2</v>
      </c>
      <c r="E718" s="25">
        <v>1</v>
      </c>
      <c r="F718" s="178">
        <v>299193</v>
      </c>
      <c r="G718" s="178">
        <v>75</v>
      </c>
      <c r="H718" s="178" t="str">
        <f>_xlfn.CONCAT(Tabela_srv_moreno_prd_dbwel_v_fund_acompanhamento[[#This Row],[codigo_peca]],"-",Tabela_srv_moreno_prd_dbwel_v_fund_acompanhamento[[#This Row],[seq_peca]])</f>
        <v>299193-75</v>
      </c>
      <c r="I718" s="178">
        <v>1</v>
      </c>
      <c r="J718" s="178" t="s">
        <v>292</v>
      </c>
      <c r="K718" s="179">
        <v>45920</v>
      </c>
      <c r="L718" s="179">
        <v>45944</v>
      </c>
      <c r="M718" s="178" t="s">
        <v>475</v>
      </c>
      <c r="N718" s="179">
        <v>45930</v>
      </c>
      <c r="O7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19" spans="1:15" hidden="1" x14ac:dyDescent="0.25">
      <c r="A719" s="25" t="str">
        <f>_xlfn.CONCAT(Tabela_srv_moreno_prd_dbwel_v_fund_acompanhamento[[#This Row],[id_ordem_servico]],"-",Tabela_srv_moreno_prd_dbwel_v_fund_acompanhamento[[#This Row],[item]])</f>
        <v>27197-3</v>
      </c>
      <c r="B719" s="114" t="str">
        <f>_xlfn.XLOOKUP(A719,Tabela2[ID OS_MORENO],Tabela2[ID OS_MORENO],"",0)</f>
        <v/>
      </c>
      <c r="C719" s="25">
        <v>27197</v>
      </c>
      <c r="D719" s="25">
        <v>3</v>
      </c>
      <c r="E719" s="25">
        <v>1</v>
      </c>
      <c r="F719" s="178">
        <v>299193</v>
      </c>
      <c r="G719" s="178">
        <v>76</v>
      </c>
      <c r="H719" s="178" t="str">
        <f>_xlfn.CONCAT(Tabela_srv_moreno_prd_dbwel_v_fund_acompanhamento[[#This Row],[codigo_peca]],"-",Tabela_srv_moreno_prd_dbwel_v_fund_acompanhamento[[#This Row],[seq_peca]])</f>
        <v>299193-76</v>
      </c>
      <c r="I719" s="178">
        <v>1</v>
      </c>
      <c r="J719" s="178" t="s">
        <v>292</v>
      </c>
      <c r="K719" s="179">
        <v>45920</v>
      </c>
      <c r="L719" s="179">
        <v>45930</v>
      </c>
      <c r="M719" s="178" t="s">
        <v>475</v>
      </c>
      <c r="N719" s="179">
        <v>45936</v>
      </c>
      <c r="O7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20" spans="1:15" hidden="1" x14ac:dyDescent="0.25">
      <c r="A720" s="25" t="str">
        <f>_xlfn.CONCAT(Tabela_srv_moreno_prd_dbwel_v_fund_acompanhamento[[#This Row],[id_ordem_servico]],"-",Tabela_srv_moreno_prd_dbwel_v_fund_acompanhamento[[#This Row],[item]])</f>
        <v>27197-4</v>
      </c>
      <c r="B720" s="114" t="str">
        <f>_xlfn.XLOOKUP(A720,Tabela2[ID OS_MORENO],Tabela2[ID OS_MORENO],"",0)</f>
        <v/>
      </c>
      <c r="C720" s="25">
        <v>27197</v>
      </c>
      <c r="D720" s="25">
        <v>4</v>
      </c>
      <c r="E720" s="25">
        <v>1</v>
      </c>
      <c r="F720" s="39">
        <v>299193</v>
      </c>
      <c r="G720" s="39">
        <v>77</v>
      </c>
      <c r="H720" s="39" t="str">
        <f>_xlfn.CONCAT(Tabela_srv_moreno_prd_dbwel_v_fund_acompanhamento[[#This Row],[codigo_peca]],"-",Tabela_srv_moreno_prd_dbwel_v_fund_acompanhamento[[#This Row],[seq_peca]])</f>
        <v>299193-77</v>
      </c>
      <c r="I720" s="25">
        <v>1</v>
      </c>
      <c r="J720" s="39" t="s">
        <v>292</v>
      </c>
      <c r="K720" s="40">
        <v>45920</v>
      </c>
      <c r="L720" s="40">
        <v>45954</v>
      </c>
      <c r="M720" s="39" t="s">
        <v>475</v>
      </c>
      <c r="N720" s="40">
        <v>45936</v>
      </c>
      <c r="O720" s="16" t="str">
        <f>IF(Tabela_srv_moreno_prd_dbwel_v_fund_acompanhamento[[#This Row],[prz_contratual]]=Tabela_srv_moreno_prd_dbwel_v_fund_acompanhamento[[#This Row],[lib_fundido_prev]],"S/Usin.","C/ Usin.")</f>
        <v>C/ Usin.</v>
      </c>
    </row>
    <row r="721" spans="1:15" hidden="1" x14ac:dyDescent="0.25">
      <c r="A721" s="25" t="str">
        <f>_xlfn.CONCAT(Tabela_srv_moreno_prd_dbwel_v_fund_acompanhamento[[#This Row],[id_ordem_servico]],"-",Tabela_srv_moreno_prd_dbwel_v_fund_acompanhamento[[#This Row],[item]])</f>
        <v>27199-1</v>
      </c>
      <c r="B721" s="114" t="str">
        <f>_xlfn.XLOOKUP(A721,Tabela2[ID OS_MORENO],Tabela2[ID OS_MORENO],"",0)</f>
        <v/>
      </c>
      <c r="C721" s="25">
        <v>27199</v>
      </c>
      <c r="D721" s="25">
        <v>1</v>
      </c>
      <c r="E721" s="25">
        <v>1</v>
      </c>
      <c r="F721" s="39">
        <v>299217</v>
      </c>
      <c r="G721" s="39">
        <v>122</v>
      </c>
      <c r="H721" s="39" t="str">
        <f>_xlfn.CONCAT(Tabela_srv_moreno_prd_dbwel_v_fund_acompanhamento[[#This Row],[codigo_peca]],"-",Tabela_srv_moreno_prd_dbwel_v_fund_acompanhamento[[#This Row],[seq_peca]])</f>
        <v>299217-122</v>
      </c>
      <c r="I721" s="25">
        <v>1</v>
      </c>
      <c r="J721" s="39" t="s">
        <v>292</v>
      </c>
      <c r="K721" s="40">
        <v>46169</v>
      </c>
      <c r="L721" s="40"/>
      <c r="M721" s="39" t="s">
        <v>378</v>
      </c>
      <c r="N721" s="40">
        <v>45992</v>
      </c>
      <c r="O721" s="16" t="str">
        <f>IF(Tabela_srv_moreno_prd_dbwel_v_fund_acompanhamento[[#This Row],[prz_contratual]]=Tabela_srv_moreno_prd_dbwel_v_fund_acompanhamento[[#This Row],[lib_fundido_prev]],"S/Usin.","C/ Usin.")</f>
        <v>C/ Usin.</v>
      </c>
    </row>
    <row r="722" spans="1:15" hidden="1" x14ac:dyDescent="0.25">
      <c r="A722" s="25" t="str">
        <f>_xlfn.CONCAT(Tabela_srv_moreno_prd_dbwel_v_fund_acompanhamento[[#This Row],[id_ordem_servico]],"-",Tabela_srv_moreno_prd_dbwel_v_fund_acompanhamento[[#This Row],[item]])</f>
        <v>27171-1</v>
      </c>
      <c r="B722" s="114" t="str">
        <f>_xlfn.XLOOKUP(A722,Tabela2[ID OS_MORENO],Tabela2[ID OS_MORENO],"",0)</f>
        <v/>
      </c>
      <c r="C722" s="25">
        <v>27171</v>
      </c>
      <c r="D722" s="25">
        <v>1</v>
      </c>
      <c r="E722" s="25">
        <v>1</v>
      </c>
      <c r="F722" s="178">
        <v>299218</v>
      </c>
      <c r="G722" s="178">
        <v>111</v>
      </c>
      <c r="H722" s="178" t="str">
        <f>_xlfn.CONCAT(Tabela_srv_moreno_prd_dbwel_v_fund_acompanhamento[[#This Row],[codigo_peca]],"-",Tabela_srv_moreno_prd_dbwel_v_fund_acompanhamento[[#This Row],[seq_peca]])</f>
        <v>299218-111</v>
      </c>
      <c r="I722" s="178">
        <v>1</v>
      </c>
      <c r="J722" s="178" t="s">
        <v>292</v>
      </c>
      <c r="K722" s="179">
        <v>45944</v>
      </c>
      <c r="L722" s="179">
        <v>45953</v>
      </c>
      <c r="M722" s="178" t="s">
        <v>384</v>
      </c>
      <c r="N722" s="179">
        <v>45947</v>
      </c>
      <c r="O7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23" spans="1:15" hidden="1" x14ac:dyDescent="0.25">
      <c r="A723" s="25" t="str">
        <f>_xlfn.CONCAT(Tabela_srv_moreno_prd_dbwel_v_fund_acompanhamento[[#This Row],[id_ordem_servico]],"-",Tabela_srv_moreno_prd_dbwel_v_fund_acompanhamento[[#This Row],[item]])</f>
        <v>27176-1</v>
      </c>
      <c r="B723" s="114" t="str">
        <f>_xlfn.XLOOKUP(A723,Tabela2[ID OS_MORENO],Tabela2[ID OS_MORENO],"",0)</f>
        <v/>
      </c>
      <c r="C723" s="25">
        <v>27176</v>
      </c>
      <c r="D723" s="25">
        <v>1</v>
      </c>
      <c r="E723" s="25">
        <v>1</v>
      </c>
      <c r="F723" s="178">
        <v>299526</v>
      </c>
      <c r="G723" s="178">
        <v>1</v>
      </c>
      <c r="H723" s="178" t="str">
        <f>_xlfn.CONCAT(Tabela_srv_moreno_prd_dbwel_v_fund_acompanhamento[[#This Row],[codigo_peca]],"-",Tabela_srv_moreno_prd_dbwel_v_fund_acompanhamento[[#This Row],[seq_peca]])</f>
        <v>299526-1</v>
      </c>
      <c r="I723" s="178">
        <v>1</v>
      </c>
      <c r="J723" s="178" t="s">
        <v>292</v>
      </c>
      <c r="K723" s="179">
        <v>45921</v>
      </c>
      <c r="L723" s="179">
        <v>45958</v>
      </c>
      <c r="M723" s="178" t="s">
        <v>411</v>
      </c>
      <c r="N723" s="179">
        <v>45931</v>
      </c>
      <c r="O7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24" spans="1:15" hidden="1" x14ac:dyDescent="0.25">
      <c r="A724" s="25" t="str">
        <f>_xlfn.CONCAT(Tabela_srv_moreno_prd_dbwel_v_fund_acompanhamento[[#This Row],[id_ordem_servico]],"-",Tabela_srv_moreno_prd_dbwel_v_fund_acompanhamento[[#This Row],[item]])</f>
        <v>27176-2</v>
      </c>
      <c r="B724" s="114" t="str">
        <f>_xlfn.XLOOKUP(A724,Tabela2[ID OS_MORENO],Tabela2[ID OS_MORENO],"",0)</f>
        <v/>
      </c>
      <c r="C724" s="25">
        <v>27176</v>
      </c>
      <c r="D724" s="25">
        <v>2</v>
      </c>
      <c r="E724" s="25">
        <v>1</v>
      </c>
      <c r="F724" s="178">
        <v>299526</v>
      </c>
      <c r="G724" s="178">
        <v>2</v>
      </c>
      <c r="H724" s="178" t="str">
        <f>_xlfn.CONCAT(Tabela_srv_moreno_prd_dbwel_v_fund_acompanhamento[[#This Row],[codigo_peca]],"-",Tabela_srv_moreno_prd_dbwel_v_fund_acompanhamento[[#This Row],[seq_peca]])</f>
        <v>299526-2</v>
      </c>
      <c r="I724" s="178">
        <v>1</v>
      </c>
      <c r="J724" s="178" t="s">
        <v>292</v>
      </c>
      <c r="K724" s="179">
        <v>45933</v>
      </c>
      <c r="L724" s="179">
        <v>45959</v>
      </c>
      <c r="M724" s="178" t="s">
        <v>411</v>
      </c>
      <c r="N724" s="179">
        <v>45943</v>
      </c>
      <c r="O7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25" spans="1:15" hidden="1" x14ac:dyDescent="0.25">
      <c r="A725" s="25" t="str">
        <f>_xlfn.CONCAT(Tabela_srv_moreno_prd_dbwel_v_fund_acompanhamento[[#This Row],[id_ordem_servico]],"-",Tabela_srv_moreno_prd_dbwel_v_fund_acompanhamento[[#This Row],[item]])</f>
        <v>27176-3</v>
      </c>
      <c r="B725" s="114" t="str">
        <f>_xlfn.XLOOKUP(A725,Tabela2[ID OS_MORENO],Tabela2[ID OS_MORENO],"",0)</f>
        <v/>
      </c>
      <c r="C725" s="25">
        <v>27176</v>
      </c>
      <c r="D725" s="25">
        <v>3</v>
      </c>
      <c r="E725" s="25">
        <v>1</v>
      </c>
      <c r="F725" s="178">
        <v>299526</v>
      </c>
      <c r="G725" s="178">
        <v>3</v>
      </c>
      <c r="H725" s="178" t="str">
        <f>_xlfn.CONCAT(Tabela_srv_moreno_prd_dbwel_v_fund_acompanhamento[[#This Row],[codigo_peca]],"-",Tabela_srv_moreno_prd_dbwel_v_fund_acompanhamento[[#This Row],[seq_peca]])</f>
        <v>299526-3</v>
      </c>
      <c r="I725" s="178">
        <v>1</v>
      </c>
      <c r="J725" s="178" t="s">
        <v>292</v>
      </c>
      <c r="K725" s="179">
        <v>45933</v>
      </c>
      <c r="L725" s="179">
        <v>45959</v>
      </c>
      <c r="M725" s="178" t="s">
        <v>411</v>
      </c>
      <c r="N725" s="179">
        <v>45943</v>
      </c>
      <c r="O7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26" spans="1:15" hidden="1" x14ac:dyDescent="0.25">
      <c r="A726" s="16" t="str">
        <f>_xlfn.CONCAT(Tabela_srv_moreno_prd_dbwel_v_fund_acompanhamento[[#This Row],[id_ordem_servico]],"-",Tabela_srv_moreno_prd_dbwel_v_fund_acompanhamento[[#This Row],[item]])</f>
        <v>27157-1</v>
      </c>
      <c r="B726" s="114" t="str">
        <f>_xlfn.XLOOKUP(A726,Tabela2[ID OS_MORENO],Tabela2[ID OS_MORENO],"",0)</f>
        <v/>
      </c>
      <c r="C726" s="16">
        <v>27157</v>
      </c>
      <c r="D726" s="16">
        <v>1</v>
      </c>
      <c r="E726" s="16">
        <v>1</v>
      </c>
      <c r="F726" s="185">
        <v>299217</v>
      </c>
      <c r="G726" s="185">
        <v>121</v>
      </c>
      <c r="H726" s="185" t="str">
        <f>_xlfn.CONCAT(Tabela_srv_moreno_prd_dbwel_v_fund_acompanhamento[[#This Row],[codigo_peca]],"-",Tabela_srv_moreno_prd_dbwel_v_fund_acompanhamento[[#This Row],[seq_peca]])</f>
        <v>299217-121</v>
      </c>
      <c r="I726" s="185">
        <v>1</v>
      </c>
      <c r="J726" s="185" t="s">
        <v>292</v>
      </c>
      <c r="K726" s="190">
        <v>45968</v>
      </c>
      <c r="L726" s="190">
        <v>46078</v>
      </c>
      <c r="M726" s="185" t="s">
        <v>378</v>
      </c>
      <c r="N726" s="190">
        <v>45968</v>
      </c>
      <c r="O726" s="185" t="str">
        <f>IF(Tabela_srv_moreno_prd_dbwel_v_fund_acompanhamento[[#This Row],[prz_contratual]]=Tabela_srv_moreno_prd_dbwel_v_fund_acompanhamento[[#This Row],[lib_fundido_prev]],"S/Usin.","C/ Usin.")</f>
        <v>S/Usin.</v>
      </c>
    </row>
    <row r="727" spans="1:15" hidden="1" x14ac:dyDescent="0.25">
      <c r="A727" s="25" t="str">
        <f>_xlfn.CONCAT(Tabela_srv_moreno_prd_dbwel_v_fund_acompanhamento[[#This Row],[id_ordem_servico]],"-",Tabela_srv_moreno_prd_dbwel_v_fund_acompanhamento[[#This Row],[item]])</f>
        <v>27013-1</v>
      </c>
      <c r="B727" s="115" t="str">
        <f>_xlfn.XLOOKUP(A727,Tabela2[ID OS_MORENO],Tabela2[ID OS_MORENO],"",0)</f>
        <v/>
      </c>
      <c r="C727" s="25">
        <v>27013</v>
      </c>
      <c r="D727" s="25">
        <v>1</v>
      </c>
      <c r="E727" s="25">
        <v>1</v>
      </c>
      <c r="F727" s="178">
        <v>299327</v>
      </c>
      <c r="G727" s="178">
        <v>59</v>
      </c>
      <c r="H727" s="178" t="str">
        <f>_xlfn.CONCAT(Tabela_srv_moreno_prd_dbwel_v_fund_acompanhamento[[#This Row],[codigo_peca]],"-",Tabela_srv_moreno_prd_dbwel_v_fund_acompanhamento[[#This Row],[seq_peca]])</f>
        <v>299327-59</v>
      </c>
      <c r="I727" s="25">
        <v>1</v>
      </c>
      <c r="J727" s="178" t="s">
        <v>292</v>
      </c>
      <c r="K727" s="179">
        <v>45834</v>
      </c>
      <c r="L727" s="179">
        <v>45968</v>
      </c>
      <c r="M727" s="178" t="s">
        <v>303</v>
      </c>
      <c r="N727" s="179">
        <v>46000</v>
      </c>
      <c r="O727" s="16" t="str">
        <f>IF(Tabela_srv_moreno_prd_dbwel_v_fund_acompanhamento[[#This Row],[prz_contratual]]=Tabela_srv_moreno_prd_dbwel_v_fund_acompanhamento[[#This Row],[lib_fundido_prev]],"S/Usin.","C/ Usin.")</f>
        <v>C/ Usin.</v>
      </c>
    </row>
    <row r="728" spans="1:15" hidden="1" x14ac:dyDescent="0.25">
      <c r="A728" s="25" t="str">
        <f>_xlfn.CONCAT(Tabela_srv_moreno_prd_dbwel_v_fund_acompanhamento[[#This Row],[id_ordem_servico]],"-",Tabela_srv_moreno_prd_dbwel_v_fund_acompanhamento[[#This Row],[item]])</f>
        <v>27013-2</v>
      </c>
      <c r="B728" s="115" t="str">
        <f>_xlfn.XLOOKUP(A728,Tabela2[ID OS_MORENO],Tabela2[ID OS_MORENO],"",0)</f>
        <v/>
      </c>
      <c r="C728" s="25">
        <v>27013</v>
      </c>
      <c r="D728" s="25">
        <v>2</v>
      </c>
      <c r="E728" s="25">
        <v>1</v>
      </c>
      <c r="F728" s="178">
        <v>299327</v>
      </c>
      <c r="G728" s="178">
        <v>60</v>
      </c>
      <c r="H728" s="178" t="str">
        <f>_xlfn.CONCAT(Tabela_srv_moreno_prd_dbwel_v_fund_acompanhamento[[#This Row],[codigo_peca]],"-",Tabela_srv_moreno_prd_dbwel_v_fund_acompanhamento[[#This Row],[seq_peca]])</f>
        <v>299327-60</v>
      </c>
      <c r="I728" s="25">
        <v>1</v>
      </c>
      <c r="J728" s="178" t="s">
        <v>292</v>
      </c>
      <c r="K728" s="179">
        <v>45834</v>
      </c>
      <c r="L728" s="179">
        <v>45971</v>
      </c>
      <c r="M728" s="178" t="s">
        <v>303</v>
      </c>
      <c r="N728" s="179">
        <v>46000</v>
      </c>
      <c r="O728" s="16" t="str">
        <f>IF(Tabela_srv_moreno_prd_dbwel_v_fund_acompanhamento[[#This Row],[prz_contratual]]=Tabela_srv_moreno_prd_dbwel_v_fund_acompanhamento[[#This Row],[lib_fundido_prev]],"S/Usin.","C/ Usin.")</f>
        <v>C/ Usin.</v>
      </c>
    </row>
    <row r="729" spans="1:15" hidden="1" x14ac:dyDescent="0.25">
      <c r="A729" s="25" t="str">
        <f>_xlfn.CONCAT(Tabela_srv_moreno_prd_dbwel_v_fund_acompanhamento[[#This Row],[id_ordem_servico]],"-",Tabela_srv_moreno_prd_dbwel_v_fund_acompanhamento[[#This Row],[item]])</f>
        <v>26970-3</v>
      </c>
      <c r="B729" s="115" t="str">
        <f>_xlfn.XLOOKUP(A729,Tabela2[ID OS_MORENO],Tabela2[ID OS_MORENO],"",0)</f>
        <v>26970-3</v>
      </c>
      <c r="C729" s="25">
        <v>26970</v>
      </c>
      <c r="D729" s="25">
        <v>3</v>
      </c>
      <c r="E729" s="25">
        <v>1</v>
      </c>
      <c r="F729" s="178">
        <v>299209</v>
      </c>
      <c r="G729" s="178">
        <v>160</v>
      </c>
      <c r="H729" s="178" t="str">
        <f>_xlfn.CONCAT(Tabela_srv_moreno_prd_dbwel_v_fund_acompanhamento[[#This Row],[codigo_peca]],"-",Tabela_srv_moreno_prd_dbwel_v_fund_acompanhamento[[#This Row],[seq_peca]])</f>
        <v>299209-160</v>
      </c>
      <c r="I729" s="25">
        <v>1</v>
      </c>
      <c r="J729" s="178" t="s">
        <v>292</v>
      </c>
      <c r="K729" s="179">
        <v>46233</v>
      </c>
      <c r="L729" s="179"/>
      <c r="M729" s="178" t="s">
        <v>693</v>
      </c>
      <c r="N729" s="179">
        <v>46228</v>
      </c>
      <c r="O729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0" spans="1:15" hidden="1" x14ac:dyDescent="0.25">
      <c r="A730" s="25" t="str">
        <f>_xlfn.CONCAT(Tabela_srv_moreno_prd_dbwel_v_fund_acompanhamento[[#This Row],[id_ordem_servico]],"-",Tabela_srv_moreno_prd_dbwel_v_fund_acompanhamento[[#This Row],[item]])</f>
        <v>26974-3</v>
      </c>
      <c r="B730" s="115" t="str">
        <f>_xlfn.XLOOKUP(A730,Tabela2[ID OS_MORENO],Tabela2[ID OS_MORENO],"",0)</f>
        <v>26974-3</v>
      </c>
      <c r="C730" s="25">
        <v>26974</v>
      </c>
      <c r="D730" s="25">
        <v>3</v>
      </c>
      <c r="E730" s="25">
        <v>1</v>
      </c>
      <c r="F730" s="178">
        <v>299217</v>
      </c>
      <c r="G730" s="178">
        <v>128</v>
      </c>
      <c r="H730" s="178" t="str">
        <f>_xlfn.CONCAT(Tabela_srv_moreno_prd_dbwel_v_fund_acompanhamento[[#This Row],[codigo_peca]],"-",Tabela_srv_moreno_prd_dbwel_v_fund_acompanhamento[[#This Row],[seq_peca]])</f>
        <v>299217-128</v>
      </c>
      <c r="I730" s="25">
        <v>1</v>
      </c>
      <c r="J730" s="178" t="s">
        <v>292</v>
      </c>
      <c r="K730" s="179">
        <v>46239</v>
      </c>
      <c r="L730" s="179"/>
      <c r="M730" s="178" t="s">
        <v>378</v>
      </c>
      <c r="N730" s="179">
        <v>46228</v>
      </c>
      <c r="O730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1" spans="1:15" hidden="1" x14ac:dyDescent="0.25">
      <c r="A731" s="25" t="str">
        <f>_xlfn.CONCAT(Tabela_srv_moreno_prd_dbwel_v_fund_acompanhamento[[#This Row],[id_ordem_servico]],"-",Tabela_srv_moreno_prd_dbwel_v_fund_acompanhamento[[#This Row],[item]])</f>
        <v>27002-1</v>
      </c>
      <c r="B731" s="115" t="str">
        <f>_xlfn.XLOOKUP(A731,Tabela2[ID OS_MORENO],Tabela2[ID OS_MORENO],"",0)</f>
        <v/>
      </c>
      <c r="C731" s="25">
        <v>27002</v>
      </c>
      <c r="D731" s="25">
        <v>1</v>
      </c>
      <c r="E731" s="25">
        <v>1</v>
      </c>
      <c r="F731" s="178">
        <v>299327</v>
      </c>
      <c r="G731" s="178">
        <v>57</v>
      </c>
      <c r="H731" s="178" t="str">
        <f>_xlfn.CONCAT(Tabela_srv_moreno_prd_dbwel_v_fund_acompanhamento[[#This Row],[codigo_peca]],"-",Tabela_srv_moreno_prd_dbwel_v_fund_acompanhamento[[#This Row],[seq_peca]])</f>
        <v>299327-57</v>
      </c>
      <c r="I731" s="25">
        <v>1</v>
      </c>
      <c r="J731" s="178" t="s">
        <v>292</v>
      </c>
      <c r="K731" s="179">
        <v>45807</v>
      </c>
      <c r="L731" s="179">
        <v>45807</v>
      </c>
      <c r="M731" s="178" t="s">
        <v>303</v>
      </c>
      <c r="N731" s="179">
        <v>45950</v>
      </c>
      <c r="O731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2" spans="1:15" hidden="1" x14ac:dyDescent="0.25">
      <c r="A732" s="25" t="str">
        <f>_xlfn.CONCAT(Tabela_srv_moreno_prd_dbwel_v_fund_acompanhamento[[#This Row],[id_ordem_servico]],"-",Tabela_srv_moreno_prd_dbwel_v_fund_acompanhamento[[#This Row],[item]])</f>
        <v>27002-2</v>
      </c>
      <c r="B732" s="115" t="str">
        <f>_xlfn.XLOOKUP(A732,Tabela2[ID OS_MORENO],Tabela2[ID OS_MORENO],"",0)</f>
        <v/>
      </c>
      <c r="C732" s="25">
        <v>27002</v>
      </c>
      <c r="D732" s="25">
        <v>2</v>
      </c>
      <c r="E732" s="25">
        <v>1</v>
      </c>
      <c r="F732" s="178">
        <v>299327</v>
      </c>
      <c r="G732" s="178">
        <v>58</v>
      </c>
      <c r="H732" s="178" t="str">
        <f>_xlfn.CONCAT(Tabela_srv_moreno_prd_dbwel_v_fund_acompanhamento[[#This Row],[codigo_peca]],"-",Tabela_srv_moreno_prd_dbwel_v_fund_acompanhamento[[#This Row],[seq_peca]])</f>
        <v>299327-58</v>
      </c>
      <c r="I732" s="25">
        <v>1</v>
      </c>
      <c r="J732" s="178" t="s">
        <v>292</v>
      </c>
      <c r="K732" s="179">
        <v>45807</v>
      </c>
      <c r="L732" s="179">
        <v>45807</v>
      </c>
      <c r="M732" s="178" t="s">
        <v>303</v>
      </c>
      <c r="N732" s="179">
        <v>45950</v>
      </c>
      <c r="O732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3" spans="1:15" hidden="1" x14ac:dyDescent="0.25">
      <c r="A733" s="25" t="str">
        <f>_xlfn.CONCAT(Tabela_srv_moreno_prd_dbwel_v_fund_acompanhamento[[#This Row],[id_ordem_servico]],"-",Tabela_srv_moreno_prd_dbwel_v_fund_acompanhamento[[#This Row],[item]])</f>
        <v>27044-1</v>
      </c>
      <c r="B733" s="115" t="str">
        <f>_xlfn.XLOOKUP(A733,Tabela2[ID OS_MORENO],Tabela2[ID OS_MORENO],"",0)</f>
        <v/>
      </c>
      <c r="C733" s="25">
        <v>27044</v>
      </c>
      <c r="D733" s="25">
        <v>1</v>
      </c>
      <c r="E733" s="25">
        <v>1</v>
      </c>
      <c r="F733" s="178">
        <v>299303</v>
      </c>
      <c r="G733" s="178">
        <v>26</v>
      </c>
      <c r="H733" s="178" t="str">
        <f>_xlfn.CONCAT(Tabela_srv_moreno_prd_dbwel_v_fund_acompanhamento[[#This Row],[codigo_peca]],"-",Tabela_srv_moreno_prd_dbwel_v_fund_acompanhamento[[#This Row],[seq_peca]])</f>
        <v>299303-26</v>
      </c>
      <c r="I733" s="25">
        <v>1</v>
      </c>
      <c r="J733" s="178" t="s">
        <v>292</v>
      </c>
      <c r="K733" s="179">
        <v>45884</v>
      </c>
      <c r="L733" s="179">
        <v>45930</v>
      </c>
      <c r="M733" s="178" t="s">
        <v>293</v>
      </c>
      <c r="N733" s="179">
        <v>45930</v>
      </c>
      <c r="O733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4" spans="1:15" hidden="1" x14ac:dyDescent="0.25">
      <c r="A734" s="25" t="str">
        <f>_xlfn.CONCAT(Tabela_srv_moreno_prd_dbwel_v_fund_acompanhamento[[#This Row],[id_ordem_servico]],"-",Tabela_srv_moreno_prd_dbwel_v_fund_acompanhamento[[#This Row],[item]])</f>
        <v>27088-1</v>
      </c>
      <c r="B734" s="115" t="str">
        <f>_xlfn.XLOOKUP(A734,Tabela2[ID OS_MORENO],Tabela2[ID OS_MORENO],"",0)</f>
        <v/>
      </c>
      <c r="C734" s="25">
        <v>27088</v>
      </c>
      <c r="D734" s="25">
        <v>1</v>
      </c>
      <c r="E734" s="25">
        <v>1</v>
      </c>
      <c r="F734" s="178">
        <v>299327</v>
      </c>
      <c r="G734" s="178">
        <v>61</v>
      </c>
      <c r="H734" s="178" t="str">
        <f>_xlfn.CONCAT(Tabela_srv_moreno_prd_dbwel_v_fund_acompanhamento[[#This Row],[codigo_peca]],"-",Tabela_srv_moreno_prd_dbwel_v_fund_acompanhamento[[#This Row],[seq_peca]])</f>
        <v>299327-61</v>
      </c>
      <c r="I734" s="25">
        <v>1</v>
      </c>
      <c r="J734" s="178" t="s">
        <v>292</v>
      </c>
      <c r="K734" s="179">
        <v>45919</v>
      </c>
      <c r="L734" s="179">
        <v>45978</v>
      </c>
      <c r="M734" s="178" t="s">
        <v>303</v>
      </c>
      <c r="N734" s="179">
        <v>45972</v>
      </c>
      <c r="O734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5" spans="1:15" hidden="1" x14ac:dyDescent="0.25">
      <c r="A735" s="25" t="str">
        <f>_xlfn.CONCAT(Tabela_srv_moreno_prd_dbwel_v_fund_acompanhamento[[#This Row],[id_ordem_servico]],"-",Tabela_srv_moreno_prd_dbwel_v_fund_acompanhamento[[#This Row],[item]])</f>
        <v>27088-2</v>
      </c>
      <c r="B735" s="115" t="str">
        <f>_xlfn.XLOOKUP(A735,Tabela2[ID OS_MORENO],Tabela2[ID OS_MORENO],"",0)</f>
        <v/>
      </c>
      <c r="C735" s="25">
        <v>27088</v>
      </c>
      <c r="D735" s="25">
        <v>2</v>
      </c>
      <c r="E735" s="25">
        <v>1</v>
      </c>
      <c r="F735" s="178">
        <v>299327</v>
      </c>
      <c r="G735" s="178">
        <v>62</v>
      </c>
      <c r="H735" s="178" t="str">
        <f>_xlfn.CONCAT(Tabela_srv_moreno_prd_dbwel_v_fund_acompanhamento[[#This Row],[codigo_peca]],"-",Tabela_srv_moreno_prd_dbwel_v_fund_acompanhamento[[#This Row],[seq_peca]])</f>
        <v>299327-62</v>
      </c>
      <c r="I735" s="25">
        <v>1</v>
      </c>
      <c r="J735" s="178" t="s">
        <v>292</v>
      </c>
      <c r="K735" s="179">
        <v>45919</v>
      </c>
      <c r="L735" s="179">
        <v>45978</v>
      </c>
      <c r="M735" s="178" t="s">
        <v>303</v>
      </c>
      <c r="N735" s="179">
        <v>45972</v>
      </c>
      <c r="O735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6" spans="1:15" hidden="1" x14ac:dyDescent="0.25">
      <c r="A736" s="25" t="str">
        <f>_xlfn.CONCAT(Tabela_srv_moreno_prd_dbwel_v_fund_acompanhamento[[#This Row],[id_ordem_servico]],"-",Tabela_srv_moreno_prd_dbwel_v_fund_acompanhamento[[#This Row],[item]])</f>
        <v>27108-1</v>
      </c>
      <c r="B736" s="115" t="str">
        <f>_xlfn.XLOOKUP(A736,Tabela2[ID OS_MORENO],Tabela2[ID OS_MORENO],"",0)</f>
        <v/>
      </c>
      <c r="C736" s="25">
        <v>27108</v>
      </c>
      <c r="D736" s="25">
        <v>1</v>
      </c>
      <c r="E736" s="25">
        <v>1</v>
      </c>
      <c r="F736" s="178">
        <v>299368</v>
      </c>
      <c r="G736" s="178">
        <v>41</v>
      </c>
      <c r="H736" s="178" t="str">
        <f>_xlfn.CONCAT(Tabela_srv_moreno_prd_dbwel_v_fund_acompanhamento[[#This Row],[codigo_peca]],"-",Tabela_srv_moreno_prd_dbwel_v_fund_acompanhamento[[#This Row],[seq_peca]])</f>
        <v>299368-41</v>
      </c>
      <c r="I736" s="25">
        <v>1</v>
      </c>
      <c r="J736" s="178" t="s">
        <v>292</v>
      </c>
      <c r="K736" s="179">
        <v>46140</v>
      </c>
      <c r="L736" s="179">
        <v>46146</v>
      </c>
      <c r="M736" s="178" t="s">
        <v>309</v>
      </c>
      <c r="N736" s="179">
        <v>45964</v>
      </c>
      <c r="O736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7" spans="1:15" hidden="1" x14ac:dyDescent="0.25">
      <c r="A737" s="25" t="str">
        <f>_xlfn.CONCAT(Tabela_srv_moreno_prd_dbwel_v_fund_acompanhamento[[#This Row],[id_ordem_servico]],"-",Tabela_srv_moreno_prd_dbwel_v_fund_acompanhamento[[#This Row],[item]])</f>
        <v>27110-1</v>
      </c>
      <c r="B737" s="115" t="str">
        <f>_xlfn.XLOOKUP(A737,Tabela2[ID OS_MORENO],Tabela2[ID OS_MORENO],"",0)</f>
        <v/>
      </c>
      <c r="C737" s="25">
        <v>27110</v>
      </c>
      <c r="D737" s="25">
        <v>1</v>
      </c>
      <c r="E737" s="25">
        <v>1</v>
      </c>
      <c r="F737" s="178">
        <v>299347</v>
      </c>
      <c r="G737" s="178">
        <v>5</v>
      </c>
      <c r="H737" s="178" t="str">
        <f>_xlfn.CONCAT(Tabela_srv_moreno_prd_dbwel_v_fund_acompanhamento[[#This Row],[codigo_peca]],"-",Tabela_srv_moreno_prd_dbwel_v_fund_acompanhamento[[#This Row],[seq_peca]])</f>
        <v>299347-5</v>
      </c>
      <c r="I737" s="25">
        <v>1</v>
      </c>
      <c r="J737" s="178" t="s">
        <v>292</v>
      </c>
      <c r="K737" s="179">
        <v>45895</v>
      </c>
      <c r="L737" s="179">
        <v>45918</v>
      </c>
      <c r="M737" s="178" t="s">
        <v>269</v>
      </c>
      <c r="N737" s="179">
        <v>45912</v>
      </c>
      <c r="O737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8" spans="1:15" hidden="1" x14ac:dyDescent="0.25">
      <c r="A738" s="25" t="str">
        <f>_xlfn.CONCAT(Tabela_srv_moreno_prd_dbwel_v_fund_acompanhamento[[#This Row],[id_ordem_servico]],"-",Tabela_srv_moreno_prd_dbwel_v_fund_acompanhamento[[#This Row],[item]])</f>
        <v>27293-1</v>
      </c>
      <c r="B738" s="115" t="str">
        <f>_xlfn.XLOOKUP(A738,Tabela2[ID OS_MORENO],Tabela2[ID OS_MORENO],"",0)</f>
        <v/>
      </c>
      <c r="C738" s="25">
        <v>27293</v>
      </c>
      <c r="D738" s="25">
        <v>1</v>
      </c>
      <c r="E738" s="25">
        <v>1</v>
      </c>
      <c r="F738" s="178">
        <v>299217</v>
      </c>
      <c r="G738" s="178">
        <v>126</v>
      </c>
      <c r="H738" s="178" t="str">
        <f>_xlfn.CONCAT(Tabela_srv_moreno_prd_dbwel_v_fund_acompanhamento[[#This Row],[codigo_peca]],"-",Tabela_srv_moreno_prd_dbwel_v_fund_acompanhamento[[#This Row],[seq_peca]])</f>
        <v>299217-126</v>
      </c>
      <c r="I738" s="25">
        <v>1</v>
      </c>
      <c r="J738" s="178" t="s">
        <v>292</v>
      </c>
      <c r="K738" s="179">
        <v>46148</v>
      </c>
      <c r="L738" s="179">
        <v>46181</v>
      </c>
      <c r="M738" s="178" t="s">
        <v>378</v>
      </c>
      <c r="N738" s="179">
        <v>46059</v>
      </c>
      <c r="O738" s="16" t="str">
        <f>IF(Tabela_srv_moreno_prd_dbwel_v_fund_acompanhamento[[#This Row],[prz_contratual]]=Tabela_srv_moreno_prd_dbwel_v_fund_acompanhamento[[#This Row],[lib_fundido_prev]],"S/Usin.","C/ Usin.")</f>
        <v>C/ Usin.</v>
      </c>
    </row>
    <row r="739" spans="1:15" hidden="1" x14ac:dyDescent="0.25">
      <c r="A739" s="25" t="str">
        <f>_xlfn.CONCAT(Tabela_srv_moreno_prd_dbwel_v_fund_acompanhamento[[#This Row],[id_ordem_servico]],"-",Tabela_srv_moreno_prd_dbwel_v_fund_acompanhamento[[#This Row],[item]])</f>
        <v>27294-1</v>
      </c>
      <c r="B739" s="114" t="str">
        <f>_xlfn.XLOOKUP(A739,Tabela2[ID OS_MORENO],Tabela2[ID OS_MORENO],"",0)</f>
        <v/>
      </c>
      <c r="C739" s="25">
        <v>27294</v>
      </c>
      <c r="D739" s="25">
        <v>1</v>
      </c>
      <c r="E739" s="25">
        <v>1</v>
      </c>
      <c r="F739" s="178">
        <v>299217</v>
      </c>
      <c r="G739" s="178">
        <v>125</v>
      </c>
      <c r="H739" s="178" t="str">
        <f>_xlfn.CONCAT(Tabela_srv_moreno_prd_dbwel_v_fund_acompanhamento[[#This Row],[codigo_peca]],"-",Tabela_srv_moreno_prd_dbwel_v_fund_acompanhamento[[#This Row],[seq_peca]])</f>
        <v>299217-125</v>
      </c>
      <c r="I739" s="178">
        <v>1</v>
      </c>
      <c r="J739" s="178" t="s">
        <v>292</v>
      </c>
      <c r="K739" s="179">
        <v>46126</v>
      </c>
      <c r="L739" s="179">
        <v>46134</v>
      </c>
      <c r="M739" s="178" t="s">
        <v>378</v>
      </c>
      <c r="N739" s="179">
        <v>46052</v>
      </c>
      <c r="O7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0" spans="1:15" hidden="1" x14ac:dyDescent="0.25">
      <c r="A740" s="25" t="str">
        <f>_xlfn.CONCAT(Tabela_srv_moreno_prd_dbwel_v_fund_acompanhamento[[#This Row],[id_ordem_servico]],"-",Tabela_srv_moreno_prd_dbwel_v_fund_acompanhamento[[#This Row],[item]])</f>
        <v>27295-1</v>
      </c>
      <c r="B740" s="114" t="str">
        <f>_xlfn.XLOOKUP(A740,Tabela2[ID OS_MORENO],Tabela2[ID OS_MORENO],"",0)</f>
        <v/>
      </c>
      <c r="C740" s="25">
        <v>27295</v>
      </c>
      <c r="D740" s="25">
        <v>1</v>
      </c>
      <c r="E740" s="25">
        <v>1</v>
      </c>
      <c r="F740" s="178">
        <v>299487</v>
      </c>
      <c r="G740" s="178">
        <v>59</v>
      </c>
      <c r="H740" s="178" t="str">
        <f>_xlfn.CONCAT(Tabela_srv_moreno_prd_dbwel_v_fund_acompanhamento[[#This Row],[codigo_peca]],"-",Tabela_srv_moreno_prd_dbwel_v_fund_acompanhamento[[#This Row],[seq_peca]])</f>
        <v>299487-59</v>
      </c>
      <c r="I740" s="178">
        <v>1</v>
      </c>
      <c r="J740" s="178" t="s">
        <v>292</v>
      </c>
      <c r="K740" s="179">
        <v>45978</v>
      </c>
      <c r="L740" s="179">
        <v>45987</v>
      </c>
      <c r="M740" s="178" t="s">
        <v>282</v>
      </c>
      <c r="N740" s="179">
        <v>46031</v>
      </c>
      <c r="O7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1" spans="1:15" hidden="1" x14ac:dyDescent="0.25">
      <c r="A741" s="25" t="str">
        <f>_xlfn.CONCAT(Tabela_srv_moreno_prd_dbwel_v_fund_acompanhamento[[#This Row],[id_ordem_servico]],"-",Tabela_srv_moreno_prd_dbwel_v_fund_acompanhamento[[#This Row],[item]])</f>
        <v>27295-2</v>
      </c>
      <c r="B741" s="114" t="str">
        <f>_xlfn.XLOOKUP(A741,Tabela2[ID OS_MORENO],Tabela2[ID OS_MORENO],"",0)</f>
        <v/>
      </c>
      <c r="C741" s="25">
        <v>27295</v>
      </c>
      <c r="D741" s="25">
        <v>2</v>
      </c>
      <c r="E741" s="25">
        <v>1</v>
      </c>
      <c r="F741" s="178">
        <v>299487</v>
      </c>
      <c r="G741" s="178">
        <v>60</v>
      </c>
      <c r="H741" s="178" t="str">
        <f>_xlfn.CONCAT(Tabela_srv_moreno_prd_dbwel_v_fund_acompanhamento[[#This Row],[codigo_peca]],"-",Tabela_srv_moreno_prd_dbwel_v_fund_acompanhamento[[#This Row],[seq_peca]])</f>
        <v>299487-60</v>
      </c>
      <c r="I741" s="178">
        <v>1</v>
      </c>
      <c r="J741" s="178" t="s">
        <v>292</v>
      </c>
      <c r="K741" s="179">
        <v>45978</v>
      </c>
      <c r="L741" s="179">
        <v>45987</v>
      </c>
      <c r="M741" s="178" t="s">
        <v>282</v>
      </c>
      <c r="N741" s="179">
        <v>46031</v>
      </c>
      <c r="O7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2" spans="1:15" hidden="1" x14ac:dyDescent="0.25">
      <c r="A742" s="25" t="str">
        <f>_xlfn.CONCAT(Tabela_srv_moreno_prd_dbwel_v_fund_acompanhamento[[#This Row],[id_ordem_servico]],"-",Tabela_srv_moreno_prd_dbwel_v_fund_acompanhamento[[#This Row],[item]])</f>
        <v>27314-1</v>
      </c>
      <c r="B742" s="114" t="str">
        <f>_xlfn.XLOOKUP(A742,Tabela2[ID OS_MORENO],Tabela2[ID OS_MORENO],"",0)</f>
        <v/>
      </c>
      <c r="C742" s="25">
        <v>27314</v>
      </c>
      <c r="D742" s="25">
        <v>1</v>
      </c>
      <c r="E742" s="25">
        <v>1</v>
      </c>
      <c r="F742" s="178">
        <v>299226</v>
      </c>
      <c r="G742" s="178">
        <v>45</v>
      </c>
      <c r="H742" s="178" t="str">
        <f>_xlfn.CONCAT(Tabela_srv_moreno_prd_dbwel_v_fund_acompanhamento[[#This Row],[codigo_peca]],"-",Tabela_srv_moreno_prd_dbwel_v_fund_acompanhamento[[#This Row],[seq_peca]])</f>
        <v>299226-45</v>
      </c>
      <c r="I742" s="178">
        <v>1</v>
      </c>
      <c r="J742" s="178" t="s">
        <v>292</v>
      </c>
      <c r="K742" s="179">
        <v>46092</v>
      </c>
      <c r="L742" s="179">
        <v>46091</v>
      </c>
      <c r="M742" s="178" t="s">
        <v>675</v>
      </c>
      <c r="N742" s="179">
        <v>46094</v>
      </c>
      <c r="O7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3" spans="1:15" hidden="1" x14ac:dyDescent="0.25">
      <c r="A743" s="25" t="str">
        <f>_xlfn.CONCAT(Tabela_srv_moreno_prd_dbwel_v_fund_acompanhamento[[#This Row],[id_ordem_servico]],"-",Tabela_srv_moreno_prd_dbwel_v_fund_acompanhamento[[#This Row],[item]])</f>
        <v>27315-1</v>
      </c>
      <c r="B743" s="114" t="str">
        <f>_xlfn.XLOOKUP(A743,Tabela2[ID OS_MORENO],Tabela2[ID OS_MORENO],"",0)</f>
        <v/>
      </c>
      <c r="C743" s="25">
        <v>27315</v>
      </c>
      <c r="D743" s="25">
        <v>1</v>
      </c>
      <c r="E743" s="25">
        <v>1</v>
      </c>
      <c r="F743" s="178">
        <v>299431</v>
      </c>
      <c r="G743" s="178">
        <v>23</v>
      </c>
      <c r="H743" s="178" t="str">
        <f>_xlfn.CONCAT(Tabela_srv_moreno_prd_dbwel_v_fund_acompanhamento[[#This Row],[codigo_peca]],"-",Tabela_srv_moreno_prd_dbwel_v_fund_acompanhamento[[#This Row],[seq_peca]])</f>
        <v>299431-23</v>
      </c>
      <c r="I743" s="178">
        <v>1</v>
      </c>
      <c r="J743" s="178" t="s">
        <v>292</v>
      </c>
      <c r="K743" s="179">
        <v>46008</v>
      </c>
      <c r="L743" s="179">
        <v>45996</v>
      </c>
      <c r="M743" s="178" t="s">
        <v>676</v>
      </c>
      <c r="N743" s="179">
        <v>46038</v>
      </c>
      <c r="O7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4" spans="1:15" hidden="1" x14ac:dyDescent="0.25">
      <c r="A744" s="25" t="str">
        <f>_xlfn.CONCAT(Tabela_srv_moreno_prd_dbwel_v_fund_acompanhamento[[#This Row],[id_ordem_servico]],"-",Tabela_srv_moreno_prd_dbwel_v_fund_acompanhamento[[#This Row],[item]])</f>
        <v>27316-1</v>
      </c>
      <c r="B744" s="115" t="str">
        <f>_xlfn.XLOOKUP(A744,Tabela2[ID OS_MORENO],Tabela2[ID OS_MORENO],"",0)</f>
        <v/>
      </c>
      <c r="C744" s="25">
        <v>27316</v>
      </c>
      <c r="D744" s="25">
        <v>1</v>
      </c>
      <c r="E744" s="25">
        <v>1</v>
      </c>
      <c r="F744" s="178">
        <v>299304</v>
      </c>
      <c r="G744" s="178">
        <v>33</v>
      </c>
      <c r="H744" s="178" t="str">
        <f>_xlfn.CONCAT(Tabela_srv_moreno_prd_dbwel_v_fund_acompanhamento[[#This Row],[codigo_peca]],"-",Tabela_srv_moreno_prd_dbwel_v_fund_acompanhamento[[#This Row],[seq_peca]])</f>
        <v>299304-33</v>
      </c>
      <c r="I744" s="178">
        <v>1</v>
      </c>
      <c r="J744" s="178" t="s">
        <v>292</v>
      </c>
      <c r="K744" s="179">
        <v>46100</v>
      </c>
      <c r="L744" s="179">
        <v>46078</v>
      </c>
      <c r="M744" s="178" t="s">
        <v>677</v>
      </c>
      <c r="N744" s="179">
        <v>46132</v>
      </c>
      <c r="O7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5" spans="1:15" hidden="1" x14ac:dyDescent="0.25">
      <c r="A745" s="25" t="str">
        <f>_xlfn.CONCAT(Tabela_srv_moreno_prd_dbwel_v_fund_acompanhamento[[#This Row],[id_ordem_servico]],"-",Tabela_srv_moreno_prd_dbwel_v_fund_acompanhamento[[#This Row],[item]])</f>
        <v>27340-1</v>
      </c>
      <c r="B745" s="114" t="str">
        <f>_xlfn.XLOOKUP(A745,Tabela2[ID OS_MORENO],Tabela2[ID OS_MORENO],"",0)</f>
        <v/>
      </c>
      <c r="C745" s="25">
        <v>27340</v>
      </c>
      <c r="D745" s="25">
        <v>1</v>
      </c>
      <c r="E745" s="25">
        <v>1</v>
      </c>
      <c r="F745" s="178">
        <v>299386</v>
      </c>
      <c r="G745" s="178">
        <v>18</v>
      </c>
      <c r="H745" s="178" t="str">
        <f>_xlfn.CONCAT(Tabela_srv_moreno_prd_dbwel_v_fund_acompanhamento[[#This Row],[codigo_peca]],"-",Tabela_srv_moreno_prd_dbwel_v_fund_acompanhamento[[#This Row],[seq_peca]])</f>
        <v>299386-18</v>
      </c>
      <c r="I745" s="178">
        <v>1</v>
      </c>
      <c r="J745" s="178" t="s">
        <v>292</v>
      </c>
      <c r="K745" s="179">
        <v>46066</v>
      </c>
      <c r="L745" s="179">
        <v>46070</v>
      </c>
      <c r="M745" s="178" t="s">
        <v>702</v>
      </c>
      <c r="N745" s="179">
        <v>46066</v>
      </c>
      <c r="O745" s="185" t="str">
        <f>IF(Tabela_srv_moreno_prd_dbwel_v_fund_acompanhamento[[#This Row],[prz_contratual]]=Tabela_srv_moreno_prd_dbwel_v_fund_acompanhamento[[#This Row],[lib_fundido_prev]],"S/Usin.","C/ Usin.")</f>
        <v>S/Usin.</v>
      </c>
    </row>
    <row r="746" spans="1:15" hidden="1" x14ac:dyDescent="0.25">
      <c r="A746" s="25" t="str">
        <f>_xlfn.CONCAT(Tabela_srv_moreno_prd_dbwel_v_fund_acompanhamento[[#This Row],[id_ordem_servico]],"-",Tabela_srv_moreno_prd_dbwel_v_fund_acompanhamento[[#This Row],[item]])</f>
        <v>27336-1</v>
      </c>
      <c r="B746" s="115" t="str">
        <f>_xlfn.XLOOKUP(A746,Tabela2[ID OS_MORENO],Tabela2[ID OS_MORENO],"",0)</f>
        <v/>
      </c>
      <c r="C746" s="25">
        <v>27336</v>
      </c>
      <c r="D746" s="25">
        <v>1</v>
      </c>
      <c r="E746" s="25">
        <v>1</v>
      </c>
      <c r="F746" s="178">
        <v>299403</v>
      </c>
      <c r="G746" s="178">
        <v>89</v>
      </c>
      <c r="H746" s="178" t="str">
        <f>_xlfn.CONCAT(Tabela_srv_moreno_prd_dbwel_v_fund_acompanhamento[[#This Row],[codigo_peca]],"-",Tabela_srv_moreno_prd_dbwel_v_fund_acompanhamento[[#This Row],[seq_peca]])</f>
        <v>299403-89</v>
      </c>
      <c r="I746" s="178">
        <v>1</v>
      </c>
      <c r="J746" s="178" t="s">
        <v>292</v>
      </c>
      <c r="K746" s="179">
        <v>46031</v>
      </c>
      <c r="L746" s="179">
        <v>46041</v>
      </c>
      <c r="M746" s="178" t="s">
        <v>700</v>
      </c>
      <c r="N746" s="179">
        <v>46041</v>
      </c>
      <c r="O7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7" spans="1:15" hidden="1" x14ac:dyDescent="0.25">
      <c r="A747" s="25" t="str">
        <f>_xlfn.CONCAT(Tabela_srv_moreno_prd_dbwel_v_fund_acompanhamento[[#This Row],[id_ordem_servico]],"-",Tabela_srv_moreno_prd_dbwel_v_fund_acompanhamento[[#This Row],[item]])</f>
        <v>27336-2</v>
      </c>
      <c r="B747" s="114" t="str">
        <f>_xlfn.XLOOKUP(A747,Tabela2[ID OS_MORENO],Tabela2[ID OS_MORENO],"",0)</f>
        <v/>
      </c>
      <c r="C747" s="25">
        <v>27336</v>
      </c>
      <c r="D747" s="25">
        <v>2</v>
      </c>
      <c r="E747" s="25">
        <v>1</v>
      </c>
      <c r="F747" s="178">
        <v>299403</v>
      </c>
      <c r="G747" s="178">
        <v>90</v>
      </c>
      <c r="H747" s="178" t="str">
        <f>_xlfn.CONCAT(Tabela_srv_moreno_prd_dbwel_v_fund_acompanhamento[[#This Row],[codigo_peca]],"-",Tabela_srv_moreno_prd_dbwel_v_fund_acompanhamento[[#This Row],[seq_peca]])</f>
        <v>299403-90</v>
      </c>
      <c r="I747" s="178">
        <v>1</v>
      </c>
      <c r="J747" s="178" t="s">
        <v>292</v>
      </c>
      <c r="K747" s="179">
        <v>46031</v>
      </c>
      <c r="L747" s="179">
        <v>46043</v>
      </c>
      <c r="M747" s="178" t="s">
        <v>700</v>
      </c>
      <c r="N747" s="179">
        <v>46048</v>
      </c>
      <c r="O7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48" spans="1:15" hidden="1" x14ac:dyDescent="0.25">
      <c r="A748" s="25" t="str">
        <f>_xlfn.CONCAT(Tabela_srv_moreno_prd_dbwel_v_fund_acompanhamento[[#This Row],[id_ordem_servico]],"-",Tabela_srv_moreno_prd_dbwel_v_fund_acompanhamento[[#This Row],[item]])</f>
        <v>27337-1</v>
      </c>
      <c r="B748" s="115" t="str">
        <f>_xlfn.XLOOKUP(A748,Tabela2[ID OS_MORENO],Tabela2[ID OS_MORENO],"",0)</f>
        <v/>
      </c>
      <c r="C748" s="25">
        <v>27337</v>
      </c>
      <c r="D748" s="25">
        <v>1</v>
      </c>
      <c r="E748" s="25">
        <v>1</v>
      </c>
      <c r="F748" s="39">
        <v>299179</v>
      </c>
      <c r="G748" s="39">
        <v>291</v>
      </c>
      <c r="H748" s="39" t="str">
        <f>_xlfn.CONCAT(Tabela_srv_moreno_prd_dbwel_v_fund_acompanhamento[[#This Row],[codigo_peca]],"-",Tabela_srv_moreno_prd_dbwel_v_fund_acompanhamento[[#This Row],[seq_peca]])</f>
        <v>299179-291</v>
      </c>
      <c r="I748" s="25">
        <v>1</v>
      </c>
      <c r="J748" s="39" t="s">
        <v>292</v>
      </c>
      <c r="K748" s="40">
        <v>46009</v>
      </c>
      <c r="L748" s="40">
        <v>45996</v>
      </c>
      <c r="M748" s="39" t="s">
        <v>701</v>
      </c>
      <c r="N748" s="40">
        <v>45989</v>
      </c>
      <c r="O748" s="16" t="str">
        <f>IF(Tabela_srv_moreno_prd_dbwel_v_fund_acompanhamento[[#This Row],[prz_contratual]]=Tabela_srv_moreno_prd_dbwel_v_fund_acompanhamento[[#This Row],[lib_fundido_prev]],"S/Usin.","C/ Usin.")</f>
        <v>C/ Usin.</v>
      </c>
    </row>
    <row r="749" spans="1:15" hidden="1" x14ac:dyDescent="0.25">
      <c r="A749" s="25" t="str">
        <f>_xlfn.CONCAT(Tabela_srv_moreno_prd_dbwel_v_fund_acompanhamento[[#This Row],[id_ordem_servico]],"-",Tabela_srv_moreno_prd_dbwel_v_fund_acompanhamento[[#This Row],[item]])</f>
        <v>27216-1</v>
      </c>
      <c r="B749" s="114" t="str">
        <f>_xlfn.XLOOKUP(A749,Tabela2[ID OS_MORENO],Tabela2[ID OS_MORENO],"",0)</f>
        <v/>
      </c>
      <c r="C749" s="25">
        <v>27216</v>
      </c>
      <c r="D749" s="25">
        <v>1</v>
      </c>
      <c r="E749" s="25">
        <v>1</v>
      </c>
      <c r="F749" s="178">
        <v>299193</v>
      </c>
      <c r="G749" s="178">
        <v>78</v>
      </c>
      <c r="H749" s="178" t="str">
        <f>_xlfn.CONCAT(Tabela_srv_moreno_prd_dbwel_v_fund_acompanhamento[[#This Row],[codigo_peca]],"-",Tabela_srv_moreno_prd_dbwel_v_fund_acompanhamento[[#This Row],[seq_peca]])</f>
        <v>299193-78</v>
      </c>
      <c r="I749" s="178">
        <v>1</v>
      </c>
      <c r="J749" s="178" t="s">
        <v>292</v>
      </c>
      <c r="K749" s="179">
        <v>45934</v>
      </c>
      <c r="L749" s="179">
        <v>45958</v>
      </c>
      <c r="M749" s="178" t="s">
        <v>475</v>
      </c>
      <c r="N749" s="179">
        <v>45954</v>
      </c>
      <c r="O7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0" spans="1:15" hidden="1" x14ac:dyDescent="0.25">
      <c r="A750" s="25" t="str">
        <f>_xlfn.CONCAT(Tabela_srv_moreno_prd_dbwel_v_fund_acompanhamento[[#This Row],[id_ordem_servico]],"-",Tabela_srv_moreno_prd_dbwel_v_fund_acompanhamento[[#This Row],[item]])</f>
        <v>27217-1</v>
      </c>
      <c r="B750" s="115" t="str">
        <f>_xlfn.XLOOKUP(A750,Tabela2[ID OS_MORENO],Tabela2[ID OS_MORENO],"",0)</f>
        <v/>
      </c>
      <c r="C750" s="25">
        <v>27217</v>
      </c>
      <c r="D750" s="25">
        <v>1</v>
      </c>
      <c r="E750" s="25">
        <v>1</v>
      </c>
      <c r="F750" s="178">
        <v>299526</v>
      </c>
      <c r="G750" s="178">
        <v>4</v>
      </c>
      <c r="H750" s="178" t="str">
        <f>_xlfn.CONCAT(Tabela_srv_moreno_prd_dbwel_v_fund_acompanhamento[[#This Row],[codigo_peca]],"-",Tabela_srv_moreno_prd_dbwel_v_fund_acompanhamento[[#This Row],[seq_peca]])</f>
        <v>299526-4</v>
      </c>
      <c r="I750" s="178">
        <v>1</v>
      </c>
      <c r="J750" s="178" t="s">
        <v>292</v>
      </c>
      <c r="K750" s="179">
        <v>45972</v>
      </c>
      <c r="L750" s="179">
        <v>46006</v>
      </c>
      <c r="M750" s="178" t="s">
        <v>411</v>
      </c>
      <c r="N750" s="179">
        <v>45985</v>
      </c>
      <c r="O7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1" spans="1:15" hidden="1" x14ac:dyDescent="0.25">
      <c r="A751" s="25" t="str">
        <f>_xlfn.CONCAT(Tabela_srv_moreno_prd_dbwel_v_fund_acompanhamento[[#This Row],[id_ordem_servico]],"-",Tabela_srv_moreno_prd_dbwel_v_fund_acompanhamento[[#This Row],[item]])</f>
        <v>27218-1</v>
      </c>
      <c r="B751" s="114" t="str">
        <f>_xlfn.XLOOKUP(A751,Tabela2[ID OS_MORENO],Tabela2[ID OS_MORENO],"",0)</f>
        <v/>
      </c>
      <c r="C751" s="25">
        <v>27218</v>
      </c>
      <c r="D751" s="25">
        <v>1</v>
      </c>
      <c r="E751" s="25">
        <v>1</v>
      </c>
      <c r="F751" s="178">
        <v>299217</v>
      </c>
      <c r="G751" s="178">
        <v>123</v>
      </c>
      <c r="H751" s="178" t="str">
        <f>_xlfn.CONCAT(Tabela_srv_moreno_prd_dbwel_v_fund_acompanhamento[[#This Row],[codigo_peca]],"-",Tabela_srv_moreno_prd_dbwel_v_fund_acompanhamento[[#This Row],[seq_peca]])</f>
        <v>299217-123</v>
      </c>
      <c r="I751" s="178">
        <v>1</v>
      </c>
      <c r="J751" s="178" t="s">
        <v>292</v>
      </c>
      <c r="K751" s="179">
        <v>46129</v>
      </c>
      <c r="L751" s="179">
        <v>46140</v>
      </c>
      <c r="M751" s="178" t="s">
        <v>378</v>
      </c>
      <c r="N751" s="179">
        <v>45999</v>
      </c>
      <c r="O7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2" spans="1:15" hidden="1" x14ac:dyDescent="0.25">
      <c r="A752" s="25" t="str">
        <f>_xlfn.CONCAT(Tabela_srv_moreno_prd_dbwel_v_fund_acompanhamento[[#This Row],[id_ordem_servico]],"-",Tabela_srv_moreno_prd_dbwel_v_fund_acompanhamento[[#This Row],[item]])</f>
        <v>27219-1</v>
      </c>
      <c r="B752" s="114" t="str">
        <f>_xlfn.XLOOKUP(A752,Tabela2[ID OS_MORENO],Tabela2[ID OS_MORENO],"",0)</f>
        <v/>
      </c>
      <c r="C752" s="25">
        <v>27219</v>
      </c>
      <c r="D752" s="25">
        <v>1</v>
      </c>
      <c r="E752" s="25">
        <v>1</v>
      </c>
      <c r="F752" s="178">
        <v>299217</v>
      </c>
      <c r="G752" s="178">
        <v>124</v>
      </c>
      <c r="H752" s="178" t="str">
        <f>_xlfn.CONCAT(Tabela_srv_moreno_prd_dbwel_v_fund_acompanhamento[[#This Row],[codigo_peca]],"-",Tabela_srv_moreno_prd_dbwel_v_fund_acompanhamento[[#This Row],[seq_peca]])</f>
        <v>299217-124</v>
      </c>
      <c r="I752" s="178">
        <v>1</v>
      </c>
      <c r="J752" s="178" t="s">
        <v>292</v>
      </c>
      <c r="K752" s="179">
        <v>46171</v>
      </c>
      <c r="L752" s="179"/>
      <c r="M752" s="178" t="s">
        <v>378</v>
      </c>
      <c r="N752" s="179">
        <v>46006</v>
      </c>
      <c r="O7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3" spans="1:15" hidden="1" x14ac:dyDescent="0.25">
      <c r="A753" s="25" t="str">
        <f>_xlfn.CONCAT(Tabela_srv_moreno_prd_dbwel_v_fund_acompanhamento[[#This Row],[id_ordem_servico]],"-",Tabela_srv_moreno_prd_dbwel_v_fund_acompanhamento[[#This Row],[item]])</f>
        <v>27257-1</v>
      </c>
      <c r="B753" s="114" t="str">
        <f>_xlfn.XLOOKUP(A753,Tabela2[ID OS_MORENO],Tabela2[ID OS_MORENO],"",0)</f>
        <v/>
      </c>
      <c r="C753" s="25">
        <v>27257</v>
      </c>
      <c r="D753" s="25">
        <v>1</v>
      </c>
      <c r="E753" s="25">
        <v>1</v>
      </c>
      <c r="F753" s="178">
        <v>299487</v>
      </c>
      <c r="G753" s="178">
        <v>57</v>
      </c>
      <c r="H753" s="178" t="str">
        <f>_xlfn.CONCAT(Tabela_srv_moreno_prd_dbwel_v_fund_acompanhamento[[#This Row],[codigo_peca]],"-",Tabela_srv_moreno_prd_dbwel_v_fund_acompanhamento[[#This Row],[seq_peca]])</f>
        <v>299487-57</v>
      </c>
      <c r="I753" s="178">
        <v>1</v>
      </c>
      <c r="J753" s="178" t="s">
        <v>292</v>
      </c>
      <c r="K753" s="179">
        <v>45986</v>
      </c>
      <c r="L753" s="179">
        <v>45987</v>
      </c>
      <c r="M753" s="178" t="s">
        <v>282</v>
      </c>
      <c r="N753" s="179">
        <v>45996</v>
      </c>
      <c r="O7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4" spans="1:15" hidden="1" x14ac:dyDescent="0.25">
      <c r="A754" s="25" t="str">
        <f>_xlfn.CONCAT(Tabela_srv_moreno_prd_dbwel_v_fund_acompanhamento[[#This Row],[id_ordem_servico]],"-",Tabela_srv_moreno_prd_dbwel_v_fund_acompanhamento[[#This Row],[item]])</f>
        <v>27257-2</v>
      </c>
      <c r="B754" s="114" t="str">
        <f>_xlfn.XLOOKUP(A754,Tabela2[ID OS_MORENO],Tabela2[ID OS_MORENO],"",0)</f>
        <v/>
      </c>
      <c r="C754" s="25">
        <v>27257</v>
      </c>
      <c r="D754" s="25">
        <v>2</v>
      </c>
      <c r="E754" s="25">
        <v>1</v>
      </c>
      <c r="F754" s="178">
        <v>299487</v>
      </c>
      <c r="G754" s="178">
        <v>58</v>
      </c>
      <c r="H754" s="178" t="str">
        <f>_xlfn.CONCAT(Tabela_srv_moreno_prd_dbwel_v_fund_acompanhamento[[#This Row],[codigo_peca]],"-",Tabela_srv_moreno_prd_dbwel_v_fund_acompanhamento[[#This Row],[seq_peca]])</f>
        <v>299487-58</v>
      </c>
      <c r="I754" s="178">
        <v>1</v>
      </c>
      <c r="J754" s="178" t="s">
        <v>292</v>
      </c>
      <c r="K754" s="179">
        <v>45986</v>
      </c>
      <c r="L754" s="179">
        <v>45987</v>
      </c>
      <c r="M754" s="178" t="s">
        <v>282</v>
      </c>
      <c r="N754" s="179">
        <v>45996</v>
      </c>
      <c r="O7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5" spans="1:15" hidden="1" x14ac:dyDescent="0.25">
      <c r="A755" s="25" t="str">
        <f>_xlfn.CONCAT(Tabela_srv_moreno_prd_dbwel_v_fund_acompanhamento[[#This Row],[id_ordem_servico]],"-",Tabela_srv_moreno_prd_dbwel_v_fund_acompanhamento[[#This Row],[item]])</f>
        <v>27258-1</v>
      </c>
      <c r="B755" s="114" t="str">
        <f>_xlfn.XLOOKUP(A755,Tabela2[ID OS_MORENO],Tabela2[ID OS_MORENO],"",0)</f>
        <v/>
      </c>
      <c r="C755" s="25">
        <v>27258</v>
      </c>
      <c r="D755" s="25">
        <v>1</v>
      </c>
      <c r="E755" s="25">
        <v>1</v>
      </c>
      <c r="F755" s="178">
        <v>299523</v>
      </c>
      <c r="G755" s="178">
        <v>4</v>
      </c>
      <c r="H755" s="178" t="str">
        <f>_xlfn.CONCAT(Tabela_srv_moreno_prd_dbwel_v_fund_acompanhamento[[#This Row],[codigo_peca]],"-",Tabela_srv_moreno_prd_dbwel_v_fund_acompanhamento[[#This Row],[seq_peca]])</f>
        <v>299523-4</v>
      </c>
      <c r="I755" s="178">
        <v>1</v>
      </c>
      <c r="J755" s="178" t="s">
        <v>292</v>
      </c>
      <c r="K755" s="179">
        <v>45978</v>
      </c>
      <c r="L755" s="179">
        <v>45996</v>
      </c>
      <c r="M755" s="178" t="s">
        <v>608</v>
      </c>
      <c r="N755" s="179">
        <v>45999</v>
      </c>
      <c r="O7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6" spans="1:15" hidden="1" x14ac:dyDescent="0.25">
      <c r="A756" s="25" t="str">
        <f>_xlfn.CONCAT(Tabela_srv_moreno_prd_dbwel_v_fund_acompanhamento[[#This Row],[id_ordem_servico]],"-",Tabela_srv_moreno_prd_dbwel_v_fund_acompanhamento[[#This Row],[item]])</f>
        <v>27259-1</v>
      </c>
      <c r="B756" s="114" t="str">
        <f>_xlfn.XLOOKUP(A756,Tabela2[ID OS_MORENO],Tabela2[ID OS_MORENO],"",0)</f>
        <v/>
      </c>
      <c r="C756" s="25">
        <v>27259</v>
      </c>
      <c r="D756" s="25">
        <v>1</v>
      </c>
      <c r="E756" s="25">
        <v>1</v>
      </c>
      <c r="F756" s="39">
        <v>299218</v>
      </c>
      <c r="G756" s="39">
        <v>112</v>
      </c>
      <c r="H756" s="39" t="str">
        <f>_xlfn.CONCAT(Tabela_srv_moreno_prd_dbwel_v_fund_acompanhamento[[#This Row],[codigo_peca]],"-",Tabela_srv_moreno_prd_dbwel_v_fund_acompanhamento[[#This Row],[seq_peca]])</f>
        <v>299218-112</v>
      </c>
      <c r="I756" s="25">
        <v>1</v>
      </c>
      <c r="J756" s="39" t="s">
        <v>292</v>
      </c>
      <c r="K756" s="40">
        <v>46000</v>
      </c>
      <c r="L756" s="40">
        <v>45986</v>
      </c>
      <c r="M756" s="39" t="s">
        <v>384</v>
      </c>
      <c r="N756" s="40">
        <v>45999</v>
      </c>
      <c r="O756" s="16" t="str">
        <f>IF(Tabela_srv_moreno_prd_dbwel_v_fund_acompanhamento[[#This Row],[prz_contratual]]=Tabela_srv_moreno_prd_dbwel_v_fund_acompanhamento[[#This Row],[lib_fundido_prev]],"S/Usin.","C/ Usin.")</f>
        <v>C/ Usin.</v>
      </c>
    </row>
    <row r="757" spans="1:15" hidden="1" x14ac:dyDescent="0.25">
      <c r="A757" s="25" t="str">
        <f>_xlfn.CONCAT(Tabela_srv_moreno_prd_dbwel_v_fund_acompanhamento[[#This Row],[id_ordem_servico]],"-",Tabela_srv_moreno_prd_dbwel_v_fund_acompanhamento[[#This Row],[item]])</f>
        <v>27524-1</v>
      </c>
      <c r="B757" s="114" t="str">
        <f>_xlfn.XLOOKUP(A757,Tabela2[ID OS_MORENO],Tabela2[ID OS_MORENO],"",0)</f>
        <v>27524-1</v>
      </c>
      <c r="C757" s="25">
        <v>27524</v>
      </c>
      <c r="D757" s="25">
        <v>1</v>
      </c>
      <c r="E757" s="25">
        <v>1</v>
      </c>
      <c r="F757" s="178">
        <v>299528</v>
      </c>
      <c r="G757" s="178">
        <v>2</v>
      </c>
      <c r="H757" s="178" t="str">
        <f>_xlfn.CONCAT(Tabela_srv_moreno_prd_dbwel_v_fund_acompanhamento[[#This Row],[codigo_peca]],"-",Tabela_srv_moreno_prd_dbwel_v_fund_acompanhamento[[#This Row],[seq_peca]])</f>
        <v>299528-2</v>
      </c>
      <c r="I757" s="178">
        <v>1</v>
      </c>
      <c r="J757" s="178" t="s">
        <v>292</v>
      </c>
      <c r="K757" s="179">
        <v>46220</v>
      </c>
      <c r="L757" s="179"/>
      <c r="M757" s="178" t="s">
        <v>730</v>
      </c>
      <c r="N757" s="179">
        <v>46245</v>
      </c>
      <c r="O7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8" spans="1:15" hidden="1" x14ac:dyDescent="0.25">
      <c r="A758" s="25" t="str">
        <f>_xlfn.CONCAT(Tabela_srv_moreno_prd_dbwel_v_fund_acompanhamento[[#This Row],[id_ordem_servico]],"-",Tabela_srv_moreno_prd_dbwel_v_fund_acompanhamento[[#This Row],[item]])</f>
        <v>27508-1</v>
      </c>
      <c r="B758" s="114" t="str">
        <f>_xlfn.XLOOKUP(A758,Tabela2[ID OS_MORENO],Tabela2[ID OS_MORENO],"",0)</f>
        <v/>
      </c>
      <c r="C758" s="25">
        <v>27508</v>
      </c>
      <c r="D758" s="25">
        <v>1</v>
      </c>
      <c r="E758" s="25">
        <v>1</v>
      </c>
      <c r="F758" s="178">
        <v>299487</v>
      </c>
      <c r="G758" s="178">
        <v>66</v>
      </c>
      <c r="H758" s="178" t="str">
        <f>_xlfn.CONCAT(Tabela_srv_moreno_prd_dbwel_v_fund_acompanhamento[[#This Row],[codigo_peca]],"-",Tabela_srv_moreno_prd_dbwel_v_fund_acompanhamento[[#This Row],[seq_peca]])</f>
        <v>299487-66</v>
      </c>
      <c r="I758" s="178">
        <v>1</v>
      </c>
      <c r="J758" s="178" t="s">
        <v>292</v>
      </c>
      <c r="K758" s="179">
        <v>46179</v>
      </c>
      <c r="L758" s="179">
        <v>46168</v>
      </c>
      <c r="M758" s="178" t="s">
        <v>282</v>
      </c>
      <c r="N758" s="179">
        <v>46273</v>
      </c>
      <c r="O7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59" spans="1:15" hidden="1" x14ac:dyDescent="0.25">
      <c r="A759" s="25" t="str">
        <f>_xlfn.CONCAT(Tabela_srv_moreno_prd_dbwel_v_fund_acompanhamento[[#This Row],[id_ordem_servico]],"-",Tabela_srv_moreno_prd_dbwel_v_fund_acompanhamento[[#This Row],[item]])</f>
        <v>27508-2</v>
      </c>
      <c r="B759" s="114" t="str">
        <f>_xlfn.XLOOKUP(A759,Tabela2[ID OS_MORENO],Tabela2[ID OS_MORENO],"",0)</f>
        <v/>
      </c>
      <c r="C759" s="25">
        <v>27508</v>
      </c>
      <c r="D759" s="25">
        <v>2</v>
      </c>
      <c r="E759" s="25">
        <v>1</v>
      </c>
      <c r="F759" s="178">
        <v>299487</v>
      </c>
      <c r="G759" s="178">
        <v>67</v>
      </c>
      <c r="H759" s="178" t="str">
        <f>_xlfn.CONCAT(Tabela_srv_moreno_prd_dbwel_v_fund_acompanhamento[[#This Row],[codigo_peca]],"-",Tabela_srv_moreno_prd_dbwel_v_fund_acompanhamento[[#This Row],[seq_peca]])</f>
        <v>299487-67</v>
      </c>
      <c r="I759" s="178">
        <v>1</v>
      </c>
      <c r="J759" s="178" t="s">
        <v>292</v>
      </c>
      <c r="K759" s="179">
        <v>46179</v>
      </c>
      <c r="L759" s="179">
        <v>46164</v>
      </c>
      <c r="M759" s="178" t="s">
        <v>282</v>
      </c>
      <c r="N759" s="179">
        <v>46273</v>
      </c>
      <c r="O7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0" spans="1:15" hidden="1" x14ac:dyDescent="0.25">
      <c r="A760" s="25" t="str">
        <f>_xlfn.CONCAT(Tabela_srv_moreno_prd_dbwel_v_fund_acompanhamento[[#This Row],[id_ordem_servico]],"-",Tabela_srv_moreno_prd_dbwel_v_fund_acompanhamento[[#This Row],[item]])</f>
        <v>27509-1</v>
      </c>
      <c r="B760" s="114" t="str">
        <f>_xlfn.XLOOKUP(A760,Tabela2[ID OS_MORENO],Tabela2[ID OS_MORENO],"",0)</f>
        <v/>
      </c>
      <c r="C760" s="25">
        <v>27509</v>
      </c>
      <c r="D760" s="25">
        <v>1</v>
      </c>
      <c r="E760" s="25">
        <v>1</v>
      </c>
      <c r="F760" s="178">
        <v>299487</v>
      </c>
      <c r="G760" s="178">
        <v>68</v>
      </c>
      <c r="H760" s="178" t="str">
        <f>_xlfn.CONCAT(Tabela_srv_moreno_prd_dbwel_v_fund_acompanhamento[[#This Row],[codigo_peca]],"-",Tabela_srv_moreno_prd_dbwel_v_fund_acompanhamento[[#This Row],[seq_peca]])</f>
        <v>299487-68</v>
      </c>
      <c r="I760" s="178">
        <v>1</v>
      </c>
      <c r="J760" s="178" t="s">
        <v>292</v>
      </c>
      <c r="K760" s="179">
        <v>46175</v>
      </c>
      <c r="L760" s="179">
        <v>46171</v>
      </c>
      <c r="M760" s="178" t="s">
        <v>282</v>
      </c>
      <c r="N760" s="179">
        <v>46244</v>
      </c>
      <c r="O7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1" spans="1:15" hidden="1" x14ac:dyDescent="0.25">
      <c r="A761" s="25" t="str">
        <f>_xlfn.CONCAT(Tabela_srv_moreno_prd_dbwel_v_fund_acompanhamento[[#This Row],[id_ordem_servico]],"-",Tabela_srv_moreno_prd_dbwel_v_fund_acompanhamento[[#This Row],[item]])</f>
        <v>27510-1</v>
      </c>
      <c r="B761" s="114" t="str">
        <f>_xlfn.XLOOKUP(A761,Tabela2[ID OS_MORENO],Tabela2[ID OS_MORENO],"",0)</f>
        <v/>
      </c>
      <c r="C761" s="25">
        <v>27510</v>
      </c>
      <c r="D761" s="25">
        <v>1</v>
      </c>
      <c r="E761" s="25">
        <v>1</v>
      </c>
      <c r="F761" s="178">
        <v>299327</v>
      </c>
      <c r="G761" s="178">
        <v>68</v>
      </c>
      <c r="H761" s="178" t="str">
        <f>_xlfn.CONCAT(Tabela_srv_moreno_prd_dbwel_v_fund_acompanhamento[[#This Row],[codigo_peca]],"-",Tabela_srv_moreno_prd_dbwel_v_fund_acompanhamento[[#This Row],[seq_peca]])</f>
        <v>299327-68</v>
      </c>
      <c r="I761" s="178">
        <v>1</v>
      </c>
      <c r="J761" s="178" t="s">
        <v>292</v>
      </c>
      <c r="K761" s="179">
        <v>46173</v>
      </c>
      <c r="L761" s="179">
        <v>46171</v>
      </c>
      <c r="M761" s="178" t="s">
        <v>303</v>
      </c>
      <c r="N761" s="179">
        <v>46217</v>
      </c>
      <c r="O761" s="16" t="str">
        <f>IF(Tabela_srv_moreno_prd_dbwel_v_fund_acompanhamento[[#This Row],[prz_contratual]]=Tabela_srv_moreno_prd_dbwel_v_fund_acompanhamento[[#This Row],[lib_fundido_prev]],"S/Usin.","C/ Usin.")</f>
        <v>C/ Usin.</v>
      </c>
    </row>
    <row r="762" spans="1:15" hidden="1" x14ac:dyDescent="0.25">
      <c r="A762" s="25" t="str">
        <f>_xlfn.CONCAT(Tabela_srv_moreno_prd_dbwel_v_fund_acompanhamento[[#This Row],[id_ordem_servico]],"-",Tabela_srv_moreno_prd_dbwel_v_fund_acompanhamento[[#This Row],[item]])</f>
        <v>27510-2</v>
      </c>
      <c r="B762" s="116" t="str">
        <f>_xlfn.XLOOKUP(A762,Tabela2[ID OS_MORENO],Tabela2[ID OS_MORENO],"",0)</f>
        <v/>
      </c>
      <c r="C762" s="25">
        <v>27510</v>
      </c>
      <c r="D762" s="25">
        <v>2</v>
      </c>
      <c r="E762" s="25">
        <v>1</v>
      </c>
      <c r="F762" s="178">
        <v>299327</v>
      </c>
      <c r="G762" s="178">
        <v>69</v>
      </c>
      <c r="H762" s="178" t="str">
        <f>_xlfn.CONCAT(Tabela_srv_moreno_prd_dbwel_v_fund_acompanhamento[[#This Row],[codigo_peca]],"-",Tabela_srv_moreno_prd_dbwel_v_fund_acompanhamento[[#This Row],[seq_peca]])</f>
        <v>299327-69</v>
      </c>
      <c r="I762" s="178">
        <v>1</v>
      </c>
      <c r="J762" s="178" t="s">
        <v>292</v>
      </c>
      <c r="K762" s="179">
        <v>46173</v>
      </c>
      <c r="L762" s="179">
        <v>46171</v>
      </c>
      <c r="M762" s="178" t="s">
        <v>303</v>
      </c>
      <c r="N762" s="179">
        <v>46217</v>
      </c>
      <c r="O7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3" spans="1:15" hidden="1" x14ac:dyDescent="0.25">
      <c r="A763" s="16" t="str">
        <f>_xlfn.CONCAT(Tabela_srv_moreno_prd_dbwel_v_fund_acompanhamento[[#This Row],[id_ordem_servico]],"-",Tabela_srv_moreno_prd_dbwel_v_fund_acompanhamento[[#This Row],[item]])</f>
        <v>27510-3</v>
      </c>
      <c r="B763" s="115" t="str">
        <f>_xlfn.XLOOKUP(A763,Tabela2[ID OS_MORENO],Tabela2[ID OS_MORENO],"",0)</f>
        <v/>
      </c>
      <c r="C763" s="16">
        <v>27510</v>
      </c>
      <c r="D763" s="16">
        <v>3</v>
      </c>
      <c r="E763" s="16">
        <v>1</v>
      </c>
      <c r="F763" s="185">
        <v>299327</v>
      </c>
      <c r="G763" s="185">
        <v>70</v>
      </c>
      <c r="H763" s="185" t="str">
        <f>_xlfn.CONCAT(Tabela_srv_moreno_prd_dbwel_v_fund_acompanhamento[[#This Row],[codigo_peca]],"-",Tabela_srv_moreno_prd_dbwel_v_fund_acompanhamento[[#This Row],[seq_peca]])</f>
        <v>299327-70</v>
      </c>
      <c r="I763" s="185">
        <v>1</v>
      </c>
      <c r="J763" s="185" t="s">
        <v>292</v>
      </c>
      <c r="K763" s="190">
        <v>46173</v>
      </c>
      <c r="L763" s="190">
        <v>46168</v>
      </c>
      <c r="M763" s="185" t="s">
        <v>303</v>
      </c>
      <c r="N763" s="190">
        <v>46217</v>
      </c>
      <c r="O7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4" spans="1:15" hidden="1" x14ac:dyDescent="0.25">
      <c r="A764" s="25" t="str">
        <f>_xlfn.CONCAT(Tabela_srv_moreno_prd_dbwel_v_fund_acompanhamento[[#This Row],[id_ordem_servico]],"-",Tabela_srv_moreno_prd_dbwel_v_fund_acompanhamento[[#This Row],[item]])</f>
        <v>27501-1</v>
      </c>
      <c r="B764" s="115" t="str">
        <f>_xlfn.XLOOKUP(A764,Tabela2[ID OS_MORENO],Tabela2[ID OS_MORENO],"",0)</f>
        <v/>
      </c>
      <c r="C764" s="25">
        <v>27501</v>
      </c>
      <c r="D764" s="25">
        <v>1</v>
      </c>
      <c r="E764" s="25">
        <v>1</v>
      </c>
      <c r="F764" s="178">
        <v>299487</v>
      </c>
      <c r="G764" s="178">
        <v>65</v>
      </c>
      <c r="H764" s="178" t="str">
        <f>_xlfn.CONCAT(Tabela_srv_moreno_prd_dbwel_v_fund_acompanhamento[[#This Row],[codigo_peca]],"-",Tabela_srv_moreno_prd_dbwel_v_fund_acompanhamento[[#This Row],[seq_peca]])</f>
        <v>299487-65</v>
      </c>
      <c r="I764" s="178">
        <v>1</v>
      </c>
      <c r="J764" s="178" t="s">
        <v>292</v>
      </c>
      <c r="K764" s="179">
        <v>46160</v>
      </c>
      <c r="L764" s="179">
        <v>46171</v>
      </c>
      <c r="M764" s="178" t="s">
        <v>282</v>
      </c>
      <c r="N764" s="179">
        <v>46189</v>
      </c>
      <c r="O7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5" spans="1:15" hidden="1" x14ac:dyDescent="0.25">
      <c r="A765" s="25" t="str">
        <f>_xlfn.CONCAT(Tabela_srv_moreno_prd_dbwel_v_fund_acompanhamento[[#This Row],[id_ordem_servico]],"-",Tabela_srv_moreno_prd_dbwel_v_fund_acompanhamento[[#This Row],[item]])</f>
        <v>27490-1</v>
      </c>
      <c r="B765" s="114" t="str">
        <f>_xlfn.XLOOKUP(A765,Tabela2[ID OS_MORENO],Tabela2[ID OS_MORENO],"",0)</f>
        <v>27490-1</v>
      </c>
      <c r="C765" s="25">
        <v>27490</v>
      </c>
      <c r="D765" s="25">
        <v>1</v>
      </c>
      <c r="E765" s="25">
        <v>1</v>
      </c>
      <c r="F765" s="178">
        <v>299302</v>
      </c>
      <c r="G765" s="178">
        <v>18</v>
      </c>
      <c r="H765" s="178" t="str">
        <f>_xlfn.CONCAT(Tabela_srv_moreno_prd_dbwel_v_fund_acompanhamento[[#This Row],[codigo_peca]],"-",Tabela_srv_moreno_prd_dbwel_v_fund_acompanhamento[[#This Row],[seq_peca]])</f>
        <v>299302-18</v>
      </c>
      <c r="I765" s="178">
        <v>1</v>
      </c>
      <c r="J765" s="178" t="s">
        <v>292</v>
      </c>
      <c r="K765" s="179">
        <v>46225</v>
      </c>
      <c r="L765" s="179"/>
      <c r="M765" s="178" t="s">
        <v>1791</v>
      </c>
      <c r="N765" s="179">
        <v>46218</v>
      </c>
      <c r="O7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6" spans="1:15" hidden="1" x14ac:dyDescent="0.25">
      <c r="A766" s="25" t="str">
        <f>_xlfn.CONCAT(Tabela_srv_moreno_prd_dbwel_v_fund_acompanhamento[[#This Row],[id_ordem_servico]],"-",Tabela_srv_moreno_prd_dbwel_v_fund_acompanhamento[[#This Row],[item]])</f>
        <v>27491-1</v>
      </c>
      <c r="B766" s="115" t="str">
        <f>_xlfn.XLOOKUP(A766,Tabela2[ID OS_MORENO],Tabela2[ID OS_MORENO],"",0)</f>
        <v/>
      </c>
      <c r="C766" s="25">
        <v>27491</v>
      </c>
      <c r="D766" s="25">
        <v>1</v>
      </c>
      <c r="E766" s="25">
        <v>1</v>
      </c>
      <c r="F766" s="178">
        <v>299218</v>
      </c>
      <c r="G766" s="178">
        <v>115</v>
      </c>
      <c r="H766" s="178" t="str">
        <f>_xlfn.CONCAT(Tabela_srv_moreno_prd_dbwel_v_fund_acompanhamento[[#This Row],[codigo_peca]],"-",Tabela_srv_moreno_prd_dbwel_v_fund_acompanhamento[[#This Row],[seq_peca]])</f>
        <v>299218-115</v>
      </c>
      <c r="I766" s="178">
        <v>1</v>
      </c>
      <c r="J766" s="178" t="s">
        <v>292</v>
      </c>
      <c r="K766" s="179">
        <v>46196</v>
      </c>
      <c r="L766" s="179">
        <v>46171</v>
      </c>
      <c r="M766" s="178" t="s">
        <v>384</v>
      </c>
      <c r="N766" s="179">
        <v>46206</v>
      </c>
      <c r="O7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7" spans="1:15" hidden="1" x14ac:dyDescent="0.25">
      <c r="A767" s="25" t="str">
        <f>_xlfn.CONCAT(Tabela_srv_moreno_prd_dbwel_v_fund_acompanhamento[[#This Row],[id_ordem_servico]],"-",Tabela_srv_moreno_prd_dbwel_v_fund_acompanhamento[[#This Row],[item]])</f>
        <v>27491-2</v>
      </c>
      <c r="B767" s="114" t="str">
        <f>_xlfn.XLOOKUP(A767,Tabela2[ID OS_MORENO],Tabela2[ID OS_MORENO],"",0)</f>
        <v/>
      </c>
      <c r="C767" s="25">
        <v>27491</v>
      </c>
      <c r="D767" s="25">
        <v>2</v>
      </c>
      <c r="E767" s="25">
        <v>1</v>
      </c>
      <c r="F767" s="178">
        <v>299218</v>
      </c>
      <c r="G767" s="178">
        <v>116</v>
      </c>
      <c r="H767" s="178" t="str">
        <f>_xlfn.CONCAT(Tabela_srv_moreno_prd_dbwel_v_fund_acompanhamento[[#This Row],[codigo_peca]],"-",Tabela_srv_moreno_prd_dbwel_v_fund_acompanhamento[[#This Row],[seq_peca]])</f>
        <v>299218-116</v>
      </c>
      <c r="I767" s="178">
        <v>1</v>
      </c>
      <c r="J767" s="178" t="s">
        <v>292</v>
      </c>
      <c r="K767" s="179">
        <v>46196</v>
      </c>
      <c r="L767" s="179"/>
      <c r="M767" s="178" t="s">
        <v>384</v>
      </c>
      <c r="N767" s="179">
        <v>46206</v>
      </c>
      <c r="O7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68" spans="1:15" hidden="1" x14ac:dyDescent="0.25">
      <c r="A768" s="25" t="str">
        <f>_xlfn.CONCAT(Tabela_srv_moreno_prd_dbwel_v_fund_acompanhamento[[#This Row],[id_ordem_servico]],"-",Tabela_srv_moreno_prd_dbwel_v_fund_acompanhamento[[#This Row],[item]])</f>
        <v>27492-1</v>
      </c>
      <c r="B768" s="115" t="str">
        <f>_xlfn.XLOOKUP(A768,Tabela2[ID OS_MORENO],Tabela2[ID OS_MORENO],"",0)</f>
        <v/>
      </c>
      <c r="C768" s="25">
        <v>27492</v>
      </c>
      <c r="D768" s="25">
        <v>1</v>
      </c>
      <c r="E768" s="25">
        <v>1</v>
      </c>
      <c r="F768" s="178">
        <v>299327</v>
      </c>
      <c r="G768" s="178">
        <v>63</v>
      </c>
      <c r="H768" s="178" t="str">
        <f>_xlfn.CONCAT(Tabela_srv_moreno_prd_dbwel_v_fund_acompanhamento[[#This Row],[codigo_peca]],"-",Tabela_srv_moreno_prd_dbwel_v_fund_acompanhamento[[#This Row],[seq_peca]])</f>
        <v>299327-63</v>
      </c>
      <c r="I768" s="178">
        <v>1</v>
      </c>
      <c r="J768" s="178" t="s">
        <v>292</v>
      </c>
      <c r="K768" s="179">
        <v>46164</v>
      </c>
      <c r="L768" s="179">
        <v>46164</v>
      </c>
      <c r="M768" s="178" t="s">
        <v>303</v>
      </c>
      <c r="N768" s="179">
        <v>46164</v>
      </c>
      <c r="O768" s="185" t="str">
        <f>IF(Tabela_srv_moreno_prd_dbwel_v_fund_acompanhamento[[#This Row],[prz_contratual]]=Tabela_srv_moreno_prd_dbwel_v_fund_acompanhamento[[#This Row],[lib_fundido_prev]],"S/Usin.","C/ Usin.")</f>
        <v>S/Usin.</v>
      </c>
    </row>
    <row r="769" spans="1:15" hidden="1" x14ac:dyDescent="0.25">
      <c r="A769" s="25" t="str">
        <f>_xlfn.CONCAT(Tabela_srv_moreno_prd_dbwel_v_fund_acompanhamento[[#This Row],[id_ordem_servico]],"-",Tabela_srv_moreno_prd_dbwel_v_fund_acompanhamento[[#This Row],[item]])</f>
        <v>27492-2</v>
      </c>
      <c r="B769" s="114" t="str">
        <f>_xlfn.XLOOKUP(A769,Tabela2[ID OS_MORENO],Tabela2[ID OS_MORENO],"",0)</f>
        <v/>
      </c>
      <c r="C769" s="25">
        <v>27492</v>
      </c>
      <c r="D769" s="25">
        <v>2</v>
      </c>
      <c r="E769" s="25">
        <v>1</v>
      </c>
      <c r="F769" s="178">
        <v>299327</v>
      </c>
      <c r="G769" s="178">
        <v>64</v>
      </c>
      <c r="H769" s="178" t="str">
        <f>_xlfn.CONCAT(Tabela_srv_moreno_prd_dbwel_v_fund_acompanhamento[[#This Row],[codigo_peca]],"-",Tabela_srv_moreno_prd_dbwel_v_fund_acompanhamento[[#This Row],[seq_peca]])</f>
        <v>299327-64</v>
      </c>
      <c r="I769" s="178">
        <v>1</v>
      </c>
      <c r="J769" s="178" t="s">
        <v>292</v>
      </c>
      <c r="K769" s="179">
        <v>46164</v>
      </c>
      <c r="L769" s="179">
        <v>46168</v>
      </c>
      <c r="M769" s="178" t="s">
        <v>303</v>
      </c>
      <c r="N769" s="179">
        <v>46164</v>
      </c>
      <c r="O769" s="16" t="str">
        <f>IF(Tabela_srv_moreno_prd_dbwel_v_fund_acompanhamento[[#This Row],[prz_contratual]]=Tabela_srv_moreno_prd_dbwel_v_fund_acompanhamento[[#This Row],[lib_fundido_prev]],"S/Usin.","C/ Usin.")</f>
        <v>S/Usin.</v>
      </c>
    </row>
    <row r="770" spans="1:15" hidden="1" x14ac:dyDescent="0.25">
      <c r="A770" s="25" t="str">
        <f>_xlfn.CONCAT(Tabela_srv_moreno_prd_dbwel_v_fund_acompanhamento[[#This Row],[id_ordem_servico]],"-",Tabela_srv_moreno_prd_dbwel_v_fund_acompanhamento[[#This Row],[item]])</f>
        <v>27492-3</v>
      </c>
      <c r="B770" s="114" t="str">
        <f>_xlfn.XLOOKUP(A770,Tabela2[ID OS_MORENO],Tabela2[ID OS_MORENO],"",0)</f>
        <v/>
      </c>
      <c r="C770" s="25">
        <v>27492</v>
      </c>
      <c r="D770" s="25">
        <v>3</v>
      </c>
      <c r="E770" s="25">
        <v>1</v>
      </c>
      <c r="F770" s="178">
        <v>299327</v>
      </c>
      <c r="G770" s="178">
        <v>65</v>
      </c>
      <c r="H770" s="178" t="str">
        <f>_xlfn.CONCAT(Tabela_srv_moreno_prd_dbwel_v_fund_acompanhamento[[#This Row],[codigo_peca]],"-",Tabela_srv_moreno_prd_dbwel_v_fund_acompanhamento[[#This Row],[seq_peca]])</f>
        <v>299327-65</v>
      </c>
      <c r="I770" s="178">
        <v>1</v>
      </c>
      <c r="J770" s="178" t="s">
        <v>292</v>
      </c>
      <c r="K770" s="179">
        <v>46171</v>
      </c>
      <c r="L770" s="179">
        <v>46171</v>
      </c>
      <c r="M770" s="178" t="s">
        <v>303</v>
      </c>
      <c r="N770" s="179">
        <v>46171</v>
      </c>
      <c r="O770" s="16" t="str">
        <f>IF(Tabela_srv_moreno_prd_dbwel_v_fund_acompanhamento[[#This Row],[prz_contratual]]=Tabela_srv_moreno_prd_dbwel_v_fund_acompanhamento[[#This Row],[lib_fundido_prev]],"S/Usin.","C/ Usin.")</f>
        <v>S/Usin.</v>
      </c>
    </row>
    <row r="771" spans="1:15" hidden="1" x14ac:dyDescent="0.25">
      <c r="A771" s="25" t="str">
        <f>_xlfn.CONCAT(Tabela_srv_moreno_prd_dbwel_v_fund_acompanhamento[[#This Row],[id_ordem_servico]],"-",Tabela_srv_moreno_prd_dbwel_v_fund_acompanhamento[[#This Row],[item]])</f>
        <v>27492-4</v>
      </c>
      <c r="B771" s="114" t="str">
        <f>_xlfn.XLOOKUP(A771,Tabela2[ID OS_MORENO],Tabela2[ID OS_MORENO],"",0)</f>
        <v/>
      </c>
      <c r="C771" s="25">
        <v>27492</v>
      </c>
      <c r="D771" s="25">
        <v>4</v>
      </c>
      <c r="E771" s="25">
        <v>1</v>
      </c>
      <c r="F771" s="178">
        <v>299327</v>
      </c>
      <c r="G771" s="178">
        <v>66</v>
      </c>
      <c r="H771" s="178" t="str">
        <f>_xlfn.CONCAT(Tabela_srv_moreno_prd_dbwel_v_fund_acompanhamento[[#This Row],[codigo_peca]],"-",Tabela_srv_moreno_prd_dbwel_v_fund_acompanhamento[[#This Row],[seq_peca]])</f>
        <v>299327-66</v>
      </c>
      <c r="I771" s="178">
        <v>1</v>
      </c>
      <c r="J771" s="178" t="s">
        <v>292</v>
      </c>
      <c r="K771" s="179">
        <v>46171</v>
      </c>
      <c r="L771" s="179">
        <v>46168</v>
      </c>
      <c r="M771" s="178" t="s">
        <v>303</v>
      </c>
      <c r="N771" s="179">
        <v>46171</v>
      </c>
      <c r="O771" s="185" t="str">
        <f>IF(Tabela_srv_moreno_prd_dbwel_v_fund_acompanhamento[[#This Row],[prz_contratual]]=Tabela_srv_moreno_prd_dbwel_v_fund_acompanhamento[[#This Row],[lib_fundido_prev]],"S/Usin.","C/ Usin.")</f>
        <v>S/Usin.</v>
      </c>
    </row>
    <row r="772" spans="1:15" hidden="1" x14ac:dyDescent="0.25">
      <c r="A772" s="16" t="str">
        <f>_xlfn.CONCAT(Tabela_srv_moreno_prd_dbwel_v_fund_acompanhamento[[#This Row],[id_ordem_servico]],"-",Tabela_srv_moreno_prd_dbwel_v_fund_acompanhamento[[#This Row],[item]])</f>
        <v>27492-5</v>
      </c>
      <c r="B772" s="117" t="str">
        <f>_xlfn.XLOOKUP(A772,Tabela2[ID OS_MORENO],Tabela2[ID OS_MORENO],"",0)</f>
        <v/>
      </c>
      <c r="C772" s="16">
        <v>27492</v>
      </c>
      <c r="D772" s="16">
        <v>5</v>
      </c>
      <c r="E772" s="16">
        <v>1</v>
      </c>
      <c r="F772" s="185">
        <v>299327</v>
      </c>
      <c r="G772" s="185">
        <v>67</v>
      </c>
      <c r="H772" s="185" t="str">
        <f>_xlfn.CONCAT(Tabela_srv_moreno_prd_dbwel_v_fund_acompanhamento[[#This Row],[codigo_peca]],"-",Tabela_srv_moreno_prd_dbwel_v_fund_acompanhamento[[#This Row],[seq_peca]])</f>
        <v>299327-67</v>
      </c>
      <c r="I772" s="185">
        <v>1</v>
      </c>
      <c r="J772" s="185" t="s">
        <v>292</v>
      </c>
      <c r="K772" s="190">
        <v>46171</v>
      </c>
      <c r="L772" s="190">
        <v>46168</v>
      </c>
      <c r="M772" s="185" t="s">
        <v>303</v>
      </c>
      <c r="N772" s="190">
        <v>46171</v>
      </c>
      <c r="O772" s="185" t="str">
        <f>IF(Tabela_srv_moreno_prd_dbwel_v_fund_acompanhamento[[#This Row],[prz_contratual]]=Tabela_srv_moreno_prd_dbwel_v_fund_acompanhamento[[#This Row],[lib_fundido_prev]],"S/Usin.","C/ Usin.")</f>
        <v>S/Usin.</v>
      </c>
    </row>
    <row r="773" spans="1:15" x14ac:dyDescent="0.25">
      <c r="A773" s="16" t="str">
        <f>_xlfn.CONCAT(Tabela_srv_moreno_prd_dbwel_v_fund_acompanhamento[[#This Row],[id_ordem_servico]],"-",Tabela_srv_moreno_prd_dbwel_v_fund_acompanhamento[[#This Row],[item]])</f>
        <v>27493-1</v>
      </c>
      <c r="B773" s="114" t="str">
        <f>_xlfn.XLOOKUP(A773,Tabela2[ID OS_MORENO],Tabela2[ID OS_MORENO],"",0)</f>
        <v/>
      </c>
      <c r="C773" s="16">
        <v>27493</v>
      </c>
      <c r="D773" s="16">
        <v>1</v>
      </c>
      <c r="E773" s="16">
        <v>1</v>
      </c>
      <c r="F773" s="85">
        <v>299403</v>
      </c>
      <c r="G773" s="85">
        <v>94</v>
      </c>
      <c r="H773" s="85" t="str">
        <f>_xlfn.CONCAT(Tabela_srv_moreno_prd_dbwel_v_fund_acompanhamento[[#This Row],[codigo_peca]],"-",Tabela_srv_moreno_prd_dbwel_v_fund_acompanhamento[[#This Row],[seq_peca]])</f>
        <v>299403-94</v>
      </c>
      <c r="I773" s="16">
        <v>1</v>
      </c>
      <c r="J773" s="85" t="s">
        <v>292</v>
      </c>
      <c r="K773" s="28">
        <v>46220</v>
      </c>
      <c r="L773" s="28">
        <v>46171</v>
      </c>
      <c r="M773" s="85" t="s">
        <v>700</v>
      </c>
      <c r="N773" s="28">
        <v>46230</v>
      </c>
      <c r="O773" s="16" t="str">
        <f>IF(Tabela_srv_moreno_prd_dbwel_v_fund_acompanhamento[[#This Row],[prz_contratual]]=Tabela_srv_moreno_prd_dbwel_v_fund_acompanhamento[[#This Row],[lib_fundido_prev]],"S/Usin.","C/ Usin.")</f>
        <v>C/ Usin.</v>
      </c>
    </row>
    <row r="774" spans="1:15" hidden="1" x14ac:dyDescent="0.25">
      <c r="A774" s="25" t="str">
        <f>_xlfn.CONCAT(Tabela_srv_moreno_prd_dbwel_v_fund_acompanhamento[[#This Row],[id_ordem_servico]],"-",Tabela_srv_moreno_prd_dbwel_v_fund_acompanhamento[[#This Row],[item]])</f>
        <v>27493-2</v>
      </c>
      <c r="B774" s="117" t="str">
        <f>_xlfn.XLOOKUP(A774,Tabela2[ID OS_MORENO],Tabela2[ID OS_MORENO],"",0)</f>
        <v/>
      </c>
      <c r="C774" s="25">
        <v>27493</v>
      </c>
      <c r="D774" s="25">
        <v>2</v>
      </c>
      <c r="E774" s="25">
        <v>1</v>
      </c>
      <c r="F774" s="178">
        <v>299403</v>
      </c>
      <c r="G774" s="178">
        <v>95</v>
      </c>
      <c r="H774" s="178" t="str">
        <f>_xlfn.CONCAT(Tabela_srv_moreno_prd_dbwel_v_fund_acompanhamento[[#This Row],[codigo_peca]],"-",Tabela_srv_moreno_prd_dbwel_v_fund_acompanhamento[[#This Row],[seq_peca]])</f>
        <v>299403-95</v>
      </c>
      <c r="I774" s="178">
        <v>1</v>
      </c>
      <c r="J774" s="178" t="s">
        <v>292</v>
      </c>
      <c r="K774" s="179">
        <v>46220</v>
      </c>
      <c r="L774" s="179"/>
      <c r="M774" s="178" t="s">
        <v>700</v>
      </c>
      <c r="N774" s="179">
        <v>46230</v>
      </c>
      <c r="O774" s="16" t="str">
        <f>IF(Tabela_srv_moreno_prd_dbwel_v_fund_acompanhamento[[#This Row],[prz_contratual]]=Tabela_srv_moreno_prd_dbwel_v_fund_acompanhamento[[#This Row],[lib_fundido_prev]],"S/Usin.","C/ Usin.")</f>
        <v>C/ Usin.</v>
      </c>
    </row>
    <row r="775" spans="1:15" hidden="1" x14ac:dyDescent="0.25">
      <c r="A775" s="25" t="str">
        <f>_xlfn.CONCAT(Tabela_srv_moreno_prd_dbwel_v_fund_acompanhamento[[#This Row],[id_ordem_servico]],"-",Tabela_srv_moreno_prd_dbwel_v_fund_acompanhamento[[#This Row],[item]])</f>
        <v>27494-1</v>
      </c>
      <c r="B775" s="114" t="str">
        <f>_xlfn.XLOOKUP(A775,Tabela2[ID OS_MORENO],Tabela2[ID OS_MORENO],"",0)</f>
        <v/>
      </c>
      <c r="C775" s="25">
        <v>27494</v>
      </c>
      <c r="D775" s="25">
        <v>1</v>
      </c>
      <c r="E775" s="25">
        <v>1</v>
      </c>
      <c r="F775" s="39">
        <v>299193</v>
      </c>
      <c r="G775" s="39">
        <v>79</v>
      </c>
      <c r="H775" s="39" t="str">
        <f>_xlfn.CONCAT(Tabela_srv_moreno_prd_dbwel_v_fund_acompanhamento[[#This Row],[codigo_peca]],"-",Tabela_srv_moreno_prd_dbwel_v_fund_acompanhamento[[#This Row],[seq_peca]])</f>
        <v>299193-79</v>
      </c>
      <c r="I775" s="25">
        <v>1</v>
      </c>
      <c r="J775" s="39" t="s">
        <v>292</v>
      </c>
      <c r="K775" s="40">
        <v>46153</v>
      </c>
      <c r="L775" s="40"/>
      <c r="M775" s="39" t="s">
        <v>475</v>
      </c>
      <c r="N775" s="40">
        <v>46192</v>
      </c>
      <c r="O775" s="16" t="str">
        <f>IF(Tabela_srv_moreno_prd_dbwel_v_fund_acompanhamento[[#This Row],[prz_contratual]]=Tabela_srv_moreno_prd_dbwel_v_fund_acompanhamento[[#This Row],[lib_fundido_prev]],"S/Usin.","C/ Usin.")</f>
        <v>C/ Usin.</v>
      </c>
    </row>
    <row r="776" spans="1:15" hidden="1" x14ac:dyDescent="0.25">
      <c r="A776" s="25" t="str">
        <f>_xlfn.CONCAT(Tabela_srv_moreno_prd_dbwel_v_fund_acompanhamento[[#This Row],[id_ordem_servico]],"-",Tabela_srv_moreno_prd_dbwel_v_fund_acompanhamento[[#This Row],[item]])</f>
        <v>27495-1</v>
      </c>
      <c r="B776" s="115" t="str">
        <f>_xlfn.XLOOKUP(A776,Tabela2[ID OS_MORENO],Tabela2[ID OS_MORENO],"",0)</f>
        <v/>
      </c>
      <c r="C776" s="25">
        <v>27495</v>
      </c>
      <c r="D776" s="25">
        <v>1</v>
      </c>
      <c r="E776" s="25">
        <v>1</v>
      </c>
      <c r="F776" s="178">
        <v>299427</v>
      </c>
      <c r="G776" s="178">
        <v>17</v>
      </c>
      <c r="H776" s="178" t="str">
        <f>_xlfn.CONCAT(Tabela_srv_moreno_prd_dbwel_v_fund_acompanhamento[[#This Row],[codigo_peca]],"-",Tabela_srv_moreno_prd_dbwel_v_fund_acompanhamento[[#This Row],[seq_peca]])</f>
        <v>299427-17</v>
      </c>
      <c r="I776" s="178">
        <v>1</v>
      </c>
      <c r="J776" s="178" t="s">
        <v>292</v>
      </c>
      <c r="K776" s="179">
        <v>46217</v>
      </c>
      <c r="L776" s="179"/>
      <c r="M776" s="178" t="s">
        <v>1792</v>
      </c>
      <c r="N776" s="179">
        <v>46217</v>
      </c>
      <c r="O776" s="185" t="str">
        <f>IF(Tabela_srv_moreno_prd_dbwel_v_fund_acompanhamento[[#This Row],[prz_contratual]]=Tabela_srv_moreno_prd_dbwel_v_fund_acompanhamento[[#This Row],[lib_fundido_prev]],"S/Usin.","C/ Usin.")</f>
        <v>S/Usin.</v>
      </c>
    </row>
    <row r="777" spans="1:15" hidden="1" x14ac:dyDescent="0.25">
      <c r="A777" s="25" t="str">
        <f>_xlfn.CONCAT(Tabela_srv_moreno_prd_dbwel_v_fund_acompanhamento[[#This Row],[id_ordem_servico]],"-",Tabela_srv_moreno_prd_dbwel_v_fund_acompanhamento[[#This Row],[item]])</f>
        <v>27496-1</v>
      </c>
      <c r="B777" s="114" t="str">
        <f>_xlfn.XLOOKUP(A777,Tabela2[ID OS_MORENO],Tabela2[ID OS_MORENO],"",0)</f>
        <v>27496-1</v>
      </c>
      <c r="C777" s="25">
        <v>27496</v>
      </c>
      <c r="D777" s="25">
        <v>1</v>
      </c>
      <c r="E777" s="25">
        <v>1</v>
      </c>
      <c r="F777" s="178">
        <v>299208</v>
      </c>
      <c r="G777" s="178">
        <v>129</v>
      </c>
      <c r="H777" s="178" t="str">
        <f>_xlfn.CONCAT(Tabela_srv_moreno_prd_dbwel_v_fund_acompanhamento[[#This Row],[codigo_peca]],"-",Tabela_srv_moreno_prd_dbwel_v_fund_acompanhamento[[#This Row],[seq_peca]])</f>
        <v>299208-129</v>
      </c>
      <c r="I777" s="178">
        <v>1</v>
      </c>
      <c r="J777" s="178" t="s">
        <v>292</v>
      </c>
      <c r="K777" s="179">
        <v>46195</v>
      </c>
      <c r="L777" s="179"/>
      <c r="M777" s="178" t="s">
        <v>692</v>
      </c>
      <c r="N777" s="179">
        <v>46269</v>
      </c>
      <c r="O7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78" spans="1:15" hidden="1" x14ac:dyDescent="0.25">
      <c r="A778" s="25" t="str">
        <f>_xlfn.CONCAT(Tabela_srv_moreno_prd_dbwel_v_fund_acompanhamento[[#This Row],[id_ordem_servico]],"-",Tabela_srv_moreno_prd_dbwel_v_fund_acompanhamento[[#This Row],[item]])</f>
        <v>27497-1</v>
      </c>
      <c r="B778" s="115" t="str">
        <f>_xlfn.XLOOKUP(A778,Tabela2[ID OS_MORENO],Tabela2[ID OS_MORENO],"",0)</f>
        <v/>
      </c>
      <c r="C778" s="25">
        <v>27497</v>
      </c>
      <c r="D778" s="25">
        <v>1</v>
      </c>
      <c r="E778" s="25">
        <v>1</v>
      </c>
      <c r="F778" s="178">
        <v>299391</v>
      </c>
      <c r="G778" s="178">
        <v>156</v>
      </c>
      <c r="H778" s="178" t="str">
        <f>_xlfn.CONCAT(Tabela_srv_moreno_prd_dbwel_v_fund_acompanhamento[[#This Row],[codigo_peca]],"-",Tabela_srv_moreno_prd_dbwel_v_fund_acompanhamento[[#This Row],[seq_peca]])</f>
        <v>299391-156</v>
      </c>
      <c r="I778" s="178">
        <v>1</v>
      </c>
      <c r="J778" s="178" t="s">
        <v>292</v>
      </c>
      <c r="K778" s="179">
        <v>46162</v>
      </c>
      <c r="L778" s="179">
        <v>46164</v>
      </c>
      <c r="M778" s="178" t="s">
        <v>1715</v>
      </c>
      <c r="N778" s="179">
        <v>46162</v>
      </c>
      <c r="O778" s="185" t="str">
        <f>IF(Tabela_srv_moreno_prd_dbwel_v_fund_acompanhamento[[#This Row],[prz_contratual]]=Tabela_srv_moreno_prd_dbwel_v_fund_acompanhamento[[#This Row],[lib_fundido_prev]],"S/Usin.","C/ Usin.")</f>
        <v>S/Usin.</v>
      </c>
    </row>
    <row r="779" spans="1:15" hidden="1" x14ac:dyDescent="0.25">
      <c r="A779" s="25" t="str">
        <f>_xlfn.CONCAT(Tabela_srv_moreno_prd_dbwel_v_fund_acompanhamento[[#This Row],[id_ordem_servico]],"-",Tabela_srv_moreno_prd_dbwel_v_fund_acompanhamento[[#This Row],[item]])</f>
        <v>27497-2</v>
      </c>
      <c r="B779" s="114" t="str">
        <f>_xlfn.XLOOKUP(A779,Tabela2[ID OS_MORENO],Tabela2[ID OS_MORENO],"",0)</f>
        <v/>
      </c>
      <c r="C779" s="25">
        <v>27497</v>
      </c>
      <c r="D779" s="25">
        <v>2</v>
      </c>
      <c r="E779" s="25">
        <v>1</v>
      </c>
      <c r="F779" s="39">
        <v>299391</v>
      </c>
      <c r="G779" s="39">
        <v>157</v>
      </c>
      <c r="H779" s="39" t="str">
        <f>_xlfn.CONCAT(Tabela_srv_moreno_prd_dbwel_v_fund_acompanhamento[[#This Row],[codigo_peca]],"-",Tabela_srv_moreno_prd_dbwel_v_fund_acompanhamento[[#This Row],[seq_peca]])</f>
        <v>299391-157</v>
      </c>
      <c r="I779" s="25">
        <v>1</v>
      </c>
      <c r="J779" s="39" t="s">
        <v>292</v>
      </c>
      <c r="K779" s="40">
        <v>46182</v>
      </c>
      <c r="L779" s="40"/>
      <c r="M779" s="39" t="s">
        <v>1715</v>
      </c>
      <c r="N779" s="40">
        <v>46188</v>
      </c>
      <c r="O779" s="16" t="str">
        <f>IF(Tabela_srv_moreno_prd_dbwel_v_fund_acompanhamento[[#This Row],[prz_contratual]]=Tabela_srv_moreno_prd_dbwel_v_fund_acompanhamento[[#This Row],[lib_fundido_prev]],"S/Usin.","C/ Usin.")</f>
        <v>C/ Usin.</v>
      </c>
    </row>
    <row r="780" spans="1:15" hidden="1" x14ac:dyDescent="0.25">
      <c r="A780" s="25" t="str">
        <f>_xlfn.CONCAT(Tabela_srv_moreno_prd_dbwel_v_fund_acompanhamento[[#This Row],[id_ordem_servico]],"-",Tabela_srv_moreno_prd_dbwel_v_fund_acompanhamento[[#This Row],[item]])</f>
        <v>27476-1</v>
      </c>
      <c r="B780" s="115" t="str">
        <f>_xlfn.XLOOKUP(A780,Tabela2[ID OS_MORENO],Tabela2[ID OS_MORENO],"",0)</f>
        <v>27476-1</v>
      </c>
      <c r="C780" s="25">
        <v>27476</v>
      </c>
      <c r="D780" s="25">
        <v>1</v>
      </c>
      <c r="E780" s="25">
        <v>1</v>
      </c>
      <c r="F780" s="39">
        <v>299529</v>
      </c>
      <c r="G780" s="39">
        <v>1</v>
      </c>
      <c r="H780" s="39" t="str">
        <f>_xlfn.CONCAT(Tabela_srv_moreno_prd_dbwel_v_fund_acompanhamento[[#This Row],[codigo_peca]],"-",Tabela_srv_moreno_prd_dbwel_v_fund_acompanhamento[[#This Row],[seq_peca]])</f>
        <v>299529-1</v>
      </c>
      <c r="I780" s="25">
        <v>1</v>
      </c>
      <c r="J780" s="39" t="s">
        <v>292</v>
      </c>
      <c r="K780" s="40">
        <v>46217</v>
      </c>
      <c r="L780" s="40"/>
      <c r="M780" s="39" t="s">
        <v>2080</v>
      </c>
      <c r="N780" s="40">
        <v>46217</v>
      </c>
      <c r="O780" s="16" t="str">
        <f>IF(Tabela_srv_moreno_prd_dbwel_v_fund_acompanhamento[[#This Row],[prz_contratual]]=Tabela_srv_moreno_prd_dbwel_v_fund_acompanhamento[[#This Row],[lib_fundido_prev]],"S/Usin.","C/ Usin.")</f>
        <v>S/Usin.</v>
      </c>
    </row>
    <row r="781" spans="1:15" hidden="1" x14ac:dyDescent="0.25">
      <c r="A781" s="25" t="str">
        <f>_xlfn.CONCAT(Tabela_srv_moreno_prd_dbwel_v_fund_acompanhamento[[#This Row],[id_ordem_servico]],"-",Tabela_srv_moreno_prd_dbwel_v_fund_acompanhamento[[#This Row],[item]])</f>
        <v>27442-2</v>
      </c>
      <c r="B781" s="114" t="str">
        <f>_xlfn.XLOOKUP(A781,Tabela2[ID OS_MORENO],Tabela2[ID OS_MORENO],"",0)</f>
        <v/>
      </c>
      <c r="C781" s="25">
        <v>27442</v>
      </c>
      <c r="D781" s="25">
        <v>2</v>
      </c>
      <c r="E781" s="25">
        <v>1</v>
      </c>
      <c r="F781" s="178">
        <v>299431</v>
      </c>
      <c r="G781" s="178">
        <v>24</v>
      </c>
      <c r="H781" s="178" t="str">
        <f>_xlfn.CONCAT(Tabela_srv_moreno_prd_dbwel_v_fund_acompanhamento[[#This Row],[codigo_peca]],"-",Tabela_srv_moreno_prd_dbwel_v_fund_acompanhamento[[#This Row],[seq_peca]])</f>
        <v>299431-24</v>
      </c>
      <c r="I781" s="178">
        <v>1</v>
      </c>
      <c r="J781" s="178" t="s">
        <v>292</v>
      </c>
      <c r="K781" s="179">
        <v>46147</v>
      </c>
      <c r="L781" s="179">
        <v>46135</v>
      </c>
      <c r="M781" s="178" t="s">
        <v>676</v>
      </c>
      <c r="N781" s="179">
        <v>46147</v>
      </c>
      <c r="O781" s="185" t="str">
        <f>IF(Tabela_srv_moreno_prd_dbwel_v_fund_acompanhamento[[#This Row],[prz_contratual]]=Tabela_srv_moreno_prd_dbwel_v_fund_acompanhamento[[#This Row],[lib_fundido_prev]],"S/Usin.","C/ Usin.")</f>
        <v>S/Usin.</v>
      </c>
    </row>
    <row r="782" spans="1:15" hidden="1" x14ac:dyDescent="0.25">
      <c r="A782" s="25" t="str">
        <f>_xlfn.CONCAT(Tabela_srv_moreno_prd_dbwel_v_fund_acompanhamento[[#This Row],[id_ordem_servico]],"-",Tabela_srv_moreno_prd_dbwel_v_fund_acompanhamento[[#This Row],[item]])</f>
        <v>27442-1</v>
      </c>
      <c r="B782" s="115" t="str">
        <f>_xlfn.XLOOKUP(A782,Tabela2[ID OS_MORENO],Tabela2[ID OS_MORENO],"",0)</f>
        <v/>
      </c>
      <c r="C782" s="25">
        <v>27442</v>
      </c>
      <c r="D782" s="25">
        <v>1</v>
      </c>
      <c r="E782" s="25">
        <v>1</v>
      </c>
      <c r="F782" s="39">
        <v>299432</v>
      </c>
      <c r="G782" s="39">
        <v>22</v>
      </c>
      <c r="H782" s="39" t="str">
        <f>_xlfn.CONCAT(Tabela_srv_moreno_prd_dbwel_v_fund_acompanhamento[[#This Row],[codigo_peca]],"-",Tabela_srv_moreno_prd_dbwel_v_fund_acompanhamento[[#This Row],[seq_peca]])</f>
        <v>299432-22</v>
      </c>
      <c r="I782" s="25">
        <v>1</v>
      </c>
      <c r="J782" s="39" t="s">
        <v>292</v>
      </c>
      <c r="K782" s="40">
        <v>46130</v>
      </c>
      <c r="L782" s="40">
        <v>46129</v>
      </c>
      <c r="M782" s="39" t="s">
        <v>694</v>
      </c>
      <c r="N782" s="40">
        <v>46139</v>
      </c>
      <c r="O782" s="16" t="str">
        <f>IF(Tabela_srv_moreno_prd_dbwel_v_fund_acompanhamento[[#This Row],[prz_contratual]]=Tabela_srv_moreno_prd_dbwel_v_fund_acompanhamento[[#This Row],[lib_fundido_prev]],"S/Usin.","C/ Usin.")</f>
        <v>C/ Usin.</v>
      </c>
    </row>
    <row r="783" spans="1:15" hidden="1" x14ac:dyDescent="0.25">
      <c r="A783" s="25" t="str">
        <f>_xlfn.CONCAT(Tabela_srv_moreno_prd_dbwel_v_fund_acompanhamento[[#This Row],[id_ordem_servico]],"-",Tabela_srv_moreno_prd_dbwel_v_fund_acompanhamento[[#This Row],[item]])</f>
        <v>27444-1</v>
      </c>
      <c r="B783" s="114" t="str">
        <f>_xlfn.XLOOKUP(A783,Tabela2[ID OS_MORENO],Tabela2[ID OS_MORENO],"",0)</f>
        <v/>
      </c>
      <c r="C783" s="25">
        <v>27444</v>
      </c>
      <c r="D783" s="25">
        <v>1</v>
      </c>
      <c r="E783" s="25">
        <v>1</v>
      </c>
      <c r="F783" s="178">
        <v>299403</v>
      </c>
      <c r="G783" s="178">
        <v>91</v>
      </c>
      <c r="H783" s="178" t="str">
        <f>_xlfn.CONCAT(Tabela_srv_moreno_prd_dbwel_v_fund_acompanhamento[[#This Row],[codigo_peca]],"-",Tabela_srv_moreno_prd_dbwel_v_fund_acompanhamento[[#This Row],[seq_peca]])</f>
        <v>299403-91</v>
      </c>
      <c r="I783" s="178">
        <v>1</v>
      </c>
      <c r="J783" s="178" t="s">
        <v>292</v>
      </c>
      <c r="K783" s="179">
        <v>46139</v>
      </c>
      <c r="L783" s="179">
        <v>46160</v>
      </c>
      <c r="M783" s="178" t="s">
        <v>700</v>
      </c>
      <c r="N783" s="179">
        <v>46139</v>
      </c>
      <c r="O783" s="185" t="str">
        <f>IF(Tabela_srv_moreno_prd_dbwel_v_fund_acompanhamento[[#This Row],[prz_contratual]]=Tabela_srv_moreno_prd_dbwel_v_fund_acompanhamento[[#This Row],[lib_fundido_prev]],"S/Usin.","C/ Usin.")</f>
        <v>S/Usin.</v>
      </c>
    </row>
    <row r="784" spans="1:15" hidden="1" x14ac:dyDescent="0.25">
      <c r="A784" s="25" t="str">
        <f>_xlfn.CONCAT(Tabela_srv_moreno_prd_dbwel_v_fund_acompanhamento[[#This Row],[id_ordem_servico]],"-",Tabela_srv_moreno_prd_dbwel_v_fund_acompanhamento[[#This Row],[item]])</f>
        <v>27444-2</v>
      </c>
      <c r="B784" s="114" t="str">
        <f>_xlfn.XLOOKUP(A784,Tabela2[ID OS_MORENO],Tabela2[ID OS_MORENO],"",0)</f>
        <v/>
      </c>
      <c r="C784" s="25">
        <v>27444</v>
      </c>
      <c r="D784" s="25">
        <v>2</v>
      </c>
      <c r="E784" s="25">
        <v>1</v>
      </c>
      <c r="F784" s="178">
        <v>299403</v>
      </c>
      <c r="G784" s="178">
        <v>92</v>
      </c>
      <c r="H784" s="178" t="str">
        <f>_xlfn.CONCAT(Tabela_srv_moreno_prd_dbwel_v_fund_acompanhamento[[#This Row],[codigo_peca]],"-",Tabela_srv_moreno_prd_dbwel_v_fund_acompanhamento[[#This Row],[seq_peca]])</f>
        <v>299403-92</v>
      </c>
      <c r="I784" s="178">
        <v>1</v>
      </c>
      <c r="J784" s="178" t="s">
        <v>292</v>
      </c>
      <c r="K784" s="179">
        <v>46154</v>
      </c>
      <c r="L784" s="179">
        <v>46164</v>
      </c>
      <c r="M784" s="178" t="s">
        <v>700</v>
      </c>
      <c r="N784" s="179">
        <v>46147</v>
      </c>
      <c r="O7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85" spans="1:15" hidden="1" x14ac:dyDescent="0.25">
      <c r="A785" s="25" t="str">
        <f>_xlfn.CONCAT(Tabela_srv_moreno_prd_dbwel_v_fund_acompanhamento[[#This Row],[id_ordem_servico]],"-",Tabela_srv_moreno_prd_dbwel_v_fund_acompanhamento[[#This Row],[item]])</f>
        <v>27444-3</v>
      </c>
      <c r="B785" s="114" t="str">
        <f>_xlfn.XLOOKUP(A785,Tabela2[ID OS_MORENO],Tabela2[ID OS_MORENO],"",0)</f>
        <v/>
      </c>
      <c r="C785" s="25">
        <v>27444</v>
      </c>
      <c r="D785" s="25">
        <v>3</v>
      </c>
      <c r="E785" s="25">
        <v>1</v>
      </c>
      <c r="F785" s="178">
        <v>299403</v>
      </c>
      <c r="G785" s="178">
        <v>93</v>
      </c>
      <c r="H785" s="178" t="str">
        <f>_xlfn.CONCAT(Tabela_srv_moreno_prd_dbwel_v_fund_acompanhamento[[#This Row],[codigo_peca]],"-",Tabela_srv_moreno_prd_dbwel_v_fund_acompanhamento[[#This Row],[seq_peca]])</f>
        <v>299403-93</v>
      </c>
      <c r="I785" s="178">
        <v>1</v>
      </c>
      <c r="J785" s="178" t="s">
        <v>292</v>
      </c>
      <c r="K785" s="179">
        <v>46154</v>
      </c>
      <c r="L785" s="179">
        <v>46129</v>
      </c>
      <c r="M785" s="178" t="s">
        <v>700</v>
      </c>
      <c r="N785" s="179">
        <v>46154</v>
      </c>
      <c r="O785" s="185" t="str">
        <f>IF(Tabela_srv_moreno_prd_dbwel_v_fund_acompanhamento[[#This Row],[prz_contratual]]=Tabela_srv_moreno_prd_dbwel_v_fund_acompanhamento[[#This Row],[lib_fundido_prev]],"S/Usin.","C/ Usin.")</f>
        <v>S/Usin.</v>
      </c>
    </row>
    <row r="786" spans="1:15" hidden="1" x14ac:dyDescent="0.25">
      <c r="A786" s="25" t="str">
        <f>_xlfn.CONCAT(Tabela_srv_moreno_prd_dbwel_v_fund_acompanhamento[[#This Row],[id_ordem_servico]],"-",Tabela_srv_moreno_prd_dbwel_v_fund_acompanhamento[[#This Row],[item]])</f>
        <v>27445-1</v>
      </c>
      <c r="B786" s="115" t="str">
        <f>_xlfn.XLOOKUP(A786,Tabela2[ID OS_MORENO],Tabela2[ID OS_MORENO],"",0)</f>
        <v/>
      </c>
      <c r="C786" s="25">
        <v>27445</v>
      </c>
      <c r="D786" s="25">
        <v>1</v>
      </c>
      <c r="E786" s="25">
        <v>1</v>
      </c>
      <c r="F786" s="39">
        <v>299218</v>
      </c>
      <c r="G786" s="39">
        <v>113</v>
      </c>
      <c r="H786" s="39" t="str">
        <f>_xlfn.CONCAT(Tabela_srv_moreno_prd_dbwel_v_fund_acompanhamento[[#This Row],[codigo_peca]],"-",Tabela_srv_moreno_prd_dbwel_v_fund_acompanhamento[[#This Row],[seq_peca]])</f>
        <v>299218-113</v>
      </c>
      <c r="I786" s="25">
        <v>1</v>
      </c>
      <c r="J786" s="39" t="s">
        <v>292</v>
      </c>
      <c r="K786" s="40">
        <v>46130</v>
      </c>
      <c r="L786" s="40">
        <v>46112</v>
      </c>
      <c r="M786" s="39" t="s">
        <v>384</v>
      </c>
      <c r="N786" s="40">
        <v>46126</v>
      </c>
      <c r="O786" s="16" t="str">
        <f>IF(Tabela_srv_moreno_prd_dbwel_v_fund_acompanhamento[[#This Row],[prz_contratual]]=Tabela_srv_moreno_prd_dbwel_v_fund_acompanhamento[[#This Row],[lib_fundido_prev]],"S/Usin.","C/ Usin.")</f>
        <v>C/ Usin.</v>
      </c>
    </row>
    <row r="787" spans="1:15" hidden="1" x14ac:dyDescent="0.25">
      <c r="A787" s="25" t="str">
        <f>_xlfn.CONCAT(Tabela_srv_moreno_prd_dbwel_v_fund_acompanhamento[[#This Row],[id_ordem_servico]],"-",Tabela_srv_moreno_prd_dbwel_v_fund_acompanhamento[[#This Row],[item]])</f>
        <v>27445-2</v>
      </c>
      <c r="B787" s="114" t="str">
        <f>_xlfn.XLOOKUP(A787,Tabela2[ID OS_MORENO],Tabela2[ID OS_MORENO],"",0)</f>
        <v/>
      </c>
      <c r="C787" s="25">
        <v>27445</v>
      </c>
      <c r="D787" s="25">
        <v>2</v>
      </c>
      <c r="E787" s="25">
        <v>1</v>
      </c>
      <c r="F787" s="39">
        <v>299218</v>
      </c>
      <c r="G787" s="39">
        <v>114</v>
      </c>
      <c r="H787" s="39" t="str">
        <f>_xlfn.CONCAT(Tabela_srv_moreno_prd_dbwel_v_fund_acompanhamento[[#This Row],[codigo_peca]],"-",Tabela_srv_moreno_prd_dbwel_v_fund_acompanhamento[[#This Row],[seq_peca]])</f>
        <v>299218-114</v>
      </c>
      <c r="I787" s="25">
        <v>1</v>
      </c>
      <c r="J787" s="39" t="s">
        <v>292</v>
      </c>
      <c r="K787" s="40">
        <v>46130</v>
      </c>
      <c r="L787" s="40">
        <v>46114</v>
      </c>
      <c r="M787" s="39" t="s">
        <v>384</v>
      </c>
      <c r="N787" s="40">
        <v>46126</v>
      </c>
      <c r="O787" s="16" t="str">
        <f>IF(Tabela_srv_moreno_prd_dbwel_v_fund_acompanhamento[[#This Row],[prz_contratual]]=Tabela_srv_moreno_prd_dbwel_v_fund_acompanhamento[[#This Row],[lib_fundido_prev]],"S/Usin.","C/ Usin.")</f>
        <v>C/ Usin.</v>
      </c>
    </row>
    <row r="788" spans="1:15" hidden="1" x14ac:dyDescent="0.25">
      <c r="A788" s="25" t="str">
        <f>_xlfn.CONCAT(Tabela_srv_moreno_prd_dbwel_v_fund_acompanhamento[[#This Row],[id_ordem_servico]],"-",Tabela_srv_moreno_prd_dbwel_v_fund_acompanhamento[[#This Row],[item]])</f>
        <v>27326-1</v>
      </c>
      <c r="B788" s="115" t="str">
        <f>_xlfn.XLOOKUP(A788,Tabela2[ID OS_MORENO],Tabela2[ID OS_MORENO],"",0)</f>
        <v/>
      </c>
      <c r="C788" s="25">
        <v>27326</v>
      </c>
      <c r="D788" s="25">
        <v>1</v>
      </c>
      <c r="E788" s="25">
        <v>1</v>
      </c>
      <c r="F788" s="178">
        <v>299208</v>
      </c>
      <c r="G788" s="178">
        <v>127</v>
      </c>
      <c r="H788" s="178" t="str">
        <f>_xlfn.CONCAT(Tabela_srv_moreno_prd_dbwel_v_fund_acompanhamento[[#This Row],[codigo_peca]],"-",Tabela_srv_moreno_prd_dbwel_v_fund_acompanhamento[[#This Row],[seq_peca]])</f>
        <v>299208-127</v>
      </c>
      <c r="I788" s="178">
        <v>1</v>
      </c>
      <c r="J788" s="178" t="s">
        <v>292</v>
      </c>
      <c r="K788" s="179">
        <v>46107</v>
      </c>
      <c r="L788" s="179">
        <v>46079</v>
      </c>
      <c r="M788" s="178" t="s">
        <v>692</v>
      </c>
      <c r="N788" s="179">
        <v>46139</v>
      </c>
      <c r="O7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89" spans="1:15" hidden="1" x14ac:dyDescent="0.25">
      <c r="A789" s="25" t="str">
        <f>_xlfn.CONCAT(Tabela_srv_moreno_prd_dbwel_v_fund_acompanhamento[[#This Row],[id_ordem_servico]],"-",Tabela_srv_moreno_prd_dbwel_v_fund_acompanhamento[[#This Row],[item]])</f>
        <v>27327-1</v>
      </c>
      <c r="B789" s="114" t="str">
        <f>_xlfn.XLOOKUP(A789,Tabela2[ID OS_MORENO],Tabela2[ID OS_MORENO],"",0)</f>
        <v>27327-1</v>
      </c>
      <c r="C789" s="25">
        <v>27327</v>
      </c>
      <c r="D789" s="25">
        <v>1</v>
      </c>
      <c r="E789" s="25">
        <v>1</v>
      </c>
      <c r="F789" s="39">
        <v>299208</v>
      </c>
      <c r="G789" s="39">
        <v>128</v>
      </c>
      <c r="H789" s="39" t="str">
        <f>_xlfn.CONCAT(Tabela_srv_moreno_prd_dbwel_v_fund_acompanhamento[[#This Row],[codigo_peca]],"-",Tabela_srv_moreno_prd_dbwel_v_fund_acompanhamento[[#This Row],[seq_peca]])</f>
        <v>299208-128</v>
      </c>
      <c r="I789" s="25">
        <v>1</v>
      </c>
      <c r="J789" s="39" t="s">
        <v>292</v>
      </c>
      <c r="K789" s="40">
        <v>46118</v>
      </c>
      <c r="L789" s="40">
        <v>46079</v>
      </c>
      <c r="M789" s="39" t="s">
        <v>692</v>
      </c>
      <c r="N789" s="40">
        <v>46150</v>
      </c>
      <c r="O789" s="16" t="str">
        <f>IF(Tabela_srv_moreno_prd_dbwel_v_fund_acompanhamento[[#This Row],[prz_contratual]]=Tabela_srv_moreno_prd_dbwel_v_fund_acompanhamento[[#This Row],[lib_fundido_prev]],"S/Usin.","C/ Usin.")</f>
        <v>C/ Usin.</v>
      </c>
    </row>
    <row r="790" spans="1:15" hidden="1" x14ac:dyDescent="0.25">
      <c r="A790" s="25" t="str">
        <f>_xlfn.CONCAT(Tabela_srv_moreno_prd_dbwel_v_fund_acompanhamento[[#This Row],[id_ordem_servico]],"-",Tabela_srv_moreno_prd_dbwel_v_fund_acompanhamento[[#This Row],[item]])</f>
        <v>27328-1</v>
      </c>
      <c r="B790" s="115" t="str">
        <f>_xlfn.XLOOKUP(A790,Tabela2[ID OS_MORENO],Tabela2[ID OS_MORENO],"",0)</f>
        <v>27328-1</v>
      </c>
      <c r="C790" s="25">
        <v>27328</v>
      </c>
      <c r="D790" s="25">
        <v>1</v>
      </c>
      <c r="E790" s="25">
        <v>1</v>
      </c>
      <c r="F790" s="178">
        <v>299209</v>
      </c>
      <c r="G790" s="178">
        <v>158</v>
      </c>
      <c r="H790" s="178" t="str">
        <f>_xlfn.CONCAT(Tabela_srv_moreno_prd_dbwel_v_fund_acompanhamento[[#This Row],[codigo_peca]],"-",Tabela_srv_moreno_prd_dbwel_v_fund_acompanhamento[[#This Row],[seq_peca]])</f>
        <v>299209-158</v>
      </c>
      <c r="I790" s="178">
        <v>1</v>
      </c>
      <c r="J790" s="178" t="s">
        <v>292</v>
      </c>
      <c r="K790" s="179">
        <v>46148</v>
      </c>
      <c r="L790" s="179"/>
      <c r="M790" s="178" t="s">
        <v>693</v>
      </c>
      <c r="N790" s="179">
        <v>46087</v>
      </c>
      <c r="O7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91" spans="1:15" hidden="1" x14ac:dyDescent="0.25">
      <c r="A791" s="25" t="str">
        <f>_xlfn.CONCAT(Tabela_srv_moreno_prd_dbwel_v_fund_acompanhamento[[#This Row],[id_ordem_servico]],"-",Tabela_srv_moreno_prd_dbwel_v_fund_acompanhamento[[#This Row],[item]])</f>
        <v>27329-1</v>
      </c>
      <c r="B791" s="114" t="str">
        <f>_xlfn.XLOOKUP(A791,Tabela2[ID OS_MORENO],Tabela2[ID OS_MORENO],"",0)</f>
        <v/>
      </c>
      <c r="C791" s="25">
        <v>27329</v>
      </c>
      <c r="D791" s="25">
        <v>1</v>
      </c>
      <c r="E791" s="25">
        <v>1</v>
      </c>
      <c r="F791" s="178">
        <v>299209</v>
      </c>
      <c r="G791" s="178">
        <v>159</v>
      </c>
      <c r="H791" s="178" t="str">
        <f>_xlfn.CONCAT(Tabela_srv_moreno_prd_dbwel_v_fund_acompanhamento[[#This Row],[codigo_peca]],"-",Tabela_srv_moreno_prd_dbwel_v_fund_acompanhamento[[#This Row],[seq_peca]])</f>
        <v>299209-159</v>
      </c>
      <c r="I791" s="178">
        <v>1</v>
      </c>
      <c r="J791" s="178" t="s">
        <v>292</v>
      </c>
      <c r="K791" s="179">
        <v>46143</v>
      </c>
      <c r="L791" s="179"/>
      <c r="M791" s="178" t="s">
        <v>693</v>
      </c>
      <c r="N791" s="179">
        <v>46094</v>
      </c>
      <c r="O7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92" spans="1:15" hidden="1" x14ac:dyDescent="0.25">
      <c r="A792" s="25" t="str">
        <f>_xlfn.CONCAT(Tabela_srv_moreno_prd_dbwel_v_fund_acompanhamento[[#This Row],[id_ordem_servico]],"-",Tabela_srv_moreno_prd_dbwel_v_fund_acompanhamento[[#This Row],[item]])</f>
        <v>27330-1</v>
      </c>
      <c r="B792" s="115" t="str">
        <f>_xlfn.XLOOKUP(A792,Tabela2[ID OS_MORENO],Tabela2[ID OS_MORENO],"",0)</f>
        <v>27330-1</v>
      </c>
      <c r="C792" s="25">
        <v>27330</v>
      </c>
      <c r="D792" s="25">
        <v>1</v>
      </c>
      <c r="E792" s="25">
        <v>1</v>
      </c>
      <c r="F792" s="178">
        <v>299368</v>
      </c>
      <c r="G792" s="178">
        <v>42</v>
      </c>
      <c r="H792" s="178" t="str">
        <f>_xlfn.CONCAT(Tabela_srv_moreno_prd_dbwel_v_fund_acompanhamento[[#This Row],[codigo_peca]],"-",Tabela_srv_moreno_prd_dbwel_v_fund_acompanhamento[[#This Row],[seq_peca]])</f>
        <v>299368-42</v>
      </c>
      <c r="I792" s="178">
        <v>1</v>
      </c>
      <c r="J792" s="178" t="s">
        <v>292</v>
      </c>
      <c r="K792" s="179">
        <v>46172</v>
      </c>
      <c r="L792" s="179"/>
      <c r="M792" s="178" t="s">
        <v>309</v>
      </c>
      <c r="N792" s="179">
        <v>46108</v>
      </c>
      <c r="O7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93" spans="1:15" hidden="1" x14ac:dyDescent="0.25">
      <c r="A793" s="25" t="str">
        <f>_xlfn.CONCAT(Tabela_srv_moreno_prd_dbwel_v_fund_acompanhamento[[#This Row],[id_ordem_servico]],"-",Tabela_srv_moreno_prd_dbwel_v_fund_acompanhamento[[#This Row],[item]])</f>
        <v>27331-1</v>
      </c>
      <c r="B793" s="114" t="str">
        <f>_xlfn.XLOOKUP(A793,Tabela2[ID OS_MORENO],Tabela2[ID OS_MORENO],"",0)</f>
        <v/>
      </c>
      <c r="C793" s="25">
        <v>27331</v>
      </c>
      <c r="D793" s="25">
        <v>1</v>
      </c>
      <c r="E793" s="25">
        <v>1</v>
      </c>
      <c r="F793" s="39">
        <v>299432</v>
      </c>
      <c r="G793" s="39">
        <v>21</v>
      </c>
      <c r="H793" s="39" t="str">
        <f>_xlfn.CONCAT(Tabela_srv_moreno_prd_dbwel_v_fund_acompanhamento[[#This Row],[codigo_peca]],"-",Tabela_srv_moreno_prd_dbwel_v_fund_acompanhamento[[#This Row],[seq_peca]])</f>
        <v>299432-21</v>
      </c>
      <c r="I793" s="25">
        <v>1</v>
      </c>
      <c r="J793" s="39" t="s">
        <v>292</v>
      </c>
      <c r="K793" s="40">
        <v>46035</v>
      </c>
      <c r="L793" s="40">
        <v>46043</v>
      </c>
      <c r="M793" s="39" t="s">
        <v>694</v>
      </c>
      <c r="N793" s="40">
        <v>46049</v>
      </c>
      <c r="O793" s="16" t="str">
        <f>IF(Tabela_srv_moreno_prd_dbwel_v_fund_acompanhamento[[#This Row],[prz_contratual]]=Tabela_srv_moreno_prd_dbwel_v_fund_acompanhamento[[#This Row],[lib_fundido_prev]],"S/Usin.","C/ Usin.")</f>
        <v>C/ Usin.</v>
      </c>
    </row>
    <row r="794" spans="1:15" hidden="1" x14ac:dyDescent="0.25">
      <c r="A794" s="25" t="str">
        <f>_xlfn.CONCAT(Tabela_srv_moreno_prd_dbwel_v_fund_acompanhamento[[#This Row],[id_ordem_servico]],"-",Tabela_srv_moreno_prd_dbwel_v_fund_acompanhamento[[#This Row],[item]])</f>
        <v>27332-1</v>
      </c>
      <c r="B794" s="115" t="str">
        <f>_xlfn.XLOOKUP(A794,Tabela2[ID OS_MORENO],Tabela2[ID OS_MORENO],"",0)</f>
        <v/>
      </c>
      <c r="C794" s="25">
        <v>27332</v>
      </c>
      <c r="D794" s="25">
        <v>1</v>
      </c>
      <c r="E794" s="25">
        <v>1</v>
      </c>
      <c r="F794" s="39">
        <v>299523</v>
      </c>
      <c r="G794" s="39">
        <v>5</v>
      </c>
      <c r="H794" s="39" t="str">
        <f>_xlfn.CONCAT(Tabela_srv_moreno_prd_dbwel_v_fund_acompanhamento[[#This Row],[codigo_peca]],"-",Tabela_srv_moreno_prd_dbwel_v_fund_acompanhamento[[#This Row],[seq_peca]])</f>
        <v>299523-5</v>
      </c>
      <c r="I794" s="25">
        <v>1</v>
      </c>
      <c r="J794" s="39" t="s">
        <v>292</v>
      </c>
      <c r="K794" s="40">
        <v>46039</v>
      </c>
      <c r="L794" s="40">
        <v>46043</v>
      </c>
      <c r="M794" s="39" t="s">
        <v>608</v>
      </c>
      <c r="N794" s="40">
        <v>46080</v>
      </c>
      <c r="O794" s="16" t="str">
        <f>IF(Tabela_srv_moreno_prd_dbwel_v_fund_acompanhamento[[#This Row],[prz_contratual]]=Tabela_srv_moreno_prd_dbwel_v_fund_acompanhamento[[#This Row],[lib_fundido_prev]],"S/Usin.","C/ Usin.")</f>
        <v>C/ Usin.</v>
      </c>
    </row>
    <row r="795" spans="1:15" hidden="1" x14ac:dyDescent="0.25">
      <c r="A795" s="25" t="str">
        <f>_xlfn.CONCAT(Tabela_srv_moreno_prd_dbwel_v_fund_acompanhamento[[#This Row],[id_ordem_servico]],"-",Tabela_srv_moreno_prd_dbwel_v_fund_acompanhamento[[#This Row],[item]])</f>
        <v>27332-2</v>
      </c>
      <c r="B795" s="116" t="str">
        <f>_xlfn.XLOOKUP(A795,Tabela2[ID OS_MORENO],Tabela2[ID OS_MORENO],"",0)</f>
        <v/>
      </c>
      <c r="C795" s="25">
        <v>27332</v>
      </c>
      <c r="D795" s="25">
        <v>2</v>
      </c>
      <c r="E795" s="25">
        <v>1</v>
      </c>
      <c r="F795" s="39">
        <v>299523</v>
      </c>
      <c r="G795" s="39">
        <v>6</v>
      </c>
      <c r="H795" s="39" t="str">
        <f>_xlfn.CONCAT(Tabela_srv_moreno_prd_dbwel_v_fund_acompanhamento[[#This Row],[codigo_peca]],"-",Tabela_srv_moreno_prd_dbwel_v_fund_acompanhamento[[#This Row],[seq_peca]])</f>
        <v>299523-6</v>
      </c>
      <c r="I795" s="25">
        <v>1</v>
      </c>
      <c r="J795" s="39" t="s">
        <v>292</v>
      </c>
      <c r="K795" s="40">
        <v>46039</v>
      </c>
      <c r="L795" s="40">
        <v>46043</v>
      </c>
      <c r="M795" s="39" t="s">
        <v>608</v>
      </c>
      <c r="N795" s="40">
        <v>46080</v>
      </c>
      <c r="O795" s="16" t="str">
        <f>IF(Tabela_srv_moreno_prd_dbwel_v_fund_acompanhamento[[#This Row],[prz_contratual]]=Tabela_srv_moreno_prd_dbwel_v_fund_acompanhamento[[#This Row],[lib_fundido_prev]],"S/Usin.","C/ Usin.")</f>
        <v>C/ Usin.</v>
      </c>
    </row>
    <row r="796" spans="1:15" hidden="1" x14ac:dyDescent="0.25">
      <c r="A796" s="16" t="str">
        <f>_xlfn.CONCAT(Tabela_srv_moreno_prd_dbwel_v_fund_acompanhamento[[#This Row],[id_ordem_servico]],"-",Tabela_srv_moreno_prd_dbwel_v_fund_acompanhamento[[#This Row],[item]])</f>
        <v>27370-1</v>
      </c>
      <c r="B796" s="117" t="str">
        <f>_xlfn.XLOOKUP(A796,Tabela2[ID OS_MORENO],Tabela2[ID OS_MORENO],"",0)</f>
        <v>27370-1</v>
      </c>
      <c r="C796" s="16">
        <v>27370</v>
      </c>
      <c r="D796" s="16">
        <v>1</v>
      </c>
      <c r="E796" s="16">
        <v>1</v>
      </c>
      <c r="F796" s="85">
        <v>299377</v>
      </c>
      <c r="G796" s="85">
        <v>87</v>
      </c>
      <c r="H796" s="85" t="str">
        <f>_xlfn.CONCAT(Tabela_srv_moreno_prd_dbwel_v_fund_acompanhamento[[#This Row],[codigo_peca]],"-",Tabela_srv_moreno_prd_dbwel_v_fund_acompanhamento[[#This Row],[seq_peca]])</f>
        <v>299377-87</v>
      </c>
      <c r="I796" s="16">
        <v>1</v>
      </c>
      <c r="J796" s="85" t="s">
        <v>292</v>
      </c>
      <c r="K796" s="28">
        <v>46154</v>
      </c>
      <c r="L796" s="28">
        <v>46155</v>
      </c>
      <c r="M796" s="85" t="s">
        <v>738</v>
      </c>
      <c r="N796" s="28">
        <v>46104</v>
      </c>
      <c r="O796" s="16" t="str">
        <f>IF(Tabela_srv_moreno_prd_dbwel_v_fund_acompanhamento[[#This Row],[prz_contratual]]=Tabela_srv_moreno_prd_dbwel_v_fund_acompanhamento[[#This Row],[lib_fundido_prev]],"S/Usin.","C/ Usin.")</f>
        <v>C/ Usin.</v>
      </c>
    </row>
    <row r="797" spans="1:15" hidden="1" x14ac:dyDescent="0.25">
      <c r="A797" s="16" t="str">
        <f>_xlfn.CONCAT(Tabela_srv_moreno_prd_dbwel_v_fund_acompanhamento[[#This Row],[id_ordem_servico]],"-",Tabela_srv_moreno_prd_dbwel_v_fund_acompanhamento[[#This Row],[item]])</f>
        <v>27370-2</v>
      </c>
      <c r="B797" s="114" t="str">
        <f>_xlfn.XLOOKUP(A797,Tabela2[ID OS_MORENO],Tabela2[ID OS_MORENO],"",0)</f>
        <v>27370-2</v>
      </c>
      <c r="C797" s="16">
        <v>27370</v>
      </c>
      <c r="D797" s="16">
        <v>2</v>
      </c>
      <c r="E797" s="16">
        <v>1</v>
      </c>
      <c r="F797" s="185">
        <v>299377</v>
      </c>
      <c r="G797" s="185">
        <v>88</v>
      </c>
      <c r="H797" s="185" t="str">
        <f>_xlfn.CONCAT(Tabela_srv_moreno_prd_dbwel_v_fund_acompanhamento[[#This Row],[codigo_peca]],"-",Tabela_srv_moreno_prd_dbwel_v_fund_acompanhamento[[#This Row],[seq_peca]])</f>
        <v>299377-88</v>
      </c>
      <c r="I797" s="185">
        <v>1</v>
      </c>
      <c r="J797" s="185" t="s">
        <v>292</v>
      </c>
      <c r="K797" s="190">
        <v>46113</v>
      </c>
      <c r="L797" s="190">
        <v>46146</v>
      </c>
      <c r="M797" s="185" t="s">
        <v>738</v>
      </c>
      <c r="N797" s="190">
        <v>46113</v>
      </c>
      <c r="O797" s="185" t="str">
        <f>IF(Tabela_srv_moreno_prd_dbwel_v_fund_acompanhamento[[#This Row],[prz_contratual]]=Tabela_srv_moreno_prd_dbwel_v_fund_acompanhamento[[#This Row],[lib_fundido_prev]],"S/Usin.","C/ Usin.")</f>
        <v>S/Usin.</v>
      </c>
    </row>
    <row r="798" spans="1:15" hidden="1" x14ac:dyDescent="0.25">
      <c r="A798" s="25" t="str">
        <f>_xlfn.CONCAT(Tabela_srv_moreno_prd_dbwel_v_fund_acompanhamento[[#This Row],[id_ordem_servico]],"-",Tabela_srv_moreno_prd_dbwel_v_fund_acompanhamento[[#This Row],[item]])</f>
        <v>27360-1</v>
      </c>
      <c r="B798" s="117" t="str">
        <f>_xlfn.XLOOKUP(A798,Tabela2[ID OS_MORENO],Tabela2[ID OS_MORENO],"",0)</f>
        <v>27360-1</v>
      </c>
      <c r="C798" s="25">
        <v>27360</v>
      </c>
      <c r="D798" s="25">
        <v>1</v>
      </c>
      <c r="E798" s="25">
        <v>1</v>
      </c>
      <c r="F798" s="178">
        <v>299528</v>
      </c>
      <c r="G798" s="178">
        <v>1</v>
      </c>
      <c r="H798" s="178" t="str">
        <f>_xlfn.CONCAT(Tabela_srv_moreno_prd_dbwel_v_fund_acompanhamento[[#This Row],[codigo_peca]],"-",Tabela_srv_moreno_prd_dbwel_v_fund_acompanhamento[[#This Row],[seq_peca]])</f>
        <v>299528-1</v>
      </c>
      <c r="I798" s="178">
        <v>1</v>
      </c>
      <c r="J798" s="178" t="s">
        <v>292</v>
      </c>
      <c r="K798" s="179">
        <v>46076</v>
      </c>
      <c r="L798" s="179">
        <v>46112</v>
      </c>
      <c r="M798" s="178" t="s">
        <v>730</v>
      </c>
      <c r="N798" s="179">
        <v>46083</v>
      </c>
      <c r="O7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799" spans="1:15" hidden="1" x14ac:dyDescent="0.25">
      <c r="A799" s="25" t="str">
        <f>_xlfn.CONCAT(Tabela_srv_moreno_prd_dbwel_v_fund_acompanhamento[[#This Row],[id_ordem_servico]],"-",Tabela_srv_moreno_prd_dbwel_v_fund_acompanhamento[[#This Row],[item]])</f>
        <v>27358-1</v>
      </c>
      <c r="B799" s="114" t="str">
        <f>_xlfn.XLOOKUP(A799,Tabela2[ID OS_MORENO],Tabela2[ID OS_MORENO],"",0)</f>
        <v>27358-1</v>
      </c>
      <c r="C799" s="25">
        <v>27358</v>
      </c>
      <c r="D799" s="25">
        <v>1</v>
      </c>
      <c r="E799" s="25">
        <v>1</v>
      </c>
      <c r="F799" s="178">
        <v>299303</v>
      </c>
      <c r="G799" s="178">
        <v>27</v>
      </c>
      <c r="H799" s="178" t="str">
        <f>_xlfn.CONCAT(Tabela_srv_moreno_prd_dbwel_v_fund_acompanhamento[[#This Row],[codigo_peca]],"-",Tabela_srv_moreno_prd_dbwel_v_fund_acompanhamento[[#This Row],[seq_peca]])</f>
        <v>299303-27</v>
      </c>
      <c r="I799" s="178">
        <v>1</v>
      </c>
      <c r="J799" s="178" t="s">
        <v>292</v>
      </c>
      <c r="K799" s="179">
        <v>46135</v>
      </c>
      <c r="L799" s="179">
        <v>46108</v>
      </c>
      <c r="M799" s="178" t="s">
        <v>293</v>
      </c>
      <c r="N799" s="179">
        <v>46136</v>
      </c>
      <c r="O7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00" spans="1:15" hidden="1" x14ac:dyDescent="0.25">
      <c r="A800" s="25" t="str">
        <f>_xlfn.CONCAT(Tabela_srv_moreno_prd_dbwel_v_fund_acompanhamento[[#This Row],[id_ordem_servico]],"-",Tabela_srv_moreno_prd_dbwel_v_fund_acompanhamento[[#This Row],[item]])</f>
        <v>27434-1</v>
      </c>
      <c r="B800" s="114" t="str">
        <f>_xlfn.XLOOKUP(A800,Tabela2[ID OS_MORENO],Tabela2[ID OS_MORENO],"",0)</f>
        <v>27434-1</v>
      </c>
      <c r="C800" s="25">
        <v>27434</v>
      </c>
      <c r="D800" s="25">
        <v>1</v>
      </c>
      <c r="E800" s="25">
        <v>1</v>
      </c>
      <c r="F800" s="39">
        <v>299487</v>
      </c>
      <c r="G800" s="39">
        <v>61</v>
      </c>
      <c r="H800" s="39" t="str">
        <f>_xlfn.CONCAT(Tabela_srv_moreno_prd_dbwel_v_fund_acompanhamento[[#This Row],[codigo_peca]],"-",Tabela_srv_moreno_prd_dbwel_v_fund_acompanhamento[[#This Row],[seq_peca]])</f>
        <v>299487-61</v>
      </c>
      <c r="I800" s="25">
        <v>1</v>
      </c>
      <c r="J800" s="39" t="s">
        <v>292</v>
      </c>
      <c r="K800" s="40">
        <v>46122</v>
      </c>
      <c r="L800" s="40">
        <v>46114</v>
      </c>
      <c r="M800" s="39" t="s">
        <v>282</v>
      </c>
      <c r="N800" s="40">
        <v>46122</v>
      </c>
      <c r="O800" s="16" t="str">
        <f>IF(Tabela_srv_moreno_prd_dbwel_v_fund_acompanhamento[[#This Row],[prz_contratual]]=Tabela_srv_moreno_prd_dbwel_v_fund_acompanhamento[[#This Row],[lib_fundido_prev]],"S/Usin.","C/ Usin.")</f>
        <v>S/Usin.</v>
      </c>
    </row>
    <row r="801" spans="1:15" hidden="1" x14ac:dyDescent="0.25">
      <c r="A801" s="25" t="str">
        <f>_xlfn.CONCAT(Tabela_srv_moreno_prd_dbwel_v_fund_acompanhamento[[#This Row],[id_ordem_servico]],"-",Tabela_srv_moreno_prd_dbwel_v_fund_acompanhamento[[#This Row],[item]])</f>
        <v>27434-2</v>
      </c>
      <c r="B801" s="114" t="str">
        <f>_xlfn.XLOOKUP(A801,Tabela2[ID OS_MORENO],Tabela2[ID OS_MORENO],"",0)</f>
        <v/>
      </c>
      <c r="C801" s="25">
        <v>27434</v>
      </c>
      <c r="D801" s="25">
        <v>2</v>
      </c>
      <c r="E801" s="25">
        <v>1</v>
      </c>
      <c r="F801" s="39">
        <v>299487</v>
      </c>
      <c r="G801" s="39">
        <v>62</v>
      </c>
      <c r="H801" s="39" t="str">
        <f>_xlfn.CONCAT(Tabela_srv_moreno_prd_dbwel_v_fund_acompanhamento[[#This Row],[codigo_peca]],"-",Tabela_srv_moreno_prd_dbwel_v_fund_acompanhamento[[#This Row],[seq_peca]])</f>
        <v>299487-62</v>
      </c>
      <c r="I801" s="25">
        <v>1</v>
      </c>
      <c r="J801" s="39" t="s">
        <v>292</v>
      </c>
      <c r="K801" s="40">
        <v>46150</v>
      </c>
      <c r="L801" s="40">
        <v>46125</v>
      </c>
      <c r="M801" s="39" t="s">
        <v>282</v>
      </c>
      <c r="N801" s="40">
        <v>46150</v>
      </c>
      <c r="O801" s="16" t="str">
        <f>IF(Tabela_srv_moreno_prd_dbwel_v_fund_acompanhamento[[#This Row],[prz_contratual]]=Tabela_srv_moreno_prd_dbwel_v_fund_acompanhamento[[#This Row],[lib_fundido_prev]],"S/Usin.","C/ Usin.")</f>
        <v>S/Usin.</v>
      </c>
    </row>
    <row r="802" spans="1:15" hidden="1" x14ac:dyDescent="0.25">
      <c r="A802" s="25" t="str">
        <f>_xlfn.CONCAT(Tabela_srv_moreno_prd_dbwel_v_fund_acompanhamento[[#This Row],[id_ordem_servico]],"-",Tabela_srv_moreno_prd_dbwel_v_fund_acompanhamento[[#This Row],[item]])</f>
        <v>27434-3</v>
      </c>
      <c r="B802" s="115" t="str">
        <f>_xlfn.XLOOKUP(A802,Tabela2[ID OS_MORENO],Tabela2[ID OS_MORENO],"",0)</f>
        <v/>
      </c>
      <c r="C802" s="25">
        <v>27434</v>
      </c>
      <c r="D802" s="25">
        <v>3</v>
      </c>
      <c r="E802" s="25">
        <v>1</v>
      </c>
      <c r="F802" s="178">
        <v>299487</v>
      </c>
      <c r="G802" s="178">
        <v>63</v>
      </c>
      <c r="H802" s="178" t="str">
        <f>_xlfn.CONCAT(Tabela_srv_moreno_prd_dbwel_v_fund_acompanhamento[[#This Row],[codigo_peca]],"-",Tabela_srv_moreno_prd_dbwel_v_fund_acompanhamento[[#This Row],[seq_peca]])</f>
        <v>299487-63</v>
      </c>
      <c r="I802" s="178">
        <v>1</v>
      </c>
      <c r="J802" s="178" t="s">
        <v>292</v>
      </c>
      <c r="K802" s="179">
        <v>46157</v>
      </c>
      <c r="L802" s="179">
        <v>46119</v>
      </c>
      <c r="M802" s="178" t="s">
        <v>282</v>
      </c>
      <c r="N802" s="179">
        <v>46157</v>
      </c>
      <c r="O802" s="185" t="str">
        <f>IF(Tabela_srv_moreno_prd_dbwel_v_fund_acompanhamento[[#This Row],[prz_contratual]]=Tabela_srv_moreno_prd_dbwel_v_fund_acompanhamento[[#This Row],[lib_fundido_prev]],"S/Usin.","C/ Usin.")</f>
        <v>S/Usin.</v>
      </c>
    </row>
    <row r="803" spans="1:15" hidden="1" x14ac:dyDescent="0.25">
      <c r="A803" s="25" t="str">
        <f>_xlfn.CONCAT(Tabela_srv_moreno_prd_dbwel_v_fund_acompanhamento[[#This Row],[id_ordem_servico]],"-",Tabela_srv_moreno_prd_dbwel_v_fund_acompanhamento[[#This Row],[item]])</f>
        <v>27434-4</v>
      </c>
      <c r="B803" s="114" t="str">
        <f>_xlfn.XLOOKUP(A803,Tabela2[ID OS_MORENO],Tabela2[ID OS_MORENO],"",0)</f>
        <v/>
      </c>
      <c r="C803" s="25">
        <v>27434</v>
      </c>
      <c r="D803" s="25">
        <v>4</v>
      </c>
      <c r="E803" s="25">
        <v>1</v>
      </c>
      <c r="F803" s="178">
        <v>299487</v>
      </c>
      <c r="G803" s="178">
        <v>64</v>
      </c>
      <c r="H803" s="178" t="str">
        <f>_xlfn.CONCAT(Tabela_srv_moreno_prd_dbwel_v_fund_acompanhamento[[#This Row],[codigo_peca]],"-",Tabela_srv_moreno_prd_dbwel_v_fund_acompanhamento[[#This Row],[seq_peca]])</f>
        <v>299487-64</v>
      </c>
      <c r="I803" s="178">
        <v>1</v>
      </c>
      <c r="J803" s="178" t="s">
        <v>292</v>
      </c>
      <c r="K803" s="179">
        <v>46157</v>
      </c>
      <c r="L803" s="179">
        <v>46114</v>
      </c>
      <c r="M803" s="178" t="s">
        <v>282</v>
      </c>
      <c r="N803" s="179">
        <v>46157</v>
      </c>
      <c r="O803" s="185" t="str">
        <f>IF(Tabela_srv_moreno_prd_dbwel_v_fund_acompanhamento[[#This Row],[prz_contratual]]=Tabela_srv_moreno_prd_dbwel_v_fund_acompanhamento[[#This Row],[lib_fundido_prev]],"S/Usin.","C/ Usin.")</f>
        <v>S/Usin.</v>
      </c>
    </row>
    <row r="804" spans="1:15" hidden="1" x14ac:dyDescent="0.25">
      <c r="A804" s="25" t="str">
        <f>_xlfn.CONCAT(Tabela_srv_moreno_prd_dbwel_v_fund_acompanhamento[[#This Row],[id_ordem_servico]],"-",Tabela_srv_moreno_prd_dbwel_v_fund_acompanhamento[[#This Row],[item]])</f>
        <v>27435-1</v>
      </c>
      <c r="B804" s="115" t="str">
        <f>_xlfn.XLOOKUP(A804,Tabela2[ID OS_MORENO],Tabela2[ID OS_MORENO],"",0)</f>
        <v>27435-1</v>
      </c>
      <c r="C804" s="25">
        <v>27435</v>
      </c>
      <c r="D804" s="25">
        <v>1</v>
      </c>
      <c r="E804" s="25">
        <v>1</v>
      </c>
      <c r="F804" s="178">
        <v>299304</v>
      </c>
      <c r="G804" s="178">
        <v>34</v>
      </c>
      <c r="H804" s="178" t="str">
        <f>_xlfn.CONCAT(Tabela_srv_moreno_prd_dbwel_v_fund_acompanhamento[[#This Row],[codigo_peca]],"-",Tabela_srv_moreno_prd_dbwel_v_fund_acompanhamento[[#This Row],[seq_peca]])</f>
        <v>299304-34</v>
      </c>
      <c r="I804" s="178">
        <v>1</v>
      </c>
      <c r="J804" s="178" t="s">
        <v>292</v>
      </c>
      <c r="K804" s="179">
        <v>46165</v>
      </c>
      <c r="L804" s="179">
        <v>46171</v>
      </c>
      <c r="M804" s="178" t="s">
        <v>677</v>
      </c>
      <c r="N804" s="179">
        <v>46192</v>
      </c>
      <c r="O8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05" spans="1:15" hidden="1" x14ac:dyDescent="0.25">
      <c r="A805" s="25" t="str">
        <f>_xlfn.CONCAT(Tabela_srv_moreno_prd_dbwel_v_fund_acompanhamento[[#This Row],[id_ordem_servico]],"-",Tabela_srv_moreno_prd_dbwel_v_fund_acompanhamento[[#This Row],[item]])</f>
        <v>27431-1</v>
      </c>
      <c r="B805" s="116" t="str">
        <f>_xlfn.XLOOKUP(A805,Tabela2[ID OS_MORENO],Tabela2[ID OS_MORENO],"",0)</f>
        <v/>
      </c>
      <c r="C805" s="25">
        <v>27431</v>
      </c>
      <c r="D805" s="25">
        <v>1</v>
      </c>
      <c r="E805" s="25">
        <v>1</v>
      </c>
      <c r="F805" s="178">
        <v>299522</v>
      </c>
      <c r="G805" s="178">
        <v>2</v>
      </c>
      <c r="H805" s="178" t="str">
        <f>_xlfn.CONCAT(Tabela_srv_moreno_prd_dbwel_v_fund_acompanhamento[[#This Row],[codigo_peca]],"-",Tabela_srv_moreno_prd_dbwel_v_fund_acompanhamento[[#This Row],[seq_peca]])</f>
        <v>299522-2</v>
      </c>
      <c r="I805" s="178">
        <v>1</v>
      </c>
      <c r="J805" s="178" t="s">
        <v>292</v>
      </c>
      <c r="K805" s="179">
        <v>46139</v>
      </c>
      <c r="L805" s="179">
        <v>46141</v>
      </c>
      <c r="M805" s="178" t="s">
        <v>822</v>
      </c>
      <c r="N805" s="179">
        <v>46122</v>
      </c>
      <c r="O8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06" spans="1:15" hidden="1" x14ac:dyDescent="0.25">
      <c r="A806" s="16" t="str">
        <f>_xlfn.CONCAT(Tabela_srv_moreno_prd_dbwel_v_fund_acompanhamento[[#This Row],[id_ordem_servico]],"-",Tabela_srv_moreno_prd_dbwel_v_fund_acompanhamento[[#This Row],[item]])</f>
        <v>27431-2</v>
      </c>
      <c r="B806" s="115" t="str">
        <f>_xlfn.XLOOKUP(A806,Tabela2[ID OS_MORENO],Tabela2[ID OS_MORENO],"",0)</f>
        <v/>
      </c>
      <c r="C806" s="16">
        <v>27431</v>
      </c>
      <c r="D806" s="16">
        <v>2</v>
      </c>
      <c r="E806" s="16">
        <v>1</v>
      </c>
      <c r="F806" s="85">
        <v>299522</v>
      </c>
      <c r="G806" s="85">
        <v>3</v>
      </c>
      <c r="H806" s="85" t="str">
        <f>_xlfn.CONCAT(Tabela_srv_moreno_prd_dbwel_v_fund_acompanhamento[[#This Row],[codigo_peca]],"-",Tabela_srv_moreno_prd_dbwel_v_fund_acompanhamento[[#This Row],[seq_peca]])</f>
        <v>299522-3</v>
      </c>
      <c r="I806" s="16">
        <v>1</v>
      </c>
      <c r="J806" s="85" t="s">
        <v>292</v>
      </c>
      <c r="K806" s="28">
        <v>46139</v>
      </c>
      <c r="L806" s="28">
        <v>46141</v>
      </c>
      <c r="M806" s="85" t="s">
        <v>822</v>
      </c>
      <c r="N806" s="28">
        <v>46122</v>
      </c>
      <c r="O806" s="16" t="str">
        <f>IF(Tabela_srv_moreno_prd_dbwel_v_fund_acompanhamento[[#This Row],[prz_contratual]]=Tabela_srv_moreno_prd_dbwel_v_fund_acompanhamento[[#This Row],[lib_fundido_prev]],"S/Usin.","C/ Usin.")</f>
        <v>C/ Usin.</v>
      </c>
    </row>
    <row r="807" spans="1:15" hidden="1" x14ac:dyDescent="0.25">
      <c r="A807" s="25" t="str">
        <f>_xlfn.CONCAT(Tabela_srv_moreno_prd_dbwel_v_fund_acompanhamento[[#This Row],[id_ordem_servico]],"-",Tabela_srv_moreno_prd_dbwel_v_fund_acompanhamento[[#This Row],[item]])</f>
        <v>27431-3</v>
      </c>
      <c r="B807" s="114" t="str">
        <f>_xlfn.XLOOKUP(A807,Tabela2[ID OS_MORENO],Tabela2[ID OS_MORENO],"",0)</f>
        <v/>
      </c>
      <c r="C807" s="25">
        <v>27431</v>
      </c>
      <c r="D807" s="25">
        <v>3</v>
      </c>
      <c r="E807" s="25">
        <v>1</v>
      </c>
      <c r="F807" s="39">
        <v>299522</v>
      </c>
      <c r="G807" s="39">
        <v>4</v>
      </c>
      <c r="H807" s="39" t="str">
        <f>_xlfn.CONCAT(Tabela_srv_moreno_prd_dbwel_v_fund_acompanhamento[[#This Row],[codigo_peca]],"-",Tabela_srv_moreno_prd_dbwel_v_fund_acompanhamento[[#This Row],[seq_peca]])</f>
        <v>299522-4</v>
      </c>
      <c r="I807" s="25">
        <v>1</v>
      </c>
      <c r="J807" s="39" t="s">
        <v>292</v>
      </c>
      <c r="K807" s="40">
        <v>46141</v>
      </c>
      <c r="L807" s="40">
        <v>46141</v>
      </c>
      <c r="M807" s="39" t="s">
        <v>822</v>
      </c>
      <c r="N807" s="40">
        <v>46122</v>
      </c>
      <c r="O807" s="16" t="str">
        <f>IF(Tabela_srv_moreno_prd_dbwel_v_fund_acompanhamento[[#This Row],[prz_contratual]]=Tabela_srv_moreno_prd_dbwel_v_fund_acompanhamento[[#This Row],[lib_fundido_prev]],"S/Usin.","C/ Usin.")</f>
        <v>C/ Usin.</v>
      </c>
    </row>
    <row r="808" spans="1:15" hidden="1" x14ac:dyDescent="0.25">
      <c r="A808" s="25" t="str">
        <f>_xlfn.CONCAT(Tabela_srv_moreno_prd_dbwel_v_fund_acompanhamento[[#This Row],[id_ordem_servico]],"-",Tabela_srv_moreno_prd_dbwel_v_fund_acompanhamento[[#This Row],[item]])</f>
        <v>27431-4</v>
      </c>
      <c r="B808" s="115" t="str">
        <f>_xlfn.XLOOKUP(A808,Tabela2[ID OS_MORENO],Tabela2[ID OS_MORENO],"",0)</f>
        <v>27431-4</v>
      </c>
      <c r="C808" s="25">
        <v>27431</v>
      </c>
      <c r="D808" s="25">
        <v>4</v>
      </c>
      <c r="E808" s="25">
        <v>1</v>
      </c>
      <c r="F808" s="178">
        <v>299522</v>
      </c>
      <c r="G808" s="178">
        <v>5</v>
      </c>
      <c r="H808" s="178" t="str">
        <f>_xlfn.CONCAT(Tabela_srv_moreno_prd_dbwel_v_fund_acompanhamento[[#This Row],[codigo_peca]],"-",Tabela_srv_moreno_prd_dbwel_v_fund_acompanhamento[[#This Row],[seq_peca]])</f>
        <v>299522-5</v>
      </c>
      <c r="I808" s="178">
        <v>1</v>
      </c>
      <c r="J808" s="178" t="s">
        <v>292</v>
      </c>
      <c r="K808" s="179">
        <v>46126</v>
      </c>
      <c r="L808" s="179">
        <v>46141</v>
      </c>
      <c r="M808" s="178" t="s">
        <v>822</v>
      </c>
      <c r="N808" s="179">
        <v>46129</v>
      </c>
      <c r="O8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09" spans="1:15" hidden="1" x14ac:dyDescent="0.25">
      <c r="A809" s="25" t="str">
        <f>_xlfn.CONCAT(Tabela_srv_moreno_prd_dbwel_v_fund_acompanhamento[[#This Row],[id_ordem_servico]],"-",Tabela_srv_moreno_prd_dbwel_v_fund_acompanhamento[[#This Row],[item]])</f>
        <v>27431-5</v>
      </c>
      <c r="B809" s="114" t="str">
        <f>_xlfn.XLOOKUP(A809,Tabela2[ID OS_MORENO],Tabela2[ID OS_MORENO],"",0)</f>
        <v>27431-5</v>
      </c>
      <c r="C809" s="25">
        <v>27431</v>
      </c>
      <c r="D809" s="25">
        <v>5</v>
      </c>
      <c r="E809" s="25">
        <v>1</v>
      </c>
      <c r="F809" s="178">
        <v>299522</v>
      </c>
      <c r="G809" s="178">
        <v>6</v>
      </c>
      <c r="H809" s="178" t="str">
        <f>_xlfn.CONCAT(Tabela_srv_moreno_prd_dbwel_v_fund_acompanhamento[[#This Row],[codigo_peca]],"-",Tabela_srv_moreno_prd_dbwel_v_fund_acompanhamento[[#This Row],[seq_peca]])</f>
        <v>299522-6</v>
      </c>
      <c r="I809" s="178">
        <v>1</v>
      </c>
      <c r="J809" s="178" t="s">
        <v>292</v>
      </c>
      <c r="K809" s="179">
        <v>46141</v>
      </c>
      <c r="L809" s="179">
        <v>46155</v>
      </c>
      <c r="M809" s="178" t="s">
        <v>822</v>
      </c>
      <c r="N809" s="179">
        <v>46129</v>
      </c>
      <c r="O8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0" spans="1:15" hidden="1" x14ac:dyDescent="0.25">
      <c r="A810" s="25" t="str">
        <f>_xlfn.CONCAT(Tabela_srv_moreno_prd_dbwel_v_fund_acompanhamento[[#This Row],[id_ordem_servico]],"-",Tabela_srv_moreno_prd_dbwel_v_fund_acompanhamento[[#This Row],[item]])</f>
        <v>27431-6</v>
      </c>
      <c r="B810" s="114" t="str">
        <f>_xlfn.XLOOKUP(A810,Tabela2[ID OS_MORENO],Tabela2[ID OS_MORENO],"",0)</f>
        <v/>
      </c>
      <c r="C810" s="25">
        <v>27431</v>
      </c>
      <c r="D810" s="25">
        <v>6</v>
      </c>
      <c r="E810" s="25">
        <v>1</v>
      </c>
      <c r="F810" s="178">
        <v>299522</v>
      </c>
      <c r="G810" s="178">
        <v>7</v>
      </c>
      <c r="H810" s="178" t="str">
        <f>_xlfn.CONCAT(Tabela_srv_moreno_prd_dbwel_v_fund_acompanhamento[[#This Row],[codigo_peca]],"-",Tabela_srv_moreno_prd_dbwel_v_fund_acompanhamento[[#This Row],[seq_peca]])</f>
        <v>299522-7</v>
      </c>
      <c r="I810" s="178">
        <v>1</v>
      </c>
      <c r="J810" s="178" t="s">
        <v>292</v>
      </c>
      <c r="K810" s="179">
        <v>46149</v>
      </c>
      <c r="L810" s="179">
        <v>46155</v>
      </c>
      <c r="M810" s="178" t="s">
        <v>822</v>
      </c>
      <c r="N810" s="179">
        <v>46129</v>
      </c>
      <c r="O8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1" spans="1:15" hidden="1" x14ac:dyDescent="0.25">
      <c r="A811" s="25" t="str">
        <f>_xlfn.CONCAT(Tabela_srv_moreno_prd_dbwel_v_fund_acompanhamento[[#This Row],[id_ordem_servico]],"-",Tabela_srv_moreno_prd_dbwel_v_fund_acompanhamento[[#This Row],[item]])</f>
        <v>27431-7</v>
      </c>
      <c r="B811" s="115" t="str">
        <f>_xlfn.XLOOKUP(A811,Tabela2[ID OS_MORENO],Tabela2[ID OS_MORENO],"",0)</f>
        <v/>
      </c>
      <c r="C811" s="25">
        <v>27431</v>
      </c>
      <c r="D811" s="25">
        <v>7</v>
      </c>
      <c r="E811" s="25">
        <v>1</v>
      </c>
      <c r="F811" s="178">
        <v>299522</v>
      </c>
      <c r="G811" s="178">
        <v>8</v>
      </c>
      <c r="H811" s="178" t="str">
        <f>_xlfn.CONCAT(Tabela_srv_moreno_prd_dbwel_v_fund_acompanhamento[[#This Row],[codigo_peca]],"-",Tabela_srv_moreno_prd_dbwel_v_fund_acompanhamento[[#This Row],[seq_peca]])</f>
        <v>299522-8</v>
      </c>
      <c r="I811" s="178">
        <v>1</v>
      </c>
      <c r="J811" s="178" t="s">
        <v>292</v>
      </c>
      <c r="K811" s="179">
        <v>46159</v>
      </c>
      <c r="L811" s="179">
        <v>46141</v>
      </c>
      <c r="M811" s="178" t="s">
        <v>822</v>
      </c>
      <c r="N811" s="179">
        <v>46136</v>
      </c>
      <c r="O8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2" spans="1:15" hidden="1" x14ac:dyDescent="0.25">
      <c r="A812" s="25" t="str">
        <f>_xlfn.CONCAT(Tabela_srv_moreno_prd_dbwel_v_fund_acompanhamento[[#This Row],[id_ordem_servico]],"-",Tabela_srv_moreno_prd_dbwel_v_fund_acompanhamento[[#This Row],[item]])</f>
        <v>27431-8</v>
      </c>
      <c r="B812" s="115" t="str">
        <f>_xlfn.XLOOKUP(A812,Tabela2[ID OS_MORENO],Tabela2[ID OS_MORENO],"",0)</f>
        <v/>
      </c>
      <c r="C812" s="25">
        <v>27431</v>
      </c>
      <c r="D812" s="25">
        <v>8</v>
      </c>
      <c r="E812" s="25">
        <v>1</v>
      </c>
      <c r="F812" s="178">
        <v>299522</v>
      </c>
      <c r="G812" s="178">
        <v>9</v>
      </c>
      <c r="H812" s="178" t="str">
        <f>_xlfn.CONCAT(Tabela_srv_moreno_prd_dbwel_v_fund_acompanhamento[[#This Row],[codigo_peca]],"-",Tabela_srv_moreno_prd_dbwel_v_fund_acompanhamento[[#This Row],[seq_peca]])</f>
        <v>299522-9</v>
      </c>
      <c r="I812" s="178">
        <v>1</v>
      </c>
      <c r="J812" s="178" t="s">
        <v>292</v>
      </c>
      <c r="K812" s="179">
        <v>46159</v>
      </c>
      <c r="L812" s="179">
        <v>46155</v>
      </c>
      <c r="M812" s="178" t="s">
        <v>822</v>
      </c>
      <c r="N812" s="179">
        <v>46136</v>
      </c>
      <c r="O8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3" spans="1:15" hidden="1" x14ac:dyDescent="0.25">
      <c r="A813" s="25" t="str">
        <f>_xlfn.CONCAT(Tabela_srv_moreno_prd_dbwel_v_fund_acompanhamento[[#This Row],[id_ordem_servico]],"-",Tabela_srv_moreno_prd_dbwel_v_fund_acompanhamento[[#This Row],[item]])</f>
        <v>27431-9</v>
      </c>
      <c r="B813" s="115" t="str">
        <f>_xlfn.XLOOKUP(A813,Tabela2[ID OS_MORENO],Tabela2[ID OS_MORENO],"",0)</f>
        <v/>
      </c>
      <c r="C813" s="25">
        <v>27431</v>
      </c>
      <c r="D813" s="25">
        <v>9</v>
      </c>
      <c r="E813" s="25">
        <v>1</v>
      </c>
      <c r="F813" s="178">
        <v>299522</v>
      </c>
      <c r="G813" s="178">
        <v>10</v>
      </c>
      <c r="H813" s="178" t="str">
        <f>_xlfn.CONCAT(Tabela_srv_moreno_prd_dbwel_v_fund_acompanhamento[[#This Row],[codigo_peca]],"-",Tabela_srv_moreno_prd_dbwel_v_fund_acompanhamento[[#This Row],[seq_peca]])</f>
        <v>299522-10</v>
      </c>
      <c r="I813" s="178">
        <v>1</v>
      </c>
      <c r="J813" s="178" t="s">
        <v>292</v>
      </c>
      <c r="K813" s="179">
        <v>46159</v>
      </c>
      <c r="L813" s="179">
        <v>46155</v>
      </c>
      <c r="M813" s="178" t="s">
        <v>822</v>
      </c>
      <c r="N813" s="179">
        <v>46136</v>
      </c>
      <c r="O8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4" spans="1:15" hidden="1" x14ac:dyDescent="0.25">
      <c r="A814" s="25" t="str">
        <f>_xlfn.CONCAT(Tabela_srv_moreno_prd_dbwel_v_fund_acompanhamento[[#This Row],[id_ordem_servico]],"-",Tabela_srv_moreno_prd_dbwel_v_fund_acompanhamento[[#This Row],[item]])</f>
        <v>26641-2</v>
      </c>
      <c r="B814" s="115" t="str">
        <f>_xlfn.XLOOKUP(A814,Tabela2[ID OS_MORENO],Tabela2[ID OS_MORENO],"",0)</f>
        <v>26641-2</v>
      </c>
      <c r="C814" s="25">
        <v>26641</v>
      </c>
      <c r="D814" s="25">
        <v>2</v>
      </c>
      <c r="E814" s="25">
        <v>1</v>
      </c>
      <c r="F814" s="178">
        <v>299217</v>
      </c>
      <c r="G814" s="178">
        <v>127</v>
      </c>
      <c r="H814" s="178" t="str">
        <f>_xlfn.CONCAT(Tabela_srv_moreno_prd_dbwel_v_fund_acompanhamento[[#This Row],[codigo_peca]],"-",Tabela_srv_moreno_prd_dbwel_v_fund_acompanhamento[[#This Row],[seq_peca]])</f>
        <v>299217-127</v>
      </c>
      <c r="I814" s="178">
        <v>1</v>
      </c>
      <c r="J814" s="178" t="s">
        <v>292</v>
      </c>
      <c r="K814" s="179">
        <v>46239</v>
      </c>
      <c r="L814" s="179"/>
      <c r="M814" s="178" t="s">
        <v>378</v>
      </c>
      <c r="N814" s="179">
        <v>46228</v>
      </c>
      <c r="O8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5" spans="1:15" hidden="1" x14ac:dyDescent="0.25">
      <c r="A815" s="25" t="str">
        <f>_xlfn.CONCAT(Tabela_srv_moreno_prd_dbwel_v_fund_acompanhamento[[#This Row],[id_ordem_servico]],"-",Tabela_srv_moreno_prd_dbwel_v_fund_acompanhamento[[#This Row],[item]])</f>
        <v>26874-9</v>
      </c>
      <c r="B815" s="114" t="str">
        <f>_xlfn.XLOOKUP(A815,Tabela2[ID OS_MORENO],Tabela2[ID OS_MORENO],"",0)</f>
        <v/>
      </c>
      <c r="C815" s="25">
        <v>26874</v>
      </c>
      <c r="D815" s="25">
        <v>9</v>
      </c>
      <c r="E815" s="25">
        <v>1</v>
      </c>
      <c r="F815" s="178">
        <v>299521</v>
      </c>
      <c r="G815" s="178">
        <v>1</v>
      </c>
      <c r="H815" s="178" t="str">
        <f>_xlfn.CONCAT(Tabela_srv_moreno_prd_dbwel_v_fund_acompanhamento[[#This Row],[codigo_peca]],"-",Tabela_srv_moreno_prd_dbwel_v_fund_acompanhamento[[#This Row],[seq_peca]])</f>
        <v>299521-1</v>
      </c>
      <c r="I815" s="178">
        <v>1</v>
      </c>
      <c r="J815" s="178" t="s">
        <v>292</v>
      </c>
      <c r="K815" s="179">
        <v>45807</v>
      </c>
      <c r="L815" s="179">
        <v>45930</v>
      </c>
      <c r="M815" s="178" t="s">
        <v>844</v>
      </c>
      <c r="N815" s="179">
        <v>45807</v>
      </c>
      <c r="O815" s="16" t="str">
        <f>IF(Tabela_srv_moreno_prd_dbwel_v_fund_acompanhamento[[#This Row],[prz_contratual]]=Tabela_srv_moreno_prd_dbwel_v_fund_acompanhamento[[#This Row],[lib_fundido_prev]],"S/Usin.","C/ Usin.")</f>
        <v>S/Usin.</v>
      </c>
    </row>
    <row r="816" spans="1:15" hidden="1" x14ac:dyDescent="0.25">
      <c r="A816" s="25" t="str">
        <f>_xlfn.CONCAT(Tabela_srv_moreno_prd_dbwel_v_fund_acompanhamento[[#This Row],[id_ordem_servico]],"-",Tabela_srv_moreno_prd_dbwel_v_fund_acompanhamento[[#This Row],[item]])</f>
        <v>27590-1</v>
      </c>
      <c r="B816" s="114" t="str">
        <f>_xlfn.XLOOKUP(A816,Tabela2[ID OS_MORENO],Tabela2[ID OS_MORENO],"",0)</f>
        <v/>
      </c>
      <c r="C816" s="25">
        <v>27590</v>
      </c>
      <c r="D816" s="25">
        <v>1</v>
      </c>
      <c r="E816" s="25">
        <v>1</v>
      </c>
      <c r="F816" s="178">
        <v>299487</v>
      </c>
      <c r="G816" s="178">
        <v>69</v>
      </c>
      <c r="H816" s="178" t="str">
        <f>_xlfn.CONCAT(Tabela_srv_moreno_prd_dbwel_v_fund_acompanhamento[[#This Row],[codigo_peca]],"-",Tabela_srv_moreno_prd_dbwel_v_fund_acompanhamento[[#This Row],[seq_peca]])</f>
        <v>299487-69</v>
      </c>
      <c r="I816" s="178">
        <v>1</v>
      </c>
      <c r="J816" s="178" t="s">
        <v>292</v>
      </c>
      <c r="K816" s="179">
        <v>46230</v>
      </c>
      <c r="L816" s="179"/>
      <c r="M816" s="178" t="s">
        <v>282</v>
      </c>
      <c r="N816" s="179">
        <v>46273</v>
      </c>
      <c r="O8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7" spans="1:15" hidden="1" x14ac:dyDescent="0.25">
      <c r="A817" s="25" t="str">
        <f>_xlfn.CONCAT(Tabela_srv_moreno_prd_dbwel_v_fund_acompanhamento[[#This Row],[id_ordem_servico]],"-",Tabela_srv_moreno_prd_dbwel_v_fund_acompanhamento[[#This Row],[item]])</f>
        <v>27590-2</v>
      </c>
      <c r="B817" s="115" t="str">
        <f>_xlfn.XLOOKUP(A817,Tabela2[ID OS_MORENO],Tabela2[ID OS_MORENO],"",0)</f>
        <v/>
      </c>
      <c r="C817" s="25">
        <v>27590</v>
      </c>
      <c r="D817" s="25">
        <v>2</v>
      </c>
      <c r="E817" s="25">
        <v>1</v>
      </c>
      <c r="F817" s="178">
        <v>299487</v>
      </c>
      <c r="G817" s="178">
        <v>70</v>
      </c>
      <c r="H817" s="178" t="str">
        <f>_xlfn.CONCAT(Tabela_srv_moreno_prd_dbwel_v_fund_acompanhamento[[#This Row],[codigo_peca]],"-",Tabela_srv_moreno_prd_dbwel_v_fund_acompanhamento[[#This Row],[seq_peca]])</f>
        <v>299487-70</v>
      </c>
      <c r="I817" s="178">
        <v>1</v>
      </c>
      <c r="J817" s="178" t="s">
        <v>292</v>
      </c>
      <c r="K817" s="179">
        <v>46230</v>
      </c>
      <c r="L817" s="179"/>
      <c r="M817" s="178" t="s">
        <v>282</v>
      </c>
      <c r="N817" s="179">
        <v>46273</v>
      </c>
      <c r="O8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8" spans="1:15" hidden="1" x14ac:dyDescent="0.25">
      <c r="A818" s="25" t="str">
        <f>_xlfn.CONCAT(Tabela_srv_moreno_prd_dbwel_v_fund_acompanhamento[[#This Row],[id_ordem_servico]],"-",Tabela_srv_moreno_prd_dbwel_v_fund_acompanhamento[[#This Row],[item]])</f>
        <v>27596-1</v>
      </c>
      <c r="B818" s="114" t="str">
        <f>_xlfn.XLOOKUP(A818,Tabela2[ID OS_MORENO],Tabela2[ID OS_MORENO],"",0)</f>
        <v/>
      </c>
      <c r="C818" s="25">
        <v>27596</v>
      </c>
      <c r="D818" s="25">
        <v>1</v>
      </c>
      <c r="E818" s="25">
        <v>1</v>
      </c>
      <c r="F818" s="178">
        <v>299218</v>
      </c>
      <c r="G818" s="178">
        <v>117</v>
      </c>
      <c r="H818" s="178" t="str">
        <f>_xlfn.CONCAT(Tabela_srv_moreno_prd_dbwel_v_fund_acompanhamento[[#This Row],[codigo_peca]],"-",Tabela_srv_moreno_prd_dbwel_v_fund_acompanhamento[[#This Row],[seq_peca]])</f>
        <v>299218-117</v>
      </c>
      <c r="I818" s="178">
        <v>1</v>
      </c>
      <c r="J818" s="178" t="s">
        <v>292</v>
      </c>
      <c r="K818" s="179">
        <v>46242</v>
      </c>
      <c r="L818" s="179"/>
      <c r="M818" s="178" t="s">
        <v>384</v>
      </c>
      <c r="N818" s="179">
        <v>46276</v>
      </c>
      <c r="O8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19" spans="1:15" hidden="1" x14ac:dyDescent="0.25">
      <c r="A819" s="25" t="str">
        <f>_xlfn.CONCAT(Tabela_srv_moreno_prd_dbwel_v_fund_acompanhamento[[#This Row],[id_ordem_servico]],"-",Tabela_srv_moreno_prd_dbwel_v_fund_acompanhamento[[#This Row],[item]])</f>
        <v>27596-2</v>
      </c>
      <c r="B819" s="114" t="str">
        <f>_xlfn.XLOOKUP(A819,Tabela2[ID OS_MORENO],Tabela2[ID OS_MORENO],"",0)</f>
        <v/>
      </c>
      <c r="C819" s="25">
        <v>27596</v>
      </c>
      <c r="D819" s="25">
        <v>2</v>
      </c>
      <c r="E819" s="25">
        <v>1</v>
      </c>
      <c r="F819" s="178">
        <v>299218</v>
      </c>
      <c r="G819" s="178">
        <v>118</v>
      </c>
      <c r="H819" s="178" t="str">
        <f>_xlfn.CONCAT(Tabela_srv_moreno_prd_dbwel_v_fund_acompanhamento[[#This Row],[codigo_peca]],"-",Tabela_srv_moreno_prd_dbwel_v_fund_acompanhamento[[#This Row],[seq_peca]])</f>
        <v>299218-118</v>
      </c>
      <c r="I819" s="178">
        <v>1</v>
      </c>
      <c r="J819" s="178" t="s">
        <v>292</v>
      </c>
      <c r="K819" s="179">
        <v>46242</v>
      </c>
      <c r="L819" s="179"/>
      <c r="M819" s="178" t="s">
        <v>384</v>
      </c>
      <c r="N819" s="179">
        <v>46283</v>
      </c>
      <c r="O8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0" spans="1:15" hidden="1" x14ac:dyDescent="0.25">
      <c r="A820" s="25" t="str">
        <f>_xlfn.CONCAT(Tabela_srv_moreno_prd_dbwel_v_fund_acompanhamento[[#This Row],[id_ordem_servico]],"-",Tabela_srv_moreno_prd_dbwel_v_fund_acompanhamento[[#This Row],[item]])</f>
        <v>27597-1</v>
      </c>
      <c r="B820" s="115" t="str">
        <f>_xlfn.XLOOKUP(A820,Tabela2[ID OS_MORENO],Tabela2[ID OS_MORENO],"",0)</f>
        <v/>
      </c>
      <c r="C820" s="25">
        <v>27597</v>
      </c>
      <c r="D820" s="25">
        <v>1</v>
      </c>
      <c r="E820" s="25">
        <v>1</v>
      </c>
      <c r="F820" s="178">
        <v>299303</v>
      </c>
      <c r="G820" s="178">
        <v>29</v>
      </c>
      <c r="H820" s="178" t="str">
        <f>_xlfn.CONCAT(Tabela_srv_moreno_prd_dbwel_v_fund_acompanhamento[[#This Row],[codigo_peca]],"-",Tabela_srv_moreno_prd_dbwel_v_fund_acompanhamento[[#This Row],[seq_peca]])</f>
        <v>299303-29</v>
      </c>
      <c r="I820" s="178">
        <v>1</v>
      </c>
      <c r="J820" s="178" t="s">
        <v>292</v>
      </c>
      <c r="K820" s="179">
        <v>46279</v>
      </c>
      <c r="L820" s="179"/>
      <c r="M820" s="178" t="s">
        <v>293</v>
      </c>
      <c r="N820" s="179">
        <v>46332</v>
      </c>
      <c r="O8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1" spans="1:15" hidden="1" x14ac:dyDescent="0.25">
      <c r="A821" s="25" t="str">
        <f>_xlfn.CONCAT(Tabela_srv_moreno_prd_dbwel_v_fund_acompanhamento[[#This Row],[id_ordem_servico]],"-",Tabela_srv_moreno_prd_dbwel_v_fund_acompanhamento[[#This Row],[item]])</f>
        <v>27598-1</v>
      </c>
      <c r="B821" s="114" t="str">
        <f>_xlfn.XLOOKUP(A821,Tabela2[ID OS_MORENO],Tabela2[ID OS_MORENO],"",0)</f>
        <v/>
      </c>
      <c r="C821" s="25">
        <v>27598</v>
      </c>
      <c r="D821" s="25">
        <v>1</v>
      </c>
      <c r="E821" s="25">
        <v>1</v>
      </c>
      <c r="F821" s="178">
        <v>299193</v>
      </c>
      <c r="G821" s="178">
        <v>82</v>
      </c>
      <c r="H821" s="178" t="str">
        <f>_xlfn.CONCAT(Tabela_srv_moreno_prd_dbwel_v_fund_acompanhamento[[#This Row],[codigo_peca]],"-",Tabela_srv_moreno_prd_dbwel_v_fund_acompanhamento[[#This Row],[seq_peca]])</f>
        <v>299193-82</v>
      </c>
      <c r="I821" s="178">
        <v>1</v>
      </c>
      <c r="J821" s="178" t="s">
        <v>292</v>
      </c>
      <c r="K821" s="179">
        <v>46223</v>
      </c>
      <c r="L821" s="179"/>
      <c r="M821" s="178" t="s">
        <v>475</v>
      </c>
      <c r="N821" s="179">
        <v>46304</v>
      </c>
      <c r="O8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2" spans="1:15" hidden="1" x14ac:dyDescent="0.25">
      <c r="A822" s="25" t="str">
        <f>_xlfn.CONCAT(Tabela_srv_moreno_prd_dbwel_v_fund_acompanhamento[[#This Row],[id_ordem_servico]],"-",Tabela_srv_moreno_prd_dbwel_v_fund_acompanhamento[[#This Row],[item]])</f>
        <v>27599-1</v>
      </c>
      <c r="B822" s="115" t="str">
        <f>_xlfn.XLOOKUP(A822,Tabela2[ID OS_MORENO],Tabela2[ID OS_MORENO],"",0)</f>
        <v/>
      </c>
      <c r="C822" s="25">
        <v>27599</v>
      </c>
      <c r="D822" s="25">
        <v>1</v>
      </c>
      <c r="E822" s="25">
        <v>1</v>
      </c>
      <c r="F822" s="178">
        <v>299374</v>
      </c>
      <c r="G822" s="178">
        <v>90</v>
      </c>
      <c r="H822" s="178" t="str">
        <f>_xlfn.CONCAT(Tabela_srv_moreno_prd_dbwel_v_fund_acompanhamento[[#This Row],[codigo_peca]],"-",Tabela_srv_moreno_prd_dbwel_v_fund_acompanhamento[[#This Row],[seq_peca]])</f>
        <v>299374-90</v>
      </c>
      <c r="I822" s="178">
        <v>1</v>
      </c>
      <c r="J822" s="178" t="s">
        <v>292</v>
      </c>
      <c r="K822" s="179">
        <v>46210</v>
      </c>
      <c r="L822" s="179"/>
      <c r="M822" s="178" t="s">
        <v>2267</v>
      </c>
      <c r="N822" s="179">
        <v>46254</v>
      </c>
      <c r="O8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3" spans="1:15" hidden="1" x14ac:dyDescent="0.25">
      <c r="A823" s="25" t="str">
        <f>_xlfn.CONCAT(Tabela_srv_moreno_prd_dbwel_v_fund_acompanhamento[[#This Row],[id_ordem_servico]],"-",Tabela_srv_moreno_prd_dbwel_v_fund_acompanhamento[[#This Row],[item]])</f>
        <v>27539-1</v>
      </c>
      <c r="B823" s="114" t="str">
        <f>_xlfn.XLOOKUP(A823,Tabela2[ID OS_MORENO],Tabela2[ID OS_MORENO],"",0)</f>
        <v/>
      </c>
      <c r="C823" s="25">
        <v>27539</v>
      </c>
      <c r="D823" s="25">
        <v>1</v>
      </c>
      <c r="E823" s="25">
        <v>1</v>
      </c>
      <c r="F823" s="178">
        <v>299523</v>
      </c>
      <c r="G823" s="178">
        <v>7</v>
      </c>
      <c r="H823" s="178" t="str">
        <f>_xlfn.CONCAT(Tabela_srv_moreno_prd_dbwel_v_fund_acompanhamento[[#This Row],[codigo_peca]],"-",Tabela_srv_moreno_prd_dbwel_v_fund_acompanhamento[[#This Row],[seq_peca]])</f>
        <v>299523-7</v>
      </c>
      <c r="I823" s="178">
        <v>1</v>
      </c>
      <c r="J823" s="178" t="s">
        <v>292</v>
      </c>
      <c r="K823" s="179">
        <v>46198</v>
      </c>
      <c r="L823" s="179"/>
      <c r="M823" s="178" t="s">
        <v>608</v>
      </c>
      <c r="N823" s="179">
        <v>46244</v>
      </c>
      <c r="O8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4" spans="1:15" hidden="1" x14ac:dyDescent="0.25">
      <c r="A824" s="25" t="str">
        <f>_xlfn.CONCAT(Tabela_srv_moreno_prd_dbwel_v_fund_acompanhamento[[#This Row],[id_ordem_servico]],"-",Tabela_srv_moreno_prd_dbwel_v_fund_acompanhamento[[#This Row],[item]])</f>
        <v>27521-1</v>
      </c>
      <c r="B824" s="114" t="str">
        <f>_xlfn.XLOOKUP(A824,Tabela2[ID OS_MORENO],Tabela2[ID OS_MORENO],"",0)</f>
        <v>27521-1</v>
      </c>
      <c r="C824" s="25">
        <v>27521</v>
      </c>
      <c r="D824" s="25">
        <v>1</v>
      </c>
      <c r="E824" s="25">
        <v>1</v>
      </c>
      <c r="F824" s="178">
        <v>299303</v>
      </c>
      <c r="G824" s="178">
        <v>28</v>
      </c>
      <c r="H824" s="178" t="str">
        <f>_xlfn.CONCAT(Tabela_srv_moreno_prd_dbwel_v_fund_acompanhamento[[#This Row],[codigo_peca]],"-",Tabela_srv_moreno_prd_dbwel_v_fund_acompanhamento[[#This Row],[seq_peca]])</f>
        <v>299303-28</v>
      </c>
      <c r="I824" s="178">
        <v>1</v>
      </c>
      <c r="J824" s="178" t="s">
        <v>292</v>
      </c>
      <c r="K824" s="179">
        <v>46230</v>
      </c>
      <c r="L824" s="179"/>
      <c r="M824" s="178" t="s">
        <v>293</v>
      </c>
      <c r="N824" s="179">
        <v>46227</v>
      </c>
      <c r="O8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5" spans="1:15" hidden="1" x14ac:dyDescent="0.25">
      <c r="A825" s="25" t="str">
        <f>_xlfn.CONCAT(Tabela_srv_moreno_prd_dbwel_v_fund_acompanhamento[[#This Row],[id_ordem_servico]],"-",Tabela_srv_moreno_prd_dbwel_v_fund_acompanhamento[[#This Row],[item]])</f>
        <v>27522-1</v>
      </c>
      <c r="B825" s="114" t="str">
        <f>_xlfn.XLOOKUP(A825,Tabela2[ID OS_MORENO],Tabela2[ID OS_MORENO],"",0)</f>
        <v>27522-1</v>
      </c>
      <c r="C825" s="25">
        <v>27522</v>
      </c>
      <c r="D825" s="25">
        <v>1</v>
      </c>
      <c r="E825" s="25">
        <v>1</v>
      </c>
      <c r="F825" s="178">
        <v>299374</v>
      </c>
      <c r="G825" s="178">
        <v>89</v>
      </c>
      <c r="H825" s="178" t="str">
        <f>_xlfn.CONCAT(Tabela_srv_moreno_prd_dbwel_v_fund_acompanhamento[[#This Row],[codigo_peca]],"-",Tabela_srv_moreno_prd_dbwel_v_fund_acompanhamento[[#This Row],[seq_peca]])</f>
        <v>299374-89</v>
      </c>
      <c r="I825" s="178">
        <v>1</v>
      </c>
      <c r="J825" s="178" t="s">
        <v>292</v>
      </c>
      <c r="K825" s="179">
        <v>46182</v>
      </c>
      <c r="L825" s="179"/>
      <c r="M825" s="178" t="s">
        <v>2267</v>
      </c>
      <c r="N825" s="179">
        <v>46204</v>
      </c>
      <c r="O8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6" spans="1:15" hidden="1" x14ac:dyDescent="0.25">
      <c r="A826" s="25" t="str">
        <f>_xlfn.CONCAT(Tabela_srv_moreno_prd_dbwel_v_fund_acompanhamento[[#This Row],[id_ordem_servico]],"-",Tabela_srv_moreno_prd_dbwel_v_fund_acompanhamento[[#This Row],[item]])</f>
        <v>27537-1</v>
      </c>
      <c r="B826" s="114" t="str">
        <f>_xlfn.XLOOKUP(A826,Tabela2[ID OS_MORENO],Tabela2[ID OS_MORENO],"",0)</f>
        <v/>
      </c>
      <c r="C826" s="25">
        <v>27537</v>
      </c>
      <c r="D826" s="25">
        <v>1</v>
      </c>
      <c r="E826" s="25">
        <v>1</v>
      </c>
      <c r="F826" s="178">
        <v>299530</v>
      </c>
      <c r="G826" s="178">
        <v>0</v>
      </c>
      <c r="H826" s="178" t="str">
        <f>_xlfn.CONCAT(Tabela_srv_moreno_prd_dbwel_v_fund_acompanhamento[[#This Row],[codigo_peca]],"-",Tabela_srv_moreno_prd_dbwel_v_fund_acompanhamento[[#This Row],[seq_peca]])</f>
        <v>299530-0</v>
      </c>
      <c r="I826" s="178">
        <v>1</v>
      </c>
      <c r="J826" s="178" t="s">
        <v>292</v>
      </c>
      <c r="K826" s="179">
        <v>46215</v>
      </c>
      <c r="L826" s="179"/>
      <c r="M826" s="178" t="s">
        <v>1895</v>
      </c>
      <c r="N826" s="179">
        <v>46220</v>
      </c>
      <c r="O8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7" spans="1:15" hidden="1" x14ac:dyDescent="0.25">
      <c r="A827" s="25" t="str">
        <f>_xlfn.CONCAT(Tabela_srv_moreno_prd_dbwel_v_fund_acompanhamento[[#This Row],[id_ordem_servico]],"-",Tabela_srv_moreno_prd_dbwel_v_fund_acompanhamento[[#This Row],[item]])</f>
        <v>27537-2</v>
      </c>
      <c r="B827" s="114" t="str">
        <f>_xlfn.XLOOKUP(A827,Tabela2[ID OS_MORENO],Tabela2[ID OS_MORENO],"",0)</f>
        <v/>
      </c>
      <c r="C827" s="25">
        <v>27537</v>
      </c>
      <c r="D827" s="25">
        <v>2</v>
      </c>
      <c r="E827" s="25">
        <v>1</v>
      </c>
      <c r="F827" s="178">
        <v>299530</v>
      </c>
      <c r="G827" s="178">
        <v>0</v>
      </c>
      <c r="H827" s="178" t="str">
        <f>_xlfn.CONCAT(Tabela_srv_moreno_prd_dbwel_v_fund_acompanhamento[[#This Row],[codigo_peca]],"-",Tabela_srv_moreno_prd_dbwel_v_fund_acompanhamento[[#This Row],[seq_peca]])</f>
        <v>299530-0</v>
      </c>
      <c r="I827" s="178">
        <v>1</v>
      </c>
      <c r="J827" s="178" t="s">
        <v>292</v>
      </c>
      <c r="K827" s="179">
        <v>46215</v>
      </c>
      <c r="L827" s="179"/>
      <c r="M827" s="178" t="s">
        <v>1895</v>
      </c>
      <c r="N827" s="179">
        <v>46231</v>
      </c>
      <c r="O8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8" spans="1:15" hidden="1" x14ac:dyDescent="0.25">
      <c r="A828" s="25" t="str">
        <f>_xlfn.CONCAT(Tabela_srv_moreno_prd_dbwel_v_fund_acompanhamento[[#This Row],[id_ordem_servico]],"-",Tabela_srv_moreno_prd_dbwel_v_fund_acompanhamento[[#This Row],[item]])</f>
        <v>27537-3</v>
      </c>
      <c r="B828" s="114" t="str">
        <f>_xlfn.XLOOKUP(A828,Tabela2[ID OS_MORENO],Tabela2[ID OS_MORENO],"",0)</f>
        <v/>
      </c>
      <c r="C828" s="25">
        <v>27537</v>
      </c>
      <c r="D828" s="25">
        <v>3</v>
      </c>
      <c r="E828" s="25">
        <v>1</v>
      </c>
      <c r="F828" s="178">
        <v>299530</v>
      </c>
      <c r="G828" s="178">
        <v>0</v>
      </c>
      <c r="H828" s="178" t="str">
        <f>_xlfn.CONCAT(Tabela_srv_moreno_prd_dbwel_v_fund_acompanhamento[[#This Row],[codigo_peca]],"-",Tabela_srv_moreno_prd_dbwel_v_fund_acompanhamento[[#This Row],[seq_peca]])</f>
        <v>299530-0</v>
      </c>
      <c r="I828" s="178">
        <v>1</v>
      </c>
      <c r="J828" s="178" t="s">
        <v>292</v>
      </c>
      <c r="K828" s="179">
        <v>46215</v>
      </c>
      <c r="L828" s="179"/>
      <c r="M828" s="178" t="s">
        <v>1895</v>
      </c>
      <c r="N828" s="179">
        <v>46231</v>
      </c>
      <c r="O8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29" spans="1:15" hidden="1" x14ac:dyDescent="0.25">
      <c r="A829" s="25" t="str">
        <f>_xlfn.CONCAT(Tabela_srv_moreno_prd_dbwel_v_fund_acompanhamento[[#This Row],[id_ordem_servico]],"-",Tabela_srv_moreno_prd_dbwel_v_fund_acompanhamento[[#This Row],[item]])</f>
        <v>27537-4</v>
      </c>
      <c r="B829" s="114" t="str">
        <f>_xlfn.XLOOKUP(A829,Tabela2[ID OS_MORENO],Tabela2[ID OS_MORENO],"",0)</f>
        <v/>
      </c>
      <c r="C829" s="25">
        <v>27537</v>
      </c>
      <c r="D829" s="25">
        <v>4</v>
      </c>
      <c r="E829" s="25">
        <v>1</v>
      </c>
      <c r="F829" s="178">
        <v>299530</v>
      </c>
      <c r="G829" s="178">
        <v>0</v>
      </c>
      <c r="H829" s="178" t="str">
        <f>_xlfn.CONCAT(Tabela_srv_moreno_prd_dbwel_v_fund_acompanhamento[[#This Row],[codigo_peca]],"-",Tabela_srv_moreno_prd_dbwel_v_fund_acompanhamento[[#This Row],[seq_peca]])</f>
        <v>299530-0</v>
      </c>
      <c r="I829" s="178">
        <v>1</v>
      </c>
      <c r="J829" s="178" t="s">
        <v>292</v>
      </c>
      <c r="K829" s="179">
        <v>46215</v>
      </c>
      <c r="L829" s="179"/>
      <c r="M829" s="178" t="s">
        <v>1895</v>
      </c>
      <c r="N829" s="179">
        <v>46234</v>
      </c>
      <c r="O8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0" spans="1:15" hidden="1" x14ac:dyDescent="0.25">
      <c r="A830" s="25" t="str">
        <f>_xlfn.CONCAT(Tabela_srv_moreno_prd_dbwel_v_fund_acompanhamento[[#This Row],[id_ordem_servico]],"-",Tabela_srv_moreno_prd_dbwel_v_fund_acompanhamento[[#This Row],[item]])</f>
        <v>27467-1</v>
      </c>
      <c r="B830" s="114" t="str">
        <f>_xlfn.XLOOKUP(A830,Tabela2[ID OS_MORENO],Tabela2[ID OS_MORENO],"",0)</f>
        <v/>
      </c>
      <c r="C830" s="25">
        <v>27467</v>
      </c>
      <c r="D830" s="25">
        <v>1</v>
      </c>
      <c r="E830" s="25">
        <v>1</v>
      </c>
      <c r="F830" s="178">
        <v>299530</v>
      </c>
      <c r="G830" s="178">
        <v>1</v>
      </c>
      <c r="H830" s="178" t="str">
        <f>_xlfn.CONCAT(Tabela_srv_moreno_prd_dbwel_v_fund_acompanhamento[[#This Row],[codigo_peca]],"-",Tabela_srv_moreno_prd_dbwel_v_fund_acompanhamento[[#This Row],[seq_peca]])</f>
        <v>299530-1</v>
      </c>
      <c r="I830" s="178">
        <v>1</v>
      </c>
      <c r="J830" s="178" t="s">
        <v>292</v>
      </c>
      <c r="K830" s="179">
        <v>46202</v>
      </c>
      <c r="L830" s="179"/>
      <c r="M830" s="178" t="s">
        <v>1895</v>
      </c>
      <c r="N830" s="179">
        <v>46197</v>
      </c>
      <c r="O8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1" spans="1:15" hidden="1" x14ac:dyDescent="0.25">
      <c r="A831" s="25" t="str">
        <f>_xlfn.CONCAT(Tabela_srv_moreno_prd_dbwel_v_fund_acompanhamento[[#This Row],[id_ordem_servico]],"-",Tabela_srv_moreno_prd_dbwel_v_fund_acompanhamento[[#This Row],[item]])</f>
        <v>27542-1</v>
      </c>
      <c r="B831" s="114" t="str">
        <f>_xlfn.XLOOKUP(A831,Tabela2[ID OS_MORENO],Tabela2[ID OS_MORENO],"",0)</f>
        <v>27542-1</v>
      </c>
      <c r="C831" s="25">
        <v>27542</v>
      </c>
      <c r="D831" s="25">
        <v>1</v>
      </c>
      <c r="E831" s="25">
        <v>1</v>
      </c>
      <c r="F831" s="178">
        <v>299528</v>
      </c>
      <c r="G831" s="178">
        <v>3</v>
      </c>
      <c r="H831" s="178" t="str">
        <f>_xlfn.CONCAT(Tabela_srv_moreno_prd_dbwel_v_fund_acompanhamento[[#This Row],[codigo_peca]],"-",Tabela_srv_moreno_prd_dbwel_v_fund_acompanhamento[[#This Row],[seq_peca]])</f>
        <v>299528-3</v>
      </c>
      <c r="I831" s="178">
        <v>1</v>
      </c>
      <c r="J831" s="178" t="s">
        <v>292</v>
      </c>
      <c r="K831" s="179">
        <v>46227</v>
      </c>
      <c r="L831" s="179"/>
      <c r="M831" s="178" t="s">
        <v>730</v>
      </c>
      <c r="N831" s="179">
        <v>46255</v>
      </c>
      <c r="O8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2" spans="1:15" hidden="1" x14ac:dyDescent="0.25">
      <c r="A832" s="25" t="str">
        <f>_xlfn.CONCAT(Tabela_srv_moreno_prd_dbwel_v_fund_acompanhamento[[#This Row],[id_ordem_servico]],"-",Tabela_srv_moreno_prd_dbwel_v_fund_acompanhamento[[#This Row],[item]])</f>
        <v>27560-1</v>
      </c>
      <c r="B832" s="114" t="str">
        <f>_xlfn.XLOOKUP(A832,Tabela2[ID OS_MORENO],Tabela2[ID OS_MORENO],"",0)</f>
        <v/>
      </c>
      <c r="C832" s="25">
        <v>27560</v>
      </c>
      <c r="D832" s="25">
        <v>1</v>
      </c>
      <c r="E832" s="25">
        <v>1</v>
      </c>
      <c r="F832" s="178">
        <v>299432</v>
      </c>
      <c r="G832" s="178">
        <v>23</v>
      </c>
      <c r="H832" s="178" t="str">
        <f>_xlfn.CONCAT(Tabela_srv_moreno_prd_dbwel_v_fund_acompanhamento[[#This Row],[codigo_peca]],"-",Tabela_srv_moreno_prd_dbwel_v_fund_acompanhamento[[#This Row],[seq_peca]])</f>
        <v>299432-23</v>
      </c>
      <c r="I832" s="178">
        <v>1</v>
      </c>
      <c r="J832" s="178" t="s">
        <v>292</v>
      </c>
      <c r="K832" s="179">
        <v>46214</v>
      </c>
      <c r="L832" s="179"/>
      <c r="M832" s="178" t="s">
        <v>694</v>
      </c>
      <c r="N832" s="179">
        <v>46252</v>
      </c>
      <c r="O8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3" spans="1:15" hidden="1" x14ac:dyDescent="0.25">
      <c r="A833" s="25" t="str">
        <f>_xlfn.CONCAT(Tabela_srv_moreno_prd_dbwel_v_fund_acompanhamento[[#This Row],[id_ordem_servico]],"-",Tabela_srv_moreno_prd_dbwel_v_fund_acompanhamento[[#This Row],[item]])</f>
        <v>27560-2</v>
      </c>
      <c r="B833" s="114" t="str">
        <f>_xlfn.XLOOKUP(A833,Tabela2[ID OS_MORENO],Tabela2[ID OS_MORENO],"",0)</f>
        <v/>
      </c>
      <c r="C833" s="25">
        <v>27560</v>
      </c>
      <c r="D833" s="25">
        <v>2</v>
      </c>
      <c r="E833" s="25">
        <v>1</v>
      </c>
      <c r="F833" s="178">
        <v>299432</v>
      </c>
      <c r="G833" s="178">
        <v>24</v>
      </c>
      <c r="H833" s="178" t="str">
        <f>_xlfn.CONCAT(Tabela_srv_moreno_prd_dbwel_v_fund_acompanhamento[[#This Row],[codigo_peca]],"-",Tabela_srv_moreno_prd_dbwel_v_fund_acompanhamento[[#This Row],[seq_peca]])</f>
        <v>299432-24</v>
      </c>
      <c r="I833" s="178">
        <v>1</v>
      </c>
      <c r="J833" s="178" t="s">
        <v>292</v>
      </c>
      <c r="K833" s="179">
        <v>46214</v>
      </c>
      <c r="L833" s="179"/>
      <c r="M833" s="178" t="s">
        <v>694</v>
      </c>
      <c r="N833" s="179">
        <v>46259</v>
      </c>
      <c r="O8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4" spans="1:15" hidden="1" x14ac:dyDescent="0.25">
      <c r="A834" s="25" t="str">
        <f>_xlfn.CONCAT(Tabela_srv_moreno_prd_dbwel_v_fund_acompanhamento[[#This Row],[id_ordem_servico]],"-",Tabela_srv_moreno_prd_dbwel_v_fund_acompanhamento[[#This Row],[item]])</f>
        <v>27561-1</v>
      </c>
      <c r="B834" s="114" t="str">
        <f>_xlfn.XLOOKUP(A834,Tabela2[ID OS_MORENO],Tabela2[ID OS_MORENO],"",0)</f>
        <v/>
      </c>
      <c r="C834" s="25">
        <v>27561</v>
      </c>
      <c r="D834" s="25">
        <v>1</v>
      </c>
      <c r="E834" s="25">
        <v>1</v>
      </c>
      <c r="F834" s="178">
        <v>299193</v>
      </c>
      <c r="G834" s="178">
        <v>80</v>
      </c>
      <c r="H834" s="178" t="str">
        <f>_xlfn.CONCAT(Tabela_srv_moreno_prd_dbwel_v_fund_acompanhamento[[#This Row],[codigo_peca]],"-",Tabela_srv_moreno_prd_dbwel_v_fund_acompanhamento[[#This Row],[seq_peca]])</f>
        <v>299193-80</v>
      </c>
      <c r="I834" s="178">
        <v>1</v>
      </c>
      <c r="J834" s="178" t="s">
        <v>292</v>
      </c>
      <c r="K834" s="179">
        <v>46202</v>
      </c>
      <c r="L834" s="179"/>
      <c r="M834" s="178" t="s">
        <v>475</v>
      </c>
      <c r="N834" s="179">
        <v>46255</v>
      </c>
      <c r="O8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5" spans="1:15" hidden="1" x14ac:dyDescent="0.25">
      <c r="A835" s="25" t="str">
        <f>_xlfn.CONCAT(Tabela_srv_moreno_prd_dbwel_v_fund_acompanhamento[[#This Row],[id_ordem_servico]],"-",Tabela_srv_moreno_prd_dbwel_v_fund_acompanhamento[[#This Row],[item]])</f>
        <v>27561-2</v>
      </c>
      <c r="B835" s="115" t="str">
        <f>_xlfn.XLOOKUP(A835,Tabela2[ID OS_MORENO],Tabela2[ID OS_MORENO],"",0)</f>
        <v/>
      </c>
      <c r="C835" s="25">
        <v>27561</v>
      </c>
      <c r="D835" s="25">
        <v>2</v>
      </c>
      <c r="E835" s="25">
        <v>1</v>
      </c>
      <c r="F835" s="178">
        <v>299193</v>
      </c>
      <c r="G835" s="178">
        <v>81</v>
      </c>
      <c r="H835" s="178" t="str">
        <f>_xlfn.CONCAT(Tabela_srv_moreno_prd_dbwel_v_fund_acompanhamento[[#This Row],[codigo_peca]],"-",Tabela_srv_moreno_prd_dbwel_v_fund_acompanhamento[[#This Row],[seq_peca]])</f>
        <v>299193-81</v>
      </c>
      <c r="I835" s="178">
        <v>1</v>
      </c>
      <c r="J835" s="178" t="s">
        <v>292</v>
      </c>
      <c r="K835" s="179">
        <v>46202</v>
      </c>
      <c r="L835" s="179"/>
      <c r="M835" s="178" t="s">
        <v>475</v>
      </c>
      <c r="N835" s="179">
        <v>46262</v>
      </c>
      <c r="O8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6" spans="1:15" hidden="1" x14ac:dyDescent="0.25">
      <c r="A836" s="25" t="str">
        <f>_xlfn.CONCAT(Tabela_srv_moreno_prd_dbwel_v_fund_acompanhamento[[#This Row],[id_ordem_servico]],"-",Tabela_srv_moreno_prd_dbwel_v_fund_acompanhamento[[#This Row],[item]])</f>
        <v>27562-1</v>
      </c>
      <c r="B836" s="114" t="str">
        <f>_xlfn.XLOOKUP(A836,Tabela2[ID OS_MORENO],Tabela2[ID OS_MORENO],"",0)</f>
        <v/>
      </c>
      <c r="C836" s="25">
        <v>27562</v>
      </c>
      <c r="D836" s="25">
        <v>1</v>
      </c>
      <c r="E836" s="25">
        <v>1</v>
      </c>
      <c r="F836" s="178">
        <v>299403</v>
      </c>
      <c r="G836" s="178">
        <v>96</v>
      </c>
      <c r="H836" s="178" t="str">
        <f>_xlfn.CONCAT(Tabela_srv_moreno_prd_dbwel_v_fund_acompanhamento[[#This Row],[codigo_peca]],"-",Tabela_srv_moreno_prd_dbwel_v_fund_acompanhamento[[#This Row],[seq_peca]])</f>
        <v>299403-96</v>
      </c>
      <c r="I836" s="178">
        <v>1</v>
      </c>
      <c r="J836" s="178" t="s">
        <v>292</v>
      </c>
      <c r="K836" s="179">
        <v>46211</v>
      </c>
      <c r="L836" s="179"/>
      <c r="M836" s="178" t="s">
        <v>700</v>
      </c>
      <c r="N836" s="179">
        <v>46252</v>
      </c>
      <c r="O8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7" spans="1:15" hidden="1" x14ac:dyDescent="0.25">
      <c r="A837" s="25" t="str">
        <f>_xlfn.CONCAT(Tabela_srv_moreno_prd_dbwel_v_fund_acompanhamento[[#This Row],[id_ordem_servico]],"-",Tabela_srv_moreno_prd_dbwel_v_fund_acompanhamento[[#This Row],[item]])</f>
        <v>27556-1</v>
      </c>
      <c r="B837" s="114" t="str">
        <f>_xlfn.XLOOKUP(A837,Tabela2[ID OS_MORENO],Tabela2[ID OS_MORENO],"",0)</f>
        <v>27556-1</v>
      </c>
      <c r="C837" s="25">
        <v>27556</v>
      </c>
      <c r="D837" s="25">
        <v>1</v>
      </c>
      <c r="E837" s="25">
        <v>1</v>
      </c>
      <c r="F837" s="178">
        <v>152655</v>
      </c>
      <c r="G837" s="178">
        <v>170</v>
      </c>
      <c r="H837" s="178" t="str">
        <f>_xlfn.CONCAT(Tabela_srv_moreno_prd_dbwel_v_fund_acompanhamento[[#This Row],[codigo_peca]],"-",Tabela_srv_moreno_prd_dbwel_v_fund_acompanhamento[[#This Row],[seq_peca]])</f>
        <v>152655-170</v>
      </c>
      <c r="I837" s="178">
        <v>1</v>
      </c>
      <c r="J837" s="178" t="s">
        <v>296</v>
      </c>
      <c r="K837" s="179">
        <v>46209</v>
      </c>
      <c r="L837" s="179"/>
      <c r="M837" s="178" t="s">
        <v>807</v>
      </c>
      <c r="N837" s="179">
        <v>46217</v>
      </c>
      <c r="O8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8" spans="1:15" hidden="1" x14ac:dyDescent="0.25">
      <c r="A838" s="25" t="str">
        <f>_xlfn.CONCAT(Tabela_srv_moreno_prd_dbwel_v_fund_acompanhamento[[#This Row],[id_ordem_servico]],"-",Tabela_srv_moreno_prd_dbwel_v_fund_acompanhamento[[#This Row],[item]])</f>
        <v>27556-2</v>
      </c>
      <c r="B838" s="114" t="str">
        <f>_xlfn.XLOOKUP(A838,Tabela2[ID OS_MORENO],Tabela2[ID OS_MORENO],"",0)</f>
        <v>27556-2</v>
      </c>
      <c r="C838" s="25">
        <v>27556</v>
      </c>
      <c r="D838" s="25">
        <v>2</v>
      </c>
      <c r="E838" s="25">
        <v>1</v>
      </c>
      <c r="F838" s="178">
        <v>152655</v>
      </c>
      <c r="G838" s="178">
        <v>171</v>
      </c>
      <c r="H838" s="178" t="str">
        <f>_xlfn.CONCAT(Tabela_srv_moreno_prd_dbwel_v_fund_acompanhamento[[#This Row],[codigo_peca]],"-",Tabela_srv_moreno_prd_dbwel_v_fund_acompanhamento[[#This Row],[seq_peca]])</f>
        <v>152655-171</v>
      </c>
      <c r="I838" s="178">
        <v>1</v>
      </c>
      <c r="J838" s="178" t="s">
        <v>296</v>
      </c>
      <c r="K838" s="179">
        <v>46209</v>
      </c>
      <c r="L838" s="179"/>
      <c r="M838" s="178" t="s">
        <v>807</v>
      </c>
      <c r="N838" s="179">
        <v>46217</v>
      </c>
      <c r="O8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39" spans="1:15" hidden="1" x14ac:dyDescent="0.25">
      <c r="A839" s="25" t="str">
        <f>_xlfn.CONCAT(Tabela_srv_moreno_prd_dbwel_v_fund_acompanhamento[[#This Row],[id_ordem_servico]],"-",Tabela_srv_moreno_prd_dbwel_v_fund_acompanhamento[[#This Row],[item]])</f>
        <v>27470-1</v>
      </c>
      <c r="B839" s="114" t="str">
        <f>_xlfn.XLOOKUP(A839,Tabela2[ID OS_MORENO],Tabela2[ID OS_MORENO],"",0)</f>
        <v/>
      </c>
      <c r="C839" s="25">
        <v>27470</v>
      </c>
      <c r="D839" s="25">
        <v>1</v>
      </c>
      <c r="E839" s="25">
        <v>1</v>
      </c>
      <c r="F839" s="39">
        <v>152631</v>
      </c>
      <c r="G839" s="39">
        <v>50</v>
      </c>
      <c r="H839" s="39" t="str">
        <f>_xlfn.CONCAT(Tabela_srv_moreno_prd_dbwel_v_fund_acompanhamento[[#This Row],[codigo_peca]],"-",Tabela_srv_moreno_prd_dbwel_v_fund_acompanhamento[[#This Row],[seq_peca]])</f>
        <v>152631-50</v>
      </c>
      <c r="I839" s="25">
        <v>1</v>
      </c>
      <c r="J839" s="39" t="s">
        <v>296</v>
      </c>
      <c r="K839" s="40">
        <v>46164</v>
      </c>
      <c r="L839" s="40">
        <v>46134</v>
      </c>
      <c r="M839" s="39" t="s">
        <v>610</v>
      </c>
      <c r="N839" s="40">
        <v>46168</v>
      </c>
      <c r="O839" s="16" t="str">
        <f>IF(Tabela_srv_moreno_prd_dbwel_v_fund_acompanhamento[[#This Row],[prz_contratual]]=Tabela_srv_moreno_prd_dbwel_v_fund_acompanhamento[[#This Row],[lib_fundido_prev]],"S/Usin.","C/ Usin.")</f>
        <v>C/ Usin.</v>
      </c>
    </row>
    <row r="840" spans="1:15" hidden="1" x14ac:dyDescent="0.25">
      <c r="A840" s="25" t="str">
        <f>_xlfn.CONCAT(Tabela_srv_moreno_prd_dbwel_v_fund_acompanhamento[[#This Row],[id_ordem_servico]],"-",Tabela_srv_moreno_prd_dbwel_v_fund_acompanhamento[[#This Row],[item]])</f>
        <v>27540-1</v>
      </c>
      <c r="B840" s="114" t="str">
        <f>_xlfn.XLOOKUP(A840,Tabela2[ID OS_MORENO],Tabela2[ID OS_MORENO],"",0)</f>
        <v>27540-1</v>
      </c>
      <c r="C840" s="25">
        <v>27540</v>
      </c>
      <c r="D840" s="25">
        <v>1</v>
      </c>
      <c r="E840" s="25">
        <v>1</v>
      </c>
      <c r="F840" s="39">
        <v>152653</v>
      </c>
      <c r="G840" s="39">
        <v>313</v>
      </c>
      <c r="H840" s="39" t="str">
        <f>_xlfn.CONCAT(Tabela_srv_moreno_prd_dbwel_v_fund_acompanhamento[[#This Row],[codigo_peca]],"-",Tabela_srv_moreno_prd_dbwel_v_fund_acompanhamento[[#This Row],[seq_peca]])</f>
        <v>152653-313</v>
      </c>
      <c r="I840" s="25">
        <v>1</v>
      </c>
      <c r="J840" s="39" t="s">
        <v>296</v>
      </c>
      <c r="K840" s="40">
        <v>46212</v>
      </c>
      <c r="L840" s="40"/>
      <c r="M840" s="39" t="s">
        <v>306</v>
      </c>
      <c r="N840" s="40">
        <v>46209</v>
      </c>
      <c r="O840" s="16" t="str">
        <f>IF(Tabela_srv_moreno_prd_dbwel_v_fund_acompanhamento[[#This Row],[prz_contratual]]=Tabela_srv_moreno_prd_dbwel_v_fund_acompanhamento[[#This Row],[lib_fundido_prev]],"S/Usin.","C/ Usin.")</f>
        <v>C/ Usin.</v>
      </c>
    </row>
    <row r="841" spans="1:15" hidden="1" x14ac:dyDescent="0.25">
      <c r="A841" s="25" t="str">
        <f>_xlfn.CONCAT(Tabela_srv_moreno_prd_dbwel_v_fund_acompanhamento[[#This Row],[id_ordem_servico]],"-",Tabela_srv_moreno_prd_dbwel_v_fund_acompanhamento[[#This Row],[item]])</f>
        <v>27540-2</v>
      </c>
      <c r="B841" s="114" t="str">
        <f>_xlfn.XLOOKUP(A841,Tabela2[ID OS_MORENO],Tabela2[ID OS_MORENO],"",0)</f>
        <v>27540-2</v>
      </c>
      <c r="C841" s="25">
        <v>27540</v>
      </c>
      <c r="D841" s="25">
        <v>2</v>
      </c>
      <c r="E841" s="25">
        <v>1</v>
      </c>
      <c r="F841" s="39">
        <v>152653</v>
      </c>
      <c r="G841" s="39">
        <v>314</v>
      </c>
      <c r="H841" s="39" t="str">
        <f>_xlfn.CONCAT(Tabela_srv_moreno_prd_dbwel_v_fund_acompanhamento[[#This Row],[codigo_peca]],"-",Tabela_srv_moreno_prd_dbwel_v_fund_acompanhamento[[#This Row],[seq_peca]])</f>
        <v>152653-314</v>
      </c>
      <c r="I841" s="25">
        <v>1</v>
      </c>
      <c r="J841" s="39" t="s">
        <v>296</v>
      </c>
      <c r="K841" s="40">
        <v>46212</v>
      </c>
      <c r="L841" s="40"/>
      <c r="M841" s="39" t="s">
        <v>306</v>
      </c>
      <c r="N841" s="40">
        <v>46209</v>
      </c>
      <c r="O841" s="16" t="str">
        <f>IF(Tabela_srv_moreno_prd_dbwel_v_fund_acompanhamento[[#This Row],[prz_contratual]]=Tabela_srv_moreno_prd_dbwel_v_fund_acompanhamento[[#This Row],[lib_fundido_prev]],"S/Usin.","C/ Usin.")</f>
        <v>C/ Usin.</v>
      </c>
    </row>
    <row r="842" spans="1:15" hidden="1" x14ac:dyDescent="0.25">
      <c r="A842" s="25" t="str">
        <f>_xlfn.CONCAT(Tabela_srv_moreno_prd_dbwel_v_fund_acompanhamento[[#This Row],[id_ordem_servico]],"-",Tabela_srv_moreno_prd_dbwel_v_fund_acompanhamento[[#This Row],[item]])</f>
        <v>27540-3</v>
      </c>
      <c r="B842" s="114" t="str">
        <f>_xlfn.XLOOKUP(A842,Tabela2[ID OS_MORENO],Tabela2[ID OS_MORENO],"",0)</f>
        <v>27540-3</v>
      </c>
      <c r="C842" s="25">
        <v>27540</v>
      </c>
      <c r="D842" s="25">
        <v>3</v>
      </c>
      <c r="E842" s="25">
        <v>1</v>
      </c>
      <c r="F842" s="39">
        <v>152653</v>
      </c>
      <c r="G842" s="39">
        <v>315</v>
      </c>
      <c r="H842" s="39" t="str">
        <f>_xlfn.CONCAT(Tabela_srv_moreno_prd_dbwel_v_fund_acompanhamento[[#This Row],[codigo_peca]],"-",Tabela_srv_moreno_prd_dbwel_v_fund_acompanhamento[[#This Row],[seq_peca]])</f>
        <v>152653-315</v>
      </c>
      <c r="I842" s="25">
        <v>1</v>
      </c>
      <c r="J842" s="39" t="s">
        <v>296</v>
      </c>
      <c r="K842" s="40">
        <v>46212</v>
      </c>
      <c r="L842" s="40"/>
      <c r="M842" s="39" t="s">
        <v>306</v>
      </c>
      <c r="N842" s="40">
        <v>46209</v>
      </c>
      <c r="O842" s="16" t="str">
        <f>IF(Tabela_srv_moreno_prd_dbwel_v_fund_acompanhamento[[#This Row],[prz_contratual]]=Tabela_srv_moreno_prd_dbwel_v_fund_acompanhamento[[#This Row],[lib_fundido_prev]],"S/Usin.","C/ Usin.")</f>
        <v>C/ Usin.</v>
      </c>
    </row>
    <row r="843" spans="1:15" hidden="1" x14ac:dyDescent="0.25">
      <c r="A843" s="25" t="str">
        <f>_xlfn.CONCAT(Tabela_srv_moreno_prd_dbwel_v_fund_acompanhamento[[#This Row],[id_ordem_servico]],"-",Tabela_srv_moreno_prd_dbwel_v_fund_acompanhamento[[#This Row],[item]])</f>
        <v>27540-4</v>
      </c>
      <c r="B843" s="114" t="str">
        <f>_xlfn.XLOOKUP(A843,Tabela2[ID OS_MORENO],Tabela2[ID OS_MORENO],"",0)</f>
        <v>27540-4</v>
      </c>
      <c r="C843" s="25">
        <v>27540</v>
      </c>
      <c r="D843" s="25">
        <v>4</v>
      </c>
      <c r="E843" s="25">
        <v>1</v>
      </c>
      <c r="F843" s="39">
        <v>152653</v>
      </c>
      <c r="G843" s="39">
        <v>316</v>
      </c>
      <c r="H843" s="39" t="str">
        <f>_xlfn.CONCAT(Tabela_srv_moreno_prd_dbwel_v_fund_acompanhamento[[#This Row],[codigo_peca]],"-",Tabela_srv_moreno_prd_dbwel_v_fund_acompanhamento[[#This Row],[seq_peca]])</f>
        <v>152653-316</v>
      </c>
      <c r="I843" s="25">
        <v>1</v>
      </c>
      <c r="J843" s="39" t="s">
        <v>296</v>
      </c>
      <c r="K843" s="40">
        <v>46212</v>
      </c>
      <c r="L843" s="40">
        <v>46182</v>
      </c>
      <c r="M843" s="39" t="s">
        <v>306</v>
      </c>
      <c r="N843" s="40">
        <v>46209</v>
      </c>
      <c r="O843" s="16" t="str">
        <f>IF(Tabela_srv_moreno_prd_dbwel_v_fund_acompanhamento[[#This Row],[prz_contratual]]=Tabela_srv_moreno_prd_dbwel_v_fund_acompanhamento[[#This Row],[lib_fundido_prev]],"S/Usin.","C/ Usin.")</f>
        <v>C/ Usin.</v>
      </c>
    </row>
    <row r="844" spans="1:15" hidden="1" x14ac:dyDescent="0.25">
      <c r="A844" s="25" t="str">
        <f>_xlfn.CONCAT(Tabela_srv_moreno_prd_dbwel_v_fund_acompanhamento[[#This Row],[id_ordem_servico]],"-",Tabela_srv_moreno_prd_dbwel_v_fund_acompanhamento[[#This Row],[item]])</f>
        <v>27540-5</v>
      </c>
      <c r="B844" s="114" t="str">
        <f>_xlfn.XLOOKUP(A844,Tabela2[ID OS_MORENO],Tabela2[ID OS_MORENO],"",0)</f>
        <v>27540-5</v>
      </c>
      <c r="C844" s="25">
        <v>27540</v>
      </c>
      <c r="D844" s="25">
        <v>5</v>
      </c>
      <c r="E844" s="25">
        <v>1</v>
      </c>
      <c r="F844" s="178">
        <v>152653</v>
      </c>
      <c r="G844" s="178">
        <v>317</v>
      </c>
      <c r="H844" s="178" t="str">
        <f>_xlfn.CONCAT(Tabela_srv_moreno_prd_dbwel_v_fund_acompanhamento[[#This Row],[codigo_peca]],"-",Tabela_srv_moreno_prd_dbwel_v_fund_acompanhamento[[#This Row],[seq_peca]])</f>
        <v>152653-317</v>
      </c>
      <c r="I844" s="178">
        <v>1</v>
      </c>
      <c r="J844" s="178" t="s">
        <v>296</v>
      </c>
      <c r="K844" s="179">
        <v>46212</v>
      </c>
      <c r="L844" s="179">
        <v>46184</v>
      </c>
      <c r="M844" s="178" t="s">
        <v>306</v>
      </c>
      <c r="N844" s="179">
        <v>46209</v>
      </c>
      <c r="O8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45" spans="1:15" hidden="1" x14ac:dyDescent="0.25">
      <c r="A845" s="25" t="str">
        <f>_xlfn.CONCAT(Tabela_srv_moreno_prd_dbwel_v_fund_acompanhamento[[#This Row],[id_ordem_servico]],"-",Tabela_srv_moreno_prd_dbwel_v_fund_acompanhamento[[#This Row],[item]])</f>
        <v>27540-6</v>
      </c>
      <c r="B845" s="114" t="str">
        <f>_xlfn.XLOOKUP(A845,Tabela2[ID OS_MORENO],Tabela2[ID OS_MORENO],"",0)</f>
        <v>27540-6</v>
      </c>
      <c r="C845" s="25">
        <v>27540</v>
      </c>
      <c r="D845" s="25">
        <v>6</v>
      </c>
      <c r="E845" s="25">
        <v>1</v>
      </c>
      <c r="F845" s="178">
        <v>152653</v>
      </c>
      <c r="G845" s="178">
        <v>318</v>
      </c>
      <c r="H845" s="178" t="str">
        <f>_xlfn.CONCAT(Tabela_srv_moreno_prd_dbwel_v_fund_acompanhamento[[#This Row],[codigo_peca]],"-",Tabela_srv_moreno_prd_dbwel_v_fund_acompanhamento[[#This Row],[seq_peca]])</f>
        <v>152653-318</v>
      </c>
      <c r="I845" s="178">
        <v>1</v>
      </c>
      <c r="J845" s="178" t="s">
        <v>296</v>
      </c>
      <c r="K845" s="179">
        <v>46212</v>
      </c>
      <c r="L845" s="179">
        <v>46184</v>
      </c>
      <c r="M845" s="178" t="s">
        <v>306</v>
      </c>
      <c r="N845" s="179">
        <v>46209</v>
      </c>
      <c r="O8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46" spans="1:15" hidden="1" x14ac:dyDescent="0.25">
      <c r="A846" s="25" t="str">
        <f>_xlfn.CONCAT(Tabela_srv_moreno_prd_dbwel_v_fund_acompanhamento[[#This Row],[id_ordem_servico]],"-",Tabela_srv_moreno_prd_dbwel_v_fund_acompanhamento[[#This Row],[item]])</f>
        <v>27540-7</v>
      </c>
      <c r="B846" s="114" t="str">
        <f>_xlfn.XLOOKUP(A846,Tabela2[ID OS_MORENO],Tabela2[ID OS_MORENO],"",0)</f>
        <v>27540-7</v>
      </c>
      <c r="C846" s="25">
        <v>27540</v>
      </c>
      <c r="D846" s="25">
        <v>7</v>
      </c>
      <c r="E846" s="25">
        <v>1</v>
      </c>
      <c r="F846" s="178">
        <v>152653</v>
      </c>
      <c r="G846" s="178">
        <v>319</v>
      </c>
      <c r="H846" s="178" t="str">
        <f>_xlfn.CONCAT(Tabela_srv_moreno_prd_dbwel_v_fund_acompanhamento[[#This Row],[codigo_peca]],"-",Tabela_srv_moreno_prd_dbwel_v_fund_acompanhamento[[#This Row],[seq_peca]])</f>
        <v>152653-319</v>
      </c>
      <c r="I846" s="178">
        <v>1</v>
      </c>
      <c r="J846" s="178" t="s">
        <v>296</v>
      </c>
      <c r="K846" s="179">
        <v>46212</v>
      </c>
      <c r="L846" s="179">
        <v>46182</v>
      </c>
      <c r="M846" s="178" t="s">
        <v>306</v>
      </c>
      <c r="N846" s="179">
        <v>46209</v>
      </c>
      <c r="O8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47" spans="1:15" hidden="1" x14ac:dyDescent="0.25">
      <c r="A847" s="25" t="str">
        <f>_xlfn.CONCAT(Tabela_srv_moreno_prd_dbwel_v_fund_acompanhamento[[#This Row],[id_ordem_servico]],"-",Tabela_srv_moreno_prd_dbwel_v_fund_acompanhamento[[#This Row],[item]])</f>
        <v>27540-8</v>
      </c>
      <c r="B847" s="114" t="str">
        <f>_xlfn.XLOOKUP(A847,Tabela2[ID OS_MORENO],Tabela2[ID OS_MORENO],"",0)</f>
        <v>27540-8</v>
      </c>
      <c r="C847" s="25">
        <v>27540</v>
      </c>
      <c r="D847" s="25">
        <v>8</v>
      </c>
      <c r="E847" s="25">
        <v>1</v>
      </c>
      <c r="F847" s="178">
        <v>152653</v>
      </c>
      <c r="G847" s="178">
        <v>320</v>
      </c>
      <c r="H847" s="178" t="str">
        <f>_xlfn.CONCAT(Tabela_srv_moreno_prd_dbwel_v_fund_acompanhamento[[#This Row],[codigo_peca]],"-",Tabela_srv_moreno_prd_dbwel_v_fund_acompanhamento[[#This Row],[seq_peca]])</f>
        <v>152653-320</v>
      </c>
      <c r="I847" s="178">
        <v>1</v>
      </c>
      <c r="J847" s="178" t="s">
        <v>296</v>
      </c>
      <c r="K847" s="179">
        <v>46212</v>
      </c>
      <c r="L847" s="179">
        <v>46183</v>
      </c>
      <c r="M847" s="178" t="s">
        <v>306</v>
      </c>
      <c r="N847" s="179">
        <v>46209</v>
      </c>
      <c r="O8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48" spans="1:15" hidden="1" x14ac:dyDescent="0.25">
      <c r="A848" s="25" t="str">
        <f>_xlfn.CONCAT(Tabela_srv_moreno_prd_dbwel_v_fund_acompanhamento[[#This Row],[id_ordem_servico]],"-",Tabela_srv_moreno_prd_dbwel_v_fund_acompanhamento[[#This Row],[item]])</f>
        <v>27541-1</v>
      </c>
      <c r="B848" s="114" t="str">
        <f>_xlfn.XLOOKUP(A848,Tabela2[ID OS_MORENO],Tabela2[ID OS_MORENO],"",0)</f>
        <v>27541-1</v>
      </c>
      <c r="C848" s="25">
        <v>27541</v>
      </c>
      <c r="D848" s="25">
        <v>1</v>
      </c>
      <c r="E848" s="25">
        <v>1</v>
      </c>
      <c r="F848" s="178">
        <v>152655</v>
      </c>
      <c r="G848" s="178">
        <v>166</v>
      </c>
      <c r="H848" s="178" t="str">
        <f>_xlfn.CONCAT(Tabela_srv_moreno_prd_dbwel_v_fund_acompanhamento[[#This Row],[codigo_peca]],"-",Tabela_srv_moreno_prd_dbwel_v_fund_acompanhamento[[#This Row],[seq_peca]])</f>
        <v>152655-166</v>
      </c>
      <c r="I848" s="178">
        <v>1</v>
      </c>
      <c r="J848" s="178" t="s">
        <v>296</v>
      </c>
      <c r="K848" s="179">
        <v>46200</v>
      </c>
      <c r="L848" s="179"/>
      <c r="M848" s="178" t="s">
        <v>807</v>
      </c>
      <c r="N848" s="179">
        <v>46209</v>
      </c>
      <c r="O8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49" spans="1:15" hidden="1" x14ac:dyDescent="0.25">
      <c r="A849" s="25" t="str">
        <f>_xlfn.CONCAT(Tabela_srv_moreno_prd_dbwel_v_fund_acompanhamento[[#This Row],[id_ordem_servico]],"-",Tabela_srv_moreno_prd_dbwel_v_fund_acompanhamento[[#This Row],[item]])</f>
        <v>27541-2</v>
      </c>
      <c r="B849" s="114" t="str">
        <f>_xlfn.XLOOKUP(A849,Tabela2[ID OS_MORENO],Tabela2[ID OS_MORENO],"",0)</f>
        <v>27541-2</v>
      </c>
      <c r="C849" s="25">
        <v>27541</v>
      </c>
      <c r="D849" s="25">
        <v>2</v>
      </c>
      <c r="E849" s="25">
        <v>1</v>
      </c>
      <c r="F849" s="178">
        <v>152655</v>
      </c>
      <c r="G849" s="178">
        <v>167</v>
      </c>
      <c r="H849" s="178" t="str">
        <f>_xlfn.CONCAT(Tabela_srv_moreno_prd_dbwel_v_fund_acompanhamento[[#This Row],[codigo_peca]],"-",Tabela_srv_moreno_prd_dbwel_v_fund_acompanhamento[[#This Row],[seq_peca]])</f>
        <v>152655-167</v>
      </c>
      <c r="I849" s="178">
        <v>1</v>
      </c>
      <c r="J849" s="178" t="s">
        <v>296</v>
      </c>
      <c r="K849" s="179">
        <v>46200</v>
      </c>
      <c r="L849" s="179"/>
      <c r="M849" s="178" t="s">
        <v>807</v>
      </c>
      <c r="N849" s="179">
        <v>46209</v>
      </c>
      <c r="O8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0" spans="1:15" hidden="1" x14ac:dyDescent="0.25">
      <c r="A850" s="25" t="str">
        <f>_xlfn.CONCAT(Tabela_srv_moreno_prd_dbwel_v_fund_acompanhamento[[#This Row],[id_ordem_servico]],"-",Tabela_srv_moreno_prd_dbwel_v_fund_acompanhamento[[#This Row],[item]])</f>
        <v>27548-1</v>
      </c>
      <c r="B850" s="114" t="str">
        <f>_xlfn.XLOOKUP(A850,Tabela2[ID OS_MORENO],Tabela2[ID OS_MORENO],"",0)</f>
        <v>27548-1</v>
      </c>
      <c r="C850" s="25">
        <v>27548</v>
      </c>
      <c r="D850" s="25">
        <v>1</v>
      </c>
      <c r="E850" s="25">
        <v>1</v>
      </c>
      <c r="F850" s="178">
        <v>152655</v>
      </c>
      <c r="G850" s="178">
        <v>168</v>
      </c>
      <c r="H850" s="178" t="str">
        <f>_xlfn.CONCAT(Tabela_srv_moreno_prd_dbwel_v_fund_acompanhamento[[#This Row],[codigo_peca]],"-",Tabela_srv_moreno_prd_dbwel_v_fund_acompanhamento[[#This Row],[seq_peca]])</f>
        <v>152655-168</v>
      </c>
      <c r="I850" s="178">
        <v>1</v>
      </c>
      <c r="J850" s="178" t="s">
        <v>296</v>
      </c>
      <c r="K850" s="179">
        <v>46207</v>
      </c>
      <c r="L850" s="179"/>
      <c r="M850" s="178" t="s">
        <v>807</v>
      </c>
      <c r="N850" s="179">
        <v>46216</v>
      </c>
      <c r="O8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1" spans="1:15" hidden="1" x14ac:dyDescent="0.25">
      <c r="A851" s="25" t="str">
        <f>_xlfn.CONCAT(Tabela_srv_moreno_prd_dbwel_v_fund_acompanhamento[[#This Row],[id_ordem_servico]],"-",Tabela_srv_moreno_prd_dbwel_v_fund_acompanhamento[[#This Row],[item]])</f>
        <v>27548-2</v>
      </c>
      <c r="B851" s="115" t="str">
        <f>_xlfn.XLOOKUP(A851,Tabela2[ID OS_MORENO],Tabela2[ID OS_MORENO],"",0)</f>
        <v>27548-2</v>
      </c>
      <c r="C851" s="25">
        <v>27548</v>
      </c>
      <c r="D851" s="25">
        <v>2</v>
      </c>
      <c r="E851" s="25">
        <v>1</v>
      </c>
      <c r="F851" s="178">
        <v>152655</v>
      </c>
      <c r="G851" s="178">
        <v>169</v>
      </c>
      <c r="H851" s="178" t="str">
        <f>_xlfn.CONCAT(Tabela_srv_moreno_prd_dbwel_v_fund_acompanhamento[[#This Row],[codigo_peca]],"-",Tabela_srv_moreno_prd_dbwel_v_fund_acompanhamento[[#This Row],[seq_peca]])</f>
        <v>152655-169</v>
      </c>
      <c r="I851" s="178">
        <v>1</v>
      </c>
      <c r="J851" s="178" t="s">
        <v>296</v>
      </c>
      <c r="K851" s="179">
        <v>46207</v>
      </c>
      <c r="L851" s="179"/>
      <c r="M851" s="178" t="s">
        <v>807</v>
      </c>
      <c r="N851" s="179">
        <v>46216</v>
      </c>
      <c r="O8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2" spans="1:15" hidden="1" x14ac:dyDescent="0.25">
      <c r="A852" s="25" t="str">
        <f>_xlfn.CONCAT(Tabela_srv_moreno_prd_dbwel_v_fund_acompanhamento[[#This Row],[id_ordem_servico]],"-",Tabela_srv_moreno_prd_dbwel_v_fund_acompanhamento[[#This Row],[item]])</f>
        <v>27549-1</v>
      </c>
      <c r="B852" s="114" t="str">
        <f>_xlfn.XLOOKUP(A852,Tabela2[ID OS_MORENO],Tabela2[ID OS_MORENO],"",0)</f>
        <v/>
      </c>
      <c r="C852" s="25">
        <v>27549</v>
      </c>
      <c r="D852" s="25">
        <v>1</v>
      </c>
      <c r="E852" s="25">
        <v>1</v>
      </c>
      <c r="F852" s="178">
        <v>152635</v>
      </c>
      <c r="G852" s="178">
        <v>78</v>
      </c>
      <c r="H852" s="178" t="str">
        <f>_xlfn.CONCAT(Tabela_srv_moreno_prd_dbwel_v_fund_acompanhamento[[#This Row],[codigo_peca]],"-",Tabela_srv_moreno_prd_dbwel_v_fund_acompanhamento[[#This Row],[seq_peca]])</f>
        <v>152635-78</v>
      </c>
      <c r="I852" s="178">
        <v>1</v>
      </c>
      <c r="J852" s="178" t="s">
        <v>296</v>
      </c>
      <c r="K852" s="179">
        <v>46265</v>
      </c>
      <c r="L852" s="179"/>
      <c r="M852" s="178" t="s">
        <v>2492</v>
      </c>
      <c r="N852" s="179">
        <v>46266</v>
      </c>
      <c r="O8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3" spans="1:15" hidden="1" x14ac:dyDescent="0.25">
      <c r="A853" s="25" t="str">
        <f>_xlfn.CONCAT(Tabela_srv_moreno_prd_dbwel_v_fund_acompanhamento[[#This Row],[id_ordem_servico]],"-",Tabela_srv_moreno_prd_dbwel_v_fund_acompanhamento[[#This Row],[item]])</f>
        <v>27549-2</v>
      </c>
      <c r="B853" s="115" t="str">
        <f>_xlfn.XLOOKUP(A853,Tabela2[ID OS_MORENO],Tabela2[ID OS_MORENO],"",0)</f>
        <v/>
      </c>
      <c r="C853" s="25">
        <v>27549</v>
      </c>
      <c r="D853" s="25">
        <v>2</v>
      </c>
      <c r="E853" s="25">
        <v>1</v>
      </c>
      <c r="F853" s="178">
        <v>152635</v>
      </c>
      <c r="G853" s="178">
        <v>79</v>
      </c>
      <c r="H853" s="178" t="str">
        <f>_xlfn.CONCAT(Tabela_srv_moreno_prd_dbwel_v_fund_acompanhamento[[#This Row],[codigo_peca]],"-",Tabela_srv_moreno_prd_dbwel_v_fund_acompanhamento[[#This Row],[seq_peca]])</f>
        <v>152635-79</v>
      </c>
      <c r="I853" s="178">
        <v>1</v>
      </c>
      <c r="J853" s="178" t="s">
        <v>296</v>
      </c>
      <c r="K853" s="179">
        <v>46265</v>
      </c>
      <c r="L853" s="179"/>
      <c r="M853" s="178" t="s">
        <v>2492</v>
      </c>
      <c r="N853" s="179">
        <v>46266</v>
      </c>
      <c r="O8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4" spans="1:15" hidden="1" x14ac:dyDescent="0.25">
      <c r="A854" s="25" t="str">
        <f>_xlfn.CONCAT(Tabela_srv_moreno_prd_dbwel_v_fund_acompanhamento[[#This Row],[id_ordem_servico]],"-",Tabela_srv_moreno_prd_dbwel_v_fund_acompanhamento[[#This Row],[item]])</f>
        <v>27549-3</v>
      </c>
      <c r="B854" s="114" t="str">
        <f>_xlfn.XLOOKUP(A854,Tabela2[ID OS_MORENO],Tabela2[ID OS_MORENO],"",0)</f>
        <v/>
      </c>
      <c r="C854" s="25">
        <v>27549</v>
      </c>
      <c r="D854" s="25">
        <v>3</v>
      </c>
      <c r="E854" s="25">
        <v>1</v>
      </c>
      <c r="F854" s="178">
        <v>152635</v>
      </c>
      <c r="G854" s="178">
        <v>80</v>
      </c>
      <c r="H854" s="178" t="str">
        <f>_xlfn.CONCAT(Tabela_srv_moreno_prd_dbwel_v_fund_acompanhamento[[#This Row],[codigo_peca]],"-",Tabela_srv_moreno_prd_dbwel_v_fund_acompanhamento[[#This Row],[seq_peca]])</f>
        <v>152635-80</v>
      </c>
      <c r="I854" s="178">
        <v>1</v>
      </c>
      <c r="J854" s="178" t="s">
        <v>296</v>
      </c>
      <c r="K854" s="179">
        <v>46265</v>
      </c>
      <c r="L854" s="179"/>
      <c r="M854" s="178" t="s">
        <v>2492</v>
      </c>
      <c r="N854" s="179">
        <v>46266</v>
      </c>
      <c r="O8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5" spans="1:15" hidden="1" x14ac:dyDescent="0.25">
      <c r="A855" s="25" t="str">
        <f>_xlfn.CONCAT(Tabela_srv_moreno_prd_dbwel_v_fund_acompanhamento[[#This Row],[id_ordem_servico]],"-",Tabela_srv_moreno_prd_dbwel_v_fund_acompanhamento[[#This Row],[item]])</f>
        <v>27549-4</v>
      </c>
      <c r="B855" s="115" t="str">
        <f>_xlfn.XLOOKUP(A855,Tabela2[ID OS_MORENO],Tabela2[ID OS_MORENO],"",0)</f>
        <v/>
      </c>
      <c r="C855" s="25">
        <v>27549</v>
      </c>
      <c r="D855" s="25">
        <v>4</v>
      </c>
      <c r="E855" s="25">
        <v>1</v>
      </c>
      <c r="F855" s="178">
        <v>152635</v>
      </c>
      <c r="G855" s="178">
        <v>81</v>
      </c>
      <c r="H855" s="178" t="str">
        <f>_xlfn.CONCAT(Tabela_srv_moreno_prd_dbwel_v_fund_acompanhamento[[#This Row],[codigo_peca]],"-",Tabela_srv_moreno_prd_dbwel_v_fund_acompanhamento[[#This Row],[seq_peca]])</f>
        <v>152635-81</v>
      </c>
      <c r="I855" s="178">
        <v>1</v>
      </c>
      <c r="J855" s="178" t="s">
        <v>296</v>
      </c>
      <c r="K855" s="179">
        <v>46264</v>
      </c>
      <c r="L855" s="179"/>
      <c r="M855" s="178" t="s">
        <v>2492</v>
      </c>
      <c r="N855" s="179">
        <v>46265</v>
      </c>
      <c r="O8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6" spans="1:15" hidden="1" x14ac:dyDescent="0.25">
      <c r="A856" s="25" t="str">
        <f>_xlfn.CONCAT(Tabela_srv_moreno_prd_dbwel_v_fund_acompanhamento[[#This Row],[id_ordem_servico]],"-",Tabela_srv_moreno_prd_dbwel_v_fund_acompanhamento[[#This Row],[item]])</f>
        <v>27549-5</v>
      </c>
      <c r="B856" s="114" t="str">
        <f>_xlfn.XLOOKUP(A856,Tabela2[ID OS_MORENO],Tabela2[ID OS_MORENO],"",0)</f>
        <v/>
      </c>
      <c r="C856" s="25">
        <v>27549</v>
      </c>
      <c r="D856" s="25">
        <v>5</v>
      </c>
      <c r="E856" s="25">
        <v>1</v>
      </c>
      <c r="F856" s="178">
        <v>152635</v>
      </c>
      <c r="G856" s="178">
        <v>82</v>
      </c>
      <c r="H856" s="178" t="str">
        <f>_xlfn.CONCAT(Tabela_srv_moreno_prd_dbwel_v_fund_acompanhamento[[#This Row],[codigo_peca]],"-",Tabela_srv_moreno_prd_dbwel_v_fund_acompanhamento[[#This Row],[seq_peca]])</f>
        <v>152635-82</v>
      </c>
      <c r="I856" s="178">
        <v>1</v>
      </c>
      <c r="J856" s="178" t="s">
        <v>296</v>
      </c>
      <c r="K856" s="179">
        <v>46264</v>
      </c>
      <c r="L856" s="179"/>
      <c r="M856" s="178" t="s">
        <v>2492</v>
      </c>
      <c r="N856" s="179">
        <v>46265</v>
      </c>
      <c r="O8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57" spans="1:15" x14ac:dyDescent="0.25">
      <c r="A857" s="25" t="str">
        <f>_xlfn.CONCAT(Tabela_srv_moreno_prd_dbwel_v_fund_acompanhamento[[#This Row],[id_ordem_servico]],"-",Tabela_srv_moreno_prd_dbwel_v_fund_acompanhamento[[#This Row],[item]])</f>
        <v>27549-6</v>
      </c>
      <c r="B857" s="114" t="str">
        <f>_xlfn.XLOOKUP(A857,Tabela2[ID OS_MORENO],Tabela2[ID OS_MORENO],"",0)</f>
        <v/>
      </c>
      <c r="C857" s="25">
        <v>27549</v>
      </c>
      <c r="D857" s="25">
        <v>6</v>
      </c>
      <c r="E857" s="25">
        <v>1</v>
      </c>
      <c r="F857" s="39">
        <v>152635</v>
      </c>
      <c r="G857" s="39">
        <v>83</v>
      </c>
      <c r="H857" s="39" t="str">
        <f>_xlfn.CONCAT(Tabela_srv_moreno_prd_dbwel_v_fund_acompanhamento[[#This Row],[codigo_peca]],"-",Tabela_srv_moreno_prd_dbwel_v_fund_acompanhamento[[#This Row],[seq_peca]])</f>
        <v>152635-83</v>
      </c>
      <c r="I857" s="25">
        <v>1</v>
      </c>
      <c r="J857" s="39" t="s">
        <v>296</v>
      </c>
      <c r="K857" s="40">
        <v>46264</v>
      </c>
      <c r="L857" s="40"/>
      <c r="M857" s="39" t="s">
        <v>2492</v>
      </c>
      <c r="N857" s="40">
        <v>46265</v>
      </c>
      <c r="O857" s="16" t="str">
        <f>IF(Tabela_srv_moreno_prd_dbwel_v_fund_acompanhamento[[#This Row],[prz_contratual]]=Tabela_srv_moreno_prd_dbwel_v_fund_acompanhamento[[#This Row],[lib_fundido_prev]],"S/Usin.","C/ Usin.")</f>
        <v>C/ Usin.</v>
      </c>
    </row>
    <row r="858" spans="1:15" hidden="1" x14ac:dyDescent="0.25">
      <c r="A858" s="25" t="str">
        <f>_xlfn.CONCAT(Tabela_srv_moreno_prd_dbwel_v_fund_acompanhamento[[#This Row],[id_ordem_servico]],"-",Tabela_srv_moreno_prd_dbwel_v_fund_acompanhamento[[#This Row],[item]])</f>
        <v>27530-1</v>
      </c>
      <c r="B858" s="115" t="str">
        <f>_xlfn.XLOOKUP(A858,Tabela2[ID OS_MORENO],Tabela2[ID OS_MORENO],"",0)</f>
        <v>27530-1</v>
      </c>
      <c r="C858" s="25">
        <v>27530</v>
      </c>
      <c r="D858" s="25">
        <v>1</v>
      </c>
      <c r="E858" s="25">
        <v>1</v>
      </c>
      <c r="F858" s="39">
        <v>152650</v>
      </c>
      <c r="G858" s="39">
        <v>292</v>
      </c>
      <c r="H858" s="39" t="str">
        <f>_xlfn.CONCAT(Tabela_srv_moreno_prd_dbwel_v_fund_acompanhamento[[#This Row],[codigo_peca]],"-",Tabela_srv_moreno_prd_dbwel_v_fund_acompanhamento[[#This Row],[seq_peca]])</f>
        <v>152650-292</v>
      </c>
      <c r="I858" s="25">
        <v>1</v>
      </c>
      <c r="J858" s="39" t="s">
        <v>296</v>
      </c>
      <c r="K858" s="40">
        <v>46208</v>
      </c>
      <c r="L858" s="40">
        <v>46181</v>
      </c>
      <c r="M858" s="39" t="s">
        <v>306</v>
      </c>
      <c r="N858" s="40">
        <v>46216</v>
      </c>
      <c r="O858" s="16" t="str">
        <f>IF(Tabela_srv_moreno_prd_dbwel_v_fund_acompanhamento[[#This Row],[prz_contratual]]=Tabela_srv_moreno_prd_dbwel_v_fund_acompanhamento[[#This Row],[lib_fundido_prev]],"S/Usin.","C/ Usin.")</f>
        <v>C/ Usin.</v>
      </c>
    </row>
    <row r="859" spans="1:15" hidden="1" x14ac:dyDescent="0.25">
      <c r="A859" s="25" t="str">
        <f>_xlfn.CONCAT(Tabela_srv_moreno_prd_dbwel_v_fund_acompanhamento[[#This Row],[id_ordem_servico]],"-",Tabela_srv_moreno_prd_dbwel_v_fund_acompanhamento[[#This Row],[item]])</f>
        <v>27530-2</v>
      </c>
      <c r="B859" s="114" t="str">
        <f>_xlfn.XLOOKUP(A859,Tabela2[ID OS_MORENO],Tabela2[ID OS_MORENO],"",0)</f>
        <v>27530-2</v>
      </c>
      <c r="C859" s="25">
        <v>27530</v>
      </c>
      <c r="D859" s="25">
        <v>2</v>
      </c>
      <c r="E859" s="25">
        <v>1</v>
      </c>
      <c r="F859" s="39">
        <v>152650</v>
      </c>
      <c r="G859" s="39">
        <v>293</v>
      </c>
      <c r="H859" s="39" t="str">
        <f>_xlfn.CONCAT(Tabela_srv_moreno_prd_dbwel_v_fund_acompanhamento[[#This Row],[codigo_peca]],"-",Tabela_srv_moreno_prd_dbwel_v_fund_acompanhamento[[#This Row],[seq_peca]])</f>
        <v>152650-293</v>
      </c>
      <c r="I859" s="25">
        <v>1</v>
      </c>
      <c r="J859" s="39" t="s">
        <v>296</v>
      </c>
      <c r="K859" s="40">
        <v>46208</v>
      </c>
      <c r="L859" s="40"/>
      <c r="M859" s="39" t="s">
        <v>306</v>
      </c>
      <c r="N859" s="40">
        <v>46216</v>
      </c>
      <c r="O859" s="16" t="str">
        <f>IF(Tabela_srv_moreno_prd_dbwel_v_fund_acompanhamento[[#This Row],[prz_contratual]]=Tabela_srv_moreno_prd_dbwel_v_fund_acompanhamento[[#This Row],[lib_fundido_prev]],"S/Usin.","C/ Usin.")</f>
        <v>C/ Usin.</v>
      </c>
    </row>
    <row r="860" spans="1:15" hidden="1" x14ac:dyDescent="0.25">
      <c r="A860" s="25" t="str">
        <f>_xlfn.CONCAT(Tabela_srv_moreno_prd_dbwel_v_fund_acompanhamento[[#This Row],[id_ordem_servico]],"-",Tabela_srv_moreno_prd_dbwel_v_fund_acompanhamento[[#This Row],[item]])</f>
        <v>27530-3</v>
      </c>
      <c r="B860" s="115" t="str">
        <f>_xlfn.XLOOKUP(A860,Tabela2[ID OS_MORENO],Tabela2[ID OS_MORENO],"",0)</f>
        <v>27530-3</v>
      </c>
      <c r="C860" s="25">
        <v>27530</v>
      </c>
      <c r="D860" s="25">
        <v>3</v>
      </c>
      <c r="E860" s="25">
        <v>1</v>
      </c>
      <c r="F860" s="178">
        <v>152650</v>
      </c>
      <c r="G860" s="178">
        <v>294</v>
      </c>
      <c r="H860" s="178" t="str">
        <f>_xlfn.CONCAT(Tabela_srv_moreno_prd_dbwel_v_fund_acompanhamento[[#This Row],[codigo_peca]],"-",Tabela_srv_moreno_prd_dbwel_v_fund_acompanhamento[[#This Row],[seq_peca]])</f>
        <v>152650-294</v>
      </c>
      <c r="I860" s="178">
        <v>1</v>
      </c>
      <c r="J860" s="178" t="s">
        <v>296</v>
      </c>
      <c r="K860" s="179">
        <v>46208</v>
      </c>
      <c r="L860" s="179"/>
      <c r="M860" s="178" t="s">
        <v>306</v>
      </c>
      <c r="N860" s="179">
        <v>46216</v>
      </c>
      <c r="O8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1" spans="1:15" hidden="1" x14ac:dyDescent="0.25">
      <c r="A861" s="25" t="str">
        <f>_xlfn.CONCAT(Tabela_srv_moreno_prd_dbwel_v_fund_acompanhamento[[#This Row],[id_ordem_servico]],"-",Tabela_srv_moreno_prd_dbwel_v_fund_acompanhamento[[#This Row],[item]])</f>
        <v>27530-4</v>
      </c>
      <c r="B861" s="114" t="str">
        <f>_xlfn.XLOOKUP(A861,Tabela2[ID OS_MORENO],Tabela2[ID OS_MORENO],"",0)</f>
        <v>27530-4</v>
      </c>
      <c r="C861" s="25">
        <v>27530</v>
      </c>
      <c r="D861" s="25">
        <v>4</v>
      </c>
      <c r="E861" s="25">
        <v>1</v>
      </c>
      <c r="F861" s="178">
        <v>152650</v>
      </c>
      <c r="G861" s="178">
        <v>295</v>
      </c>
      <c r="H861" s="178" t="str">
        <f>_xlfn.CONCAT(Tabela_srv_moreno_prd_dbwel_v_fund_acompanhamento[[#This Row],[codigo_peca]],"-",Tabela_srv_moreno_prd_dbwel_v_fund_acompanhamento[[#This Row],[seq_peca]])</f>
        <v>152650-295</v>
      </c>
      <c r="I861" s="178">
        <v>1</v>
      </c>
      <c r="J861" s="178" t="s">
        <v>296</v>
      </c>
      <c r="K861" s="179">
        <v>46208</v>
      </c>
      <c r="L861" s="179"/>
      <c r="M861" s="178" t="s">
        <v>306</v>
      </c>
      <c r="N861" s="179">
        <v>46216</v>
      </c>
      <c r="O8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2" spans="1:15" hidden="1" x14ac:dyDescent="0.25">
      <c r="A862" s="25" t="str">
        <f>_xlfn.CONCAT(Tabela_srv_moreno_prd_dbwel_v_fund_acompanhamento[[#This Row],[id_ordem_servico]],"-",Tabela_srv_moreno_prd_dbwel_v_fund_acompanhamento[[#This Row],[item]])</f>
        <v>27530-5</v>
      </c>
      <c r="B862" s="115" t="str">
        <f>_xlfn.XLOOKUP(A862,Tabela2[ID OS_MORENO],Tabela2[ID OS_MORENO],"",0)</f>
        <v>27530-5</v>
      </c>
      <c r="C862" s="25">
        <v>27530</v>
      </c>
      <c r="D862" s="25">
        <v>5</v>
      </c>
      <c r="E862" s="25">
        <v>1</v>
      </c>
      <c r="F862" s="178">
        <v>152650</v>
      </c>
      <c r="G862" s="178">
        <v>296</v>
      </c>
      <c r="H862" s="178" t="str">
        <f>_xlfn.CONCAT(Tabela_srv_moreno_prd_dbwel_v_fund_acompanhamento[[#This Row],[codigo_peca]],"-",Tabela_srv_moreno_prd_dbwel_v_fund_acompanhamento[[#This Row],[seq_peca]])</f>
        <v>152650-296</v>
      </c>
      <c r="I862" s="178">
        <v>1</v>
      </c>
      <c r="J862" s="178" t="s">
        <v>296</v>
      </c>
      <c r="K862" s="179">
        <v>46208</v>
      </c>
      <c r="L862" s="179"/>
      <c r="M862" s="178" t="s">
        <v>306</v>
      </c>
      <c r="N862" s="179">
        <v>46216</v>
      </c>
      <c r="O8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3" spans="1:15" hidden="1" x14ac:dyDescent="0.25">
      <c r="A863" s="25" t="str">
        <f>_xlfn.CONCAT(Tabela_srv_moreno_prd_dbwel_v_fund_acompanhamento[[#This Row],[id_ordem_servico]],"-",Tabela_srv_moreno_prd_dbwel_v_fund_acompanhamento[[#This Row],[item]])</f>
        <v>27530-6</v>
      </c>
      <c r="B863" s="114" t="str">
        <f>_xlfn.XLOOKUP(A863,Tabela2[ID OS_MORENO],Tabela2[ID OS_MORENO],"",0)</f>
        <v>27530-6</v>
      </c>
      <c r="C863" s="25">
        <v>27530</v>
      </c>
      <c r="D863" s="25">
        <v>6</v>
      </c>
      <c r="E863" s="25">
        <v>1</v>
      </c>
      <c r="F863" s="178">
        <v>152650</v>
      </c>
      <c r="G863" s="178">
        <v>297</v>
      </c>
      <c r="H863" s="178" t="str">
        <f>_xlfn.CONCAT(Tabela_srv_moreno_prd_dbwel_v_fund_acompanhamento[[#This Row],[codigo_peca]],"-",Tabela_srv_moreno_prd_dbwel_v_fund_acompanhamento[[#This Row],[seq_peca]])</f>
        <v>152650-297</v>
      </c>
      <c r="I863" s="178">
        <v>1</v>
      </c>
      <c r="J863" s="178" t="s">
        <v>296</v>
      </c>
      <c r="K863" s="179">
        <v>46208</v>
      </c>
      <c r="L863" s="179"/>
      <c r="M863" s="178" t="s">
        <v>306</v>
      </c>
      <c r="N863" s="179">
        <v>46216</v>
      </c>
      <c r="O8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4" spans="1:15" hidden="1" x14ac:dyDescent="0.25">
      <c r="A864" s="25" t="str">
        <f>_xlfn.CONCAT(Tabela_srv_moreno_prd_dbwel_v_fund_acompanhamento[[#This Row],[id_ordem_servico]],"-",Tabela_srv_moreno_prd_dbwel_v_fund_acompanhamento[[#This Row],[item]])</f>
        <v>27530-7</v>
      </c>
      <c r="B864" s="115" t="str">
        <f>_xlfn.XLOOKUP(A864,Tabela2[ID OS_MORENO],Tabela2[ID OS_MORENO],"",0)</f>
        <v>27530-7</v>
      </c>
      <c r="C864" s="25">
        <v>27530</v>
      </c>
      <c r="D864" s="25">
        <v>7</v>
      </c>
      <c r="E864" s="25">
        <v>1</v>
      </c>
      <c r="F864" s="178">
        <v>152650</v>
      </c>
      <c r="G864" s="178">
        <v>298</v>
      </c>
      <c r="H864" s="178" t="str">
        <f>_xlfn.CONCAT(Tabela_srv_moreno_prd_dbwel_v_fund_acompanhamento[[#This Row],[codigo_peca]],"-",Tabela_srv_moreno_prd_dbwel_v_fund_acompanhamento[[#This Row],[seq_peca]])</f>
        <v>152650-298</v>
      </c>
      <c r="I864" s="178">
        <v>1</v>
      </c>
      <c r="J864" s="178" t="s">
        <v>296</v>
      </c>
      <c r="K864" s="179">
        <v>46208</v>
      </c>
      <c r="L864" s="179">
        <v>46184</v>
      </c>
      <c r="M864" s="178" t="s">
        <v>306</v>
      </c>
      <c r="N864" s="179">
        <v>46216</v>
      </c>
      <c r="O8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5" spans="1:15" hidden="1" x14ac:dyDescent="0.25">
      <c r="A865" s="25" t="str">
        <f>_xlfn.CONCAT(Tabela_srv_moreno_prd_dbwel_v_fund_acompanhamento[[#This Row],[id_ordem_servico]],"-",Tabela_srv_moreno_prd_dbwel_v_fund_acompanhamento[[#This Row],[item]])</f>
        <v>27531-1</v>
      </c>
      <c r="B865" s="115" t="str">
        <f>_xlfn.XLOOKUP(A865,Tabela2[ID OS_MORENO],Tabela2[ID OS_MORENO],"",0)</f>
        <v>27531-1</v>
      </c>
      <c r="C865" s="25">
        <v>27531</v>
      </c>
      <c r="D865" s="25">
        <v>1</v>
      </c>
      <c r="E865" s="25">
        <v>1</v>
      </c>
      <c r="F865" s="178">
        <v>152653</v>
      </c>
      <c r="G865" s="178">
        <v>309</v>
      </c>
      <c r="H865" s="178" t="str">
        <f>_xlfn.CONCAT(Tabela_srv_moreno_prd_dbwel_v_fund_acompanhamento[[#This Row],[codigo_peca]],"-",Tabela_srv_moreno_prd_dbwel_v_fund_acompanhamento[[#This Row],[seq_peca]])</f>
        <v>152653-309</v>
      </c>
      <c r="I865" s="178">
        <v>1</v>
      </c>
      <c r="J865" s="178" t="s">
        <v>296</v>
      </c>
      <c r="K865" s="179">
        <v>46205</v>
      </c>
      <c r="L865" s="179">
        <v>46184</v>
      </c>
      <c r="M865" s="178" t="s">
        <v>306</v>
      </c>
      <c r="N865" s="179">
        <v>46209</v>
      </c>
      <c r="O8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6" spans="1:15" hidden="1" x14ac:dyDescent="0.25">
      <c r="A866" s="25" t="str">
        <f>_xlfn.CONCAT(Tabela_srv_moreno_prd_dbwel_v_fund_acompanhamento[[#This Row],[id_ordem_servico]],"-",Tabela_srv_moreno_prd_dbwel_v_fund_acompanhamento[[#This Row],[item]])</f>
        <v>27531-2</v>
      </c>
      <c r="B866" s="115" t="str">
        <f>_xlfn.XLOOKUP(A866,Tabela2[ID OS_MORENO],Tabela2[ID OS_MORENO],"",0)</f>
        <v>27531-2</v>
      </c>
      <c r="C866" s="25">
        <v>27531</v>
      </c>
      <c r="D866" s="25">
        <v>2</v>
      </c>
      <c r="E866" s="25">
        <v>1</v>
      </c>
      <c r="F866" s="178">
        <v>152653</v>
      </c>
      <c r="G866" s="178">
        <v>310</v>
      </c>
      <c r="H866" s="178" t="str">
        <f>_xlfn.CONCAT(Tabela_srv_moreno_prd_dbwel_v_fund_acompanhamento[[#This Row],[codigo_peca]],"-",Tabela_srv_moreno_prd_dbwel_v_fund_acompanhamento[[#This Row],[seq_peca]])</f>
        <v>152653-310</v>
      </c>
      <c r="I866" s="178">
        <v>1</v>
      </c>
      <c r="J866" s="178" t="s">
        <v>296</v>
      </c>
      <c r="K866" s="179">
        <v>46205</v>
      </c>
      <c r="L866" s="179"/>
      <c r="M866" s="178" t="s">
        <v>306</v>
      </c>
      <c r="N866" s="179">
        <v>46209</v>
      </c>
      <c r="O8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7" spans="1:15" hidden="1" x14ac:dyDescent="0.25">
      <c r="A867" s="25" t="str">
        <f>_xlfn.CONCAT(Tabela_srv_moreno_prd_dbwel_v_fund_acompanhamento[[#This Row],[id_ordem_servico]],"-",Tabela_srv_moreno_prd_dbwel_v_fund_acompanhamento[[#This Row],[item]])</f>
        <v>27531-3</v>
      </c>
      <c r="B867" s="114" t="str">
        <f>_xlfn.XLOOKUP(A867,Tabela2[ID OS_MORENO],Tabela2[ID OS_MORENO],"",0)</f>
        <v>27531-3</v>
      </c>
      <c r="C867" s="25">
        <v>27531</v>
      </c>
      <c r="D867" s="25">
        <v>3</v>
      </c>
      <c r="E867" s="25">
        <v>1</v>
      </c>
      <c r="F867" s="178">
        <v>152653</v>
      </c>
      <c r="G867" s="178">
        <v>311</v>
      </c>
      <c r="H867" s="178" t="str">
        <f>_xlfn.CONCAT(Tabela_srv_moreno_prd_dbwel_v_fund_acompanhamento[[#This Row],[codigo_peca]],"-",Tabela_srv_moreno_prd_dbwel_v_fund_acompanhamento[[#This Row],[seq_peca]])</f>
        <v>152653-311</v>
      </c>
      <c r="I867" s="178">
        <v>1</v>
      </c>
      <c r="J867" s="178" t="s">
        <v>296</v>
      </c>
      <c r="K867" s="179">
        <v>46205</v>
      </c>
      <c r="L867" s="179">
        <v>46184</v>
      </c>
      <c r="M867" s="178" t="s">
        <v>306</v>
      </c>
      <c r="N867" s="179">
        <v>46209</v>
      </c>
      <c r="O8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8" spans="1:15" hidden="1" x14ac:dyDescent="0.25">
      <c r="A868" s="25" t="str">
        <f>_xlfn.CONCAT(Tabela_srv_moreno_prd_dbwel_v_fund_acompanhamento[[#This Row],[id_ordem_servico]],"-",Tabela_srv_moreno_prd_dbwel_v_fund_acompanhamento[[#This Row],[item]])</f>
        <v>27531-4</v>
      </c>
      <c r="B868" s="115" t="str">
        <f>_xlfn.XLOOKUP(A868,Tabela2[ID OS_MORENO],Tabela2[ID OS_MORENO],"",0)</f>
        <v>27531-4</v>
      </c>
      <c r="C868" s="25">
        <v>27531</v>
      </c>
      <c r="D868" s="25">
        <v>4</v>
      </c>
      <c r="E868" s="25">
        <v>1</v>
      </c>
      <c r="F868" s="178">
        <v>152653</v>
      </c>
      <c r="G868" s="178">
        <v>312</v>
      </c>
      <c r="H868" s="178" t="str">
        <f>_xlfn.CONCAT(Tabela_srv_moreno_prd_dbwel_v_fund_acompanhamento[[#This Row],[codigo_peca]],"-",Tabela_srv_moreno_prd_dbwel_v_fund_acompanhamento[[#This Row],[seq_peca]])</f>
        <v>152653-312</v>
      </c>
      <c r="I868" s="178">
        <v>1</v>
      </c>
      <c r="J868" s="178" t="s">
        <v>296</v>
      </c>
      <c r="K868" s="179">
        <v>46205</v>
      </c>
      <c r="L868" s="179">
        <v>46184</v>
      </c>
      <c r="M868" s="178" t="s">
        <v>306</v>
      </c>
      <c r="N868" s="179">
        <v>46209</v>
      </c>
      <c r="O8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69" spans="1:15" hidden="1" x14ac:dyDescent="0.25">
      <c r="A869" s="25" t="str">
        <f>_xlfn.CONCAT(Tabela_srv_moreno_prd_dbwel_v_fund_acompanhamento[[#This Row],[id_ordem_servico]],"-",Tabela_srv_moreno_prd_dbwel_v_fund_acompanhamento[[#This Row],[item]])</f>
        <v>27532-1</v>
      </c>
      <c r="B869" s="114" t="str">
        <f>_xlfn.XLOOKUP(A869,Tabela2[ID OS_MORENO],Tabela2[ID OS_MORENO],"",0)</f>
        <v/>
      </c>
      <c r="C869" s="25">
        <v>27532</v>
      </c>
      <c r="D869" s="25">
        <v>1</v>
      </c>
      <c r="E869" s="25">
        <v>1</v>
      </c>
      <c r="F869" s="178">
        <v>152632</v>
      </c>
      <c r="G869" s="178">
        <v>134</v>
      </c>
      <c r="H869" s="178" t="str">
        <f>_xlfn.CONCAT(Tabela_srv_moreno_prd_dbwel_v_fund_acompanhamento[[#This Row],[codigo_peca]],"-",Tabela_srv_moreno_prd_dbwel_v_fund_acompanhamento[[#This Row],[seq_peca]])</f>
        <v>152632-134</v>
      </c>
      <c r="I869" s="178">
        <v>1</v>
      </c>
      <c r="J869" s="178" t="s">
        <v>296</v>
      </c>
      <c r="K869" s="179">
        <v>46196</v>
      </c>
      <c r="L869" s="179"/>
      <c r="M869" s="178" t="s">
        <v>571</v>
      </c>
      <c r="N869" s="179">
        <v>46210</v>
      </c>
      <c r="O8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0" spans="1:15" hidden="1" x14ac:dyDescent="0.25">
      <c r="A870" s="25" t="str">
        <f>_xlfn.CONCAT(Tabela_srv_moreno_prd_dbwel_v_fund_acompanhamento[[#This Row],[id_ordem_servico]],"-",Tabela_srv_moreno_prd_dbwel_v_fund_acompanhamento[[#This Row],[item]])</f>
        <v>27532-2</v>
      </c>
      <c r="B870" s="115" t="str">
        <f>_xlfn.XLOOKUP(A870,Tabela2[ID OS_MORENO],Tabela2[ID OS_MORENO],"",0)</f>
        <v/>
      </c>
      <c r="C870" s="25">
        <v>27532</v>
      </c>
      <c r="D870" s="25">
        <v>2</v>
      </c>
      <c r="E870" s="25">
        <v>1</v>
      </c>
      <c r="F870" s="178">
        <v>152632</v>
      </c>
      <c r="G870" s="178">
        <v>135</v>
      </c>
      <c r="H870" s="178" t="str">
        <f>_xlfn.CONCAT(Tabela_srv_moreno_prd_dbwel_v_fund_acompanhamento[[#This Row],[codigo_peca]],"-",Tabela_srv_moreno_prd_dbwel_v_fund_acompanhamento[[#This Row],[seq_peca]])</f>
        <v>152632-135</v>
      </c>
      <c r="I870" s="178">
        <v>1</v>
      </c>
      <c r="J870" s="178" t="s">
        <v>296</v>
      </c>
      <c r="K870" s="179">
        <v>46196</v>
      </c>
      <c r="L870" s="179"/>
      <c r="M870" s="178" t="s">
        <v>571</v>
      </c>
      <c r="N870" s="179">
        <v>46210</v>
      </c>
      <c r="O8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1" spans="1:15" hidden="1" x14ac:dyDescent="0.25">
      <c r="A871" s="25" t="str">
        <f>_xlfn.CONCAT(Tabela_srv_moreno_prd_dbwel_v_fund_acompanhamento[[#This Row],[id_ordem_servico]],"-",Tabela_srv_moreno_prd_dbwel_v_fund_acompanhamento[[#This Row],[item]])</f>
        <v>27533-1</v>
      </c>
      <c r="B871" s="114" t="str">
        <f>_xlfn.XLOOKUP(A871,Tabela2[ID OS_MORENO],Tabela2[ID OS_MORENO],"",0)</f>
        <v/>
      </c>
      <c r="C871" s="25">
        <v>27533</v>
      </c>
      <c r="D871" s="25">
        <v>1</v>
      </c>
      <c r="E871" s="25">
        <v>1</v>
      </c>
      <c r="F871" s="178">
        <v>152665</v>
      </c>
      <c r="G871" s="178">
        <v>0</v>
      </c>
      <c r="H871" s="178" t="str">
        <f>_xlfn.CONCAT(Tabela_srv_moreno_prd_dbwel_v_fund_acompanhamento[[#This Row],[codigo_peca]],"-",Tabela_srv_moreno_prd_dbwel_v_fund_acompanhamento[[#This Row],[seq_peca]])</f>
        <v>152665-0</v>
      </c>
      <c r="I871" s="178">
        <v>1</v>
      </c>
      <c r="J871" s="178" t="s">
        <v>296</v>
      </c>
      <c r="K871" s="179"/>
      <c r="L871" s="179"/>
      <c r="M871" s="178" t="s">
        <v>2938</v>
      </c>
      <c r="N871" s="179">
        <v>46254</v>
      </c>
      <c r="O8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2" spans="1:15" hidden="1" x14ac:dyDescent="0.25">
      <c r="A872" s="25" t="str">
        <f>_xlfn.CONCAT(Tabela_srv_moreno_prd_dbwel_v_fund_acompanhamento[[#This Row],[id_ordem_servico]],"-",Tabela_srv_moreno_prd_dbwel_v_fund_acompanhamento[[#This Row],[item]])</f>
        <v>27533-2</v>
      </c>
      <c r="B872" s="115" t="str">
        <f>_xlfn.XLOOKUP(A872,Tabela2[ID OS_MORENO],Tabela2[ID OS_MORENO],"",0)</f>
        <v/>
      </c>
      <c r="C872" s="25">
        <v>27533</v>
      </c>
      <c r="D872" s="25">
        <v>2</v>
      </c>
      <c r="E872" s="25">
        <v>1</v>
      </c>
      <c r="F872" s="178">
        <v>152665</v>
      </c>
      <c r="G872" s="178">
        <v>0</v>
      </c>
      <c r="H872" s="178" t="str">
        <f>_xlfn.CONCAT(Tabela_srv_moreno_prd_dbwel_v_fund_acompanhamento[[#This Row],[codigo_peca]],"-",Tabela_srv_moreno_prd_dbwel_v_fund_acompanhamento[[#This Row],[seq_peca]])</f>
        <v>152665-0</v>
      </c>
      <c r="I872" s="178">
        <v>1</v>
      </c>
      <c r="J872" s="178" t="s">
        <v>296</v>
      </c>
      <c r="K872" s="179"/>
      <c r="L872" s="179"/>
      <c r="M872" s="178" t="s">
        <v>2938</v>
      </c>
      <c r="N872" s="179">
        <v>46254</v>
      </c>
      <c r="O8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3" spans="1:15" hidden="1" x14ac:dyDescent="0.25">
      <c r="A873" s="25" t="str">
        <f>_xlfn.CONCAT(Tabela_srv_moreno_prd_dbwel_v_fund_acompanhamento[[#This Row],[id_ordem_servico]],"-",Tabela_srv_moreno_prd_dbwel_v_fund_acompanhamento[[#This Row],[item]])</f>
        <v>27533-3</v>
      </c>
      <c r="B873" s="114" t="str">
        <f>_xlfn.XLOOKUP(A873,Tabela2[ID OS_MORENO],Tabela2[ID OS_MORENO],"",0)</f>
        <v/>
      </c>
      <c r="C873" s="25">
        <v>27533</v>
      </c>
      <c r="D873" s="25">
        <v>3</v>
      </c>
      <c r="E873" s="25">
        <v>1</v>
      </c>
      <c r="F873" s="178">
        <v>152665</v>
      </c>
      <c r="G873" s="178">
        <v>0</v>
      </c>
      <c r="H873" s="178" t="str">
        <f>_xlfn.CONCAT(Tabela_srv_moreno_prd_dbwel_v_fund_acompanhamento[[#This Row],[codigo_peca]],"-",Tabela_srv_moreno_prd_dbwel_v_fund_acompanhamento[[#This Row],[seq_peca]])</f>
        <v>152665-0</v>
      </c>
      <c r="I873" s="178">
        <v>1</v>
      </c>
      <c r="J873" s="178" t="s">
        <v>296</v>
      </c>
      <c r="K873" s="179"/>
      <c r="L873" s="179"/>
      <c r="M873" s="178" t="s">
        <v>2938</v>
      </c>
      <c r="N873" s="179">
        <v>46254</v>
      </c>
      <c r="O8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4" spans="1:15" hidden="1" x14ac:dyDescent="0.25">
      <c r="A874" s="25" t="str">
        <f>_xlfn.CONCAT(Tabela_srv_moreno_prd_dbwel_v_fund_acompanhamento[[#This Row],[id_ordem_servico]],"-",Tabela_srv_moreno_prd_dbwel_v_fund_acompanhamento[[#This Row],[item]])</f>
        <v>27533-4</v>
      </c>
      <c r="B874" s="115" t="str">
        <f>_xlfn.XLOOKUP(A874,Tabela2[ID OS_MORENO],Tabela2[ID OS_MORENO],"",0)</f>
        <v/>
      </c>
      <c r="C874" s="25">
        <v>27533</v>
      </c>
      <c r="D874" s="25">
        <v>4</v>
      </c>
      <c r="E874" s="25">
        <v>1</v>
      </c>
      <c r="F874" s="178">
        <v>152665</v>
      </c>
      <c r="G874" s="178">
        <v>0</v>
      </c>
      <c r="H874" s="178" t="str">
        <f>_xlfn.CONCAT(Tabela_srv_moreno_prd_dbwel_v_fund_acompanhamento[[#This Row],[codigo_peca]],"-",Tabela_srv_moreno_prd_dbwel_v_fund_acompanhamento[[#This Row],[seq_peca]])</f>
        <v>152665-0</v>
      </c>
      <c r="I874" s="178">
        <v>1</v>
      </c>
      <c r="J874" s="178" t="s">
        <v>296</v>
      </c>
      <c r="K874" s="179"/>
      <c r="L874" s="179"/>
      <c r="M874" s="178" t="s">
        <v>2938</v>
      </c>
      <c r="N874" s="179">
        <v>46254</v>
      </c>
      <c r="O8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5" spans="1:15" hidden="1" x14ac:dyDescent="0.25">
      <c r="A875" s="25" t="str">
        <f>_xlfn.CONCAT(Tabela_srv_moreno_prd_dbwel_v_fund_acompanhamento[[#This Row],[id_ordem_servico]],"-",Tabela_srv_moreno_prd_dbwel_v_fund_acompanhamento[[#This Row],[item]])</f>
        <v>27533-5</v>
      </c>
      <c r="B875" s="114" t="str">
        <f>_xlfn.XLOOKUP(A875,Tabela2[ID OS_MORENO],Tabela2[ID OS_MORENO],"",0)</f>
        <v/>
      </c>
      <c r="C875" s="25">
        <v>27533</v>
      </c>
      <c r="D875" s="25">
        <v>5</v>
      </c>
      <c r="E875" s="25">
        <v>1</v>
      </c>
      <c r="F875" s="178">
        <v>152665</v>
      </c>
      <c r="G875" s="178">
        <v>0</v>
      </c>
      <c r="H875" s="178" t="str">
        <f>_xlfn.CONCAT(Tabela_srv_moreno_prd_dbwel_v_fund_acompanhamento[[#This Row],[codigo_peca]],"-",Tabela_srv_moreno_prd_dbwel_v_fund_acompanhamento[[#This Row],[seq_peca]])</f>
        <v>152665-0</v>
      </c>
      <c r="I875" s="178">
        <v>1</v>
      </c>
      <c r="J875" s="178" t="s">
        <v>296</v>
      </c>
      <c r="K875" s="179"/>
      <c r="L875" s="179"/>
      <c r="M875" s="178" t="s">
        <v>2938</v>
      </c>
      <c r="N875" s="179">
        <v>46254</v>
      </c>
      <c r="O8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6" spans="1:15" hidden="1" x14ac:dyDescent="0.25">
      <c r="A876" s="25" t="str">
        <f>_xlfn.CONCAT(Tabela_srv_moreno_prd_dbwel_v_fund_acompanhamento[[#This Row],[id_ordem_servico]],"-",Tabela_srv_moreno_prd_dbwel_v_fund_acompanhamento[[#This Row],[item]])</f>
        <v>27533-6</v>
      </c>
      <c r="B876" s="115" t="str">
        <f>_xlfn.XLOOKUP(A876,Tabela2[ID OS_MORENO],Tabela2[ID OS_MORENO],"",0)</f>
        <v/>
      </c>
      <c r="C876" s="25">
        <v>27533</v>
      </c>
      <c r="D876" s="25">
        <v>6</v>
      </c>
      <c r="E876" s="25">
        <v>1</v>
      </c>
      <c r="F876" s="178">
        <v>152665</v>
      </c>
      <c r="G876" s="178">
        <v>0</v>
      </c>
      <c r="H876" s="178" t="str">
        <f>_xlfn.CONCAT(Tabela_srv_moreno_prd_dbwel_v_fund_acompanhamento[[#This Row],[codigo_peca]],"-",Tabela_srv_moreno_prd_dbwel_v_fund_acompanhamento[[#This Row],[seq_peca]])</f>
        <v>152665-0</v>
      </c>
      <c r="I876" s="178">
        <v>1</v>
      </c>
      <c r="J876" s="178" t="s">
        <v>296</v>
      </c>
      <c r="K876" s="179"/>
      <c r="L876" s="179"/>
      <c r="M876" s="178" t="s">
        <v>2938</v>
      </c>
      <c r="N876" s="179">
        <v>46254</v>
      </c>
      <c r="O8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7" spans="1:15" hidden="1" x14ac:dyDescent="0.25">
      <c r="A877" s="25" t="str">
        <f>_xlfn.CONCAT(Tabela_srv_moreno_prd_dbwel_v_fund_acompanhamento[[#This Row],[id_ordem_servico]],"-",Tabela_srv_moreno_prd_dbwel_v_fund_acompanhamento[[#This Row],[item]])</f>
        <v>27533-7</v>
      </c>
      <c r="B877" s="114" t="str">
        <f>_xlfn.XLOOKUP(A877,Tabela2[ID OS_MORENO],Tabela2[ID OS_MORENO],"",0)</f>
        <v/>
      </c>
      <c r="C877" s="25">
        <v>27533</v>
      </c>
      <c r="D877" s="25">
        <v>7</v>
      </c>
      <c r="E877" s="25">
        <v>1</v>
      </c>
      <c r="F877" s="178">
        <v>152665</v>
      </c>
      <c r="G877" s="178">
        <v>0</v>
      </c>
      <c r="H877" s="178" t="str">
        <f>_xlfn.CONCAT(Tabela_srv_moreno_prd_dbwel_v_fund_acompanhamento[[#This Row],[codigo_peca]],"-",Tabela_srv_moreno_prd_dbwel_v_fund_acompanhamento[[#This Row],[seq_peca]])</f>
        <v>152665-0</v>
      </c>
      <c r="I877" s="178">
        <v>1</v>
      </c>
      <c r="J877" s="178" t="s">
        <v>296</v>
      </c>
      <c r="K877" s="179"/>
      <c r="L877" s="179"/>
      <c r="M877" s="178" t="s">
        <v>2938</v>
      </c>
      <c r="N877" s="179">
        <v>46254</v>
      </c>
      <c r="O8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8" spans="1:15" hidden="1" x14ac:dyDescent="0.25">
      <c r="A878" s="16" t="str">
        <f>_xlfn.CONCAT(Tabela_srv_moreno_prd_dbwel_v_fund_acompanhamento[[#This Row],[id_ordem_servico]],"-",Tabela_srv_moreno_prd_dbwel_v_fund_acompanhamento[[#This Row],[item]])</f>
        <v>27533-8</v>
      </c>
      <c r="B878" s="114" t="str">
        <f>_xlfn.XLOOKUP(A878,Tabela2[ID OS_MORENO],Tabela2[ID OS_MORENO],"",0)</f>
        <v/>
      </c>
      <c r="C878" s="16">
        <v>27533</v>
      </c>
      <c r="D878" s="16">
        <v>8</v>
      </c>
      <c r="E878" s="16">
        <v>1</v>
      </c>
      <c r="F878" s="185">
        <v>152665</v>
      </c>
      <c r="G878" s="185">
        <v>0</v>
      </c>
      <c r="H878" s="185" t="str">
        <f>_xlfn.CONCAT(Tabela_srv_moreno_prd_dbwel_v_fund_acompanhamento[[#This Row],[codigo_peca]],"-",Tabela_srv_moreno_prd_dbwel_v_fund_acompanhamento[[#This Row],[seq_peca]])</f>
        <v>152665-0</v>
      </c>
      <c r="I878" s="185">
        <v>1</v>
      </c>
      <c r="J878" s="185" t="s">
        <v>296</v>
      </c>
      <c r="K878" s="190"/>
      <c r="L878" s="190"/>
      <c r="M878" s="185" t="s">
        <v>2938</v>
      </c>
      <c r="N878" s="190">
        <v>46254</v>
      </c>
      <c r="O8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79" spans="1:15" hidden="1" x14ac:dyDescent="0.25">
      <c r="A879" s="25" t="str">
        <f>_xlfn.CONCAT(Tabela_srv_moreno_prd_dbwel_v_fund_acompanhamento[[#This Row],[id_ordem_servico]],"-",Tabela_srv_moreno_prd_dbwel_v_fund_acompanhamento[[#This Row],[item]])</f>
        <v>27533-9</v>
      </c>
      <c r="B879" s="114" t="str">
        <f>_xlfn.XLOOKUP(A879,Tabela2[ID OS_MORENO],Tabela2[ID OS_MORENO],"",0)</f>
        <v/>
      </c>
      <c r="C879" s="25">
        <v>27533</v>
      </c>
      <c r="D879" s="25">
        <v>9</v>
      </c>
      <c r="E879" s="25">
        <v>1</v>
      </c>
      <c r="F879" s="178">
        <v>152665</v>
      </c>
      <c r="G879" s="178">
        <v>0</v>
      </c>
      <c r="H879" s="178" t="str">
        <f>_xlfn.CONCAT(Tabela_srv_moreno_prd_dbwel_v_fund_acompanhamento[[#This Row],[codigo_peca]],"-",Tabela_srv_moreno_prd_dbwel_v_fund_acompanhamento[[#This Row],[seq_peca]])</f>
        <v>152665-0</v>
      </c>
      <c r="I879" s="178">
        <v>1</v>
      </c>
      <c r="J879" s="178" t="s">
        <v>296</v>
      </c>
      <c r="K879" s="179"/>
      <c r="L879" s="179"/>
      <c r="M879" s="178" t="s">
        <v>2938</v>
      </c>
      <c r="N879" s="179">
        <v>46254</v>
      </c>
      <c r="O8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0" spans="1:15" hidden="1" x14ac:dyDescent="0.25">
      <c r="A880" s="25" t="str">
        <f>_xlfn.CONCAT(Tabela_srv_moreno_prd_dbwel_v_fund_acompanhamento[[#This Row],[id_ordem_servico]],"-",Tabela_srv_moreno_prd_dbwel_v_fund_acompanhamento[[#This Row],[item]])</f>
        <v>27533-10</v>
      </c>
      <c r="B880" s="114" t="str">
        <f>_xlfn.XLOOKUP(A880,Tabela2[ID OS_MORENO],Tabela2[ID OS_MORENO],"",0)</f>
        <v/>
      </c>
      <c r="C880" s="25">
        <v>27533</v>
      </c>
      <c r="D880" s="25">
        <v>10</v>
      </c>
      <c r="E880" s="25">
        <v>1</v>
      </c>
      <c r="F880" s="178">
        <v>152665</v>
      </c>
      <c r="G880" s="178">
        <v>0</v>
      </c>
      <c r="H880" s="178" t="str">
        <f>_xlfn.CONCAT(Tabela_srv_moreno_prd_dbwel_v_fund_acompanhamento[[#This Row],[codigo_peca]],"-",Tabela_srv_moreno_prd_dbwel_v_fund_acompanhamento[[#This Row],[seq_peca]])</f>
        <v>152665-0</v>
      </c>
      <c r="I880" s="178">
        <v>1</v>
      </c>
      <c r="J880" s="178" t="s">
        <v>296</v>
      </c>
      <c r="K880" s="179"/>
      <c r="L880" s="179"/>
      <c r="M880" s="178" t="s">
        <v>2938</v>
      </c>
      <c r="N880" s="179">
        <v>46254</v>
      </c>
      <c r="O8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1" spans="1:15" hidden="1" x14ac:dyDescent="0.25">
      <c r="A881" s="25" t="str">
        <f>_xlfn.CONCAT(Tabela_srv_moreno_prd_dbwel_v_fund_acompanhamento[[#This Row],[id_ordem_servico]],"-",Tabela_srv_moreno_prd_dbwel_v_fund_acompanhamento[[#This Row],[item]])</f>
        <v>27533-11</v>
      </c>
      <c r="B881" s="114" t="str">
        <f>_xlfn.XLOOKUP(A881,Tabela2[ID OS_MORENO],Tabela2[ID OS_MORENO],"",0)</f>
        <v/>
      </c>
      <c r="C881" s="25">
        <v>27533</v>
      </c>
      <c r="D881" s="25">
        <v>11</v>
      </c>
      <c r="E881" s="25">
        <v>1</v>
      </c>
      <c r="F881" s="178">
        <v>152665</v>
      </c>
      <c r="G881" s="178">
        <v>0</v>
      </c>
      <c r="H881" s="178" t="str">
        <f>_xlfn.CONCAT(Tabela_srv_moreno_prd_dbwel_v_fund_acompanhamento[[#This Row],[codigo_peca]],"-",Tabela_srv_moreno_prd_dbwel_v_fund_acompanhamento[[#This Row],[seq_peca]])</f>
        <v>152665-0</v>
      </c>
      <c r="I881" s="178">
        <v>1</v>
      </c>
      <c r="J881" s="178" t="s">
        <v>296</v>
      </c>
      <c r="K881" s="179"/>
      <c r="L881" s="179"/>
      <c r="M881" s="178" t="s">
        <v>2938</v>
      </c>
      <c r="N881" s="179">
        <v>46254</v>
      </c>
      <c r="O8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2" spans="1:15" hidden="1" x14ac:dyDescent="0.25">
      <c r="A882" s="25" t="str">
        <f>_xlfn.CONCAT(Tabela_srv_moreno_prd_dbwel_v_fund_acompanhamento[[#This Row],[id_ordem_servico]],"-",Tabela_srv_moreno_prd_dbwel_v_fund_acompanhamento[[#This Row],[item]])</f>
        <v>27533-12</v>
      </c>
      <c r="B882" s="114" t="str">
        <f>_xlfn.XLOOKUP(A882,Tabela2[ID OS_MORENO],Tabela2[ID OS_MORENO],"",0)</f>
        <v/>
      </c>
      <c r="C882" s="25">
        <v>27533</v>
      </c>
      <c r="D882" s="25">
        <v>12</v>
      </c>
      <c r="E882" s="25">
        <v>1</v>
      </c>
      <c r="F882" s="178">
        <v>152665</v>
      </c>
      <c r="G882" s="178">
        <v>0</v>
      </c>
      <c r="H882" s="178" t="str">
        <f>_xlfn.CONCAT(Tabela_srv_moreno_prd_dbwel_v_fund_acompanhamento[[#This Row],[codigo_peca]],"-",Tabela_srv_moreno_prd_dbwel_v_fund_acompanhamento[[#This Row],[seq_peca]])</f>
        <v>152665-0</v>
      </c>
      <c r="I882" s="178">
        <v>1</v>
      </c>
      <c r="J882" s="178" t="s">
        <v>296</v>
      </c>
      <c r="K882" s="179"/>
      <c r="L882" s="179"/>
      <c r="M882" s="178" t="s">
        <v>2938</v>
      </c>
      <c r="N882" s="179">
        <v>46254</v>
      </c>
      <c r="O8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3" spans="1:15" hidden="1" x14ac:dyDescent="0.25">
      <c r="A883" s="25" t="str">
        <f>_xlfn.CONCAT(Tabela_srv_moreno_prd_dbwel_v_fund_acompanhamento[[#This Row],[id_ordem_servico]],"-",Tabela_srv_moreno_prd_dbwel_v_fund_acompanhamento[[#This Row],[item]])</f>
        <v>27533-13</v>
      </c>
      <c r="B883" s="114" t="str">
        <f>_xlfn.XLOOKUP(A883,Tabela2[ID OS_MORENO],Tabela2[ID OS_MORENO],"",0)</f>
        <v/>
      </c>
      <c r="C883" s="25">
        <v>27533</v>
      </c>
      <c r="D883" s="25">
        <v>13</v>
      </c>
      <c r="E883" s="25">
        <v>1</v>
      </c>
      <c r="F883" s="178">
        <v>152665</v>
      </c>
      <c r="G883" s="178">
        <v>0</v>
      </c>
      <c r="H883" s="178" t="str">
        <f>_xlfn.CONCAT(Tabela_srv_moreno_prd_dbwel_v_fund_acompanhamento[[#This Row],[codigo_peca]],"-",Tabela_srv_moreno_prd_dbwel_v_fund_acompanhamento[[#This Row],[seq_peca]])</f>
        <v>152665-0</v>
      </c>
      <c r="I883" s="178">
        <v>1</v>
      </c>
      <c r="J883" s="178" t="s">
        <v>296</v>
      </c>
      <c r="K883" s="179"/>
      <c r="L883" s="179"/>
      <c r="M883" s="178" t="s">
        <v>2938</v>
      </c>
      <c r="N883" s="179">
        <v>46254</v>
      </c>
      <c r="O8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4" spans="1:15" hidden="1" x14ac:dyDescent="0.25">
      <c r="A884" s="25" t="str">
        <f>_xlfn.CONCAT(Tabela_srv_moreno_prd_dbwel_v_fund_acompanhamento[[#This Row],[id_ordem_servico]],"-",Tabela_srv_moreno_prd_dbwel_v_fund_acompanhamento[[#This Row],[item]])</f>
        <v>27533-14</v>
      </c>
      <c r="B884" s="114" t="str">
        <f>_xlfn.XLOOKUP(A884,Tabela2[ID OS_MORENO],Tabela2[ID OS_MORENO],"",0)</f>
        <v/>
      </c>
      <c r="C884" s="25">
        <v>27533</v>
      </c>
      <c r="D884" s="25">
        <v>14</v>
      </c>
      <c r="E884" s="25">
        <v>1</v>
      </c>
      <c r="F884" s="178">
        <v>152665</v>
      </c>
      <c r="G884" s="178">
        <v>0</v>
      </c>
      <c r="H884" s="178" t="str">
        <f>_xlfn.CONCAT(Tabela_srv_moreno_prd_dbwel_v_fund_acompanhamento[[#This Row],[codigo_peca]],"-",Tabela_srv_moreno_prd_dbwel_v_fund_acompanhamento[[#This Row],[seq_peca]])</f>
        <v>152665-0</v>
      </c>
      <c r="I884" s="178">
        <v>1</v>
      </c>
      <c r="J884" s="178" t="s">
        <v>296</v>
      </c>
      <c r="K884" s="179"/>
      <c r="L884" s="179"/>
      <c r="M884" s="178" t="s">
        <v>2938</v>
      </c>
      <c r="N884" s="179">
        <v>46254</v>
      </c>
      <c r="O8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5" spans="1:15" hidden="1" x14ac:dyDescent="0.25">
      <c r="A885" s="25" t="str">
        <f>_xlfn.CONCAT(Tabela_srv_moreno_prd_dbwel_v_fund_acompanhamento[[#This Row],[id_ordem_servico]],"-",Tabela_srv_moreno_prd_dbwel_v_fund_acompanhamento[[#This Row],[item]])</f>
        <v>27533-15</v>
      </c>
      <c r="B885" s="114" t="str">
        <f>_xlfn.XLOOKUP(A885,Tabela2[ID OS_MORENO],Tabela2[ID OS_MORENO],"",0)</f>
        <v/>
      </c>
      <c r="C885" s="25">
        <v>27533</v>
      </c>
      <c r="D885" s="25">
        <v>15</v>
      </c>
      <c r="E885" s="25">
        <v>1</v>
      </c>
      <c r="F885" s="178">
        <v>152665</v>
      </c>
      <c r="G885" s="178">
        <v>0</v>
      </c>
      <c r="H885" s="178" t="str">
        <f>_xlfn.CONCAT(Tabela_srv_moreno_prd_dbwel_v_fund_acompanhamento[[#This Row],[codigo_peca]],"-",Tabela_srv_moreno_prd_dbwel_v_fund_acompanhamento[[#This Row],[seq_peca]])</f>
        <v>152665-0</v>
      </c>
      <c r="I885" s="178">
        <v>1</v>
      </c>
      <c r="J885" s="178" t="s">
        <v>296</v>
      </c>
      <c r="K885" s="179"/>
      <c r="L885" s="179"/>
      <c r="M885" s="178" t="s">
        <v>2938</v>
      </c>
      <c r="N885" s="179">
        <v>46254</v>
      </c>
      <c r="O8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6" spans="1:15" hidden="1" x14ac:dyDescent="0.25">
      <c r="A886" s="25" t="str">
        <f>_xlfn.CONCAT(Tabela_srv_moreno_prd_dbwel_v_fund_acompanhamento[[#This Row],[id_ordem_servico]],"-",Tabela_srv_moreno_prd_dbwel_v_fund_acompanhamento[[#This Row],[item]])</f>
        <v>27533-16</v>
      </c>
      <c r="B886" s="114" t="str">
        <f>_xlfn.XLOOKUP(A886,Tabela2[ID OS_MORENO],Tabela2[ID OS_MORENO],"",0)</f>
        <v/>
      </c>
      <c r="C886" s="25">
        <v>27533</v>
      </c>
      <c r="D886" s="25">
        <v>16</v>
      </c>
      <c r="E886" s="25">
        <v>1</v>
      </c>
      <c r="F886" s="178">
        <v>152665</v>
      </c>
      <c r="G886" s="178">
        <v>0</v>
      </c>
      <c r="H886" s="178" t="str">
        <f>_xlfn.CONCAT(Tabela_srv_moreno_prd_dbwel_v_fund_acompanhamento[[#This Row],[codigo_peca]],"-",Tabela_srv_moreno_prd_dbwel_v_fund_acompanhamento[[#This Row],[seq_peca]])</f>
        <v>152665-0</v>
      </c>
      <c r="I886" s="178">
        <v>1</v>
      </c>
      <c r="J886" s="178" t="s">
        <v>296</v>
      </c>
      <c r="K886" s="179"/>
      <c r="L886" s="179"/>
      <c r="M886" s="178" t="s">
        <v>2938</v>
      </c>
      <c r="N886" s="179">
        <v>46254</v>
      </c>
      <c r="O8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7" spans="1:15" hidden="1" x14ac:dyDescent="0.25">
      <c r="A887" s="25" t="str">
        <f>_xlfn.CONCAT(Tabela_srv_moreno_prd_dbwel_v_fund_acompanhamento[[#This Row],[id_ordem_servico]],"-",Tabela_srv_moreno_prd_dbwel_v_fund_acompanhamento[[#This Row],[item]])</f>
        <v>27533-17</v>
      </c>
      <c r="B887" s="114" t="str">
        <f>_xlfn.XLOOKUP(A887,Tabela2[ID OS_MORENO],Tabela2[ID OS_MORENO],"",0)</f>
        <v/>
      </c>
      <c r="C887" s="25">
        <v>27533</v>
      </c>
      <c r="D887" s="25">
        <v>17</v>
      </c>
      <c r="E887" s="25">
        <v>1</v>
      </c>
      <c r="F887" s="178">
        <v>152665</v>
      </c>
      <c r="G887" s="178">
        <v>0</v>
      </c>
      <c r="H887" s="178" t="str">
        <f>_xlfn.CONCAT(Tabela_srv_moreno_prd_dbwel_v_fund_acompanhamento[[#This Row],[codigo_peca]],"-",Tabela_srv_moreno_prd_dbwel_v_fund_acompanhamento[[#This Row],[seq_peca]])</f>
        <v>152665-0</v>
      </c>
      <c r="I887" s="178">
        <v>1</v>
      </c>
      <c r="J887" s="178" t="s">
        <v>296</v>
      </c>
      <c r="K887" s="179"/>
      <c r="L887" s="179"/>
      <c r="M887" s="178" t="s">
        <v>2938</v>
      </c>
      <c r="N887" s="179">
        <v>46254</v>
      </c>
      <c r="O8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8" spans="1:15" hidden="1" x14ac:dyDescent="0.25">
      <c r="A888" s="25" t="str">
        <f>_xlfn.CONCAT(Tabela_srv_moreno_prd_dbwel_v_fund_acompanhamento[[#This Row],[id_ordem_servico]],"-",Tabela_srv_moreno_prd_dbwel_v_fund_acompanhamento[[#This Row],[item]])</f>
        <v>27533-18</v>
      </c>
      <c r="B888" s="114" t="str">
        <f>_xlfn.XLOOKUP(A888,Tabela2[ID OS_MORENO],Tabela2[ID OS_MORENO],"",0)</f>
        <v/>
      </c>
      <c r="C888" s="25">
        <v>27533</v>
      </c>
      <c r="D888" s="25">
        <v>18</v>
      </c>
      <c r="E888" s="25">
        <v>1</v>
      </c>
      <c r="F888" s="178">
        <v>152665</v>
      </c>
      <c r="G888" s="178">
        <v>0</v>
      </c>
      <c r="H888" s="178" t="str">
        <f>_xlfn.CONCAT(Tabela_srv_moreno_prd_dbwel_v_fund_acompanhamento[[#This Row],[codigo_peca]],"-",Tabela_srv_moreno_prd_dbwel_v_fund_acompanhamento[[#This Row],[seq_peca]])</f>
        <v>152665-0</v>
      </c>
      <c r="I888" s="178">
        <v>1</v>
      </c>
      <c r="J888" s="178" t="s">
        <v>296</v>
      </c>
      <c r="K888" s="179"/>
      <c r="L888" s="179"/>
      <c r="M888" s="178" t="s">
        <v>2938</v>
      </c>
      <c r="N888" s="179">
        <v>46254</v>
      </c>
      <c r="O8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89" spans="1:15" hidden="1" x14ac:dyDescent="0.25">
      <c r="A889" s="25" t="str">
        <f>_xlfn.CONCAT(Tabela_srv_moreno_prd_dbwel_v_fund_acompanhamento[[#This Row],[id_ordem_servico]],"-",Tabela_srv_moreno_prd_dbwel_v_fund_acompanhamento[[#This Row],[item]])</f>
        <v>27533-19</v>
      </c>
      <c r="B889" s="114" t="str">
        <f>_xlfn.XLOOKUP(A889,Tabela2[ID OS_MORENO],Tabela2[ID OS_MORENO],"",0)</f>
        <v/>
      </c>
      <c r="C889" s="25">
        <v>27533</v>
      </c>
      <c r="D889" s="25">
        <v>19</v>
      </c>
      <c r="E889" s="25">
        <v>1</v>
      </c>
      <c r="F889" s="178">
        <v>152665</v>
      </c>
      <c r="G889" s="178">
        <v>0</v>
      </c>
      <c r="H889" s="178" t="str">
        <f>_xlfn.CONCAT(Tabela_srv_moreno_prd_dbwel_v_fund_acompanhamento[[#This Row],[codigo_peca]],"-",Tabela_srv_moreno_prd_dbwel_v_fund_acompanhamento[[#This Row],[seq_peca]])</f>
        <v>152665-0</v>
      </c>
      <c r="I889" s="178">
        <v>1</v>
      </c>
      <c r="J889" s="178" t="s">
        <v>296</v>
      </c>
      <c r="K889" s="179"/>
      <c r="L889" s="179"/>
      <c r="M889" s="178" t="s">
        <v>2938</v>
      </c>
      <c r="N889" s="179">
        <v>46254</v>
      </c>
      <c r="O8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0" spans="1:15" hidden="1" x14ac:dyDescent="0.25">
      <c r="A890" s="25" t="str">
        <f>_xlfn.CONCAT(Tabela_srv_moreno_prd_dbwel_v_fund_acompanhamento[[#This Row],[id_ordem_servico]],"-",Tabela_srv_moreno_prd_dbwel_v_fund_acompanhamento[[#This Row],[item]])</f>
        <v>27533-20</v>
      </c>
      <c r="B890" s="114" t="str">
        <f>_xlfn.XLOOKUP(A890,Tabela2[ID OS_MORENO],Tabela2[ID OS_MORENO],"",0)</f>
        <v/>
      </c>
      <c r="C890" s="25">
        <v>27533</v>
      </c>
      <c r="D890" s="25">
        <v>20</v>
      </c>
      <c r="E890" s="25">
        <v>1</v>
      </c>
      <c r="F890" s="178">
        <v>152666</v>
      </c>
      <c r="G890" s="178">
        <v>0</v>
      </c>
      <c r="H890" s="178" t="str">
        <f>_xlfn.CONCAT(Tabela_srv_moreno_prd_dbwel_v_fund_acompanhamento[[#This Row],[codigo_peca]],"-",Tabela_srv_moreno_prd_dbwel_v_fund_acompanhamento[[#This Row],[seq_peca]])</f>
        <v>152666-0</v>
      </c>
      <c r="I890" s="178">
        <v>1</v>
      </c>
      <c r="J890" s="178" t="s">
        <v>296</v>
      </c>
      <c r="K890" s="179"/>
      <c r="L890" s="179"/>
      <c r="M890" s="178" t="s">
        <v>2939</v>
      </c>
      <c r="N890" s="179">
        <v>46254</v>
      </c>
      <c r="O8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1" spans="1:15" hidden="1" x14ac:dyDescent="0.25">
      <c r="A891" s="25" t="str">
        <f>_xlfn.CONCAT(Tabela_srv_moreno_prd_dbwel_v_fund_acompanhamento[[#This Row],[id_ordem_servico]],"-",Tabela_srv_moreno_prd_dbwel_v_fund_acompanhamento[[#This Row],[item]])</f>
        <v>27533-21</v>
      </c>
      <c r="B891" s="114" t="str">
        <f>_xlfn.XLOOKUP(A891,Tabela2[ID OS_MORENO],Tabela2[ID OS_MORENO],"",0)</f>
        <v/>
      </c>
      <c r="C891" s="25">
        <v>27533</v>
      </c>
      <c r="D891" s="25">
        <v>21</v>
      </c>
      <c r="E891" s="25">
        <v>1</v>
      </c>
      <c r="F891" s="178">
        <v>152667</v>
      </c>
      <c r="G891" s="178">
        <v>0</v>
      </c>
      <c r="H891" s="178" t="str">
        <f>_xlfn.CONCAT(Tabela_srv_moreno_prd_dbwel_v_fund_acompanhamento[[#This Row],[codigo_peca]],"-",Tabela_srv_moreno_prd_dbwel_v_fund_acompanhamento[[#This Row],[seq_peca]])</f>
        <v>152667-0</v>
      </c>
      <c r="I891" s="178">
        <v>1</v>
      </c>
      <c r="J891" s="178" t="s">
        <v>296</v>
      </c>
      <c r="K891" s="179"/>
      <c r="L891" s="179"/>
      <c r="M891" s="178" t="s">
        <v>2940</v>
      </c>
      <c r="N891" s="179">
        <v>46254</v>
      </c>
      <c r="O8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2" spans="1:15" hidden="1" x14ac:dyDescent="0.25">
      <c r="A892" s="25" t="str">
        <f>_xlfn.CONCAT(Tabela_srv_moreno_prd_dbwel_v_fund_acompanhamento[[#This Row],[id_ordem_servico]],"-",Tabela_srv_moreno_prd_dbwel_v_fund_acompanhamento[[#This Row],[item]])</f>
        <v>27533-22</v>
      </c>
      <c r="B892" s="114" t="str">
        <f>_xlfn.XLOOKUP(A892,Tabela2[ID OS_MORENO],Tabela2[ID OS_MORENO],"",0)</f>
        <v/>
      </c>
      <c r="C892" s="25">
        <v>27533</v>
      </c>
      <c r="D892" s="25">
        <v>22</v>
      </c>
      <c r="E892" s="25">
        <v>1</v>
      </c>
      <c r="F892" s="178">
        <v>152667</v>
      </c>
      <c r="G892" s="178">
        <v>0</v>
      </c>
      <c r="H892" s="178" t="str">
        <f>_xlfn.CONCAT(Tabela_srv_moreno_prd_dbwel_v_fund_acompanhamento[[#This Row],[codigo_peca]],"-",Tabela_srv_moreno_prd_dbwel_v_fund_acompanhamento[[#This Row],[seq_peca]])</f>
        <v>152667-0</v>
      </c>
      <c r="I892" s="178">
        <v>1</v>
      </c>
      <c r="J892" s="178" t="s">
        <v>296</v>
      </c>
      <c r="K892" s="179"/>
      <c r="L892" s="179"/>
      <c r="M892" s="178" t="s">
        <v>2940</v>
      </c>
      <c r="N892" s="179">
        <v>46254</v>
      </c>
      <c r="O8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3" spans="1:15" hidden="1" x14ac:dyDescent="0.25">
      <c r="A893" s="25" t="str">
        <f>_xlfn.CONCAT(Tabela_srv_moreno_prd_dbwel_v_fund_acompanhamento[[#This Row],[id_ordem_servico]],"-",Tabela_srv_moreno_prd_dbwel_v_fund_acompanhamento[[#This Row],[item]])</f>
        <v>27533-23</v>
      </c>
      <c r="B893" s="114" t="str">
        <f>_xlfn.XLOOKUP(A893,Tabela2[ID OS_MORENO],Tabela2[ID OS_MORENO],"",0)</f>
        <v/>
      </c>
      <c r="C893" s="25">
        <v>27533</v>
      </c>
      <c r="D893" s="25">
        <v>23</v>
      </c>
      <c r="E893" s="25">
        <v>1</v>
      </c>
      <c r="F893" s="178">
        <v>152667</v>
      </c>
      <c r="G893" s="178">
        <v>0</v>
      </c>
      <c r="H893" s="178" t="str">
        <f>_xlfn.CONCAT(Tabela_srv_moreno_prd_dbwel_v_fund_acompanhamento[[#This Row],[codigo_peca]],"-",Tabela_srv_moreno_prd_dbwel_v_fund_acompanhamento[[#This Row],[seq_peca]])</f>
        <v>152667-0</v>
      </c>
      <c r="I893" s="178">
        <v>1</v>
      </c>
      <c r="J893" s="178" t="s">
        <v>296</v>
      </c>
      <c r="K893" s="179"/>
      <c r="L893" s="179"/>
      <c r="M893" s="178" t="s">
        <v>2940</v>
      </c>
      <c r="N893" s="179">
        <v>46254</v>
      </c>
      <c r="O8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4" spans="1:15" hidden="1" x14ac:dyDescent="0.25">
      <c r="A894" s="25" t="str">
        <f>_xlfn.CONCAT(Tabela_srv_moreno_prd_dbwel_v_fund_acompanhamento[[#This Row],[id_ordem_servico]],"-",Tabela_srv_moreno_prd_dbwel_v_fund_acompanhamento[[#This Row],[item]])</f>
        <v>27533-24</v>
      </c>
      <c r="B894" s="114" t="str">
        <f>_xlfn.XLOOKUP(A894,Tabela2[ID OS_MORENO],Tabela2[ID OS_MORENO],"",0)</f>
        <v/>
      </c>
      <c r="C894" s="25">
        <v>27533</v>
      </c>
      <c r="D894" s="25">
        <v>24</v>
      </c>
      <c r="E894" s="25">
        <v>1</v>
      </c>
      <c r="F894" s="178">
        <v>152667</v>
      </c>
      <c r="G894" s="178">
        <v>0</v>
      </c>
      <c r="H894" s="178" t="str">
        <f>_xlfn.CONCAT(Tabela_srv_moreno_prd_dbwel_v_fund_acompanhamento[[#This Row],[codigo_peca]],"-",Tabela_srv_moreno_prd_dbwel_v_fund_acompanhamento[[#This Row],[seq_peca]])</f>
        <v>152667-0</v>
      </c>
      <c r="I894" s="178">
        <v>1</v>
      </c>
      <c r="J894" s="178" t="s">
        <v>296</v>
      </c>
      <c r="K894" s="179"/>
      <c r="L894" s="179"/>
      <c r="M894" s="178" t="s">
        <v>2940</v>
      </c>
      <c r="N894" s="179">
        <v>46254</v>
      </c>
      <c r="O8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5" spans="1:15" hidden="1" x14ac:dyDescent="0.25">
      <c r="A895" s="25" t="str">
        <f>_xlfn.CONCAT(Tabela_srv_moreno_prd_dbwel_v_fund_acompanhamento[[#This Row],[id_ordem_servico]],"-",Tabela_srv_moreno_prd_dbwel_v_fund_acompanhamento[[#This Row],[item]])</f>
        <v>27533-25</v>
      </c>
      <c r="B895" s="114" t="str">
        <f>_xlfn.XLOOKUP(A895,Tabela2[ID OS_MORENO],Tabela2[ID OS_MORENO],"",0)</f>
        <v/>
      </c>
      <c r="C895" s="25">
        <v>27533</v>
      </c>
      <c r="D895" s="25">
        <v>25</v>
      </c>
      <c r="E895" s="25">
        <v>1</v>
      </c>
      <c r="F895" s="178">
        <v>152667</v>
      </c>
      <c r="G895" s="178">
        <v>0</v>
      </c>
      <c r="H895" s="178" t="str">
        <f>_xlfn.CONCAT(Tabela_srv_moreno_prd_dbwel_v_fund_acompanhamento[[#This Row],[codigo_peca]],"-",Tabela_srv_moreno_prd_dbwel_v_fund_acompanhamento[[#This Row],[seq_peca]])</f>
        <v>152667-0</v>
      </c>
      <c r="I895" s="178">
        <v>1</v>
      </c>
      <c r="J895" s="178" t="s">
        <v>296</v>
      </c>
      <c r="K895" s="179"/>
      <c r="L895" s="179"/>
      <c r="M895" s="178" t="s">
        <v>2940</v>
      </c>
      <c r="N895" s="179">
        <v>46254</v>
      </c>
      <c r="O8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6" spans="1:15" hidden="1" x14ac:dyDescent="0.25">
      <c r="A896" s="25" t="str">
        <f>_xlfn.CONCAT(Tabela_srv_moreno_prd_dbwel_v_fund_acompanhamento[[#This Row],[id_ordem_servico]],"-",Tabela_srv_moreno_prd_dbwel_v_fund_acompanhamento[[#This Row],[item]])</f>
        <v>27533-26</v>
      </c>
      <c r="B896" s="114" t="str">
        <f>_xlfn.XLOOKUP(A896,Tabela2[ID OS_MORENO],Tabela2[ID OS_MORENO],"",0)</f>
        <v/>
      </c>
      <c r="C896" s="25">
        <v>27533</v>
      </c>
      <c r="D896" s="25">
        <v>26</v>
      </c>
      <c r="E896" s="25">
        <v>1</v>
      </c>
      <c r="F896" s="178">
        <v>152667</v>
      </c>
      <c r="G896" s="178">
        <v>0</v>
      </c>
      <c r="H896" s="178" t="str">
        <f>_xlfn.CONCAT(Tabela_srv_moreno_prd_dbwel_v_fund_acompanhamento[[#This Row],[codigo_peca]],"-",Tabela_srv_moreno_prd_dbwel_v_fund_acompanhamento[[#This Row],[seq_peca]])</f>
        <v>152667-0</v>
      </c>
      <c r="I896" s="178">
        <v>1</v>
      </c>
      <c r="J896" s="178" t="s">
        <v>296</v>
      </c>
      <c r="K896" s="179"/>
      <c r="L896" s="179"/>
      <c r="M896" s="178" t="s">
        <v>2940</v>
      </c>
      <c r="N896" s="179">
        <v>46254</v>
      </c>
      <c r="O8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7" spans="1:15" hidden="1" x14ac:dyDescent="0.25">
      <c r="A897" s="25" t="str">
        <f>_xlfn.CONCAT(Tabela_srv_moreno_prd_dbwel_v_fund_acompanhamento[[#This Row],[id_ordem_servico]],"-",Tabela_srv_moreno_prd_dbwel_v_fund_acompanhamento[[#This Row],[item]])</f>
        <v>27533-27</v>
      </c>
      <c r="B897" s="114" t="str">
        <f>_xlfn.XLOOKUP(A897,Tabela2[ID OS_MORENO],Tabela2[ID OS_MORENO],"",0)</f>
        <v/>
      </c>
      <c r="C897" s="25">
        <v>27533</v>
      </c>
      <c r="D897" s="25">
        <v>27</v>
      </c>
      <c r="E897" s="25">
        <v>1</v>
      </c>
      <c r="F897" s="178">
        <v>152667</v>
      </c>
      <c r="G897" s="178">
        <v>0</v>
      </c>
      <c r="H897" s="178" t="str">
        <f>_xlfn.CONCAT(Tabela_srv_moreno_prd_dbwel_v_fund_acompanhamento[[#This Row],[codigo_peca]],"-",Tabela_srv_moreno_prd_dbwel_v_fund_acompanhamento[[#This Row],[seq_peca]])</f>
        <v>152667-0</v>
      </c>
      <c r="I897" s="178">
        <v>1</v>
      </c>
      <c r="J897" s="178" t="s">
        <v>296</v>
      </c>
      <c r="K897" s="179"/>
      <c r="L897" s="179"/>
      <c r="M897" s="178" t="s">
        <v>2940</v>
      </c>
      <c r="N897" s="179">
        <v>46254</v>
      </c>
      <c r="O8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8" spans="1:15" hidden="1" x14ac:dyDescent="0.25">
      <c r="A898" s="25" t="str">
        <f>_xlfn.CONCAT(Tabela_srv_moreno_prd_dbwel_v_fund_acompanhamento[[#This Row],[id_ordem_servico]],"-",Tabela_srv_moreno_prd_dbwel_v_fund_acompanhamento[[#This Row],[item]])</f>
        <v>27533-28</v>
      </c>
      <c r="B898" s="114" t="str">
        <f>_xlfn.XLOOKUP(A898,Tabela2[ID OS_MORENO],Tabela2[ID OS_MORENO],"",0)</f>
        <v/>
      </c>
      <c r="C898" s="25">
        <v>27533</v>
      </c>
      <c r="D898" s="25">
        <v>28</v>
      </c>
      <c r="E898" s="25">
        <v>1</v>
      </c>
      <c r="F898" s="178">
        <v>152667</v>
      </c>
      <c r="G898" s="178">
        <v>0</v>
      </c>
      <c r="H898" s="178" t="str">
        <f>_xlfn.CONCAT(Tabela_srv_moreno_prd_dbwel_v_fund_acompanhamento[[#This Row],[codigo_peca]],"-",Tabela_srv_moreno_prd_dbwel_v_fund_acompanhamento[[#This Row],[seq_peca]])</f>
        <v>152667-0</v>
      </c>
      <c r="I898" s="178">
        <v>1</v>
      </c>
      <c r="J898" s="178" t="s">
        <v>296</v>
      </c>
      <c r="K898" s="179"/>
      <c r="L898" s="179"/>
      <c r="M898" s="178" t="s">
        <v>2940</v>
      </c>
      <c r="N898" s="179">
        <v>46254</v>
      </c>
      <c r="O8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899" spans="1:15" hidden="1" x14ac:dyDescent="0.25">
      <c r="A899" s="25" t="str">
        <f>_xlfn.CONCAT(Tabela_srv_moreno_prd_dbwel_v_fund_acompanhamento[[#This Row],[id_ordem_servico]],"-",Tabela_srv_moreno_prd_dbwel_v_fund_acompanhamento[[#This Row],[item]])</f>
        <v>27533-29</v>
      </c>
      <c r="B899" s="114" t="str">
        <f>_xlfn.XLOOKUP(A899,Tabela2[ID OS_MORENO],Tabela2[ID OS_MORENO],"",0)</f>
        <v/>
      </c>
      <c r="C899" s="25">
        <v>27533</v>
      </c>
      <c r="D899" s="25">
        <v>29</v>
      </c>
      <c r="E899" s="25">
        <v>1</v>
      </c>
      <c r="F899" s="178">
        <v>152667</v>
      </c>
      <c r="G899" s="178">
        <v>0</v>
      </c>
      <c r="H899" s="178" t="str">
        <f>_xlfn.CONCAT(Tabela_srv_moreno_prd_dbwel_v_fund_acompanhamento[[#This Row],[codigo_peca]],"-",Tabela_srv_moreno_prd_dbwel_v_fund_acompanhamento[[#This Row],[seq_peca]])</f>
        <v>152667-0</v>
      </c>
      <c r="I899" s="178">
        <v>1</v>
      </c>
      <c r="J899" s="178" t="s">
        <v>296</v>
      </c>
      <c r="K899" s="179"/>
      <c r="L899" s="179"/>
      <c r="M899" s="178" t="s">
        <v>2940</v>
      </c>
      <c r="N899" s="179">
        <v>46254</v>
      </c>
      <c r="O8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0" spans="1:15" hidden="1" x14ac:dyDescent="0.25">
      <c r="A900" s="25" t="str">
        <f>_xlfn.CONCAT(Tabela_srv_moreno_prd_dbwel_v_fund_acompanhamento[[#This Row],[id_ordem_servico]],"-",Tabela_srv_moreno_prd_dbwel_v_fund_acompanhamento[[#This Row],[item]])</f>
        <v>27533-30</v>
      </c>
      <c r="B900" s="114" t="str">
        <f>_xlfn.XLOOKUP(A900,Tabela2[ID OS_MORENO],Tabela2[ID OS_MORENO],"",0)</f>
        <v/>
      </c>
      <c r="C900" s="25">
        <v>27533</v>
      </c>
      <c r="D900" s="25">
        <v>30</v>
      </c>
      <c r="E900" s="25">
        <v>1</v>
      </c>
      <c r="F900" s="178">
        <v>152667</v>
      </c>
      <c r="G900" s="178">
        <v>0</v>
      </c>
      <c r="H900" s="178" t="str">
        <f>_xlfn.CONCAT(Tabela_srv_moreno_prd_dbwel_v_fund_acompanhamento[[#This Row],[codigo_peca]],"-",Tabela_srv_moreno_prd_dbwel_v_fund_acompanhamento[[#This Row],[seq_peca]])</f>
        <v>152667-0</v>
      </c>
      <c r="I900" s="178">
        <v>1</v>
      </c>
      <c r="J900" s="178" t="s">
        <v>296</v>
      </c>
      <c r="K900" s="179"/>
      <c r="L900" s="179"/>
      <c r="M900" s="178" t="s">
        <v>2940</v>
      </c>
      <c r="N900" s="179">
        <v>46254</v>
      </c>
      <c r="O9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1" spans="1:15" hidden="1" x14ac:dyDescent="0.25">
      <c r="A901" s="25" t="str">
        <f>_xlfn.CONCAT(Tabela_srv_moreno_prd_dbwel_v_fund_acompanhamento[[#This Row],[id_ordem_servico]],"-",Tabela_srv_moreno_prd_dbwel_v_fund_acompanhamento[[#This Row],[item]])</f>
        <v>27533-31</v>
      </c>
      <c r="B901" s="114" t="str">
        <f>_xlfn.XLOOKUP(A901,Tabela2[ID OS_MORENO],Tabela2[ID OS_MORENO],"",0)</f>
        <v/>
      </c>
      <c r="C901" s="25">
        <v>27533</v>
      </c>
      <c r="D901" s="25">
        <v>31</v>
      </c>
      <c r="E901" s="25">
        <v>1</v>
      </c>
      <c r="F901" s="178">
        <v>152667</v>
      </c>
      <c r="G901" s="178">
        <v>0</v>
      </c>
      <c r="H901" s="178" t="str">
        <f>_xlfn.CONCAT(Tabela_srv_moreno_prd_dbwel_v_fund_acompanhamento[[#This Row],[codigo_peca]],"-",Tabela_srv_moreno_prd_dbwel_v_fund_acompanhamento[[#This Row],[seq_peca]])</f>
        <v>152667-0</v>
      </c>
      <c r="I901" s="178">
        <v>1</v>
      </c>
      <c r="J901" s="178" t="s">
        <v>296</v>
      </c>
      <c r="K901" s="179"/>
      <c r="L901" s="179"/>
      <c r="M901" s="178" t="s">
        <v>2940</v>
      </c>
      <c r="N901" s="179">
        <v>46254</v>
      </c>
      <c r="O9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2" spans="1:15" hidden="1" x14ac:dyDescent="0.25">
      <c r="A902" s="25" t="str">
        <f>_xlfn.CONCAT(Tabela_srv_moreno_prd_dbwel_v_fund_acompanhamento[[#This Row],[id_ordem_servico]],"-",Tabela_srv_moreno_prd_dbwel_v_fund_acompanhamento[[#This Row],[item]])</f>
        <v>27533-32</v>
      </c>
      <c r="B902" s="114" t="str">
        <f>_xlfn.XLOOKUP(A902,Tabela2[ID OS_MORENO],Tabela2[ID OS_MORENO],"",0)</f>
        <v/>
      </c>
      <c r="C902" s="25">
        <v>27533</v>
      </c>
      <c r="D902" s="25">
        <v>32</v>
      </c>
      <c r="E902" s="25">
        <v>1</v>
      </c>
      <c r="F902" s="178">
        <v>152667</v>
      </c>
      <c r="G902" s="178">
        <v>0</v>
      </c>
      <c r="H902" s="178" t="str">
        <f>_xlfn.CONCAT(Tabela_srv_moreno_prd_dbwel_v_fund_acompanhamento[[#This Row],[codigo_peca]],"-",Tabela_srv_moreno_prd_dbwel_v_fund_acompanhamento[[#This Row],[seq_peca]])</f>
        <v>152667-0</v>
      </c>
      <c r="I902" s="178">
        <v>1</v>
      </c>
      <c r="J902" s="178" t="s">
        <v>296</v>
      </c>
      <c r="K902" s="179"/>
      <c r="L902" s="179"/>
      <c r="M902" s="178" t="s">
        <v>2940</v>
      </c>
      <c r="N902" s="179">
        <v>46254</v>
      </c>
      <c r="O9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3" spans="1:15" hidden="1" x14ac:dyDescent="0.25">
      <c r="A903" s="16" t="str">
        <f>_xlfn.CONCAT(Tabela_srv_moreno_prd_dbwel_v_fund_acompanhamento[[#This Row],[id_ordem_servico]],"-",Tabela_srv_moreno_prd_dbwel_v_fund_acompanhamento[[#This Row],[item]])</f>
        <v>27533-33</v>
      </c>
      <c r="B903" s="114" t="str">
        <f>_xlfn.XLOOKUP(A903,Tabela2[ID OS_MORENO],Tabela2[ID OS_MORENO],"",0)</f>
        <v/>
      </c>
      <c r="C903" s="16">
        <v>27533</v>
      </c>
      <c r="D903" s="16">
        <v>33</v>
      </c>
      <c r="E903" s="16">
        <v>1</v>
      </c>
      <c r="F903" s="185">
        <v>152667</v>
      </c>
      <c r="G903" s="185">
        <v>0</v>
      </c>
      <c r="H903" s="185" t="str">
        <f>_xlfn.CONCAT(Tabela_srv_moreno_prd_dbwel_v_fund_acompanhamento[[#This Row],[codigo_peca]],"-",Tabela_srv_moreno_prd_dbwel_v_fund_acompanhamento[[#This Row],[seq_peca]])</f>
        <v>152667-0</v>
      </c>
      <c r="I903" s="185">
        <v>1</v>
      </c>
      <c r="J903" s="185" t="s">
        <v>296</v>
      </c>
      <c r="K903" s="190"/>
      <c r="L903" s="190"/>
      <c r="M903" s="185" t="s">
        <v>2940</v>
      </c>
      <c r="N903" s="190">
        <v>46254</v>
      </c>
      <c r="O9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4" spans="1:15" hidden="1" x14ac:dyDescent="0.25">
      <c r="A904" s="25" t="str">
        <f>_xlfn.CONCAT(Tabela_srv_moreno_prd_dbwel_v_fund_acompanhamento[[#This Row],[id_ordem_servico]],"-",Tabela_srv_moreno_prd_dbwel_v_fund_acompanhamento[[#This Row],[item]])</f>
        <v>27533-34</v>
      </c>
      <c r="B904" s="114" t="str">
        <f>_xlfn.XLOOKUP(A904,Tabela2[ID OS_MORENO],Tabela2[ID OS_MORENO],"",0)</f>
        <v/>
      </c>
      <c r="C904" s="25">
        <v>27533</v>
      </c>
      <c r="D904" s="25">
        <v>34</v>
      </c>
      <c r="E904" s="25">
        <v>1</v>
      </c>
      <c r="F904" s="178">
        <v>152667</v>
      </c>
      <c r="G904" s="178">
        <v>0</v>
      </c>
      <c r="H904" s="178" t="str">
        <f>_xlfn.CONCAT(Tabela_srv_moreno_prd_dbwel_v_fund_acompanhamento[[#This Row],[codigo_peca]],"-",Tabela_srv_moreno_prd_dbwel_v_fund_acompanhamento[[#This Row],[seq_peca]])</f>
        <v>152667-0</v>
      </c>
      <c r="I904" s="178">
        <v>1</v>
      </c>
      <c r="J904" s="178" t="s">
        <v>296</v>
      </c>
      <c r="K904" s="179"/>
      <c r="L904" s="179"/>
      <c r="M904" s="178" t="s">
        <v>2940</v>
      </c>
      <c r="N904" s="179">
        <v>46254</v>
      </c>
      <c r="O9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5" spans="1:15" hidden="1" x14ac:dyDescent="0.25">
      <c r="A905" s="25" t="str">
        <f>_xlfn.CONCAT(Tabela_srv_moreno_prd_dbwel_v_fund_acompanhamento[[#This Row],[id_ordem_servico]],"-",Tabela_srv_moreno_prd_dbwel_v_fund_acompanhamento[[#This Row],[item]])</f>
        <v>27533-35</v>
      </c>
      <c r="B905" s="114" t="str">
        <f>_xlfn.XLOOKUP(A905,Tabela2[ID OS_MORENO],Tabela2[ID OS_MORENO],"",0)</f>
        <v/>
      </c>
      <c r="C905" s="25">
        <v>27533</v>
      </c>
      <c r="D905" s="25">
        <v>35</v>
      </c>
      <c r="E905" s="25">
        <v>1</v>
      </c>
      <c r="F905" s="178">
        <v>152667</v>
      </c>
      <c r="G905" s="178">
        <v>0</v>
      </c>
      <c r="H905" s="178" t="str">
        <f>_xlfn.CONCAT(Tabela_srv_moreno_prd_dbwel_v_fund_acompanhamento[[#This Row],[codigo_peca]],"-",Tabela_srv_moreno_prd_dbwel_v_fund_acompanhamento[[#This Row],[seq_peca]])</f>
        <v>152667-0</v>
      </c>
      <c r="I905" s="178">
        <v>1</v>
      </c>
      <c r="J905" s="178" t="s">
        <v>296</v>
      </c>
      <c r="K905" s="179"/>
      <c r="L905" s="179"/>
      <c r="M905" s="178" t="s">
        <v>2940</v>
      </c>
      <c r="N905" s="179">
        <v>46254</v>
      </c>
      <c r="O9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6" spans="1:15" hidden="1" x14ac:dyDescent="0.25">
      <c r="A906" s="16" t="str">
        <f>_xlfn.CONCAT(Tabela_srv_moreno_prd_dbwel_v_fund_acompanhamento[[#This Row],[id_ordem_servico]],"-",Tabela_srv_moreno_prd_dbwel_v_fund_acompanhamento[[#This Row],[item]])</f>
        <v>27533-36</v>
      </c>
      <c r="B906" s="114" t="str">
        <f>_xlfn.XLOOKUP(A906,Tabela2[ID OS_MORENO],Tabela2[ID OS_MORENO],"",0)</f>
        <v/>
      </c>
      <c r="C906" s="16">
        <v>27533</v>
      </c>
      <c r="D906" s="16">
        <v>36</v>
      </c>
      <c r="E906" s="16">
        <v>1</v>
      </c>
      <c r="F906" s="185">
        <v>152667</v>
      </c>
      <c r="G906" s="185">
        <v>0</v>
      </c>
      <c r="H906" s="185" t="str">
        <f>_xlfn.CONCAT(Tabela_srv_moreno_prd_dbwel_v_fund_acompanhamento[[#This Row],[codigo_peca]],"-",Tabela_srv_moreno_prd_dbwel_v_fund_acompanhamento[[#This Row],[seq_peca]])</f>
        <v>152667-0</v>
      </c>
      <c r="I906" s="185">
        <v>1</v>
      </c>
      <c r="J906" s="185" t="s">
        <v>296</v>
      </c>
      <c r="K906" s="190"/>
      <c r="L906" s="190"/>
      <c r="M906" s="185" t="s">
        <v>2940</v>
      </c>
      <c r="N906" s="190">
        <v>46254</v>
      </c>
      <c r="O9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7" spans="1:15" hidden="1" x14ac:dyDescent="0.25">
      <c r="A907" s="25" t="str">
        <f>_xlfn.CONCAT(Tabela_srv_moreno_prd_dbwel_v_fund_acompanhamento[[#This Row],[id_ordem_servico]],"-",Tabela_srv_moreno_prd_dbwel_v_fund_acompanhamento[[#This Row],[item]])</f>
        <v>27533-37</v>
      </c>
      <c r="B907" s="114" t="str">
        <f>_xlfn.XLOOKUP(A907,Tabela2[ID OS_MORENO],Tabela2[ID OS_MORENO],"",0)</f>
        <v/>
      </c>
      <c r="C907" s="25">
        <v>27533</v>
      </c>
      <c r="D907" s="25">
        <v>37</v>
      </c>
      <c r="E907" s="25">
        <v>1</v>
      </c>
      <c r="F907" s="178">
        <v>152667</v>
      </c>
      <c r="G907" s="178">
        <v>0</v>
      </c>
      <c r="H907" s="178" t="str">
        <f>_xlfn.CONCAT(Tabela_srv_moreno_prd_dbwel_v_fund_acompanhamento[[#This Row],[codigo_peca]],"-",Tabela_srv_moreno_prd_dbwel_v_fund_acompanhamento[[#This Row],[seq_peca]])</f>
        <v>152667-0</v>
      </c>
      <c r="I907" s="178">
        <v>1</v>
      </c>
      <c r="J907" s="178" t="s">
        <v>296</v>
      </c>
      <c r="K907" s="179"/>
      <c r="L907" s="179"/>
      <c r="M907" s="178" t="s">
        <v>2940</v>
      </c>
      <c r="N907" s="179">
        <v>46254</v>
      </c>
      <c r="O9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8" spans="1:15" hidden="1" x14ac:dyDescent="0.25">
      <c r="A908" s="25" t="str">
        <f>_xlfn.CONCAT(Tabela_srv_moreno_prd_dbwel_v_fund_acompanhamento[[#This Row],[id_ordem_servico]],"-",Tabela_srv_moreno_prd_dbwel_v_fund_acompanhamento[[#This Row],[item]])</f>
        <v>27533-38</v>
      </c>
      <c r="B908" s="115" t="str">
        <f>_xlfn.XLOOKUP(A908,Tabela2[ID OS_MORENO],Tabela2[ID OS_MORENO],"",0)</f>
        <v/>
      </c>
      <c r="C908" s="25">
        <v>27533</v>
      </c>
      <c r="D908" s="25">
        <v>38</v>
      </c>
      <c r="E908" s="25">
        <v>1</v>
      </c>
      <c r="F908" s="178">
        <v>152667</v>
      </c>
      <c r="G908" s="178">
        <v>0</v>
      </c>
      <c r="H908" s="178" t="str">
        <f>_xlfn.CONCAT(Tabela_srv_moreno_prd_dbwel_v_fund_acompanhamento[[#This Row],[codigo_peca]],"-",Tabela_srv_moreno_prd_dbwel_v_fund_acompanhamento[[#This Row],[seq_peca]])</f>
        <v>152667-0</v>
      </c>
      <c r="I908" s="178">
        <v>1</v>
      </c>
      <c r="J908" s="178" t="s">
        <v>296</v>
      </c>
      <c r="K908" s="179"/>
      <c r="L908" s="179"/>
      <c r="M908" s="178" t="s">
        <v>2940</v>
      </c>
      <c r="N908" s="179">
        <v>46254</v>
      </c>
      <c r="O9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09" spans="1:15" hidden="1" x14ac:dyDescent="0.25">
      <c r="A909" s="25" t="str">
        <f>_xlfn.CONCAT(Tabela_srv_moreno_prd_dbwel_v_fund_acompanhamento[[#This Row],[id_ordem_servico]],"-",Tabela_srv_moreno_prd_dbwel_v_fund_acompanhamento[[#This Row],[item]])</f>
        <v>27533-39</v>
      </c>
      <c r="B909" s="114" t="str">
        <f>_xlfn.XLOOKUP(A909,Tabela2[ID OS_MORENO],Tabela2[ID OS_MORENO],"",0)</f>
        <v/>
      </c>
      <c r="C909" s="25">
        <v>27533</v>
      </c>
      <c r="D909" s="25">
        <v>39</v>
      </c>
      <c r="E909" s="25">
        <v>1</v>
      </c>
      <c r="F909" s="178">
        <v>152667</v>
      </c>
      <c r="G909" s="178">
        <v>0</v>
      </c>
      <c r="H909" s="178" t="str">
        <f>_xlfn.CONCAT(Tabela_srv_moreno_prd_dbwel_v_fund_acompanhamento[[#This Row],[codigo_peca]],"-",Tabela_srv_moreno_prd_dbwel_v_fund_acompanhamento[[#This Row],[seq_peca]])</f>
        <v>152667-0</v>
      </c>
      <c r="I909" s="178">
        <v>1</v>
      </c>
      <c r="J909" s="178" t="s">
        <v>296</v>
      </c>
      <c r="K909" s="179"/>
      <c r="L909" s="179"/>
      <c r="M909" s="178" t="s">
        <v>2940</v>
      </c>
      <c r="N909" s="179">
        <v>46254</v>
      </c>
      <c r="O9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0" spans="1:15" hidden="1" x14ac:dyDescent="0.25">
      <c r="A910" s="25" t="str">
        <f>_xlfn.CONCAT(Tabela_srv_moreno_prd_dbwel_v_fund_acompanhamento[[#This Row],[id_ordem_servico]],"-",Tabela_srv_moreno_prd_dbwel_v_fund_acompanhamento[[#This Row],[item]])</f>
        <v>27533-40</v>
      </c>
      <c r="B910" s="115" t="str">
        <f>_xlfn.XLOOKUP(A910,Tabela2[ID OS_MORENO],Tabela2[ID OS_MORENO],"",0)</f>
        <v/>
      </c>
      <c r="C910" s="25">
        <v>27533</v>
      </c>
      <c r="D910" s="25">
        <v>40</v>
      </c>
      <c r="E910" s="25">
        <v>1</v>
      </c>
      <c r="F910" s="178">
        <v>152668</v>
      </c>
      <c r="G910" s="178">
        <v>0</v>
      </c>
      <c r="H910" s="178" t="str">
        <f>_xlfn.CONCAT(Tabela_srv_moreno_prd_dbwel_v_fund_acompanhamento[[#This Row],[codigo_peca]],"-",Tabela_srv_moreno_prd_dbwel_v_fund_acompanhamento[[#This Row],[seq_peca]])</f>
        <v>152668-0</v>
      </c>
      <c r="I910" s="178">
        <v>1</v>
      </c>
      <c r="J910" s="178" t="s">
        <v>296</v>
      </c>
      <c r="K910" s="179"/>
      <c r="L910" s="179"/>
      <c r="M910" s="178" t="s">
        <v>2941</v>
      </c>
      <c r="N910" s="179">
        <v>46254</v>
      </c>
      <c r="O9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1" spans="1:15" hidden="1" x14ac:dyDescent="0.25">
      <c r="A911" s="25" t="str">
        <f>_xlfn.CONCAT(Tabela_srv_moreno_prd_dbwel_v_fund_acompanhamento[[#This Row],[id_ordem_servico]],"-",Tabela_srv_moreno_prd_dbwel_v_fund_acompanhamento[[#This Row],[item]])</f>
        <v>27533-41</v>
      </c>
      <c r="B911" s="114" t="str">
        <f>_xlfn.XLOOKUP(A911,Tabela2[ID OS_MORENO],Tabela2[ID OS_MORENO],"",0)</f>
        <v/>
      </c>
      <c r="C911" s="25">
        <v>27533</v>
      </c>
      <c r="D911" s="25">
        <v>41</v>
      </c>
      <c r="E911" s="25">
        <v>1</v>
      </c>
      <c r="F911" s="178">
        <v>152669</v>
      </c>
      <c r="G911" s="178">
        <v>0</v>
      </c>
      <c r="H911" s="178" t="str">
        <f>_xlfn.CONCAT(Tabela_srv_moreno_prd_dbwel_v_fund_acompanhamento[[#This Row],[codigo_peca]],"-",Tabela_srv_moreno_prd_dbwel_v_fund_acompanhamento[[#This Row],[seq_peca]])</f>
        <v>152669-0</v>
      </c>
      <c r="I911" s="178">
        <v>1</v>
      </c>
      <c r="J911" s="178" t="s">
        <v>296</v>
      </c>
      <c r="K911" s="179"/>
      <c r="L911" s="179"/>
      <c r="M911" s="178" t="s">
        <v>2942</v>
      </c>
      <c r="N911" s="179">
        <v>46254</v>
      </c>
      <c r="O9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2" spans="1:15" hidden="1" x14ac:dyDescent="0.25">
      <c r="A912" s="25" t="str">
        <f>_xlfn.CONCAT(Tabela_srv_moreno_prd_dbwel_v_fund_acompanhamento[[#This Row],[id_ordem_servico]],"-",Tabela_srv_moreno_prd_dbwel_v_fund_acompanhamento[[#This Row],[item]])</f>
        <v>27533-42</v>
      </c>
      <c r="B912" s="114" t="str">
        <f>_xlfn.XLOOKUP(A912,Tabela2[ID OS_MORENO],Tabela2[ID OS_MORENO],"",0)</f>
        <v/>
      </c>
      <c r="C912" s="25">
        <v>27533</v>
      </c>
      <c r="D912" s="25">
        <v>42</v>
      </c>
      <c r="E912" s="25">
        <v>1</v>
      </c>
      <c r="F912" s="178">
        <v>152669</v>
      </c>
      <c r="G912" s="178">
        <v>0</v>
      </c>
      <c r="H912" s="178" t="str">
        <f>_xlfn.CONCAT(Tabela_srv_moreno_prd_dbwel_v_fund_acompanhamento[[#This Row],[codigo_peca]],"-",Tabela_srv_moreno_prd_dbwel_v_fund_acompanhamento[[#This Row],[seq_peca]])</f>
        <v>152669-0</v>
      </c>
      <c r="I912" s="178">
        <v>1</v>
      </c>
      <c r="J912" s="178" t="s">
        <v>296</v>
      </c>
      <c r="K912" s="179"/>
      <c r="L912" s="179"/>
      <c r="M912" s="178" t="s">
        <v>2942</v>
      </c>
      <c r="N912" s="179">
        <v>46254</v>
      </c>
      <c r="O9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3" spans="1:15" hidden="1" x14ac:dyDescent="0.25">
      <c r="A913" s="25" t="str">
        <f>_xlfn.CONCAT(Tabela_srv_moreno_prd_dbwel_v_fund_acompanhamento[[#This Row],[id_ordem_servico]],"-",Tabela_srv_moreno_prd_dbwel_v_fund_acompanhamento[[#This Row],[item]])</f>
        <v>27533-43</v>
      </c>
      <c r="B913" s="114" t="str">
        <f>_xlfn.XLOOKUP(A913,Tabela2[ID OS_MORENO],Tabela2[ID OS_MORENO],"",0)</f>
        <v/>
      </c>
      <c r="C913" s="25">
        <v>27533</v>
      </c>
      <c r="D913" s="25">
        <v>43</v>
      </c>
      <c r="E913" s="25">
        <v>1</v>
      </c>
      <c r="F913" s="178">
        <v>152669</v>
      </c>
      <c r="G913" s="178">
        <v>0</v>
      </c>
      <c r="H913" s="178" t="str">
        <f>_xlfn.CONCAT(Tabela_srv_moreno_prd_dbwel_v_fund_acompanhamento[[#This Row],[codigo_peca]],"-",Tabela_srv_moreno_prd_dbwel_v_fund_acompanhamento[[#This Row],[seq_peca]])</f>
        <v>152669-0</v>
      </c>
      <c r="I913" s="178">
        <v>1</v>
      </c>
      <c r="J913" s="178" t="s">
        <v>296</v>
      </c>
      <c r="K913" s="179"/>
      <c r="L913" s="179"/>
      <c r="M913" s="178" t="s">
        <v>2942</v>
      </c>
      <c r="N913" s="179">
        <v>46254</v>
      </c>
      <c r="O9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4" spans="1:15" hidden="1" x14ac:dyDescent="0.25">
      <c r="A914" s="25" t="str">
        <f>_xlfn.CONCAT(Tabela_srv_moreno_prd_dbwel_v_fund_acompanhamento[[#This Row],[id_ordem_servico]],"-",Tabela_srv_moreno_prd_dbwel_v_fund_acompanhamento[[#This Row],[item]])</f>
        <v>27533-44</v>
      </c>
      <c r="B914" s="114" t="str">
        <f>_xlfn.XLOOKUP(A914,Tabela2[ID OS_MORENO],Tabela2[ID OS_MORENO],"",0)</f>
        <v/>
      </c>
      <c r="C914" s="25">
        <v>27533</v>
      </c>
      <c r="D914" s="25">
        <v>44</v>
      </c>
      <c r="E914" s="25">
        <v>1</v>
      </c>
      <c r="F914" s="178">
        <v>152669</v>
      </c>
      <c r="G914" s="178">
        <v>0</v>
      </c>
      <c r="H914" s="178" t="str">
        <f>_xlfn.CONCAT(Tabela_srv_moreno_prd_dbwel_v_fund_acompanhamento[[#This Row],[codigo_peca]],"-",Tabela_srv_moreno_prd_dbwel_v_fund_acompanhamento[[#This Row],[seq_peca]])</f>
        <v>152669-0</v>
      </c>
      <c r="I914" s="178">
        <v>1</v>
      </c>
      <c r="J914" s="178" t="s">
        <v>296</v>
      </c>
      <c r="K914" s="179"/>
      <c r="L914" s="179"/>
      <c r="M914" s="178" t="s">
        <v>2942</v>
      </c>
      <c r="N914" s="179">
        <v>46254</v>
      </c>
      <c r="O9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5" spans="1:15" hidden="1" x14ac:dyDescent="0.25">
      <c r="A915" s="25" t="str">
        <f>_xlfn.CONCAT(Tabela_srv_moreno_prd_dbwel_v_fund_acompanhamento[[#This Row],[id_ordem_servico]],"-",Tabela_srv_moreno_prd_dbwel_v_fund_acompanhamento[[#This Row],[item]])</f>
        <v>27533-45</v>
      </c>
      <c r="B915" s="114" t="str">
        <f>_xlfn.XLOOKUP(A915,Tabela2[ID OS_MORENO],Tabela2[ID OS_MORENO],"",0)</f>
        <v/>
      </c>
      <c r="C915" s="25">
        <v>27533</v>
      </c>
      <c r="D915" s="25">
        <v>45</v>
      </c>
      <c r="E915" s="25">
        <v>1</v>
      </c>
      <c r="F915" s="178">
        <v>152669</v>
      </c>
      <c r="G915" s="178">
        <v>0</v>
      </c>
      <c r="H915" s="178" t="str">
        <f>_xlfn.CONCAT(Tabela_srv_moreno_prd_dbwel_v_fund_acompanhamento[[#This Row],[codigo_peca]],"-",Tabela_srv_moreno_prd_dbwel_v_fund_acompanhamento[[#This Row],[seq_peca]])</f>
        <v>152669-0</v>
      </c>
      <c r="I915" s="178">
        <v>1</v>
      </c>
      <c r="J915" s="178" t="s">
        <v>296</v>
      </c>
      <c r="K915" s="179"/>
      <c r="L915" s="179"/>
      <c r="M915" s="178" t="s">
        <v>2942</v>
      </c>
      <c r="N915" s="179">
        <v>46254</v>
      </c>
      <c r="O9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6" spans="1:15" hidden="1" x14ac:dyDescent="0.25">
      <c r="A916" s="25" t="str">
        <f>_xlfn.CONCAT(Tabela_srv_moreno_prd_dbwel_v_fund_acompanhamento[[#This Row],[id_ordem_servico]],"-",Tabela_srv_moreno_prd_dbwel_v_fund_acompanhamento[[#This Row],[item]])</f>
        <v>27533-46</v>
      </c>
      <c r="B916" s="115" t="str">
        <f>_xlfn.XLOOKUP(A916,Tabela2[ID OS_MORENO],Tabela2[ID OS_MORENO],"",0)</f>
        <v/>
      </c>
      <c r="C916" s="25">
        <v>27533</v>
      </c>
      <c r="D916" s="25">
        <v>46</v>
      </c>
      <c r="E916" s="25">
        <v>1</v>
      </c>
      <c r="F916" s="178">
        <v>152669</v>
      </c>
      <c r="G916" s="178">
        <v>0</v>
      </c>
      <c r="H916" s="178" t="str">
        <f>_xlfn.CONCAT(Tabela_srv_moreno_prd_dbwel_v_fund_acompanhamento[[#This Row],[codigo_peca]],"-",Tabela_srv_moreno_prd_dbwel_v_fund_acompanhamento[[#This Row],[seq_peca]])</f>
        <v>152669-0</v>
      </c>
      <c r="I916" s="178">
        <v>1</v>
      </c>
      <c r="J916" s="178" t="s">
        <v>296</v>
      </c>
      <c r="K916" s="179"/>
      <c r="L916" s="179"/>
      <c r="M916" s="178" t="s">
        <v>2942</v>
      </c>
      <c r="N916" s="179">
        <v>46254</v>
      </c>
      <c r="O9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7" spans="1:15" hidden="1" x14ac:dyDescent="0.25">
      <c r="A917" s="25" t="str">
        <f>_xlfn.CONCAT(Tabela_srv_moreno_prd_dbwel_v_fund_acompanhamento[[#This Row],[id_ordem_servico]],"-",Tabela_srv_moreno_prd_dbwel_v_fund_acompanhamento[[#This Row],[item]])</f>
        <v>27533-47</v>
      </c>
      <c r="B917" s="114" t="str">
        <f>_xlfn.XLOOKUP(A917,Tabela2[ID OS_MORENO],Tabela2[ID OS_MORENO],"",0)</f>
        <v/>
      </c>
      <c r="C917" s="25">
        <v>27533</v>
      </c>
      <c r="D917" s="25">
        <v>47</v>
      </c>
      <c r="E917" s="25">
        <v>1</v>
      </c>
      <c r="F917" s="178">
        <v>152669</v>
      </c>
      <c r="G917" s="178">
        <v>0</v>
      </c>
      <c r="H917" s="178" t="str">
        <f>_xlfn.CONCAT(Tabela_srv_moreno_prd_dbwel_v_fund_acompanhamento[[#This Row],[codigo_peca]],"-",Tabela_srv_moreno_prd_dbwel_v_fund_acompanhamento[[#This Row],[seq_peca]])</f>
        <v>152669-0</v>
      </c>
      <c r="I917" s="178">
        <v>1</v>
      </c>
      <c r="J917" s="178" t="s">
        <v>296</v>
      </c>
      <c r="K917" s="179"/>
      <c r="L917" s="179"/>
      <c r="M917" s="178" t="s">
        <v>2942</v>
      </c>
      <c r="N917" s="179">
        <v>46254</v>
      </c>
      <c r="O9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8" spans="1:15" hidden="1" x14ac:dyDescent="0.25">
      <c r="A918" s="25" t="str">
        <f>_xlfn.CONCAT(Tabela_srv_moreno_prd_dbwel_v_fund_acompanhamento[[#This Row],[id_ordem_servico]],"-",Tabela_srv_moreno_prd_dbwel_v_fund_acompanhamento[[#This Row],[item]])</f>
        <v>27533-48</v>
      </c>
      <c r="B918" s="115" t="str">
        <f>_xlfn.XLOOKUP(A918,Tabela2[ID OS_MORENO],Tabela2[ID OS_MORENO],"",0)</f>
        <v/>
      </c>
      <c r="C918" s="25">
        <v>27533</v>
      </c>
      <c r="D918" s="25">
        <v>48</v>
      </c>
      <c r="E918" s="25">
        <v>1</v>
      </c>
      <c r="F918" s="178">
        <v>152669</v>
      </c>
      <c r="G918" s="178">
        <v>0</v>
      </c>
      <c r="H918" s="178" t="str">
        <f>_xlfn.CONCAT(Tabela_srv_moreno_prd_dbwel_v_fund_acompanhamento[[#This Row],[codigo_peca]],"-",Tabela_srv_moreno_prd_dbwel_v_fund_acompanhamento[[#This Row],[seq_peca]])</f>
        <v>152669-0</v>
      </c>
      <c r="I918" s="178">
        <v>1</v>
      </c>
      <c r="J918" s="178" t="s">
        <v>296</v>
      </c>
      <c r="K918" s="179"/>
      <c r="L918" s="179"/>
      <c r="M918" s="178" t="s">
        <v>2942</v>
      </c>
      <c r="N918" s="179">
        <v>46254</v>
      </c>
      <c r="O9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19" spans="1:15" hidden="1" x14ac:dyDescent="0.25">
      <c r="A919" s="25" t="str">
        <f>_xlfn.CONCAT(Tabela_srv_moreno_prd_dbwel_v_fund_acompanhamento[[#This Row],[id_ordem_servico]],"-",Tabela_srv_moreno_prd_dbwel_v_fund_acompanhamento[[#This Row],[item]])</f>
        <v>27533-49</v>
      </c>
      <c r="B919" s="114" t="str">
        <f>_xlfn.XLOOKUP(A919,Tabela2[ID OS_MORENO],Tabela2[ID OS_MORENO],"",0)</f>
        <v/>
      </c>
      <c r="C919" s="25">
        <v>27533</v>
      </c>
      <c r="D919" s="25">
        <v>49</v>
      </c>
      <c r="E919" s="25">
        <v>1</v>
      </c>
      <c r="F919" s="178">
        <v>152669</v>
      </c>
      <c r="G919" s="178">
        <v>0</v>
      </c>
      <c r="H919" s="178" t="str">
        <f>_xlfn.CONCAT(Tabela_srv_moreno_prd_dbwel_v_fund_acompanhamento[[#This Row],[codigo_peca]],"-",Tabela_srv_moreno_prd_dbwel_v_fund_acompanhamento[[#This Row],[seq_peca]])</f>
        <v>152669-0</v>
      </c>
      <c r="I919" s="178">
        <v>1</v>
      </c>
      <c r="J919" s="178" t="s">
        <v>296</v>
      </c>
      <c r="K919" s="179"/>
      <c r="L919" s="179"/>
      <c r="M919" s="178" t="s">
        <v>2942</v>
      </c>
      <c r="N919" s="179">
        <v>46254</v>
      </c>
      <c r="O9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0" spans="1:15" hidden="1" x14ac:dyDescent="0.25">
      <c r="A920" s="25" t="str">
        <f>_xlfn.CONCAT(Tabela_srv_moreno_prd_dbwel_v_fund_acompanhamento[[#This Row],[id_ordem_servico]],"-",Tabela_srv_moreno_prd_dbwel_v_fund_acompanhamento[[#This Row],[item]])</f>
        <v>27533-50</v>
      </c>
      <c r="B920" s="114" t="str">
        <f>_xlfn.XLOOKUP(A920,Tabela2[ID OS_MORENO],Tabela2[ID OS_MORENO],"",0)</f>
        <v/>
      </c>
      <c r="C920" s="25">
        <v>27533</v>
      </c>
      <c r="D920" s="25">
        <v>50</v>
      </c>
      <c r="E920" s="25">
        <v>1</v>
      </c>
      <c r="F920" s="178">
        <v>152669</v>
      </c>
      <c r="G920" s="178">
        <v>0</v>
      </c>
      <c r="H920" s="178" t="str">
        <f>_xlfn.CONCAT(Tabela_srv_moreno_prd_dbwel_v_fund_acompanhamento[[#This Row],[codigo_peca]],"-",Tabela_srv_moreno_prd_dbwel_v_fund_acompanhamento[[#This Row],[seq_peca]])</f>
        <v>152669-0</v>
      </c>
      <c r="I920" s="178">
        <v>1</v>
      </c>
      <c r="J920" s="178" t="s">
        <v>296</v>
      </c>
      <c r="K920" s="179"/>
      <c r="L920" s="179"/>
      <c r="M920" s="178" t="s">
        <v>2942</v>
      </c>
      <c r="N920" s="179">
        <v>46254</v>
      </c>
      <c r="O9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1" spans="1:15" hidden="1" x14ac:dyDescent="0.25">
      <c r="A921" s="25" t="str">
        <f>_xlfn.CONCAT(Tabela_srv_moreno_prd_dbwel_v_fund_acompanhamento[[#This Row],[id_ordem_servico]],"-",Tabela_srv_moreno_prd_dbwel_v_fund_acompanhamento[[#This Row],[item]])</f>
        <v>27533-51</v>
      </c>
      <c r="B921" s="114" t="str">
        <f>_xlfn.XLOOKUP(A921,Tabela2[ID OS_MORENO],Tabela2[ID OS_MORENO],"",0)</f>
        <v/>
      </c>
      <c r="C921" s="25">
        <v>27533</v>
      </c>
      <c r="D921" s="25">
        <v>51</v>
      </c>
      <c r="E921" s="25">
        <v>1</v>
      </c>
      <c r="F921" s="178">
        <v>152669</v>
      </c>
      <c r="G921" s="178">
        <v>0</v>
      </c>
      <c r="H921" s="178" t="str">
        <f>_xlfn.CONCAT(Tabela_srv_moreno_prd_dbwel_v_fund_acompanhamento[[#This Row],[codigo_peca]],"-",Tabela_srv_moreno_prd_dbwel_v_fund_acompanhamento[[#This Row],[seq_peca]])</f>
        <v>152669-0</v>
      </c>
      <c r="I921" s="178">
        <v>1</v>
      </c>
      <c r="J921" s="178" t="s">
        <v>296</v>
      </c>
      <c r="K921" s="179"/>
      <c r="L921" s="179"/>
      <c r="M921" s="178" t="s">
        <v>2942</v>
      </c>
      <c r="N921" s="179">
        <v>46254</v>
      </c>
      <c r="O9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2" spans="1:15" hidden="1" x14ac:dyDescent="0.25">
      <c r="A922" s="25" t="str">
        <f>_xlfn.CONCAT(Tabela_srv_moreno_prd_dbwel_v_fund_acompanhamento[[#This Row],[id_ordem_servico]],"-",Tabela_srv_moreno_prd_dbwel_v_fund_acompanhamento[[#This Row],[item]])</f>
        <v>27533-52</v>
      </c>
      <c r="B922" s="114" t="str">
        <f>_xlfn.XLOOKUP(A922,Tabela2[ID OS_MORENO],Tabela2[ID OS_MORENO],"",0)</f>
        <v/>
      </c>
      <c r="C922" s="25">
        <v>27533</v>
      </c>
      <c r="D922" s="25">
        <v>52</v>
      </c>
      <c r="E922" s="25">
        <v>1</v>
      </c>
      <c r="F922" s="178">
        <v>152669</v>
      </c>
      <c r="G922" s="178">
        <v>0</v>
      </c>
      <c r="H922" s="178" t="str">
        <f>_xlfn.CONCAT(Tabela_srv_moreno_prd_dbwel_v_fund_acompanhamento[[#This Row],[codigo_peca]],"-",Tabela_srv_moreno_prd_dbwel_v_fund_acompanhamento[[#This Row],[seq_peca]])</f>
        <v>152669-0</v>
      </c>
      <c r="I922" s="178">
        <v>1</v>
      </c>
      <c r="J922" s="178" t="s">
        <v>296</v>
      </c>
      <c r="K922" s="179"/>
      <c r="L922" s="179"/>
      <c r="M922" s="178" t="s">
        <v>2942</v>
      </c>
      <c r="N922" s="179">
        <v>46254</v>
      </c>
      <c r="O9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3" spans="1:15" hidden="1" x14ac:dyDescent="0.25">
      <c r="A923" s="25" t="str">
        <f>_xlfn.CONCAT(Tabela_srv_moreno_prd_dbwel_v_fund_acompanhamento[[#This Row],[id_ordem_servico]],"-",Tabela_srv_moreno_prd_dbwel_v_fund_acompanhamento[[#This Row],[item]])</f>
        <v>27533-53</v>
      </c>
      <c r="B923" s="114" t="str">
        <f>_xlfn.XLOOKUP(A923,Tabela2[ID OS_MORENO],Tabela2[ID OS_MORENO],"",0)</f>
        <v/>
      </c>
      <c r="C923" s="25">
        <v>27533</v>
      </c>
      <c r="D923" s="25">
        <v>53</v>
      </c>
      <c r="E923" s="25">
        <v>1</v>
      </c>
      <c r="F923" s="178">
        <v>152669</v>
      </c>
      <c r="G923" s="178">
        <v>0</v>
      </c>
      <c r="H923" s="178" t="str">
        <f>_xlfn.CONCAT(Tabela_srv_moreno_prd_dbwel_v_fund_acompanhamento[[#This Row],[codigo_peca]],"-",Tabela_srv_moreno_prd_dbwel_v_fund_acompanhamento[[#This Row],[seq_peca]])</f>
        <v>152669-0</v>
      </c>
      <c r="I923" s="178">
        <v>1</v>
      </c>
      <c r="J923" s="178" t="s">
        <v>296</v>
      </c>
      <c r="K923" s="179"/>
      <c r="L923" s="179"/>
      <c r="M923" s="178" t="s">
        <v>2942</v>
      </c>
      <c r="N923" s="179">
        <v>46254</v>
      </c>
      <c r="O9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4" spans="1:15" hidden="1" x14ac:dyDescent="0.25">
      <c r="A924" s="25" t="str">
        <f>_xlfn.CONCAT(Tabela_srv_moreno_prd_dbwel_v_fund_acompanhamento[[#This Row],[id_ordem_servico]],"-",Tabela_srv_moreno_prd_dbwel_v_fund_acompanhamento[[#This Row],[item]])</f>
        <v>27533-54</v>
      </c>
      <c r="B924" s="114" t="str">
        <f>_xlfn.XLOOKUP(A924,Tabela2[ID OS_MORENO],Tabela2[ID OS_MORENO],"",0)</f>
        <v/>
      </c>
      <c r="C924" s="25">
        <v>27533</v>
      </c>
      <c r="D924" s="25">
        <v>54</v>
      </c>
      <c r="E924" s="25">
        <v>1</v>
      </c>
      <c r="F924" s="178">
        <v>152669</v>
      </c>
      <c r="G924" s="178">
        <v>0</v>
      </c>
      <c r="H924" s="178" t="str">
        <f>_xlfn.CONCAT(Tabela_srv_moreno_prd_dbwel_v_fund_acompanhamento[[#This Row],[codigo_peca]],"-",Tabela_srv_moreno_prd_dbwel_v_fund_acompanhamento[[#This Row],[seq_peca]])</f>
        <v>152669-0</v>
      </c>
      <c r="I924" s="178">
        <v>1</v>
      </c>
      <c r="J924" s="178" t="s">
        <v>296</v>
      </c>
      <c r="K924" s="179"/>
      <c r="L924" s="179"/>
      <c r="M924" s="178" t="s">
        <v>2942</v>
      </c>
      <c r="N924" s="179">
        <v>46254</v>
      </c>
      <c r="O9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5" spans="1:15" hidden="1" x14ac:dyDescent="0.25">
      <c r="A925" s="25" t="str">
        <f>_xlfn.CONCAT(Tabela_srv_moreno_prd_dbwel_v_fund_acompanhamento[[#This Row],[id_ordem_servico]],"-",Tabela_srv_moreno_prd_dbwel_v_fund_acompanhamento[[#This Row],[item]])</f>
        <v>27533-55</v>
      </c>
      <c r="B925" s="114" t="str">
        <f>_xlfn.XLOOKUP(A925,Tabela2[ID OS_MORENO],Tabela2[ID OS_MORENO],"",0)</f>
        <v/>
      </c>
      <c r="C925" s="25">
        <v>27533</v>
      </c>
      <c r="D925" s="25">
        <v>55</v>
      </c>
      <c r="E925" s="25">
        <v>1</v>
      </c>
      <c r="F925" s="178">
        <v>152669</v>
      </c>
      <c r="G925" s="178">
        <v>0</v>
      </c>
      <c r="H925" s="178" t="str">
        <f>_xlfn.CONCAT(Tabela_srv_moreno_prd_dbwel_v_fund_acompanhamento[[#This Row],[codigo_peca]],"-",Tabela_srv_moreno_prd_dbwel_v_fund_acompanhamento[[#This Row],[seq_peca]])</f>
        <v>152669-0</v>
      </c>
      <c r="I925" s="178">
        <v>1</v>
      </c>
      <c r="J925" s="178" t="s">
        <v>296</v>
      </c>
      <c r="K925" s="179"/>
      <c r="L925" s="179"/>
      <c r="M925" s="178" t="s">
        <v>2942</v>
      </c>
      <c r="N925" s="179">
        <v>46254</v>
      </c>
      <c r="O9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6" spans="1:15" hidden="1" x14ac:dyDescent="0.25">
      <c r="A926" s="25" t="str">
        <f>_xlfn.CONCAT(Tabela_srv_moreno_prd_dbwel_v_fund_acompanhamento[[#This Row],[id_ordem_servico]],"-",Tabela_srv_moreno_prd_dbwel_v_fund_acompanhamento[[#This Row],[item]])</f>
        <v>27533-56</v>
      </c>
      <c r="B926" s="114" t="str">
        <f>_xlfn.XLOOKUP(A926,Tabela2[ID OS_MORENO],Tabela2[ID OS_MORENO],"",0)</f>
        <v/>
      </c>
      <c r="C926" s="25">
        <v>27533</v>
      </c>
      <c r="D926" s="25">
        <v>56</v>
      </c>
      <c r="E926" s="25">
        <v>1</v>
      </c>
      <c r="F926" s="178">
        <v>152669</v>
      </c>
      <c r="G926" s="178">
        <v>0</v>
      </c>
      <c r="H926" s="178" t="str">
        <f>_xlfn.CONCAT(Tabela_srv_moreno_prd_dbwel_v_fund_acompanhamento[[#This Row],[codigo_peca]],"-",Tabela_srv_moreno_prd_dbwel_v_fund_acompanhamento[[#This Row],[seq_peca]])</f>
        <v>152669-0</v>
      </c>
      <c r="I926" s="178">
        <v>1</v>
      </c>
      <c r="J926" s="178" t="s">
        <v>296</v>
      </c>
      <c r="K926" s="179"/>
      <c r="L926" s="179"/>
      <c r="M926" s="178" t="s">
        <v>2942</v>
      </c>
      <c r="N926" s="179">
        <v>46254</v>
      </c>
      <c r="O9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7" spans="1:15" hidden="1" x14ac:dyDescent="0.25">
      <c r="A927" s="25" t="str">
        <f>_xlfn.CONCAT(Tabela_srv_moreno_prd_dbwel_v_fund_acompanhamento[[#This Row],[id_ordem_servico]],"-",Tabela_srv_moreno_prd_dbwel_v_fund_acompanhamento[[#This Row],[item]])</f>
        <v>27533-57</v>
      </c>
      <c r="B927" s="114" t="str">
        <f>_xlfn.XLOOKUP(A927,Tabela2[ID OS_MORENO],Tabela2[ID OS_MORENO],"",0)</f>
        <v/>
      </c>
      <c r="C927" s="25">
        <v>27533</v>
      </c>
      <c r="D927" s="25">
        <v>57</v>
      </c>
      <c r="E927" s="25">
        <v>1</v>
      </c>
      <c r="F927" s="178">
        <v>152669</v>
      </c>
      <c r="G927" s="178">
        <v>0</v>
      </c>
      <c r="H927" s="178" t="str">
        <f>_xlfn.CONCAT(Tabela_srv_moreno_prd_dbwel_v_fund_acompanhamento[[#This Row],[codigo_peca]],"-",Tabela_srv_moreno_prd_dbwel_v_fund_acompanhamento[[#This Row],[seq_peca]])</f>
        <v>152669-0</v>
      </c>
      <c r="I927" s="178">
        <v>1</v>
      </c>
      <c r="J927" s="178" t="s">
        <v>296</v>
      </c>
      <c r="K927" s="179"/>
      <c r="L927" s="179"/>
      <c r="M927" s="178" t="s">
        <v>2942</v>
      </c>
      <c r="N927" s="179">
        <v>46254</v>
      </c>
      <c r="O9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8" spans="1:15" hidden="1" x14ac:dyDescent="0.25">
      <c r="A928" s="25" t="str">
        <f>_xlfn.CONCAT(Tabela_srv_moreno_prd_dbwel_v_fund_acompanhamento[[#This Row],[id_ordem_servico]],"-",Tabela_srv_moreno_prd_dbwel_v_fund_acompanhamento[[#This Row],[item]])</f>
        <v>27533-58</v>
      </c>
      <c r="B928" s="114" t="str">
        <f>_xlfn.XLOOKUP(A928,Tabela2[ID OS_MORENO],Tabela2[ID OS_MORENO],"",0)</f>
        <v/>
      </c>
      <c r="C928" s="25">
        <v>27533</v>
      </c>
      <c r="D928" s="25">
        <v>58</v>
      </c>
      <c r="E928" s="25">
        <v>1</v>
      </c>
      <c r="F928" s="178">
        <v>152669</v>
      </c>
      <c r="G928" s="178">
        <v>0</v>
      </c>
      <c r="H928" s="178" t="str">
        <f>_xlfn.CONCAT(Tabela_srv_moreno_prd_dbwel_v_fund_acompanhamento[[#This Row],[codigo_peca]],"-",Tabela_srv_moreno_prd_dbwel_v_fund_acompanhamento[[#This Row],[seq_peca]])</f>
        <v>152669-0</v>
      </c>
      <c r="I928" s="178">
        <v>1</v>
      </c>
      <c r="J928" s="178" t="s">
        <v>296</v>
      </c>
      <c r="K928" s="179"/>
      <c r="L928" s="179"/>
      <c r="M928" s="178" t="s">
        <v>2942</v>
      </c>
      <c r="N928" s="179">
        <v>46254</v>
      </c>
      <c r="O9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29" spans="1:15" hidden="1" x14ac:dyDescent="0.25">
      <c r="A929" s="25" t="str">
        <f>_xlfn.CONCAT(Tabela_srv_moreno_prd_dbwel_v_fund_acompanhamento[[#This Row],[id_ordem_servico]],"-",Tabela_srv_moreno_prd_dbwel_v_fund_acompanhamento[[#This Row],[item]])</f>
        <v>27533-59</v>
      </c>
      <c r="B929" s="114" t="str">
        <f>_xlfn.XLOOKUP(A929,Tabela2[ID OS_MORENO],Tabela2[ID OS_MORENO],"",0)</f>
        <v/>
      </c>
      <c r="C929" s="25">
        <v>27533</v>
      </c>
      <c r="D929" s="25">
        <v>59</v>
      </c>
      <c r="E929" s="25">
        <v>1</v>
      </c>
      <c r="F929" s="178">
        <v>152669</v>
      </c>
      <c r="G929" s="178">
        <v>0</v>
      </c>
      <c r="H929" s="178" t="str">
        <f>_xlfn.CONCAT(Tabela_srv_moreno_prd_dbwel_v_fund_acompanhamento[[#This Row],[codigo_peca]],"-",Tabela_srv_moreno_prd_dbwel_v_fund_acompanhamento[[#This Row],[seq_peca]])</f>
        <v>152669-0</v>
      </c>
      <c r="I929" s="178">
        <v>1</v>
      </c>
      <c r="J929" s="178" t="s">
        <v>296</v>
      </c>
      <c r="K929" s="179"/>
      <c r="L929" s="179"/>
      <c r="M929" s="178" t="s">
        <v>2942</v>
      </c>
      <c r="N929" s="179">
        <v>46254</v>
      </c>
      <c r="O9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0" spans="1:15" hidden="1" x14ac:dyDescent="0.25">
      <c r="A930" s="25" t="str">
        <f>_xlfn.CONCAT(Tabela_srv_moreno_prd_dbwel_v_fund_acompanhamento[[#This Row],[id_ordem_servico]],"-",Tabela_srv_moreno_prd_dbwel_v_fund_acompanhamento[[#This Row],[item]])</f>
        <v>27533-60</v>
      </c>
      <c r="B930" s="114" t="str">
        <f>_xlfn.XLOOKUP(A930,Tabela2[ID OS_MORENO],Tabela2[ID OS_MORENO],"",0)</f>
        <v/>
      </c>
      <c r="C930" s="25">
        <v>27533</v>
      </c>
      <c r="D930" s="25">
        <v>60</v>
      </c>
      <c r="E930" s="25">
        <v>1</v>
      </c>
      <c r="F930" s="178">
        <v>152670</v>
      </c>
      <c r="G930" s="178">
        <v>0</v>
      </c>
      <c r="H930" s="178" t="str">
        <f>_xlfn.CONCAT(Tabela_srv_moreno_prd_dbwel_v_fund_acompanhamento[[#This Row],[codigo_peca]],"-",Tabela_srv_moreno_prd_dbwel_v_fund_acompanhamento[[#This Row],[seq_peca]])</f>
        <v>152670-0</v>
      </c>
      <c r="I930" s="178">
        <v>1</v>
      </c>
      <c r="J930" s="178" t="s">
        <v>296</v>
      </c>
      <c r="K930" s="179"/>
      <c r="L930" s="179"/>
      <c r="M930" s="178" t="s">
        <v>2943</v>
      </c>
      <c r="N930" s="179">
        <v>46254</v>
      </c>
      <c r="O9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1" spans="1:15" hidden="1" x14ac:dyDescent="0.25">
      <c r="A931" s="25" t="str">
        <f>_xlfn.CONCAT(Tabela_srv_moreno_prd_dbwel_v_fund_acompanhamento[[#This Row],[id_ordem_servico]],"-",Tabela_srv_moreno_prd_dbwel_v_fund_acompanhamento[[#This Row],[item]])</f>
        <v>27533-61</v>
      </c>
      <c r="B931" s="114" t="str">
        <f>_xlfn.XLOOKUP(A931,Tabela2[ID OS_MORENO],Tabela2[ID OS_MORENO],"",0)</f>
        <v/>
      </c>
      <c r="C931" s="25">
        <v>27533</v>
      </c>
      <c r="D931" s="25">
        <v>61</v>
      </c>
      <c r="E931" s="25">
        <v>1</v>
      </c>
      <c r="F931" s="178">
        <v>152671</v>
      </c>
      <c r="G931" s="178">
        <v>0</v>
      </c>
      <c r="H931" s="178" t="str">
        <f>_xlfn.CONCAT(Tabela_srv_moreno_prd_dbwel_v_fund_acompanhamento[[#This Row],[codigo_peca]],"-",Tabela_srv_moreno_prd_dbwel_v_fund_acompanhamento[[#This Row],[seq_peca]])</f>
        <v>152671-0</v>
      </c>
      <c r="I931" s="178">
        <v>1</v>
      </c>
      <c r="J931" s="178" t="s">
        <v>296</v>
      </c>
      <c r="K931" s="179"/>
      <c r="L931" s="179"/>
      <c r="M931" s="178" t="s">
        <v>2944</v>
      </c>
      <c r="N931" s="179">
        <v>46254</v>
      </c>
      <c r="O9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2" spans="1:15" hidden="1" x14ac:dyDescent="0.25">
      <c r="A932" s="25" t="str">
        <f>_xlfn.CONCAT(Tabela_srv_moreno_prd_dbwel_v_fund_acompanhamento[[#This Row],[id_ordem_servico]],"-",Tabela_srv_moreno_prd_dbwel_v_fund_acompanhamento[[#This Row],[item]])</f>
        <v>27533-62</v>
      </c>
      <c r="B932" s="114" t="str">
        <f>_xlfn.XLOOKUP(A932,Tabela2[ID OS_MORENO],Tabela2[ID OS_MORENO],"",0)</f>
        <v/>
      </c>
      <c r="C932" s="25">
        <v>27533</v>
      </c>
      <c r="D932" s="25">
        <v>62</v>
      </c>
      <c r="E932" s="25">
        <v>1</v>
      </c>
      <c r="F932" s="178">
        <v>152671</v>
      </c>
      <c r="G932" s="178">
        <v>0</v>
      </c>
      <c r="H932" s="178" t="str">
        <f>_xlfn.CONCAT(Tabela_srv_moreno_prd_dbwel_v_fund_acompanhamento[[#This Row],[codigo_peca]],"-",Tabela_srv_moreno_prd_dbwel_v_fund_acompanhamento[[#This Row],[seq_peca]])</f>
        <v>152671-0</v>
      </c>
      <c r="I932" s="178">
        <v>1</v>
      </c>
      <c r="J932" s="178" t="s">
        <v>296</v>
      </c>
      <c r="K932" s="179"/>
      <c r="L932" s="179"/>
      <c r="M932" s="178" t="s">
        <v>2944</v>
      </c>
      <c r="N932" s="179">
        <v>46254</v>
      </c>
      <c r="O9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3" spans="1:15" hidden="1" x14ac:dyDescent="0.25">
      <c r="A933" s="25" t="str">
        <f>_xlfn.CONCAT(Tabela_srv_moreno_prd_dbwel_v_fund_acompanhamento[[#This Row],[id_ordem_servico]],"-",Tabela_srv_moreno_prd_dbwel_v_fund_acompanhamento[[#This Row],[item]])</f>
        <v>27533-63</v>
      </c>
      <c r="B933" s="114" t="str">
        <f>_xlfn.XLOOKUP(A933,Tabela2[ID OS_MORENO],Tabela2[ID OS_MORENO],"",0)</f>
        <v/>
      </c>
      <c r="C933" s="25">
        <v>27533</v>
      </c>
      <c r="D933" s="25">
        <v>63</v>
      </c>
      <c r="E933" s="25">
        <v>1</v>
      </c>
      <c r="F933" s="178">
        <v>152671</v>
      </c>
      <c r="G933" s="178">
        <v>0</v>
      </c>
      <c r="H933" s="178" t="str">
        <f>_xlfn.CONCAT(Tabela_srv_moreno_prd_dbwel_v_fund_acompanhamento[[#This Row],[codigo_peca]],"-",Tabela_srv_moreno_prd_dbwel_v_fund_acompanhamento[[#This Row],[seq_peca]])</f>
        <v>152671-0</v>
      </c>
      <c r="I933" s="178">
        <v>1</v>
      </c>
      <c r="J933" s="178" t="s">
        <v>296</v>
      </c>
      <c r="K933" s="179"/>
      <c r="L933" s="179"/>
      <c r="M933" s="178" t="s">
        <v>2944</v>
      </c>
      <c r="N933" s="179">
        <v>46254</v>
      </c>
      <c r="O9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4" spans="1:15" hidden="1" x14ac:dyDescent="0.25">
      <c r="A934" s="25" t="str">
        <f>_xlfn.CONCAT(Tabela_srv_moreno_prd_dbwel_v_fund_acompanhamento[[#This Row],[id_ordem_servico]],"-",Tabela_srv_moreno_prd_dbwel_v_fund_acompanhamento[[#This Row],[item]])</f>
        <v>27533-64</v>
      </c>
      <c r="B934" s="114" t="str">
        <f>_xlfn.XLOOKUP(A934,Tabela2[ID OS_MORENO],Tabela2[ID OS_MORENO],"",0)</f>
        <v/>
      </c>
      <c r="C934" s="25">
        <v>27533</v>
      </c>
      <c r="D934" s="25">
        <v>64</v>
      </c>
      <c r="E934" s="25">
        <v>1</v>
      </c>
      <c r="F934" s="178">
        <v>152671</v>
      </c>
      <c r="G934" s="178">
        <v>0</v>
      </c>
      <c r="H934" s="178" t="str">
        <f>_xlfn.CONCAT(Tabela_srv_moreno_prd_dbwel_v_fund_acompanhamento[[#This Row],[codigo_peca]],"-",Tabela_srv_moreno_prd_dbwel_v_fund_acompanhamento[[#This Row],[seq_peca]])</f>
        <v>152671-0</v>
      </c>
      <c r="I934" s="178">
        <v>1</v>
      </c>
      <c r="J934" s="178" t="s">
        <v>296</v>
      </c>
      <c r="K934" s="179"/>
      <c r="L934" s="179"/>
      <c r="M934" s="178" t="s">
        <v>2944</v>
      </c>
      <c r="N934" s="179">
        <v>46254</v>
      </c>
      <c r="O9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5" spans="1:15" hidden="1" x14ac:dyDescent="0.25">
      <c r="A935" s="25" t="str">
        <f>_xlfn.CONCAT(Tabela_srv_moreno_prd_dbwel_v_fund_acompanhamento[[#This Row],[id_ordem_servico]],"-",Tabela_srv_moreno_prd_dbwel_v_fund_acompanhamento[[#This Row],[item]])</f>
        <v>27533-65</v>
      </c>
      <c r="B935" s="114" t="str">
        <f>_xlfn.XLOOKUP(A935,Tabela2[ID OS_MORENO],Tabela2[ID OS_MORENO],"",0)</f>
        <v/>
      </c>
      <c r="C935" s="25">
        <v>27533</v>
      </c>
      <c r="D935" s="25">
        <v>65</v>
      </c>
      <c r="E935" s="25">
        <v>1</v>
      </c>
      <c r="F935" s="178">
        <v>152671</v>
      </c>
      <c r="G935" s="178">
        <v>0</v>
      </c>
      <c r="H935" s="178" t="str">
        <f>_xlfn.CONCAT(Tabela_srv_moreno_prd_dbwel_v_fund_acompanhamento[[#This Row],[codigo_peca]],"-",Tabela_srv_moreno_prd_dbwel_v_fund_acompanhamento[[#This Row],[seq_peca]])</f>
        <v>152671-0</v>
      </c>
      <c r="I935" s="178">
        <v>1</v>
      </c>
      <c r="J935" s="178" t="s">
        <v>296</v>
      </c>
      <c r="K935" s="179"/>
      <c r="L935" s="179"/>
      <c r="M935" s="178" t="s">
        <v>2944</v>
      </c>
      <c r="N935" s="179">
        <v>46254</v>
      </c>
      <c r="O9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6" spans="1:15" hidden="1" x14ac:dyDescent="0.25">
      <c r="A936" s="25" t="str">
        <f>_xlfn.CONCAT(Tabela_srv_moreno_prd_dbwel_v_fund_acompanhamento[[#This Row],[id_ordem_servico]],"-",Tabela_srv_moreno_prd_dbwel_v_fund_acompanhamento[[#This Row],[item]])</f>
        <v>27533-66</v>
      </c>
      <c r="B936" s="114" t="str">
        <f>_xlfn.XLOOKUP(A936,Tabela2[ID OS_MORENO],Tabela2[ID OS_MORENO],"",0)</f>
        <v/>
      </c>
      <c r="C936" s="25">
        <v>27533</v>
      </c>
      <c r="D936" s="25">
        <v>66</v>
      </c>
      <c r="E936" s="25">
        <v>1</v>
      </c>
      <c r="F936" s="178">
        <v>152671</v>
      </c>
      <c r="G936" s="178">
        <v>0</v>
      </c>
      <c r="H936" s="178" t="str">
        <f>_xlfn.CONCAT(Tabela_srv_moreno_prd_dbwel_v_fund_acompanhamento[[#This Row],[codigo_peca]],"-",Tabela_srv_moreno_prd_dbwel_v_fund_acompanhamento[[#This Row],[seq_peca]])</f>
        <v>152671-0</v>
      </c>
      <c r="I936" s="178">
        <v>1</v>
      </c>
      <c r="J936" s="178" t="s">
        <v>296</v>
      </c>
      <c r="K936" s="179"/>
      <c r="L936" s="179"/>
      <c r="M936" s="178" t="s">
        <v>2944</v>
      </c>
      <c r="N936" s="179">
        <v>46254</v>
      </c>
      <c r="O9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7" spans="1:15" hidden="1" x14ac:dyDescent="0.25">
      <c r="A937" s="25" t="str">
        <f>_xlfn.CONCAT(Tabela_srv_moreno_prd_dbwel_v_fund_acompanhamento[[#This Row],[id_ordem_servico]],"-",Tabela_srv_moreno_prd_dbwel_v_fund_acompanhamento[[#This Row],[item]])</f>
        <v>27533-67</v>
      </c>
      <c r="B937" s="114" t="str">
        <f>_xlfn.XLOOKUP(A937,Tabela2[ID OS_MORENO],Tabela2[ID OS_MORENO],"",0)</f>
        <v/>
      </c>
      <c r="C937" s="25">
        <v>27533</v>
      </c>
      <c r="D937" s="25">
        <v>67</v>
      </c>
      <c r="E937" s="25">
        <v>1</v>
      </c>
      <c r="F937" s="178">
        <v>152671</v>
      </c>
      <c r="G937" s="178">
        <v>0</v>
      </c>
      <c r="H937" s="178" t="str">
        <f>_xlfn.CONCAT(Tabela_srv_moreno_prd_dbwel_v_fund_acompanhamento[[#This Row],[codigo_peca]],"-",Tabela_srv_moreno_prd_dbwel_v_fund_acompanhamento[[#This Row],[seq_peca]])</f>
        <v>152671-0</v>
      </c>
      <c r="I937" s="178">
        <v>1</v>
      </c>
      <c r="J937" s="178" t="s">
        <v>296</v>
      </c>
      <c r="K937" s="179"/>
      <c r="L937" s="179"/>
      <c r="M937" s="178" t="s">
        <v>2944</v>
      </c>
      <c r="N937" s="179">
        <v>46254</v>
      </c>
      <c r="O9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8" spans="1:15" hidden="1" x14ac:dyDescent="0.25">
      <c r="A938" s="25" t="str">
        <f>_xlfn.CONCAT(Tabela_srv_moreno_prd_dbwel_v_fund_acompanhamento[[#This Row],[id_ordem_servico]],"-",Tabela_srv_moreno_prd_dbwel_v_fund_acompanhamento[[#This Row],[item]])</f>
        <v>27533-68</v>
      </c>
      <c r="B938" s="114" t="str">
        <f>_xlfn.XLOOKUP(A938,Tabela2[ID OS_MORENO],Tabela2[ID OS_MORENO],"",0)</f>
        <v/>
      </c>
      <c r="C938" s="25">
        <v>27533</v>
      </c>
      <c r="D938" s="25">
        <v>68</v>
      </c>
      <c r="E938" s="25">
        <v>1</v>
      </c>
      <c r="F938" s="178">
        <v>152671</v>
      </c>
      <c r="G938" s="178">
        <v>0</v>
      </c>
      <c r="H938" s="178" t="str">
        <f>_xlfn.CONCAT(Tabela_srv_moreno_prd_dbwel_v_fund_acompanhamento[[#This Row],[codigo_peca]],"-",Tabela_srv_moreno_prd_dbwel_v_fund_acompanhamento[[#This Row],[seq_peca]])</f>
        <v>152671-0</v>
      </c>
      <c r="I938" s="178">
        <v>1</v>
      </c>
      <c r="J938" s="178" t="s">
        <v>296</v>
      </c>
      <c r="K938" s="179"/>
      <c r="L938" s="179"/>
      <c r="M938" s="178" t="s">
        <v>2944</v>
      </c>
      <c r="N938" s="179">
        <v>46254</v>
      </c>
      <c r="O9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39" spans="1:15" hidden="1" x14ac:dyDescent="0.25">
      <c r="A939" s="25" t="str">
        <f>_xlfn.CONCAT(Tabela_srv_moreno_prd_dbwel_v_fund_acompanhamento[[#This Row],[id_ordem_servico]],"-",Tabela_srv_moreno_prd_dbwel_v_fund_acompanhamento[[#This Row],[item]])</f>
        <v>27533-69</v>
      </c>
      <c r="B939" s="115" t="str">
        <f>_xlfn.XLOOKUP(A939,Tabela2[ID OS_MORENO],Tabela2[ID OS_MORENO],"",0)</f>
        <v/>
      </c>
      <c r="C939" s="25">
        <v>27533</v>
      </c>
      <c r="D939" s="25">
        <v>69</v>
      </c>
      <c r="E939" s="25">
        <v>1</v>
      </c>
      <c r="F939" s="178">
        <v>152671</v>
      </c>
      <c r="G939" s="178">
        <v>0</v>
      </c>
      <c r="H939" s="178" t="str">
        <f>_xlfn.CONCAT(Tabela_srv_moreno_prd_dbwel_v_fund_acompanhamento[[#This Row],[codigo_peca]],"-",Tabela_srv_moreno_prd_dbwel_v_fund_acompanhamento[[#This Row],[seq_peca]])</f>
        <v>152671-0</v>
      </c>
      <c r="I939" s="178">
        <v>1</v>
      </c>
      <c r="J939" s="178" t="s">
        <v>296</v>
      </c>
      <c r="K939" s="179"/>
      <c r="L939" s="179"/>
      <c r="M939" s="178" t="s">
        <v>2944</v>
      </c>
      <c r="N939" s="179">
        <v>46254</v>
      </c>
      <c r="O9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0" spans="1:15" hidden="1" x14ac:dyDescent="0.25">
      <c r="A940" s="25" t="str">
        <f>_xlfn.CONCAT(Tabela_srv_moreno_prd_dbwel_v_fund_acompanhamento[[#This Row],[id_ordem_servico]],"-",Tabela_srv_moreno_prd_dbwel_v_fund_acompanhamento[[#This Row],[item]])</f>
        <v>27533-70</v>
      </c>
      <c r="B940" s="114" t="str">
        <f>_xlfn.XLOOKUP(A940,Tabela2[ID OS_MORENO],Tabela2[ID OS_MORENO],"",0)</f>
        <v/>
      </c>
      <c r="C940" s="25">
        <v>27533</v>
      </c>
      <c r="D940" s="25">
        <v>70</v>
      </c>
      <c r="E940" s="25">
        <v>1</v>
      </c>
      <c r="F940" s="178">
        <v>152671</v>
      </c>
      <c r="G940" s="178">
        <v>0</v>
      </c>
      <c r="H940" s="178" t="str">
        <f>_xlfn.CONCAT(Tabela_srv_moreno_prd_dbwel_v_fund_acompanhamento[[#This Row],[codigo_peca]],"-",Tabela_srv_moreno_prd_dbwel_v_fund_acompanhamento[[#This Row],[seq_peca]])</f>
        <v>152671-0</v>
      </c>
      <c r="I940" s="178">
        <v>1</v>
      </c>
      <c r="J940" s="178" t="s">
        <v>296</v>
      </c>
      <c r="K940" s="179"/>
      <c r="L940" s="179"/>
      <c r="M940" s="178" t="s">
        <v>2944</v>
      </c>
      <c r="N940" s="179">
        <v>46254</v>
      </c>
      <c r="O9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1" spans="1:15" hidden="1" x14ac:dyDescent="0.25">
      <c r="A941" s="25" t="str">
        <f>_xlfn.CONCAT(Tabela_srv_moreno_prd_dbwel_v_fund_acompanhamento[[#This Row],[id_ordem_servico]],"-",Tabela_srv_moreno_prd_dbwel_v_fund_acompanhamento[[#This Row],[item]])</f>
        <v>27533-71</v>
      </c>
      <c r="B941" s="115" t="str">
        <f>_xlfn.XLOOKUP(A941,Tabela2[ID OS_MORENO],Tabela2[ID OS_MORENO],"",0)</f>
        <v/>
      </c>
      <c r="C941" s="25">
        <v>27533</v>
      </c>
      <c r="D941" s="25">
        <v>71</v>
      </c>
      <c r="E941" s="25">
        <v>1</v>
      </c>
      <c r="F941" s="178">
        <v>152671</v>
      </c>
      <c r="G941" s="178">
        <v>0</v>
      </c>
      <c r="H941" s="178" t="str">
        <f>_xlfn.CONCAT(Tabela_srv_moreno_prd_dbwel_v_fund_acompanhamento[[#This Row],[codigo_peca]],"-",Tabela_srv_moreno_prd_dbwel_v_fund_acompanhamento[[#This Row],[seq_peca]])</f>
        <v>152671-0</v>
      </c>
      <c r="I941" s="178">
        <v>1</v>
      </c>
      <c r="J941" s="178" t="s">
        <v>296</v>
      </c>
      <c r="K941" s="179"/>
      <c r="L941" s="179"/>
      <c r="M941" s="178" t="s">
        <v>2944</v>
      </c>
      <c r="N941" s="179">
        <v>46254</v>
      </c>
      <c r="O9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2" spans="1:15" hidden="1" x14ac:dyDescent="0.25">
      <c r="A942" s="25" t="str">
        <f>_xlfn.CONCAT(Tabela_srv_moreno_prd_dbwel_v_fund_acompanhamento[[#This Row],[id_ordem_servico]],"-",Tabela_srv_moreno_prd_dbwel_v_fund_acompanhamento[[#This Row],[item]])</f>
        <v>27533-72</v>
      </c>
      <c r="B942" s="116" t="str">
        <f>_xlfn.XLOOKUP(A942,Tabela2[ID OS_MORENO],Tabela2[ID OS_MORENO],"",0)</f>
        <v/>
      </c>
      <c r="C942" s="25">
        <v>27533</v>
      </c>
      <c r="D942" s="25">
        <v>72</v>
      </c>
      <c r="E942" s="25">
        <v>1</v>
      </c>
      <c r="F942" s="178">
        <v>152671</v>
      </c>
      <c r="G942" s="178">
        <v>0</v>
      </c>
      <c r="H942" s="178" t="str">
        <f>_xlfn.CONCAT(Tabela_srv_moreno_prd_dbwel_v_fund_acompanhamento[[#This Row],[codigo_peca]],"-",Tabela_srv_moreno_prd_dbwel_v_fund_acompanhamento[[#This Row],[seq_peca]])</f>
        <v>152671-0</v>
      </c>
      <c r="I942" s="178">
        <v>1</v>
      </c>
      <c r="J942" s="178" t="s">
        <v>296</v>
      </c>
      <c r="K942" s="179"/>
      <c r="L942" s="179"/>
      <c r="M942" s="178" t="s">
        <v>2944</v>
      </c>
      <c r="N942" s="179">
        <v>46254</v>
      </c>
      <c r="O9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3" spans="1:15" hidden="1" x14ac:dyDescent="0.25">
      <c r="A943" s="25" t="str">
        <f>_xlfn.CONCAT(Tabela_srv_moreno_prd_dbwel_v_fund_acompanhamento[[#This Row],[id_ordem_servico]],"-",Tabela_srv_moreno_prd_dbwel_v_fund_acompanhamento[[#This Row],[item]])</f>
        <v>27533-73</v>
      </c>
      <c r="B943" s="114" t="str">
        <f>_xlfn.XLOOKUP(A943,Tabela2[ID OS_MORENO],Tabela2[ID OS_MORENO],"",0)</f>
        <v/>
      </c>
      <c r="C943" s="25">
        <v>27533</v>
      </c>
      <c r="D943" s="25">
        <v>73</v>
      </c>
      <c r="E943" s="25">
        <v>1</v>
      </c>
      <c r="F943" s="178">
        <v>152671</v>
      </c>
      <c r="G943" s="178">
        <v>0</v>
      </c>
      <c r="H943" s="178" t="str">
        <f>_xlfn.CONCAT(Tabela_srv_moreno_prd_dbwel_v_fund_acompanhamento[[#This Row],[codigo_peca]],"-",Tabela_srv_moreno_prd_dbwel_v_fund_acompanhamento[[#This Row],[seq_peca]])</f>
        <v>152671-0</v>
      </c>
      <c r="I943" s="178">
        <v>1</v>
      </c>
      <c r="J943" s="178" t="s">
        <v>296</v>
      </c>
      <c r="K943" s="179"/>
      <c r="L943" s="179"/>
      <c r="M943" s="178" t="s">
        <v>2944</v>
      </c>
      <c r="N943" s="179">
        <v>46254</v>
      </c>
      <c r="O9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4" spans="1:15" hidden="1" x14ac:dyDescent="0.25">
      <c r="A944" s="25" t="str">
        <f>_xlfn.CONCAT(Tabela_srv_moreno_prd_dbwel_v_fund_acompanhamento[[#This Row],[id_ordem_servico]],"-",Tabela_srv_moreno_prd_dbwel_v_fund_acompanhamento[[#This Row],[item]])</f>
        <v>27533-74</v>
      </c>
      <c r="B944" s="114" t="str">
        <f>_xlfn.XLOOKUP(A944,Tabela2[ID OS_MORENO],Tabela2[ID OS_MORENO],"",0)</f>
        <v/>
      </c>
      <c r="C944" s="25">
        <v>27533</v>
      </c>
      <c r="D944" s="25">
        <v>74</v>
      </c>
      <c r="E944" s="25">
        <v>1</v>
      </c>
      <c r="F944" s="178">
        <v>152671</v>
      </c>
      <c r="G944" s="178">
        <v>0</v>
      </c>
      <c r="H944" s="178" t="str">
        <f>_xlfn.CONCAT(Tabela_srv_moreno_prd_dbwel_v_fund_acompanhamento[[#This Row],[codigo_peca]],"-",Tabela_srv_moreno_prd_dbwel_v_fund_acompanhamento[[#This Row],[seq_peca]])</f>
        <v>152671-0</v>
      </c>
      <c r="I944" s="178">
        <v>1</v>
      </c>
      <c r="J944" s="178" t="s">
        <v>296</v>
      </c>
      <c r="K944" s="179"/>
      <c r="L944" s="179"/>
      <c r="M944" s="178" t="s">
        <v>2944</v>
      </c>
      <c r="N944" s="179">
        <v>46254</v>
      </c>
      <c r="O9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5" spans="1:15" hidden="1" x14ac:dyDescent="0.25">
      <c r="A945" s="25" t="str">
        <f>_xlfn.CONCAT(Tabela_srv_moreno_prd_dbwel_v_fund_acompanhamento[[#This Row],[id_ordem_servico]],"-",Tabela_srv_moreno_prd_dbwel_v_fund_acompanhamento[[#This Row],[item]])</f>
        <v>27533-75</v>
      </c>
      <c r="B945" s="114" t="str">
        <f>_xlfn.XLOOKUP(A945,Tabela2[ID OS_MORENO],Tabela2[ID OS_MORENO],"",0)</f>
        <v/>
      </c>
      <c r="C945" s="25">
        <v>27533</v>
      </c>
      <c r="D945" s="25">
        <v>75</v>
      </c>
      <c r="E945" s="25">
        <v>1</v>
      </c>
      <c r="F945" s="178">
        <v>152671</v>
      </c>
      <c r="G945" s="178">
        <v>0</v>
      </c>
      <c r="H945" s="178" t="str">
        <f>_xlfn.CONCAT(Tabela_srv_moreno_prd_dbwel_v_fund_acompanhamento[[#This Row],[codigo_peca]],"-",Tabela_srv_moreno_prd_dbwel_v_fund_acompanhamento[[#This Row],[seq_peca]])</f>
        <v>152671-0</v>
      </c>
      <c r="I945" s="178">
        <v>1</v>
      </c>
      <c r="J945" s="178" t="s">
        <v>296</v>
      </c>
      <c r="K945" s="179"/>
      <c r="L945" s="179"/>
      <c r="M945" s="178" t="s">
        <v>2944</v>
      </c>
      <c r="N945" s="179">
        <v>46254</v>
      </c>
      <c r="O9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6" spans="1:15" hidden="1" x14ac:dyDescent="0.25">
      <c r="A946" s="25" t="str">
        <f>_xlfn.CONCAT(Tabela_srv_moreno_prd_dbwel_v_fund_acompanhamento[[#This Row],[id_ordem_servico]],"-",Tabela_srv_moreno_prd_dbwel_v_fund_acompanhamento[[#This Row],[item]])</f>
        <v>27533-76</v>
      </c>
      <c r="B946" s="114" t="str">
        <f>_xlfn.XLOOKUP(A946,Tabela2[ID OS_MORENO],Tabela2[ID OS_MORENO],"",0)</f>
        <v/>
      </c>
      <c r="C946" s="25">
        <v>27533</v>
      </c>
      <c r="D946" s="25">
        <v>76</v>
      </c>
      <c r="E946" s="25">
        <v>1</v>
      </c>
      <c r="F946" s="178">
        <v>152671</v>
      </c>
      <c r="G946" s="178">
        <v>0</v>
      </c>
      <c r="H946" s="178" t="str">
        <f>_xlfn.CONCAT(Tabela_srv_moreno_prd_dbwel_v_fund_acompanhamento[[#This Row],[codigo_peca]],"-",Tabela_srv_moreno_prd_dbwel_v_fund_acompanhamento[[#This Row],[seq_peca]])</f>
        <v>152671-0</v>
      </c>
      <c r="I946" s="178">
        <v>1</v>
      </c>
      <c r="J946" s="178" t="s">
        <v>296</v>
      </c>
      <c r="K946" s="179"/>
      <c r="L946" s="179"/>
      <c r="M946" s="178" t="s">
        <v>2944</v>
      </c>
      <c r="N946" s="179">
        <v>46254</v>
      </c>
      <c r="O9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7" spans="1:15" hidden="1" x14ac:dyDescent="0.25">
      <c r="A947" s="25" t="str">
        <f>_xlfn.CONCAT(Tabela_srv_moreno_prd_dbwel_v_fund_acompanhamento[[#This Row],[id_ordem_servico]],"-",Tabela_srv_moreno_prd_dbwel_v_fund_acompanhamento[[#This Row],[item]])</f>
        <v>27533-77</v>
      </c>
      <c r="B947" s="114" t="str">
        <f>_xlfn.XLOOKUP(A947,Tabela2[ID OS_MORENO],Tabela2[ID OS_MORENO],"",0)</f>
        <v/>
      </c>
      <c r="C947" s="25">
        <v>27533</v>
      </c>
      <c r="D947" s="25">
        <v>77</v>
      </c>
      <c r="E947" s="25">
        <v>1</v>
      </c>
      <c r="F947" s="178">
        <v>152671</v>
      </c>
      <c r="G947" s="178">
        <v>0</v>
      </c>
      <c r="H947" s="178" t="str">
        <f>_xlfn.CONCAT(Tabela_srv_moreno_prd_dbwel_v_fund_acompanhamento[[#This Row],[codigo_peca]],"-",Tabela_srv_moreno_prd_dbwel_v_fund_acompanhamento[[#This Row],[seq_peca]])</f>
        <v>152671-0</v>
      </c>
      <c r="I947" s="178">
        <v>1</v>
      </c>
      <c r="J947" s="178" t="s">
        <v>296</v>
      </c>
      <c r="K947" s="179"/>
      <c r="L947" s="179"/>
      <c r="M947" s="178" t="s">
        <v>2944</v>
      </c>
      <c r="N947" s="179">
        <v>46254</v>
      </c>
      <c r="O9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8" spans="1:15" hidden="1" x14ac:dyDescent="0.25">
      <c r="A948" s="25" t="str">
        <f>_xlfn.CONCAT(Tabela_srv_moreno_prd_dbwel_v_fund_acompanhamento[[#This Row],[id_ordem_servico]],"-",Tabela_srv_moreno_prd_dbwel_v_fund_acompanhamento[[#This Row],[item]])</f>
        <v>27533-78</v>
      </c>
      <c r="B948" s="114" t="str">
        <f>_xlfn.XLOOKUP(A948,Tabela2[ID OS_MORENO],Tabela2[ID OS_MORENO],"",0)</f>
        <v/>
      </c>
      <c r="C948" s="25">
        <v>27533</v>
      </c>
      <c r="D948" s="25">
        <v>78</v>
      </c>
      <c r="E948" s="25">
        <v>1</v>
      </c>
      <c r="F948" s="178">
        <v>152671</v>
      </c>
      <c r="G948" s="178">
        <v>0</v>
      </c>
      <c r="H948" s="178" t="str">
        <f>_xlfn.CONCAT(Tabela_srv_moreno_prd_dbwel_v_fund_acompanhamento[[#This Row],[codigo_peca]],"-",Tabela_srv_moreno_prd_dbwel_v_fund_acompanhamento[[#This Row],[seq_peca]])</f>
        <v>152671-0</v>
      </c>
      <c r="I948" s="178">
        <v>1</v>
      </c>
      <c r="J948" s="178" t="s">
        <v>296</v>
      </c>
      <c r="K948" s="179"/>
      <c r="L948" s="179"/>
      <c r="M948" s="178" t="s">
        <v>2944</v>
      </c>
      <c r="N948" s="179">
        <v>46254</v>
      </c>
      <c r="O9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49" spans="1:15" hidden="1" x14ac:dyDescent="0.25">
      <c r="A949" s="25" t="str">
        <f>_xlfn.CONCAT(Tabela_srv_moreno_prd_dbwel_v_fund_acompanhamento[[#This Row],[id_ordem_servico]],"-",Tabela_srv_moreno_prd_dbwel_v_fund_acompanhamento[[#This Row],[item]])</f>
        <v>27533-79</v>
      </c>
      <c r="B949" s="114" t="str">
        <f>_xlfn.XLOOKUP(A949,Tabela2[ID OS_MORENO],Tabela2[ID OS_MORENO],"",0)</f>
        <v/>
      </c>
      <c r="C949" s="25">
        <v>27533</v>
      </c>
      <c r="D949" s="25">
        <v>79</v>
      </c>
      <c r="E949" s="25">
        <v>1</v>
      </c>
      <c r="F949" s="178">
        <v>152671</v>
      </c>
      <c r="G949" s="178">
        <v>0</v>
      </c>
      <c r="H949" s="178" t="str">
        <f>_xlfn.CONCAT(Tabela_srv_moreno_prd_dbwel_v_fund_acompanhamento[[#This Row],[codigo_peca]],"-",Tabela_srv_moreno_prd_dbwel_v_fund_acompanhamento[[#This Row],[seq_peca]])</f>
        <v>152671-0</v>
      </c>
      <c r="I949" s="178">
        <v>1</v>
      </c>
      <c r="J949" s="178" t="s">
        <v>296</v>
      </c>
      <c r="K949" s="179"/>
      <c r="L949" s="179"/>
      <c r="M949" s="178" t="s">
        <v>2944</v>
      </c>
      <c r="N949" s="179">
        <v>46254</v>
      </c>
      <c r="O9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0" spans="1:15" hidden="1" x14ac:dyDescent="0.25">
      <c r="A950" s="25" t="str">
        <f>_xlfn.CONCAT(Tabela_srv_moreno_prd_dbwel_v_fund_acompanhamento[[#This Row],[id_ordem_servico]],"-",Tabela_srv_moreno_prd_dbwel_v_fund_acompanhamento[[#This Row],[item]])</f>
        <v>27533-80</v>
      </c>
      <c r="B950" s="114" t="str">
        <f>_xlfn.XLOOKUP(A950,Tabela2[ID OS_MORENO],Tabela2[ID OS_MORENO],"",0)</f>
        <v/>
      </c>
      <c r="C950" s="25">
        <v>27533</v>
      </c>
      <c r="D950" s="25">
        <v>80</v>
      </c>
      <c r="E950" s="25">
        <v>1</v>
      </c>
      <c r="F950" s="178">
        <v>152672</v>
      </c>
      <c r="G950" s="178">
        <v>0</v>
      </c>
      <c r="H950" s="178" t="str">
        <f>_xlfn.CONCAT(Tabela_srv_moreno_prd_dbwel_v_fund_acompanhamento[[#This Row],[codigo_peca]],"-",Tabela_srv_moreno_prd_dbwel_v_fund_acompanhamento[[#This Row],[seq_peca]])</f>
        <v>152672-0</v>
      </c>
      <c r="I950" s="178">
        <v>1</v>
      </c>
      <c r="J950" s="178" t="s">
        <v>296</v>
      </c>
      <c r="K950" s="179"/>
      <c r="L950" s="179"/>
      <c r="M950" s="178" t="s">
        <v>2945</v>
      </c>
      <c r="N950" s="179">
        <v>46254</v>
      </c>
      <c r="O9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1" spans="1:15" hidden="1" x14ac:dyDescent="0.25">
      <c r="A951" s="25" t="str">
        <f>_xlfn.CONCAT(Tabela_srv_moreno_prd_dbwel_v_fund_acompanhamento[[#This Row],[id_ordem_servico]],"-",Tabela_srv_moreno_prd_dbwel_v_fund_acompanhamento[[#This Row],[item]])</f>
        <v>27533-81</v>
      </c>
      <c r="B951" s="114" t="str">
        <f>_xlfn.XLOOKUP(A951,Tabela2[ID OS_MORENO],Tabela2[ID OS_MORENO],"",0)</f>
        <v/>
      </c>
      <c r="C951" s="25">
        <v>27533</v>
      </c>
      <c r="D951" s="25">
        <v>81</v>
      </c>
      <c r="E951" s="25">
        <v>1</v>
      </c>
      <c r="F951" s="178">
        <v>152673</v>
      </c>
      <c r="G951" s="178">
        <v>0</v>
      </c>
      <c r="H951" s="178" t="str">
        <f>_xlfn.CONCAT(Tabela_srv_moreno_prd_dbwel_v_fund_acompanhamento[[#This Row],[codigo_peca]],"-",Tabela_srv_moreno_prd_dbwel_v_fund_acompanhamento[[#This Row],[seq_peca]])</f>
        <v>152673-0</v>
      </c>
      <c r="I951" s="178">
        <v>1</v>
      </c>
      <c r="J951" s="178" t="s">
        <v>296</v>
      </c>
      <c r="K951" s="179"/>
      <c r="L951" s="179"/>
      <c r="M951" s="178" t="s">
        <v>2946</v>
      </c>
      <c r="N951" s="179">
        <v>46254</v>
      </c>
      <c r="O9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2" spans="1:15" hidden="1" x14ac:dyDescent="0.25">
      <c r="A952" s="25" t="str">
        <f>_xlfn.CONCAT(Tabela_srv_moreno_prd_dbwel_v_fund_acompanhamento[[#This Row],[id_ordem_servico]],"-",Tabela_srv_moreno_prd_dbwel_v_fund_acompanhamento[[#This Row],[item]])</f>
        <v>27533-82</v>
      </c>
      <c r="B952" s="115" t="str">
        <f>_xlfn.XLOOKUP(A952,Tabela2[ID OS_MORENO],Tabela2[ID OS_MORENO],"",0)</f>
        <v/>
      </c>
      <c r="C952" s="25">
        <v>27533</v>
      </c>
      <c r="D952" s="25">
        <v>82</v>
      </c>
      <c r="E952" s="25">
        <v>1</v>
      </c>
      <c r="F952" s="178">
        <v>152673</v>
      </c>
      <c r="G952" s="178">
        <v>0</v>
      </c>
      <c r="H952" s="178" t="str">
        <f>_xlfn.CONCAT(Tabela_srv_moreno_prd_dbwel_v_fund_acompanhamento[[#This Row],[codigo_peca]],"-",Tabela_srv_moreno_prd_dbwel_v_fund_acompanhamento[[#This Row],[seq_peca]])</f>
        <v>152673-0</v>
      </c>
      <c r="I952" s="178">
        <v>1</v>
      </c>
      <c r="J952" s="178" t="s">
        <v>296</v>
      </c>
      <c r="K952" s="179"/>
      <c r="L952" s="179"/>
      <c r="M952" s="178" t="s">
        <v>2946</v>
      </c>
      <c r="N952" s="179">
        <v>46254</v>
      </c>
      <c r="O9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3" spans="1:15" hidden="1" x14ac:dyDescent="0.25">
      <c r="A953" s="25" t="str">
        <f>_xlfn.CONCAT(Tabela_srv_moreno_prd_dbwel_v_fund_acompanhamento[[#This Row],[id_ordem_servico]],"-",Tabela_srv_moreno_prd_dbwel_v_fund_acompanhamento[[#This Row],[item]])</f>
        <v>27533-83</v>
      </c>
      <c r="B953" s="114" t="str">
        <f>_xlfn.XLOOKUP(A953,Tabela2[ID OS_MORENO],Tabela2[ID OS_MORENO],"",0)</f>
        <v/>
      </c>
      <c r="C953" s="25">
        <v>27533</v>
      </c>
      <c r="D953" s="25">
        <v>83</v>
      </c>
      <c r="E953" s="25">
        <v>1</v>
      </c>
      <c r="F953" s="178">
        <v>152673</v>
      </c>
      <c r="G953" s="178">
        <v>0</v>
      </c>
      <c r="H953" s="178" t="str">
        <f>_xlfn.CONCAT(Tabela_srv_moreno_prd_dbwel_v_fund_acompanhamento[[#This Row],[codigo_peca]],"-",Tabela_srv_moreno_prd_dbwel_v_fund_acompanhamento[[#This Row],[seq_peca]])</f>
        <v>152673-0</v>
      </c>
      <c r="I953" s="178">
        <v>1</v>
      </c>
      <c r="J953" s="178" t="s">
        <v>296</v>
      </c>
      <c r="K953" s="179"/>
      <c r="L953" s="179"/>
      <c r="M953" s="178" t="s">
        <v>2946</v>
      </c>
      <c r="N953" s="179">
        <v>46254</v>
      </c>
      <c r="O9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4" spans="1:15" hidden="1" x14ac:dyDescent="0.25">
      <c r="A954" s="25" t="str">
        <f>_xlfn.CONCAT(Tabela_srv_moreno_prd_dbwel_v_fund_acompanhamento[[#This Row],[id_ordem_servico]],"-",Tabela_srv_moreno_prd_dbwel_v_fund_acompanhamento[[#This Row],[item]])</f>
        <v>27533-84</v>
      </c>
      <c r="B954" s="115" t="str">
        <f>_xlfn.XLOOKUP(A954,Tabela2[ID OS_MORENO],Tabela2[ID OS_MORENO],"",0)</f>
        <v/>
      </c>
      <c r="C954" s="25">
        <v>27533</v>
      </c>
      <c r="D954" s="25">
        <v>84</v>
      </c>
      <c r="E954" s="25">
        <v>1</v>
      </c>
      <c r="F954" s="178">
        <v>152673</v>
      </c>
      <c r="G954" s="178">
        <v>0</v>
      </c>
      <c r="H954" s="178" t="str">
        <f>_xlfn.CONCAT(Tabela_srv_moreno_prd_dbwel_v_fund_acompanhamento[[#This Row],[codigo_peca]],"-",Tabela_srv_moreno_prd_dbwel_v_fund_acompanhamento[[#This Row],[seq_peca]])</f>
        <v>152673-0</v>
      </c>
      <c r="I954" s="178">
        <v>1</v>
      </c>
      <c r="J954" s="178" t="s">
        <v>296</v>
      </c>
      <c r="K954" s="179"/>
      <c r="L954" s="179"/>
      <c r="M954" s="178" t="s">
        <v>2946</v>
      </c>
      <c r="N954" s="179">
        <v>46254</v>
      </c>
      <c r="O9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5" spans="1:15" hidden="1" x14ac:dyDescent="0.25">
      <c r="A955" s="25" t="str">
        <f>_xlfn.CONCAT(Tabela_srv_moreno_prd_dbwel_v_fund_acompanhamento[[#This Row],[id_ordem_servico]],"-",Tabela_srv_moreno_prd_dbwel_v_fund_acompanhamento[[#This Row],[item]])</f>
        <v>27533-85</v>
      </c>
      <c r="B955" s="114" t="str">
        <f>_xlfn.XLOOKUP(A955,Tabela2[ID OS_MORENO],Tabela2[ID OS_MORENO],"",0)</f>
        <v/>
      </c>
      <c r="C955" s="25">
        <v>27533</v>
      </c>
      <c r="D955" s="25">
        <v>85</v>
      </c>
      <c r="E955" s="25">
        <v>1</v>
      </c>
      <c r="F955" s="178">
        <v>152673</v>
      </c>
      <c r="G955" s="178">
        <v>0</v>
      </c>
      <c r="H955" s="178" t="str">
        <f>_xlfn.CONCAT(Tabela_srv_moreno_prd_dbwel_v_fund_acompanhamento[[#This Row],[codigo_peca]],"-",Tabela_srv_moreno_prd_dbwel_v_fund_acompanhamento[[#This Row],[seq_peca]])</f>
        <v>152673-0</v>
      </c>
      <c r="I955" s="178">
        <v>1</v>
      </c>
      <c r="J955" s="178" t="s">
        <v>296</v>
      </c>
      <c r="K955" s="179"/>
      <c r="L955" s="179"/>
      <c r="M955" s="178" t="s">
        <v>2946</v>
      </c>
      <c r="N955" s="179">
        <v>46254</v>
      </c>
      <c r="O9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6" spans="1:15" hidden="1" x14ac:dyDescent="0.25">
      <c r="A956" s="25" t="str">
        <f>_xlfn.CONCAT(Tabela_srv_moreno_prd_dbwel_v_fund_acompanhamento[[#This Row],[id_ordem_servico]],"-",Tabela_srv_moreno_prd_dbwel_v_fund_acompanhamento[[#This Row],[item]])</f>
        <v>27533-86</v>
      </c>
      <c r="B956" s="117" t="str">
        <f>_xlfn.XLOOKUP(A956,Tabela2[ID OS_MORENO],Tabela2[ID OS_MORENO],"",0)</f>
        <v/>
      </c>
      <c r="C956" s="25">
        <v>27533</v>
      </c>
      <c r="D956" s="25">
        <v>86</v>
      </c>
      <c r="E956" s="25">
        <v>1</v>
      </c>
      <c r="F956" s="178">
        <v>152673</v>
      </c>
      <c r="G956" s="178">
        <v>0</v>
      </c>
      <c r="H956" s="178" t="str">
        <f>_xlfn.CONCAT(Tabela_srv_moreno_prd_dbwel_v_fund_acompanhamento[[#This Row],[codigo_peca]],"-",Tabela_srv_moreno_prd_dbwel_v_fund_acompanhamento[[#This Row],[seq_peca]])</f>
        <v>152673-0</v>
      </c>
      <c r="I956" s="178">
        <v>1</v>
      </c>
      <c r="J956" s="178" t="s">
        <v>296</v>
      </c>
      <c r="K956" s="179"/>
      <c r="L956" s="179"/>
      <c r="M956" s="178" t="s">
        <v>2946</v>
      </c>
      <c r="N956" s="179">
        <v>46254</v>
      </c>
      <c r="O9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7" spans="1:15" hidden="1" x14ac:dyDescent="0.25">
      <c r="A957" s="16" t="str">
        <f>_xlfn.CONCAT(Tabela_srv_moreno_prd_dbwel_v_fund_acompanhamento[[#This Row],[id_ordem_servico]],"-",Tabela_srv_moreno_prd_dbwel_v_fund_acompanhamento[[#This Row],[item]])</f>
        <v>27533-87</v>
      </c>
      <c r="B957" s="116" t="str">
        <f>_xlfn.XLOOKUP(A957,Tabela2[ID OS_MORENO],Tabela2[ID OS_MORENO],"",0)</f>
        <v/>
      </c>
      <c r="C957" s="16">
        <v>27533</v>
      </c>
      <c r="D957" s="16">
        <v>87</v>
      </c>
      <c r="E957" s="16">
        <v>1</v>
      </c>
      <c r="F957" s="185">
        <v>152673</v>
      </c>
      <c r="G957" s="185">
        <v>0</v>
      </c>
      <c r="H957" s="185" t="str">
        <f>_xlfn.CONCAT(Tabela_srv_moreno_prd_dbwel_v_fund_acompanhamento[[#This Row],[codigo_peca]],"-",Tabela_srv_moreno_prd_dbwel_v_fund_acompanhamento[[#This Row],[seq_peca]])</f>
        <v>152673-0</v>
      </c>
      <c r="I957" s="185">
        <v>1</v>
      </c>
      <c r="J957" s="185" t="s">
        <v>296</v>
      </c>
      <c r="K957" s="190"/>
      <c r="L957" s="190"/>
      <c r="M957" s="185" t="s">
        <v>2946</v>
      </c>
      <c r="N957" s="190">
        <v>46254</v>
      </c>
      <c r="O9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8" spans="1:15" hidden="1" x14ac:dyDescent="0.25">
      <c r="A958" s="16" t="str">
        <f>_xlfn.CONCAT(Tabela_srv_moreno_prd_dbwel_v_fund_acompanhamento[[#This Row],[id_ordem_servico]],"-",Tabela_srv_moreno_prd_dbwel_v_fund_acompanhamento[[#This Row],[item]])</f>
        <v>27533-88</v>
      </c>
      <c r="B958" s="117" t="str">
        <f>_xlfn.XLOOKUP(A958,Tabela2[ID OS_MORENO],Tabela2[ID OS_MORENO],"",0)</f>
        <v/>
      </c>
      <c r="C958" s="16">
        <v>27533</v>
      </c>
      <c r="D958" s="16">
        <v>88</v>
      </c>
      <c r="E958" s="16">
        <v>1</v>
      </c>
      <c r="F958" s="185">
        <v>152673</v>
      </c>
      <c r="G958" s="185">
        <v>0</v>
      </c>
      <c r="H958" s="185" t="str">
        <f>_xlfn.CONCAT(Tabela_srv_moreno_prd_dbwel_v_fund_acompanhamento[[#This Row],[codigo_peca]],"-",Tabela_srv_moreno_prd_dbwel_v_fund_acompanhamento[[#This Row],[seq_peca]])</f>
        <v>152673-0</v>
      </c>
      <c r="I958" s="185">
        <v>1</v>
      </c>
      <c r="J958" s="185" t="s">
        <v>296</v>
      </c>
      <c r="K958" s="190"/>
      <c r="L958" s="190"/>
      <c r="M958" s="185" t="s">
        <v>2946</v>
      </c>
      <c r="N958" s="190">
        <v>46254</v>
      </c>
      <c r="O9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59" spans="1:15" hidden="1" x14ac:dyDescent="0.25">
      <c r="A959" s="25" t="str">
        <f>_xlfn.CONCAT(Tabela_srv_moreno_prd_dbwel_v_fund_acompanhamento[[#This Row],[id_ordem_servico]],"-",Tabela_srv_moreno_prd_dbwel_v_fund_acompanhamento[[#This Row],[item]])</f>
        <v>27533-89</v>
      </c>
      <c r="B959" s="114" t="str">
        <f>_xlfn.XLOOKUP(A959,Tabela2[ID OS_MORENO],Tabela2[ID OS_MORENO],"",0)</f>
        <v/>
      </c>
      <c r="C959" s="25">
        <v>27533</v>
      </c>
      <c r="D959" s="25">
        <v>89</v>
      </c>
      <c r="E959" s="25">
        <v>1</v>
      </c>
      <c r="F959" s="178">
        <v>152673</v>
      </c>
      <c r="G959" s="178">
        <v>0</v>
      </c>
      <c r="H959" s="178" t="str">
        <f>_xlfn.CONCAT(Tabela_srv_moreno_prd_dbwel_v_fund_acompanhamento[[#This Row],[codigo_peca]],"-",Tabela_srv_moreno_prd_dbwel_v_fund_acompanhamento[[#This Row],[seq_peca]])</f>
        <v>152673-0</v>
      </c>
      <c r="I959" s="178">
        <v>1</v>
      </c>
      <c r="J959" s="178" t="s">
        <v>296</v>
      </c>
      <c r="K959" s="179"/>
      <c r="L959" s="179"/>
      <c r="M959" s="178" t="s">
        <v>2946</v>
      </c>
      <c r="N959" s="179">
        <v>46254</v>
      </c>
      <c r="O9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0" spans="1:15" hidden="1" x14ac:dyDescent="0.25">
      <c r="A960" s="25" t="str">
        <f>_xlfn.CONCAT(Tabela_srv_moreno_prd_dbwel_v_fund_acompanhamento[[#This Row],[id_ordem_servico]],"-",Tabela_srv_moreno_prd_dbwel_v_fund_acompanhamento[[#This Row],[item]])</f>
        <v>27533-90</v>
      </c>
      <c r="B960" s="114" t="str">
        <f>_xlfn.XLOOKUP(A960,Tabela2[ID OS_MORENO],Tabela2[ID OS_MORENO],"",0)</f>
        <v/>
      </c>
      <c r="C960" s="25">
        <v>27533</v>
      </c>
      <c r="D960" s="25">
        <v>90</v>
      </c>
      <c r="E960" s="25">
        <v>1</v>
      </c>
      <c r="F960" s="178">
        <v>152673</v>
      </c>
      <c r="G960" s="178">
        <v>0</v>
      </c>
      <c r="H960" s="178" t="str">
        <f>_xlfn.CONCAT(Tabela_srv_moreno_prd_dbwel_v_fund_acompanhamento[[#This Row],[codigo_peca]],"-",Tabela_srv_moreno_prd_dbwel_v_fund_acompanhamento[[#This Row],[seq_peca]])</f>
        <v>152673-0</v>
      </c>
      <c r="I960" s="178">
        <v>1</v>
      </c>
      <c r="J960" s="178" t="s">
        <v>296</v>
      </c>
      <c r="K960" s="179"/>
      <c r="L960" s="179"/>
      <c r="M960" s="178" t="s">
        <v>2946</v>
      </c>
      <c r="N960" s="179">
        <v>46254</v>
      </c>
      <c r="O9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1" spans="1:15" hidden="1" x14ac:dyDescent="0.25">
      <c r="A961" s="25" t="str">
        <f>_xlfn.CONCAT(Tabela_srv_moreno_prd_dbwel_v_fund_acompanhamento[[#This Row],[id_ordem_servico]],"-",Tabela_srv_moreno_prd_dbwel_v_fund_acompanhamento[[#This Row],[item]])</f>
        <v>27533-91</v>
      </c>
      <c r="B961" s="114" t="str">
        <f>_xlfn.XLOOKUP(A961,Tabela2[ID OS_MORENO],Tabela2[ID OS_MORENO],"",0)</f>
        <v/>
      </c>
      <c r="C961" s="25">
        <v>27533</v>
      </c>
      <c r="D961" s="25">
        <v>91</v>
      </c>
      <c r="E961" s="25">
        <v>1</v>
      </c>
      <c r="F961" s="178">
        <v>152673</v>
      </c>
      <c r="G961" s="178">
        <v>0</v>
      </c>
      <c r="H961" s="178" t="str">
        <f>_xlfn.CONCAT(Tabela_srv_moreno_prd_dbwel_v_fund_acompanhamento[[#This Row],[codigo_peca]],"-",Tabela_srv_moreno_prd_dbwel_v_fund_acompanhamento[[#This Row],[seq_peca]])</f>
        <v>152673-0</v>
      </c>
      <c r="I961" s="178">
        <v>1</v>
      </c>
      <c r="J961" s="178" t="s">
        <v>296</v>
      </c>
      <c r="K961" s="179"/>
      <c r="L961" s="179"/>
      <c r="M961" s="178" t="s">
        <v>2946</v>
      </c>
      <c r="N961" s="179">
        <v>46254</v>
      </c>
      <c r="O9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2" spans="1:15" hidden="1" x14ac:dyDescent="0.25">
      <c r="A962" s="25" t="str">
        <f>_xlfn.CONCAT(Tabela_srv_moreno_prd_dbwel_v_fund_acompanhamento[[#This Row],[id_ordem_servico]],"-",Tabela_srv_moreno_prd_dbwel_v_fund_acompanhamento[[#This Row],[item]])</f>
        <v>27533-92</v>
      </c>
      <c r="B962" s="114" t="str">
        <f>_xlfn.XLOOKUP(A962,Tabela2[ID OS_MORENO],Tabela2[ID OS_MORENO],"",0)</f>
        <v/>
      </c>
      <c r="C962" s="25">
        <v>27533</v>
      </c>
      <c r="D962" s="25">
        <v>92</v>
      </c>
      <c r="E962" s="25">
        <v>1</v>
      </c>
      <c r="F962" s="178">
        <v>152673</v>
      </c>
      <c r="G962" s="178">
        <v>0</v>
      </c>
      <c r="H962" s="178" t="str">
        <f>_xlfn.CONCAT(Tabela_srv_moreno_prd_dbwel_v_fund_acompanhamento[[#This Row],[codigo_peca]],"-",Tabela_srv_moreno_prd_dbwel_v_fund_acompanhamento[[#This Row],[seq_peca]])</f>
        <v>152673-0</v>
      </c>
      <c r="I962" s="178">
        <v>1</v>
      </c>
      <c r="J962" s="178" t="s">
        <v>296</v>
      </c>
      <c r="K962" s="179"/>
      <c r="L962" s="179"/>
      <c r="M962" s="178" t="s">
        <v>2946</v>
      </c>
      <c r="N962" s="179">
        <v>46254</v>
      </c>
      <c r="O9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3" spans="1:15" hidden="1" x14ac:dyDescent="0.25">
      <c r="A963" s="16" t="str">
        <f>_xlfn.CONCAT(Tabela_srv_moreno_prd_dbwel_v_fund_acompanhamento[[#This Row],[id_ordem_servico]],"-",Tabela_srv_moreno_prd_dbwel_v_fund_acompanhamento[[#This Row],[item]])</f>
        <v>27533-93</v>
      </c>
      <c r="B963" s="114" t="str">
        <f>_xlfn.XLOOKUP(A963,Tabela2[ID OS_MORENO],Tabela2[ID OS_MORENO],"",0)</f>
        <v/>
      </c>
      <c r="C963" s="16">
        <v>27533</v>
      </c>
      <c r="D963" s="16">
        <v>93</v>
      </c>
      <c r="E963" s="16">
        <v>1</v>
      </c>
      <c r="F963" s="185">
        <v>152673</v>
      </c>
      <c r="G963" s="185">
        <v>0</v>
      </c>
      <c r="H963" s="185" t="str">
        <f>_xlfn.CONCAT(Tabela_srv_moreno_prd_dbwel_v_fund_acompanhamento[[#This Row],[codigo_peca]],"-",Tabela_srv_moreno_prd_dbwel_v_fund_acompanhamento[[#This Row],[seq_peca]])</f>
        <v>152673-0</v>
      </c>
      <c r="I963" s="185">
        <v>1</v>
      </c>
      <c r="J963" s="185" t="s">
        <v>296</v>
      </c>
      <c r="K963" s="190"/>
      <c r="L963" s="190"/>
      <c r="M963" s="185" t="s">
        <v>2946</v>
      </c>
      <c r="N963" s="190">
        <v>46254</v>
      </c>
      <c r="O9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4" spans="1:15" hidden="1" x14ac:dyDescent="0.25">
      <c r="A964" s="25" t="str">
        <f>_xlfn.CONCAT(Tabela_srv_moreno_prd_dbwel_v_fund_acompanhamento[[#This Row],[id_ordem_servico]],"-",Tabela_srv_moreno_prd_dbwel_v_fund_acompanhamento[[#This Row],[item]])</f>
        <v>27533-94</v>
      </c>
      <c r="B964" s="114" t="str">
        <f>_xlfn.XLOOKUP(A964,Tabela2[ID OS_MORENO],Tabela2[ID OS_MORENO],"",0)</f>
        <v/>
      </c>
      <c r="C964" s="25">
        <v>27533</v>
      </c>
      <c r="D964" s="25">
        <v>94</v>
      </c>
      <c r="E964" s="25">
        <v>1</v>
      </c>
      <c r="F964" s="178">
        <v>152673</v>
      </c>
      <c r="G964" s="178">
        <v>0</v>
      </c>
      <c r="H964" s="178" t="str">
        <f>_xlfn.CONCAT(Tabela_srv_moreno_prd_dbwel_v_fund_acompanhamento[[#This Row],[codigo_peca]],"-",Tabela_srv_moreno_prd_dbwel_v_fund_acompanhamento[[#This Row],[seq_peca]])</f>
        <v>152673-0</v>
      </c>
      <c r="I964" s="178">
        <v>1</v>
      </c>
      <c r="J964" s="178" t="s">
        <v>296</v>
      </c>
      <c r="K964" s="179"/>
      <c r="L964" s="179"/>
      <c r="M964" s="178" t="s">
        <v>2946</v>
      </c>
      <c r="N964" s="179">
        <v>46254</v>
      </c>
      <c r="O9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5" spans="1:15" hidden="1" x14ac:dyDescent="0.25">
      <c r="A965" s="25" t="str">
        <f>_xlfn.CONCAT(Tabela_srv_moreno_prd_dbwel_v_fund_acompanhamento[[#This Row],[id_ordem_servico]],"-",Tabela_srv_moreno_prd_dbwel_v_fund_acompanhamento[[#This Row],[item]])</f>
        <v>27533-95</v>
      </c>
      <c r="B965" s="114" t="str">
        <f>_xlfn.XLOOKUP(A965,Tabela2[ID OS_MORENO],Tabela2[ID OS_MORENO],"",0)</f>
        <v/>
      </c>
      <c r="C965" s="25">
        <v>27533</v>
      </c>
      <c r="D965" s="25">
        <v>95</v>
      </c>
      <c r="E965" s="25">
        <v>1</v>
      </c>
      <c r="F965" s="178">
        <v>152673</v>
      </c>
      <c r="G965" s="178">
        <v>0</v>
      </c>
      <c r="H965" s="178" t="str">
        <f>_xlfn.CONCAT(Tabela_srv_moreno_prd_dbwel_v_fund_acompanhamento[[#This Row],[codigo_peca]],"-",Tabela_srv_moreno_prd_dbwel_v_fund_acompanhamento[[#This Row],[seq_peca]])</f>
        <v>152673-0</v>
      </c>
      <c r="I965" s="178">
        <v>1</v>
      </c>
      <c r="J965" s="178" t="s">
        <v>296</v>
      </c>
      <c r="K965" s="179"/>
      <c r="L965" s="179"/>
      <c r="M965" s="178" t="s">
        <v>2946</v>
      </c>
      <c r="N965" s="179">
        <v>46254</v>
      </c>
      <c r="O9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6" spans="1:15" hidden="1" x14ac:dyDescent="0.25">
      <c r="A966" s="25" t="str">
        <f>_xlfn.CONCAT(Tabela_srv_moreno_prd_dbwel_v_fund_acompanhamento[[#This Row],[id_ordem_servico]],"-",Tabela_srv_moreno_prd_dbwel_v_fund_acompanhamento[[#This Row],[item]])</f>
        <v>27533-96</v>
      </c>
      <c r="B966" s="114" t="str">
        <f>_xlfn.XLOOKUP(A966,Tabela2[ID OS_MORENO],Tabela2[ID OS_MORENO],"",0)</f>
        <v/>
      </c>
      <c r="C966" s="25">
        <v>27533</v>
      </c>
      <c r="D966" s="25">
        <v>96</v>
      </c>
      <c r="E966" s="25">
        <v>1</v>
      </c>
      <c r="F966" s="178">
        <v>152673</v>
      </c>
      <c r="G966" s="178">
        <v>0</v>
      </c>
      <c r="H966" s="178" t="str">
        <f>_xlfn.CONCAT(Tabela_srv_moreno_prd_dbwel_v_fund_acompanhamento[[#This Row],[codigo_peca]],"-",Tabela_srv_moreno_prd_dbwel_v_fund_acompanhamento[[#This Row],[seq_peca]])</f>
        <v>152673-0</v>
      </c>
      <c r="I966" s="178">
        <v>1</v>
      </c>
      <c r="J966" s="178" t="s">
        <v>296</v>
      </c>
      <c r="K966" s="179"/>
      <c r="L966" s="179"/>
      <c r="M966" s="178" t="s">
        <v>2946</v>
      </c>
      <c r="N966" s="179">
        <v>46254</v>
      </c>
      <c r="O9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7" spans="1:15" hidden="1" x14ac:dyDescent="0.25">
      <c r="A967" s="16" t="str">
        <f>_xlfn.CONCAT(Tabela_srv_moreno_prd_dbwel_v_fund_acompanhamento[[#This Row],[id_ordem_servico]],"-",Tabela_srv_moreno_prd_dbwel_v_fund_acompanhamento[[#This Row],[item]])</f>
        <v>27533-97</v>
      </c>
      <c r="B967" s="114" t="str">
        <f>_xlfn.XLOOKUP(A967,Tabela2[ID OS_MORENO],Tabela2[ID OS_MORENO],"",0)</f>
        <v/>
      </c>
      <c r="C967" s="16">
        <v>27533</v>
      </c>
      <c r="D967" s="16">
        <v>97</v>
      </c>
      <c r="E967" s="16">
        <v>1</v>
      </c>
      <c r="F967" s="185">
        <v>152673</v>
      </c>
      <c r="G967" s="185">
        <v>0</v>
      </c>
      <c r="H967" s="185" t="str">
        <f>_xlfn.CONCAT(Tabela_srv_moreno_prd_dbwel_v_fund_acompanhamento[[#This Row],[codigo_peca]],"-",Tabela_srv_moreno_prd_dbwel_v_fund_acompanhamento[[#This Row],[seq_peca]])</f>
        <v>152673-0</v>
      </c>
      <c r="I967" s="185">
        <v>1</v>
      </c>
      <c r="J967" s="185" t="s">
        <v>296</v>
      </c>
      <c r="K967" s="190"/>
      <c r="L967" s="190"/>
      <c r="M967" s="185" t="s">
        <v>2946</v>
      </c>
      <c r="N967" s="190">
        <v>46254</v>
      </c>
      <c r="O9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8" spans="1:15" hidden="1" x14ac:dyDescent="0.25">
      <c r="A968" s="25" t="str">
        <f>_xlfn.CONCAT(Tabela_srv_moreno_prd_dbwel_v_fund_acompanhamento[[#This Row],[id_ordem_servico]],"-",Tabela_srv_moreno_prd_dbwel_v_fund_acompanhamento[[#This Row],[item]])</f>
        <v>27533-98</v>
      </c>
      <c r="B968" s="114" t="str">
        <f>_xlfn.XLOOKUP(A968,Tabela2[ID OS_MORENO],Tabela2[ID OS_MORENO],"",0)</f>
        <v/>
      </c>
      <c r="C968" s="25">
        <v>27533</v>
      </c>
      <c r="D968" s="25">
        <v>98</v>
      </c>
      <c r="E968" s="25">
        <v>1</v>
      </c>
      <c r="F968" s="178">
        <v>152673</v>
      </c>
      <c r="G968" s="178">
        <v>0</v>
      </c>
      <c r="H968" s="178" t="str">
        <f>_xlfn.CONCAT(Tabela_srv_moreno_prd_dbwel_v_fund_acompanhamento[[#This Row],[codigo_peca]],"-",Tabela_srv_moreno_prd_dbwel_v_fund_acompanhamento[[#This Row],[seq_peca]])</f>
        <v>152673-0</v>
      </c>
      <c r="I968" s="178">
        <v>1</v>
      </c>
      <c r="J968" s="178" t="s">
        <v>296</v>
      </c>
      <c r="K968" s="179"/>
      <c r="L968" s="179"/>
      <c r="M968" s="178" t="s">
        <v>2946</v>
      </c>
      <c r="N968" s="179">
        <v>46254</v>
      </c>
      <c r="O9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69" spans="1:15" hidden="1" x14ac:dyDescent="0.25">
      <c r="A969" s="25" t="str">
        <f>_xlfn.CONCAT(Tabela_srv_moreno_prd_dbwel_v_fund_acompanhamento[[#This Row],[id_ordem_servico]],"-",Tabela_srv_moreno_prd_dbwel_v_fund_acompanhamento[[#This Row],[item]])</f>
        <v>27533-99</v>
      </c>
      <c r="B969" s="114" t="str">
        <f>_xlfn.XLOOKUP(A969,Tabela2[ID OS_MORENO],Tabela2[ID OS_MORENO],"",0)</f>
        <v/>
      </c>
      <c r="C969" s="25">
        <v>27533</v>
      </c>
      <c r="D969" s="25">
        <v>99</v>
      </c>
      <c r="E969" s="25">
        <v>1</v>
      </c>
      <c r="F969" s="178">
        <v>152673</v>
      </c>
      <c r="G969" s="178">
        <v>0</v>
      </c>
      <c r="H969" s="178" t="str">
        <f>_xlfn.CONCAT(Tabela_srv_moreno_prd_dbwel_v_fund_acompanhamento[[#This Row],[codigo_peca]],"-",Tabela_srv_moreno_prd_dbwel_v_fund_acompanhamento[[#This Row],[seq_peca]])</f>
        <v>152673-0</v>
      </c>
      <c r="I969" s="178">
        <v>1</v>
      </c>
      <c r="J969" s="178" t="s">
        <v>296</v>
      </c>
      <c r="K969" s="179"/>
      <c r="L969" s="179"/>
      <c r="M969" s="178" t="s">
        <v>2946</v>
      </c>
      <c r="N969" s="179">
        <v>46254</v>
      </c>
      <c r="O9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0" spans="1:15" hidden="1" x14ac:dyDescent="0.25">
      <c r="A970" s="25" t="str">
        <f>_xlfn.CONCAT(Tabela_srv_moreno_prd_dbwel_v_fund_acompanhamento[[#This Row],[id_ordem_servico]],"-",Tabela_srv_moreno_prd_dbwel_v_fund_acompanhamento[[#This Row],[item]])</f>
        <v>27533-100</v>
      </c>
      <c r="B970" s="114" t="str">
        <f>_xlfn.XLOOKUP(A970,Tabela2[ID OS_MORENO],Tabela2[ID OS_MORENO],"",0)</f>
        <v/>
      </c>
      <c r="C970" s="25">
        <v>27533</v>
      </c>
      <c r="D970" s="25">
        <v>100</v>
      </c>
      <c r="E970" s="25">
        <v>1</v>
      </c>
      <c r="F970" s="178">
        <v>152674</v>
      </c>
      <c r="G970" s="178">
        <v>0</v>
      </c>
      <c r="H970" s="178" t="str">
        <f>_xlfn.CONCAT(Tabela_srv_moreno_prd_dbwel_v_fund_acompanhamento[[#This Row],[codigo_peca]],"-",Tabela_srv_moreno_prd_dbwel_v_fund_acompanhamento[[#This Row],[seq_peca]])</f>
        <v>152674-0</v>
      </c>
      <c r="I970" s="178">
        <v>1</v>
      </c>
      <c r="J970" s="178" t="s">
        <v>296</v>
      </c>
      <c r="K970" s="179"/>
      <c r="L970" s="179"/>
      <c r="M970" s="178" t="s">
        <v>2947</v>
      </c>
      <c r="N970" s="179">
        <v>46254</v>
      </c>
      <c r="O9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1" spans="1:15" hidden="1" x14ac:dyDescent="0.25">
      <c r="A971" s="25" t="str">
        <f>_xlfn.CONCAT(Tabela_srv_moreno_prd_dbwel_v_fund_acompanhamento[[#This Row],[id_ordem_servico]],"-",Tabela_srv_moreno_prd_dbwel_v_fund_acompanhamento[[#This Row],[item]])</f>
        <v>27533-101</v>
      </c>
      <c r="B971" s="116" t="str">
        <f>_xlfn.XLOOKUP(A971,Tabela2[ID OS_MORENO],Tabela2[ID OS_MORENO],"",0)</f>
        <v/>
      </c>
      <c r="C971" s="25">
        <v>27533</v>
      </c>
      <c r="D971" s="25">
        <v>101</v>
      </c>
      <c r="E971" s="25">
        <v>1</v>
      </c>
      <c r="F971" s="178">
        <v>152675</v>
      </c>
      <c r="G971" s="178">
        <v>0</v>
      </c>
      <c r="H971" s="178" t="str">
        <f>_xlfn.CONCAT(Tabela_srv_moreno_prd_dbwel_v_fund_acompanhamento[[#This Row],[codigo_peca]],"-",Tabela_srv_moreno_prd_dbwel_v_fund_acompanhamento[[#This Row],[seq_peca]])</f>
        <v>152675-0</v>
      </c>
      <c r="I971" s="178">
        <v>1</v>
      </c>
      <c r="J971" s="178" t="s">
        <v>296</v>
      </c>
      <c r="K971" s="179"/>
      <c r="L971" s="179"/>
      <c r="M971" s="178" t="s">
        <v>2948</v>
      </c>
      <c r="N971" s="179">
        <v>46254</v>
      </c>
      <c r="O9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2" spans="1:15" hidden="1" x14ac:dyDescent="0.25">
      <c r="A972" s="16" t="str">
        <f>_xlfn.CONCAT(Tabela_srv_moreno_prd_dbwel_v_fund_acompanhamento[[#This Row],[id_ordem_servico]],"-",Tabela_srv_moreno_prd_dbwel_v_fund_acompanhamento[[#This Row],[item]])</f>
        <v>27533-102</v>
      </c>
      <c r="B972" s="115" t="str">
        <f>_xlfn.XLOOKUP(A972,Tabela2[ID OS_MORENO],Tabela2[ID OS_MORENO],"",0)</f>
        <v/>
      </c>
      <c r="C972" s="16">
        <v>27533</v>
      </c>
      <c r="D972" s="16">
        <v>102</v>
      </c>
      <c r="E972" s="16">
        <v>1</v>
      </c>
      <c r="F972" s="185">
        <v>152675</v>
      </c>
      <c r="G972" s="185">
        <v>0</v>
      </c>
      <c r="H972" s="185" t="str">
        <f>_xlfn.CONCAT(Tabela_srv_moreno_prd_dbwel_v_fund_acompanhamento[[#This Row],[codigo_peca]],"-",Tabela_srv_moreno_prd_dbwel_v_fund_acompanhamento[[#This Row],[seq_peca]])</f>
        <v>152675-0</v>
      </c>
      <c r="I972" s="185">
        <v>1</v>
      </c>
      <c r="J972" s="185" t="s">
        <v>296</v>
      </c>
      <c r="K972" s="190"/>
      <c r="L972" s="190"/>
      <c r="M972" s="185" t="s">
        <v>2948</v>
      </c>
      <c r="N972" s="190">
        <v>46254</v>
      </c>
      <c r="O9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3" spans="1:15" hidden="1" x14ac:dyDescent="0.25">
      <c r="A973" s="25" t="str">
        <f>_xlfn.CONCAT(Tabela_srv_moreno_prd_dbwel_v_fund_acompanhamento[[#This Row],[id_ordem_servico]],"-",Tabela_srv_moreno_prd_dbwel_v_fund_acompanhamento[[#This Row],[item]])</f>
        <v>27533-103</v>
      </c>
      <c r="B973" s="114" t="str">
        <f>_xlfn.XLOOKUP(A973,Tabela2[ID OS_MORENO],Tabela2[ID OS_MORENO],"",0)</f>
        <v/>
      </c>
      <c r="C973" s="25">
        <v>27533</v>
      </c>
      <c r="D973" s="25">
        <v>103</v>
      </c>
      <c r="E973" s="25">
        <v>1</v>
      </c>
      <c r="F973" s="178">
        <v>152675</v>
      </c>
      <c r="G973" s="178">
        <v>0</v>
      </c>
      <c r="H973" s="178" t="str">
        <f>_xlfn.CONCAT(Tabela_srv_moreno_prd_dbwel_v_fund_acompanhamento[[#This Row],[codigo_peca]],"-",Tabela_srv_moreno_prd_dbwel_v_fund_acompanhamento[[#This Row],[seq_peca]])</f>
        <v>152675-0</v>
      </c>
      <c r="I973" s="178">
        <v>1</v>
      </c>
      <c r="J973" s="178" t="s">
        <v>296</v>
      </c>
      <c r="K973" s="179"/>
      <c r="L973" s="179"/>
      <c r="M973" s="178" t="s">
        <v>2948</v>
      </c>
      <c r="N973" s="179">
        <v>46254</v>
      </c>
      <c r="O9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4" spans="1:15" hidden="1" x14ac:dyDescent="0.25">
      <c r="A974" s="25" t="str">
        <f>_xlfn.CONCAT(Tabela_srv_moreno_prd_dbwel_v_fund_acompanhamento[[#This Row],[id_ordem_servico]],"-",Tabela_srv_moreno_prd_dbwel_v_fund_acompanhamento[[#This Row],[item]])</f>
        <v>27533-104</v>
      </c>
      <c r="B974" s="115" t="str">
        <f>_xlfn.XLOOKUP(A974,Tabela2[ID OS_MORENO],Tabela2[ID OS_MORENO],"",0)</f>
        <v/>
      </c>
      <c r="C974" s="25">
        <v>27533</v>
      </c>
      <c r="D974" s="25">
        <v>104</v>
      </c>
      <c r="E974" s="25">
        <v>1</v>
      </c>
      <c r="F974" s="178">
        <v>152675</v>
      </c>
      <c r="G974" s="178">
        <v>0</v>
      </c>
      <c r="H974" s="178" t="str">
        <f>_xlfn.CONCAT(Tabela_srv_moreno_prd_dbwel_v_fund_acompanhamento[[#This Row],[codigo_peca]],"-",Tabela_srv_moreno_prd_dbwel_v_fund_acompanhamento[[#This Row],[seq_peca]])</f>
        <v>152675-0</v>
      </c>
      <c r="I974" s="178">
        <v>1</v>
      </c>
      <c r="J974" s="178" t="s">
        <v>296</v>
      </c>
      <c r="K974" s="179"/>
      <c r="L974" s="179"/>
      <c r="M974" s="178" t="s">
        <v>2948</v>
      </c>
      <c r="N974" s="179">
        <v>46254</v>
      </c>
      <c r="O9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5" spans="1:15" hidden="1" x14ac:dyDescent="0.25">
      <c r="A975" s="25" t="str">
        <f>_xlfn.CONCAT(Tabela_srv_moreno_prd_dbwel_v_fund_acompanhamento[[#This Row],[id_ordem_servico]],"-",Tabela_srv_moreno_prd_dbwel_v_fund_acompanhamento[[#This Row],[item]])</f>
        <v>27533-105</v>
      </c>
      <c r="B975" s="114" t="str">
        <f>_xlfn.XLOOKUP(A975,Tabela2[ID OS_MORENO],Tabela2[ID OS_MORENO],"",0)</f>
        <v/>
      </c>
      <c r="C975" s="25">
        <v>27533</v>
      </c>
      <c r="D975" s="25">
        <v>105</v>
      </c>
      <c r="E975" s="25">
        <v>1</v>
      </c>
      <c r="F975" s="178">
        <v>152675</v>
      </c>
      <c r="G975" s="178">
        <v>0</v>
      </c>
      <c r="H975" s="178" t="str">
        <f>_xlfn.CONCAT(Tabela_srv_moreno_prd_dbwel_v_fund_acompanhamento[[#This Row],[codigo_peca]],"-",Tabela_srv_moreno_prd_dbwel_v_fund_acompanhamento[[#This Row],[seq_peca]])</f>
        <v>152675-0</v>
      </c>
      <c r="I975" s="178">
        <v>1</v>
      </c>
      <c r="J975" s="178" t="s">
        <v>296</v>
      </c>
      <c r="K975" s="179"/>
      <c r="L975" s="179"/>
      <c r="M975" s="178" t="s">
        <v>2948</v>
      </c>
      <c r="N975" s="179">
        <v>46254</v>
      </c>
      <c r="O9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6" spans="1:15" hidden="1" x14ac:dyDescent="0.25">
      <c r="A976" s="25" t="str">
        <f>_xlfn.CONCAT(Tabela_srv_moreno_prd_dbwel_v_fund_acompanhamento[[#This Row],[id_ordem_servico]],"-",Tabela_srv_moreno_prd_dbwel_v_fund_acompanhamento[[#This Row],[item]])</f>
        <v>27533-106</v>
      </c>
      <c r="B976" s="115" t="str">
        <f>_xlfn.XLOOKUP(A976,Tabela2[ID OS_MORENO],Tabela2[ID OS_MORENO],"",0)</f>
        <v/>
      </c>
      <c r="C976" s="25">
        <v>27533</v>
      </c>
      <c r="D976" s="25">
        <v>106</v>
      </c>
      <c r="E976" s="25">
        <v>1</v>
      </c>
      <c r="F976" s="178">
        <v>152675</v>
      </c>
      <c r="G976" s="178">
        <v>0</v>
      </c>
      <c r="H976" s="178" t="str">
        <f>_xlfn.CONCAT(Tabela_srv_moreno_prd_dbwel_v_fund_acompanhamento[[#This Row],[codigo_peca]],"-",Tabela_srv_moreno_prd_dbwel_v_fund_acompanhamento[[#This Row],[seq_peca]])</f>
        <v>152675-0</v>
      </c>
      <c r="I976" s="178">
        <v>1</v>
      </c>
      <c r="J976" s="178" t="s">
        <v>296</v>
      </c>
      <c r="K976" s="179"/>
      <c r="L976" s="179"/>
      <c r="M976" s="178" t="s">
        <v>2948</v>
      </c>
      <c r="N976" s="179">
        <v>46254</v>
      </c>
      <c r="O9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7" spans="1:15" hidden="1" x14ac:dyDescent="0.25">
      <c r="A977" s="25" t="str">
        <f>_xlfn.CONCAT(Tabela_srv_moreno_prd_dbwel_v_fund_acompanhamento[[#This Row],[id_ordem_servico]],"-",Tabela_srv_moreno_prd_dbwel_v_fund_acompanhamento[[#This Row],[item]])</f>
        <v>27533-107</v>
      </c>
      <c r="B977" s="114" t="str">
        <f>_xlfn.XLOOKUP(A977,Tabela2[ID OS_MORENO],Tabela2[ID OS_MORENO],"",0)</f>
        <v/>
      </c>
      <c r="C977" s="25">
        <v>27533</v>
      </c>
      <c r="D977" s="25">
        <v>107</v>
      </c>
      <c r="E977" s="25">
        <v>1</v>
      </c>
      <c r="F977" s="178">
        <v>152675</v>
      </c>
      <c r="G977" s="178">
        <v>0</v>
      </c>
      <c r="H977" s="178" t="str">
        <f>_xlfn.CONCAT(Tabela_srv_moreno_prd_dbwel_v_fund_acompanhamento[[#This Row],[codigo_peca]],"-",Tabela_srv_moreno_prd_dbwel_v_fund_acompanhamento[[#This Row],[seq_peca]])</f>
        <v>152675-0</v>
      </c>
      <c r="I977" s="178">
        <v>1</v>
      </c>
      <c r="J977" s="178" t="s">
        <v>296</v>
      </c>
      <c r="K977" s="179"/>
      <c r="L977" s="179"/>
      <c r="M977" s="178" t="s">
        <v>2948</v>
      </c>
      <c r="N977" s="179">
        <v>46254</v>
      </c>
      <c r="O9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8" spans="1:15" hidden="1" x14ac:dyDescent="0.25">
      <c r="A978" s="16" t="str">
        <f>_xlfn.CONCAT(Tabela_srv_moreno_prd_dbwel_v_fund_acompanhamento[[#This Row],[id_ordem_servico]],"-",Tabela_srv_moreno_prd_dbwel_v_fund_acompanhamento[[#This Row],[item]])</f>
        <v>27533-108</v>
      </c>
      <c r="B978" s="114" t="str">
        <f>_xlfn.XLOOKUP(A978,Tabela2[ID OS_MORENO],Tabela2[ID OS_MORENO],"",0)</f>
        <v/>
      </c>
      <c r="C978" s="16">
        <v>27533</v>
      </c>
      <c r="D978" s="16">
        <v>108</v>
      </c>
      <c r="E978" s="16">
        <v>1</v>
      </c>
      <c r="F978" s="185">
        <v>152675</v>
      </c>
      <c r="G978" s="185">
        <v>0</v>
      </c>
      <c r="H978" s="185" t="str">
        <f>_xlfn.CONCAT(Tabela_srv_moreno_prd_dbwel_v_fund_acompanhamento[[#This Row],[codigo_peca]],"-",Tabela_srv_moreno_prd_dbwel_v_fund_acompanhamento[[#This Row],[seq_peca]])</f>
        <v>152675-0</v>
      </c>
      <c r="I978" s="185">
        <v>1</v>
      </c>
      <c r="J978" s="185" t="s">
        <v>296</v>
      </c>
      <c r="K978" s="190"/>
      <c r="L978" s="190"/>
      <c r="M978" s="185" t="s">
        <v>2948</v>
      </c>
      <c r="N978" s="190">
        <v>46254</v>
      </c>
      <c r="O9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79" spans="1:15" hidden="1" x14ac:dyDescent="0.25">
      <c r="A979" s="25" t="str">
        <f>_xlfn.CONCAT(Tabela_srv_moreno_prd_dbwel_v_fund_acompanhamento[[#This Row],[id_ordem_servico]],"-",Tabela_srv_moreno_prd_dbwel_v_fund_acompanhamento[[#This Row],[item]])</f>
        <v>27533-109</v>
      </c>
      <c r="B979" s="114" t="str">
        <f>_xlfn.XLOOKUP(A979,Tabela2[ID OS_MORENO],Tabela2[ID OS_MORENO],"",0)</f>
        <v/>
      </c>
      <c r="C979" s="25">
        <v>27533</v>
      </c>
      <c r="D979" s="25">
        <v>109</v>
      </c>
      <c r="E979" s="25">
        <v>1</v>
      </c>
      <c r="F979" s="178">
        <v>152675</v>
      </c>
      <c r="G979" s="178">
        <v>0</v>
      </c>
      <c r="H979" s="178" t="str">
        <f>_xlfn.CONCAT(Tabela_srv_moreno_prd_dbwel_v_fund_acompanhamento[[#This Row],[codigo_peca]],"-",Tabela_srv_moreno_prd_dbwel_v_fund_acompanhamento[[#This Row],[seq_peca]])</f>
        <v>152675-0</v>
      </c>
      <c r="I979" s="178">
        <v>1</v>
      </c>
      <c r="J979" s="178" t="s">
        <v>296</v>
      </c>
      <c r="K979" s="179"/>
      <c r="L979" s="179"/>
      <c r="M979" s="178" t="s">
        <v>2948</v>
      </c>
      <c r="N979" s="179">
        <v>46254</v>
      </c>
      <c r="O9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0" spans="1:15" hidden="1" x14ac:dyDescent="0.25">
      <c r="A980" s="25" t="str">
        <f>_xlfn.CONCAT(Tabela_srv_moreno_prd_dbwel_v_fund_acompanhamento[[#This Row],[id_ordem_servico]],"-",Tabela_srv_moreno_prd_dbwel_v_fund_acompanhamento[[#This Row],[item]])</f>
        <v>27533-110</v>
      </c>
      <c r="B980" s="114" t="str">
        <f>_xlfn.XLOOKUP(A980,Tabela2[ID OS_MORENO],Tabela2[ID OS_MORENO],"",0)</f>
        <v/>
      </c>
      <c r="C980" s="25">
        <v>27533</v>
      </c>
      <c r="D980" s="25">
        <v>110</v>
      </c>
      <c r="E980" s="25">
        <v>1</v>
      </c>
      <c r="F980" s="178">
        <v>152675</v>
      </c>
      <c r="G980" s="178">
        <v>0</v>
      </c>
      <c r="H980" s="178" t="str">
        <f>_xlfn.CONCAT(Tabela_srv_moreno_prd_dbwel_v_fund_acompanhamento[[#This Row],[codigo_peca]],"-",Tabela_srv_moreno_prd_dbwel_v_fund_acompanhamento[[#This Row],[seq_peca]])</f>
        <v>152675-0</v>
      </c>
      <c r="I980" s="178">
        <v>1</v>
      </c>
      <c r="J980" s="178" t="s">
        <v>296</v>
      </c>
      <c r="K980" s="179"/>
      <c r="L980" s="179"/>
      <c r="M980" s="178" t="s">
        <v>2948</v>
      </c>
      <c r="N980" s="179">
        <v>46254</v>
      </c>
      <c r="O9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1" spans="1:15" hidden="1" x14ac:dyDescent="0.25">
      <c r="A981" s="25" t="str">
        <f>_xlfn.CONCAT(Tabela_srv_moreno_prd_dbwel_v_fund_acompanhamento[[#This Row],[id_ordem_servico]],"-",Tabela_srv_moreno_prd_dbwel_v_fund_acompanhamento[[#This Row],[item]])</f>
        <v>27533-111</v>
      </c>
      <c r="B981" s="114" t="str">
        <f>_xlfn.XLOOKUP(A981,Tabela2[ID OS_MORENO],Tabela2[ID OS_MORENO],"",0)</f>
        <v/>
      </c>
      <c r="C981" s="25">
        <v>27533</v>
      </c>
      <c r="D981" s="25">
        <v>111</v>
      </c>
      <c r="E981" s="25">
        <v>1</v>
      </c>
      <c r="F981" s="178">
        <v>152675</v>
      </c>
      <c r="G981" s="178">
        <v>0</v>
      </c>
      <c r="H981" s="178" t="str">
        <f>_xlfn.CONCAT(Tabela_srv_moreno_prd_dbwel_v_fund_acompanhamento[[#This Row],[codigo_peca]],"-",Tabela_srv_moreno_prd_dbwel_v_fund_acompanhamento[[#This Row],[seq_peca]])</f>
        <v>152675-0</v>
      </c>
      <c r="I981" s="178">
        <v>1</v>
      </c>
      <c r="J981" s="178" t="s">
        <v>296</v>
      </c>
      <c r="K981" s="179"/>
      <c r="L981" s="179"/>
      <c r="M981" s="178" t="s">
        <v>2948</v>
      </c>
      <c r="N981" s="179">
        <v>46254</v>
      </c>
      <c r="O9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2" spans="1:15" hidden="1" x14ac:dyDescent="0.25">
      <c r="A982" s="25" t="str">
        <f>_xlfn.CONCAT(Tabela_srv_moreno_prd_dbwel_v_fund_acompanhamento[[#This Row],[id_ordem_servico]],"-",Tabela_srv_moreno_prd_dbwel_v_fund_acompanhamento[[#This Row],[item]])</f>
        <v>27533-112</v>
      </c>
      <c r="B982" s="114" t="str">
        <f>_xlfn.XLOOKUP(A982,Tabela2[ID OS_MORENO],Tabela2[ID OS_MORENO],"",0)</f>
        <v/>
      </c>
      <c r="C982" s="25">
        <v>27533</v>
      </c>
      <c r="D982" s="25">
        <v>112</v>
      </c>
      <c r="E982" s="25">
        <v>1</v>
      </c>
      <c r="F982" s="178">
        <v>152675</v>
      </c>
      <c r="G982" s="178">
        <v>0</v>
      </c>
      <c r="H982" s="178" t="str">
        <f>_xlfn.CONCAT(Tabela_srv_moreno_prd_dbwel_v_fund_acompanhamento[[#This Row],[codigo_peca]],"-",Tabela_srv_moreno_prd_dbwel_v_fund_acompanhamento[[#This Row],[seq_peca]])</f>
        <v>152675-0</v>
      </c>
      <c r="I982" s="178">
        <v>1</v>
      </c>
      <c r="J982" s="178" t="s">
        <v>296</v>
      </c>
      <c r="K982" s="179"/>
      <c r="L982" s="179"/>
      <c r="M982" s="178" t="s">
        <v>2948</v>
      </c>
      <c r="N982" s="179">
        <v>46254</v>
      </c>
      <c r="O9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3" spans="1:15" hidden="1" x14ac:dyDescent="0.25">
      <c r="A983" s="25" t="str">
        <f>_xlfn.CONCAT(Tabela_srv_moreno_prd_dbwel_v_fund_acompanhamento[[#This Row],[id_ordem_servico]],"-",Tabela_srv_moreno_prd_dbwel_v_fund_acompanhamento[[#This Row],[item]])</f>
        <v>27533-113</v>
      </c>
      <c r="B983" s="114" t="str">
        <f>_xlfn.XLOOKUP(A983,Tabela2[ID OS_MORENO],Tabela2[ID OS_MORENO],"",0)</f>
        <v/>
      </c>
      <c r="C983" s="25">
        <v>27533</v>
      </c>
      <c r="D983" s="25">
        <v>113</v>
      </c>
      <c r="E983" s="25">
        <v>1</v>
      </c>
      <c r="F983" s="178">
        <v>152675</v>
      </c>
      <c r="G983" s="178">
        <v>0</v>
      </c>
      <c r="H983" s="178" t="str">
        <f>_xlfn.CONCAT(Tabela_srv_moreno_prd_dbwel_v_fund_acompanhamento[[#This Row],[codigo_peca]],"-",Tabela_srv_moreno_prd_dbwel_v_fund_acompanhamento[[#This Row],[seq_peca]])</f>
        <v>152675-0</v>
      </c>
      <c r="I983" s="178">
        <v>1</v>
      </c>
      <c r="J983" s="178" t="s">
        <v>296</v>
      </c>
      <c r="K983" s="179"/>
      <c r="L983" s="179"/>
      <c r="M983" s="178" t="s">
        <v>2948</v>
      </c>
      <c r="N983" s="179">
        <v>46254</v>
      </c>
      <c r="O9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4" spans="1:15" hidden="1" x14ac:dyDescent="0.25">
      <c r="A984" s="25" t="str">
        <f>_xlfn.CONCAT(Tabela_srv_moreno_prd_dbwel_v_fund_acompanhamento[[#This Row],[id_ordem_servico]],"-",Tabela_srv_moreno_prd_dbwel_v_fund_acompanhamento[[#This Row],[item]])</f>
        <v>27533-114</v>
      </c>
      <c r="B984" s="114" t="str">
        <f>_xlfn.XLOOKUP(A984,Tabela2[ID OS_MORENO],Tabela2[ID OS_MORENO],"",0)</f>
        <v/>
      </c>
      <c r="C984" s="25">
        <v>27533</v>
      </c>
      <c r="D984" s="25">
        <v>114</v>
      </c>
      <c r="E984" s="25">
        <v>1</v>
      </c>
      <c r="F984" s="178">
        <v>152675</v>
      </c>
      <c r="G984" s="178">
        <v>0</v>
      </c>
      <c r="H984" s="178" t="str">
        <f>_xlfn.CONCAT(Tabela_srv_moreno_prd_dbwel_v_fund_acompanhamento[[#This Row],[codigo_peca]],"-",Tabela_srv_moreno_prd_dbwel_v_fund_acompanhamento[[#This Row],[seq_peca]])</f>
        <v>152675-0</v>
      </c>
      <c r="I984" s="178">
        <v>1</v>
      </c>
      <c r="J984" s="178" t="s">
        <v>296</v>
      </c>
      <c r="K984" s="179"/>
      <c r="L984" s="179"/>
      <c r="M984" s="178" t="s">
        <v>2948</v>
      </c>
      <c r="N984" s="179">
        <v>46254</v>
      </c>
      <c r="O9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5" spans="1:15" hidden="1" x14ac:dyDescent="0.25">
      <c r="A985" s="25" t="str">
        <f>_xlfn.CONCAT(Tabela_srv_moreno_prd_dbwel_v_fund_acompanhamento[[#This Row],[id_ordem_servico]],"-",Tabela_srv_moreno_prd_dbwel_v_fund_acompanhamento[[#This Row],[item]])</f>
        <v>27533-115</v>
      </c>
      <c r="B985" s="114" t="str">
        <f>_xlfn.XLOOKUP(A985,Tabela2[ID OS_MORENO],Tabela2[ID OS_MORENO],"",0)</f>
        <v/>
      </c>
      <c r="C985" s="25">
        <v>27533</v>
      </c>
      <c r="D985" s="25">
        <v>115</v>
      </c>
      <c r="E985" s="25">
        <v>1</v>
      </c>
      <c r="F985" s="178">
        <v>152675</v>
      </c>
      <c r="G985" s="178">
        <v>0</v>
      </c>
      <c r="H985" s="178" t="str">
        <f>_xlfn.CONCAT(Tabela_srv_moreno_prd_dbwel_v_fund_acompanhamento[[#This Row],[codigo_peca]],"-",Tabela_srv_moreno_prd_dbwel_v_fund_acompanhamento[[#This Row],[seq_peca]])</f>
        <v>152675-0</v>
      </c>
      <c r="I985" s="178">
        <v>1</v>
      </c>
      <c r="J985" s="178" t="s">
        <v>296</v>
      </c>
      <c r="K985" s="179"/>
      <c r="L985" s="179"/>
      <c r="M985" s="178" t="s">
        <v>2948</v>
      </c>
      <c r="N985" s="179">
        <v>46254</v>
      </c>
      <c r="O9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6" spans="1:15" hidden="1" x14ac:dyDescent="0.25">
      <c r="A986" s="25" t="str">
        <f>_xlfn.CONCAT(Tabela_srv_moreno_prd_dbwel_v_fund_acompanhamento[[#This Row],[id_ordem_servico]],"-",Tabela_srv_moreno_prd_dbwel_v_fund_acompanhamento[[#This Row],[item]])</f>
        <v>27533-116</v>
      </c>
      <c r="B986" s="114" t="str">
        <f>_xlfn.XLOOKUP(A986,Tabela2[ID OS_MORENO],Tabela2[ID OS_MORENO],"",0)</f>
        <v/>
      </c>
      <c r="C986" s="25">
        <v>27533</v>
      </c>
      <c r="D986" s="25">
        <v>116</v>
      </c>
      <c r="E986" s="25">
        <v>1</v>
      </c>
      <c r="F986" s="178">
        <v>152675</v>
      </c>
      <c r="G986" s="178">
        <v>0</v>
      </c>
      <c r="H986" s="178" t="str">
        <f>_xlfn.CONCAT(Tabela_srv_moreno_prd_dbwel_v_fund_acompanhamento[[#This Row],[codigo_peca]],"-",Tabela_srv_moreno_prd_dbwel_v_fund_acompanhamento[[#This Row],[seq_peca]])</f>
        <v>152675-0</v>
      </c>
      <c r="I986" s="178">
        <v>1</v>
      </c>
      <c r="J986" s="178" t="s">
        <v>296</v>
      </c>
      <c r="K986" s="179"/>
      <c r="L986" s="179"/>
      <c r="M986" s="178" t="s">
        <v>2948</v>
      </c>
      <c r="N986" s="179">
        <v>46254</v>
      </c>
      <c r="O9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7" spans="1:15" hidden="1" x14ac:dyDescent="0.25">
      <c r="A987" s="25" t="str">
        <f>_xlfn.CONCAT(Tabela_srv_moreno_prd_dbwel_v_fund_acompanhamento[[#This Row],[id_ordem_servico]],"-",Tabela_srv_moreno_prd_dbwel_v_fund_acompanhamento[[#This Row],[item]])</f>
        <v>27533-117</v>
      </c>
      <c r="B987" s="114" t="str">
        <f>_xlfn.XLOOKUP(A987,Tabela2[ID OS_MORENO],Tabela2[ID OS_MORENO],"",0)</f>
        <v/>
      </c>
      <c r="C987" s="25">
        <v>27533</v>
      </c>
      <c r="D987" s="25">
        <v>117</v>
      </c>
      <c r="E987" s="25">
        <v>1</v>
      </c>
      <c r="F987" s="178">
        <v>152675</v>
      </c>
      <c r="G987" s="178">
        <v>0</v>
      </c>
      <c r="H987" s="178" t="str">
        <f>_xlfn.CONCAT(Tabela_srv_moreno_prd_dbwel_v_fund_acompanhamento[[#This Row],[codigo_peca]],"-",Tabela_srv_moreno_prd_dbwel_v_fund_acompanhamento[[#This Row],[seq_peca]])</f>
        <v>152675-0</v>
      </c>
      <c r="I987" s="178">
        <v>1</v>
      </c>
      <c r="J987" s="178" t="s">
        <v>296</v>
      </c>
      <c r="K987" s="179"/>
      <c r="L987" s="179"/>
      <c r="M987" s="178" t="s">
        <v>2948</v>
      </c>
      <c r="N987" s="179">
        <v>46254</v>
      </c>
      <c r="O9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8" spans="1:15" hidden="1" x14ac:dyDescent="0.25">
      <c r="A988" s="25" t="str">
        <f>_xlfn.CONCAT(Tabela_srv_moreno_prd_dbwel_v_fund_acompanhamento[[#This Row],[id_ordem_servico]],"-",Tabela_srv_moreno_prd_dbwel_v_fund_acompanhamento[[#This Row],[item]])</f>
        <v>27533-118</v>
      </c>
      <c r="B988" s="114" t="str">
        <f>_xlfn.XLOOKUP(A988,Tabela2[ID OS_MORENO],Tabela2[ID OS_MORENO],"",0)</f>
        <v/>
      </c>
      <c r="C988" s="25">
        <v>27533</v>
      </c>
      <c r="D988" s="25">
        <v>118</v>
      </c>
      <c r="E988" s="25">
        <v>1</v>
      </c>
      <c r="F988" s="178">
        <v>152675</v>
      </c>
      <c r="G988" s="178">
        <v>0</v>
      </c>
      <c r="H988" s="178" t="str">
        <f>_xlfn.CONCAT(Tabela_srv_moreno_prd_dbwel_v_fund_acompanhamento[[#This Row],[codigo_peca]],"-",Tabela_srv_moreno_prd_dbwel_v_fund_acompanhamento[[#This Row],[seq_peca]])</f>
        <v>152675-0</v>
      </c>
      <c r="I988" s="178">
        <v>1</v>
      </c>
      <c r="J988" s="178" t="s">
        <v>296</v>
      </c>
      <c r="K988" s="179"/>
      <c r="L988" s="179"/>
      <c r="M988" s="178" t="s">
        <v>2948</v>
      </c>
      <c r="N988" s="179">
        <v>46254</v>
      </c>
      <c r="O9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89" spans="1:15" hidden="1" x14ac:dyDescent="0.25">
      <c r="A989" s="25" t="str">
        <f>_xlfn.CONCAT(Tabela_srv_moreno_prd_dbwel_v_fund_acompanhamento[[#This Row],[id_ordem_servico]],"-",Tabela_srv_moreno_prd_dbwel_v_fund_acompanhamento[[#This Row],[item]])</f>
        <v>27533-119</v>
      </c>
      <c r="B989" s="114" t="str">
        <f>_xlfn.XLOOKUP(A989,Tabela2[ID OS_MORENO],Tabela2[ID OS_MORENO],"",0)</f>
        <v/>
      </c>
      <c r="C989" s="25">
        <v>27533</v>
      </c>
      <c r="D989" s="25">
        <v>119</v>
      </c>
      <c r="E989" s="25">
        <v>1</v>
      </c>
      <c r="F989" s="178">
        <v>152675</v>
      </c>
      <c r="G989" s="178">
        <v>0</v>
      </c>
      <c r="H989" s="178" t="str">
        <f>_xlfn.CONCAT(Tabela_srv_moreno_prd_dbwel_v_fund_acompanhamento[[#This Row],[codigo_peca]],"-",Tabela_srv_moreno_prd_dbwel_v_fund_acompanhamento[[#This Row],[seq_peca]])</f>
        <v>152675-0</v>
      </c>
      <c r="I989" s="178">
        <v>1</v>
      </c>
      <c r="J989" s="178" t="s">
        <v>296</v>
      </c>
      <c r="K989" s="179"/>
      <c r="L989" s="179"/>
      <c r="M989" s="178" t="s">
        <v>2948</v>
      </c>
      <c r="N989" s="179">
        <v>46254</v>
      </c>
      <c r="O9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0" spans="1:15" hidden="1" x14ac:dyDescent="0.25">
      <c r="A990" s="25" t="str">
        <f>_xlfn.CONCAT(Tabela_srv_moreno_prd_dbwel_v_fund_acompanhamento[[#This Row],[id_ordem_servico]],"-",Tabela_srv_moreno_prd_dbwel_v_fund_acompanhamento[[#This Row],[item]])</f>
        <v>27533-120</v>
      </c>
      <c r="B990" s="114" t="str">
        <f>_xlfn.XLOOKUP(A990,Tabela2[ID OS_MORENO],Tabela2[ID OS_MORENO],"",0)</f>
        <v/>
      </c>
      <c r="C990" s="25">
        <v>27533</v>
      </c>
      <c r="D990" s="25">
        <v>120</v>
      </c>
      <c r="E990" s="25">
        <v>1</v>
      </c>
      <c r="F990" s="178">
        <v>152676</v>
      </c>
      <c r="G990" s="178">
        <v>0</v>
      </c>
      <c r="H990" s="178" t="str">
        <f>_xlfn.CONCAT(Tabela_srv_moreno_prd_dbwel_v_fund_acompanhamento[[#This Row],[codigo_peca]],"-",Tabela_srv_moreno_prd_dbwel_v_fund_acompanhamento[[#This Row],[seq_peca]])</f>
        <v>152676-0</v>
      </c>
      <c r="I990" s="178">
        <v>1</v>
      </c>
      <c r="J990" s="178" t="s">
        <v>296</v>
      </c>
      <c r="K990" s="179"/>
      <c r="L990" s="179"/>
      <c r="M990" s="178" t="s">
        <v>2949</v>
      </c>
      <c r="N990" s="179">
        <v>46254</v>
      </c>
      <c r="O9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1" spans="1:15" hidden="1" x14ac:dyDescent="0.25">
      <c r="A991" s="25" t="str">
        <f>_xlfn.CONCAT(Tabela_srv_moreno_prd_dbwel_v_fund_acompanhamento[[#This Row],[id_ordem_servico]],"-",Tabela_srv_moreno_prd_dbwel_v_fund_acompanhamento[[#This Row],[item]])</f>
        <v>27533-121</v>
      </c>
      <c r="B991" s="114" t="str">
        <f>_xlfn.XLOOKUP(A991,Tabela2[ID OS_MORENO],Tabela2[ID OS_MORENO],"",0)</f>
        <v/>
      </c>
      <c r="C991" s="25">
        <v>27533</v>
      </c>
      <c r="D991" s="25">
        <v>121</v>
      </c>
      <c r="E991" s="25">
        <v>1</v>
      </c>
      <c r="F991" s="178">
        <v>152677</v>
      </c>
      <c r="G991" s="178">
        <v>0</v>
      </c>
      <c r="H991" s="178" t="str">
        <f>_xlfn.CONCAT(Tabela_srv_moreno_prd_dbwel_v_fund_acompanhamento[[#This Row],[codigo_peca]],"-",Tabela_srv_moreno_prd_dbwel_v_fund_acompanhamento[[#This Row],[seq_peca]])</f>
        <v>152677-0</v>
      </c>
      <c r="I991" s="178">
        <v>1</v>
      </c>
      <c r="J991" s="178" t="s">
        <v>296</v>
      </c>
      <c r="K991" s="179"/>
      <c r="L991" s="179"/>
      <c r="M991" s="178" t="s">
        <v>2950</v>
      </c>
      <c r="N991" s="179">
        <v>46254</v>
      </c>
      <c r="O9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2" spans="1:15" hidden="1" x14ac:dyDescent="0.25">
      <c r="A992" s="25" t="str">
        <f>_xlfn.CONCAT(Tabela_srv_moreno_prd_dbwel_v_fund_acompanhamento[[#This Row],[id_ordem_servico]],"-",Tabela_srv_moreno_prd_dbwel_v_fund_acompanhamento[[#This Row],[item]])</f>
        <v>27533-122</v>
      </c>
      <c r="B992" s="114" t="str">
        <f>_xlfn.XLOOKUP(A992,Tabela2[ID OS_MORENO],Tabela2[ID OS_MORENO],"",0)</f>
        <v/>
      </c>
      <c r="C992" s="25">
        <v>27533</v>
      </c>
      <c r="D992" s="25">
        <v>122</v>
      </c>
      <c r="E992" s="25">
        <v>1</v>
      </c>
      <c r="F992" s="178">
        <v>152677</v>
      </c>
      <c r="G992" s="178">
        <v>0</v>
      </c>
      <c r="H992" s="178" t="str">
        <f>_xlfn.CONCAT(Tabela_srv_moreno_prd_dbwel_v_fund_acompanhamento[[#This Row],[codigo_peca]],"-",Tabela_srv_moreno_prd_dbwel_v_fund_acompanhamento[[#This Row],[seq_peca]])</f>
        <v>152677-0</v>
      </c>
      <c r="I992" s="178">
        <v>1</v>
      </c>
      <c r="J992" s="178" t="s">
        <v>296</v>
      </c>
      <c r="K992" s="179"/>
      <c r="L992" s="179"/>
      <c r="M992" s="178" t="s">
        <v>2950</v>
      </c>
      <c r="N992" s="179">
        <v>46254</v>
      </c>
      <c r="O9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3" spans="1:15" hidden="1" x14ac:dyDescent="0.25">
      <c r="A993" s="25" t="str">
        <f>_xlfn.CONCAT(Tabela_srv_moreno_prd_dbwel_v_fund_acompanhamento[[#This Row],[id_ordem_servico]],"-",Tabela_srv_moreno_prd_dbwel_v_fund_acompanhamento[[#This Row],[item]])</f>
        <v>27533-123</v>
      </c>
      <c r="B993" s="114" t="str">
        <f>_xlfn.XLOOKUP(A993,Tabela2[ID OS_MORENO],Tabela2[ID OS_MORENO],"",0)</f>
        <v/>
      </c>
      <c r="C993" s="25">
        <v>27533</v>
      </c>
      <c r="D993" s="25">
        <v>123</v>
      </c>
      <c r="E993" s="25">
        <v>1</v>
      </c>
      <c r="F993" s="178">
        <v>152677</v>
      </c>
      <c r="G993" s="178">
        <v>0</v>
      </c>
      <c r="H993" s="178" t="str">
        <f>_xlfn.CONCAT(Tabela_srv_moreno_prd_dbwel_v_fund_acompanhamento[[#This Row],[codigo_peca]],"-",Tabela_srv_moreno_prd_dbwel_v_fund_acompanhamento[[#This Row],[seq_peca]])</f>
        <v>152677-0</v>
      </c>
      <c r="I993" s="178">
        <v>1</v>
      </c>
      <c r="J993" s="178" t="s">
        <v>296</v>
      </c>
      <c r="K993" s="179"/>
      <c r="L993" s="179"/>
      <c r="M993" s="178" t="s">
        <v>2950</v>
      </c>
      <c r="N993" s="179">
        <v>46254</v>
      </c>
      <c r="O9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4" spans="1:15" hidden="1" x14ac:dyDescent="0.25">
      <c r="A994" s="25" t="str">
        <f>_xlfn.CONCAT(Tabela_srv_moreno_prd_dbwel_v_fund_acompanhamento[[#This Row],[id_ordem_servico]],"-",Tabela_srv_moreno_prd_dbwel_v_fund_acompanhamento[[#This Row],[item]])</f>
        <v>27533-124</v>
      </c>
      <c r="B994" s="114" t="str">
        <f>_xlfn.XLOOKUP(A994,Tabela2[ID OS_MORENO],Tabela2[ID OS_MORENO],"",0)</f>
        <v/>
      </c>
      <c r="C994" s="25">
        <v>27533</v>
      </c>
      <c r="D994" s="25">
        <v>124</v>
      </c>
      <c r="E994" s="25">
        <v>1</v>
      </c>
      <c r="F994" s="178">
        <v>152677</v>
      </c>
      <c r="G994" s="178">
        <v>0</v>
      </c>
      <c r="H994" s="178" t="str">
        <f>_xlfn.CONCAT(Tabela_srv_moreno_prd_dbwel_v_fund_acompanhamento[[#This Row],[codigo_peca]],"-",Tabela_srv_moreno_prd_dbwel_v_fund_acompanhamento[[#This Row],[seq_peca]])</f>
        <v>152677-0</v>
      </c>
      <c r="I994" s="178">
        <v>1</v>
      </c>
      <c r="J994" s="178" t="s">
        <v>296</v>
      </c>
      <c r="K994" s="179"/>
      <c r="L994" s="179"/>
      <c r="M994" s="178" t="s">
        <v>2950</v>
      </c>
      <c r="N994" s="179">
        <v>46254</v>
      </c>
      <c r="O9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5" spans="1:15" hidden="1" x14ac:dyDescent="0.25">
      <c r="A995" s="25" t="str">
        <f>_xlfn.CONCAT(Tabela_srv_moreno_prd_dbwel_v_fund_acompanhamento[[#This Row],[id_ordem_servico]],"-",Tabela_srv_moreno_prd_dbwel_v_fund_acompanhamento[[#This Row],[item]])</f>
        <v>27533-125</v>
      </c>
      <c r="B995" s="114" t="str">
        <f>_xlfn.XLOOKUP(A995,Tabela2[ID OS_MORENO],Tabela2[ID OS_MORENO],"",0)</f>
        <v/>
      </c>
      <c r="C995" s="25">
        <v>27533</v>
      </c>
      <c r="D995" s="25">
        <v>125</v>
      </c>
      <c r="E995" s="25">
        <v>1</v>
      </c>
      <c r="F995" s="178">
        <v>152677</v>
      </c>
      <c r="G995" s="178">
        <v>0</v>
      </c>
      <c r="H995" s="178" t="str">
        <f>_xlfn.CONCAT(Tabela_srv_moreno_prd_dbwel_v_fund_acompanhamento[[#This Row],[codigo_peca]],"-",Tabela_srv_moreno_prd_dbwel_v_fund_acompanhamento[[#This Row],[seq_peca]])</f>
        <v>152677-0</v>
      </c>
      <c r="I995" s="178">
        <v>1</v>
      </c>
      <c r="J995" s="178" t="s">
        <v>296</v>
      </c>
      <c r="K995" s="179"/>
      <c r="L995" s="179"/>
      <c r="M995" s="178" t="s">
        <v>2950</v>
      </c>
      <c r="N995" s="179">
        <v>46254</v>
      </c>
      <c r="O9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6" spans="1:15" hidden="1" x14ac:dyDescent="0.25">
      <c r="A996" s="25" t="str">
        <f>_xlfn.CONCAT(Tabela_srv_moreno_prd_dbwel_v_fund_acompanhamento[[#This Row],[id_ordem_servico]],"-",Tabela_srv_moreno_prd_dbwel_v_fund_acompanhamento[[#This Row],[item]])</f>
        <v>27533-126</v>
      </c>
      <c r="B996" s="114" t="str">
        <f>_xlfn.XLOOKUP(A996,Tabela2[ID OS_MORENO],Tabela2[ID OS_MORENO],"",0)</f>
        <v/>
      </c>
      <c r="C996" s="25">
        <v>27533</v>
      </c>
      <c r="D996" s="25">
        <v>126</v>
      </c>
      <c r="E996" s="25">
        <v>1</v>
      </c>
      <c r="F996" s="178">
        <v>152677</v>
      </c>
      <c r="G996" s="178">
        <v>0</v>
      </c>
      <c r="H996" s="178" t="str">
        <f>_xlfn.CONCAT(Tabela_srv_moreno_prd_dbwel_v_fund_acompanhamento[[#This Row],[codigo_peca]],"-",Tabela_srv_moreno_prd_dbwel_v_fund_acompanhamento[[#This Row],[seq_peca]])</f>
        <v>152677-0</v>
      </c>
      <c r="I996" s="178">
        <v>1</v>
      </c>
      <c r="J996" s="178" t="s">
        <v>296</v>
      </c>
      <c r="K996" s="179"/>
      <c r="L996" s="179"/>
      <c r="M996" s="178" t="s">
        <v>2950</v>
      </c>
      <c r="N996" s="179">
        <v>46254</v>
      </c>
      <c r="O9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7" spans="1:15" hidden="1" x14ac:dyDescent="0.25">
      <c r="A997" s="25" t="str">
        <f>_xlfn.CONCAT(Tabela_srv_moreno_prd_dbwel_v_fund_acompanhamento[[#This Row],[id_ordem_servico]],"-",Tabela_srv_moreno_prd_dbwel_v_fund_acompanhamento[[#This Row],[item]])</f>
        <v>27533-127</v>
      </c>
      <c r="B997" s="114" t="str">
        <f>_xlfn.XLOOKUP(A997,Tabela2[ID OS_MORENO],Tabela2[ID OS_MORENO],"",0)</f>
        <v/>
      </c>
      <c r="C997" s="25">
        <v>27533</v>
      </c>
      <c r="D997" s="25">
        <v>127</v>
      </c>
      <c r="E997" s="25">
        <v>1</v>
      </c>
      <c r="F997" s="178">
        <v>152677</v>
      </c>
      <c r="G997" s="178">
        <v>0</v>
      </c>
      <c r="H997" s="178" t="str">
        <f>_xlfn.CONCAT(Tabela_srv_moreno_prd_dbwel_v_fund_acompanhamento[[#This Row],[codigo_peca]],"-",Tabela_srv_moreno_prd_dbwel_v_fund_acompanhamento[[#This Row],[seq_peca]])</f>
        <v>152677-0</v>
      </c>
      <c r="I997" s="178">
        <v>1</v>
      </c>
      <c r="J997" s="178" t="s">
        <v>296</v>
      </c>
      <c r="K997" s="179"/>
      <c r="L997" s="179"/>
      <c r="M997" s="178" t="s">
        <v>2950</v>
      </c>
      <c r="N997" s="179">
        <v>46254</v>
      </c>
      <c r="O9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8" spans="1:15" hidden="1" x14ac:dyDescent="0.25">
      <c r="A998" s="25" t="str">
        <f>_xlfn.CONCAT(Tabela_srv_moreno_prd_dbwel_v_fund_acompanhamento[[#This Row],[id_ordem_servico]],"-",Tabela_srv_moreno_prd_dbwel_v_fund_acompanhamento[[#This Row],[item]])</f>
        <v>27533-128</v>
      </c>
      <c r="B998" s="114" t="str">
        <f>_xlfn.XLOOKUP(A998,Tabela2[ID OS_MORENO],Tabela2[ID OS_MORENO],"",0)</f>
        <v/>
      </c>
      <c r="C998" s="25">
        <v>27533</v>
      </c>
      <c r="D998" s="25">
        <v>128</v>
      </c>
      <c r="E998" s="25">
        <v>1</v>
      </c>
      <c r="F998" s="178">
        <v>152677</v>
      </c>
      <c r="G998" s="178">
        <v>0</v>
      </c>
      <c r="H998" s="178" t="str">
        <f>_xlfn.CONCAT(Tabela_srv_moreno_prd_dbwel_v_fund_acompanhamento[[#This Row],[codigo_peca]],"-",Tabela_srv_moreno_prd_dbwel_v_fund_acompanhamento[[#This Row],[seq_peca]])</f>
        <v>152677-0</v>
      </c>
      <c r="I998" s="178">
        <v>1</v>
      </c>
      <c r="J998" s="178" t="s">
        <v>296</v>
      </c>
      <c r="K998" s="179"/>
      <c r="L998" s="179"/>
      <c r="M998" s="178" t="s">
        <v>2950</v>
      </c>
      <c r="N998" s="179">
        <v>46254</v>
      </c>
      <c r="O9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999" spans="1:15" hidden="1" x14ac:dyDescent="0.25">
      <c r="A999" s="25" t="str">
        <f>_xlfn.CONCAT(Tabela_srv_moreno_prd_dbwel_v_fund_acompanhamento[[#This Row],[id_ordem_servico]],"-",Tabela_srv_moreno_prd_dbwel_v_fund_acompanhamento[[#This Row],[item]])</f>
        <v>27533-129</v>
      </c>
      <c r="B999" s="114" t="str">
        <f>_xlfn.XLOOKUP(A999,Tabela2[ID OS_MORENO],Tabela2[ID OS_MORENO],"",0)</f>
        <v/>
      </c>
      <c r="C999" s="25">
        <v>27533</v>
      </c>
      <c r="D999" s="25">
        <v>129</v>
      </c>
      <c r="E999" s="25">
        <v>1</v>
      </c>
      <c r="F999" s="178">
        <v>152677</v>
      </c>
      <c r="G999" s="178">
        <v>0</v>
      </c>
      <c r="H999" s="178" t="str">
        <f>_xlfn.CONCAT(Tabela_srv_moreno_prd_dbwel_v_fund_acompanhamento[[#This Row],[codigo_peca]],"-",Tabela_srv_moreno_prd_dbwel_v_fund_acompanhamento[[#This Row],[seq_peca]])</f>
        <v>152677-0</v>
      </c>
      <c r="I999" s="178">
        <v>1</v>
      </c>
      <c r="J999" s="178" t="s">
        <v>296</v>
      </c>
      <c r="K999" s="179"/>
      <c r="L999" s="179"/>
      <c r="M999" s="178" t="s">
        <v>2950</v>
      </c>
      <c r="N999" s="179">
        <v>46254</v>
      </c>
      <c r="O9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0" spans="1:15" hidden="1" x14ac:dyDescent="0.25">
      <c r="A1000" s="25" t="str">
        <f>_xlfn.CONCAT(Tabela_srv_moreno_prd_dbwel_v_fund_acompanhamento[[#This Row],[id_ordem_servico]],"-",Tabela_srv_moreno_prd_dbwel_v_fund_acompanhamento[[#This Row],[item]])</f>
        <v>27533-130</v>
      </c>
      <c r="B1000" s="114" t="str">
        <f>_xlfn.XLOOKUP(A1000,Tabela2[ID OS_MORENO],Tabela2[ID OS_MORENO],"",0)</f>
        <v/>
      </c>
      <c r="C1000" s="25">
        <v>27533</v>
      </c>
      <c r="D1000" s="25">
        <v>130</v>
      </c>
      <c r="E1000" s="25">
        <v>1</v>
      </c>
      <c r="F1000" s="178">
        <v>152677</v>
      </c>
      <c r="G1000" s="178">
        <v>0</v>
      </c>
      <c r="H1000" s="178" t="str">
        <f>_xlfn.CONCAT(Tabela_srv_moreno_prd_dbwel_v_fund_acompanhamento[[#This Row],[codigo_peca]],"-",Tabela_srv_moreno_prd_dbwel_v_fund_acompanhamento[[#This Row],[seq_peca]])</f>
        <v>152677-0</v>
      </c>
      <c r="I1000" s="178">
        <v>1</v>
      </c>
      <c r="J1000" s="178" t="s">
        <v>296</v>
      </c>
      <c r="K1000" s="179"/>
      <c r="L1000" s="179"/>
      <c r="M1000" s="178" t="s">
        <v>2950</v>
      </c>
      <c r="N1000" s="179">
        <v>46254</v>
      </c>
      <c r="O10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1" spans="1:15" hidden="1" x14ac:dyDescent="0.25">
      <c r="A1001" s="16" t="str">
        <f>_xlfn.CONCAT(Tabela_srv_moreno_prd_dbwel_v_fund_acompanhamento[[#This Row],[id_ordem_servico]],"-",Tabela_srv_moreno_prd_dbwel_v_fund_acompanhamento[[#This Row],[item]])</f>
        <v>27533-131</v>
      </c>
      <c r="B1001" s="114" t="str">
        <f>_xlfn.XLOOKUP(A1001,Tabela2[ID OS_MORENO],Tabela2[ID OS_MORENO],"",0)</f>
        <v/>
      </c>
      <c r="C1001" s="16">
        <v>27533</v>
      </c>
      <c r="D1001" s="16">
        <v>131</v>
      </c>
      <c r="E1001" s="16">
        <v>1</v>
      </c>
      <c r="F1001" s="185">
        <v>152677</v>
      </c>
      <c r="G1001" s="185">
        <v>0</v>
      </c>
      <c r="H1001" s="185" t="str">
        <f>_xlfn.CONCAT(Tabela_srv_moreno_prd_dbwel_v_fund_acompanhamento[[#This Row],[codigo_peca]],"-",Tabela_srv_moreno_prd_dbwel_v_fund_acompanhamento[[#This Row],[seq_peca]])</f>
        <v>152677-0</v>
      </c>
      <c r="I1001" s="185">
        <v>1</v>
      </c>
      <c r="J1001" s="185" t="s">
        <v>296</v>
      </c>
      <c r="K1001" s="190"/>
      <c r="L1001" s="190"/>
      <c r="M1001" s="185" t="s">
        <v>2950</v>
      </c>
      <c r="N1001" s="190">
        <v>46254</v>
      </c>
      <c r="O10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2" spans="1:15" hidden="1" x14ac:dyDescent="0.25">
      <c r="A1002" s="25" t="str">
        <f>_xlfn.CONCAT(Tabela_srv_moreno_prd_dbwel_v_fund_acompanhamento[[#This Row],[id_ordem_servico]],"-",Tabela_srv_moreno_prd_dbwel_v_fund_acompanhamento[[#This Row],[item]])</f>
        <v>27533-132</v>
      </c>
      <c r="B1002" s="114" t="str">
        <f>_xlfn.XLOOKUP(A1002,Tabela2[ID OS_MORENO],Tabela2[ID OS_MORENO],"",0)</f>
        <v/>
      </c>
      <c r="C1002" s="25">
        <v>27533</v>
      </c>
      <c r="D1002" s="25">
        <v>132</v>
      </c>
      <c r="E1002" s="25">
        <v>1</v>
      </c>
      <c r="F1002" s="178">
        <v>152677</v>
      </c>
      <c r="G1002" s="178">
        <v>0</v>
      </c>
      <c r="H1002" s="178" t="str">
        <f>_xlfn.CONCAT(Tabela_srv_moreno_prd_dbwel_v_fund_acompanhamento[[#This Row],[codigo_peca]],"-",Tabela_srv_moreno_prd_dbwel_v_fund_acompanhamento[[#This Row],[seq_peca]])</f>
        <v>152677-0</v>
      </c>
      <c r="I1002" s="178">
        <v>1</v>
      </c>
      <c r="J1002" s="178" t="s">
        <v>296</v>
      </c>
      <c r="K1002" s="179"/>
      <c r="L1002" s="179"/>
      <c r="M1002" s="178" t="s">
        <v>2950</v>
      </c>
      <c r="N1002" s="179">
        <v>46254</v>
      </c>
      <c r="O10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3" spans="1:15" hidden="1" x14ac:dyDescent="0.25">
      <c r="A1003" s="25" t="str">
        <f>_xlfn.CONCAT(Tabela_srv_moreno_prd_dbwel_v_fund_acompanhamento[[#This Row],[id_ordem_servico]],"-",Tabela_srv_moreno_prd_dbwel_v_fund_acompanhamento[[#This Row],[item]])</f>
        <v>27533-133</v>
      </c>
      <c r="B1003" s="114" t="str">
        <f>_xlfn.XLOOKUP(A1003,Tabela2[ID OS_MORENO],Tabela2[ID OS_MORENO],"",0)</f>
        <v/>
      </c>
      <c r="C1003" s="25">
        <v>27533</v>
      </c>
      <c r="D1003" s="25">
        <v>133</v>
      </c>
      <c r="E1003" s="25">
        <v>1</v>
      </c>
      <c r="F1003" s="178">
        <v>152677</v>
      </c>
      <c r="G1003" s="178">
        <v>0</v>
      </c>
      <c r="H1003" s="178" t="str">
        <f>_xlfn.CONCAT(Tabela_srv_moreno_prd_dbwel_v_fund_acompanhamento[[#This Row],[codigo_peca]],"-",Tabela_srv_moreno_prd_dbwel_v_fund_acompanhamento[[#This Row],[seq_peca]])</f>
        <v>152677-0</v>
      </c>
      <c r="I1003" s="178">
        <v>1</v>
      </c>
      <c r="J1003" s="178" t="s">
        <v>296</v>
      </c>
      <c r="K1003" s="179"/>
      <c r="L1003" s="179"/>
      <c r="M1003" s="178" t="s">
        <v>2950</v>
      </c>
      <c r="N1003" s="179">
        <v>46254</v>
      </c>
      <c r="O10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4" spans="1:15" x14ac:dyDescent="0.25">
      <c r="A1004" s="25" t="str">
        <f>_xlfn.CONCAT(Tabela_srv_moreno_prd_dbwel_v_fund_acompanhamento[[#This Row],[id_ordem_servico]],"-",Tabela_srv_moreno_prd_dbwel_v_fund_acompanhamento[[#This Row],[item]])</f>
        <v>27533-134</v>
      </c>
      <c r="B1004" s="114" t="str">
        <f>_xlfn.XLOOKUP(A1004,Tabela2[ID OS_MORENO],Tabela2[ID OS_MORENO],"",0)</f>
        <v/>
      </c>
      <c r="C1004" s="25">
        <v>27533</v>
      </c>
      <c r="D1004" s="25">
        <v>134</v>
      </c>
      <c r="E1004" s="25">
        <v>1</v>
      </c>
      <c r="F1004" s="39">
        <v>152677</v>
      </c>
      <c r="G1004" s="39">
        <v>0</v>
      </c>
      <c r="H1004" s="39" t="str">
        <f>_xlfn.CONCAT(Tabela_srv_moreno_prd_dbwel_v_fund_acompanhamento[[#This Row],[codigo_peca]],"-",Tabela_srv_moreno_prd_dbwel_v_fund_acompanhamento[[#This Row],[seq_peca]])</f>
        <v>152677-0</v>
      </c>
      <c r="I1004" s="25">
        <v>1</v>
      </c>
      <c r="J1004" s="39" t="s">
        <v>296</v>
      </c>
      <c r="K1004" s="40"/>
      <c r="L1004" s="40"/>
      <c r="M1004" s="39" t="s">
        <v>2950</v>
      </c>
      <c r="N1004" s="40">
        <v>46254</v>
      </c>
      <c r="O100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05" spans="1:15" hidden="1" x14ac:dyDescent="0.25">
      <c r="A1005" s="25" t="str">
        <f>_xlfn.CONCAT(Tabela_srv_moreno_prd_dbwel_v_fund_acompanhamento[[#This Row],[id_ordem_servico]],"-",Tabela_srv_moreno_prd_dbwel_v_fund_acompanhamento[[#This Row],[item]])</f>
        <v>27533-135</v>
      </c>
      <c r="B1005" s="114" t="str">
        <f>_xlfn.XLOOKUP(A1005,Tabela2[ID OS_MORENO],Tabela2[ID OS_MORENO],"",0)</f>
        <v/>
      </c>
      <c r="C1005" s="25">
        <v>27533</v>
      </c>
      <c r="D1005" s="25">
        <v>135</v>
      </c>
      <c r="E1005" s="25">
        <v>1</v>
      </c>
      <c r="F1005" s="178">
        <v>152677</v>
      </c>
      <c r="G1005" s="178">
        <v>0</v>
      </c>
      <c r="H1005" s="178" t="str">
        <f>_xlfn.CONCAT(Tabela_srv_moreno_prd_dbwel_v_fund_acompanhamento[[#This Row],[codigo_peca]],"-",Tabela_srv_moreno_prd_dbwel_v_fund_acompanhamento[[#This Row],[seq_peca]])</f>
        <v>152677-0</v>
      </c>
      <c r="I1005" s="178">
        <v>1</v>
      </c>
      <c r="J1005" s="178" t="s">
        <v>296</v>
      </c>
      <c r="K1005" s="179"/>
      <c r="L1005" s="179"/>
      <c r="M1005" s="178" t="s">
        <v>2950</v>
      </c>
      <c r="N1005" s="179">
        <v>46254</v>
      </c>
      <c r="O10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6" spans="1:15" hidden="1" x14ac:dyDescent="0.25">
      <c r="A1006" s="25" t="str">
        <f>_xlfn.CONCAT(Tabela_srv_moreno_prd_dbwel_v_fund_acompanhamento[[#This Row],[id_ordem_servico]],"-",Tabela_srv_moreno_prd_dbwel_v_fund_acompanhamento[[#This Row],[item]])</f>
        <v>27533-136</v>
      </c>
      <c r="B1006" s="114" t="str">
        <f>_xlfn.XLOOKUP(A1006,Tabela2[ID OS_MORENO],Tabela2[ID OS_MORENO],"",0)</f>
        <v/>
      </c>
      <c r="C1006" s="25">
        <v>27533</v>
      </c>
      <c r="D1006" s="25">
        <v>136</v>
      </c>
      <c r="E1006" s="25">
        <v>1</v>
      </c>
      <c r="F1006" s="178">
        <v>152677</v>
      </c>
      <c r="G1006" s="178">
        <v>0</v>
      </c>
      <c r="H1006" s="178" t="str">
        <f>_xlfn.CONCAT(Tabela_srv_moreno_prd_dbwel_v_fund_acompanhamento[[#This Row],[codigo_peca]],"-",Tabela_srv_moreno_prd_dbwel_v_fund_acompanhamento[[#This Row],[seq_peca]])</f>
        <v>152677-0</v>
      </c>
      <c r="I1006" s="178">
        <v>1</v>
      </c>
      <c r="J1006" s="178" t="s">
        <v>296</v>
      </c>
      <c r="K1006" s="179"/>
      <c r="L1006" s="179"/>
      <c r="M1006" s="178" t="s">
        <v>2950</v>
      </c>
      <c r="N1006" s="179">
        <v>46254</v>
      </c>
      <c r="O10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7" spans="1:15" hidden="1" x14ac:dyDescent="0.25">
      <c r="A1007" s="25" t="str">
        <f>_xlfn.CONCAT(Tabela_srv_moreno_prd_dbwel_v_fund_acompanhamento[[#This Row],[id_ordem_servico]],"-",Tabela_srv_moreno_prd_dbwel_v_fund_acompanhamento[[#This Row],[item]])</f>
        <v>27533-137</v>
      </c>
      <c r="B1007" s="114" t="str">
        <f>_xlfn.XLOOKUP(A1007,Tabela2[ID OS_MORENO],Tabela2[ID OS_MORENO],"",0)</f>
        <v/>
      </c>
      <c r="C1007" s="25">
        <v>27533</v>
      </c>
      <c r="D1007" s="25">
        <v>137</v>
      </c>
      <c r="E1007" s="25">
        <v>1</v>
      </c>
      <c r="F1007" s="178">
        <v>152677</v>
      </c>
      <c r="G1007" s="178">
        <v>0</v>
      </c>
      <c r="H1007" s="178" t="str">
        <f>_xlfn.CONCAT(Tabela_srv_moreno_prd_dbwel_v_fund_acompanhamento[[#This Row],[codigo_peca]],"-",Tabela_srv_moreno_prd_dbwel_v_fund_acompanhamento[[#This Row],[seq_peca]])</f>
        <v>152677-0</v>
      </c>
      <c r="I1007" s="178">
        <v>1</v>
      </c>
      <c r="J1007" s="178" t="s">
        <v>296</v>
      </c>
      <c r="K1007" s="179"/>
      <c r="L1007" s="179"/>
      <c r="M1007" s="178" t="s">
        <v>2950</v>
      </c>
      <c r="N1007" s="179">
        <v>46254</v>
      </c>
      <c r="O10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8" spans="1:15" hidden="1" x14ac:dyDescent="0.25">
      <c r="A1008" s="25" t="str">
        <f>_xlfn.CONCAT(Tabela_srv_moreno_prd_dbwel_v_fund_acompanhamento[[#This Row],[id_ordem_servico]],"-",Tabela_srv_moreno_prd_dbwel_v_fund_acompanhamento[[#This Row],[item]])</f>
        <v>27533-138</v>
      </c>
      <c r="B1008" s="114" t="str">
        <f>_xlfn.XLOOKUP(A1008,Tabela2[ID OS_MORENO],Tabela2[ID OS_MORENO],"",0)</f>
        <v/>
      </c>
      <c r="C1008" s="25">
        <v>27533</v>
      </c>
      <c r="D1008" s="25">
        <v>138</v>
      </c>
      <c r="E1008" s="25">
        <v>1</v>
      </c>
      <c r="F1008" s="178">
        <v>152677</v>
      </c>
      <c r="G1008" s="178">
        <v>0</v>
      </c>
      <c r="H1008" s="178" t="str">
        <f>_xlfn.CONCAT(Tabela_srv_moreno_prd_dbwel_v_fund_acompanhamento[[#This Row],[codigo_peca]],"-",Tabela_srv_moreno_prd_dbwel_v_fund_acompanhamento[[#This Row],[seq_peca]])</f>
        <v>152677-0</v>
      </c>
      <c r="I1008" s="178">
        <v>1</v>
      </c>
      <c r="J1008" s="178" t="s">
        <v>296</v>
      </c>
      <c r="K1008" s="179"/>
      <c r="L1008" s="179"/>
      <c r="M1008" s="178" t="s">
        <v>2950</v>
      </c>
      <c r="N1008" s="179">
        <v>46254</v>
      </c>
      <c r="O10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09" spans="1:15" hidden="1" x14ac:dyDescent="0.25">
      <c r="A1009" s="25" t="str">
        <f>_xlfn.CONCAT(Tabela_srv_moreno_prd_dbwel_v_fund_acompanhamento[[#This Row],[id_ordem_servico]],"-",Tabela_srv_moreno_prd_dbwel_v_fund_acompanhamento[[#This Row],[item]])</f>
        <v>27533-139</v>
      </c>
      <c r="B1009" s="114" t="str">
        <f>_xlfn.XLOOKUP(A1009,Tabela2[ID OS_MORENO],Tabela2[ID OS_MORENO],"",0)</f>
        <v/>
      </c>
      <c r="C1009" s="25">
        <v>27533</v>
      </c>
      <c r="D1009" s="25">
        <v>139</v>
      </c>
      <c r="E1009" s="25">
        <v>1</v>
      </c>
      <c r="F1009" s="178">
        <v>152677</v>
      </c>
      <c r="G1009" s="178">
        <v>0</v>
      </c>
      <c r="H1009" s="178" t="str">
        <f>_xlfn.CONCAT(Tabela_srv_moreno_prd_dbwel_v_fund_acompanhamento[[#This Row],[codigo_peca]],"-",Tabela_srv_moreno_prd_dbwel_v_fund_acompanhamento[[#This Row],[seq_peca]])</f>
        <v>152677-0</v>
      </c>
      <c r="I1009" s="178">
        <v>1</v>
      </c>
      <c r="J1009" s="178" t="s">
        <v>296</v>
      </c>
      <c r="K1009" s="179"/>
      <c r="L1009" s="179"/>
      <c r="M1009" s="178" t="s">
        <v>2950</v>
      </c>
      <c r="N1009" s="179">
        <v>46254</v>
      </c>
      <c r="O10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0" spans="1:15" hidden="1" x14ac:dyDescent="0.25">
      <c r="A1010" s="25" t="str">
        <f>_xlfn.CONCAT(Tabela_srv_moreno_prd_dbwel_v_fund_acompanhamento[[#This Row],[id_ordem_servico]],"-",Tabela_srv_moreno_prd_dbwel_v_fund_acompanhamento[[#This Row],[item]])</f>
        <v>27533-140</v>
      </c>
      <c r="B1010" s="114" t="str">
        <f>_xlfn.XLOOKUP(A1010,Tabela2[ID OS_MORENO],Tabela2[ID OS_MORENO],"",0)</f>
        <v/>
      </c>
      <c r="C1010" s="25">
        <v>27533</v>
      </c>
      <c r="D1010" s="25">
        <v>140</v>
      </c>
      <c r="E1010" s="25">
        <v>1</v>
      </c>
      <c r="F1010" s="178">
        <v>152678</v>
      </c>
      <c r="G1010" s="178">
        <v>0</v>
      </c>
      <c r="H1010" s="178" t="str">
        <f>_xlfn.CONCAT(Tabela_srv_moreno_prd_dbwel_v_fund_acompanhamento[[#This Row],[codigo_peca]],"-",Tabela_srv_moreno_prd_dbwel_v_fund_acompanhamento[[#This Row],[seq_peca]])</f>
        <v>152678-0</v>
      </c>
      <c r="I1010" s="178">
        <v>1</v>
      </c>
      <c r="J1010" s="178" t="s">
        <v>296</v>
      </c>
      <c r="K1010" s="179"/>
      <c r="L1010" s="179"/>
      <c r="M1010" s="178" t="s">
        <v>2951</v>
      </c>
      <c r="N1010" s="179">
        <v>46254</v>
      </c>
      <c r="O10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1" spans="1:15" hidden="1" x14ac:dyDescent="0.25">
      <c r="A1011" s="25" t="str">
        <f>_xlfn.CONCAT(Tabela_srv_moreno_prd_dbwel_v_fund_acompanhamento[[#This Row],[id_ordem_servico]],"-",Tabela_srv_moreno_prd_dbwel_v_fund_acompanhamento[[#This Row],[item]])</f>
        <v>27594-1</v>
      </c>
      <c r="B1011" s="114" t="str">
        <f>_xlfn.XLOOKUP(A1011,Tabela2[ID OS_MORENO],Tabela2[ID OS_MORENO],"",0)</f>
        <v/>
      </c>
      <c r="C1011" s="25">
        <v>27594</v>
      </c>
      <c r="D1011" s="25">
        <v>1</v>
      </c>
      <c r="E1011" s="25">
        <v>1</v>
      </c>
      <c r="F1011" s="178">
        <v>152650</v>
      </c>
      <c r="G1011" s="178">
        <v>304</v>
      </c>
      <c r="H1011" s="178" t="str">
        <f>_xlfn.CONCAT(Tabela_srv_moreno_prd_dbwel_v_fund_acompanhamento[[#This Row],[codigo_peca]],"-",Tabela_srv_moreno_prd_dbwel_v_fund_acompanhamento[[#This Row],[seq_peca]])</f>
        <v>152650-304</v>
      </c>
      <c r="I1011" s="178">
        <v>1</v>
      </c>
      <c r="J1011" s="178" t="s">
        <v>296</v>
      </c>
      <c r="K1011" s="179"/>
      <c r="L1011" s="179"/>
      <c r="M1011" s="178" t="s">
        <v>306</v>
      </c>
      <c r="N1011" s="179">
        <v>46245</v>
      </c>
      <c r="O10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2" spans="1:15" hidden="1" x14ac:dyDescent="0.25">
      <c r="A1012" s="25" t="str">
        <f>_xlfn.CONCAT(Tabela_srv_moreno_prd_dbwel_v_fund_acompanhamento[[#This Row],[id_ordem_servico]],"-",Tabela_srv_moreno_prd_dbwel_v_fund_acompanhamento[[#This Row],[item]])</f>
        <v>27594-2</v>
      </c>
      <c r="B1012" s="114" t="str">
        <f>_xlfn.XLOOKUP(A1012,Tabela2[ID OS_MORENO],Tabela2[ID OS_MORENO],"",0)</f>
        <v>27594-2</v>
      </c>
      <c r="C1012" s="25">
        <v>27594</v>
      </c>
      <c r="D1012" s="25">
        <v>2</v>
      </c>
      <c r="E1012" s="25">
        <v>1</v>
      </c>
      <c r="F1012" s="178">
        <v>152650</v>
      </c>
      <c r="G1012" s="178">
        <v>305</v>
      </c>
      <c r="H1012" s="178" t="str">
        <f>_xlfn.CONCAT(Tabela_srv_moreno_prd_dbwel_v_fund_acompanhamento[[#This Row],[codigo_peca]],"-",Tabela_srv_moreno_prd_dbwel_v_fund_acompanhamento[[#This Row],[seq_peca]])</f>
        <v>152650-305</v>
      </c>
      <c r="I1012" s="178">
        <v>1</v>
      </c>
      <c r="J1012" s="178" t="s">
        <v>296</v>
      </c>
      <c r="K1012" s="179"/>
      <c r="L1012" s="179"/>
      <c r="M1012" s="178" t="s">
        <v>306</v>
      </c>
      <c r="N1012" s="179">
        <v>46245</v>
      </c>
      <c r="O10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3" spans="1:15" hidden="1" x14ac:dyDescent="0.25">
      <c r="A1013" s="25" t="str">
        <f>_xlfn.CONCAT(Tabela_srv_moreno_prd_dbwel_v_fund_acompanhamento[[#This Row],[id_ordem_servico]],"-",Tabela_srv_moreno_prd_dbwel_v_fund_acompanhamento[[#This Row],[item]])</f>
        <v>27594-3</v>
      </c>
      <c r="B1013" s="114" t="str">
        <f>_xlfn.XLOOKUP(A1013,Tabela2[ID OS_MORENO],Tabela2[ID OS_MORENO],"",0)</f>
        <v>27594-3</v>
      </c>
      <c r="C1013" s="25">
        <v>27594</v>
      </c>
      <c r="D1013" s="25">
        <v>3</v>
      </c>
      <c r="E1013" s="25">
        <v>1</v>
      </c>
      <c r="F1013" s="178">
        <v>152650</v>
      </c>
      <c r="G1013" s="178">
        <v>306</v>
      </c>
      <c r="H1013" s="178" t="str">
        <f>_xlfn.CONCAT(Tabela_srv_moreno_prd_dbwel_v_fund_acompanhamento[[#This Row],[codigo_peca]],"-",Tabela_srv_moreno_prd_dbwel_v_fund_acompanhamento[[#This Row],[seq_peca]])</f>
        <v>152650-306</v>
      </c>
      <c r="I1013" s="178">
        <v>1</v>
      </c>
      <c r="J1013" s="178" t="s">
        <v>296</v>
      </c>
      <c r="K1013" s="179"/>
      <c r="L1013" s="179"/>
      <c r="M1013" s="178" t="s">
        <v>306</v>
      </c>
      <c r="N1013" s="179">
        <v>46245</v>
      </c>
      <c r="O10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4" spans="1:15" hidden="1" x14ac:dyDescent="0.25">
      <c r="A1014" s="25" t="str">
        <f>_xlfn.CONCAT(Tabela_srv_moreno_prd_dbwel_v_fund_acompanhamento[[#This Row],[id_ordem_servico]],"-",Tabela_srv_moreno_prd_dbwel_v_fund_acompanhamento[[#This Row],[item]])</f>
        <v>27594-4</v>
      </c>
      <c r="B1014" s="114" t="str">
        <f>_xlfn.XLOOKUP(A1014,Tabela2[ID OS_MORENO],Tabela2[ID OS_MORENO],"",0)</f>
        <v/>
      </c>
      <c r="C1014" s="25">
        <v>27594</v>
      </c>
      <c r="D1014" s="25">
        <v>4</v>
      </c>
      <c r="E1014" s="25">
        <v>1</v>
      </c>
      <c r="F1014" s="178">
        <v>152650</v>
      </c>
      <c r="G1014" s="178">
        <v>307</v>
      </c>
      <c r="H1014" s="178" t="str">
        <f>_xlfn.CONCAT(Tabela_srv_moreno_prd_dbwel_v_fund_acompanhamento[[#This Row],[codigo_peca]],"-",Tabela_srv_moreno_prd_dbwel_v_fund_acompanhamento[[#This Row],[seq_peca]])</f>
        <v>152650-307</v>
      </c>
      <c r="I1014" s="178">
        <v>1</v>
      </c>
      <c r="J1014" s="178" t="s">
        <v>296</v>
      </c>
      <c r="K1014" s="179"/>
      <c r="L1014" s="179"/>
      <c r="M1014" s="178" t="s">
        <v>306</v>
      </c>
      <c r="N1014" s="179">
        <v>46245</v>
      </c>
      <c r="O10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5" spans="1:15" hidden="1" x14ac:dyDescent="0.25">
      <c r="A1015" s="25" t="str">
        <f>_xlfn.CONCAT(Tabela_srv_moreno_prd_dbwel_v_fund_acompanhamento[[#This Row],[id_ordem_servico]],"-",Tabela_srv_moreno_prd_dbwel_v_fund_acompanhamento[[#This Row],[item]])</f>
        <v>27594-5</v>
      </c>
      <c r="B1015" s="114" t="str">
        <f>_xlfn.XLOOKUP(A1015,Tabela2[ID OS_MORENO],Tabela2[ID OS_MORENO],"",0)</f>
        <v/>
      </c>
      <c r="C1015" s="25">
        <v>27594</v>
      </c>
      <c r="D1015" s="25">
        <v>5</v>
      </c>
      <c r="E1015" s="25">
        <v>1</v>
      </c>
      <c r="F1015" s="178">
        <v>152650</v>
      </c>
      <c r="G1015" s="178">
        <v>308</v>
      </c>
      <c r="H1015" s="178" t="str">
        <f>_xlfn.CONCAT(Tabela_srv_moreno_prd_dbwel_v_fund_acompanhamento[[#This Row],[codigo_peca]],"-",Tabela_srv_moreno_prd_dbwel_v_fund_acompanhamento[[#This Row],[seq_peca]])</f>
        <v>152650-308</v>
      </c>
      <c r="I1015" s="178">
        <v>1</v>
      </c>
      <c r="J1015" s="178" t="s">
        <v>296</v>
      </c>
      <c r="K1015" s="179"/>
      <c r="L1015" s="179"/>
      <c r="M1015" s="178" t="s">
        <v>306</v>
      </c>
      <c r="N1015" s="179">
        <v>46245</v>
      </c>
      <c r="O10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6" spans="1:15" x14ac:dyDescent="0.25">
      <c r="A1016" s="25" t="str">
        <f>_xlfn.CONCAT(Tabela_srv_moreno_prd_dbwel_v_fund_acompanhamento[[#This Row],[id_ordem_servico]],"-",Tabela_srv_moreno_prd_dbwel_v_fund_acompanhamento[[#This Row],[item]])</f>
        <v>27594-6</v>
      </c>
      <c r="B1016" s="115" t="str">
        <f>_xlfn.XLOOKUP(A1016,Tabela2[ID OS_MORENO],Tabela2[ID OS_MORENO],"",0)</f>
        <v/>
      </c>
      <c r="C1016" s="25">
        <v>27594</v>
      </c>
      <c r="D1016" s="25">
        <v>6</v>
      </c>
      <c r="E1016" s="25">
        <v>1</v>
      </c>
      <c r="F1016" s="39">
        <v>152650</v>
      </c>
      <c r="G1016" s="39">
        <v>309</v>
      </c>
      <c r="H1016" s="39" t="str">
        <f>_xlfn.CONCAT(Tabela_srv_moreno_prd_dbwel_v_fund_acompanhamento[[#This Row],[codigo_peca]],"-",Tabela_srv_moreno_prd_dbwel_v_fund_acompanhamento[[#This Row],[seq_peca]])</f>
        <v>152650-309</v>
      </c>
      <c r="I1016" s="25">
        <v>1</v>
      </c>
      <c r="J1016" s="39" t="s">
        <v>296</v>
      </c>
      <c r="K1016" s="40"/>
      <c r="L1016" s="40"/>
      <c r="M1016" s="39" t="s">
        <v>306</v>
      </c>
      <c r="N1016" s="40">
        <v>46245</v>
      </c>
      <c r="O101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17" spans="1:15" x14ac:dyDescent="0.25">
      <c r="A1017" s="25" t="str">
        <f>_xlfn.CONCAT(Tabela_srv_moreno_prd_dbwel_v_fund_acompanhamento[[#This Row],[id_ordem_servico]],"-",Tabela_srv_moreno_prd_dbwel_v_fund_acompanhamento[[#This Row],[item]])</f>
        <v>27594-7</v>
      </c>
      <c r="B1017" s="114" t="str">
        <f>_xlfn.XLOOKUP(A1017,Tabela2[ID OS_MORENO],Tabela2[ID OS_MORENO],"",0)</f>
        <v/>
      </c>
      <c r="C1017" s="25">
        <v>27594</v>
      </c>
      <c r="D1017" s="25">
        <v>7</v>
      </c>
      <c r="E1017" s="25">
        <v>1</v>
      </c>
      <c r="F1017" s="39">
        <v>152650</v>
      </c>
      <c r="G1017" s="39">
        <v>310</v>
      </c>
      <c r="H1017" s="39" t="str">
        <f>_xlfn.CONCAT(Tabela_srv_moreno_prd_dbwel_v_fund_acompanhamento[[#This Row],[codigo_peca]],"-",Tabela_srv_moreno_prd_dbwel_v_fund_acompanhamento[[#This Row],[seq_peca]])</f>
        <v>152650-310</v>
      </c>
      <c r="I1017" s="25">
        <v>1</v>
      </c>
      <c r="J1017" s="39" t="s">
        <v>296</v>
      </c>
      <c r="K1017" s="40"/>
      <c r="L1017" s="40"/>
      <c r="M1017" s="39" t="s">
        <v>306</v>
      </c>
      <c r="N1017" s="40">
        <v>46245</v>
      </c>
      <c r="O101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18" spans="1:15" hidden="1" x14ac:dyDescent="0.25">
      <c r="A1018" s="25" t="str">
        <f>_xlfn.CONCAT(Tabela_srv_moreno_prd_dbwel_v_fund_acompanhamento[[#This Row],[id_ordem_servico]],"-",Tabela_srv_moreno_prd_dbwel_v_fund_acompanhamento[[#This Row],[item]])</f>
        <v>27594-8</v>
      </c>
      <c r="B1018" s="114" t="str">
        <f>_xlfn.XLOOKUP(A1018,Tabela2[ID OS_MORENO],Tabela2[ID OS_MORENO],"",0)</f>
        <v>27594-8</v>
      </c>
      <c r="C1018" s="25">
        <v>27594</v>
      </c>
      <c r="D1018" s="25">
        <v>8</v>
      </c>
      <c r="E1018" s="25">
        <v>1</v>
      </c>
      <c r="F1018" s="178">
        <v>152650</v>
      </c>
      <c r="G1018" s="178">
        <v>311</v>
      </c>
      <c r="H1018" s="178" t="str">
        <f>_xlfn.CONCAT(Tabela_srv_moreno_prd_dbwel_v_fund_acompanhamento[[#This Row],[codigo_peca]],"-",Tabela_srv_moreno_prd_dbwel_v_fund_acompanhamento[[#This Row],[seq_peca]])</f>
        <v>152650-311</v>
      </c>
      <c r="I1018" s="178">
        <v>1</v>
      </c>
      <c r="J1018" s="178" t="s">
        <v>296</v>
      </c>
      <c r="K1018" s="179"/>
      <c r="L1018" s="179"/>
      <c r="M1018" s="178" t="s">
        <v>306</v>
      </c>
      <c r="N1018" s="179">
        <v>46245</v>
      </c>
      <c r="O10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19" spans="1:15" hidden="1" x14ac:dyDescent="0.25">
      <c r="A1019" s="25" t="str">
        <f>_xlfn.CONCAT(Tabela_srv_moreno_prd_dbwel_v_fund_acompanhamento[[#This Row],[id_ordem_servico]],"-",Tabela_srv_moreno_prd_dbwel_v_fund_acompanhamento[[#This Row],[item]])</f>
        <v>27594-9</v>
      </c>
      <c r="B1019" s="115" t="str">
        <f>_xlfn.XLOOKUP(A1019,Tabela2[ID OS_MORENO],Tabela2[ID OS_MORENO],"",0)</f>
        <v/>
      </c>
      <c r="C1019" s="25">
        <v>27594</v>
      </c>
      <c r="D1019" s="25">
        <v>9</v>
      </c>
      <c r="E1019" s="25">
        <v>1</v>
      </c>
      <c r="F1019" s="178">
        <v>152650</v>
      </c>
      <c r="G1019" s="178">
        <v>312</v>
      </c>
      <c r="H1019" s="178" t="str">
        <f>_xlfn.CONCAT(Tabela_srv_moreno_prd_dbwel_v_fund_acompanhamento[[#This Row],[codigo_peca]],"-",Tabela_srv_moreno_prd_dbwel_v_fund_acompanhamento[[#This Row],[seq_peca]])</f>
        <v>152650-312</v>
      </c>
      <c r="I1019" s="178">
        <v>1</v>
      </c>
      <c r="J1019" s="178" t="s">
        <v>296</v>
      </c>
      <c r="K1019" s="179"/>
      <c r="L1019" s="179"/>
      <c r="M1019" s="178" t="s">
        <v>306</v>
      </c>
      <c r="N1019" s="179">
        <v>46245</v>
      </c>
      <c r="O10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0" spans="1:15" hidden="1" x14ac:dyDescent="0.25">
      <c r="A1020" s="25" t="str">
        <f>_xlfn.CONCAT(Tabela_srv_moreno_prd_dbwel_v_fund_acompanhamento[[#This Row],[id_ordem_servico]],"-",Tabela_srv_moreno_prd_dbwel_v_fund_acompanhamento[[#This Row],[item]])</f>
        <v>27594-10</v>
      </c>
      <c r="B1020" s="114" t="str">
        <f>_xlfn.XLOOKUP(A1020,Tabela2[ID OS_MORENO],Tabela2[ID OS_MORENO],"",0)</f>
        <v>27594-10</v>
      </c>
      <c r="C1020" s="25">
        <v>27594</v>
      </c>
      <c r="D1020" s="25">
        <v>10</v>
      </c>
      <c r="E1020" s="25">
        <v>1</v>
      </c>
      <c r="F1020" s="178">
        <v>152650</v>
      </c>
      <c r="G1020" s="178">
        <v>313</v>
      </c>
      <c r="H1020" s="178" t="str">
        <f>_xlfn.CONCAT(Tabela_srv_moreno_prd_dbwel_v_fund_acompanhamento[[#This Row],[codigo_peca]],"-",Tabela_srv_moreno_prd_dbwel_v_fund_acompanhamento[[#This Row],[seq_peca]])</f>
        <v>152650-313</v>
      </c>
      <c r="I1020" s="178">
        <v>1</v>
      </c>
      <c r="J1020" s="178" t="s">
        <v>296</v>
      </c>
      <c r="K1020" s="179"/>
      <c r="L1020" s="179"/>
      <c r="M1020" s="178" t="s">
        <v>306</v>
      </c>
      <c r="N1020" s="179">
        <v>46245</v>
      </c>
      <c r="O10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1" spans="1:15" hidden="1" x14ac:dyDescent="0.25">
      <c r="A1021" s="25" t="str">
        <f>_xlfn.CONCAT(Tabela_srv_moreno_prd_dbwel_v_fund_acompanhamento[[#This Row],[id_ordem_servico]],"-",Tabela_srv_moreno_prd_dbwel_v_fund_acompanhamento[[#This Row],[item]])</f>
        <v>27594-11</v>
      </c>
      <c r="B1021" s="114" t="str">
        <f>_xlfn.XLOOKUP(A1021,Tabela2[ID OS_MORENO],Tabela2[ID OS_MORENO],"",0)</f>
        <v/>
      </c>
      <c r="C1021" s="25">
        <v>27594</v>
      </c>
      <c r="D1021" s="25">
        <v>11</v>
      </c>
      <c r="E1021" s="25">
        <v>1</v>
      </c>
      <c r="F1021" s="178">
        <v>152650</v>
      </c>
      <c r="G1021" s="178">
        <v>314</v>
      </c>
      <c r="H1021" s="178" t="str">
        <f>_xlfn.CONCAT(Tabela_srv_moreno_prd_dbwel_v_fund_acompanhamento[[#This Row],[codigo_peca]],"-",Tabela_srv_moreno_prd_dbwel_v_fund_acompanhamento[[#This Row],[seq_peca]])</f>
        <v>152650-314</v>
      </c>
      <c r="I1021" s="178">
        <v>1</v>
      </c>
      <c r="J1021" s="178" t="s">
        <v>296</v>
      </c>
      <c r="K1021" s="179"/>
      <c r="L1021" s="179"/>
      <c r="M1021" s="178" t="s">
        <v>306</v>
      </c>
      <c r="N1021" s="179">
        <v>46245</v>
      </c>
      <c r="O10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2" spans="1:15" hidden="1" x14ac:dyDescent="0.25">
      <c r="A1022" s="25" t="str">
        <f>_xlfn.CONCAT(Tabela_srv_moreno_prd_dbwel_v_fund_acompanhamento[[#This Row],[id_ordem_servico]],"-",Tabela_srv_moreno_prd_dbwel_v_fund_acompanhamento[[#This Row],[item]])</f>
        <v>27594-12</v>
      </c>
      <c r="B1022" s="115" t="str">
        <f>_xlfn.XLOOKUP(A1022,Tabela2[ID OS_MORENO],Tabela2[ID OS_MORENO],"",0)</f>
        <v/>
      </c>
      <c r="C1022" s="25">
        <v>27594</v>
      </c>
      <c r="D1022" s="25">
        <v>12</v>
      </c>
      <c r="E1022" s="25">
        <v>1</v>
      </c>
      <c r="F1022" s="178">
        <v>152650</v>
      </c>
      <c r="G1022" s="178">
        <v>315</v>
      </c>
      <c r="H1022" s="178" t="str">
        <f>_xlfn.CONCAT(Tabela_srv_moreno_prd_dbwel_v_fund_acompanhamento[[#This Row],[codigo_peca]],"-",Tabela_srv_moreno_prd_dbwel_v_fund_acompanhamento[[#This Row],[seq_peca]])</f>
        <v>152650-315</v>
      </c>
      <c r="I1022" s="178">
        <v>1</v>
      </c>
      <c r="J1022" s="178" t="s">
        <v>296</v>
      </c>
      <c r="K1022" s="179"/>
      <c r="L1022" s="179"/>
      <c r="M1022" s="178" t="s">
        <v>306</v>
      </c>
      <c r="N1022" s="179">
        <v>46245</v>
      </c>
      <c r="O10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3" spans="1:15" hidden="1" x14ac:dyDescent="0.25">
      <c r="A1023" s="25" t="str">
        <f>_xlfn.CONCAT(Tabela_srv_moreno_prd_dbwel_v_fund_acompanhamento[[#This Row],[id_ordem_servico]],"-",Tabela_srv_moreno_prd_dbwel_v_fund_acompanhamento[[#This Row],[item]])</f>
        <v>27594-13</v>
      </c>
      <c r="B1023" s="114" t="str">
        <f>_xlfn.XLOOKUP(A1023,Tabela2[ID OS_MORENO],Tabela2[ID OS_MORENO],"",0)</f>
        <v/>
      </c>
      <c r="C1023" s="25">
        <v>27594</v>
      </c>
      <c r="D1023" s="25">
        <v>13</v>
      </c>
      <c r="E1023" s="25">
        <v>1</v>
      </c>
      <c r="F1023" s="178">
        <v>152650</v>
      </c>
      <c r="G1023" s="178">
        <v>316</v>
      </c>
      <c r="H1023" s="178" t="str">
        <f>_xlfn.CONCAT(Tabela_srv_moreno_prd_dbwel_v_fund_acompanhamento[[#This Row],[codigo_peca]],"-",Tabela_srv_moreno_prd_dbwel_v_fund_acompanhamento[[#This Row],[seq_peca]])</f>
        <v>152650-316</v>
      </c>
      <c r="I1023" s="178">
        <v>1</v>
      </c>
      <c r="J1023" s="178" t="s">
        <v>296</v>
      </c>
      <c r="K1023" s="179"/>
      <c r="L1023" s="179"/>
      <c r="M1023" s="178" t="s">
        <v>306</v>
      </c>
      <c r="N1023" s="179">
        <v>46245</v>
      </c>
      <c r="O10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4" spans="1:15" hidden="1" x14ac:dyDescent="0.25">
      <c r="A1024" s="25" t="str">
        <f>_xlfn.CONCAT(Tabela_srv_moreno_prd_dbwel_v_fund_acompanhamento[[#This Row],[id_ordem_servico]],"-",Tabela_srv_moreno_prd_dbwel_v_fund_acompanhamento[[#This Row],[item]])</f>
        <v>27595-1</v>
      </c>
      <c r="B1024" s="115" t="str">
        <f>_xlfn.XLOOKUP(A1024,Tabela2[ID OS_MORENO],Tabela2[ID OS_MORENO],"",0)</f>
        <v>27595-1</v>
      </c>
      <c r="C1024" s="25">
        <v>27595</v>
      </c>
      <c r="D1024" s="25">
        <v>1</v>
      </c>
      <c r="E1024" s="25">
        <v>1</v>
      </c>
      <c r="F1024" s="178">
        <v>152650</v>
      </c>
      <c r="G1024" s="178">
        <v>317</v>
      </c>
      <c r="H1024" s="178" t="str">
        <f>_xlfn.CONCAT(Tabela_srv_moreno_prd_dbwel_v_fund_acompanhamento[[#This Row],[codigo_peca]],"-",Tabela_srv_moreno_prd_dbwel_v_fund_acompanhamento[[#This Row],[seq_peca]])</f>
        <v>152650-317</v>
      </c>
      <c r="I1024" s="178">
        <v>1</v>
      </c>
      <c r="J1024" s="178" t="s">
        <v>296</v>
      </c>
      <c r="K1024" s="179"/>
      <c r="L1024" s="179"/>
      <c r="M1024" s="178" t="s">
        <v>306</v>
      </c>
      <c r="N1024" s="179">
        <v>46238</v>
      </c>
      <c r="O10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5" spans="1:15" hidden="1" x14ac:dyDescent="0.25">
      <c r="A1025" s="25" t="str">
        <f>_xlfn.CONCAT(Tabela_srv_moreno_prd_dbwel_v_fund_acompanhamento[[#This Row],[id_ordem_servico]],"-",Tabela_srv_moreno_prd_dbwel_v_fund_acompanhamento[[#This Row],[item]])</f>
        <v>27595-2</v>
      </c>
      <c r="B1025" s="114" t="str">
        <f>_xlfn.XLOOKUP(A1025,Tabela2[ID OS_MORENO],Tabela2[ID OS_MORENO],"",0)</f>
        <v>27595-2</v>
      </c>
      <c r="C1025" s="25">
        <v>27595</v>
      </c>
      <c r="D1025" s="25">
        <v>2</v>
      </c>
      <c r="E1025" s="25">
        <v>1</v>
      </c>
      <c r="F1025" s="178">
        <v>152650</v>
      </c>
      <c r="G1025" s="178">
        <v>318</v>
      </c>
      <c r="H1025" s="178" t="str">
        <f>_xlfn.CONCAT(Tabela_srv_moreno_prd_dbwel_v_fund_acompanhamento[[#This Row],[codigo_peca]],"-",Tabela_srv_moreno_prd_dbwel_v_fund_acompanhamento[[#This Row],[seq_peca]])</f>
        <v>152650-318</v>
      </c>
      <c r="I1025" s="178">
        <v>1</v>
      </c>
      <c r="J1025" s="178" t="s">
        <v>296</v>
      </c>
      <c r="K1025" s="179"/>
      <c r="L1025" s="179"/>
      <c r="M1025" s="178" t="s">
        <v>306</v>
      </c>
      <c r="N1025" s="179">
        <v>46238</v>
      </c>
      <c r="O10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6" spans="1:15" hidden="1" x14ac:dyDescent="0.25">
      <c r="A1026" s="25" t="str">
        <f>_xlfn.CONCAT(Tabela_srv_moreno_prd_dbwel_v_fund_acompanhamento[[#This Row],[id_ordem_servico]],"-",Tabela_srv_moreno_prd_dbwel_v_fund_acompanhamento[[#This Row],[item]])</f>
        <v>27595-3</v>
      </c>
      <c r="B1026" s="114" t="str">
        <f>_xlfn.XLOOKUP(A1026,Tabela2[ID OS_MORENO],Tabela2[ID OS_MORENO],"",0)</f>
        <v/>
      </c>
      <c r="C1026" s="25">
        <v>27595</v>
      </c>
      <c r="D1026" s="25">
        <v>3</v>
      </c>
      <c r="E1026" s="25">
        <v>1</v>
      </c>
      <c r="F1026" s="178">
        <v>152650</v>
      </c>
      <c r="G1026" s="178">
        <v>319</v>
      </c>
      <c r="H1026" s="178" t="str">
        <f>_xlfn.CONCAT(Tabela_srv_moreno_prd_dbwel_v_fund_acompanhamento[[#This Row],[codigo_peca]],"-",Tabela_srv_moreno_prd_dbwel_v_fund_acompanhamento[[#This Row],[seq_peca]])</f>
        <v>152650-319</v>
      </c>
      <c r="I1026" s="178">
        <v>1</v>
      </c>
      <c r="J1026" s="178" t="s">
        <v>296</v>
      </c>
      <c r="K1026" s="179"/>
      <c r="L1026" s="179"/>
      <c r="M1026" s="178" t="s">
        <v>306</v>
      </c>
      <c r="N1026" s="179">
        <v>46238</v>
      </c>
      <c r="O10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7" spans="1:15" hidden="1" x14ac:dyDescent="0.25">
      <c r="A1027" s="25" t="str">
        <f>_xlfn.CONCAT(Tabela_srv_moreno_prd_dbwel_v_fund_acompanhamento[[#This Row],[id_ordem_servico]],"-",Tabela_srv_moreno_prd_dbwel_v_fund_acompanhamento[[#This Row],[item]])</f>
        <v>27595-4</v>
      </c>
      <c r="B1027" s="114" t="str">
        <f>_xlfn.XLOOKUP(A1027,Tabela2[ID OS_MORENO],Tabela2[ID OS_MORENO],"",0)</f>
        <v/>
      </c>
      <c r="C1027" s="25">
        <v>27595</v>
      </c>
      <c r="D1027" s="25">
        <v>4</v>
      </c>
      <c r="E1027" s="25">
        <v>1</v>
      </c>
      <c r="F1027" s="178">
        <v>152650</v>
      </c>
      <c r="G1027" s="178">
        <v>320</v>
      </c>
      <c r="H1027" s="178" t="str">
        <f>_xlfn.CONCAT(Tabela_srv_moreno_prd_dbwel_v_fund_acompanhamento[[#This Row],[codigo_peca]],"-",Tabela_srv_moreno_prd_dbwel_v_fund_acompanhamento[[#This Row],[seq_peca]])</f>
        <v>152650-320</v>
      </c>
      <c r="I1027" s="178">
        <v>1</v>
      </c>
      <c r="J1027" s="178" t="s">
        <v>296</v>
      </c>
      <c r="K1027" s="179"/>
      <c r="L1027" s="179"/>
      <c r="M1027" s="178" t="s">
        <v>306</v>
      </c>
      <c r="N1027" s="179">
        <v>46238</v>
      </c>
      <c r="O10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8" spans="1:15" hidden="1" x14ac:dyDescent="0.25">
      <c r="A1028" s="25" t="str">
        <f>_xlfn.CONCAT(Tabela_srv_moreno_prd_dbwel_v_fund_acompanhamento[[#This Row],[id_ordem_servico]],"-",Tabela_srv_moreno_prd_dbwel_v_fund_acompanhamento[[#This Row],[item]])</f>
        <v>27595-5</v>
      </c>
      <c r="B1028" s="114" t="str">
        <f>_xlfn.XLOOKUP(A1028,Tabela2[ID OS_MORENO],Tabela2[ID OS_MORENO],"",0)</f>
        <v/>
      </c>
      <c r="C1028" s="25">
        <v>27595</v>
      </c>
      <c r="D1028" s="25">
        <v>5</v>
      </c>
      <c r="E1028" s="25">
        <v>1</v>
      </c>
      <c r="F1028" s="178">
        <v>152650</v>
      </c>
      <c r="G1028" s="178">
        <v>321</v>
      </c>
      <c r="H1028" s="178" t="str">
        <f>_xlfn.CONCAT(Tabela_srv_moreno_prd_dbwel_v_fund_acompanhamento[[#This Row],[codigo_peca]],"-",Tabela_srv_moreno_prd_dbwel_v_fund_acompanhamento[[#This Row],[seq_peca]])</f>
        <v>152650-321</v>
      </c>
      <c r="I1028" s="178">
        <v>1</v>
      </c>
      <c r="J1028" s="178" t="s">
        <v>296</v>
      </c>
      <c r="K1028" s="179"/>
      <c r="L1028" s="179"/>
      <c r="M1028" s="178" t="s">
        <v>306</v>
      </c>
      <c r="N1028" s="179">
        <v>46238</v>
      </c>
      <c r="O10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29" spans="1:15" hidden="1" x14ac:dyDescent="0.25">
      <c r="A1029" s="25" t="str">
        <f>_xlfn.CONCAT(Tabela_srv_moreno_prd_dbwel_v_fund_acompanhamento[[#This Row],[id_ordem_servico]],"-",Tabela_srv_moreno_prd_dbwel_v_fund_acompanhamento[[#This Row],[item]])</f>
        <v>27595-6</v>
      </c>
      <c r="B1029" s="114" t="str">
        <f>_xlfn.XLOOKUP(A1029,Tabela2[ID OS_MORENO],Tabela2[ID OS_MORENO],"",0)</f>
        <v/>
      </c>
      <c r="C1029" s="25">
        <v>27595</v>
      </c>
      <c r="D1029" s="25">
        <v>6</v>
      </c>
      <c r="E1029" s="25">
        <v>1</v>
      </c>
      <c r="F1029" s="178">
        <v>152650</v>
      </c>
      <c r="G1029" s="178">
        <v>322</v>
      </c>
      <c r="H1029" s="178" t="str">
        <f>_xlfn.CONCAT(Tabela_srv_moreno_prd_dbwel_v_fund_acompanhamento[[#This Row],[codigo_peca]],"-",Tabela_srv_moreno_prd_dbwel_v_fund_acompanhamento[[#This Row],[seq_peca]])</f>
        <v>152650-322</v>
      </c>
      <c r="I1029" s="178">
        <v>1</v>
      </c>
      <c r="J1029" s="178" t="s">
        <v>296</v>
      </c>
      <c r="K1029" s="179"/>
      <c r="L1029" s="179"/>
      <c r="M1029" s="178" t="s">
        <v>306</v>
      </c>
      <c r="N1029" s="179">
        <v>46238</v>
      </c>
      <c r="O10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0" spans="1:15" hidden="1" x14ac:dyDescent="0.25">
      <c r="A1030" s="25" t="str">
        <f>_xlfn.CONCAT(Tabela_srv_moreno_prd_dbwel_v_fund_acompanhamento[[#This Row],[id_ordem_servico]],"-",Tabela_srv_moreno_prd_dbwel_v_fund_acompanhamento[[#This Row],[item]])</f>
        <v>27595-7</v>
      </c>
      <c r="B1030" s="114" t="str">
        <f>_xlfn.XLOOKUP(A1030,Tabela2[ID OS_MORENO],Tabela2[ID OS_MORENO],"",0)</f>
        <v/>
      </c>
      <c r="C1030" s="25">
        <v>27595</v>
      </c>
      <c r="D1030" s="25">
        <v>7</v>
      </c>
      <c r="E1030" s="25">
        <v>1</v>
      </c>
      <c r="F1030" s="178">
        <v>152650</v>
      </c>
      <c r="G1030" s="178">
        <v>323</v>
      </c>
      <c r="H1030" s="178" t="str">
        <f>_xlfn.CONCAT(Tabela_srv_moreno_prd_dbwel_v_fund_acompanhamento[[#This Row],[codigo_peca]],"-",Tabela_srv_moreno_prd_dbwel_v_fund_acompanhamento[[#This Row],[seq_peca]])</f>
        <v>152650-323</v>
      </c>
      <c r="I1030" s="178">
        <v>1</v>
      </c>
      <c r="J1030" s="178" t="s">
        <v>296</v>
      </c>
      <c r="K1030" s="179"/>
      <c r="L1030" s="179"/>
      <c r="M1030" s="178" t="s">
        <v>306</v>
      </c>
      <c r="N1030" s="179">
        <v>46238</v>
      </c>
      <c r="O10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1" spans="1:15" hidden="1" x14ac:dyDescent="0.25">
      <c r="A1031" s="25" t="str">
        <f>_xlfn.CONCAT(Tabela_srv_moreno_prd_dbwel_v_fund_acompanhamento[[#This Row],[id_ordem_servico]],"-",Tabela_srv_moreno_prd_dbwel_v_fund_acompanhamento[[#This Row],[item]])</f>
        <v>27595-8</v>
      </c>
      <c r="B1031" s="114" t="str">
        <f>_xlfn.XLOOKUP(A1031,Tabela2[ID OS_MORENO],Tabela2[ID OS_MORENO],"",0)</f>
        <v/>
      </c>
      <c r="C1031" s="25">
        <v>27595</v>
      </c>
      <c r="D1031" s="25">
        <v>8</v>
      </c>
      <c r="E1031" s="25">
        <v>1</v>
      </c>
      <c r="F1031" s="178">
        <v>152650</v>
      </c>
      <c r="G1031" s="178">
        <v>324</v>
      </c>
      <c r="H1031" s="178" t="str">
        <f>_xlfn.CONCAT(Tabela_srv_moreno_prd_dbwel_v_fund_acompanhamento[[#This Row],[codigo_peca]],"-",Tabela_srv_moreno_prd_dbwel_v_fund_acompanhamento[[#This Row],[seq_peca]])</f>
        <v>152650-324</v>
      </c>
      <c r="I1031" s="178">
        <v>1</v>
      </c>
      <c r="J1031" s="178" t="s">
        <v>296</v>
      </c>
      <c r="K1031" s="179"/>
      <c r="L1031" s="179"/>
      <c r="M1031" s="178" t="s">
        <v>306</v>
      </c>
      <c r="N1031" s="179">
        <v>46238</v>
      </c>
      <c r="O10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2" spans="1:15" hidden="1" x14ac:dyDescent="0.25">
      <c r="A1032" s="25" t="str">
        <f>_xlfn.CONCAT(Tabela_srv_moreno_prd_dbwel_v_fund_acompanhamento[[#This Row],[id_ordem_servico]],"-",Tabela_srv_moreno_prd_dbwel_v_fund_acompanhamento[[#This Row],[item]])</f>
        <v>27595-9</v>
      </c>
      <c r="B1032" s="114" t="str">
        <f>_xlfn.XLOOKUP(A1032,Tabela2[ID OS_MORENO],Tabela2[ID OS_MORENO],"",0)</f>
        <v/>
      </c>
      <c r="C1032" s="25">
        <v>27595</v>
      </c>
      <c r="D1032" s="25">
        <v>9</v>
      </c>
      <c r="E1032" s="25">
        <v>1</v>
      </c>
      <c r="F1032" s="178">
        <v>152650</v>
      </c>
      <c r="G1032" s="178">
        <v>325</v>
      </c>
      <c r="H1032" s="178" t="str">
        <f>_xlfn.CONCAT(Tabela_srv_moreno_prd_dbwel_v_fund_acompanhamento[[#This Row],[codigo_peca]],"-",Tabela_srv_moreno_prd_dbwel_v_fund_acompanhamento[[#This Row],[seq_peca]])</f>
        <v>152650-325</v>
      </c>
      <c r="I1032" s="178">
        <v>1</v>
      </c>
      <c r="J1032" s="178" t="s">
        <v>296</v>
      </c>
      <c r="K1032" s="179"/>
      <c r="L1032" s="179"/>
      <c r="M1032" s="178" t="s">
        <v>306</v>
      </c>
      <c r="N1032" s="179">
        <v>46238</v>
      </c>
      <c r="O10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3" spans="1:15" hidden="1" x14ac:dyDescent="0.25">
      <c r="A1033" s="25" t="str">
        <f>_xlfn.CONCAT(Tabela_srv_moreno_prd_dbwel_v_fund_acompanhamento[[#This Row],[id_ordem_servico]],"-",Tabela_srv_moreno_prd_dbwel_v_fund_acompanhamento[[#This Row],[item]])</f>
        <v>27591-1</v>
      </c>
      <c r="B1033" s="114" t="str">
        <f>_xlfn.XLOOKUP(A1033,Tabela2[ID OS_MORENO],Tabela2[ID OS_MORENO],"",0)</f>
        <v>27591-1</v>
      </c>
      <c r="C1033" s="25">
        <v>27591</v>
      </c>
      <c r="D1033" s="25">
        <v>1</v>
      </c>
      <c r="E1033" s="25">
        <v>1</v>
      </c>
      <c r="F1033" s="178">
        <v>152650</v>
      </c>
      <c r="G1033" s="178">
        <v>299</v>
      </c>
      <c r="H1033" s="178" t="str">
        <f>_xlfn.CONCAT(Tabela_srv_moreno_prd_dbwel_v_fund_acompanhamento[[#This Row],[codigo_peca]],"-",Tabela_srv_moreno_prd_dbwel_v_fund_acompanhamento[[#This Row],[seq_peca]])</f>
        <v>152650-299</v>
      </c>
      <c r="I1033" s="178">
        <v>1</v>
      </c>
      <c r="J1033" s="178" t="s">
        <v>296</v>
      </c>
      <c r="K1033" s="179">
        <v>46233</v>
      </c>
      <c r="L1033" s="179"/>
      <c r="M1033" s="178" t="s">
        <v>306</v>
      </c>
      <c r="N1033" s="179">
        <v>46241</v>
      </c>
      <c r="O10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4" spans="1:15" hidden="1" x14ac:dyDescent="0.25">
      <c r="A1034" s="25" t="str">
        <f>_xlfn.CONCAT(Tabela_srv_moreno_prd_dbwel_v_fund_acompanhamento[[#This Row],[id_ordem_servico]],"-",Tabela_srv_moreno_prd_dbwel_v_fund_acompanhamento[[#This Row],[item]])</f>
        <v>27591-2</v>
      </c>
      <c r="B1034" s="114" t="str">
        <f>_xlfn.XLOOKUP(A1034,Tabela2[ID OS_MORENO],Tabela2[ID OS_MORENO],"",0)</f>
        <v/>
      </c>
      <c r="C1034" s="25">
        <v>27591</v>
      </c>
      <c r="D1034" s="25">
        <v>2</v>
      </c>
      <c r="E1034" s="25">
        <v>1</v>
      </c>
      <c r="F1034" s="178">
        <v>152650</v>
      </c>
      <c r="G1034" s="178">
        <v>300</v>
      </c>
      <c r="H1034" s="178" t="str">
        <f>_xlfn.CONCAT(Tabela_srv_moreno_prd_dbwel_v_fund_acompanhamento[[#This Row],[codigo_peca]],"-",Tabela_srv_moreno_prd_dbwel_v_fund_acompanhamento[[#This Row],[seq_peca]])</f>
        <v>152650-300</v>
      </c>
      <c r="I1034" s="178">
        <v>1</v>
      </c>
      <c r="J1034" s="178" t="s">
        <v>296</v>
      </c>
      <c r="K1034" s="179">
        <v>46233</v>
      </c>
      <c r="L1034" s="179"/>
      <c r="M1034" s="178" t="s">
        <v>306</v>
      </c>
      <c r="N1034" s="179">
        <v>46241</v>
      </c>
      <c r="O10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5" spans="1:15" hidden="1" x14ac:dyDescent="0.25">
      <c r="A1035" s="25" t="str">
        <f>_xlfn.CONCAT(Tabela_srv_moreno_prd_dbwel_v_fund_acompanhamento[[#This Row],[id_ordem_servico]],"-",Tabela_srv_moreno_prd_dbwel_v_fund_acompanhamento[[#This Row],[item]])</f>
        <v>27591-3</v>
      </c>
      <c r="B1035" s="114" t="str">
        <f>_xlfn.XLOOKUP(A1035,Tabela2[ID OS_MORENO],Tabela2[ID OS_MORENO],"",0)</f>
        <v/>
      </c>
      <c r="C1035" s="25">
        <v>27591</v>
      </c>
      <c r="D1035" s="25">
        <v>3</v>
      </c>
      <c r="E1035" s="25">
        <v>1</v>
      </c>
      <c r="F1035" s="178">
        <v>152650</v>
      </c>
      <c r="G1035" s="178">
        <v>301</v>
      </c>
      <c r="H1035" s="178" t="str">
        <f>_xlfn.CONCAT(Tabela_srv_moreno_prd_dbwel_v_fund_acompanhamento[[#This Row],[codigo_peca]],"-",Tabela_srv_moreno_prd_dbwel_v_fund_acompanhamento[[#This Row],[seq_peca]])</f>
        <v>152650-301</v>
      </c>
      <c r="I1035" s="178">
        <v>1</v>
      </c>
      <c r="J1035" s="178" t="s">
        <v>296</v>
      </c>
      <c r="K1035" s="179">
        <v>46233</v>
      </c>
      <c r="L1035" s="179"/>
      <c r="M1035" s="178" t="s">
        <v>306</v>
      </c>
      <c r="N1035" s="179">
        <v>46241</v>
      </c>
      <c r="O10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6" spans="1:15" hidden="1" x14ac:dyDescent="0.25">
      <c r="A1036" s="25" t="str">
        <f>_xlfn.CONCAT(Tabela_srv_moreno_prd_dbwel_v_fund_acompanhamento[[#This Row],[id_ordem_servico]],"-",Tabela_srv_moreno_prd_dbwel_v_fund_acompanhamento[[#This Row],[item]])</f>
        <v>27591-4</v>
      </c>
      <c r="B1036" s="114" t="str">
        <f>_xlfn.XLOOKUP(A1036,Tabela2[ID OS_MORENO],Tabela2[ID OS_MORENO],"",0)</f>
        <v/>
      </c>
      <c r="C1036" s="25">
        <v>27591</v>
      </c>
      <c r="D1036" s="25">
        <v>4</v>
      </c>
      <c r="E1036" s="25">
        <v>1</v>
      </c>
      <c r="F1036" s="178">
        <v>152650</v>
      </c>
      <c r="G1036" s="178">
        <v>302</v>
      </c>
      <c r="H1036" s="178" t="str">
        <f>_xlfn.CONCAT(Tabela_srv_moreno_prd_dbwel_v_fund_acompanhamento[[#This Row],[codigo_peca]],"-",Tabela_srv_moreno_prd_dbwel_v_fund_acompanhamento[[#This Row],[seq_peca]])</f>
        <v>152650-302</v>
      </c>
      <c r="I1036" s="178">
        <v>1</v>
      </c>
      <c r="J1036" s="178" t="s">
        <v>296</v>
      </c>
      <c r="K1036" s="179">
        <v>46233</v>
      </c>
      <c r="L1036" s="179"/>
      <c r="M1036" s="178" t="s">
        <v>306</v>
      </c>
      <c r="N1036" s="179">
        <v>46241</v>
      </c>
      <c r="O10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7" spans="1:15" hidden="1" x14ac:dyDescent="0.25">
      <c r="A1037" s="25" t="str">
        <f>_xlfn.CONCAT(Tabela_srv_moreno_prd_dbwel_v_fund_acompanhamento[[#This Row],[id_ordem_servico]],"-",Tabela_srv_moreno_prd_dbwel_v_fund_acompanhamento[[#This Row],[item]])</f>
        <v>27591-5</v>
      </c>
      <c r="B1037" s="114" t="str">
        <f>_xlfn.XLOOKUP(A1037,Tabela2[ID OS_MORENO],Tabela2[ID OS_MORENO],"",0)</f>
        <v/>
      </c>
      <c r="C1037" s="25">
        <v>27591</v>
      </c>
      <c r="D1037" s="25">
        <v>5</v>
      </c>
      <c r="E1037" s="25">
        <v>1</v>
      </c>
      <c r="F1037" s="178">
        <v>152650</v>
      </c>
      <c r="G1037" s="178">
        <v>303</v>
      </c>
      <c r="H1037" s="178" t="str">
        <f>_xlfn.CONCAT(Tabela_srv_moreno_prd_dbwel_v_fund_acompanhamento[[#This Row],[codigo_peca]],"-",Tabela_srv_moreno_prd_dbwel_v_fund_acompanhamento[[#This Row],[seq_peca]])</f>
        <v>152650-303</v>
      </c>
      <c r="I1037" s="178">
        <v>1</v>
      </c>
      <c r="J1037" s="178" t="s">
        <v>296</v>
      </c>
      <c r="K1037" s="179">
        <v>46233</v>
      </c>
      <c r="L1037" s="179"/>
      <c r="M1037" s="178" t="s">
        <v>306</v>
      </c>
      <c r="N1037" s="179">
        <v>46241</v>
      </c>
      <c r="O10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8" spans="1:15" hidden="1" x14ac:dyDescent="0.25">
      <c r="A1038" s="25" t="str">
        <f>_xlfn.CONCAT(Tabela_srv_moreno_prd_dbwel_v_fund_acompanhamento[[#This Row],[id_ordem_servico]],"-",Tabela_srv_moreno_prd_dbwel_v_fund_acompanhamento[[#This Row],[item]])</f>
        <v>27592-1</v>
      </c>
      <c r="B1038" s="114" t="str">
        <f>_xlfn.XLOOKUP(A1038,Tabela2[ID OS_MORENO],Tabela2[ID OS_MORENO],"",0)</f>
        <v/>
      </c>
      <c r="C1038" s="25">
        <v>27592</v>
      </c>
      <c r="D1038" s="25">
        <v>1</v>
      </c>
      <c r="E1038" s="25">
        <v>1</v>
      </c>
      <c r="F1038" s="178">
        <v>152655</v>
      </c>
      <c r="G1038" s="178">
        <v>174</v>
      </c>
      <c r="H1038" s="178" t="str">
        <f>_xlfn.CONCAT(Tabela_srv_moreno_prd_dbwel_v_fund_acompanhamento[[#This Row],[codigo_peca]],"-",Tabela_srv_moreno_prd_dbwel_v_fund_acompanhamento[[#This Row],[seq_peca]])</f>
        <v>152655-174</v>
      </c>
      <c r="I1038" s="178">
        <v>1</v>
      </c>
      <c r="J1038" s="178" t="s">
        <v>296</v>
      </c>
      <c r="K1038" s="179">
        <v>46233</v>
      </c>
      <c r="L1038" s="179"/>
      <c r="M1038" s="178" t="s">
        <v>807</v>
      </c>
      <c r="N1038" s="179">
        <v>46241</v>
      </c>
      <c r="O10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39" spans="1:15" hidden="1" x14ac:dyDescent="0.25">
      <c r="A1039" s="16" t="str">
        <f>_xlfn.CONCAT(Tabela_srv_moreno_prd_dbwel_v_fund_acompanhamento[[#This Row],[id_ordem_servico]],"-",Tabela_srv_moreno_prd_dbwel_v_fund_acompanhamento[[#This Row],[item]])</f>
        <v>27592-2</v>
      </c>
      <c r="B1039" s="114" t="str">
        <f>_xlfn.XLOOKUP(A1039,Tabela2[ID OS_MORENO],Tabela2[ID OS_MORENO],"",0)</f>
        <v/>
      </c>
      <c r="C1039" s="16">
        <v>27592</v>
      </c>
      <c r="D1039" s="16">
        <v>2</v>
      </c>
      <c r="E1039" s="16">
        <v>1</v>
      </c>
      <c r="F1039" s="185">
        <v>152655</v>
      </c>
      <c r="G1039" s="185">
        <v>175</v>
      </c>
      <c r="H1039" s="185" t="str">
        <f>_xlfn.CONCAT(Tabela_srv_moreno_prd_dbwel_v_fund_acompanhamento[[#This Row],[codigo_peca]],"-",Tabela_srv_moreno_prd_dbwel_v_fund_acompanhamento[[#This Row],[seq_peca]])</f>
        <v>152655-175</v>
      </c>
      <c r="I1039" s="185">
        <v>1</v>
      </c>
      <c r="J1039" s="185" t="s">
        <v>296</v>
      </c>
      <c r="K1039" s="190">
        <v>46233</v>
      </c>
      <c r="L1039" s="190"/>
      <c r="M1039" s="185" t="s">
        <v>807</v>
      </c>
      <c r="N1039" s="190">
        <v>46241</v>
      </c>
      <c r="O10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0" spans="1:15" hidden="1" x14ac:dyDescent="0.25">
      <c r="A1040" s="25" t="str">
        <f>_xlfn.CONCAT(Tabela_srv_moreno_prd_dbwel_v_fund_acompanhamento[[#This Row],[id_ordem_servico]],"-",Tabela_srv_moreno_prd_dbwel_v_fund_acompanhamento[[#This Row],[item]])</f>
        <v>27572-1</v>
      </c>
      <c r="B1040" s="114" t="str">
        <f>_xlfn.XLOOKUP(A1040,Tabela2[ID OS_MORENO],Tabela2[ID OS_MORENO],"",0)</f>
        <v>27572-1</v>
      </c>
      <c r="C1040" s="25">
        <v>27572</v>
      </c>
      <c r="D1040" s="25">
        <v>1</v>
      </c>
      <c r="E1040" s="25">
        <v>1</v>
      </c>
      <c r="F1040" s="178">
        <v>152654</v>
      </c>
      <c r="G1040" s="178">
        <v>26</v>
      </c>
      <c r="H1040" s="178" t="str">
        <f>_xlfn.CONCAT(Tabela_srv_moreno_prd_dbwel_v_fund_acompanhamento[[#This Row],[codigo_peca]],"-",Tabela_srv_moreno_prd_dbwel_v_fund_acompanhamento[[#This Row],[seq_peca]])</f>
        <v>152654-26</v>
      </c>
      <c r="I1040" s="178">
        <v>1</v>
      </c>
      <c r="J1040" s="178" t="s">
        <v>296</v>
      </c>
      <c r="K1040" s="179">
        <v>46233</v>
      </c>
      <c r="L1040" s="179"/>
      <c r="M1040" s="178" t="s">
        <v>609</v>
      </c>
      <c r="N1040" s="179">
        <v>46234</v>
      </c>
      <c r="O10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1" spans="1:15" hidden="1" x14ac:dyDescent="0.25">
      <c r="A1041" s="25" t="str">
        <f>_xlfn.CONCAT(Tabela_srv_moreno_prd_dbwel_v_fund_acompanhamento[[#This Row],[id_ordem_servico]],"-",Tabela_srv_moreno_prd_dbwel_v_fund_acompanhamento[[#This Row],[item]])</f>
        <v>27572-2</v>
      </c>
      <c r="B1041" s="114" t="str">
        <f>_xlfn.XLOOKUP(A1041,Tabela2[ID OS_MORENO],Tabela2[ID OS_MORENO],"",0)</f>
        <v>27572-2</v>
      </c>
      <c r="C1041" s="25">
        <v>27572</v>
      </c>
      <c r="D1041" s="25">
        <v>2</v>
      </c>
      <c r="E1041" s="25">
        <v>1</v>
      </c>
      <c r="F1041" s="178">
        <v>152654</v>
      </c>
      <c r="G1041" s="178">
        <v>27</v>
      </c>
      <c r="H1041" s="178" t="str">
        <f>_xlfn.CONCAT(Tabela_srv_moreno_prd_dbwel_v_fund_acompanhamento[[#This Row],[codigo_peca]],"-",Tabela_srv_moreno_prd_dbwel_v_fund_acompanhamento[[#This Row],[seq_peca]])</f>
        <v>152654-27</v>
      </c>
      <c r="I1041" s="178">
        <v>1</v>
      </c>
      <c r="J1041" s="178" t="s">
        <v>296</v>
      </c>
      <c r="K1041" s="179">
        <v>46233</v>
      </c>
      <c r="L1041" s="179"/>
      <c r="M1041" s="178" t="s">
        <v>609</v>
      </c>
      <c r="N1041" s="179">
        <v>46234</v>
      </c>
      <c r="O10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2" spans="1:15" hidden="1" x14ac:dyDescent="0.25">
      <c r="A1042" s="16" t="str">
        <f>_xlfn.CONCAT(Tabela_srv_moreno_prd_dbwel_v_fund_acompanhamento[[#This Row],[id_ordem_servico]],"-",Tabela_srv_moreno_prd_dbwel_v_fund_acompanhamento[[#This Row],[item]])</f>
        <v>27572-3</v>
      </c>
      <c r="B1042" s="114" t="str">
        <f>_xlfn.XLOOKUP(A1042,Tabela2[ID OS_MORENO],Tabela2[ID OS_MORENO],"",0)</f>
        <v>27572-3</v>
      </c>
      <c r="C1042" s="16">
        <v>27572</v>
      </c>
      <c r="D1042" s="16">
        <v>3</v>
      </c>
      <c r="E1042" s="16">
        <v>1</v>
      </c>
      <c r="F1042" s="185">
        <v>152654</v>
      </c>
      <c r="G1042" s="185">
        <v>28</v>
      </c>
      <c r="H1042" s="185" t="str">
        <f>_xlfn.CONCAT(Tabela_srv_moreno_prd_dbwel_v_fund_acompanhamento[[#This Row],[codigo_peca]],"-",Tabela_srv_moreno_prd_dbwel_v_fund_acompanhamento[[#This Row],[seq_peca]])</f>
        <v>152654-28</v>
      </c>
      <c r="I1042" s="185">
        <v>1</v>
      </c>
      <c r="J1042" s="185" t="s">
        <v>296</v>
      </c>
      <c r="K1042" s="190">
        <v>46233</v>
      </c>
      <c r="L1042" s="190"/>
      <c r="M1042" s="185" t="s">
        <v>609</v>
      </c>
      <c r="N1042" s="190">
        <v>46234</v>
      </c>
      <c r="O10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3" spans="1:15" hidden="1" x14ac:dyDescent="0.25">
      <c r="A1043" s="25" t="str">
        <f>_xlfn.CONCAT(Tabela_srv_moreno_prd_dbwel_v_fund_acompanhamento[[#This Row],[id_ordem_servico]],"-",Tabela_srv_moreno_prd_dbwel_v_fund_acompanhamento[[#This Row],[item]])</f>
        <v>27572-4</v>
      </c>
      <c r="B1043" s="114" t="str">
        <f>_xlfn.XLOOKUP(A1043,Tabela2[ID OS_MORENO],Tabela2[ID OS_MORENO],"",0)</f>
        <v>27572-4</v>
      </c>
      <c r="C1043" s="25">
        <v>27572</v>
      </c>
      <c r="D1043" s="25">
        <v>4</v>
      </c>
      <c r="E1043" s="25">
        <v>1</v>
      </c>
      <c r="F1043" s="178">
        <v>152654</v>
      </c>
      <c r="G1043" s="178">
        <v>29</v>
      </c>
      <c r="H1043" s="178" t="str">
        <f>_xlfn.CONCAT(Tabela_srv_moreno_prd_dbwel_v_fund_acompanhamento[[#This Row],[codigo_peca]],"-",Tabela_srv_moreno_prd_dbwel_v_fund_acompanhamento[[#This Row],[seq_peca]])</f>
        <v>152654-29</v>
      </c>
      <c r="I1043" s="178">
        <v>1</v>
      </c>
      <c r="J1043" s="178" t="s">
        <v>296</v>
      </c>
      <c r="K1043" s="179">
        <v>46233</v>
      </c>
      <c r="L1043" s="179"/>
      <c r="M1043" s="178" t="s">
        <v>609</v>
      </c>
      <c r="N1043" s="179">
        <v>46234</v>
      </c>
      <c r="O10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4" spans="1:15" hidden="1" x14ac:dyDescent="0.25">
      <c r="A1044" s="25" t="str">
        <f>_xlfn.CONCAT(Tabela_srv_moreno_prd_dbwel_v_fund_acompanhamento[[#This Row],[id_ordem_servico]],"-",Tabela_srv_moreno_prd_dbwel_v_fund_acompanhamento[[#This Row],[item]])</f>
        <v>26911-5</v>
      </c>
      <c r="B1044" s="114" t="str">
        <f>_xlfn.XLOOKUP(A1044,Tabela2[ID OS_MORENO],Tabela2[ID OS_MORENO],"",0)</f>
        <v/>
      </c>
      <c r="C1044" s="25">
        <v>26911</v>
      </c>
      <c r="D1044" s="25">
        <v>5</v>
      </c>
      <c r="E1044" s="25">
        <v>1</v>
      </c>
      <c r="F1044" s="178">
        <v>152650</v>
      </c>
      <c r="G1044" s="178">
        <v>256</v>
      </c>
      <c r="H1044" s="178" t="str">
        <f>_xlfn.CONCAT(Tabela_srv_moreno_prd_dbwel_v_fund_acompanhamento[[#This Row],[codigo_peca]],"-",Tabela_srv_moreno_prd_dbwel_v_fund_acompanhamento[[#This Row],[seq_peca]])</f>
        <v>152650-256</v>
      </c>
      <c r="I1044" s="178">
        <v>1</v>
      </c>
      <c r="J1044" s="178" t="s">
        <v>296</v>
      </c>
      <c r="K1044" s="179">
        <v>46056</v>
      </c>
      <c r="L1044" s="179">
        <v>46101</v>
      </c>
      <c r="M1044" s="178" t="s">
        <v>306</v>
      </c>
      <c r="N1044" s="179">
        <v>46062</v>
      </c>
      <c r="O10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5" spans="1:15" hidden="1" x14ac:dyDescent="0.25">
      <c r="A1045" s="25" t="str">
        <f>_xlfn.CONCAT(Tabela_srv_moreno_prd_dbwel_v_fund_acompanhamento[[#This Row],[id_ordem_servico]],"-",Tabela_srv_moreno_prd_dbwel_v_fund_acompanhamento[[#This Row],[item]])</f>
        <v>26947-19</v>
      </c>
      <c r="B1045" s="114" t="str">
        <f>_xlfn.XLOOKUP(A1045,Tabela2[ID OS_MORENO],Tabela2[ID OS_MORENO],"",0)</f>
        <v/>
      </c>
      <c r="C1045" s="25">
        <v>26947</v>
      </c>
      <c r="D1045" s="25">
        <v>19</v>
      </c>
      <c r="E1045" s="25">
        <v>1</v>
      </c>
      <c r="F1045" s="178">
        <v>152649</v>
      </c>
      <c r="G1045" s="178">
        <v>120</v>
      </c>
      <c r="H1045" s="178" t="str">
        <f>_xlfn.CONCAT(Tabela_srv_moreno_prd_dbwel_v_fund_acompanhamento[[#This Row],[codigo_peca]],"-",Tabela_srv_moreno_prd_dbwel_v_fund_acompanhamento[[#This Row],[seq_peca]])</f>
        <v>152649-120</v>
      </c>
      <c r="I1045" s="178">
        <v>1</v>
      </c>
      <c r="J1045" s="178" t="s">
        <v>296</v>
      </c>
      <c r="K1045" s="179">
        <v>45780</v>
      </c>
      <c r="L1045" s="179">
        <v>45782</v>
      </c>
      <c r="M1045" s="178" t="s">
        <v>297</v>
      </c>
      <c r="N1045" s="179">
        <v>45800</v>
      </c>
      <c r="O10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6" spans="1:15" hidden="1" x14ac:dyDescent="0.25">
      <c r="A1046" s="25" t="str">
        <f>_xlfn.CONCAT(Tabela_srv_moreno_prd_dbwel_v_fund_acompanhamento[[#This Row],[id_ordem_servico]],"-",Tabela_srv_moreno_prd_dbwel_v_fund_acompanhamento[[#This Row],[item]])</f>
        <v>27574-1</v>
      </c>
      <c r="B1046" s="114" t="str">
        <f>_xlfn.XLOOKUP(A1046,Tabela2[ID OS_MORENO],Tabela2[ID OS_MORENO],"",0)</f>
        <v>27574-1</v>
      </c>
      <c r="C1046" s="25">
        <v>27574</v>
      </c>
      <c r="D1046" s="25">
        <v>1</v>
      </c>
      <c r="E1046" s="25">
        <v>1</v>
      </c>
      <c r="F1046" s="178">
        <v>152655</v>
      </c>
      <c r="G1046" s="178">
        <v>172</v>
      </c>
      <c r="H1046" s="178" t="str">
        <f>_xlfn.CONCAT(Tabela_srv_moreno_prd_dbwel_v_fund_acompanhamento[[#This Row],[codigo_peca]],"-",Tabela_srv_moreno_prd_dbwel_v_fund_acompanhamento[[#This Row],[seq_peca]])</f>
        <v>152655-172</v>
      </c>
      <c r="I1046" s="178">
        <v>1</v>
      </c>
      <c r="J1046" s="178" t="s">
        <v>296</v>
      </c>
      <c r="K1046" s="179">
        <v>46233</v>
      </c>
      <c r="L1046" s="179"/>
      <c r="M1046" s="178" t="s">
        <v>807</v>
      </c>
      <c r="N1046" s="179">
        <v>46234</v>
      </c>
      <c r="O10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7" spans="1:15" hidden="1" x14ac:dyDescent="0.25">
      <c r="A1047" s="25" t="str">
        <f>_xlfn.CONCAT(Tabela_srv_moreno_prd_dbwel_v_fund_acompanhamento[[#This Row],[id_ordem_servico]],"-",Tabela_srv_moreno_prd_dbwel_v_fund_acompanhamento[[#This Row],[item]])</f>
        <v>27574-2</v>
      </c>
      <c r="B1047" s="114" t="str">
        <f>_xlfn.XLOOKUP(A1047,Tabela2[ID OS_MORENO],Tabela2[ID OS_MORENO],"",0)</f>
        <v>27574-2</v>
      </c>
      <c r="C1047" s="25">
        <v>27574</v>
      </c>
      <c r="D1047" s="25">
        <v>2</v>
      </c>
      <c r="E1047" s="25">
        <v>1</v>
      </c>
      <c r="F1047" s="178">
        <v>152655</v>
      </c>
      <c r="G1047" s="178">
        <v>173</v>
      </c>
      <c r="H1047" s="178" t="str">
        <f>_xlfn.CONCAT(Tabela_srv_moreno_prd_dbwel_v_fund_acompanhamento[[#This Row],[codigo_peca]],"-",Tabela_srv_moreno_prd_dbwel_v_fund_acompanhamento[[#This Row],[seq_peca]])</f>
        <v>152655-173</v>
      </c>
      <c r="I1047" s="178">
        <v>1</v>
      </c>
      <c r="J1047" s="178" t="s">
        <v>296</v>
      </c>
      <c r="K1047" s="179">
        <v>46233</v>
      </c>
      <c r="L1047" s="179"/>
      <c r="M1047" s="178" t="s">
        <v>807</v>
      </c>
      <c r="N1047" s="179">
        <v>46234</v>
      </c>
      <c r="O10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8" spans="1:15" hidden="1" x14ac:dyDescent="0.25">
      <c r="A1048" s="25" t="str">
        <f>_xlfn.CONCAT(Tabela_srv_moreno_prd_dbwel_v_fund_acompanhamento[[#This Row],[id_ordem_servico]],"-",Tabela_srv_moreno_prd_dbwel_v_fund_acompanhamento[[#This Row],[item]])</f>
        <v>27602-1</v>
      </c>
      <c r="B1048" s="114" t="str">
        <f>_xlfn.XLOOKUP(A1048,Tabela2[ID OS_MORENO],Tabela2[ID OS_MORENO],"",0)</f>
        <v/>
      </c>
      <c r="C1048" s="25">
        <v>27602</v>
      </c>
      <c r="D1048" s="25">
        <v>1</v>
      </c>
      <c r="E1048" s="25">
        <v>1</v>
      </c>
      <c r="F1048" s="178">
        <v>152655</v>
      </c>
      <c r="G1048" s="178">
        <v>176</v>
      </c>
      <c r="H1048" s="178" t="str">
        <f>_xlfn.CONCAT(Tabela_srv_moreno_prd_dbwel_v_fund_acompanhamento[[#This Row],[codigo_peca]],"-",Tabela_srv_moreno_prd_dbwel_v_fund_acompanhamento[[#This Row],[seq_peca]])</f>
        <v>152655-176</v>
      </c>
      <c r="I1048" s="178">
        <v>1</v>
      </c>
      <c r="J1048" s="178" t="s">
        <v>296</v>
      </c>
      <c r="K1048" s="179"/>
      <c r="L1048" s="179"/>
      <c r="M1048" s="178" t="s">
        <v>807</v>
      </c>
      <c r="N1048" s="179">
        <v>46240</v>
      </c>
      <c r="O10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49" spans="1:15" hidden="1" x14ac:dyDescent="0.25">
      <c r="A1049" s="16" t="str">
        <f>_xlfn.CONCAT(Tabela_srv_moreno_prd_dbwel_v_fund_acompanhamento[[#This Row],[id_ordem_servico]],"-",Tabela_srv_moreno_prd_dbwel_v_fund_acompanhamento[[#This Row],[item]])</f>
        <v>27602-2</v>
      </c>
      <c r="B1049" s="114" t="str">
        <f>_xlfn.XLOOKUP(A1049,Tabela2[ID OS_MORENO],Tabela2[ID OS_MORENO],"",0)</f>
        <v/>
      </c>
      <c r="C1049" s="16">
        <v>27602</v>
      </c>
      <c r="D1049" s="16">
        <v>2</v>
      </c>
      <c r="E1049" s="16">
        <v>1</v>
      </c>
      <c r="F1049" s="185">
        <v>152655</v>
      </c>
      <c r="G1049" s="185">
        <v>177</v>
      </c>
      <c r="H1049" s="185" t="str">
        <f>_xlfn.CONCAT(Tabela_srv_moreno_prd_dbwel_v_fund_acompanhamento[[#This Row],[codigo_peca]],"-",Tabela_srv_moreno_prd_dbwel_v_fund_acompanhamento[[#This Row],[seq_peca]])</f>
        <v>152655-177</v>
      </c>
      <c r="I1049" s="185">
        <v>1</v>
      </c>
      <c r="J1049" s="185" t="s">
        <v>296</v>
      </c>
      <c r="K1049" s="190"/>
      <c r="L1049" s="190"/>
      <c r="M1049" s="185" t="s">
        <v>807</v>
      </c>
      <c r="N1049" s="190">
        <v>46240</v>
      </c>
      <c r="O10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0" spans="1:15" hidden="1" x14ac:dyDescent="0.25">
      <c r="A1050" s="25" t="str">
        <f>_xlfn.CONCAT(Tabela_srv_moreno_prd_dbwel_v_fund_acompanhamento[[#This Row],[id_ordem_servico]],"-",Tabela_srv_moreno_prd_dbwel_v_fund_acompanhamento[[#This Row],[item]])</f>
        <v>27602-3</v>
      </c>
      <c r="B1050" s="114" t="str">
        <f>_xlfn.XLOOKUP(A1050,Tabela2[ID OS_MORENO],Tabela2[ID OS_MORENO],"",0)</f>
        <v/>
      </c>
      <c r="C1050" s="25">
        <v>27602</v>
      </c>
      <c r="D1050" s="25">
        <v>3</v>
      </c>
      <c r="E1050" s="25">
        <v>1</v>
      </c>
      <c r="F1050" s="178">
        <v>152655</v>
      </c>
      <c r="G1050" s="178">
        <v>178</v>
      </c>
      <c r="H1050" s="178" t="str">
        <f>_xlfn.CONCAT(Tabela_srv_moreno_prd_dbwel_v_fund_acompanhamento[[#This Row],[codigo_peca]],"-",Tabela_srv_moreno_prd_dbwel_v_fund_acompanhamento[[#This Row],[seq_peca]])</f>
        <v>152655-178</v>
      </c>
      <c r="I1050" s="178">
        <v>1</v>
      </c>
      <c r="J1050" s="178" t="s">
        <v>296</v>
      </c>
      <c r="K1050" s="179"/>
      <c r="L1050" s="179"/>
      <c r="M1050" s="178" t="s">
        <v>807</v>
      </c>
      <c r="N1050" s="179">
        <v>46240</v>
      </c>
      <c r="O10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1" spans="1:15" hidden="1" x14ac:dyDescent="0.25">
      <c r="A1051" s="25" t="str">
        <f>_xlfn.CONCAT(Tabela_srv_moreno_prd_dbwel_v_fund_acompanhamento[[#This Row],[id_ordem_servico]],"-",Tabela_srv_moreno_prd_dbwel_v_fund_acompanhamento[[#This Row],[item]])</f>
        <v>27602-4</v>
      </c>
      <c r="B1051" s="114" t="str">
        <f>_xlfn.XLOOKUP(A1051,Tabela2[ID OS_MORENO],Tabela2[ID OS_MORENO],"",0)</f>
        <v/>
      </c>
      <c r="C1051" s="25">
        <v>27602</v>
      </c>
      <c r="D1051" s="25">
        <v>4</v>
      </c>
      <c r="E1051" s="25">
        <v>1</v>
      </c>
      <c r="F1051" s="178">
        <v>152655</v>
      </c>
      <c r="G1051" s="178">
        <v>179</v>
      </c>
      <c r="H1051" s="178" t="str">
        <f>_xlfn.CONCAT(Tabela_srv_moreno_prd_dbwel_v_fund_acompanhamento[[#This Row],[codigo_peca]],"-",Tabela_srv_moreno_prd_dbwel_v_fund_acompanhamento[[#This Row],[seq_peca]])</f>
        <v>152655-179</v>
      </c>
      <c r="I1051" s="178">
        <v>1</v>
      </c>
      <c r="J1051" s="178" t="s">
        <v>296</v>
      </c>
      <c r="K1051" s="179"/>
      <c r="L1051" s="179"/>
      <c r="M1051" s="178" t="s">
        <v>807</v>
      </c>
      <c r="N1051" s="179">
        <v>46240</v>
      </c>
      <c r="O10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2" spans="1:15" hidden="1" x14ac:dyDescent="0.25">
      <c r="A1052" s="25" t="str">
        <f>_xlfn.CONCAT(Tabela_srv_moreno_prd_dbwel_v_fund_acompanhamento[[#This Row],[id_ordem_servico]],"-",Tabela_srv_moreno_prd_dbwel_v_fund_acompanhamento[[#This Row],[item]])</f>
        <v>27604-1</v>
      </c>
      <c r="B1052" s="114" t="str">
        <f>_xlfn.XLOOKUP(A1052,Tabela2[ID OS_MORENO],Tabela2[ID OS_MORENO],"",0)</f>
        <v/>
      </c>
      <c r="C1052" s="25">
        <v>27604</v>
      </c>
      <c r="D1052" s="25">
        <v>1</v>
      </c>
      <c r="E1052" s="25">
        <v>1</v>
      </c>
      <c r="F1052" s="178">
        <v>152650</v>
      </c>
      <c r="G1052" s="178">
        <v>0</v>
      </c>
      <c r="H1052" s="178" t="str">
        <f>_xlfn.CONCAT(Tabela_srv_moreno_prd_dbwel_v_fund_acompanhamento[[#This Row],[codigo_peca]],"-",Tabela_srv_moreno_prd_dbwel_v_fund_acompanhamento[[#This Row],[seq_peca]])</f>
        <v>152650-0</v>
      </c>
      <c r="I1052" s="178">
        <v>1</v>
      </c>
      <c r="J1052" s="178" t="s">
        <v>296</v>
      </c>
      <c r="K1052" s="179"/>
      <c r="L1052" s="179"/>
      <c r="M1052" s="178" t="s">
        <v>306</v>
      </c>
      <c r="N1052" s="179">
        <v>46253</v>
      </c>
      <c r="O10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3" spans="1:15" hidden="1" x14ac:dyDescent="0.25">
      <c r="A1053" s="25" t="str">
        <f>_xlfn.CONCAT(Tabela_srv_moreno_prd_dbwel_v_fund_acompanhamento[[#This Row],[id_ordem_servico]],"-",Tabela_srv_moreno_prd_dbwel_v_fund_acompanhamento[[#This Row],[item]])</f>
        <v>27604-2</v>
      </c>
      <c r="B1053" s="114" t="str">
        <f>_xlfn.XLOOKUP(A1053,Tabela2[ID OS_MORENO],Tabela2[ID OS_MORENO],"",0)</f>
        <v/>
      </c>
      <c r="C1053" s="25">
        <v>27604</v>
      </c>
      <c r="D1053" s="25">
        <v>2</v>
      </c>
      <c r="E1053" s="25">
        <v>1</v>
      </c>
      <c r="F1053" s="178">
        <v>152650</v>
      </c>
      <c r="G1053" s="178">
        <v>0</v>
      </c>
      <c r="H1053" s="178" t="str">
        <f>_xlfn.CONCAT(Tabela_srv_moreno_prd_dbwel_v_fund_acompanhamento[[#This Row],[codigo_peca]],"-",Tabela_srv_moreno_prd_dbwel_v_fund_acompanhamento[[#This Row],[seq_peca]])</f>
        <v>152650-0</v>
      </c>
      <c r="I1053" s="178">
        <v>1</v>
      </c>
      <c r="J1053" s="178" t="s">
        <v>296</v>
      </c>
      <c r="K1053" s="179"/>
      <c r="L1053" s="179"/>
      <c r="M1053" s="178" t="s">
        <v>306</v>
      </c>
      <c r="N1053" s="179">
        <v>46253</v>
      </c>
      <c r="O10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4" spans="1:15" hidden="1" x14ac:dyDescent="0.25">
      <c r="A1054" s="25" t="str">
        <f>_xlfn.CONCAT(Tabela_srv_moreno_prd_dbwel_v_fund_acompanhamento[[#This Row],[id_ordem_servico]],"-",Tabela_srv_moreno_prd_dbwel_v_fund_acompanhamento[[#This Row],[item]])</f>
        <v>27604-3</v>
      </c>
      <c r="B1054" s="114" t="str">
        <f>_xlfn.XLOOKUP(A1054,Tabela2[ID OS_MORENO],Tabela2[ID OS_MORENO],"",0)</f>
        <v/>
      </c>
      <c r="C1054" s="25">
        <v>27604</v>
      </c>
      <c r="D1054" s="25">
        <v>3</v>
      </c>
      <c r="E1054" s="25">
        <v>1</v>
      </c>
      <c r="F1054" s="178">
        <v>152650</v>
      </c>
      <c r="G1054" s="178">
        <v>0</v>
      </c>
      <c r="H1054" s="178" t="str">
        <f>_xlfn.CONCAT(Tabela_srv_moreno_prd_dbwel_v_fund_acompanhamento[[#This Row],[codigo_peca]],"-",Tabela_srv_moreno_prd_dbwel_v_fund_acompanhamento[[#This Row],[seq_peca]])</f>
        <v>152650-0</v>
      </c>
      <c r="I1054" s="178">
        <v>1</v>
      </c>
      <c r="J1054" s="178" t="s">
        <v>296</v>
      </c>
      <c r="K1054" s="179"/>
      <c r="L1054" s="179"/>
      <c r="M1054" s="178" t="s">
        <v>306</v>
      </c>
      <c r="N1054" s="179">
        <v>46253</v>
      </c>
      <c r="O10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5" spans="1:15" x14ac:dyDescent="0.25">
      <c r="A1055" s="25" t="str">
        <f>_xlfn.CONCAT(Tabela_srv_moreno_prd_dbwel_v_fund_acompanhamento[[#This Row],[id_ordem_servico]],"-",Tabela_srv_moreno_prd_dbwel_v_fund_acompanhamento[[#This Row],[item]])</f>
        <v>27604-4</v>
      </c>
      <c r="B1055" s="114" t="str">
        <f>_xlfn.XLOOKUP(A1055,Tabela2[ID OS_MORENO],Tabela2[ID OS_MORENO],"",0)</f>
        <v/>
      </c>
      <c r="C1055" s="25">
        <v>27604</v>
      </c>
      <c r="D1055" s="25">
        <v>4</v>
      </c>
      <c r="E1055" s="25">
        <v>1</v>
      </c>
      <c r="F1055" s="39">
        <v>152650</v>
      </c>
      <c r="G1055" s="39">
        <v>0</v>
      </c>
      <c r="H1055" s="39" t="str">
        <f>_xlfn.CONCAT(Tabela_srv_moreno_prd_dbwel_v_fund_acompanhamento[[#This Row],[codigo_peca]],"-",Tabela_srv_moreno_prd_dbwel_v_fund_acompanhamento[[#This Row],[seq_peca]])</f>
        <v>152650-0</v>
      </c>
      <c r="I1055" s="25">
        <v>1</v>
      </c>
      <c r="J1055" s="39" t="s">
        <v>296</v>
      </c>
      <c r="K1055" s="40"/>
      <c r="L1055" s="40"/>
      <c r="M1055" s="39" t="s">
        <v>306</v>
      </c>
      <c r="N1055" s="40">
        <v>46253</v>
      </c>
      <c r="O105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56" spans="1:15" hidden="1" x14ac:dyDescent="0.25">
      <c r="A1056" s="25" t="str">
        <f>_xlfn.CONCAT(Tabela_srv_moreno_prd_dbwel_v_fund_acompanhamento[[#This Row],[id_ordem_servico]],"-",Tabela_srv_moreno_prd_dbwel_v_fund_acompanhamento[[#This Row],[item]])</f>
        <v>27604-5</v>
      </c>
      <c r="B1056" s="114" t="str">
        <f>_xlfn.XLOOKUP(A1056,Tabela2[ID OS_MORENO],Tabela2[ID OS_MORENO],"",0)</f>
        <v/>
      </c>
      <c r="C1056" s="25">
        <v>27604</v>
      </c>
      <c r="D1056" s="25">
        <v>5</v>
      </c>
      <c r="E1056" s="25">
        <v>1</v>
      </c>
      <c r="F1056" s="178">
        <v>152650</v>
      </c>
      <c r="G1056" s="178">
        <v>0</v>
      </c>
      <c r="H1056" s="178" t="str">
        <f>_xlfn.CONCAT(Tabela_srv_moreno_prd_dbwel_v_fund_acompanhamento[[#This Row],[codigo_peca]],"-",Tabela_srv_moreno_prd_dbwel_v_fund_acompanhamento[[#This Row],[seq_peca]])</f>
        <v>152650-0</v>
      </c>
      <c r="I1056" s="178">
        <v>1</v>
      </c>
      <c r="J1056" s="178" t="s">
        <v>296</v>
      </c>
      <c r="K1056" s="179"/>
      <c r="L1056" s="179"/>
      <c r="M1056" s="178" t="s">
        <v>306</v>
      </c>
      <c r="N1056" s="179">
        <v>46253</v>
      </c>
      <c r="O10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7" spans="1:15" hidden="1" x14ac:dyDescent="0.25">
      <c r="A1057" s="25" t="str">
        <f>_xlfn.CONCAT(Tabela_srv_moreno_prd_dbwel_v_fund_acompanhamento[[#This Row],[id_ordem_servico]],"-",Tabela_srv_moreno_prd_dbwel_v_fund_acompanhamento[[#This Row],[item]])</f>
        <v>27604-6</v>
      </c>
      <c r="B1057" s="114" t="str">
        <f>_xlfn.XLOOKUP(A1057,Tabela2[ID OS_MORENO],Tabela2[ID OS_MORENO],"",0)</f>
        <v/>
      </c>
      <c r="C1057" s="25">
        <v>27604</v>
      </c>
      <c r="D1057" s="25">
        <v>6</v>
      </c>
      <c r="E1057" s="25">
        <v>1</v>
      </c>
      <c r="F1057" s="178">
        <v>152650</v>
      </c>
      <c r="G1057" s="178">
        <v>0</v>
      </c>
      <c r="H1057" s="178" t="str">
        <f>_xlfn.CONCAT(Tabela_srv_moreno_prd_dbwel_v_fund_acompanhamento[[#This Row],[codigo_peca]],"-",Tabela_srv_moreno_prd_dbwel_v_fund_acompanhamento[[#This Row],[seq_peca]])</f>
        <v>152650-0</v>
      </c>
      <c r="I1057" s="178">
        <v>1</v>
      </c>
      <c r="J1057" s="178" t="s">
        <v>296</v>
      </c>
      <c r="K1057" s="179"/>
      <c r="L1057" s="179"/>
      <c r="M1057" s="178" t="s">
        <v>306</v>
      </c>
      <c r="N1057" s="179">
        <v>46253</v>
      </c>
      <c r="O10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8" spans="1:15" hidden="1" x14ac:dyDescent="0.25">
      <c r="A1058" s="25" t="str">
        <f>_xlfn.CONCAT(Tabela_srv_moreno_prd_dbwel_v_fund_acompanhamento[[#This Row],[id_ordem_servico]],"-",Tabela_srv_moreno_prd_dbwel_v_fund_acompanhamento[[#This Row],[item]])</f>
        <v>27604-7</v>
      </c>
      <c r="B1058" s="114" t="str">
        <f>_xlfn.XLOOKUP(A1058,Tabela2[ID OS_MORENO],Tabela2[ID OS_MORENO],"",0)</f>
        <v/>
      </c>
      <c r="C1058" s="25">
        <v>27604</v>
      </c>
      <c r="D1058" s="25">
        <v>7</v>
      </c>
      <c r="E1058" s="25">
        <v>1</v>
      </c>
      <c r="F1058" s="178">
        <v>152650</v>
      </c>
      <c r="G1058" s="178">
        <v>0</v>
      </c>
      <c r="H1058" s="178" t="str">
        <f>_xlfn.CONCAT(Tabela_srv_moreno_prd_dbwel_v_fund_acompanhamento[[#This Row],[codigo_peca]],"-",Tabela_srv_moreno_prd_dbwel_v_fund_acompanhamento[[#This Row],[seq_peca]])</f>
        <v>152650-0</v>
      </c>
      <c r="I1058" s="178">
        <v>1</v>
      </c>
      <c r="J1058" s="178" t="s">
        <v>296</v>
      </c>
      <c r="K1058" s="179"/>
      <c r="L1058" s="179"/>
      <c r="M1058" s="178" t="s">
        <v>306</v>
      </c>
      <c r="N1058" s="179">
        <v>46253</v>
      </c>
      <c r="O10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59" spans="1:15" hidden="1" x14ac:dyDescent="0.25">
      <c r="A1059" s="25" t="str">
        <f>_xlfn.CONCAT(Tabela_srv_moreno_prd_dbwel_v_fund_acompanhamento[[#This Row],[id_ordem_servico]],"-",Tabela_srv_moreno_prd_dbwel_v_fund_acompanhamento[[#This Row],[item]])</f>
        <v>27604-8</v>
      </c>
      <c r="B1059" s="114" t="str">
        <f>_xlfn.XLOOKUP(A1059,Tabela2[ID OS_MORENO],Tabela2[ID OS_MORENO],"",0)</f>
        <v/>
      </c>
      <c r="C1059" s="25">
        <v>27604</v>
      </c>
      <c r="D1059" s="25">
        <v>8</v>
      </c>
      <c r="E1059" s="25">
        <v>1</v>
      </c>
      <c r="F1059" s="178">
        <v>152650</v>
      </c>
      <c r="G1059" s="178">
        <v>0</v>
      </c>
      <c r="H1059" s="178" t="str">
        <f>_xlfn.CONCAT(Tabela_srv_moreno_prd_dbwel_v_fund_acompanhamento[[#This Row],[codigo_peca]],"-",Tabela_srv_moreno_prd_dbwel_v_fund_acompanhamento[[#This Row],[seq_peca]])</f>
        <v>152650-0</v>
      </c>
      <c r="I1059" s="178">
        <v>1</v>
      </c>
      <c r="J1059" s="178" t="s">
        <v>296</v>
      </c>
      <c r="K1059" s="179"/>
      <c r="L1059" s="179"/>
      <c r="M1059" s="178" t="s">
        <v>306</v>
      </c>
      <c r="N1059" s="179">
        <v>46253</v>
      </c>
      <c r="O10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0" spans="1:15" hidden="1" x14ac:dyDescent="0.25">
      <c r="A1060" s="25" t="str">
        <f>_xlfn.CONCAT(Tabela_srv_moreno_prd_dbwel_v_fund_acompanhamento[[#This Row],[id_ordem_servico]],"-",Tabela_srv_moreno_prd_dbwel_v_fund_acompanhamento[[#This Row],[item]])</f>
        <v>27604-9</v>
      </c>
      <c r="B1060" s="114" t="str">
        <f>_xlfn.XLOOKUP(A1060,Tabela2[ID OS_MORENO],Tabela2[ID OS_MORENO],"",0)</f>
        <v/>
      </c>
      <c r="C1060" s="25">
        <v>27604</v>
      </c>
      <c r="D1060" s="25">
        <v>9</v>
      </c>
      <c r="E1060" s="25">
        <v>1</v>
      </c>
      <c r="F1060" s="178">
        <v>152650</v>
      </c>
      <c r="G1060" s="178">
        <v>0</v>
      </c>
      <c r="H1060" s="178" t="str">
        <f>_xlfn.CONCAT(Tabela_srv_moreno_prd_dbwel_v_fund_acompanhamento[[#This Row],[codigo_peca]],"-",Tabela_srv_moreno_prd_dbwel_v_fund_acompanhamento[[#This Row],[seq_peca]])</f>
        <v>152650-0</v>
      </c>
      <c r="I1060" s="178">
        <v>1</v>
      </c>
      <c r="J1060" s="178" t="s">
        <v>296</v>
      </c>
      <c r="K1060" s="179"/>
      <c r="L1060" s="179"/>
      <c r="M1060" s="178" t="s">
        <v>306</v>
      </c>
      <c r="N1060" s="179">
        <v>46253</v>
      </c>
      <c r="O10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1" spans="1:15" hidden="1" x14ac:dyDescent="0.25">
      <c r="A1061" s="25" t="str">
        <f>_xlfn.CONCAT(Tabela_srv_moreno_prd_dbwel_v_fund_acompanhamento[[#This Row],[id_ordem_servico]],"-",Tabela_srv_moreno_prd_dbwel_v_fund_acompanhamento[[#This Row],[item]])</f>
        <v>27604-10</v>
      </c>
      <c r="B1061" s="114" t="str">
        <f>_xlfn.XLOOKUP(A1061,Tabela2[ID OS_MORENO],Tabela2[ID OS_MORENO],"",0)</f>
        <v/>
      </c>
      <c r="C1061" s="25">
        <v>27604</v>
      </c>
      <c r="D1061" s="25">
        <v>10</v>
      </c>
      <c r="E1061" s="25">
        <v>1</v>
      </c>
      <c r="F1061" s="178">
        <v>152650</v>
      </c>
      <c r="G1061" s="178">
        <v>0</v>
      </c>
      <c r="H1061" s="178" t="str">
        <f>_xlfn.CONCAT(Tabela_srv_moreno_prd_dbwel_v_fund_acompanhamento[[#This Row],[codigo_peca]],"-",Tabela_srv_moreno_prd_dbwel_v_fund_acompanhamento[[#This Row],[seq_peca]])</f>
        <v>152650-0</v>
      </c>
      <c r="I1061" s="178">
        <v>1</v>
      </c>
      <c r="J1061" s="178" t="s">
        <v>296</v>
      </c>
      <c r="K1061" s="179"/>
      <c r="L1061" s="179"/>
      <c r="M1061" s="178" t="s">
        <v>306</v>
      </c>
      <c r="N1061" s="179">
        <v>46253</v>
      </c>
      <c r="O10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2" spans="1:15" hidden="1" x14ac:dyDescent="0.25">
      <c r="A1062" s="25" t="str">
        <f>_xlfn.CONCAT(Tabela_srv_moreno_prd_dbwel_v_fund_acompanhamento[[#This Row],[id_ordem_servico]],"-",Tabela_srv_moreno_prd_dbwel_v_fund_acompanhamento[[#This Row],[item]])</f>
        <v>27606-1</v>
      </c>
      <c r="B1062" s="114" t="str">
        <f>_xlfn.XLOOKUP(A1062,Tabela2[ID OS_MORENO],Tabela2[ID OS_MORENO],"",0)</f>
        <v/>
      </c>
      <c r="C1062" s="25">
        <v>27606</v>
      </c>
      <c r="D1062" s="25">
        <v>1</v>
      </c>
      <c r="E1062" s="25">
        <v>1</v>
      </c>
      <c r="F1062" s="178">
        <v>152653</v>
      </c>
      <c r="G1062" s="178">
        <v>0</v>
      </c>
      <c r="H1062" s="178" t="str">
        <f>_xlfn.CONCAT(Tabela_srv_moreno_prd_dbwel_v_fund_acompanhamento[[#This Row],[codigo_peca]],"-",Tabela_srv_moreno_prd_dbwel_v_fund_acompanhamento[[#This Row],[seq_peca]])</f>
        <v>152653-0</v>
      </c>
      <c r="I1062" s="178">
        <v>1</v>
      </c>
      <c r="J1062" s="178" t="s">
        <v>296</v>
      </c>
      <c r="K1062" s="179">
        <v>46257</v>
      </c>
      <c r="L1062" s="179"/>
      <c r="M1062" s="178" t="s">
        <v>306</v>
      </c>
      <c r="N1062" s="179">
        <v>46253</v>
      </c>
      <c r="O10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3" spans="1:15" hidden="1" x14ac:dyDescent="0.25">
      <c r="A1063" s="25" t="str">
        <f>_xlfn.CONCAT(Tabela_srv_moreno_prd_dbwel_v_fund_acompanhamento[[#This Row],[id_ordem_servico]],"-",Tabela_srv_moreno_prd_dbwel_v_fund_acompanhamento[[#This Row],[item]])</f>
        <v>27606-2</v>
      </c>
      <c r="B1063" s="114" t="str">
        <f>_xlfn.XLOOKUP(A1063,Tabela2[ID OS_MORENO],Tabela2[ID OS_MORENO],"",0)</f>
        <v/>
      </c>
      <c r="C1063" s="25">
        <v>27606</v>
      </c>
      <c r="D1063" s="25">
        <v>2</v>
      </c>
      <c r="E1063" s="25">
        <v>1</v>
      </c>
      <c r="F1063" s="178">
        <v>152653</v>
      </c>
      <c r="G1063" s="178">
        <v>0</v>
      </c>
      <c r="H1063" s="178" t="str">
        <f>_xlfn.CONCAT(Tabela_srv_moreno_prd_dbwel_v_fund_acompanhamento[[#This Row],[codigo_peca]],"-",Tabela_srv_moreno_prd_dbwel_v_fund_acompanhamento[[#This Row],[seq_peca]])</f>
        <v>152653-0</v>
      </c>
      <c r="I1063" s="178">
        <v>1</v>
      </c>
      <c r="J1063" s="178" t="s">
        <v>296</v>
      </c>
      <c r="K1063" s="179">
        <v>46257</v>
      </c>
      <c r="L1063" s="179"/>
      <c r="M1063" s="178" t="s">
        <v>306</v>
      </c>
      <c r="N1063" s="179">
        <v>46253</v>
      </c>
      <c r="O10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4" spans="1:15" hidden="1" x14ac:dyDescent="0.25">
      <c r="A1064" s="25" t="str">
        <f>_xlfn.CONCAT(Tabela_srv_moreno_prd_dbwel_v_fund_acompanhamento[[#This Row],[id_ordem_servico]],"-",Tabela_srv_moreno_prd_dbwel_v_fund_acompanhamento[[#This Row],[item]])</f>
        <v>27606-3</v>
      </c>
      <c r="B1064" s="114" t="str">
        <f>_xlfn.XLOOKUP(A1064,Tabela2[ID OS_MORENO],Tabela2[ID OS_MORENO],"",0)</f>
        <v/>
      </c>
      <c r="C1064" s="25">
        <v>27606</v>
      </c>
      <c r="D1064" s="25">
        <v>3</v>
      </c>
      <c r="E1064" s="25">
        <v>1</v>
      </c>
      <c r="F1064" s="178">
        <v>152653</v>
      </c>
      <c r="G1064" s="178">
        <v>0</v>
      </c>
      <c r="H1064" s="178" t="str">
        <f>_xlfn.CONCAT(Tabela_srv_moreno_prd_dbwel_v_fund_acompanhamento[[#This Row],[codigo_peca]],"-",Tabela_srv_moreno_prd_dbwel_v_fund_acompanhamento[[#This Row],[seq_peca]])</f>
        <v>152653-0</v>
      </c>
      <c r="I1064" s="178">
        <v>1</v>
      </c>
      <c r="J1064" s="178" t="s">
        <v>296</v>
      </c>
      <c r="K1064" s="179">
        <v>46257</v>
      </c>
      <c r="L1064" s="179"/>
      <c r="M1064" s="178" t="s">
        <v>306</v>
      </c>
      <c r="N1064" s="179">
        <v>46253</v>
      </c>
      <c r="O10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5" spans="1:15" hidden="1" x14ac:dyDescent="0.25">
      <c r="A1065" s="25" t="str">
        <f>_xlfn.CONCAT(Tabela_srv_moreno_prd_dbwel_v_fund_acompanhamento[[#This Row],[id_ordem_servico]],"-",Tabela_srv_moreno_prd_dbwel_v_fund_acompanhamento[[#This Row],[item]])</f>
        <v>27606-4</v>
      </c>
      <c r="B1065" s="114" t="str">
        <f>_xlfn.XLOOKUP(A1065,Tabela2[ID OS_MORENO],Tabela2[ID OS_MORENO],"",0)</f>
        <v/>
      </c>
      <c r="C1065" s="25">
        <v>27606</v>
      </c>
      <c r="D1065" s="25">
        <v>4</v>
      </c>
      <c r="E1065" s="25">
        <v>1</v>
      </c>
      <c r="F1065" s="178">
        <v>152653</v>
      </c>
      <c r="G1065" s="178">
        <v>0</v>
      </c>
      <c r="H1065" s="178" t="str">
        <f>_xlfn.CONCAT(Tabela_srv_moreno_prd_dbwel_v_fund_acompanhamento[[#This Row],[codigo_peca]],"-",Tabela_srv_moreno_prd_dbwel_v_fund_acompanhamento[[#This Row],[seq_peca]])</f>
        <v>152653-0</v>
      </c>
      <c r="I1065" s="178">
        <v>1</v>
      </c>
      <c r="J1065" s="178" t="s">
        <v>296</v>
      </c>
      <c r="K1065" s="179">
        <v>46257</v>
      </c>
      <c r="L1065" s="179"/>
      <c r="M1065" s="178" t="s">
        <v>306</v>
      </c>
      <c r="N1065" s="179">
        <v>46253</v>
      </c>
      <c r="O10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6" spans="1:15" hidden="1" x14ac:dyDescent="0.25">
      <c r="A1066" s="25" t="str">
        <f>_xlfn.CONCAT(Tabela_srv_moreno_prd_dbwel_v_fund_acompanhamento[[#This Row],[id_ordem_servico]],"-",Tabela_srv_moreno_prd_dbwel_v_fund_acompanhamento[[#This Row],[item]])</f>
        <v>27606-5</v>
      </c>
      <c r="B1066" s="114" t="str">
        <f>_xlfn.XLOOKUP(A1066,Tabela2[ID OS_MORENO],Tabela2[ID OS_MORENO],"",0)</f>
        <v/>
      </c>
      <c r="C1066" s="25">
        <v>27606</v>
      </c>
      <c r="D1066" s="25">
        <v>5</v>
      </c>
      <c r="E1066" s="25">
        <v>1</v>
      </c>
      <c r="F1066" s="178">
        <v>152653</v>
      </c>
      <c r="G1066" s="178">
        <v>0</v>
      </c>
      <c r="H1066" s="178" t="str">
        <f>_xlfn.CONCAT(Tabela_srv_moreno_prd_dbwel_v_fund_acompanhamento[[#This Row],[codigo_peca]],"-",Tabela_srv_moreno_prd_dbwel_v_fund_acompanhamento[[#This Row],[seq_peca]])</f>
        <v>152653-0</v>
      </c>
      <c r="I1066" s="178">
        <v>1</v>
      </c>
      <c r="J1066" s="178" t="s">
        <v>296</v>
      </c>
      <c r="K1066" s="179">
        <v>46257</v>
      </c>
      <c r="L1066" s="179"/>
      <c r="M1066" s="178" t="s">
        <v>306</v>
      </c>
      <c r="N1066" s="179">
        <v>46253</v>
      </c>
      <c r="O10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7" spans="1:15" hidden="1" x14ac:dyDescent="0.25">
      <c r="A1067" s="25" t="str">
        <f>_xlfn.CONCAT(Tabela_srv_moreno_prd_dbwel_v_fund_acompanhamento[[#This Row],[id_ordem_servico]],"-",Tabela_srv_moreno_prd_dbwel_v_fund_acompanhamento[[#This Row],[item]])</f>
        <v>27606-6</v>
      </c>
      <c r="B1067" s="114" t="str">
        <f>_xlfn.XLOOKUP(A1067,Tabela2[ID OS_MORENO],Tabela2[ID OS_MORENO],"",0)</f>
        <v/>
      </c>
      <c r="C1067" s="25">
        <v>27606</v>
      </c>
      <c r="D1067" s="25">
        <v>6</v>
      </c>
      <c r="E1067" s="25">
        <v>1</v>
      </c>
      <c r="F1067" s="178">
        <v>152653</v>
      </c>
      <c r="G1067" s="178">
        <v>0</v>
      </c>
      <c r="H1067" s="178" t="str">
        <f>_xlfn.CONCAT(Tabela_srv_moreno_prd_dbwel_v_fund_acompanhamento[[#This Row],[codigo_peca]],"-",Tabela_srv_moreno_prd_dbwel_v_fund_acompanhamento[[#This Row],[seq_peca]])</f>
        <v>152653-0</v>
      </c>
      <c r="I1067" s="178">
        <v>1</v>
      </c>
      <c r="J1067" s="178" t="s">
        <v>296</v>
      </c>
      <c r="K1067" s="179">
        <v>46257</v>
      </c>
      <c r="L1067" s="179"/>
      <c r="M1067" s="178" t="s">
        <v>306</v>
      </c>
      <c r="N1067" s="179">
        <v>46253</v>
      </c>
      <c r="O10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8" spans="1:15" hidden="1" x14ac:dyDescent="0.25">
      <c r="A1068" s="25" t="str">
        <f>_xlfn.CONCAT(Tabela_srv_moreno_prd_dbwel_v_fund_acompanhamento[[#This Row],[id_ordem_servico]],"-",Tabela_srv_moreno_prd_dbwel_v_fund_acompanhamento[[#This Row],[item]])</f>
        <v>27606-7</v>
      </c>
      <c r="B1068" s="114" t="str">
        <f>_xlfn.XLOOKUP(A1068,Tabela2[ID OS_MORENO],Tabela2[ID OS_MORENO],"",0)</f>
        <v/>
      </c>
      <c r="C1068" s="25">
        <v>27606</v>
      </c>
      <c r="D1068" s="25">
        <v>7</v>
      </c>
      <c r="E1068" s="25">
        <v>1</v>
      </c>
      <c r="F1068" s="178">
        <v>152653</v>
      </c>
      <c r="G1068" s="178">
        <v>0</v>
      </c>
      <c r="H1068" s="178" t="str">
        <f>_xlfn.CONCAT(Tabela_srv_moreno_prd_dbwel_v_fund_acompanhamento[[#This Row],[codigo_peca]],"-",Tabela_srv_moreno_prd_dbwel_v_fund_acompanhamento[[#This Row],[seq_peca]])</f>
        <v>152653-0</v>
      </c>
      <c r="I1068" s="178">
        <v>1</v>
      </c>
      <c r="J1068" s="178" t="s">
        <v>296</v>
      </c>
      <c r="K1068" s="179">
        <v>46257</v>
      </c>
      <c r="L1068" s="179"/>
      <c r="M1068" s="178" t="s">
        <v>306</v>
      </c>
      <c r="N1068" s="179">
        <v>46253</v>
      </c>
      <c r="O10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69" spans="1:15" hidden="1" x14ac:dyDescent="0.25">
      <c r="A1069" s="16" t="str">
        <f>_xlfn.CONCAT(Tabela_srv_moreno_prd_dbwel_v_fund_acompanhamento[[#This Row],[id_ordem_servico]],"-",Tabela_srv_moreno_prd_dbwel_v_fund_acompanhamento[[#This Row],[item]])</f>
        <v>27606-8</v>
      </c>
      <c r="B1069" s="114" t="str">
        <f>_xlfn.XLOOKUP(A1069,Tabela2[ID OS_MORENO],Tabela2[ID OS_MORENO],"",0)</f>
        <v/>
      </c>
      <c r="C1069" s="16">
        <v>27606</v>
      </c>
      <c r="D1069" s="16">
        <v>8</v>
      </c>
      <c r="E1069" s="16">
        <v>1</v>
      </c>
      <c r="F1069" s="185">
        <v>152653</v>
      </c>
      <c r="G1069" s="185">
        <v>0</v>
      </c>
      <c r="H1069" s="185" t="str">
        <f>_xlfn.CONCAT(Tabela_srv_moreno_prd_dbwel_v_fund_acompanhamento[[#This Row],[codigo_peca]],"-",Tabela_srv_moreno_prd_dbwel_v_fund_acompanhamento[[#This Row],[seq_peca]])</f>
        <v>152653-0</v>
      </c>
      <c r="I1069" s="185">
        <v>1</v>
      </c>
      <c r="J1069" s="185" t="s">
        <v>296</v>
      </c>
      <c r="K1069" s="190">
        <v>46257</v>
      </c>
      <c r="L1069" s="190"/>
      <c r="M1069" s="185" t="s">
        <v>306</v>
      </c>
      <c r="N1069" s="190">
        <v>46253</v>
      </c>
      <c r="O10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0" spans="1:15" hidden="1" x14ac:dyDescent="0.25">
      <c r="A1070" s="25" t="str">
        <f>_xlfn.CONCAT(Tabela_srv_moreno_prd_dbwel_v_fund_acompanhamento[[#This Row],[id_ordem_servico]],"-",Tabela_srv_moreno_prd_dbwel_v_fund_acompanhamento[[#This Row],[item]])</f>
        <v>27606-9</v>
      </c>
      <c r="B1070" s="114" t="str">
        <f>_xlfn.XLOOKUP(A1070,Tabela2[ID OS_MORENO],Tabela2[ID OS_MORENO],"",0)</f>
        <v/>
      </c>
      <c r="C1070" s="25">
        <v>27606</v>
      </c>
      <c r="D1070" s="25">
        <v>9</v>
      </c>
      <c r="E1070" s="25">
        <v>1</v>
      </c>
      <c r="F1070" s="178">
        <v>152653</v>
      </c>
      <c r="G1070" s="178">
        <v>0</v>
      </c>
      <c r="H1070" s="178" t="str">
        <f>_xlfn.CONCAT(Tabela_srv_moreno_prd_dbwel_v_fund_acompanhamento[[#This Row],[codigo_peca]],"-",Tabela_srv_moreno_prd_dbwel_v_fund_acompanhamento[[#This Row],[seq_peca]])</f>
        <v>152653-0</v>
      </c>
      <c r="I1070" s="178">
        <v>1</v>
      </c>
      <c r="J1070" s="178" t="s">
        <v>296</v>
      </c>
      <c r="K1070" s="179">
        <v>46257</v>
      </c>
      <c r="L1070" s="179"/>
      <c r="M1070" s="178" t="s">
        <v>306</v>
      </c>
      <c r="N1070" s="179">
        <v>46253</v>
      </c>
      <c r="O10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1" spans="1:15" hidden="1" x14ac:dyDescent="0.25">
      <c r="A1071" s="16" t="str">
        <f>_xlfn.CONCAT(Tabela_srv_moreno_prd_dbwel_v_fund_acompanhamento[[#This Row],[id_ordem_servico]],"-",Tabela_srv_moreno_prd_dbwel_v_fund_acompanhamento[[#This Row],[item]])</f>
        <v>27421-1</v>
      </c>
      <c r="B1071" s="114" t="str">
        <f>_xlfn.XLOOKUP(A1071,Tabela2[ID OS_MORENO],Tabela2[ID OS_MORENO],"",0)</f>
        <v>27421-1</v>
      </c>
      <c r="C1071" s="16">
        <v>27421</v>
      </c>
      <c r="D1071" s="16">
        <v>1</v>
      </c>
      <c r="E1071" s="16">
        <v>1</v>
      </c>
      <c r="F1071" s="185">
        <v>152651</v>
      </c>
      <c r="G1071" s="185">
        <v>224</v>
      </c>
      <c r="H1071" s="185" t="str">
        <f>_xlfn.CONCAT(Tabela_srv_moreno_prd_dbwel_v_fund_acompanhamento[[#This Row],[codigo_peca]],"-",Tabela_srv_moreno_prd_dbwel_v_fund_acompanhamento[[#This Row],[seq_peca]])</f>
        <v>152651-224</v>
      </c>
      <c r="I1071" s="185">
        <v>1</v>
      </c>
      <c r="J1071" s="185" t="s">
        <v>296</v>
      </c>
      <c r="K1071" s="190">
        <v>46111</v>
      </c>
      <c r="L1071" s="190">
        <v>46101</v>
      </c>
      <c r="M1071" s="185" t="s">
        <v>306</v>
      </c>
      <c r="N1071" s="190">
        <v>46161</v>
      </c>
      <c r="O10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2" spans="1:15" hidden="1" x14ac:dyDescent="0.25">
      <c r="A1072" s="25" t="str">
        <f>_xlfn.CONCAT(Tabela_srv_moreno_prd_dbwel_v_fund_acompanhamento[[#This Row],[id_ordem_servico]],"-",Tabela_srv_moreno_prd_dbwel_v_fund_acompanhamento[[#This Row],[item]])</f>
        <v>27421-2</v>
      </c>
      <c r="B1072" s="114" t="str">
        <f>_xlfn.XLOOKUP(A1072,Tabela2[ID OS_MORENO],Tabela2[ID OS_MORENO],"",0)</f>
        <v>27421-2</v>
      </c>
      <c r="C1072" s="25">
        <v>27421</v>
      </c>
      <c r="D1072" s="25">
        <v>2</v>
      </c>
      <c r="E1072" s="25">
        <v>1</v>
      </c>
      <c r="F1072" s="178">
        <v>152651</v>
      </c>
      <c r="G1072" s="178">
        <v>225</v>
      </c>
      <c r="H1072" s="178" t="str">
        <f>_xlfn.CONCAT(Tabela_srv_moreno_prd_dbwel_v_fund_acompanhamento[[#This Row],[codigo_peca]],"-",Tabela_srv_moreno_prd_dbwel_v_fund_acompanhamento[[#This Row],[seq_peca]])</f>
        <v>152651-225</v>
      </c>
      <c r="I1072" s="178">
        <v>1</v>
      </c>
      <c r="J1072" s="178" t="s">
        <v>296</v>
      </c>
      <c r="K1072" s="179">
        <v>46111</v>
      </c>
      <c r="L1072" s="179">
        <v>46094</v>
      </c>
      <c r="M1072" s="178" t="s">
        <v>306</v>
      </c>
      <c r="N1072" s="179">
        <v>46161</v>
      </c>
      <c r="O10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3" spans="1:15" hidden="1" x14ac:dyDescent="0.25">
      <c r="A1073" s="25" t="str">
        <f>_xlfn.CONCAT(Tabela_srv_moreno_prd_dbwel_v_fund_acompanhamento[[#This Row],[id_ordem_servico]],"-",Tabela_srv_moreno_prd_dbwel_v_fund_acompanhamento[[#This Row],[item]])</f>
        <v>27421-3</v>
      </c>
      <c r="B1073" s="114" t="str">
        <f>_xlfn.XLOOKUP(A1073,Tabela2[ID OS_MORENO],Tabela2[ID OS_MORENO],"",0)</f>
        <v>27421-3</v>
      </c>
      <c r="C1073" s="25">
        <v>27421</v>
      </c>
      <c r="D1073" s="25">
        <v>3</v>
      </c>
      <c r="E1073" s="25">
        <v>1</v>
      </c>
      <c r="F1073" s="178">
        <v>152651</v>
      </c>
      <c r="G1073" s="178">
        <v>226</v>
      </c>
      <c r="H1073" s="178" t="str">
        <f>_xlfn.CONCAT(Tabela_srv_moreno_prd_dbwel_v_fund_acompanhamento[[#This Row],[codigo_peca]],"-",Tabela_srv_moreno_prd_dbwel_v_fund_acompanhamento[[#This Row],[seq_peca]])</f>
        <v>152651-226</v>
      </c>
      <c r="I1073" s="178">
        <v>1</v>
      </c>
      <c r="J1073" s="178" t="s">
        <v>296</v>
      </c>
      <c r="K1073" s="179">
        <v>46111</v>
      </c>
      <c r="L1073" s="179">
        <v>46101</v>
      </c>
      <c r="M1073" s="178" t="s">
        <v>306</v>
      </c>
      <c r="N1073" s="179">
        <v>46161</v>
      </c>
      <c r="O10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4" spans="1:15" hidden="1" x14ac:dyDescent="0.25">
      <c r="A1074" s="25" t="str">
        <f>_xlfn.CONCAT(Tabela_srv_moreno_prd_dbwel_v_fund_acompanhamento[[#This Row],[id_ordem_servico]],"-",Tabela_srv_moreno_prd_dbwel_v_fund_acompanhamento[[#This Row],[item]])</f>
        <v>27421-4</v>
      </c>
      <c r="B1074" s="114" t="str">
        <f>_xlfn.XLOOKUP(A1074,Tabela2[ID OS_MORENO],Tabela2[ID OS_MORENO],"",0)</f>
        <v>27421-4</v>
      </c>
      <c r="C1074" s="25">
        <v>27421</v>
      </c>
      <c r="D1074" s="25">
        <v>4</v>
      </c>
      <c r="E1074" s="25">
        <v>1</v>
      </c>
      <c r="F1074" s="178">
        <v>152651</v>
      </c>
      <c r="G1074" s="178">
        <v>227</v>
      </c>
      <c r="H1074" s="178" t="str">
        <f>_xlfn.CONCAT(Tabela_srv_moreno_prd_dbwel_v_fund_acompanhamento[[#This Row],[codigo_peca]],"-",Tabela_srv_moreno_prd_dbwel_v_fund_acompanhamento[[#This Row],[seq_peca]])</f>
        <v>152651-227</v>
      </c>
      <c r="I1074" s="178">
        <v>1</v>
      </c>
      <c r="J1074" s="178" t="s">
        <v>296</v>
      </c>
      <c r="K1074" s="179">
        <v>46111</v>
      </c>
      <c r="L1074" s="179">
        <v>46112</v>
      </c>
      <c r="M1074" s="178" t="s">
        <v>306</v>
      </c>
      <c r="N1074" s="179">
        <v>46161</v>
      </c>
      <c r="O10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5" spans="1:15" hidden="1" x14ac:dyDescent="0.25">
      <c r="A1075" s="25" t="str">
        <f>_xlfn.CONCAT(Tabela_srv_moreno_prd_dbwel_v_fund_acompanhamento[[#This Row],[id_ordem_servico]],"-",Tabela_srv_moreno_prd_dbwel_v_fund_acompanhamento[[#This Row],[item]])</f>
        <v>27421-5</v>
      </c>
      <c r="B1075" s="114" t="str">
        <f>_xlfn.XLOOKUP(A1075,Tabela2[ID OS_MORENO],Tabela2[ID OS_MORENO],"",0)</f>
        <v>27421-5</v>
      </c>
      <c r="C1075" s="25">
        <v>27421</v>
      </c>
      <c r="D1075" s="25">
        <v>5</v>
      </c>
      <c r="E1075" s="25">
        <v>1</v>
      </c>
      <c r="F1075" s="178">
        <v>152651</v>
      </c>
      <c r="G1075" s="178">
        <v>228</v>
      </c>
      <c r="H1075" s="178" t="str">
        <f>_xlfn.CONCAT(Tabela_srv_moreno_prd_dbwel_v_fund_acompanhamento[[#This Row],[codigo_peca]],"-",Tabela_srv_moreno_prd_dbwel_v_fund_acompanhamento[[#This Row],[seq_peca]])</f>
        <v>152651-228</v>
      </c>
      <c r="I1075" s="178">
        <v>1</v>
      </c>
      <c r="J1075" s="178" t="s">
        <v>296</v>
      </c>
      <c r="K1075" s="179">
        <v>46111</v>
      </c>
      <c r="L1075" s="179">
        <v>46097</v>
      </c>
      <c r="M1075" s="178" t="s">
        <v>306</v>
      </c>
      <c r="N1075" s="179">
        <v>46161</v>
      </c>
      <c r="O10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6" spans="1:15" hidden="1" x14ac:dyDescent="0.25">
      <c r="A1076" s="25" t="str">
        <f>_xlfn.CONCAT(Tabela_srv_moreno_prd_dbwel_v_fund_acompanhamento[[#This Row],[id_ordem_servico]],"-",Tabela_srv_moreno_prd_dbwel_v_fund_acompanhamento[[#This Row],[item]])</f>
        <v>27422-1</v>
      </c>
      <c r="B1076" s="114" t="str">
        <f>_xlfn.XLOOKUP(A1076,Tabela2[ID OS_MORENO],Tabela2[ID OS_MORENO],"",0)</f>
        <v/>
      </c>
      <c r="C1076" s="25">
        <v>27422</v>
      </c>
      <c r="D1076" s="25">
        <v>1</v>
      </c>
      <c r="E1076" s="25">
        <v>1</v>
      </c>
      <c r="F1076" s="178">
        <v>152644</v>
      </c>
      <c r="G1076" s="178">
        <v>70</v>
      </c>
      <c r="H1076" s="178" t="str">
        <f>_xlfn.CONCAT(Tabela_srv_moreno_prd_dbwel_v_fund_acompanhamento[[#This Row],[codigo_peca]],"-",Tabela_srv_moreno_prd_dbwel_v_fund_acompanhamento[[#This Row],[seq_peca]])</f>
        <v>152644-70</v>
      </c>
      <c r="I1076" s="178">
        <v>1</v>
      </c>
      <c r="J1076" s="178" t="s">
        <v>296</v>
      </c>
      <c r="K1076" s="179">
        <v>46099</v>
      </c>
      <c r="L1076" s="179">
        <v>46083</v>
      </c>
      <c r="M1076" s="178" t="s">
        <v>737</v>
      </c>
      <c r="N1076" s="179">
        <v>46161</v>
      </c>
      <c r="O10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77" spans="1:15" hidden="1" x14ac:dyDescent="0.25">
      <c r="A1077" s="25" t="str">
        <f>_xlfn.CONCAT(Tabela_srv_moreno_prd_dbwel_v_fund_acompanhamento[[#This Row],[id_ordem_servico]],"-",Tabela_srv_moreno_prd_dbwel_v_fund_acompanhamento[[#This Row],[item]])</f>
        <v>27422-2</v>
      </c>
      <c r="B1077" s="114" t="str">
        <f>_xlfn.XLOOKUP(A1077,Tabela2[ID OS_MORENO],Tabela2[ID OS_MORENO],"",0)</f>
        <v/>
      </c>
      <c r="C1077" s="25">
        <v>27422</v>
      </c>
      <c r="D1077" s="25">
        <v>2</v>
      </c>
      <c r="E1077" s="25">
        <v>1</v>
      </c>
      <c r="F1077" s="178">
        <v>152655</v>
      </c>
      <c r="G1077" s="178">
        <v>157</v>
      </c>
      <c r="H1077" s="178" t="str">
        <f>_xlfn.CONCAT(Tabela_srv_moreno_prd_dbwel_v_fund_acompanhamento[[#This Row],[codigo_peca]],"-",Tabela_srv_moreno_prd_dbwel_v_fund_acompanhamento[[#This Row],[seq_peca]])</f>
        <v>152655-157</v>
      </c>
      <c r="I1077" s="178">
        <v>1</v>
      </c>
      <c r="J1077" s="178" t="s">
        <v>296</v>
      </c>
      <c r="K1077" s="179">
        <v>46143</v>
      </c>
      <c r="L1077" s="179">
        <v>46094</v>
      </c>
      <c r="M1077" s="178" t="s">
        <v>807</v>
      </c>
      <c r="N1077" s="179">
        <v>46143</v>
      </c>
      <c r="O107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078" spans="1:15" hidden="1" x14ac:dyDescent="0.25">
      <c r="A1078" s="25" t="str">
        <f>_xlfn.CONCAT(Tabela_srv_moreno_prd_dbwel_v_fund_acompanhamento[[#This Row],[id_ordem_servico]],"-",Tabela_srv_moreno_prd_dbwel_v_fund_acompanhamento[[#This Row],[item]])</f>
        <v>27422-3</v>
      </c>
      <c r="B1078" s="114" t="str">
        <f>_xlfn.XLOOKUP(A1078,Tabela2[ID OS_MORENO],Tabela2[ID OS_MORENO],"",0)</f>
        <v/>
      </c>
      <c r="C1078" s="25">
        <v>27422</v>
      </c>
      <c r="D1078" s="25">
        <v>3</v>
      </c>
      <c r="E1078" s="25">
        <v>1</v>
      </c>
      <c r="F1078" s="178">
        <v>152655</v>
      </c>
      <c r="G1078" s="178">
        <v>158</v>
      </c>
      <c r="H1078" s="178" t="str">
        <f>_xlfn.CONCAT(Tabela_srv_moreno_prd_dbwel_v_fund_acompanhamento[[#This Row],[codigo_peca]],"-",Tabela_srv_moreno_prd_dbwel_v_fund_acompanhamento[[#This Row],[seq_peca]])</f>
        <v>152655-158</v>
      </c>
      <c r="I1078" s="178">
        <v>1</v>
      </c>
      <c r="J1078" s="178" t="s">
        <v>296</v>
      </c>
      <c r="K1078" s="179">
        <v>46143</v>
      </c>
      <c r="L1078" s="179">
        <v>46094</v>
      </c>
      <c r="M1078" s="178" t="s">
        <v>807</v>
      </c>
      <c r="N1078" s="179">
        <v>46143</v>
      </c>
      <c r="O107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079" spans="1:15" hidden="1" x14ac:dyDescent="0.25">
      <c r="A1079" s="25" t="str">
        <f>_xlfn.CONCAT(Tabela_srv_moreno_prd_dbwel_v_fund_acompanhamento[[#This Row],[id_ordem_servico]],"-",Tabela_srv_moreno_prd_dbwel_v_fund_acompanhamento[[#This Row],[item]])</f>
        <v>27422-4</v>
      </c>
      <c r="B1079" s="114" t="str">
        <f>_xlfn.XLOOKUP(A1079,Tabela2[ID OS_MORENO],Tabela2[ID OS_MORENO],"",0)</f>
        <v/>
      </c>
      <c r="C1079" s="25">
        <v>27422</v>
      </c>
      <c r="D1079" s="25">
        <v>4</v>
      </c>
      <c r="E1079" s="25">
        <v>1</v>
      </c>
      <c r="F1079" s="178">
        <v>152655</v>
      </c>
      <c r="G1079" s="178">
        <v>159</v>
      </c>
      <c r="H1079" s="178" t="str">
        <f>_xlfn.CONCAT(Tabela_srv_moreno_prd_dbwel_v_fund_acompanhamento[[#This Row],[codigo_peca]],"-",Tabela_srv_moreno_prd_dbwel_v_fund_acompanhamento[[#This Row],[seq_peca]])</f>
        <v>152655-159</v>
      </c>
      <c r="I1079" s="178">
        <v>1</v>
      </c>
      <c r="J1079" s="178" t="s">
        <v>296</v>
      </c>
      <c r="K1079" s="179">
        <v>46143</v>
      </c>
      <c r="L1079" s="179">
        <v>46094</v>
      </c>
      <c r="M1079" s="178" t="s">
        <v>807</v>
      </c>
      <c r="N1079" s="179">
        <v>46143</v>
      </c>
      <c r="O107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080" spans="1:15" hidden="1" x14ac:dyDescent="0.25">
      <c r="A1080" s="25" t="str">
        <f>_xlfn.CONCAT(Tabela_srv_moreno_prd_dbwel_v_fund_acompanhamento[[#This Row],[id_ordem_servico]],"-",Tabela_srv_moreno_prd_dbwel_v_fund_acompanhamento[[#This Row],[item]])</f>
        <v>27406-1</v>
      </c>
      <c r="B1080" s="114" t="str">
        <f>_xlfn.XLOOKUP(A1080,Tabela2[ID OS_MORENO],Tabela2[ID OS_MORENO],"",0)</f>
        <v/>
      </c>
      <c r="C1080" s="25">
        <v>27406</v>
      </c>
      <c r="D1080" s="25">
        <v>1</v>
      </c>
      <c r="E1080" s="25">
        <v>1</v>
      </c>
      <c r="F1080" s="178">
        <v>152632</v>
      </c>
      <c r="G1080" s="178">
        <v>122</v>
      </c>
      <c r="H1080" s="178" t="str">
        <f>_xlfn.CONCAT(Tabela_srv_moreno_prd_dbwel_v_fund_acompanhamento[[#This Row],[codigo_peca]],"-",Tabela_srv_moreno_prd_dbwel_v_fund_acompanhamento[[#This Row],[seq_peca]])</f>
        <v>152632-122</v>
      </c>
      <c r="I1080" s="178">
        <v>1</v>
      </c>
      <c r="J1080" s="178" t="s">
        <v>296</v>
      </c>
      <c r="K1080" s="179">
        <v>46091</v>
      </c>
      <c r="L1080" s="179">
        <v>46083</v>
      </c>
      <c r="M1080" s="178" t="s">
        <v>571</v>
      </c>
      <c r="N1080" s="179">
        <v>46141</v>
      </c>
      <c r="O10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1" spans="1:15" hidden="1" x14ac:dyDescent="0.25">
      <c r="A1081" s="25" t="str">
        <f>_xlfn.CONCAT(Tabela_srv_moreno_prd_dbwel_v_fund_acompanhamento[[#This Row],[id_ordem_servico]],"-",Tabela_srv_moreno_prd_dbwel_v_fund_acompanhamento[[#This Row],[item]])</f>
        <v>27406-2</v>
      </c>
      <c r="B1081" s="114" t="str">
        <f>_xlfn.XLOOKUP(A1081,Tabela2[ID OS_MORENO],Tabela2[ID OS_MORENO],"",0)</f>
        <v/>
      </c>
      <c r="C1081" s="25">
        <v>27406</v>
      </c>
      <c r="D1081" s="25">
        <v>2</v>
      </c>
      <c r="E1081" s="25">
        <v>1</v>
      </c>
      <c r="F1081" s="178">
        <v>152632</v>
      </c>
      <c r="G1081" s="178">
        <v>123</v>
      </c>
      <c r="H1081" s="178" t="str">
        <f>_xlfn.CONCAT(Tabela_srv_moreno_prd_dbwel_v_fund_acompanhamento[[#This Row],[codigo_peca]],"-",Tabela_srv_moreno_prd_dbwel_v_fund_acompanhamento[[#This Row],[seq_peca]])</f>
        <v>152632-123</v>
      </c>
      <c r="I1081" s="178">
        <v>1</v>
      </c>
      <c r="J1081" s="178" t="s">
        <v>296</v>
      </c>
      <c r="K1081" s="179">
        <v>46091</v>
      </c>
      <c r="L1081" s="179">
        <v>46083</v>
      </c>
      <c r="M1081" s="178" t="s">
        <v>571</v>
      </c>
      <c r="N1081" s="179">
        <v>46141</v>
      </c>
      <c r="O10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2" spans="1:15" hidden="1" x14ac:dyDescent="0.25">
      <c r="A1082" s="16" t="str">
        <f>_xlfn.CONCAT(Tabela_srv_moreno_prd_dbwel_v_fund_acompanhamento[[#This Row],[id_ordem_servico]],"-",Tabela_srv_moreno_prd_dbwel_v_fund_acompanhamento[[#This Row],[item]])</f>
        <v>27406-3</v>
      </c>
      <c r="B1082" s="114" t="str">
        <f>_xlfn.XLOOKUP(A1082,Tabela2[ID OS_MORENO],Tabela2[ID OS_MORENO],"",0)</f>
        <v/>
      </c>
      <c r="C1082" s="16">
        <v>27406</v>
      </c>
      <c r="D1082" s="16">
        <v>3</v>
      </c>
      <c r="E1082" s="16">
        <v>1</v>
      </c>
      <c r="F1082" s="185">
        <v>152632</v>
      </c>
      <c r="G1082" s="185">
        <v>124</v>
      </c>
      <c r="H1082" s="185" t="str">
        <f>_xlfn.CONCAT(Tabela_srv_moreno_prd_dbwel_v_fund_acompanhamento[[#This Row],[codigo_peca]],"-",Tabela_srv_moreno_prd_dbwel_v_fund_acompanhamento[[#This Row],[seq_peca]])</f>
        <v>152632-124</v>
      </c>
      <c r="I1082" s="185">
        <v>1</v>
      </c>
      <c r="J1082" s="185" t="s">
        <v>296</v>
      </c>
      <c r="K1082" s="190">
        <v>46091</v>
      </c>
      <c r="L1082" s="190">
        <v>46083</v>
      </c>
      <c r="M1082" s="185" t="s">
        <v>571</v>
      </c>
      <c r="N1082" s="190">
        <v>46141</v>
      </c>
      <c r="O10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3" spans="1:15" hidden="1" x14ac:dyDescent="0.25">
      <c r="A1083" s="25" t="str">
        <f>_xlfn.CONCAT(Tabela_srv_moreno_prd_dbwel_v_fund_acompanhamento[[#This Row],[id_ordem_servico]],"-",Tabela_srv_moreno_prd_dbwel_v_fund_acompanhamento[[#This Row],[item]])</f>
        <v>27406-4</v>
      </c>
      <c r="B1083" s="114" t="str">
        <f>_xlfn.XLOOKUP(A1083,Tabela2[ID OS_MORENO],Tabela2[ID OS_MORENO],"",0)</f>
        <v/>
      </c>
      <c r="C1083" s="25">
        <v>27406</v>
      </c>
      <c r="D1083" s="25">
        <v>4</v>
      </c>
      <c r="E1083" s="25">
        <v>1</v>
      </c>
      <c r="F1083" s="178">
        <v>152632</v>
      </c>
      <c r="G1083" s="178">
        <v>125</v>
      </c>
      <c r="H1083" s="178" t="str">
        <f>_xlfn.CONCAT(Tabela_srv_moreno_prd_dbwel_v_fund_acompanhamento[[#This Row],[codigo_peca]],"-",Tabela_srv_moreno_prd_dbwel_v_fund_acompanhamento[[#This Row],[seq_peca]])</f>
        <v>152632-125</v>
      </c>
      <c r="I1083" s="178">
        <v>1</v>
      </c>
      <c r="J1083" s="178" t="s">
        <v>296</v>
      </c>
      <c r="K1083" s="179">
        <v>46091</v>
      </c>
      <c r="L1083" s="179">
        <v>46083</v>
      </c>
      <c r="M1083" s="178" t="s">
        <v>571</v>
      </c>
      <c r="N1083" s="179">
        <v>46141</v>
      </c>
      <c r="O10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4" spans="1:15" hidden="1" x14ac:dyDescent="0.25">
      <c r="A1084" s="25" t="str">
        <f>_xlfn.CONCAT(Tabela_srv_moreno_prd_dbwel_v_fund_acompanhamento[[#This Row],[id_ordem_servico]],"-",Tabela_srv_moreno_prd_dbwel_v_fund_acompanhamento[[#This Row],[item]])</f>
        <v>27406-5</v>
      </c>
      <c r="B1084" s="114" t="str">
        <f>_xlfn.XLOOKUP(A1084,Tabela2[ID OS_MORENO],Tabela2[ID OS_MORENO],"",0)</f>
        <v/>
      </c>
      <c r="C1084" s="25">
        <v>27406</v>
      </c>
      <c r="D1084" s="25">
        <v>5</v>
      </c>
      <c r="E1084" s="25">
        <v>1</v>
      </c>
      <c r="F1084" s="178">
        <v>152632</v>
      </c>
      <c r="G1084" s="178">
        <v>126</v>
      </c>
      <c r="H1084" s="178" t="str">
        <f>_xlfn.CONCAT(Tabela_srv_moreno_prd_dbwel_v_fund_acompanhamento[[#This Row],[codigo_peca]],"-",Tabela_srv_moreno_prd_dbwel_v_fund_acompanhamento[[#This Row],[seq_peca]])</f>
        <v>152632-126</v>
      </c>
      <c r="I1084" s="178">
        <v>1</v>
      </c>
      <c r="J1084" s="178" t="s">
        <v>296</v>
      </c>
      <c r="K1084" s="179">
        <v>46091</v>
      </c>
      <c r="L1084" s="179">
        <v>46083</v>
      </c>
      <c r="M1084" s="178" t="s">
        <v>571</v>
      </c>
      <c r="N1084" s="179">
        <v>46141</v>
      </c>
      <c r="O10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5" spans="1:15" hidden="1" x14ac:dyDescent="0.25">
      <c r="A1085" s="25" t="str">
        <f>_xlfn.CONCAT(Tabela_srv_moreno_prd_dbwel_v_fund_acompanhamento[[#This Row],[id_ordem_servico]],"-",Tabela_srv_moreno_prd_dbwel_v_fund_acompanhamento[[#This Row],[item]])</f>
        <v>27406-6</v>
      </c>
      <c r="B1085" s="114" t="str">
        <f>_xlfn.XLOOKUP(A1085,Tabela2[ID OS_MORENO],Tabela2[ID OS_MORENO],"",0)</f>
        <v/>
      </c>
      <c r="C1085" s="25">
        <v>27406</v>
      </c>
      <c r="D1085" s="25">
        <v>6</v>
      </c>
      <c r="E1085" s="25">
        <v>1</v>
      </c>
      <c r="F1085" s="178">
        <v>152632</v>
      </c>
      <c r="G1085" s="178">
        <v>127</v>
      </c>
      <c r="H1085" s="178" t="str">
        <f>_xlfn.CONCAT(Tabela_srv_moreno_prd_dbwel_v_fund_acompanhamento[[#This Row],[codigo_peca]],"-",Tabela_srv_moreno_prd_dbwel_v_fund_acompanhamento[[#This Row],[seq_peca]])</f>
        <v>152632-127</v>
      </c>
      <c r="I1085" s="178">
        <v>1</v>
      </c>
      <c r="J1085" s="178" t="s">
        <v>296</v>
      </c>
      <c r="K1085" s="179">
        <v>46091</v>
      </c>
      <c r="L1085" s="179">
        <v>46083</v>
      </c>
      <c r="M1085" s="178" t="s">
        <v>571</v>
      </c>
      <c r="N1085" s="179">
        <v>46141</v>
      </c>
      <c r="O10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6" spans="1:15" hidden="1" x14ac:dyDescent="0.25">
      <c r="A1086" s="25" t="str">
        <f>_xlfn.CONCAT(Tabela_srv_moreno_prd_dbwel_v_fund_acompanhamento[[#This Row],[id_ordem_servico]],"-",Tabela_srv_moreno_prd_dbwel_v_fund_acompanhamento[[#This Row],[item]])</f>
        <v>27406-7</v>
      </c>
      <c r="B1086" s="114" t="str">
        <f>_xlfn.XLOOKUP(A1086,Tabela2[ID OS_MORENO],Tabela2[ID OS_MORENO],"",0)</f>
        <v/>
      </c>
      <c r="C1086" s="25">
        <v>27406</v>
      </c>
      <c r="D1086" s="25">
        <v>7</v>
      </c>
      <c r="E1086" s="25">
        <v>1</v>
      </c>
      <c r="F1086" s="178">
        <v>152632</v>
      </c>
      <c r="G1086" s="178">
        <v>128</v>
      </c>
      <c r="H1086" s="178" t="str">
        <f>_xlfn.CONCAT(Tabela_srv_moreno_prd_dbwel_v_fund_acompanhamento[[#This Row],[codigo_peca]],"-",Tabela_srv_moreno_prd_dbwel_v_fund_acompanhamento[[#This Row],[seq_peca]])</f>
        <v>152632-128</v>
      </c>
      <c r="I1086" s="178">
        <v>1</v>
      </c>
      <c r="J1086" s="178" t="s">
        <v>296</v>
      </c>
      <c r="K1086" s="179">
        <v>46091</v>
      </c>
      <c r="L1086" s="179">
        <v>46083</v>
      </c>
      <c r="M1086" s="178" t="s">
        <v>571</v>
      </c>
      <c r="N1086" s="179">
        <v>46141</v>
      </c>
      <c r="O10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7" spans="1:15" hidden="1" x14ac:dyDescent="0.25">
      <c r="A1087" s="25" t="str">
        <f>_xlfn.CONCAT(Tabela_srv_moreno_prd_dbwel_v_fund_acompanhamento[[#This Row],[id_ordem_servico]],"-",Tabela_srv_moreno_prd_dbwel_v_fund_acompanhamento[[#This Row],[item]])</f>
        <v>27415-1</v>
      </c>
      <c r="B1087" s="114" t="str">
        <f>_xlfn.XLOOKUP(A1087,Tabela2[ID OS_MORENO],Tabela2[ID OS_MORENO],"",0)</f>
        <v>27415-1</v>
      </c>
      <c r="C1087" s="25">
        <v>27415</v>
      </c>
      <c r="D1087" s="25">
        <v>1</v>
      </c>
      <c r="E1087" s="25">
        <v>1</v>
      </c>
      <c r="F1087" s="178">
        <v>152652</v>
      </c>
      <c r="G1087" s="178">
        <v>20</v>
      </c>
      <c r="H1087" s="178" t="str">
        <f>_xlfn.CONCAT(Tabela_srv_moreno_prd_dbwel_v_fund_acompanhamento[[#This Row],[codigo_peca]],"-",Tabela_srv_moreno_prd_dbwel_v_fund_acompanhamento[[#This Row],[seq_peca]])</f>
        <v>152652-20</v>
      </c>
      <c r="I1087" s="178">
        <v>1</v>
      </c>
      <c r="J1087" s="178" t="s">
        <v>296</v>
      </c>
      <c r="K1087" s="179">
        <v>46107</v>
      </c>
      <c r="L1087" s="179">
        <v>46106</v>
      </c>
      <c r="M1087" s="178" t="s">
        <v>306</v>
      </c>
      <c r="N1087" s="179">
        <v>46162</v>
      </c>
      <c r="O10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8" spans="1:15" hidden="1" x14ac:dyDescent="0.25">
      <c r="A1088" s="16" t="str">
        <f>_xlfn.CONCAT(Tabela_srv_moreno_prd_dbwel_v_fund_acompanhamento[[#This Row],[id_ordem_servico]],"-",Tabela_srv_moreno_prd_dbwel_v_fund_acompanhamento[[#This Row],[item]])</f>
        <v>27361-1</v>
      </c>
      <c r="B1088" s="114" t="str">
        <f>_xlfn.XLOOKUP(A1088,Tabela2[ID OS_MORENO],Tabela2[ID OS_MORENO],"",0)</f>
        <v/>
      </c>
      <c r="C1088" s="16">
        <v>27361</v>
      </c>
      <c r="D1088" s="16">
        <v>1</v>
      </c>
      <c r="E1088" s="16">
        <v>1</v>
      </c>
      <c r="F1088" s="185">
        <v>152631</v>
      </c>
      <c r="G1088" s="185">
        <v>45</v>
      </c>
      <c r="H1088" s="185" t="str">
        <f>_xlfn.CONCAT(Tabela_srv_moreno_prd_dbwel_v_fund_acompanhamento[[#This Row],[codigo_peca]],"-",Tabela_srv_moreno_prd_dbwel_v_fund_acompanhamento[[#This Row],[seq_peca]])</f>
        <v>152631-45</v>
      </c>
      <c r="I1088" s="185">
        <v>1</v>
      </c>
      <c r="J1088" s="185" t="s">
        <v>296</v>
      </c>
      <c r="K1088" s="190">
        <v>46060</v>
      </c>
      <c r="L1088" s="190">
        <v>46035</v>
      </c>
      <c r="M1088" s="185" t="s">
        <v>610</v>
      </c>
      <c r="N1088" s="190">
        <v>46077</v>
      </c>
      <c r="O10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89" spans="1:15" hidden="1" x14ac:dyDescent="0.25">
      <c r="A1089" s="25" t="str">
        <f>_xlfn.CONCAT(Tabela_srv_moreno_prd_dbwel_v_fund_acompanhamento[[#This Row],[id_ordem_servico]],"-",Tabela_srv_moreno_prd_dbwel_v_fund_acompanhamento[[#This Row],[item]])</f>
        <v>27361-2</v>
      </c>
      <c r="B1089" s="114" t="str">
        <f>_xlfn.XLOOKUP(A1089,Tabela2[ID OS_MORENO],Tabela2[ID OS_MORENO],"",0)</f>
        <v/>
      </c>
      <c r="C1089" s="25">
        <v>27361</v>
      </c>
      <c r="D1089" s="25">
        <v>2</v>
      </c>
      <c r="E1089" s="25">
        <v>1</v>
      </c>
      <c r="F1089" s="178">
        <v>152631</v>
      </c>
      <c r="G1089" s="178">
        <v>46</v>
      </c>
      <c r="H1089" s="178" t="str">
        <f>_xlfn.CONCAT(Tabela_srv_moreno_prd_dbwel_v_fund_acompanhamento[[#This Row],[codigo_peca]],"-",Tabela_srv_moreno_prd_dbwel_v_fund_acompanhamento[[#This Row],[seq_peca]])</f>
        <v>152631-46</v>
      </c>
      <c r="I1089" s="178">
        <v>1</v>
      </c>
      <c r="J1089" s="178" t="s">
        <v>296</v>
      </c>
      <c r="K1089" s="179">
        <v>46077</v>
      </c>
      <c r="L1089" s="179">
        <v>46052</v>
      </c>
      <c r="M1089" s="178" t="s">
        <v>610</v>
      </c>
      <c r="N1089" s="179">
        <v>46077</v>
      </c>
      <c r="O108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090" spans="1:15" hidden="1" x14ac:dyDescent="0.25">
      <c r="A1090" s="25" t="str">
        <f>_xlfn.CONCAT(Tabela_srv_moreno_prd_dbwel_v_fund_acompanhamento[[#This Row],[id_ordem_servico]],"-",Tabela_srv_moreno_prd_dbwel_v_fund_acompanhamento[[#This Row],[item]])</f>
        <v>27361-3</v>
      </c>
      <c r="B1090" s="114" t="str">
        <f>_xlfn.XLOOKUP(A1090,Tabela2[ID OS_MORENO],Tabela2[ID OS_MORENO],"",0)</f>
        <v/>
      </c>
      <c r="C1090" s="25">
        <v>27361</v>
      </c>
      <c r="D1090" s="25">
        <v>3</v>
      </c>
      <c r="E1090" s="25">
        <v>1</v>
      </c>
      <c r="F1090" s="178">
        <v>152631</v>
      </c>
      <c r="G1090" s="178">
        <v>47</v>
      </c>
      <c r="H1090" s="178" t="str">
        <f>_xlfn.CONCAT(Tabela_srv_moreno_prd_dbwel_v_fund_acompanhamento[[#This Row],[codigo_peca]],"-",Tabela_srv_moreno_prd_dbwel_v_fund_acompanhamento[[#This Row],[seq_peca]])</f>
        <v>152631-47</v>
      </c>
      <c r="I1090" s="178">
        <v>1</v>
      </c>
      <c r="J1090" s="178" t="s">
        <v>296</v>
      </c>
      <c r="K1090" s="179">
        <v>46115</v>
      </c>
      <c r="L1090" s="179">
        <v>46083</v>
      </c>
      <c r="M1090" s="178" t="s">
        <v>610</v>
      </c>
      <c r="N1090" s="179">
        <v>46080</v>
      </c>
      <c r="O10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1" spans="1:15" hidden="1" x14ac:dyDescent="0.25">
      <c r="A1091" s="25" t="str">
        <f>_xlfn.CONCAT(Tabela_srv_moreno_prd_dbwel_v_fund_acompanhamento[[#This Row],[id_ordem_servico]],"-",Tabela_srv_moreno_prd_dbwel_v_fund_acompanhamento[[#This Row],[item]])</f>
        <v>27357-3</v>
      </c>
      <c r="B1091" s="114" t="str">
        <f>_xlfn.XLOOKUP(A1091,Tabela2[ID OS_MORENO],Tabela2[ID OS_MORENO],"",0)</f>
        <v/>
      </c>
      <c r="C1091" s="25">
        <v>27357</v>
      </c>
      <c r="D1091" s="25">
        <v>3</v>
      </c>
      <c r="E1091" s="25">
        <v>1</v>
      </c>
      <c r="F1091" s="178">
        <v>152642</v>
      </c>
      <c r="G1091" s="178">
        <v>83</v>
      </c>
      <c r="H1091" s="178" t="str">
        <f>_xlfn.CONCAT(Tabela_srv_moreno_prd_dbwel_v_fund_acompanhamento[[#This Row],[codigo_peca]],"-",Tabela_srv_moreno_prd_dbwel_v_fund_acompanhamento[[#This Row],[seq_peca]])</f>
        <v>152642-83</v>
      </c>
      <c r="I1091" s="178">
        <v>1</v>
      </c>
      <c r="J1091" s="178" t="s">
        <v>296</v>
      </c>
      <c r="K1091" s="179">
        <v>46071</v>
      </c>
      <c r="L1091" s="179">
        <v>46052</v>
      </c>
      <c r="M1091" s="178" t="s">
        <v>377</v>
      </c>
      <c r="N1091" s="179">
        <v>46098</v>
      </c>
      <c r="O10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2" spans="1:15" hidden="1" x14ac:dyDescent="0.25">
      <c r="A1092" s="16" t="str">
        <f>_xlfn.CONCAT(Tabela_srv_moreno_prd_dbwel_v_fund_acompanhamento[[#This Row],[id_ordem_servico]],"-",Tabela_srv_moreno_prd_dbwel_v_fund_acompanhamento[[#This Row],[item]])</f>
        <v>27357-1</v>
      </c>
      <c r="B1092" s="114" t="str">
        <f>_xlfn.XLOOKUP(A1092,Tabela2[ID OS_MORENO],Tabela2[ID OS_MORENO],"",0)</f>
        <v/>
      </c>
      <c r="C1092" s="16">
        <v>27357</v>
      </c>
      <c r="D1092" s="16">
        <v>1</v>
      </c>
      <c r="E1092" s="16">
        <v>1</v>
      </c>
      <c r="F1092" s="185">
        <v>152632</v>
      </c>
      <c r="G1092" s="185">
        <v>120</v>
      </c>
      <c r="H1092" s="185" t="str">
        <f>_xlfn.CONCAT(Tabela_srv_moreno_prd_dbwel_v_fund_acompanhamento[[#This Row],[codigo_peca]],"-",Tabela_srv_moreno_prd_dbwel_v_fund_acompanhamento[[#This Row],[seq_peca]])</f>
        <v>152632-120</v>
      </c>
      <c r="I1092" s="185">
        <v>1</v>
      </c>
      <c r="J1092" s="185" t="s">
        <v>296</v>
      </c>
      <c r="K1092" s="190">
        <v>46077</v>
      </c>
      <c r="L1092" s="190">
        <v>46052</v>
      </c>
      <c r="M1092" s="185" t="s">
        <v>571</v>
      </c>
      <c r="N1092" s="190">
        <v>46098</v>
      </c>
      <c r="O10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3" spans="1:15" hidden="1" x14ac:dyDescent="0.25">
      <c r="A1093" s="25" t="str">
        <f>_xlfn.CONCAT(Tabela_srv_moreno_prd_dbwel_v_fund_acompanhamento[[#This Row],[id_ordem_servico]],"-",Tabela_srv_moreno_prd_dbwel_v_fund_acompanhamento[[#This Row],[item]])</f>
        <v>27357-2</v>
      </c>
      <c r="B1093" s="114" t="str">
        <f>_xlfn.XLOOKUP(A1093,Tabela2[ID OS_MORENO],Tabela2[ID OS_MORENO],"",0)</f>
        <v/>
      </c>
      <c r="C1093" s="25">
        <v>27357</v>
      </c>
      <c r="D1093" s="25">
        <v>2</v>
      </c>
      <c r="E1093" s="25">
        <v>1</v>
      </c>
      <c r="F1093" s="39">
        <v>152632</v>
      </c>
      <c r="G1093" s="39">
        <v>121</v>
      </c>
      <c r="H1093" s="39" t="str">
        <f>_xlfn.CONCAT(Tabela_srv_moreno_prd_dbwel_v_fund_acompanhamento[[#This Row],[codigo_peca]],"-",Tabela_srv_moreno_prd_dbwel_v_fund_acompanhamento[[#This Row],[seq_peca]])</f>
        <v>152632-121</v>
      </c>
      <c r="I1093" s="25">
        <v>1</v>
      </c>
      <c r="J1093" s="39" t="s">
        <v>296</v>
      </c>
      <c r="K1093" s="40">
        <v>46077</v>
      </c>
      <c r="L1093" s="40">
        <v>46052</v>
      </c>
      <c r="M1093" s="39" t="s">
        <v>571</v>
      </c>
      <c r="N1093" s="40">
        <v>46098</v>
      </c>
      <c r="O109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094" spans="1:15" hidden="1" x14ac:dyDescent="0.25">
      <c r="A1094" s="25" t="str">
        <f>_xlfn.CONCAT(Tabela_srv_moreno_prd_dbwel_v_fund_acompanhamento[[#This Row],[id_ordem_servico]],"-",Tabela_srv_moreno_prd_dbwel_v_fund_acompanhamento[[#This Row],[item]])</f>
        <v>27368-1</v>
      </c>
      <c r="B1094" s="114" t="str">
        <f>_xlfn.XLOOKUP(A1094,Tabela2[ID OS_MORENO],Tabela2[ID OS_MORENO],"",0)</f>
        <v/>
      </c>
      <c r="C1094" s="25">
        <v>27368</v>
      </c>
      <c r="D1094" s="25">
        <v>1</v>
      </c>
      <c r="E1094" s="25">
        <v>1</v>
      </c>
      <c r="F1094" s="178">
        <v>152644</v>
      </c>
      <c r="G1094" s="178">
        <v>68</v>
      </c>
      <c r="H1094" s="178" t="str">
        <f>_xlfn.CONCAT(Tabela_srv_moreno_prd_dbwel_v_fund_acompanhamento[[#This Row],[codigo_peca]],"-",Tabela_srv_moreno_prd_dbwel_v_fund_acompanhamento[[#This Row],[seq_peca]])</f>
        <v>152644-68</v>
      </c>
      <c r="I1094" s="178">
        <v>1</v>
      </c>
      <c r="J1094" s="178" t="s">
        <v>296</v>
      </c>
      <c r="K1094" s="179">
        <v>46071</v>
      </c>
      <c r="L1094" s="179">
        <v>46052</v>
      </c>
      <c r="M1094" s="178" t="s">
        <v>737</v>
      </c>
      <c r="N1094" s="179">
        <v>46101</v>
      </c>
      <c r="O10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5" spans="1:15" hidden="1" x14ac:dyDescent="0.25">
      <c r="A1095" s="25" t="str">
        <f>_xlfn.CONCAT(Tabela_srv_moreno_prd_dbwel_v_fund_acompanhamento[[#This Row],[id_ordem_servico]],"-",Tabela_srv_moreno_prd_dbwel_v_fund_acompanhamento[[#This Row],[item]])</f>
        <v>27368-2</v>
      </c>
      <c r="B1095" s="114" t="str">
        <f>_xlfn.XLOOKUP(A1095,Tabela2[ID OS_MORENO],Tabela2[ID OS_MORENO],"",0)</f>
        <v/>
      </c>
      <c r="C1095" s="25">
        <v>27368</v>
      </c>
      <c r="D1095" s="25">
        <v>2</v>
      </c>
      <c r="E1095" s="25">
        <v>1</v>
      </c>
      <c r="F1095" s="178">
        <v>152644</v>
      </c>
      <c r="G1095" s="178">
        <v>69</v>
      </c>
      <c r="H1095" s="178" t="str">
        <f>_xlfn.CONCAT(Tabela_srv_moreno_prd_dbwel_v_fund_acompanhamento[[#This Row],[codigo_peca]],"-",Tabela_srv_moreno_prd_dbwel_v_fund_acompanhamento[[#This Row],[seq_peca]])</f>
        <v>152644-69</v>
      </c>
      <c r="I1095" s="178">
        <v>1</v>
      </c>
      <c r="J1095" s="178" t="s">
        <v>296</v>
      </c>
      <c r="K1095" s="179">
        <v>46071</v>
      </c>
      <c r="L1095" s="179">
        <v>46052</v>
      </c>
      <c r="M1095" s="178" t="s">
        <v>737</v>
      </c>
      <c r="N1095" s="179">
        <v>46101</v>
      </c>
      <c r="O10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6" spans="1:15" hidden="1" x14ac:dyDescent="0.25">
      <c r="A1096" s="25" t="str">
        <f>_xlfn.CONCAT(Tabela_srv_moreno_prd_dbwel_v_fund_acompanhamento[[#This Row],[id_ordem_servico]],"-",Tabela_srv_moreno_prd_dbwel_v_fund_acompanhamento[[#This Row],[item]])</f>
        <v>27369-1</v>
      </c>
      <c r="B1096" s="115" t="str">
        <f>_xlfn.XLOOKUP(A1096,Tabela2[ID OS_MORENO],Tabela2[ID OS_MORENO],"",0)</f>
        <v>27369-1</v>
      </c>
      <c r="C1096" s="25">
        <v>27369</v>
      </c>
      <c r="D1096" s="25">
        <v>1</v>
      </c>
      <c r="E1096" s="25">
        <v>1</v>
      </c>
      <c r="F1096" s="178">
        <v>152652</v>
      </c>
      <c r="G1096" s="178">
        <v>19</v>
      </c>
      <c r="H1096" s="178" t="str">
        <f>_xlfn.CONCAT(Tabela_srv_moreno_prd_dbwel_v_fund_acompanhamento[[#This Row],[codigo_peca]],"-",Tabela_srv_moreno_prd_dbwel_v_fund_acompanhamento[[#This Row],[seq_peca]])</f>
        <v>152652-19</v>
      </c>
      <c r="I1096" s="178">
        <v>1</v>
      </c>
      <c r="J1096" s="178" t="s">
        <v>296</v>
      </c>
      <c r="K1096" s="179">
        <v>46079</v>
      </c>
      <c r="L1096" s="179">
        <v>46052</v>
      </c>
      <c r="M1096" s="178" t="s">
        <v>306</v>
      </c>
      <c r="N1096" s="179">
        <v>46119</v>
      </c>
      <c r="O10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7" spans="1:15" hidden="1" x14ac:dyDescent="0.25">
      <c r="A1097" s="25" t="str">
        <f>_xlfn.CONCAT(Tabela_srv_moreno_prd_dbwel_v_fund_acompanhamento[[#This Row],[id_ordem_servico]],"-",Tabela_srv_moreno_prd_dbwel_v_fund_acompanhamento[[#This Row],[item]])</f>
        <v>27344-1</v>
      </c>
      <c r="B1097" s="114" t="str">
        <f>_xlfn.XLOOKUP(A1097,Tabela2[ID OS_MORENO],Tabela2[ID OS_MORENO],"",0)</f>
        <v/>
      </c>
      <c r="C1097" s="25">
        <v>27344</v>
      </c>
      <c r="D1097" s="25">
        <v>1</v>
      </c>
      <c r="E1097" s="25">
        <v>1</v>
      </c>
      <c r="F1097" s="178">
        <v>152649</v>
      </c>
      <c r="G1097" s="178">
        <v>174</v>
      </c>
      <c r="H1097" s="178" t="str">
        <f>_xlfn.CONCAT(Tabela_srv_moreno_prd_dbwel_v_fund_acompanhamento[[#This Row],[codigo_peca]],"-",Tabela_srv_moreno_prd_dbwel_v_fund_acompanhamento[[#This Row],[seq_peca]])</f>
        <v>152649-174</v>
      </c>
      <c r="I1097" s="178">
        <v>1</v>
      </c>
      <c r="J1097" s="178" t="s">
        <v>296</v>
      </c>
      <c r="K1097" s="179">
        <v>46035</v>
      </c>
      <c r="L1097" s="179">
        <v>46036</v>
      </c>
      <c r="M1097" s="178" t="s">
        <v>297</v>
      </c>
      <c r="N1097" s="179">
        <v>46070</v>
      </c>
      <c r="O10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8" spans="1:15" hidden="1" x14ac:dyDescent="0.25">
      <c r="A1098" s="25" t="str">
        <f>_xlfn.CONCAT(Tabela_srv_moreno_prd_dbwel_v_fund_acompanhamento[[#This Row],[id_ordem_servico]],"-",Tabela_srv_moreno_prd_dbwel_v_fund_acompanhamento[[#This Row],[item]])</f>
        <v>27344-2</v>
      </c>
      <c r="B1098" s="114" t="str">
        <f>_xlfn.XLOOKUP(A1098,Tabela2[ID OS_MORENO],Tabela2[ID OS_MORENO],"",0)</f>
        <v/>
      </c>
      <c r="C1098" s="25">
        <v>27344</v>
      </c>
      <c r="D1098" s="25">
        <v>2</v>
      </c>
      <c r="E1098" s="25">
        <v>1</v>
      </c>
      <c r="F1098" s="178">
        <v>152649</v>
      </c>
      <c r="G1098" s="178">
        <v>175</v>
      </c>
      <c r="H1098" s="178" t="str">
        <f>_xlfn.CONCAT(Tabela_srv_moreno_prd_dbwel_v_fund_acompanhamento[[#This Row],[codigo_peca]],"-",Tabela_srv_moreno_prd_dbwel_v_fund_acompanhamento[[#This Row],[seq_peca]])</f>
        <v>152649-175</v>
      </c>
      <c r="I1098" s="178">
        <v>1</v>
      </c>
      <c r="J1098" s="178" t="s">
        <v>296</v>
      </c>
      <c r="K1098" s="179">
        <v>46035</v>
      </c>
      <c r="L1098" s="179">
        <v>46036</v>
      </c>
      <c r="M1098" s="178" t="s">
        <v>297</v>
      </c>
      <c r="N1098" s="179">
        <v>46070</v>
      </c>
      <c r="O10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099" spans="1:15" hidden="1" x14ac:dyDescent="0.25">
      <c r="A1099" s="25" t="str">
        <f>_xlfn.CONCAT(Tabela_srv_moreno_prd_dbwel_v_fund_acompanhamento[[#This Row],[id_ordem_servico]],"-",Tabela_srv_moreno_prd_dbwel_v_fund_acompanhamento[[#This Row],[item]])</f>
        <v>27344-3</v>
      </c>
      <c r="B1099" s="114" t="str">
        <f>_xlfn.XLOOKUP(A1099,Tabela2[ID OS_MORENO],Tabela2[ID OS_MORENO],"",0)</f>
        <v/>
      </c>
      <c r="C1099" s="25">
        <v>27344</v>
      </c>
      <c r="D1099" s="25">
        <v>3</v>
      </c>
      <c r="E1099" s="25">
        <v>1</v>
      </c>
      <c r="F1099" s="178">
        <v>152649</v>
      </c>
      <c r="G1099" s="178">
        <v>176</v>
      </c>
      <c r="H1099" s="178" t="str">
        <f>_xlfn.CONCAT(Tabela_srv_moreno_prd_dbwel_v_fund_acompanhamento[[#This Row],[codigo_peca]],"-",Tabela_srv_moreno_prd_dbwel_v_fund_acompanhamento[[#This Row],[seq_peca]])</f>
        <v>152649-176</v>
      </c>
      <c r="I1099" s="178">
        <v>1</v>
      </c>
      <c r="J1099" s="178" t="s">
        <v>296</v>
      </c>
      <c r="K1099" s="179">
        <v>46035</v>
      </c>
      <c r="L1099" s="179">
        <v>46112</v>
      </c>
      <c r="M1099" s="178" t="s">
        <v>297</v>
      </c>
      <c r="N1099" s="179">
        <v>46070</v>
      </c>
      <c r="O10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0" spans="1:15" hidden="1" x14ac:dyDescent="0.25">
      <c r="A1100" s="16" t="str">
        <f>_xlfn.CONCAT(Tabela_srv_moreno_prd_dbwel_v_fund_acompanhamento[[#This Row],[id_ordem_servico]],"-",Tabela_srv_moreno_prd_dbwel_v_fund_acompanhamento[[#This Row],[item]])</f>
        <v>27344-4</v>
      </c>
      <c r="B1100" s="114" t="str">
        <f>_xlfn.XLOOKUP(A1100,Tabela2[ID OS_MORENO],Tabela2[ID OS_MORENO],"",0)</f>
        <v/>
      </c>
      <c r="C1100" s="16">
        <v>27344</v>
      </c>
      <c r="D1100" s="16">
        <v>4</v>
      </c>
      <c r="E1100" s="16">
        <v>1</v>
      </c>
      <c r="F1100" s="185">
        <v>152649</v>
      </c>
      <c r="G1100" s="185">
        <v>177</v>
      </c>
      <c r="H1100" s="185" t="str">
        <f>_xlfn.CONCAT(Tabela_srv_moreno_prd_dbwel_v_fund_acompanhamento[[#This Row],[codigo_peca]],"-",Tabela_srv_moreno_prd_dbwel_v_fund_acompanhamento[[#This Row],[seq_peca]])</f>
        <v>152649-177</v>
      </c>
      <c r="I1100" s="185">
        <v>1</v>
      </c>
      <c r="J1100" s="185" t="s">
        <v>296</v>
      </c>
      <c r="K1100" s="190">
        <v>46035</v>
      </c>
      <c r="L1100" s="190">
        <v>46057</v>
      </c>
      <c r="M1100" s="185" t="s">
        <v>297</v>
      </c>
      <c r="N1100" s="190">
        <v>46070</v>
      </c>
      <c r="O11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1" spans="1:15" hidden="1" x14ac:dyDescent="0.25">
      <c r="A1101" s="25" t="str">
        <f>_xlfn.CONCAT(Tabela_srv_moreno_prd_dbwel_v_fund_acompanhamento[[#This Row],[id_ordem_servico]],"-",Tabela_srv_moreno_prd_dbwel_v_fund_acompanhamento[[#This Row],[item]])</f>
        <v>27344-5</v>
      </c>
      <c r="B1101" s="114" t="str">
        <f>_xlfn.XLOOKUP(A1101,Tabela2[ID OS_MORENO],Tabela2[ID OS_MORENO],"",0)</f>
        <v/>
      </c>
      <c r="C1101" s="25">
        <v>27344</v>
      </c>
      <c r="D1101" s="25">
        <v>5</v>
      </c>
      <c r="E1101" s="25">
        <v>1</v>
      </c>
      <c r="F1101" s="178">
        <v>152649</v>
      </c>
      <c r="G1101" s="178">
        <v>178</v>
      </c>
      <c r="H1101" s="178" t="str">
        <f>_xlfn.CONCAT(Tabela_srv_moreno_prd_dbwel_v_fund_acompanhamento[[#This Row],[codigo_peca]],"-",Tabela_srv_moreno_prd_dbwel_v_fund_acompanhamento[[#This Row],[seq_peca]])</f>
        <v>152649-178</v>
      </c>
      <c r="I1101" s="178">
        <v>1</v>
      </c>
      <c r="J1101" s="178" t="s">
        <v>296</v>
      </c>
      <c r="K1101" s="179">
        <v>46042</v>
      </c>
      <c r="L1101" s="179">
        <v>46052</v>
      </c>
      <c r="M1101" s="178" t="s">
        <v>297</v>
      </c>
      <c r="N1101" s="179">
        <v>46070</v>
      </c>
      <c r="O11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2" spans="1:15" hidden="1" x14ac:dyDescent="0.25">
      <c r="A1102" s="25" t="str">
        <f>_xlfn.CONCAT(Tabela_srv_moreno_prd_dbwel_v_fund_acompanhamento[[#This Row],[id_ordem_servico]],"-",Tabela_srv_moreno_prd_dbwel_v_fund_acompanhamento[[#This Row],[item]])</f>
        <v>27344-6</v>
      </c>
      <c r="B1102" s="115" t="str">
        <f>_xlfn.XLOOKUP(A1102,Tabela2[ID OS_MORENO],Tabela2[ID OS_MORENO],"",0)</f>
        <v/>
      </c>
      <c r="C1102" s="25">
        <v>27344</v>
      </c>
      <c r="D1102" s="25">
        <v>6</v>
      </c>
      <c r="E1102" s="25">
        <v>1</v>
      </c>
      <c r="F1102" s="178">
        <v>152649</v>
      </c>
      <c r="G1102" s="178">
        <v>179</v>
      </c>
      <c r="H1102" s="178" t="str">
        <f>_xlfn.CONCAT(Tabela_srv_moreno_prd_dbwel_v_fund_acompanhamento[[#This Row],[codigo_peca]],"-",Tabela_srv_moreno_prd_dbwel_v_fund_acompanhamento[[#This Row],[seq_peca]])</f>
        <v>152649-179</v>
      </c>
      <c r="I1102" s="178">
        <v>1</v>
      </c>
      <c r="J1102" s="178" t="s">
        <v>296</v>
      </c>
      <c r="K1102" s="179">
        <v>46042</v>
      </c>
      <c r="L1102" s="179">
        <v>46052</v>
      </c>
      <c r="M1102" s="178" t="s">
        <v>297</v>
      </c>
      <c r="N1102" s="179">
        <v>46070</v>
      </c>
      <c r="O11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3" spans="1:15" hidden="1" x14ac:dyDescent="0.25">
      <c r="A1103" s="25" t="str">
        <f>_xlfn.CONCAT(Tabela_srv_moreno_prd_dbwel_v_fund_acompanhamento[[#This Row],[id_ordem_servico]],"-",Tabela_srv_moreno_prd_dbwel_v_fund_acompanhamento[[#This Row],[item]])</f>
        <v>27344-7</v>
      </c>
      <c r="B1103" s="114" t="str">
        <f>_xlfn.XLOOKUP(A1103,Tabela2[ID OS_MORENO],Tabela2[ID OS_MORENO],"",0)</f>
        <v/>
      </c>
      <c r="C1103" s="25">
        <v>27344</v>
      </c>
      <c r="D1103" s="25">
        <v>7</v>
      </c>
      <c r="E1103" s="25">
        <v>1</v>
      </c>
      <c r="F1103" s="178">
        <v>152649</v>
      </c>
      <c r="G1103" s="178">
        <v>180</v>
      </c>
      <c r="H1103" s="178" t="str">
        <f>_xlfn.CONCAT(Tabela_srv_moreno_prd_dbwel_v_fund_acompanhamento[[#This Row],[codigo_peca]],"-",Tabela_srv_moreno_prd_dbwel_v_fund_acompanhamento[[#This Row],[seq_peca]])</f>
        <v>152649-180</v>
      </c>
      <c r="I1103" s="178">
        <v>1</v>
      </c>
      <c r="J1103" s="178" t="s">
        <v>296</v>
      </c>
      <c r="K1103" s="179">
        <v>46042</v>
      </c>
      <c r="L1103" s="179">
        <v>46050</v>
      </c>
      <c r="M1103" s="178" t="s">
        <v>297</v>
      </c>
      <c r="N1103" s="179">
        <v>46070</v>
      </c>
      <c r="O11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4" spans="1:15" hidden="1" x14ac:dyDescent="0.25">
      <c r="A1104" s="25" t="str">
        <f>_xlfn.CONCAT(Tabela_srv_moreno_prd_dbwel_v_fund_acompanhamento[[#This Row],[id_ordem_servico]],"-",Tabela_srv_moreno_prd_dbwel_v_fund_acompanhamento[[#This Row],[item]])</f>
        <v>27344-8</v>
      </c>
      <c r="B1104" s="114" t="str">
        <f>_xlfn.XLOOKUP(A1104,Tabela2[ID OS_MORENO],Tabela2[ID OS_MORENO],"",0)</f>
        <v/>
      </c>
      <c r="C1104" s="25">
        <v>27344</v>
      </c>
      <c r="D1104" s="25">
        <v>8</v>
      </c>
      <c r="E1104" s="25">
        <v>1</v>
      </c>
      <c r="F1104" s="178">
        <v>152649</v>
      </c>
      <c r="G1104" s="178">
        <v>181</v>
      </c>
      <c r="H1104" s="178" t="str">
        <f>_xlfn.CONCAT(Tabela_srv_moreno_prd_dbwel_v_fund_acompanhamento[[#This Row],[codigo_peca]],"-",Tabela_srv_moreno_prd_dbwel_v_fund_acompanhamento[[#This Row],[seq_peca]])</f>
        <v>152649-181</v>
      </c>
      <c r="I1104" s="178">
        <v>1</v>
      </c>
      <c r="J1104" s="178" t="s">
        <v>296</v>
      </c>
      <c r="K1104" s="179">
        <v>46042</v>
      </c>
      <c r="L1104" s="179">
        <v>46036</v>
      </c>
      <c r="M1104" s="178" t="s">
        <v>297</v>
      </c>
      <c r="N1104" s="179">
        <v>46070</v>
      </c>
      <c r="O11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5" spans="1:15" hidden="1" x14ac:dyDescent="0.25">
      <c r="A1105" s="25" t="str">
        <f>_xlfn.CONCAT(Tabela_srv_moreno_prd_dbwel_v_fund_acompanhamento[[#This Row],[id_ordem_servico]],"-",Tabela_srv_moreno_prd_dbwel_v_fund_acompanhamento[[#This Row],[item]])</f>
        <v>27344-9</v>
      </c>
      <c r="B1105" s="114" t="str">
        <f>_xlfn.XLOOKUP(A1105,Tabela2[ID OS_MORENO],Tabela2[ID OS_MORENO],"",0)</f>
        <v/>
      </c>
      <c r="C1105" s="25">
        <v>27344</v>
      </c>
      <c r="D1105" s="25">
        <v>9</v>
      </c>
      <c r="E1105" s="25">
        <v>1</v>
      </c>
      <c r="F1105" s="178">
        <v>152649</v>
      </c>
      <c r="G1105" s="178">
        <v>182</v>
      </c>
      <c r="H1105" s="178" t="str">
        <f>_xlfn.CONCAT(Tabela_srv_moreno_prd_dbwel_v_fund_acompanhamento[[#This Row],[codigo_peca]],"-",Tabela_srv_moreno_prd_dbwel_v_fund_acompanhamento[[#This Row],[seq_peca]])</f>
        <v>152649-182</v>
      </c>
      <c r="I1105" s="178">
        <v>1</v>
      </c>
      <c r="J1105" s="178" t="s">
        <v>296</v>
      </c>
      <c r="K1105" s="179">
        <v>46042</v>
      </c>
      <c r="L1105" s="179">
        <v>46052</v>
      </c>
      <c r="M1105" s="178" t="s">
        <v>297</v>
      </c>
      <c r="N1105" s="179">
        <v>46070</v>
      </c>
      <c r="O11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6" spans="1:15" hidden="1" x14ac:dyDescent="0.25">
      <c r="A1106" s="25" t="str">
        <f>_xlfn.CONCAT(Tabela_srv_moreno_prd_dbwel_v_fund_acompanhamento[[#This Row],[id_ordem_servico]],"-",Tabela_srv_moreno_prd_dbwel_v_fund_acompanhamento[[#This Row],[item]])</f>
        <v>27344-10</v>
      </c>
      <c r="B1106" s="114" t="str">
        <f>_xlfn.XLOOKUP(A1106,Tabela2[ID OS_MORENO],Tabela2[ID OS_MORENO],"",0)</f>
        <v/>
      </c>
      <c r="C1106" s="25">
        <v>27344</v>
      </c>
      <c r="D1106" s="25">
        <v>10</v>
      </c>
      <c r="E1106" s="25">
        <v>1</v>
      </c>
      <c r="F1106" s="178">
        <v>152649</v>
      </c>
      <c r="G1106" s="178">
        <v>183</v>
      </c>
      <c r="H1106" s="178" t="str">
        <f>_xlfn.CONCAT(Tabela_srv_moreno_prd_dbwel_v_fund_acompanhamento[[#This Row],[codigo_peca]],"-",Tabela_srv_moreno_prd_dbwel_v_fund_acompanhamento[[#This Row],[seq_peca]])</f>
        <v>152649-183</v>
      </c>
      <c r="I1106" s="178">
        <v>1</v>
      </c>
      <c r="J1106" s="178" t="s">
        <v>296</v>
      </c>
      <c r="K1106" s="179">
        <v>46042</v>
      </c>
      <c r="L1106" s="179">
        <v>46052</v>
      </c>
      <c r="M1106" s="178" t="s">
        <v>297</v>
      </c>
      <c r="N1106" s="179">
        <v>46070</v>
      </c>
      <c r="O11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7" spans="1:15" hidden="1" x14ac:dyDescent="0.25">
      <c r="A1107" s="25" t="str">
        <f>_xlfn.CONCAT(Tabela_srv_moreno_prd_dbwel_v_fund_acompanhamento[[#This Row],[id_ordem_servico]],"-",Tabela_srv_moreno_prd_dbwel_v_fund_acompanhamento[[#This Row],[item]])</f>
        <v>27344-11</v>
      </c>
      <c r="B1107" s="114" t="str">
        <f>_xlfn.XLOOKUP(A1107,Tabela2[ID OS_MORENO],Tabela2[ID OS_MORENO],"",0)</f>
        <v/>
      </c>
      <c r="C1107" s="25">
        <v>27344</v>
      </c>
      <c r="D1107" s="25">
        <v>11</v>
      </c>
      <c r="E1107" s="25">
        <v>1</v>
      </c>
      <c r="F1107" s="178">
        <v>152649</v>
      </c>
      <c r="G1107" s="178">
        <v>184</v>
      </c>
      <c r="H1107" s="178" t="str">
        <f>_xlfn.CONCAT(Tabela_srv_moreno_prd_dbwel_v_fund_acompanhamento[[#This Row],[codigo_peca]],"-",Tabela_srv_moreno_prd_dbwel_v_fund_acompanhamento[[#This Row],[seq_peca]])</f>
        <v>152649-184</v>
      </c>
      <c r="I1107" s="178">
        <v>1</v>
      </c>
      <c r="J1107" s="178" t="s">
        <v>296</v>
      </c>
      <c r="K1107" s="179">
        <v>46042</v>
      </c>
      <c r="L1107" s="179">
        <v>46055</v>
      </c>
      <c r="M1107" s="178" t="s">
        <v>297</v>
      </c>
      <c r="N1107" s="179">
        <v>46070</v>
      </c>
      <c r="O11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8" spans="1:15" hidden="1" x14ac:dyDescent="0.25">
      <c r="A1108" s="25" t="str">
        <f>_xlfn.CONCAT(Tabela_srv_moreno_prd_dbwel_v_fund_acompanhamento[[#This Row],[id_ordem_servico]],"-",Tabela_srv_moreno_prd_dbwel_v_fund_acompanhamento[[#This Row],[item]])</f>
        <v>27344-12</v>
      </c>
      <c r="B1108" s="114" t="str">
        <f>_xlfn.XLOOKUP(A1108,Tabela2[ID OS_MORENO],Tabela2[ID OS_MORENO],"",0)</f>
        <v/>
      </c>
      <c r="C1108" s="25">
        <v>27344</v>
      </c>
      <c r="D1108" s="25">
        <v>12</v>
      </c>
      <c r="E1108" s="25">
        <v>1</v>
      </c>
      <c r="F1108" s="178">
        <v>152649</v>
      </c>
      <c r="G1108" s="178">
        <v>185</v>
      </c>
      <c r="H1108" s="178" t="str">
        <f>_xlfn.CONCAT(Tabela_srv_moreno_prd_dbwel_v_fund_acompanhamento[[#This Row],[codigo_peca]],"-",Tabela_srv_moreno_prd_dbwel_v_fund_acompanhamento[[#This Row],[seq_peca]])</f>
        <v>152649-185</v>
      </c>
      <c r="I1108" s="178">
        <v>1</v>
      </c>
      <c r="J1108" s="178" t="s">
        <v>296</v>
      </c>
      <c r="K1108" s="179">
        <v>46042</v>
      </c>
      <c r="L1108" s="179">
        <v>46057</v>
      </c>
      <c r="M1108" s="178" t="s">
        <v>297</v>
      </c>
      <c r="N1108" s="179">
        <v>46070</v>
      </c>
      <c r="O11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09" spans="1:15" hidden="1" x14ac:dyDescent="0.25">
      <c r="A1109" s="25" t="str">
        <f>_xlfn.CONCAT(Tabela_srv_moreno_prd_dbwel_v_fund_acompanhamento[[#This Row],[id_ordem_servico]],"-",Tabela_srv_moreno_prd_dbwel_v_fund_acompanhamento[[#This Row],[item]])</f>
        <v>27344-13</v>
      </c>
      <c r="B1109" s="114" t="str">
        <f>_xlfn.XLOOKUP(A1109,Tabela2[ID OS_MORENO],Tabela2[ID OS_MORENO],"",0)</f>
        <v>27344-13</v>
      </c>
      <c r="C1109" s="25">
        <v>27344</v>
      </c>
      <c r="D1109" s="25">
        <v>13</v>
      </c>
      <c r="E1109" s="25">
        <v>1</v>
      </c>
      <c r="F1109" s="178">
        <v>152649</v>
      </c>
      <c r="G1109" s="178">
        <v>187</v>
      </c>
      <c r="H1109" s="178" t="str">
        <f>_xlfn.CONCAT(Tabela_srv_moreno_prd_dbwel_v_fund_acompanhamento[[#This Row],[codigo_peca]],"-",Tabela_srv_moreno_prd_dbwel_v_fund_acompanhamento[[#This Row],[seq_peca]])</f>
        <v>152649-187</v>
      </c>
      <c r="I1109" s="178">
        <v>1</v>
      </c>
      <c r="J1109" s="178" t="s">
        <v>296</v>
      </c>
      <c r="K1109" s="179">
        <v>46124</v>
      </c>
      <c r="L1109" s="179">
        <v>46112</v>
      </c>
      <c r="M1109" s="178" t="s">
        <v>297</v>
      </c>
      <c r="N1109" s="179">
        <v>46107</v>
      </c>
      <c r="O11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0" spans="1:15" hidden="1" x14ac:dyDescent="0.25">
      <c r="A1110" s="25" t="str">
        <f>_xlfn.CONCAT(Tabela_srv_moreno_prd_dbwel_v_fund_acompanhamento[[#This Row],[id_ordem_servico]],"-",Tabela_srv_moreno_prd_dbwel_v_fund_acompanhamento[[#This Row],[item]])</f>
        <v>27345-1</v>
      </c>
      <c r="B1110" s="114" t="str">
        <f>_xlfn.XLOOKUP(A1110,Tabela2[ID OS_MORENO],Tabela2[ID OS_MORENO],"",0)</f>
        <v/>
      </c>
      <c r="C1110" s="25">
        <v>27345</v>
      </c>
      <c r="D1110" s="25">
        <v>1</v>
      </c>
      <c r="E1110" s="25">
        <v>1</v>
      </c>
      <c r="F1110" s="178">
        <v>152653</v>
      </c>
      <c r="G1110" s="178">
        <v>277</v>
      </c>
      <c r="H1110" s="178" t="str">
        <f>_xlfn.CONCAT(Tabela_srv_moreno_prd_dbwel_v_fund_acompanhamento[[#This Row],[codigo_peca]],"-",Tabela_srv_moreno_prd_dbwel_v_fund_acompanhamento[[#This Row],[seq_peca]])</f>
        <v>152653-277</v>
      </c>
      <c r="I1110" s="178">
        <v>1</v>
      </c>
      <c r="J1110" s="178" t="s">
        <v>296</v>
      </c>
      <c r="K1110" s="179">
        <v>46010</v>
      </c>
      <c r="L1110" s="179">
        <v>46003</v>
      </c>
      <c r="M1110" s="178" t="s">
        <v>306</v>
      </c>
      <c r="N1110" s="179">
        <v>46070</v>
      </c>
      <c r="O11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1" spans="1:15" hidden="1" x14ac:dyDescent="0.25">
      <c r="A1111" s="25" t="str">
        <f>_xlfn.CONCAT(Tabela_srv_moreno_prd_dbwel_v_fund_acompanhamento[[#This Row],[id_ordem_servico]],"-",Tabela_srv_moreno_prd_dbwel_v_fund_acompanhamento[[#This Row],[item]])</f>
        <v>27345-2</v>
      </c>
      <c r="B1111" s="114" t="str">
        <f>_xlfn.XLOOKUP(A1111,Tabela2[ID OS_MORENO],Tabela2[ID OS_MORENO],"",0)</f>
        <v/>
      </c>
      <c r="C1111" s="25">
        <v>27345</v>
      </c>
      <c r="D1111" s="25">
        <v>2</v>
      </c>
      <c r="E1111" s="25">
        <v>1</v>
      </c>
      <c r="F1111" s="178">
        <v>152653</v>
      </c>
      <c r="G1111" s="178">
        <v>278</v>
      </c>
      <c r="H1111" s="178" t="str">
        <f>_xlfn.CONCAT(Tabela_srv_moreno_prd_dbwel_v_fund_acompanhamento[[#This Row],[codigo_peca]],"-",Tabela_srv_moreno_prd_dbwel_v_fund_acompanhamento[[#This Row],[seq_peca]])</f>
        <v>152653-278</v>
      </c>
      <c r="I1111" s="178">
        <v>1</v>
      </c>
      <c r="J1111" s="178" t="s">
        <v>296</v>
      </c>
      <c r="K1111" s="179">
        <v>46010</v>
      </c>
      <c r="L1111" s="179">
        <v>46003</v>
      </c>
      <c r="M1111" s="178" t="s">
        <v>306</v>
      </c>
      <c r="N1111" s="179">
        <v>46070</v>
      </c>
      <c r="O11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2" spans="1:15" hidden="1" x14ac:dyDescent="0.25">
      <c r="A1112" s="25" t="str">
        <f>_xlfn.CONCAT(Tabela_srv_moreno_prd_dbwel_v_fund_acompanhamento[[#This Row],[id_ordem_servico]],"-",Tabela_srv_moreno_prd_dbwel_v_fund_acompanhamento[[#This Row],[item]])</f>
        <v>27345-3</v>
      </c>
      <c r="B1112" s="115" t="str">
        <f>_xlfn.XLOOKUP(A1112,Tabela2[ID OS_MORENO],Tabela2[ID OS_MORENO],"",0)</f>
        <v/>
      </c>
      <c r="C1112" s="25">
        <v>27345</v>
      </c>
      <c r="D1112" s="25">
        <v>3</v>
      </c>
      <c r="E1112" s="25">
        <v>1</v>
      </c>
      <c r="F1112" s="178">
        <v>152653</v>
      </c>
      <c r="G1112" s="178">
        <v>279</v>
      </c>
      <c r="H1112" s="178" t="str">
        <f>_xlfn.CONCAT(Tabela_srv_moreno_prd_dbwel_v_fund_acompanhamento[[#This Row],[codigo_peca]],"-",Tabela_srv_moreno_prd_dbwel_v_fund_acompanhamento[[#This Row],[seq_peca]])</f>
        <v>152653-279</v>
      </c>
      <c r="I1112" s="178">
        <v>1</v>
      </c>
      <c r="J1112" s="178" t="s">
        <v>296</v>
      </c>
      <c r="K1112" s="179">
        <v>46035</v>
      </c>
      <c r="L1112" s="179">
        <v>46017</v>
      </c>
      <c r="M1112" s="178" t="s">
        <v>306</v>
      </c>
      <c r="N1112" s="179">
        <v>46070</v>
      </c>
      <c r="O11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3" spans="1:15" hidden="1" x14ac:dyDescent="0.25">
      <c r="A1113" s="25" t="str">
        <f>_xlfn.CONCAT(Tabela_srv_moreno_prd_dbwel_v_fund_acompanhamento[[#This Row],[id_ordem_servico]],"-",Tabela_srv_moreno_prd_dbwel_v_fund_acompanhamento[[#This Row],[item]])</f>
        <v>27345-4</v>
      </c>
      <c r="B1113" s="114" t="str">
        <f>_xlfn.XLOOKUP(A1113,Tabela2[ID OS_MORENO],Tabela2[ID OS_MORENO],"",0)</f>
        <v/>
      </c>
      <c r="C1113" s="25">
        <v>27345</v>
      </c>
      <c r="D1113" s="25">
        <v>4</v>
      </c>
      <c r="E1113" s="25">
        <v>1</v>
      </c>
      <c r="F1113" s="178">
        <v>152653</v>
      </c>
      <c r="G1113" s="178">
        <v>280</v>
      </c>
      <c r="H1113" s="178" t="str">
        <f>_xlfn.CONCAT(Tabela_srv_moreno_prd_dbwel_v_fund_acompanhamento[[#This Row],[codigo_peca]],"-",Tabela_srv_moreno_prd_dbwel_v_fund_acompanhamento[[#This Row],[seq_peca]])</f>
        <v>152653-280</v>
      </c>
      <c r="I1113" s="178">
        <v>1</v>
      </c>
      <c r="J1113" s="178" t="s">
        <v>296</v>
      </c>
      <c r="K1113" s="179">
        <v>46035</v>
      </c>
      <c r="L1113" s="179">
        <v>46014</v>
      </c>
      <c r="M1113" s="178" t="s">
        <v>306</v>
      </c>
      <c r="N1113" s="179">
        <v>46070</v>
      </c>
      <c r="O11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4" spans="1:15" hidden="1" x14ac:dyDescent="0.25">
      <c r="A1114" s="25" t="str">
        <f>_xlfn.CONCAT(Tabela_srv_moreno_prd_dbwel_v_fund_acompanhamento[[#This Row],[id_ordem_servico]],"-",Tabela_srv_moreno_prd_dbwel_v_fund_acompanhamento[[#This Row],[item]])</f>
        <v>27345-5</v>
      </c>
      <c r="B1114" s="115" t="str">
        <f>_xlfn.XLOOKUP(A1114,Tabela2[ID OS_MORENO],Tabela2[ID OS_MORENO],"",0)</f>
        <v/>
      </c>
      <c r="C1114" s="25">
        <v>27345</v>
      </c>
      <c r="D1114" s="25">
        <v>5</v>
      </c>
      <c r="E1114" s="25">
        <v>1</v>
      </c>
      <c r="F1114" s="178">
        <v>152653</v>
      </c>
      <c r="G1114" s="178">
        <v>273</v>
      </c>
      <c r="H1114" s="178" t="str">
        <f>_xlfn.CONCAT(Tabela_srv_moreno_prd_dbwel_v_fund_acompanhamento[[#This Row],[codigo_peca]],"-",Tabela_srv_moreno_prd_dbwel_v_fund_acompanhamento[[#This Row],[seq_peca]])</f>
        <v>152653-273</v>
      </c>
      <c r="I1114" s="178">
        <v>1</v>
      </c>
      <c r="J1114" s="178" t="s">
        <v>296</v>
      </c>
      <c r="K1114" s="179">
        <v>46028</v>
      </c>
      <c r="L1114" s="179">
        <v>46013</v>
      </c>
      <c r="M1114" s="178" t="s">
        <v>306</v>
      </c>
      <c r="N1114" s="179">
        <v>46070</v>
      </c>
      <c r="O11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5" spans="1:15" hidden="1" x14ac:dyDescent="0.25">
      <c r="A1115" s="25" t="str">
        <f>_xlfn.CONCAT(Tabela_srv_moreno_prd_dbwel_v_fund_acompanhamento[[#This Row],[id_ordem_servico]],"-",Tabela_srv_moreno_prd_dbwel_v_fund_acompanhamento[[#This Row],[item]])</f>
        <v>27345-6</v>
      </c>
      <c r="B1115" s="114" t="str">
        <f>_xlfn.XLOOKUP(A1115,Tabela2[ID OS_MORENO],Tabela2[ID OS_MORENO],"",0)</f>
        <v/>
      </c>
      <c r="C1115" s="25">
        <v>27345</v>
      </c>
      <c r="D1115" s="25">
        <v>6</v>
      </c>
      <c r="E1115" s="25">
        <v>1</v>
      </c>
      <c r="F1115" s="178">
        <v>152653</v>
      </c>
      <c r="G1115" s="178">
        <v>274</v>
      </c>
      <c r="H1115" s="178" t="str">
        <f>_xlfn.CONCAT(Tabela_srv_moreno_prd_dbwel_v_fund_acompanhamento[[#This Row],[codigo_peca]],"-",Tabela_srv_moreno_prd_dbwel_v_fund_acompanhamento[[#This Row],[seq_peca]])</f>
        <v>152653-274</v>
      </c>
      <c r="I1115" s="178">
        <v>1</v>
      </c>
      <c r="J1115" s="178" t="s">
        <v>296</v>
      </c>
      <c r="K1115" s="179">
        <v>46028</v>
      </c>
      <c r="L1115" s="179">
        <v>46002</v>
      </c>
      <c r="M1115" s="178" t="s">
        <v>306</v>
      </c>
      <c r="N1115" s="179">
        <v>46070</v>
      </c>
      <c r="O11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6" spans="1:15" hidden="1" x14ac:dyDescent="0.25">
      <c r="A1116" s="25" t="str">
        <f>_xlfn.CONCAT(Tabela_srv_moreno_prd_dbwel_v_fund_acompanhamento[[#This Row],[id_ordem_servico]],"-",Tabela_srv_moreno_prd_dbwel_v_fund_acompanhamento[[#This Row],[item]])</f>
        <v>27345-7</v>
      </c>
      <c r="B1116" s="115" t="str">
        <f>_xlfn.XLOOKUP(A1116,Tabela2[ID OS_MORENO],Tabela2[ID OS_MORENO],"",0)</f>
        <v/>
      </c>
      <c r="C1116" s="25">
        <v>27345</v>
      </c>
      <c r="D1116" s="25">
        <v>7</v>
      </c>
      <c r="E1116" s="25">
        <v>1</v>
      </c>
      <c r="F1116" s="178">
        <v>152653</v>
      </c>
      <c r="G1116" s="178">
        <v>275</v>
      </c>
      <c r="H1116" s="178" t="str">
        <f>_xlfn.CONCAT(Tabela_srv_moreno_prd_dbwel_v_fund_acompanhamento[[#This Row],[codigo_peca]],"-",Tabela_srv_moreno_prd_dbwel_v_fund_acompanhamento[[#This Row],[seq_peca]])</f>
        <v>152653-275</v>
      </c>
      <c r="I1116" s="178">
        <v>1</v>
      </c>
      <c r="J1116" s="178" t="s">
        <v>296</v>
      </c>
      <c r="K1116" s="179">
        <v>46039</v>
      </c>
      <c r="L1116" s="179">
        <v>46036</v>
      </c>
      <c r="M1116" s="178" t="s">
        <v>306</v>
      </c>
      <c r="N1116" s="179">
        <v>46070</v>
      </c>
      <c r="O11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7" spans="1:15" hidden="1" x14ac:dyDescent="0.25">
      <c r="A1117" s="25" t="str">
        <f>_xlfn.CONCAT(Tabela_srv_moreno_prd_dbwel_v_fund_acompanhamento[[#This Row],[id_ordem_servico]],"-",Tabela_srv_moreno_prd_dbwel_v_fund_acompanhamento[[#This Row],[item]])</f>
        <v>27345-8</v>
      </c>
      <c r="B1117" s="114" t="str">
        <f>_xlfn.XLOOKUP(A1117,Tabela2[ID OS_MORENO],Tabela2[ID OS_MORENO],"",0)</f>
        <v/>
      </c>
      <c r="C1117" s="25">
        <v>27345</v>
      </c>
      <c r="D1117" s="25">
        <v>8</v>
      </c>
      <c r="E1117" s="25">
        <v>1</v>
      </c>
      <c r="F1117" s="178">
        <v>152653</v>
      </c>
      <c r="G1117" s="178">
        <v>276</v>
      </c>
      <c r="H1117" s="178" t="str">
        <f>_xlfn.CONCAT(Tabela_srv_moreno_prd_dbwel_v_fund_acompanhamento[[#This Row],[codigo_peca]],"-",Tabela_srv_moreno_prd_dbwel_v_fund_acompanhamento[[#This Row],[seq_peca]])</f>
        <v>152653-276</v>
      </c>
      <c r="I1117" s="178">
        <v>1</v>
      </c>
      <c r="J1117" s="178" t="s">
        <v>296</v>
      </c>
      <c r="K1117" s="179">
        <v>46028</v>
      </c>
      <c r="L1117" s="179">
        <v>46007</v>
      </c>
      <c r="M1117" s="178" t="s">
        <v>306</v>
      </c>
      <c r="N1117" s="179">
        <v>46070</v>
      </c>
      <c r="O11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8" spans="1:15" hidden="1" x14ac:dyDescent="0.25">
      <c r="A1118" s="25" t="str">
        <f>_xlfn.CONCAT(Tabela_srv_moreno_prd_dbwel_v_fund_acompanhamento[[#This Row],[id_ordem_servico]],"-",Tabela_srv_moreno_prd_dbwel_v_fund_acompanhamento[[#This Row],[item]])</f>
        <v>27345-9</v>
      </c>
      <c r="B1118" s="115" t="str">
        <f>_xlfn.XLOOKUP(A1118,Tabela2[ID OS_MORENO],Tabela2[ID OS_MORENO],"",0)</f>
        <v/>
      </c>
      <c r="C1118" s="25">
        <v>27345</v>
      </c>
      <c r="D1118" s="25">
        <v>9</v>
      </c>
      <c r="E1118" s="25">
        <v>1</v>
      </c>
      <c r="F1118" s="178">
        <v>152653</v>
      </c>
      <c r="G1118" s="178">
        <v>281</v>
      </c>
      <c r="H1118" s="178" t="str">
        <f>_xlfn.CONCAT(Tabela_srv_moreno_prd_dbwel_v_fund_acompanhamento[[#This Row],[codigo_peca]],"-",Tabela_srv_moreno_prd_dbwel_v_fund_acompanhamento[[#This Row],[seq_peca]])</f>
        <v>152653-281</v>
      </c>
      <c r="I1118" s="178">
        <v>1</v>
      </c>
      <c r="J1118" s="178" t="s">
        <v>296</v>
      </c>
      <c r="K1118" s="179">
        <v>46035</v>
      </c>
      <c r="L1118" s="179">
        <v>46013</v>
      </c>
      <c r="M1118" s="178" t="s">
        <v>306</v>
      </c>
      <c r="N1118" s="179">
        <v>46070</v>
      </c>
      <c r="O11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19" spans="1:15" hidden="1" x14ac:dyDescent="0.25">
      <c r="A1119" s="16" t="str">
        <f>_xlfn.CONCAT(Tabela_srv_moreno_prd_dbwel_v_fund_acompanhamento[[#This Row],[id_ordem_servico]],"-",Tabela_srv_moreno_prd_dbwel_v_fund_acompanhamento[[#This Row],[item]])</f>
        <v>27345-10</v>
      </c>
      <c r="B1119" s="114" t="str">
        <f>_xlfn.XLOOKUP(A1119,Tabela2[ID OS_MORENO],Tabela2[ID OS_MORENO],"",0)</f>
        <v/>
      </c>
      <c r="C1119" s="16">
        <v>27345</v>
      </c>
      <c r="D1119" s="16">
        <v>10</v>
      </c>
      <c r="E1119" s="16">
        <v>1</v>
      </c>
      <c r="F1119" s="185">
        <v>152653</v>
      </c>
      <c r="G1119" s="185">
        <v>282</v>
      </c>
      <c r="H1119" s="185" t="str">
        <f>_xlfn.CONCAT(Tabela_srv_moreno_prd_dbwel_v_fund_acompanhamento[[#This Row],[codigo_peca]],"-",Tabela_srv_moreno_prd_dbwel_v_fund_acompanhamento[[#This Row],[seq_peca]])</f>
        <v>152653-282</v>
      </c>
      <c r="I1119" s="185">
        <v>1</v>
      </c>
      <c r="J1119" s="185" t="s">
        <v>296</v>
      </c>
      <c r="K1119" s="190">
        <v>46035</v>
      </c>
      <c r="L1119" s="190">
        <v>46017</v>
      </c>
      <c r="M1119" s="185" t="s">
        <v>306</v>
      </c>
      <c r="N1119" s="190">
        <v>46070</v>
      </c>
      <c r="O11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0" spans="1:15" hidden="1" x14ac:dyDescent="0.25">
      <c r="A1120" s="16" t="str">
        <f>_xlfn.CONCAT(Tabela_srv_moreno_prd_dbwel_v_fund_acompanhamento[[#This Row],[id_ordem_servico]],"-",Tabela_srv_moreno_prd_dbwel_v_fund_acompanhamento[[#This Row],[item]])</f>
        <v>27345-11</v>
      </c>
      <c r="B1120" s="114" t="str">
        <f>_xlfn.XLOOKUP(A1120,Tabela2[ID OS_MORENO],Tabela2[ID OS_MORENO],"",0)</f>
        <v/>
      </c>
      <c r="C1120" s="16">
        <v>27345</v>
      </c>
      <c r="D1120" s="16">
        <v>11</v>
      </c>
      <c r="E1120" s="16">
        <v>1</v>
      </c>
      <c r="F1120" s="185">
        <v>152653</v>
      </c>
      <c r="G1120" s="185">
        <v>283</v>
      </c>
      <c r="H1120" s="185" t="str">
        <f>_xlfn.CONCAT(Tabela_srv_moreno_prd_dbwel_v_fund_acompanhamento[[#This Row],[codigo_peca]],"-",Tabela_srv_moreno_prd_dbwel_v_fund_acompanhamento[[#This Row],[seq_peca]])</f>
        <v>152653-283</v>
      </c>
      <c r="I1120" s="185">
        <v>1</v>
      </c>
      <c r="J1120" s="185" t="s">
        <v>296</v>
      </c>
      <c r="K1120" s="190">
        <v>46052</v>
      </c>
      <c r="L1120" s="190">
        <v>46038</v>
      </c>
      <c r="M1120" s="185" t="s">
        <v>306</v>
      </c>
      <c r="N1120" s="190">
        <v>46070</v>
      </c>
      <c r="O11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1" spans="1:15" hidden="1" x14ac:dyDescent="0.25">
      <c r="A1121" s="25" t="str">
        <f>_xlfn.CONCAT(Tabela_srv_moreno_prd_dbwel_v_fund_acompanhamento[[#This Row],[id_ordem_servico]],"-",Tabela_srv_moreno_prd_dbwel_v_fund_acompanhamento[[#This Row],[item]])</f>
        <v>27345-12</v>
      </c>
      <c r="B1121" s="114" t="str">
        <f>_xlfn.XLOOKUP(A1121,Tabela2[ID OS_MORENO],Tabela2[ID OS_MORENO],"",0)</f>
        <v/>
      </c>
      <c r="C1121" s="25">
        <v>27345</v>
      </c>
      <c r="D1121" s="25">
        <v>12</v>
      </c>
      <c r="E1121" s="25">
        <v>1</v>
      </c>
      <c r="F1121" s="178">
        <v>152653</v>
      </c>
      <c r="G1121" s="178">
        <v>284</v>
      </c>
      <c r="H1121" s="178" t="str">
        <f>_xlfn.CONCAT(Tabela_srv_moreno_prd_dbwel_v_fund_acompanhamento[[#This Row],[codigo_peca]],"-",Tabela_srv_moreno_prd_dbwel_v_fund_acompanhamento[[#This Row],[seq_peca]])</f>
        <v>152653-284</v>
      </c>
      <c r="I1121" s="178">
        <v>1</v>
      </c>
      <c r="J1121" s="178" t="s">
        <v>296</v>
      </c>
      <c r="K1121" s="179">
        <v>46052</v>
      </c>
      <c r="L1121" s="179">
        <v>46017</v>
      </c>
      <c r="M1121" s="178" t="s">
        <v>306</v>
      </c>
      <c r="N1121" s="179">
        <v>46070</v>
      </c>
      <c r="O11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2" spans="1:15" hidden="1" x14ac:dyDescent="0.25">
      <c r="A1122" s="25" t="str">
        <f>_xlfn.CONCAT(Tabela_srv_moreno_prd_dbwel_v_fund_acompanhamento[[#This Row],[id_ordem_servico]],"-",Tabela_srv_moreno_prd_dbwel_v_fund_acompanhamento[[#This Row],[item]])</f>
        <v>27345-13</v>
      </c>
      <c r="B1122" s="115" t="str">
        <f>_xlfn.XLOOKUP(A1122,Tabela2[ID OS_MORENO],Tabela2[ID OS_MORENO],"",0)</f>
        <v/>
      </c>
      <c r="C1122" s="25">
        <v>27345</v>
      </c>
      <c r="D1122" s="25">
        <v>13</v>
      </c>
      <c r="E1122" s="25">
        <v>1</v>
      </c>
      <c r="F1122" s="178">
        <v>152653</v>
      </c>
      <c r="G1122" s="178">
        <v>285</v>
      </c>
      <c r="H1122" s="178" t="str">
        <f>_xlfn.CONCAT(Tabela_srv_moreno_prd_dbwel_v_fund_acompanhamento[[#This Row],[codigo_peca]],"-",Tabela_srv_moreno_prd_dbwel_v_fund_acompanhamento[[#This Row],[seq_peca]])</f>
        <v>152653-285</v>
      </c>
      <c r="I1122" s="178">
        <v>1</v>
      </c>
      <c r="J1122" s="178" t="s">
        <v>296</v>
      </c>
      <c r="K1122" s="179">
        <v>46052</v>
      </c>
      <c r="L1122" s="179">
        <v>46014</v>
      </c>
      <c r="M1122" s="178" t="s">
        <v>306</v>
      </c>
      <c r="N1122" s="179">
        <v>46070</v>
      </c>
      <c r="O11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3" spans="1:15" hidden="1" x14ac:dyDescent="0.25">
      <c r="A1123" s="25" t="str">
        <f>_xlfn.CONCAT(Tabela_srv_moreno_prd_dbwel_v_fund_acompanhamento[[#This Row],[id_ordem_servico]],"-",Tabela_srv_moreno_prd_dbwel_v_fund_acompanhamento[[#This Row],[item]])</f>
        <v>27345-14</v>
      </c>
      <c r="B1123" s="114" t="str">
        <f>_xlfn.XLOOKUP(A1123,Tabela2[ID OS_MORENO],Tabela2[ID OS_MORENO],"",0)</f>
        <v/>
      </c>
      <c r="C1123" s="25">
        <v>27345</v>
      </c>
      <c r="D1123" s="25">
        <v>14</v>
      </c>
      <c r="E1123" s="25">
        <v>1</v>
      </c>
      <c r="F1123" s="178">
        <v>152653</v>
      </c>
      <c r="G1123" s="178">
        <v>286</v>
      </c>
      <c r="H1123" s="178" t="str">
        <f>_xlfn.CONCAT(Tabela_srv_moreno_prd_dbwel_v_fund_acompanhamento[[#This Row],[codigo_peca]],"-",Tabela_srv_moreno_prd_dbwel_v_fund_acompanhamento[[#This Row],[seq_peca]])</f>
        <v>152653-286</v>
      </c>
      <c r="I1123" s="178">
        <v>1</v>
      </c>
      <c r="J1123" s="178" t="s">
        <v>296</v>
      </c>
      <c r="K1123" s="179">
        <v>46052</v>
      </c>
      <c r="L1123" s="179">
        <v>46043</v>
      </c>
      <c r="M1123" s="178" t="s">
        <v>306</v>
      </c>
      <c r="N1123" s="179">
        <v>46070</v>
      </c>
      <c r="O11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4" spans="1:15" hidden="1" x14ac:dyDescent="0.25">
      <c r="A1124" s="25" t="str">
        <f>_xlfn.CONCAT(Tabela_srv_moreno_prd_dbwel_v_fund_acompanhamento[[#This Row],[id_ordem_servico]],"-",Tabela_srv_moreno_prd_dbwel_v_fund_acompanhamento[[#This Row],[item]])</f>
        <v>27345-15</v>
      </c>
      <c r="B1124" s="115" t="str">
        <f>_xlfn.XLOOKUP(A1124,Tabela2[ID OS_MORENO],Tabela2[ID OS_MORENO],"",0)</f>
        <v/>
      </c>
      <c r="C1124" s="25">
        <v>27345</v>
      </c>
      <c r="D1124" s="25">
        <v>15</v>
      </c>
      <c r="E1124" s="25">
        <v>1</v>
      </c>
      <c r="F1124" s="178">
        <v>152653</v>
      </c>
      <c r="G1124" s="178">
        <v>287</v>
      </c>
      <c r="H1124" s="178" t="str">
        <f>_xlfn.CONCAT(Tabela_srv_moreno_prd_dbwel_v_fund_acompanhamento[[#This Row],[codigo_peca]],"-",Tabela_srv_moreno_prd_dbwel_v_fund_acompanhamento[[#This Row],[seq_peca]])</f>
        <v>152653-287</v>
      </c>
      <c r="I1124" s="178">
        <v>1</v>
      </c>
      <c r="J1124" s="178" t="s">
        <v>296</v>
      </c>
      <c r="K1124" s="179">
        <v>46052</v>
      </c>
      <c r="L1124" s="179">
        <v>46041</v>
      </c>
      <c r="M1124" s="178" t="s">
        <v>306</v>
      </c>
      <c r="N1124" s="179">
        <v>46070</v>
      </c>
      <c r="O11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5" spans="1:15" hidden="1" x14ac:dyDescent="0.25">
      <c r="A1125" s="25" t="str">
        <f>_xlfn.CONCAT(Tabela_srv_moreno_prd_dbwel_v_fund_acompanhamento[[#This Row],[id_ordem_servico]],"-",Tabela_srv_moreno_prd_dbwel_v_fund_acompanhamento[[#This Row],[item]])</f>
        <v>27345-16</v>
      </c>
      <c r="B1125" s="116" t="str">
        <f>_xlfn.XLOOKUP(A1125,Tabela2[ID OS_MORENO],Tabela2[ID OS_MORENO],"",0)</f>
        <v/>
      </c>
      <c r="C1125" s="25">
        <v>27345</v>
      </c>
      <c r="D1125" s="25">
        <v>16</v>
      </c>
      <c r="E1125" s="25">
        <v>1</v>
      </c>
      <c r="F1125" s="178">
        <v>152653</v>
      </c>
      <c r="G1125" s="178">
        <v>288</v>
      </c>
      <c r="H1125" s="178" t="str">
        <f>_xlfn.CONCAT(Tabela_srv_moreno_prd_dbwel_v_fund_acompanhamento[[#This Row],[codigo_peca]],"-",Tabela_srv_moreno_prd_dbwel_v_fund_acompanhamento[[#This Row],[seq_peca]])</f>
        <v>152653-288</v>
      </c>
      <c r="I1125" s="178">
        <v>1</v>
      </c>
      <c r="J1125" s="178" t="s">
        <v>296</v>
      </c>
      <c r="K1125" s="179">
        <v>46052</v>
      </c>
      <c r="L1125" s="179">
        <v>46057</v>
      </c>
      <c r="M1125" s="178" t="s">
        <v>306</v>
      </c>
      <c r="N1125" s="179">
        <v>46070</v>
      </c>
      <c r="O11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6" spans="1:15" hidden="1" x14ac:dyDescent="0.25">
      <c r="A1126" s="16" t="str">
        <f>_xlfn.CONCAT(Tabela_srv_moreno_prd_dbwel_v_fund_acompanhamento[[#This Row],[id_ordem_servico]],"-",Tabela_srv_moreno_prd_dbwel_v_fund_acompanhamento[[#This Row],[item]])</f>
        <v>27345-17</v>
      </c>
      <c r="B1126" s="117" t="str">
        <f>_xlfn.XLOOKUP(A1126,Tabela2[ID OS_MORENO],Tabela2[ID OS_MORENO],"",0)</f>
        <v/>
      </c>
      <c r="C1126" s="16">
        <v>27345</v>
      </c>
      <c r="D1126" s="16">
        <v>17</v>
      </c>
      <c r="E1126" s="16">
        <v>1</v>
      </c>
      <c r="F1126" s="185">
        <v>152653</v>
      </c>
      <c r="G1126" s="185">
        <v>289</v>
      </c>
      <c r="H1126" s="185" t="str">
        <f>_xlfn.CONCAT(Tabela_srv_moreno_prd_dbwel_v_fund_acompanhamento[[#This Row],[codigo_peca]],"-",Tabela_srv_moreno_prd_dbwel_v_fund_acompanhamento[[#This Row],[seq_peca]])</f>
        <v>152653-289</v>
      </c>
      <c r="I1126" s="185">
        <v>1</v>
      </c>
      <c r="J1126" s="185" t="s">
        <v>296</v>
      </c>
      <c r="K1126" s="190">
        <v>46052</v>
      </c>
      <c r="L1126" s="190">
        <v>46057</v>
      </c>
      <c r="M1126" s="185" t="s">
        <v>306</v>
      </c>
      <c r="N1126" s="190">
        <v>46070</v>
      </c>
      <c r="O11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7" spans="1:15" hidden="1" x14ac:dyDescent="0.25">
      <c r="A1127" s="25" t="str">
        <f>_xlfn.CONCAT(Tabela_srv_moreno_prd_dbwel_v_fund_acompanhamento[[#This Row],[id_ordem_servico]],"-",Tabela_srv_moreno_prd_dbwel_v_fund_acompanhamento[[#This Row],[item]])</f>
        <v>27446-1</v>
      </c>
      <c r="B1127" s="114" t="str">
        <f>_xlfn.XLOOKUP(A1127,Tabela2[ID OS_MORENO],Tabela2[ID OS_MORENO],"",0)</f>
        <v>27446-1</v>
      </c>
      <c r="C1127" s="25">
        <v>27446</v>
      </c>
      <c r="D1127" s="25">
        <v>1</v>
      </c>
      <c r="E1127" s="25">
        <v>1</v>
      </c>
      <c r="F1127" s="178">
        <v>152655</v>
      </c>
      <c r="G1127" s="178">
        <v>163</v>
      </c>
      <c r="H1127" s="178" t="str">
        <f>_xlfn.CONCAT(Tabela_srv_moreno_prd_dbwel_v_fund_acompanhamento[[#This Row],[codigo_peca]],"-",Tabela_srv_moreno_prd_dbwel_v_fund_acompanhamento[[#This Row],[seq_peca]])</f>
        <v>152655-163</v>
      </c>
      <c r="I1127" s="178">
        <v>1</v>
      </c>
      <c r="J1127" s="178" t="s">
        <v>296</v>
      </c>
      <c r="K1127" s="179">
        <v>46123</v>
      </c>
      <c r="L1127" s="179">
        <v>46101</v>
      </c>
      <c r="M1127" s="178" t="s">
        <v>807</v>
      </c>
      <c r="N1127" s="179">
        <v>46171</v>
      </c>
      <c r="O11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8" spans="1:15" hidden="1" x14ac:dyDescent="0.25">
      <c r="A1128" s="25" t="str">
        <f>_xlfn.CONCAT(Tabela_srv_moreno_prd_dbwel_v_fund_acompanhamento[[#This Row],[id_ordem_servico]],"-",Tabela_srv_moreno_prd_dbwel_v_fund_acompanhamento[[#This Row],[item]])</f>
        <v>27446-2</v>
      </c>
      <c r="B1128" s="114" t="str">
        <f>_xlfn.XLOOKUP(A1128,Tabela2[ID OS_MORENO],Tabela2[ID OS_MORENO],"",0)</f>
        <v>27446-2</v>
      </c>
      <c r="C1128" s="25">
        <v>27446</v>
      </c>
      <c r="D1128" s="25">
        <v>2</v>
      </c>
      <c r="E1128" s="25">
        <v>1</v>
      </c>
      <c r="F1128" s="178">
        <v>152655</v>
      </c>
      <c r="G1128" s="178">
        <v>164</v>
      </c>
      <c r="H1128" s="178" t="str">
        <f>_xlfn.CONCAT(Tabela_srv_moreno_prd_dbwel_v_fund_acompanhamento[[#This Row],[codigo_peca]],"-",Tabela_srv_moreno_prd_dbwel_v_fund_acompanhamento[[#This Row],[seq_peca]])</f>
        <v>152655-164</v>
      </c>
      <c r="I1128" s="178">
        <v>1</v>
      </c>
      <c r="J1128" s="178" t="s">
        <v>296</v>
      </c>
      <c r="K1128" s="179">
        <v>46123</v>
      </c>
      <c r="L1128" s="179">
        <v>46101</v>
      </c>
      <c r="M1128" s="178" t="s">
        <v>807</v>
      </c>
      <c r="N1128" s="179">
        <v>46171</v>
      </c>
      <c r="O11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29" spans="1:15" hidden="1" x14ac:dyDescent="0.25">
      <c r="A1129" s="25" t="str">
        <f>_xlfn.CONCAT(Tabela_srv_moreno_prd_dbwel_v_fund_acompanhamento[[#This Row],[id_ordem_servico]],"-",Tabela_srv_moreno_prd_dbwel_v_fund_acompanhamento[[#This Row],[item]])</f>
        <v>27446-3</v>
      </c>
      <c r="B1129" s="114" t="str">
        <f>_xlfn.XLOOKUP(A1129,Tabela2[ID OS_MORENO],Tabela2[ID OS_MORENO],"",0)</f>
        <v>27446-3</v>
      </c>
      <c r="C1129" s="25">
        <v>27446</v>
      </c>
      <c r="D1129" s="25">
        <v>3</v>
      </c>
      <c r="E1129" s="25">
        <v>1</v>
      </c>
      <c r="F1129" s="178">
        <v>152655</v>
      </c>
      <c r="G1129" s="178">
        <v>165</v>
      </c>
      <c r="H1129" s="178" t="str">
        <f>_xlfn.CONCAT(Tabela_srv_moreno_prd_dbwel_v_fund_acompanhamento[[#This Row],[codigo_peca]],"-",Tabela_srv_moreno_prd_dbwel_v_fund_acompanhamento[[#This Row],[seq_peca]])</f>
        <v>152655-165</v>
      </c>
      <c r="I1129" s="178">
        <v>1</v>
      </c>
      <c r="J1129" s="178" t="s">
        <v>296</v>
      </c>
      <c r="K1129" s="179">
        <v>46171</v>
      </c>
      <c r="L1129" s="179">
        <v>46134</v>
      </c>
      <c r="M1129" s="178" t="s">
        <v>807</v>
      </c>
      <c r="N1129" s="179">
        <v>46171</v>
      </c>
      <c r="O112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130" spans="1:15" hidden="1" x14ac:dyDescent="0.25">
      <c r="A1130" s="25" t="str">
        <f>_xlfn.CONCAT(Tabela_srv_moreno_prd_dbwel_v_fund_acompanhamento[[#This Row],[id_ordem_servico]],"-",Tabela_srv_moreno_prd_dbwel_v_fund_acompanhamento[[#This Row],[item]])</f>
        <v>27446-4</v>
      </c>
      <c r="B1130" s="114" t="str">
        <f>_xlfn.XLOOKUP(A1130,Tabela2[ID OS_MORENO],Tabela2[ID OS_MORENO],"",0)</f>
        <v>27446-4</v>
      </c>
      <c r="C1130" s="25">
        <v>27446</v>
      </c>
      <c r="D1130" s="25">
        <v>4</v>
      </c>
      <c r="E1130" s="25">
        <v>1</v>
      </c>
      <c r="F1130" s="178">
        <v>152655</v>
      </c>
      <c r="G1130" s="178">
        <v>162</v>
      </c>
      <c r="H1130" s="178" t="str">
        <f>_xlfn.CONCAT(Tabela_srv_moreno_prd_dbwel_v_fund_acompanhamento[[#This Row],[codigo_peca]],"-",Tabela_srv_moreno_prd_dbwel_v_fund_acompanhamento[[#This Row],[seq_peca]])</f>
        <v>152655-162</v>
      </c>
      <c r="I1130" s="178">
        <v>1</v>
      </c>
      <c r="J1130" s="178" t="s">
        <v>296</v>
      </c>
      <c r="K1130" s="179">
        <v>46142</v>
      </c>
      <c r="L1130" s="179">
        <v>46134</v>
      </c>
      <c r="M1130" s="178" t="s">
        <v>807</v>
      </c>
      <c r="N1130" s="179">
        <v>46171</v>
      </c>
      <c r="O11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1" spans="1:15" hidden="1" x14ac:dyDescent="0.25">
      <c r="A1131" s="25" t="str">
        <f>_xlfn.CONCAT(Tabela_srv_moreno_prd_dbwel_v_fund_acompanhamento[[#This Row],[id_ordem_servico]],"-",Tabela_srv_moreno_prd_dbwel_v_fund_acompanhamento[[#This Row],[item]])</f>
        <v>27447-1</v>
      </c>
      <c r="B1131" s="114" t="str">
        <f>_xlfn.XLOOKUP(A1131,Tabela2[ID OS_MORENO],Tabela2[ID OS_MORENO],"",0)</f>
        <v/>
      </c>
      <c r="C1131" s="25">
        <v>27447</v>
      </c>
      <c r="D1131" s="25">
        <v>1</v>
      </c>
      <c r="E1131" s="25">
        <v>1</v>
      </c>
      <c r="F1131" s="178">
        <v>152655</v>
      </c>
      <c r="G1131" s="178">
        <v>160</v>
      </c>
      <c r="H1131" s="178" t="str">
        <f>_xlfn.CONCAT(Tabela_srv_moreno_prd_dbwel_v_fund_acompanhamento[[#This Row],[codigo_peca]],"-",Tabela_srv_moreno_prd_dbwel_v_fund_acompanhamento[[#This Row],[seq_peca]])</f>
        <v>152655-160</v>
      </c>
      <c r="I1131" s="178">
        <v>1</v>
      </c>
      <c r="J1131" s="178" t="s">
        <v>296</v>
      </c>
      <c r="K1131" s="179">
        <v>46142</v>
      </c>
      <c r="L1131" s="179">
        <v>46134</v>
      </c>
      <c r="M1131" s="178" t="s">
        <v>807</v>
      </c>
      <c r="N1131" s="179">
        <v>46142</v>
      </c>
      <c r="O1131" s="185" t="str">
        <f>IF(Tabela_srv_moreno_prd_dbwel_v_fund_acompanhamento[[#This Row],[prz_contratual]]=Tabela_srv_moreno_prd_dbwel_v_fund_acompanhamento[[#This Row],[lib_fundido_prev]],"S/Usin.","C/ Usin.")</f>
        <v>S/Usin.</v>
      </c>
    </row>
    <row r="1132" spans="1:15" hidden="1" x14ac:dyDescent="0.25">
      <c r="A1132" s="25" t="str">
        <f>_xlfn.CONCAT(Tabela_srv_moreno_prd_dbwel_v_fund_acompanhamento[[#This Row],[id_ordem_servico]],"-",Tabela_srv_moreno_prd_dbwel_v_fund_acompanhamento[[#This Row],[item]])</f>
        <v>27447-2</v>
      </c>
      <c r="B1132" s="114" t="str">
        <f>_xlfn.XLOOKUP(A1132,Tabela2[ID OS_MORENO],Tabela2[ID OS_MORENO],"",0)</f>
        <v/>
      </c>
      <c r="C1132" s="25">
        <v>27447</v>
      </c>
      <c r="D1132" s="25">
        <v>2</v>
      </c>
      <c r="E1132" s="25">
        <v>1</v>
      </c>
      <c r="F1132" s="178">
        <v>152655</v>
      </c>
      <c r="G1132" s="178">
        <v>161</v>
      </c>
      <c r="H1132" s="178" t="str">
        <f>_xlfn.CONCAT(Tabela_srv_moreno_prd_dbwel_v_fund_acompanhamento[[#This Row],[codigo_peca]],"-",Tabela_srv_moreno_prd_dbwel_v_fund_acompanhamento[[#This Row],[seq_peca]])</f>
        <v>152655-161</v>
      </c>
      <c r="I1132" s="178">
        <v>1</v>
      </c>
      <c r="J1132" s="178" t="s">
        <v>296</v>
      </c>
      <c r="K1132" s="179">
        <v>46123</v>
      </c>
      <c r="L1132" s="179">
        <v>46101</v>
      </c>
      <c r="M1132" s="178" t="s">
        <v>807</v>
      </c>
      <c r="N1132" s="179">
        <v>46142</v>
      </c>
      <c r="O11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3" spans="1:15" hidden="1" x14ac:dyDescent="0.25">
      <c r="A1133" s="25" t="str">
        <f>_xlfn.CONCAT(Tabela_srv_moreno_prd_dbwel_v_fund_acompanhamento[[#This Row],[id_ordem_servico]],"-",Tabela_srv_moreno_prd_dbwel_v_fund_acompanhamento[[#This Row],[item]])</f>
        <v>27448-1</v>
      </c>
      <c r="B1133" s="114" t="str">
        <f>_xlfn.XLOOKUP(A1133,Tabela2[ID OS_MORENO],Tabela2[ID OS_MORENO],"",0)</f>
        <v>27448-1</v>
      </c>
      <c r="C1133" s="25">
        <v>27448</v>
      </c>
      <c r="D1133" s="25">
        <v>1</v>
      </c>
      <c r="E1133" s="25">
        <v>1</v>
      </c>
      <c r="F1133" s="178">
        <v>152651</v>
      </c>
      <c r="G1133" s="178">
        <v>233</v>
      </c>
      <c r="H1133" s="178" t="str">
        <f>_xlfn.CONCAT(Tabela_srv_moreno_prd_dbwel_v_fund_acompanhamento[[#This Row],[codigo_peca]],"-",Tabela_srv_moreno_prd_dbwel_v_fund_acompanhamento[[#This Row],[seq_peca]])</f>
        <v>152651-233</v>
      </c>
      <c r="I1133" s="178">
        <v>1</v>
      </c>
      <c r="J1133" s="178" t="s">
        <v>296</v>
      </c>
      <c r="K1133" s="179">
        <v>46132</v>
      </c>
      <c r="L1133" s="179">
        <v>46106</v>
      </c>
      <c r="M1133" s="178" t="s">
        <v>306</v>
      </c>
      <c r="N1133" s="179">
        <v>46183</v>
      </c>
      <c r="O11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4" spans="1:15" hidden="1" x14ac:dyDescent="0.25">
      <c r="A1134" s="25" t="str">
        <f>_xlfn.CONCAT(Tabela_srv_moreno_prd_dbwel_v_fund_acompanhamento[[#This Row],[id_ordem_servico]],"-",Tabela_srv_moreno_prd_dbwel_v_fund_acompanhamento[[#This Row],[item]])</f>
        <v>27448-2</v>
      </c>
      <c r="B1134" s="115" t="str">
        <f>_xlfn.XLOOKUP(A1134,Tabela2[ID OS_MORENO],Tabela2[ID OS_MORENO],"",0)</f>
        <v>27448-2</v>
      </c>
      <c r="C1134" s="25">
        <v>27448</v>
      </c>
      <c r="D1134" s="25">
        <v>2</v>
      </c>
      <c r="E1134" s="25">
        <v>1</v>
      </c>
      <c r="F1134" s="178">
        <v>152651</v>
      </c>
      <c r="G1134" s="178">
        <v>234</v>
      </c>
      <c r="H1134" s="178" t="str">
        <f>_xlfn.CONCAT(Tabela_srv_moreno_prd_dbwel_v_fund_acompanhamento[[#This Row],[codigo_peca]],"-",Tabela_srv_moreno_prd_dbwel_v_fund_acompanhamento[[#This Row],[seq_peca]])</f>
        <v>152651-234</v>
      </c>
      <c r="I1134" s="178">
        <v>1</v>
      </c>
      <c r="J1134" s="178" t="s">
        <v>296</v>
      </c>
      <c r="K1134" s="179">
        <v>46132</v>
      </c>
      <c r="L1134" s="179">
        <v>46112</v>
      </c>
      <c r="M1134" s="178" t="s">
        <v>306</v>
      </c>
      <c r="N1134" s="179">
        <v>46183</v>
      </c>
      <c r="O11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5" spans="1:15" hidden="1" x14ac:dyDescent="0.25">
      <c r="A1135" s="25" t="str">
        <f>_xlfn.CONCAT(Tabela_srv_moreno_prd_dbwel_v_fund_acompanhamento[[#This Row],[id_ordem_servico]],"-",Tabela_srv_moreno_prd_dbwel_v_fund_acompanhamento[[#This Row],[item]])</f>
        <v>27448-3</v>
      </c>
      <c r="B1135" s="114" t="str">
        <f>_xlfn.XLOOKUP(A1135,Tabela2[ID OS_MORENO],Tabela2[ID OS_MORENO],"",0)</f>
        <v>27448-3</v>
      </c>
      <c r="C1135" s="25">
        <v>27448</v>
      </c>
      <c r="D1135" s="25">
        <v>3</v>
      </c>
      <c r="E1135" s="25">
        <v>1</v>
      </c>
      <c r="F1135" s="178">
        <v>152651</v>
      </c>
      <c r="G1135" s="178">
        <v>235</v>
      </c>
      <c r="H1135" s="178" t="str">
        <f>_xlfn.CONCAT(Tabela_srv_moreno_prd_dbwel_v_fund_acompanhamento[[#This Row],[codigo_peca]],"-",Tabela_srv_moreno_prd_dbwel_v_fund_acompanhamento[[#This Row],[seq_peca]])</f>
        <v>152651-235</v>
      </c>
      <c r="I1135" s="178">
        <v>1</v>
      </c>
      <c r="J1135" s="178" t="s">
        <v>296</v>
      </c>
      <c r="K1135" s="179">
        <v>46132</v>
      </c>
      <c r="L1135" s="179">
        <v>46129</v>
      </c>
      <c r="M1135" s="178" t="s">
        <v>306</v>
      </c>
      <c r="N1135" s="179">
        <v>46183</v>
      </c>
      <c r="O11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6" spans="1:15" hidden="1" x14ac:dyDescent="0.25">
      <c r="A1136" s="25" t="str">
        <f>_xlfn.CONCAT(Tabela_srv_moreno_prd_dbwel_v_fund_acompanhamento[[#This Row],[id_ordem_servico]],"-",Tabela_srv_moreno_prd_dbwel_v_fund_acompanhamento[[#This Row],[item]])</f>
        <v>27448-4</v>
      </c>
      <c r="B1136" s="115" t="str">
        <f>_xlfn.XLOOKUP(A1136,Tabela2[ID OS_MORENO],Tabela2[ID OS_MORENO],"",0)</f>
        <v>27448-4</v>
      </c>
      <c r="C1136" s="25">
        <v>27448</v>
      </c>
      <c r="D1136" s="25">
        <v>4</v>
      </c>
      <c r="E1136" s="25">
        <v>1</v>
      </c>
      <c r="F1136" s="178">
        <v>152651</v>
      </c>
      <c r="G1136" s="178">
        <v>236</v>
      </c>
      <c r="H1136" s="178" t="str">
        <f>_xlfn.CONCAT(Tabela_srv_moreno_prd_dbwel_v_fund_acompanhamento[[#This Row],[codigo_peca]],"-",Tabela_srv_moreno_prd_dbwel_v_fund_acompanhamento[[#This Row],[seq_peca]])</f>
        <v>152651-236</v>
      </c>
      <c r="I1136" s="178">
        <v>1</v>
      </c>
      <c r="J1136" s="178" t="s">
        <v>296</v>
      </c>
      <c r="K1136" s="179">
        <v>46171</v>
      </c>
      <c r="L1136" s="179">
        <v>46136</v>
      </c>
      <c r="M1136" s="178" t="s">
        <v>306</v>
      </c>
      <c r="N1136" s="179">
        <v>46183</v>
      </c>
      <c r="O11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7" spans="1:15" hidden="1" x14ac:dyDescent="0.25">
      <c r="A1137" s="25" t="str">
        <f>_xlfn.CONCAT(Tabela_srv_moreno_prd_dbwel_v_fund_acompanhamento[[#This Row],[id_ordem_servico]],"-",Tabela_srv_moreno_prd_dbwel_v_fund_acompanhamento[[#This Row],[item]])</f>
        <v>27449-1</v>
      </c>
      <c r="B1137" s="114" t="str">
        <f>_xlfn.XLOOKUP(A1137,Tabela2[ID OS_MORENO],Tabela2[ID OS_MORENO],"",0)</f>
        <v>27449-1</v>
      </c>
      <c r="C1137" s="25">
        <v>27449</v>
      </c>
      <c r="D1137" s="25">
        <v>1</v>
      </c>
      <c r="E1137" s="25">
        <v>1</v>
      </c>
      <c r="F1137" s="178">
        <v>152650</v>
      </c>
      <c r="G1137" s="178">
        <v>257</v>
      </c>
      <c r="H1137" s="178" t="str">
        <f>_xlfn.CONCAT(Tabela_srv_moreno_prd_dbwel_v_fund_acompanhamento[[#This Row],[codigo_peca]],"-",Tabela_srv_moreno_prd_dbwel_v_fund_acompanhamento[[#This Row],[seq_peca]])</f>
        <v>152650-257</v>
      </c>
      <c r="I1137" s="178">
        <v>1</v>
      </c>
      <c r="J1137" s="178" t="s">
        <v>296</v>
      </c>
      <c r="K1137" s="179">
        <v>46131</v>
      </c>
      <c r="L1137" s="179">
        <v>46106</v>
      </c>
      <c r="M1137" s="178" t="s">
        <v>306</v>
      </c>
      <c r="N1137" s="179">
        <v>46174</v>
      </c>
      <c r="O11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8" spans="1:15" hidden="1" x14ac:dyDescent="0.25">
      <c r="A1138" s="25" t="str">
        <f>_xlfn.CONCAT(Tabela_srv_moreno_prd_dbwel_v_fund_acompanhamento[[#This Row],[id_ordem_servico]],"-",Tabela_srv_moreno_prd_dbwel_v_fund_acompanhamento[[#This Row],[item]])</f>
        <v>27449-2</v>
      </c>
      <c r="B1138" s="114" t="str">
        <f>_xlfn.XLOOKUP(A1138,Tabela2[ID OS_MORENO],Tabela2[ID OS_MORENO],"",0)</f>
        <v>27449-2</v>
      </c>
      <c r="C1138" s="25">
        <v>27449</v>
      </c>
      <c r="D1138" s="25">
        <v>2</v>
      </c>
      <c r="E1138" s="25">
        <v>1</v>
      </c>
      <c r="F1138" s="178">
        <v>152650</v>
      </c>
      <c r="G1138" s="178">
        <v>258</v>
      </c>
      <c r="H1138" s="178" t="str">
        <f>_xlfn.CONCAT(Tabela_srv_moreno_prd_dbwel_v_fund_acompanhamento[[#This Row],[codigo_peca]],"-",Tabela_srv_moreno_prd_dbwel_v_fund_acompanhamento[[#This Row],[seq_peca]])</f>
        <v>152650-258</v>
      </c>
      <c r="I1138" s="178">
        <v>1</v>
      </c>
      <c r="J1138" s="178" t="s">
        <v>296</v>
      </c>
      <c r="K1138" s="179">
        <v>46131</v>
      </c>
      <c r="L1138" s="179">
        <v>46108</v>
      </c>
      <c r="M1138" s="178" t="s">
        <v>306</v>
      </c>
      <c r="N1138" s="179">
        <v>46174</v>
      </c>
      <c r="O11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39" spans="1:15" hidden="1" x14ac:dyDescent="0.25">
      <c r="A1139" s="25" t="str">
        <f>_xlfn.CONCAT(Tabela_srv_moreno_prd_dbwel_v_fund_acompanhamento[[#This Row],[id_ordem_servico]],"-",Tabela_srv_moreno_prd_dbwel_v_fund_acompanhamento[[#This Row],[item]])</f>
        <v>27449-3</v>
      </c>
      <c r="B1139" s="114" t="str">
        <f>_xlfn.XLOOKUP(A1139,Tabela2[ID OS_MORENO],Tabela2[ID OS_MORENO],"",0)</f>
        <v>27449-3</v>
      </c>
      <c r="C1139" s="25">
        <v>27449</v>
      </c>
      <c r="D1139" s="25">
        <v>3</v>
      </c>
      <c r="E1139" s="25">
        <v>1</v>
      </c>
      <c r="F1139" s="178">
        <v>152650</v>
      </c>
      <c r="G1139" s="178">
        <v>259</v>
      </c>
      <c r="H1139" s="178" t="str">
        <f>_xlfn.CONCAT(Tabela_srv_moreno_prd_dbwel_v_fund_acompanhamento[[#This Row],[codigo_peca]],"-",Tabela_srv_moreno_prd_dbwel_v_fund_acompanhamento[[#This Row],[seq_peca]])</f>
        <v>152650-259</v>
      </c>
      <c r="I1139" s="178">
        <v>1</v>
      </c>
      <c r="J1139" s="178" t="s">
        <v>296</v>
      </c>
      <c r="K1139" s="179">
        <v>46131</v>
      </c>
      <c r="L1139" s="179">
        <v>46108</v>
      </c>
      <c r="M1139" s="178" t="s">
        <v>306</v>
      </c>
      <c r="N1139" s="179">
        <v>46174</v>
      </c>
      <c r="O11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0" spans="1:15" hidden="1" x14ac:dyDescent="0.25">
      <c r="A1140" s="25" t="str">
        <f>_xlfn.CONCAT(Tabela_srv_moreno_prd_dbwel_v_fund_acompanhamento[[#This Row],[id_ordem_servico]],"-",Tabela_srv_moreno_prd_dbwel_v_fund_acompanhamento[[#This Row],[item]])</f>
        <v>27449-4</v>
      </c>
      <c r="B1140" s="115" t="str">
        <f>_xlfn.XLOOKUP(A1140,Tabela2[ID OS_MORENO],Tabela2[ID OS_MORENO],"",0)</f>
        <v>27449-4</v>
      </c>
      <c r="C1140" s="25">
        <v>27449</v>
      </c>
      <c r="D1140" s="25">
        <v>4</v>
      </c>
      <c r="E1140" s="25">
        <v>1</v>
      </c>
      <c r="F1140" s="178">
        <v>152650</v>
      </c>
      <c r="G1140" s="178">
        <v>260</v>
      </c>
      <c r="H1140" s="178" t="str">
        <f>_xlfn.CONCAT(Tabela_srv_moreno_prd_dbwel_v_fund_acompanhamento[[#This Row],[codigo_peca]],"-",Tabela_srv_moreno_prd_dbwel_v_fund_acompanhamento[[#This Row],[seq_peca]])</f>
        <v>152650-260</v>
      </c>
      <c r="I1140" s="178">
        <v>1</v>
      </c>
      <c r="J1140" s="178" t="s">
        <v>296</v>
      </c>
      <c r="K1140" s="179">
        <v>46164</v>
      </c>
      <c r="L1140" s="179">
        <v>46129</v>
      </c>
      <c r="M1140" s="178" t="s">
        <v>306</v>
      </c>
      <c r="N1140" s="179">
        <v>46174</v>
      </c>
      <c r="O11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1" spans="1:15" hidden="1" x14ac:dyDescent="0.25">
      <c r="A1141" s="25" t="str">
        <f>_xlfn.CONCAT(Tabela_srv_moreno_prd_dbwel_v_fund_acompanhamento[[#This Row],[id_ordem_servico]],"-",Tabela_srv_moreno_prd_dbwel_v_fund_acompanhamento[[#This Row],[item]])</f>
        <v>27449-5</v>
      </c>
      <c r="B1141" s="114" t="str">
        <f>_xlfn.XLOOKUP(A1141,Tabela2[ID OS_MORENO],Tabela2[ID OS_MORENO],"",0)</f>
        <v>27449-5</v>
      </c>
      <c r="C1141" s="25">
        <v>27449</v>
      </c>
      <c r="D1141" s="25">
        <v>5</v>
      </c>
      <c r="E1141" s="25">
        <v>1</v>
      </c>
      <c r="F1141" s="178">
        <v>152650</v>
      </c>
      <c r="G1141" s="178">
        <v>261</v>
      </c>
      <c r="H1141" s="178" t="str">
        <f>_xlfn.CONCAT(Tabela_srv_moreno_prd_dbwel_v_fund_acompanhamento[[#This Row],[codigo_peca]],"-",Tabela_srv_moreno_prd_dbwel_v_fund_acompanhamento[[#This Row],[seq_peca]])</f>
        <v>152650-261</v>
      </c>
      <c r="I1141" s="178">
        <v>1</v>
      </c>
      <c r="J1141" s="178" t="s">
        <v>296</v>
      </c>
      <c r="K1141" s="179">
        <v>46131</v>
      </c>
      <c r="L1141" s="179">
        <v>46106</v>
      </c>
      <c r="M1141" s="178" t="s">
        <v>306</v>
      </c>
      <c r="N1141" s="179">
        <v>46174</v>
      </c>
      <c r="O11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2" spans="1:15" hidden="1" x14ac:dyDescent="0.25">
      <c r="A1142" s="25" t="str">
        <f>_xlfn.CONCAT(Tabela_srv_moreno_prd_dbwel_v_fund_acompanhamento[[#This Row],[id_ordem_servico]],"-",Tabela_srv_moreno_prd_dbwel_v_fund_acompanhamento[[#This Row],[item]])</f>
        <v>27450-1</v>
      </c>
      <c r="B1142" s="114" t="str">
        <f>_xlfn.XLOOKUP(A1142,Tabela2[ID OS_MORENO],Tabela2[ID OS_MORENO],"",0)</f>
        <v/>
      </c>
      <c r="C1142" s="25">
        <v>27450</v>
      </c>
      <c r="D1142" s="25">
        <v>1</v>
      </c>
      <c r="E1142" s="25">
        <v>1</v>
      </c>
      <c r="F1142" s="178">
        <v>152631</v>
      </c>
      <c r="G1142" s="178">
        <v>48</v>
      </c>
      <c r="H1142" s="178" t="str">
        <f>_xlfn.CONCAT(Tabela_srv_moreno_prd_dbwel_v_fund_acompanhamento[[#This Row],[codigo_peca]],"-",Tabela_srv_moreno_prd_dbwel_v_fund_acompanhamento[[#This Row],[seq_peca]])</f>
        <v>152631-48</v>
      </c>
      <c r="I1142" s="178">
        <v>1</v>
      </c>
      <c r="J1142" s="178" t="s">
        <v>296</v>
      </c>
      <c r="K1142" s="179">
        <v>46140</v>
      </c>
      <c r="L1142" s="179">
        <v>46107</v>
      </c>
      <c r="M1142" s="178" t="s">
        <v>610</v>
      </c>
      <c r="N1142" s="179">
        <v>46140</v>
      </c>
      <c r="O1142" s="185" t="str">
        <f>IF(Tabela_srv_moreno_prd_dbwel_v_fund_acompanhamento[[#This Row],[prz_contratual]]=Tabela_srv_moreno_prd_dbwel_v_fund_acompanhamento[[#This Row],[lib_fundido_prev]],"S/Usin.","C/ Usin.")</f>
        <v>S/Usin.</v>
      </c>
    </row>
    <row r="1143" spans="1:15" hidden="1" x14ac:dyDescent="0.25">
      <c r="A1143" s="25" t="str">
        <f>_xlfn.CONCAT(Tabela_srv_moreno_prd_dbwel_v_fund_acompanhamento[[#This Row],[id_ordem_servico]],"-",Tabela_srv_moreno_prd_dbwel_v_fund_acompanhamento[[#This Row],[item]])</f>
        <v>27450-2</v>
      </c>
      <c r="B1143" s="114" t="str">
        <f>_xlfn.XLOOKUP(A1143,Tabela2[ID OS_MORENO],Tabela2[ID OS_MORENO],"",0)</f>
        <v/>
      </c>
      <c r="C1143" s="25">
        <v>27450</v>
      </c>
      <c r="D1143" s="25">
        <v>2</v>
      </c>
      <c r="E1143" s="25">
        <v>1</v>
      </c>
      <c r="F1143" s="178">
        <v>152631</v>
      </c>
      <c r="G1143" s="178">
        <v>49</v>
      </c>
      <c r="H1143" s="178" t="str">
        <f>_xlfn.CONCAT(Tabela_srv_moreno_prd_dbwel_v_fund_acompanhamento[[#This Row],[codigo_peca]],"-",Tabela_srv_moreno_prd_dbwel_v_fund_acompanhamento[[#This Row],[seq_peca]])</f>
        <v>152631-49</v>
      </c>
      <c r="I1143" s="178">
        <v>1</v>
      </c>
      <c r="J1143" s="178" t="s">
        <v>296</v>
      </c>
      <c r="K1143" s="179">
        <v>46143</v>
      </c>
      <c r="L1143" s="179">
        <v>46108</v>
      </c>
      <c r="M1143" s="178" t="s">
        <v>610</v>
      </c>
      <c r="N1143" s="179">
        <v>46140</v>
      </c>
      <c r="O11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4" spans="1:15" hidden="1" x14ac:dyDescent="0.25">
      <c r="A1144" s="25" t="str">
        <f>_xlfn.CONCAT(Tabela_srv_moreno_prd_dbwel_v_fund_acompanhamento[[#This Row],[id_ordem_servico]],"-",Tabela_srv_moreno_prd_dbwel_v_fund_acompanhamento[[#This Row],[item]])</f>
        <v>27433-1</v>
      </c>
      <c r="B1144" s="115" t="str">
        <f>_xlfn.XLOOKUP(A1144,Tabela2[ID OS_MORENO],Tabela2[ID OS_MORENO],"",0)</f>
        <v/>
      </c>
      <c r="C1144" s="25">
        <v>27433</v>
      </c>
      <c r="D1144" s="25">
        <v>1</v>
      </c>
      <c r="E1144" s="25">
        <v>1</v>
      </c>
      <c r="F1144" s="178">
        <v>152644</v>
      </c>
      <c r="G1144" s="178">
        <v>71</v>
      </c>
      <c r="H1144" s="178" t="str">
        <f>_xlfn.CONCAT(Tabela_srv_moreno_prd_dbwel_v_fund_acompanhamento[[#This Row],[codigo_peca]],"-",Tabela_srv_moreno_prd_dbwel_v_fund_acompanhamento[[#This Row],[seq_peca]])</f>
        <v>152644-71</v>
      </c>
      <c r="I1144" s="178">
        <v>1</v>
      </c>
      <c r="J1144" s="178" t="s">
        <v>296</v>
      </c>
      <c r="K1144" s="179">
        <v>46099</v>
      </c>
      <c r="L1144" s="179">
        <v>46083</v>
      </c>
      <c r="M1144" s="178" t="s">
        <v>737</v>
      </c>
      <c r="N1144" s="179">
        <v>46169</v>
      </c>
      <c r="O11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5" spans="1:15" hidden="1" x14ac:dyDescent="0.25">
      <c r="A1145" s="25" t="str">
        <f>_xlfn.CONCAT(Tabela_srv_moreno_prd_dbwel_v_fund_acompanhamento[[#This Row],[id_ordem_servico]],"-",Tabela_srv_moreno_prd_dbwel_v_fund_acompanhamento[[#This Row],[item]])</f>
        <v>27458-1</v>
      </c>
      <c r="B1145" s="114" t="str">
        <f>_xlfn.XLOOKUP(A1145,Tabela2[ID OS_MORENO],Tabela2[ID OS_MORENO],"",0)</f>
        <v/>
      </c>
      <c r="C1145" s="25">
        <v>27458</v>
      </c>
      <c r="D1145" s="25">
        <v>1</v>
      </c>
      <c r="E1145" s="25">
        <v>1</v>
      </c>
      <c r="F1145" s="178">
        <v>152632</v>
      </c>
      <c r="G1145" s="178">
        <v>129</v>
      </c>
      <c r="H1145" s="178" t="str">
        <f>_xlfn.CONCAT(Tabela_srv_moreno_prd_dbwel_v_fund_acompanhamento[[#This Row],[codigo_peca]],"-",Tabela_srv_moreno_prd_dbwel_v_fund_acompanhamento[[#This Row],[seq_peca]])</f>
        <v>152632-129</v>
      </c>
      <c r="I1145" s="178">
        <v>1</v>
      </c>
      <c r="J1145" s="178" t="s">
        <v>296</v>
      </c>
      <c r="K1145" s="179">
        <v>46171</v>
      </c>
      <c r="L1145" s="179">
        <v>46134</v>
      </c>
      <c r="M1145" s="178" t="s">
        <v>571</v>
      </c>
      <c r="N1145" s="179">
        <v>46203</v>
      </c>
      <c r="O11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6" spans="1:15" hidden="1" x14ac:dyDescent="0.25">
      <c r="A1146" s="25" t="str">
        <f>_xlfn.CONCAT(Tabela_srv_moreno_prd_dbwel_v_fund_acompanhamento[[#This Row],[id_ordem_servico]],"-",Tabela_srv_moreno_prd_dbwel_v_fund_acompanhamento[[#This Row],[item]])</f>
        <v>27458-2</v>
      </c>
      <c r="B1146" s="114" t="str">
        <f>_xlfn.XLOOKUP(A1146,Tabela2[ID OS_MORENO],Tabela2[ID OS_MORENO],"",0)</f>
        <v/>
      </c>
      <c r="C1146" s="25">
        <v>27458</v>
      </c>
      <c r="D1146" s="25">
        <v>2</v>
      </c>
      <c r="E1146" s="25">
        <v>1</v>
      </c>
      <c r="F1146" s="178">
        <v>152632</v>
      </c>
      <c r="G1146" s="178">
        <v>130</v>
      </c>
      <c r="H1146" s="178" t="str">
        <f>_xlfn.CONCAT(Tabela_srv_moreno_prd_dbwel_v_fund_acompanhamento[[#This Row],[codigo_peca]],"-",Tabela_srv_moreno_prd_dbwel_v_fund_acompanhamento[[#This Row],[seq_peca]])</f>
        <v>152632-130</v>
      </c>
      <c r="I1146" s="178">
        <v>1</v>
      </c>
      <c r="J1146" s="178" t="s">
        <v>296</v>
      </c>
      <c r="K1146" s="179">
        <v>46171</v>
      </c>
      <c r="L1146" s="179">
        <v>46142</v>
      </c>
      <c r="M1146" s="178" t="s">
        <v>571</v>
      </c>
      <c r="N1146" s="179">
        <v>46203</v>
      </c>
      <c r="O11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7" spans="1:15" hidden="1" x14ac:dyDescent="0.25">
      <c r="A1147" s="25" t="str">
        <f>_xlfn.CONCAT(Tabela_srv_moreno_prd_dbwel_v_fund_acompanhamento[[#This Row],[id_ordem_servico]],"-",Tabela_srv_moreno_prd_dbwel_v_fund_acompanhamento[[#This Row],[item]])</f>
        <v>27458-3</v>
      </c>
      <c r="B1147" s="114" t="str">
        <f>_xlfn.XLOOKUP(A1147,Tabela2[ID OS_MORENO],Tabela2[ID OS_MORENO],"",0)</f>
        <v/>
      </c>
      <c r="C1147" s="25">
        <v>27458</v>
      </c>
      <c r="D1147" s="25">
        <v>3</v>
      </c>
      <c r="E1147" s="25">
        <v>1</v>
      </c>
      <c r="F1147" s="178">
        <v>152632</v>
      </c>
      <c r="G1147" s="178">
        <v>131</v>
      </c>
      <c r="H1147" s="178" t="str">
        <f>_xlfn.CONCAT(Tabela_srv_moreno_prd_dbwel_v_fund_acompanhamento[[#This Row],[codigo_peca]],"-",Tabela_srv_moreno_prd_dbwel_v_fund_acompanhamento[[#This Row],[seq_peca]])</f>
        <v>152632-131</v>
      </c>
      <c r="I1147" s="178">
        <v>1</v>
      </c>
      <c r="J1147" s="178" t="s">
        <v>296</v>
      </c>
      <c r="K1147" s="179">
        <v>46171</v>
      </c>
      <c r="L1147" s="179">
        <v>46134</v>
      </c>
      <c r="M1147" s="178" t="s">
        <v>571</v>
      </c>
      <c r="N1147" s="179">
        <v>46203</v>
      </c>
      <c r="O11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8" spans="1:15" hidden="1" x14ac:dyDescent="0.25">
      <c r="A1148" s="25" t="str">
        <f>_xlfn.CONCAT(Tabela_srv_moreno_prd_dbwel_v_fund_acompanhamento[[#This Row],[id_ordem_servico]],"-",Tabela_srv_moreno_prd_dbwel_v_fund_acompanhamento[[#This Row],[item]])</f>
        <v>27502-1</v>
      </c>
      <c r="B1148" s="114" t="str">
        <f>_xlfn.XLOOKUP(A1148,Tabela2[ID OS_MORENO],Tabela2[ID OS_MORENO],"",0)</f>
        <v>27502-1</v>
      </c>
      <c r="C1148" s="25">
        <v>27502</v>
      </c>
      <c r="D1148" s="25">
        <v>1</v>
      </c>
      <c r="E1148" s="25">
        <v>1</v>
      </c>
      <c r="F1148" s="178">
        <v>152653</v>
      </c>
      <c r="G1148" s="178">
        <v>292</v>
      </c>
      <c r="H1148" s="178" t="str">
        <f>_xlfn.CONCAT(Tabela_srv_moreno_prd_dbwel_v_fund_acompanhamento[[#This Row],[codigo_peca]],"-",Tabela_srv_moreno_prd_dbwel_v_fund_acompanhamento[[#This Row],[seq_peca]])</f>
        <v>152653-292</v>
      </c>
      <c r="I1148" s="178">
        <v>1</v>
      </c>
      <c r="J1148" s="178" t="s">
        <v>296</v>
      </c>
      <c r="K1148" s="179">
        <v>46177</v>
      </c>
      <c r="L1148" s="179">
        <v>46167</v>
      </c>
      <c r="M1148" s="178" t="s">
        <v>306</v>
      </c>
      <c r="N1148" s="179">
        <v>46185</v>
      </c>
      <c r="O11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49" spans="1:15" hidden="1" x14ac:dyDescent="0.25">
      <c r="A1149" s="25" t="str">
        <f>_xlfn.CONCAT(Tabela_srv_moreno_prd_dbwel_v_fund_acompanhamento[[#This Row],[id_ordem_servico]],"-",Tabela_srv_moreno_prd_dbwel_v_fund_acompanhamento[[#This Row],[item]])</f>
        <v>27502-2</v>
      </c>
      <c r="B1149" s="114" t="str">
        <f>_xlfn.XLOOKUP(A1149,Tabela2[ID OS_MORENO],Tabela2[ID OS_MORENO],"",0)</f>
        <v>27502-2</v>
      </c>
      <c r="C1149" s="25">
        <v>27502</v>
      </c>
      <c r="D1149" s="25">
        <v>2</v>
      </c>
      <c r="E1149" s="25">
        <v>1</v>
      </c>
      <c r="F1149" s="178">
        <v>152653</v>
      </c>
      <c r="G1149" s="178">
        <v>293</v>
      </c>
      <c r="H1149" s="178" t="str">
        <f>_xlfn.CONCAT(Tabela_srv_moreno_prd_dbwel_v_fund_acompanhamento[[#This Row],[codigo_peca]],"-",Tabela_srv_moreno_prd_dbwel_v_fund_acompanhamento[[#This Row],[seq_peca]])</f>
        <v>152653-293</v>
      </c>
      <c r="I1149" s="178">
        <v>1</v>
      </c>
      <c r="J1149" s="178" t="s">
        <v>296</v>
      </c>
      <c r="K1149" s="179">
        <v>46177</v>
      </c>
      <c r="L1149" s="179">
        <v>46161</v>
      </c>
      <c r="M1149" s="178" t="s">
        <v>306</v>
      </c>
      <c r="N1149" s="179">
        <v>46185</v>
      </c>
      <c r="O11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0" spans="1:15" hidden="1" x14ac:dyDescent="0.25">
      <c r="A1150" s="25" t="str">
        <f>_xlfn.CONCAT(Tabela_srv_moreno_prd_dbwel_v_fund_acompanhamento[[#This Row],[id_ordem_servico]],"-",Tabela_srv_moreno_prd_dbwel_v_fund_acompanhamento[[#This Row],[item]])</f>
        <v>27503-1</v>
      </c>
      <c r="B1150" s="114" t="str">
        <f>_xlfn.XLOOKUP(A1150,Tabela2[ID OS_MORENO],Tabela2[ID OS_MORENO],"",0)</f>
        <v>27503-1</v>
      </c>
      <c r="C1150" s="25">
        <v>27503</v>
      </c>
      <c r="D1150" s="25">
        <v>1</v>
      </c>
      <c r="E1150" s="25">
        <v>1</v>
      </c>
      <c r="F1150" s="178">
        <v>152653</v>
      </c>
      <c r="G1150" s="178">
        <v>294</v>
      </c>
      <c r="H1150" s="178" t="str">
        <f>_xlfn.CONCAT(Tabela_srv_moreno_prd_dbwel_v_fund_acompanhamento[[#This Row],[codigo_peca]],"-",Tabela_srv_moreno_prd_dbwel_v_fund_acompanhamento[[#This Row],[seq_peca]])</f>
        <v>152653-294</v>
      </c>
      <c r="I1150" s="178">
        <v>1</v>
      </c>
      <c r="J1150" s="178" t="s">
        <v>296</v>
      </c>
      <c r="K1150" s="179">
        <v>46177</v>
      </c>
      <c r="L1150" s="179">
        <v>46167</v>
      </c>
      <c r="M1150" s="178" t="s">
        <v>306</v>
      </c>
      <c r="N1150" s="179">
        <v>46185</v>
      </c>
      <c r="O11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1" spans="1:15" hidden="1" x14ac:dyDescent="0.25">
      <c r="A1151" s="25" t="str">
        <f>_xlfn.CONCAT(Tabela_srv_moreno_prd_dbwel_v_fund_acompanhamento[[#This Row],[id_ordem_servico]],"-",Tabela_srv_moreno_prd_dbwel_v_fund_acompanhamento[[#This Row],[item]])</f>
        <v>27503-2</v>
      </c>
      <c r="B1151" s="114" t="str">
        <f>_xlfn.XLOOKUP(A1151,Tabela2[ID OS_MORENO],Tabela2[ID OS_MORENO],"",0)</f>
        <v>27503-2</v>
      </c>
      <c r="C1151" s="25">
        <v>27503</v>
      </c>
      <c r="D1151" s="25">
        <v>2</v>
      </c>
      <c r="E1151" s="25">
        <v>1</v>
      </c>
      <c r="F1151" s="178">
        <v>152653</v>
      </c>
      <c r="G1151" s="178">
        <v>295</v>
      </c>
      <c r="H1151" s="178" t="str">
        <f>_xlfn.CONCAT(Tabela_srv_moreno_prd_dbwel_v_fund_acompanhamento[[#This Row],[codigo_peca]],"-",Tabela_srv_moreno_prd_dbwel_v_fund_acompanhamento[[#This Row],[seq_peca]])</f>
        <v>152653-295</v>
      </c>
      <c r="I1151" s="178">
        <v>1</v>
      </c>
      <c r="J1151" s="178" t="s">
        <v>296</v>
      </c>
      <c r="K1151" s="179">
        <v>46177</v>
      </c>
      <c r="L1151" s="179">
        <v>46154</v>
      </c>
      <c r="M1151" s="178" t="s">
        <v>306</v>
      </c>
      <c r="N1151" s="179">
        <v>46185</v>
      </c>
      <c r="O11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2" spans="1:15" hidden="1" x14ac:dyDescent="0.25">
      <c r="A1152" s="25" t="str">
        <f>_xlfn.CONCAT(Tabela_srv_moreno_prd_dbwel_v_fund_acompanhamento[[#This Row],[id_ordem_servico]],"-",Tabela_srv_moreno_prd_dbwel_v_fund_acompanhamento[[#This Row],[item]])</f>
        <v>27503-3</v>
      </c>
      <c r="B1152" s="114" t="str">
        <f>_xlfn.XLOOKUP(A1152,Tabela2[ID OS_MORENO],Tabela2[ID OS_MORENO],"",0)</f>
        <v>27503-3</v>
      </c>
      <c r="C1152" s="25">
        <v>27503</v>
      </c>
      <c r="D1152" s="25">
        <v>3</v>
      </c>
      <c r="E1152" s="25">
        <v>1</v>
      </c>
      <c r="F1152" s="178">
        <v>152653</v>
      </c>
      <c r="G1152" s="178">
        <v>296</v>
      </c>
      <c r="H1152" s="178" t="str">
        <f>_xlfn.CONCAT(Tabela_srv_moreno_prd_dbwel_v_fund_acompanhamento[[#This Row],[codigo_peca]],"-",Tabela_srv_moreno_prd_dbwel_v_fund_acompanhamento[[#This Row],[seq_peca]])</f>
        <v>152653-296</v>
      </c>
      <c r="I1152" s="178">
        <v>1</v>
      </c>
      <c r="J1152" s="178" t="s">
        <v>296</v>
      </c>
      <c r="K1152" s="179">
        <v>46177</v>
      </c>
      <c r="L1152" s="179">
        <v>46154</v>
      </c>
      <c r="M1152" s="178" t="s">
        <v>306</v>
      </c>
      <c r="N1152" s="179">
        <v>46185</v>
      </c>
      <c r="O11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3" spans="1:15" hidden="1" x14ac:dyDescent="0.25">
      <c r="A1153" s="25" t="str">
        <f>_xlfn.CONCAT(Tabela_srv_moreno_prd_dbwel_v_fund_acompanhamento[[#This Row],[id_ordem_servico]],"-",Tabela_srv_moreno_prd_dbwel_v_fund_acompanhamento[[#This Row],[item]])</f>
        <v>27503-4</v>
      </c>
      <c r="B1153" s="114" t="str">
        <f>_xlfn.XLOOKUP(A1153,Tabela2[ID OS_MORENO],Tabela2[ID OS_MORENO],"",0)</f>
        <v>27503-4</v>
      </c>
      <c r="C1153" s="25">
        <v>27503</v>
      </c>
      <c r="D1153" s="25">
        <v>4</v>
      </c>
      <c r="E1153" s="25">
        <v>1</v>
      </c>
      <c r="F1153" s="178">
        <v>152653</v>
      </c>
      <c r="G1153" s="178">
        <v>297</v>
      </c>
      <c r="H1153" s="178" t="str">
        <f>_xlfn.CONCAT(Tabela_srv_moreno_prd_dbwel_v_fund_acompanhamento[[#This Row],[codigo_peca]],"-",Tabela_srv_moreno_prd_dbwel_v_fund_acompanhamento[[#This Row],[seq_peca]])</f>
        <v>152653-297</v>
      </c>
      <c r="I1153" s="178">
        <v>1</v>
      </c>
      <c r="J1153" s="178" t="s">
        <v>296</v>
      </c>
      <c r="K1153" s="179">
        <v>46177</v>
      </c>
      <c r="L1153" s="179">
        <v>46161</v>
      </c>
      <c r="M1153" s="178" t="s">
        <v>306</v>
      </c>
      <c r="N1153" s="179">
        <v>46185</v>
      </c>
      <c r="O11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4" spans="1:15" hidden="1" x14ac:dyDescent="0.25">
      <c r="A1154" s="25" t="str">
        <f>_xlfn.CONCAT(Tabela_srv_moreno_prd_dbwel_v_fund_acompanhamento[[#This Row],[id_ordem_servico]],"-",Tabela_srv_moreno_prd_dbwel_v_fund_acompanhamento[[#This Row],[item]])</f>
        <v>27503-5</v>
      </c>
      <c r="B1154" s="114" t="str">
        <f>_xlfn.XLOOKUP(A1154,Tabela2[ID OS_MORENO],Tabela2[ID OS_MORENO],"",0)</f>
        <v>27503-5</v>
      </c>
      <c r="C1154" s="25">
        <v>27503</v>
      </c>
      <c r="D1154" s="25">
        <v>5</v>
      </c>
      <c r="E1154" s="25">
        <v>1</v>
      </c>
      <c r="F1154" s="178">
        <v>152653</v>
      </c>
      <c r="G1154" s="178">
        <v>298</v>
      </c>
      <c r="H1154" s="178" t="str">
        <f>_xlfn.CONCAT(Tabela_srv_moreno_prd_dbwel_v_fund_acompanhamento[[#This Row],[codigo_peca]],"-",Tabela_srv_moreno_prd_dbwel_v_fund_acompanhamento[[#This Row],[seq_peca]])</f>
        <v>152653-298</v>
      </c>
      <c r="I1154" s="178">
        <v>1</v>
      </c>
      <c r="J1154" s="178" t="s">
        <v>296</v>
      </c>
      <c r="K1154" s="179">
        <v>46177</v>
      </c>
      <c r="L1154" s="179">
        <v>46167</v>
      </c>
      <c r="M1154" s="178" t="s">
        <v>306</v>
      </c>
      <c r="N1154" s="179">
        <v>46185</v>
      </c>
      <c r="O11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5" spans="1:15" hidden="1" x14ac:dyDescent="0.25">
      <c r="A1155" s="25" t="str">
        <f>_xlfn.CONCAT(Tabela_srv_moreno_prd_dbwel_v_fund_acompanhamento[[#This Row],[id_ordem_servico]],"-",Tabela_srv_moreno_prd_dbwel_v_fund_acompanhamento[[#This Row],[item]])</f>
        <v>27503-6</v>
      </c>
      <c r="B1155" s="114" t="str">
        <f>_xlfn.XLOOKUP(A1155,Tabela2[ID OS_MORENO],Tabela2[ID OS_MORENO],"",0)</f>
        <v>27503-6</v>
      </c>
      <c r="C1155" s="25">
        <v>27503</v>
      </c>
      <c r="D1155" s="25">
        <v>6</v>
      </c>
      <c r="E1155" s="25">
        <v>1</v>
      </c>
      <c r="F1155" s="178">
        <v>152653</v>
      </c>
      <c r="G1155" s="178">
        <v>299</v>
      </c>
      <c r="H1155" s="178" t="str">
        <f>_xlfn.CONCAT(Tabela_srv_moreno_prd_dbwel_v_fund_acompanhamento[[#This Row],[codigo_peca]],"-",Tabela_srv_moreno_prd_dbwel_v_fund_acompanhamento[[#This Row],[seq_peca]])</f>
        <v>152653-299</v>
      </c>
      <c r="I1155" s="178">
        <v>1</v>
      </c>
      <c r="J1155" s="178" t="s">
        <v>296</v>
      </c>
      <c r="K1155" s="179">
        <v>46177</v>
      </c>
      <c r="L1155" s="179">
        <v>46154</v>
      </c>
      <c r="M1155" s="178" t="s">
        <v>306</v>
      </c>
      <c r="N1155" s="179">
        <v>46185</v>
      </c>
      <c r="O11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6" spans="1:15" hidden="1" x14ac:dyDescent="0.25">
      <c r="A1156" s="25" t="str">
        <f>_xlfn.CONCAT(Tabela_srv_moreno_prd_dbwel_v_fund_acompanhamento[[#This Row],[id_ordem_servico]],"-",Tabela_srv_moreno_prd_dbwel_v_fund_acompanhamento[[#This Row],[item]])</f>
        <v>27503-7</v>
      </c>
      <c r="B1156" s="114" t="str">
        <f>_xlfn.XLOOKUP(A1156,Tabela2[ID OS_MORENO],Tabela2[ID OS_MORENO],"",0)</f>
        <v>27503-7</v>
      </c>
      <c r="C1156" s="25">
        <v>27503</v>
      </c>
      <c r="D1156" s="25">
        <v>7</v>
      </c>
      <c r="E1156" s="25">
        <v>1</v>
      </c>
      <c r="F1156" s="178">
        <v>152653</v>
      </c>
      <c r="G1156" s="178">
        <v>300</v>
      </c>
      <c r="H1156" s="178" t="str">
        <f>_xlfn.CONCAT(Tabela_srv_moreno_prd_dbwel_v_fund_acompanhamento[[#This Row],[codigo_peca]],"-",Tabela_srv_moreno_prd_dbwel_v_fund_acompanhamento[[#This Row],[seq_peca]])</f>
        <v>152653-300</v>
      </c>
      <c r="I1156" s="178">
        <v>1</v>
      </c>
      <c r="J1156" s="178" t="s">
        <v>296</v>
      </c>
      <c r="K1156" s="179">
        <v>46177</v>
      </c>
      <c r="L1156" s="179">
        <v>46167</v>
      </c>
      <c r="M1156" s="178" t="s">
        <v>306</v>
      </c>
      <c r="N1156" s="179">
        <v>46195</v>
      </c>
      <c r="O11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7" spans="1:15" hidden="1" x14ac:dyDescent="0.25">
      <c r="A1157" s="25" t="str">
        <f>_xlfn.CONCAT(Tabela_srv_moreno_prd_dbwel_v_fund_acompanhamento[[#This Row],[id_ordem_servico]],"-",Tabela_srv_moreno_prd_dbwel_v_fund_acompanhamento[[#This Row],[item]])</f>
        <v>27503-8</v>
      </c>
      <c r="B1157" s="114" t="str">
        <f>_xlfn.XLOOKUP(A1157,Tabela2[ID OS_MORENO],Tabela2[ID OS_MORENO],"",0)</f>
        <v>27503-8</v>
      </c>
      <c r="C1157" s="25">
        <v>27503</v>
      </c>
      <c r="D1157" s="25">
        <v>8</v>
      </c>
      <c r="E1157" s="25">
        <v>1</v>
      </c>
      <c r="F1157" s="178">
        <v>152653</v>
      </c>
      <c r="G1157" s="178">
        <v>301</v>
      </c>
      <c r="H1157" s="178" t="str">
        <f>_xlfn.CONCAT(Tabela_srv_moreno_prd_dbwel_v_fund_acompanhamento[[#This Row],[codigo_peca]],"-",Tabela_srv_moreno_prd_dbwel_v_fund_acompanhamento[[#This Row],[seq_peca]])</f>
        <v>152653-301</v>
      </c>
      <c r="I1157" s="178">
        <v>1</v>
      </c>
      <c r="J1157" s="178" t="s">
        <v>296</v>
      </c>
      <c r="K1157" s="179">
        <v>46177</v>
      </c>
      <c r="L1157" s="179">
        <v>46154</v>
      </c>
      <c r="M1157" s="178" t="s">
        <v>306</v>
      </c>
      <c r="N1157" s="179">
        <v>46195</v>
      </c>
      <c r="O11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8" spans="1:15" hidden="1" x14ac:dyDescent="0.25">
      <c r="A1158" s="25" t="str">
        <f>_xlfn.CONCAT(Tabela_srv_moreno_prd_dbwel_v_fund_acompanhamento[[#This Row],[id_ordem_servico]],"-",Tabela_srv_moreno_prd_dbwel_v_fund_acompanhamento[[#This Row],[item]])</f>
        <v>27503-9</v>
      </c>
      <c r="B1158" s="114" t="str">
        <f>_xlfn.XLOOKUP(A1158,Tabela2[ID OS_MORENO],Tabela2[ID OS_MORENO],"",0)</f>
        <v>27503-9</v>
      </c>
      <c r="C1158" s="25">
        <v>27503</v>
      </c>
      <c r="D1158" s="25">
        <v>9</v>
      </c>
      <c r="E1158" s="25">
        <v>1</v>
      </c>
      <c r="F1158" s="178">
        <v>152653</v>
      </c>
      <c r="G1158" s="178">
        <v>302</v>
      </c>
      <c r="H1158" s="178" t="str">
        <f>_xlfn.CONCAT(Tabela_srv_moreno_prd_dbwel_v_fund_acompanhamento[[#This Row],[codigo_peca]],"-",Tabela_srv_moreno_prd_dbwel_v_fund_acompanhamento[[#This Row],[seq_peca]])</f>
        <v>152653-302</v>
      </c>
      <c r="I1158" s="178">
        <v>1</v>
      </c>
      <c r="J1158" s="178" t="s">
        <v>296</v>
      </c>
      <c r="K1158" s="179">
        <v>46177</v>
      </c>
      <c r="L1158" s="179">
        <v>46161</v>
      </c>
      <c r="M1158" s="178" t="s">
        <v>306</v>
      </c>
      <c r="N1158" s="179">
        <v>46195</v>
      </c>
      <c r="O11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59" spans="1:15" hidden="1" x14ac:dyDescent="0.25">
      <c r="A1159" s="25" t="str">
        <f>_xlfn.CONCAT(Tabela_srv_moreno_prd_dbwel_v_fund_acompanhamento[[#This Row],[id_ordem_servico]],"-",Tabela_srv_moreno_prd_dbwel_v_fund_acompanhamento[[#This Row],[item]])</f>
        <v>27503-10</v>
      </c>
      <c r="B1159" s="114" t="str">
        <f>_xlfn.XLOOKUP(A1159,Tabela2[ID OS_MORENO],Tabela2[ID OS_MORENO],"",0)</f>
        <v>27503-10</v>
      </c>
      <c r="C1159" s="25">
        <v>27503</v>
      </c>
      <c r="D1159" s="25">
        <v>10</v>
      </c>
      <c r="E1159" s="25">
        <v>1</v>
      </c>
      <c r="F1159" s="178">
        <v>152653</v>
      </c>
      <c r="G1159" s="178">
        <v>303</v>
      </c>
      <c r="H1159" s="178" t="str">
        <f>_xlfn.CONCAT(Tabela_srv_moreno_prd_dbwel_v_fund_acompanhamento[[#This Row],[codigo_peca]],"-",Tabela_srv_moreno_prd_dbwel_v_fund_acompanhamento[[#This Row],[seq_peca]])</f>
        <v>152653-303</v>
      </c>
      <c r="I1159" s="178">
        <v>1</v>
      </c>
      <c r="J1159" s="178" t="s">
        <v>296</v>
      </c>
      <c r="K1159" s="179">
        <v>46177</v>
      </c>
      <c r="L1159" s="179">
        <v>46154</v>
      </c>
      <c r="M1159" s="178" t="s">
        <v>306</v>
      </c>
      <c r="N1159" s="179">
        <v>46195</v>
      </c>
      <c r="O11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0" spans="1:15" hidden="1" x14ac:dyDescent="0.25">
      <c r="A1160" s="25" t="str">
        <f>_xlfn.CONCAT(Tabela_srv_moreno_prd_dbwel_v_fund_acompanhamento[[#This Row],[id_ordem_servico]],"-",Tabela_srv_moreno_prd_dbwel_v_fund_acompanhamento[[#This Row],[item]])</f>
        <v>27503-11</v>
      </c>
      <c r="B1160" s="114" t="str">
        <f>_xlfn.XLOOKUP(A1160,Tabela2[ID OS_MORENO],Tabela2[ID OS_MORENO],"",0)</f>
        <v>27503-11</v>
      </c>
      <c r="C1160" s="25">
        <v>27503</v>
      </c>
      <c r="D1160" s="25">
        <v>11</v>
      </c>
      <c r="E1160" s="25">
        <v>1</v>
      </c>
      <c r="F1160" s="178">
        <v>152653</v>
      </c>
      <c r="G1160" s="178">
        <v>304</v>
      </c>
      <c r="H1160" s="178" t="str">
        <f>_xlfn.CONCAT(Tabela_srv_moreno_prd_dbwel_v_fund_acompanhamento[[#This Row],[codigo_peca]],"-",Tabela_srv_moreno_prd_dbwel_v_fund_acompanhamento[[#This Row],[seq_peca]])</f>
        <v>152653-304</v>
      </c>
      <c r="I1160" s="178">
        <v>1</v>
      </c>
      <c r="J1160" s="178" t="s">
        <v>296</v>
      </c>
      <c r="K1160" s="179">
        <v>46177</v>
      </c>
      <c r="L1160" s="179">
        <v>46167</v>
      </c>
      <c r="M1160" s="178" t="s">
        <v>306</v>
      </c>
      <c r="N1160" s="179">
        <v>46195</v>
      </c>
      <c r="O11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1" spans="1:15" hidden="1" x14ac:dyDescent="0.25">
      <c r="A1161" s="25" t="str">
        <f>_xlfn.CONCAT(Tabela_srv_moreno_prd_dbwel_v_fund_acompanhamento[[#This Row],[id_ordem_servico]],"-",Tabela_srv_moreno_prd_dbwel_v_fund_acompanhamento[[#This Row],[item]])</f>
        <v>27503-12</v>
      </c>
      <c r="B1161" s="114" t="str">
        <f>_xlfn.XLOOKUP(A1161,Tabela2[ID OS_MORENO],Tabela2[ID OS_MORENO],"",0)</f>
        <v>27503-12</v>
      </c>
      <c r="C1161" s="25">
        <v>27503</v>
      </c>
      <c r="D1161" s="25">
        <v>12</v>
      </c>
      <c r="E1161" s="25">
        <v>1</v>
      </c>
      <c r="F1161" s="178">
        <v>152653</v>
      </c>
      <c r="G1161" s="178">
        <v>305</v>
      </c>
      <c r="H1161" s="178" t="str">
        <f>_xlfn.CONCAT(Tabela_srv_moreno_prd_dbwel_v_fund_acompanhamento[[#This Row],[codigo_peca]],"-",Tabela_srv_moreno_prd_dbwel_v_fund_acompanhamento[[#This Row],[seq_peca]])</f>
        <v>152653-305</v>
      </c>
      <c r="I1161" s="178">
        <v>1</v>
      </c>
      <c r="J1161" s="178" t="s">
        <v>296</v>
      </c>
      <c r="K1161" s="179">
        <v>46177</v>
      </c>
      <c r="L1161" s="179">
        <v>46156</v>
      </c>
      <c r="M1161" s="178" t="s">
        <v>306</v>
      </c>
      <c r="N1161" s="179">
        <v>46195</v>
      </c>
      <c r="O11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2" spans="1:15" hidden="1" x14ac:dyDescent="0.25">
      <c r="A1162" s="25" t="str">
        <f>_xlfn.CONCAT(Tabela_srv_moreno_prd_dbwel_v_fund_acompanhamento[[#This Row],[id_ordem_servico]],"-",Tabela_srv_moreno_prd_dbwel_v_fund_acompanhamento[[#This Row],[item]])</f>
        <v>27503-13</v>
      </c>
      <c r="B1162" s="114" t="str">
        <f>_xlfn.XLOOKUP(A1162,Tabela2[ID OS_MORENO],Tabela2[ID OS_MORENO],"",0)</f>
        <v>27503-13</v>
      </c>
      <c r="C1162" s="25">
        <v>27503</v>
      </c>
      <c r="D1162" s="25">
        <v>13</v>
      </c>
      <c r="E1162" s="25">
        <v>1</v>
      </c>
      <c r="F1162" s="178">
        <v>152653</v>
      </c>
      <c r="G1162" s="178">
        <v>306</v>
      </c>
      <c r="H1162" s="178" t="str">
        <f>_xlfn.CONCAT(Tabela_srv_moreno_prd_dbwel_v_fund_acompanhamento[[#This Row],[codigo_peca]],"-",Tabela_srv_moreno_prd_dbwel_v_fund_acompanhamento[[#This Row],[seq_peca]])</f>
        <v>152653-306</v>
      </c>
      <c r="I1162" s="178">
        <v>1</v>
      </c>
      <c r="J1162" s="178" t="s">
        <v>296</v>
      </c>
      <c r="K1162" s="179">
        <v>46177</v>
      </c>
      <c r="L1162" s="179">
        <v>46167</v>
      </c>
      <c r="M1162" s="178" t="s">
        <v>306</v>
      </c>
      <c r="N1162" s="179">
        <v>46195</v>
      </c>
      <c r="O11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3" spans="1:15" hidden="1" x14ac:dyDescent="0.25">
      <c r="A1163" s="25" t="str">
        <f>_xlfn.CONCAT(Tabela_srv_moreno_prd_dbwel_v_fund_acompanhamento[[#This Row],[id_ordem_servico]],"-",Tabela_srv_moreno_prd_dbwel_v_fund_acompanhamento[[#This Row],[item]])</f>
        <v>27503-14</v>
      </c>
      <c r="B1163" s="114" t="str">
        <f>_xlfn.XLOOKUP(A1163,Tabela2[ID OS_MORENO],Tabela2[ID OS_MORENO],"",0)</f>
        <v>27503-14</v>
      </c>
      <c r="C1163" s="25">
        <v>27503</v>
      </c>
      <c r="D1163" s="25">
        <v>14</v>
      </c>
      <c r="E1163" s="25">
        <v>1</v>
      </c>
      <c r="F1163" s="178">
        <v>152653</v>
      </c>
      <c r="G1163" s="178">
        <v>307</v>
      </c>
      <c r="H1163" s="178" t="str">
        <f>_xlfn.CONCAT(Tabela_srv_moreno_prd_dbwel_v_fund_acompanhamento[[#This Row],[codigo_peca]],"-",Tabela_srv_moreno_prd_dbwel_v_fund_acompanhamento[[#This Row],[seq_peca]])</f>
        <v>152653-307</v>
      </c>
      <c r="I1163" s="178">
        <v>1</v>
      </c>
      <c r="J1163" s="178" t="s">
        <v>296</v>
      </c>
      <c r="K1163" s="179">
        <v>46177</v>
      </c>
      <c r="L1163" s="179">
        <v>46154</v>
      </c>
      <c r="M1163" s="178" t="s">
        <v>306</v>
      </c>
      <c r="N1163" s="179">
        <v>46195</v>
      </c>
      <c r="O11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4" spans="1:15" hidden="1" x14ac:dyDescent="0.25">
      <c r="A1164" s="25" t="str">
        <f>_xlfn.CONCAT(Tabela_srv_moreno_prd_dbwel_v_fund_acompanhamento[[#This Row],[id_ordem_servico]],"-",Tabela_srv_moreno_prd_dbwel_v_fund_acompanhamento[[#This Row],[item]])</f>
        <v>27503-15</v>
      </c>
      <c r="B1164" s="114" t="str">
        <f>_xlfn.XLOOKUP(A1164,Tabela2[ID OS_MORENO],Tabela2[ID OS_MORENO],"",0)</f>
        <v>27503-15</v>
      </c>
      <c r="C1164" s="25">
        <v>27503</v>
      </c>
      <c r="D1164" s="25">
        <v>15</v>
      </c>
      <c r="E1164" s="25">
        <v>1</v>
      </c>
      <c r="F1164" s="178">
        <v>152653</v>
      </c>
      <c r="G1164" s="178">
        <v>308</v>
      </c>
      <c r="H1164" s="178" t="str">
        <f>_xlfn.CONCAT(Tabela_srv_moreno_prd_dbwel_v_fund_acompanhamento[[#This Row],[codigo_peca]],"-",Tabela_srv_moreno_prd_dbwel_v_fund_acompanhamento[[#This Row],[seq_peca]])</f>
        <v>152653-308</v>
      </c>
      <c r="I1164" s="178">
        <v>1</v>
      </c>
      <c r="J1164" s="178" t="s">
        <v>296</v>
      </c>
      <c r="K1164" s="179">
        <v>46177</v>
      </c>
      <c r="L1164" s="179">
        <v>46167</v>
      </c>
      <c r="M1164" s="178" t="s">
        <v>306</v>
      </c>
      <c r="N1164" s="179">
        <v>46195</v>
      </c>
      <c r="O11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5" spans="1:15" hidden="1" x14ac:dyDescent="0.25">
      <c r="A1165" s="16" t="str">
        <f>_xlfn.CONCAT(Tabela_srv_moreno_prd_dbwel_v_fund_acompanhamento[[#This Row],[id_ordem_servico]],"-",Tabela_srv_moreno_prd_dbwel_v_fund_acompanhamento[[#This Row],[item]])</f>
        <v>27480-1</v>
      </c>
      <c r="B1165" s="114" t="str">
        <f>_xlfn.XLOOKUP(A1165,Tabela2[ID OS_MORENO],Tabela2[ID OS_MORENO],"",0)</f>
        <v>27480-1</v>
      </c>
      <c r="C1165" s="16">
        <v>27480</v>
      </c>
      <c r="D1165" s="16">
        <v>1</v>
      </c>
      <c r="E1165" s="16">
        <v>1</v>
      </c>
      <c r="F1165" s="185">
        <v>152644</v>
      </c>
      <c r="G1165" s="185">
        <v>72</v>
      </c>
      <c r="H1165" s="185" t="str">
        <f>_xlfn.CONCAT(Tabela_srv_moreno_prd_dbwel_v_fund_acompanhamento[[#This Row],[codigo_peca]],"-",Tabela_srv_moreno_prd_dbwel_v_fund_acompanhamento[[#This Row],[seq_peca]])</f>
        <v>152644-72</v>
      </c>
      <c r="I1165" s="185">
        <v>1</v>
      </c>
      <c r="J1165" s="185" t="s">
        <v>296</v>
      </c>
      <c r="K1165" s="190">
        <v>46141</v>
      </c>
      <c r="L1165" s="190">
        <v>46142</v>
      </c>
      <c r="M1165" s="185" t="s">
        <v>737</v>
      </c>
      <c r="N1165" s="190">
        <v>46211</v>
      </c>
      <c r="O11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6" spans="1:15" hidden="1" x14ac:dyDescent="0.25">
      <c r="A1166" s="25" t="str">
        <f>_xlfn.CONCAT(Tabela_srv_moreno_prd_dbwel_v_fund_acompanhamento[[#This Row],[id_ordem_servico]],"-",Tabela_srv_moreno_prd_dbwel_v_fund_acompanhamento[[#This Row],[item]])</f>
        <v>27480-2</v>
      </c>
      <c r="B1166" s="114" t="str">
        <f>_xlfn.XLOOKUP(A1166,Tabela2[ID OS_MORENO],Tabela2[ID OS_MORENO],"",0)</f>
        <v>27480-2</v>
      </c>
      <c r="C1166" s="25">
        <v>27480</v>
      </c>
      <c r="D1166" s="25">
        <v>2</v>
      </c>
      <c r="E1166" s="25">
        <v>1</v>
      </c>
      <c r="F1166" s="178">
        <v>152644</v>
      </c>
      <c r="G1166" s="178">
        <v>73</v>
      </c>
      <c r="H1166" s="178" t="str">
        <f>_xlfn.CONCAT(Tabela_srv_moreno_prd_dbwel_v_fund_acompanhamento[[#This Row],[codigo_peca]],"-",Tabela_srv_moreno_prd_dbwel_v_fund_acompanhamento[[#This Row],[seq_peca]])</f>
        <v>152644-73</v>
      </c>
      <c r="I1166" s="178">
        <v>1</v>
      </c>
      <c r="J1166" s="178" t="s">
        <v>296</v>
      </c>
      <c r="K1166" s="179">
        <v>46141</v>
      </c>
      <c r="L1166" s="179">
        <v>46142</v>
      </c>
      <c r="M1166" s="178" t="s">
        <v>737</v>
      </c>
      <c r="N1166" s="179">
        <v>46211</v>
      </c>
      <c r="O11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7" spans="1:15" hidden="1" x14ac:dyDescent="0.25">
      <c r="A1167" s="25" t="str">
        <f>_xlfn.CONCAT(Tabela_srv_moreno_prd_dbwel_v_fund_acompanhamento[[#This Row],[id_ordem_servico]],"-",Tabela_srv_moreno_prd_dbwel_v_fund_acompanhamento[[#This Row],[item]])</f>
        <v>27481-1</v>
      </c>
      <c r="B1167" s="114" t="str">
        <f>_xlfn.XLOOKUP(A1167,Tabela2[ID OS_MORENO],Tabela2[ID OS_MORENO],"",0)</f>
        <v>27481-1</v>
      </c>
      <c r="C1167" s="25">
        <v>27481</v>
      </c>
      <c r="D1167" s="25">
        <v>1</v>
      </c>
      <c r="E1167" s="25">
        <v>1</v>
      </c>
      <c r="F1167" s="178">
        <v>152632</v>
      </c>
      <c r="G1167" s="178">
        <v>132</v>
      </c>
      <c r="H1167" s="178" t="str">
        <f>_xlfn.CONCAT(Tabela_srv_moreno_prd_dbwel_v_fund_acompanhamento[[#This Row],[codigo_peca]],"-",Tabela_srv_moreno_prd_dbwel_v_fund_acompanhamento[[#This Row],[seq_peca]])</f>
        <v>152632-132</v>
      </c>
      <c r="I1167" s="178">
        <v>1</v>
      </c>
      <c r="J1167" s="178" t="s">
        <v>296</v>
      </c>
      <c r="K1167" s="179">
        <v>46147</v>
      </c>
      <c r="L1167" s="179">
        <v>46141</v>
      </c>
      <c r="M1167" s="178" t="s">
        <v>571</v>
      </c>
      <c r="N1167" s="179">
        <v>46210</v>
      </c>
      <c r="O11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8" spans="1:15" hidden="1" x14ac:dyDescent="0.25">
      <c r="A1168" s="16" t="str">
        <f>_xlfn.CONCAT(Tabela_srv_moreno_prd_dbwel_v_fund_acompanhamento[[#This Row],[id_ordem_servico]],"-",Tabela_srv_moreno_prd_dbwel_v_fund_acompanhamento[[#This Row],[item]])</f>
        <v>27481-2</v>
      </c>
      <c r="B1168" s="114" t="str">
        <f>_xlfn.XLOOKUP(A1168,Tabela2[ID OS_MORENO],Tabela2[ID OS_MORENO],"",0)</f>
        <v>27481-2</v>
      </c>
      <c r="C1168" s="16">
        <v>27481</v>
      </c>
      <c r="D1168" s="16">
        <v>2</v>
      </c>
      <c r="E1168" s="16">
        <v>1</v>
      </c>
      <c r="F1168" s="185">
        <v>152632</v>
      </c>
      <c r="G1168" s="185">
        <v>133</v>
      </c>
      <c r="H1168" s="185" t="str">
        <f>_xlfn.CONCAT(Tabela_srv_moreno_prd_dbwel_v_fund_acompanhamento[[#This Row],[codigo_peca]],"-",Tabela_srv_moreno_prd_dbwel_v_fund_acompanhamento[[#This Row],[seq_peca]])</f>
        <v>152632-133</v>
      </c>
      <c r="I1168" s="185">
        <v>1</v>
      </c>
      <c r="J1168" s="185" t="s">
        <v>296</v>
      </c>
      <c r="K1168" s="190">
        <v>46147</v>
      </c>
      <c r="L1168" s="190">
        <v>46146</v>
      </c>
      <c r="M1168" s="185" t="s">
        <v>571</v>
      </c>
      <c r="N1168" s="190">
        <v>46210</v>
      </c>
      <c r="O11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69" spans="1:15" hidden="1" x14ac:dyDescent="0.25">
      <c r="A1169" s="25" t="str">
        <f>_xlfn.CONCAT(Tabela_srv_moreno_prd_dbwel_v_fund_acompanhamento[[#This Row],[id_ordem_servico]],"-",Tabela_srv_moreno_prd_dbwel_v_fund_acompanhamento[[#This Row],[item]])</f>
        <v>27482-1</v>
      </c>
      <c r="B1169" s="114" t="str">
        <f>_xlfn.XLOOKUP(A1169,Tabela2[ID OS_MORENO],Tabela2[ID OS_MORENO],"",0)</f>
        <v>27482-1</v>
      </c>
      <c r="C1169" s="25">
        <v>27482</v>
      </c>
      <c r="D1169" s="25">
        <v>1</v>
      </c>
      <c r="E1169" s="25">
        <v>1</v>
      </c>
      <c r="F1169" s="178">
        <v>152639</v>
      </c>
      <c r="G1169" s="178">
        <v>161</v>
      </c>
      <c r="H1169" s="178" t="str">
        <f>_xlfn.CONCAT(Tabela_srv_moreno_prd_dbwel_v_fund_acompanhamento[[#This Row],[codigo_peca]],"-",Tabela_srv_moreno_prd_dbwel_v_fund_acompanhamento[[#This Row],[seq_peca]])</f>
        <v>152639-161</v>
      </c>
      <c r="I1169" s="178">
        <v>1</v>
      </c>
      <c r="J1169" s="178" t="s">
        <v>296</v>
      </c>
      <c r="K1169" s="179">
        <v>46143</v>
      </c>
      <c r="L1169" s="179">
        <v>46142</v>
      </c>
      <c r="M1169" s="178" t="s">
        <v>1714</v>
      </c>
      <c r="N1169" s="179">
        <v>46216</v>
      </c>
      <c r="O11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0" spans="1:15" hidden="1" x14ac:dyDescent="0.25">
      <c r="A1170" s="25" t="str">
        <f>_xlfn.CONCAT(Tabela_srv_moreno_prd_dbwel_v_fund_acompanhamento[[#This Row],[id_ordem_servico]],"-",Tabela_srv_moreno_prd_dbwel_v_fund_acompanhamento[[#This Row],[item]])</f>
        <v>27511-1</v>
      </c>
      <c r="B1170" s="114" t="str">
        <f>_xlfn.XLOOKUP(A1170,Tabela2[ID OS_MORENO],Tabela2[ID OS_MORENO],"",0)</f>
        <v>27511-1</v>
      </c>
      <c r="C1170" s="25">
        <v>27511</v>
      </c>
      <c r="D1170" s="25">
        <v>1</v>
      </c>
      <c r="E1170" s="25">
        <v>1</v>
      </c>
      <c r="F1170" s="178">
        <v>152650</v>
      </c>
      <c r="G1170" s="178">
        <v>262</v>
      </c>
      <c r="H1170" s="178" t="str">
        <f>_xlfn.CONCAT(Tabela_srv_moreno_prd_dbwel_v_fund_acompanhamento[[#This Row],[codigo_peca]],"-",Tabela_srv_moreno_prd_dbwel_v_fund_acompanhamento[[#This Row],[seq_peca]])</f>
        <v>152650-262</v>
      </c>
      <c r="I1170" s="178">
        <v>1</v>
      </c>
      <c r="J1170" s="178" t="s">
        <v>296</v>
      </c>
      <c r="K1170" s="179">
        <v>46180</v>
      </c>
      <c r="L1170" s="179">
        <v>46164</v>
      </c>
      <c r="M1170" s="178" t="s">
        <v>306</v>
      </c>
      <c r="N1170" s="179">
        <v>46174</v>
      </c>
      <c r="O11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1" spans="1:15" hidden="1" x14ac:dyDescent="0.25">
      <c r="A1171" s="25" t="str">
        <f>_xlfn.CONCAT(Tabela_srv_moreno_prd_dbwel_v_fund_acompanhamento[[#This Row],[id_ordem_servico]],"-",Tabela_srv_moreno_prd_dbwel_v_fund_acompanhamento[[#This Row],[item]])</f>
        <v>27511-2</v>
      </c>
      <c r="B1171" s="114" t="str">
        <f>_xlfn.XLOOKUP(A1171,Tabela2[ID OS_MORENO],Tabela2[ID OS_MORENO],"",0)</f>
        <v>27511-2</v>
      </c>
      <c r="C1171" s="25">
        <v>27511</v>
      </c>
      <c r="D1171" s="25">
        <v>2</v>
      </c>
      <c r="E1171" s="25">
        <v>1</v>
      </c>
      <c r="F1171" s="178">
        <v>152650</v>
      </c>
      <c r="G1171" s="178">
        <v>263</v>
      </c>
      <c r="H1171" s="178" t="str">
        <f>_xlfn.CONCAT(Tabela_srv_moreno_prd_dbwel_v_fund_acompanhamento[[#This Row],[codigo_peca]],"-",Tabela_srv_moreno_prd_dbwel_v_fund_acompanhamento[[#This Row],[seq_peca]])</f>
        <v>152650-263</v>
      </c>
      <c r="I1171" s="178">
        <v>1</v>
      </c>
      <c r="J1171" s="178" t="s">
        <v>296</v>
      </c>
      <c r="K1171" s="179">
        <v>46180</v>
      </c>
      <c r="L1171" s="179">
        <v>46162</v>
      </c>
      <c r="M1171" s="178" t="s">
        <v>306</v>
      </c>
      <c r="N1171" s="179">
        <v>46174</v>
      </c>
      <c r="O11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2" spans="1:15" hidden="1" x14ac:dyDescent="0.25">
      <c r="A1172" s="25" t="str">
        <f>_xlfn.CONCAT(Tabela_srv_moreno_prd_dbwel_v_fund_acompanhamento[[#This Row],[id_ordem_servico]],"-",Tabela_srv_moreno_prd_dbwel_v_fund_acompanhamento[[#This Row],[item]])</f>
        <v>27525-1</v>
      </c>
      <c r="B1172" s="114" t="str">
        <f>_xlfn.XLOOKUP(A1172,Tabela2[ID OS_MORENO],Tabela2[ID OS_MORENO],"",0)</f>
        <v>27525-1</v>
      </c>
      <c r="C1172" s="25">
        <v>27525</v>
      </c>
      <c r="D1172" s="25">
        <v>1</v>
      </c>
      <c r="E1172" s="25">
        <v>1</v>
      </c>
      <c r="F1172" s="178">
        <v>152650</v>
      </c>
      <c r="G1172" s="178">
        <v>264</v>
      </c>
      <c r="H1172" s="178" t="str">
        <f>_xlfn.CONCAT(Tabela_srv_moreno_prd_dbwel_v_fund_acompanhamento[[#This Row],[codigo_peca]],"-",Tabela_srv_moreno_prd_dbwel_v_fund_acompanhamento[[#This Row],[seq_peca]])</f>
        <v>152650-264</v>
      </c>
      <c r="I1172" s="178">
        <v>1</v>
      </c>
      <c r="J1172" s="178" t="s">
        <v>296</v>
      </c>
      <c r="K1172" s="179">
        <v>46194</v>
      </c>
      <c r="L1172" s="179">
        <v>46167</v>
      </c>
      <c r="M1172" s="178" t="s">
        <v>306</v>
      </c>
      <c r="N1172" s="179">
        <v>46185</v>
      </c>
      <c r="O11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3" spans="1:15" hidden="1" x14ac:dyDescent="0.25">
      <c r="A1173" s="25" t="str">
        <f>_xlfn.CONCAT(Tabela_srv_moreno_prd_dbwel_v_fund_acompanhamento[[#This Row],[id_ordem_servico]],"-",Tabela_srv_moreno_prd_dbwel_v_fund_acompanhamento[[#This Row],[item]])</f>
        <v>27525-2</v>
      </c>
      <c r="B1173" s="114" t="str">
        <f>_xlfn.XLOOKUP(A1173,Tabela2[ID OS_MORENO],Tabela2[ID OS_MORENO],"",0)</f>
        <v>27525-2</v>
      </c>
      <c r="C1173" s="25">
        <v>27525</v>
      </c>
      <c r="D1173" s="25">
        <v>2</v>
      </c>
      <c r="E1173" s="25">
        <v>1</v>
      </c>
      <c r="F1173" s="178">
        <v>152650</v>
      </c>
      <c r="G1173" s="178">
        <v>265</v>
      </c>
      <c r="H1173" s="178" t="str">
        <f>_xlfn.CONCAT(Tabela_srv_moreno_prd_dbwel_v_fund_acompanhamento[[#This Row],[codigo_peca]],"-",Tabela_srv_moreno_prd_dbwel_v_fund_acompanhamento[[#This Row],[seq_peca]])</f>
        <v>152650-265</v>
      </c>
      <c r="I1173" s="178">
        <v>1</v>
      </c>
      <c r="J1173" s="178" t="s">
        <v>296</v>
      </c>
      <c r="K1173" s="179">
        <v>46194</v>
      </c>
      <c r="L1173" s="179">
        <v>46162</v>
      </c>
      <c r="M1173" s="178" t="s">
        <v>306</v>
      </c>
      <c r="N1173" s="179">
        <v>46185</v>
      </c>
      <c r="O11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4" spans="1:15" hidden="1" x14ac:dyDescent="0.25">
      <c r="A1174" s="25" t="str">
        <f>_xlfn.CONCAT(Tabela_srv_moreno_prd_dbwel_v_fund_acompanhamento[[#This Row],[id_ordem_servico]],"-",Tabela_srv_moreno_prd_dbwel_v_fund_acompanhamento[[#This Row],[item]])</f>
        <v>27525-3</v>
      </c>
      <c r="B1174" s="114" t="str">
        <f>_xlfn.XLOOKUP(A1174,Tabela2[ID OS_MORENO],Tabela2[ID OS_MORENO],"",0)</f>
        <v>27525-3</v>
      </c>
      <c r="C1174" s="25">
        <v>27525</v>
      </c>
      <c r="D1174" s="25">
        <v>3</v>
      </c>
      <c r="E1174" s="25">
        <v>1</v>
      </c>
      <c r="F1174" s="178">
        <v>152650</v>
      </c>
      <c r="G1174" s="178">
        <v>266</v>
      </c>
      <c r="H1174" s="178" t="str">
        <f>_xlfn.CONCAT(Tabela_srv_moreno_prd_dbwel_v_fund_acompanhamento[[#This Row],[codigo_peca]],"-",Tabela_srv_moreno_prd_dbwel_v_fund_acompanhamento[[#This Row],[seq_peca]])</f>
        <v>152650-266</v>
      </c>
      <c r="I1174" s="178">
        <v>1</v>
      </c>
      <c r="J1174" s="178" t="s">
        <v>296</v>
      </c>
      <c r="K1174" s="179">
        <v>46194</v>
      </c>
      <c r="L1174" s="179">
        <v>46162</v>
      </c>
      <c r="M1174" s="178" t="s">
        <v>306</v>
      </c>
      <c r="N1174" s="179">
        <v>46185</v>
      </c>
      <c r="O11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5" spans="1:15" hidden="1" x14ac:dyDescent="0.25">
      <c r="A1175" s="16" t="str">
        <f>_xlfn.CONCAT(Tabela_srv_moreno_prd_dbwel_v_fund_acompanhamento[[#This Row],[id_ordem_servico]],"-",Tabela_srv_moreno_prd_dbwel_v_fund_acompanhamento[[#This Row],[item]])</f>
        <v>27525-4</v>
      </c>
      <c r="B1175" s="114" t="str">
        <f>_xlfn.XLOOKUP(A1175,Tabela2[ID OS_MORENO],Tabela2[ID OS_MORENO],"",0)</f>
        <v>27525-4</v>
      </c>
      <c r="C1175" s="16">
        <v>27525</v>
      </c>
      <c r="D1175" s="16">
        <v>4</v>
      </c>
      <c r="E1175" s="16">
        <v>1</v>
      </c>
      <c r="F1175" s="185">
        <v>152650</v>
      </c>
      <c r="G1175" s="185">
        <v>267</v>
      </c>
      <c r="H1175" s="185" t="str">
        <f>_xlfn.CONCAT(Tabela_srv_moreno_prd_dbwel_v_fund_acompanhamento[[#This Row],[codigo_peca]],"-",Tabela_srv_moreno_prd_dbwel_v_fund_acompanhamento[[#This Row],[seq_peca]])</f>
        <v>152650-267</v>
      </c>
      <c r="I1175" s="185">
        <v>1</v>
      </c>
      <c r="J1175" s="185" t="s">
        <v>296</v>
      </c>
      <c r="K1175" s="190">
        <v>46194</v>
      </c>
      <c r="L1175" s="190">
        <v>46162</v>
      </c>
      <c r="M1175" s="185" t="s">
        <v>306</v>
      </c>
      <c r="N1175" s="190">
        <v>46185</v>
      </c>
      <c r="O11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6" spans="1:15" hidden="1" x14ac:dyDescent="0.25">
      <c r="A1176" s="25" t="str">
        <f>_xlfn.CONCAT(Tabela_srv_moreno_prd_dbwel_v_fund_acompanhamento[[#This Row],[id_ordem_servico]],"-",Tabela_srv_moreno_prd_dbwel_v_fund_acompanhamento[[#This Row],[item]])</f>
        <v>27525-5</v>
      </c>
      <c r="B1176" s="114" t="str">
        <f>_xlfn.XLOOKUP(A1176,Tabela2[ID OS_MORENO],Tabela2[ID OS_MORENO],"",0)</f>
        <v>27525-5</v>
      </c>
      <c r="C1176" s="25">
        <v>27525</v>
      </c>
      <c r="D1176" s="25">
        <v>5</v>
      </c>
      <c r="E1176" s="25">
        <v>1</v>
      </c>
      <c r="F1176" s="178">
        <v>152650</v>
      </c>
      <c r="G1176" s="178">
        <v>268</v>
      </c>
      <c r="H1176" s="178" t="str">
        <f>_xlfn.CONCAT(Tabela_srv_moreno_prd_dbwel_v_fund_acompanhamento[[#This Row],[codigo_peca]],"-",Tabela_srv_moreno_prd_dbwel_v_fund_acompanhamento[[#This Row],[seq_peca]])</f>
        <v>152650-268</v>
      </c>
      <c r="I1176" s="178">
        <v>1</v>
      </c>
      <c r="J1176" s="178" t="s">
        <v>296</v>
      </c>
      <c r="K1176" s="179">
        <v>46194</v>
      </c>
      <c r="L1176" s="179">
        <v>46167</v>
      </c>
      <c r="M1176" s="178" t="s">
        <v>306</v>
      </c>
      <c r="N1176" s="179">
        <v>46185</v>
      </c>
      <c r="O11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7" spans="1:15" hidden="1" x14ac:dyDescent="0.25">
      <c r="A1177" s="25" t="str">
        <f>_xlfn.CONCAT(Tabela_srv_moreno_prd_dbwel_v_fund_acompanhamento[[#This Row],[id_ordem_servico]],"-",Tabela_srv_moreno_prd_dbwel_v_fund_acompanhamento[[#This Row],[item]])</f>
        <v>27525-6</v>
      </c>
      <c r="B1177" s="114" t="str">
        <f>_xlfn.XLOOKUP(A1177,Tabela2[ID OS_MORENO],Tabela2[ID OS_MORENO],"",0)</f>
        <v>27525-6</v>
      </c>
      <c r="C1177" s="25">
        <v>27525</v>
      </c>
      <c r="D1177" s="25">
        <v>6</v>
      </c>
      <c r="E1177" s="25">
        <v>1</v>
      </c>
      <c r="F1177" s="178">
        <v>152650</v>
      </c>
      <c r="G1177" s="178">
        <v>269</v>
      </c>
      <c r="H1177" s="178" t="str">
        <f>_xlfn.CONCAT(Tabela_srv_moreno_prd_dbwel_v_fund_acompanhamento[[#This Row],[codigo_peca]],"-",Tabela_srv_moreno_prd_dbwel_v_fund_acompanhamento[[#This Row],[seq_peca]])</f>
        <v>152650-269</v>
      </c>
      <c r="I1177" s="178">
        <v>1</v>
      </c>
      <c r="J1177" s="178" t="s">
        <v>296</v>
      </c>
      <c r="K1177" s="179">
        <v>46194</v>
      </c>
      <c r="L1177" s="179">
        <v>46164</v>
      </c>
      <c r="M1177" s="178" t="s">
        <v>306</v>
      </c>
      <c r="N1177" s="179">
        <v>46185</v>
      </c>
      <c r="O11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8" spans="1:15" hidden="1" x14ac:dyDescent="0.25">
      <c r="A1178" s="25" t="str">
        <f>_xlfn.CONCAT(Tabela_srv_moreno_prd_dbwel_v_fund_acompanhamento[[#This Row],[id_ordem_servico]],"-",Tabela_srv_moreno_prd_dbwel_v_fund_acompanhamento[[#This Row],[item]])</f>
        <v>27525-7</v>
      </c>
      <c r="B1178" s="114" t="str">
        <f>_xlfn.XLOOKUP(A1178,Tabela2[ID OS_MORENO],Tabela2[ID OS_MORENO],"",0)</f>
        <v>27525-7</v>
      </c>
      <c r="C1178" s="25">
        <v>27525</v>
      </c>
      <c r="D1178" s="25">
        <v>7</v>
      </c>
      <c r="E1178" s="25">
        <v>1</v>
      </c>
      <c r="F1178" s="178">
        <v>152650</v>
      </c>
      <c r="G1178" s="178">
        <v>270</v>
      </c>
      <c r="H1178" s="178" t="str">
        <f>_xlfn.CONCAT(Tabela_srv_moreno_prd_dbwel_v_fund_acompanhamento[[#This Row],[codigo_peca]],"-",Tabela_srv_moreno_prd_dbwel_v_fund_acompanhamento[[#This Row],[seq_peca]])</f>
        <v>152650-270</v>
      </c>
      <c r="I1178" s="178">
        <v>1</v>
      </c>
      <c r="J1178" s="178" t="s">
        <v>296</v>
      </c>
      <c r="K1178" s="179">
        <v>46194</v>
      </c>
      <c r="L1178" s="179">
        <v>46162</v>
      </c>
      <c r="M1178" s="178" t="s">
        <v>306</v>
      </c>
      <c r="N1178" s="179">
        <v>46185</v>
      </c>
      <c r="O11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79" spans="1:15" hidden="1" x14ac:dyDescent="0.25">
      <c r="A1179" s="25" t="str">
        <f>_xlfn.CONCAT(Tabela_srv_moreno_prd_dbwel_v_fund_acompanhamento[[#This Row],[id_ordem_servico]],"-",Tabela_srv_moreno_prd_dbwel_v_fund_acompanhamento[[#This Row],[item]])</f>
        <v>27525-8</v>
      </c>
      <c r="B1179" s="115" t="str">
        <f>_xlfn.XLOOKUP(A1179,Tabela2[ID OS_MORENO],Tabela2[ID OS_MORENO],"",0)</f>
        <v>27525-8</v>
      </c>
      <c r="C1179" s="25">
        <v>27525</v>
      </c>
      <c r="D1179" s="25">
        <v>8</v>
      </c>
      <c r="E1179" s="25">
        <v>1</v>
      </c>
      <c r="F1179" s="178">
        <v>152650</v>
      </c>
      <c r="G1179" s="178">
        <v>271</v>
      </c>
      <c r="H1179" s="178" t="str">
        <f>_xlfn.CONCAT(Tabela_srv_moreno_prd_dbwel_v_fund_acompanhamento[[#This Row],[codigo_peca]],"-",Tabela_srv_moreno_prd_dbwel_v_fund_acompanhamento[[#This Row],[seq_peca]])</f>
        <v>152650-271</v>
      </c>
      <c r="I1179" s="25">
        <v>1</v>
      </c>
      <c r="J1179" s="178" t="s">
        <v>296</v>
      </c>
      <c r="K1179" s="179">
        <v>46194</v>
      </c>
      <c r="L1179" s="179">
        <v>46164</v>
      </c>
      <c r="M1179" s="178" t="s">
        <v>306</v>
      </c>
      <c r="N1179" s="179">
        <v>46185</v>
      </c>
      <c r="O11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0" spans="1:15" hidden="1" x14ac:dyDescent="0.25">
      <c r="A1180" s="25" t="str">
        <f>_xlfn.CONCAT(Tabela_srv_moreno_prd_dbwel_v_fund_acompanhamento[[#This Row],[id_ordem_servico]],"-",Tabela_srv_moreno_prd_dbwel_v_fund_acompanhamento[[#This Row],[item]])</f>
        <v>27525-9</v>
      </c>
      <c r="B1180" s="115" t="str">
        <f>_xlfn.XLOOKUP(A1180,Tabela2[ID OS_MORENO],Tabela2[ID OS_MORENO],"",0)</f>
        <v>27525-9</v>
      </c>
      <c r="C1180" s="25">
        <v>27525</v>
      </c>
      <c r="D1180" s="25">
        <v>9</v>
      </c>
      <c r="E1180" s="25">
        <v>1</v>
      </c>
      <c r="F1180" s="178">
        <v>152650</v>
      </c>
      <c r="G1180" s="178">
        <v>272</v>
      </c>
      <c r="H1180" s="178" t="str">
        <f>_xlfn.CONCAT(Tabela_srv_moreno_prd_dbwel_v_fund_acompanhamento[[#This Row],[codigo_peca]],"-",Tabela_srv_moreno_prd_dbwel_v_fund_acompanhamento[[#This Row],[seq_peca]])</f>
        <v>152650-272</v>
      </c>
      <c r="I1180" s="25">
        <v>1</v>
      </c>
      <c r="J1180" s="178" t="s">
        <v>296</v>
      </c>
      <c r="K1180" s="179">
        <v>46201</v>
      </c>
      <c r="L1180" s="179">
        <v>46164</v>
      </c>
      <c r="M1180" s="178" t="s">
        <v>306</v>
      </c>
      <c r="N1180" s="179">
        <v>46189</v>
      </c>
      <c r="O11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1" spans="1:15" hidden="1" x14ac:dyDescent="0.25">
      <c r="A1181" s="25" t="str">
        <f>_xlfn.CONCAT(Tabela_srv_moreno_prd_dbwel_v_fund_acompanhamento[[#This Row],[id_ordem_servico]],"-",Tabela_srv_moreno_prd_dbwel_v_fund_acompanhamento[[#This Row],[item]])</f>
        <v>27525-10</v>
      </c>
      <c r="B1181" s="114" t="str">
        <f>_xlfn.XLOOKUP(A1181,Tabela2[ID OS_MORENO],Tabela2[ID OS_MORENO],"",0)</f>
        <v>27525-10</v>
      </c>
      <c r="C1181" s="25">
        <v>27525</v>
      </c>
      <c r="D1181" s="25">
        <v>10</v>
      </c>
      <c r="E1181" s="25">
        <v>1</v>
      </c>
      <c r="F1181" s="178">
        <v>152650</v>
      </c>
      <c r="G1181" s="178">
        <v>273</v>
      </c>
      <c r="H1181" s="178" t="str">
        <f>_xlfn.CONCAT(Tabela_srv_moreno_prd_dbwel_v_fund_acompanhamento[[#This Row],[codigo_peca]],"-",Tabela_srv_moreno_prd_dbwel_v_fund_acompanhamento[[#This Row],[seq_peca]])</f>
        <v>152650-273</v>
      </c>
      <c r="I1181" s="178">
        <v>1</v>
      </c>
      <c r="J1181" s="178" t="s">
        <v>296</v>
      </c>
      <c r="K1181" s="179">
        <v>46201</v>
      </c>
      <c r="L1181" s="179">
        <v>46164</v>
      </c>
      <c r="M1181" s="178" t="s">
        <v>306</v>
      </c>
      <c r="N1181" s="179">
        <v>46189</v>
      </c>
      <c r="O11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2" spans="1:15" hidden="1" x14ac:dyDescent="0.25">
      <c r="A1182" s="25" t="str">
        <f>_xlfn.CONCAT(Tabela_srv_moreno_prd_dbwel_v_fund_acompanhamento[[#This Row],[id_ordem_servico]],"-",Tabela_srv_moreno_prd_dbwel_v_fund_acompanhamento[[#This Row],[item]])</f>
        <v>27525-11</v>
      </c>
      <c r="B1182" s="115" t="str">
        <f>_xlfn.XLOOKUP(A1182,Tabela2[ID OS_MORENO],Tabela2[ID OS_MORENO],"",0)</f>
        <v>27525-11</v>
      </c>
      <c r="C1182" s="25">
        <v>27525</v>
      </c>
      <c r="D1182" s="25">
        <v>11</v>
      </c>
      <c r="E1182" s="25">
        <v>1</v>
      </c>
      <c r="F1182" s="178">
        <v>152650</v>
      </c>
      <c r="G1182" s="178">
        <v>274</v>
      </c>
      <c r="H1182" s="178" t="str">
        <f>_xlfn.CONCAT(Tabela_srv_moreno_prd_dbwel_v_fund_acompanhamento[[#This Row],[codigo_peca]],"-",Tabela_srv_moreno_prd_dbwel_v_fund_acompanhamento[[#This Row],[seq_peca]])</f>
        <v>152650-274</v>
      </c>
      <c r="I1182" s="25">
        <v>1</v>
      </c>
      <c r="J1182" s="178" t="s">
        <v>296</v>
      </c>
      <c r="K1182" s="179">
        <v>46201</v>
      </c>
      <c r="L1182" s="179">
        <v>46167</v>
      </c>
      <c r="M1182" s="178" t="s">
        <v>306</v>
      </c>
      <c r="N1182" s="179">
        <v>46189</v>
      </c>
      <c r="O11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3" spans="1:15" hidden="1" x14ac:dyDescent="0.25">
      <c r="A1183" s="25" t="str">
        <f>_xlfn.CONCAT(Tabela_srv_moreno_prd_dbwel_v_fund_acompanhamento[[#This Row],[id_ordem_servico]],"-",Tabela_srv_moreno_prd_dbwel_v_fund_acompanhamento[[#This Row],[item]])</f>
        <v>27525-12</v>
      </c>
      <c r="B1183" s="114" t="str">
        <f>_xlfn.XLOOKUP(A1183,Tabela2[ID OS_MORENO],Tabela2[ID OS_MORENO],"",0)</f>
        <v>27525-12</v>
      </c>
      <c r="C1183" s="25">
        <v>27525</v>
      </c>
      <c r="D1183" s="25">
        <v>12</v>
      </c>
      <c r="E1183" s="25">
        <v>1</v>
      </c>
      <c r="F1183" s="178">
        <v>152650</v>
      </c>
      <c r="G1183" s="178">
        <v>275</v>
      </c>
      <c r="H1183" s="178" t="str">
        <f>_xlfn.CONCAT(Tabela_srv_moreno_prd_dbwel_v_fund_acompanhamento[[#This Row],[codigo_peca]],"-",Tabela_srv_moreno_prd_dbwel_v_fund_acompanhamento[[#This Row],[seq_peca]])</f>
        <v>152650-275</v>
      </c>
      <c r="I1183" s="178">
        <v>1</v>
      </c>
      <c r="J1183" s="178" t="s">
        <v>296</v>
      </c>
      <c r="K1183" s="179">
        <v>46201</v>
      </c>
      <c r="L1183" s="179">
        <v>46164</v>
      </c>
      <c r="M1183" s="178" t="s">
        <v>306</v>
      </c>
      <c r="N1183" s="179">
        <v>46189</v>
      </c>
      <c r="O11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4" spans="1:15" hidden="1" x14ac:dyDescent="0.25">
      <c r="A1184" s="25" t="str">
        <f>_xlfn.CONCAT(Tabela_srv_moreno_prd_dbwel_v_fund_acompanhamento[[#This Row],[id_ordem_servico]],"-",Tabela_srv_moreno_prd_dbwel_v_fund_acompanhamento[[#This Row],[item]])</f>
        <v>27525-13</v>
      </c>
      <c r="B1184" s="114" t="str">
        <f>_xlfn.XLOOKUP(A1184,Tabela2[ID OS_MORENO],Tabela2[ID OS_MORENO],"",0)</f>
        <v>27525-13</v>
      </c>
      <c r="C1184" s="25">
        <v>27525</v>
      </c>
      <c r="D1184" s="25">
        <v>13</v>
      </c>
      <c r="E1184" s="25">
        <v>1</v>
      </c>
      <c r="F1184" s="178">
        <v>152650</v>
      </c>
      <c r="G1184" s="178">
        <v>276</v>
      </c>
      <c r="H1184" s="178" t="str">
        <f>_xlfn.CONCAT(Tabela_srv_moreno_prd_dbwel_v_fund_acompanhamento[[#This Row],[codigo_peca]],"-",Tabela_srv_moreno_prd_dbwel_v_fund_acompanhamento[[#This Row],[seq_peca]])</f>
        <v>152650-276</v>
      </c>
      <c r="I1184" s="178">
        <v>1</v>
      </c>
      <c r="J1184" s="178" t="s">
        <v>296</v>
      </c>
      <c r="K1184" s="179">
        <v>46201</v>
      </c>
      <c r="L1184" s="179"/>
      <c r="M1184" s="178" t="s">
        <v>306</v>
      </c>
      <c r="N1184" s="179">
        <v>46189</v>
      </c>
      <c r="O11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5" spans="1:15" hidden="1" x14ac:dyDescent="0.25">
      <c r="A1185" s="25" t="str">
        <f>_xlfn.CONCAT(Tabela_srv_moreno_prd_dbwel_v_fund_acompanhamento[[#This Row],[id_ordem_servico]],"-",Tabela_srv_moreno_prd_dbwel_v_fund_acompanhamento[[#This Row],[item]])</f>
        <v>27525-14</v>
      </c>
      <c r="B1185" s="114" t="str">
        <f>_xlfn.XLOOKUP(A1185,Tabela2[ID OS_MORENO],Tabela2[ID OS_MORENO],"",0)</f>
        <v>27525-14</v>
      </c>
      <c r="C1185" s="25">
        <v>27525</v>
      </c>
      <c r="D1185" s="25">
        <v>14</v>
      </c>
      <c r="E1185" s="25">
        <v>1</v>
      </c>
      <c r="F1185" s="178">
        <v>152650</v>
      </c>
      <c r="G1185" s="178">
        <v>277</v>
      </c>
      <c r="H1185" s="178" t="str">
        <f>_xlfn.CONCAT(Tabela_srv_moreno_prd_dbwel_v_fund_acompanhamento[[#This Row],[codigo_peca]],"-",Tabela_srv_moreno_prd_dbwel_v_fund_acompanhamento[[#This Row],[seq_peca]])</f>
        <v>152650-277</v>
      </c>
      <c r="I1185" s="178">
        <v>1</v>
      </c>
      <c r="J1185" s="178" t="s">
        <v>296</v>
      </c>
      <c r="K1185" s="179">
        <v>46201</v>
      </c>
      <c r="L1185" s="179"/>
      <c r="M1185" s="178" t="s">
        <v>306</v>
      </c>
      <c r="N1185" s="179">
        <v>46189</v>
      </c>
      <c r="O11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6" spans="1:15" hidden="1" x14ac:dyDescent="0.25">
      <c r="A1186" s="25" t="str">
        <f>_xlfn.CONCAT(Tabela_srv_moreno_prd_dbwel_v_fund_acompanhamento[[#This Row],[id_ordem_servico]],"-",Tabela_srv_moreno_prd_dbwel_v_fund_acompanhamento[[#This Row],[item]])</f>
        <v>27525-15</v>
      </c>
      <c r="B1186" s="115" t="str">
        <f>_xlfn.XLOOKUP(A1186,Tabela2[ID OS_MORENO],Tabela2[ID OS_MORENO],"",0)</f>
        <v>27525-15</v>
      </c>
      <c r="C1186" s="25">
        <v>27525</v>
      </c>
      <c r="D1186" s="25">
        <v>15</v>
      </c>
      <c r="E1186" s="25">
        <v>1</v>
      </c>
      <c r="F1186" s="178">
        <v>152650</v>
      </c>
      <c r="G1186" s="178">
        <v>278</v>
      </c>
      <c r="H1186" s="178" t="str">
        <f>_xlfn.CONCAT(Tabela_srv_moreno_prd_dbwel_v_fund_acompanhamento[[#This Row],[codigo_peca]],"-",Tabela_srv_moreno_prd_dbwel_v_fund_acompanhamento[[#This Row],[seq_peca]])</f>
        <v>152650-278</v>
      </c>
      <c r="I1186" s="25">
        <v>1</v>
      </c>
      <c r="J1186" s="178" t="s">
        <v>296</v>
      </c>
      <c r="K1186" s="179">
        <v>46201</v>
      </c>
      <c r="L1186" s="179"/>
      <c r="M1186" s="178" t="s">
        <v>306</v>
      </c>
      <c r="N1186" s="179">
        <v>46199</v>
      </c>
      <c r="O11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7" spans="1:15" hidden="1" x14ac:dyDescent="0.25">
      <c r="A1187" s="25" t="str">
        <f>_xlfn.CONCAT(Tabela_srv_moreno_prd_dbwel_v_fund_acompanhamento[[#This Row],[id_ordem_servico]],"-",Tabela_srv_moreno_prd_dbwel_v_fund_acompanhamento[[#This Row],[item]])</f>
        <v>27525-16</v>
      </c>
      <c r="B1187" s="114" t="str">
        <f>_xlfn.XLOOKUP(A1187,Tabela2[ID OS_MORENO],Tabela2[ID OS_MORENO],"",0)</f>
        <v>27525-16</v>
      </c>
      <c r="C1187" s="25">
        <v>27525</v>
      </c>
      <c r="D1187" s="25">
        <v>16</v>
      </c>
      <c r="E1187" s="25">
        <v>1</v>
      </c>
      <c r="F1187" s="178">
        <v>152650</v>
      </c>
      <c r="G1187" s="178">
        <v>279</v>
      </c>
      <c r="H1187" s="178" t="str">
        <f>_xlfn.CONCAT(Tabela_srv_moreno_prd_dbwel_v_fund_acompanhamento[[#This Row],[codigo_peca]],"-",Tabela_srv_moreno_prd_dbwel_v_fund_acompanhamento[[#This Row],[seq_peca]])</f>
        <v>152650-279</v>
      </c>
      <c r="I1187" s="178">
        <v>1</v>
      </c>
      <c r="J1187" s="178" t="s">
        <v>296</v>
      </c>
      <c r="K1187" s="179">
        <v>46201</v>
      </c>
      <c r="L1187" s="179">
        <v>46184</v>
      </c>
      <c r="M1187" s="178" t="s">
        <v>306</v>
      </c>
      <c r="N1187" s="179">
        <v>46199</v>
      </c>
      <c r="O11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8" spans="1:15" hidden="1" x14ac:dyDescent="0.25">
      <c r="A1188" s="25" t="str">
        <f>_xlfn.CONCAT(Tabela_srv_moreno_prd_dbwel_v_fund_acompanhamento[[#This Row],[id_ordem_servico]],"-",Tabela_srv_moreno_prd_dbwel_v_fund_acompanhamento[[#This Row],[item]])</f>
        <v>27525-17</v>
      </c>
      <c r="B1188" s="114" t="str">
        <f>_xlfn.XLOOKUP(A1188,Tabela2[ID OS_MORENO],Tabela2[ID OS_MORENO],"",0)</f>
        <v>27525-17</v>
      </c>
      <c r="C1188" s="25">
        <v>27525</v>
      </c>
      <c r="D1188" s="25">
        <v>17</v>
      </c>
      <c r="E1188" s="25">
        <v>1</v>
      </c>
      <c r="F1188" s="178">
        <v>152650</v>
      </c>
      <c r="G1188" s="178">
        <v>280</v>
      </c>
      <c r="H1188" s="178" t="str">
        <f>_xlfn.CONCAT(Tabela_srv_moreno_prd_dbwel_v_fund_acompanhamento[[#This Row],[codigo_peca]],"-",Tabela_srv_moreno_prd_dbwel_v_fund_acompanhamento[[#This Row],[seq_peca]])</f>
        <v>152650-280</v>
      </c>
      <c r="I1188" s="178">
        <v>1</v>
      </c>
      <c r="J1188" s="178" t="s">
        <v>296</v>
      </c>
      <c r="K1188" s="179">
        <v>46201</v>
      </c>
      <c r="L1188" s="179">
        <v>46167</v>
      </c>
      <c r="M1188" s="178" t="s">
        <v>306</v>
      </c>
      <c r="N1188" s="179">
        <v>46199</v>
      </c>
      <c r="O11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89" spans="1:15" hidden="1" x14ac:dyDescent="0.25">
      <c r="A1189" s="25" t="str">
        <f>_xlfn.CONCAT(Tabela_srv_moreno_prd_dbwel_v_fund_acompanhamento[[#This Row],[id_ordem_servico]],"-",Tabela_srv_moreno_prd_dbwel_v_fund_acompanhamento[[#This Row],[item]])</f>
        <v>27525-18</v>
      </c>
      <c r="B1189" s="114" t="str">
        <f>_xlfn.XLOOKUP(A1189,Tabela2[ID OS_MORENO],Tabela2[ID OS_MORENO],"",0)</f>
        <v>27525-18</v>
      </c>
      <c r="C1189" s="25">
        <v>27525</v>
      </c>
      <c r="D1189" s="25">
        <v>18</v>
      </c>
      <c r="E1189" s="25">
        <v>1</v>
      </c>
      <c r="F1189" s="178">
        <v>152650</v>
      </c>
      <c r="G1189" s="178">
        <v>281</v>
      </c>
      <c r="H1189" s="178" t="str">
        <f>_xlfn.CONCAT(Tabela_srv_moreno_prd_dbwel_v_fund_acompanhamento[[#This Row],[codigo_peca]],"-",Tabela_srv_moreno_prd_dbwel_v_fund_acompanhamento[[#This Row],[seq_peca]])</f>
        <v>152650-281</v>
      </c>
      <c r="I1189" s="178">
        <v>1</v>
      </c>
      <c r="J1189" s="178" t="s">
        <v>296</v>
      </c>
      <c r="K1189" s="179">
        <v>46201</v>
      </c>
      <c r="L1189" s="179">
        <v>46164</v>
      </c>
      <c r="M1189" s="178" t="s">
        <v>306</v>
      </c>
      <c r="N1189" s="179">
        <v>46199</v>
      </c>
      <c r="O11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0" spans="1:15" hidden="1" x14ac:dyDescent="0.25">
      <c r="A1190" s="25" t="str">
        <f>_xlfn.CONCAT(Tabela_srv_moreno_prd_dbwel_v_fund_acompanhamento[[#This Row],[id_ordem_servico]],"-",Tabela_srv_moreno_prd_dbwel_v_fund_acompanhamento[[#This Row],[item]])</f>
        <v>27525-19</v>
      </c>
      <c r="B1190" s="114" t="str">
        <f>_xlfn.XLOOKUP(A1190,Tabela2[ID OS_MORENO],Tabela2[ID OS_MORENO],"",0)</f>
        <v>27525-19</v>
      </c>
      <c r="C1190" s="25">
        <v>27525</v>
      </c>
      <c r="D1190" s="25">
        <v>19</v>
      </c>
      <c r="E1190" s="25">
        <v>1</v>
      </c>
      <c r="F1190" s="178">
        <v>152650</v>
      </c>
      <c r="G1190" s="178">
        <v>282</v>
      </c>
      <c r="H1190" s="178" t="str">
        <f>_xlfn.CONCAT(Tabela_srv_moreno_prd_dbwel_v_fund_acompanhamento[[#This Row],[codigo_peca]],"-",Tabela_srv_moreno_prd_dbwel_v_fund_acompanhamento[[#This Row],[seq_peca]])</f>
        <v>152650-282</v>
      </c>
      <c r="I1190" s="178">
        <v>1</v>
      </c>
      <c r="J1190" s="178" t="s">
        <v>296</v>
      </c>
      <c r="K1190" s="179">
        <v>46201</v>
      </c>
      <c r="L1190" s="179">
        <v>46167</v>
      </c>
      <c r="M1190" s="178" t="s">
        <v>306</v>
      </c>
      <c r="N1190" s="179">
        <v>46199</v>
      </c>
      <c r="O11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1" spans="1:15" hidden="1" x14ac:dyDescent="0.25">
      <c r="A1191" s="25" t="str">
        <f>_xlfn.CONCAT(Tabela_srv_moreno_prd_dbwel_v_fund_acompanhamento[[#This Row],[id_ordem_servico]],"-",Tabela_srv_moreno_prd_dbwel_v_fund_acompanhamento[[#This Row],[item]])</f>
        <v>27525-20</v>
      </c>
      <c r="B1191" s="114" t="str">
        <f>_xlfn.XLOOKUP(A1191,Tabela2[ID OS_MORENO],Tabela2[ID OS_MORENO],"",0)</f>
        <v>27525-20</v>
      </c>
      <c r="C1191" s="25">
        <v>27525</v>
      </c>
      <c r="D1191" s="25">
        <v>20</v>
      </c>
      <c r="E1191" s="25">
        <v>1</v>
      </c>
      <c r="F1191" s="178">
        <v>152650</v>
      </c>
      <c r="G1191" s="178">
        <v>283</v>
      </c>
      <c r="H1191" s="178" t="str">
        <f>_xlfn.CONCAT(Tabela_srv_moreno_prd_dbwel_v_fund_acompanhamento[[#This Row],[codigo_peca]],"-",Tabela_srv_moreno_prd_dbwel_v_fund_acompanhamento[[#This Row],[seq_peca]])</f>
        <v>152650-283</v>
      </c>
      <c r="I1191" s="178">
        <v>1</v>
      </c>
      <c r="J1191" s="178" t="s">
        <v>296</v>
      </c>
      <c r="K1191" s="179">
        <v>46201</v>
      </c>
      <c r="L1191" s="179">
        <v>46181</v>
      </c>
      <c r="M1191" s="178" t="s">
        <v>306</v>
      </c>
      <c r="N1191" s="179">
        <v>46199</v>
      </c>
      <c r="O11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2" spans="1:15" hidden="1" x14ac:dyDescent="0.25">
      <c r="A1192" s="25" t="str">
        <f>_xlfn.CONCAT(Tabela_srv_moreno_prd_dbwel_v_fund_acompanhamento[[#This Row],[id_ordem_servico]],"-",Tabela_srv_moreno_prd_dbwel_v_fund_acompanhamento[[#This Row],[item]])</f>
        <v>27525-21</v>
      </c>
      <c r="B1192" s="114" t="str">
        <f>_xlfn.XLOOKUP(A1192,Tabela2[ID OS_MORENO],Tabela2[ID OS_MORENO],"",0)</f>
        <v>27525-21</v>
      </c>
      <c r="C1192" s="25">
        <v>27525</v>
      </c>
      <c r="D1192" s="25">
        <v>21</v>
      </c>
      <c r="E1192" s="25">
        <v>1</v>
      </c>
      <c r="F1192" s="178">
        <v>152650</v>
      </c>
      <c r="G1192" s="178">
        <v>284</v>
      </c>
      <c r="H1192" s="178" t="str">
        <f>_xlfn.CONCAT(Tabela_srv_moreno_prd_dbwel_v_fund_acompanhamento[[#This Row],[codigo_peca]],"-",Tabela_srv_moreno_prd_dbwel_v_fund_acompanhamento[[#This Row],[seq_peca]])</f>
        <v>152650-284</v>
      </c>
      <c r="I1192" s="178">
        <v>1</v>
      </c>
      <c r="J1192" s="178" t="s">
        <v>296</v>
      </c>
      <c r="K1192" s="179">
        <v>46214</v>
      </c>
      <c r="L1192" s="179"/>
      <c r="M1192" s="178" t="s">
        <v>306</v>
      </c>
      <c r="N1192" s="179">
        <v>46199</v>
      </c>
      <c r="O11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3" spans="1:15" hidden="1" x14ac:dyDescent="0.25">
      <c r="A1193" s="25" t="str">
        <f>_xlfn.CONCAT(Tabela_srv_moreno_prd_dbwel_v_fund_acompanhamento[[#This Row],[id_ordem_servico]],"-",Tabela_srv_moreno_prd_dbwel_v_fund_acompanhamento[[#This Row],[item]])</f>
        <v>27525-22</v>
      </c>
      <c r="B1193" s="114" t="str">
        <f>_xlfn.XLOOKUP(A1193,Tabela2[ID OS_MORENO],Tabela2[ID OS_MORENO],"",0)</f>
        <v>27525-22</v>
      </c>
      <c r="C1193" s="25">
        <v>27525</v>
      </c>
      <c r="D1193" s="25">
        <v>22</v>
      </c>
      <c r="E1193" s="25">
        <v>1</v>
      </c>
      <c r="F1193" s="178">
        <v>152650</v>
      </c>
      <c r="G1193" s="178">
        <v>285</v>
      </c>
      <c r="H1193" s="178" t="str">
        <f>_xlfn.CONCAT(Tabela_srv_moreno_prd_dbwel_v_fund_acompanhamento[[#This Row],[codigo_peca]],"-",Tabela_srv_moreno_prd_dbwel_v_fund_acompanhamento[[#This Row],[seq_peca]])</f>
        <v>152650-285</v>
      </c>
      <c r="I1193" s="178">
        <v>1</v>
      </c>
      <c r="J1193" s="178" t="s">
        <v>296</v>
      </c>
      <c r="K1193" s="179">
        <v>46214</v>
      </c>
      <c r="L1193" s="179">
        <v>46183</v>
      </c>
      <c r="M1193" s="178" t="s">
        <v>306</v>
      </c>
      <c r="N1193" s="179">
        <v>46199</v>
      </c>
      <c r="O11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4" spans="1:15" hidden="1" x14ac:dyDescent="0.25">
      <c r="A1194" s="25" t="str">
        <f>_xlfn.CONCAT(Tabela_srv_moreno_prd_dbwel_v_fund_acompanhamento[[#This Row],[id_ordem_servico]],"-",Tabela_srv_moreno_prd_dbwel_v_fund_acompanhamento[[#This Row],[item]])</f>
        <v>27525-23</v>
      </c>
      <c r="B1194" s="114" t="str">
        <f>_xlfn.XLOOKUP(A1194,Tabela2[ID OS_MORENO],Tabela2[ID OS_MORENO],"",0)</f>
        <v>27525-23</v>
      </c>
      <c r="C1194" s="25">
        <v>27525</v>
      </c>
      <c r="D1194" s="25">
        <v>23</v>
      </c>
      <c r="E1194" s="25">
        <v>1</v>
      </c>
      <c r="F1194" s="178">
        <v>152650</v>
      </c>
      <c r="G1194" s="178">
        <v>286</v>
      </c>
      <c r="H1194" s="178" t="str">
        <f>_xlfn.CONCAT(Tabela_srv_moreno_prd_dbwel_v_fund_acompanhamento[[#This Row],[codigo_peca]],"-",Tabela_srv_moreno_prd_dbwel_v_fund_acompanhamento[[#This Row],[seq_peca]])</f>
        <v>152650-286</v>
      </c>
      <c r="I1194" s="178">
        <v>1</v>
      </c>
      <c r="J1194" s="178" t="s">
        <v>296</v>
      </c>
      <c r="K1194" s="179">
        <v>46214</v>
      </c>
      <c r="L1194" s="179">
        <v>46182</v>
      </c>
      <c r="M1194" s="178" t="s">
        <v>306</v>
      </c>
      <c r="N1194" s="179">
        <v>46199</v>
      </c>
      <c r="O11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5" spans="1:15" hidden="1" x14ac:dyDescent="0.25">
      <c r="A1195" s="25" t="str">
        <f>_xlfn.CONCAT(Tabela_srv_moreno_prd_dbwel_v_fund_acompanhamento[[#This Row],[id_ordem_servico]],"-",Tabela_srv_moreno_prd_dbwel_v_fund_acompanhamento[[#This Row],[item]])</f>
        <v>27525-24</v>
      </c>
      <c r="B1195" s="114" t="str">
        <f>_xlfn.XLOOKUP(A1195,Tabela2[ID OS_MORENO],Tabela2[ID OS_MORENO],"",0)</f>
        <v>27525-24</v>
      </c>
      <c r="C1195" s="25">
        <v>27525</v>
      </c>
      <c r="D1195" s="25">
        <v>24</v>
      </c>
      <c r="E1195" s="25">
        <v>1</v>
      </c>
      <c r="F1195" s="39">
        <v>152650</v>
      </c>
      <c r="G1195" s="39">
        <v>287</v>
      </c>
      <c r="H1195" s="39" t="str">
        <f>_xlfn.CONCAT(Tabela_srv_moreno_prd_dbwel_v_fund_acompanhamento[[#This Row],[codigo_peca]],"-",Tabela_srv_moreno_prd_dbwel_v_fund_acompanhamento[[#This Row],[seq_peca]])</f>
        <v>152650-287</v>
      </c>
      <c r="I1195" s="25">
        <v>1</v>
      </c>
      <c r="J1195" s="39" t="s">
        <v>296</v>
      </c>
      <c r="K1195" s="40">
        <v>46214</v>
      </c>
      <c r="L1195" s="40">
        <v>46181</v>
      </c>
      <c r="M1195" s="39" t="s">
        <v>306</v>
      </c>
      <c r="N1195" s="40">
        <v>46199</v>
      </c>
      <c r="O119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196" spans="1:15" hidden="1" x14ac:dyDescent="0.25">
      <c r="A1196" s="25" t="str">
        <f>_xlfn.CONCAT(Tabela_srv_moreno_prd_dbwel_v_fund_acompanhamento[[#This Row],[id_ordem_servico]],"-",Tabela_srv_moreno_prd_dbwel_v_fund_acompanhamento[[#This Row],[item]])</f>
        <v>27525-25</v>
      </c>
      <c r="B1196" s="114" t="str">
        <f>_xlfn.XLOOKUP(A1196,Tabela2[ID OS_MORENO],Tabela2[ID OS_MORENO],"",0)</f>
        <v>27525-25</v>
      </c>
      <c r="C1196" s="25">
        <v>27525</v>
      </c>
      <c r="D1196" s="25">
        <v>25</v>
      </c>
      <c r="E1196" s="25">
        <v>1</v>
      </c>
      <c r="F1196" s="178">
        <v>152650</v>
      </c>
      <c r="G1196" s="178">
        <v>288</v>
      </c>
      <c r="H1196" s="178" t="str">
        <f>_xlfn.CONCAT(Tabela_srv_moreno_prd_dbwel_v_fund_acompanhamento[[#This Row],[codigo_peca]],"-",Tabela_srv_moreno_prd_dbwel_v_fund_acompanhamento[[#This Row],[seq_peca]])</f>
        <v>152650-288</v>
      </c>
      <c r="I1196" s="178">
        <v>1</v>
      </c>
      <c r="J1196" s="178" t="s">
        <v>296</v>
      </c>
      <c r="K1196" s="179">
        <v>46214</v>
      </c>
      <c r="L1196" s="179"/>
      <c r="M1196" s="178" t="s">
        <v>306</v>
      </c>
      <c r="N1196" s="179">
        <v>46199</v>
      </c>
      <c r="O11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7" spans="1:15" hidden="1" x14ac:dyDescent="0.25">
      <c r="A1197" s="25" t="str">
        <f>_xlfn.CONCAT(Tabela_srv_moreno_prd_dbwel_v_fund_acompanhamento[[#This Row],[id_ordem_servico]],"-",Tabela_srv_moreno_prd_dbwel_v_fund_acompanhamento[[#This Row],[item]])</f>
        <v>27525-26</v>
      </c>
      <c r="B1197" s="114" t="str">
        <f>_xlfn.XLOOKUP(A1197,Tabela2[ID OS_MORENO],Tabela2[ID OS_MORENO],"",0)</f>
        <v>27525-26</v>
      </c>
      <c r="C1197" s="25">
        <v>27525</v>
      </c>
      <c r="D1197" s="25">
        <v>26</v>
      </c>
      <c r="E1197" s="25">
        <v>1</v>
      </c>
      <c r="F1197" s="178">
        <v>152650</v>
      </c>
      <c r="G1197" s="178">
        <v>289</v>
      </c>
      <c r="H1197" s="178" t="str">
        <f>_xlfn.CONCAT(Tabela_srv_moreno_prd_dbwel_v_fund_acompanhamento[[#This Row],[codigo_peca]],"-",Tabela_srv_moreno_prd_dbwel_v_fund_acompanhamento[[#This Row],[seq_peca]])</f>
        <v>152650-289</v>
      </c>
      <c r="I1197" s="178">
        <v>1</v>
      </c>
      <c r="J1197" s="178" t="s">
        <v>296</v>
      </c>
      <c r="K1197" s="179">
        <v>46214</v>
      </c>
      <c r="L1197" s="179"/>
      <c r="M1197" s="178" t="s">
        <v>306</v>
      </c>
      <c r="N1197" s="179">
        <v>46199</v>
      </c>
      <c r="O11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8" spans="1:15" hidden="1" x14ac:dyDescent="0.25">
      <c r="A1198" s="25" t="str">
        <f>_xlfn.CONCAT(Tabela_srv_moreno_prd_dbwel_v_fund_acompanhamento[[#This Row],[id_ordem_servico]],"-",Tabela_srv_moreno_prd_dbwel_v_fund_acompanhamento[[#This Row],[item]])</f>
        <v>27525-27</v>
      </c>
      <c r="B1198" s="114" t="str">
        <f>_xlfn.XLOOKUP(A1198,Tabela2[ID OS_MORENO],Tabela2[ID OS_MORENO],"",0)</f>
        <v>27525-27</v>
      </c>
      <c r="C1198" s="25">
        <v>27525</v>
      </c>
      <c r="D1198" s="25">
        <v>27</v>
      </c>
      <c r="E1198" s="25">
        <v>1</v>
      </c>
      <c r="F1198" s="178">
        <v>152650</v>
      </c>
      <c r="G1198" s="178">
        <v>290</v>
      </c>
      <c r="H1198" s="178" t="str">
        <f>_xlfn.CONCAT(Tabela_srv_moreno_prd_dbwel_v_fund_acompanhamento[[#This Row],[codigo_peca]],"-",Tabela_srv_moreno_prd_dbwel_v_fund_acompanhamento[[#This Row],[seq_peca]])</f>
        <v>152650-290</v>
      </c>
      <c r="I1198" s="178">
        <v>1</v>
      </c>
      <c r="J1198" s="178" t="s">
        <v>296</v>
      </c>
      <c r="K1198" s="179">
        <v>46214</v>
      </c>
      <c r="L1198" s="179">
        <v>46183</v>
      </c>
      <c r="M1198" s="178" t="s">
        <v>306</v>
      </c>
      <c r="N1198" s="179">
        <v>46199</v>
      </c>
      <c r="O11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199" spans="1:15" hidden="1" x14ac:dyDescent="0.25">
      <c r="A1199" s="25" t="str">
        <f>_xlfn.CONCAT(Tabela_srv_moreno_prd_dbwel_v_fund_acompanhamento[[#This Row],[id_ordem_servico]],"-",Tabela_srv_moreno_prd_dbwel_v_fund_acompanhamento[[#This Row],[item]])</f>
        <v>27525-28</v>
      </c>
      <c r="B1199" s="114" t="str">
        <f>_xlfn.XLOOKUP(A1199,Tabela2[ID OS_MORENO],Tabela2[ID OS_MORENO],"",0)</f>
        <v>27525-28</v>
      </c>
      <c r="C1199" s="25">
        <v>27525</v>
      </c>
      <c r="D1199" s="25">
        <v>28</v>
      </c>
      <c r="E1199" s="25">
        <v>1</v>
      </c>
      <c r="F1199" s="39">
        <v>152650</v>
      </c>
      <c r="G1199" s="39">
        <v>291</v>
      </c>
      <c r="H1199" s="39" t="str">
        <f>_xlfn.CONCAT(Tabela_srv_moreno_prd_dbwel_v_fund_acompanhamento[[#This Row],[codigo_peca]],"-",Tabela_srv_moreno_prd_dbwel_v_fund_acompanhamento[[#This Row],[seq_peca]])</f>
        <v>152650-291</v>
      </c>
      <c r="I1199" s="25">
        <v>1</v>
      </c>
      <c r="J1199" s="39" t="s">
        <v>296</v>
      </c>
      <c r="K1199" s="40">
        <v>46214</v>
      </c>
      <c r="L1199" s="40">
        <v>46183</v>
      </c>
      <c r="M1199" s="39" t="s">
        <v>306</v>
      </c>
      <c r="N1199" s="40">
        <v>46199</v>
      </c>
      <c r="O119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00" spans="1:15" hidden="1" x14ac:dyDescent="0.25">
      <c r="A1200" s="25" t="str">
        <f>_xlfn.CONCAT(Tabela_srv_moreno_prd_dbwel_v_fund_acompanhamento[[#This Row],[id_ordem_servico]],"-",Tabela_srv_moreno_prd_dbwel_v_fund_acompanhamento[[#This Row],[item]])</f>
        <v>27260-1</v>
      </c>
      <c r="B1200" s="114" t="str">
        <f>_xlfn.XLOOKUP(A1200,Tabela2[ID OS_MORENO],Tabela2[ID OS_MORENO],"",0)</f>
        <v/>
      </c>
      <c r="C1200" s="25">
        <v>27260</v>
      </c>
      <c r="D1200" s="25">
        <v>1</v>
      </c>
      <c r="E1200" s="25">
        <v>1</v>
      </c>
      <c r="F1200" s="178">
        <v>152656</v>
      </c>
      <c r="G1200" s="178">
        <v>121</v>
      </c>
      <c r="H1200" s="178" t="str">
        <f>_xlfn.CONCAT(Tabela_srv_moreno_prd_dbwel_v_fund_acompanhamento[[#This Row],[codigo_peca]],"-",Tabela_srv_moreno_prd_dbwel_v_fund_acompanhamento[[#This Row],[seq_peca]])</f>
        <v>152656-121</v>
      </c>
      <c r="I1200" s="178">
        <v>1</v>
      </c>
      <c r="J1200" s="178" t="s">
        <v>296</v>
      </c>
      <c r="K1200" s="179">
        <v>45965</v>
      </c>
      <c r="L1200" s="179">
        <v>45985</v>
      </c>
      <c r="M1200" s="178" t="s">
        <v>609</v>
      </c>
      <c r="N1200" s="179">
        <v>46003</v>
      </c>
      <c r="O12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1" spans="1:15" hidden="1" x14ac:dyDescent="0.25">
      <c r="A1201" s="25" t="str">
        <f>_xlfn.CONCAT(Tabela_srv_moreno_prd_dbwel_v_fund_acompanhamento[[#This Row],[id_ordem_servico]],"-",Tabela_srv_moreno_prd_dbwel_v_fund_acompanhamento[[#This Row],[item]])</f>
        <v>27260-2</v>
      </c>
      <c r="B1201" s="115" t="str">
        <f>_xlfn.XLOOKUP(A1201,Tabela2[ID OS_MORENO],Tabela2[ID OS_MORENO],"",0)</f>
        <v/>
      </c>
      <c r="C1201" s="25">
        <v>27260</v>
      </c>
      <c r="D1201" s="25">
        <v>2</v>
      </c>
      <c r="E1201" s="25">
        <v>1</v>
      </c>
      <c r="F1201" s="178">
        <v>152656</v>
      </c>
      <c r="G1201" s="178">
        <v>122</v>
      </c>
      <c r="H1201" s="178" t="str">
        <f>_xlfn.CONCAT(Tabela_srv_moreno_prd_dbwel_v_fund_acompanhamento[[#This Row],[codigo_peca]],"-",Tabela_srv_moreno_prd_dbwel_v_fund_acompanhamento[[#This Row],[seq_peca]])</f>
        <v>152656-122</v>
      </c>
      <c r="I1201" s="25">
        <v>1</v>
      </c>
      <c r="J1201" s="178" t="s">
        <v>296</v>
      </c>
      <c r="K1201" s="179">
        <v>45965</v>
      </c>
      <c r="L1201" s="179">
        <v>45985</v>
      </c>
      <c r="M1201" s="178" t="s">
        <v>609</v>
      </c>
      <c r="N1201" s="179">
        <v>46003</v>
      </c>
      <c r="O12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2" spans="1:15" hidden="1" x14ac:dyDescent="0.25">
      <c r="A1202" s="25" t="str">
        <f>_xlfn.CONCAT(Tabela_srv_moreno_prd_dbwel_v_fund_acompanhamento[[#This Row],[id_ordem_servico]],"-",Tabela_srv_moreno_prd_dbwel_v_fund_acompanhamento[[#This Row],[item]])</f>
        <v>27260-3</v>
      </c>
      <c r="B1202" s="114" t="str">
        <f>_xlfn.XLOOKUP(A1202,Tabela2[ID OS_MORENO],Tabela2[ID OS_MORENO],"",0)</f>
        <v/>
      </c>
      <c r="C1202" s="25">
        <v>27260</v>
      </c>
      <c r="D1202" s="25">
        <v>3</v>
      </c>
      <c r="E1202" s="25">
        <v>1</v>
      </c>
      <c r="F1202" s="178">
        <v>152656</v>
      </c>
      <c r="G1202" s="178">
        <v>123</v>
      </c>
      <c r="H1202" s="178" t="str">
        <f>_xlfn.CONCAT(Tabela_srv_moreno_prd_dbwel_v_fund_acompanhamento[[#This Row],[codigo_peca]],"-",Tabela_srv_moreno_prd_dbwel_v_fund_acompanhamento[[#This Row],[seq_peca]])</f>
        <v>152656-123</v>
      </c>
      <c r="I1202" s="178">
        <v>1</v>
      </c>
      <c r="J1202" s="178" t="s">
        <v>296</v>
      </c>
      <c r="K1202" s="179">
        <v>45965</v>
      </c>
      <c r="L1202" s="179">
        <v>45980</v>
      </c>
      <c r="M1202" s="178" t="s">
        <v>609</v>
      </c>
      <c r="N1202" s="179">
        <v>46003</v>
      </c>
      <c r="O12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3" spans="1:15" hidden="1" x14ac:dyDescent="0.25">
      <c r="A1203" s="25" t="str">
        <f>_xlfn.CONCAT(Tabela_srv_moreno_prd_dbwel_v_fund_acompanhamento[[#This Row],[id_ordem_servico]],"-",Tabela_srv_moreno_prd_dbwel_v_fund_acompanhamento[[#This Row],[item]])</f>
        <v>27260-4</v>
      </c>
      <c r="B1203" s="114" t="str">
        <f>_xlfn.XLOOKUP(A1203,Tabela2[ID OS_MORENO],Tabela2[ID OS_MORENO],"",0)</f>
        <v/>
      </c>
      <c r="C1203" s="25">
        <v>27260</v>
      </c>
      <c r="D1203" s="25">
        <v>4</v>
      </c>
      <c r="E1203" s="25">
        <v>1</v>
      </c>
      <c r="F1203" s="178">
        <v>152656</v>
      </c>
      <c r="G1203" s="178">
        <v>124</v>
      </c>
      <c r="H1203" s="178" t="str">
        <f>_xlfn.CONCAT(Tabela_srv_moreno_prd_dbwel_v_fund_acompanhamento[[#This Row],[codigo_peca]],"-",Tabela_srv_moreno_prd_dbwel_v_fund_acompanhamento[[#This Row],[seq_peca]])</f>
        <v>152656-124</v>
      </c>
      <c r="I1203" s="178">
        <v>1</v>
      </c>
      <c r="J1203" s="178" t="s">
        <v>296</v>
      </c>
      <c r="K1203" s="179">
        <v>45965</v>
      </c>
      <c r="L1203" s="179">
        <v>45980</v>
      </c>
      <c r="M1203" s="178" t="s">
        <v>609</v>
      </c>
      <c r="N1203" s="179">
        <v>46003</v>
      </c>
      <c r="O12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4" spans="1:15" hidden="1" x14ac:dyDescent="0.25">
      <c r="A1204" s="25" t="str">
        <f>_xlfn.CONCAT(Tabela_srv_moreno_prd_dbwel_v_fund_acompanhamento[[#This Row],[id_ordem_servico]],"-",Tabela_srv_moreno_prd_dbwel_v_fund_acompanhamento[[#This Row],[item]])</f>
        <v>27261-1</v>
      </c>
      <c r="B1204" s="114" t="str">
        <f>_xlfn.XLOOKUP(A1204,Tabela2[ID OS_MORENO],Tabela2[ID OS_MORENO],"",0)</f>
        <v/>
      </c>
      <c r="C1204" s="25">
        <v>27261</v>
      </c>
      <c r="D1204" s="25">
        <v>1</v>
      </c>
      <c r="E1204" s="25">
        <v>1</v>
      </c>
      <c r="F1204" s="178">
        <v>152631</v>
      </c>
      <c r="G1204" s="178">
        <v>41</v>
      </c>
      <c r="H1204" s="178" t="str">
        <f>_xlfn.CONCAT(Tabela_srv_moreno_prd_dbwel_v_fund_acompanhamento[[#This Row],[codigo_peca]],"-",Tabela_srv_moreno_prd_dbwel_v_fund_acompanhamento[[#This Row],[seq_peca]])</f>
        <v>152631-41</v>
      </c>
      <c r="I1204" s="178">
        <v>1</v>
      </c>
      <c r="J1204" s="178" t="s">
        <v>296</v>
      </c>
      <c r="K1204" s="179">
        <v>45980</v>
      </c>
      <c r="L1204" s="179">
        <v>45961</v>
      </c>
      <c r="M1204" s="178" t="s">
        <v>610</v>
      </c>
      <c r="N1204" s="179">
        <v>45996</v>
      </c>
      <c r="O12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5" spans="1:15" hidden="1" x14ac:dyDescent="0.25">
      <c r="A1205" s="25" t="str">
        <f>_xlfn.CONCAT(Tabela_srv_moreno_prd_dbwel_v_fund_acompanhamento[[#This Row],[id_ordem_servico]],"-",Tabela_srv_moreno_prd_dbwel_v_fund_acompanhamento[[#This Row],[item]])</f>
        <v>27261-2</v>
      </c>
      <c r="B1205" s="114" t="str">
        <f>_xlfn.XLOOKUP(A1205,Tabela2[ID OS_MORENO],Tabela2[ID OS_MORENO],"",0)</f>
        <v/>
      </c>
      <c r="C1205" s="25">
        <v>27261</v>
      </c>
      <c r="D1205" s="25">
        <v>2</v>
      </c>
      <c r="E1205" s="25">
        <v>1</v>
      </c>
      <c r="F1205" s="178">
        <v>152631</v>
      </c>
      <c r="G1205" s="178">
        <v>42</v>
      </c>
      <c r="H1205" s="178" t="str">
        <f>_xlfn.CONCAT(Tabela_srv_moreno_prd_dbwel_v_fund_acompanhamento[[#This Row],[codigo_peca]],"-",Tabela_srv_moreno_prd_dbwel_v_fund_acompanhamento[[#This Row],[seq_peca]])</f>
        <v>152631-42</v>
      </c>
      <c r="I1205" s="178">
        <v>1</v>
      </c>
      <c r="J1205" s="178" t="s">
        <v>296</v>
      </c>
      <c r="K1205" s="179">
        <v>45992</v>
      </c>
      <c r="L1205" s="179">
        <v>45961</v>
      </c>
      <c r="M1205" s="178" t="s">
        <v>610</v>
      </c>
      <c r="N1205" s="179">
        <v>45996</v>
      </c>
      <c r="O12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6" spans="1:15" hidden="1" x14ac:dyDescent="0.25">
      <c r="A1206" s="25" t="str">
        <f>_xlfn.CONCAT(Tabela_srv_moreno_prd_dbwel_v_fund_acompanhamento[[#This Row],[id_ordem_servico]],"-",Tabela_srv_moreno_prd_dbwel_v_fund_acompanhamento[[#This Row],[item]])</f>
        <v>27256-1</v>
      </c>
      <c r="B1206" s="114" t="str">
        <f>_xlfn.XLOOKUP(A1206,Tabela2[ID OS_MORENO],Tabela2[ID OS_MORENO],"",0)</f>
        <v/>
      </c>
      <c r="C1206" s="25">
        <v>27256</v>
      </c>
      <c r="D1206" s="25">
        <v>1</v>
      </c>
      <c r="E1206" s="25">
        <v>1</v>
      </c>
      <c r="F1206" s="178">
        <v>152653</v>
      </c>
      <c r="G1206" s="178">
        <v>241</v>
      </c>
      <c r="H1206" s="178" t="str">
        <f>_xlfn.CONCAT(Tabela_srv_moreno_prd_dbwel_v_fund_acompanhamento[[#This Row],[codigo_peca]],"-",Tabela_srv_moreno_prd_dbwel_v_fund_acompanhamento[[#This Row],[seq_peca]])</f>
        <v>152653-241</v>
      </c>
      <c r="I1206" s="178">
        <v>1</v>
      </c>
      <c r="J1206" s="178" t="s">
        <v>296</v>
      </c>
      <c r="K1206" s="179">
        <v>45970</v>
      </c>
      <c r="L1206" s="179">
        <v>45981</v>
      </c>
      <c r="M1206" s="178" t="s">
        <v>306</v>
      </c>
      <c r="N1206" s="179">
        <v>46003</v>
      </c>
      <c r="O12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7" spans="1:15" hidden="1" x14ac:dyDescent="0.25">
      <c r="A1207" s="25" t="str">
        <f>_xlfn.CONCAT(Tabela_srv_moreno_prd_dbwel_v_fund_acompanhamento[[#This Row],[id_ordem_servico]],"-",Tabela_srv_moreno_prd_dbwel_v_fund_acompanhamento[[#This Row],[item]])</f>
        <v>27256-2</v>
      </c>
      <c r="B1207" s="115" t="str">
        <f>_xlfn.XLOOKUP(A1207,Tabela2[ID OS_MORENO],Tabela2[ID OS_MORENO],"",0)</f>
        <v/>
      </c>
      <c r="C1207" s="25">
        <v>27256</v>
      </c>
      <c r="D1207" s="25">
        <v>2</v>
      </c>
      <c r="E1207" s="25">
        <v>1</v>
      </c>
      <c r="F1207" s="178">
        <v>152653</v>
      </c>
      <c r="G1207" s="178">
        <v>242</v>
      </c>
      <c r="H1207" s="178" t="str">
        <f>_xlfn.CONCAT(Tabela_srv_moreno_prd_dbwel_v_fund_acompanhamento[[#This Row],[codigo_peca]],"-",Tabela_srv_moreno_prd_dbwel_v_fund_acompanhamento[[#This Row],[seq_peca]])</f>
        <v>152653-242</v>
      </c>
      <c r="I1207" s="25">
        <v>1</v>
      </c>
      <c r="J1207" s="178" t="s">
        <v>296</v>
      </c>
      <c r="K1207" s="179">
        <v>45970</v>
      </c>
      <c r="L1207" s="179">
        <v>45965</v>
      </c>
      <c r="M1207" s="178" t="s">
        <v>306</v>
      </c>
      <c r="N1207" s="179">
        <v>46003</v>
      </c>
      <c r="O12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8" spans="1:15" hidden="1" x14ac:dyDescent="0.25">
      <c r="A1208" s="25" t="str">
        <f>_xlfn.CONCAT(Tabela_srv_moreno_prd_dbwel_v_fund_acompanhamento[[#This Row],[id_ordem_servico]],"-",Tabela_srv_moreno_prd_dbwel_v_fund_acompanhamento[[#This Row],[item]])</f>
        <v>27256-3</v>
      </c>
      <c r="B1208" s="114" t="str">
        <f>_xlfn.XLOOKUP(A1208,Tabela2[ID OS_MORENO],Tabela2[ID OS_MORENO],"",0)</f>
        <v/>
      </c>
      <c r="C1208" s="25">
        <v>27256</v>
      </c>
      <c r="D1208" s="25">
        <v>3</v>
      </c>
      <c r="E1208" s="25">
        <v>1</v>
      </c>
      <c r="F1208" s="178">
        <v>152653</v>
      </c>
      <c r="G1208" s="178">
        <v>243</v>
      </c>
      <c r="H1208" s="178" t="str">
        <f>_xlfn.CONCAT(Tabela_srv_moreno_prd_dbwel_v_fund_acompanhamento[[#This Row],[codigo_peca]],"-",Tabela_srv_moreno_prd_dbwel_v_fund_acompanhamento[[#This Row],[seq_peca]])</f>
        <v>152653-243</v>
      </c>
      <c r="I1208" s="178">
        <v>1</v>
      </c>
      <c r="J1208" s="178" t="s">
        <v>296</v>
      </c>
      <c r="K1208" s="179">
        <v>45970</v>
      </c>
      <c r="L1208" s="179">
        <v>45965</v>
      </c>
      <c r="M1208" s="178" t="s">
        <v>306</v>
      </c>
      <c r="N1208" s="179">
        <v>46003</v>
      </c>
      <c r="O12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09" spans="1:15" hidden="1" x14ac:dyDescent="0.25">
      <c r="A1209" s="25" t="str">
        <f>_xlfn.CONCAT(Tabela_srv_moreno_prd_dbwel_v_fund_acompanhamento[[#This Row],[id_ordem_servico]],"-",Tabela_srv_moreno_prd_dbwel_v_fund_acompanhamento[[#This Row],[item]])</f>
        <v>27256-4</v>
      </c>
      <c r="B1209" s="114" t="str">
        <f>_xlfn.XLOOKUP(A1209,Tabela2[ID OS_MORENO],Tabela2[ID OS_MORENO],"",0)</f>
        <v/>
      </c>
      <c r="C1209" s="25">
        <v>27256</v>
      </c>
      <c r="D1209" s="25">
        <v>4</v>
      </c>
      <c r="E1209" s="25">
        <v>1</v>
      </c>
      <c r="F1209" s="178">
        <v>152653</v>
      </c>
      <c r="G1209" s="178">
        <v>244</v>
      </c>
      <c r="H1209" s="178" t="str">
        <f>_xlfn.CONCAT(Tabela_srv_moreno_prd_dbwel_v_fund_acompanhamento[[#This Row],[codigo_peca]],"-",Tabela_srv_moreno_prd_dbwel_v_fund_acompanhamento[[#This Row],[seq_peca]])</f>
        <v>152653-244</v>
      </c>
      <c r="I1209" s="178">
        <v>1</v>
      </c>
      <c r="J1209" s="178" t="s">
        <v>296</v>
      </c>
      <c r="K1209" s="179">
        <v>45970</v>
      </c>
      <c r="L1209" s="179">
        <v>45979</v>
      </c>
      <c r="M1209" s="178" t="s">
        <v>306</v>
      </c>
      <c r="N1209" s="179">
        <v>46003</v>
      </c>
      <c r="O12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0" spans="1:15" hidden="1" x14ac:dyDescent="0.25">
      <c r="A1210" s="25" t="str">
        <f>_xlfn.CONCAT(Tabela_srv_moreno_prd_dbwel_v_fund_acompanhamento[[#This Row],[id_ordem_servico]],"-",Tabela_srv_moreno_prd_dbwel_v_fund_acompanhamento[[#This Row],[item]])</f>
        <v>27246-1</v>
      </c>
      <c r="B1210" s="114" t="str">
        <f>_xlfn.XLOOKUP(A1210,Tabela2[ID OS_MORENO],Tabela2[ID OS_MORENO],"",0)</f>
        <v/>
      </c>
      <c r="C1210" s="25">
        <v>27246</v>
      </c>
      <c r="D1210" s="25">
        <v>1</v>
      </c>
      <c r="E1210" s="25">
        <v>1</v>
      </c>
      <c r="F1210" s="178">
        <v>152649</v>
      </c>
      <c r="G1210" s="178">
        <v>149</v>
      </c>
      <c r="H1210" s="178" t="str">
        <f>_xlfn.CONCAT(Tabela_srv_moreno_prd_dbwel_v_fund_acompanhamento[[#This Row],[codigo_peca]],"-",Tabela_srv_moreno_prd_dbwel_v_fund_acompanhamento[[#This Row],[seq_peca]])</f>
        <v>152649-149</v>
      </c>
      <c r="I1210" s="178">
        <v>1</v>
      </c>
      <c r="J1210" s="178" t="s">
        <v>296</v>
      </c>
      <c r="K1210" s="179">
        <v>45968</v>
      </c>
      <c r="L1210" s="179">
        <v>45988</v>
      </c>
      <c r="M1210" s="178" t="s">
        <v>297</v>
      </c>
      <c r="N1210" s="179">
        <v>45993</v>
      </c>
      <c r="O12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1" spans="1:15" hidden="1" x14ac:dyDescent="0.25">
      <c r="A1211" s="25" t="str">
        <f>_xlfn.CONCAT(Tabela_srv_moreno_prd_dbwel_v_fund_acompanhamento[[#This Row],[id_ordem_servico]],"-",Tabela_srv_moreno_prd_dbwel_v_fund_acompanhamento[[#This Row],[item]])</f>
        <v>27246-3</v>
      </c>
      <c r="B1211" s="114" t="str">
        <f>_xlfn.XLOOKUP(A1211,Tabela2[ID OS_MORENO],Tabela2[ID OS_MORENO],"",0)</f>
        <v/>
      </c>
      <c r="C1211" s="25">
        <v>27246</v>
      </c>
      <c r="D1211" s="25">
        <v>3</v>
      </c>
      <c r="E1211" s="25">
        <v>1</v>
      </c>
      <c r="F1211" s="178">
        <v>152649</v>
      </c>
      <c r="G1211" s="178">
        <v>151</v>
      </c>
      <c r="H1211" s="178" t="str">
        <f>_xlfn.CONCAT(Tabela_srv_moreno_prd_dbwel_v_fund_acompanhamento[[#This Row],[codigo_peca]],"-",Tabela_srv_moreno_prd_dbwel_v_fund_acompanhamento[[#This Row],[seq_peca]])</f>
        <v>152649-151</v>
      </c>
      <c r="I1211" s="178">
        <v>1</v>
      </c>
      <c r="J1211" s="178" t="s">
        <v>296</v>
      </c>
      <c r="K1211" s="179">
        <v>45961</v>
      </c>
      <c r="L1211" s="179">
        <v>45975</v>
      </c>
      <c r="M1211" s="178" t="s">
        <v>297</v>
      </c>
      <c r="N1211" s="179">
        <v>45993</v>
      </c>
      <c r="O12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2" spans="1:15" hidden="1" x14ac:dyDescent="0.25">
      <c r="A1212" s="25" t="str">
        <f>_xlfn.CONCAT(Tabela_srv_moreno_prd_dbwel_v_fund_acompanhamento[[#This Row],[id_ordem_servico]],"-",Tabela_srv_moreno_prd_dbwel_v_fund_acompanhamento[[#This Row],[item]])</f>
        <v>27246-4</v>
      </c>
      <c r="B1212" s="115" t="str">
        <f>_xlfn.XLOOKUP(A1212,Tabela2[ID OS_MORENO],Tabela2[ID OS_MORENO],"",0)</f>
        <v>27246-4</v>
      </c>
      <c r="C1212" s="25">
        <v>27246</v>
      </c>
      <c r="D1212" s="25">
        <v>4</v>
      </c>
      <c r="E1212" s="25">
        <v>1</v>
      </c>
      <c r="F1212" s="178">
        <v>152649</v>
      </c>
      <c r="G1212" s="178">
        <v>186</v>
      </c>
      <c r="H1212" s="178" t="str">
        <f>_xlfn.CONCAT(Tabela_srv_moreno_prd_dbwel_v_fund_acompanhamento[[#This Row],[codigo_peca]],"-",Tabela_srv_moreno_prd_dbwel_v_fund_acompanhamento[[#This Row],[seq_peca]])</f>
        <v>152649-186</v>
      </c>
      <c r="I1212" s="178">
        <v>1</v>
      </c>
      <c r="J1212" s="178" t="s">
        <v>296</v>
      </c>
      <c r="K1212" s="179">
        <v>46124</v>
      </c>
      <c r="L1212" s="179">
        <v>46139</v>
      </c>
      <c r="M1212" s="178" t="s">
        <v>297</v>
      </c>
      <c r="N1212" s="179">
        <v>46107</v>
      </c>
      <c r="O12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3" spans="1:15" hidden="1" x14ac:dyDescent="0.25">
      <c r="A1213" s="25" t="str">
        <f>_xlfn.CONCAT(Tabela_srv_moreno_prd_dbwel_v_fund_acompanhamento[[#This Row],[id_ordem_servico]],"-",Tabela_srv_moreno_prd_dbwel_v_fund_acompanhamento[[#This Row],[item]])</f>
        <v>27247-1</v>
      </c>
      <c r="B1213" s="114" t="str">
        <f>_xlfn.XLOOKUP(A1213,Tabela2[ID OS_MORENO],Tabela2[ID OS_MORENO],"",0)</f>
        <v/>
      </c>
      <c r="C1213" s="25">
        <v>27247</v>
      </c>
      <c r="D1213" s="25">
        <v>1</v>
      </c>
      <c r="E1213" s="25">
        <v>1</v>
      </c>
      <c r="F1213" s="178">
        <v>152650</v>
      </c>
      <c r="G1213" s="178">
        <v>192</v>
      </c>
      <c r="H1213" s="178" t="str">
        <f>_xlfn.CONCAT(Tabela_srv_moreno_prd_dbwel_v_fund_acompanhamento[[#This Row],[codigo_peca]],"-",Tabela_srv_moreno_prd_dbwel_v_fund_acompanhamento[[#This Row],[seq_peca]])</f>
        <v>152650-192</v>
      </c>
      <c r="I1213" s="178">
        <v>1</v>
      </c>
      <c r="J1213" s="178" t="s">
        <v>296</v>
      </c>
      <c r="K1213" s="179">
        <v>45935</v>
      </c>
      <c r="L1213" s="179">
        <v>45959</v>
      </c>
      <c r="M1213" s="178" t="s">
        <v>306</v>
      </c>
      <c r="N1213" s="179">
        <v>45993</v>
      </c>
      <c r="O12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4" spans="1:15" hidden="1" x14ac:dyDescent="0.25">
      <c r="A1214" s="25" t="str">
        <f>_xlfn.CONCAT(Tabela_srv_moreno_prd_dbwel_v_fund_acompanhamento[[#This Row],[id_ordem_servico]],"-",Tabela_srv_moreno_prd_dbwel_v_fund_acompanhamento[[#This Row],[item]])</f>
        <v>27247-2</v>
      </c>
      <c r="B1214" s="114" t="str">
        <f>_xlfn.XLOOKUP(A1214,Tabela2[ID OS_MORENO],Tabela2[ID OS_MORENO],"",0)</f>
        <v/>
      </c>
      <c r="C1214" s="25">
        <v>27247</v>
      </c>
      <c r="D1214" s="25">
        <v>2</v>
      </c>
      <c r="E1214" s="25">
        <v>1</v>
      </c>
      <c r="F1214" s="39">
        <v>152650</v>
      </c>
      <c r="G1214" s="39">
        <v>193</v>
      </c>
      <c r="H1214" s="39" t="str">
        <f>_xlfn.CONCAT(Tabela_srv_moreno_prd_dbwel_v_fund_acompanhamento[[#This Row],[codigo_peca]],"-",Tabela_srv_moreno_prd_dbwel_v_fund_acompanhamento[[#This Row],[seq_peca]])</f>
        <v>152650-193</v>
      </c>
      <c r="I1214" s="25">
        <v>1</v>
      </c>
      <c r="J1214" s="39" t="s">
        <v>296</v>
      </c>
      <c r="K1214" s="40">
        <v>45935</v>
      </c>
      <c r="L1214" s="40">
        <v>45958</v>
      </c>
      <c r="M1214" s="39" t="s">
        <v>306</v>
      </c>
      <c r="N1214" s="40">
        <v>45993</v>
      </c>
      <c r="O12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15" spans="1:15" hidden="1" x14ac:dyDescent="0.25">
      <c r="A1215" s="25" t="str">
        <f>_xlfn.CONCAT(Tabela_srv_moreno_prd_dbwel_v_fund_acompanhamento[[#This Row],[id_ordem_servico]],"-",Tabela_srv_moreno_prd_dbwel_v_fund_acompanhamento[[#This Row],[item]])</f>
        <v>27247-3</v>
      </c>
      <c r="B1215" s="114" t="str">
        <f>_xlfn.XLOOKUP(A1215,Tabela2[ID OS_MORENO],Tabela2[ID OS_MORENO],"",0)</f>
        <v/>
      </c>
      <c r="C1215" s="25">
        <v>27247</v>
      </c>
      <c r="D1215" s="25">
        <v>3</v>
      </c>
      <c r="E1215" s="25">
        <v>1</v>
      </c>
      <c r="F1215" s="178">
        <v>152650</v>
      </c>
      <c r="G1215" s="178">
        <v>194</v>
      </c>
      <c r="H1215" s="178" t="str">
        <f>_xlfn.CONCAT(Tabela_srv_moreno_prd_dbwel_v_fund_acompanhamento[[#This Row],[codigo_peca]],"-",Tabela_srv_moreno_prd_dbwel_v_fund_acompanhamento[[#This Row],[seq_peca]])</f>
        <v>152650-194</v>
      </c>
      <c r="I1215" s="178">
        <v>1</v>
      </c>
      <c r="J1215" s="178" t="s">
        <v>296</v>
      </c>
      <c r="K1215" s="179">
        <v>45935</v>
      </c>
      <c r="L1215" s="179">
        <v>45967</v>
      </c>
      <c r="M1215" s="178" t="s">
        <v>306</v>
      </c>
      <c r="N1215" s="179">
        <v>45993</v>
      </c>
      <c r="O12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6" spans="1:15" hidden="1" x14ac:dyDescent="0.25">
      <c r="A1216" s="16" t="str">
        <f>_xlfn.CONCAT(Tabela_srv_moreno_prd_dbwel_v_fund_acompanhamento[[#This Row],[id_ordem_servico]],"-",Tabela_srv_moreno_prd_dbwel_v_fund_acompanhamento[[#This Row],[item]])</f>
        <v>27247-4</v>
      </c>
      <c r="B1216" s="114" t="str">
        <f>_xlfn.XLOOKUP(A1216,Tabela2[ID OS_MORENO],Tabela2[ID OS_MORENO],"",0)</f>
        <v/>
      </c>
      <c r="C1216" s="16">
        <v>27247</v>
      </c>
      <c r="D1216" s="16">
        <v>4</v>
      </c>
      <c r="E1216" s="16">
        <v>1</v>
      </c>
      <c r="F1216" s="185">
        <v>152650</v>
      </c>
      <c r="G1216" s="185">
        <v>195</v>
      </c>
      <c r="H1216" s="185" t="str">
        <f>_xlfn.CONCAT(Tabela_srv_moreno_prd_dbwel_v_fund_acompanhamento[[#This Row],[codigo_peca]],"-",Tabela_srv_moreno_prd_dbwel_v_fund_acompanhamento[[#This Row],[seq_peca]])</f>
        <v>152650-195</v>
      </c>
      <c r="I1216" s="185">
        <v>1</v>
      </c>
      <c r="J1216" s="185" t="s">
        <v>296</v>
      </c>
      <c r="K1216" s="190">
        <v>45944</v>
      </c>
      <c r="L1216" s="190">
        <v>45965</v>
      </c>
      <c r="M1216" s="185" t="s">
        <v>306</v>
      </c>
      <c r="N1216" s="190">
        <v>45993</v>
      </c>
      <c r="O12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7" spans="1:15" hidden="1" x14ac:dyDescent="0.25">
      <c r="A1217" s="25" t="str">
        <f>_xlfn.CONCAT(Tabela_srv_moreno_prd_dbwel_v_fund_acompanhamento[[#This Row],[id_ordem_servico]],"-",Tabela_srv_moreno_prd_dbwel_v_fund_acompanhamento[[#This Row],[item]])</f>
        <v>27253-1</v>
      </c>
      <c r="B1217" s="114" t="str">
        <f>_xlfn.XLOOKUP(A1217,Tabela2[ID OS_MORENO],Tabela2[ID OS_MORENO],"",0)</f>
        <v/>
      </c>
      <c r="C1217" s="25">
        <v>27253</v>
      </c>
      <c r="D1217" s="25">
        <v>1</v>
      </c>
      <c r="E1217" s="25">
        <v>1</v>
      </c>
      <c r="F1217" s="178">
        <v>152650</v>
      </c>
      <c r="G1217" s="178">
        <v>196</v>
      </c>
      <c r="H1217" s="178" t="str">
        <f>_xlfn.CONCAT(Tabela_srv_moreno_prd_dbwel_v_fund_acompanhamento[[#This Row],[codigo_peca]],"-",Tabela_srv_moreno_prd_dbwel_v_fund_acompanhamento[[#This Row],[seq_peca]])</f>
        <v>152650-196</v>
      </c>
      <c r="I1217" s="178">
        <v>1</v>
      </c>
      <c r="J1217" s="178" t="s">
        <v>296</v>
      </c>
      <c r="K1217" s="179">
        <v>45960</v>
      </c>
      <c r="L1217" s="179">
        <v>45996</v>
      </c>
      <c r="M1217" s="178" t="s">
        <v>306</v>
      </c>
      <c r="N1217" s="179">
        <v>46000</v>
      </c>
      <c r="O12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8" spans="1:15" hidden="1" x14ac:dyDescent="0.25">
      <c r="A1218" s="25" t="str">
        <f>_xlfn.CONCAT(Tabela_srv_moreno_prd_dbwel_v_fund_acompanhamento[[#This Row],[id_ordem_servico]],"-",Tabela_srv_moreno_prd_dbwel_v_fund_acompanhamento[[#This Row],[item]])</f>
        <v>27253-2</v>
      </c>
      <c r="B1218" s="114" t="str">
        <f>_xlfn.XLOOKUP(A1218,Tabela2[ID OS_MORENO],Tabela2[ID OS_MORENO],"",0)</f>
        <v/>
      </c>
      <c r="C1218" s="25">
        <v>27253</v>
      </c>
      <c r="D1218" s="25">
        <v>2</v>
      </c>
      <c r="E1218" s="25">
        <v>1</v>
      </c>
      <c r="F1218" s="178">
        <v>152650</v>
      </c>
      <c r="G1218" s="178">
        <v>197</v>
      </c>
      <c r="H1218" s="178" t="str">
        <f>_xlfn.CONCAT(Tabela_srv_moreno_prd_dbwel_v_fund_acompanhamento[[#This Row],[codigo_peca]],"-",Tabela_srv_moreno_prd_dbwel_v_fund_acompanhamento[[#This Row],[seq_peca]])</f>
        <v>152650-197</v>
      </c>
      <c r="I1218" s="178">
        <v>1</v>
      </c>
      <c r="J1218" s="178" t="s">
        <v>296</v>
      </c>
      <c r="K1218" s="179">
        <v>45960</v>
      </c>
      <c r="L1218" s="179">
        <v>45973</v>
      </c>
      <c r="M1218" s="178" t="s">
        <v>306</v>
      </c>
      <c r="N1218" s="179">
        <v>46000</v>
      </c>
      <c r="O12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19" spans="1:15" hidden="1" x14ac:dyDescent="0.25">
      <c r="A1219" s="25" t="str">
        <f>_xlfn.CONCAT(Tabela_srv_moreno_prd_dbwel_v_fund_acompanhamento[[#This Row],[id_ordem_servico]],"-",Tabela_srv_moreno_prd_dbwel_v_fund_acompanhamento[[#This Row],[item]])</f>
        <v>27253-3</v>
      </c>
      <c r="B1219" s="114" t="str">
        <f>_xlfn.XLOOKUP(A1219,Tabela2[ID OS_MORENO],Tabela2[ID OS_MORENO],"",0)</f>
        <v/>
      </c>
      <c r="C1219" s="25">
        <v>27253</v>
      </c>
      <c r="D1219" s="25">
        <v>3</v>
      </c>
      <c r="E1219" s="25">
        <v>1</v>
      </c>
      <c r="F1219" s="178">
        <v>152650</v>
      </c>
      <c r="G1219" s="178">
        <v>198</v>
      </c>
      <c r="H1219" s="178" t="str">
        <f>_xlfn.CONCAT(Tabela_srv_moreno_prd_dbwel_v_fund_acompanhamento[[#This Row],[codigo_peca]],"-",Tabela_srv_moreno_prd_dbwel_v_fund_acompanhamento[[#This Row],[seq_peca]])</f>
        <v>152650-198</v>
      </c>
      <c r="I1219" s="178">
        <v>1</v>
      </c>
      <c r="J1219" s="178" t="s">
        <v>296</v>
      </c>
      <c r="K1219" s="179">
        <v>45960</v>
      </c>
      <c r="L1219" s="179">
        <v>45967</v>
      </c>
      <c r="M1219" s="178" t="s">
        <v>306</v>
      </c>
      <c r="N1219" s="179">
        <v>46000</v>
      </c>
      <c r="O12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0" spans="1:15" hidden="1" x14ac:dyDescent="0.25">
      <c r="A1220" s="25" t="str">
        <f>_xlfn.CONCAT(Tabela_srv_moreno_prd_dbwel_v_fund_acompanhamento[[#This Row],[id_ordem_servico]],"-",Tabela_srv_moreno_prd_dbwel_v_fund_acompanhamento[[#This Row],[item]])</f>
        <v>27253-4</v>
      </c>
      <c r="B1220" s="114" t="str">
        <f>_xlfn.XLOOKUP(A1220,Tabela2[ID OS_MORENO],Tabela2[ID OS_MORENO],"",0)</f>
        <v/>
      </c>
      <c r="C1220" s="25">
        <v>27253</v>
      </c>
      <c r="D1220" s="25">
        <v>4</v>
      </c>
      <c r="E1220" s="25">
        <v>1</v>
      </c>
      <c r="F1220" s="178">
        <v>152650</v>
      </c>
      <c r="G1220" s="178">
        <v>199</v>
      </c>
      <c r="H1220" s="178" t="str">
        <f>_xlfn.CONCAT(Tabela_srv_moreno_prd_dbwel_v_fund_acompanhamento[[#This Row],[codigo_peca]],"-",Tabela_srv_moreno_prd_dbwel_v_fund_acompanhamento[[#This Row],[seq_peca]])</f>
        <v>152650-199</v>
      </c>
      <c r="I1220" s="178">
        <v>1</v>
      </c>
      <c r="J1220" s="178" t="s">
        <v>296</v>
      </c>
      <c r="K1220" s="179">
        <v>45965</v>
      </c>
      <c r="L1220" s="179">
        <v>45978</v>
      </c>
      <c r="M1220" s="178" t="s">
        <v>306</v>
      </c>
      <c r="N1220" s="179">
        <v>46000</v>
      </c>
      <c r="O12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1" spans="1:15" hidden="1" x14ac:dyDescent="0.25">
      <c r="A1221" s="25" t="str">
        <f>_xlfn.CONCAT(Tabela_srv_moreno_prd_dbwel_v_fund_acompanhamento[[#This Row],[id_ordem_servico]],"-",Tabela_srv_moreno_prd_dbwel_v_fund_acompanhamento[[#This Row],[item]])</f>
        <v>27253-5</v>
      </c>
      <c r="B1221" s="114" t="str">
        <f>_xlfn.XLOOKUP(A1221,Tabela2[ID OS_MORENO],Tabela2[ID OS_MORENO],"",0)</f>
        <v/>
      </c>
      <c r="C1221" s="25">
        <v>27253</v>
      </c>
      <c r="D1221" s="25">
        <v>5</v>
      </c>
      <c r="E1221" s="25">
        <v>1</v>
      </c>
      <c r="F1221" s="178">
        <v>152650</v>
      </c>
      <c r="G1221" s="178">
        <v>200</v>
      </c>
      <c r="H1221" s="178" t="str">
        <f>_xlfn.CONCAT(Tabela_srv_moreno_prd_dbwel_v_fund_acompanhamento[[#This Row],[codigo_peca]],"-",Tabela_srv_moreno_prd_dbwel_v_fund_acompanhamento[[#This Row],[seq_peca]])</f>
        <v>152650-200</v>
      </c>
      <c r="I1221" s="178">
        <v>1</v>
      </c>
      <c r="J1221" s="178" t="s">
        <v>296</v>
      </c>
      <c r="K1221" s="179">
        <v>45965</v>
      </c>
      <c r="L1221" s="179">
        <v>45967</v>
      </c>
      <c r="M1221" s="178" t="s">
        <v>306</v>
      </c>
      <c r="N1221" s="179">
        <v>46000</v>
      </c>
      <c r="O12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2" spans="1:15" hidden="1" x14ac:dyDescent="0.25">
      <c r="A1222" s="25" t="str">
        <f>_xlfn.CONCAT(Tabela_srv_moreno_prd_dbwel_v_fund_acompanhamento[[#This Row],[id_ordem_servico]],"-",Tabela_srv_moreno_prd_dbwel_v_fund_acompanhamento[[#This Row],[item]])</f>
        <v>27253-6</v>
      </c>
      <c r="B1222" s="114" t="str">
        <f>_xlfn.XLOOKUP(A1222,Tabela2[ID OS_MORENO],Tabela2[ID OS_MORENO],"",0)</f>
        <v/>
      </c>
      <c r="C1222" s="25">
        <v>27253</v>
      </c>
      <c r="D1222" s="25">
        <v>6</v>
      </c>
      <c r="E1222" s="25">
        <v>1</v>
      </c>
      <c r="F1222" s="178">
        <v>152650</v>
      </c>
      <c r="G1222" s="178">
        <v>201</v>
      </c>
      <c r="H1222" s="178" t="str">
        <f>_xlfn.CONCAT(Tabela_srv_moreno_prd_dbwel_v_fund_acompanhamento[[#This Row],[codigo_peca]],"-",Tabela_srv_moreno_prd_dbwel_v_fund_acompanhamento[[#This Row],[seq_peca]])</f>
        <v>152650-201</v>
      </c>
      <c r="I1222" s="178">
        <v>1</v>
      </c>
      <c r="J1222" s="178" t="s">
        <v>296</v>
      </c>
      <c r="K1222" s="179">
        <v>45965</v>
      </c>
      <c r="L1222" s="179">
        <v>45967</v>
      </c>
      <c r="M1222" s="178" t="s">
        <v>306</v>
      </c>
      <c r="N1222" s="179">
        <v>46000</v>
      </c>
      <c r="O12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3" spans="1:15" hidden="1" x14ac:dyDescent="0.25">
      <c r="A1223" s="25" t="str">
        <f>_xlfn.CONCAT(Tabela_srv_moreno_prd_dbwel_v_fund_acompanhamento[[#This Row],[id_ordem_servico]],"-",Tabela_srv_moreno_prd_dbwel_v_fund_acompanhamento[[#This Row],[item]])</f>
        <v>27253-7</v>
      </c>
      <c r="B1223" s="114" t="str">
        <f>_xlfn.XLOOKUP(A1223,Tabela2[ID OS_MORENO],Tabela2[ID OS_MORENO],"",0)</f>
        <v/>
      </c>
      <c r="C1223" s="25">
        <v>27253</v>
      </c>
      <c r="D1223" s="25">
        <v>7</v>
      </c>
      <c r="E1223" s="25">
        <v>1</v>
      </c>
      <c r="F1223" s="178">
        <v>152650</v>
      </c>
      <c r="G1223" s="178">
        <v>202</v>
      </c>
      <c r="H1223" s="178" t="str">
        <f>_xlfn.CONCAT(Tabela_srv_moreno_prd_dbwel_v_fund_acompanhamento[[#This Row],[codigo_peca]],"-",Tabela_srv_moreno_prd_dbwel_v_fund_acompanhamento[[#This Row],[seq_peca]])</f>
        <v>152650-202</v>
      </c>
      <c r="I1223" s="178">
        <v>1</v>
      </c>
      <c r="J1223" s="178" t="s">
        <v>296</v>
      </c>
      <c r="K1223" s="179">
        <v>45965</v>
      </c>
      <c r="L1223" s="179">
        <v>45968</v>
      </c>
      <c r="M1223" s="178" t="s">
        <v>306</v>
      </c>
      <c r="N1223" s="179">
        <v>46000</v>
      </c>
      <c r="O12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4" spans="1:15" hidden="1" x14ac:dyDescent="0.25">
      <c r="A1224" s="16" t="str">
        <f>_xlfn.CONCAT(Tabela_srv_moreno_prd_dbwel_v_fund_acompanhamento[[#This Row],[id_ordem_servico]],"-",Tabela_srv_moreno_prd_dbwel_v_fund_acompanhamento[[#This Row],[item]])</f>
        <v>27238-1</v>
      </c>
      <c r="B1224" s="114" t="str">
        <f>_xlfn.XLOOKUP(A1224,Tabela2[ID OS_MORENO],Tabela2[ID OS_MORENO],"",0)</f>
        <v/>
      </c>
      <c r="C1224" s="16">
        <v>27238</v>
      </c>
      <c r="D1224" s="16">
        <v>1</v>
      </c>
      <c r="E1224" s="16">
        <v>1</v>
      </c>
      <c r="F1224" s="185">
        <v>152642</v>
      </c>
      <c r="G1224" s="185">
        <v>81</v>
      </c>
      <c r="H1224" s="185" t="str">
        <f>_xlfn.CONCAT(Tabela_srv_moreno_prd_dbwel_v_fund_acompanhamento[[#This Row],[codigo_peca]],"-",Tabela_srv_moreno_prd_dbwel_v_fund_acompanhamento[[#This Row],[seq_peca]])</f>
        <v>152642-81</v>
      </c>
      <c r="I1224" s="185">
        <v>1</v>
      </c>
      <c r="J1224" s="185" t="s">
        <v>296</v>
      </c>
      <c r="K1224" s="190">
        <v>45989</v>
      </c>
      <c r="L1224" s="190">
        <v>45957</v>
      </c>
      <c r="M1224" s="185" t="s">
        <v>377</v>
      </c>
      <c r="N1224" s="190">
        <v>45989</v>
      </c>
      <c r="O1224" s="185" t="str">
        <f>IF(Tabela_srv_moreno_prd_dbwel_v_fund_acompanhamento[[#This Row],[prz_contratual]]=Tabela_srv_moreno_prd_dbwel_v_fund_acompanhamento[[#This Row],[lib_fundido_prev]],"S/Usin.","C/ Usin.")</f>
        <v>S/Usin.</v>
      </c>
    </row>
    <row r="1225" spans="1:15" hidden="1" x14ac:dyDescent="0.25">
      <c r="A1225" s="25" t="str">
        <f>_xlfn.CONCAT(Tabela_srv_moreno_prd_dbwel_v_fund_acompanhamento[[#This Row],[id_ordem_servico]],"-",Tabela_srv_moreno_prd_dbwel_v_fund_acompanhamento[[#This Row],[item]])</f>
        <v>27238-2</v>
      </c>
      <c r="B1225" s="114" t="str">
        <f>_xlfn.XLOOKUP(A1225,Tabela2[ID OS_MORENO],Tabela2[ID OS_MORENO],"",0)</f>
        <v/>
      </c>
      <c r="C1225" s="25">
        <v>27238</v>
      </c>
      <c r="D1225" s="25">
        <v>2</v>
      </c>
      <c r="E1225" s="25">
        <v>1</v>
      </c>
      <c r="F1225" s="178">
        <v>152642</v>
      </c>
      <c r="G1225" s="178">
        <v>82</v>
      </c>
      <c r="H1225" s="178" t="str">
        <f>_xlfn.CONCAT(Tabela_srv_moreno_prd_dbwel_v_fund_acompanhamento[[#This Row],[codigo_peca]],"-",Tabela_srv_moreno_prd_dbwel_v_fund_acompanhamento[[#This Row],[seq_peca]])</f>
        <v>152642-82</v>
      </c>
      <c r="I1225" s="178">
        <v>1</v>
      </c>
      <c r="J1225" s="178" t="s">
        <v>296</v>
      </c>
      <c r="K1225" s="179">
        <v>45989</v>
      </c>
      <c r="L1225" s="179">
        <v>45955</v>
      </c>
      <c r="M1225" s="178" t="s">
        <v>377</v>
      </c>
      <c r="N1225" s="179">
        <v>45989</v>
      </c>
      <c r="O1225" s="185" t="str">
        <f>IF(Tabela_srv_moreno_prd_dbwel_v_fund_acompanhamento[[#This Row],[prz_contratual]]=Tabela_srv_moreno_prd_dbwel_v_fund_acompanhamento[[#This Row],[lib_fundido_prev]],"S/Usin.","C/ Usin.")</f>
        <v>S/Usin.</v>
      </c>
    </row>
    <row r="1226" spans="1:15" hidden="1" x14ac:dyDescent="0.25">
      <c r="A1226" s="25" t="str">
        <f>_xlfn.CONCAT(Tabela_srv_moreno_prd_dbwel_v_fund_acompanhamento[[#This Row],[id_ordem_servico]],"-",Tabela_srv_moreno_prd_dbwel_v_fund_acompanhamento[[#This Row],[item]])</f>
        <v>27250-1</v>
      </c>
      <c r="B1226" s="114" t="str">
        <f>_xlfn.XLOOKUP(A1226,Tabela2[ID OS_MORENO],Tabela2[ID OS_MORENO],"",0)</f>
        <v/>
      </c>
      <c r="C1226" s="25">
        <v>27250</v>
      </c>
      <c r="D1226" s="25">
        <v>1</v>
      </c>
      <c r="E1226" s="25">
        <v>1</v>
      </c>
      <c r="F1226" s="178">
        <v>152649</v>
      </c>
      <c r="G1226" s="178">
        <v>152</v>
      </c>
      <c r="H1226" s="178" t="str">
        <f>_xlfn.CONCAT(Tabela_srv_moreno_prd_dbwel_v_fund_acompanhamento[[#This Row],[codigo_peca]],"-",Tabela_srv_moreno_prd_dbwel_v_fund_acompanhamento[[#This Row],[seq_peca]])</f>
        <v>152649-152</v>
      </c>
      <c r="I1226" s="178">
        <v>1</v>
      </c>
      <c r="J1226" s="178" t="s">
        <v>296</v>
      </c>
      <c r="K1226" s="179">
        <v>45961</v>
      </c>
      <c r="L1226" s="179">
        <v>45975</v>
      </c>
      <c r="M1226" s="178" t="s">
        <v>297</v>
      </c>
      <c r="N1226" s="179">
        <v>45993</v>
      </c>
      <c r="O12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7" spans="1:15" hidden="1" x14ac:dyDescent="0.25">
      <c r="A1227" s="25" t="str">
        <f>_xlfn.CONCAT(Tabela_srv_moreno_prd_dbwel_v_fund_acompanhamento[[#This Row],[id_ordem_servico]],"-",Tabela_srv_moreno_prd_dbwel_v_fund_acompanhamento[[#This Row],[item]])</f>
        <v>27250-2</v>
      </c>
      <c r="B1227" s="114" t="str">
        <f>_xlfn.XLOOKUP(A1227,Tabela2[ID OS_MORENO],Tabela2[ID OS_MORENO],"",0)</f>
        <v/>
      </c>
      <c r="C1227" s="25">
        <v>27250</v>
      </c>
      <c r="D1227" s="25">
        <v>2</v>
      </c>
      <c r="E1227" s="25">
        <v>1</v>
      </c>
      <c r="F1227" s="178">
        <v>152649</v>
      </c>
      <c r="G1227" s="178">
        <v>153</v>
      </c>
      <c r="H1227" s="178" t="str">
        <f>_xlfn.CONCAT(Tabela_srv_moreno_prd_dbwel_v_fund_acompanhamento[[#This Row],[codigo_peca]],"-",Tabela_srv_moreno_prd_dbwel_v_fund_acompanhamento[[#This Row],[seq_peca]])</f>
        <v>152649-153</v>
      </c>
      <c r="I1227" s="178">
        <v>1</v>
      </c>
      <c r="J1227" s="178" t="s">
        <v>296</v>
      </c>
      <c r="K1227" s="179">
        <v>45961</v>
      </c>
      <c r="L1227" s="179">
        <v>45975</v>
      </c>
      <c r="M1227" s="178" t="s">
        <v>297</v>
      </c>
      <c r="N1227" s="179">
        <v>45993</v>
      </c>
      <c r="O12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8" spans="1:15" hidden="1" x14ac:dyDescent="0.25">
      <c r="A1228" s="25" t="str">
        <f>_xlfn.CONCAT(Tabela_srv_moreno_prd_dbwel_v_fund_acompanhamento[[#This Row],[id_ordem_servico]],"-",Tabela_srv_moreno_prd_dbwel_v_fund_acompanhamento[[#This Row],[item]])</f>
        <v>27250-3</v>
      </c>
      <c r="B1228" s="114" t="str">
        <f>_xlfn.XLOOKUP(A1228,Tabela2[ID OS_MORENO],Tabela2[ID OS_MORENO],"",0)</f>
        <v/>
      </c>
      <c r="C1228" s="25">
        <v>27250</v>
      </c>
      <c r="D1228" s="25">
        <v>3</v>
      </c>
      <c r="E1228" s="25">
        <v>1</v>
      </c>
      <c r="F1228" s="178">
        <v>152649</v>
      </c>
      <c r="G1228" s="178">
        <v>154</v>
      </c>
      <c r="H1228" s="178" t="str">
        <f>_xlfn.CONCAT(Tabela_srv_moreno_prd_dbwel_v_fund_acompanhamento[[#This Row],[codigo_peca]],"-",Tabela_srv_moreno_prd_dbwel_v_fund_acompanhamento[[#This Row],[seq_peca]])</f>
        <v>152649-154</v>
      </c>
      <c r="I1228" s="178">
        <v>1</v>
      </c>
      <c r="J1228" s="178" t="s">
        <v>296</v>
      </c>
      <c r="K1228" s="179">
        <v>45961</v>
      </c>
      <c r="L1228" s="179">
        <v>45992</v>
      </c>
      <c r="M1228" s="178" t="s">
        <v>297</v>
      </c>
      <c r="N1228" s="179">
        <v>45993</v>
      </c>
      <c r="O12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29" spans="1:15" hidden="1" x14ac:dyDescent="0.25">
      <c r="A1229" s="25" t="str">
        <f>_xlfn.CONCAT(Tabela_srv_moreno_prd_dbwel_v_fund_acompanhamento[[#This Row],[id_ordem_servico]],"-",Tabela_srv_moreno_prd_dbwel_v_fund_acompanhamento[[#This Row],[item]])</f>
        <v>27274-1</v>
      </c>
      <c r="B1229" s="114" t="str">
        <f>_xlfn.XLOOKUP(A1229,Tabela2[ID OS_MORENO],Tabela2[ID OS_MORENO],"",0)</f>
        <v/>
      </c>
      <c r="C1229" s="25">
        <v>27274</v>
      </c>
      <c r="D1229" s="25">
        <v>1</v>
      </c>
      <c r="E1229" s="25">
        <v>1</v>
      </c>
      <c r="F1229" s="178">
        <v>152656</v>
      </c>
      <c r="G1229" s="178">
        <v>125</v>
      </c>
      <c r="H1229" s="178" t="str">
        <f>_xlfn.CONCAT(Tabela_srv_moreno_prd_dbwel_v_fund_acompanhamento[[#This Row],[codigo_peca]],"-",Tabela_srv_moreno_prd_dbwel_v_fund_acompanhamento[[#This Row],[seq_peca]])</f>
        <v>152656-125</v>
      </c>
      <c r="I1229" s="178">
        <v>1</v>
      </c>
      <c r="J1229" s="178" t="s">
        <v>296</v>
      </c>
      <c r="K1229" s="179">
        <v>45965</v>
      </c>
      <c r="L1229" s="179">
        <v>46001</v>
      </c>
      <c r="M1229" s="178" t="s">
        <v>609</v>
      </c>
      <c r="N1229" s="179">
        <v>46003</v>
      </c>
      <c r="O12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30" spans="1:15" hidden="1" x14ac:dyDescent="0.25">
      <c r="A1230" s="25" t="str">
        <f>_xlfn.CONCAT(Tabela_srv_moreno_prd_dbwel_v_fund_acompanhamento[[#This Row],[id_ordem_servico]],"-",Tabela_srv_moreno_prd_dbwel_v_fund_acompanhamento[[#This Row],[item]])</f>
        <v>27274-2</v>
      </c>
      <c r="B1230" s="114" t="str">
        <f>_xlfn.XLOOKUP(A1230,Tabela2[ID OS_MORENO],Tabela2[ID OS_MORENO],"",0)</f>
        <v/>
      </c>
      <c r="C1230" s="25">
        <v>27274</v>
      </c>
      <c r="D1230" s="25">
        <v>2</v>
      </c>
      <c r="E1230" s="25">
        <v>1</v>
      </c>
      <c r="F1230" s="178">
        <v>152656</v>
      </c>
      <c r="G1230" s="178">
        <v>126</v>
      </c>
      <c r="H1230" s="178" t="str">
        <f>_xlfn.CONCAT(Tabela_srv_moreno_prd_dbwel_v_fund_acompanhamento[[#This Row],[codigo_peca]],"-",Tabela_srv_moreno_prd_dbwel_v_fund_acompanhamento[[#This Row],[seq_peca]])</f>
        <v>152656-126</v>
      </c>
      <c r="I1230" s="178">
        <v>1</v>
      </c>
      <c r="J1230" s="178" t="s">
        <v>296</v>
      </c>
      <c r="K1230" s="179">
        <v>45977</v>
      </c>
      <c r="L1230" s="179">
        <v>45982</v>
      </c>
      <c r="M1230" s="178" t="s">
        <v>609</v>
      </c>
      <c r="N1230" s="179">
        <v>46003</v>
      </c>
      <c r="O12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31" spans="1:15" hidden="1" x14ac:dyDescent="0.25">
      <c r="A1231" s="25" t="str">
        <f>_xlfn.CONCAT(Tabela_srv_moreno_prd_dbwel_v_fund_acompanhamento[[#This Row],[id_ordem_servico]],"-",Tabela_srv_moreno_prd_dbwel_v_fund_acompanhamento[[#This Row],[item]])</f>
        <v>27274-3</v>
      </c>
      <c r="B1231" s="114" t="str">
        <f>_xlfn.XLOOKUP(A1231,Tabela2[ID OS_MORENO],Tabela2[ID OS_MORENO],"",0)</f>
        <v/>
      </c>
      <c r="C1231" s="25">
        <v>27274</v>
      </c>
      <c r="D1231" s="25">
        <v>3</v>
      </c>
      <c r="E1231" s="25">
        <v>1</v>
      </c>
      <c r="F1231" s="39">
        <v>152656</v>
      </c>
      <c r="G1231" s="39">
        <v>127</v>
      </c>
      <c r="H1231" s="39" t="str">
        <f>_xlfn.CONCAT(Tabela_srv_moreno_prd_dbwel_v_fund_acompanhamento[[#This Row],[codigo_peca]],"-",Tabela_srv_moreno_prd_dbwel_v_fund_acompanhamento[[#This Row],[seq_peca]])</f>
        <v>152656-127</v>
      </c>
      <c r="I1231" s="25">
        <v>1</v>
      </c>
      <c r="J1231" s="39" t="s">
        <v>296</v>
      </c>
      <c r="K1231" s="40">
        <v>45977</v>
      </c>
      <c r="L1231" s="40">
        <v>45981</v>
      </c>
      <c r="M1231" s="39" t="s">
        <v>609</v>
      </c>
      <c r="N1231" s="40">
        <v>46003</v>
      </c>
      <c r="O123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32" spans="1:15" hidden="1" x14ac:dyDescent="0.25">
      <c r="A1232" s="25" t="str">
        <f>_xlfn.CONCAT(Tabela_srv_moreno_prd_dbwel_v_fund_acompanhamento[[#This Row],[id_ordem_servico]],"-",Tabela_srv_moreno_prd_dbwel_v_fund_acompanhamento[[#This Row],[item]])</f>
        <v>27274-4</v>
      </c>
      <c r="B1232" s="114" t="str">
        <f>_xlfn.XLOOKUP(A1232,Tabela2[ID OS_MORENO],Tabela2[ID OS_MORENO],"",0)</f>
        <v/>
      </c>
      <c r="C1232" s="25">
        <v>27274</v>
      </c>
      <c r="D1232" s="25">
        <v>4</v>
      </c>
      <c r="E1232" s="25">
        <v>1</v>
      </c>
      <c r="F1232" s="39">
        <v>152656</v>
      </c>
      <c r="G1232" s="39">
        <v>128</v>
      </c>
      <c r="H1232" s="39" t="str">
        <f>_xlfn.CONCAT(Tabela_srv_moreno_prd_dbwel_v_fund_acompanhamento[[#This Row],[codigo_peca]],"-",Tabela_srv_moreno_prd_dbwel_v_fund_acompanhamento[[#This Row],[seq_peca]])</f>
        <v>152656-128</v>
      </c>
      <c r="I1232" s="25">
        <v>1</v>
      </c>
      <c r="J1232" s="39" t="s">
        <v>296</v>
      </c>
      <c r="K1232" s="40">
        <v>45977</v>
      </c>
      <c r="L1232" s="40">
        <v>45980</v>
      </c>
      <c r="M1232" s="39" t="s">
        <v>609</v>
      </c>
      <c r="N1232" s="40">
        <v>46003</v>
      </c>
      <c r="O123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33" spans="1:15" hidden="1" x14ac:dyDescent="0.25">
      <c r="A1233" s="25" t="str">
        <f>_xlfn.CONCAT(Tabela_srv_moreno_prd_dbwel_v_fund_acompanhamento[[#This Row],[id_ordem_servico]],"-",Tabela_srv_moreno_prd_dbwel_v_fund_acompanhamento[[#This Row],[item]])</f>
        <v>27274-5</v>
      </c>
      <c r="B1233" s="114" t="str">
        <f>_xlfn.XLOOKUP(A1233,Tabela2[ID OS_MORENO],Tabela2[ID OS_MORENO],"",0)</f>
        <v/>
      </c>
      <c r="C1233" s="25">
        <v>27274</v>
      </c>
      <c r="D1233" s="25">
        <v>5</v>
      </c>
      <c r="E1233" s="25">
        <v>1</v>
      </c>
      <c r="F1233" s="39">
        <v>152656</v>
      </c>
      <c r="G1233" s="39">
        <v>129</v>
      </c>
      <c r="H1233" s="39" t="str">
        <f>_xlfn.CONCAT(Tabela_srv_moreno_prd_dbwel_v_fund_acompanhamento[[#This Row],[codigo_peca]],"-",Tabela_srv_moreno_prd_dbwel_v_fund_acompanhamento[[#This Row],[seq_peca]])</f>
        <v>152656-129</v>
      </c>
      <c r="I1233" s="25">
        <v>1</v>
      </c>
      <c r="J1233" s="39" t="s">
        <v>296</v>
      </c>
      <c r="K1233" s="40">
        <v>45977</v>
      </c>
      <c r="L1233" s="40">
        <v>45980</v>
      </c>
      <c r="M1233" s="39" t="s">
        <v>609</v>
      </c>
      <c r="N1233" s="40">
        <v>46003</v>
      </c>
      <c r="O123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34" spans="1:15" hidden="1" x14ac:dyDescent="0.25">
      <c r="A1234" s="25" t="str">
        <f>_xlfn.CONCAT(Tabela_srv_moreno_prd_dbwel_v_fund_acompanhamento[[#This Row],[id_ordem_servico]],"-",Tabela_srv_moreno_prd_dbwel_v_fund_acompanhamento[[#This Row],[item]])</f>
        <v>27274-6</v>
      </c>
      <c r="B1234" s="115" t="str">
        <f>_xlfn.XLOOKUP(A1234,Tabela2[ID OS_MORENO],Tabela2[ID OS_MORENO],"",0)</f>
        <v/>
      </c>
      <c r="C1234" s="25">
        <v>27274</v>
      </c>
      <c r="D1234" s="25">
        <v>6</v>
      </c>
      <c r="E1234" s="25">
        <v>1</v>
      </c>
      <c r="F1234" s="39">
        <v>152656</v>
      </c>
      <c r="G1234" s="39">
        <v>130</v>
      </c>
      <c r="H1234" s="39" t="str">
        <f>_xlfn.CONCAT(Tabela_srv_moreno_prd_dbwel_v_fund_acompanhamento[[#This Row],[codigo_peca]],"-",Tabela_srv_moreno_prd_dbwel_v_fund_acompanhamento[[#This Row],[seq_peca]])</f>
        <v>152656-130</v>
      </c>
      <c r="I1234" s="25">
        <v>1</v>
      </c>
      <c r="J1234" s="39" t="s">
        <v>296</v>
      </c>
      <c r="K1234" s="40">
        <v>45977</v>
      </c>
      <c r="L1234" s="40">
        <v>45980</v>
      </c>
      <c r="M1234" s="39" t="s">
        <v>609</v>
      </c>
      <c r="N1234" s="40">
        <v>46003</v>
      </c>
      <c r="O123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35" spans="1:15" hidden="1" x14ac:dyDescent="0.25">
      <c r="A1235" s="25" t="str">
        <f>_xlfn.CONCAT(Tabela_srv_moreno_prd_dbwel_v_fund_acompanhamento[[#This Row],[id_ordem_servico]],"-",Tabela_srv_moreno_prd_dbwel_v_fund_acompanhamento[[#This Row],[item]])</f>
        <v>27274-7</v>
      </c>
      <c r="B1235" s="114" t="str">
        <f>_xlfn.XLOOKUP(A1235,Tabela2[ID OS_MORENO],Tabela2[ID OS_MORENO],"",0)</f>
        <v/>
      </c>
      <c r="C1235" s="25">
        <v>27274</v>
      </c>
      <c r="D1235" s="25">
        <v>7</v>
      </c>
      <c r="E1235" s="25">
        <v>1</v>
      </c>
      <c r="F1235" s="178">
        <v>152656</v>
      </c>
      <c r="G1235" s="178">
        <v>131</v>
      </c>
      <c r="H1235" s="178" t="str">
        <f>_xlfn.CONCAT(Tabela_srv_moreno_prd_dbwel_v_fund_acompanhamento[[#This Row],[codigo_peca]],"-",Tabela_srv_moreno_prd_dbwel_v_fund_acompanhamento[[#This Row],[seq_peca]])</f>
        <v>152656-131</v>
      </c>
      <c r="I1235" s="178">
        <v>1</v>
      </c>
      <c r="J1235" s="178" t="s">
        <v>296</v>
      </c>
      <c r="K1235" s="179">
        <v>45977</v>
      </c>
      <c r="L1235" s="179">
        <v>45982</v>
      </c>
      <c r="M1235" s="178" t="s">
        <v>609</v>
      </c>
      <c r="N1235" s="179">
        <v>46003</v>
      </c>
      <c r="O12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36" spans="1:15" hidden="1" x14ac:dyDescent="0.25">
      <c r="A1236" s="25" t="str">
        <f>_xlfn.CONCAT(Tabela_srv_moreno_prd_dbwel_v_fund_acompanhamento[[#This Row],[id_ordem_servico]],"-",Tabela_srv_moreno_prd_dbwel_v_fund_acompanhamento[[#This Row],[item]])</f>
        <v>27275-1</v>
      </c>
      <c r="B1236" s="114" t="str">
        <f>_xlfn.XLOOKUP(A1236,Tabela2[ID OS_MORENO],Tabela2[ID OS_MORENO],"",0)</f>
        <v/>
      </c>
      <c r="C1236" s="25">
        <v>27275</v>
      </c>
      <c r="D1236" s="25">
        <v>1</v>
      </c>
      <c r="E1236" s="25">
        <v>1</v>
      </c>
      <c r="F1236" s="178">
        <v>152650</v>
      </c>
      <c r="G1236" s="178">
        <v>207</v>
      </c>
      <c r="H1236" s="178" t="str">
        <f>_xlfn.CONCAT(Tabela_srv_moreno_prd_dbwel_v_fund_acompanhamento[[#This Row],[codigo_peca]],"-",Tabela_srv_moreno_prd_dbwel_v_fund_acompanhamento[[#This Row],[seq_peca]])</f>
        <v>152650-207</v>
      </c>
      <c r="I1236" s="178">
        <v>1</v>
      </c>
      <c r="J1236" s="178" t="s">
        <v>296</v>
      </c>
      <c r="K1236" s="179">
        <v>45983</v>
      </c>
      <c r="L1236" s="179">
        <v>45978</v>
      </c>
      <c r="M1236" s="178" t="s">
        <v>306</v>
      </c>
      <c r="N1236" s="179">
        <v>46003</v>
      </c>
      <c r="O12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37" spans="1:15" hidden="1" x14ac:dyDescent="0.25">
      <c r="A1237" s="25" t="str">
        <f>_xlfn.CONCAT(Tabela_srv_moreno_prd_dbwel_v_fund_acompanhamento[[#This Row],[id_ordem_servico]],"-",Tabela_srv_moreno_prd_dbwel_v_fund_acompanhamento[[#This Row],[item]])</f>
        <v>27275-2</v>
      </c>
      <c r="B1237" s="114" t="str">
        <f>_xlfn.XLOOKUP(A1237,Tabela2[ID OS_MORENO],Tabela2[ID OS_MORENO],"",0)</f>
        <v/>
      </c>
      <c r="C1237" s="25">
        <v>27275</v>
      </c>
      <c r="D1237" s="25">
        <v>2</v>
      </c>
      <c r="E1237" s="25">
        <v>1</v>
      </c>
      <c r="F1237" s="178">
        <v>152650</v>
      </c>
      <c r="G1237" s="178">
        <v>208</v>
      </c>
      <c r="H1237" s="178" t="str">
        <f>_xlfn.CONCAT(Tabela_srv_moreno_prd_dbwel_v_fund_acompanhamento[[#This Row],[codigo_peca]],"-",Tabela_srv_moreno_prd_dbwel_v_fund_acompanhamento[[#This Row],[seq_peca]])</f>
        <v>152650-208</v>
      </c>
      <c r="I1237" s="178">
        <v>1</v>
      </c>
      <c r="J1237" s="178" t="s">
        <v>296</v>
      </c>
      <c r="K1237" s="179">
        <v>45981</v>
      </c>
      <c r="L1237" s="179">
        <v>45992</v>
      </c>
      <c r="M1237" s="178" t="s">
        <v>306</v>
      </c>
      <c r="N1237" s="179">
        <v>46003</v>
      </c>
      <c r="O12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38" spans="1:15" hidden="1" x14ac:dyDescent="0.25">
      <c r="A1238" s="25" t="str">
        <f>_xlfn.CONCAT(Tabela_srv_moreno_prd_dbwel_v_fund_acompanhamento[[#This Row],[id_ordem_servico]],"-",Tabela_srv_moreno_prd_dbwel_v_fund_acompanhamento[[#This Row],[item]])</f>
        <v>27275-3</v>
      </c>
      <c r="B1238" s="115" t="str">
        <f>_xlfn.XLOOKUP(A1238,Tabela2[ID OS_MORENO],Tabela2[ID OS_MORENO],"",0)</f>
        <v/>
      </c>
      <c r="C1238" s="25">
        <v>27275</v>
      </c>
      <c r="D1238" s="25">
        <v>3</v>
      </c>
      <c r="E1238" s="25">
        <v>1</v>
      </c>
      <c r="F1238" s="178">
        <v>152650</v>
      </c>
      <c r="G1238" s="178">
        <v>209</v>
      </c>
      <c r="H1238" s="178" t="str">
        <f>_xlfn.CONCAT(Tabela_srv_moreno_prd_dbwel_v_fund_acompanhamento[[#This Row],[codigo_peca]],"-",Tabela_srv_moreno_prd_dbwel_v_fund_acompanhamento[[#This Row],[seq_peca]])</f>
        <v>152650-209</v>
      </c>
      <c r="I1238" s="178">
        <v>1</v>
      </c>
      <c r="J1238" s="178" t="s">
        <v>296</v>
      </c>
      <c r="K1238" s="179">
        <v>45981</v>
      </c>
      <c r="L1238" s="179">
        <v>45978</v>
      </c>
      <c r="M1238" s="178" t="s">
        <v>306</v>
      </c>
      <c r="N1238" s="179">
        <v>46003</v>
      </c>
      <c r="O12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39" spans="1:15" hidden="1" x14ac:dyDescent="0.25">
      <c r="A1239" s="25" t="str">
        <f>_xlfn.CONCAT(Tabela_srv_moreno_prd_dbwel_v_fund_acompanhamento[[#This Row],[id_ordem_servico]],"-",Tabela_srv_moreno_prd_dbwel_v_fund_acompanhamento[[#This Row],[item]])</f>
        <v>27275-4</v>
      </c>
      <c r="B1239" s="114" t="str">
        <f>_xlfn.XLOOKUP(A1239,Tabela2[ID OS_MORENO],Tabela2[ID OS_MORENO],"",0)</f>
        <v/>
      </c>
      <c r="C1239" s="25">
        <v>27275</v>
      </c>
      <c r="D1239" s="25">
        <v>4</v>
      </c>
      <c r="E1239" s="25">
        <v>1</v>
      </c>
      <c r="F1239" s="178">
        <v>152650</v>
      </c>
      <c r="G1239" s="178">
        <v>210</v>
      </c>
      <c r="H1239" s="178" t="str">
        <f>_xlfn.CONCAT(Tabela_srv_moreno_prd_dbwel_v_fund_acompanhamento[[#This Row],[codigo_peca]],"-",Tabela_srv_moreno_prd_dbwel_v_fund_acompanhamento[[#This Row],[seq_peca]])</f>
        <v>152650-210</v>
      </c>
      <c r="I1239" s="178">
        <v>1</v>
      </c>
      <c r="J1239" s="178" t="s">
        <v>296</v>
      </c>
      <c r="K1239" s="179">
        <v>45981</v>
      </c>
      <c r="L1239" s="179">
        <v>45986</v>
      </c>
      <c r="M1239" s="178" t="s">
        <v>306</v>
      </c>
      <c r="N1239" s="179">
        <v>46003</v>
      </c>
      <c r="O12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0" spans="1:15" hidden="1" x14ac:dyDescent="0.25">
      <c r="A1240" s="25" t="str">
        <f>_xlfn.CONCAT(Tabela_srv_moreno_prd_dbwel_v_fund_acompanhamento[[#This Row],[id_ordem_servico]],"-",Tabela_srv_moreno_prd_dbwel_v_fund_acompanhamento[[#This Row],[item]])</f>
        <v>27275-5</v>
      </c>
      <c r="B1240" s="114" t="str">
        <f>_xlfn.XLOOKUP(A1240,Tabela2[ID OS_MORENO],Tabela2[ID OS_MORENO],"",0)</f>
        <v/>
      </c>
      <c r="C1240" s="25">
        <v>27275</v>
      </c>
      <c r="D1240" s="25">
        <v>5</v>
      </c>
      <c r="E1240" s="25">
        <v>1</v>
      </c>
      <c r="F1240" s="39">
        <v>152650</v>
      </c>
      <c r="G1240" s="39">
        <v>211</v>
      </c>
      <c r="H1240" s="39" t="str">
        <f>_xlfn.CONCAT(Tabela_srv_moreno_prd_dbwel_v_fund_acompanhamento[[#This Row],[codigo_peca]],"-",Tabela_srv_moreno_prd_dbwel_v_fund_acompanhamento[[#This Row],[seq_peca]])</f>
        <v>152650-211</v>
      </c>
      <c r="I1240" s="25">
        <v>1</v>
      </c>
      <c r="J1240" s="39" t="s">
        <v>296</v>
      </c>
      <c r="K1240" s="40">
        <v>45986</v>
      </c>
      <c r="L1240" s="40">
        <v>45995</v>
      </c>
      <c r="M1240" s="39" t="s">
        <v>306</v>
      </c>
      <c r="N1240" s="40">
        <v>46003</v>
      </c>
      <c r="O124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41" spans="1:15" hidden="1" x14ac:dyDescent="0.25">
      <c r="A1241" s="25" t="str">
        <f>_xlfn.CONCAT(Tabela_srv_moreno_prd_dbwel_v_fund_acompanhamento[[#This Row],[id_ordem_servico]],"-",Tabela_srv_moreno_prd_dbwel_v_fund_acompanhamento[[#This Row],[item]])</f>
        <v>27275-6</v>
      </c>
      <c r="B1241" s="114" t="str">
        <f>_xlfn.XLOOKUP(A1241,Tabela2[ID OS_MORENO],Tabela2[ID OS_MORENO],"",0)</f>
        <v/>
      </c>
      <c r="C1241" s="25">
        <v>27275</v>
      </c>
      <c r="D1241" s="25">
        <v>6</v>
      </c>
      <c r="E1241" s="25">
        <v>1</v>
      </c>
      <c r="F1241" s="178">
        <v>152650</v>
      </c>
      <c r="G1241" s="178">
        <v>212</v>
      </c>
      <c r="H1241" s="178" t="str">
        <f>_xlfn.CONCAT(Tabela_srv_moreno_prd_dbwel_v_fund_acompanhamento[[#This Row],[codigo_peca]],"-",Tabela_srv_moreno_prd_dbwel_v_fund_acompanhamento[[#This Row],[seq_peca]])</f>
        <v>152650-212</v>
      </c>
      <c r="I1241" s="178">
        <v>1</v>
      </c>
      <c r="J1241" s="178" t="s">
        <v>296</v>
      </c>
      <c r="K1241" s="179">
        <v>45986</v>
      </c>
      <c r="L1241" s="179">
        <v>45986</v>
      </c>
      <c r="M1241" s="178" t="s">
        <v>306</v>
      </c>
      <c r="N1241" s="179">
        <v>46003</v>
      </c>
      <c r="O12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2" spans="1:15" hidden="1" x14ac:dyDescent="0.25">
      <c r="A1242" s="16" t="str">
        <f>_xlfn.CONCAT(Tabela_srv_moreno_prd_dbwel_v_fund_acompanhamento[[#This Row],[id_ordem_servico]],"-",Tabela_srv_moreno_prd_dbwel_v_fund_acompanhamento[[#This Row],[item]])</f>
        <v>27275-7</v>
      </c>
      <c r="B1242" s="114" t="str">
        <f>_xlfn.XLOOKUP(A1242,Tabela2[ID OS_MORENO],Tabela2[ID OS_MORENO],"",0)</f>
        <v/>
      </c>
      <c r="C1242" s="16">
        <v>27275</v>
      </c>
      <c r="D1242" s="16">
        <v>7</v>
      </c>
      <c r="E1242" s="16">
        <v>1</v>
      </c>
      <c r="F1242" s="185">
        <v>152650</v>
      </c>
      <c r="G1242" s="185">
        <v>213</v>
      </c>
      <c r="H1242" s="185" t="str">
        <f>_xlfn.CONCAT(Tabela_srv_moreno_prd_dbwel_v_fund_acompanhamento[[#This Row],[codigo_peca]],"-",Tabela_srv_moreno_prd_dbwel_v_fund_acompanhamento[[#This Row],[seq_peca]])</f>
        <v>152650-213</v>
      </c>
      <c r="I1242" s="178">
        <v>1</v>
      </c>
      <c r="J1242" s="185" t="s">
        <v>296</v>
      </c>
      <c r="K1242" s="190">
        <v>45986</v>
      </c>
      <c r="L1242" s="190">
        <v>45978</v>
      </c>
      <c r="M1242" s="185" t="s">
        <v>306</v>
      </c>
      <c r="N1242" s="190">
        <v>46003</v>
      </c>
      <c r="O12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3" spans="1:15" hidden="1" x14ac:dyDescent="0.25">
      <c r="A1243" s="25" t="str">
        <f>_xlfn.CONCAT(Tabela_srv_moreno_prd_dbwel_v_fund_acompanhamento[[#This Row],[id_ordem_servico]],"-",Tabela_srv_moreno_prd_dbwel_v_fund_acompanhamento[[#This Row],[item]])</f>
        <v>27275-8</v>
      </c>
      <c r="B1243" s="114" t="str">
        <f>_xlfn.XLOOKUP(A1243,Tabela2[ID OS_MORENO],Tabela2[ID OS_MORENO],"",0)</f>
        <v/>
      </c>
      <c r="C1243" s="25">
        <v>27275</v>
      </c>
      <c r="D1243" s="25">
        <v>8</v>
      </c>
      <c r="E1243" s="25">
        <v>1</v>
      </c>
      <c r="F1243" s="178">
        <v>152650</v>
      </c>
      <c r="G1243" s="178">
        <v>214</v>
      </c>
      <c r="H1243" s="178" t="str">
        <f>_xlfn.CONCAT(Tabela_srv_moreno_prd_dbwel_v_fund_acompanhamento[[#This Row],[codigo_peca]],"-",Tabela_srv_moreno_prd_dbwel_v_fund_acompanhamento[[#This Row],[seq_peca]])</f>
        <v>152650-214</v>
      </c>
      <c r="I1243" s="178">
        <v>1</v>
      </c>
      <c r="J1243" s="178" t="s">
        <v>296</v>
      </c>
      <c r="K1243" s="179">
        <v>45986</v>
      </c>
      <c r="L1243" s="179">
        <v>45986</v>
      </c>
      <c r="M1243" s="178" t="s">
        <v>306</v>
      </c>
      <c r="N1243" s="179">
        <v>46003</v>
      </c>
      <c r="O12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4" spans="1:15" hidden="1" x14ac:dyDescent="0.25">
      <c r="A1244" s="25" t="str">
        <f>_xlfn.CONCAT(Tabela_srv_moreno_prd_dbwel_v_fund_acompanhamento[[#This Row],[id_ordem_servico]],"-",Tabela_srv_moreno_prd_dbwel_v_fund_acompanhamento[[#This Row],[item]])</f>
        <v>27275-9</v>
      </c>
      <c r="B1244" s="114" t="str">
        <f>_xlfn.XLOOKUP(A1244,Tabela2[ID OS_MORENO],Tabela2[ID OS_MORENO],"",0)</f>
        <v/>
      </c>
      <c r="C1244" s="25">
        <v>27275</v>
      </c>
      <c r="D1244" s="25">
        <v>9</v>
      </c>
      <c r="E1244" s="25">
        <v>1</v>
      </c>
      <c r="F1244" s="178">
        <v>152650</v>
      </c>
      <c r="G1244" s="178">
        <v>215</v>
      </c>
      <c r="H1244" s="178" t="str">
        <f>_xlfn.CONCAT(Tabela_srv_moreno_prd_dbwel_v_fund_acompanhamento[[#This Row],[codigo_peca]],"-",Tabela_srv_moreno_prd_dbwel_v_fund_acompanhamento[[#This Row],[seq_peca]])</f>
        <v>152650-215</v>
      </c>
      <c r="I1244" s="178">
        <v>1</v>
      </c>
      <c r="J1244" s="178" t="s">
        <v>296</v>
      </c>
      <c r="K1244" s="179">
        <v>45981</v>
      </c>
      <c r="L1244" s="179">
        <v>45986</v>
      </c>
      <c r="M1244" s="178" t="s">
        <v>306</v>
      </c>
      <c r="N1244" s="179">
        <v>46003</v>
      </c>
      <c r="O12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5" spans="1:15" hidden="1" x14ac:dyDescent="0.25">
      <c r="A1245" s="25" t="str">
        <f>_xlfn.CONCAT(Tabela_srv_moreno_prd_dbwel_v_fund_acompanhamento[[#This Row],[id_ordem_servico]],"-",Tabela_srv_moreno_prd_dbwel_v_fund_acompanhamento[[#This Row],[item]])</f>
        <v>27275-10</v>
      </c>
      <c r="B1245" s="114" t="str">
        <f>_xlfn.XLOOKUP(A1245,Tabela2[ID OS_MORENO],Tabela2[ID OS_MORENO],"",0)</f>
        <v/>
      </c>
      <c r="C1245" s="25">
        <v>27275</v>
      </c>
      <c r="D1245" s="25">
        <v>10</v>
      </c>
      <c r="E1245" s="25">
        <v>1</v>
      </c>
      <c r="F1245" s="178">
        <v>152650</v>
      </c>
      <c r="G1245" s="178">
        <v>216</v>
      </c>
      <c r="H1245" s="178" t="str">
        <f>_xlfn.CONCAT(Tabela_srv_moreno_prd_dbwel_v_fund_acompanhamento[[#This Row],[codigo_peca]],"-",Tabela_srv_moreno_prd_dbwel_v_fund_acompanhamento[[#This Row],[seq_peca]])</f>
        <v>152650-216</v>
      </c>
      <c r="I1245" s="178">
        <v>1</v>
      </c>
      <c r="J1245" s="178" t="s">
        <v>296</v>
      </c>
      <c r="K1245" s="179">
        <v>45981</v>
      </c>
      <c r="L1245" s="179">
        <v>45978</v>
      </c>
      <c r="M1245" s="178" t="s">
        <v>306</v>
      </c>
      <c r="N1245" s="179">
        <v>46003</v>
      </c>
      <c r="O12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6" spans="1:15" hidden="1" x14ac:dyDescent="0.25">
      <c r="A1246" s="25" t="str">
        <f>_xlfn.CONCAT(Tabela_srv_moreno_prd_dbwel_v_fund_acompanhamento[[#This Row],[id_ordem_servico]],"-",Tabela_srv_moreno_prd_dbwel_v_fund_acompanhamento[[#This Row],[item]])</f>
        <v>27275-11</v>
      </c>
      <c r="B1246" s="114" t="str">
        <f>_xlfn.XLOOKUP(A1246,Tabela2[ID OS_MORENO],Tabela2[ID OS_MORENO],"",0)</f>
        <v/>
      </c>
      <c r="C1246" s="25">
        <v>27275</v>
      </c>
      <c r="D1246" s="25">
        <v>11</v>
      </c>
      <c r="E1246" s="25">
        <v>1</v>
      </c>
      <c r="F1246" s="178">
        <v>152650</v>
      </c>
      <c r="G1246" s="178">
        <v>217</v>
      </c>
      <c r="H1246" s="178" t="str">
        <f>_xlfn.CONCAT(Tabela_srv_moreno_prd_dbwel_v_fund_acompanhamento[[#This Row],[codigo_peca]],"-",Tabela_srv_moreno_prd_dbwel_v_fund_acompanhamento[[#This Row],[seq_peca]])</f>
        <v>152650-217</v>
      </c>
      <c r="I1246" s="178">
        <v>1</v>
      </c>
      <c r="J1246" s="178" t="s">
        <v>296</v>
      </c>
      <c r="K1246" s="179">
        <v>45981</v>
      </c>
      <c r="L1246" s="179">
        <v>45992</v>
      </c>
      <c r="M1246" s="178" t="s">
        <v>306</v>
      </c>
      <c r="N1246" s="179">
        <v>46003</v>
      </c>
      <c r="O12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7" spans="1:15" hidden="1" x14ac:dyDescent="0.25">
      <c r="A1247" s="25" t="str">
        <f>_xlfn.CONCAT(Tabela_srv_moreno_prd_dbwel_v_fund_acompanhamento[[#This Row],[id_ordem_servico]],"-",Tabela_srv_moreno_prd_dbwel_v_fund_acompanhamento[[#This Row],[item]])</f>
        <v>27275-12</v>
      </c>
      <c r="B1247" s="114" t="str">
        <f>_xlfn.XLOOKUP(A1247,Tabela2[ID OS_MORENO],Tabela2[ID OS_MORENO],"",0)</f>
        <v/>
      </c>
      <c r="C1247" s="25">
        <v>27275</v>
      </c>
      <c r="D1247" s="25">
        <v>12</v>
      </c>
      <c r="E1247" s="25">
        <v>1</v>
      </c>
      <c r="F1247" s="178">
        <v>152650</v>
      </c>
      <c r="G1247" s="178">
        <v>218</v>
      </c>
      <c r="H1247" s="178" t="str">
        <f>_xlfn.CONCAT(Tabela_srv_moreno_prd_dbwel_v_fund_acompanhamento[[#This Row],[codigo_peca]],"-",Tabela_srv_moreno_prd_dbwel_v_fund_acompanhamento[[#This Row],[seq_peca]])</f>
        <v>152650-218</v>
      </c>
      <c r="I1247" s="178">
        <v>1</v>
      </c>
      <c r="J1247" s="178" t="s">
        <v>296</v>
      </c>
      <c r="K1247" s="179">
        <v>45981</v>
      </c>
      <c r="L1247" s="179">
        <v>45978</v>
      </c>
      <c r="M1247" s="178" t="s">
        <v>306</v>
      </c>
      <c r="N1247" s="179">
        <v>46003</v>
      </c>
      <c r="O12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48" spans="1:15" hidden="1" x14ac:dyDescent="0.25">
      <c r="A1248" s="25" t="str">
        <f>_xlfn.CONCAT(Tabela_srv_moreno_prd_dbwel_v_fund_acompanhamento[[#This Row],[id_ordem_servico]],"-",Tabela_srv_moreno_prd_dbwel_v_fund_acompanhamento[[#This Row],[item]])</f>
        <v>27275-13</v>
      </c>
      <c r="B1248" s="114" t="str">
        <f>_xlfn.XLOOKUP(A1248,Tabela2[ID OS_MORENO],Tabela2[ID OS_MORENO],"",0)</f>
        <v/>
      </c>
      <c r="C1248" s="25">
        <v>27275</v>
      </c>
      <c r="D1248" s="25">
        <v>13</v>
      </c>
      <c r="E1248" s="25">
        <v>1</v>
      </c>
      <c r="F1248" s="39">
        <v>152650</v>
      </c>
      <c r="G1248" s="39">
        <v>219</v>
      </c>
      <c r="H1248" s="39" t="str">
        <f>_xlfn.CONCAT(Tabela_srv_moreno_prd_dbwel_v_fund_acompanhamento[[#This Row],[codigo_peca]],"-",Tabela_srv_moreno_prd_dbwel_v_fund_acompanhamento[[#This Row],[seq_peca]])</f>
        <v>152650-219</v>
      </c>
      <c r="I1248" s="25">
        <v>1</v>
      </c>
      <c r="J1248" s="39" t="s">
        <v>296</v>
      </c>
      <c r="K1248" s="40">
        <v>45993</v>
      </c>
      <c r="L1248" s="40">
        <v>46001</v>
      </c>
      <c r="M1248" s="39" t="s">
        <v>306</v>
      </c>
      <c r="N1248" s="40">
        <v>46003</v>
      </c>
      <c r="O124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49" spans="1:15" hidden="1" x14ac:dyDescent="0.25">
      <c r="A1249" s="25" t="str">
        <f>_xlfn.CONCAT(Tabela_srv_moreno_prd_dbwel_v_fund_acompanhamento[[#This Row],[id_ordem_servico]],"-",Tabela_srv_moreno_prd_dbwel_v_fund_acompanhamento[[#This Row],[item]])</f>
        <v>27275-14</v>
      </c>
      <c r="B1249" s="114" t="str">
        <f>_xlfn.XLOOKUP(A1249,Tabela2[ID OS_MORENO],Tabela2[ID OS_MORENO],"",0)</f>
        <v/>
      </c>
      <c r="C1249" s="25">
        <v>27275</v>
      </c>
      <c r="D1249" s="25">
        <v>14</v>
      </c>
      <c r="E1249" s="25">
        <v>1</v>
      </c>
      <c r="F1249" s="39">
        <v>152650</v>
      </c>
      <c r="G1249" s="39">
        <v>220</v>
      </c>
      <c r="H1249" s="39" t="str">
        <f>_xlfn.CONCAT(Tabela_srv_moreno_prd_dbwel_v_fund_acompanhamento[[#This Row],[codigo_peca]],"-",Tabela_srv_moreno_prd_dbwel_v_fund_acompanhamento[[#This Row],[seq_peca]])</f>
        <v>152650-220</v>
      </c>
      <c r="I1249" s="25">
        <v>1</v>
      </c>
      <c r="J1249" s="39" t="s">
        <v>296</v>
      </c>
      <c r="K1249" s="40">
        <v>45993</v>
      </c>
      <c r="L1249" s="40">
        <v>46001</v>
      </c>
      <c r="M1249" s="39" t="s">
        <v>306</v>
      </c>
      <c r="N1249" s="40">
        <v>46003</v>
      </c>
      <c r="O124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0" spans="1:15" hidden="1" x14ac:dyDescent="0.25">
      <c r="A1250" s="25" t="str">
        <f>_xlfn.CONCAT(Tabela_srv_moreno_prd_dbwel_v_fund_acompanhamento[[#This Row],[id_ordem_servico]],"-",Tabela_srv_moreno_prd_dbwel_v_fund_acompanhamento[[#This Row],[item]])</f>
        <v>27275-15</v>
      </c>
      <c r="B1250" s="115" t="str">
        <f>_xlfn.XLOOKUP(A1250,Tabela2[ID OS_MORENO],Tabela2[ID OS_MORENO],"",0)</f>
        <v/>
      </c>
      <c r="C1250" s="25">
        <v>27275</v>
      </c>
      <c r="D1250" s="25">
        <v>15</v>
      </c>
      <c r="E1250" s="25">
        <v>1</v>
      </c>
      <c r="F1250" s="39">
        <v>152650</v>
      </c>
      <c r="G1250" s="39">
        <v>221</v>
      </c>
      <c r="H1250" s="39" t="str">
        <f>_xlfn.CONCAT(Tabela_srv_moreno_prd_dbwel_v_fund_acompanhamento[[#This Row],[codigo_peca]],"-",Tabela_srv_moreno_prd_dbwel_v_fund_acompanhamento[[#This Row],[seq_peca]])</f>
        <v>152650-221</v>
      </c>
      <c r="I1250" s="25">
        <v>1</v>
      </c>
      <c r="J1250" s="39" t="s">
        <v>296</v>
      </c>
      <c r="K1250" s="40">
        <v>45993</v>
      </c>
      <c r="L1250" s="40">
        <v>46001</v>
      </c>
      <c r="M1250" s="39" t="s">
        <v>306</v>
      </c>
      <c r="N1250" s="40">
        <v>46003</v>
      </c>
      <c r="O125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1" spans="1:15" hidden="1" x14ac:dyDescent="0.25">
      <c r="A1251" s="25" t="str">
        <f>_xlfn.CONCAT(Tabela_srv_moreno_prd_dbwel_v_fund_acompanhamento[[#This Row],[id_ordem_servico]],"-",Tabela_srv_moreno_prd_dbwel_v_fund_acompanhamento[[#This Row],[item]])</f>
        <v>27275-16</v>
      </c>
      <c r="B1251" s="114" t="str">
        <f>_xlfn.XLOOKUP(A1251,Tabela2[ID OS_MORENO],Tabela2[ID OS_MORENO],"",0)</f>
        <v/>
      </c>
      <c r="C1251" s="25">
        <v>27275</v>
      </c>
      <c r="D1251" s="25">
        <v>16</v>
      </c>
      <c r="E1251" s="25">
        <v>1</v>
      </c>
      <c r="F1251" s="39">
        <v>152650</v>
      </c>
      <c r="G1251" s="39">
        <v>222</v>
      </c>
      <c r="H1251" s="39" t="str">
        <f>_xlfn.CONCAT(Tabela_srv_moreno_prd_dbwel_v_fund_acompanhamento[[#This Row],[codigo_peca]],"-",Tabela_srv_moreno_prd_dbwel_v_fund_acompanhamento[[#This Row],[seq_peca]])</f>
        <v>152650-222</v>
      </c>
      <c r="I1251" s="25">
        <v>1</v>
      </c>
      <c r="J1251" s="39" t="s">
        <v>296</v>
      </c>
      <c r="K1251" s="40">
        <v>45993</v>
      </c>
      <c r="L1251" s="40">
        <v>45995</v>
      </c>
      <c r="M1251" s="39" t="s">
        <v>306</v>
      </c>
      <c r="N1251" s="40">
        <v>46003</v>
      </c>
      <c r="O125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2" spans="1:15" hidden="1" x14ac:dyDescent="0.25">
      <c r="A1252" s="25" t="str">
        <f>_xlfn.CONCAT(Tabela_srv_moreno_prd_dbwel_v_fund_acompanhamento[[#This Row],[id_ordem_servico]],"-",Tabela_srv_moreno_prd_dbwel_v_fund_acompanhamento[[#This Row],[item]])</f>
        <v>27338-1</v>
      </c>
      <c r="B1252" s="114" t="str">
        <f>_xlfn.XLOOKUP(A1252,Tabela2[ID OS_MORENO],Tabela2[ID OS_MORENO],"",0)</f>
        <v/>
      </c>
      <c r="C1252" s="25">
        <v>27338</v>
      </c>
      <c r="D1252" s="25">
        <v>1</v>
      </c>
      <c r="E1252" s="25">
        <v>1</v>
      </c>
      <c r="F1252" s="39">
        <v>152649</v>
      </c>
      <c r="G1252" s="39">
        <v>168</v>
      </c>
      <c r="H1252" s="39" t="str">
        <f>_xlfn.CONCAT(Tabela_srv_moreno_prd_dbwel_v_fund_acompanhamento[[#This Row],[codigo_peca]],"-",Tabela_srv_moreno_prd_dbwel_v_fund_acompanhamento[[#This Row],[seq_peca]])</f>
        <v>152649-168</v>
      </c>
      <c r="I1252" s="178">
        <v>1</v>
      </c>
      <c r="J1252" s="39" t="s">
        <v>296</v>
      </c>
      <c r="K1252" s="40">
        <v>46027</v>
      </c>
      <c r="L1252" s="40">
        <v>46055</v>
      </c>
      <c r="M1252" s="39" t="s">
        <v>297</v>
      </c>
      <c r="N1252" s="40">
        <v>46066</v>
      </c>
      <c r="O12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53" spans="1:15" hidden="1" x14ac:dyDescent="0.25">
      <c r="A1253" s="25" t="str">
        <f>_xlfn.CONCAT(Tabela_srv_moreno_prd_dbwel_v_fund_acompanhamento[[#This Row],[id_ordem_servico]],"-",Tabela_srv_moreno_prd_dbwel_v_fund_acompanhamento[[#This Row],[item]])</f>
        <v>27338-2</v>
      </c>
      <c r="B1253" s="114" t="str">
        <f>_xlfn.XLOOKUP(A1253,Tabela2[ID OS_MORENO],Tabela2[ID OS_MORENO],"",0)</f>
        <v/>
      </c>
      <c r="C1253" s="25">
        <v>27338</v>
      </c>
      <c r="D1253" s="25">
        <v>2</v>
      </c>
      <c r="E1253" s="25">
        <v>1</v>
      </c>
      <c r="F1253" s="39">
        <v>152649</v>
      </c>
      <c r="G1253" s="39">
        <v>169</v>
      </c>
      <c r="H1253" s="39" t="str">
        <f>_xlfn.CONCAT(Tabela_srv_moreno_prd_dbwel_v_fund_acompanhamento[[#This Row],[codigo_peca]],"-",Tabela_srv_moreno_prd_dbwel_v_fund_acompanhamento[[#This Row],[seq_peca]])</f>
        <v>152649-169</v>
      </c>
      <c r="I1253" s="25">
        <v>1</v>
      </c>
      <c r="J1253" s="39" t="s">
        <v>296</v>
      </c>
      <c r="K1253" s="40">
        <v>46027</v>
      </c>
      <c r="L1253" s="40">
        <v>46008</v>
      </c>
      <c r="M1253" s="39" t="s">
        <v>297</v>
      </c>
      <c r="N1253" s="40">
        <v>46066</v>
      </c>
      <c r="O125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4" spans="1:15" hidden="1" x14ac:dyDescent="0.25">
      <c r="A1254" s="25" t="str">
        <f>_xlfn.CONCAT(Tabela_srv_moreno_prd_dbwel_v_fund_acompanhamento[[#This Row],[id_ordem_servico]],"-",Tabela_srv_moreno_prd_dbwel_v_fund_acompanhamento[[#This Row],[item]])</f>
        <v>27338-3</v>
      </c>
      <c r="B1254" s="114" t="str">
        <f>_xlfn.XLOOKUP(A1254,Tabela2[ID OS_MORENO],Tabela2[ID OS_MORENO],"",0)</f>
        <v/>
      </c>
      <c r="C1254" s="25">
        <v>27338</v>
      </c>
      <c r="D1254" s="25">
        <v>3</v>
      </c>
      <c r="E1254" s="25">
        <v>1</v>
      </c>
      <c r="F1254" s="39">
        <v>152649</v>
      </c>
      <c r="G1254" s="39">
        <v>170</v>
      </c>
      <c r="H1254" s="39" t="str">
        <f>_xlfn.CONCAT(Tabela_srv_moreno_prd_dbwel_v_fund_acompanhamento[[#This Row],[codigo_peca]],"-",Tabela_srv_moreno_prd_dbwel_v_fund_acompanhamento[[#This Row],[seq_peca]])</f>
        <v>152649-170</v>
      </c>
      <c r="I1254" s="25">
        <v>1</v>
      </c>
      <c r="J1254" s="39" t="s">
        <v>296</v>
      </c>
      <c r="K1254" s="40">
        <v>46027</v>
      </c>
      <c r="L1254" s="40">
        <v>46009</v>
      </c>
      <c r="M1254" s="39" t="s">
        <v>297</v>
      </c>
      <c r="N1254" s="40">
        <v>46066</v>
      </c>
      <c r="O125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5" spans="1:15" hidden="1" x14ac:dyDescent="0.25">
      <c r="A1255" s="16" t="str">
        <f>_xlfn.CONCAT(Tabela_srv_moreno_prd_dbwel_v_fund_acompanhamento[[#This Row],[id_ordem_servico]],"-",Tabela_srv_moreno_prd_dbwel_v_fund_acompanhamento[[#This Row],[item]])</f>
        <v>27338-4</v>
      </c>
      <c r="B1255" s="114" t="str">
        <f>_xlfn.XLOOKUP(A1255,Tabela2[ID OS_MORENO],Tabela2[ID OS_MORENO],"",0)</f>
        <v/>
      </c>
      <c r="C1255" s="16">
        <v>27338</v>
      </c>
      <c r="D1255" s="16">
        <v>4</v>
      </c>
      <c r="E1255" s="16">
        <v>1</v>
      </c>
      <c r="F1255" s="85">
        <v>152649</v>
      </c>
      <c r="G1255" s="85">
        <v>171</v>
      </c>
      <c r="H1255" s="85" t="str">
        <f>_xlfn.CONCAT(Tabela_srv_moreno_prd_dbwel_v_fund_acompanhamento[[#This Row],[codigo_peca]],"-",Tabela_srv_moreno_prd_dbwel_v_fund_acompanhamento[[#This Row],[seq_peca]])</f>
        <v>152649-171</v>
      </c>
      <c r="I1255" s="25">
        <v>1</v>
      </c>
      <c r="J1255" s="85" t="s">
        <v>296</v>
      </c>
      <c r="K1255" s="28">
        <v>46027</v>
      </c>
      <c r="L1255" s="28">
        <v>46056</v>
      </c>
      <c r="M1255" s="85" t="s">
        <v>297</v>
      </c>
      <c r="N1255" s="28">
        <v>46066</v>
      </c>
      <c r="O125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6" spans="1:15" hidden="1" x14ac:dyDescent="0.25">
      <c r="A1256" s="25" t="str">
        <f>_xlfn.CONCAT(Tabela_srv_moreno_prd_dbwel_v_fund_acompanhamento[[#This Row],[id_ordem_servico]],"-",Tabela_srv_moreno_prd_dbwel_v_fund_acompanhamento[[#This Row],[item]])</f>
        <v>27338-5</v>
      </c>
      <c r="B1256" s="114" t="str">
        <f>_xlfn.XLOOKUP(A1256,Tabela2[ID OS_MORENO],Tabela2[ID OS_MORENO],"",0)</f>
        <v/>
      </c>
      <c r="C1256" s="25">
        <v>27338</v>
      </c>
      <c r="D1256" s="25">
        <v>5</v>
      </c>
      <c r="E1256" s="25">
        <v>1</v>
      </c>
      <c r="F1256" s="39">
        <v>152649</v>
      </c>
      <c r="G1256" s="39">
        <v>172</v>
      </c>
      <c r="H1256" s="39" t="str">
        <f>_xlfn.CONCAT(Tabela_srv_moreno_prd_dbwel_v_fund_acompanhamento[[#This Row],[codigo_peca]],"-",Tabela_srv_moreno_prd_dbwel_v_fund_acompanhamento[[#This Row],[seq_peca]])</f>
        <v>152649-172</v>
      </c>
      <c r="I1256" s="25">
        <v>1</v>
      </c>
      <c r="J1256" s="39" t="s">
        <v>296</v>
      </c>
      <c r="K1256" s="40">
        <v>46027</v>
      </c>
      <c r="L1256" s="40">
        <v>46010</v>
      </c>
      <c r="M1256" s="39" t="s">
        <v>297</v>
      </c>
      <c r="N1256" s="40">
        <v>46066</v>
      </c>
      <c r="O125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7" spans="1:15" hidden="1" x14ac:dyDescent="0.25">
      <c r="A1257" s="25" t="str">
        <f>_xlfn.CONCAT(Tabela_srv_moreno_prd_dbwel_v_fund_acompanhamento[[#This Row],[id_ordem_servico]],"-",Tabela_srv_moreno_prd_dbwel_v_fund_acompanhamento[[#This Row],[item]])</f>
        <v>27338-6</v>
      </c>
      <c r="B1257" s="114" t="str">
        <f>_xlfn.XLOOKUP(A1257,Tabela2[ID OS_MORENO],Tabela2[ID OS_MORENO],"",0)</f>
        <v/>
      </c>
      <c r="C1257" s="25">
        <v>27338</v>
      </c>
      <c r="D1257" s="25">
        <v>6</v>
      </c>
      <c r="E1257" s="25">
        <v>1</v>
      </c>
      <c r="F1257" s="39">
        <v>152649</v>
      </c>
      <c r="G1257" s="39">
        <v>173</v>
      </c>
      <c r="H1257" s="39" t="str">
        <f>_xlfn.CONCAT(Tabela_srv_moreno_prd_dbwel_v_fund_acompanhamento[[#This Row],[codigo_peca]],"-",Tabela_srv_moreno_prd_dbwel_v_fund_acompanhamento[[#This Row],[seq_peca]])</f>
        <v>152649-173</v>
      </c>
      <c r="I1257" s="25">
        <v>1</v>
      </c>
      <c r="J1257" s="39" t="s">
        <v>296</v>
      </c>
      <c r="K1257" s="40">
        <v>46027</v>
      </c>
      <c r="L1257" s="40">
        <v>46052</v>
      </c>
      <c r="M1257" s="39" t="s">
        <v>297</v>
      </c>
      <c r="N1257" s="40">
        <v>46066</v>
      </c>
      <c r="O125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58" spans="1:15" hidden="1" x14ac:dyDescent="0.25">
      <c r="A1258" s="25" t="str">
        <f>_xlfn.CONCAT(Tabela_srv_moreno_prd_dbwel_v_fund_acompanhamento[[#This Row],[id_ordem_servico]],"-",Tabela_srv_moreno_prd_dbwel_v_fund_acompanhamento[[#This Row],[item]])</f>
        <v>27339-8</v>
      </c>
      <c r="B1258" s="115" t="str">
        <f>_xlfn.XLOOKUP(A1258,Tabela2[ID OS_MORENO],Tabela2[ID OS_MORENO],"",0)</f>
        <v/>
      </c>
      <c r="C1258" s="25">
        <v>27339</v>
      </c>
      <c r="D1258" s="25">
        <v>8</v>
      </c>
      <c r="E1258" s="25">
        <v>1</v>
      </c>
      <c r="F1258" s="178">
        <v>152651</v>
      </c>
      <c r="G1258" s="178">
        <v>201</v>
      </c>
      <c r="H1258" s="178" t="str">
        <f>_xlfn.CONCAT(Tabela_srv_moreno_prd_dbwel_v_fund_acompanhamento[[#This Row],[codigo_peca]],"-",Tabela_srv_moreno_prd_dbwel_v_fund_acompanhamento[[#This Row],[seq_peca]])</f>
        <v>152651-201</v>
      </c>
      <c r="I1258" s="178">
        <v>1</v>
      </c>
      <c r="J1258" s="178" t="s">
        <v>296</v>
      </c>
      <c r="K1258" s="179">
        <v>46014</v>
      </c>
      <c r="L1258" s="179">
        <v>46000</v>
      </c>
      <c r="M1258" s="178" t="s">
        <v>306</v>
      </c>
      <c r="N1258" s="179">
        <v>46084</v>
      </c>
      <c r="O12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59" spans="1:15" hidden="1" x14ac:dyDescent="0.25">
      <c r="A1259" s="25" t="str">
        <f>_xlfn.CONCAT(Tabela_srv_moreno_prd_dbwel_v_fund_acompanhamento[[#This Row],[id_ordem_servico]],"-",Tabela_srv_moreno_prd_dbwel_v_fund_acompanhamento[[#This Row],[item]])</f>
        <v>27339-9</v>
      </c>
      <c r="B1259" s="115" t="str">
        <f>_xlfn.XLOOKUP(A1259,Tabela2[ID OS_MORENO],Tabela2[ID OS_MORENO],"",0)</f>
        <v/>
      </c>
      <c r="C1259" s="25">
        <v>27339</v>
      </c>
      <c r="D1259" s="25">
        <v>9</v>
      </c>
      <c r="E1259" s="25">
        <v>1</v>
      </c>
      <c r="F1259" s="178">
        <v>152651</v>
      </c>
      <c r="G1259" s="178">
        <v>208</v>
      </c>
      <c r="H1259" s="178" t="str">
        <f>_xlfn.CONCAT(Tabela_srv_moreno_prd_dbwel_v_fund_acompanhamento[[#This Row],[codigo_peca]],"-",Tabela_srv_moreno_prd_dbwel_v_fund_acompanhamento[[#This Row],[seq_peca]])</f>
        <v>152651-208</v>
      </c>
      <c r="I1259" s="178">
        <v>1</v>
      </c>
      <c r="J1259" s="178" t="s">
        <v>296</v>
      </c>
      <c r="K1259" s="179">
        <v>46083</v>
      </c>
      <c r="L1259" s="179">
        <v>46052</v>
      </c>
      <c r="M1259" s="178" t="s">
        <v>306</v>
      </c>
      <c r="N1259" s="179">
        <v>46084</v>
      </c>
      <c r="O12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0" spans="1:15" hidden="1" x14ac:dyDescent="0.25">
      <c r="A1260" s="25" t="str">
        <f>_xlfn.CONCAT(Tabela_srv_moreno_prd_dbwel_v_fund_acompanhamento[[#This Row],[id_ordem_servico]],"-",Tabela_srv_moreno_prd_dbwel_v_fund_acompanhamento[[#This Row],[item]])</f>
        <v>27339-10</v>
      </c>
      <c r="B1260" s="114" t="str">
        <f>_xlfn.XLOOKUP(A1260,Tabela2[ID OS_MORENO],Tabela2[ID OS_MORENO],"",0)</f>
        <v/>
      </c>
      <c r="C1260" s="25">
        <v>27339</v>
      </c>
      <c r="D1260" s="25">
        <v>10</v>
      </c>
      <c r="E1260" s="25">
        <v>1</v>
      </c>
      <c r="F1260" s="39">
        <v>152651</v>
      </c>
      <c r="G1260" s="39">
        <v>205</v>
      </c>
      <c r="H1260" s="39" t="str">
        <f>_xlfn.CONCAT(Tabela_srv_moreno_prd_dbwel_v_fund_acompanhamento[[#This Row],[codigo_peca]],"-",Tabela_srv_moreno_prd_dbwel_v_fund_acompanhamento[[#This Row],[seq_peca]])</f>
        <v>152651-205</v>
      </c>
      <c r="I1260" s="178">
        <v>1</v>
      </c>
      <c r="J1260" s="39" t="s">
        <v>296</v>
      </c>
      <c r="K1260" s="40">
        <v>46050</v>
      </c>
      <c r="L1260" s="40">
        <v>46043</v>
      </c>
      <c r="M1260" s="39" t="s">
        <v>306</v>
      </c>
      <c r="N1260" s="40">
        <v>46084</v>
      </c>
      <c r="O12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1" spans="1:15" hidden="1" x14ac:dyDescent="0.25">
      <c r="A1261" s="25" t="str">
        <f>_xlfn.CONCAT(Tabela_srv_moreno_prd_dbwel_v_fund_acompanhamento[[#This Row],[id_ordem_servico]],"-",Tabela_srv_moreno_prd_dbwel_v_fund_acompanhamento[[#This Row],[item]])</f>
        <v>27339-11</v>
      </c>
      <c r="B1261" s="114" t="str">
        <f>_xlfn.XLOOKUP(A1261,Tabela2[ID OS_MORENO],Tabela2[ID OS_MORENO],"",0)</f>
        <v/>
      </c>
      <c r="C1261" s="25">
        <v>27339</v>
      </c>
      <c r="D1261" s="25">
        <v>11</v>
      </c>
      <c r="E1261" s="25">
        <v>1</v>
      </c>
      <c r="F1261" s="39">
        <v>152651</v>
      </c>
      <c r="G1261" s="39">
        <v>206</v>
      </c>
      <c r="H1261" s="39" t="str">
        <f>_xlfn.CONCAT(Tabela_srv_moreno_prd_dbwel_v_fund_acompanhamento[[#This Row],[codigo_peca]],"-",Tabela_srv_moreno_prd_dbwel_v_fund_acompanhamento[[#This Row],[seq_peca]])</f>
        <v>152651-206</v>
      </c>
      <c r="I1261" s="178">
        <v>1</v>
      </c>
      <c r="J1261" s="39" t="s">
        <v>296</v>
      </c>
      <c r="K1261" s="40">
        <v>46050</v>
      </c>
      <c r="L1261" s="40">
        <v>46036</v>
      </c>
      <c r="M1261" s="39" t="s">
        <v>306</v>
      </c>
      <c r="N1261" s="40">
        <v>46084</v>
      </c>
      <c r="O12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2" spans="1:15" hidden="1" x14ac:dyDescent="0.25">
      <c r="A1262" s="25" t="str">
        <f>_xlfn.CONCAT(Tabela_srv_moreno_prd_dbwel_v_fund_acompanhamento[[#This Row],[id_ordem_servico]],"-",Tabela_srv_moreno_prd_dbwel_v_fund_acompanhamento[[#This Row],[item]])</f>
        <v>27339-12</v>
      </c>
      <c r="B1262" s="114" t="str">
        <f>_xlfn.XLOOKUP(A1262,Tabela2[ID OS_MORENO],Tabela2[ID OS_MORENO],"",0)</f>
        <v/>
      </c>
      <c r="C1262" s="25">
        <v>27339</v>
      </c>
      <c r="D1262" s="25">
        <v>12</v>
      </c>
      <c r="E1262" s="25">
        <v>1</v>
      </c>
      <c r="F1262" s="39">
        <v>152651</v>
      </c>
      <c r="G1262" s="39">
        <v>207</v>
      </c>
      <c r="H1262" s="39" t="str">
        <f>_xlfn.CONCAT(Tabela_srv_moreno_prd_dbwel_v_fund_acompanhamento[[#This Row],[codigo_peca]],"-",Tabela_srv_moreno_prd_dbwel_v_fund_acompanhamento[[#This Row],[seq_peca]])</f>
        <v>152651-207</v>
      </c>
      <c r="I1262" s="178">
        <v>1</v>
      </c>
      <c r="J1262" s="39" t="s">
        <v>296</v>
      </c>
      <c r="K1262" s="40">
        <v>46049</v>
      </c>
      <c r="L1262" s="40">
        <v>46043</v>
      </c>
      <c r="M1262" s="39" t="s">
        <v>306</v>
      </c>
      <c r="N1262" s="40">
        <v>46084</v>
      </c>
      <c r="O12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3" spans="1:15" hidden="1" x14ac:dyDescent="0.25">
      <c r="A1263" s="25" t="str">
        <f>_xlfn.CONCAT(Tabela_srv_moreno_prd_dbwel_v_fund_acompanhamento[[#This Row],[id_ordem_servico]],"-",Tabela_srv_moreno_prd_dbwel_v_fund_acompanhamento[[#This Row],[item]])</f>
        <v>27339-13</v>
      </c>
      <c r="B1263" s="114" t="str">
        <f>_xlfn.XLOOKUP(A1263,Tabela2[ID OS_MORENO],Tabela2[ID OS_MORENO],"",0)</f>
        <v/>
      </c>
      <c r="C1263" s="25">
        <v>27339</v>
      </c>
      <c r="D1263" s="25">
        <v>13</v>
      </c>
      <c r="E1263" s="25">
        <v>1</v>
      </c>
      <c r="F1263" s="39">
        <v>152651</v>
      </c>
      <c r="G1263" s="39">
        <v>209</v>
      </c>
      <c r="H1263" s="39" t="str">
        <f>_xlfn.CONCAT(Tabela_srv_moreno_prd_dbwel_v_fund_acompanhamento[[#This Row],[codigo_peca]],"-",Tabela_srv_moreno_prd_dbwel_v_fund_acompanhamento[[#This Row],[seq_peca]])</f>
        <v>152651-209</v>
      </c>
      <c r="I1263" s="178">
        <v>1</v>
      </c>
      <c r="J1263" s="39" t="s">
        <v>296</v>
      </c>
      <c r="K1263" s="40">
        <v>46084</v>
      </c>
      <c r="L1263" s="40">
        <v>46083</v>
      </c>
      <c r="M1263" s="39" t="s">
        <v>306</v>
      </c>
      <c r="N1263" s="40">
        <v>46084</v>
      </c>
      <c r="O1263" s="185" t="str">
        <f>IF(Tabela_srv_moreno_prd_dbwel_v_fund_acompanhamento[[#This Row],[prz_contratual]]=Tabela_srv_moreno_prd_dbwel_v_fund_acompanhamento[[#This Row],[lib_fundido_prev]],"S/Usin.","C/ Usin.")</f>
        <v>S/Usin.</v>
      </c>
    </row>
    <row r="1264" spans="1:15" hidden="1" x14ac:dyDescent="0.25">
      <c r="A1264" s="25" t="str">
        <f>_xlfn.CONCAT(Tabela_srv_moreno_prd_dbwel_v_fund_acompanhamento[[#This Row],[id_ordem_servico]],"-",Tabela_srv_moreno_prd_dbwel_v_fund_acompanhamento[[#This Row],[item]])</f>
        <v>27339-14</v>
      </c>
      <c r="B1264" s="115" t="str">
        <f>_xlfn.XLOOKUP(A1264,Tabela2[ID OS_MORENO],Tabela2[ID OS_MORENO],"",0)</f>
        <v/>
      </c>
      <c r="C1264" s="25">
        <v>27339</v>
      </c>
      <c r="D1264" s="25">
        <v>14</v>
      </c>
      <c r="E1264" s="25">
        <v>1</v>
      </c>
      <c r="F1264" s="178">
        <v>152651</v>
      </c>
      <c r="G1264" s="178">
        <v>210</v>
      </c>
      <c r="H1264" s="178" t="str">
        <f>_xlfn.CONCAT(Tabela_srv_moreno_prd_dbwel_v_fund_acompanhamento[[#This Row],[codigo_peca]],"-",Tabela_srv_moreno_prd_dbwel_v_fund_acompanhamento[[#This Row],[seq_peca]])</f>
        <v>152651-210</v>
      </c>
      <c r="I1264" s="178">
        <v>1</v>
      </c>
      <c r="J1264" s="178" t="s">
        <v>296</v>
      </c>
      <c r="K1264" s="179">
        <v>46083</v>
      </c>
      <c r="L1264" s="179">
        <v>46052</v>
      </c>
      <c r="M1264" s="178" t="s">
        <v>306</v>
      </c>
      <c r="N1264" s="179">
        <v>46084</v>
      </c>
      <c r="O12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5" spans="1:15" hidden="1" x14ac:dyDescent="0.25">
      <c r="A1265" s="25" t="str">
        <f>_xlfn.CONCAT(Tabela_srv_moreno_prd_dbwel_v_fund_acompanhamento[[#This Row],[id_ordem_servico]],"-",Tabela_srv_moreno_prd_dbwel_v_fund_acompanhamento[[#This Row],[item]])</f>
        <v>27339-15</v>
      </c>
      <c r="B1265" s="115" t="str">
        <f>_xlfn.XLOOKUP(A1265,Tabela2[ID OS_MORENO],Tabela2[ID OS_MORENO],"",0)</f>
        <v/>
      </c>
      <c r="C1265" s="25">
        <v>27339</v>
      </c>
      <c r="D1265" s="25">
        <v>15</v>
      </c>
      <c r="E1265" s="25">
        <v>1</v>
      </c>
      <c r="F1265" s="178">
        <v>152651</v>
      </c>
      <c r="G1265" s="178">
        <v>211</v>
      </c>
      <c r="H1265" s="178" t="str">
        <f>_xlfn.CONCAT(Tabela_srv_moreno_prd_dbwel_v_fund_acompanhamento[[#This Row],[codigo_peca]],"-",Tabela_srv_moreno_prd_dbwel_v_fund_acompanhamento[[#This Row],[seq_peca]])</f>
        <v>152651-211</v>
      </c>
      <c r="I1265" s="178">
        <v>1</v>
      </c>
      <c r="J1265" s="178" t="s">
        <v>296</v>
      </c>
      <c r="K1265" s="179">
        <v>46083</v>
      </c>
      <c r="L1265" s="179">
        <v>46052</v>
      </c>
      <c r="M1265" s="178" t="s">
        <v>306</v>
      </c>
      <c r="N1265" s="179">
        <v>46084</v>
      </c>
      <c r="O12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6" spans="1:15" hidden="1" x14ac:dyDescent="0.25">
      <c r="A1266" s="25" t="str">
        <f>_xlfn.CONCAT(Tabela_srv_moreno_prd_dbwel_v_fund_acompanhamento[[#This Row],[id_ordem_servico]],"-",Tabela_srv_moreno_prd_dbwel_v_fund_acompanhamento[[#This Row],[item]])</f>
        <v>27339-16</v>
      </c>
      <c r="B1266" s="114" t="str">
        <f>_xlfn.XLOOKUP(A1266,Tabela2[ID OS_MORENO],Tabela2[ID OS_MORENO],"",0)</f>
        <v/>
      </c>
      <c r="C1266" s="25">
        <v>27339</v>
      </c>
      <c r="D1266" s="25">
        <v>16</v>
      </c>
      <c r="E1266" s="25">
        <v>1</v>
      </c>
      <c r="F1266" s="39">
        <v>152651</v>
      </c>
      <c r="G1266" s="39">
        <v>212</v>
      </c>
      <c r="H1266" s="39" t="str">
        <f>_xlfn.CONCAT(Tabela_srv_moreno_prd_dbwel_v_fund_acompanhamento[[#This Row],[codigo_peca]],"-",Tabela_srv_moreno_prd_dbwel_v_fund_acompanhamento[[#This Row],[seq_peca]])</f>
        <v>152651-212</v>
      </c>
      <c r="I1266" s="178">
        <v>1</v>
      </c>
      <c r="J1266" s="39" t="s">
        <v>296</v>
      </c>
      <c r="K1266" s="40">
        <v>46083</v>
      </c>
      <c r="L1266" s="40">
        <v>46055</v>
      </c>
      <c r="M1266" s="39" t="s">
        <v>306</v>
      </c>
      <c r="N1266" s="40">
        <v>46084</v>
      </c>
      <c r="O12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7" spans="1:15" hidden="1" x14ac:dyDescent="0.25">
      <c r="A1267" s="25" t="str">
        <f>_xlfn.CONCAT(Tabela_srv_moreno_prd_dbwel_v_fund_acompanhamento[[#This Row],[id_ordem_servico]],"-",Tabela_srv_moreno_prd_dbwel_v_fund_acompanhamento[[#This Row],[item]])</f>
        <v>27339-17</v>
      </c>
      <c r="B1267" s="114" t="str">
        <f>_xlfn.XLOOKUP(A1267,Tabela2[ID OS_MORENO],Tabela2[ID OS_MORENO],"",0)</f>
        <v/>
      </c>
      <c r="C1267" s="25">
        <v>27339</v>
      </c>
      <c r="D1267" s="25">
        <v>17</v>
      </c>
      <c r="E1267" s="25">
        <v>1</v>
      </c>
      <c r="F1267" s="39">
        <v>152651</v>
      </c>
      <c r="G1267" s="39">
        <v>213</v>
      </c>
      <c r="H1267" s="39" t="str">
        <f>_xlfn.CONCAT(Tabela_srv_moreno_prd_dbwel_v_fund_acompanhamento[[#This Row],[codigo_peca]],"-",Tabela_srv_moreno_prd_dbwel_v_fund_acompanhamento[[#This Row],[seq_peca]])</f>
        <v>152651-213</v>
      </c>
      <c r="I1267" s="178">
        <v>1</v>
      </c>
      <c r="J1267" s="39" t="s">
        <v>296</v>
      </c>
      <c r="K1267" s="40">
        <v>46083</v>
      </c>
      <c r="L1267" s="40">
        <v>46052</v>
      </c>
      <c r="M1267" s="39" t="s">
        <v>306</v>
      </c>
      <c r="N1267" s="40">
        <v>46084</v>
      </c>
      <c r="O12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8" spans="1:15" hidden="1" x14ac:dyDescent="0.25">
      <c r="A1268" s="25" t="str">
        <f>_xlfn.CONCAT(Tabela_srv_moreno_prd_dbwel_v_fund_acompanhamento[[#This Row],[id_ordem_servico]],"-",Tabela_srv_moreno_prd_dbwel_v_fund_acompanhamento[[#This Row],[item]])</f>
        <v>27339-18</v>
      </c>
      <c r="B1268" s="115" t="str">
        <f>_xlfn.XLOOKUP(A1268,Tabela2[ID OS_MORENO],Tabela2[ID OS_MORENO],"",0)</f>
        <v/>
      </c>
      <c r="C1268" s="25">
        <v>27339</v>
      </c>
      <c r="D1268" s="25">
        <v>18</v>
      </c>
      <c r="E1268" s="25">
        <v>1</v>
      </c>
      <c r="F1268" s="178">
        <v>152651</v>
      </c>
      <c r="G1268" s="178">
        <v>214</v>
      </c>
      <c r="H1268" s="178" t="str">
        <f>_xlfn.CONCAT(Tabela_srv_moreno_prd_dbwel_v_fund_acompanhamento[[#This Row],[codigo_peca]],"-",Tabela_srv_moreno_prd_dbwel_v_fund_acompanhamento[[#This Row],[seq_peca]])</f>
        <v>152651-214</v>
      </c>
      <c r="I1268" s="178">
        <v>1</v>
      </c>
      <c r="J1268" s="178" t="s">
        <v>296</v>
      </c>
      <c r="K1268" s="179">
        <v>46058</v>
      </c>
      <c r="L1268" s="179">
        <v>46055</v>
      </c>
      <c r="M1268" s="178" t="s">
        <v>306</v>
      </c>
      <c r="N1268" s="179">
        <v>46084</v>
      </c>
      <c r="O12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69" spans="1:15" hidden="1" x14ac:dyDescent="0.25">
      <c r="A1269" s="25" t="str">
        <f>_xlfn.CONCAT(Tabela_srv_moreno_prd_dbwel_v_fund_acompanhamento[[#This Row],[id_ordem_servico]],"-",Tabela_srv_moreno_prd_dbwel_v_fund_acompanhamento[[#This Row],[item]])</f>
        <v>27339-19</v>
      </c>
      <c r="B1269" s="115" t="str">
        <f>_xlfn.XLOOKUP(A1269,Tabela2[ID OS_MORENO],Tabela2[ID OS_MORENO],"",0)</f>
        <v/>
      </c>
      <c r="C1269" s="25">
        <v>27339</v>
      </c>
      <c r="D1269" s="25">
        <v>19</v>
      </c>
      <c r="E1269" s="25">
        <v>1</v>
      </c>
      <c r="F1269" s="178">
        <v>152651</v>
      </c>
      <c r="G1269" s="178">
        <v>215</v>
      </c>
      <c r="H1269" s="178" t="str">
        <f>_xlfn.CONCAT(Tabela_srv_moreno_prd_dbwel_v_fund_acompanhamento[[#This Row],[codigo_peca]],"-",Tabela_srv_moreno_prd_dbwel_v_fund_acompanhamento[[#This Row],[seq_peca]])</f>
        <v>152651-215</v>
      </c>
      <c r="I1269" s="178">
        <v>1</v>
      </c>
      <c r="J1269" s="178" t="s">
        <v>296</v>
      </c>
      <c r="K1269" s="179">
        <v>46083</v>
      </c>
      <c r="L1269" s="179">
        <v>46087</v>
      </c>
      <c r="M1269" s="178" t="s">
        <v>306</v>
      </c>
      <c r="N1269" s="179">
        <v>46084</v>
      </c>
      <c r="O12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0" spans="1:15" hidden="1" x14ac:dyDescent="0.25">
      <c r="A1270" s="25" t="str">
        <f>_xlfn.CONCAT(Tabela_srv_moreno_prd_dbwel_v_fund_acompanhamento[[#This Row],[id_ordem_servico]],"-",Tabela_srv_moreno_prd_dbwel_v_fund_acompanhamento[[#This Row],[item]])</f>
        <v>27339-20</v>
      </c>
      <c r="B1270" s="115" t="str">
        <f>_xlfn.XLOOKUP(A1270,Tabela2[ID OS_MORENO],Tabela2[ID OS_MORENO],"",0)</f>
        <v/>
      </c>
      <c r="C1270" s="25">
        <v>27339</v>
      </c>
      <c r="D1270" s="25">
        <v>20</v>
      </c>
      <c r="E1270" s="25">
        <v>1</v>
      </c>
      <c r="F1270" s="39">
        <v>152651</v>
      </c>
      <c r="G1270" s="39">
        <v>216</v>
      </c>
      <c r="H1270" s="39" t="str">
        <f>_xlfn.CONCAT(Tabela_srv_moreno_prd_dbwel_v_fund_acompanhamento[[#This Row],[codigo_peca]],"-",Tabela_srv_moreno_prd_dbwel_v_fund_acompanhamento[[#This Row],[seq_peca]])</f>
        <v>152651-216</v>
      </c>
      <c r="I1270" s="178">
        <v>1</v>
      </c>
      <c r="J1270" s="39" t="s">
        <v>296</v>
      </c>
      <c r="K1270" s="40">
        <v>46083</v>
      </c>
      <c r="L1270" s="40">
        <v>46057</v>
      </c>
      <c r="M1270" s="39" t="s">
        <v>306</v>
      </c>
      <c r="N1270" s="40">
        <v>46084</v>
      </c>
      <c r="O12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1" spans="1:15" hidden="1" x14ac:dyDescent="0.25">
      <c r="A1271" s="25" t="str">
        <f>_xlfn.CONCAT(Tabela_srv_moreno_prd_dbwel_v_fund_acompanhamento[[#This Row],[id_ordem_servico]],"-",Tabela_srv_moreno_prd_dbwel_v_fund_acompanhamento[[#This Row],[item]])</f>
        <v>27339-21</v>
      </c>
      <c r="B1271" s="114" t="str">
        <f>_xlfn.XLOOKUP(A1271,Tabela2[ID OS_MORENO],Tabela2[ID OS_MORENO],"",0)</f>
        <v/>
      </c>
      <c r="C1271" s="25">
        <v>27339</v>
      </c>
      <c r="D1271" s="25">
        <v>21</v>
      </c>
      <c r="E1271" s="25">
        <v>1</v>
      </c>
      <c r="F1271" s="39">
        <v>152651</v>
      </c>
      <c r="G1271" s="39">
        <v>217</v>
      </c>
      <c r="H1271" s="39" t="str">
        <f>_xlfn.CONCAT(Tabela_srv_moreno_prd_dbwel_v_fund_acompanhamento[[#This Row],[codigo_peca]],"-",Tabela_srv_moreno_prd_dbwel_v_fund_acompanhamento[[#This Row],[seq_peca]])</f>
        <v>152651-217</v>
      </c>
      <c r="I1271" s="178">
        <v>1</v>
      </c>
      <c r="J1271" s="39" t="s">
        <v>296</v>
      </c>
      <c r="K1271" s="40">
        <v>46083</v>
      </c>
      <c r="L1271" s="40">
        <v>46057</v>
      </c>
      <c r="M1271" s="39" t="s">
        <v>306</v>
      </c>
      <c r="N1271" s="40">
        <v>46084</v>
      </c>
      <c r="O12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2" spans="1:15" hidden="1" x14ac:dyDescent="0.25">
      <c r="A1272" s="25" t="str">
        <f>_xlfn.CONCAT(Tabela_srv_moreno_prd_dbwel_v_fund_acompanhamento[[#This Row],[id_ordem_servico]],"-",Tabela_srv_moreno_prd_dbwel_v_fund_acompanhamento[[#This Row],[item]])</f>
        <v>27339-22</v>
      </c>
      <c r="B1272" s="115" t="str">
        <f>_xlfn.XLOOKUP(A1272,Tabela2[ID OS_MORENO],Tabela2[ID OS_MORENO],"",0)</f>
        <v/>
      </c>
      <c r="C1272" s="25">
        <v>27339</v>
      </c>
      <c r="D1272" s="25">
        <v>22</v>
      </c>
      <c r="E1272" s="25">
        <v>1</v>
      </c>
      <c r="F1272" s="39">
        <v>152651</v>
      </c>
      <c r="G1272" s="39">
        <v>218</v>
      </c>
      <c r="H1272" s="39" t="str">
        <f>_xlfn.CONCAT(Tabela_srv_moreno_prd_dbwel_v_fund_acompanhamento[[#This Row],[codigo_peca]],"-",Tabela_srv_moreno_prd_dbwel_v_fund_acompanhamento[[#This Row],[seq_peca]])</f>
        <v>152651-218</v>
      </c>
      <c r="I1272" s="178">
        <v>1</v>
      </c>
      <c r="J1272" s="39" t="s">
        <v>296</v>
      </c>
      <c r="K1272" s="40">
        <v>46083</v>
      </c>
      <c r="L1272" s="40">
        <v>46052</v>
      </c>
      <c r="M1272" s="39" t="s">
        <v>306</v>
      </c>
      <c r="N1272" s="40">
        <v>46084</v>
      </c>
      <c r="O12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3" spans="1:15" hidden="1" x14ac:dyDescent="0.25">
      <c r="A1273" s="25" t="str">
        <f>_xlfn.CONCAT(Tabela_srv_moreno_prd_dbwel_v_fund_acompanhamento[[#This Row],[id_ordem_servico]],"-",Tabela_srv_moreno_prd_dbwel_v_fund_acompanhamento[[#This Row],[item]])</f>
        <v>27339-23</v>
      </c>
      <c r="B1273" s="114" t="str">
        <f>_xlfn.XLOOKUP(A1273,Tabela2[ID OS_MORENO],Tabela2[ID OS_MORENO],"",0)</f>
        <v/>
      </c>
      <c r="C1273" s="25">
        <v>27339</v>
      </c>
      <c r="D1273" s="25">
        <v>23</v>
      </c>
      <c r="E1273" s="25">
        <v>1</v>
      </c>
      <c r="F1273" s="39">
        <v>152651</v>
      </c>
      <c r="G1273" s="39">
        <v>219</v>
      </c>
      <c r="H1273" s="39" t="str">
        <f>_xlfn.CONCAT(Tabela_srv_moreno_prd_dbwel_v_fund_acompanhamento[[#This Row],[codigo_peca]],"-",Tabela_srv_moreno_prd_dbwel_v_fund_acompanhamento[[#This Row],[seq_peca]])</f>
        <v>152651-219</v>
      </c>
      <c r="I1273" s="178">
        <v>1</v>
      </c>
      <c r="J1273" s="39" t="s">
        <v>296</v>
      </c>
      <c r="K1273" s="40">
        <v>46058</v>
      </c>
      <c r="L1273" s="40">
        <v>46058</v>
      </c>
      <c r="M1273" s="39" t="s">
        <v>306</v>
      </c>
      <c r="N1273" s="40">
        <v>46084</v>
      </c>
      <c r="O12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4" spans="1:15" hidden="1" x14ac:dyDescent="0.25">
      <c r="A1274" s="25" t="str">
        <f>_xlfn.CONCAT(Tabela_srv_moreno_prd_dbwel_v_fund_acompanhamento[[#This Row],[id_ordem_servico]],"-",Tabela_srv_moreno_prd_dbwel_v_fund_acompanhamento[[#This Row],[item]])</f>
        <v>27339-24</v>
      </c>
      <c r="B1274" s="115" t="str">
        <f>_xlfn.XLOOKUP(A1274,Tabela2[ID OS_MORENO],Tabela2[ID OS_MORENO],"",0)</f>
        <v/>
      </c>
      <c r="C1274" s="25">
        <v>27339</v>
      </c>
      <c r="D1274" s="25">
        <v>24</v>
      </c>
      <c r="E1274" s="25">
        <v>1</v>
      </c>
      <c r="F1274" s="178">
        <v>152651</v>
      </c>
      <c r="G1274" s="178">
        <v>220</v>
      </c>
      <c r="H1274" s="178" t="str">
        <f>_xlfn.CONCAT(Tabela_srv_moreno_prd_dbwel_v_fund_acompanhamento[[#This Row],[codigo_peca]],"-",Tabela_srv_moreno_prd_dbwel_v_fund_acompanhamento[[#This Row],[seq_peca]])</f>
        <v>152651-220</v>
      </c>
      <c r="I1274" s="178">
        <v>1</v>
      </c>
      <c r="J1274" s="178" t="s">
        <v>296</v>
      </c>
      <c r="K1274" s="179">
        <v>46058</v>
      </c>
      <c r="L1274" s="179">
        <v>46056</v>
      </c>
      <c r="M1274" s="178" t="s">
        <v>306</v>
      </c>
      <c r="N1274" s="179">
        <v>46084</v>
      </c>
      <c r="O12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5" spans="1:15" hidden="1" x14ac:dyDescent="0.25">
      <c r="A1275" s="25" t="str">
        <f>_xlfn.CONCAT(Tabela_srv_moreno_prd_dbwel_v_fund_acompanhamento[[#This Row],[id_ordem_servico]],"-",Tabela_srv_moreno_prd_dbwel_v_fund_acompanhamento[[#This Row],[item]])</f>
        <v>27339-25</v>
      </c>
      <c r="B1275" s="115" t="str">
        <f>_xlfn.XLOOKUP(A1275,Tabela2[ID OS_MORENO],Tabela2[ID OS_MORENO],"",0)</f>
        <v/>
      </c>
      <c r="C1275" s="25">
        <v>27339</v>
      </c>
      <c r="D1275" s="25">
        <v>25</v>
      </c>
      <c r="E1275" s="25">
        <v>1</v>
      </c>
      <c r="F1275" s="178">
        <v>152651</v>
      </c>
      <c r="G1275" s="178">
        <v>221</v>
      </c>
      <c r="H1275" s="178" t="str">
        <f>_xlfn.CONCAT(Tabela_srv_moreno_prd_dbwel_v_fund_acompanhamento[[#This Row],[codigo_peca]],"-",Tabela_srv_moreno_prd_dbwel_v_fund_acompanhamento[[#This Row],[seq_peca]])</f>
        <v>152651-221</v>
      </c>
      <c r="I1275" s="178">
        <v>1</v>
      </c>
      <c r="J1275" s="178" t="s">
        <v>296</v>
      </c>
      <c r="K1275" s="179">
        <v>46058</v>
      </c>
      <c r="L1275" s="179">
        <v>46055</v>
      </c>
      <c r="M1275" s="178" t="s">
        <v>306</v>
      </c>
      <c r="N1275" s="179">
        <v>46084</v>
      </c>
      <c r="O12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6" spans="1:15" hidden="1" x14ac:dyDescent="0.25">
      <c r="A1276" s="25" t="str">
        <f>_xlfn.CONCAT(Tabela_srv_moreno_prd_dbwel_v_fund_acompanhamento[[#This Row],[id_ordem_servico]],"-",Tabela_srv_moreno_prd_dbwel_v_fund_acompanhamento[[#This Row],[item]])</f>
        <v>27339-26</v>
      </c>
      <c r="B1276" s="114" t="str">
        <f>_xlfn.XLOOKUP(A1276,Tabela2[ID OS_MORENO],Tabela2[ID OS_MORENO],"",0)</f>
        <v/>
      </c>
      <c r="C1276" s="25">
        <v>27339</v>
      </c>
      <c r="D1276" s="25">
        <v>26</v>
      </c>
      <c r="E1276" s="25">
        <v>1</v>
      </c>
      <c r="F1276" s="39">
        <v>152651</v>
      </c>
      <c r="G1276" s="39">
        <v>222</v>
      </c>
      <c r="H1276" s="39" t="str">
        <f>_xlfn.CONCAT(Tabela_srv_moreno_prd_dbwel_v_fund_acompanhamento[[#This Row],[codigo_peca]],"-",Tabela_srv_moreno_prd_dbwel_v_fund_acompanhamento[[#This Row],[seq_peca]])</f>
        <v>152651-222</v>
      </c>
      <c r="I1276" s="178">
        <v>1</v>
      </c>
      <c r="J1276" s="39" t="s">
        <v>296</v>
      </c>
      <c r="K1276" s="40">
        <v>46083</v>
      </c>
      <c r="L1276" s="40">
        <v>46057</v>
      </c>
      <c r="M1276" s="39" t="s">
        <v>306</v>
      </c>
      <c r="N1276" s="40">
        <v>46084</v>
      </c>
      <c r="O12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7" spans="1:15" hidden="1" x14ac:dyDescent="0.25">
      <c r="A1277" s="25" t="str">
        <f>_xlfn.CONCAT(Tabela_srv_moreno_prd_dbwel_v_fund_acompanhamento[[#This Row],[id_ordem_servico]],"-",Tabela_srv_moreno_prd_dbwel_v_fund_acompanhamento[[#This Row],[item]])</f>
        <v>27339-27</v>
      </c>
      <c r="B1277" s="114" t="str">
        <f>_xlfn.XLOOKUP(A1277,Tabela2[ID OS_MORENO],Tabela2[ID OS_MORENO],"",0)</f>
        <v/>
      </c>
      <c r="C1277" s="25">
        <v>27339</v>
      </c>
      <c r="D1277" s="25">
        <v>27</v>
      </c>
      <c r="E1277" s="25">
        <v>1</v>
      </c>
      <c r="F1277" s="178">
        <v>152651</v>
      </c>
      <c r="G1277" s="178">
        <v>223</v>
      </c>
      <c r="H1277" s="178" t="str">
        <f>_xlfn.CONCAT(Tabela_srv_moreno_prd_dbwel_v_fund_acompanhamento[[#This Row],[codigo_peca]],"-",Tabela_srv_moreno_prd_dbwel_v_fund_acompanhamento[[#This Row],[seq_peca]])</f>
        <v>152651-223</v>
      </c>
      <c r="I1277" s="178">
        <v>1</v>
      </c>
      <c r="J1277" s="178" t="s">
        <v>296</v>
      </c>
      <c r="K1277" s="179">
        <v>46058</v>
      </c>
      <c r="L1277" s="179">
        <v>46062</v>
      </c>
      <c r="M1277" s="178" t="s">
        <v>306</v>
      </c>
      <c r="N1277" s="179">
        <v>46084</v>
      </c>
      <c r="O12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8" spans="1:15" hidden="1" x14ac:dyDescent="0.25">
      <c r="A1278" s="25" t="str">
        <f>_xlfn.CONCAT(Tabela_srv_moreno_prd_dbwel_v_fund_acompanhamento[[#This Row],[id_ordem_servico]],"-",Tabela_srv_moreno_prd_dbwel_v_fund_acompanhamento[[#This Row],[item]])</f>
        <v>27339-1</v>
      </c>
      <c r="B1278" s="114" t="str">
        <f>_xlfn.XLOOKUP(A1278,Tabela2[ID OS_MORENO],Tabela2[ID OS_MORENO],"",0)</f>
        <v/>
      </c>
      <c r="C1278" s="25">
        <v>27339</v>
      </c>
      <c r="D1278" s="25">
        <v>1</v>
      </c>
      <c r="E1278" s="25">
        <v>1</v>
      </c>
      <c r="F1278" s="39">
        <v>152656</v>
      </c>
      <c r="G1278" s="39">
        <v>138</v>
      </c>
      <c r="H1278" s="39" t="str">
        <f>_xlfn.CONCAT(Tabela_srv_moreno_prd_dbwel_v_fund_acompanhamento[[#This Row],[codigo_peca]],"-",Tabela_srv_moreno_prd_dbwel_v_fund_acompanhamento[[#This Row],[seq_peca]])</f>
        <v>152656-138</v>
      </c>
      <c r="I1278" s="178">
        <v>1</v>
      </c>
      <c r="J1278" s="39" t="s">
        <v>296</v>
      </c>
      <c r="K1278" s="40">
        <v>46022</v>
      </c>
      <c r="L1278" s="40">
        <v>46052</v>
      </c>
      <c r="M1278" s="39" t="s">
        <v>609</v>
      </c>
      <c r="N1278" s="40">
        <v>46084</v>
      </c>
      <c r="O12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79" spans="1:15" hidden="1" x14ac:dyDescent="0.25">
      <c r="A1279" s="25" t="str">
        <f>_xlfn.CONCAT(Tabela_srv_moreno_prd_dbwel_v_fund_acompanhamento[[#This Row],[id_ordem_servico]],"-",Tabela_srv_moreno_prd_dbwel_v_fund_acompanhamento[[#This Row],[item]])</f>
        <v>27339-2</v>
      </c>
      <c r="B1279" s="114" t="str">
        <f>_xlfn.XLOOKUP(A1279,Tabela2[ID OS_MORENO],Tabela2[ID OS_MORENO],"",0)</f>
        <v/>
      </c>
      <c r="C1279" s="25">
        <v>27339</v>
      </c>
      <c r="D1279" s="25">
        <v>2</v>
      </c>
      <c r="E1279" s="25">
        <v>1</v>
      </c>
      <c r="F1279" s="39">
        <v>152656</v>
      </c>
      <c r="G1279" s="39">
        <v>139</v>
      </c>
      <c r="H1279" s="39" t="str">
        <f>_xlfn.CONCAT(Tabela_srv_moreno_prd_dbwel_v_fund_acompanhamento[[#This Row],[codigo_peca]],"-",Tabela_srv_moreno_prd_dbwel_v_fund_acompanhamento[[#This Row],[seq_peca]])</f>
        <v>152656-139</v>
      </c>
      <c r="I1279" s="178">
        <v>1</v>
      </c>
      <c r="J1279" s="39" t="s">
        <v>296</v>
      </c>
      <c r="K1279" s="40">
        <v>46021</v>
      </c>
      <c r="L1279" s="40">
        <v>46009</v>
      </c>
      <c r="M1279" s="39" t="s">
        <v>609</v>
      </c>
      <c r="N1279" s="40">
        <v>46084</v>
      </c>
      <c r="O12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0" spans="1:15" hidden="1" x14ac:dyDescent="0.25">
      <c r="A1280" s="25" t="str">
        <f>_xlfn.CONCAT(Tabela_srv_moreno_prd_dbwel_v_fund_acompanhamento[[#This Row],[id_ordem_servico]],"-",Tabela_srv_moreno_prd_dbwel_v_fund_acompanhamento[[#This Row],[item]])</f>
        <v>27339-3</v>
      </c>
      <c r="B1280" s="114" t="str">
        <f>_xlfn.XLOOKUP(A1280,Tabela2[ID OS_MORENO],Tabela2[ID OS_MORENO],"",0)</f>
        <v/>
      </c>
      <c r="C1280" s="25">
        <v>27339</v>
      </c>
      <c r="D1280" s="25">
        <v>3</v>
      </c>
      <c r="E1280" s="25">
        <v>1</v>
      </c>
      <c r="F1280" s="39">
        <v>152656</v>
      </c>
      <c r="G1280" s="39">
        <v>140</v>
      </c>
      <c r="H1280" s="39" t="str">
        <f>_xlfn.CONCAT(Tabela_srv_moreno_prd_dbwel_v_fund_acompanhamento[[#This Row],[codigo_peca]],"-",Tabela_srv_moreno_prd_dbwel_v_fund_acompanhamento[[#This Row],[seq_peca]])</f>
        <v>152656-140</v>
      </c>
      <c r="I1280" s="178">
        <v>1</v>
      </c>
      <c r="J1280" s="39" t="s">
        <v>296</v>
      </c>
      <c r="K1280" s="40">
        <v>46021</v>
      </c>
      <c r="L1280" s="40">
        <v>46009</v>
      </c>
      <c r="M1280" s="39" t="s">
        <v>609</v>
      </c>
      <c r="N1280" s="40">
        <v>46084</v>
      </c>
      <c r="O12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1" spans="1:15" hidden="1" x14ac:dyDescent="0.25">
      <c r="A1281" s="25" t="str">
        <f>_xlfn.CONCAT(Tabela_srv_moreno_prd_dbwel_v_fund_acompanhamento[[#This Row],[id_ordem_servico]],"-",Tabela_srv_moreno_prd_dbwel_v_fund_acompanhamento[[#This Row],[item]])</f>
        <v>27339-4</v>
      </c>
      <c r="B1281" s="114" t="str">
        <f>_xlfn.XLOOKUP(A1281,Tabela2[ID OS_MORENO],Tabela2[ID OS_MORENO],"",0)</f>
        <v/>
      </c>
      <c r="C1281" s="25">
        <v>27339</v>
      </c>
      <c r="D1281" s="25">
        <v>4</v>
      </c>
      <c r="E1281" s="25">
        <v>1</v>
      </c>
      <c r="F1281" s="39">
        <v>152656</v>
      </c>
      <c r="G1281" s="39">
        <v>141</v>
      </c>
      <c r="H1281" s="39" t="str">
        <f>_xlfn.CONCAT(Tabela_srv_moreno_prd_dbwel_v_fund_acompanhamento[[#This Row],[codigo_peca]],"-",Tabela_srv_moreno_prd_dbwel_v_fund_acompanhamento[[#This Row],[seq_peca]])</f>
        <v>152656-141</v>
      </c>
      <c r="I1281" s="178">
        <v>1</v>
      </c>
      <c r="J1281" s="39" t="s">
        <v>296</v>
      </c>
      <c r="K1281" s="40">
        <v>46021</v>
      </c>
      <c r="L1281" s="40">
        <v>46009</v>
      </c>
      <c r="M1281" s="39" t="s">
        <v>609</v>
      </c>
      <c r="N1281" s="40">
        <v>46084</v>
      </c>
      <c r="O12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2" spans="1:15" hidden="1" x14ac:dyDescent="0.25">
      <c r="A1282" s="25" t="str">
        <f>_xlfn.CONCAT(Tabela_srv_moreno_prd_dbwel_v_fund_acompanhamento[[#This Row],[id_ordem_servico]],"-",Tabela_srv_moreno_prd_dbwel_v_fund_acompanhamento[[#This Row],[item]])</f>
        <v>27339-5</v>
      </c>
      <c r="B1282" s="114" t="str">
        <f>_xlfn.XLOOKUP(A1282,Tabela2[ID OS_MORENO],Tabela2[ID OS_MORENO],"",0)</f>
        <v/>
      </c>
      <c r="C1282" s="25">
        <v>27339</v>
      </c>
      <c r="D1282" s="25">
        <v>5</v>
      </c>
      <c r="E1282" s="25">
        <v>1</v>
      </c>
      <c r="F1282" s="178">
        <v>152656</v>
      </c>
      <c r="G1282" s="178">
        <v>142</v>
      </c>
      <c r="H1282" s="178" t="str">
        <f>_xlfn.CONCAT(Tabela_srv_moreno_prd_dbwel_v_fund_acompanhamento[[#This Row],[codigo_peca]],"-",Tabela_srv_moreno_prd_dbwel_v_fund_acompanhamento[[#This Row],[seq_peca]])</f>
        <v>152656-142</v>
      </c>
      <c r="I1282" s="178">
        <v>1</v>
      </c>
      <c r="J1282" s="178" t="s">
        <v>296</v>
      </c>
      <c r="K1282" s="179">
        <v>46029</v>
      </c>
      <c r="L1282" s="179">
        <v>46052</v>
      </c>
      <c r="M1282" s="178" t="s">
        <v>609</v>
      </c>
      <c r="N1282" s="179">
        <v>46084</v>
      </c>
      <c r="O12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3" spans="1:15" hidden="1" x14ac:dyDescent="0.25">
      <c r="A1283" s="25" t="str">
        <f>_xlfn.CONCAT(Tabela_srv_moreno_prd_dbwel_v_fund_acompanhamento[[#This Row],[id_ordem_servico]],"-",Tabela_srv_moreno_prd_dbwel_v_fund_acompanhamento[[#This Row],[item]])</f>
        <v>27339-6</v>
      </c>
      <c r="B1283" s="114" t="str">
        <f>_xlfn.XLOOKUP(A1283,Tabela2[ID OS_MORENO],Tabela2[ID OS_MORENO],"",0)</f>
        <v/>
      </c>
      <c r="C1283" s="25">
        <v>27339</v>
      </c>
      <c r="D1283" s="25">
        <v>6</v>
      </c>
      <c r="E1283" s="25">
        <v>1</v>
      </c>
      <c r="F1283" s="39">
        <v>152656</v>
      </c>
      <c r="G1283" s="39">
        <v>143</v>
      </c>
      <c r="H1283" s="39" t="str">
        <f>_xlfn.CONCAT(Tabela_srv_moreno_prd_dbwel_v_fund_acompanhamento[[#This Row],[codigo_peca]],"-",Tabela_srv_moreno_prd_dbwel_v_fund_acompanhamento[[#This Row],[seq_peca]])</f>
        <v>152656-143</v>
      </c>
      <c r="I1283" s="178">
        <v>1</v>
      </c>
      <c r="J1283" s="39" t="s">
        <v>296</v>
      </c>
      <c r="K1283" s="40">
        <v>46029</v>
      </c>
      <c r="L1283" s="40">
        <v>46052</v>
      </c>
      <c r="M1283" s="39" t="s">
        <v>609</v>
      </c>
      <c r="N1283" s="40">
        <v>46084</v>
      </c>
      <c r="O12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4" spans="1:15" hidden="1" x14ac:dyDescent="0.25">
      <c r="A1284" s="25" t="str">
        <f>_xlfn.CONCAT(Tabela_srv_moreno_prd_dbwel_v_fund_acompanhamento[[#This Row],[id_ordem_servico]],"-",Tabela_srv_moreno_prd_dbwel_v_fund_acompanhamento[[#This Row],[item]])</f>
        <v>27339-7</v>
      </c>
      <c r="B1284" s="114" t="str">
        <f>_xlfn.XLOOKUP(A1284,Tabela2[ID OS_MORENO],Tabela2[ID OS_MORENO],"",0)</f>
        <v/>
      </c>
      <c r="C1284" s="25">
        <v>27339</v>
      </c>
      <c r="D1284" s="25">
        <v>7</v>
      </c>
      <c r="E1284" s="25">
        <v>1</v>
      </c>
      <c r="F1284" s="39">
        <v>152656</v>
      </c>
      <c r="G1284" s="39">
        <v>144</v>
      </c>
      <c r="H1284" s="39" t="str">
        <f>_xlfn.CONCAT(Tabela_srv_moreno_prd_dbwel_v_fund_acompanhamento[[#This Row],[codigo_peca]],"-",Tabela_srv_moreno_prd_dbwel_v_fund_acompanhamento[[#This Row],[seq_peca]])</f>
        <v>152656-144</v>
      </c>
      <c r="I1284" s="178">
        <v>1</v>
      </c>
      <c r="J1284" s="39" t="s">
        <v>296</v>
      </c>
      <c r="K1284" s="40">
        <v>46029</v>
      </c>
      <c r="L1284" s="40">
        <v>46052</v>
      </c>
      <c r="M1284" s="39" t="s">
        <v>609</v>
      </c>
      <c r="N1284" s="40">
        <v>46084</v>
      </c>
      <c r="O12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5" spans="1:15" hidden="1" x14ac:dyDescent="0.25">
      <c r="A1285" s="25" t="str">
        <f>_xlfn.CONCAT(Tabela_srv_moreno_prd_dbwel_v_fund_acompanhamento[[#This Row],[id_ordem_servico]],"-",Tabela_srv_moreno_prd_dbwel_v_fund_acompanhamento[[#This Row],[item]])</f>
        <v>27341-1</v>
      </c>
      <c r="B1285" s="114" t="str">
        <f>_xlfn.XLOOKUP(A1285,Tabela2[ID OS_MORENO],Tabela2[ID OS_MORENO],"",0)</f>
        <v/>
      </c>
      <c r="C1285" s="25">
        <v>27341</v>
      </c>
      <c r="D1285" s="25">
        <v>1</v>
      </c>
      <c r="E1285" s="25">
        <v>1</v>
      </c>
      <c r="F1285" s="39">
        <v>152650</v>
      </c>
      <c r="G1285" s="39">
        <v>238</v>
      </c>
      <c r="H1285" s="39" t="str">
        <f>_xlfn.CONCAT(Tabela_srv_moreno_prd_dbwel_v_fund_acompanhamento[[#This Row],[codigo_peca]],"-",Tabela_srv_moreno_prd_dbwel_v_fund_acompanhamento[[#This Row],[seq_peca]])</f>
        <v>152650-238</v>
      </c>
      <c r="I1285" s="178">
        <v>1</v>
      </c>
      <c r="J1285" s="39" t="s">
        <v>296</v>
      </c>
      <c r="K1285" s="40">
        <v>46023</v>
      </c>
      <c r="L1285" s="40">
        <v>46007</v>
      </c>
      <c r="M1285" s="39" t="s">
        <v>306</v>
      </c>
      <c r="N1285" s="40">
        <v>46070</v>
      </c>
      <c r="O12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6" spans="1:15" hidden="1" x14ac:dyDescent="0.25">
      <c r="A1286" s="25" t="str">
        <f>_xlfn.CONCAT(Tabela_srv_moreno_prd_dbwel_v_fund_acompanhamento[[#This Row],[id_ordem_servico]],"-",Tabela_srv_moreno_prd_dbwel_v_fund_acompanhamento[[#This Row],[item]])</f>
        <v>27341-2</v>
      </c>
      <c r="B1286" s="114" t="str">
        <f>_xlfn.XLOOKUP(A1286,Tabela2[ID OS_MORENO],Tabela2[ID OS_MORENO],"",0)</f>
        <v/>
      </c>
      <c r="C1286" s="25">
        <v>27341</v>
      </c>
      <c r="D1286" s="25">
        <v>2</v>
      </c>
      <c r="E1286" s="25">
        <v>1</v>
      </c>
      <c r="F1286" s="39">
        <v>152650</v>
      </c>
      <c r="G1286" s="39">
        <v>239</v>
      </c>
      <c r="H1286" s="39" t="str">
        <f>_xlfn.CONCAT(Tabela_srv_moreno_prd_dbwel_v_fund_acompanhamento[[#This Row],[codigo_peca]],"-",Tabela_srv_moreno_prd_dbwel_v_fund_acompanhamento[[#This Row],[seq_peca]])</f>
        <v>152650-239</v>
      </c>
      <c r="I1286" s="178">
        <v>1</v>
      </c>
      <c r="J1286" s="39" t="s">
        <v>296</v>
      </c>
      <c r="K1286" s="40">
        <v>46023</v>
      </c>
      <c r="L1286" s="40">
        <v>46013</v>
      </c>
      <c r="M1286" s="39" t="s">
        <v>306</v>
      </c>
      <c r="N1286" s="40">
        <v>46070</v>
      </c>
      <c r="O12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7" spans="1:15" hidden="1" x14ac:dyDescent="0.25">
      <c r="A1287" s="25" t="str">
        <f>_xlfn.CONCAT(Tabela_srv_moreno_prd_dbwel_v_fund_acompanhamento[[#This Row],[id_ordem_servico]],"-",Tabela_srv_moreno_prd_dbwel_v_fund_acompanhamento[[#This Row],[item]])</f>
        <v>27341-3</v>
      </c>
      <c r="B1287" s="114" t="str">
        <f>_xlfn.XLOOKUP(A1287,Tabela2[ID OS_MORENO],Tabela2[ID OS_MORENO],"",0)</f>
        <v/>
      </c>
      <c r="C1287" s="25">
        <v>27341</v>
      </c>
      <c r="D1287" s="25">
        <v>3</v>
      </c>
      <c r="E1287" s="25">
        <v>1</v>
      </c>
      <c r="F1287" s="39">
        <v>152650</v>
      </c>
      <c r="G1287" s="39">
        <v>240</v>
      </c>
      <c r="H1287" s="39" t="str">
        <f>_xlfn.CONCAT(Tabela_srv_moreno_prd_dbwel_v_fund_acompanhamento[[#This Row],[codigo_peca]],"-",Tabela_srv_moreno_prd_dbwel_v_fund_acompanhamento[[#This Row],[seq_peca]])</f>
        <v>152650-240</v>
      </c>
      <c r="I1287" s="178">
        <v>1</v>
      </c>
      <c r="J1287" s="39" t="s">
        <v>296</v>
      </c>
      <c r="K1287" s="40">
        <v>46023</v>
      </c>
      <c r="L1287" s="40">
        <v>46003</v>
      </c>
      <c r="M1287" s="39" t="s">
        <v>306</v>
      </c>
      <c r="N1287" s="40">
        <v>46070</v>
      </c>
      <c r="O12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8" spans="1:15" hidden="1" x14ac:dyDescent="0.25">
      <c r="A1288" s="25" t="str">
        <f>_xlfn.CONCAT(Tabela_srv_moreno_prd_dbwel_v_fund_acompanhamento[[#This Row],[id_ordem_servico]],"-",Tabela_srv_moreno_prd_dbwel_v_fund_acompanhamento[[#This Row],[item]])</f>
        <v>27341-4</v>
      </c>
      <c r="B1288" s="114" t="str">
        <f>_xlfn.XLOOKUP(A1288,Tabela2[ID OS_MORENO],Tabela2[ID OS_MORENO],"",0)</f>
        <v/>
      </c>
      <c r="C1288" s="25">
        <v>27341</v>
      </c>
      <c r="D1288" s="25">
        <v>4</v>
      </c>
      <c r="E1288" s="25">
        <v>1</v>
      </c>
      <c r="F1288" s="39">
        <v>152650</v>
      </c>
      <c r="G1288" s="39">
        <v>241</v>
      </c>
      <c r="H1288" s="39" t="str">
        <f>_xlfn.CONCAT(Tabela_srv_moreno_prd_dbwel_v_fund_acompanhamento[[#This Row],[codigo_peca]],"-",Tabela_srv_moreno_prd_dbwel_v_fund_acompanhamento[[#This Row],[seq_peca]])</f>
        <v>152650-241</v>
      </c>
      <c r="I1288" s="178">
        <v>1</v>
      </c>
      <c r="J1288" s="39" t="s">
        <v>296</v>
      </c>
      <c r="K1288" s="40">
        <v>46023</v>
      </c>
      <c r="L1288" s="40">
        <v>46013</v>
      </c>
      <c r="M1288" s="39" t="s">
        <v>306</v>
      </c>
      <c r="N1288" s="40">
        <v>46070</v>
      </c>
      <c r="O12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89" spans="1:15" hidden="1" x14ac:dyDescent="0.25">
      <c r="A1289" s="25" t="str">
        <f>_xlfn.CONCAT(Tabela_srv_moreno_prd_dbwel_v_fund_acompanhamento[[#This Row],[id_ordem_servico]],"-",Tabela_srv_moreno_prd_dbwel_v_fund_acompanhamento[[#This Row],[item]])</f>
        <v>27341-5</v>
      </c>
      <c r="B1289" s="114" t="str">
        <f>_xlfn.XLOOKUP(A1289,Tabela2[ID OS_MORENO],Tabela2[ID OS_MORENO],"",0)</f>
        <v/>
      </c>
      <c r="C1289" s="25">
        <v>27341</v>
      </c>
      <c r="D1289" s="25">
        <v>5</v>
      </c>
      <c r="E1289" s="25">
        <v>1</v>
      </c>
      <c r="F1289" s="39">
        <v>152650</v>
      </c>
      <c r="G1289" s="39">
        <v>242</v>
      </c>
      <c r="H1289" s="39" t="str">
        <f>_xlfn.CONCAT(Tabela_srv_moreno_prd_dbwel_v_fund_acompanhamento[[#This Row],[codigo_peca]],"-",Tabela_srv_moreno_prd_dbwel_v_fund_acompanhamento[[#This Row],[seq_peca]])</f>
        <v>152650-242</v>
      </c>
      <c r="I1289" s="25">
        <v>1</v>
      </c>
      <c r="J1289" s="39" t="s">
        <v>296</v>
      </c>
      <c r="K1289" s="40">
        <v>46010</v>
      </c>
      <c r="L1289" s="40">
        <v>46007</v>
      </c>
      <c r="M1289" s="39" t="s">
        <v>306</v>
      </c>
      <c r="N1289" s="40">
        <v>46070</v>
      </c>
      <c r="O128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290" spans="1:15" hidden="1" x14ac:dyDescent="0.25">
      <c r="A1290" s="25" t="str">
        <f>_xlfn.CONCAT(Tabela_srv_moreno_prd_dbwel_v_fund_acompanhamento[[#This Row],[id_ordem_servico]],"-",Tabela_srv_moreno_prd_dbwel_v_fund_acompanhamento[[#This Row],[item]])</f>
        <v>27341-6</v>
      </c>
      <c r="B1290" s="114" t="str">
        <f>_xlfn.XLOOKUP(A1290,Tabela2[ID OS_MORENO],Tabela2[ID OS_MORENO],"",0)</f>
        <v/>
      </c>
      <c r="C1290" s="25">
        <v>27341</v>
      </c>
      <c r="D1290" s="25">
        <v>6</v>
      </c>
      <c r="E1290" s="25">
        <v>1</v>
      </c>
      <c r="F1290" s="39">
        <v>152650</v>
      </c>
      <c r="G1290" s="39">
        <v>243</v>
      </c>
      <c r="H1290" s="39" t="str">
        <f>_xlfn.CONCAT(Tabela_srv_moreno_prd_dbwel_v_fund_acompanhamento[[#This Row],[codigo_peca]],"-",Tabela_srv_moreno_prd_dbwel_v_fund_acompanhamento[[#This Row],[seq_peca]])</f>
        <v>152650-243</v>
      </c>
      <c r="I1290" s="178">
        <v>1</v>
      </c>
      <c r="J1290" s="39" t="s">
        <v>296</v>
      </c>
      <c r="K1290" s="40">
        <v>46027</v>
      </c>
      <c r="L1290" s="40">
        <v>46038</v>
      </c>
      <c r="M1290" s="39" t="s">
        <v>306</v>
      </c>
      <c r="N1290" s="40">
        <v>46070</v>
      </c>
      <c r="O12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1" spans="1:15" hidden="1" x14ac:dyDescent="0.25">
      <c r="A1291" s="25" t="str">
        <f>_xlfn.CONCAT(Tabela_srv_moreno_prd_dbwel_v_fund_acompanhamento[[#This Row],[id_ordem_servico]],"-",Tabela_srv_moreno_prd_dbwel_v_fund_acompanhamento[[#This Row],[item]])</f>
        <v>27341-7</v>
      </c>
      <c r="B1291" s="114" t="str">
        <f>_xlfn.XLOOKUP(A1291,Tabela2[ID OS_MORENO],Tabela2[ID OS_MORENO],"",0)</f>
        <v/>
      </c>
      <c r="C1291" s="25">
        <v>27341</v>
      </c>
      <c r="D1291" s="25">
        <v>7</v>
      </c>
      <c r="E1291" s="25">
        <v>1</v>
      </c>
      <c r="F1291" s="39">
        <v>152650</v>
      </c>
      <c r="G1291" s="39">
        <v>244</v>
      </c>
      <c r="H1291" s="39" t="str">
        <f>_xlfn.CONCAT(Tabela_srv_moreno_prd_dbwel_v_fund_acompanhamento[[#This Row],[codigo_peca]],"-",Tabela_srv_moreno_prd_dbwel_v_fund_acompanhamento[[#This Row],[seq_peca]])</f>
        <v>152650-244</v>
      </c>
      <c r="I1291" s="178">
        <v>1</v>
      </c>
      <c r="J1291" s="39" t="s">
        <v>296</v>
      </c>
      <c r="K1291" s="40">
        <v>46030</v>
      </c>
      <c r="L1291" s="40">
        <v>46014</v>
      </c>
      <c r="M1291" s="39" t="s">
        <v>306</v>
      </c>
      <c r="N1291" s="40">
        <v>46070</v>
      </c>
      <c r="O12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2" spans="1:15" hidden="1" x14ac:dyDescent="0.25">
      <c r="A1292" s="25" t="str">
        <f>_xlfn.CONCAT(Tabela_srv_moreno_prd_dbwel_v_fund_acompanhamento[[#This Row],[id_ordem_servico]],"-",Tabela_srv_moreno_prd_dbwel_v_fund_acompanhamento[[#This Row],[item]])</f>
        <v>27341-8</v>
      </c>
      <c r="B1292" s="114" t="str">
        <f>_xlfn.XLOOKUP(A1292,Tabela2[ID OS_MORENO],Tabela2[ID OS_MORENO],"",0)</f>
        <v/>
      </c>
      <c r="C1292" s="25">
        <v>27341</v>
      </c>
      <c r="D1292" s="25">
        <v>8</v>
      </c>
      <c r="E1292" s="25">
        <v>1</v>
      </c>
      <c r="F1292" s="39">
        <v>152650</v>
      </c>
      <c r="G1292" s="39">
        <v>245</v>
      </c>
      <c r="H1292" s="39" t="str">
        <f>_xlfn.CONCAT(Tabela_srv_moreno_prd_dbwel_v_fund_acompanhamento[[#This Row],[codigo_peca]],"-",Tabela_srv_moreno_prd_dbwel_v_fund_acompanhamento[[#This Row],[seq_peca]])</f>
        <v>152650-245</v>
      </c>
      <c r="I1292" s="178">
        <v>1</v>
      </c>
      <c r="J1292" s="39" t="s">
        <v>296</v>
      </c>
      <c r="K1292" s="40">
        <v>46042</v>
      </c>
      <c r="L1292" s="40">
        <v>46043</v>
      </c>
      <c r="M1292" s="39" t="s">
        <v>306</v>
      </c>
      <c r="N1292" s="40">
        <v>46070</v>
      </c>
      <c r="O12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3" spans="1:15" hidden="1" x14ac:dyDescent="0.25">
      <c r="A1293" s="25" t="str">
        <f>_xlfn.CONCAT(Tabela_srv_moreno_prd_dbwel_v_fund_acompanhamento[[#This Row],[id_ordem_servico]],"-",Tabela_srv_moreno_prd_dbwel_v_fund_acompanhamento[[#This Row],[item]])</f>
        <v>27341-9</v>
      </c>
      <c r="B1293" s="114" t="str">
        <f>_xlfn.XLOOKUP(A1293,Tabela2[ID OS_MORENO],Tabela2[ID OS_MORENO],"",0)</f>
        <v/>
      </c>
      <c r="C1293" s="25">
        <v>27341</v>
      </c>
      <c r="D1293" s="25">
        <v>9</v>
      </c>
      <c r="E1293" s="25">
        <v>1</v>
      </c>
      <c r="F1293" s="39">
        <v>152650</v>
      </c>
      <c r="G1293" s="39">
        <v>246</v>
      </c>
      <c r="H1293" s="39" t="str">
        <f>_xlfn.CONCAT(Tabela_srv_moreno_prd_dbwel_v_fund_acompanhamento[[#This Row],[codigo_peca]],"-",Tabela_srv_moreno_prd_dbwel_v_fund_acompanhamento[[#This Row],[seq_peca]])</f>
        <v>152650-246</v>
      </c>
      <c r="I1293" s="178">
        <v>1</v>
      </c>
      <c r="J1293" s="39" t="s">
        <v>296</v>
      </c>
      <c r="K1293" s="40">
        <v>46030</v>
      </c>
      <c r="L1293" s="40">
        <v>46013</v>
      </c>
      <c r="M1293" s="39" t="s">
        <v>306</v>
      </c>
      <c r="N1293" s="40">
        <v>46070</v>
      </c>
      <c r="O12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4" spans="1:15" hidden="1" x14ac:dyDescent="0.25">
      <c r="A1294" s="25" t="str">
        <f>_xlfn.CONCAT(Tabela_srv_moreno_prd_dbwel_v_fund_acompanhamento[[#This Row],[id_ordem_servico]],"-",Tabela_srv_moreno_prd_dbwel_v_fund_acompanhamento[[#This Row],[item]])</f>
        <v>27341-10</v>
      </c>
      <c r="B1294" s="114" t="str">
        <f>_xlfn.XLOOKUP(A1294,Tabela2[ID OS_MORENO],Tabela2[ID OS_MORENO],"",0)</f>
        <v/>
      </c>
      <c r="C1294" s="25">
        <v>27341</v>
      </c>
      <c r="D1294" s="25">
        <v>10</v>
      </c>
      <c r="E1294" s="25">
        <v>1</v>
      </c>
      <c r="F1294" s="39">
        <v>152650</v>
      </c>
      <c r="G1294" s="39">
        <v>247</v>
      </c>
      <c r="H1294" s="39" t="str">
        <f>_xlfn.CONCAT(Tabela_srv_moreno_prd_dbwel_v_fund_acompanhamento[[#This Row],[codigo_peca]],"-",Tabela_srv_moreno_prd_dbwel_v_fund_acompanhamento[[#This Row],[seq_peca]])</f>
        <v>152650-247</v>
      </c>
      <c r="I1294" s="178">
        <v>1</v>
      </c>
      <c r="J1294" s="39" t="s">
        <v>296</v>
      </c>
      <c r="K1294" s="40">
        <v>46030</v>
      </c>
      <c r="L1294" s="40">
        <v>46017</v>
      </c>
      <c r="M1294" s="39" t="s">
        <v>306</v>
      </c>
      <c r="N1294" s="40">
        <v>46070</v>
      </c>
      <c r="O12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5" spans="1:15" hidden="1" x14ac:dyDescent="0.25">
      <c r="A1295" s="25" t="str">
        <f>_xlfn.CONCAT(Tabela_srv_moreno_prd_dbwel_v_fund_acompanhamento[[#This Row],[id_ordem_servico]],"-",Tabela_srv_moreno_prd_dbwel_v_fund_acompanhamento[[#This Row],[item]])</f>
        <v>27341-11</v>
      </c>
      <c r="B1295" s="114" t="str">
        <f>_xlfn.XLOOKUP(A1295,Tabela2[ID OS_MORENO],Tabela2[ID OS_MORENO],"",0)</f>
        <v/>
      </c>
      <c r="C1295" s="25">
        <v>27341</v>
      </c>
      <c r="D1295" s="25">
        <v>11</v>
      </c>
      <c r="E1295" s="25">
        <v>1</v>
      </c>
      <c r="F1295" s="39">
        <v>152650</v>
      </c>
      <c r="G1295" s="39">
        <v>248</v>
      </c>
      <c r="H1295" s="39" t="str">
        <f>_xlfn.CONCAT(Tabela_srv_moreno_prd_dbwel_v_fund_acompanhamento[[#This Row],[codigo_peca]],"-",Tabela_srv_moreno_prd_dbwel_v_fund_acompanhamento[[#This Row],[seq_peca]])</f>
        <v>152650-248</v>
      </c>
      <c r="I1295" s="178">
        <v>1</v>
      </c>
      <c r="J1295" s="39" t="s">
        <v>296</v>
      </c>
      <c r="K1295" s="40">
        <v>46048</v>
      </c>
      <c r="L1295" s="40">
        <v>46036</v>
      </c>
      <c r="M1295" s="39" t="s">
        <v>306</v>
      </c>
      <c r="N1295" s="40">
        <v>46070</v>
      </c>
      <c r="O12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6" spans="1:15" hidden="1" x14ac:dyDescent="0.25">
      <c r="A1296" s="25" t="str">
        <f>_xlfn.CONCAT(Tabela_srv_moreno_prd_dbwel_v_fund_acompanhamento[[#This Row],[id_ordem_servico]],"-",Tabela_srv_moreno_prd_dbwel_v_fund_acompanhamento[[#This Row],[item]])</f>
        <v>27341-12</v>
      </c>
      <c r="B1296" s="114" t="str">
        <f>_xlfn.XLOOKUP(A1296,Tabela2[ID OS_MORENO],Tabela2[ID OS_MORENO],"",0)</f>
        <v/>
      </c>
      <c r="C1296" s="25">
        <v>27341</v>
      </c>
      <c r="D1296" s="25">
        <v>12</v>
      </c>
      <c r="E1296" s="25">
        <v>1</v>
      </c>
      <c r="F1296" s="39">
        <v>152650</v>
      </c>
      <c r="G1296" s="39">
        <v>249</v>
      </c>
      <c r="H1296" s="39" t="str">
        <f>_xlfn.CONCAT(Tabela_srv_moreno_prd_dbwel_v_fund_acompanhamento[[#This Row],[codigo_peca]],"-",Tabela_srv_moreno_prd_dbwel_v_fund_acompanhamento[[#This Row],[seq_peca]])</f>
        <v>152650-249</v>
      </c>
      <c r="I1296" s="178">
        <v>1</v>
      </c>
      <c r="J1296" s="39" t="s">
        <v>296</v>
      </c>
      <c r="K1296" s="40">
        <v>46048</v>
      </c>
      <c r="L1296" s="40">
        <v>46036</v>
      </c>
      <c r="M1296" s="39" t="s">
        <v>306</v>
      </c>
      <c r="N1296" s="40">
        <v>46070</v>
      </c>
      <c r="O12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7" spans="1:15" hidden="1" x14ac:dyDescent="0.25">
      <c r="A1297" s="25" t="str">
        <f>_xlfn.CONCAT(Tabela_srv_moreno_prd_dbwel_v_fund_acompanhamento[[#This Row],[id_ordem_servico]],"-",Tabela_srv_moreno_prd_dbwel_v_fund_acompanhamento[[#This Row],[item]])</f>
        <v>27341-13</v>
      </c>
      <c r="B1297" s="114" t="str">
        <f>_xlfn.XLOOKUP(A1297,Tabela2[ID OS_MORENO],Tabela2[ID OS_MORENO],"",0)</f>
        <v/>
      </c>
      <c r="C1297" s="25">
        <v>27341</v>
      </c>
      <c r="D1297" s="25">
        <v>13</v>
      </c>
      <c r="E1297" s="25">
        <v>1</v>
      </c>
      <c r="F1297" s="39">
        <v>152650</v>
      </c>
      <c r="G1297" s="39">
        <v>250</v>
      </c>
      <c r="H1297" s="39" t="str">
        <f>_xlfn.CONCAT(Tabela_srv_moreno_prd_dbwel_v_fund_acompanhamento[[#This Row],[codigo_peca]],"-",Tabela_srv_moreno_prd_dbwel_v_fund_acompanhamento[[#This Row],[seq_peca]])</f>
        <v>152650-250</v>
      </c>
      <c r="I1297" s="178">
        <v>1</v>
      </c>
      <c r="J1297" s="39" t="s">
        <v>296</v>
      </c>
      <c r="K1297" s="40">
        <v>46048</v>
      </c>
      <c r="L1297" s="40">
        <v>46041</v>
      </c>
      <c r="M1297" s="39" t="s">
        <v>306</v>
      </c>
      <c r="N1297" s="40">
        <v>46070</v>
      </c>
      <c r="O12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8" spans="1:15" hidden="1" x14ac:dyDescent="0.25">
      <c r="A1298" s="25" t="str">
        <f>_xlfn.CONCAT(Tabela_srv_moreno_prd_dbwel_v_fund_acompanhamento[[#This Row],[id_ordem_servico]],"-",Tabela_srv_moreno_prd_dbwel_v_fund_acompanhamento[[#This Row],[item]])</f>
        <v>27341-14</v>
      </c>
      <c r="B1298" s="115" t="str">
        <f>_xlfn.XLOOKUP(A1298,Tabela2[ID OS_MORENO],Tabela2[ID OS_MORENO],"",0)</f>
        <v/>
      </c>
      <c r="C1298" s="25">
        <v>27341</v>
      </c>
      <c r="D1298" s="25">
        <v>14</v>
      </c>
      <c r="E1298" s="25">
        <v>1</v>
      </c>
      <c r="F1298" s="178">
        <v>152650</v>
      </c>
      <c r="G1298" s="178">
        <v>251</v>
      </c>
      <c r="H1298" s="178" t="str">
        <f>_xlfn.CONCAT(Tabela_srv_moreno_prd_dbwel_v_fund_acompanhamento[[#This Row],[codigo_peca]],"-",Tabela_srv_moreno_prd_dbwel_v_fund_acompanhamento[[#This Row],[seq_peca]])</f>
        <v>152650-251</v>
      </c>
      <c r="I1298" s="178">
        <v>1</v>
      </c>
      <c r="J1298" s="178" t="s">
        <v>296</v>
      </c>
      <c r="K1298" s="179">
        <v>46048</v>
      </c>
      <c r="L1298" s="179">
        <v>46017</v>
      </c>
      <c r="M1298" s="178" t="s">
        <v>306</v>
      </c>
      <c r="N1298" s="179">
        <v>46070</v>
      </c>
      <c r="O12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299" spans="1:15" hidden="1" x14ac:dyDescent="0.25">
      <c r="A1299" s="25" t="str">
        <f>_xlfn.CONCAT(Tabela_srv_moreno_prd_dbwel_v_fund_acompanhamento[[#This Row],[id_ordem_servico]],"-",Tabela_srv_moreno_prd_dbwel_v_fund_acompanhamento[[#This Row],[item]])</f>
        <v>27341-15</v>
      </c>
      <c r="B1299" s="114" t="str">
        <f>_xlfn.XLOOKUP(A1299,Tabela2[ID OS_MORENO],Tabela2[ID OS_MORENO],"",0)</f>
        <v/>
      </c>
      <c r="C1299" s="25">
        <v>27341</v>
      </c>
      <c r="D1299" s="25">
        <v>15</v>
      </c>
      <c r="E1299" s="25">
        <v>1</v>
      </c>
      <c r="F1299" s="178">
        <v>152650</v>
      </c>
      <c r="G1299" s="178">
        <v>252</v>
      </c>
      <c r="H1299" s="178" t="str">
        <f>_xlfn.CONCAT(Tabela_srv_moreno_prd_dbwel_v_fund_acompanhamento[[#This Row],[codigo_peca]],"-",Tabela_srv_moreno_prd_dbwel_v_fund_acompanhamento[[#This Row],[seq_peca]])</f>
        <v>152650-252</v>
      </c>
      <c r="I1299" s="178">
        <v>1</v>
      </c>
      <c r="J1299" s="178" t="s">
        <v>296</v>
      </c>
      <c r="K1299" s="179">
        <v>46048</v>
      </c>
      <c r="L1299" s="179">
        <v>46057</v>
      </c>
      <c r="M1299" s="178" t="s">
        <v>306</v>
      </c>
      <c r="N1299" s="179">
        <v>46070</v>
      </c>
      <c r="O12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0" spans="1:15" hidden="1" x14ac:dyDescent="0.25">
      <c r="A1300" s="25" t="str">
        <f>_xlfn.CONCAT(Tabela_srv_moreno_prd_dbwel_v_fund_acompanhamento[[#This Row],[id_ordem_servico]],"-",Tabela_srv_moreno_prd_dbwel_v_fund_acompanhamento[[#This Row],[item]])</f>
        <v>27341-16</v>
      </c>
      <c r="B1300" s="115" t="str">
        <f>_xlfn.XLOOKUP(A1300,Tabela2[ID OS_MORENO],Tabela2[ID OS_MORENO],"",0)</f>
        <v/>
      </c>
      <c r="C1300" s="25">
        <v>27341</v>
      </c>
      <c r="D1300" s="25">
        <v>16</v>
      </c>
      <c r="E1300" s="25">
        <v>1</v>
      </c>
      <c r="F1300" s="178">
        <v>152650</v>
      </c>
      <c r="G1300" s="178">
        <v>253</v>
      </c>
      <c r="H1300" s="178" t="str">
        <f>_xlfn.CONCAT(Tabela_srv_moreno_prd_dbwel_v_fund_acompanhamento[[#This Row],[codigo_peca]],"-",Tabela_srv_moreno_prd_dbwel_v_fund_acompanhamento[[#This Row],[seq_peca]])</f>
        <v>152650-253</v>
      </c>
      <c r="I1300" s="178">
        <v>1</v>
      </c>
      <c r="J1300" s="178" t="s">
        <v>296</v>
      </c>
      <c r="K1300" s="179">
        <v>46048</v>
      </c>
      <c r="L1300" s="179">
        <v>46042</v>
      </c>
      <c r="M1300" s="178" t="s">
        <v>306</v>
      </c>
      <c r="N1300" s="179">
        <v>46070</v>
      </c>
      <c r="O13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1" spans="1:15" hidden="1" x14ac:dyDescent="0.25">
      <c r="A1301" s="25" t="str">
        <f>_xlfn.CONCAT(Tabela_srv_moreno_prd_dbwel_v_fund_acompanhamento[[#This Row],[id_ordem_servico]],"-",Tabela_srv_moreno_prd_dbwel_v_fund_acompanhamento[[#This Row],[item]])</f>
        <v>27341-17</v>
      </c>
      <c r="B1301" s="114" t="str">
        <f>_xlfn.XLOOKUP(A1301,Tabela2[ID OS_MORENO],Tabela2[ID OS_MORENO],"",0)</f>
        <v/>
      </c>
      <c r="C1301" s="25">
        <v>27341</v>
      </c>
      <c r="D1301" s="25">
        <v>17</v>
      </c>
      <c r="E1301" s="25">
        <v>1</v>
      </c>
      <c r="F1301" s="178">
        <v>152650</v>
      </c>
      <c r="G1301" s="178">
        <v>254</v>
      </c>
      <c r="H1301" s="178" t="str">
        <f>_xlfn.CONCAT(Tabela_srv_moreno_prd_dbwel_v_fund_acompanhamento[[#This Row],[codigo_peca]],"-",Tabela_srv_moreno_prd_dbwel_v_fund_acompanhamento[[#This Row],[seq_peca]])</f>
        <v>152650-254</v>
      </c>
      <c r="I1301" s="178">
        <v>1</v>
      </c>
      <c r="J1301" s="178" t="s">
        <v>296</v>
      </c>
      <c r="K1301" s="179">
        <v>46070</v>
      </c>
      <c r="L1301" s="179">
        <v>46092</v>
      </c>
      <c r="M1301" s="178" t="s">
        <v>306</v>
      </c>
      <c r="N1301" s="179">
        <v>46070</v>
      </c>
      <c r="O1301" s="185" t="str">
        <f>IF(Tabela_srv_moreno_prd_dbwel_v_fund_acompanhamento[[#This Row],[prz_contratual]]=Tabela_srv_moreno_prd_dbwel_v_fund_acompanhamento[[#This Row],[lib_fundido_prev]],"S/Usin.","C/ Usin.")</f>
        <v>S/Usin.</v>
      </c>
    </row>
    <row r="1302" spans="1:15" hidden="1" x14ac:dyDescent="0.25">
      <c r="A1302" s="25" t="str">
        <f>_xlfn.CONCAT(Tabela_srv_moreno_prd_dbwel_v_fund_acompanhamento[[#This Row],[id_ordem_servico]],"-",Tabela_srv_moreno_prd_dbwel_v_fund_acompanhamento[[#This Row],[item]])</f>
        <v>27341-18</v>
      </c>
      <c r="B1302" s="115" t="str">
        <f>_xlfn.XLOOKUP(A1302,Tabela2[ID OS_MORENO],Tabela2[ID OS_MORENO],"",0)</f>
        <v/>
      </c>
      <c r="C1302" s="25">
        <v>27341</v>
      </c>
      <c r="D1302" s="25">
        <v>18</v>
      </c>
      <c r="E1302" s="25">
        <v>1</v>
      </c>
      <c r="F1302" s="178">
        <v>152650</v>
      </c>
      <c r="G1302" s="178">
        <v>255</v>
      </c>
      <c r="H1302" s="178" t="str">
        <f>_xlfn.CONCAT(Tabela_srv_moreno_prd_dbwel_v_fund_acompanhamento[[#This Row],[codigo_peca]],"-",Tabela_srv_moreno_prd_dbwel_v_fund_acompanhamento[[#This Row],[seq_peca]])</f>
        <v>152650-255</v>
      </c>
      <c r="I1302" s="178">
        <v>1</v>
      </c>
      <c r="J1302" s="178" t="s">
        <v>296</v>
      </c>
      <c r="K1302" s="179">
        <v>46048</v>
      </c>
      <c r="L1302" s="179">
        <v>46041</v>
      </c>
      <c r="M1302" s="178" t="s">
        <v>306</v>
      </c>
      <c r="N1302" s="179">
        <v>46070</v>
      </c>
      <c r="O13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3" spans="1:15" hidden="1" x14ac:dyDescent="0.25">
      <c r="A1303" s="25" t="str">
        <f>_xlfn.CONCAT(Tabela_srv_moreno_prd_dbwel_v_fund_acompanhamento[[#This Row],[id_ordem_servico]],"-",Tabela_srv_moreno_prd_dbwel_v_fund_acompanhamento[[#This Row],[item]])</f>
        <v>27324-1</v>
      </c>
      <c r="B1303" s="114" t="str">
        <f>_xlfn.XLOOKUP(A1303,Tabela2[ID OS_MORENO],Tabela2[ID OS_MORENO],"",0)</f>
        <v/>
      </c>
      <c r="C1303" s="25">
        <v>27324</v>
      </c>
      <c r="D1303" s="25">
        <v>1</v>
      </c>
      <c r="E1303" s="25">
        <v>1</v>
      </c>
      <c r="F1303" s="178">
        <v>152653</v>
      </c>
      <c r="G1303" s="178">
        <v>265</v>
      </c>
      <c r="H1303" s="178" t="str">
        <f>_xlfn.CONCAT(Tabela_srv_moreno_prd_dbwel_v_fund_acompanhamento[[#This Row],[codigo_peca]],"-",Tabela_srv_moreno_prd_dbwel_v_fund_acompanhamento[[#This Row],[seq_peca]])</f>
        <v>152653-265</v>
      </c>
      <c r="I1303" s="178">
        <v>1</v>
      </c>
      <c r="J1303" s="178" t="s">
        <v>296</v>
      </c>
      <c r="K1303" s="179">
        <v>45999</v>
      </c>
      <c r="L1303" s="179">
        <v>45995</v>
      </c>
      <c r="M1303" s="178" t="s">
        <v>306</v>
      </c>
      <c r="N1303" s="179">
        <v>46056</v>
      </c>
      <c r="O13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4" spans="1:15" hidden="1" x14ac:dyDescent="0.25">
      <c r="A1304" s="25" t="str">
        <f>_xlfn.CONCAT(Tabela_srv_moreno_prd_dbwel_v_fund_acompanhamento[[#This Row],[id_ordem_servico]],"-",Tabela_srv_moreno_prd_dbwel_v_fund_acompanhamento[[#This Row],[item]])</f>
        <v>27324-2</v>
      </c>
      <c r="B1304" s="114" t="str">
        <f>_xlfn.XLOOKUP(A1304,Tabela2[ID OS_MORENO],Tabela2[ID OS_MORENO],"",0)</f>
        <v/>
      </c>
      <c r="C1304" s="25">
        <v>27324</v>
      </c>
      <c r="D1304" s="25">
        <v>2</v>
      </c>
      <c r="E1304" s="25">
        <v>1</v>
      </c>
      <c r="F1304" s="178">
        <v>152653</v>
      </c>
      <c r="G1304" s="178">
        <v>266</v>
      </c>
      <c r="H1304" s="178" t="str">
        <f>_xlfn.CONCAT(Tabela_srv_moreno_prd_dbwel_v_fund_acompanhamento[[#This Row],[codigo_peca]],"-",Tabela_srv_moreno_prd_dbwel_v_fund_acompanhamento[[#This Row],[seq_peca]])</f>
        <v>152653-266</v>
      </c>
      <c r="I1304" s="178">
        <v>1</v>
      </c>
      <c r="J1304" s="178" t="s">
        <v>296</v>
      </c>
      <c r="K1304" s="179">
        <v>45999</v>
      </c>
      <c r="L1304" s="179">
        <v>46038</v>
      </c>
      <c r="M1304" s="178" t="s">
        <v>306</v>
      </c>
      <c r="N1304" s="179">
        <v>46056</v>
      </c>
      <c r="O13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5" spans="1:15" hidden="1" x14ac:dyDescent="0.25">
      <c r="A1305" s="25" t="str">
        <f>_xlfn.CONCAT(Tabela_srv_moreno_prd_dbwel_v_fund_acompanhamento[[#This Row],[id_ordem_servico]],"-",Tabela_srv_moreno_prd_dbwel_v_fund_acompanhamento[[#This Row],[item]])</f>
        <v>27324-3</v>
      </c>
      <c r="B1305" s="114" t="str">
        <f>_xlfn.XLOOKUP(A1305,Tabela2[ID OS_MORENO],Tabela2[ID OS_MORENO],"",0)</f>
        <v/>
      </c>
      <c r="C1305" s="25">
        <v>27324</v>
      </c>
      <c r="D1305" s="25">
        <v>3</v>
      </c>
      <c r="E1305" s="25">
        <v>1</v>
      </c>
      <c r="F1305" s="178">
        <v>152653</v>
      </c>
      <c r="G1305" s="178">
        <v>267</v>
      </c>
      <c r="H1305" s="178" t="str">
        <f>_xlfn.CONCAT(Tabela_srv_moreno_prd_dbwel_v_fund_acompanhamento[[#This Row],[codigo_peca]],"-",Tabela_srv_moreno_prd_dbwel_v_fund_acompanhamento[[#This Row],[seq_peca]])</f>
        <v>152653-267</v>
      </c>
      <c r="I1305" s="178">
        <v>1</v>
      </c>
      <c r="J1305" s="178" t="s">
        <v>296</v>
      </c>
      <c r="K1305" s="179">
        <v>45999</v>
      </c>
      <c r="L1305" s="179">
        <v>46001</v>
      </c>
      <c r="M1305" s="178" t="s">
        <v>306</v>
      </c>
      <c r="N1305" s="179">
        <v>46056</v>
      </c>
      <c r="O13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6" spans="1:15" hidden="1" x14ac:dyDescent="0.25">
      <c r="A1306" s="25" t="str">
        <f>_xlfn.CONCAT(Tabela_srv_moreno_prd_dbwel_v_fund_acompanhamento[[#This Row],[id_ordem_servico]],"-",Tabela_srv_moreno_prd_dbwel_v_fund_acompanhamento[[#This Row],[item]])</f>
        <v>27324-4</v>
      </c>
      <c r="B1306" s="114" t="str">
        <f>_xlfn.XLOOKUP(A1306,Tabela2[ID OS_MORENO],Tabela2[ID OS_MORENO],"",0)</f>
        <v/>
      </c>
      <c r="C1306" s="25">
        <v>27324</v>
      </c>
      <c r="D1306" s="25">
        <v>4</v>
      </c>
      <c r="E1306" s="25">
        <v>1</v>
      </c>
      <c r="F1306" s="178">
        <v>152653</v>
      </c>
      <c r="G1306" s="178">
        <v>268</v>
      </c>
      <c r="H1306" s="178" t="str">
        <f>_xlfn.CONCAT(Tabela_srv_moreno_prd_dbwel_v_fund_acompanhamento[[#This Row],[codigo_peca]],"-",Tabela_srv_moreno_prd_dbwel_v_fund_acompanhamento[[#This Row],[seq_peca]])</f>
        <v>152653-268</v>
      </c>
      <c r="I1306" s="178">
        <v>1</v>
      </c>
      <c r="J1306" s="178" t="s">
        <v>296</v>
      </c>
      <c r="K1306" s="179">
        <v>45999</v>
      </c>
      <c r="L1306" s="179">
        <v>45995</v>
      </c>
      <c r="M1306" s="178" t="s">
        <v>306</v>
      </c>
      <c r="N1306" s="179">
        <v>46056</v>
      </c>
      <c r="O13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7" spans="1:15" hidden="1" x14ac:dyDescent="0.25">
      <c r="A1307" s="25" t="str">
        <f>_xlfn.CONCAT(Tabela_srv_moreno_prd_dbwel_v_fund_acompanhamento[[#This Row],[id_ordem_servico]],"-",Tabela_srv_moreno_prd_dbwel_v_fund_acompanhamento[[#This Row],[item]])</f>
        <v>27324-5</v>
      </c>
      <c r="B1307" s="114" t="str">
        <f>_xlfn.XLOOKUP(A1307,Tabela2[ID OS_MORENO],Tabela2[ID OS_MORENO],"",0)</f>
        <v/>
      </c>
      <c r="C1307" s="25">
        <v>27324</v>
      </c>
      <c r="D1307" s="25">
        <v>5</v>
      </c>
      <c r="E1307" s="25">
        <v>1</v>
      </c>
      <c r="F1307" s="178">
        <v>152653</v>
      </c>
      <c r="G1307" s="178">
        <v>269</v>
      </c>
      <c r="H1307" s="178" t="str">
        <f>_xlfn.CONCAT(Tabela_srv_moreno_prd_dbwel_v_fund_acompanhamento[[#This Row],[codigo_peca]],"-",Tabela_srv_moreno_prd_dbwel_v_fund_acompanhamento[[#This Row],[seq_peca]])</f>
        <v>152653-269</v>
      </c>
      <c r="I1307" s="178">
        <v>1</v>
      </c>
      <c r="J1307" s="178" t="s">
        <v>296</v>
      </c>
      <c r="K1307" s="179">
        <v>46010</v>
      </c>
      <c r="L1307" s="179">
        <v>46000</v>
      </c>
      <c r="M1307" s="178" t="s">
        <v>306</v>
      </c>
      <c r="N1307" s="179">
        <v>46056</v>
      </c>
      <c r="O13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8" spans="1:15" hidden="1" x14ac:dyDescent="0.25">
      <c r="A1308" s="25" t="str">
        <f>_xlfn.CONCAT(Tabela_srv_moreno_prd_dbwel_v_fund_acompanhamento[[#This Row],[id_ordem_servico]],"-",Tabela_srv_moreno_prd_dbwel_v_fund_acompanhamento[[#This Row],[item]])</f>
        <v>27324-6</v>
      </c>
      <c r="B1308" s="114" t="str">
        <f>_xlfn.XLOOKUP(A1308,Tabela2[ID OS_MORENO],Tabela2[ID OS_MORENO],"",0)</f>
        <v/>
      </c>
      <c r="C1308" s="25">
        <v>27324</v>
      </c>
      <c r="D1308" s="25">
        <v>6</v>
      </c>
      <c r="E1308" s="25">
        <v>1</v>
      </c>
      <c r="F1308" s="178">
        <v>152653</v>
      </c>
      <c r="G1308" s="178">
        <v>270</v>
      </c>
      <c r="H1308" s="178" t="str">
        <f>_xlfn.CONCAT(Tabela_srv_moreno_prd_dbwel_v_fund_acompanhamento[[#This Row],[codigo_peca]],"-",Tabela_srv_moreno_prd_dbwel_v_fund_acompanhamento[[#This Row],[seq_peca]])</f>
        <v>152653-270</v>
      </c>
      <c r="I1308" s="178">
        <v>1</v>
      </c>
      <c r="J1308" s="178" t="s">
        <v>296</v>
      </c>
      <c r="K1308" s="179">
        <v>46010</v>
      </c>
      <c r="L1308" s="179">
        <v>46007</v>
      </c>
      <c r="M1308" s="178" t="s">
        <v>306</v>
      </c>
      <c r="N1308" s="179">
        <v>46056</v>
      </c>
      <c r="O13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09" spans="1:15" hidden="1" x14ac:dyDescent="0.25">
      <c r="A1309" s="25" t="str">
        <f>_xlfn.CONCAT(Tabela_srv_moreno_prd_dbwel_v_fund_acompanhamento[[#This Row],[id_ordem_servico]],"-",Tabela_srv_moreno_prd_dbwel_v_fund_acompanhamento[[#This Row],[item]])</f>
        <v>27324-7</v>
      </c>
      <c r="B1309" s="114" t="str">
        <f>_xlfn.XLOOKUP(A1309,Tabela2[ID OS_MORENO],Tabela2[ID OS_MORENO],"",0)</f>
        <v/>
      </c>
      <c r="C1309" s="25">
        <v>27324</v>
      </c>
      <c r="D1309" s="25">
        <v>7</v>
      </c>
      <c r="E1309" s="25">
        <v>1</v>
      </c>
      <c r="F1309" s="178">
        <v>152653</v>
      </c>
      <c r="G1309" s="178">
        <v>271</v>
      </c>
      <c r="H1309" s="178" t="str">
        <f>_xlfn.CONCAT(Tabela_srv_moreno_prd_dbwel_v_fund_acompanhamento[[#This Row],[codigo_peca]],"-",Tabela_srv_moreno_prd_dbwel_v_fund_acompanhamento[[#This Row],[seq_peca]])</f>
        <v>152653-271</v>
      </c>
      <c r="I1309" s="178">
        <v>1</v>
      </c>
      <c r="J1309" s="178" t="s">
        <v>296</v>
      </c>
      <c r="K1309" s="179">
        <v>46010</v>
      </c>
      <c r="L1309" s="179">
        <v>46007</v>
      </c>
      <c r="M1309" s="178" t="s">
        <v>306</v>
      </c>
      <c r="N1309" s="179">
        <v>46056</v>
      </c>
      <c r="O13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0" spans="1:15" hidden="1" x14ac:dyDescent="0.25">
      <c r="A1310" s="25" t="str">
        <f>_xlfn.CONCAT(Tabela_srv_moreno_prd_dbwel_v_fund_acompanhamento[[#This Row],[id_ordem_servico]],"-",Tabela_srv_moreno_prd_dbwel_v_fund_acompanhamento[[#This Row],[item]])</f>
        <v>27324-8</v>
      </c>
      <c r="B1310" s="114" t="str">
        <f>_xlfn.XLOOKUP(A1310,Tabela2[ID OS_MORENO],Tabela2[ID OS_MORENO],"",0)</f>
        <v/>
      </c>
      <c r="C1310" s="25">
        <v>27324</v>
      </c>
      <c r="D1310" s="25">
        <v>8</v>
      </c>
      <c r="E1310" s="25">
        <v>1</v>
      </c>
      <c r="F1310" s="178">
        <v>152653</v>
      </c>
      <c r="G1310" s="178">
        <v>272</v>
      </c>
      <c r="H1310" s="178" t="str">
        <f>_xlfn.CONCAT(Tabela_srv_moreno_prd_dbwel_v_fund_acompanhamento[[#This Row],[codigo_peca]],"-",Tabela_srv_moreno_prd_dbwel_v_fund_acompanhamento[[#This Row],[seq_peca]])</f>
        <v>152653-272</v>
      </c>
      <c r="I1310" s="178">
        <v>1</v>
      </c>
      <c r="J1310" s="178" t="s">
        <v>296</v>
      </c>
      <c r="K1310" s="179">
        <v>46010</v>
      </c>
      <c r="L1310" s="179">
        <v>46007</v>
      </c>
      <c r="M1310" s="178" t="s">
        <v>306</v>
      </c>
      <c r="N1310" s="179">
        <v>46056</v>
      </c>
      <c r="O13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1" spans="1:15" hidden="1" x14ac:dyDescent="0.25">
      <c r="A1311" s="16" t="str">
        <f>_xlfn.CONCAT(Tabela_srv_moreno_prd_dbwel_v_fund_acompanhamento[[#This Row],[id_ordem_servico]],"-",Tabela_srv_moreno_prd_dbwel_v_fund_acompanhamento[[#This Row],[item]])</f>
        <v>27278-1</v>
      </c>
      <c r="B1311" s="114" t="str">
        <f>_xlfn.XLOOKUP(A1311,Tabela2[ID OS_MORENO],Tabela2[ID OS_MORENO],"",0)</f>
        <v/>
      </c>
      <c r="C1311" s="16">
        <v>27278</v>
      </c>
      <c r="D1311" s="16">
        <v>1</v>
      </c>
      <c r="E1311" s="16">
        <v>1</v>
      </c>
      <c r="F1311" s="185">
        <v>152631</v>
      </c>
      <c r="G1311" s="185">
        <v>43</v>
      </c>
      <c r="H1311" s="185" t="str">
        <f>_xlfn.CONCAT(Tabela_srv_moreno_prd_dbwel_v_fund_acompanhamento[[#This Row],[codigo_peca]],"-",Tabela_srv_moreno_prd_dbwel_v_fund_acompanhamento[[#This Row],[seq_peca]])</f>
        <v>152631-43</v>
      </c>
      <c r="I1311" s="178">
        <v>1</v>
      </c>
      <c r="J1311" s="185" t="s">
        <v>296</v>
      </c>
      <c r="K1311" s="190">
        <v>45999</v>
      </c>
      <c r="L1311" s="190">
        <v>45985</v>
      </c>
      <c r="M1311" s="185" t="s">
        <v>610</v>
      </c>
      <c r="N1311" s="190">
        <v>46003</v>
      </c>
      <c r="O13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2" spans="1:15" hidden="1" x14ac:dyDescent="0.25">
      <c r="A1312" s="25" t="str">
        <f>_xlfn.CONCAT(Tabela_srv_moreno_prd_dbwel_v_fund_acompanhamento[[#This Row],[id_ordem_servico]],"-",Tabela_srv_moreno_prd_dbwel_v_fund_acompanhamento[[#This Row],[item]])</f>
        <v>27278-2</v>
      </c>
      <c r="B1312" s="114" t="str">
        <f>_xlfn.XLOOKUP(A1312,Tabela2[ID OS_MORENO],Tabela2[ID OS_MORENO],"",0)</f>
        <v/>
      </c>
      <c r="C1312" s="25">
        <v>27278</v>
      </c>
      <c r="D1312" s="25">
        <v>2</v>
      </c>
      <c r="E1312" s="25">
        <v>1</v>
      </c>
      <c r="F1312" s="178">
        <v>152631</v>
      </c>
      <c r="G1312" s="178">
        <v>44</v>
      </c>
      <c r="H1312" s="178" t="str">
        <f>_xlfn.CONCAT(Tabela_srv_moreno_prd_dbwel_v_fund_acompanhamento[[#This Row],[codigo_peca]],"-",Tabela_srv_moreno_prd_dbwel_v_fund_acompanhamento[[#This Row],[seq_peca]])</f>
        <v>152631-44</v>
      </c>
      <c r="I1312" s="178">
        <v>1</v>
      </c>
      <c r="J1312" s="178" t="s">
        <v>296</v>
      </c>
      <c r="K1312" s="179">
        <v>46006</v>
      </c>
      <c r="L1312" s="179">
        <v>45988</v>
      </c>
      <c r="M1312" s="178" t="s">
        <v>610</v>
      </c>
      <c r="N1312" s="179">
        <v>46003</v>
      </c>
      <c r="O13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3" spans="1:15" hidden="1" x14ac:dyDescent="0.25">
      <c r="A1313" s="25" t="str">
        <f>_xlfn.CONCAT(Tabela_srv_moreno_prd_dbwel_v_fund_acompanhamento[[#This Row],[id_ordem_servico]],"-",Tabela_srv_moreno_prd_dbwel_v_fund_acompanhamento[[#This Row],[item]])</f>
        <v>27292-1</v>
      </c>
      <c r="B1313" s="114" t="str">
        <f>_xlfn.XLOOKUP(A1313,Tabela2[ID OS_MORENO],Tabela2[ID OS_MORENO],"",0)</f>
        <v/>
      </c>
      <c r="C1313" s="25">
        <v>27292</v>
      </c>
      <c r="D1313" s="25">
        <v>1</v>
      </c>
      <c r="E1313" s="25">
        <v>1</v>
      </c>
      <c r="F1313" s="178">
        <v>299447</v>
      </c>
      <c r="G1313" s="178">
        <v>19</v>
      </c>
      <c r="H1313" s="178" t="str">
        <f>_xlfn.CONCAT(Tabela_srv_moreno_prd_dbwel_v_fund_acompanhamento[[#This Row],[codigo_peca]],"-",Tabela_srv_moreno_prd_dbwel_v_fund_acompanhamento[[#This Row],[seq_peca]])</f>
        <v>299447-19</v>
      </c>
      <c r="I1313" s="178">
        <v>1</v>
      </c>
      <c r="J1313" s="178" t="s">
        <v>296</v>
      </c>
      <c r="K1313" s="179">
        <v>46004</v>
      </c>
      <c r="L1313" s="179">
        <v>45985</v>
      </c>
      <c r="M1313" s="178" t="s">
        <v>646</v>
      </c>
      <c r="N1313" s="179">
        <v>46003</v>
      </c>
      <c r="O13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4" spans="1:15" hidden="1" x14ac:dyDescent="0.25">
      <c r="A1314" s="25" t="str">
        <f>_xlfn.CONCAT(Tabela_srv_moreno_prd_dbwel_v_fund_acompanhamento[[#This Row],[id_ordem_servico]],"-",Tabela_srv_moreno_prd_dbwel_v_fund_acompanhamento[[#This Row],[item]])</f>
        <v>27292-2</v>
      </c>
      <c r="B1314" s="114" t="str">
        <f>_xlfn.XLOOKUP(A1314,Tabela2[ID OS_MORENO],Tabela2[ID OS_MORENO],"",0)</f>
        <v/>
      </c>
      <c r="C1314" s="25">
        <v>27292</v>
      </c>
      <c r="D1314" s="25">
        <v>2</v>
      </c>
      <c r="E1314" s="25">
        <v>1</v>
      </c>
      <c r="F1314" s="178">
        <v>299447</v>
      </c>
      <c r="G1314" s="178">
        <v>20</v>
      </c>
      <c r="H1314" s="178" t="str">
        <f>_xlfn.CONCAT(Tabela_srv_moreno_prd_dbwel_v_fund_acompanhamento[[#This Row],[codigo_peca]],"-",Tabela_srv_moreno_prd_dbwel_v_fund_acompanhamento[[#This Row],[seq_peca]])</f>
        <v>299447-20</v>
      </c>
      <c r="I1314" s="178">
        <v>1</v>
      </c>
      <c r="J1314" s="178" t="s">
        <v>296</v>
      </c>
      <c r="K1314" s="179">
        <v>46004</v>
      </c>
      <c r="L1314" s="179">
        <v>45988</v>
      </c>
      <c r="M1314" s="178" t="s">
        <v>646</v>
      </c>
      <c r="N1314" s="179">
        <v>46003</v>
      </c>
      <c r="O13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5" spans="1:15" hidden="1" x14ac:dyDescent="0.25">
      <c r="A1315" s="25" t="str">
        <f>_xlfn.CONCAT(Tabela_srv_moreno_prd_dbwel_v_fund_acompanhamento[[#This Row],[id_ordem_servico]],"-",Tabela_srv_moreno_prd_dbwel_v_fund_acompanhamento[[#This Row],[item]])</f>
        <v>27304-1</v>
      </c>
      <c r="B1315" s="114" t="str">
        <f>_xlfn.XLOOKUP(A1315,Tabela2[ID OS_MORENO],Tabela2[ID OS_MORENO],"",0)</f>
        <v/>
      </c>
      <c r="C1315" s="25">
        <v>27304</v>
      </c>
      <c r="D1315" s="25">
        <v>1</v>
      </c>
      <c r="E1315" s="25">
        <v>1</v>
      </c>
      <c r="F1315" s="178">
        <v>152652</v>
      </c>
      <c r="G1315" s="178">
        <v>15</v>
      </c>
      <c r="H1315" s="178" t="str">
        <f>_xlfn.CONCAT(Tabela_srv_moreno_prd_dbwel_v_fund_acompanhamento[[#This Row],[codigo_peca]],"-",Tabela_srv_moreno_prd_dbwel_v_fund_acompanhamento[[#This Row],[seq_peca]])</f>
        <v>152652-15</v>
      </c>
      <c r="I1315" s="178">
        <v>1</v>
      </c>
      <c r="J1315" s="178" t="s">
        <v>296</v>
      </c>
      <c r="K1315" s="179">
        <v>45997</v>
      </c>
      <c r="L1315" s="179">
        <v>45994</v>
      </c>
      <c r="M1315" s="178" t="s">
        <v>306</v>
      </c>
      <c r="N1315" s="179">
        <v>46063</v>
      </c>
      <c r="O13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6" spans="1:15" hidden="1" x14ac:dyDescent="0.25">
      <c r="A1316" s="25" t="str">
        <f>_xlfn.CONCAT(Tabela_srv_moreno_prd_dbwel_v_fund_acompanhamento[[#This Row],[id_ordem_servico]],"-",Tabela_srv_moreno_prd_dbwel_v_fund_acompanhamento[[#This Row],[item]])</f>
        <v>27304-2</v>
      </c>
      <c r="B1316" s="114" t="str">
        <f>_xlfn.XLOOKUP(A1316,Tabela2[ID OS_MORENO],Tabela2[ID OS_MORENO],"",0)</f>
        <v/>
      </c>
      <c r="C1316" s="25">
        <v>27304</v>
      </c>
      <c r="D1316" s="25">
        <v>2</v>
      </c>
      <c r="E1316" s="25">
        <v>1</v>
      </c>
      <c r="F1316" s="178">
        <v>152652</v>
      </c>
      <c r="G1316" s="178">
        <v>16</v>
      </c>
      <c r="H1316" s="178" t="str">
        <f>_xlfn.CONCAT(Tabela_srv_moreno_prd_dbwel_v_fund_acompanhamento[[#This Row],[codigo_peca]],"-",Tabela_srv_moreno_prd_dbwel_v_fund_acompanhamento[[#This Row],[seq_peca]])</f>
        <v>152652-16</v>
      </c>
      <c r="I1316" s="178">
        <v>1</v>
      </c>
      <c r="J1316" s="178" t="s">
        <v>296</v>
      </c>
      <c r="K1316" s="179">
        <v>45996</v>
      </c>
      <c r="L1316" s="179">
        <v>45994</v>
      </c>
      <c r="M1316" s="178" t="s">
        <v>306</v>
      </c>
      <c r="N1316" s="179">
        <v>46063</v>
      </c>
      <c r="O13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7" spans="1:15" hidden="1" x14ac:dyDescent="0.25">
      <c r="A1317" s="25" t="str">
        <f>_xlfn.CONCAT(Tabela_srv_moreno_prd_dbwel_v_fund_acompanhamento[[#This Row],[id_ordem_servico]],"-",Tabela_srv_moreno_prd_dbwel_v_fund_acompanhamento[[#This Row],[item]])</f>
        <v>27304-3</v>
      </c>
      <c r="B1317" s="114" t="str">
        <f>_xlfn.XLOOKUP(A1317,Tabela2[ID OS_MORENO],Tabela2[ID OS_MORENO],"",0)</f>
        <v/>
      </c>
      <c r="C1317" s="25">
        <v>27304</v>
      </c>
      <c r="D1317" s="25">
        <v>3</v>
      </c>
      <c r="E1317" s="25">
        <v>1</v>
      </c>
      <c r="F1317" s="178">
        <v>152652</v>
      </c>
      <c r="G1317" s="178">
        <v>17</v>
      </c>
      <c r="H1317" s="178" t="str">
        <f>_xlfn.CONCAT(Tabela_srv_moreno_prd_dbwel_v_fund_acompanhamento[[#This Row],[codigo_peca]],"-",Tabela_srv_moreno_prd_dbwel_v_fund_acompanhamento[[#This Row],[seq_peca]])</f>
        <v>152652-17</v>
      </c>
      <c r="I1317" s="178">
        <v>1</v>
      </c>
      <c r="J1317" s="178" t="s">
        <v>296</v>
      </c>
      <c r="K1317" s="179">
        <v>45996</v>
      </c>
      <c r="L1317" s="179">
        <v>45994</v>
      </c>
      <c r="M1317" s="178" t="s">
        <v>306</v>
      </c>
      <c r="N1317" s="179">
        <v>46063</v>
      </c>
      <c r="O13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8" spans="1:15" hidden="1" x14ac:dyDescent="0.25">
      <c r="A1318" s="25" t="str">
        <f>_xlfn.CONCAT(Tabela_srv_moreno_prd_dbwel_v_fund_acompanhamento[[#This Row],[id_ordem_servico]],"-",Tabela_srv_moreno_prd_dbwel_v_fund_acompanhamento[[#This Row],[item]])</f>
        <v>27304-4</v>
      </c>
      <c r="B1318" s="114" t="str">
        <f>_xlfn.XLOOKUP(A1318,Tabela2[ID OS_MORENO],Tabela2[ID OS_MORENO],"",0)</f>
        <v/>
      </c>
      <c r="C1318" s="25">
        <v>27304</v>
      </c>
      <c r="D1318" s="25">
        <v>4</v>
      </c>
      <c r="E1318" s="25">
        <v>1</v>
      </c>
      <c r="F1318" s="178">
        <v>152652</v>
      </c>
      <c r="G1318" s="178">
        <v>18</v>
      </c>
      <c r="H1318" s="178" t="str">
        <f>_xlfn.CONCAT(Tabela_srv_moreno_prd_dbwel_v_fund_acompanhamento[[#This Row],[codigo_peca]],"-",Tabela_srv_moreno_prd_dbwel_v_fund_acompanhamento[[#This Row],[seq_peca]])</f>
        <v>152652-18</v>
      </c>
      <c r="I1318" s="178">
        <v>1</v>
      </c>
      <c r="J1318" s="178" t="s">
        <v>296</v>
      </c>
      <c r="K1318" s="179">
        <v>45996</v>
      </c>
      <c r="L1318" s="179">
        <v>45994</v>
      </c>
      <c r="M1318" s="178" t="s">
        <v>306</v>
      </c>
      <c r="N1318" s="179">
        <v>46063</v>
      </c>
      <c r="O13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19" spans="1:15" hidden="1" x14ac:dyDescent="0.25">
      <c r="A1319" s="25" t="str">
        <f>_xlfn.CONCAT(Tabela_srv_moreno_prd_dbwel_v_fund_acompanhamento[[#This Row],[id_ordem_servico]],"-",Tabela_srv_moreno_prd_dbwel_v_fund_acompanhamento[[#This Row],[item]])</f>
        <v>27296-1</v>
      </c>
      <c r="B1319" s="114" t="str">
        <f>_xlfn.XLOOKUP(A1319,Tabela2[ID OS_MORENO],Tabela2[ID OS_MORENO],"",0)</f>
        <v/>
      </c>
      <c r="C1319" s="25">
        <v>27296</v>
      </c>
      <c r="D1319" s="25">
        <v>1</v>
      </c>
      <c r="E1319" s="25">
        <v>1</v>
      </c>
      <c r="F1319" s="178">
        <v>152653</v>
      </c>
      <c r="G1319" s="178">
        <v>261</v>
      </c>
      <c r="H1319" s="178" t="str">
        <f>_xlfn.CONCAT(Tabela_srv_moreno_prd_dbwel_v_fund_acompanhamento[[#This Row],[codigo_peca]],"-",Tabela_srv_moreno_prd_dbwel_v_fund_acompanhamento[[#This Row],[seq_peca]])</f>
        <v>152653-261</v>
      </c>
      <c r="I1319" s="178">
        <v>1</v>
      </c>
      <c r="J1319" s="178" t="s">
        <v>296</v>
      </c>
      <c r="K1319" s="179">
        <v>45983</v>
      </c>
      <c r="L1319" s="179">
        <v>45995</v>
      </c>
      <c r="M1319" s="178" t="s">
        <v>306</v>
      </c>
      <c r="N1319" s="179">
        <v>46034</v>
      </c>
      <c r="O13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20" spans="1:15" hidden="1" x14ac:dyDescent="0.25">
      <c r="A1320" s="25" t="str">
        <f>_xlfn.CONCAT(Tabela_srv_moreno_prd_dbwel_v_fund_acompanhamento[[#This Row],[id_ordem_servico]],"-",Tabela_srv_moreno_prd_dbwel_v_fund_acompanhamento[[#This Row],[item]])</f>
        <v>27296-2</v>
      </c>
      <c r="B1320" s="114" t="str">
        <f>_xlfn.XLOOKUP(A1320,Tabela2[ID OS_MORENO],Tabela2[ID OS_MORENO],"",0)</f>
        <v/>
      </c>
      <c r="C1320" s="25">
        <v>27296</v>
      </c>
      <c r="D1320" s="25">
        <v>2</v>
      </c>
      <c r="E1320" s="25">
        <v>1</v>
      </c>
      <c r="F1320" s="178">
        <v>152653</v>
      </c>
      <c r="G1320" s="178">
        <v>262</v>
      </c>
      <c r="H1320" s="178" t="str">
        <f>_xlfn.CONCAT(Tabela_srv_moreno_prd_dbwel_v_fund_acompanhamento[[#This Row],[codigo_peca]],"-",Tabela_srv_moreno_prd_dbwel_v_fund_acompanhamento[[#This Row],[seq_peca]])</f>
        <v>152653-262</v>
      </c>
      <c r="I1320" s="178">
        <v>1</v>
      </c>
      <c r="J1320" s="178" t="s">
        <v>296</v>
      </c>
      <c r="K1320" s="179">
        <v>45984</v>
      </c>
      <c r="L1320" s="179">
        <v>45994</v>
      </c>
      <c r="M1320" s="178" t="s">
        <v>306</v>
      </c>
      <c r="N1320" s="179">
        <v>46034</v>
      </c>
      <c r="O13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21" spans="1:15" hidden="1" x14ac:dyDescent="0.25">
      <c r="A1321" s="25" t="str">
        <f>_xlfn.CONCAT(Tabela_srv_moreno_prd_dbwel_v_fund_acompanhamento[[#This Row],[id_ordem_servico]],"-",Tabela_srv_moreno_prd_dbwel_v_fund_acompanhamento[[#This Row],[item]])</f>
        <v>27296-3</v>
      </c>
      <c r="B1321" s="114" t="str">
        <f>_xlfn.XLOOKUP(A1321,Tabela2[ID OS_MORENO],Tabela2[ID OS_MORENO],"",0)</f>
        <v/>
      </c>
      <c r="C1321" s="25">
        <v>27296</v>
      </c>
      <c r="D1321" s="25">
        <v>3</v>
      </c>
      <c r="E1321" s="25">
        <v>1</v>
      </c>
      <c r="F1321" s="178">
        <v>152653</v>
      </c>
      <c r="G1321" s="178">
        <v>263</v>
      </c>
      <c r="H1321" s="178" t="str">
        <f>_xlfn.CONCAT(Tabela_srv_moreno_prd_dbwel_v_fund_acompanhamento[[#This Row],[codigo_peca]],"-",Tabela_srv_moreno_prd_dbwel_v_fund_acompanhamento[[#This Row],[seq_peca]])</f>
        <v>152653-263</v>
      </c>
      <c r="I1321" s="178">
        <v>1</v>
      </c>
      <c r="J1321" s="178" t="s">
        <v>296</v>
      </c>
      <c r="K1321" s="179">
        <v>45984</v>
      </c>
      <c r="L1321" s="179">
        <v>45992</v>
      </c>
      <c r="M1321" s="178" t="s">
        <v>306</v>
      </c>
      <c r="N1321" s="179">
        <v>46034</v>
      </c>
      <c r="O13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22" spans="1:15" hidden="1" x14ac:dyDescent="0.25">
      <c r="A1322" s="25" t="str">
        <f>_xlfn.CONCAT(Tabela_srv_moreno_prd_dbwel_v_fund_acompanhamento[[#This Row],[id_ordem_servico]],"-",Tabela_srv_moreno_prd_dbwel_v_fund_acompanhamento[[#This Row],[item]])</f>
        <v>27296-4</v>
      </c>
      <c r="B1322" s="114" t="str">
        <f>_xlfn.XLOOKUP(A1322,Tabela2[ID OS_MORENO],Tabela2[ID OS_MORENO],"",0)</f>
        <v/>
      </c>
      <c r="C1322" s="25">
        <v>27296</v>
      </c>
      <c r="D1322" s="25">
        <v>4</v>
      </c>
      <c r="E1322" s="25">
        <v>1</v>
      </c>
      <c r="F1322" s="178">
        <v>152653</v>
      </c>
      <c r="G1322" s="178">
        <v>264</v>
      </c>
      <c r="H1322" s="178" t="str">
        <f>_xlfn.CONCAT(Tabela_srv_moreno_prd_dbwel_v_fund_acompanhamento[[#This Row],[codigo_peca]],"-",Tabela_srv_moreno_prd_dbwel_v_fund_acompanhamento[[#This Row],[seq_peca]])</f>
        <v>152653-264</v>
      </c>
      <c r="I1322" s="178">
        <v>1</v>
      </c>
      <c r="J1322" s="178" t="s">
        <v>296</v>
      </c>
      <c r="K1322" s="179">
        <v>45984</v>
      </c>
      <c r="L1322" s="179">
        <v>45992</v>
      </c>
      <c r="M1322" s="178" t="s">
        <v>306</v>
      </c>
      <c r="N1322" s="179">
        <v>46034</v>
      </c>
      <c r="O13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23" spans="1:15" hidden="1" x14ac:dyDescent="0.25">
      <c r="A1323" s="25" t="str">
        <f>_xlfn.CONCAT(Tabela_srv_moreno_prd_dbwel_v_fund_acompanhamento[[#This Row],[id_ordem_servico]],"-",Tabela_srv_moreno_prd_dbwel_v_fund_acompanhamento[[#This Row],[item]])</f>
        <v>27264-1</v>
      </c>
      <c r="B1323" s="114" t="str">
        <f>_xlfn.XLOOKUP(A1323,Tabela2[ID OS_MORENO],Tabela2[ID OS_MORENO],"",0)</f>
        <v/>
      </c>
      <c r="C1323" s="25">
        <v>27264</v>
      </c>
      <c r="D1323" s="25">
        <v>1</v>
      </c>
      <c r="E1323" s="25">
        <v>1</v>
      </c>
      <c r="F1323" s="39">
        <v>152650</v>
      </c>
      <c r="G1323" s="39">
        <v>203</v>
      </c>
      <c r="H1323" s="39" t="str">
        <f>_xlfn.CONCAT(Tabela_srv_moreno_prd_dbwel_v_fund_acompanhamento[[#This Row],[codigo_peca]],"-",Tabela_srv_moreno_prd_dbwel_v_fund_acompanhamento[[#This Row],[seq_peca]])</f>
        <v>152650-203</v>
      </c>
      <c r="I1323" s="25">
        <v>1</v>
      </c>
      <c r="J1323" s="39" t="s">
        <v>296</v>
      </c>
      <c r="K1323" s="40">
        <v>45965</v>
      </c>
      <c r="L1323" s="40">
        <v>45979</v>
      </c>
      <c r="M1323" s="39" t="s">
        <v>306</v>
      </c>
      <c r="N1323" s="40">
        <v>46003</v>
      </c>
      <c r="O132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24" spans="1:15" hidden="1" x14ac:dyDescent="0.25">
      <c r="A1324" s="25" t="str">
        <f>_xlfn.CONCAT(Tabela_srv_moreno_prd_dbwel_v_fund_acompanhamento[[#This Row],[id_ordem_servico]],"-",Tabela_srv_moreno_prd_dbwel_v_fund_acompanhamento[[#This Row],[item]])</f>
        <v>27264-2</v>
      </c>
      <c r="B1324" s="114" t="str">
        <f>_xlfn.XLOOKUP(A1324,Tabela2[ID OS_MORENO],Tabela2[ID OS_MORENO],"",0)</f>
        <v/>
      </c>
      <c r="C1324" s="25">
        <v>27264</v>
      </c>
      <c r="D1324" s="25">
        <v>2</v>
      </c>
      <c r="E1324" s="25">
        <v>1</v>
      </c>
      <c r="F1324" s="39">
        <v>152650</v>
      </c>
      <c r="G1324" s="39">
        <v>204</v>
      </c>
      <c r="H1324" s="39" t="str">
        <f>_xlfn.CONCAT(Tabela_srv_moreno_prd_dbwel_v_fund_acompanhamento[[#This Row],[codigo_peca]],"-",Tabela_srv_moreno_prd_dbwel_v_fund_acompanhamento[[#This Row],[seq_peca]])</f>
        <v>152650-204</v>
      </c>
      <c r="I1324" s="25">
        <v>1</v>
      </c>
      <c r="J1324" s="39" t="s">
        <v>296</v>
      </c>
      <c r="K1324" s="40">
        <v>45965</v>
      </c>
      <c r="L1324" s="40">
        <v>45961</v>
      </c>
      <c r="M1324" s="39" t="s">
        <v>306</v>
      </c>
      <c r="N1324" s="40">
        <v>46003</v>
      </c>
      <c r="O132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25" spans="1:15" hidden="1" x14ac:dyDescent="0.25">
      <c r="A1325" s="16" t="str">
        <f>_xlfn.CONCAT(Tabela_srv_moreno_prd_dbwel_v_fund_acompanhamento[[#This Row],[id_ordem_servico]],"-",Tabela_srv_moreno_prd_dbwel_v_fund_acompanhamento[[#This Row],[item]])</f>
        <v>27264-3</v>
      </c>
      <c r="B1325" s="114" t="str">
        <f>_xlfn.XLOOKUP(A1325,Tabela2[ID OS_MORENO],Tabela2[ID OS_MORENO],"",0)</f>
        <v/>
      </c>
      <c r="C1325" s="16">
        <v>27264</v>
      </c>
      <c r="D1325" s="16">
        <v>3</v>
      </c>
      <c r="E1325" s="16">
        <v>1</v>
      </c>
      <c r="F1325" s="85">
        <v>152650</v>
      </c>
      <c r="G1325" s="85">
        <v>205</v>
      </c>
      <c r="H1325" s="85" t="str">
        <f>_xlfn.CONCAT(Tabela_srv_moreno_prd_dbwel_v_fund_acompanhamento[[#This Row],[codigo_peca]],"-",Tabela_srv_moreno_prd_dbwel_v_fund_acompanhamento[[#This Row],[seq_peca]])</f>
        <v>152650-205</v>
      </c>
      <c r="I1325" s="25">
        <v>1</v>
      </c>
      <c r="J1325" s="85" t="s">
        <v>296</v>
      </c>
      <c r="K1325" s="28">
        <v>45965</v>
      </c>
      <c r="L1325" s="28">
        <v>45979</v>
      </c>
      <c r="M1325" s="85" t="s">
        <v>306</v>
      </c>
      <c r="N1325" s="28">
        <v>46003</v>
      </c>
      <c r="O132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26" spans="1:15" hidden="1" x14ac:dyDescent="0.25">
      <c r="A1326" s="25" t="str">
        <f>_xlfn.CONCAT(Tabela_srv_moreno_prd_dbwel_v_fund_acompanhamento[[#This Row],[id_ordem_servico]],"-",Tabela_srv_moreno_prd_dbwel_v_fund_acompanhamento[[#This Row],[item]])</f>
        <v>27264-4</v>
      </c>
      <c r="B1326" s="114" t="str">
        <f>_xlfn.XLOOKUP(A1326,Tabela2[ID OS_MORENO],Tabela2[ID OS_MORENO],"",0)</f>
        <v/>
      </c>
      <c r="C1326" s="25">
        <v>27264</v>
      </c>
      <c r="D1326" s="25">
        <v>4</v>
      </c>
      <c r="E1326" s="25">
        <v>1</v>
      </c>
      <c r="F1326" s="39">
        <v>152650</v>
      </c>
      <c r="G1326" s="39">
        <v>206</v>
      </c>
      <c r="H1326" s="39" t="str">
        <f>_xlfn.CONCAT(Tabela_srv_moreno_prd_dbwel_v_fund_acompanhamento[[#This Row],[codigo_peca]],"-",Tabela_srv_moreno_prd_dbwel_v_fund_acompanhamento[[#This Row],[seq_peca]])</f>
        <v>152650-206</v>
      </c>
      <c r="I1326" s="25">
        <v>1</v>
      </c>
      <c r="J1326" s="39" t="s">
        <v>296</v>
      </c>
      <c r="K1326" s="40">
        <v>45965</v>
      </c>
      <c r="L1326" s="40">
        <v>45960</v>
      </c>
      <c r="M1326" s="39" t="s">
        <v>306</v>
      </c>
      <c r="N1326" s="40">
        <v>46003</v>
      </c>
      <c r="O132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27" spans="1:15" hidden="1" x14ac:dyDescent="0.25">
      <c r="A1327" s="25" t="str">
        <f>_xlfn.CONCAT(Tabela_srv_moreno_prd_dbwel_v_fund_acompanhamento[[#This Row],[id_ordem_servico]],"-",Tabela_srv_moreno_prd_dbwel_v_fund_acompanhamento[[#This Row],[item]])</f>
        <v>27285-1</v>
      </c>
      <c r="B1327" s="114" t="str">
        <f>_xlfn.XLOOKUP(A1327,Tabela2[ID OS_MORENO],Tabela2[ID OS_MORENO],"",0)</f>
        <v/>
      </c>
      <c r="C1327" s="25">
        <v>27285</v>
      </c>
      <c r="D1327" s="25">
        <v>1</v>
      </c>
      <c r="E1327" s="25">
        <v>1</v>
      </c>
      <c r="F1327" s="178">
        <v>152656</v>
      </c>
      <c r="G1327" s="178">
        <v>132</v>
      </c>
      <c r="H1327" s="178" t="str">
        <f>_xlfn.CONCAT(Tabela_srv_moreno_prd_dbwel_v_fund_acompanhamento[[#This Row],[codigo_peca]],"-",Tabela_srv_moreno_prd_dbwel_v_fund_acompanhamento[[#This Row],[seq_peca]])</f>
        <v>152656-132</v>
      </c>
      <c r="I1327" s="178">
        <v>1</v>
      </c>
      <c r="J1327" s="178" t="s">
        <v>296</v>
      </c>
      <c r="K1327" s="179">
        <v>45986</v>
      </c>
      <c r="L1327" s="179">
        <v>46001</v>
      </c>
      <c r="M1327" s="178" t="s">
        <v>609</v>
      </c>
      <c r="N1327" s="179">
        <v>46042</v>
      </c>
      <c r="O13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28" spans="1:15" hidden="1" x14ac:dyDescent="0.25">
      <c r="A1328" s="25" t="str">
        <f>_xlfn.CONCAT(Tabela_srv_moreno_prd_dbwel_v_fund_acompanhamento[[#This Row],[id_ordem_servico]],"-",Tabela_srv_moreno_prd_dbwel_v_fund_acompanhamento[[#This Row],[item]])</f>
        <v>27285-2</v>
      </c>
      <c r="B1328" s="114" t="str">
        <f>_xlfn.XLOOKUP(A1328,Tabela2[ID OS_MORENO],Tabela2[ID OS_MORENO],"",0)</f>
        <v/>
      </c>
      <c r="C1328" s="25">
        <v>27285</v>
      </c>
      <c r="D1328" s="25">
        <v>2</v>
      </c>
      <c r="E1328" s="25">
        <v>1</v>
      </c>
      <c r="F1328" s="178">
        <v>152656</v>
      </c>
      <c r="G1328" s="178">
        <v>133</v>
      </c>
      <c r="H1328" s="178" t="str">
        <f>_xlfn.CONCAT(Tabela_srv_moreno_prd_dbwel_v_fund_acompanhamento[[#This Row],[codigo_peca]],"-",Tabela_srv_moreno_prd_dbwel_v_fund_acompanhamento[[#This Row],[seq_peca]])</f>
        <v>152656-133</v>
      </c>
      <c r="I1328" s="178">
        <v>1</v>
      </c>
      <c r="J1328" s="178" t="s">
        <v>296</v>
      </c>
      <c r="K1328" s="179">
        <v>45986</v>
      </c>
      <c r="L1328" s="179">
        <v>46001</v>
      </c>
      <c r="M1328" s="178" t="s">
        <v>609</v>
      </c>
      <c r="N1328" s="179">
        <v>46042</v>
      </c>
      <c r="O13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29" spans="1:15" hidden="1" x14ac:dyDescent="0.25">
      <c r="A1329" s="25" t="str">
        <f>_xlfn.CONCAT(Tabela_srv_moreno_prd_dbwel_v_fund_acompanhamento[[#This Row],[id_ordem_servico]],"-",Tabela_srv_moreno_prd_dbwel_v_fund_acompanhamento[[#This Row],[item]])</f>
        <v>27285-3</v>
      </c>
      <c r="B1329" s="114" t="str">
        <f>_xlfn.XLOOKUP(A1329,Tabela2[ID OS_MORENO],Tabela2[ID OS_MORENO],"",0)</f>
        <v/>
      </c>
      <c r="C1329" s="25">
        <v>27285</v>
      </c>
      <c r="D1329" s="25">
        <v>3</v>
      </c>
      <c r="E1329" s="25">
        <v>1</v>
      </c>
      <c r="F1329" s="178">
        <v>152656</v>
      </c>
      <c r="G1329" s="178">
        <v>134</v>
      </c>
      <c r="H1329" s="178" t="str">
        <f>_xlfn.CONCAT(Tabela_srv_moreno_prd_dbwel_v_fund_acompanhamento[[#This Row],[codigo_peca]],"-",Tabela_srv_moreno_prd_dbwel_v_fund_acompanhamento[[#This Row],[seq_peca]])</f>
        <v>152656-134</v>
      </c>
      <c r="I1329" s="178">
        <v>1</v>
      </c>
      <c r="J1329" s="178" t="s">
        <v>296</v>
      </c>
      <c r="K1329" s="179">
        <v>45986</v>
      </c>
      <c r="L1329" s="179">
        <v>45980</v>
      </c>
      <c r="M1329" s="178" t="s">
        <v>609</v>
      </c>
      <c r="N1329" s="179">
        <v>46042</v>
      </c>
      <c r="O13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0" spans="1:15" hidden="1" x14ac:dyDescent="0.25">
      <c r="A1330" s="25" t="str">
        <f>_xlfn.CONCAT(Tabela_srv_moreno_prd_dbwel_v_fund_acompanhamento[[#This Row],[id_ordem_servico]],"-",Tabela_srv_moreno_prd_dbwel_v_fund_acompanhamento[[#This Row],[item]])</f>
        <v>27285-4</v>
      </c>
      <c r="B1330" s="114" t="str">
        <f>_xlfn.XLOOKUP(A1330,Tabela2[ID OS_MORENO],Tabela2[ID OS_MORENO],"",0)</f>
        <v/>
      </c>
      <c r="C1330" s="25">
        <v>27285</v>
      </c>
      <c r="D1330" s="25">
        <v>4</v>
      </c>
      <c r="E1330" s="25">
        <v>1</v>
      </c>
      <c r="F1330" s="178">
        <v>152656</v>
      </c>
      <c r="G1330" s="178">
        <v>135</v>
      </c>
      <c r="H1330" s="178" t="str">
        <f>_xlfn.CONCAT(Tabela_srv_moreno_prd_dbwel_v_fund_acompanhamento[[#This Row],[codigo_peca]],"-",Tabela_srv_moreno_prd_dbwel_v_fund_acompanhamento[[#This Row],[seq_peca]])</f>
        <v>152656-135</v>
      </c>
      <c r="I1330" s="178">
        <v>1</v>
      </c>
      <c r="J1330" s="178" t="s">
        <v>296</v>
      </c>
      <c r="K1330" s="179">
        <v>45996</v>
      </c>
      <c r="L1330" s="179">
        <v>45980</v>
      </c>
      <c r="M1330" s="178" t="s">
        <v>609</v>
      </c>
      <c r="N1330" s="179">
        <v>46042</v>
      </c>
      <c r="O13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1" spans="1:15" hidden="1" x14ac:dyDescent="0.25">
      <c r="A1331" s="25" t="str">
        <f>_xlfn.CONCAT(Tabela_srv_moreno_prd_dbwel_v_fund_acompanhamento[[#This Row],[id_ordem_servico]],"-",Tabela_srv_moreno_prd_dbwel_v_fund_acompanhamento[[#This Row],[item]])</f>
        <v>27285-5</v>
      </c>
      <c r="B1331" s="114" t="str">
        <f>_xlfn.XLOOKUP(A1331,Tabela2[ID OS_MORENO],Tabela2[ID OS_MORENO],"",0)</f>
        <v/>
      </c>
      <c r="C1331" s="25">
        <v>27285</v>
      </c>
      <c r="D1331" s="25">
        <v>5</v>
      </c>
      <c r="E1331" s="25">
        <v>1</v>
      </c>
      <c r="F1331" s="178">
        <v>152656</v>
      </c>
      <c r="G1331" s="178">
        <v>136</v>
      </c>
      <c r="H1331" s="178" t="str">
        <f>_xlfn.CONCAT(Tabela_srv_moreno_prd_dbwel_v_fund_acompanhamento[[#This Row],[codigo_peca]],"-",Tabela_srv_moreno_prd_dbwel_v_fund_acompanhamento[[#This Row],[seq_peca]])</f>
        <v>152656-136</v>
      </c>
      <c r="I1331" s="178">
        <v>1</v>
      </c>
      <c r="J1331" s="178" t="s">
        <v>296</v>
      </c>
      <c r="K1331" s="179">
        <v>45986</v>
      </c>
      <c r="L1331" s="179">
        <v>46002</v>
      </c>
      <c r="M1331" s="178" t="s">
        <v>609</v>
      </c>
      <c r="N1331" s="179">
        <v>46042</v>
      </c>
      <c r="O13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2" spans="1:15" hidden="1" x14ac:dyDescent="0.25">
      <c r="A1332" s="25" t="str">
        <f>_xlfn.CONCAT(Tabela_srv_moreno_prd_dbwel_v_fund_acompanhamento[[#This Row],[id_ordem_servico]],"-",Tabela_srv_moreno_prd_dbwel_v_fund_acompanhamento[[#This Row],[item]])</f>
        <v>27285-6</v>
      </c>
      <c r="B1332" s="115" t="str">
        <f>_xlfn.XLOOKUP(A1332,Tabela2[ID OS_MORENO],Tabela2[ID OS_MORENO],"",0)</f>
        <v/>
      </c>
      <c r="C1332" s="25">
        <v>27285</v>
      </c>
      <c r="D1332" s="25">
        <v>6</v>
      </c>
      <c r="E1332" s="25">
        <v>1</v>
      </c>
      <c r="F1332" s="178">
        <v>152656</v>
      </c>
      <c r="G1332" s="178">
        <v>137</v>
      </c>
      <c r="H1332" s="178" t="str">
        <f>_xlfn.CONCAT(Tabela_srv_moreno_prd_dbwel_v_fund_acompanhamento[[#This Row],[codigo_peca]],"-",Tabela_srv_moreno_prd_dbwel_v_fund_acompanhamento[[#This Row],[seq_peca]])</f>
        <v>152656-137</v>
      </c>
      <c r="I1332" s="178">
        <v>1</v>
      </c>
      <c r="J1332" s="178" t="s">
        <v>296</v>
      </c>
      <c r="K1332" s="179">
        <v>45986</v>
      </c>
      <c r="L1332" s="179">
        <v>46001</v>
      </c>
      <c r="M1332" s="178" t="s">
        <v>609</v>
      </c>
      <c r="N1332" s="179">
        <v>46042</v>
      </c>
      <c r="O13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3" spans="1:15" hidden="1" x14ac:dyDescent="0.25">
      <c r="A1333" s="25" t="str">
        <f>_xlfn.CONCAT(Tabela_srv_moreno_prd_dbwel_v_fund_acompanhamento[[#This Row],[id_ordem_servico]],"-",Tabela_srv_moreno_prd_dbwel_v_fund_acompanhamento[[#This Row],[item]])</f>
        <v>27286-1</v>
      </c>
      <c r="B1333" s="114" t="str">
        <f>_xlfn.XLOOKUP(A1333,Tabela2[ID OS_MORENO],Tabela2[ID OS_MORENO],"",0)</f>
        <v/>
      </c>
      <c r="C1333" s="25">
        <v>27286</v>
      </c>
      <c r="D1333" s="25">
        <v>1</v>
      </c>
      <c r="E1333" s="25">
        <v>1</v>
      </c>
      <c r="F1333" s="178">
        <v>152653</v>
      </c>
      <c r="G1333" s="178">
        <v>252</v>
      </c>
      <c r="H1333" s="178" t="str">
        <f>_xlfn.CONCAT(Tabela_srv_moreno_prd_dbwel_v_fund_acompanhamento[[#This Row],[codigo_peca]],"-",Tabela_srv_moreno_prd_dbwel_v_fund_acompanhamento[[#This Row],[seq_peca]])</f>
        <v>152653-252</v>
      </c>
      <c r="I1333" s="178">
        <v>1</v>
      </c>
      <c r="J1333" s="178" t="s">
        <v>296</v>
      </c>
      <c r="K1333" s="179">
        <v>45976</v>
      </c>
      <c r="L1333" s="179">
        <v>45992</v>
      </c>
      <c r="M1333" s="178" t="s">
        <v>306</v>
      </c>
      <c r="N1333" s="179">
        <v>46034</v>
      </c>
      <c r="O13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4" spans="1:15" hidden="1" x14ac:dyDescent="0.25">
      <c r="A1334" s="25" t="str">
        <f>_xlfn.CONCAT(Tabela_srv_moreno_prd_dbwel_v_fund_acompanhamento[[#This Row],[id_ordem_servico]],"-",Tabela_srv_moreno_prd_dbwel_v_fund_acompanhamento[[#This Row],[item]])</f>
        <v>27286-2</v>
      </c>
      <c r="B1334" s="115" t="str">
        <f>_xlfn.XLOOKUP(A1334,Tabela2[ID OS_MORENO],Tabela2[ID OS_MORENO],"",0)</f>
        <v/>
      </c>
      <c r="C1334" s="25">
        <v>27286</v>
      </c>
      <c r="D1334" s="25">
        <v>2</v>
      </c>
      <c r="E1334" s="25">
        <v>1</v>
      </c>
      <c r="F1334" s="178">
        <v>152653</v>
      </c>
      <c r="G1334" s="178">
        <v>253</v>
      </c>
      <c r="H1334" s="178" t="str">
        <f>_xlfn.CONCAT(Tabela_srv_moreno_prd_dbwel_v_fund_acompanhamento[[#This Row],[codigo_peca]],"-",Tabela_srv_moreno_prd_dbwel_v_fund_acompanhamento[[#This Row],[seq_peca]])</f>
        <v>152653-253</v>
      </c>
      <c r="I1334" s="178">
        <v>1</v>
      </c>
      <c r="J1334" s="178" t="s">
        <v>296</v>
      </c>
      <c r="K1334" s="179">
        <v>45976</v>
      </c>
      <c r="L1334" s="179">
        <v>45979</v>
      </c>
      <c r="M1334" s="178" t="s">
        <v>306</v>
      </c>
      <c r="N1334" s="179">
        <v>46034</v>
      </c>
      <c r="O13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5" spans="1:15" hidden="1" x14ac:dyDescent="0.25">
      <c r="A1335" s="25" t="str">
        <f>_xlfn.CONCAT(Tabela_srv_moreno_prd_dbwel_v_fund_acompanhamento[[#This Row],[id_ordem_servico]],"-",Tabela_srv_moreno_prd_dbwel_v_fund_acompanhamento[[#This Row],[item]])</f>
        <v>27286-3</v>
      </c>
      <c r="B1335" s="114" t="str">
        <f>_xlfn.XLOOKUP(A1335,Tabela2[ID OS_MORENO],Tabela2[ID OS_MORENO],"",0)</f>
        <v/>
      </c>
      <c r="C1335" s="25">
        <v>27286</v>
      </c>
      <c r="D1335" s="25">
        <v>3</v>
      </c>
      <c r="E1335" s="25">
        <v>1</v>
      </c>
      <c r="F1335" s="178">
        <v>152653</v>
      </c>
      <c r="G1335" s="178">
        <v>254</v>
      </c>
      <c r="H1335" s="178" t="str">
        <f>_xlfn.CONCAT(Tabela_srv_moreno_prd_dbwel_v_fund_acompanhamento[[#This Row],[codigo_peca]],"-",Tabela_srv_moreno_prd_dbwel_v_fund_acompanhamento[[#This Row],[seq_peca]])</f>
        <v>152653-254</v>
      </c>
      <c r="I1335" s="178">
        <v>1</v>
      </c>
      <c r="J1335" s="178" t="s">
        <v>296</v>
      </c>
      <c r="K1335" s="179">
        <v>45976</v>
      </c>
      <c r="L1335" s="179">
        <v>45994</v>
      </c>
      <c r="M1335" s="178" t="s">
        <v>306</v>
      </c>
      <c r="N1335" s="179">
        <v>46034</v>
      </c>
      <c r="O13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6" spans="1:15" hidden="1" x14ac:dyDescent="0.25">
      <c r="A1336" s="25" t="str">
        <f>_xlfn.CONCAT(Tabela_srv_moreno_prd_dbwel_v_fund_acompanhamento[[#This Row],[id_ordem_servico]],"-",Tabela_srv_moreno_prd_dbwel_v_fund_acompanhamento[[#This Row],[item]])</f>
        <v>27286-4</v>
      </c>
      <c r="B1336" s="115" t="str">
        <f>_xlfn.XLOOKUP(A1336,Tabela2[ID OS_MORENO],Tabela2[ID OS_MORENO],"",0)</f>
        <v/>
      </c>
      <c r="C1336" s="25">
        <v>27286</v>
      </c>
      <c r="D1336" s="25">
        <v>4</v>
      </c>
      <c r="E1336" s="25">
        <v>1</v>
      </c>
      <c r="F1336" s="178">
        <v>152653</v>
      </c>
      <c r="G1336" s="178">
        <v>255</v>
      </c>
      <c r="H1336" s="178" t="str">
        <f>_xlfn.CONCAT(Tabela_srv_moreno_prd_dbwel_v_fund_acompanhamento[[#This Row],[codigo_peca]],"-",Tabela_srv_moreno_prd_dbwel_v_fund_acompanhamento[[#This Row],[seq_peca]])</f>
        <v>152653-255</v>
      </c>
      <c r="I1336" s="178">
        <v>1</v>
      </c>
      <c r="J1336" s="178" t="s">
        <v>296</v>
      </c>
      <c r="K1336" s="179">
        <v>45976</v>
      </c>
      <c r="L1336" s="179">
        <v>45992</v>
      </c>
      <c r="M1336" s="178" t="s">
        <v>306</v>
      </c>
      <c r="N1336" s="179">
        <v>46034</v>
      </c>
      <c r="O13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7" spans="1:15" hidden="1" x14ac:dyDescent="0.25">
      <c r="A1337" s="25" t="str">
        <f>_xlfn.CONCAT(Tabela_srv_moreno_prd_dbwel_v_fund_acompanhamento[[#This Row],[id_ordem_servico]],"-",Tabela_srv_moreno_prd_dbwel_v_fund_acompanhamento[[#This Row],[item]])</f>
        <v>27286-5</v>
      </c>
      <c r="B1337" s="114" t="str">
        <f>_xlfn.XLOOKUP(A1337,Tabela2[ID OS_MORENO],Tabela2[ID OS_MORENO],"",0)</f>
        <v/>
      </c>
      <c r="C1337" s="25">
        <v>27286</v>
      </c>
      <c r="D1337" s="25">
        <v>5</v>
      </c>
      <c r="E1337" s="25">
        <v>1</v>
      </c>
      <c r="F1337" s="39">
        <v>152650</v>
      </c>
      <c r="G1337" s="39">
        <v>223</v>
      </c>
      <c r="H1337" s="39" t="str">
        <f>_xlfn.CONCAT(Tabela_srv_moreno_prd_dbwel_v_fund_acompanhamento[[#This Row],[codigo_peca]],"-",Tabela_srv_moreno_prd_dbwel_v_fund_acompanhamento[[#This Row],[seq_peca]])</f>
        <v>152650-223</v>
      </c>
      <c r="I1337" s="178">
        <v>1</v>
      </c>
      <c r="J1337" s="39" t="s">
        <v>296</v>
      </c>
      <c r="K1337" s="40">
        <v>45983</v>
      </c>
      <c r="L1337" s="40">
        <v>45992</v>
      </c>
      <c r="M1337" s="39" t="s">
        <v>306</v>
      </c>
      <c r="N1337" s="40">
        <v>46034</v>
      </c>
      <c r="O13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8" spans="1:15" hidden="1" x14ac:dyDescent="0.25">
      <c r="A1338" s="25" t="str">
        <f>_xlfn.CONCAT(Tabela_srv_moreno_prd_dbwel_v_fund_acompanhamento[[#This Row],[id_ordem_servico]],"-",Tabela_srv_moreno_prd_dbwel_v_fund_acompanhamento[[#This Row],[item]])</f>
        <v>27286-6</v>
      </c>
      <c r="B1338" s="115" t="str">
        <f>_xlfn.XLOOKUP(A1338,Tabela2[ID OS_MORENO],Tabela2[ID OS_MORENO],"",0)</f>
        <v/>
      </c>
      <c r="C1338" s="25">
        <v>27286</v>
      </c>
      <c r="D1338" s="25">
        <v>6</v>
      </c>
      <c r="E1338" s="25">
        <v>1</v>
      </c>
      <c r="F1338" s="39">
        <v>152650</v>
      </c>
      <c r="G1338" s="39">
        <v>224</v>
      </c>
      <c r="H1338" s="39" t="str">
        <f>_xlfn.CONCAT(Tabela_srv_moreno_prd_dbwel_v_fund_acompanhamento[[#This Row],[codigo_peca]],"-",Tabela_srv_moreno_prd_dbwel_v_fund_acompanhamento[[#This Row],[seq_peca]])</f>
        <v>152650-224</v>
      </c>
      <c r="I1338" s="178">
        <v>1</v>
      </c>
      <c r="J1338" s="39" t="s">
        <v>296</v>
      </c>
      <c r="K1338" s="40">
        <v>45995</v>
      </c>
      <c r="L1338" s="40">
        <v>46000</v>
      </c>
      <c r="M1338" s="39" t="s">
        <v>306</v>
      </c>
      <c r="N1338" s="40">
        <v>46034</v>
      </c>
      <c r="O13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39" spans="1:15" hidden="1" x14ac:dyDescent="0.25">
      <c r="A1339" s="25" t="str">
        <f>_xlfn.CONCAT(Tabela_srv_moreno_prd_dbwel_v_fund_acompanhamento[[#This Row],[id_ordem_servico]],"-",Tabela_srv_moreno_prd_dbwel_v_fund_acompanhamento[[#This Row],[item]])</f>
        <v>27286-7</v>
      </c>
      <c r="B1339" s="114" t="str">
        <f>_xlfn.XLOOKUP(A1339,Tabela2[ID OS_MORENO],Tabela2[ID OS_MORENO],"",0)</f>
        <v/>
      </c>
      <c r="C1339" s="25">
        <v>27286</v>
      </c>
      <c r="D1339" s="25">
        <v>7</v>
      </c>
      <c r="E1339" s="25">
        <v>1</v>
      </c>
      <c r="F1339" s="39">
        <v>152650</v>
      </c>
      <c r="G1339" s="39">
        <v>225</v>
      </c>
      <c r="H1339" s="39" t="str">
        <f>_xlfn.CONCAT(Tabela_srv_moreno_prd_dbwel_v_fund_acompanhamento[[#This Row],[codigo_peca]],"-",Tabela_srv_moreno_prd_dbwel_v_fund_acompanhamento[[#This Row],[seq_peca]])</f>
        <v>152650-225</v>
      </c>
      <c r="I1339" s="25">
        <v>1</v>
      </c>
      <c r="J1339" s="39" t="s">
        <v>296</v>
      </c>
      <c r="K1339" s="40">
        <v>46013</v>
      </c>
      <c r="L1339" s="40">
        <v>45992</v>
      </c>
      <c r="M1339" s="39" t="s">
        <v>306</v>
      </c>
      <c r="N1339" s="40">
        <v>46034</v>
      </c>
      <c r="O133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40" spans="1:15" hidden="1" x14ac:dyDescent="0.25">
      <c r="A1340" s="25" t="str">
        <f>_xlfn.CONCAT(Tabela_srv_moreno_prd_dbwel_v_fund_acompanhamento[[#This Row],[id_ordem_servico]],"-",Tabela_srv_moreno_prd_dbwel_v_fund_acompanhamento[[#This Row],[item]])</f>
        <v>27286-8</v>
      </c>
      <c r="B1340" s="115" t="str">
        <f>_xlfn.XLOOKUP(A1340,Tabela2[ID OS_MORENO],Tabela2[ID OS_MORENO],"",0)</f>
        <v/>
      </c>
      <c r="C1340" s="25">
        <v>27286</v>
      </c>
      <c r="D1340" s="25">
        <v>8</v>
      </c>
      <c r="E1340" s="25">
        <v>1</v>
      </c>
      <c r="F1340" s="39">
        <v>152650</v>
      </c>
      <c r="G1340" s="39">
        <v>226</v>
      </c>
      <c r="H1340" s="39" t="str">
        <f>_xlfn.CONCAT(Tabela_srv_moreno_prd_dbwel_v_fund_acompanhamento[[#This Row],[codigo_peca]],"-",Tabela_srv_moreno_prd_dbwel_v_fund_acompanhamento[[#This Row],[seq_peca]])</f>
        <v>152650-226</v>
      </c>
      <c r="I1340" s="25">
        <v>1</v>
      </c>
      <c r="J1340" s="39" t="s">
        <v>296</v>
      </c>
      <c r="K1340" s="40">
        <v>45995</v>
      </c>
      <c r="L1340" s="40">
        <v>45994</v>
      </c>
      <c r="M1340" s="39" t="s">
        <v>306</v>
      </c>
      <c r="N1340" s="40">
        <v>46034</v>
      </c>
      <c r="O134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41" spans="1:15" hidden="1" x14ac:dyDescent="0.25">
      <c r="A1341" s="25" t="str">
        <f>_xlfn.CONCAT(Tabela_srv_moreno_prd_dbwel_v_fund_acompanhamento[[#This Row],[id_ordem_servico]],"-",Tabela_srv_moreno_prd_dbwel_v_fund_acompanhamento[[#This Row],[item]])</f>
        <v>27286-9</v>
      </c>
      <c r="B1341" s="115" t="str">
        <f>_xlfn.XLOOKUP(A1341,Tabela2[ID OS_MORENO],Tabela2[ID OS_MORENO],"",0)</f>
        <v/>
      </c>
      <c r="C1341" s="25">
        <v>27286</v>
      </c>
      <c r="D1341" s="25">
        <v>9</v>
      </c>
      <c r="E1341" s="25">
        <v>1</v>
      </c>
      <c r="F1341" s="178">
        <v>152650</v>
      </c>
      <c r="G1341" s="178">
        <v>227</v>
      </c>
      <c r="H1341" s="178" t="str">
        <f>_xlfn.CONCAT(Tabela_srv_moreno_prd_dbwel_v_fund_acompanhamento[[#This Row],[codigo_peca]],"-",Tabela_srv_moreno_prd_dbwel_v_fund_acompanhamento[[#This Row],[seq_peca]])</f>
        <v>152650-227</v>
      </c>
      <c r="I1341" s="178">
        <v>1</v>
      </c>
      <c r="J1341" s="178" t="s">
        <v>296</v>
      </c>
      <c r="K1341" s="179">
        <v>46001</v>
      </c>
      <c r="L1341" s="179">
        <v>46001</v>
      </c>
      <c r="M1341" s="178" t="s">
        <v>306</v>
      </c>
      <c r="N1341" s="179">
        <v>46034</v>
      </c>
      <c r="O13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2" spans="1:15" hidden="1" x14ac:dyDescent="0.25">
      <c r="A1342" s="25" t="str">
        <f>_xlfn.CONCAT(Tabela_srv_moreno_prd_dbwel_v_fund_acompanhamento[[#This Row],[id_ordem_servico]],"-",Tabela_srv_moreno_prd_dbwel_v_fund_acompanhamento[[#This Row],[item]])</f>
        <v>27286-10</v>
      </c>
      <c r="B1342" s="114" t="str">
        <f>_xlfn.XLOOKUP(A1342,Tabela2[ID OS_MORENO],Tabela2[ID OS_MORENO],"",0)</f>
        <v/>
      </c>
      <c r="C1342" s="25">
        <v>27286</v>
      </c>
      <c r="D1342" s="25">
        <v>10</v>
      </c>
      <c r="E1342" s="25">
        <v>1</v>
      </c>
      <c r="F1342" s="39">
        <v>152650</v>
      </c>
      <c r="G1342" s="39">
        <v>228</v>
      </c>
      <c r="H1342" s="39" t="str">
        <f>_xlfn.CONCAT(Tabela_srv_moreno_prd_dbwel_v_fund_acompanhamento[[#This Row],[codigo_peca]],"-",Tabela_srv_moreno_prd_dbwel_v_fund_acompanhamento[[#This Row],[seq_peca]])</f>
        <v>152650-228</v>
      </c>
      <c r="I1342" s="25">
        <v>1</v>
      </c>
      <c r="J1342" s="39" t="s">
        <v>296</v>
      </c>
      <c r="K1342" s="40">
        <v>45995</v>
      </c>
      <c r="L1342" s="40">
        <v>46001</v>
      </c>
      <c r="M1342" s="39" t="s">
        <v>306</v>
      </c>
      <c r="N1342" s="40">
        <v>46034</v>
      </c>
      <c r="O134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343" spans="1:15" hidden="1" x14ac:dyDescent="0.25">
      <c r="A1343" s="25" t="str">
        <f>_xlfn.CONCAT(Tabela_srv_moreno_prd_dbwel_v_fund_acompanhamento[[#This Row],[id_ordem_servico]],"-",Tabela_srv_moreno_prd_dbwel_v_fund_acompanhamento[[#This Row],[item]])</f>
        <v>27286-11</v>
      </c>
      <c r="B1343" s="114" t="str">
        <f>_xlfn.XLOOKUP(A1343,Tabela2[ID OS_MORENO],Tabela2[ID OS_MORENO],"",0)</f>
        <v/>
      </c>
      <c r="C1343" s="25">
        <v>27286</v>
      </c>
      <c r="D1343" s="25">
        <v>11</v>
      </c>
      <c r="E1343" s="25">
        <v>1</v>
      </c>
      <c r="F1343" s="178">
        <v>152650</v>
      </c>
      <c r="G1343" s="178">
        <v>229</v>
      </c>
      <c r="H1343" s="178" t="str">
        <f>_xlfn.CONCAT(Tabela_srv_moreno_prd_dbwel_v_fund_acompanhamento[[#This Row],[codigo_peca]],"-",Tabela_srv_moreno_prd_dbwel_v_fund_acompanhamento[[#This Row],[seq_peca]])</f>
        <v>152650-229</v>
      </c>
      <c r="I1343" s="178">
        <v>1</v>
      </c>
      <c r="J1343" s="178" t="s">
        <v>296</v>
      </c>
      <c r="K1343" s="179">
        <v>45995</v>
      </c>
      <c r="L1343" s="179">
        <v>46000</v>
      </c>
      <c r="M1343" s="178" t="s">
        <v>306</v>
      </c>
      <c r="N1343" s="179">
        <v>46034</v>
      </c>
      <c r="O13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4" spans="1:15" hidden="1" x14ac:dyDescent="0.25">
      <c r="A1344" s="25" t="str">
        <f>_xlfn.CONCAT(Tabela_srv_moreno_prd_dbwel_v_fund_acompanhamento[[#This Row],[id_ordem_servico]],"-",Tabela_srv_moreno_prd_dbwel_v_fund_acompanhamento[[#This Row],[item]])</f>
        <v>27289-1</v>
      </c>
      <c r="B1344" s="114" t="str">
        <f>_xlfn.XLOOKUP(A1344,Tabela2[ID OS_MORENO],Tabela2[ID OS_MORENO],"",0)</f>
        <v/>
      </c>
      <c r="C1344" s="25">
        <v>27289</v>
      </c>
      <c r="D1344" s="25">
        <v>1</v>
      </c>
      <c r="E1344" s="25">
        <v>1</v>
      </c>
      <c r="F1344" s="178">
        <v>152651</v>
      </c>
      <c r="G1344" s="178">
        <v>196</v>
      </c>
      <c r="H1344" s="178" t="str">
        <f>_xlfn.CONCAT(Tabela_srv_moreno_prd_dbwel_v_fund_acompanhamento[[#This Row],[codigo_peca]],"-",Tabela_srv_moreno_prd_dbwel_v_fund_acompanhamento[[#This Row],[seq_peca]])</f>
        <v>152651-196</v>
      </c>
      <c r="I1344" s="178">
        <v>1</v>
      </c>
      <c r="J1344" s="178" t="s">
        <v>296</v>
      </c>
      <c r="K1344" s="179">
        <v>45997</v>
      </c>
      <c r="L1344" s="179">
        <v>45995</v>
      </c>
      <c r="M1344" s="178" t="s">
        <v>306</v>
      </c>
      <c r="N1344" s="179">
        <v>46042</v>
      </c>
      <c r="O13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5" spans="1:15" hidden="1" x14ac:dyDescent="0.25">
      <c r="A1345" s="25" t="str">
        <f>_xlfn.CONCAT(Tabela_srv_moreno_prd_dbwel_v_fund_acompanhamento[[#This Row],[id_ordem_servico]],"-",Tabela_srv_moreno_prd_dbwel_v_fund_acompanhamento[[#This Row],[item]])</f>
        <v>27289-2</v>
      </c>
      <c r="B1345" s="115" t="str">
        <f>_xlfn.XLOOKUP(A1345,Tabela2[ID OS_MORENO],Tabela2[ID OS_MORENO],"",0)</f>
        <v/>
      </c>
      <c r="C1345" s="25">
        <v>27289</v>
      </c>
      <c r="D1345" s="25">
        <v>2</v>
      </c>
      <c r="E1345" s="25">
        <v>1</v>
      </c>
      <c r="F1345" s="178">
        <v>152651</v>
      </c>
      <c r="G1345" s="178">
        <v>193</v>
      </c>
      <c r="H1345" s="178" t="str">
        <f>_xlfn.CONCAT(Tabela_srv_moreno_prd_dbwel_v_fund_acompanhamento[[#This Row],[codigo_peca]],"-",Tabela_srv_moreno_prd_dbwel_v_fund_acompanhamento[[#This Row],[seq_peca]])</f>
        <v>152651-193</v>
      </c>
      <c r="I1345" s="178">
        <v>1</v>
      </c>
      <c r="J1345" s="178" t="s">
        <v>296</v>
      </c>
      <c r="K1345" s="179">
        <v>45979</v>
      </c>
      <c r="L1345" s="179">
        <v>45976</v>
      </c>
      <c r="M1345" s="178" t="s">
        <v>306</v>
      </c>
      <c r="N1345" s="179">
        <v>46042</v>
      </c>
      <c r="O13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6" spans="1:15" hidden="1" x14ac:dyDescent="0.25">
      <c r="A1346" s="25" t="str">
        <f>_xlfn.CONCAT(Tabela_srv_moreno_prd_dbwel_v_fund_acompanhamento[[#This Row],[id_ordem_servico]],"-",Tabela_srv_moreno_prd_dbwel_v_fund_acompanhamento[[#This Row],[item]])</f>
        <v>27289-3</v>
      </c>
      <c r="B1346" s="115" t="str">
        <f>_xlfn.XLOOKUP(A1346,Tabela2[ID OS_MORENO],Tabela2[ID OS_MORENO],"",0)</f>
        <v/>
      </c>
      <c r="C1346" s="25">
        <v>27289</v>
      </c>
      <c r="D1346" s="25">
        <v>3</v>
      </c>
      <c r="E1346" s="25">
        <v>1</v>
      </c>
      <c r="F1346" s="178">
        <v>152651</v>
      </c>
      <c r="G1346" s="178">
        <v>199</v>
      </c>
      <c r="H1346" s="178" t="str">
        <f>_xlfn.CONCAT(Tabela_srv_moreno_prd_dbwel_v_fund_acompanhamento[[#This Row],[codigo_peca]],"-",Tabela_srv_moreno_prd_dbwel_v_fund_acompanhamento[[#This Row],[seq_peca]])</f>
        <v>152651-199</v>
      </c>
      <c r="I1346" s="178">
        <v>1</v>
      </c>
      <c r="J1346" s="178" t="s">
        <v>296</v>
      </c>
      <c r="K1346" s="179">
        <v>46014</v>
      </c>
      <c r="L1346" s="179">
        <v>46000</v>
      </c>
      <c r="M1346" s="178" t="s">
        <v>306</v>
      </c>
      <c r="N1346" s="179">
        <v>46042</v>
      </c>
      <c r="O13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7" spans="1:15" hidden="1" x14ac:dyDescent="0.25">
      <c r="A1347" s="25" t="str">
        <f>_xlfn.CONCAT(Tabela_srv_moreno_prd_dbwel_v_fund_acompanhamento[[#This Row],[id_ordem_servico]],"-",Tabela_srv_moreno_prd_dbwel_v_fund_acompanhamento[[#This Row],[item]])</f>
        <v>27289-4</v>
      </c>
      <c r="B1347" s="114" t="str">
        <f>_xlfn.XLOOKUP(A1347,Tabela2[ID OS_MORENO],Tabela2[ID OS_MORENO],"",0)</f>
        <v/>
      </c>
      <c r="C1347" s="25">
        <v>27289</v>
      </c>
      <c r="D1347" s="25">
        <v>4</v>
      </c>
      <c r="E1347" s="25">
        <v>1</v>
      </c>
      <c r="F1347" s="178">
        <v>152651</v>
      </c>
      <c r="G1347" s="178">
        <v>200</v>
      </c>
      <c r="H1347" s="178" t="str">
        <f>_xlfn.CONCAT(Tabela_srv_moreno_prd_dbwel_v_fund_acompanhamento[[#This Row],[codigo_peca]],"-",Tabela_srv_moreno_prd_dbwel_v_fund_acompanhamento[[#This Row],[seq_peca]])</f>
        <v>152651-200</v>
      </c>
      <c r="I1347" s="178">
        <v>1</v>
      </c>
      <c r="J1347" s="178" t="s">
        <v>296</v>
      </c>
      <c r="K1347" s="179">
        <v>46028</v>
      </c>
      <c r="L1347" s="179">
        <v>46090</v>
      </c>
      <c r="M1347" s="178" t="s">
        <v>306</v>
      </c>
      <c r="N1347" s="179">
        <v>46042</v>
      </c>
      <c r="O13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8" spans="1:15" hidden="1" x14ac:dyDescent="0.25">
      <c r="A1348" s="25" t="str">
        <f>_xlfn.CONCAT(Tabela_srv_moreno_prd_dbwel_v_fund_acompanhamento[[#This Row],[id_ordem_servico]],"-",Tabela_srv_moreno_prd_dbwel_v_fund_acompanhamento[[#This Row],[item]])</f>
        <v>27289-5</v>
      </c>
      <c r="B1348" s="115" t="str">
        <f>_xlfn.XLOOKUP(A1348,Tabela2[ID OS_MORENO],Tabela2[ID OS_MORENO],"",0)</f>
        <v/>
      </c>
      <c r="C1348" s="25">
        <v>27289</v>
      </c>
      <c r="D1348" s="25">
        <v>5</v>
      </c>
      <c r="E1348" s="25">
        <v>1</v>
      </c>
      <c r="F1348" s="178">
        <v>152651</v>
      </c>
      <c r="G1348" s="178">
        <v>204</v>
      </c>
      <c r="H1348" s="178" t="str">
        <f>_xlfn.CONCAT(Tabela_srv_moreno_prd_dbwel_v_fund_acompanhamento[[#This Row],[codigo_peca]],"-",Tabela_srv_moreno_prd_dbwel_v_fund_acompanhamento[[#This Row],[seq_peca]])</f>
        <v>152651-204</v>
      </c>
      <c r="I1348" s="178">
        <v>1</v>
      </c>
      <c r="J1348" s="178" t="s">
        <v>296</v>
      </c>
      <c r="K1348" s="179">
        <v>46003</v>
      </c>
      <c r="L1348" s="179">
        <v>46058</v>
      </c>
      <c r="M1348" s="178" t="s">
        <v>306</v>
      </c>
      <c r="N1348" s="179">
        <v>46011</v>
      </c>
      <c r="O13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49" spans="1:15" hidden="1" x14ac:dyDescent="0.25">
      <c r="A1349" s="25" t="str">
        <f>_xlfn.CONCAT(Tabela_srv_moreno_prd_dbwel_v_fund_acompanhamento[[#This Row],[id_ordem_servico]],"-",Tabela_srv_moreno_prd_dbwel_v_fund_acompanhamento[[#This Row],[item]])</f>
        <v>27290-1</v>
      </c>
      <c r="B1349" s="115" t="str">
        <f>_xlfn.XLOOKUP(A1349,Tabela2[ID OS_MORENO],Tabela2[ID OS_MORENO],"",0)</f>
        <v/>
      </c>
      <c r="C1349" s="25">
        <v>27290</v>
      </c>
      <c r="D1349" s="25">
        <v>1</v>
      </c>
      <c r="E1349" s="25">
        <v>1</v>
      </c>
      <c r="F1349" s="178">
        <v>152653</v>
      </c>
      <c r="G1349" s="178">
        <v>256</v>
      </c>
      <c r="H1349" s="178" t="str">
        <f>_xlfn.CONCAT(Tabela_srv_moreno_prd_dbwel_v_fund_acompanhamento[[#This Row],[codigo_peca]],"-",Tabela_srv_moreno_prd_dbwel_v_fund_acompanhamento[[#This Row],[seq_peca]])</f>
        <v>152653-256</v>
      </c>
      <c r="I1349" s="178">
        <v>1</v>
      </c>
      <c r="J1349" s="178" t="s">
        <v>296</v>
      </c>
      <c r="K1349" s="179">
        <v>45981</v>
      </c>
      <c r="L1349" s="179">
        <v>45978</v>
      </c>
      <c r="M1349" s="178" t="s">
        <v>306</v>
      </c>
      <c r="N1349" s="179">
        <v>46034</v>
      </c>
      <c r="O13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0" spans="1:15" hidden="1" x14ac:dyDescent="0.25">
      <c r="A1350" s="25" t="str">
        <f>_xlfn.CONCAT(Tabela_srv_moreno_prd_dbwel_v_fund_acompanhamento[[#This Row],[id_ordem_servico]],"-",Tabela_srv_moreno_prd_dbwel_v_fund_acompanhamento[[#This Row],[item]])</f>
        <v>27290-2</v>
      </c>
      <c r="B1350" s="115" t="str">
        <f>_xlfn.XLOOKUP(A1350,Tabela2[ID OS_MORENO],Tabela2[ID OS_MORENO],"",0)</f>
        <v/>
      </c>
      <c r="C1350" s="25">
        <v>27290</v>
      </c>
      <c r="D1350" s="25">
        <v>2</v>
      </c>
      <c r="E1350" s="25">
        <v>1</v>
      </c>
      <c r="F1350" s="178">
        <v>152653</v>
      </c>
      <c r="G1350" s="178">
        <v>257</v>
      </c>
      <c r="H1350" s="178" t="str">
        <f>_xlfn.CONCAT(Tabela_srv_moreno_prd_dbwel_v_fund_acompanhamento[[#This Row],[codigo_peca]],"-",Tabela_srv_moreno_prd_dbwel_v_fund_acompanhamento[[#This Row],[seq_peca]])</f>
        <v>152653-257</v>
      </c>
      <c r="I1350" s="178">
        <v>1</v>
      </c>
      <c r="J1350" s="178" t="s">
        <v>296</v>
      </c>
      <c r="K1350" s="179">
        <v>45981</v>
      </c>
      <c r="L1350" s="179">
        <v>45979</v>
      </c>
      <c r="M1350" s="178" t="s">
        <v>306</v>
      </c>
      <c r="N1350" s="179">
        <v>46034</v>
      </c>
      <c r="O13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1" spans="1:15" hidden="1" x14ac:dyDescent="0.25">
      <c r="A1351" s="25" t="str">
        <f>_xlfn.CONCAT(Tabela_srv_moreno_prd_dbwel_v_fund_acompanhamento[[#This Row],[id_ordem_servico]],"-",Tabela_srv_moreno_prd_dbwel_v_fund_acompanhamento[[#This Row],[item]])</f>
        <v>27290-3</v>
      </c>
      <c r="B1351" s="115" t="str">
        <f>_xlfn.XLOOKUP(A1351,Tabela2[ID OS_MORENO],Tabela2[ID OS_MORENO],"",0)</f>
        <v/>
      </c>
      <c r="C1351" s="25">
        <v>27290</v>
      </c>
      <c r="D1351" s="25">
        <v>3</v>
      </c>
      <c r="E1351" s="25">
        <v>1</v>
      </c>
      <c r="F1351" s="178">
        <v>152653</v>
      </c>
      <c r="G1351" s="178">
        <v>258</v>
      </c>
      <c r="H1351" s="178" t="str">
        <f>_xlfn.CONCAT(Tabela_srv_moreno_prd_dbwel_v_fund_acompanhamento[[#This Row],[codigo_peca]],"-",Tabela_srv_moreno_prd_dbwel_v_fund_acompanhamento[[#This Row],[seq_peca]])</f>
        <v>152653-258</v>
      </c>
      <c r="I1351" s="178">
        <v>1</v>
      </c>
      <c r="J1351" s="178" t="s">
        <v>296</v>
      </c>
      <c r="K1351" s="179">
        <v>45981</v>
      </c>
      <c r="L1351" s="179">
        <v>45992</v>
      </c>
      <c r="M1351" s="178" t="s">
        <v>306</v>
      </c>
      <c r="N1351" s="179">
        <v>46034</v>
      </c>
      <c r="O13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2" spans="1:15" hidden="1" x14ac:dyDescent="0.25">
      <c r="A1352" s="25" t="str">
        <f>_xlfn.CONCAT(Tabela_srv_moreno_prd_dbwel_v_fund_acompanhamento[[#This Row],[id_ordem_servico]],"-",Tabela_srv_moreno_prd_dbwel_v_fund_acompanhamento[[#This Row],[item]])</f>
        <v>27290-4</v>
      </c>
      <c r="B1352" s="115" t="str">
        <f>_xlfn.XLOOKUP(A1352,Tabela2[ID OS_MORENO],Tabela2[ID OS_MORENO],"",0)</f>
        <v/>
      </c>
      <c r="C1352" s="25">
        <v>27290</v>
      </c>
      <c r="D1352" s="25">
        <v>4</v>
      </c>
      <c r="E1352" s="25">
        <v>1</v>
      </c>
      <c r="F1352" s="178">
        <v>152653</v>
      </c>
      <c r="G1352" s="178">
        <v>259</v>
      </c>
      <c r="H1352" s="178" t="str">
        <f>_xlfn.CONCAT(Tabela_srv_moreno_prd_dbwel_v_fund_acompanhamento[[#This Row],[codigo_peca]],"-",Tabela_srv_moreno_prd_dbwel_v_fund_acompanhamento[[#This Row],[seq_peca]])</f>
        <v>152653-259</v>
      </c>
      <c r="I1352" s="178">
        <v>1</v>
      </c>
      <c r="J1352" s="178" t="s">
        <v>296</v>
      </c>
      <c r="K1352" s="179">
        <v>45981</v>
      </c>
      <c r="L1352" s="179">
        <v>45994</v>
      </c>
      <c r="M1352" s="178" t="s">
        <v>306</v>
      </c>
      <c r="N1352" s="179">
        <v>46034</v>
      </c>
      <c r="O13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3" spans="1:15" hidden="1" x14ac:dyDescent="0.25">
      <c r="A1353" s="25" t="str">
        <f>_xlfn.CONCAT(Tabela_srv_moreno_prd_dbwel_v_fund_acompanhamento[[#This Row],[id_ordem_servico]],"-",Tabela_srv_moreno_prd_dbwel_v_fund_acompanhamento[[#This Row],[item]])</f>
        <v>27290-5</v>
      </c>
      <c r="B1353" s="115" t="str">
        <f>_xlfn.XLOOKUP(A1353,Tabela2[ID OS_MORENO],Tabela2[ID OS_MORENO],"",0)</f>
        <v/>
      </c>
      <c r="C1353" s="25">
        <v>27290</v>
      </c>
      <c r="D1353" s="25">
        <v>5</v>
      </c>
      <c r="E1353" s="25">
        <v>1</v>
      </c>
      <c r="F1353" s="178">
        <v>152653</v>
      </c>
      <c r="G1353" s="178">
        <v>260</v>
      </c>
      <c r="H1353" s="178" t="str">
        <f>_xlfn.CONCAT(Tabela_srv_moreno_prd_dbwel_v_fund_acompanhamento[[#This Row],[codigo_peca]],"-",Tabela_srv_moreno_prd_dbwel_v_fund_acompanhamento[[#This Row],[seq_peca]])</f>
        <v>152653-260</v>
      </c>
      <c r="I1353" s="178">
        <v>1</v>
      </c>
      <c r="J1353" s="178" t="s">
        <v>296</v>
      </c>
      <c r="K1353" s="179">
        <v>45983</v>
      </c>
      <c r="L1353" s="179">
        <v>45988</v>
      </c>
      <c r="M1353" s="178" t="s">
        <v>306</v>
      </c>
      <c r="N1353" s="179">
        <v>46034</v>
      </c>
      <c r="O13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4" spans="1:15" hidden="1" x14ac:dyDescent="0.25">
      <c r="A1354" s="25" t="str">
        <f>_xlfn.CONCAT(Tabela_srv_moreno_prd_dbwel_v_fund_acompanhamento[[#This Row],[id_ordem_servico]],"-",Tabela_srv_moreno_prd_dbwel_v_fund_acompanhamento[[#This Row],[item]])</f>
        <v>27268-1</v>
      </c>
      <c r="B1354" s="115" t="str">
        <f>_xlfn.XLOOKUP(A1354,Tabela2[ID OS_MORENO],Tabela2[ID OS_MORENO],"",0)</f>
        <v/>
      </c>
      <c r="C1354" s="25">
        <v>27268</v>
      </c>
      <c r="D1354" s="25">
        <v>1</v>
      </c>
      <c r="E1354" s="25">
        <v>1</v>
      </c>
      <c r="F1354" s="178">
        <v>152653</v>
      </c>
      <c r="G1354" s="178">
        <v>245</v>
      </c>
      <c r="H1354" s="178" t="str">
        <f>_xlfn.CONCAT(Tabela_srv_moreno_prd_dbwel_v_fund_acompanhamento[[#This Row],[codigo_peca]],"-",Tabela_srv_moreno_prd_dbwel_v_fund_acompanhamento[[#This Row],[seq_peca]])</f>
        <v>152653-245</v>
      </c>
      <c r="I1354" s="178">
        <v>1</v>
      </c>
      <c r="J1354" s="178" t="s">
        <v>296</v>
      </c>
      <c r="K1354" s="179">
        <v>45970</v>
      </c>
      <c r="L1354" s="179">
        <v>45965</v>
      </c>
      <c r="M1354" s="178" t="s">
        <v>306</v>
      </c>
      <c r="N1354" s="179">
        <v>46003</v>
      </c>
      <c r="O13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5" spans="1:15" hidden="1" x14ac:dyDescent="0.25">
      <c r="A1355" s="25" t="str">
        <f>_xlfn.CONCAT(Tabela_srv_moreno_prd_dbwel_v_fund_acompanhamento[[#This Row],[id_ordem_servico]],"-",Tabela_srv_moreno_prd_dbwel_v_fund_acompanhamento[[#This Row],[item]])</f>
        <v>27268-2</v>
      </c>
      <c r="B1355" s="115" t="str">
        <f>_xlfn.XLOOKUP(A1355,Tabela2[ID OS_MORENO],Tabela2[ID OS_MORENO],"",0)</f>
        <v/>
      </c>
      <c r="C1355" s="25">
        <v>27268</v>
      </c>
      <c r="D1355" s="25">
        <v>2</v>
      </c>
      <c r="E1355" s="25">
        <v>1</v>
      </c>
      <c r="F1355" s="178">
        <v>152653</v>
      </c>
      <c r="G1355" s="178">
        <v>246</v>
      </c>
      <c r="H1355" s="178" t="str">
        <f>_xlfn.CONCAT(Tabela_srv_moreno_prd_dbwel_v_fund_acompanhamento[[#This Row],[codigo_peca]],"-",Tabela_srv_moreno_prd_dbwel_v_fund_acompanhamento[[#This Row],[seq_peca]])</f>
        <v>152653-246</v>
      </c>
      <c r="I1355" s="178">
        <v>1</v>
      </c>
      <c r="J1355" s="178" t="s">
        <v>296</v>
      </c>
      <c r="K1355" s="179">
        <v>45970</v>
      </c>
      <c r="L1355" s="179">
        <v>45978</v>
      </c>
      <c r="M1355" s="178" t="s">
        <v>306</v>
      </c>
      <c r="N1355" s="179">
        <v>46003</v>
      </c>
      <c r="O13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6" spans="1:15" hidden="1" x14ac:dyDescent="0.25">
      <c r="A1356" s="25" t="str">
        <f>_xlfn.CONCAT(Tabela_srv_moreno_prd_dbwel_v_fund_acompanhamento[[#This Row],[id_ordem_servico]],"-",Tabela_srv_moreno_prd_dbwel_v_fund_acompanhamento[[#This Row],[item]])</f>
        <v>27268-3</v>
      </c>
      <c r="B1356" s="115" t="str">
        <f>_xlfn.XLOOKUP(A1356,Tabela2[ID OS_MORENO],Tabela2[ID OS_MORENO],"",0)</f>
        <v/>
      </c>
      <c r="C1356" s="25">
        <v>27268</v>
      </c>
      <c r="D1356" s="25">
        <v>3</v>
      </c>
      <c r="E1356" s="25">
        <v>1</v>
      </c>
      <c r="F1356" s="178">
        <v>152653</v>
      </c>
      <c r="G1356" s="178">
        <v>247</v>
      </c>
      <c r="H1356" s="178" t="str">
        <f>_xlfn.CONCAT(Tabela_srv_moreno_prd_dbwel_v_fund_acompanhamento[[#This Row],[codigo_peca]],"-",Tabela_srv_moreno_prd_dbwel_v_fund_acompanhamento[[#This Row],[seq_peca]])</f>
        <v>152653-247</v>
      </c>
      <c r="I1356" s="178">
        <v>1</v>
      </c>
      <c r="J1356" s="178" t="s">
        <v>296</v>
      </c>
      <c r="K1356" s="179">
        <v>45977</v>
      </c>
      <c r="L1356" s="179">
        <v>45986</v>
      </c>
      <c r="M1356" s="178" t="s">
        <v>306</v>
      </c>
      <c r="N1356" s="179">
        <v>46003</v>
      </c>
      <c r="O13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7" spans="1:15" hidden="1" x14ac:dyDescent="0.25">
      <c r="A1357" s="25" t="str">
        <f>_xlfn.CONCAT(Tabela_srv_moreno_prd_dbwel_v_fund_acompanhamento[[#This Row],[id_ordem_servico]],"-",Tabela_srv_moreno_prd_dbwel_v_fund_acompanhamento[[#This Row],[item]])</f>
        <v>27268-4</v>
      </c>
      <c r="B1357" s="115" t="str">
        <f>_xlfn.XLOOKUP(A1357,Tabela2[ID OS_MORENO],Tabela2[ID OS_MORENO],"",0)</f>
        <v/>
      </c>
      <c r="C1357" s="25">
        <v>27268</v>
      </c>
      <c r="D1357" s="25">
        <v>4</v>
      </c>
      <c r="E1357" s="25">
        <v>1</v>
      </c>
      <c r="F1357" s="178">
        <v>152653</v>
      </c>
      <c r="G1357" s="178">
        <v>248</v>
      </c>
      <c r="H1357" s="178" t="str">
        <f>_xlfn.CONCAT(Tabela_srv_moreno_prd_dbwel_v_fund_acompanhamento[[#This Row],[codigo_peca]],"-",Tabela_srv_moreno_prd_dbwel_v_fund_acompanhamento[[#This Row],[seq_peca]])</f>
        <v>152653-248</v>
      </c>
      <c r="I1357" s="178">
        <v>1</v>
      </c>
      <c r="J1357" s="178" t="s">
        <v>296</v>
      </c>
      <c r="K1357" s="179">
        <v>45977</v>
      </c>
      <c r="L1357" s="179">
        <v>45982</v>
      </c>
      <c r="M1357" s="178" t="s">
        <v>306</v>
      </c>
      <c r="N1357" s="179">
        <v>46003</v>
      </c>
      <c r="O13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8" spans="1:15" hidden="1" x14ac:dyDescent="0.25">
      <c r="A1358" s="25" t="str">
        <f>_xlfn.CONCAT(Tabela_srv_moreno_prd_dbwel_v_fund_acompanhamento[[#This Row],[id_ordem_servico]],"-",Tabela_srv_moreno_prd_dbwel_v_fund_acompanhamento[[#This Row],[item]])</f>
        <v>27268-5</v>
      </c>
      <c r="B1358" s="115" t="str">
        <f>_xlfn.XLOOKUP(A1358,Tabela2[ID OS_MORENO],Tabela2[ID OS_MORENO],"",0)</f>
        <v/>
      </c>
      <c r="C1358" s="25">
        <v>27268</v>
      </c>
      <c r="D1358" s="25">
        <v>5</v>
      </c>
      <c r="E1358" s="25">
        <v>1</v>
      </c>
      <c r="F1358" s="178">
        <v>152653</v>
      </c>
      <c r="G1358" s="178">
        <v>249</v>
      </c>
      <c r="H1358" s="178" t="str">
        <f>_xlfn.CONCAT(Tabela_srv_moreno_prd_dbwel_v_fund_acompanhamento[[#This Row],[codigo_peca]],"-",Tabela_srv_moreno_prd_dbwel_v_fund_acompanhamento[[#This Row],[seq_peca]])</f>
        <v>152653-249</v>
      </c>
      <c r="I1358" s="178">
        <v>1</v>
      </c>
      <c r="J1358" s="178" t="s">
        <v>296</v>
      </c>
      <c r="K1358" s="179">
        <v>45977</v>
      </c>
      <c r="L1358" s="179">
        <v>45985</v>
      </c>
      <c r="M1358" s="178" t="s">
        <v>306</v>
      </c>
      <c r="N1358" s="179">
        <v>46003</v>
      </c>
      <c r="O13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59" spans="1:15" hidden="1" x14ac:dyDescent="0.25">
      <c r="A1359" s="25" t="str">
        <f>_xlfn.CONCAT(Tabela_srv_moreno_prd_dbwel_v_fund_acompanhamento[[#This Row],[id_ordem_servico]],"-",Tabela_srv_moreno_prd_dbwel_v_fund_acompanhamento[[#This Row],[item]])</f>
        <v>27268-6</v>
      </c>
      <c r="B1359" s="115" t="str">
        <f>_xlfn.XLOOKUP(A1359,Tabela2[ID OS_MORENO],Tabela2[ID OS_MORENO],"",0)</f>
        <v/>
      </c>
      <c r="C1359" s="25">
        <v>27268</v>
      </c>
      <c r="D1359" s="25">
        <v>6</v>
      </c>
      <c r="E1359" s="25">
        <v>1</v>
      </c>
      <c r="F1359" s="178">
        <v>152653</v>
      </c>
      <c r="G1359" s="178">
        <v>250</v>
      </c>
      <c r="H1359" s="178" t="str">
        <f>_xlfn.CONCAT(Tabela_srv_moreno_prd_dbwel_v_fund_acompanhamento[[#This Row],[codigo_peca]],"-",Tabela_srv_moreno_prd_dbwel_v_fund_acompanhamento[[#This Row],[seq_peca]])</f>
        <v>152653-250</v>
      </c>
      <c r="I1359" s="178">
        <v>1</v>
      </c>
      <c r="J1359" s="178" t="s">
        <v>296</v>
      </c>
      <c r="K1359" s="179">
        <v>45983</v>
      </c>
      <c r="L1359" s="179">
        <v>45978</v>
      </c>
      <c r="M1359" s="178" t="s">
        <v>306</v>
      </c>
      <c r="N1359" s="179">
        <v>46003</v>
      </c>
      <c r="O13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0" spans="1:15" hidden="1" x14ac:dyDescent="0.25">
      <c r="A1360" s="25" t="str">
        <f>_xlfn.CONCAT(Tabela_srv_moreno_prd_dbwel_v_fund_acompanhamento[[#This Row],[id_ordem_servico]],"-",Tabela_srv_moreno_prd_dbwel_v_fund_acompanhamento[[#This Row],[item]])</f>
        <v>27268-7</v>
      </c>
      <c r="B1360" s="115" t="str">
        <f>_xlfn.XLOOKUP(A1360,Tabela2[ID OS_MORENO],Tabela2[ID OS_MORENO],"",0)</f>
        <v/>
      </c>
      <c r="C1360" s="25">
        <v>27268</v>
      </c>
      <c r="D1360" s="25">
        <v>7</v>
      </c>
      <c r="E1360" s="25">
        <v>1</v>
      </c>
      <c r="F1360" s="178">
        <v>152653</v>
      </c>
      <c r="G1360" s="178">
        <v>251</v>
      </c>
      <c r="H1360" s="178" t="str">
        <f>_xlfn.CONCAT(Tabela_srv_moreno_prd_dbwel_v_fund_acompanhamento[[#This Row],[codigo_peca]],"-",Tabela_srv_moreno_prd_dbwel_v_fund_acompanhamento[[#This Row],[seq_peca]])</f>
        <v>152653-251</v>
      </c>
      <c r="I1360" s="178">
        <v>1</v>
      </c>
      <c r="J1360" s="178" t="s">
        <v>296</v>
      </c>
      <c r="K1360" s="179">
        <v>45983</v>
      </c>
      <c r="L1360" s="179">
        <v>45992</v>
      </c>
      <c r="M1360" s="178" t="s">
        <v>306</v>
      </c>
      <c r="N1360" s="179">
        <v>46003</v>
      </c>
      <c r="O13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1" spans="1:15" hidden="1" x14ac:dyDescent="0.25">
      <c r="A1361" s="25" t="str">
        <f>_xlfn.CONCAT(Tabela_srv_moreno_prd_dbwel_v_fund_acompanhamento[[#This Row],[id_ordem_servico]],"-",Tabela_srv_moreno_prd_dbwel_v_fund_acompanhamento[[#This Row],[item]])</f>
        <v>27269-1</v>
      </c>
      <c r="B1361" s="115" t="str">
        <f>_xlfn.XLOOKUP(A1361,Tabela2[ID OS_MORENO],Tabela2[ID OS_MORENO],"",0)</f>
        <v/>
      </c>
      <c r="C1361" s="25">
        <v>27269</v>
      </c>
      <c r="D1361" s="25">
        <v>1</v>
      </c>
      <c r="E1361" s="25">
        <v>1</v>
      </c>
      <c r="F1361" s="178">
        <v>152632</v>
      </c>
      <c r="G1361" s="178">
        <v>117</v>
      </c>
      <c r="H1361" s="178" t="str">
        <f>_xlfn.CONCAT(Tabela_srv_moreno_prd_dbwel_v_fund_acompanhamento[[#This Row],[codigo_peca]],"-",Tabela_srv_moreno_prd_dbwel_v_fund_acompanhamento[[#This Row],[seq_peca]])</f>
        <v>152632-117</v>
      </c>
      <c r="I1361" s="178">
        <v>1</v>
      </c>
      <c r="J1361" s="178" t="s">
        <v>296</v>
      </c>
      <c r="K1361" s="179">
        <v>45965</v>
      </c>
      <c r="L1361" s="179">
        <v>45957</v>
      </c>
      <c r="M1361" s="178" t="s">
        <v>571</v>
      </c>
      <c r="N1361" s="179">
        <v>46003</v>
      </c>
      <c r="O13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2" spans="1:15" hidden="1" x14ac:dyDescent="0.25">
      <c r="A1362" s="25" t="str">
        <f>_xlfn.CONCAT(Tabela_srv_moreno_prd_dbwel_v_fund_acompanhamento[[#This Row],[id_ordem_servico]],"-",Tabela_srv_moreno_prd_dbwel_v_fund_acompanhamento[[#This Row],[item]])</f>
        <v>27269-2</v>
      </c>
      <c r="B1362" s="115" t="str">
        <f>_xlfn.XLOOKUP(A1362,Tabela2[ID OS_MORENO],Tabela2[ID OS_MORENO],"",0)</f>
        <v/>
      </c>
      <c r="C1362" s="25">
        <v>27269</v>
      </c>
      <c r="D1362" s="25">
        <v>2</v>
      </c>
      <c r="E1362" s="25">
        <v>1</v>
      </c>
      <c r="F1362" s="178">
        <v>152632</v>
      </c>
      <c r="G1362" s="178">
        <v>118</v>
      </c>
      <c r="H1362" s="178" t="str">
        <f>_xlfn.CONCAT(Tabela_srv_moreno_prd_dbwel_v_fund_acompanhamento[[#This Row],[codigo_peca]],"-",Tabela_srv_moreno_prd_dbwel_v_fund_acompanhamento[[#This Row],[seq_peca]])</f>
        <v>152632-118</v>
      </c>
      <c r="I1362" s="178">
        <v>1</v>
      </c>
      <c r="J1362" s="178" t="s">
        <v>296</v>
      </c>
      <c r="K1362" s="179">
        <v>45965</v>
      </c>
      <c r="L1362" s="179">
        <v>45957</v>
      </c>
      <c r="M1362" s="178" t="s">
        <v>571</v>
      </c>
      <c r="N1362" s="179">
        <v>46003</v>
      </c>
      <c r="O13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3" spans="1:15" hidden="1" x14ac:dyDescent="0.25">
      <c r="A1363" s="25" t="str">
        <f>_xlfn.CONCAT(Tabela_srv_moreno_prd_dbwel_v_fund_acompanhamento[[#This Row],[id_ordem_servico]],"-",Tabela_srv_moreno_prd_dbwel_v_fund_acompanhamento[[#This Row],[item]])</f>
        <v>27269-3</v>
      </c>
      <c r="B1363" s="115" t="str">
        <f>_xlfn.XLOOKUP(A1363,Tabela2[ID OS_MORENO],Tabela2[ID OS_MORENO],"",0)</f>
        <v/>
      </c>
      <c r="C1363" s="25">
        <v>27269</v>
      </c>
      <c r="D1363" s="25">
        <v>3</v>
      </c>
      <c r="E1363" s="25">
        <v>1</v>
      </c>
      <c r="F1363" s="178">
        <v>152632</v>
      </c>
      <c r="G1363" s="178">
        <v>119</v>
      </c>
      <c r="H1363" s="178" t="str">
        <f>_xlfn.CONCAT(Tabela_srv_moreno_prd_dbwel_v_fund_acompanhamento[[#This Row],[codigo_peca]],"-",Tabela_srv_moreno_prd_dbwel_v_fund_acompanhamento[[#This Row],[seq_peca]])</f>
        <v>152632-119</v>
      </c>
      <c r="I1363" s="178">
        <v>1</v>
      </c>
      <c r="J1363" s="178" t="s">
        <v>296</v>
      </c>
      <c r="K1363" s="179">
        <v>45965</v>
      </c>
      <c r="L1363" s="179">
        <v>45957</v>
      </c>
      <c r="M1363" s="178" t="s">
        <v>571</v>
      </c>
      <c r="N1363" s="179">
        <v>46003</v>
      </c>
      <c r="O13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4" spans="1:15" hidden="1" x14ac:dyDescent="0.25">
      <c r="A1364" s="25" t="str">
        <f>_xlfn.CONCAT(Tabela_srv_moreno_prd_dbwel_v_fund_acompanhamento[[#This Row],[id_ordem_servico]],"-",Tabela_srv_moreno_prd_dbwel_v_fund_acompanhamento[[#This Row],[item]])</f>
        <v>27266-1</v>
      </c>
      <c r="B1364" s="115" t="str">
        <f>_xlfn.XLOOKUP(A1364,Tabela2[ID OS_MORENO],Tabela2[ID OS_MORENO],"",0)</f>
        <v/>
      </c>
      <c r="C1364" s="25">
        <v>27266</v>
      </c>
      <c r="D1364" s="25">
        <v>1</v>
      </c>
      <c r="E1364" s="25">
        <v>1</v>
      </c>
      <c r="F1364" s="178">
        <v>152651</v>
      </c>
      <c r="G1364" s="178">
        <v>188</v>
      </c>
      <c r="H1364" s="178" t="str">
        <f>_xlfn.CONCAT(Tabela_srv_moreno_prd_dbwel_v_fund_acompanhamento[[#This Row],[codigo_peca]],"-",Tabela_srv_moreno_prd_dbwel_v_fund_acompanhamento[[#This Row],[seq_peca]])</f>
        <v>152651-188</v>
      </c>
      <c r="I1364" s="178">
        <v>1</v>
      </c>
      <c r="J1364" s="178" t="s">
        <v>296</v>
      </c>
      <c r="K1364" s="179">
        <v>45972</v>
      </c>
      <c r="L1364" s="179">
        <v>45973</v>
      </c>
      <c r="M1364" s="178" t="s">
        <v>306</v>
      </c>
      <c r="N1364" s="179">
        <v>46003</v>
      </c>
      <c r="O13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5" spans="1:15" hidden="1" x14ac:dyDescent="0.25">
      <c r="A1365" s="25" t="str">
        <f>_xlfn.CONCAT(Tabela_srv_moreno_prd_dbwel_v_fund_acompanhamento[[#This Row],[id_ordem_servico]],"-",Tabela_srv_moreno_prd_dbwel_v_fund_acompanhamento[[#This Row],[item]])</f>
        <v>27266-2</v>
      </c>
      <c r="B1365" s="115" t="str">
        <f>_xlfn.XLOOKUP(A1365,Tabela2[ID OS_MORENO],Tabela2[ID OS_MORENO],"",0)</f>
        <v/>
      </c>
      <c r="C1365" s="25">
        <v>27266</v>
      </c>
      <c r="D1365" s="25">
        <v>2</v>
      </c>
      <c r="E1365" s="25">
        <v>1</v>
      </c>
      <c r="F1365" s="178">
        <v>152651</v>
      </c>
      <c r="G1365" s="178">
        <v>189</v>
      </c>
      <c r="H1365" s="178" t="str">
        <f>_xlfn.CONCAT(Tabela_srv_moreno_prd_dbwel_v_fund_acompanhamento[[#This Row],[codigo_peca]],"-",Tabela_srv_moreno_prd_dbwel_v_fund_acompanhamento[[#This Row],[seq_peca]])</f>
        <v>152651-189</v>
      </c>
      <c r="I1365" s="178">
        <v>1</v>
      </c>
      <c r="J1365" s="178" t="s">
        <v>296</v>
      </c>
      <c r="K1365" s="179">
        <v>45972</v>
      </c>
      <c r="L1365" s="179">
        <v>45973</v>
      </c>
      <c r="M1365" s="178" t="s">
        <v>306</v>
      </c>
      <c r="N1365" s="179">
        <v>46003</v>
      </c>
      <c r="O13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6" spans="1:15" hidden="1" x14ac:dyDescent="0.25">
      <c r="A1366" s="25" t="str">
        <f>_xlfn.CONCAT(Tabela_srv_moreno_prd_dbwel_v_fund_acompanhamento[[#This Row],[id_ordem_servico]],"-",Tabela_srv_moreno_prd_dbwel_v_fund_acompanhamento[[#This Row],[item]])</f>
        <v>27266-3</v>
      </c>
      <c r="B1366" s="115" t="str">
        <f>_xlfn.XLOOKUP(A1366,Tabela2[ID OS_MORENO],Tabela2[ID OS_MORENO],"",0)</f>
        <v/>
      </c>
      <c r="C1366" s="25">
        <v>27266</v>
      </c>
      <c r="D1366" s="25">
        <v>3</v>
      </c>
      <c r="E1366" s="25">
        <v>1</v>
      </c>
      <c r="F1366" s="178">
        <v>152651</v>
      </c>
      <c r="G1366" s="178">
        <v>190</v>
      </c>
      <c r="H1366" s="178" t="str">
        <f>_xlfn.CONCAT(Tabela_srv_moreno_prd_dbwel_v_fund_acompanhamento[[#This Row],[codigo_peca]],"-",Tabela_srv_moreno_prd_dbwel_v_fund_acompanhamento[[#This Row],[seq_peca]])</f>
        <v>152651-190</v>
      </c>
      <c r="I1366" s="178">
        <v>1</v>
      </c>
      <c r="J1366" s="178" t="s">
        <v>296</v>
      </c>
      <c r="K1366" s="179">
        <v>45979</v>
      </c>
      <c r="L1366" s="179">
        <v>45973</v>
      </c>
      <c r="M1366" s="178" t="s">
        <v>306</v>
      </c>
      <c r="N1366" s="179">
        <v>46003</v>
      </c>
      <c r="O13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7" spans="1:15" hidden="1" x14ac:dyDescent="0.25">
      <c r="A1367" s="25" t="str">
        <f>_xlfn.CONCAT(Tabela_srv_moreno_prd_dbwel_v_fund_acompanhamento[[#This Row],[id_ordem_servico]],"-",Tabela_srv_moreno_prd_dbwel_v_fund_acompanhamento[[#This Row],[item]])</f>
        <v>27266-4</v>
      </c>
      <c r="B1367" s="115" t="str">
        <f>_xlfn.XLOOKUP(A1367,Tabela2[ID OS_MORENO],Tabela2[ID OS_MORENO],"",0)</f>
        <v/>
      </c>
      <c r="C1367" s="25">
        <v>27266</v>
      </c>
      <c r="D1367" s="25">
        <v>4</v>
      </c>
      <c r="E1367" s="25">
        <v>1</v>
      </c>
      <c r="F1367" s="178">
        <v>152651</v>
      </c>
      <c r="G1367" s="178">
        <v>191</v>
      </c>
      <c r="H1367" s="178" t="str">
        <f>_xlfn.CONCAT(Tabela_srv_moreno_prd_dbwel_v_fund_acompanhamento[[#This Row],[codigo_peca]],"-",Tabela_srv_moreno_prd_dbwel_v_fund_acompanhamento[[#This Row],[seq_peca]])</f>
        <v>152651-191</v>
      </c>
      <c r="I1367" s="178">
        <v>1</v>
      </c>
      <c r="J1367" s="178" t="s">
        <v>296</v>
      </c>
      <c r="K1367" s="179">
        <v>45979</v>
      </c>
      <c r="L1367" s="179">
        <v>45986</v>
      </c>
      <c r="M1367" s="178" t="s">
        <v>306</v>
      </c>
      <c r="N1367" s="179">
        <v>46003</v>
      </c>
      <c r="O13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8" spans="1:15" hidden="1" x14ac:dyDescent="0.25">
      <c r="A1368" s="25" t="str">
        <f>_xlfn.CONCAT(Tabela_srv_moreno_prd_dbwel_v_fund_acompanhamento[[#This Row],[id_ordem_servico]],"-",Tabela_srv_moreno_prd_dbwel_v_fund_acompanhamento[[#This Row],[item]])</f>
        <v>27266-5</v>
      </c>
      <c r="B1368" s="115" t="str">
        <f>_xlfn.XLOOKUP(A1368,Tabela2[ID OS_MORENO],Tabela2[ID OS_MORENO],"",0)</f>
        <v/>
      </c>
      <c r="C1368" s="25">
        <v>27266</v>
      </c>
      <c r="D1368" s="25">
        <v>5</v>
      </c>
      <c r="E1368" s="25">
        <v>1</v>
      </c>
      <c r="F1368" s="178">
        <v>152651</v>
      </c>
      <c r="G1368" s="178">
        <v>192</v>
      </c>
      <c r="H1368" s="178" t="str">
        <f>_xlfn.CONCAT(Tabela_srv_moreno_prd_dbwel_v_fund_acompanhamento[[#This Row],[codigo_peca]],"-",Tabela_srv_moreno_prd_dbwel_v_fund_acompanhamento[[#This Row],[seq_peca]])</f>
        <v>152651-192</v>
      </c>
      <c r="I1368" s="178">
        <v>1</v>
      </c>
      <c r="J1368" s="178" t="s">
        <v>296</v>
      </c>
      <c r="K1368" s="179">
        <v>45979</v>
      </c>
      <c r="L1368" s="179">
        <v>45992</v>
      </c>
      <c r="M1368" s="178" t="s">
        <v>306</v>
      </c>
      <c r="N1368" s="179">
        <v>46003</v>
      </c>
      <c r="O13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69" spans="1:15" hidden="1" x14ac:dyDescent="0.25">
      <c r="A1369" s="25" t="str">
        <f>_xlfn.CONCAT(Tabela_srv_moreno_prd_dbwel_v_fund_acompanhamento[[#This Row],[id_ordem_servico]],"-",Tabela_srv_moreno_prd_dbwel_v_fund_acompanhamento[[#This Row],[item]])</f>
        <v>27266-7</v>
      </c>
      <c r="B1369" s="115" t="str">
        <f>_xlfn.XLOOKUP(A1369,Tabela2[ID OS_MORENO],Tabela2[ID OS_MORENO],"",0)</f>
        <v/>
      </c>
      <c r="C1369" s="25">
        <v>27266</v>
      </c>
      <c r="D1369" s="25">
        <v>7</v>
      </c>
      <c r="E1369" s="25">
        <v>1</v>
      </c>
      <c r="F1369" s="178">
        <v>152651</v>
      </c>
      <c r="G1369" s="178">
        <v>195</v>
      </c>
      <c r="H1369" s="178" t="str">
        <f>_xlfn.CONCAT(Tabela_srv_moreno_prd_dbwel_v_fund_acompanhamento[[#This Row],[codigo_peca]],"-",Tabela_srv_moreno_prd_dbwel_v_fund_acompanhamento[[#This Row],[seq_peca]])</f>
        <v>152651-195</v>
      </c>
      <c r="I1369" s="178">
        <v>1</v>
      </c>
      <c r="J1369" s="178" t="s">
        <v>296</v>
      </c>
      <c r="K1369" s="179">
        <v>45979</v>
      </c>
      <c r="L1369" s="179">
        <v>45966</v>
      </c>
      <c r="M1369" s="178" t="s">
        <v>306</v>
      </c>
      <c r="N1369" s="179">
        <v>46003</v>
      </c>
      <c r="O13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0" spans="1:15" hidden="1" x14ac:dyDescent="0.25">
      <c r="A1370" s="25" t="str">
        <f>_xlfn.CONCAT(Tabela_srv_moreno_prd_dbwel_v_fund_acompanhamento[[#This Row],[id_ordem_servico]],"-",Tabela_srv_moreno_prd_dbwel_v_fund_acompanhamento[[#This Row],[item]])</f>
        <v>27266-8</v>
      </c>
      <c r="B1370" s="115" t="str">
        <f>_xlfn.XLOOKUP(A1370,Tabela2[ID OS_MORENO],Tabela2[ID OS_MORENO],"",0)</f>
        <v/>
      </c>
      <c r="C1370" s="25">
        <v>27266</v>
      </c>
      <c r="D1370" s="25">
        <v>8</v>
      </c>
      <c r="E1370" s="25">
        <v>1</v>
      </c>
      <c r="F1370" s="178">
        <v>152651</v>
      </c>
      <c r="G1370" s="178">
        <v>202</v>
      </c>
      <c r="H1370" s="178" t="str">
        <f>_xlfn.CONCAT(Tabela_srv_moreno_prd_dbwel_v_fund_acompanhamento[[#This Row],[codigo_peca]],"-",Tabela_srv_moreno_prd_dbwel_v_fund_acompanhamento[[#This Row],[seq_peca]])</f>
        <v>152651-202</v>
      </c>
      <c r="I1370" s="178">
        <v>1</v>
      </c>
      <c r="J1370" s="178" t="s">
        <v>296</v>
      </c>
      <c r="K1370" s="179">
        <v>46049</v>
      </c>
      <c r="L1370" s="179">
        <v>46036</v>
      </c>
      <c r="M1370" s="178" t="s">
        <v>306</v>
      </c>
      <c r="N1370" s="179">
        <v>46011</v>
      </c>
      <c r="O13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1" spans="1:15" hidden="1" x14ac:dyDescent="0.25">
      <c r="A1371" s="25" t="str">
        <f>_xlfn.CONCAT(Tabela_srv_moreno_prd_dbwel_v_fund_acompanhamento[[#This Row],[id_ordem_servico]],"-",Tabela_srv_moreno_prd_dbwel_v_fund_acompanhamento[[#This Row],[item]])</f>
        <v>27266-9</v>
      </c>
      <c r="B1371" s="115" t="str">
        <f>_xlfn.XLOOKUP(A1371,Tabela2[ID OS_MORENO],Tabela2[ID OS_MORENO],"",0)</f>
        <v/>
      </c>
      <c r="C1371" s="25">
        <v>27266</v>
      </c>
      <c r="D1371" s="25">
        <v>9</v>
      </c>
      <c r="E1371" s="25">
        <v>1</v>
      </c>
      <c r="F1371" s="178">
        <v>152651</v>
      </c>
      <c r="G1371" s="178">
        <v>203</v>
      </c>
      <c r="H1371" s="178" t="str">
        <f>_xlfn.CONCAT(Tabela_srv_moreno_prd_dbwel_v_fund_acompanhamento[[#This Row],[codigo_peca]],"-",Tabela_srv_moreno_prd_dbwel_v_fund_acompanhamento[[#This Row],[seq_peca]])</f>
        <v>152651-203</v>
      </c>
      <c r="I1371" s="178">
        <v>1</v>
      </c>
      <c r="J1371" s="178" t="s">
        <v>296</v>
      </c>
      <c r="K1371" s="179">
        <v>46003</v>
      </c>
      <c r="L1371" s="179">
        <v>46083</v>
      </c>
      <c r="M1371" s="178" t="s">
        <v>306</v>
      </c>
      <c r="N1371" s="179">
        <v>46011</v>
      </c>
      <c r="O13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2" spans="1:15" hidden="1" x14ac:dyDescent="0.25">
      <c r="A1372" s="25" t="str">
        <f>_xlfn.CONCAT(Tabela_srv_moreno_prd_dbwel_v_fund_acompanhamento[[#This Row],[id_ordem_servico]],"-",Tabela_srv_moreno_prd_dbwel_v_fund_acompanhamento[[#This Row],[item]])</f>
        <v>27266-10</v>
      </c>
      <c r="B1372" s="115" t="str">
        <f>_xlfn.XLOOKUP(A1372,Tabela2[ID OS_MORENO],Tabela2[ID OS_MORENO],"",0)</f>
        <v/>
      </c>
      <c r="C1372" s="25">
        <v>27266</v>
      </c>
      <c r="D1372" s="25">
        <v>10</v>
      </c>
      <c r="E1372" s="25">
        <v>1</v>
      </c>
      <c r="F1372" s="178">
        <v>152651</v>
      </c>
      <c r="G1372" s="178">
        <v>230</v>
      </c>
      <c r="H1372" s="178" t="str">
        <f>_xlfn.CONCAT(Tabela_srv_moreno_prd_dbwel_v_fund_acompanhamento[[#This Row],[codigo_peca]],"-",Tabela_srv_moreno_prd_dbwel_v_fund_acompanhamento[[#This Row],[seq_peca]])</f>
        <v>152651-230</v>
      </c>
      <c r="I1372" s="178">
        <v>1</v>
      </c>
      <c r="J1372" s="178" t="s">
        <v>296</v>
      </c>
      <c r="K1372" s="179">
        <v>46125</v>
      </c>
      <c r="L1372" s="179">
        <v>46106</v>
      </c>
      <c r="M1372" s="178" t="s">
        <v>306</v>
      </c>
      <c r="N1372" s="179">
        <v>46107</v>
      </c>
      <c r="O13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3" spans="1:15" hidden="1" x14ac:dyDescent="0.25">
      <c r="A1373" s="25" t="str">
        <f>_xlfn.CONCAT(Tabela_srv_moreno_prd_dbwel_v_fund_acompanhamento[[#This Row],[id_ordem_servico]],"-",Tabela_srv_moreno_prd_dbwel_v_fund_acompanhamento[[#This Row],[item]])</f>
        <v>27298-1</v>
      </c>
      <c r="B1373" s="115" t="str">
        <f>_xlfn.XLOOKUP(A1373,Tabela2[ID OS_MORENO],Tabela2[ID OS_MORENO],"",0)</f>
        <v/>
      </c>
      <c r="C1373" s="25">
        <v>27298</v>
      </c>
      <c r="D1373" s="25">
        <v>1</v>
      </c>
      <c r="E1373" s="25">
        <v>1</v>
      </c>
      <c r="F1373" s="178">
        <v>152649</v>
      </c>
      <c r="G1373" s="178">
        <v>155</v>
      </c>
      <c r="H1373" s="178" t="str">
        <f>_xlfn.CONCAT(Tabela_srv_moreno_prd_dbwel_v_fund_acompanhamento[[#This Row],[codigo_peca]],"-",Tabela_srv_moreno_prd_dbwel_v_fund_acompanhamento[[#This Row],[seq_peca]])</f>
        <v>152649-155</v>
      </c>
      <c r="I1373" s="178">
        <v>1</v>
      </c>
      <c r="J1373" s="178" t="s">
        <v>296</v>
      </c>
      <c r="K1373" s="179">
        <v>45989</v>
      </c>
      <c r="L1373" s="179">
        <v>45980</v>
      </c>
      <c r="M1373" s="178" t="s">
        <v>297</v>
      </c>
      <c r="N1373" s="179">
        <v>46034</v>
      </c>
      <c r="O13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4" spans="1:15" hidden="1" x14ac:dyDescent="0.25">
      <c r="A1374" s="25" t="str">
        <f>_xlfn.CONCAT(Tabela_srv_moreno_prd_dbwel_v_fund_acompanhamento[[#This Row],[id_ordem_servico]],"-",Tabela_srv_moreno_prd_dbwel_v_fund_acompanhamento[[#This Row],[item]])</f>
        <v>27298-2</v>
      </c>
      <c r="B1374" s="115" t="str">
        <f>_xlfn.XLOOKUP(A1374,Tabela2[ID OS_MORENO],Tabela2[ID OS_MORENO],"",0)</f>
        <v/>
      </c>
      <c r="C1374" s="25">
        <v>27298</v>
      </c>
      <c r="D1374" s="25">
        <v>2</v>
      </c>
      <c r="E1374" s="25">
        <v>1</v>
      </c>
      <c r="F1374" s="178">
        <v>152649</v>
      </c>
      <c r="G1374" s="178">
        <v>156</v>
      </c>
      <c r="H1374" s="178" t="str">
        <f>_xlfn.CONCAT(Tabela_srv_moreno_prd_dbwel_v_fund_acompanhamento[[#This Row],[codigo_peca]],"-",Tabela_srv_moreno_prd_dbwel_v_fund_acompanhamento[[#This Row],[seq_peca]])</f>
        <v>152649-156</v>
      </c>
      <c r="I1374" s="178">
        <v>1</v>
      </c>
      <c r="J1374" s="178" t="s">
        <v>296</v>
      </c>
      <c r="K1374" s="179">
        <v>45989</v>
      </c>
      <c r="L1374" s="179">
        <v>45975</v>
      </c>
      <c r="M1374" s="178" t="s">
        <v>297</v>
      </c>
      <c r="N1374" s="179">
        <v>46034</v>
      </c>
      <c r="O13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5" spans="1:15" hidden="1" x14ac:dyDescent="0.25">
      <c r="A1375" s="25" t="str">
        <f>_xlfn.CONCAT(Tabela_srv_moreno_prd_dbwel_v_fund_acompanhamento[[#This Row],[id_ordem_servico]],"-",Tabela_srv_moreno_prd_dbwel_v_fund_acompanhamento[[#This Row],[item]])</f>
        <v>27298-3</v>
      </c>
      <c r="B1375" s="115" t="str">
        <f>_xlfn.XLOOKUP(A1375,Tabela2[ID OS_MORENO],Tabela2[ID OS_MORENO],"",0)</f>
        <v/>
      </c>
      <c r="C1375" s="25">
        <v>27298</v>
      </c>
      <c r="D1375" s="25">
        <v>3</v>
      </c>
      <c r="E1375" s="25">
        <v>1</v>
      </c>
      <c r="F1375" s="178">
        <v>152649</v>
      </c>
      <c r="G1375" s="178">
        <v>157</v>
      </c>
      <c r="H1375" s="178" t="str">
        <f>_xlfn.CONCAT(Tabela_srv_moreno_prd_dbwel_v_fund_acompanhamento[[#This Row],[codigo_peca]],"-",Tabela_srv_moreno_prd_dbwel_v_fund_acompanhamento[[#This Row],[seq_peca]])</f>
        <v>152649-157</v>
      </c>
      <c r="I1375" s="178">
        <v>1</v>
      </c>
      <c r="J1375" s="178" t="s">
        <v>296</v>
      </c>
      <c r="K1375" s="179">
        <v>46006</v>
      </c>
      <c r="L1375" s="179">
        <v>46101</v>
      </c>
      <c r="M1375" s="178" t="s">
        <v>297</v>
      </c>
      <c r="N1375" s="179">
        <v>46034</v>
      </c>
      <c r="O13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6" spans="1:15" hidden="1" x14ac:dyDescent="0.25">
      <c r="A1376" s="25" t="str">
        <f>_xlfn.CONCAT(Tabela_srv_moreno_prd_dbwel_v_fund_acompanhamento[[#This Row],[id_ordem_servico]],"-",Tabela_srv_moreno_prd_dbwel_v_fund_acompanhamento[[#This Row],[item]])</f>
        <v>27298-4</v>
      </c>
      <c r="B1376" s="115" t="str">
        <f>_xlfn.XLOOKUP(A1376,Tabela2[ID OS_MORENO],Tabela2[ID OS_MORENO],"",0)</f>
        <v/>
      </c>
      <c r="C1376" s="25">
        <v>27298</v>
      </c>
      <c r="D1376" s="25">
        <v>4</v>
      </c>
      <c r="E1376" s="25">
        <v>1</v>
      </c>
      <c r="F1376" s="178">
        <v>152649</v>
      </c>
      <c r="G1376" s="178">
        <v>158</v>
      </c>
      <c r="H1376" s="178" t="str">
        <f>_xlfn.CONCAT(Tabela_srv_moreno_prd_dbwel_v_fund_acompanhamento[[#This Row],[codigo_peca]],"-",Tabela_srv_moreno_prd_dbwel_v_fund_acompanhamento[[#This Row],[seq_peca]])</f>
        <v>152649-158</v>
      </c>
      <c r="I1376" s="178">
        <v>1</v>
      </c>
      <c r="J1376" s="178" t="s">
        <v>296</v>
      </c>
      <c r="K1376" s="179">
        <v>46006</v>
      </c>
      <c r="L1376" s="179">
        <v>46101</v>
      </c>
      <c r="M1376" s="178" t="s">
        <v>297</v>
      </c>
      <c r="N1376" s="179">
        <v>46034</v>
      </c>
      <c r="O13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7" spans="1:15" hidden="1" x14ac:dyDescent="0.25">
      <c r="A1377" s="25" t="str">
        <f>_xlfn.CONCAT(Tabela_srv_moreno_prd_dbwel_v_fund_acompanhamento[[#This Row],[id_ordem_servico]],"-",Tabela_srv_moreno_prd_dbwel_v_fund_acompanhamento[[#This Row],[item]])</f>
        <v>27298-5</v>
      </c>
      <c r="B1377" s="115" t="str">
        <f>_xlfn.XLOOKUP(A1377,Tabela2[ID OS_MORENO],Tabela2[ID OS_MORENO],"",0)</f>
        <v/>
      </c>
      <c r="C1377" s="25">
        <v>27298</v>
      </c>
      <c r="D1377" s="25">
        <v>5</v>
      </c>
      <c r="E1377" s="25">
        <v>1</v>
      </c>
      <c r="F1377" s="178">
        <v>152649</v>
      </c>
      <c r="G1377" s="178">
        <v>159</v>
      </c>
      <c r="H1377" s="178" t="str">
        <f>_xlfn.CONCAT(Tabela_srv_moreno_prd_dbwel_v_fund_acompanhamento[[#This Row],[codigo_peca]],"-",Tabela_srv_moreno_prd_dbwel_v_fund_acompanhamento[[#This Row],[seq_peca]])</f>
        <v>152649-159</v>
      </c>
      <c r="I1377" s="178">
        <v>1</v>
      </c>
      <c r="J1377" s="178" t="s">
        <v>296</v>
      </c>
      <c r="K1377" s="179">
        <v>45991</v>
      </c>
      <c r="L1377" s="179">
        <v>46009</v>
      </c>
      <c r="M1377" s="178" t="s">
        <v>297</v>
      </c>
      <c r="N1377" s="179">
        <v>46034</v>
      </c>
      <c r="O13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8" spans="1:15" hidden="1" x14ac:dyDescent="0.25">
      <c r="A1378" s="25" t="str">
        <f>_xlfn.CONCAT(Tabela_srv_moreno_prd_dbwel_v_fund_acompanhamento[[#This Row],[id_ordem_servico]],"-",Tabela_srv_moreno_prd_dbwel_v_fund_acompanhamento[[#This Row],[item]])</f>
        <v>27298-6</v>
      </c>
      <c r="B1378" s="114" t="str">
        <f>_xlfn.XLOOKUP(A1378,Tabela2[ID OS_MORENO],Tabela2[ID OS_MORENO],"",0)</f>
        <v/>
      </c>
      <c r="C1378" s="25">
        <v>27298</v>
      </c>
      <c r="D1378" s="25">
        <v>6</v>
      </c>
      <c r="E1378" s="25">
        <v>1</v>
      </c>
      <c r="F1378" s="178">
        <v>152649</v>
      </c>
      <c r="G1378" s="178">
        <v>160</v>
      </c>
      <c r="H1378" s="178" t="str">
        <f>_xlfn.CONCAT(Tabela_srv_moreno_prd_dbwel_v_fund_acompanhamento[[#This Row],[codigo_peca]],"-",Tabela_srv_moreno_prd_dbwel_v_fund_acompanhamento[[#This Row],[seq_peca]])</f>
        <v>152649-160</v>
      </c>
      <c r="I1378" s="178">
        <v>1</v>
      </c>
      <c r="J1378" s="178" t="s">
        <v>296</v>
      </c>
      <c r="K1378" s="179">
        <v>45991</v>
      </c>
      <c r="L1378" s="179">
        <v>46007</v>
      </c>
      <c r="M1378" s="178" t="s">
        <v>297</v>
      </c>
      <c r="N1378" s="179">
        <v>46034</v>
      </c>
      <c r="O13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79" spans="1:15" hidden="1" x14ac:dyDescent="0.25">
      <c r="A1379" s="25" t="str">
        <f>_xlfn.CONCAT(Tabela_srv_moreno_prd_dbwel_v_fund_acompanhamento[[#This Row],[id_ordem_servico]],"-",Tabela_srv_moreno_prd_dbwel_v_fund_acompanhamento[[#This Row],[item]])</f>
        <v>27298-7</v>
      </c>
      <c r="B1379" s="115" t="str">
        <f>_xlfn.XLOOKUP(A1379,Tabela2[ID OS_MORENO],Tabela2[ID OS_MORENO],"",0)</f>
        <v/>
      </c>
      <c r="C1379" s="25">
        <v>27298</v>
      </c>
      <c r="D1379" s="25">
        <v>7</v>
      </c>
      <c r="E1379" s="25">
        <v>1</v>
      </c>
      <c r="F1379" s="178">
        <v>152649</v>
      </c>
      <c r="G1379" s="178">
        <v>161</v>
      </c>
      <c r="H1379" s="178" t="str">
        <f>_xlfn.CONCAT(Tabela_srv_moreno_prd_dbwel_v_fund_acompanhamento[[#This Row],[codigo_peca]],"-",Tabela_srv_moreno_prd_dbwel_v_fund_acompanhamento[[#This Row],[seq_peca]])</f>
        <v>152649-161</v>
      </c>
      <c r="I1379" s="178">
        <v>1</v>
      </c>
      <c r="J1379" s="178" t="s">
        <v>296</v>
      </c>
      <c r="K1379" s="179">
        <v>45996</v>
      </c>
      <c r="L1379" s="179">
        <v>46036</v>
      </c>
      <c r="M1379" s="178" t="s">
        <v>297</v>
      </c>
      <c r="N1379" s="179">
        <v>46034</v>
      </c>
      <c r="O13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0" spans="1:15" hidden="1" x14ac:dyDescent="0.25">
      <c r="A1380" s="25" t="str">
        <f>_xlfn.CONCAT(Tabela_srv_moreno_prd_dbwel_v_fund_acompanhamento[[#This Row],[id_ordem_servico]],"-",Tabela_srv_moreno_prd_dbwel_v_fund_acompanhamento[[#This Row],[item]])</f>
        <v>27298-8</v>
      </c>
      <c r="B1380" s="114" t="str">
        <f>_xlfn.XLOOKUP(A1380,Tabela2[ID OS_MORENO],Tabela2[ID OS_MORENO],"",0)</f>
        <v/>
      </c>
      <c r="C1380" s="25">
        <v>27298</v>
      </c>
      <c r="D1380" s="25">
        <v>8</v>
      </c>
      <c r="E1380" s="25">
        <v>1</v>
      </c>
      <c r="F1380" s="178">
        <v>152649</v>
      </c>
      <c r="G1380" s="178">
        <v>162</v>
      </c>
      <c r="H1380" s="178" t="str">
        <f>_xlfn.CONCAT(Tabela_srv_moreno_prd_dbwel_v_fund_acompanhamento[[#This Row],[codigo_peca]],"-",Tabela_srv_moreno_prd_dbwel_v_fund_acompanhamento[[#This Row],[seq_peca]])</f>
        <v>152649-162</v>
      </c>
      <c r="I1380" s="178">
        <v>1</v>
      </c>
      <c r="J1380" s="178" t="s">
        <v>296</v>
      </c>
      <c r="K1380" s="179">
        <v>46006</v>
      </c>
      <c r="L1380" s="179">
        <v>46087</v>
      </c>
      <c r="M1380" s="178" t="s">
        <v>297</v>
      </c>
      <c r="N1380" s="179">
        <v>46034</v>
      </c>
      <c r="O13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1" spans="1:15" hidden="1" x14ac:dyDescent="0.25">
      <c r="A1381" s="25" t="str">
        <f>_xlfn.CONCAT(Tabela_srv_moreno_prd_dbwel_v_fund_acompanhamento[[#This Row],[id_ordem_servico]],"-",Tabela_srv_moreno_prd_dbwel_v_fund_acompanhamento[[#This Row],[item]])</f>
        <v>27298-9</v>
      </c>
      <c r="B1381" s="115" t="str">
        <f>_xlfn.XLOOKUP(A1381,Tabela2[ID OS_MORENO],Tabela2[ID OS_MORENO],"",0)</f>
        <v/>
      </c>
      <c r="C1381" s="25">
        <v>27298</v>
      </c>
      <c r="D1381" s="25">
        <v>9</v>
      </c>
      <c r="E1381" s="25">
        <v>1</v>
      </c>
      <c r="F1381" s="178">
        <v>152649</v>
      </c>
      <c r="G1381" s="178">
        <v>164</v>
      </c>
      <c r="H1381" s="178" t="str">
        <f>_xlfn.CONCAT(Tabela_srv_moreno_prd_dbwel_v_fund_acompanhamento[[#This Row],[codigo_peca]],"-",Tabela_srv_moreno_prd_dbwel_v_fund_acompanhamento[[#This Row],[seq_peca]])</f>
        <v>152649-164</v>
      </c>
      <c r="I1381" s="178">
        <v>1</v>
      </c>
      <c r="J1381" s="178" t="s">
        <v>296</v>
      </c>
      <c r="K1381" s="179">
        <v>46003</v>
      </c>
      <c r="L1381" s="179">
        <v>46009</v>
      </c>
      <c r="M1381" s="178" t="s">
        <v>297</v>
      </c>
      <c r="N1381" s="179">
        <v>46034</v>
      </c>
      <c r="O13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2" spans="1:15" hidden="1" x14ac:dyDescent="0.25">
      <c r="A1382" s="25" t="str">
        <f>_xlfn.CONCAT(Tabela_srv_moreno_prd_dbwel_v_fund_acompanhamento[[#This Row],[id_ordem_servico]],"-",Tabela_srv_moreno_prd_dbwel_v_fund_acompanhamento[[#This Row],[item]])</f>
        <v>27298-10</v>
      </c>
      <c r="B1382" s="114" t="str">
        <f>_xlfn.XLOOKUP(A1382,Tabela2[ID OS_MORENO],Tabela2[ID OS_MORENO],"",0)</f>
        <v/>
      </c>
      <c r="C1382" s="25">
        <v>27298</v>
      </c>
      <c r="D1382" s="25">
        <v>10</v>
      </c>
      <c r="E1382" s="25">
        <v>1</v>
      </c>
      <c r="F1382" s="178">
        <v>152649</v>
      </c>
      <c r="G1382" s="178">
        <v>165</v>
      </c>
      <c r="H1382" s="178" t="str">
        <f>_xlfn.CONCAT(Tabela_srv_moreno_prd_dbwel_v_fund_acompanhamento[[#This Row],[codigo_peca]],"-",Tabela_srv_moreno_prd_dbwel_v_fund_acompanhamento[[#This Row],[seq_peca]])</f>
        <v>152649-165</v>
      </c>
      <c r="I1382" s="178">
        <v>1</v>
      </c>
      <c r="J1382" s="178" t="s">
        <v>296</v>
      </c>
      <c r="K1382" s="179">
        <v>46013</v>
      </c>
      <c r="L1382" s="179">
        <v>46050</v>
      </c>
      <c r="M1382" s="178" t="s">
        <v>297</v>
      </c>
      <c r="N1382" s="179">
        <v>46034</v>
      </c>
      <c r="O13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3" spans="1:15" hidden="1" x14ac:dyDescent="0.25">
      <c r="A1383" s="25" t="str">
        <f>_xlfn.CONCAT(Tabela_srv_moreno_prd_dbwel_v_fund_acompanhamento[[#This Row],[id_ordem_servico]],"-",Tabela_srv_moreno_prd_dbwel_v_fund_acompanhamento[[#This Row],[item]])</f>
        <v>27298-11</v>
      </c>
      <c r="B1383" s="114" t="str">
        <f>_xlfn.XLOOKUP(A1383,Tabela2[ID OS_MORENO],Tabela2[ID OS_MORENO],"",0)</f>
        <v/>
      </c>
      <c r="C1383" s="25">
        <v>27298</v>
      </c>
      <c r="D1383" s="25">
        <v>11</v>
      </c>
      <c r="E1383" s="25">
        <v>1</v>
      </c>
      <c r="F1383" s="178">
        <v>152649</v>
      </c>
      <c r="G1383" s="178">
        <v>166</v>
      </c>
      <c r="H1383" s="178" t="str">
        <f>_xlfn.CONCAT(Tabela_srv_moreno_prd_dbwel_v_fund_acompanhamento[[#This Row],[codigo_peca]],"-",Tabela_srv_moreno_prd_dbwel_v_fund_acompanhamento[[#This Row],[seq_peca]])</f>
        <v>152649-166</v>
      </c>
      <c r="I1383" s="178">
        <v>1</v>
      </c>
      <c r="J1383" s="178" t="s">
        <v>296</v>
      </c>
      <c r="K1383" s="179">
        <v>46003</v>
      </c>
      <c r="L1383" s="179">
        <v>46014</v>
      </c>
      <c r="M1383" s="178" t="s">
        <v>297</v>
      </c>
      <c r="N1383" s="179">
        <v>46034</v>
      </c>
      <c r="O13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4" spans="1:15" hidden="1" x14ac:dyDescent="0.25">
      <c r="A1384" s="16" t="str">
        <f>_xlfn.CONCAT(Tabela_srv_moreno_prd_dbwel_v_fund_acompanhamento[[#This Row],[id_ordem_servico]],"-",Tabela_srv_moreno_prd_dbwel_v_fund_acompanhamento[[#This Row],[item]])</f>
        <v>27298-12</v>
      </c>
      <c r="B1384" s="114" t="str">
        <f>_xlfn.XLOOKUP(A1384,Tabela2[ID OS_MORENO],Tabela2[ID OS_MORENO],"",0)</f>
        <v/>
      </c>
      <c r="C1384" s="16">
        <v>27298</v>
      </c>
      <c r="D1384" s="16">
        <v>12</v>
      </c>
      <c r="E1384" s="16">
        <v>1</v>
      </c>
      <c r="F1384" s="185">
        <v>152649</v>
      </c>
      <c r="G1384" s="185">
        <v>167</v>
      </c>
      <c r="H1384" s="185" t="str">
        <f>_xlfn.CONCAT(Tabela_srv_moreno_prd_dbwel_v_fund_acompanhamento[[#This Row],[codigo_peca]],"-",Tabela_srv_moreno_prd_dbwel_v_fund_acompanhamento[[#This Row],[seq_peca]])</f>
        <v>152649-167</v>
      </c>
      <c r="I1384" s="178">
        <v>1</v>
      </c>
      <c r="J1384" s="185" t="s">
        <v>296</v>
      </c>
      <c r="K1384" s="190">
        <v>46003</v>
      </c>
      <c r="L1384" s="190">
        <v>46007</v>
      </c>
      <c r="M1384" s="185" t="s">
        <v>297</v>
      </c>
      <c r="N1384" s="190">
        <v>46034</v>
      </c>
      <c r="O13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5" spans="1:15" hidden="1" x14ac:dyDescent="0.25">
      <c r="A1385" s="25" t="str">
        <f>_xlfn.CONCAT(Tabela_srv_moreno_prd_dbwel_v_fund_acompanhamento[[#This Row],[id_ordem_servico]],"-",Tabela_srv_moreno_prd_dbwel_v_fund_acompanhamento[[#This Row],[item]])</f>
        <v>27298-13</v>
      </c>
      <c r="B1385" s="114" t="str">
        <f>_xlfn.XLOOKUP(A1385,Tabela2[ID OS_MORENO],Tabela2[ID OS_MORENO],"",0)</f>
        <v/>
      </c>
      <c r="C1385" s="25">
        <v>27298</v>
      </c>
      <c r="D1385" s="25">
        <v>13</v>
      </c>
      <c r="E1385" s="25">
        <v>1</v>
      </c>
      <c r="F1385" s="178">
        <v>152650</v>
      </c>
      <c r="G1385" s="178">
        <v>230</v>
      </c>
      <c r="H1385" s="178" t="str">
        <f>_xlfn.CONCAT(Tabela_srv_moreno_prd_dbwel_v_fund_acompanhamento[[#This Row],[codigo_peca]],"-",Tabela_srv_moreno_prd_dbwel_v_fund_acompanhamento[[#This Row],[seq_peca]])</f>
        <v>152650-230</v>
      </c>
      <c r="I1385" s="178">
        <v>1</v>
      </c>
      <c r="J1385" s="178" t="s">
        <v>296</v>
      </c>
      <c r="K1385" s="179">
        <v>46003</v>
      </c>
      <c r="L1385" s="179">
        <v>45995</v>
      </c>
      <c r="M1385" s="178" t="s">
        <v>306</v>
      </c>
      <c r="N1385" s="179">
        <v>46034</v>
      </c>
      <c r="O13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6" spans="1:15" hidden="1" x14ac:dyDescent="0.25">
      <c r="A1386" s="25" t="str">
        <f>_xlfn.CONCAT(Tabela_srv_moreno_prd_dbwel_v_fund_acompanhamento[[#This Row],[id_ordem_servico]],"-",Tabela_srv_moreno_prd_dbwel_v_fund_acompanhamento[[#This Row],[item]])</f>
        <v>27298-14</v>
      </c>
      <c r="B1386" s="114" t="str">
        <f>_xlfn.XLOOKUP(A1386,Tabela2[ID OS_MORENO],Tabela2[ID OS_MORENO],"",0)</f>
        <v/>
      </c>
      <c r="C1386" s="25">
        <v>27298</v>
      </c>
      <c r="D1386" s="25">
        <v>14</v>
      </c>
      <c r="E1386" s="25">
        <v>1</v>
      </c>
      <c r="F1386" s="178">
        <v>152650</v>
      </c>
      <c r="G1386" s="178">
        <v>231</v>
      </c>
      <c r="H1386" s="178" t="str">
        <f>_xlfn.CONCAT(Tabela_srv_moreno_prd_dbwel_v_fund_acompanhamento[[#This Row],[codigo_peca]],"-",Tabela_srv_moreno_prd_dbwel_v_fund_acompanhamento[[#This Row],[seq_peca]])</f>
        <v>152650-231</v>
      </c>
      <c r="I1386" s="178">
        <v>1</v>
      </c>
      <c r="J1386" s="178" t="s">
        <v>296</v>
      </c>
      <c r="K1386" s="179">
        <v>46003</v>
      </c>
      <c r="L1386" s="179">
        <v>46001</v>
      </c>
      <c r="M1386" s="178" t="s">
        <v>306</v>
      </c>
      <c r="N1386" s="179">
        <v>46034</v>
      </c>
      <c r="O13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7" spans="1:15" hidden="1" x14ac:dyDescent="0.25">
      <c r="A1387" s="25" t="str">
        <f>_xlfn.CONCAT(Tabela_srv_moreno_prd_dbwel_v_fund_acompanhamento[[#This Row],[id_ordem_servico]],"-",Tabela_srv_moreno_prd_dbwel_v_fund_acompanhamento[[#This Row],[item]])</f>
        <v>27298-15</v>
      </c>
      <c r="B1387" s="114" t="str">
        <f>_xlfn.XLOOKUP(A1387,Tabela2[ID OS_MORENO],Tabela2[ID OS_MORENO],"",0)</f>
        <v/>
      </c>
      <c r="C1387" s="25">
        <v>27298</v>
      </c>
      <c r="D1387" s="25">
        <v>15</v>
      </c>
      <c r="E1387" s="25">
        <v>1</v>
      </c>
      <c r="F1387" s="178">
        <v>152650</v>
      </c>
      <c r="G1387" s="178">
        <v>232</v>
      </c>
      <c r="H1387" s="178" t="str">
        <f>_xlfn.CONCAT(Tabela_srv_moreno_prd_dbwel_v_fund_acompanhamento[[#This Row],[codigo_peca]],"-",Tabela_srv_moreno_prd_dbwel_v_fund_acompanhamento[[#This Row],[seq_peca]])</f>
        <v>152650-232</v>
      </c>
      <c r="I1387" s="178">
        <v>1</v>
      </c>
      <c r="J1387" s="178" t="s">
        <v>296</v>
      </c>
      <c r="K1387" s="179">
        <v>46003</v>
      </c>
      <c r="L1387" s="179">
        <v>45995</v>
      </c>
      <c r="M1387" s="178" t="s">
        <v>306</v>
      </c>
      <c r="N1387" s="179">
        <v>46034</v>
      </c>
      <c r="O13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8" spans="1:15" hidden="1" x14ac:dyDescent="0.25">
      <c r="A1388" s="25" t="str">
        <f>_xlfn.CONCAT(Tabela_srv_moreno_prd_dbwel_v_fund_acompanhamento[[#This Row],[id_ordem_servico]],"-",Tabela_srv_moreno_prd_dbwel_v_fund_acompanhamento[[#This Row],[item]])</f>
        <v>27298-16</v>
      </c>
      <c r="B1388" s="114" t="str">
        <f>_xlfn.XLOOKUP(A1388,Tabela2[ID OS_MORENO],Tabela2[ID OS_MORENO],"",0)</f>
        <v/>
      </c>
      <c r="C1388" s="25">
        <v>27298</v>
      </c>
      <c r="D1388" s="25">
        <v>16</v>
      </c>
      <c r="E1388" s="25">
        <v>1</v>
      </c>
      <c r="F1388" s="178">
        <v>152650</v>
      </c>
      <c r="G1388" s="178">
        <v>233</v>
      </c>
      <c r="H1388" s="178" t="str">
        <f>_xlfn.CONCAT(Tabela_srv_moreno_prd_dbwel_v_fund_acompanhamento[[#This Row],[codigo_peca]],"-",Tabela_srv_moreno_prd_dbwel_v_fund_acompanhamento[[#This Row],[seq_peca]])</f>
        <v>152650-233</v>
      </c>
      <c r="I1388" s="178">
        <v>1</v>
      </c>
      <c r="J1388" s="178" t="s">
        <v>296</v>
      </c>
      <c r="K1388" s="179">
        <v>46003</v>
      </c>
      <c r="L1388" s="179">
        <v>45995</v>
      </c>
      <c r="M1388" s="178" t="s">
        <v>306</v>
      </c>
      <c r="N1388" s="179">
        <v>46034</v>
      </c>
      <c r="O13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89" spans="1:15" hidden="1" x14ac:dyDescent="0.25">
      <c r="A1389" s="25" t="str">
        <f>_xlfn.CONCAT(Tabela_srv_moreno_prd_dbwel_v_fund_acompanhamento[[#This Row],[id_ordem_servico]],"-",Tabela_srv_moreno_prd_dbwel_v_fund_acompanhamento[[#This Row],[item]])</f>
        <v>27298-17</v>
      </c>
      <c r="B1389" s="114" t="str">
        <f>_xlfn.XLOOKUP(A1389,Tabela2[ID OS_MORENO],Tabela2[ID OS_MORENO],"",0)</f>
        <v/>
      </c>
      <c r="C1389" s="25">
        <v>27298</v>
      </c>
      <c r="D1389" s="25">
        <v>17</v>
      </c>
      <c r="E1389" s="25">
        <v>1</v>
      </c>
      <c r="F1389" s="178">
        <v>152650</v>
      </c>
      <c r="G1389" s="178">
        <v>234</v>
      </c>
      <c r="H1389" s="178" t="str">
        <f>_xlfn.CONCAT(Tabela_srv_moreno_prd_dbwel_v_fund_acompanhamento[[#This Row],[codigo_peca]],"-",Tabela_srv_moreno_prd_dbwel_v_fund_acompanhamento[[#This Row],[seq_peca]])</f>
        <v>152650-234</v>
      </c>
      <c r="I1389" s="178">
        <v>1</v>
      </c>
      <c r="J1389" s="178" t="s">
        <v>296</v>
      </c>
      <c r="K1389" s="179">
        <v>46009</v>
      </c>
      <c r="L1389" s="179">
        <v>46003</v>
      </c>
      <c r="M1389" s="178" t="s">
        <v>306</v>
      </c>
      <c r="N1389" s="179">
        <v>46034</v>
      </c>
      <c r="O13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0" spans="1:15" hidden="1" x14ac:dyDescent="0.25">
      <c r="A1390" s="25" t="str">
        <f>_xlfn.CONCAT(Tabela_srv_moreno_prd_dbwel_v_fund_acompanhamento[[#This Row],[id_ordem_servico]],"-",Tabela_srv_moreno_prd_dbwel_v_fund_acompanhamento[[#This Row],[item]])</f>
        <v>27298-18</v>
      </c>
      <c r="B1390" s="114" t="str">
        <f>_xlfn.XLOOKUP(A1390,Tabela2[ID OS_MORENO],Tabela2[ID OS_MORENO],"",0)</f>
        <v/>
      </c>
      <c r="C1390" s="25">
        <v>27298</v>
      </c>
      <c r="D1390" s="25">
        <v>18</v>
      </c>
      <c r="E1390" s="25">
        <v>1</v>
      </c>
      <c r="F1390" s="178">
        <v>152650</v>
      </c>
      <c r="G1390" s="178">
        <v>235</v>
      </c>
      <c r="H1390" s="178" t="str">
        <f>_xlfn.CONCAT(Tabela_srv_moreno_prd_dbwel_v_fund_acompanhamento[[#This Row],[codigo_peca]],"-",Tabela_srv_moreno_prd_dbwel_v_fund_acompanhamento[[#This Row],[seq_peca]])</f>
        <v>152650-235</v>
      </c>
      <c r="I1390" s="178">
        <v>1</v>
      </c>
      <c r="J1390" s="178" t="s">
        <v>296</v>
      </c>
      <c r="K1390" s="179">
        <v>45999</v>
      </c>
      <c r="L1390" s="179">
        <v>46007</v>
      </c>
      <c r="M1390" s="178" t="s">
        <v>306</v>
      </c>
      <c r="N1390" s="179">
        <v>46034</v>
      </c>
      <c r="O13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1" spans="1:15" hidden="1" x14ac:dyDescent="0.25">
      <c r="A1391" s="25" t="str">
        <f>_xlfn.CONCAT(Tabela_srv_moreno_prd_dbwel_v_fund_acompanhamento[[#This Row],[id_ordem_servico]],"-",Tabela_srv_moreno_prd_dbwel_v_fund_acompanhamento[[#This Row],[item]])</f>
        <v>27298-19</v>
      </c>
      <c r="B1391" s="114" t="str">
        <f>_xlfn.XLOOKUP(A1391,Tabela2[ID OS_MORENO],Tabela2[ID OS_MORENO],"",0)</f>
        <v/>
      </c>
      <c r="C1391" s="25">
        <v>27298</v>
      </c>
      <c r="D1391" s="25">
        <v>19</v>
      </c>
      <c r="E1391" s="25">
        <v>1</v>
      </c>
      <c r="F1391" s="178">
        <v>152650</v>
      </c>
      <c r="G1391" s="178">
        <v>236</v>
      </c>
      <c r="H1391" s="178" t="str">
        <f>_xlfn.CONCAT(Tabela_srv_moreno_prd_dbwel_v_fund_acompanhamento[[#This Row],[codigo_peca]],"-",Tabela_srv_moreno_prd_dbwel_v_fund_acompanhamento[[#This Row],[seq_peca]])</f>
        <v>152650-236</v>
      </c>
      <c r="I1391" s="178">
        <v>1</v>
      </c>
      <c r="J1391" s="178" t="s">
        <v>296</v>
      </c>
      <c r="K1391" s="179">
        <v>46027</v>
      </c>
      <c r="L1391" s="179">
        <v>46000</v>
      </c>
      <c r="M1391" s="178" t="s">
        <v>306</v>
      </c>
      <c r="N1391" s="179">
        <v>46034</v>
      </c>
      <c r="O13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2" spans="1:15" hidden="1" x14ac:dyDescent="0.25">
      <c r="A1392" s="25" t="str">
        <f>_xlfn.CONCAT(Tabela_srv_moreno_prd_dbwel_v_fund_acompanhamento[[#This Row],[id_ordem_servico]],"-",Tabela_srv_moreno_prd_dbwel_v_fund_acompanhamento[[#This Row],[item]])</f>
        <v>27298-20</v>
      </c>
      <c r="B1392" s="114" t="str">
        <f>_xlfn.XLOOKUP(A1392,Tabela2[ID OS_MORENO],Tabela2[ID OS_MORENO],"",0)</f>
        <v/>
      </c>
      <c r="C1392" s="25">
        <v>27298</v>
      </c>
      <c r="D1392" s="25">
        <v>20</v>
      </c>
      <c r="E1392" s="25">
        <v>1</v>
      </c>
      <c r="F1392" s="178">
        <v>152650</v>
      </c>
      <c r="G1392" s="178">
        <v>237</v>
      </c>
      <c r="H1392" s="178" t="str">
        <f>_xlfn.CONCAT(Tabela_srv_moreno_prd_dbwel_v_fund_acompanhamento[[#This Row],[codigo_peca]],"-",Tabela_srv_moreno_prd_dbwel_v_fund_acompanhamento[[#This Row],[seq_peca]])</f>
        <v>152650-237</v>
      </c>
      <c r="I1392" s="178">
        <v>1</v>
      </c>
      <c r="J1392" s="178" t="s">
        <v>296</v>
      </c>
      <c r="K1392" s="179">
        <v>46010</v>
      </c>
      <c r="L1392" s="179">
        <v>46010</v>
      </c>
      <c r="M1392" s="178" t="s">
        <v>306</v>
      </c>
      <c r="N1392" s="179">
        <v>46034</v>
      </c>
      <c r="O13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3" spans="1:15" hidden="1" x14ac:dyDescent="0.25">
      <c r="A1393" s="25" t="str">
        <f>_xlfn.CONCAT(Tabela_srv_moreno_prd_dbwel_v_fund_acompanhamento[[#This Row],[id_ordem_servico]],"-",Tabela_srv_moreno_prd_dbwel_v_fund_acompanhamento[[#This Row],[item]])</f>
        <v>27299-1</v>
      </c>
      <c r="B1393" s="114" t="str">
        <f>_xlfn.XLOOKUP(A1393,Tabela2[ID OS_MORENO],Tabela2[ID OS_MORENO],"",0)</f>
        <v/>
      </c>
      <c r="C1393" s="25">
        <v>27299</v>
      </c>
      <c r="D1393" s="25">
        <v>1</v>
      </c>
      <c r="E1393" s="25">
        <v>1</v>
      </c>
      <c r="F1393" s="178">
        <v>152652</v>
      </c>
      <c r="G1393" s="178">
        <v>10</v>
      </c>
      <c r="H1393" s="178" t="str">
        <f>_xlfn.CONCAT(Tabela_srv_moreno_prd_dbwel_v_fund_acompanhamento[[#This Row],[codigo_peca]],"-",Tabela_srv_moreno_prd_dbwel_v_fund_acompanhamento[[#This Row],[seq_peca]])</f>
        <v>152652-10</v>
      </c>
      <c r="I1393" s="178">
        <v>1</v>
      </c>
      <c r="J1393" s="178" t="s">
        <v>296</v>
      </c>
      <c r="K1393" s="179">
        <v>45996</v>
      </c>
      <c r="L1393" s="179">
        <v>45994</v>
      </c>
      <c r="M1393" s="178" t="s">
        <v>306</v>
      </c>
      <c r="N1393" s="179">
        <v>46034</v>
      </c>
      <c r="O13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4" spans="1:15" hidden="1" x14ac:dyDescent="0.25">
      <c r="A1394" s="16" t="str">
        <f>_xlfn.CONCAT(Tabela_srv_moreno_prd_dbwel_v_fund_acompanhamento[[#This Row],[id_ordem_servico]],"-",Tabela_srv_moreno_prd_dbwel_v_fund_acompanhamento[[#This Row],[item]])</f>
        <v>27299-2</v>
      </c>
      <c r="B1394" s="114" t="str">
        <f>_xlfn.XLOOKUP(A1394,Tabela2[ID OS_MORENO],Tabela2[ID OS_MORENO],"",0)</f>
        <v/>
      </c>
      <c r="C1394" s="16">
        <v>27299</v>
      </c>
      <c r="D1394" s="16">
        <v>2</v>
      </c>
      <c r="E1394" s="16">
        <v>1</v>
      </c>
      <c r="F1394" s="185">
        <v>152652</v>
      </c>
      <c r="G1394" s="185">
        <v>11</v>
      </c>
      <c r="H1394" s="185" t="str">
        <f>_xlfn.CONCAT(Tabela_srv_moreno_prd_dbwel_v_fund_acompanhamento[[#This Row],[codigo_peca]],"-",Tabela_srv_moreno_prd_dbwel_v_fund_acompanhamento[[#This Row],[seq_peca]])</f>
        <v>152652-11</v>
      </c>
      <c r="I1394" s="178">
        <v>1</v>
      </c>
      <c r="J1394" s="185" t="s">
        <v>296</v>
      </c>
      <c r="K1394" s="190">
        <v>45996</v>
      </c>
      <c r="L1394" s="190">
        <v>46001</v>
      </c>
      <c r="M1394" s="185" t="s">
        <v>306</v>
      </c>
      <c r="N1394" s="190">
        <v>46034</v>
      </c>
      <c r="O13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5" spans="1:15" hidden="1" x14ac:dyDescent="0.25">
      <c r="A1395" s="25" t="str">
        <f>_xlfn.CONCAT(Tabela_srv_moreno_prd_dbwel_v_fund_acompanhamento[[#This Row],[id_ordem_servico]],"-",Tabela_srv_moreno_prd_dbwel_v_fund_acompanhamento[[#This Row],[item]])</f>
        <v>27299-3</v>
      </c>
      <c r="B1395" s="114" t="str">
        <f>_xlfn.XLOOKUP(A1395,Tabela2[ID OS_MORENO],Tabela2[ID OS_MORENO],"",0)</f>
        <v/>
      </c>
      <c r="C1395" s="25">
        <v>27299</v>
      </c>
      <c r="D1395" s="25">
        <v>3</v>
      </c>
      <c r="E1395" s="25">
        <v>1</v>
      </c>
      <c r="F1395" s="178">
        <v>152652</v>
      </c>
      <c r="G1395" s="178">
        <v>12</v>
      </c>
      <c r="H1395" s="178" t="str">
        <f>_xlfn.CONCAT(Tabela_srv_moreno_prd_dbwel_v_fund_acompanhamento[[#This Row],[codigo_peca]],"-",Tabela_srv_moreno_prd_dbwel_v_fund_acompanhamento[[#This Row],[seq_peca]])</f>
        <v>152652-12</v>
      </c>
      <c r="I1395" s="178">
        <v>1</v>
      </c>
      <c r="J1395" s="178" t="s">
        <v>296</v>
      </c>
      <c r="K1395" s="179">
        <v>45996</v>
      </c>
      <c r="L1395" s="179">
        <v>46001</v>
      </c>
      <c r="M1395" s="178" t="s">
        <v>306</v>
      </c>
      <c r="N1395" s="179">
        <v>46034</v>
      </c>
      <c r="O13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6" spans="1:15" hidden="1" x14ac:dyDescent="0.25">
      <c r="A1396" s="25" t="str">
        <f>_xlfn.CONCAT(Tabela_srv_moreno_prd_dbwel_v_fund_acompanhamento[[#This Row],[id_ordem_servico]],"-",Tabela_srv_moreno_prd_dbwel_v_fund_acompanhamento[[#This Row],[item]])</f>
        <v>27299-4</v>
      </c>
      <c r="B1396" s="114" t="str">
        <f>_xlfn.XLOOKUP(A1396,Tabela2[ID OS_MORENO],Tabela2[ID OS_MORENO],"",0)</f>
        <v/>
      </c>
      <c r="C1396" s="25">
        <v>27299</v>
      </c>
      <c r="D1396" s="25">
        <v>4</v>
      </c>
      <c r="E1396" s="25">
        <v>1</v>
      </c>
      <c r="F1396" s="178">
        <v>152652</v>
      </c>
      <c r="G1396" s="178">
        <v>13</v>
      </c>
      <c r="H1396" s="178" t="str">
        <f>_xlfn.CONCAT(Tabela_srv_moreno_prd_dbwel_v_fund_acompanhamento[[#This Row],[codigo_peca]],"-",Tabela_srv_moreno_prd_dbwel_v_fund_acompanhamento[[#This Row],[seq_peca]])</f>
        <v>152652-13</v>
      </c>
      <c r="I1396" s="178">
        <v>1</v>
      </c>
      <c r="J1396" s="178" t="s">
        <v>296</v>
      </c>
      <c r="K1396" s="179">
        <v>45996</v>
      </c>
      <c r="L1396" s="179">
        <v>46006</v>
      </c>
      <c r="M1396" s="178" t="s">
        <v>306</v>
      </c>
      <c r="N1396" s="179">
        <v>46034</v>
      </c>
      <c r="O13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7" spans="1:15" hidden="1" x14ac:dyDescent="0.25">
      <c r="A1397" s="25" t="str">
        <f>_xlfn.CONCAT(Tabela_srv_moreno_prd_dbwel_v_fund_acompanhamento[[#This Row],[id_ordem_servico]],"-",Tabela_srv_moreno_prd_dbwel_v_fund_acompanhamento[[#This Row],[item]])</f>
        <v>27299-5</v>
      </c>
      <c r="B1397" s="114" t="str">
        <f>_xlfn.XLOOKUP(A1397,Tabela2[ID OS_MORENO],Tabela2[ID OS_MORENO],"",0)</f>
        <v/>
      </c>
      <c r="C1397" s="25">
        <v>27299</v>
      </c>
      <c r="D1397" s="25">
        <v>5</v>
      </c>
      <c r="E1397" s="25">
        <v>1</v>
      </c>
      <c r="F1397" s="178">
        <v>152652</v>
      </c>
      <c r="G1397" s="178">
        <v>14</v>
      </c>
      <c r="H1397" s="178" t="str">
        <f>_xlfn.CONCAT(Tabela_srv_moreno_prd_dbwel_v_fund_acompanhamento[[#This Row],[codigo_peca]],"-",Tabela_srv_moreno_prd_dbwel_v_fund_acompanhamento[[#This Row],[seq_peca]])</f>
        <v>152652-14</v>
      </c>
      <c r="I1397" s="178">
        <v>1</v>
      </c>
      <c r="J1397" s="178" t="s">
        <v>296</v>
      </c>
      <c r="K1397" s="179">
        <v>46010</v>
      </c>
      <c r="L1397" s="179">
        <v>45971</v>
      </c>
      <c r="M1397" s="178" t="s">
        <v>306</v>
      </c>
      <c r="N1397" s="179">
        <v>46034</v>
      </c>
      <c r="O13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8" spans="1:15" hidden="1" x14ac:dyDescent="0.25">
      <c r="A1398" s="25" t="str">
        <f>_xlfn.CONCAT(Tabela_srv_moreno_prd_dbwel_v_fund_acompanhamento[[#This Row],[id_ordem_servico]],"-",Tabela_srv_moreno_prd_dbwel_v_fund_acompanhamento[[#This Row],[item]])</f>
        <v>27299-6</v>
      </c>
      <c r="B1398" s="114" t="str">
        <f>_xlfn.XLOOKUP(A1398,Tabela2[ID OS_MORENO],Tabela2[ID OS_MORENO],"",0)</f>
        <v/>
      </c>
      <c r="C1398" s="25">
        <v>27299</v>
      </c>
      <c r="D1398" s="25">
        <v>6</v>
      </c>
      <c r="E1398" s="25">
        <v>1</v>
      </c>
      <c r="F1398" s="178">
        <v>152652</v>
      </c>
      <c r="G1398" s="178">
        <v>21</v>
      </c>
      <c r="H1398" s="178" t="str">
        <f>_xlfn.CONCAT(Tabela_srv_moreno_prd_dbwel_v_fund_acompanhamento[[#This Row],[codigo_peca]],"-",Tabela_srv_moreno_prd_dbwel_v_fund_acompanhamento[[#This Row],[seq_peca]])</f>
        <v>152652-21</v>
      </c>
      <c r="I1398" s="178">
        <v>1</v>
      </c>
      <c r="J1398" s="178" t="s">
        <v>296</v>
      </c>
      <c r="K1398" s="179">
        <v>46233</v>
      </c>
      <c r="L1398" s="179"/>
      <c r="M1398" s="178" t="s">
        <v>306</v>
      </c>
      <c r="N1398" s="179">
        <v>46216</v>
      </c>
      <c r="O13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399" spans="1:15" hidden="1" x14ac:dyDescent="0.25">
      <c r="A1399" s="25" t="str">
        <f>_xlfn.CONCAT(Tabela_srv_moreno_prd_dbwel_v_fund_acompanhamento[[#This Row],[id_ordem_servico]],"-",Tabela_srv_moreno_prd_dbwel_v_fund_acompanhamento[[#This Row],[item]])</f>
        <v>27050-8</v>
      </c>
      <c r="B1399" s="114" t="str">
        <f>_xlfn.XLOOKUP(A1399,Tabela2[ID OS_MORENO],Tabela2[ID OS_MORENO],"",0)</f>
        <v/>
      </c>
      <c r="C1399" s="25">
        <v>27050</v>
      </c>
      <c r="D1399" s="25">
        <v>8</v>
      </c>
      <c r="E1399" s="25">
        <v>1</v>
      </c>
      <c r="F1399" s="178">
        <v>152649</v>
      </c>
      <c r="G1399" s="178">
        <v>144</v>
      </c>
      <c r="H1399" s="178" t="str">
        <f>_xlfn.CONCAT(Tabela_srv_moreno_prd_dbwel_v_fund_acompanhamento[[#This Row],[codigo_peca]],"-",Tabela_srv_moreno_prd_dbwel_v_fund_acompanhamento[[#This Row],[seq_peca]])</f>
        <v>152649-144</v>
      </c>
      <c r="I1399" s="178">
        <v>1</v>
      </c>
      <c r="J1399" s="178" t="s">
        <v>296</v>
      </c>
      <c r="K1399" s="179">
        <v>45850</v>
      </c>
      <c r="L1399" s="179">
        <v>45873</v>
      </c>
      <c r="M1399" s="178" t="s">
        <v>297</v>
      </c>
      <c r="N1399" s="179">
        <v>45894</v>
      </c>
      <c r="O13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0" spans="1:15" hidden="1" x14ac:dyDescent="0.25">
      <c r="A1400" s="25" t="str">
        <f>_xlfn.CONCAT(Tabela_srv_moreno_prd_dbwel_v_fund_acompanhamento[[#This Row],[id_ordem_servico]],"-",Tabela_srv_moreno_prd_dbwel_v_fund_acompanhamento[[#This Row],[item]])</f>
        <v>27050-9</v>
      </c>
      <c r="B1400" s="114" t="str">
        <f>_xlfn.XLOOKUP(A1400,Tabela2[ID OS_MORENO],Tabela2[ID OS_MORENO],"",0)</f>
        <v/>
      </c>
      <c r="C1400" s="25">
        <v>27050</v>
      </c>
      <c r="D1400" s="25">
        <v>9</v>
      </c>
      <c r="E1400" s="25">
        <v>1</v>
      </c>
      <c r="F1400" s="178">
        <v>152649</v>
      </c>
      <c r="G1400" s="178">
        <v>145</v>
      </c>
      <c r="H1400" s="178" t="str">
        <f>_xlfn.CONCAT(Tabela_srv_moreno_prd_dbwel_v_fund_acompanhamento[[#This Row],[codigo_peca]],"-",Tabela_srv_moreno_prd_dbwel_v_fund_acompanhamento[[#This Row],[seq_peca]])</f>
        <v>152649-145</v>
      </c>
      <c r="I1400" s="178">
        <v>1</v>
      </c>
      <c r="J1400" s="178" t="s">
        <v>296</v>
      </c>
      <c r="K1400" s="179">
        <v>45850</v>
      </c>
      <c r="L1400" s="179">
        <v>45863</v>
      </c>
      <c r="M1400" s="178" t="s">
        <v>297</v>
      </c>
      <c r="N1400" s="179">
        <v>45894</v>
      </c>
      <c r="O14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1" spans="1:15" hidden="1" x14ac:dyDescent="0.25">
      <c r="A1401" s="25" t="str">
        <f>_xlfn.CONCAT(Tabela_srv_moreno_prd_dbwel_v_fund_acompanhamento[[#This Row],[id_ordem_servico]],"-",Tabela_srv_moreno_prd_dbwel_v_fund_acompanhamento[[#This Row],[item]])</f>
        <v>27050-10</v>
      </c>
      <c r="B1401" s="114" t="str">
        <f>_xlfn.XLOOKUP(A1401,Tabela2[ID OS_MORENO],Tabela2[ID OS_MORENO],"",0)</f>
        <v/>
      </c>
      <c r="C1401" s="25">
        <v>27050</v>
      </c>
      <c r="D1401" s="25">
        <v>10</v>
      </c>
      <c r="E1401" s="25">
        <v>1</v>
      </c>
      <c r="F1401" s="178">
        <v>152649</v>
      </c>
      <c r="G1401" s="178">
        <v>146</v>
      </c>
      <c r="H1401" s="178" t="str">
        <f>_xlfn.CONCAT(Tabela_srv_moreno_prd_dbwel_v_fund_acompanhamento[[#This Row],[codigo_peca]],"-",Tabela_srv_moreno_prd_dbwel_v_fund_acompanhamento[[#This Row],[seq_peca]])</f>
        <v>152649-146</v>
      </c>
      <c r="I1401" s="178">
        <v>1</v>
      </c>
      <c r="J1401" s="178" t="s">
        <v>296</v>
      </c>
      <c r="K1401" s="179">
        <v>45857</v>
      </c>
      <c r="L1401" s="179">
        <v>45958</v>
      </c>
      <c r="M1401" s="178" t="s">
        <v>297</v>
      </c>
      <c r="N1401" s="179">
        <v>45894</v>
      </c>
      <c r="O14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2" spans="1:15" hidden="1" x14ac:dyDescent="0.25">
      <c r="A1402" s="25" t="str">
        <f>_xlfn.CONCAT(Tabela_srv_moreno_prd_dbwel_v_fund_acompanhamento[[#This Row],[id_ordem_servico]],"-",Tabela_srv_moreno_prd_dbwel_v_fund_acompanhamento[[#This Row],[item]])</f>
        <v>27050-11</v>
      </c>
      <c r="B1402" s="114" t="str">
        <f>_xlfn.XLOOKUP(A1402,Tabela2[ID OS_MORENO],Tabela2[ID OS_MORENO],"",0)</f>
        <v/>
      </c>
      <c r="C1402" s="25">
        <v>27050</v>
      </c>
      <c r="D1402" s="25">
        <v>11</v>
      </c>
      <c r="E1402" s="25">
        <v>1</v>
      </c>
      <c r="F1402" s="178">
        <v>152649</v>
      </c>
      <c r="G1402" s="178">
        <v>147</v>
      </c>
      <c r="H1402" s="178" t="str">
        <f>_xlfn.CONCAT(Tabela_srv_moreno_prd_dbwel_v_fund_acompanhamento[[#This Row],[codigo_peca]],"-",Tabela_srv_moreno_prd_dbwel_v_fund_acompanhamento[[#This Row],[seq_peca]])</f>
        <v>152649-147</v>
      </c>
      <c r="I1402" s="178">
        <v>1</v>
      </c>
      <c r="J1402" s="178" t="s">
        <v>296</v>
      </c>
      <c r="K1402" s="179">
        <v>45857</v>
      </c>
      <c r="L1402" s="179">
        <v>45861</v>
      </c>
      <c r="M1402" s="178" t="s">
        <v>297</v>
      </c>
      <c r="N1402" s="179">
        <v>45894</v>
      </c>
      <c r="O14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3" spans="1:15" hidden="1" x14ac:dyDescent="0.25">
      <c r="A1403" s="25" t="str">
        <f>_xlfn.CONCAT(Tabela_srv_moreno_prd_dbwel_v_fund_acompanhamento[[#This Row],[id_ordem_servico]],"-",Tabela_srv_moreno_prd_dbwel_v_fund_acompanhamento[[#This Row],[item]])</f>
        <v>27050-12</v>
      </c>
      <c r="B1403" s="114" t="str">
        <f>_xlfn.XLOOKUP(A1403,Tabela2[ID OS_MORENO],Tabela2[ID OS_MORENO],"",0)</f>
        <v/>
      </c>
      <c r="C1403" s="25">
        <v>27050</v>
      </c>
      <c r="D1403" s="25">
        <v>12</v>
      </c>
      <c r="E1403" s="25">
        <v>1</v>
      </c>
      <c r="F1403" s="178">
        <v>152649</v>
      </c>
      <c r="G1403" s="178">
        <v>148</v>
      </c>
      <c r="H1403" s="178" t="str">
        <f>_xlfn.CONCAT(Tabela_srv_moreno_prd_dbwel_v_fund_acompanhamento[[#This Row],[codigo_peca]],"-",Tabela_srv_moreno_prd_dbwel_v_fund_acompanhamento[[#This Row],[seq_peca]])</f>
        <v>152649-148</v>
      </c>
      <c r="I1403" s="178">
        <v>1</v>
      </c>
      <c r="J1403" s="178" t="s">
        <v>296</v>
      </c>
      <c r="K1403" s="179">
        <v>45857</v>
      </c>
      <c r="L1403" s="179">
        <v>45925</v>
      </c>
      <c r="M1403" s="178" t="s">
        <v>297</v>
      </c>
      <c r="N1403" s="179">
        <v>45894</v>
      </c>
      <c r="O14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4" spans="1:15" hidden="1" x14ac:dyDescent="0.25">
      <c r="A1404" s="25" t="str">
        <f>_xlfn.CONCAT(Tabela_srv_moreno_prd_dbwel_v_fund_acompanhamento[[#This Row],[id_ordem_servico]],"-",Tabela_srv_moreno_prd_dbwel_v_fund_acompanhamento[[#This Row],[item]])</f>
        <v>27004-12</v>
      </c>
      <c r="B1404" s="114" t="str">
        <f>_xlfn.XLOOKUP(A1404,Tabela2[ID OS_MORENO],Tabela2[ID OS_MORENO],"",0)</f>
        <v>27004-12</v>
      </c>
      <c r="C1404" s="25">
        <v>27004</v>
      </c>
      <c r="D1404" s="25">
        <v>12</v>
      </c>
      <c r="E1404" s="25">
        <v>1</v>
      </c>
      <c r="F1404" s="178">
        <v>152651</v>
      </c>
      <c r="G1404" s="178">
        <v>229</v>
      </c>
      <c r="H1404" s="178" t="str">
        <f>_xlfn.CONCAT(Tabela_srv_moreno_prd_dbwel_v_fund_acompanhamento[[#This Row],[codigo_peca]],"-",Tabela_srv_moreno_prd_dbwel_v_fund_acompanhamento[[#This Row],[seq_peca]])</f>
        <v>152651-229</v>
      </c>
      <c r="I1404" s="178">
        <v>1</v>
      </c>
      <c r="J1404" s="178" t="s">
        <v>296</v>
      </c>
      <c r="K1404" s="179">
        <v>46125</v>
      </c>
      <c r="L1404" s="179">
        <v>46104</v>
      </c>
      <c r="M1404" s="178" t="s">
        <v>306</v>
      </c>
      <c r="N1404" s="179">
        <v>46107</v>
      </c>
      <c r="O14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5" spans="1:15" hidden="1" x14ac:dyDescent="0.25">
      <c r="A1405" s="25" t="str">
        <f>_xlfn.CONCAT(Tabela_srv_moreno_prd_dbwel_v_fund_acompanhamento[[#This Row],[id_ordem_servico]],"-",Tabela_srv_moreno_prd_dbwel_v_fund_acompanhamento[[#This Row],[item]])</f>
        <v>27009-14</v>
      </c>
      <c r="B1405" s="114" t="str">
        <f>_xlfn.XLOOKUP(A1405,Tabela2[ID OS_MORENO],Tabela2[ID OS_MORENO],"",0)</f>
        <v/>
      </c>
      <c r="C1405" s="25">
        <v>27009</v>
      </c>
      <c r="D1405" s="25">
        <v>14</v>
      </c>
      <c r="E1405" s="25">
        <v>1</v>
      </c>
      <c r="F1405" s="178">
        <v>152653</v>
      </c>
      <c r="G1405" s="178">
        <v>223</v>
      </c>
      <c r="H1405" s="178" t="str">
        <f>_xlfn.CONCAT(Tabela_srv_moreno_prd_dbwel_v_fund_acompanhamento[[#This Row],[codigo_peca]],"-",Tabela_srv_moreno_prd_dbwel_v_fund_acompanhamento[[#This Row],[seq_peca]])</f>
        <v>152653-223</v>
      </c>
      <c r="I1405" s="178">
        <v>1</v>
      </c>
      <c r="J1405" s="178" t="s">
        <v>296</v>
      </c>
      <c r="K1405" s="179">
        <v>45845</v>
      </c>
      <c r="L1405" s="179">
        <v>45961</v>
      </c>
      <c r="M1405" s="178" t="s">
        <v>306</v>
      </c>
      <c r="N1405" s="179">
        <v>45863</v>
      </c>
      <c r="O14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6" spans="1:15" hidden="1" x14ac:dyDescent="0.25">
      <c r="A1406" s="25" t="str">
        <f>_xlfn.CONCAT(Tabela_srv_moreno_prd_dbwel_v_fund_acompanhamento[[#This Row],[id_ordem_servico]],"-",Tabela_srv_moreno_prd_dbwel_v_fund_acompanhamento[[#This Row],[item]])</f>
        <v>27009-15</v>
      </c>
      <c r="B1406" s="114" t="str">
        <f>_xlfn.XLOOKUP(A1406,Tabela2[ID OS_MORENO],Tabela2[ID OS_MORENO],"",0)</f>
        <v/>
      </c>
      <c r="C1406" s="25">
        <v>27009</v>
      </c>
      <c r="D1406" s="25">
        <v>15</v>
      </c>
      <c r="E1406" s="25">
        <v>1</v>
      </c>
      <c r="F1406" s="178">
        <v>152653</v>
      </c>
      <c r="G1406" s="178">
        <v>224</v>
      </c>
      <c r="H1406" s="178" t="str">
        <f>_xlfn.CONCAT(Tabela_srv_moreno_prd_dbwel_v_fund_acompanhamento[[#This Row],[codigo_peca]],"-",Tabela_srv_moreno_prd_dbwel_v_fund_acompanhamento[[#This Row],[seq_peca]])</f>
        <v>152653-224</v>
      </c>
      <c r="I1406" s="178">
        <v>1</v>
      </c>
      <c r="J1406" s="178" t="s">
        <v>296</v>
      </c>
      <c r="K1406" s="179">
        <v>45845</v>
      </c>
      <c r="L1406" s="179">
        <v>45961</v>
      </c>
      <c r="M1406" s="178" t="s">
        <v>306</v>
      </c>
      <c r="N1406" s="179">
        <v>45863</v>
      </c>
      <c r="O14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7" spans="1:15" hidden="1" x14ac:dyDescent="0.25">
      <c r="A1407" s="16" t="str">
        <f>_xlfn.CONCAT(Tabela_srv_moreno_prd_dbwel_v_fund_acompanhamento[[#This Row],[id_ordem_servico]],"-",Tabela_srv_moreno_prd_dbwel_v_fund_acompanhamento[[#This Row],[item]])</f>
        <v>27009-16</v>
      </c>
      <c r="B1407" s="114" t="str">
        <f>_xlfn.XLOOKUP(A1407,Tabela2[ID OS_MORENO],Tabela2[ID OS_MORENO],"",0)</f>
        <v>27009-16</v>
      </c>
      <c r="C1407" s="16">
        <v>27009</v>
      </c>
      <c r="D1407" s="16">
        <v>16</v>
      </c>
      <c r="E1407" s="16">
        <v>1</v>
      </c>
      <c r="F1407" s="185">
        <v>152653</v>
      </c>
      <c r="G1407" s="185">
        <v>290</v>
      </c>
      <c r="H1407" s="185" t="str">
        <f>_xlfn.CONCAT(Tabela_srv_moreno_prd_dbwel_v_fund_acompanhamento[[#This Row],[codigo_peca]],"-",Tabela_srv_moreno_prd_dbwel_v_fund_acompanhamento[[#This Row],[seq_peca]])</f>
        <v>152653-290</v>
      </c>
      <c r="I1407" s="178">
        <v>1</v>
      </c>
      <c r="J1407" s="185" t="s">
        <v>296</v>
      </c>
      <c r="K1407" s="190">
        <v>46128</v>
      </c>
      <c r="L1407" s="190">
        <v>46097</v>
      </c>
      <c r="M1407" s="185" t="s">
        <v>306</v>
      </c>
      <c r="N1407" s="190">
        <v>46107</v>
      </c>
      <c r="O14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8" spans="1:15" hidden="1" x14ac:dyDescent="0.25">
      <c r="A1408" s="25" t="str">
        <f>_xlfn.CONCAT(Tabela_srv_moreno_prd_dbwel_v_fund_acompanhamento[[#This Row],[id_ordem_servico]],"-",Tabela_srv_moreno_prd_dbwel_v_fund_acompanhamento[[#This Row],[item]])</f>
        <v>27009-17</v>
      </c>
      <c r="B1408" s="114" t="str">
        <f>_xlfn.XLOOKUP(A1408,Tabela2[ID OS_MORENO],Tabela2[ID OS_MORENO],"",0)</f>
        <v>27009-17</v>
      </c>
      <c r="C1408" s="25">
        <v>27009</v>
      </c>
      <c r="D1408" s="25">
        <v>17</v>
      </c>
      <c r="E1408" s="25">
        <v>1</v>
      </c>
      <c r="F1408" s="178">
        <v>152653</v>
      </c>
      <c r="G1408" s="178">
        <v>291</v>
      </c>
      <c r="H1408" s="178" t="str">
        <f>_xlfn.CONCAT(Tabela_srv_moreno_prd_dbwel_v_fund_acompanhamento[[#This Row],[codigo_peca]],"-",Tabela_srv_moreno_prd_dbwel_v_fund_acompanhamento[[#This Row],[seq_peca]])</f>
        <v>152653-291</v>
      </c>
      <c r="I1408" s="178">
        <v>1</v>
      </c>
      <c r="J1408" s="178" t="s">
        <v>296</v>
      </c>
      <c r="K1408" s="179">
        <v>46128</v>
      </c>
      <c r="L1408" s="179">
        <v>46094</v>
      </c>
      <c r="M1408" s="178" t="s">
        <v>306</v>
      </c>
      <c r="N1408" s="179">
        <v>46107</v>
      </c>
      <c r="O14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09" spans="1:15" hidden="1" x14ac:dyDescent="0.25">
      <c r="A1409" s="25" t="str">
        <f>_xlfn.CONCAT(Tabela_srv_moreno_prd_dbwel_v_fund_acompanhamento[[#This Row],[id_ordem_servico]],"-",Tabela_srv_moreno_prd_dbwel_v_fund_acompanhamento[[#This Row],[item]])</f>
        <v>27015-3</v>
      </c>
      <c r="B1409" s="114" t="str">
        <f>_xlfn.XLOOKUP(A1409,Tabela2[ID OS_MORENO],Tabela2[ID OS_MORENO],"",0)</f>
        <v/>
      </c>
      <c r="C1409" s="25">
        <v>27015</v>
      </c>
      <c r="D1409" s="25">
        <v>3</v>
      </c>
      <c r="E1409" s="25">
        <v>1</v>
      </c>
      <c r="F1409" s="178">
        <v>152653</v>
      </c>
      <c r="G1409" s="178">
        <v>229</v>
      </c>
      <c r="H1409" s="178" t="str">
        <f>_xlfn.CONCAT(Tabela_srv_moreno_prd_dbwel_v_fund_acompanhamento[[#This Row],[codigo_peca]],"-",Tabela_srv_moreno_prd_dbwel_v_fund_acompanhamento[[#This Row],[seq_peca]])</f>
        <v>152653-229</v>
      </c>
      <c r="I1409" s="178">
        <v>1</v>
      </c>
      <c r="J1409" s="178" t="s">
        <v>296</v>
      </c>
      <c r="K1409" s="179">
        <v>45853</v>
      </c>
      <c r="L1409" s="179">
        <v>45866</v>
      </c>
      <c r="M1409" s="178" t="s">
        <v>306</v>
      </c>
      <c r="N1409" s="179">
        <v>45877</v>
      </c>
      <c r="O14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0" spans="1:15" hidden="1" x14ac:dyDescent="0.25">
      <c r="A1410" s="25" t="str">
        <f>_xlfn.CONCAT(Tabela_srv_moreno_prd_dbwel_v_fund_acompanhamento[[#This Row],[id_ordem_servico]],"-",Tabela_srv_moreno_prd_dbwel_v_fund_acompanhamento[[#This Row],[item]])</f>
        <v>26948-63</v>
      </c>
      <c r="B1410" s="114" t="str">
        <f>_xlfn.XLOOKUP(A1410,Tabela2[ID OS_MORENO],Tabela2[ID OS_MORENO],"",0)</f>
        <v>26948-63</v>
      </c>
      <c r="C1410" s="25">
        <v>26948</v>
      </c>
      <c r="D1410" s="25">
        <v>63</v>
      </c>
      <c r="E1410" s="25">
        <v>1</v>
      </c>
      <c r="F1410" s="178">
        <v>152653</v>
      </c>
      <c r="G1410" s="178">
        <v>321</v>
      </c>
      <c r="H1410" s="178" t="str">
        <f>_xlfn.CONCAT(Tabela_srv_moreno_prd_dbwel_v_fund_acompanhamento[[#This Row],[codigo_peca]],"-",Tabela_srv_moreno_prd_dbwel_v_fund_acompanhamento[[#This Row],[seq_peca]])</f>
        <v>152653-321</v>
      </c>
      <c r="I1410" s="178">
        <v>1</v>
      </c>
      <c r="J1410" s="178" t="s">
        <v>296</v>
      </c>
      <c r="K1410" s="179">
        <v>46212</v>
      </c>
      <c r="L1410" s="179"/>
      <c r="M1410" s="178" t="s">
        <v>306</v>
      </c>
      <c r="N1410" s="179">
        <v>46191</v>
      </c>
      <c r="O14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1" spans="1:15" hidden="1" x14ac:dyDescent="0.25">
      <c r="A1411" s="25" t="str">
        <f>_xlfn.CONCAT(Tabela_srv_moreno_prd_dbwel_v_fund_acompanhamento[[#This Row],[id_ordem_servico]],"-",Tabela_srv_moreno_prd_dbwel_v_fund_acompanhamento[[#This Row],[item]])</f>
        <v>26951-46</v>
      </c>
      <c r="B1411" s="114" t="str">
        <f>_xlfn.XLOOKUP(A1411,Tabela2[ID OS_MORENO],Tabela2[ID OS_MORENO],"",0)</f>
        <v/>
      </c>
      <c r="C1411" s="25">
        <v>26951</v>
      </c>
      <c r="D1411" s="25">
        <v>46</v>
      </c>
      <c r="E1411" s="25">
        <v>1</v>
      </c>
      <c r="F1411" s="178">
        <v>152650</v>
      </c>
      <c r="G1411" s="178">
        <v>165</v>
      </c>
      <c r="H1411" s="178" t="str">
        <f>_xlfn.CONCAT(Tabela_srv_moreno_prd_dbwel_v_fund_acompanhamento[[#This Row],[codigo_peca]],"-",Tabela_srv_moreno_prd_dbwel_v_fund_acompanhamento[[#This Row],[seq_peca]])</f>
        <v>152650-165</v>
      </c>
      <c r="I1411" s="178">
        <v>1</v>
      </c>
      <c r="J1411" s="178" t="s">
        <v>296</v>
      </c>
      <c r="K1411" s="179">
        <v>45845</v>
      </c>
      <c r="L1411" s="179">
        <v>45861</v>
      </c>
      <c r="M1411" s="178" t="s">
        <v>306</v>
      </c>
      <c r="N1411" s="179">
        <v>45842</v>
      </c>
      <c r="O14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2" spans="1:15" hidden="1" x14ac:dyDescent="0.25">
      <c r="A1412" s="25" t="str">
        <f>_xlfn.CONCAT(Tabela_srv_moreno_prd_dbwel_v_fund_acompanhamento[[#This Row],[id_ordem_servico]],"-",Tabela_srv_moreno_prd_dbwel_v_fund_acompanhamento[[#This Row],[item]])</f>
        <v>27162-1</v>
      </c>
      <c r="B1412" s="114" t="str">
        <f>_xlfn.XLOOKUP(A1412,Tabela2[ID OS_MORENO],Tabela2[ID OS_MORENO],"",0)</f>
        <v/>
      </c>
      <c r="C1412" s="25">
        <v>27162</v>
      </c>
      <c r="D1412" s="25">
        <v>1</v>
      </c>
      <c r="E1412" s="25">
        <v>1</v>
      </c>
      <c r="F1412" s="178">
        <v>152650</v>
      </c>
      <c r="G1412" s="178">
        <v>178</v>
      </c>
      <c r="H1412" s="178" t="str">
        <f>_xlfn.CONCAT(Tabela_srv_moreno_prd_dbwel_v_fund_acompanhamento[[#This Row],[codigo_peca]],"-",Tabela_srv_moreno_prd_dbwel_v_fund_acompanhamento[[#This Row],[seq_peca]])</f>
        <v>152650-178</v>
      </c>
      <c r="I1412" s="178">
        <v>1</v>
      </c>
      <c r="J1412" s="178" t="s">
        <v>296</v>
      </c>
      <c r="K1412" s="179">
        <v>45899</v>
      </c>
      <c r="L1412" s="179">
        <v>45946</v>
      </c>
      <c r="M1412" s="178" t="s">
        <v>306</v>
      </c>
      <c r="N1412" s="179">
        <v>45944</v>
      </c>
      <c r="O14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3" spans="1:15" hidden="1" x14ac:dyDescent="0.25">
      <c r="A1413" s="25" t="str">
        <f>_xlfn.CONCAT(Tabela_srv_moreno_prd_dbwel_v_fund_acompanhamento[[#This Row],[id_ordem_servico]],"-",Tabela_srv_moreno_prd_dbwel_v_fund_acompanhamento[[#This Row],[item]])</f>
        <v>27162-2</v>
      </c>
      <c r="B1413" s="114" t="str">
        <f>_xlfn.XLOOKUP(A1413,Tabela2[ID OS_MORENO],Tabela2[ID OS_MORENO],"",0)</f>
        <v/>
      </c>
      <c r="C1413" s="25">
        <v>27162</v>
      </c>
      <c r="D1413" s="25">
        <v>2</v>
      </c>
      <c r="E1413" s="25">
        <v>1</v>
      </c>
      <c r="F1413" s="178">
        <v>152650</v>
      </c>
      <c r="G1413" s="178">
        <v>179</v>
      </c>
      <c r="H1413" s="178" t="str">
        <f>_xlfn.CONCAT(Tabela_srv_moreno_prd_dbwel_v_fund_acompanhamento[[#This Row],[codigo_peca]],"-",Tabela_srv_moreno_prd_dbwel_v_fund_acompanhamento[[#This Row],[seq_peca]])</f>
        <v>152650-179</v>
      </c>
      <c r="I1413" s="178">
        <v>1</v>
      </c>
      <c r="J1413" s="178" t="s">
        <v>296</v>
      </c>
      <c r="K1413" s="179">
        <v>45899</v>
      </c>
      <c r="L1413" s="179">
        <v>45904</v>
      </c>
      <c r="M1413" s="178" t="s">
        <v>306</v>
      </c>
      <c r="N1413" s="179">
        <v>45944</v>
      </c>
      <c r="O14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4" spans="1:15" hidden="1" x14ac:dyDescent="0.25">
      <c r="A1414" s="25" t="str">
        <f>_xlfn.CONCAT(Tabela_srv_moreno_prd_dbwel_v_fund_acompanhamento[[#This Row],[id_ordem_servico]],"-",Tabela_srv_moreno_prd_dbwel_v_fund_acompanhamento[[#This Row],[item]])</f>
        <v>27162-3</v>
      </c>
      <c r="B1414" s="114" t="str">
        <f>_xlfn.XLOOKUP(A1414,Tabela2[ID OS_MORENO],Tabela2[ID OS_MORENO],"",0)</f>
        <v/>
      </c>
      <c r="C1414" s="25">
        <v>27162</v>
      </c>
      <c r="D1414" s="25">
        <v>3</v>
      </c>
      <c r="E1414" s="25">
        <v>1</v>
      </c>
      <c r="F1414" s="178">
        <v>152650</v>
      </c>
      <c r="G1414" s="178">
        <v>180</v>
      </c>
      <c r="H1414" s="178" t="str">
        <f>_xlfn.CONCAT(Tabela_srv_moreno_prd_dbwel_v_fund_acompanhamento[[#This Row],[codigo_peca]],"-",Tabela_srv_moreno_prd_dbwel_v_fund_acompanhamento[[#This Row],[seq_peca]])</f>
        <v>152650-180</v>
      </c>
      <c r="I1414" s="178">
        <v>1</v>
      </c>
      <c r="J1414" s="178" t="s">
        <v>296</v>
      </c>
      <c r="K1414" s="179">
        <v>45899</v>
      </c>
      <c r="L1414" s="179">
        <v>45905</v>
      </c>
      <c r="M1414" s="178" t="s">
        <v>306</v>
      </c>
      <c r="N1414" s="179">
        <v>45944</v>
      </c>
      <c r="O14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5" spans="1:15" hidden="1" x14ac:dyDescent="0.25">
      <c r="A1415" s="25" t="str">
        <f>_xlfn.CONCAT(Tabela_srv_moreno_prd_dbwel_v_fund_acompanhamento[[#This Row],[id_ordem_servico]],"-",Tabela_srv_moreno_prd_dbwel_v_fund_acompanhamento[[#This Row],[item]])</f>
        <v>27162-4</v>
      </c>
      <c r="B1415" s="114" t="str">
        <f>_xlfn.XLOOKUP(A1415,Tabela2[ID OS_MORENO],Tabela2[ID OS_MORENO],"",0)</f>
        <v/>
      </c>
      <c r="C1415" s="25">
        <v>27162</v>
      </c>
      <c r="D1415" s="25">
        <v>4</v>
      </c>
      <c r="E1415" s="25">
        <v>1</v>
      </c>
      <c r="F1415" s="178">
        <v>152650</v>
      </c>
      <c r="G1415" s="178">
        <v>181</v>
      </c>
      <c r="H1415" s="178" t="str">
        <f>_xlfn.CONCAT(Tabela_srv_moreno_prd_dbwel_v_fund_acompanhamento[[#This Row],[codigo_peca]],"-",Tabela_srv_moreno_prd_dbwel_v_fund_acompanhamento[[#This Row],[seq_peca]])</f>
        <v>152650-181</v>
      </c>
      <c r="I1415" s="178">
        <v>1</v>
      </c>
      <c r="J1415" s="178" t="s">
        <v>296</v>
      </c>
      <c r="K1415" s="179">
        <v>45899</v>
      </c>
      <c r="L1415" s="179">
        <v>45927</v>
      </c>
      <c r="M1415" s="178" t="s">
        <v>306</v>
      </c>
      <c r="N1415" s="179">
        <v>45944</v>
      </c>
      <c r="O14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6" spans="1:15" hidden="1" x14ac:dyDescent="0.25">
      <c r="A1416" s="25" t="str">
        <f>_xlfn.CONCAT(Tabela_srv_moreno_prd_dbwel_v_fund_acompanhamento[[#This Row],[id_ordem_servico]],"-",Tabela_srv_moreno_prd_dbwel_v_fund_acompanhamento[[#This Row],[item]])</f>
        <v>27162-5</v>
      </c>
      <c r="B1416" s="114" t="str">
        <f>_xlfn.XLOOKUP(A1416,Tabela2[ID OS_MORENO],Tabela2[ID OS_MORENO],"",0)</f>
        <v/>
      </c>
      <c r="C1416" s="25">
        <v>27162</v>
      </c>
      <c r="D1416" s="25">
        <v>5</v>
      </c>
      <c r="E1416" s="25">
        <v>1</v>
      </c>
      <c r="F1416" s="178">
        <v>152650</v>
      </c>
      <c r="G1416" s="178">
        <v>182</v>
      </c>
      <c r="H1416" s="178" t="str">
        <f>_xlfn.CONCAT(Tabela_srv_moreno_prd_dbwel_v_fund_acompanhamento[[#This Row],[codigo_peca]],"-",Tabela_srv_moreno_prd_dbwel_v_fund_acompanhamento[[#This Row],[seq_peca]])</f>
        <v>152650-182</v>
      </c>
      <c r="I1416" s="178">
        <v>1</v>
      </c>
      <c r="J1416" s="178" t="s">
        <v>296</v>
      </c>
      <c r="K1416" s="179">
        <v>45909</v>
      </c>
      <c r="L1416" s="179">
        <v>45929</v>
      </c>
      <c r="M1416" s="178" t="s">
        <v>306</v>
      </c>
      <c r="N1416" s="179">
        <v>45944</v>
      </c>
      <c r="O14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7" spans="1:15" hidden="1" x14ac:dyDescent="0.25">
      <c r="A1417" s="25" t="str">
        <f>_xlfn.CONCAT(Tabela_srv_moreno_prd_dbwel_v_fund_acompanhamento[[#This Row],[id_ordem_servico]],"-",Tabela_srv_moreno_prd_dbwel_v_fund_acompanhamento[[#This Row],[item]])</f>
        <v>27162-6</v>
      </c>
      <c r="B1417" s="114" t="str">
        <f>_xlfn.XLOOKUP(A1417,Tabela2[ID OS_MORENO],Tabela2[ID OS_MORENO],"",0)</f>
        <v/>
      </c>
      <c r="C1417" s="25">
        <v>27162</v>
      </c>
      <c r="D1417" s="25">
        <v>6</v>
      </c>
      <c r="E1417" s="25">
        <v>1</v>
      </c>
      <c r="F1417" s="178">
        <v>152650</v>
      </c>
      <c r="G1417" s="178">
        <v>183</v>
      </c>
      <c r="H1417" s="178" t="str">
        <f>_xlfn.CONCAT(Tabela_srv_moreno_prd_dbwel_v_fund_acompanhamento[[#This Row],[codigo_peca]],"-",Tabela_srv_moreno_prd_dbwel_v_fund_acompanhamento[[#This Row],[seq_peca]])</f>
        <v>152650-183</v>
      </c>
      <c r="I1417" s="178">
        <v>1</v>
      </c>
      <c r="J1417" s="178" t="s">
        <v>296</v>
      </c>
      <c r="K1417" s="179">
        <v>45909</v>
      </c>
      <c r="L1417" s="179">
        <v>45928</v>
      </c>
      <c r="M1417" s="178" t="s">
        <v>306</v>
      </c>
      <c r="N1417" s="179">
        <v>45944</v>
      </c>
      <c r="O14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8" spans="1:15" hidden="1" x14ac:dyDescent="0.25">
      <c r="A1418" s="25" t="str">
        <f>_xlfn.CONCAT(Tabela_srv_moreno_prd_dbwel_v_fund_acompanhamento[[#This Row],[id_ordem_servico]],"-",Tabela_srv_moreno_prd_dbwel_v_fund_acompanhamento[[#This Row],[item]])</f>
        <v>27162-7</v>
      </c>
      <c r="B1418" s="114" t="str">
        <f>_xlfn.XLOOKUP(A1418,Tabela2[ID OS_MORENO],Tabela2[ID OS_MORENO],"",0)</f>
        <v/>
      </c>
      <c r="C1418" s="25">
        <v>27162</v>
      </c>
      <c r="D1418" s="25">
        <v>7</v>
      </c>
      <c r="E1418" s="25">
        <v>1</v>
      </c>
      <c r="F1418" s="178">
        <v>152650</v>
      </c>
      <c r="G1418" s="178">
        <v>184</v>
      </c>
      <c r="H1418" s="178" t="str">
        <f>_xlfn.CONCAT(Tabela_srv_moreno_prd_dbwel_v_fund_acompanhamento[[#This Row],[codigo_peca]],"-",Tabela_srv_moreno_prd_dbwel_v_fund_acompanhamento[[#This Row],[seq_peca]])</f>
        <v>152650-184</v>
      </c>
      <c r="I1418" s="178">
        <v>1</v>
      </c>
      <c r="J1418" s="178" t="s">
        <v>296</v>
      </c>
      <c r="K1418" s="179">
        <v>45909</v>
      </c>
      <c r="L1418" s="179">
        <v>45928</v>
      </c>
      <c r="M1418" s="178" t="s">
        <v>306</v>
      </c>
      <c r="N1418" s="179">
        <v>45944</v>
      </c>
      <c r="O14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19" spans="1:15" hidden="1" x14ac:dyDescent="0.25">
      <c r="A1419" s="25" t="str">
        <f>_xlfn.CONCAT(Tabela_srv_moreno_prd_dbwel_v_fund_acompanhamento[[#This Row],[id_ordem_servico]],"-",Tabela_srv_moreno_prd_dbwel_v_fund_acompanhamento[[#This Row],[item]])</f>
        <v>27162-8</v>
      </c>
      <c r="B1419" s="114" t="str">
        <f>_xlfn.XLOOKUP(A1419,Tabela2[ID OS_MORENO],Tabela2[ID OS_MORENO],"",0)</f>
        <v/>
      </c>
      <c r="C1419" s="25">
        <v>27162</v>
      </c>
      <c r="D1419" s="25">
        <v>8</v>
      </c>
      <c r="E1419" s="25">
        <v>1</v>
      </c>
      <c r="F1419" s="178">
        <v>152650</v>
      </c>
      <c r="G1419" s="178">
        <v>185</v>
      </c>
      <c r="H1419" s="178" t="str">
        <f>_xlfn.CONCAT(Tabela_srv_moreno_prd_dbwel_v_fund_acompanhamento[[#This Row],[codigo_peca]],"-",Tabela_srv_moreno_prd_dbwel_v_fund_acompanhamento[[#This Row],[seq_peca]])</f>
        <v>152650-185</v>
      </c>
      <c r="I1419" s="178">
        <v>1</v>
      </c>
      <c r="J1419" s="178" t="s">
        <v>296</v>
      </c>
      <c r="K1419" s="179">
        <v>45909</v>
      </c>
      <c r="L1419" s="179">
        <v>45928</v>
      </c>
      <c r="M1419" s="178" t="s">
        <v>306</v>
      </c>
      <c r="N1419" s="179">
        <v>45944</v>
      </c>
      <c r="O14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0" spans="1:15" hidden="1" x14ac:dyDescent="0.25">
      <c r="A1420" s="25" t="str">
        <f>_xlfn.CONCAT(Tabela_srv_moreno_prd_dbwel_v_fund_acompanhamento[[#This Row],[id_ordem_servico]],"-",Tabela_srv_moreno_prd_dbwel_v_fund_acompanhamento[[#This Row],[item]])</f>
        <v>27162-9</v>
      </c>
      <c r="B1420" s="114" t="str">
        <f>_xlfn.XLOOKUP(A1420,Tabela2[ID OS_MORENO],Tabela2[ID OS_MORENO],"",0)</f>
        <v/>
      </c>
      <c r="C1420" s="25">
        <v>27162</v>
      </c>
      <c r="D1420" s="25">
        <v>9</v>
      </c>
      <c r="E1420" s="25">
        <v>1</v>
      </c>
      <c r="F1420" s="178">
        <v>152650</v>
      </c>
      <c r="G1420" s="178">
        <v>191</v>
      </c>
      <c r="H1420" s="178" t="str">
        <f>_xlfn.CONCAT(Tabela_srv_moreno_prd_dbwel_v_fund_acompanhamento[[#This Row],[codigo_peca]],"-",Tabela_srv_moreno_prd_dbwel_v_fund_acompanhamento[[#This Row],[seq_peca]])</f>
        <v>152650-191</v>
      </c>
      <c r="I1420" s="178">
        <v>1</v>
      </c>
      <c r="J1420" s="178" t="s">
        <v>296</v>
      </c>
      <c r="K1420" s="179">
        <v>45923</v>
      </c>
      <c r="L1420" s="179">
        <v>45927</v>
      </c>
      <c r="M1420" s="178" t="s">
        <v>306</v>
      </c>
      <c r="N1420" s="179">
        <v>45944</v>
      </c>
      <c r="O14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1" spans="1:15" hidden="1" x14ac:dyDescent="0.25">
      <c r="A1421" s="25" t="str">
        <f>_xlfn.CONCAT(Tabela_srv_moreno_prd_dbwel_v_fund_acompanhamento[[#This Row],[id_ordem_servico]],"-",Tabela_srv_moreno_prd_dbwel_v_fund_acompanhamento[[#This Row],[item]])</f>
        <v>27153-4</v>
      </c>
      <c r="B1421" s="114" t="str">
        <f>_xlfn.XLOOKUP(A1421,Tabela2[ID OS_MORENO],Tabela2[ID OS_MORENO],"",0)</f>
        <v/>
      </c>
      <c r="C1421" s="25">
        <v>27153</v>
      </c>
      <c r="D1421" s="25">
        <v>4</v>
      </c>
      <c r="E1421" s="25">
        <v>1</v>
      </c>
      <c r="F1421" s="178">
        <v>152650</v>
      </c>
      <c r="G1421" s="178">
        <v>189</v>
      </c>
      <c r="H1421" s="178" t="str">
        <f>_xlfn.CONCAT(Tabela_srv_moreno_prd_dbwel_v_fund_acompanhamento[[#This Row],[codigo_peca]],"-",Tabela_srv_moreno_prd_dbwel_v_fund_acompanhamento[[#This Row],[seq_peca]])</f>
        <v>152650-189</v>
      </c>
      <c r="I1421" s="178">
        <v>1</v>
      </c>
      <c r="J1421" s="178" t="s">
        <v>296</v>
      </c>
      <c r="K1421" s="179">
        <v>45923</v>
      </c>
      <c r="L1421" s="179">
        <v>45927</v>
      </c>
      <c r="M1421" s="178" t="s">
        <v>306</v>
      </c>
      <c r="N1421" s="179">
        <v>45940</v>
      </c>
      <c r="O14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2" spans="1:15" hidden="1" x14ac:dyDescent="0.25">
      <c r="A1422" s="16" t="str">
        <f>_xlfn.CONCAT(Tabela_srv_moreno_prd_dbwel_v_fund_acompanhamento[[#This Row],[id_ordem_servico]],"-",Tabela_srv_moreno_prd_dbwel_v_fund_acompanhamento[[#This Row],[item]])</f>
        <v>27153-5</v>
      </c>
      <c r="B1422" s="114" t="str">
        <f>_xlfn.XLOOKUP(A1422,Tabela2[ID OS_MORENO],Tabela2[ID OS_MORENO],"",0)</f>
        <v/>
      </c>
      <c r="C1422" s="16">
        <v>27153</v>
      </c>
      <c r="D1422" s="16">
        <v>5</v>
      </c>
      <c r="E1422" s="16">
        <v>1</v>
      </c>
      <c r="F1422" s="185">
        <v>152650</v>
      </c>
      <c r="G1422" s="185">
        <v>190</v>
      </c>
      <c r="H1422" s="185" t="str">
        <f>_xlfn.CONCAT(Tabela_srv_moreno_prd_dbwel_v_fund_acompanhamento[[#This Row],[codigo_peca]],"-",Tabela_srv_moreno_prd_dbwel_v_fund_acompanhamento[[#This Row],[seq_peca]])</f>
        <v>152650-190</v>
      </c>
      <c r="I1422" s="178">
        <v>1</v>
      </c>
      <c r="J1422" s="185" t="s">
        <v>296</v>
      </c>
      <c r="K1422" s="190">
        <v>45923</v>
      </c>
      <c r="L1422" s="190">
        <v>45946</v>
      </c>
      <c r="M1422" s="185" t="s">
        <v>306</v>
      </c>
      <c r="N1422" s="190">
        <v>45940</v>
      </c>
      <c r="O14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3" spans="1:15" hidden="1" x14ac:dyDescent="0.25">
      <c r="A1423" s="25" t="str">
        <f>_xlfn.CONCAT(Tabela_srv_moreno_prd_dbwel_v_fund_acompanhamento[[#This Row],[id_ordem_servico]],"-",Tabela_srv_moreno_prd_dbwel_v_fund_acompanhamento[[#This Row],[item]])</f>
        <v>27156-1</v>
      </c>
      <c r="B1423" s="114" t="str">
        <f>_xlfn.XLOOKUP(A1423,Tabela2[ID OS_MORENO],Tabela2[ID OS_MORENO],"",0)</f>
        <v/>
      </c>
      <c r="C1423" s="25">
        <v>27156</v>
      </c>
      <c r="D1423" s="25">
        <v>1</v>
      </c>
      <c r="E1423" s="25">
        <v>1</v>
      </c>
      <c r="F1423" s="178">
        <v>152642</v>
      </c>
      <c r="G1423" s="178">
        <v>78</v>
      </c>
      <c r="H1423" s="178" t="str">
        <f>_xlfn.CONCAT(Tabela_srv_moreno_prd_dbwel_v_fund_acompanhamento[[#This Row],[codigo_peca]],"-",Tabela_srv_moreno_prd_dbwel_v_fund_acompanhamento[[#This Row],[seq_peca]])</f>
        <v>152642-78</v>
      </c>
      <c r="I1423" s="178">
        <v>1</v>
      </c>
      <c r="J1423" s="178" t="s">
        <v>296</v>
      </c>
      <c r="K1423" s="179">
        <v>45958</v>
      </c>
      <c r="L1423" s="179">
        <v>45955</v>
      </c>
      <c r="M1423" s="178" t="s">
        <v>377</v>
      </c>
      <c r="N1423" s="179">
        <v>45958</v>
      </c>
      <c r="O1423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24" spans="1:15" hidden="1" x14ac:dyDescent="0.25">
      <c r="A1424" s="25" t="str">
        <f>_xlfn.CONCAT(Tabela_srv_moreno_prd_dbwel_v_fund_acompanhamento[[#This Row],[id_ordem_servico]],"-",Tabela_srv_moreno_prd_dbwel_v_fund_acompanhamento[[#This Row],[item]])</f>
        <v>27102-1</v>
      </c>
      <c r="B1424" s="114" t="str">
        <f>_xlfn.XLOOKUP(A1424,Tabela2[ID OS_MORENO],Tabela2[ID OS_MORENO],"",0)</f>
        <v/>
      </c>
      <c r="C1424" s="25">
        <v>27102</v>
      </c>
      <c r="D1424" s="25">
        <v>1</v>
      </c>
      <c r="E1424" s="25">
        <v>1</v>
      </c>
      <c r="F1424" s="178">
        <v>152650</v>
      </c>
      <c r="G1424" s="178">
        <v>174</v>
      </c>
      <c r="H1424" s="178" t="str">
        <f>_xlfn.CONCAT(Tabela_srv_moreno_prd_dbwel_v_fund_acompanhamento[[#This Row],[codigo_peca]],"-",Tabela_srv_moreno_prd_dbwel_v_fund_acompanhamento[[#This Row],[seq_peca]])</f>
        <v>152650-174</v>
      </c>
      <c r="I1424" s="178">
        <v>1</v>
      </c>
      <c r="J1424" s="178" t="s">
        <v>296</v>
      </c>
      <c r="K1424" s="179">
        <v>45874</v>
      </c>
      <c r="L1424" s="179">
        <v>45883</v>
      </c>
      <c r="M1424" s="178" t="s">
        <v>306</v>
      </c>
      <c r="N1424" s="179">
        <v>45929</v>
      </c>
      <c r="O14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5" spans="1:15" hidden="1" x14ac:dyDescent="0.25">
      <c r="A1425" s="25" t="str">
        <f>_xlfn.CONCAT(Tabela_srv_moreno_prd_dbwel_v_fund_acompanhamento[[#This Row],[id_ordem_servico]],"-",Tabela_srv_moreno_prd_dbwel_v_fund_acompanhamento[[#This Row],[item]])</f>
        <v>27102-2</v>
      </c>
      <c r="B1425" s="114" t="str">
        <f>_xlfn.XLOOKUP(A1425,Tabela2[ID OS_MORENO],Tabela2[ID OS_MORENO],"",0)</f>
        <v/>
      </c>
      <c r="C1425" s="25">
        <v>27102</v>
      </c>
      <c r="D1425" s="25">
        <v>2</v>
      </c>
      <c r="E1425" s="25">
        <v>1</v>
      </c>
      <c r="F1425" s="178">
        <v>152650</v>
      </c>
      <c r="G1425" s="178">
        <v>175</v>
      </c>
      <c r="H1425" s="178" t="str">
        <f>_xlfn.CONCAT(Tabela_srv_moreno_prd_dbwel_v_fund_acompanhamento[[#This Row],[codigo_peca]],"-",Tabela_srv_moreno_prd_dbwel_v_fund_acompanhamento[[#This Row],[seq_peca]])</f>
        <v>152650-175</v>
      </c>
      <c r="I1425" s="178">
        <v>1</v>
      </c>
      <c r="J1425" s="178" t="s">
        <v>296</v>
      </c>
      <c r="K1425" s="179">
        <v>45874</v>
      </c>
      <c r="L1425" s="179">
        <v>45883</v>
      </c>
      <c r="M1425" s="178" t="s">
        <v>306</v>
      </c>
      <c r="N1425" s="179">
        <v>45929</v>
      </c>
      <c r="O14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6" spans="1:15" hidden="1" x14ac:dyDescent="0.25">
      <c r="A1426" s="25" t="str">
        <f>_xlfn.CONCAT(Tabela_srv_moreno_prd_dbwel_v_fund_acompanhamento[[#This Row],[id_ordem_servico]],"-",Tabela_srv_moreno_prd_dbwel_v_fund_acompanhamento[[#This Row],[item]])</f>
        <v>27102-4</v>
      </c>
      <c r="B1426" s="115" t="str">
        <f>_xlfn.XLOOKUP(A1426,Tabela2[ID OS_MORENO],Tabela2[ID OS_MORENO],"",0)</f>
        <v/>
      </c>
      <c r="C1426" s="25">
        <v>27102</v>
      </c>
      <c r="D1426" s="25">
        <v>4</v>
      </c>
      <c r="E1426" s="25">
        <v>1</v>
      </c>
      <c r="F1426" s="178">
        <v>152650</v>
      </c>
      <c r="G1426" s="178">
        <v>177</v>
      </c>
      <c r="H1426" s="178" t="str">
        <f>_xlfn.CONCAT(Tabela_srv_moreno_prd_dbwel_v_fund_acompanhamento[[#This Row],[codigo_peca]],"-",Tabela_srv_moreno_prd_dbwel_v_fund_acompanhamento[[#This Row],[seq_peca]])</f>
        <v>152650-177</v>
      </c>
      <c r="I1426" s="178">
        <v>1</v>
      </c>
      <c r="J1426" s="178" t="s">
        <v>296</v>
      </c>
      <c r="K1426" s="179">
        <v>45874</v>
      </c>
      <c r="L1426" s="179">
        <v>45884</v>
      </c>
      <c r="M1426" s="178" t="s">
        <v>306</v>
      </c>
      <c r="N1426" s="179">
        <v>45929</v>
      </c>
      <c r="O14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7" spans="1:15" hidden="1" x14ac:dyDescent="0.25">
      <c r="A1427" s="25" t="str">
        <f>_xlfn.CONCAT(Tabela_srv_moreno_prd_dbwel_v_fund_acompanhamento[[#This Row],[id_ordem_servico]],"-",Tabela_srv_moreno_prd_dbwel_v_fund_acompanhamento[[#This Row],[item]])</f>
        <v>27173-1</v>
      </c>
      <c r="B1427" s="114" t="str">
        <f>_xlfn.XLOOKUP(A1427,Tabela2[ID OS_MORENO],Tabela2[ID OS_MORENO],"",0)</f>
        <v/>
      </c>
      <c r="C1427" s="25">
        <v>27173</v>
      </c>
      <c r="D1427" s="25">
        <v>1</v>
      </c>
      <c r="E1427" s="25">
        <v>1</v>
      </c>
      <c r="F1427" s="178">
        <v>152651</v>
      </c>
      <c r="G1427" s="178">
        <v>177</v>
      </c>
      <c r="H1427" s="178" t="str">
        <f>_xlfn.CONCAT(Tabela_srv_moreno_prd_dbwel_v_fund_acompanhamento[[#This Row],[codigo_peca]],"-",Tabela_srv_moreno_prd_dbwel_v_fund_acompanhamento[[#This Row],[seq_peca]])</f>
        <v>152651-177</v>
      </c>
      <c r="I1427" s="178">
        <v>1</v>
      </c>
      <c r="J1427" s="178" t="s">
        <v>296</v>
      </c>
      <c r="K1427" s="179">
        <v>45917</v>
      </c>
      <c r="L1427" s="179">
        <v>45925</v>
      </c>
      <c r="M1427" s="178" t="s">
        <v>306</v>
      </c>
      <c r="N1427" s="179">
        <v>45972</v>
      </c>
      <c r="O14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8" spans="1:15" hidden="1" x14ac:dyDescent="0.25">
      <c r="A1428" s="25" t="str">
        <f>_xlfn.CONCAT(Tabela_srv_moreno_prd_dbwel_v_fund_acompanhamento[[#This Row],[id_ordem_servico]],"-",Tabela_srv_moreno_prd_dbwel_v_fund_acompanhamento[[#This Row],[item]])</f>
        <v>27173-2</v>
      </c>
      <c r="B1428" s="114" t="str">
        <f>_xlfn.XLOOKUP(A1428,Tabela2[ID OS_MORENO],Tabela2[ID OS_MORENO],"",0)</f>
        <v/>
      </c>
      <c r="C1428" s="25">
        <v>27173</v>
      </c>
      <c r="D1428" s="25">
        <v>2</v>
      </c>
      <c r="E1428" s="25">
        <v>1</v>
      </c>
      <c r="F1428" s="178">
        <v>152651</v>
      </c>
      <c r="G1428" s="178">
        <v>178</v>
      </c>
      <c r="H1428" s="178" t="str">
        <f>_xlfn.CONCAT(Tabela_srv_moreno_prd_dbwel_v_fund_acompanhamento[[#This Row],[codigo_peca]],"-",Tabela_srv_moreno_prd_dbwel_v_fund_acompanhamento[[#This Row],[seq_peca]])</f>
        <v>152651-178</v>
      </c>
      <c r="I1428" s="178">
        <v>1</v>
      </c>
      <c r="J1428" s="178" t="s">
        <v>296</v>
      </c>
      <c r="K1428" s="179">
        <v>45918</v>
      </c>
      <c r="L1428" s="179">
        <v>45927</v>
      </c>
      <c r="M1428" s="178" t="s">
        <v>306</v>
      </c>
      <c r="N1428" s="179">
        <v>45972</v>
      </c>
      <c r="O14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29" spans="1:15" hidden="1" x14ac:dyDescent="0.25">
      <c r="A1429" s="25" t="str">
        <f>_xlfn.CONCAT(Tabela_srv_moreno_prd_dbwel_v_fund_acompanhamento[[#This Row],[id_ordem_servico]],"-",Tabela_srv_moreno_prd_dbwel_v_fund_acompanhamento[[#This Row],[item]])</f>
        <v>27173-3</v>
      </c>
      <c r="B1429" s="114" t="str">
        <f>_xlfn.XLOOKUP(A1429,Tabela2[ID OS_MORENO],Tabela2[ID OS_MORENO],"",0)</f>
        <v/>
      </c>
      <c r="C1429" s="25">
        <v>27173</v>
      </c>
      <c r="D1429" s="25">
        <v>3</v>
      </c>
      <c r="E1429" s="25">
        <v>1</v>
      </c>
      <c r="F1429" s="178">
        <v>152651</v>
      </c>
      <c r="G1429" s="178">
        <v>179</v>
      </c>
      <c r="H1429" s="178" t="str">
        <f>_xlfn.CONCAT(Tabela_srv_moreno_prd_dbwel_v_fund_acompanhamento[[#This Row],[codigo_peca]],"-",Tabela_srv_moreno_prd_dbwel_v_fund_acompanhamento[[#This Row],[seq_peca]])</f>
        <v>152651-179</v>
      </c>
      <c r="I1429" s="178">
        <v>1</v>
      </c>
      <c r="J1429" s="178" t="s">
        <v>296</v>
      </c>
      <c r="K1429" s="179">
        <v>45918</v>
      </c>
      <c r="L1429" s="179">
        <v>45925</v>
      </c>
      <c r="M1429" s="178" t="s">
        <v>306</v>
      </c>
      <c r="N1429" s="179">
        <v>45972</v>
      </c>
      <c r="O14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0" spans="1:15" hidden="1" x14ac:dyDescent="0.25">
      <c r="A1430" s="25" t="str">
        <f>_xlfn.CONCAT(Tabela_srv_moreno_prd_dbwel_v_fund_acompanhamento[[#This Row],[id_ordem_servico]],"-",Tabela_srv_moreno_prd_dbwel_v_fund_acompanhamento[[#This Row],[item]])</f>
        <v>27173-4</v>
      </c>
      <c r="B1430" s="115" t="str">
        <f>_xlfn.XLOOKUP(A1430,Tabela2[ID OS_MORENO],Tabela2[ID OS_MORENO],"",0)</f>
        <v/>
      </c>
      <c r="C1430" s="25">
        <v>27173</v>
      </c>
      <c r="D1430" s="25">
        <v>4</v>
      </c>
      <c r="E1430" s="25">
        <v>1</v>
      </c>
      <c r="F1430" s="178">
        <v>152651</v>
      </c>
      <c r="G1430" s="178">
        <v>180</v>
      </c>
      <c r="H1430" s="178" t="str">
        <f>_xlfn.CONCAT(Tabela_srv_moreno_prd_dbwel_v_fund_acompanhamento[[#This Row],[codigo_peca]],"-",Tabela_srv_moreno_prd_dbwel_v_fund_acompanhamento[[#This Row],[seq_peca]])</f>
        <v>152651-180</v>
      </c>
      <c r="I1430" s="178">
        <v>1</v>
      </c>
      <c r="J1430" s="178" t="s">
        <v>296</v>
      </c>
      <c r="K1430" s="179">
        <v>45918</v>
      </c>
      <c r="L1430" s="179">
        <v>45890</v>
      </c>
      <c r="M1430" s="178" t="s">
        <v>306</v>
      </c>
      <c r="N1430" s="179">
        <v>45972</v>
      </c>
      <c r="O14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1" spans="1:15" hidden="1" x14ac:dyDescent="0.25">
      <c r="A1431" s="16" t="str">
        <f>_xlfn.CONCAT(Tabela_srv_moreno_prd_dbwel_v_fund_acompanhamento[[#This Row],[id_ordem_servico]],"-",Tabela_srv_moreno_prd_dbwel_v_fund_acompanhamento[[#This Row],[item]])</f>
        <v>27173-5</v>
      </c>
      <c r="B1431" s="114" t="str">
        <f>_xlfn.XLOOKUP(A1431,Tabela2[ID OS_MORENO],Tabela2[ID OS_MORENO],"",0)</f>
        <v/>
      </c>
      <c r="C1431" s="16">
        <v>27173</v>
      </c>
      <c r="D1431" s="16">
        <v>5</v>
      </c>
      <c r="E1431" s="16">
        <v>1</v>
      </c>
      <c r="F1431" s="185">
        <v>152651</v>
      </c>
      <c r="G1431" s="185">
        <v>181</v>
      </c>
      <c r="H1431" s="185" t="str">
        <f>_xlfn.CONCAT(Tabela_srv_moreno_prd_dbwel_v_fund_acompanhamento[[#This Row],[codigo_peca]],"-",Tabela_srv_moreno_prd_dbwel_v_fund_acompanhamento[[#This Row],[seq_peca]])</f>
        <v>152651-181</v>
      </c>
      <c r="I1431" s="178">
        <v>1</v>
      </c>
      <c r="J1431" s="185" t="s">
        <v>296</v>
      </c>
      <c r="K1431" s="190">
        <v>45953</v>
      </c>
      <c r="L1431" s="190">
        <v>45960</v>
      </c>
      <c r="M1431" s="185" t="s">
        <v>306</v>
      </c>
      <c r="N1431" s="190">
        <v>45972</v>
      </c>
      <c r="O14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2" spans="1:15" hidden="1" x14ac:dyDescent="0.25">
      <c r="A1432" s="16" t="str">
        <f>_xlfn.CONCAT(Tabela_srv_moreno_prd_dbwel_v_fund_acompanhamento[[#This Row],[id_ordem_servico]],"-",Tabela_srv_moreno_prd_dbwel_v_fund_acompanhamento[[#This Row],[item]])</f>
        <v>27173-6</v>
      </c>
      <c r="B1432" s="114" t="str">
        <f>_xlfn.XLOOKUP(A1432,Tabela2[ID OS_MORENO],Tabela2[ID OS_MORENO],"",0)</f>
        <v/>
      </c>
      <c r="C1432" s="16">
        <v>27173</v>
      </c>
      <c r="D1432" s="16">
        <v>6</v>
      </c>
      <c r="E1432" s="16">
        <v>1</v>
      </c>
      <c r="F1432" s="185">
        <v>152651</v>
      </c>
      <c r="G1432" s="185">
        <v>182</v>
      </c>
      <c r="H1432" s="185" t="str">
        <f>_xlfn.CONCAT(Tabela_srv_moreno_prd_dbwel_v_fund_acompanhamento[[#This Row],[codigo_peca]],"-",Tabela_srv_moreno_prd_dbwel_v_fund_acompanhamento[[#This Row],[seq_peca]])</f>
        <v>152651-182</v>
      </c>
      <c r="I1432" s="178">
        <v>1</v>
      </c>
      <c r="J1432" s="185" t="s">
        <v>296</v>
      </c>
      <c r="K1432" s="190">
        <v>45953</v>
      </c>
      <c r="L1432" s="190">
        <v>45974</v>
      </c>
      <c r="M1432" s="185" t="s">
        <v>306</v>
      </c>
      <c r="N1432" s="190">
        <v>45972</v>
      </c>
      <c r="O14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3" spans="1:15" hidden="1" x14ac:dyDescent="0.25">
      <c r="A1433" s="25" t="str">
        <f>_xlfn.CONCAT(Tabela_srv_moreno_prd_dbwel_v_fund_acompanhamento[[#This Row],[id_ordem_servico]],"-",Tabela_srv_moreno_prd_dbwel_v_fund_acompanhamento[[#This Row],[item]])</f>
        <v>27173-7</v>
      </c>
      <c r="B1433" s="114" t="str">
        <f>_xlfn.XLOOKUP(A1433,Tabela2[ID OS_MORENO],Tabela2[ID OS_MORENO],"",0)</f>
        <v/>
      </c>
      <c r="C1433" s="25">
        <v>27173</v>
      </c>
      <c r="D1433" s="25">
        <v>7</v>
      </c>
      <c r="E1433" s="25">
        <v>1</v>
      </c>
      <c r="F1433" s="178">
        <v>152651</v>
      </c>
      <c r="G1433" s="178">
        <v>183</v>
      </c>
      <c r="H1433" s="178" t="str">
        <f>_xlfn.CONCAT(Tabela_srv_moreno_prd_dbwel_v_fund_acompanhamento[[#This Row],[codigo_peca]],"-",Tabela_srv_moreno_prd_dbwel_v_fund_acompanhamento[[#This Row],[seq_peca]])</f>
        <v>152651-183</v>
      </c>
      <c r="I1433" s="178">
        <v>1</v>
      </c>
      <c r="J1433" s="178" t="s">
        <v>296</v>
      </c>
      <c r="K1433" s="179">
        <v>45953</v>
      </c>
      <c r="L1433" s="179">
        <v>45951</v>
      </c>
      <c r="M1433" s="178" t="s">
        <v>306</v>
      </c>
      <c r="N1433" s="179">
        <v>45972</v>
      </c>
      <c r="O14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4" spans="1:15" hidden="1" x14ac:dyDescent="0.25">
      <c r="A1434" s="25" t="str">
        <f>_xlfn.CONCAT(Tabela_srv_moreno_prd_dbwel_v_fund_acompanhamento[[#This Row],[id_ordem_servico]],"-",Tabela_srv_moreno_prd_dbwel_v_fund_acompanhamento[[#This Row],[item]])</f>
        <v>27173-8</v>
      </c>
      <c r="B1434" s="114" t="str">
        <f>_xlfn.XLOOKUP(A1434,Tabela2[ID OS_MORENO],Tabela2[ID OS_MORENO],"",0)</f>
        <v/>
      </c>
      <c r="C1434" s="25">
        <v>27173</v>
      </c>
      <c r="D1434" s="25">
        <v>8</v>
      </c>
      <c r="E1434" s="25">
        <v>1</v>
      </c>
      <c r="F1434" s="178">
        <v>152651</v>
      </c>
      <c r="G1434" s="178">
        <v>184</v>
      </c>
      <c r="H1434" s="178" t="str">
        <f>_xlfn.CONCAT(Tabela_srv_moreno_prd_dbwel_v_fund_acompanhamento[[#This Row],[codigo_peca]],"-",Tabela_srv_moreno_prd_dbwel_v_fund_acompanhamento[[#This Row],[seq_peca]])</f>
        <v>152651-184</v>
      </c>
      <c r="I1434" s="178">
        <v>1</v>
      </c>
      <c r="J1434" s="178" t="s">
        <v>296</v>
      </c>
      <c r="K1434" s="179">
        <v>45953</v>
      </c>
      <c r="L1434" s="179">
        <v>45951</v>
      </c>
      <c r="M1434" s="178" t="s">
        <v>306</v>
      </c>
      <c r="N1434" s="179">
        <v>45972</v>
      </c>
      <c r="O14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5" spans="1:15" hidden="1" x14ac:dyDescent="0.25">
      <c r="A1435" s="25" t="str">
        <f>_xlfn.CONCAT(Tabela_srv_moreno_prd_dbwel_v_fund_acompanhamento[[#This Row],[id_ordem_servico]],"-",Tabela_srv_moreno_prd_dbwel_v_fund_acompanhamento[[#This Row],[item]])</f>
        <v>27173-9</v>
      </c>
      <c r="B1435" s="114" t="str">
        <f>_xlfn.XLOOKUP(A1435,Tabela2[ID OS_MORENO],Tabela2[ID OS_MORENO],"",0)</f>
        <v/>
      </c>
      <c r="C1435" s="25">
        <v>27173</v>
      </c>
      <c r="D1435" s="25">
        <v>9</v>
      </c>
      <c r="E1435" s="25">
        <v>1</v>
      </c>
      <c r="F1435" s="39">
        <v>152651</v>
      </c>
      <c r="G1435" s="39">
        <v>185</v>
      </c>
      <c r="H1435" s="39" t="str">
        <f>_xlfn.CONCAT(Tabela_srv_moreno_prd_dbwel_v_fund_acompanhamento[[#This Row],[codigo_peca]],"-",Tabela_srv_moreno_prd_dbwel_v_fund_acompanhamento[[#This Row],[seq_peca]])</f>
        <v>152651-185</v>
      </c>
      <c r="I1435" s="25">
        <v>1</v>
      </c>
      <c r="J1435" s="39" t="s">
        <v>296</v>
      </c>
      <c r="K1435" s="40">
        <v>45953</v>
      </c>
      <c r="L1435" s="40">
        <v>45958</v>
      </c>
      <c r="M1435" s="39" t="s">
        <v>306</v>
      </c>
      <c r="N1435" s="40">
        <v>45972</v>
      </c>
      <c r="O143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36" spans="1:15" hidden="1" x14ac:dyDescent="0.25">
      <c r="A1436" s="25" t="str">
        <f>_xlfn.CONCAT(Tabela_srv_moreno_prd_dbwel_v_fund_acompanhamento[[#This Row],[id_ordem_servico]],"-",Tabela_srv_moreno_prd_dbwel_v_fund_acompanhamento[[#This Row],[item]])</f>
        <v>27173-10</v>
      </c>
      <c r="B1436" s="114" t="str">
        <f>_xlfn.XLOOKUP(A1436,Tabela2[ID OS_MORENO],Tabela2[ID OS_MORENO],"",0)</f>
        <v/>
      </c>
      <c r="C1436" s="25">
        <v>27173</v>
      </c>
      <c r="D1436" s="25">
        <v>10</v>
      </c>
      <c r="E1436" s="25">
        <v>1</v>
      </c>
      <c r="F1436" s="178">
        <v>152651</v>
      </c>
      <c r="G1436" s="178">
        <v>186</v>
      </c>
      <c r="H1436" s="178" t="str">
        <f>_xlfn.CONCAT(Tabela_srv_moreno_prd_dbwel_v_fund_acompanhamento[[#This Row],[codigo_peca]],"-",Tabela_srv_moreno_prd_dbwel_v_fund_acompanhamento[[#This Row],[seq_peca]])</f>
        <v>152651-186</v>
      </c>
      <c r="I1436" s="178">
        <v>1</v>
      </c>
      <c r="J1436" s="178" t="s">
        <v>296</v>
      </c>
      <c r="K1436" s="179">
        <v>45953</v>
      </c>
      <c r="L1436" s="179">
        <v>45958</v>
      </c>
      <c r="M1436" s="178" t="s">
        <v>306</v>
      </c>
      <c r="N1436" s="179">
        <v>45972</v>
      </c>
      <c r="O14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7" spans="1:15" hidden="1" x14ac:dyDescent="0.25">
      <c r="A1437" s="25" t="str">
        <f>_xlfn.CONCAT(Tabela_srv_moreno_prd_dbwel_v_fund_acompanhamento[[#This Row],[id_ordem_servico]],"-",Tabela_srv_moreno_prd_dbwel_v_fund_acompanhamento[[#This Row],[item]])</f>
        <v>27173-11</v>
      </c>
      <c r="B1437" s="114" t="str">
        <f>_xlfn.XLOOKUP(A1437,Tabela2[ID OS_MORENO],Tabela2[ID OS_MORENO],"",0)</f>
        <v/>
      </c>
      <c r="C1437" s="25">
        <v>27173</v>
      </c>
      <c r="D1437" s="25">
        <v>11</v>
      </c>
      <c r="E1437" s="25">
        <v>1</v>
      </c>
      <c r="F1437" s="178">
        <v>152651</v>
      </c>
      <c r="G1437" s="178">
        <v>187</v>
      </c>
      <c r="H1437" s="178" t="str">
        <f>_xlfn.CONCAT(Tabela_srv_moreno_prd_dbwel_v_fund_acompanhamento[[#This Row],[codigo_peca]],"-",Tabela_srv_moreno_prd_dbwel_v_fund_acompanhamento[[#This Row],[seq_peca]])</f>
        <v>152651-187</v>
      </c>
      <c r="I1437" s="178">
        <v>1</v>
      </c>
      <c r="J1437" s="178" t="s">
        <v>296</v>
      </c>
      <c r="K1437" s="179">
        <v>45972</v>
      </c>
      <c r="L1437" s="179">
        <v>45973</v>
      </c>
      <c r="M1437" s="178" t="s">
        <v>306</v>
      </c>
      <c r="N1437" s="179">
        <v>45965</v>
      </c>
      <c r="O14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8" spans="1:15" hidden="1" x14ac:dyDescent="0.25">
      <c r="A1438" s="25" t="str">
        <f>_xlfn.CONCAT(Tabela_srv_moreno_prd_dbwel_v_fund_acompanhamento[[#This Row],[id_ordem_servico]],"-",Tabela_srv_moreno_prd_dbwel_v_fund_acompanhamento[[#This Row],[item]])</f>
        <v>27173-12</v>
      </c>
      <c r="B1438" s="114" t="str">
        <f>_xlfn.XLOOKUP(A1438,Tabela2[ID OS_MORENO],Tabela2[ID OS_MORENO],"",0)</f>
        <v/>
      </c>
      <c r="C1438" s="25">
        <v>27173</v>
      </c>
      <c r="D1438" s="25">
        <v>12</v>
      </c>
      <c r="E1438" s="25">
        <v>1</v>
      </c>
      <c r="F1438" s="178">
        <v>152651</v>
      </c>
      <c r="G1438" s="178">
        <v>197</v>
      </c>
      <c r="H1438" s="178" t="str">
        <f>_xlfn.CONCAT(Tabela_srv_moreno_prd_dbwel_v_fund_acompanhamento[[#This Row],[codigo_peca]],"-",Tabela_srv_moreno_prd_dbwel_v_fund_acompanhamento[[#This Row],[seq_peca]])</f>
        <v>152651-197</v>
      </c>
      <c r="I1438" s="178">
        <v>1</v>
      </c>
      <c r="J1438" s="178" t="s">
        <v>296</v>
      </c>
      <c r="K1438" s="179">
        <v>45997</v>
      </c>
      <c r="L1438" s="179">
        <v>45995</v>
      </c>
      <c r="M1438" s="178" t="s">
        <v>306</v>
      </c>
      <c r="N1438" s="179">
        <v>45999</v>
      </c>
      <c r="O14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39" spans="1:15" hidden="1" x14ac:dyDescent="0.25">
      <c r="A1439" s="25" t="str">
        <f>_xlfn.CONCAT(Tabela_srv_moreno_prd_dbwel_v_fund_acompanhamento[[#This Row],[id_ordem_servico]],"-",Tabela_srv_moreno_prd_dbwel_v_fund_acompanhamento[[#This Row],[item]])</f>
        <v>27173-13</v>
      </c>
      <c r="B1439" s="114" t="str">
        <f>_xlfn.XLOOKUP(A1439,Tabela2[ID OS_MORENO],Tabela2[ID OS_MORENO],"",0)</f>
        <v/>
      </c>
      <c r="C1439" s="25">
        <v>27173</v>
      </c>
      <c r="D1439" s="25">
        <v>13</v>
      </c>
      <c r="E1439" s="25">
        <v>1</v>
      </c>
      <c r="F1439" s="178">
        <v>152651</v>
      </c>
      <c r="G1439" s="178">
        <v>198</v>
      </c>
      <c r="H1439" s="178" t="str">
        <f>_xlfn.CONCAT(Tabela_srv_moreno_prd_dbwel_v_fund_acompanhamento[[#This Row],[codigo_peca]],"-",Tabela_srv_moreno_prd_dbwel_v_fund_acompanhamento[[#This Row],[seq_peca]])</f>
        <v>152651-198</v>
      </c>
      <c r="I1439" s="178">
        <v>1</v>
      </c>
      <c r="J1439" s="178" t="s">
        <v>296</v>
      </c>
      <c r="K1439" s="179">
        <v>46014</v>
      </c>
      <c r="L1439" s="179">
        <v>45999</v>
      </c>
      <c r="M1439" s="178" t="s">
        <v>306</v>
      </c>
      <c r="N1439" s="179">
        <v>45999</v>
      </c>
      <c r="O14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40" spans="1:15" hidden="1" x14ac:dyDescent="0.25">
      <c r="A1440" s="16" t="str">
        <f>_xlfn.CONCAT(Tabela_srv_moreno_prd_dbwel_v_fund_acompanhamento[[#This Row],[id_ordem_servico]],"-",Tabela_srv_moreno_prd_dbwel_v_fund_acompanhamento[[#This Row],[item]])</f>
        <v>27173-14</v>
      </c>
      <c r="B1440" s="114" t="str">
        <f>_xlfn.XLOOKUP(A1440,Tabela2[ID OS_MORENO],Tabela2[ID OS_MORENO],"",0)</f>
        <v>27173-14</v>
      </c>
      <c r="C1440" s="16">
        <v>27173</v>
      </c>
      <c r="D1440" s="16">
        <v>14</v>
      </c>
      <c r="E1440" s="16">
        <v>1</v>
      </c>
      <c r="F1440" s="85">
        <v>152651</v>
      </c>
      <c r="G1440" s="85">
        <v>231</v>
      </c>
      <c r="H1440" s="85" t="str">
        <f>_xlfn.CONCAT(Tabela_srv_moreno_prd_dbwel_v_fund_acompanhamento[[#This Row],[codigo_peca]],"-",Tabela_srv_moreno_prd_dbwel_v_fund_acompanhamento[[#This Row],[seq_peca]])</f>
        <v>152651-231</v>
      </c>
      <c r="I1440" s="25">
        <v>1</v>
      </c>
      <c r="J1440" s="85" t="s">
        <v>296</v>
      </c>
      <c r="K1440" s="28">
        <v>46125</v>
      </c>
      <c r="L1440" s="28">
        <v>46112</v>
      </c>
      <c r="M1440" s="85" t="s">
        <v>306</v>
      </c>
      <c r="N1440" s="28">
        <v>46107</v>
      </c>
      <c r="O144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41" spans="1:15" hidden="1" x14ac:dyDescent="0.25">
      <c r="A1441" s="25" t="str">
        <f>_xlfn.CONCAT(Tabela_srv_moreno_prd_dbwel_v_fund_acompanhamento[[#This Row],[id_ordem_servico]],"-",Tabela_srv_moreno_prd_dbwel_v_fund_acompanhamento[[#This Row],[item]])</f>
        <v>27173-15</v>
      </c>
      <c r="B1441" s="114" t="str">
        <f>_xlfn.XLOOKUP(A1441,Tabela2[ID OS_MORENO],Tabela2[ID OS_MORENO],"",0)</f>
        <v>27173-15</v>
      </c>
      <c r="C1441" s="25">
        <v>27173</v>
      </c>
      <c r="D1441" s="25">
        <v>15</v>
      </c>
      <c r="E1441" s="25">
        <v>1</v>
      </c>
      <c r="F1441" s="39">
        <v>152651</v>
      </c>
      <c r="G1441" s="39">
        <v>232</v>
      </c>
      <c r="H1441" s="39" t="str">
        <f>_xlfn.CONCAT(Tabela_srv_moreno_prd_dbwel_v_fund_acompanhamento[[#This Row],[codigo_peca]],"-",Tabela_srv_moreno_prd_dbwel_v_fund_acompanhamento[[#This Row],[seq_peca]])</f>
        <v>152651-232</v>
      </c>
      <c r="I1441" s="25">
        <v>1</v>
      </c>
      <c r="J1441" s="39" t="s">
        <v>296</v>
      </c>
      <c r="K1441" s="40">
        <v>46125</v>
      </c>
      <c r="L1441" s="40">
        <v>46112</v>
      </c>
      <c r="M1441" s="39" t="s">
        <v>306</v>
      </c>
      <c r="N1441" s="40">
        <v>46107</v>
      </c>
      <c r="O144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42" spans="1:15" hidden="1" x14ac:dyDescent="0.25">
      <c r="A1442" s="25" t="str">
        <f>_xlfn.CONCAT(Tabela_srv_moreno_prd_dbwel_v_fund_acompanhamento[[#This Row],[id_ordem_servico]],"-",Tabela_srv_moreno_prd_dbwel_v_fund_acompanhamento[[#This Row],[item]])</f>
        <v>27191-1</v>
      </c>
      <c r="B1442" s="114" t="str">
        <f>_xlfn.XLOOKUP(A1442,Tabela2[ID OS_MORENO],Tabela2[ID OS_MORENO],"",0)</f>
        <v/>
      </c>
      <c r="C1442" s="25">
        <v>27191</v>
      </c>
      <c r="D1442" s="25">
        <v>1</v>
      </c>
      <c r="E1442" s="25">
        <v>1</v>
      </c>
      <c r="F1442" s="39">
        <v>152642</v>
      </c>
      <c r="G1442" s="39">
        <v>79</v>
      </c>
      <c r="H1442" s="39" t="str">
        <f>_xlfn.CONCAT(Tabela_srv_moreno_prd_dbwel_v_fund_acompanhamento[[#This Row],[codigo_peca]],"-",Tabela_srv_moreno_prd_dbwel_v_fund_acompanhamento[[#This Row],[seq_peca]])</f>
        <v>152642-79</v>
      </c>
      <c r="I1442" s="25">
        <v>1</v>
      </c>
      <c r="J1442" s="39" t="s">
        <v>296</v>
      </c>
      <c r="K1442" s="40">
        <v>45968</v>
      </c>
      <c r="L1442" s="40">
        <v>45957</v>
      </c>
      <c r="M1442" s="39" t="s">
        <v>377</v>
      </c>
      <c r="N1442" s="40">
        <v>45968</v>
      </c>
      <c r="O1442" s="16" t="str">
        <f>IF(Tabela_srv_moreno_prd_dbwel_v_fund_acompanhamento[[#This Row],[prz_contratual]]=Tabela_srv_moreno_prd_dbwel_v_fund_acompanhamento[[#This Row],[lib_fundido_prev]],"S/Usin.","C/ Usin.")</f>
        <v>S/Usin.</v>
      </c>
    </row>
    <row r="1443" spans="1:15" hidden="1" x14ac:dyDescent="0.25">
      <c r="A1443" s="25" t="str">
        <f>_xlfn.CONCAT(Tabela_srv_moreno_prd_dbwel_v_fund_acompanhamento[[#This Row],[id_ordem_servico]],"-",Tabela_srv_moreno_prd_dbwel_v_fund_acompanhamento[[#This Row],[item]])</f>
        <v>27191-2</v>
      </c>
      <c r="B1443" s="114" t="str">
        <f>_xlfn.XLOOKUP(A1443,Tabela2[ID OS_MORENO],Tabela2[ID OS_MORENO],"",0)</f>
        <v/>
      </c>
      <c r="C1443" s="25">
        <v>27191</v>
      </c>
      <c r="D1443" s="25">
        <v>2</v>
      </c>
      <c r="E1443" s="25">
        <v>1</v>
      </c>
      <c r="F1443" s="39">
        <v>152642</v>
      </c>
      <c r="G1443" s="39">
        <v>80</v>
      </c>
      <c r="H1443" s="39" t="str">
        <f>_xlfn.CONCAT(Tabela_srv_moreno_prd_dbwel_v_fund_acompanhamento[[#This Row],[codigo_peca]],"-",Tabela_srv_moreno_prd_dbwel_v_fund_acompanhamento[[#This Row],[seq_peca]])</f>
        <v>152642-80</v>
      </c>
      <c r="I1443" s="25">
        <v>1</v>
      </c>
      <c r="J1443" s="39" t="s">
        <v>296</v>
      </c>
      <c r="K1443" s="40">
        <v>45968</v>
      </c>
      <c r="L1443" s="40">
        <v>45954</v>
      </c>
      <c r="M1443" s="39" t="s">
        <v>377</v>
      </c>
      <c r="N1443" s="40">
        <v>45968</v>
      </c>
      <c r="O1443" s="16" t="str">
        <f>IF(Tabela_srv_moreno_prd_dbwel_v_fund_acompanhamento[[#This Row],[prz_contratual]]=Tabela_srv_moreno_prd_dbwel_v_fund_acompanhamento[[#This Row],[lib_fundido_prev]],"S/Usin.","C/ Usin.")</f>
        <v>S/Usin.</v>
      </c>
    </row>
    <row r="1444" spans="1:15" hidden="1" x14ac:dyDescent="0.25">
      <c r="A1444" s="25" t="str">
        <f>_xlfn.CONCAT(Tabela_srv_moreno_prd_dbwel_v_fund_acompanhamento[[#This Row],[id_ordem_servico]],"-",Tabela_srv_moreno_prd_dbwel_v_fund_acompanhamento[[#This Row],[item]])</f>
        <v>27228-1</v>
      </c>
      <c r="B1444" s="114" t="str">
        <f>_xlfn.XLOOKUP(A1444,Tabela2[ID OS_MORENO],Tabela2[ID OS_MORENO],"",0)</f>
        <v/>
      </c>
      <c r="C1444" s="25">
        <v>27228</v>
      </c>
      <c r="D1444" s="25">
        <v>1</v>
      </c>
      <c r="E1444" s="25">
        <v>1</v>
      </c>
      <c r="F1444" s="39">
        <v>152653</v>
      </c>
      <c r="G1444" s="39">
        <v>230</v>
      </c>
      <c r="H1444" s="39" t="str">
        <f>_xlfn.CONCAT(Tabela_srv_moreno_prd_dbwel_v_fund_acompanhamento[[#This Row],[codigo_peca]],"-",Tabela_srv_moreno_prd_dbwel_v_fund_acompanhamento[[#This Row],[seq_peca]])</f>
        <v>152653-230</v>
      </c>
      <c r="I1444" s="25">
        <v>1</v>
      </c>
      <c r="J1444" s="39" t="s">
        <v>296</v>
      </c>
      <c r="K1444" s="40">
        <v>45949</v>
      </c>
      <c r="L1444" s="40">
        <v>45958</v>
      </c>
      <c r="M1444" s="39" t="s">
        <v>306</v>
      </c>
      <c r="N1444" s="40">
        <v>45979</v>
      </c>
      <c r="O144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45" spans="1:15" hidden="1" x14ac:dyDescent="0.25">
      <c r="A1445" s="25" t="str">
        <f>_xlfn.CONCAT(Tabela_srv_moreno_prd_dbwel_v_fund_acompanhamento[[#This Row],[id_ordem_servico]],"-",Tabela_srv_moreno_prd_dbwel_v_fund_acompanhamento[[#This Row],[item]])</f>
        <v>27228-2</v>
      </c>
      <c r="B1445" s="114" t="str">
        <f>_xlfn.XLOOKUP(A1445,Tabela2[ID OS_MORENO],Tabela2[ID OS_MORENO],"",0)</f>
        <v/>
      </c>
      <c r="C1445" s="25">
        <v>27228</v>
      </c>
      <c r="D1445" s="25">
        <v>2</v>
      </c>
      <c r="E1445" s="25">
        <v>1</v>
      </c>
      <c r="F1445" s="39">
        <v>152653</v>
      </c>
      <c r="G1445" s="39">
        <v>231</v>
      </c>
      <c r="H1445" s="39" t="str">
        <f>_xlfn.CONCAT(Tabela_srv_moreno_prd_dbwel_v_fund_acompanhamento[[#This Row],[codigo_peca]],"-",Tabela_srv_moreno_prd_dbwel_v_fund_acompanhamento[[#This Row],[seq_peca]])</f>
        <v>152653-231</v>
      </c>
      <c r="I1445" s="25">
        <v>1</v>
      </c>
      <c r="J1445" s="39" t="s">
        <v>296</v>
      </c>
      <c r="K1445" s="40">
        <v>45949</v>
      </c>
      <c r="L1445" s="40">
        <v>45960</v>
      </c>
      <c r="M1445" s="39" t="s">
        <v>306</v>
      </c>
      <c r="N1445" s="40">
        <v>45979</v>
      </c>
      <c r="O144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46" spans="1:15" hidden="1" x14ac:dyDescent="0.25">
      <c r="A1446" s="25" t="str">
        <f>_xlfn.CONCAT(Tabela_srv_moreno_prd_dbwel_v_fund_acompanhamento[[#This Row],[id_ordem_servico]],"-",Tabela_srv_moreno_prd_dbwel_v_fund_acompanhamento[[#This Row],[item]])</f>
        <v>27228-3</v>
      </c>
      <c r="B1446" s="115" t="str">
        <f>_xlfn.XLOOKUP(A1446,Tabela2[ID OS_MORENO],Tabela2[ID OS_MORENO],"",0)</f>
        <v/>
      </c>
      <c r="C1446" s="25">
        <v>27228</v>
      </c>
      <c r="D1446" s="25">
        <v>3</v>
      </c>
      <c r="E1446" s="25">
        <v>1</v>
      </c>
      <c r="F1446" s="39">
        <v>152653</v>
      </c>
      <c r="G1446" s="39">
        <v>232</v>
      </c>
      <c r="H1446" s="39" t="str">
        <f>_xlfn.CONCAT(Tabela_srv_moreno_prd_dbwel_v_fund_acompanhamento[[#This Row],[codigo_peca]],"-",Tabela_srv_moreno_prd_dbwel_v_fund_acompanhamento[[#This Row],[seq_peca]])</f>
        <v>152653-232</v>
      </c>
      <c r="I1446" s="25">
        <v>1</v>
      </c>
      <c r="J1446" s="39" t="s">
        <v>296</v>
      </c>
      <c r="K1446" s="40">
        <v>45949</v>
      </c>
      <c r="L1446" s="40">
        <v>45958</v>
      </c>
      <c r="M1446" s="39" t="s">
        <v>306</v>
      </c>
      <c r="N1446" s="40">
        <v>45979</v>
      </c>
      <c r="O144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47" spans="1:15" hidden="1" x14ac:dyDescent="0.25">
      <c r="A1447" s="25" t="str">
        <f>_xlfn.CONCAT(Tabela_srv_moreno_prd_dbwel_v_fund_acompanhamento[[#This Row],[id_ordem_servico]],"-",Tabela_srv_moreno_prd_dbwel_v_fund_acompanhamento[[#This Row],[item]])</f>
        <v>27228-4</v>
      </c>
      <c r="B1447" s="114" t="str">
        <f>_xlfn.XLOOKUP(A1447,Tabela2[ID OS_MORENO],Tabela2[ID OS_MORENO],"",0)</f>
        <v/>
      </c>
      <c r="C1447" s="25">
        <v>27228</v>
      </c>
      <c r="D1447" s="25">
        <v>4</v>
      </c>
      <c r="E1447" s="25">
        <v>1</v>
      </c>
      <c r="F1447" s="39">
        <v>152653</v>
      </c>
      <c r="G1447" s="39">
        <v>233</v>
      </c>
      <c r="H1447" s="39" t="str">
        <f>_xlfn.CONCAT(Tabela_srv_moreno_prd_dbwel_v_fund_acompanhamento[[#This Row],[codigo_peca]],"-",Tabela_srv_moreno_prd_dbwel_v_fund_acompanhamento[[#This Row],[seq_peca]])</f>
        <v>152653-233</v>
      </c>
      <c r="I1447" s="25">
        <v>1</v>
      </c>
      <c r="J1447" s="39" t="s">
        <v>296</v>
      </c>
      <c r="K1447" s="40">
        <v>45949</v>
      </c>
      <c r="L1447" s="40">
        <v>45960</v>
      </c>
      <c r="M1447" s="39" t="s">
        <v>306</v>
      </c>
      <c r="N1447" s="40">
        <v>45979</v>
      </c>
      <c r="O144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48" spans="1:15" hidden="1" x14ac:dyDescent="0.25">
      <c r="A1448" s="25" t="str">
        <f>_xlfn.CONCAT(Tabela_srv_moreno_prd_dbwel_v_fund_acompanhamento[[#This Row],[id_ordem_servico]],"-",Tabela_srv_moreno_prd_dbwel_v_fund_acompanhamento[[#This Row],[item]])</f>
        <v>27228-5</v>
      </c>
      <c r="B1448" s="115" t="str">
        <f>_xlfn.XLOOKUP(A1448,Tabela2[ID OS_MORENO],Tabela2[ID OS_MORENO],"",0)</f>
        <v/>
      </c>
      <c r="C1448" s="25">
        <v>27228</v>
      </c>
      <c r="D1448" s="25">
        <v>5</v>
      </c>
      <c r="E1448" s="25">
        <v>1</v>
      </c>
      <c r="F1448" s="39">
        <v>152653</v>
      </c>
      <c r="G1448" s="39">
        <v>234</v>
      </c>
      <c r="H1448" s="39" t="str">
        <f>_xlfn.CONCAT(Tabela_srv_moreno_prd_dbwel_v_fund_acompanhamento[[#This Row],[codigo_peca]],"-",Tabela_srv_moreno_prd_dbwel_v_fund_acompanhamento[[#This Row],[seq_peca]])</f>
        <v>152653-234</v>
      </c>
      <c r="I1448" s="25">
        <v>1</v>
      </c>
      <c r="J1448" s="39" t="s">
        <v>296</v>
      </c>
      <c r="K1448" s="40">
        <v>45949</v>
      </c>
      <c r="L1448" s="40">
        <v>45961</v>
      </c>
      <c r="M1448" s="39" t="s">
        <v>306</v>
      </c>
      <c r="N1448" s="40">
        <v>45979</v>
      </c>
      <c r="O144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49" spans="1:15" hidden="1" x14ac:dyDescent="0.25">
      <c r="A1449" s="25" t="str">
        <f>_xlfn.CONCAT(Tabela_srv_moreno_prd_dbwel_v_fund_acompanhamento[[#This Row],[id_ordem_servico]],"-",Tabela_srv_moreno_prd_dbwel_v_fund_acompanhamento[[#This Row],[item]])</f>
        <v>27230-1</v>
      </c>
      <c r="B1449" s="116" t="str">
        <f>_xlfn.XLOOKUP(A1449,Tabela2[ID OS_MORENO],Tabela2[ID OS_MORENO],"",0)</f>
        <v>27230-1</v>
      </c>
      <c r="C1449" s="25">
        <v>27230</v>
      </c>
      <c r="D1449" s="25">
        <v>1</v>
      </c>
      <c r="E1449" s="25">
        <v>1</v>
      </c>
      <c r="F1449" s="39">
        <v>152632</v>
      </c>
      <c r="G1449" s="39">
        <v>115</v>
      </c>
      <c r="H1449" s="39" t="str">
        <f>_xlfn.CONCAT(Tabela_srv_moreno_prd_dbwel_v_fund_acompanhamento[[#This Row],[codigo_peca]],"-",Tabela_srv_moreno_prd_dbwel_v_fund_acompanhamento[[#This Row],[seq_peca]])</f>
        <v>152632-115</v>
      </c>
      <c r="I1449" s="25">
        <v>1</v>
      </c>
      <c r="J1449" s="39" t="s">
        <v>296</v>
      </c>
      <c r="K1449" s="40">
        <v>45965</v>
      </c>
      <c r="L1449" s="40">
        <v>45955</v>
      </c>
      <c r="M1449" s="39" t="s">
        <v>571</v>
      </c>
      <c r="N1449" s="40">
        <v>45994</v>
      </c>
      <c r="O144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50" spans="1:15" hidden="1" x14ac:dyDescent="0.25">
      <c r="A1450" s="16" t="str">
        <f>_xlfn.CONCAT(Tabela_srv_moreno_prd_dbwel_v_fund_acompanhamento[[#This Row],[id_ordem_servico]],"-",Tabela_srv_moreno_prd_dbwel_v_fund_acompanhamento[[#This Row],[item]])</f>
        <v>27230-2</v>
      </c>
      <c r="B1450" s="115" t="str">
        <f>_xlfn.XLOOKUP(A1450,Tabela2[ID OS_MORENO],Tabela2[ID OS_MORENO],"",0)</f>
        <v/>
      </c>
      <c r="C1450" s="16">
        <v>27230</v>
      </c>
      <c r="D1450" s="16">
        <v>2</v>
      </c>
      <c r="E1450" s="16">
        <v>1</v>
      </c>
      <c r="F1450" s="85">
        <v>152632</v>
      </c>
      <c r="G1450" s="85">
        <v>116</v>
      </c>
      <c r="H1450" s="85" t="str">
        <f>_xlfn.CONCAT(Tabela_srv_moreno_prd_dbwel_v_fund_acompanhamento[[#This Row],[codigo_peca]],"-",Tabela_srv_moreno_prd_dbwel_v_fund_acompanhamento[[#This Row],[seq_peca]])</f>
        <v>152632-116</v>
      </c>
      <c r="I1450" s="25">
        <v>0</v>
      </c>
      <c r="J1450" s="85" t="s">
        <v>296</v>
      </c>
      <c r="K1450" s="28">
        <v>45965</v>
      </c>
      <c r="L1450" s="28">
        <v>45957</v>
      </c>
      <c r="M1450" s="85" t="s">
        <v>571</v>
      </c>
      <c r="N1450" s="28">
        <v>45994</v>
      </c>
      <c r="O145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51" spans="1:15" hidden="1" x14ac:dyDescent="0.25">
      <c r="A1451" s="25" t="str">
        <f>_xlfn.CONCAT(Tabela_srv_moreno_prd_dbwel_v_fund_acompanhamento[[#This Row],[id_ordem_servico]],"-",Tabela_srv_moreno_prd_dbwel_v_fund_acompanhamento[[#This Row],[item]])</f>
        <v>27231-1</v>
      </c>
      <c r="B1451" s="114" t="str">
        <f>_xlfn.XLOOKUP(A1451,Tabela2[ID OS_MORENO],Tabela2[ID OS_MORENO],"",0)</f>
        <v/>
      </c>
      <c r="C1451" s="25">
        <v>27231</v>
      </c>
      <c r="D1451" s="25">
        <v>1</v>
      </c>
      <c r="E1451" s="25">
        <v>1</v>
      </c>
      <c r="F1451" s="39">
        <v>152653</v>
      </c>
      <c r="G1451" s="39">
        <v>235</v>
      </c>
      <c r="H1451" s="39" t="str">
        <f>_xlfn.CONCAT(Tabela_srv_moreno_prd_dbwel_v_fund_acompanhamento[[#This Row],[codigo_peca]],"-",Tabela_srv_moreno_prd_dbwel_v_fund_acompanhamento[[#This Row],[seq_peca]])</f>
        <v>152653-235</v>
      </c>
      <c r="I1451" s="25">
        <v>1</v>
      </c>
      <c r="J1451" s="39" t="s">
        <v>296</v>
      </c>
      <c r="K1451" s="40">
        <v>45949</v>
      </c>
      <c r="L1451" s="40">
        <v>45958</v>
      </c>
      <c r="M1451" s="39" t="s">
        <v>306</v>
      </c>
      <c r="N1451" s="40">
        <v>45979</v>
      </c>
      <c r="O145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52" spans="1:15" hidden="1" x14ac:dyDescent="0.25">
      <c r="A1452" s="25" t="str">
        <f>_xlfn.CONCAT(Tabela_srv_moreno_prd_dbwel_v_fund_acompanhamento[[#This Row],[id_ordem_servico]],"-",Tabela_srv_moreno_prd_dbwel_v_fund_acompanhamento[[#This Row],[item]])</f>
        <v>27231-2</v>
      </c>
      <c r="B1452" s="114" t="str">
        <f>_xlfn.XLOOKUP(A1452,Tabela2[ID OS_MORENO],Tabela2[ID OS_MORENO],"",0)</f>
        <v/>
      </c>
      <c r="C1452" s="25">
        <v>27231</v>
      </c>
      <c r="D1452" s="25">
        <v>2</v>
      </c>
      <c r="E1452" s="25">
        <v>1</v>
      </c>
      <c r="F1452" s="178">
        <v>152653</v>
      </c>
      <c r="G1452" s="178">
        <v>236</v>
      </c>
      <c r="H1452" s="178" t="str">
        <f>_xlfn.CONCAT(Tabela_srv_moreno_prd_dbwel_v_fund_acompanhamento[[#This Row],[codigo_peca]],"-",Tabela_srv_moreno_prd_dbwel_v_fund_acompanhamento[[#This Row],[seq_peca]])</f>
        <v>152653-236</v>
      </c>
      <c r="I1452" s="178">
        <v>1</v>
      </c>
      <c r="J1452" s="178" t="s">
        <v>296</v>
      </c>
      <c r="K1452" s="179">
        <v>45958</v>
      </c>
      <c r="L1452" s="179">
        <v>45960</v>
      </c>
      <c r="M1452" s="178" t="s">
        <v>306</v>
      </c>
      <c r="N1452" s="179">
        <v>45979</v>
      </c>
      <c r="O14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53" spans="1:15" hidden="1" x14ac:dyDescent="0.25">
      <c r="A1453" s="25" t="str">
        <f>_xlfn.CONCAT(Tabela_srv_moreno_prd_dbwel_v_fund_acompanhamento[[#This Row],[id_ordem_servico]],"-",Tabela_srv_moreno_prd_dbwel_v_fund_acompanhamento[[#This Row],[item]])</f>
        <v>27231-3</v>
      </c>
      <c r="B1453" s="114" t="str">
        <f>_xlfn.XLOOKUP(A1453,Tabela2[ID OS_MORENO],Tabela2[ID OS_MORENO],"",0)</f>
        <v/>
      </c>
      <c r="C1453" s="25">
        <v>27231</v>
      </c>
      <c r="D1453" s="25">
        <v>3</v>
      </c>
      <c r="E1453" s="25">
        <v>1</v>
      </c>
      <c r="F1453" s="178">
        <v>152653</v>
      </c>
      <c r="G1453" s="178">
        <v>237</v>
      </c>
      <c r="H1453" s="178" t="str">
        <f>_xlfn.CONCAT(Tabela_srv_moreno_prd_dbwel_v_fund_acompanhamento[[#This Row],[codigo_peca]],"-",Tabela_srv_moreno_prd_dbwel_v_fund_acompanhamento[[#This Row],[seq_peca]])</f>
        <v>152653-237</v>
      </c>
      <c r="I1453" s="178">
        <v>1</v>
      </c>
      <c r="J1453" s="178" t="s">
        <v>296</v>
      </c>
      <c r="K1453" s="179">
        <v>45958</v>
      </c>
      <c r="L1453" s="179">
        <v>45960</v>
      </c>
      <c r="M1453" s="178" t="s">
        <v>306</v>
      </c>
      <c r="N1453" s="179">
        <v>45979</v>
      </c>
      <c r="O14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54" spans="1:15" hidden="1" x14ac:dyDescent="0.25">
      <c r="A1454" s="25" t="str">
        <f>_xlfn.CONCAT(Tabela_srv_moreno_prd_dbwel_v_fund_acompanhamento[[#This Row],[id_ordem_servico]],"-",Tabela_srv_moreno_prd_dbwel_v_fund_acompanhamento[[#This Row],[item]])</f>
        <v>27231-4</v>
      </c>
      <c r="B1454" s="114" t="str">
        <f>_xlfn.XLOOKUP(A1454,Tabela2[ID OS_MORENO],Tabela2[ID OS_MORENO],"",0)</f>
        <v/>
      </c>
      <c r="C1454" s="25">
        <v>27231</v>
      </c>
      <c r="D1454" s="25">
        <v>4</v>
      </c>
      <c r="E1454" s="25">
        <v>1</v>
      </c>
      <c r="F1454" s="39">
        <v>152653</v>
      </c>
      <c r="G1454" s="39">
        <v>238</v>
      </c>
      <c r="H1454" s="39" t="str">
        <f>_xlfn.CONCAT(Tabela_srv_moreno_prd_dbwel_v_fund_acompanhamento[[#This Row],[codigo_peca]],"-",Tabela_srv_moreno_prd_dbwel_v_fund_acompanhamento[[#This Row],[seq_peca]])</f>
        <v>152653-238</v>
      </c>
      <c r="I1454" s="25">
        <v>1</v>
      </c>
      <c r="J1454" s="39" t="s">
        <v>296</v>
      </c>
      <c r="K1454" s="40">
        <v>45958</v>
      </c>
      <c r="L1454" s="40">
        <v>45960</v>
      </c>
      <c r="M1454" s="39" t="s">
        <v>306</v>
      </c>
      <c r="N1454" s="40">
        <v>45979</v>
      </c>
      <c r="O145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455" spans="1:15" hidden="1" x14ac:dyDescent="0.25">
      <c r="A1455" s="25" t="str">
        <f>_xlfn.CONCAT(Tabela_srv_moreno_prd_dbwel_v_fund_acompanhamento[[#This Row],[id_ordem_servico]],"-",Tabela_srv_moreno_prd_dbwel_v_fund_acompanhamento[[#This Row],[item]])</f>
        <v>27231-5</v>
      </c>
      <c r="B1455" s="114" t="str">
        <f>_xlfn.XLOOKUP(A1455,Tabela2[ID OS_MORENO],Tabela2[ID OS_MORENO],"",0)</f>
        <v/>
      </c>
      <c r="C1455" s="25">
        <v>27231</v>
      </c>
      <c r="D1455" s="25">
        <v>5</v>
      </c>
      <c r="E1455" s="25">
        <v>1</v>
      </c>
      <c r="F1455" s="178">
        <v>152653</v>
      </c>
      <c r="G1455" s="178">
        <v>239</v>
      </c>
      <c r="H1455" s="178" t="str">
        <f>_xlfn.CONCAT(Tabela_srv_moreno_prd_dbwel_v_fund_acompanhamento[[#This Row],[codigo_peca]],"-",Tabela_srv_moreno_prd_dbwel_v_fund_acompanhamento[[#This Row],[seq_peca]])</f>
        <v>152653-239</v>
      </c>
      <c r="I1455" s="178">
        <v>1</v>
      </c>
      <c r="J1455" s="178" t="s">
        <v>296</v>
      </c>
      <c r="K1455" s="179">
        <v>45958</v>
      </c>
      <c r="L1455" s="179">
        <v>45973</v>
      </c>
      <c r="M1455" s="178" t="s">
        <v>306</v>
      </c>
      <c r="N1455" s="179">
        <v>45979</v>
      </c>
      <c r="O14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56" spans="1:15" hidden="1" x14ac:dyDescent="0.25">
      <c r="A1456" s="25" t="str">
        <f>_xlfn.CONCAT(Tabela_srv_moreno_prd_dbwel_v_fund_acompanhamento[[#This Row],[id_ordem_servico]],"-",Tabela_srv_moreno_prd_dbwel_v_fund_acompanhamento[[#This Row],[item]])</f>
        <v>27231-6</v>
      </c>
      <c r="B1456" s="114" t="str">
        <f>_xlfn.XLOOKUP(A1456,Tabela2[ID OS_MORENO],Tabela2[ID OS_MORENO],"",0)</f>
        <v/>
      </c>
      <c r="C1456" s="25">
        <v>27231</v>
      </c>
      <c r="D1456" s="25">
        <v>6</v>
      </c>
      <c r="E1456" s="25">
        <v>1</v>
      </c>
      <c r="F1456" s="178">
        <v>152653</v>
      </c>
      <c r="G1456" s="178">
        <v>240</v>
      </c>
      <c r="H1456" s="178" t="str">
        <f>_xlfn.CONCAT(Tabela_srv_moreno_prd_dbwel_v_fund_acompanhamento[[#This Row],[codigo_peca]],"-",Tabela_srv_moreno_prd_dbwel_v_fund_acompanhamento[[#This Row],[seq_peca]])</f>
        <v>152653-240</v>
      </c>
      <c r="I1456" s="178">
        <v>1</v>
      </c>
      <c r="J1456" s="178" t="s">
        <v>296</v>
      </c>
      <c r="K1456" s="179">
        <v>45958</v>
      </c>
      <c r="L1456" s="179">
        <v>45965</v>
      </c>
      <c r="M1456" s="178" t="s">
        <v>306</v>
      </c>
      <c r="N1456" s="179">
        <v>45979</v>
      </c>
      <c r="O14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57" spans="1:15" hidden="1" x14ac:dyDescent="0.25">
      <c r="A1457" s="25" t="str">
        <f>_xlfn.CONCAT(Tabela_srv_moreno_prd_dbwel_v_fund_acompanhamento[[#This Row],[id_ordem_servico]],"-",Tabela_srv_moreno_prd_dbwel_v_fund_acompanhamento[[#This Row],[item]])</f>
        <v>27359-1</v>
      </c>
      <c r="B1457" s="114" t="str">
        <f>_xlfn.XLOOKUP(A1457,Tabela2[ID OS_MORENO],Tabela2[ID OS_MORENO],"",0)</f>
        <v/>
      </c>
      <c r="C1457" s="25">
        <v>27359</v>
      </c>
      <c r="D1457" s="25">
        <v>1</v>
      </c>
      <c r="E1457" s="25">
        <v>1</v>
      </c>
      <c r="F1457" s="39">
        <v>392281</v>
      </c>
      <c r="G1457" s="39">
        <v>1</v>
      </c>
      <c r="H1457" s="39" t="str">
        <f>_xlfn.CONCAT(Tabela_srv_moreno_prd_dbwel_v_fund_acompanhamento[[#This Row],[codigo_peca]],"-",Tabela_srv_moreno_prd_dbwel_v_fund_acompanhamento[[#This Row],[seq_peca]])</f>
        <v>392281-1</v>
      </c>
      <c r="I1457" s="25">
        <v>1</v>
      </c>
      <c r="J1457" s="39" t="s">
        <v>218</v>
      </c>
      <c r="K1457" s="40">
        <v>46098</v>
      </c>
      <c r="L1457" s="40">
        <v>46112</v>
      </c>
      <c r="M1457" s="39" t="s">
        <v>729</v>
      </c>
      <c r="N1457" s="40">
        <v>46098</v>
      </c>
      <c r="O1457" s="16" t="str">
        <f>IF(Tabela_srv_moreno_prd_dbwel_v_fund_acompanhamento[[#This Row],[prz_contratual]]=Tabela_srv_moreno_prd_dbwel_v_fund_acompanhamento[[#This Row],[lib_fundido_prev]],"S/Usin.","C/ Usin.")</f>
        <v>S/Usin.</v>
      </c>
    </row>
    <row r="1458" spans="1:15" hidden="1" x14ac:dyDescent="0.25">
      <c r="A1458" s="25" t="str">
        <f>_xlfn.CONCAT(Tabela_srv_moreno_prd_dbwel_v_fund_acompanhamento[[#This Row],[id_ordem_servico]],"-",Tabela_srv_moreno_prd_dbwel_v_fund_acompanhamento[[#This Row],[item]])</f>
        <v>27359-2</v>
      </c>
      <c r="B1458" s="114" t="str">
        <f>_xlfn.XLOOKUP(A1458,Tabela2[ID OS_MORENO],Tabela2[ID OS_MORENO],"",0)</f>
        <v/>
      </c>
      <c r="C1458" s="25">
        <v>27359</v>
      </c>
      <c r="D1458" s="25">
        <v>2</v>
      </c>
      <c r="E1458" s="25">
        <v>1</v>
      </c>
      <c r="F1458" s="39">
        <v>392281</v>
      </c>
      <c r="G1458" s="39">
        <v>2</v>
      </c>
      <c r="H1458" s="39" t="str">
        <f>_xlfn.CONCAT(Tabela_srv_moreno_prd_dbwel_v_fund_acompanhamento[[#This Row],[codigo_peca]],"-",Tabela_srv_moreno_prd_dbwel_v_fund_acompanhamento[[#This Row],[seq_peca]])</f>
        <v>392281-2</v>
      </c>
      <c r="I1458" s="25">
        <v>1</v>
      </c>
      <c r="J1458" s="39" t="s">
        <v>218</v>
      </c>
      <c r="K1458" s="40">
        <v>46098</v>
      </c>
      <c r="L1458" s="40">
        <v>46112</v>
      </c>
      <c r="M1458" s="39" t="s">
        <v>729</v>
      </c>
      <c r="N1458" s="40">
        <v>46098</v>
      </c>
      <c r="O1458" s="16" t="str">
        <f>IF(Tabela_srv_moreno_prd_dbwel_v_fund_acompanhamento[[#This Row],[prz_contratual]]=Tabela_srv_moreno_prd_dbwel_v_fund_acompanhamento[[#This Row],[lib_fundido_prev]],"S/Usin.","C/ Usin.")</f>
        <v>S/Usin.</v>
      </c>
    </row>
    <row r="1459" spans="1:15" hidden="1" x14ac:dyDescent="0.25">
      <c r="A1459" s="25" t="str">
        <f>_xlfn.CONCAT(Tabela_srv_moreno_prd_dbwel_v_fund_acompanhamento[[#This Row],[id_ordem_servico]],"-",Tabela_srv_moreno_prd_dbwel_v_fund_acompanhamento[[#This Row],[item]])</f>
        <v>27359-3</v>
      </c>
      <c r="B1459" s="114" t="str">
        <f>_xlfn.XLOOKUP(A1459,Tabela2[ID OS_MORENO],Tabela2[ID OS_MORENO],"",0)</f>
        <v/>
      </c>
      <c r="C1459" s="25">
        <v>27359</v>
      </c>
      <c r="D1459" s="25">
        <v>3</v>
      </c>
      <c r="E1459" s="25">
        <v>1</v>
      </c>
      <c r="F1459" s="178">
        <v>392282</v>
      </c>
      <c r="G1459" s="178">
        <v>1</v>
      </c>
      <c r="H1459" s="178" t="str">
        <f>_xlfn.CONCAT(Tabela_srv_moreno_prd_dbwel_v_fund_acompanhamento[[#This Row],[codigo_peca]],"-",Tabela_srv_moreno_prd_dbwel_v_fund_acompanhamento[[#This Row],[seq_peca]])</f>
        <v>392282-1</v>
      </c>
      <c r="I1459" s="178">
        <v>1</v>
      </c>
      <c r="J1459" s="178" t="s">
        <v>218</v>
      </c>
      <c r="K1459" s="179">
        <v>46098</v>
      </c>
      <c r="L1459" s="179">
        <v>46112</v>
      </c>
      <c r="M1459" s="178" t="s">
        <v>729</v>
      </c>
      <c r="N1459" s="179">
        <v>46098</v>
      </c>
      <c r="O145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0" spans="1:15" hidden="1" x14ac:dyDescent="0.25">
      <c r="A1460" s="25" t="str">
        <f>_xlfn.CONCAT(Tabela_srv_moreno_prd_dbwel_v_fund_acompanhamento[[#This Row],[id_ordem_servico]],"-",Tabela_srv_moreno_prd_dbwel_v_fund_acompanhamento[[#This Row],[item]])</f>
        <v>27359-4</v>
      </c>
      <c r="B1460" s="114" t="str">
        <f>_xlfn.XLOOKUP(A1460,Tabela2[ID OS_MORENO],Tabela2[ID OS_MORENO],"",0)</f>
        <v/>
      </c>
      <c r="C1460" s="25">
        <v>27359</v>
      </c>
      <c r="D1460" s="25">
        <v>4</v>
      </c>
      <c r="E1460" s="25">
        <v>1</v>
      </c>
      <c r="F1460" s="178">
        <v>392282</v>
      </c>
      <c r="G1460" s="178">
        <v>2</v>
      </c>
      <c r="H1460" s="178" t="str">
        <f>_xlfn.CONCAT(Tabela_srv_moreno_prd_dbwel_v_fund_acompanhamento[[#This Row],[codigo_peca]],"-",Tabela_srv_moreno_prd_dbwel_v_fund_acompanhamento[[#This Row],[seq_peca]])</f>
        <v>392282-2</v>
      </c>
      <c r="I1460" s="178">
        <v>1</v>
      </c>
      <c r="J1460" s="178" t="s">
        <v>218</v>
      </c>
      <c r="K1460" s="179">
        <v>46098</v>
      </c>
      <c r="L1460" s="179">
        <v>46112</v>
      </c>
      <c r="M1460" s="178" t="s">
        <v>729</v>
      </c>
      <c r="N1460" s="179">
        <v>46098</v>
      </c>
      <c r="O1460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1" spans="1:15" hidden="1" x14ac:dyDescent="0.25">
      <c r="A1461" s="25" t="str">
        <f>_xlfn.CONCAT(Tabela_srv_moreno_prd_dbwel_v_fund_acompanhamento[[#This Row],[id_ordem_servico]],"-",Tabela_srv_moreno_prd_dbwel_v_fund_acompanhamento[[#This Row],[item]])</f>
        <v>27359-5</v>
      </c>
      <c r="B1461" s="114" t="str">
        <f>_xlfn.XLOOKUP(A1461,Tabela2[ID OS_MORENO],Tabela2[ID OS_MORENO],"",0)</f>
        <v/>
      </c>
      <c r="C1461" s="25">
        <v>27359</v>
      </c>
      <c r="D1461" s="25">
        <v>5</v>
      </c>
      <c r="E1461" s="25">
        <v>1</v>
      </c>
      <c r="F1461" s="178">
        <v>392283</v>
      </c>
      <c r="G1461" s="178">
        <v>1</v>
      </c>
      <c r="H1461" s="178" t="str">
        <f>_xlfn.CONCAT(Tabela_srv_moreno_prd_dbwel_v_fund_acompanhamento[[#This Row],[codigo_peca]],"-",Tabela_srv_moreno_prd_dbwel_v_fund_acompanhamento[[#This Row],[seq_peca]])</f>
        <v>392283-1</v>
      </c>
      <c r="I1461" s="178">
        <v>1</v>
      </c>
      <c r="J1461" s="178" t="s">
        <v>218</v>
      </c>
      <c r="K1461" s="179">
        <v>46098</v>
      </c>
      <c r="L1461" s="179">
        <v>46108</v>
      </c>
      <c r="M1461" s="178" t="s">
        <v>729</v>
      </c>
      <c r="N1461" s="179">
        <v>46098</v>
      </c>
      <c r="O1461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2" spans="1:15" hidden="1" x14ac:dyDescent="0.25">
      <c r="A1462" s="25" t="str">
        <f>_xlfn.CONCAT(Tabela_srv_moreno_prd_dbwel_v_fund_acompanhamento[[#This Row],[id_ordem_servico]],"-",Tabela_srv_moreno_prd_dbwel_v_fund_acompanhamento[[#This Row],[item]])</f>
        <v>27359-6</v>
      </c>
      <c r="B1462" s="114" t="str">
        <f>_xlfn.XLOOKUP(A1462,Tabela2[ID OS_MORENO],Tabela2[ID OS_MORENO],"",0)</f>
        <v/>
      </c>
      <c r="C1462" s="25">
        <v>27359</v>
      </c>
      <c r="D1462" s="25">
        <v>6</v>
      </c>
      <c r="E1462" s="25">
        <v>1</v>
      </c>
      <c r="F1462" s="178">
        <v>392283</v>
      </c>
      <c r="G1462" s="178">
        <v>2</v>
      </c>
      <c r="H1462" s="178" t="str">
        <f>_xlfn.CONCAT(Tabela_srv_moreno_prd_dbwel_v_fund_acompanhamento[[#This Row],[codigo_peca]],"-",Tabela_srv_moreno_prd_dbwel_v_fund_acompanhamento[[#This Row],[seq_peca]])</f>
        <v>392283-2</v>
      </c>
      <c r="I1462" s="178">
        <v>1</v>
      </c>
      <c r="J1462" s="178" t="s">
        <v>218</v>
      </c>
      <c r="K1462" s="179">
        <v>46098</v>
      </c>
      <c r="L1462" s="179">
        <v>46112</v>
      </c>
      <c r="M1462" s="178" t="s">
        <v>729</v>
      </c>
      <c r="N1462" s="179">
        <v>46098</v>
      </c>
      <c r="O1462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3" spans="1:15" hidden="1" x14ac:dyDescent="0.25">
      <c r="A1463" s="25" t="str">
        <f>_xlfn.CONCAT(Tabela_srv_moreno_prd_dbwel_v_fund_acompanhamento[[#This Row],[id_ordem_servico]],"-",Tabela_srv_moreno_prd_dbwel_v_fund_acompanhamento[[#This Row],[item]])</f>
        <v>27359-7</v>
      </c>
      <c r="B1463" s="114" t="str">
        <f>_xlfn.XLOOKUP(A1463,Tabela2[ID OS_MORENO],Tabela2[ID OS_MORENO],"",0)</f>
        <v/>
      </c>
      <c r="C1463" s="25">
        <v>27359</v>
      </c>
      <c r="D1463" s="25">
        <v>7</v>
      </c>
      <c r="E1463" s="25">
        <v>1</v>
      </c>
      <c r="F1463" s="178">
        <v>392284</v>
      </c>
      <c r="G1463" s="178">
        <v>1</v>
      </c>
      <c r="H1463" s="178" t="str">
        <f>_xlfn.CONCAT(Tabela_srv_moreno_prd_dbwel_v_fund_acompanhamento[[#This Row],[codigo_peca]],"-",Tabela_srv_moreno_prd_dbwel_v_fund_acompanhamento[[#This Row],[seq_peca]])</f>
        <v>392284-1</v>
      </c>
      <c r="I1463" s="178">
        <v>1</v>
      </c>
      <c r="J1463" s="178" t="s">
        <v>218</v>
      </c>
      <c r="K1463" s="179">
        <v>46098</v>
      </c>
      <c r="L1463" s="179">
        <v>46112</v>
      </c>
      <c r="M1463" s="178" t="s">
        <v>729</v>
      </c>
      <c r="N1463" s="179">
        <v>46098</v>
      </c>
      <c r="O1463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4" spans="1:15" hidden="1" x14ac:dyDescent="0.25">
      <c r="A1464" s="25" t="str">
        <f>_xlfn.CONCAT(Tabela_srv_moreno_prd_dbwel_v_fund_acompanhamento[[#This Row],[id_ordem_servico]],"-",Tabela_srv_moreno_prd_dbwel_v_fund_acompanhamento[[#This Row],[item]])</f>
        <v>27359-8</v>
      </c>
      <c r="B1464" s="115" t="str">
        <f>_xlfn.XLOOKUP(A1464,Tabela2[ID OS_MORENO],Tabela2[ID OS_MORENO],"",0)</f>
        <v/>
      </c>
      <c r="C1464" s="25">
        <v>27359</v>
      </c>
      <c r="D1464" s="25">
        <v>8</v>
      </c>
      <c r="E1464" s="25">
        <v>1</v>
      </c>
      <c r="F1464" s="178">
        <v>392284</v>
      </c>
      <c r="G1464" s="178">
        <v>2</v>
      </c>
      <c r="H1464" s="178" t="str">
        <f>_xlfn.CONCAT(Tabela_srv_moreno_prd_dbwel_v_fund_acompanhamento[[#This Row],[codigo_peca]],"-",Tabela_srv_moreno_prd_dbwel_v_fund_acompanhamento[[#This Row],[seq_peca]])</f>
        <v>392284-2</v>
      </c>
      <c r="I1464" s="178">
        <v>1</v>
      </c>
      <c r="J1464" s="178" t="s">
        <v>218</v>
      </c>
      <c r="K1464" s="179">
        <v>46098</v>
      </c>
      <c r="L1464" s="179">
        <v>46112</v>
      </c>
      <c r="M1464" s="178" t="s">
        <v>729</v>
      </c>
      <c r="N1464" s="179">
        <v>46098</v>
      </c>
      <c r="O1464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5" spans="1:15" hidden="1" x14ac:dyDescent="0.25">
      <c r="A1465" s="25" t="str">
        <f>_xlfn.CONCAT(Tabela_srv_moreno_prd_dbwel_v_fund_acompanhamento[[#This Row],[id_ordem_servico]],"-",Tabela_srv_moreno_prd_dbwel_v_fund_acompanhamento[[#This Row],[item]])</f>
        <v>27359-9</v>
      </c>
      <c r="B1465" s="114" t="str">
        <f>_xlfn.XLOOKUP(A1465,Tabela2[ID OS_MORENO],Tabela2[ID OS_MORENO],"",0)</f>
        <v/>
      </c>
      <c r="C1465" s="25">
        <v>27359</v>
      </c>
      <c r="D1465" s="25">
        <v>9</v>
      </c>
      <c r="E1465" s="25">
        <v>1</v>
      </c>
      <c r="F1465" s="178">
        <v>392285</v>
      </c>
      <c r="G1465" s="178">
        <v>1</v>
      </c>
      <c r="H1465" s="178" t="str">
        <f>_xlfn.CONCAT(Tabela_srv_moreno_prd_dbwel_v_fund_acompanhamento[[#This Row],[codigo_peca]],"-",Tabela_srv_moreno_prd_dbwel_v_fund_acompanhamento[[#This Row],[seq_peca]])</f>
        <v>392285-1</v>
      </c>
      <c r="I1465" s="178">
        <v>1</v>
      </c>
      <c r="J1465" s="178" t="s">
        <v>218</v>
      </c>
      <c r="K1465" s="179">
        <v>46098</v>
      </c>
      <c r="L1465" s="179">
        <v>46108</v>
      </c>
      <c r="M1465" s="178" t="s">
        <v>729</v>
      </c>
      <c r="N1465" s="179">
        <v>46098</v>
      </c>
      <c r="O1465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6" spans="1:15" hidden="1" x14ac:dyDescent="0.25">
      <c r="A1466" s="25" t="str">
        <f>_xlfn.CONCAT(Tabela_srv_moreno_prd_dbwel_v_fund_acompanhamento[[#This Row],[id_ordem_servico]],"-",Tabela_srv_moreno_prd_dbwel_v_fund_acompanhamento[[#This Row],[item]])</f>
        <v>27359-10</v>
      </c>
      <c r="B1466" s="114" t="str">
        <f>_xlfn.XLOOKUP(A1466,Tabela2[ID OS_MORENO],Tabela2[ID OS_MORENO],"",0)</f>
        <v/>
      </c>
      <c r="C1466" s="25">
        <v>27359</v>
      </c>
      <c r="D1466" s="25">
        <v>10</v>
      </c>
      <c r="E1466" s="25">
        <v>1</v>
      </c>
      <c r="F1466" s="178">
        <v>392285</v>
      </c>
      <c r="G1466" s="178">
        <v>2</v>
      </c>
      <c r="H1466" s="178" t="str">
        <f>_xlfn.CONCAT(Tabela_srv_moreno_prd_dbwel_v_fund_acompanhamento[[#This Row],[codigo_peca]],"-",Tabela_srv_moreno_prd_dbwel_v_fund_acompanhamento[[#This Row],[seq_peca]])</f>
        <v>392285-2</v>
      </c>
      <c r="I1466" s="178">
        <v>1</v>
      </c>
      <c r="J1466" s="178" t="s">
        <v>218</v>
      </c>
      <c r="K1466" s="179">
        <v>46098</v>
      </c>
      <c r="L1466" s="179">
        <v>46108</v>
      </c>
      <c r="M1466" s="178" t="s">
        <v>729</v>
      </c>
      <c r="N1466" s="179">
        <v>46098</v>
      </c>
      <c r="O1466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7" spans="1:15" hidden="1" x14ac:dyDescent="0.25">
      <c r="A1467" s="25" t="str">
        <f>_xlfn.CONCAT(Tabela_srv_moreno_prd_dbwel_v_fund_acompanhamento[[#This Row],[id_ordem_servico]],"-",Tabela_srv_moreno_prd_dbwel_v_fund_acompanhamento[[#This Row],[item]])</f>
        <v>27359-12</v>
      </c>
      <c r="B1467" s="114" t="str">
        <f>_xlfn.XLOOKUP(A1467,Tabela2[ID OS_MORENO],Tabela2[ID OS_MORENO],"",0)</f>
        <v/>
      </c>
      <c r="C1467" s="25">
        <v>27359</v>
      </c>
      <c r="D1467" s="25">
        <v>12</v>
      </c>
      <c r="E1467" s="25">
        <v>1</v>
      </c>
      <c r="F1467" s="178">
        <v>392286</v>
      </c>
      <c r="G1467" s="178">
        <v>1</v>
      </c>
      <c r="H1467" s="178" t="str">
        <f>_xlfn.CONCAT(Tabela_srv_moreno_prd_dbwel_v_fund_acompanhamento[[#This Row],[codigo_peca]],"-",Tabela_srv_moreno_prd_dbwel_v_fund_acompanhamento[[#This Row],[seq_peca]])</f>
        <v>392286-1</v>
      </c>
      <c r="I1467" s="178">
        <v>1</v>
      </c>
      <c r="J1467" s="178" t="s">
        <v>218</v>
      </c>
      <c r="K1467" s="179">
        <v>46098</v>
      </c>
      <c r="L1467" s="179">
        <v>46108</v>
      </c>
      <c r="M1467" s="178" t="s">
        <v>729</v>
      </c>
      <c r="N1467" s="179">
        <v>46098</v>
      </c>
      <c r="O146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8" spans="1:15" hidden="1" x14ac:dyDescent="0.25">
      <c r="A1468" s="25" t="str">
        <f>_xlfn.CONCAT(Tabela_srv_moreno_prd_dbwel_v_fund_acompanhamento[[#This Row],[id_ordem_servico]],"-",Tabela_srv_moreno_prd_dbwel_v_fund_acompanhamento[[#This Row],[item]])</f>
        <v>27359-13</v>
      </c>
      <c r="B1468" s="115" t="str">
        <f>_xlfn.XLOOKUP(A1468,Tabela2[ID OS_MORENO],Tabela2[ID OS_MORENO],"",0)</f>
        <v/>
      </c>
      <c r="C1468" s="25">
        <v>27359</v>
      </c>
      <c r="D1468" s="25">
        <v>13</v>
      </c>
      <c r="E1468" s="25">
        <v>1</v>
      </c>
      <c r="F1468" s="178">
        <v>392286</v>
      </c>
      <c r="G1468" s="178">
        <v>2</v>
      </c>
      <c r="H1468" s="178" t="str">
        <f>_xlfn.CONCAT(Tabela_srv_moreno_prd_dbwel_v_fund_acompanhamento[[#This Row],[codigo_peca]],"-",Tabela_srv_moreno_prd_dbwel_v_fund_acompanhamento[[#This Row],[seq_peca]])</f>
        <v>392286-2</v>
      </c>
      <c r="I1468" s="178">
        <v>1</v>
      </c>
      <c r="J1468" s="178" t="s">
        <v>218</v>
      </c>
      <c r="K1468" s="179">
        <v>46098</v>
      </c>
      <c r="L1468" s="179">
        <v>46112</v>
      </c>
      <c r="M1468" s="178" t="s">
        <v>729</v>
      </c>
      <c r="N1468" s="179">
        <v>46098</v>
      </c>
      <c r="O146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69" spans="1:15" hidden="1" x14ac:dyDescent="0.25">
      <c r="A1469" s="25" t="str">
        <f>_xlfn.CONCAT(Tabela_srv_moreno_prd_dbwel_v_fund_acompanhamento[[#This Row],[id_ordem_servico]],"-",Tabela_srv_moreno_prd_dbwel_v_fund_acompanhamento[[#This Row],[item]])</f>
        <v>27359-14</v>
      </c>
      <c r="B1469" s="114" t="str">
        <f>_xlfn.XLOOKUP(A1469,Tabela2[ID OS_MORENO],Tabela2[ID OS_MORENO],"",0)</f>
        <v/>
      </c>
      <c r="C1469" s="25">
        <v>27359</v>
      </c>
      <c r="D1469" s="25">
        <v>14</v>
      </c>
      <c r="E1469" s="25">
        <v>1</v>
      </c>
      <c r="F1469" s="178">
        <v>392287</v>
      </c>
      <c r="G1469" s="178">
        <v>1</v>
      </c>
      <c r="H1469" s="178" t="str">
        <f>_xlfn.CONCAT(Tabela_srv_moreno_prd_dbwel_v_fund_acompanhamento[[#This Row],[codigo_peca]],"-",Tabela_srv_moreno_prd_dbwel_v_fund_acompanhamento[[#This Row],[seq_peca]])</f>
        <v>392287-1</v>
      </c>
      <c r="I1469" s="178">
        <v>1</v>
      </c>
      <c r="J1469" s="178" t="s">
        <v>218</v>
      </c>
      <c r="K1469" s="179">
        <v>46098</v>
      </c>
      <c r="L1469" s="179">
        <v>46108</v>
      </c>
      <c r="M1469" s="178" t="s">
        <v>729</v>
      </c>
      <c r="N1469" s="179">
        <v>46098</v>
      </c>
      <c r="O146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70" spans="1:15" hidden="1" x14ac:dyDescent="0.25">
      <c r="A1470" s="25" t="str">
        <f>_xlfn.CONCAT(Tabela_srv_moreno_prd_dbwel_v_fund_acompanhamento[[#This Row],[id_ordem_servico]],"-",Tabela_srv_moreno_prd_dbwel_v_fund_acompanhamento[[#This Row],[item]])</f>
        <v>27359-15</v>
      </c>
      <c r="B1470" s="114" t="str">
        <f>_xlfn.XLOOKUP(A1470,Tabela2[ID OS_MORENO],Tabela2[ID OS_MORENO],"",0)</f>
        <v/>
      </c>
      <c r="C1470" s="25">
        <v>27359</v>
      </c>
      <c r="D1470" s="25">
        <v>15</v>
      </c>
      <c r="E1470" s="25">
        <v>1</v>
      </c>
      <c r="F1470" s="178">
        <v>392288</v>
      </c>
      <c r="G1470" s="178">
        <v>1</v>
      </c>
      <c r="H1470" s="178" t="str">
        <f>_xlfn.CONCAT(Tabela_srv_moreno_prd_dbwel_v_fund_acompanhamento[[#This Row],[codigo_peca]],"-",Tabela_srv_moreno_prd_dbwel_v_fund_acompanhamento[[#This Row],[seq_peca]])</f>
        <v>392288-1</v>
      </c>
      <c r="I1470" s="178">
        <v>1</v>
      </c>
      <c r="J1470" s="178" t="s">
        <v>218</v>
      </c>
      <c r="K1470" s="179">
        <v>46098</v>
      </c>
      <c r="L1470" s="179">
        <v>46112</v>
      </c>
      <c r="M1470" s="178" t="s">
        <v>280</v>
      </c>
      <c r="N1470" s="179">
        <v>46098</v>
      </c>
      <c r="O1470" s="185" t="str">
        <f>IF(Tabela_srv_moreno_prd_dbwel_v_fund_acompanhamento[[#This Row],[prz_contratual]]=Tabela_srv_moreno_prd_dbwel_v_fund_acompanhamento[[#This Row],[lib_fundido_prev]],"S/Usin.","C/ Usin.")</f>
        <v>S/Usin.</v>
      </c>
    </row>
    <row r="1471" spans="1:15" hidden="1" x14ac:dyDescent="0.25">
      <c r="A1471" s="25" t="str">
        <f>_xlfn.CONCAT(Tabela_srv_moreno_prd_dbwel_v_fund_acompanhamento[[#This Row],[id_ordem_servico]],"-",Tabela_srv_moreno_prd_dbwel_v_fund_acompanhamento[[#This Row],[item]])</f>
        <v>27359-16</v>
      </c>
      <c r="B1471" s="114" t="str">
        <f>_xlfn.XLOOKUP(A1471,Tabela2[ID OS_MORENO],Tabela2[ID OS_MORENO],"",0)</f>
        <v>27359-16</v>
      </c>
      <c r="C1471" s="25">
        <v>27359</v>
      </c>
      <c r="D1471" s="25">
        <v>16</v>
      </c>
      <c r="E1471" s="25">
        <v>1</v>
      </c>
      <c r="F1471" s="178">
        <v>392289</v>
      </c>
      <c r="G1471" s="178">
        <v>1</v>
      </c>
      <c r="H1471" s="178" t="str">
        <f>_xlfn.CONCAT(Tabela_srv_moreno_prd_dbwel_v_fund_acompanhamento[[#This Row],[codigo_peca]],"-",Tabela_srv_moreno_prd_dbwel_v_fund_acompanhamento[[#This Row],[seq_peca]])</f>
        <v>392289-1</v>
      </c>
      <c r="I1471" s="178">
        <v>1</v>
      </c>
      <c r="J1471" s="178" t="s">
        <v>218</v>
      </c>
      <c r="K1471" s="179">
        <v>46091</v>
      </c>
      <c r="L1471" s="179">
        <v>46112</v>
      </c>
      <c r="M1471" s="178" t="s">
        <v>272</v>
      </c>
      <c r="N1471" s="179">
        <v>46098</v>
      </c>
      <c r="O14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2" spans="1:15" hidden="1" x14ac:dyDescent="0.25">
      <c r="A1472" s="25" t="str">
        <f>_xlfn.CONCAT(Tabela_srv_moreno_prd_dbwel_v_fund_acompanhamento[[#This Row],[id_ordem_servico]],"-",Tabela_srv_moreno_prd_dbwel_v_fund_acompanhamento[[#This Row],[item]])</f>
        <v>27359-17</v>
      </c>
      <c r="B1472" s="114" t="str">
        <f>_xlfn.XLOOKUP(A1472,Tabela2[ID OS_MORENO],Tabela2[ID OS_MORENO],"",0)</f>
        <v>27359-17</v>
      </c>
      <c r="C1472" s="25">
        <v>27359</v>
      </c>
      <c r="D1472" s="25">
        <v>17</v>
      </c>
      <c r="E1472" s="25">
        <v>1</v>
      </c>
      <c r="F1472" s="178">
        <v>392289</v>
      </c>
      <c r="G1472" s="178">
        <v>2</v>
      </c>
      <c r="H1472" s="178" t="str">
        <f>_xlfn.CONCAT(Tabela_srv_moreno_prd_dbwel_v_fund_acompanhamento[[#This Row],[codigo_peca]],"-",Tabela_srv_moreno_prd_dbwel_v_fund_acompanhamento[[#This Row],[seq_peca]])</f>
        <v>392289-2</v>
      </c>
      <c r="I1472" s="178">
        <v>1</v>
      </c>
      <c r="J1472" s="178" t="s">
        <v>218</v>
      </c>
      <c r="K1472" s="179">
        <v>46091</v>
      </c>
      <c r="L1472" s="179">
        <v>46112</v>
      </c>
      <c r="M1472" s="178" t="s">
        <v>272</v>
      </c>
      <c r="N1472" s="179">
        <v>46098</v>
      </c>
      <c r="O14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3" spans="1:15" hidden="1" x14ac:dyDescent="0.25">
      <c r="A1473" s="25" t="str">
        <f>_xlfn.CONCAT(Tabela_srv_moreno_prd_dbwel_v_fund_acompanhamento[[#This Row],[id_ordem_servico]],"-",Tabela_srv_moreno_prd_dbwel_v_fund_acompanhamento[[#This Row],[item]])</f>
        <v>27359-18</v>
      </c>
      <c r="B1473" s="114" t="str">
        <f>_xlfn.XLOOKUP(A1473,Tabela2[ID OS_MORENO],Tabela2[ID OS_MORENO],"",0)</f>
        <v>27359-18</v>
      </c>
      <c r="C1473" s="25">
        <v>27359</v>
      </c>
      <c r="D1473" s="25">
        <v>18</v>
      </c>
      <c r="E1473" s="25">
        <v>1</v>
      </c>
      <c r="F1473" s="178">
        <v>392290</v>
      </c>
      <c r="G1473" s="178">
        <v>1</v>
      </c>
      <c r="H1473" s="178" t="str">
        <f>_xlfn.CONCAT(Tabela_srv_moreno_prd_dbwel_v_fund_acompanhamento[[#This Row],[codigo_peca]],"-",Tabela_srv_moreno_prd_dbwel_v_fund_acompanhamento[[#This Row],[seq_peca]])</f>
        <v>392290-1</v>
      </c>
      <c r="I1473" s="178">
        <v>1</v>
      </c>
      <c r="J1473" s="178" t="s">
        <v>218</v>
      </c>
      <c r="K1473" s="179">
        <v>46091</v>
      </c>
      <c r="L1473" s="179">
        <v>46112</v>
      </c>
      <c r="M1473" s="178" t="s">
        <v>272</v>
      </c>
      <c r="N1473" s="179">
        <v>46098</v>
      </c>
      <c r="O14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4" spans="1:15" hidden="1" x14ac:dyDescent="0.25">
      <c r="A1474" s="25" t="str">
        <f>_xlfn.CONCAT(Tabela_srv_moreno_prd_dbwel_v_fund_acompanhamento[[#This Row],[id_ordem_servico]],"-",Tabela_srv_moreno_prd_dbwel_v_fund_acompanhamento[[#This Row],[item]])</f>
        <v>27359-19</v>
      </c>
      <c r="B1474" s="115" t="str">
        <f>_xlfn.XLOOKUP(A1474,Tabela2[ID OS_MORENO],Tabela2[ID OS_MORENO],"",0)</f>
        <v>27359-19</v>
      </c>
      <c r="C1474" s="25">
        <v>27359</v>
      </c>
      <c r="D1474" s="25">
        <v>19</v>
      </c>
      <c r="E1474" s="25">
        <v>1</v>
      </c>
      <c r="F1474" s="178">
        <v>392290</v>
      </c>
      <c r="G1474" s="178">
        <v>2</v>
      </c>
      <c r="H1474" s="178" t="str">
        <f>_xlfn.CONCAT(Tabela_srv_moreno_prd_dbwel_v_fund_acompanhamento[[#This Row],[codigo_peca]],"-",Tabela_srv_moreno_prd_dbwel_v_fund_acompanhamento[[#This Row],[seq_peca]])</f>
        <v>392290-2</v>
      </c>
      <c r="I1474" s="178">
        <v>1</v>
      </c>
      <c r="J1474" s="178" t="s">
        <v>218</v>
      </c>
      <c r="K1474" s="179">
        <v>46091</v>
      </c>
      <c r="L1474" s="179">
        <v>46112</v>
      </c>
      <c r="M1474" s="178" t="s">
        <v>272</v>
      </c>
      <c r="N1474" s="179">
        <v>46098</v>
      </c>
      <c r="O14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5" spans="1:15" hidden="1" x14ac:dyDescent="0.25">
      <c r="A1475" s="25" t="str">
        <f>_xlfn.CONCAT(Tabela_srv_moreno_prd_dbwel_v_fund_acompanhamento[[#This Row],[id_ordem_servico]],"-",Tabela_srv_moreno_prd_dbwel_v_fund_acompanhamento[[#This Row],[item]])</f>
        <v>27359-20</v>
      </c>
      <c r="B1475" s="114" t="str">
        <f>_xlfn.XLOOKUP(A1475,Tabela2[ID OS_MORENO],Tabela2[ID OS_MORENO],"",0)</f>
        <v>27359-20</v>
      </c>
      <c r="C1475" s="25">
        <v>27359</v>
      </c>
      <c r="D1475" s="25">
        <v>20</v>
      </c>
      <c r="E1475" s="25">
        <v>1</v>
      </c>
      <c r="F1475" s="178">
        <v>392290</v>
      </c>
      <c r="G1475" s="178">
        <v>3</v>
      </c>
      <c r="H1475" s="178" t="str">
        <f>_xlfn.CONCAT(Tabela_srv_moreno_prd_dbwel_v_fund_acompanhamento[[#This Row],[codigo_peca]],"-",Tabela_srv_moreno_prd_dbwel_v_fund_acompanhamento[[#This Row],[seq_peca]])</f>
        <v>392290-3</v>
      </c>
      <c r="I1475" s="178">
        <v>1</v>
      </c>
      <c r="J1475" s="178" t="s">
        <v>218</v>
      </c>
      <c r="K1475" s="179">
        <v>46091</v>
      </c>
      <c r="L1475" s="179">
        <v>46112</v>
      </c>
      <c r="M1475" s="178" t="s">
        <v>272</v>
      </c>
      <c r="N1475" s="179">
        <v>46098</v>
      </c>
      <c r="O14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6" spans="1:15" hidden="1" x14ac:dyDescent="0.25">
      <c r="A1476" s="25" t="str">
        <f>_xlfn.CONCAT(Tabela_srv_moreno_prd_dbwel_v_fund_acompanhamento[[#This Row],[id_ordem_servico]],"-",Tabela_srv_moreno_prd_dbwel_v_fund_acompanhamento[[#This Row],[item]])</f>
        <v>27359-21</v>
      </c>
      <c r="B1476" s="115" t="str">
        <f>_xlfn.XLOOKUP(A1476,Tabela2[ID OS_MORENO],Tabela2[ID OS_MORENO],"",0)</f>
        <v>27359-21</v>
      </c>
      <c r="C1476" s="25">
        <v>27359</v>
      </c>
      <c r="D1476" s="25">
        <v>21</v>
      </c>
      <c r="E1476" s="25">
        <v>1</v>
      </c>
      <c r="F1476" s="178">
        <v>392290</v>
      </c>
      <c r="G1476" s="178">
        <v>4</v>
      </c>
      <c r="H1476" s="178" t="str">
        <f>_xlfn.CONCAT(Tabela_srv_moreno_prd_dbwel_v_fund_acompanhamento[[#This Row],[codigo_peca]],"-",Tabela_srv_moreno_prd_dbwel_v_fund_acompanhamento[[#This Row],[seq_peca]])</f>
        <v>392290-4</v>
      </c>
      <c r="I1476" s="178">
        <v>1</v>
      </c>
      <c r="J1476" s="178" t="s">
        <v>218</v>
      </c>
      <c r="K1476" s="179">
        <v>46091</v>
      </c>
      <c r="L1476" s="179">
        <v>46112</v>
      </c>
      <c r="M1476" s="178" t="s">
        <v>272</v>
      </c>
      <c r="N1476" s="179">
        <v>46098</v>
      </c>
      <c r="O14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7" spans="1:15" hidden="1" x14ac:dyDescent="0.25">
      <c r="A1477" s="25" t="str">
        <f>_xlfn.CONCAT(Tabela_srv_moreno_prd_dbwel_v_fund_acompanhamento[[#This Row],[id_ordem_servico]],"-",Tabela_srv_moreno_prd_dbwel_v_fund_acompanhamento[[#This Row],[item]])</f>
        <v>27416-1</v>
      </c>
      <c r="B1477" s="114" t="str">
        <f>_xlfn.XLOOKUP(A1477,Tabela2[ID OS_MORENO],Tabela2[ID OS_MORENO],"",0)</f>
        <v>27416-1</v>
      </c>
      <c r="C1477" s="25">
        <v>27416</v>
      </c>
      <c r="D1477" s="25">
        <v>1</v>
      </c>
      <c r="E1477" s="25">
        <v>1</v>
      </c>
      <c r="F1477" s="178">
        <v>392291</v>
      </c>
      <c r="G1477" s="178">
        <v>1</v>
      </c>
      <c r="H1477" s="178" t="str">
        <f>_xlfn.CONCAT(Tabela_srv_moreno_prd_dbwel_v_fund_acompanhamento[[#This Row],[codigo_peca]],"-",Tabela_srv_moreno_prd_dbwel_v_fund_acompanhamento[[#This Row],[seq_peca]])</f>
        <v>392291-1</v>
      </c>
      <c r="I1477" s="178">
        <v>1</v>
      </c>
      <c r="J1477" s="178" t="s">
        <v>218</v>
      </c>
      <c r="K1477" s="179">
        <v>46206</v>
      </c>
      <c r="L1477" s="179"/>
      <c r="M1477" s="178" t="s">
        <v>798</v>
      </c>
      <c r="N1477" s="179">
        <v>46211</v>
      </c>
      <c r="O14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8" spans="1:15" hidden="1" x14ac:dyDescent="0.25">
      <c r="A1478" s="25" t="str">
        <f>_xlfn.CONCAT(Tabela_srv_moreno_prd_dbwel_v_fund_acompanhamento[[#This Row],[id_ordem_servico]],"-",Tabela_srv_moreno_prd_dbwel_v_fund_acompanhamento[[#This Row],[item]])</f>
        <v>27416-2</v>
      </c>
      <c r="B1478" s="115" t="str">
        <f>_xlfn.XLOOKUP(A1478,Tabela2[ID OS_MORENO],Tabela2[ID OS_MORENO],"",0)</f>
        <v>27416-2</v>
      </c>
      <c r="C1478" s="25">
        <v>27416</v>
      </c>
      <c r="D1478" s="25">
        <v>2</v>
      </c>
      <c r="E1478" s="25">
        <v>1</v>
      </c>
      <c r="F1478" s="178">
        <v>392292</v>
      </c>
      <c r="G1478" s="178">
        <v>1</v>
      </c>
      <c r="H1478" s="178" t="str">
        <f>_xlfn.CONCAT(Tabela_srv_moreno_prd_dbwel_v_fund_acompanhamento[[#This Row],[codigo_peca]],"-",Tabela_srv_moreno_prd_dbwel_v_fund_acompanhamento[[#This Row],[seq_peca]])</f>
        <v>392292-1</v>
      </c>
      <c r="I1478" s="178">
        <v>1</v>
      </c>
      <c r="J1478" s="178" t="s">
        <v>218</v>
      </c>
      <c r="K1478" s="179">
        <v>46213</v>
      </c>
      <c r="L1478" s="179"/>
      <c r="M1478" s="178" t="s">
        <v>799</v>
      </c>
      <c r="N1478" s="179">
        <v>46218</v>
      </c>
      <c r="O14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79" spans="1:15" hidden="1" x14ac:dyDescent="0.25">
      <c r="A1479" s="25" t="str">
        <f>_xlfn.CONCAT(Tabela_srv_moreno_prd_dbwel_v_fund_acompanhamento[[#This Row],[id_ordem_servico]],"-",Tabela_srv_moreno_prd_dbwel_v_fund_acompanhamento[[#This Row],[item]])</f>
        <v>27379-1</v>
      </c>
      <c r="B1479" s="114" t="str">
        <f>_xlfn.XLOOKUP(A1479,Tabela2[ID OS_MORENO],Tabela2[ID OS_MORENO],"",0)</f>
        <v>27379-1</v>
      </c>
      <c r="C1479" s="25">
        <v>27379</v>
      </c>
      <c r="D1479" s="25">
        <v>1</v>
      </c>
      <c r="E1479" s="25">
        <v>1</v>
      </c>
      <c r="F1479" s="178">
        <v>6745</v>
      </c>
      <c r="G1479" s="178">
        <v>1</v>
      </c>
      <c r="H1479" s="178" t="str">
        <f>_xlfn.CONCAT(Tabela_srv_moreno_prd_dbwel_v_fund_acompanhamento[[#This Row],[codigo_peca]],"-",Tabela_srv_moreno_prd_dbwel_v_fund_acompanhamento[[#This Row],[seq_peca]])</f>
        <v>6745-1</v>
      </c>
      <c r="I1479" s="178">
        <v>1</v>
      </c>
      <c r="J1479" s="178" t="s">
        <v>16</v>
      </c>
      <c r="K1479" s="179">
        <v>46078</v>
      </c>
      <c r="L1479" s="179">
        <v>46071</v>
      </c>
      <c r="M1479" s="178" t="s">
        <v>762</v>
      </c>
      <c r="N1479" s="179">
        <v>46127</v>
      </c>
      <c r="O14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0" spans="1:15" hidden="1" x14ac:dyDescent="0.25">
      <c r="A1480" s="25" t="str">
        <f>_xlfn.CONCAT(Tabela_srv_moreno_prd_dbwel_v_fund_acompanhamento[[#This Row],[id_ordem_servico]],"-",Tabela_srv_moreno_prd_dbwel_v_fund_acompanhamento[[#This Row],[item]])</f>
        <v>27515-1</v>
      </c>
      <c r="B1480" s="115" t="str">
        <f>_xlfn.XLOOKUP(A1480,Tabela2[ID OS_MORENO],Tabela2[ID OS_MORENO],"",0)</f>
        <v>27515-1</v>
      </c>
      <c r="C1480" s="25">
        <v>27515</v>
      </c>
      <c r="D1480" s="25">
        <v>1</v>
      </c>
      <c r="E1480" s="25">
        <v>1</v>
      </c>
      <c r="F1480" s="178">
        <v>958022</v>
      </c>
      <c r="G1480" s="178">
        <v>1</v>
      </c>
      <c r="H1480" s="178" t="str">
        <f>_xlfn.CONCAT(Tabela_srv_moreno_prd_dbwel_v_fund_acompanhamento[[#This Row],[codigo_peca]],"-",Tabela_srv_moreno_prd_dbwel_v_fund_acompanhamento[[#This Row],[seq_peca]])</f>
        <v>958022-1</v>
      </c>
      <c r="I1480" s="178">
        <v>1</v>
      </c>
      <c r="J1480" s="178" t="s">
        <v>16</v>
      </c>
      <c r="K1480" s="179">
        <v>46184</v>
      </c>
      <c r="L1480" s="179">
        <v>46189</v>
      </c>
      <c r="M1480" s="178" t="s">
        <v>392</v>
      </c>
      <c r="N1480" s="179">
        <v>46227</v>
      </c>
      <c r="O14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1" spans="1:15" hidden="1" x14ac:dyDescent="0.25">
      <c r="A1481" s="25" t="str">
        <f>_xlfn.CONCAT(Tabela_srv_moreno_prd_dbwel_v_fund_acompanhamento[[#This Row],[id_ordem_servico]],"-",Tabela_srv_moreno_prd_dbwel_v_fund_acompanhamento[[#This Row],[item]])</f>
        <v>27515-2</v>
      </c>
      <c r="B1481" s="114" t="str">
        <f>_xlfn.XLOOKUP(A1481,Tabela2[ID OS_MORENO],Tabela2[ID OS_MORENO],"",0)</f>
        <v>27515-2</v>
      </c>
      <c r="C1481" s="25">
        <v>27515</v>
      </c>
      <c r="D1481" s="25">
        <v>2</v>
      </c>
      <c r="E1481" s="25">
        <v>1</v>
      </c>
      <c r="F1481" s="178">
        <v>958023</v>
      </c>
      <c r="G1481" s="178">
        <v>1</v>
      </c>
      <c r="H1481" s="178" t="str">
        <f>_xlfn.CONCAT(Tabela_srv_moreno_prd_dbwel_v_fund_acompanhamento[[#This Row],[codigo_peca]],"-",Tabela_srv_moreno_prd_dbwel_v_fund_acompanhamento[[#This Row],[seq_peca]])</f>
        <v>958023-1</v>
      </c>
      <c r="I1481" s="178">
        <v>1</v>
      </c>
      <c r="J1481" s="178" t="s">
        <v>16</v>
      </c>
      <c r="K1481" s="179">
        <v>46184</v>
      </c>
      <c r="L1481" s="179">
        <v>46190</v>
      </c>
      <c r="M1481" s="178" t="s">
        <v>392</v>
      </c>
      <c r="N1481" s="179">
        <v>46227</v>
      </c>
      <c r="O14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2" spans="1:15" hidden="1" x14ac:dyDescent="0.25">
      <c r="A1482" s="25" t="str">
        <f>_xlfn.CONCAT(Tabela_srv_moreno_prd_dbwel_v_fund_acompanhamento[[#This Row],[id_ordem_servico]],"-",Tabela_srv_moreno_prd_dbwel_v_fund_acompanhamento[[#This Row],[item]])</f>
        <v>27515-3</v>
      </c>
      <c r="B1482" s="115" t="str">
        <f>_xlfn.XLOOKUP(A1482,Tabela2[ID OS_MORENO],Tabela2[ID OS_MORENO],"",0)</f>
        <v>27515-3</v>
      </c>
      <c r="C1482" s="25">
        <v>27515</v>
      </c>
      <c r="D1482" s="25">
        <v>3</v>
      </c>
      <c r="E1482" s="25">
        <v>1</v>
      </c>
      <c r="F1482" s="178">
        <v>958024</v>
      </c>
      <c r="G1482" s="178">
        <v>1</v>
      </c>
      <c r="H1482" s="178" t="str">
        <f>_xlfn.CONCAT(Tabela_srv_moreno_prd_dbwel_v_fund_acompanhamento[[#This Row],[codigo_peca]],"-",Tabela_srv_moreno_prd_dbwel_v_fund_acompanhamento[[#This Row],[seq_peca]])</f>
        <v>958024-1</v>
      </c>
      <c r="I1482" s="178">
        <v>1</v>
      </c>
      <c r="J1482" s="178" t="s">
        <v>16</v>
      </c>
      <c r="K1482" s="179">
        <v>46184</v>
      </c>
      <c r="L1482" s="179"/>
      <c r="M1482" s="178" t="s">
        <v>392</v>
      </c>
      <c r="N1482" s="179">
        <v>46227</v>
      </c>
      <c r="O14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3" spans="1:15" hidden="1" x14ac:dyDescent="0.25">
      <c r="A1483" s="25" t="str">
        <f>_xlfn.CONCAT(Tabela_srv_moreno_prd_dbwel_v_fund_acompanhamento[[#This Row],[id_ordem_servico]],"-",Tabela_srv_moreno_prd_dbwel_v_fund_acompanhamento[[#This Row],[item]])</f>
        <v>27515-4</v>
      </c>
      <c r="B1483" s="114" t="str">
        <f>_xlfn.XLOOKUP(A1483,Tabela2[ID OS_MORENO],Tabela2[ID OS_MORENO],"",0)</f>
        <v>27515-4</v>
      </c>
      <c r="C1483" s="25">
        <v>27515</v>
      </c>
      <c r="D1483" s="25">
        <v>4</v>
      </c>
      <c r="E1483" s="25">
        <v>1</v>
      </c>
      <c r="F1483" s="178">
        <v>958025</v>
      </c>
      <c r="G1483" s="178">
        <v>1</v>
      </c>
      <c r="H1483" s="178" t="str">
        <f>_xlfn.CONCAT(Tabela_srv_moreno_prd_dbwel_v_fund_acompanhamento[[#This Row],[codigo_peca]],"-",Tabela_srv_moreno_prd_dbwel_v_fund_acompanhamento[[#This Row],[seq_peca]])</f>
        <v>958025-1</v>
      </c>
      <c r="I1483" s="178">
        <v>1</v>
      </c>
      <c r="J1483" s="178" t="s">
        <v>16</v>
      </c>
      <c r="K1483" s="179">
        <v>46191</v>
      </c>
      <c r="L1483" s="179">
        <v>46188</v>
      </c>
      <c r="M1483" s="178" t="s">
        <v>392</v>
      </c>
      <c r="N1483" s="179">
        <v>46234</v>
      </c>
      <c r="O14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4" spans="1:15" hidden="1" x14ac:dyDescent="0.25">
      <c r="A1484" s="25" t="str">
        <f>_xlfn.CONCAT(Tabela_srv_moreno_prd_dbwel_v_fund_acompanhamento[[#This Row],[id_ordem_servico]],"-",Tabela_srv_moreno_prd_dbwel_v_fund_acompanhamento[[#This Row],[item]])</f>
        <v>27515-5</v>
      </c>
      <c r="B1484" s="115" t="str">
        <f>_xlfn.XLOOKUP(A1484,Tabela2[ID OS_MORENO],Tabela2[ID OS_MORENO],"",0)</f>
        <v>27515-5</v>
      </c>
      <c r="C1484" s="25">
        <v>27515</v>
      </c>
      <c r="D1484" s="25">
        <v>5</v>
      </c>
      <c r="E1484" s="25">
        <v>1</v>
      </c>
      <c r="F1484" s="178">
        <v>958026</v>
      </c>
      <c r="G1484" s="178">
        <v>1</v>
      </c>
      <c r="H1484" s="178" t="str">
        <f>_xlfn.CONCAT(Tabela_srv_moreno_prd_dbwel_v_fund_acompanhamento[[#This Row],[codigo_peca]],"-",Tabela_srv_moreno_prd_dbwel_v_fund_acompanhamento[[#This Row],[seq_peca]])</f>
        <v>958026-1</v>
      </c>
      <c r="I1484" s="178">
        <v>1</v>
      </c>
      <c r="J1484" s="178" t="s">
        <v>16</v>
      </c>
      <c r="K1484" s="179">
        <v>46191</v>
      </c>
      <c r="L1484" s="179">
        <v>46189</v>
      </c>
      <c r="M1484" s="178" t="s">
        <v>392</v>
      </c>
      <c r="N1484" s="179">
        <v>46234</v>
      </c>
      <c r="O14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5" spans="1:15" hidden="1" x14ac:dyDescent="0.25">
      <c r="A1485" s="25" t="str">
        <f>_xlfn.CONCAT(Tabela_srv_moreno_prd_dbwel_v_fund_acompanhamento[[#This Row],[id_ordem_servico]],"-",Tabela_srv_moreno_prd_dbwel_v_fund_acompanhamento[[#This Row],[item]])</f>
        <v>27515-6</v>
      </c>
      <c r="B1485" s="114" t="str">
        <f>_xlfn.XLOOKUP(A1485,Tabela2[ID OS_MORENO],Tabela2[ID OS_MORENO],"",0)</f>
        <v>27515-6</v>
      </c>
      <c r="C1485" s="25">
        <v>27515</v>
      </c>
      <c r="D1485" s="25">
        <v>6</v>
      </c>
      <c r="E1485" s="25">
        <v>1</v>
      </c>
      <c r="F1485" s="178">
        <v>958027</v>
      </c>
      <c r="G1485" s="178">
        <v>1</v>
      </c>
      <c r="H1485" s="178" t="str">
        <f>_xlfn.CONCAT(Tabela_srv_moreno_prd_dbwel_v_fund_acompanhamento[[#This Row],[codigo_peca]],"-",Tabela_srv_moreno_prd_dbwel_v_fund_acompanhamento[[#This Row],[seq_peca]])</f>
        <v>958027-1</v>
      </c>
      <c r="I1485" s="178">
        <v>1</v>
      </c>
      <c r="J1485" s="178" t="s">
        <v>16</v>
      </c>
      <c r="K1485" s="179">
        <v>46191</v>
      </c>
      <c r="L1485" s="179">
        <v>46175</v>
      </c>
      <c r="M1485" s="178" t="s">
        <v>1900</v>
      </c>
      <c r="N1485" s="179">
        <v>46234</v>
      </c>
      <c r="O14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6" spans="1:15" hidden="1" x14ac:dyDescent="0.25">
      <c r="A1486" s="25" t="str">
        <f>_xlfn.CONCAT(Tabela_srv_moreno_prd_dbwel_v_fund_acompanhamento[[#This Row],[id_ordem_servico]],"-",Tabela_srv_moreno_prd_dbwel_v_fund_acompanhamento[[#This Row],[item]])</f>
        <v>27255-1</v>
      </c>
      <c r="B1486" s="115" t="str">
        <f>_xlfn.XLOOKUP(A1486,Tabela2[ID OS_MORENO],Tabela2[ID OS_MORENO],"",0)</f>
        <v/>
      </c>
      <c r="C1486" s="25">
        <v>27255</v>
      </c>
      <c r="D1486" s="25">
        <v>1</v>
      </c>
      <c r="E1486" s="25">
        <v>1</v>
      </c>
      <c r="F1486" s="178">
        <v>6633</v>
      </c>
      <c r="G1486" s="178">
        <v>1</v>
      </c>
      <c r="H1486" s="178" t="str">
        <f>_xlfn.CONCAT(Tabela_srv_moreno_prd_dbwel_v_fund_acompanhamento[[#This Row],[codigo_peca]],"-",Tabela_srv_moreno_prd_dbwel_v_fund_acompanhamento[[#This Row],[seq_peca]])</f>
        <v>6633-1</v>
      </c>
      <c r="I1486" s="178">
        <v>1</v>
      </c>
      <c r="J1486" s="178" t="s">
        <v>16</v>
      </c>
      <c r="K1486" s="179">
        <v>45924</v>
      </c>
      <c r="L1486" s="179">
        <v>45931</v>
      </c>
      <c r="M1486" s="178" t="s">
        <v>607</v>
      </c>
      <c r="N1486" s="179">
        <v>45934</v>
      </c>
      <c r="O14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7" spans="1:15" hidden="1" x14ac:dyDescent="0.25">
      <c r="A1487" s="25" t="str">
        <f>_xlfn.CONCAT(Tabela_srv_moreno_prd_dbwel_v_fund_acompanhamento[[#This Row],[id_ordem_servico]],"-",Tabela_srv_moreno_prd_dbwel_v_fund_acompanhamento[[#This Row],[item]])</f>
        <v>27512-1</v>
      </c>
      <c r="B1487" s="114" t="str">
        <f>_xlfn.XLOOKUP(A1487,Tabela2[ID OS_MORENO],Tabela2[ID OS_MORENO],"",0)</f>
        <v>27512-1</v>
      </c>
      <c r="C1487" s="25">
        <v>27512</v>
      </c>
      <c r="D1487" s="25">
        <v>1</v>
      </c>
      <c r="E1487" s="25">
        <v>1</v>
      </c>
      <c r="F1487" s="178">
        <v>956055</v>
      </c>
      <c r="G1487" s="178">
        <v>1</v>
      </c>
      <c r="H1487" s="178" t="str">
        <f>_xlfn.CONCAT(Tabela_srv_moreno_prd_dbwel_v_fund_acompanhamento[[#This Row],[codigo_peca]],"-",Tabela_srv_moreno_prd_dbwel_v_fund_acompanhamento[[#This Row],[seq_peca]])</f>
        <v>956055-1</v>
      </c>
      <c r="I1487" s="178">
        <v>1</v>
      </c>
      <c r="J1487" s="178" t="s">
        <v>13</v>
      </c>
      <c r="K1487" s="179">
        <v>46177</v>
      </c>
      <c r="L1487" s="179">
        <v>46175</v>
      </c>
      <c r="M1487" s="178" t="s">
        <v>392</v>
      </c>
      <c r="N1487" s="179">
        <v>46213</v>
      </c>
      <c r="O14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8" spans="1:15" hidden="1" x14ac:dyDescent="0.25">
      <c r="A1488" s="25" t="str">
        <f>_xlfn.CONCAT(Tabela_srv_moreno_prd_dbwel_v_fund_acompanhamento[[#This Row],[id_ordem_servico]],"-",Tabela_srv_moreno_prd_dbwel_v_fund_acompanhamento[[#This Row],[item]])</f>
        <v>27512-2</v>
      </c>
      <c r="B1488" s="115" t="str">
        <f>_xlfn.XLOOKUP(A1488,Tabela2[ID OS_MORENO],Tabela2[ID OS_MORENO],"",0)</f>
        <v>27512-2</v>
      </c>
      <c r="C1488" s="25">
        <v>27512</v>
      </c>
      <c r="D1488" s="25">
        <v>2</v>
      </c>
      <c r="E1488" s="25">
        <v>1</v>
      </c>
      <c r="F1488" s="178">
        <v>956056</v>
      </c>
      <c r="G1488" s="178">
        <v>1</v>
      </c>
      <c r="H1488" s="178" t="str">
        <f>_xlfn.CONCAT(Tabela_srv_moreno_prd_dbwel_v_fund_acompanhamento[[#This Row],[codigo_peca]],"-",Tabela_srv_moreno_prd_dbwel_v_fund_acompanhamento[[#This Row],[seq_peca]])</f>
        <v>956056-1</v>
      </c>
      <c r="I1488" s="178">
        <v>1</v>
      </c>
      <c r="J1488" s="178" t="s">
        <v>13</v>
      </c>
      <c r="K1488" s="179">
        <v>46177</v>
      </c>
      <c r="L1488" s="179"/>
      <c r="M1488" s="178" t="s">
        <v>392</v>
      </c>
      <c r="N1488" s="179">
        <v>46213</v>
      </c>
      <c r="O14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89" spans="1:15" hidden="1" x14ac:dyDescent="0.25">
      <c r="A1489" s="25" t="str">
        <f>_xlfn.CONCAT(Tabela_srv_moreno_prd_dbwel_v_fund_acompanhamento[[#This Row],[id_ordem_servico]],"-",Tabela_srv_moreno_prd_dbwel_v_fund_acompanhamento[[#This Row],[item]])</f>
        <v>27512-3</v>
      </c>
      <c r="B1489" s="114" t="str">
        <f>_xlfn.XLOOKUP(A1489,Tabela2[ID OS_MORENO],Tabela2[ID OS_MORENO],"",0)</f>
        <v>27512-3</v>
      </c>
      <c r="C1489" s="25">
        <v>27512</v>
      </c>
      <c r="D1489" s="25">
        <v>3</v>
      </c>
      <c r="E1489" s="25">
        <v>1</v>
      </c>
      <c r="F1489" s="178">
        <v>956057</v>
      </c>
      <c r="G1489" s="178">
        <v>1</v>
      </c>
      <c r="H1489" s="178" t="str">
        <f>_xlfn.CONCAT(Tabela_srv_moreno_prd_dbwel_v_fund_acompanhamento[[#This Row],[codigo_peca]],"-",Tabela_srv_moreno_prd_dbwel_v_fund_acompanhamento[[#This Row],[seq_peca]])</f>
        <v>956057-1</v>
      </c>
      <c r="I1489" s="178">
        <v>1</v>
      </c>
      <c r="J1489" s="178" t="s">
        <v>13</v>
      </c>
      <c r="K1489" s="179">
        <v>46177</v>
      </c>
      <c r="L1489" s="179"/>
      <c r="M1489" s="178" t="s">
        <v>392</v>
      </c>
      <c r="N1489" s="179">
        <v>46213</v>
      </c>
      <c r="O14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0" spans="1:15" hidden="1" x14ac:dyDescent="0.25">
      <c r="A1490" s="25" t="str">
        <f>_xlfn.CONCAT(Tabela_srv_moreno_prd_dbwel_v_fund_acompanhamento[[#This Row],[id_ordem_servico]],"-",Tabela_srv_moreno_prd_dbwel_v_fund_acompanhamento[[#This Row],[item]])</f>
        <v>27512-4</v>
      </c>
      <c r="B1490" s="115" t="str">
        <f>_xlfn.XLOOKUP(A1490,Tabela2[ID OS_MORENO],Tabela2[ID OS_MORENO],"",0)</f>
        <v>27512-4</v>
      </c>
      <c r="C1490" s="25">
        <v>27512</v>
      </c>
      <c r="D1490" s="25">
        <v>4</v>
      </c>
      <c r="E1490" s="25">
        <v>1</v>
      </c>
      <c r="F1490" s="178">
        <v>956058</v>
      </c>
      <c r="G1490" s="178">
        <v>1</v>
      </c>
      <c r="H1490" s="178" t="str">
        <f>_xlfn.CONCAT(Tabela_srv_moreno_prd_dbwel_v_fund_acompanhamento[[#This Row],[codigo_peca]],"-",Tabela_srv_moreno_prd_dbwel_v_fund_acompanhamento[[#This Row],[seq_peca]])</f>
        <v>956058-1</v>
      </c>
      <c r="I1490" s="178">
        <v>1</v>
      </c>
      <c r="J1490" s="178" t="s">
        <v>13</v>
      </c>
      <c r="K1490" s="179">
        <v>46177</v>
      </c>
      <c r="L1490" s="179"/>
      <c r="M1490" s="178" t="s">
        <v>392</v>
      </c>
      <c r="N1490" s="179">
        <v>46213</v>
      </c>
      <c r="O14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1" spans="1:15" hidden="1" x14ac:dyDescent="0.25">
      <c r="A1491" s="25" t="str">
        <f>_xlfn.CONCAT(Tabela_srv_moreno_prd_dbwel_v_fund_acompanhamento[[#This Row],[id_ordem_servico]],"-",Tabela_srv_moreno_prd_dbwel_v_fund_acompanhamento[[#This Row],[item]])</f>
        <v>27512-5</v>
      </c>
      <c r="B1491" s="114" t="str">
        <f>_xlfn.XLOOKUP(A1491,Tabela2[ID OS_MORENO],Tabela2[ID OS_MORENO],"",0)</f>
        <v>27512-5</v>
      </c>
      <c r="C1491" s="25">
        <v>27512</v>
      </c>
      <c r="D1491" s="25">
        <v>5</v>
      </c>
      <c r="E1491" s="25">
        <v>1</v>
      </c>
      <c r="F1491" s="178">
        <v>956059</v>
      </c>
      <c r="G1491" s="178">
        <v>1</v>
      </c>
      <c r="H1491" s="178" t="str">
        <f>_xlfn.CONCAT(Tabela_srv_moreno_prd_dbwel_v_fund_acompanhamento[[#This Row],[codigo_peca]],"-",Tabela_srv_moreno_prd_dbwel_v_fund_acompanhamento[[#This Row],[seq_peca]])</f>
        <v>956059-1</v>
      </c>
      <c r="I1491" s="178">
        <v>1</v>
      </c>
      <c r="J1491" s="178" t="s">
        <v>13</v>
      </c>
      <c r="K1491" s="179">
        <v>46177</v>
      </c>
      <c r="L1491" s="179"/>
      <c r="M1491" s="178" t="s">
        <v>392</v>
      </c>
      <c r="N1491" s="179">
        <v>46213</v>
      </c>
      <c r="O14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2" spans="1:15" hidden="1" x14ac:dyDescent="0.25">
      <c r="A1492" s="25" t="str">
        <f>_xlfn.CONCAT(Tabela_srv_moreno_prd_dbwel_v_fund_acompanhamento[[#This Row],[id_ordem_servico]],"-",Tabela_srv_moreno_prd_dbwel_v_fund_acompanhamento[[#This Row],[item]])</f>
        <v>27512-6</v>
      </c>
      <c r="B1492" s="114" t="str">
        <f>_xlfn.XLOOKUP(A1492,Tabela2[ID OS_MORENO],Tabela2[ID OS_MORENO],"",0)</f>
        <v>27512-6</v>
      </c>
      <c r="C1492" s="25">
        <v>27512</v>
      </c>
      <c r="D1492" s="25">
        <v>6</v>
      </c>
      <c r="E1492" s="25">
        <v>1</v>
      </c>
      <c r="F1492" s="178">
        <v>956060</v>
      </c>
      <c r="G1492" s="178">
        <v>1</v>
      </c>
      <c r="H1492" s="178" t="str">
        <f>_xlfn.CONCAT(Tabela_srv_moreno_prd_dbwel_v_fund_acompanhamento[[#This Row],[codigo_peca]],"-",Tabela_srv_moreno_prd_dbwel_v_fund_acompanhamento[[#This Row],[seq_peca]])</f>
        <v>956060-1</v>
      </c>
      <c r="I1492" s="178">
        <v>1</v>
      </c>
      <c r="J1492" s="178" t="s">
        <v>13</v>
      </c>
      <c r="K1492" s="179">
        <v>46177</v>
      </c>
      <c r="L1492" s="179">
        <v>46188</v>
      </c>
      <c r="M1492" s="178" t="s">
        <v>392</v>
      </c>
      <c r="N1492" s="179">
        <v>46213</v>
      </c>
      <c r="O14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3" spans="1:15" hidden="1" x14ac:dyDescent="0.25">
      <c r="A1493" s="25" t="str">
        <f>_xlfn.CONCAT(Tabela_srv_moreno_prd_dbwel_v_fund_acompanhamento[[#This Row],[id_ordem_servico]],"-",Tabela_srv_moreno_prd_dbwel_v_fund_acompanhamento[[#This Row],[item]])</f>
        <v>27512-7</v>
      </c>
      <c r="B1493" s="114" t="str">
        <f>_xlfn.XLOOKUP(A1493,Tabela2[ID OS_MORENO],Tabela2[ID OS_MORENO],"",0)</f>
        <v>27512-7</v>
      </c>
      <c r="C1493" s="25">
        <v>27512</v>
      </c>
      <c r="D1493" s="25">
        <v>7</v>
      </c>
      <c r="E1493" s="25">
        <v>1</v>
      </c>
      <c r="F1493" s="178">
        <v>956061</v>
      </c>
      <c r="G1493" s="178">
        <v>1</v>
      </c>
      <c r="H1493" s="178" t="str">
        <f>_xlfn.CONCAT(Tabela_srv_moreno_prd_dbwel_v_fund_acompanhamento[[#This Row],[codigo_peca]],"-",Tabela_srv_moreno_prd_dbwel_v_fund_acompanhamento[[#This Row],[seq_peca]])</f>
        <v>956061-1</v>
      </c>
      <c r="I1493" s="178">
        <v>1</v>
      </c>
      <c r="J1493" s="178" t="s">
        <v>13</v>
      </c>
      <c r="K1493" s="179">
        <v>46177</v>
      </c>
      <c r="L1493" s="179">
        <v>46171</v>
      </c>
      <c r="M1493" s="178" t="s">
        <v>392</v>
      </c>
      <c r="N1493" s="179">
        <v>46213</v>
      </c>
      <c r="O14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4" spans="1:15" hidden="1" x14ac:dyDescent="0.25">
      <c r="A1494" s="25" t="str">
        <f>_xlfn.CONCAT(Tabela_srv_moreno_prd_dbwel_v_fund_acompanhamento[[#This Row],[id_ordem_servico]],"-",Tabela_srv_moreno_prd_dbwel_v_fund_acompanhamento[[#This Row],[item]])</f>
        <v>27512-8</v>
      </c>
      <c r="B1494" s="114" t="str">
        <f>_xlfn.XLOOKUP(A1494,Tabela2[ID OS_MORENO],Tabela2[ID OS_MORENO],"",0)</f>
        <v>27512-8</v>
      </c>
      <c r="C1494" s="25">
        <v>27512</v>
      </c>
      <c r="D1494" s="25">
        <v>8</v>
      </c>
      <c r="E1494" s="25">
        <v>1</v>
      </c>
      <c r="F1494" s="178">
        <v>956062</v>
      </c>
      <c r="G1494" s="178">
        <v>1</v>
      </c>
      <c r="H1494" s="178" t="str">
        <f>_xlfn.CONCAT(Tabela_srv_moreno_prd_dbwel_v_fund_acompanhamento[[#This Row],[codigo_peca]],"-",Tabela_srv_moreno_prd_dbwel_v_fund_acompanhamento[[#This Row],[seq_peca]])</f>
        <v>956062-1</v>
      </c>
      <c r="I1494" s="178">
        <v>1</v>
      </c>
      <c r="J1494" s="178" t="s">
        <v>13</v>
      </c>
      <c r="K1494" s="179">
        <v>46177</v>
      </c>
      <c r="L1494" s="179">
        <v>46171</v>
      </c>
      <c r="M1494" s="178" t="s">
        <v>392</v>
      </c>
      <c r="N1494" s="179">
        <v>46213</v>
      </c>
      <c r="O14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5" spans="1:15" hidden="1" x14ac:dyDescent="0.25">
      <c r="A1495" s="25" t="str">
        <f>_xlfn.CONCAT(Tabela_srv_moreno_prd_dbwel_v_fund_acompanhamento[[#This Row],[id_ordem_servico]],"-",Tabela_srv_moreno_prd_dbwel_v_fund_acompanhamento[[#This Row],[item]])</f>
        <v>27512-9</v>
      </c>
      <c r="B1495" s="114" t="str">
        <f>_xlfn.XLOOKUP(A1495,Tabela2[ID OS_MORENO],Tabela2[ID OS_MORENO],"",0)</f>
        <v>27512-9</v>
      </c>
      <c r="C1495" s="25">
        <v>27512</v>
      </c>
      <c r="D1495" s="25">
        <v>9</v>
      </c>
      <c r="E1495" s="25">
        <v>1</v>
      </c>
      <c r="F1495" s="178">
        <v>956063</v>
      </c>
      <c r="G1495" s="178">
        <v>1</v>
      </c>
      <c r="H1495" s="178" t="str">
        <f>_xlfn.CONCAT(Tabela_srv_moreno_prd_dbwel_v_fund_acompanhamento[[#This Row],[codigo_peca]],"-",Tabela_srv_moreno_prd_dbwel_v_fund_acompanhamento[[#This Row],[seq_peca]])</f>
        <v>956063-1</v>
      </c>
      <c r="I1495" s="178">
        <v>1</v>
      </c>
      <c r="J1495" s="178" t="s">
        <v>13</v>
      </c>
      <c r="K1495" s="179">
        <v>46177</v>
      </c>
      <c r="L1495" s="179">
        <v>46171</v>
      </c>
      <c r="M1495" s="178" t="s">
        <v>392</v>
      </c>
      <c r="N1495" s="179">
        <v>46213</v>
      </c>
      <c r="O14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6" spans="1:15" hidden="1" x14ac:dyDescent="0.25">
      <c r="A1496" s="25" t="str">
        <f>_xlfn.CONCAT(Tabela_srv_moreno_prd_dbwel_v_fund_acompanhamento[[#This Row],[id_ordem_servico]],"-",Tabela_srv_moreno_prd_dbwel_v_fund_acompanhamento[[#This Row],[item]])</f>
        <v>27512-10</v>
      </c>
      <c r="B1496" s="115" t="str">
        <f>_xlfn.XLOOKUP(A1496,Tabela2[ID OS_MORENO],Tabela2[ID OS_MORENO],"",0)</f>
        <v>27512-10</v>
      </c>
      <c r="C1496" s="25">
        <v>27512</v>
      </c>
      <c r="D1496" s="25">
        <v>10</v>
      </c>
      <c r="E1496" s="25">
        <v>1</v>
      </c>
      <c r="F1496" s="178">
        <v>956064</v>
      </c>
      <c r="G1496" s="178">
        <v>1</v>
      </c>
      <c r="H1496" s="178" t="str">
        <f>_xlfn.CONCAT(Tabela_srv_moreno_prd_dbwel_v_fund_acompanhamento[[#This Row],[codigo_peca]],"-",Tabela_srv_moreno_prd_dbwel_v_fund_acompanhamento[[#This Row],[seq_peca]])</f>
        <v>956064-1</v>
      </c>
      <c r="I1496" s="178">
        <v>1</v>
      </c>
      <c r="J1496" s="178" t="s">
        <v>13</v>
      </c>
      <c r="K1496" s="179">
        <v>46177</v>
      </c>
      <c r="L1496" s="179">
        <v>46171</v>
      </c>
      <c r="M1496" s="178" t="s">
        <v>392</v>
      </c>
      <c r="N1496" s="179">
        <v>46213</v>
      </c>
      <c r="O14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7" spans="1:15" hidden="1" x14ac:dyDescent="0.25">
      <c r="A1497" s="25" t="str">
        <f>_xlfn.CONCAT(Tabela_srv_moreno_prd_dbwel_v_fund_acompanhamento[[#This Row],[id_ordem_servico]],"-",Tabela_srv_moreno_prd_dbwel_v_fund_acompanhamento[[#This Row],[item]])</f>
        <v>27512-11</v>
      </c>
      <c r="B1497" s="114" t="str">
        <f>_xlfn.XLOOKUP(A1497,Tabela2[ID OS_MORENO],Tabela2[ID OS_MORENO],"",0)</f>
        <v>27512-11</v>
      </c>
      <c r="C1497" s="25">
        <v>27512</v>
      </c>
      <c r="D1497" s="25">
        <v>11</v>
      </c>
      <c r="E1497" s="25">
        <v>1</v>
      </c>
      <c r="F1497" s="178">
        <v>956065</v>
      </c>
      <c r="G1497" s="178">
        <v>1</v>
      </c>
      <c r="H1497" s="178" t="str">
        <f>_xlfn.CONCAT(Tabela_srv_moreno_prd_dbwel_v_fund_acompanhamento[[#This Row],[codigo_peca]],"-",Tabela_srv_moreno_prd_dbwel_v_fund_acompanhamento[[#This Row],[seq_peca]])</f>
        <v>956065-1</v>
      </c>
      <c r="I1497" s="178">
        <v>1</v>
      </c>
      <c r="J1497" s="178" t="s">
        <v>13</v>
      </c>
      <c r="K1497" s="179">
        <v>46177</v>
      </c>
      <c r="L1497" s="179">
        <v>46175</v>
      </c>
      <c r="M1497" s="178" t="s">
        <v>392</v>
      </c>
      <c r="N1497" s="179">
        <v>46220</v>
      </c>
      <c r="O14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8" spans="1:15" hidden="1" x14ac:dyDescent="0.25">
      <c r="A1498" s="25" t="str">
        <f>_xlfn.CONCAT(Tabela_srv_moreno_prd_dbwel_v_fund_acompanhamento[[#This Row],[id_ordem_servico]],"-",Tabela_srv_moreno_prd_dbwel_v_fund_acompanhamento[[#This Row],[item]])</f>
        <v>27512-12</v>
      </c>
      <c r="B1498" s="115" t="str">
        <f>_xlfn.XLOOKUP(A1498,Tabela2[ID OS_MORENO],Tabela2[ID OS_MORENO],"",0)</f>
        <v>27512-12</v>
      </c>
      <c r="C1498" s="25">
        <v>27512</v>
      </c>
      <c r="D1498" s="25">
        <v>12</v>
      </c>
      <c r="E1498" s="25">
        <v>1</v>
      </c>
      <c r="F1498" s="178">
        <v>956066</v>
      </c>
      <c r="G1498" s="178">
        <v>1</v>
      </c>
      <c r="H1498" s="178" t="str">
        <f>_xlfn.CONCAT(Tabela_srv_moreno_prd_dbwel_v_fund_acompanhamento[[#This Row],[codigo_peca]],"-",Tabela_srv_moreno_prd_dbwel_v_fund_acompanhamento[[#This Row],[seq_peca]])</f>
        <v>956066-1</v>
      </c>
      <c r="I1498" s="178">
        <v>1</v>
      </c>
      <c r="J1498" s="178" t="s">
        <v>13</v>
      </c>
      <c r="K1498" s="179">
        <v>46177</v>
      </c>
      <c r="L1498" s="179">
        <v>46175</v>
      </c>
      <c r="M1498" s="178" t="s">
        <v>392</v>
      </c>
      <c r="N1498" s="179">
        <v>46220</v>
      </c>
      <c r="O14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499" spans="1:15" hidden="1" x14ac:dyDescent="0.25">
      <c r="A1499" s="25" t="str">
        <f>_xlfn.CONCAT(Tabela_srv_moreno_prd_dbwel_v_fund_acompanhamento[[#This Row],[id_ordem_servico]],"-",Tabela_srv_moreno_prd_dbwel_v_fund_acompanhamento[[#This Row],[item]])</f>
        <v>27378-1</v>
      </c>
      <c r="B1499" s="114" t="str">
        <f>_xlfn.XLOOKUP(A1499,Tabela2[ID OS_MORENO],Tabela2[ID OS_MORENO],"",0)</f>
        <v>27378-1</v>
      </c>
      <c r="C1499" s="25">
        <v>27378</v>
      </c>
      <c r="D1499" s="25">
        <v>1</v>
      </c>
      <c r="E1499" s="25">
        <v>1</v>
      </c>
      <c r="F1499" s="178">
        <v>6734</v>
      </c>
      <c r="G1499" s="178">
        <v>1</v>
      </c>
      <c r="H1499" s="178" t="str">
        <f>_xlfn.CONCAT(Tabela_srv_moreno_prd_dbwel_v_fund_acompanhamento[[#This Row],[codigo_peca]],"-",Tabela_srv_moreno_prd_dbwel_v_fund_acompanhamento[[#This Row],[seq_peca]])</f>
        <v>6734-1</v>
      </c>
      <c r="I1499" s="178">
        <v>1</v>
      </c>
      <c r="J1499" s="178" t="s">
        <v>13</v>
      </c>
      <c r="K1499" s="179">
        <v>46062</v>
      </c>
      <c r="L1499" s="179">
        <v>46059</v>
      </c>
      <c r="M1499" s="178" t="s">
        <v>757</v>
      </c>
      <c r="N1499" s="179">
        <v>46090</v>
      </c>
      <c r="O14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00" spans="1:15" hidden="1" x14ac:dyDescent="0.25">
      <c r="A1500" s="25" t="str">
        <f>_xlfn.CONCAT(Tabela_srv_moreno_prd_dbwel_v_fund_acompanhamento[[#This Row],[id_ordem_servico]],"-",Tabela_srv_moreno_prd_dbwel_v_fund_acompanhamento[[#This Row],[item]])</f>
        <v>27378-2</v>
      </c>
      <c r="B1500" s="115" t="str">
        <f>_xlfn.XLOOKUP(A1500,Tabela2[ID OS_MORENO],Tabela2[ID OS_MORENO],"",0)</f>
        <v>27378-2</v>
      </c>
      <c r="C1500" s="25">
        <v>27378</v>
      </c>
      <c r="D1500" s="25">
        <v>2</v>
      </c>
      <c r="E1500" s="25">
        <v>1</v>
      </c>
      <c r="F1500" s="178">
        <v>6735</v>
      </c>
      <c r="G1500" s="178">
        <v>1</v>
      </c>
      <c r="H1500" s="178" t="str">
        <f>_xlfn.CONCAT(Tabela_srv_moreno_prd_dbwel_v_fund_acompanhamento[[#This Row],[codigo_peca]],"-",Tabela_srv_moreno_prd_dbwel_v_fund_acompanhamento[[#This Row],[seq_peca]])</f>
        <v>6735-1</v>
      </c>
      <c r="I1500" s="178">
        <v>1</v>
      </c>
      <c r="J1500" s="178" t="s">
        <v>13</v>
      </c>
      <c r="K1500" s="179">
        <v>46059</v>
      </c>
      <c r="L1500" s="179">
        <v>46059</v>
      </c>
      <c r="M1500" s="178" t="s">
        <v>758</v>
      </c>
      <c r="N1500" s="179">
        <v>46090</v>
      </c>
      <c r="O15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01" spans="1:15" hidden="1" x14ac:dyDescent="0.25">
      <c r="A1501" s="25" t="str">
        <f>_xlfn.CONCAT(Tabela_srv_moreno_prd_dbwel_v_fund_acompanhamento[[#This Row],[id_ordem_servico]],"-",Tabela_srv_moreno_prd_dbwel_v_fund_acompanhamento[[#This Row],[item]])</f>
        <v>27378-3</v>
      </c>
      <c r="B1501" s="114" t="str">
        <f>_xlfn.XLOOKUP(A1501,Tabela2[ID OS_MORENO],Tabela2[ID OS_MORENO],"",0)</f>
        <v>27378-3</v>
      </c>
      <c r="C1501" s="25">
        <v>27378</v>
      </c>
      <c r="D1501" s="25">
        <v>3</v>
      </c>
      <c r="E1501" s="25">
        <v>1</v>
      </c>
      <c r="F1501" s="178">
        <v>6736</v>
      </c>
      <c r="G1501" s="178">
        <v>1</v>
      </c>
      <c r="H1501" s="178" t="str">
        <f>_xlfn.CONCAT(Tabela_srv_moreno_prd_dbwel_v_fund_acompanhamento[[#This Row],[codigo_peca]],"-",Tabela_srv_moreno_prd_dbwel_v_fund_acompanhamento[[#This Row],[seq_peca]])</f>
        <v>6736-1</v>
      </c>
      <c r="I1501" s="178">
        <v>1</v>
      </c>
      <c r="J1501" s="178" t="s">
        <v>13</v>
      </c>
      <c r="K1501" s="179">
        <v>46059</v>
      </c>
      <c r="L1501" s="179">
        <v>46070</v>
      </c>
      <c r="M1501" s="178" t="s">
        <v>758</v>
      </c>
      <c r="N1501" s="179">
        <v>46090</v>
      </c>
      <c r="O15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02" spans="1:15" hidden="1" x14ac:dyDescent="0.25">
      <c r="A1502" s="25" t="str">
        <f>_xlfn.CONCAT(Tabela_srv_moreno_prd_dbwel_v_fund_acompanhamento[[#This Row],[id_ordem_servico]],"-",Tabela_srv_moreno_prd_dbwel_v_fund_acompanhamento[[#This Row],[item]])</f>
        <v>27378-4</v>
      </c>
      <c r="B1502" s="115" t="str">
        <f>_xlfn.XLOOKUP(A1502,Tabela2[ID OS_MORENO],Tabela2[ID OS_MORENO],"",0)</f>
        <v>27378-4</v>
      </c>
      <c r="C1502" s="25">
        <v>27378</v>
      </c>
      <c r="D1502" s="25">
        <v>4</v>
      </c>
      <c r="E1502" s="25">
        <v>1</v>
      </c>
      <c r="F1502" s="178">
        <v>6737</v>
      </c>
      <c r="G1502" s="178">
        <v>1</v>
      </c>
      <c r="H1502" s="178" t="str">
        <f>_xlfn.CONCAT(Tabela_srv_moreno_prd_dbwel_v_fund_acompanhamento[[#This Row],[codigo_peca]],"-",Tabela_srv_moreno_prd_dbwel_v_fund_acompanhamento[[#This Row],[seq_peca]])</f>
        <v>6737-1</v>
      </c>
      <c r="I1502" s="178">
        <v>1</v>
      </c>
      <c r="J1502" s="178" t="s">
        <v>13</v>
      </c>
      <c r="K1502" s="179">
        <v>46062</v>
      </c>
      <c r="L1502" s="179">
        <v>46070</v>
      </c>
      <c r="M1502" s="178" t="s">
        <v>758</v>
      </c>
      <c r="N1502" s="179">
        <v>46090</v>
      </c>
      <c r="O15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03" spans="1:15" hidden="1" x14ac:dyDescent="0.25">
      <c r="A1503" s="25" t="str">
        <f>_xlfn.CONCAT(Tabela_srv_moreno_prd_dbwel_v_fund_acompanhamento[[#This Row],[id_ordem_servico]],"-",Tabela_srv_moreno_prd_dbwel_v_fund_acompanhamento[[#This Row],[item]])</f>
        <v>27378-5</v>
      </c>
      <c r="B1503" s="114" t="str">
        <f>_xlfn.XLOOKUP(A1503,Tabela2[ID OS_MORENO],Tabela2[ID OS_MORENO],"",0)</f>
        <v>27378-5</v>
      </c>
      <c r="C1503" s="25">
        <v>27378</v>
      </c>
      <c r="D1503" s="25">
        <v>5</v>
      </c>
      <c r="E1503" s="25">
        <v>1</v>
      </c>
      <c r="F1503" s="178">
        <v>6738</v>
      </c>
      <c r="G1503" s="178">
        <v>1</v>
      </c>
      <c r="H1503" s="178" t="str">
        <f>_xlfn.CONCAT(Tabela_srv_moreno_prd_dbwel_v_fund_acompanhamento[[#This Row],[codigo_peca]],"-",Tabela_srv_moreno_prd_dbwel_v_fund_acompanhamento[[#This Row],[seq_peca]])</f>
        <v>6738-1</v>
      </c>
      <c r="I1503" s="178">
        <v>1</v>
      </c>
      <c r="J1503" s="178" t="s">
        <v>13</v>
      </c>
      <c r="K1503" s="179">
        <v>46062</v>
      </c>
      <c r="L1503" s="179">
        <v>46059</v>
      </c>
      <c r="M1503" s="178" t="s">
        <v>758</v>
      </c>
      <c r="N1503" s="179">
        <v>46090</v>
      </c>
      <c r="O15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04" spans="1:15" hidden="1" x14ac:dyDescent="0.25">
      <c r="A1504" s="25" t="str">
        <f>_xlfn.CONCAT(Tabela_srv_moreno_prd_dbwel_v_fund_acompanhamento[[#This Row],[id_ordem_servico]],"-",Tabela_srv_moreno_prd_dbwel_v_fund_acompanhamento[[#This Row],[item]])</f>
        <v>27378-6</v>
      </c>
      <c r="B1504" s="114" t="str">
        <f>_xlfn.XLOOKUP(A1504,Tabela2[ID OS_MORENO],Tabela2[ID OS_MORENO],"",0)</f>
        <v>27378-6</v>
      </c>
      <c r="C1504" s="25">
        <v>27378</v>
      </c>
      <c r="D1504" s="25">
        <v>6</v>
      </c>
      <c r="E1504" s="25">
        <v>1</v>
      </c>
      <c r="F1504" s="178">
        <v>6739</v>
      </c>
      <c r="G1504" s="178">
        <v>1</v>
      </c>
      <c r="H1504" s="178" t="str">
        <f>_xlfn.CONCAT(Tabela_srv_moreno_prd_dbwel_v_fund_acompanhamento[[#This Row],[codigo_peca]],"-",Tabela_srv_moreno_prd_dbwel_v_fund_acompanhamento[[#This Row],[seq_peca]])</f>
        <v>6739-1</v>
      </c>
      <c r="I1504" s="178">
        <v>1</v>
      </c>
      <c r="J1504" s="178" t="s">
        <v>13</v>
      </c>
      <c r="K1504" s="179">
        <v>46062</v>
      </c>
      <c r="L1504" s="179">
        <v>46070</v>
      </c>
      <c r="M1504" s="178" t="s">
        <v>758</v>
      </c>
      <c r="N1504" s="179">
        <v>46090</v>
      </c>
      <c r="O15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05" spans="1:15" hidden="1" x14ac:dyDescent="0.25">
      <c r="A1505" s="25" t="str">
        <f>_xlfn.CONCAT(Tabela_srv_moreno_prd_dbwel_v_fund_acompanhamento[[#This Row],[id_ordem_servico]],"-",Tabela_srv_moreno_prd_dbwel_v_fund_acompanhamento[[#This Row],[item]])</f>
        <v>27378-7</v>
      </c>
      <c r="B1505" s="114" t="str">
        <f>_xlfn.XLOOKUP(A1505,Tabela2[ID OS_MORENO],Tabela2[ID OS_MORENO],"",0)</f>
        <v>27378-7</v>
      </c>
      <c r="C1505" s="25">
        <v>27378</v>
      </c>
      <c r="D1505" s="25">
        <v>7</v>
      </c>
      <c r="E1505" s="25">
        <v>1</v>
      </c>
      <c r="F1505" s="178">
        <v>6740</v>
      </c>
      <c r="G1505" s="178">
        <v>1</v>
      </c>
      <c r="H1505" s="178" t="str">
        <f>_xlfn.CONCAT(Tabela_srv_moreno_prd_dbwel_v_fund_acompanhamento[[#This Row],[codigo_peca]],"-",Tabela_srv_moreno_prd_dbwel_v_fund_acompanhamento[[#This Row],[seq_peca]])</f>
        <v>6740-1</v>
      </c>
      <c r="I1505" s="178">
        <v>1</v>
      </c>
      <c r="J1505" s="178" t="s">
        <v>13</v>
      </c>
      <c r="K1505" s="179">
        <v>46062</v>
      </c>
      <c r="L1505" s="179">
        <v>46070</v>
      </c>
      <c r="M1505" s="178" t="s">
        <v>759</v>
      </c>
      <c r="N1505" s="179">
        <v>46090</v>
      </c>
      <c r="O15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06" spans="1:15" hidden="1" x14ac:dyDescent="0.25">
      <c r="A1506" s="25" t="str">
        <f>_xlfn.CONCAT(Tabela_srv_moreno_prd_dbwel_v_fund_acompanhamento[[#This Row],[id_ordem_servico]],"-",Tabela_srv_moreno_prd_dbwel_v_fund_acompanhamento[[#This Row],[item]])</f>
        <v>27378-8</v>
      </c>
      <c r="B1506" s="114" t="str">
        <f>_xlfn.XLOOKUP(A1506,Tabela2[ID OS_MORENO],Tabela2[ID OS_MORENO],"",0)</f>
        <v>27378-8</v>
      </c>
      <c r="C1506" s="25">
        <v>27378</v>
      </c>
      <c r="D1506" s="25">
        <v>8</v>
      </c>
      <c r="E1506" s="25">
        <v>1</v>
      </c>
      <c r="F1506" s="39">
        <v>6741</v>
      </c>
      <c r="G1506" s="39">
        <v>1</v>
      </c>
      <c r="H1506" s="39" t="str">
        <f>_xlfn.CONCAT(Tabela_srv_moreno_prd_dbwel_v_fund_acompanhamento[[#This Row],[codigo_peca]],"-",Tabela_srv_moreno_prd_dbwel_v_fund_acompanhamento[[#This Row],[seq_peca]])</f>
        <v>6741-1</v>
      </c>
      <c r="I1506" s="25">
        <v>1</v>
      </c>
      <c r="J1506" s="39" t="s">
        <v>13</v>
      </c>
      <c r="K1506" s="40">
        <v>46062</v>
      </c>
      <c r="L1506" s="40">
        <v>46059</v>
      </c>
      <c r="M1506" s="39" t="s">
        <v>758</v>
      </c>
      <c r="N1506" s="40">
        <v>46090</v>
      </c>
      <c r="O150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07" spans="1:15" hidden="1" x14ac:dyDescent="0.25">
      <c r="A1507" s="25" t="str">
        <f>_xlfn.CONCAT(Tabela_srv_moreno_prd_dbwel_v_fund_acompanhamento[[#This Row],[id_ordem_servico]],"-",Tabela_srv_moreno_prd_dbwel_v_fund_acompanhamento[[#This Row],[item]])</f>
        <v>27378-9</v>
      </c>
      <c r="B1507" s="114" t="str">
        <f>_xlfn.XLOOKUP(A1507,Tabela2[ID OS_MORENO],Tabela2[ID OS_MORENO],"",0)</f>
        <v/>
      </c>
      <c r="C1507" s="25">
        <v>27378</v>
      </c>
      <c r="D1507" s="25">
        <v>9</v>
      </c>
      <c r="E1507" s="25">
        <v>1</v>
      </c>
      <c r="F1507" s="39">
        <v>6742</v>
      </c>
      <c r="G1507" s="39">
        <v>1</v>
      </c>
      <c r="H1507" s="39" t="str">
        <f>_xlfn.CONCAT(Tabela_srv_moreno_prd_dbwel_v_fund_acompanhamento[[#This Row],[codigo_peca]],"-",Tabela_srv_moreno_prd_dbwel_v_fund_acompanhamento[[#This Row],[seq_peca]])</f>
        <v>6742-1</v>
      </c>
      <c r="I1507" s="25">
        <v>1</v>
      </c>
      <c r="J1507" s="39" t="s">
        <v>13</v>
      </c>
      <c r="K1507" s="40">
        <v>46077</v>
      </c>
      <c r="L1507" s="40">
        <v>46070</v>
      </c>
      <c r="M1507" s="39" t="s">
        <v>760</v>
      </c>
      <c r="N1507" s="40">
        <v>46127</v>
      </c>
      <c r="O150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08" spans="1:15" hidden="1" x14ac:dyDescent="0.25">
      <c r="A1508" s="25" t="str">
        <f>_xlfn.CONCAT(Tabela_srv_moreno_prd_dbwel_v_fund_acompanhamento[[#This Row],[id_ordem_servico]],"-",Tabela_srv_moreno_prd_dbwel_v_fund_acompanhamento[[#This Row],[item]])</f>
        <v>27378-10</v>
      </c>
      <c r="B1508" s="114" t="str">
        <f>_xlfn.XLOOKUP(A1508,Tabela2[ID OS_MORENO],Tabela2[ID OS_MORENO],"",0)</f>
        <v/>
      </c>
      <c r="C1508" s="25">
        <v>27378</v>
      </c>
      <c r="D1508" s="25">
        <v>10</v>
      </c>
      <c r="E1508" s="25">
        <v>1</v>
      </c>
      <c r="F1508" s="39">
        <v>6743</v>
      </c>
      <c r="G1508" s="39">
        <v>1</v>
      </c>
      <c r="H1508" s="39" t="str">
        <f>_xlfn.CONCAT(Tabela_srv_moreno_prd_dbwel_v_fund_acompanhamento[[#This Row],[codigo_peca]],"-",Tabela_srv_moreno_prd_dbwel_v_fund_acompanhamento[[#This Row],[seq_peca]])</f>
        <v>6743-1</v>
      </c>
      <c r="I1508" s="25">
        <v>1</v>
      </c>
      <c r="J1508" s="39" t="s">
        <v>13</v>
      </c>
      <c r="K1508" s="40">
        <v>46077</v>
      </c>
      <c r="L1508" s="40">
        <v>46070</v>
      </c>
      <c r="M1508" s="39" t="s">
        <v>760</v>
      </c>
      <c r="N1508" s="40">
        <v>46127</v>
      </c>
      <c r="O150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09" spans="1:15" hidden="1" x14ac:dyDescent="0.25">
      <c r="A1509" s="25" t="str">
        <f>_xlfn.CONCAT(Tabela_srv_moreno_prd_dbwel_v_fund_acompanhamento[[#This Row],[id_ordem_servico]],"-",Tabela_srv_moreno_prd_dbwel_v_fund_acompanhamento[[#This Row],[item]])</f>
        <v>27378-11</v>
      </c>
      <c r="B1509" s="114" t="str">
        <f>_xlfn.XLOOKUP(A1509,Tabela2[ID OS_MORENO],Tabela2[ID OS_MORENO],"",0)</f>
        <v/>
      </c>
      <c r="C1509" s="25">
        <v>27378</v>
      </c>
      <c r="D1509" s="25">
        <v>11</v>
      </c>
      <c r="E1509" s="25">
        <v>1</v>
      </c>
      <c r="F1509" s="39">
        <v>6744</v>
      </c>
      <c r="G1509" s="39">
        <v>1</v>
      </c>
      <c r="H1509" s="39" t="str">
        <f>_xlfn.CONCAT(Tabela_srv_moreno_prd_dbwel_v_fund_acompanhamento[[#This Row],[codigo_peca]],"-",Tabela_srv_moreno_prd_dbwel_v_fund_acompanhamento[[#This Row],[seq_peca]])</f>
        <v>6744-1</v>
      </c>
      <c r="I1509" s="25">
        <v>1</v>
      </c>
      <c r="J1509" s="39" t="s">
        <v>13</v>
      </c>
      <c r="K1509" s="40">
        <v>46078</v>
      </c>
      <c r="L1509" s="40">
        <v>46059</v>
      </c>
      <c r="M1509" s="39" t="s">
        <v>761</v>
      </c>
      <c r="N1509" s="40">
        <v>46127</v>
      </c>
      <c r="O150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10" spans="1:15" hidden="1" x14ac:dyDescent="0.25">
      <c r="A1510" s="25" t="str">
        <f>_xlfn.CONCAT(Tabela_srv_moreno_prd_dbwel_v_fund_acompanhamento[[#This Row],[id_ordem_servico]],"-",Tabela_srv_moreno_prd_dbwel_v_fund_acompanhamento[[#This Row],[item]])</f>
        <v>27193-1</v>
      </c>
      <c r="B1510" s="114" t="str">
        <f>_xlfn.XLOOKUP(A1510,Tabela2[ID OS_MORENO],Tabela2[ID OS_MORENO],"",0)</f>
        <v/>
      </c>
      <c r="C1510" s="25">
        <v>27193</v>
      </c>
      <c r="D1510" s="25">
        <v>1</v>
      </c>
      <c r="E1510" s="25">
        <v>1</v>
      </c>
      <c r="F1510" s="39">
        <v>6536</v>
      </c>
      <c r="G1510" s="39">
        <v>1</v>
      </c>
      <c r="H1510" s="39" t="str">
        <f>_xlfn.CONCAT(Tabela_srv_moreno_prd_dbwel_v_fund_acompanhamento[[#This Row],[codigo_peca]],"-",Tabela_srv_moreno_prd_dbwel_v_fund_acompanhamento[[#This Row],[seq_peca]])</f>
        <v>6536-1</v>
      </c>
      <c r="I1510" s="25">
        <v>1</v>
      </c>
      <c r="J1510" s="39" t="s">
        <v>456</v>
      </c>
      <c r="K1510" s="40">
        <v>45926</v>
      </c>
      <c r="L1510" s="40">
        <v>45952</v>
      </c>
      <c r="M1510" s="39" t="s">
        <v>457</v>
      </c>
      <c r="N1510" s="40">
        <v>45960</v>
      </c>
      <c r="O151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11" spans="1:15" hidden="1" x14ac:dyDescent="0.25">
      <c r="A1511" s="25" t="str">
        <f>_xlfn.CONCAT(Tabela_srv_moreno_prd_dbwel_v_fund_acompanhamento[[#This Row],[id_ordem_servico]],"-",Tabela_srv_moreno_prd_dbwel_v_fund_acompanhamento[[#This Row],[item]])</f>
        <v>27193-2</v>
      </c>
      <c r="B1511" s="114" t="str">
        <f>_xlfn.XLOOKUP(A1511,Tabela2[ID OS_MORENO],Tabela2[ID OS_MORENO],"",0)</f>
        <v/>
      </c>
      <c r="C1511" s="25">
        <v>27193</v>
      </c>
      <c r="D1511" s="25">
        <v>2</v>
      </c>
      <c r="E1511" s="25">
        <v>1</v>
      </c>
      <c r="F1511" s="39">
        <v>6537</v>
      </c>
      <c r="G1511" s="39">
        <v>1</v>
      </c>
      <c r="H1511" s="39" t="str">
        <f>_xlfn.CONCAT(Tabela_srv_moreno_prd_dbwel_v_fund_acompanhamento[[#This Row],[codigo_peca]],"-",Tabela_srv_moreno_prd_dbwel_v_fund_acompanhamento[[#This Row],[seq_peca]])</f>
        <v>6537-1</v>
      </c>
      <c r="I1511" s="25">
        <v>1</v>
      </c>
      <c r="J1511" s="39" t="s">
        <v>456</v>
      </c>
      <c r="K1511" s="40">
        <v>45926</v>
      </c>
      <c r="L1511" s="40">
        <v>45926</v>
      </c>
      <c r="M1511" s="39" t="s">
        <v>458</v>
      </c>
      <c r="N1511" s="40">
        <v>45971</v>
      </c>
      <c r="O151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12" spans="1:15" hidden="1" x14ac:dyDescent="0.25">
      <c r="A1512" s="25" t="str">
        <f>_xlfn.CONCAT(Tabela_srv_moreno_prd_dbwel_v_fund_acompanhamento[[#This Row],[id_ordem_servico]],"-",Tabela_srv_moreno_prd_dbwel_v_fund_acompanhamento[[#This Row],[item]])</f>
        <v>27193-3</v>
      </c>
      <c r="B1512" s="114" t="str">
        <f>_xlfn.XLOOKUP(A1512,Tabela2[ID OS_MORENO],Tabela2[ID OS_MORENO],"",0)</f>
        <v/>
      </c>
      <c r="C1512" s="25">
        <v>27193</v>
      </c>
      <c r="D1512" s="25">
        <v>3</v>
      </c>
      <c r="E1512" s="25">
        <v>1</v>
      </c>
      <c r="F1512" s="178">
        <v>6538</v>
      </c>
      <c r="G1512" s="178">
        <v>1</v>
      </c>
      <c r="H1512" s="178" t="str">
        <f>_xlfn.CONCAT(Tabela_srv_moreno_prd_dbwel_v_fund_acompanhamento[[#This Row],[codigo_peca]],"-",Tabela_srv_moreno_prd_dbwel_v_fund_acompanhamento[[#This Row],[seq_peca]])</f>
        <v>6538-1</v>
      </c>
      <c r="I1512" s="178">
        <v>1</v>
      </c>
      <c r="J1512" s="178" t="s">
        <v>456</v>
      </c>
      <c r="K1512" s="179">
        <v>45926</v>
      </c>
      <c r="L1512" s="179">
        <v>45944</v>
      </c>
      <c r="M1512" s="178" t="s">
        <v>459</v>
      </c>
      <c r="N1512" s="179">
        <v>45971</v>
      </c>
      <c r="O15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13" spans="1:15" hidden="1" x14ac:dyDescent="0.25">
      <c r="A1513" s="25" t="str">
        <f>_xlfn.CONCAT(Tabela_srv_moreno_prd_dbwel_v_fund_acompanhamento[[#This Row],[id_ordem_servico]],"-",Tabela_srv_moreno_prd_dbwel_v_fund_acompanhamento[[#This Row],[item]])</f>
        <v>27193-4</v>
      </c>
      <c r="B1513" s="114" t="str">
        <f>_xlfn.XLOOKUP(A1513,Tabela2[ID OS_MORENO],Tabela2[ID OS_MORENO],"",0)</f>
        <v/>
      </c>
      <c r="C1513" s="25">
        <v>27193</v>
      </c>
      <c r="D1513" s="25">
        <v>4</v>
      </c>
      <c r="E1513" s="25">
        <v>1</v>
      </c>
      <c r="F1513" s="39">
        <v>6539</v>
      </c>
      <c r="G1513" s="39">
        <v>1</v>
      </c>
      <c r="H1513" s="39" t="str">
        <f>_xlfn.CONCAT(Tabela_srv_moreno_prd_dbwel_v_fund_acompanhamento[[#This Row],[codigo_peca]],"-",Tabela_srv_moreno_prd_dbwel_v_fund_acompanhamento[[#This Row],[seq_peca]])</f>
        <v>6539-1</v>
      </c>
      <c r="I1513" s="25">
        <v>1</v>
      </c>
      <c r="J1513" s="39" t="s">
        <v>456</v>
      </c>
      <c r="K1513" s="40">
        <v>45926</v>
      </c>
      <c r="L1513" s="40">
        <v>45965</v>
      </c>
      <c r="M1513" s="39" t="s">
        <v>460</v>
      </c>
      <c r="N1513" s="40">
        <v>45960</v>
      </c>
      <c r="O151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14" spans="1:15" hidden="1" x14ac:dyDescent="0.25">
      <c r="A1514" s="25" t="str">
        <f>_xlfn.CONCAT(Tabela_srv_moreno_prd_dbwel_v_fund_acompanhamento[[#This Row],[id_ordem_servico]],"-",Tabela_srv_moreno_prd_dbwel_v_fund_acompanhamento[[#This Row],[item]])</f>
        <v>27193-11</v>
      </c>
      <c r="B1514" s="115" t="str">
        <f>_xlfn.XLOOKUP(A1514,Tabela2[ID OS_MORENO],Tabela2[ID OS_MORENO],"",0)</f>
        <v/>
      </c>
      <c r="C1514" s="25">
        <v>27193</v>
      </c>
      <c r="D1514" s="25">
        <v>11</v>
      </c>
      <c r="E1514" s="25">
        <v>1</v>
      </c>
      <c r="F1514" s="39">
        <v>6541</v>
      </c>
      <c r="G1514" s="39">
        <v>1</v>
      </c>
      <c r="H1514" s="39" t="str">
        <f>_xlfn.CONCAT(Tabela_srv_moreno_prd_dbwel_v_fund_acompanhamento[[#This Row],[codigo_peca]],"-",Tabela_srv_moreno_prd_dbwel_v_fund_acompanhamento[[#This Row],[seq_peca]])</f>
        <v>6541-1</v>
      </c>
      <c r="I1514" s="25">
        <v>1</v>
      </c>
      <c r="J1514" s="39" t="s">
        <v>456</v>
      </c>
      <c r="K1514" s="40">
        <v>45926</v>
      </c>
      <c r="L1514" s="40">
        <v>45926</v>
      </c>
      <c r="M1514" s="39" t="s">
        <v>461</v>
      </c>
      <c r="N1514" s="40">
        <v>45990</v>
      </c>
      <c r="O15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15" spans="1:15" hidden="1" x14ac:dyDescent="0.25">
      <c r="A1515" s="25" t="str">
        <f>_xlfn.CONCAT(Tabela_srv_moreno_prd_dbwel_v_fund_acompanhamento[[#This Row],[id_ordem_servico]],"-",Tabela_srv_moreno_prd_dbwel_v_fund_acompanhamento[[#This Row],[item]])</f>
        <v>27193-5</v>
      </c>
      <c r="B1515" s="114" t="str">
        <f>_xlfn.XLOOKUP(A1515,Tabela2[ID OS_MORENO],Tabela2[ID OS_MORENO],"",0)</f>
        <v/>
      </c>
      <c r="C1515" s="25">
        <v>27193</v>
      </c>
      <c r="D1515" s="25">
        <v>5</v>
      </c>
      <c r="E1515" s="25">
        <v>1</v>
      </c>
      <c r="F1515" s="178">
        <v>1597001</v>
      </c>
      <c r="G1515" s="178">
        <v>1</v>
      </c>
      <c r="H1515" s="178" t="str">
        <f>_xlfn.CONCAT(Tabela_srv_moreno_prd_dbwel_v_fund_acompanhamento[[#This Row],[codigo_peca]],"-",Tabela_srv_moreno_prd_dbwel_v_fund_acompanhamento[[#This Row],[seq_peca]])</f>
        <v>1597001-1</v>
      </c>
      <c r="I1515" s="178">
        <v>1</v>
      </c>
      <c r="J1515" s="178" t="s">
        <v>456</v>
      </c>
      <c r="K1515" s="179">
        <v>45940</v>
      </c>
      <c r="L1515" s="179">
        <v>45933</v>
      </c>
      <c r="M1515" s="178" t="s">
        <v>462</v>
      </c>
      <c r="N1515" s="179">
        <v>46009</v>
      </c>
      <c r="O15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16" spans="1:15" hidden="1" x14ac:dyDescent="0.25">
      <c r="A1516" s="25" t="str">
        <f>_xlfn.CONCAT(Tabela_srv_moreno_prd_dbwel_v_fund_acompanhamento[[#This Row],[id_ordem_servico]],"-",Tabela_srv_moreno_prd_dbwel_v_fund_acompanhamento[[#This Row],[item]])</f>
        <v>27193-6</v>
      </c>
      <c r="B1516" s="115" t="str">
        <f>_xlfn.XLOOKUP(A1516,Tabela2[ID OS_MORENO],Tabela2[ID OS_MORENO],"",0)</f>
        <v/>
      </c>
      <c r="C1516" s="25">
        <v>27193</v>
      </c>
      <c r="D1516" s="25">
        <v>6</v>
      </c>
      <c r="E1516" s="25">
        <v>1</v>
      </c>
      <c r="F1516" s="39">
        <v>1597002</v>
      </c>
      <c r="G1516" s="39">
        <v>1</v>
      </c>
      <c r="H1516" s="39" t="str">
        <f>_xlfn.CONCAT(Tabela_srv_moreno_prd_dbwel_v_fund_acompanhamento[[#This Row],[codigo_peca]],"-",Tabela_srv_moreno_prd_dbwel_v_fund_acompanhamento[[#This Row],[seq_peca]])</f>
        <v>1597002-1</v>
      </c>
      <c r="I1516" s="25">
        <v>1</v>
      </c>
      <c r="J1516" s="39" t="s">
        <v>456</v>
      </c>
      <c r="K1516" s="40">
        <v>45940</v>
      </c>
      <c r="L1516" s="40">
        <v>45933</v>
      </c>
      <c r="M1516" s="39" t="s">
        <v>462</v>
      </c>
      <c r="N1516" s="40">
        <v>46009</v>
      </c>
      <c r="O151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17" spans="1:15" hidden="1" x14ac:dyDescent="0.25">
      <c r="A1517" s="25" t="str">
        <f>_xlfn.CONCAT(Tabela_srv_moreno_prd_dbwel_v_fund_acompanhamento[[#This Row],[id_ordem_servico]],"-",Tabela_srv_moreno_prd_dbwel_v_fund_acompanhamento[[#This Row],[item]])</f>
        <v>27193-7</v>
      </c>
      <c r="B1517" s="114" t="str">
        <f>_xlfn.XLOOKUP(A1517,Tabela2[ID OS_MORENO],Tabela2[ID OS_MORENO],"",0)</f>
        <v/>
      </c>
      <c r="C1517" s="25">
        <v>27193</v>
      </c>
      <c r="D1517" s="25">
        <v>7</v>
      </c>
      <c r="E1517" s="25">
        <v>1</v>
      </c>
      <c r="F1517" s="39">
        <v>1597003</v>
      </c>
      <c r="G1517" s="39">
        <v>1</v>
      </c>
      <c r="H1517" s="39" t="str">
        <f>_xlfn.CONCAT(Tabela_srv_moreno_prd_dbwel_v_fund_acompanhamento[[#This Row],[codigo_peca]],"-",Tabela_srv_moreno_prd_dbwel_v_fund_acompanhamento[[#This Row],[seq_peca]])</f>
        <v>1597003-1</v>
      </c>
      <c r="I1517" s="25">
        <v>1</v>
      </c>
      <c r="J1517" s="39" t="s">
        <v>456</v>
      </c>
      <c r="K1517" s="40">
        <v>45940</v>
      </c>
      <c r="L1517" s="40">
        <v>45933</v>
      </c>
      <c r="M1517" s="39" t="s">
        <v>462</v>
      </c>
      <c r="N1517" s="40">
        <v>46009</v>
      </c>
      <c r="O151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18" spans="1:15" hidden="1" x14ac:dyDescent="0.25">
      <c r="A1518" s="25" t="str">
        <f>_xlfn.CONCAT(Tabela_srv_moreno_prd_dbwel_v_fund_acompanhamento[[#This Row],[id_ordem_servico]],"-",Tabela_srv_moreno_prd_dbwel_v_fund_acompanhamento[[#This Row],[item]])</f>
        <v>27193-8</v>
      </c>
      <c r="B1518" s="114" t="str">
        <f>_xlfn.XLOOKUP(A1518,Tabela2[ID OS_MORENO],Tabela2[ID OS_MORENO],"",0)</f>
        <v/>
      </c>
      <c r="C1518" s="25">
        <v>27193</v>
      </c>
      <c r="D1518" s="25">
        <v>8</v>
      </c>
      <c r="E1518" s="25">
        <v>1</v>
      </c>
      <c r="F1518" s="178">
        <v>1597004</v>
      </c>
      <c r="G1518" s="178">
        <v>1</v>
      </c>
      <c r="H1518" s="178" t="str">
        <f>_xlfn.CONCAT(Tabela_srv_moreno_prd_dbwel_v_fund_acompanhamento[[#This Row],[codigo_peca]],"-",Tabela_srv_moreno_prd_dbwel_v_fund_acompanhamento[[#This Row],[seq_peca]])</f>
        <v>1597004-1</v>
      </c>
      <c r="I1518" s="178">
        <v>1</v>
      </c>
      <c r="J1518" s="178" t="s">
        <v>456</v>
      </c>
      <c r="K1518" s="179">
        <v>45940</v>
      </c>
      <c r="L1518" s="179">
        <v>45933</v>
      </c>
      <c r="M1518" s="178" t="s">
        <v>462</v>
      </c>
      <c r="N1518" s="179">
        <v>46009</v>
      </c>
      <c r="O15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19" spans="1:15" hidden="1" x14ac:dyDescent="0.25">
      <c r="A1519" s="25" t="str">
        <f>_xlfn.CONCAT(Tabela_srv_moreno_prd_dbwel_v_fund_acompanhamento[[#This Row],[id_ordem_servico]],"-",Tabela_srv_moreno_prd_dbwel_v_fund_acompanhamento[[#This Row],[item]])</f>
        <v>27193-9</v>
      </c>
      <c r="B1519" s="114" t="str">
        <f>_xlfn.XLOOKUP(A1519,Tabela2[ID OS_MORENO],Tabela2[ID OS_MORENO],"",0)</f>
        <v/>
      </c>
      <c r="C1519" s="25">
        <v>27193</v>
      </c>
      <c r="D1519" s="25">
        <v>9</v>
      </c>
      <c r="E1519" s="25">
        <v>1</v>
      </c>
      <c r="F1519" s="39">
        <v>1597005</v>
      </c>
      <c r="G1519" s="39">
        <v>1</v>
      </c>
      <c r="H1519" s="39" t="str">
        <f>_xlfn.CONCAT(Tabela_srv_moreno_prd_dbwel_v_fund_acompanhamento[[#This Row],[codigo_peca]],"-",Tabela_srv_moreno_prd_dbwel_v_fund_acompanhamento[[#This Row],[seq_peca]])</f>
        <v>1597005-1</v>
      </c>
      <c r="I1519" s="178">
        <v>1</v>
      </c>
      <c r="J1519" s="39" t="s">
        <v>456</v>
      </c>
      <c r="K1519" s="40">
        <v>45941</v>
      </c>
      <c r="L1519" s="40">
        <v>45986</v>
      </c>
      <c r="M1519" s="39" t="s">
        <v>463</v>
      </c>
      <c r="N1519" s="40">
        <v>46042</v>
      </c>
      <c r="O15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0" spans="1:15" hidden="1" x14ac:dyDescent="0.25">
      <c r="A1520" s="25" t="str">
        <f>_xlfn.CONCAT(Tabela_srv_moreno_prd_dbwel_v_fund_acompanhamento[[#This Row],[id_ordem_servico]],"-",Tabela_srv_moreno_prd_dbwel_v_fund_acompanhamento[[#This Row],[item]])</f>
        <v>27193-20</v>
      </c>
      <c r="B1520" s="115" t="str">
        <f>_xlfn.XLOOKUP(A1520,Tabela2[ID OS_MORENO],Tabela2[ID OS_MORENO],"",0)</f>
        <v/>
      </c>
      <c r="C1520" s="25">
        <v>27193</v>
      </c>
      <c r="D1520" s="25">
        <v>20</v>
      </c>
      <c r="E1520" s="25">
        <v>1</v>
      </c>
      <c r="F1520" s="39">
        <v>1597007</v>
      </c>
      <c r="G1520" s="39">
        <v>1</v>
      </c>
      <c r="H1520" s="39" t="str">
        <f>_xlfn.CONCAT(Tabela_srv_moreno_prd_dbwel_v_fund_acompanhamento[[#This Row],[codigo_peca]],"-",Tabela_srv_moreno_prd_dbwel_v_fund_acompanhamento[[#This Row],[seq_peca]])</f>
        <v>1597007-1</v>
      </c>
      <c r="I1520" s="178">
        <v>1</v>
      </c>
      <c r="J1520" s="39" t="s">
        <v>456</v>
      </c>
      <c r="K1520" s="40">
        <v>45940</v>
      </c>
      <c r="L1520" s="40">
        <v>45940</v>
      </c>
      <c r="M1520" s="39" t="s">
        <v>464</v>
      </c>
      <c r="N1520" s="40">
        <v>45990</v>
      </c>
      <c r="O15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1" spans="1:15" hidden="1" x14ac:dyDescent="0.25">
      <c r="A1521" s="25" t="str">
        <f>_xlfn.CONCAT(Tabela_srv_moreno_prd_dbwel_v_fund_acompanhamento[[#This Row],[id_ordem_servico]],"-",Tabela_srv_moreno_prd_dbwel_v_fund_acompanhamento[[#This Row],[item]])</f>
        <v>27193-21</v>
      </c>
      <c r="B1521" s="115" t="str">
        <f>_xlfn.XLOOKUP(A1521,Tabela2[ID OS_MORENO],Tabela2[ID OS_MORENO],"",0)</f>
        <v/>
      </c>
      <c r="C1521" s="25">
        <v>27193</v>
      </c>
      <c r="D1521" s="25">
        <v>21</v>
      </c>
      <c r="E1521" s="25">
        <v>1</v>
      </c>
      <c r="F1521" s="178">
        <v>1597007</v>
      </c>
      <c r="G1521" s="178">
        <v>2</v>
      </c>
      <c r="H1521" s="178" t="str">
        <f>_xlfn.CONCAT(Tabela_srv_moreno_prd_dbwel_v_fund_acompanhamento[[#This Row],[codigo_peca]],"-",Tabela_srv_moreno_prd_dbwel_v_fund_acompanhamento[[#This Row],[seq_peca]])</f>
        <v>1597007-2</v>
      </c>
      <c r="I1521" s="178">
        <v>1</v>
      </c>
      <c r="J1521" s="178" t="s">
        <v>456</v>
      </c>
      <c r="K1521" s="179">
        <v>45940</v>
      </c>
      <c r="L1521" s="179">
        <v>45940</v>
      </c>
      <c r="M1521" s="178" t="s">
        <v>464</v>
      </c>
      <c r="N1521" s="179">
        <v>45990</v>
      </c>
      <c r="O15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2" spans="1:15" hidden="1" x14ac:dyDescent="0.25">
      <c r="A1522" s="25" t="str">
        <f>_xlfn.CONCAT(Tabela_srv_moreno_prd_dbwel_v_fund_acompanhamento[[#This Row],[id_ordem_servico]],"-",Tabela_srv_moreno_prd_dbwel_v_fund_acompanhamento[[#This Row],[item]])</f>
        <v>27193-22</v>
      </c>
      <c r="B1522" s="114" t="str">
        <f>_xlfn.XLOOKUP(A1522,Tabela2[ID OS_MORENO],Tabela2[ID OS_MORENO],"",0)</f>
        <v/>
      </c>
      <c r="C1522" s="25">
        <v>27193</v>
      </c>
      <c r="D1522" s="25">
        <v>22</v>
      </c>
      <c r="E1522" s="25">
        <v>1</v>
      </c>
      <c r="F1522" s="39">
        <v>1597007</v>
      </c>
      <c r="G1522" s="39">
        <v>3</v>
      </c>
      <c r="H1522" s="39" t="str">
        <f>_xlfn.CONCAT(Tabela_srv_moreno_prd_dbwel_v_fund_acompanhamento[[#This Row],[codigo_peca]],"-",Tabela_srv_moreno_prd_dbwel_v_fund_acompanhamento[[#This Row],[seq_peca]])</f>
        <v>1597007-3</v>
      </c>
      <c r="I1522" s="178">
        <v>1</v>
      </c>
      <c r="J1522" s="39" t="s">
        <v>456</v>
      </c>
      <c r="K1522" s="40">
        <v>45940</v>
      </c>
      <c r="L1522" s="40">
        <v>45940</v>
      </c>
      <c r="M1522" s="39" t="s">
        <v>464</v>
      </c>
      <c r="N1522" s="40">
        <v>45990</v>
      </c>
      <c r="O15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3" spans="1:15" hidden="1" x14ac:dyDescent="0.25">
      <c r="A1523" s="25" t="str">
        <f>_xlfn.CONCAT(Tabela_srv_moreno_prd_dbwel_v_fund_acompanhamento[[#This Row],[id_ordem_servico]],"-",Tabela_srv_moreno_prd_dbwel_v_fund_acompanhamento[[#This Row],[item]])</f>
        <v>27193-23</v>
      </c>
      <c r="B1523" s="114" t="str">
        <f>_xlfn.XLOOKUP(A1523,Tabela2[ID OS_MORENO],Tabela2[ID OS_MORENO],"",0)</f>
        <v/>
      </c>
      <c r="C1523" s="25">
        <v>27193</v>
      </c>
      <c r="D1523" s="25">
        <v>23</v>
      </c>
      <c r="E1523" s="25">
        <v>1</v>
      </c>
      <c r="F1523" s="39">
        <v>1597007</v>
      </c>
      <c r="G1523" s="39">
        <v>4</v>
      </c>
      <c r="H1523" s="39" t="str">
        <f>_xlfn.CONCAT(Tabela_srv_moreno_prd_dbwel_v_fund_acompanhamento[[#This Row],[codigo_peca]],"-",Tabela_srv_moreno_prd_dbwel_v_fund_acompanhamento[[#This Row],[seq_peca]])</f>
        <v>1597007-4</v>
      </c>
      <c r="I1523" s="178">
        <v>1</v>
      </c>
      <c r="J1523" s="39" t="s">
        <v>456</v>
      </c>
      <c r="K1523" s="40">
        <v>45940</v>
      </c>
      <c r="L1523" s="40">
        <v>45940</v>
      </c>
      <c r="M1523" s="39" t="s">
        <v>464</v>
      </c>
      <c r="N1523" s="40">
        <v>45990</v>
      </c>
      <c r="O15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4" spans="1:15" hidden="1" x14ac:dyDescent="0.25">
      <c r="A1524" s="25" t="str">
        <f>_xlfn.CONCAT(Tabela_srv_moreno_prd_dbwel_v_fund_acompanhamento[[#This Row],[id_ordem_servico]],"-",Tabela_srv_moreno_prd_dbwel_v_fund_acompanhamento[[#This Row],[item]])</f>
        <v>27193-24</v>
      </c>
      <c r="B1524" s="114" t="str">
        <f>_xlfn.XLOOKUP(A1524,Tabela2[ID OS_MORENO],Tabela2[ID OS_MORENO],"",0)</f>
        <v/>
      </c>
      <c r="C1524" s="25">
        <v>27193</v>
      </c>
      <c r="D1524" s="25">
        <v>24</v>
      </c>
      <c r="E1524" s="25">
        <v>1</v>
      </c>
      <c r="F1524" s="39">
        <v>1597007</v>
      </c>
      <c r="G1524" s="39">
        <v>5</v>
      </c>
      <c r="H1524" s="39" t="str">
        <f>_xlfn.CONCAT(Tabela_srv_moreno_prd_dbwel_v_fund_acompanhamento[[#This Row],[codigo_peca]],"-",Tabela_srv_moreno_prd_dbwel_v_fund_acompanhamento[[#This Row],[seq_peca]])</f>
        <v>1597007-5</v>
      </c>
      <c r="I1524" s="25">
        <v>1</v>
      </c>
      <c r="J1524" s="39" t="s">
        <v>456</v>
      </c>
      <c r="K1524" s="40">
        <v>45940</v>
      </c>
      <c r="L1524" s="40">
        <v>45940</v>
      </c>
      <c r="M1524" s="39" t="s">
        <v>464</v>
      </c>
      <c r="N1524" s="40">
        <v>45990</v>
      </c>
      <c r="O152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25" spans="1:15" hidden="1" x14ac:dyDescent="0.25">
      <c r="A1525" s="25" t="str">
        <f>_xlfn.CONCAT(Tabela_srv_moreno_prd_dbwel_v_fund_acompanhamento[[#This Row],[id_ordem_servico]],"-",Tabela_srv_moreno_prd_dbwel_v_fund_acompanhamento[[#This Row],[item]])</f>
        <v>27193-25</v>
      </c>
      <c r="B1525" s="114" t="str">
        <f>_xlfn.XLOOKUP(A1525,Tabela2[ID OS_MORENO],Tabela2[ID OS_MORENO],"",0)</f>
        <v/>
      </c>
      <c r="C1525" s="25">
        <v>27193</v>
      </c>
      <c r="D1525" s="25">
        <v>25</v>
      </c>
      <c r="E1525" s="25">
        <v>1</v>
      </c>
      <c r="F1525" s="39">
        <v>1597007</v>
      </c>
      <c r="G1525" s="39">
        <v>6</v>
      </c>
      <c r="H1525" s="39" t="str">
        <f>_xlfn.CONCAT(Tabela_srv_moreno_prd_dbwel_v_fund_acompanhamento[[#This Row],[codigo_peca]],"-",Tabela_srv_moreno_prd_dbwel_v_fund_acompanhamento[[#This Row],[seq_peca]])</f>
        <v>1597007-6</v>
      </c>
      <c r="I1525" s="178">
        <v>1</v>
      </c>
      <c r="J1525" s="39" t="s">
        <v>456</v>
      </c>
      <c r="K1525" s="40">
        <v>45940</v>
      </c>
      <c r="L1525" s="40">
        <v>45940</v>
      </c>
      <c r="M1525" s="39" t="s">
        <v>464</v>
      </c>
      <c r="N1525" s="40">
        <v>45990</v>
      </c>
      <c r="O15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6" spans="1:15" hidden="1" x14ac:dyDescent="0.25">
      <c r="A1526" s="25" t="str">
        <f>_xlfn.CONCAT(Tabela_srv_moreno_prd_dbwel_v_fund_acompanhamento[[#This Row],[id_ordem_servico]],"-",Tabela_srv_moreno_prd_dbwel_v_fund_acompanhamento[[#This Row],[item]])</f>
        <v>27193-26</v>
      </c>
      <c r="B1526" s="114" t="str">
        <f>_xlfn.XLOOKUP(A1526,Tabela2[ID OS_MORENO],Tabela2[ID OS_MORENO],"",0)</f>
        <v/>
      </c>
      <c r="C1526" s="25">
        <v>27193</v>
      </c>
      <c r="D1526" s="25">
        <v>26</v>
      </c>
      <c r="E1526" s="25">
        <v>1</v>
      </c>
      <c r="F1526" s="178">
        <v>1597007</v>
      </c>
      <c r="G1526" s="178">
        <v>7</v>
      </c>
      <c r="H1526" s="178" t="str">
        <f>_xlfn.CONCAT(Tabela_srv_moreno_prd_dbwel_v_fund_acompanhamento[[#This Row],[codigo_peca]],"-",Tabela_srv_moreno_prd_dbwel_v_fund_acompanhamento[[#This Row],[seq_peca]])</f>
        <v>1597007-7</v>
      </c>
      <c r="I1526" s="178">
        <v>1</v>
      </c>
      <c r="J1526" s="178" t="s">
        <v>456</v>
      </c>
      <c r="K1526" s="179">
        <v>45940</v>
      </c>
      <c r="L1526" s="179">
        <v>45940</v>
      </c>
      <c r="M1526" s="178" t="s">
        <v>464</v>
      </c>
      <c r="N1526" s="179">
        <v>45990</v>
      </c>
      <c r="O15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7" spans="1:15" hidden="1" x14ac:dyDescent="0.25">
      <c r="A1527" s="25" t="str">
        <f>_xlfn.CONCAT(Tabela_srv_moreno_prd_dbwel_v_fund_acompanhamento[[#This Row],[id_ordem_servico]],"-",Tabela_srv_moreno_prd_dbwel_v_fund_acompanhamento[[#This Row],[item]])</f>
        <v>27193-27</v>
      </c>
      <c r="B1527" s="114" t="str">
        <f>_xlfn.XLOOKUP(A1527,Tabela2[ID OS_MORENO],Tabela2[ID OS_MORENO],"",0)</f>
        <v/>
      </c>
      <c r="C1527" s="25">
        <v>27193</v>
      </c>
      <c r="D1527" s="25">
        <v>27</v>
      </c>
      <c r="E1527" s="25">
        <v>1</v>
      </c>
      <c r="F1527" s="178">
        <v>1597007</v>
      </c>
      <c r="G1527" s="178">
        <v>8</v>
      </c>
      <c r="H1527" s="178" t="str">
        <f>_xlfn.CONCAT(Tabela_srv_moreno_prd_dbwel_v_fund_acompanhamento[[#This Row],[codigo_peca]],"-",Tabela_srv_moreno_prd_dbwel_v_fund_acompanhamento[[#This Row],[seq_peca]])</f>
        <v>1597007-8</v>
      </c>
      <c r="I1527" s="178">
        <v>1</v>
      </c>
      <c r="J1527" s="178" t="s">
        <v>456</v>
      </c>
      <c r="K1527" s="179">
        <v>45940</v>
      </c>
      <c r="L1527" s="179">
        <v>45940</v>
      </c>
      <c r="M1527" s="178" t="s">
        <v>464</v>
      </c>
      <c r="N1527" s="179">
        <v>45990</v>
      </c>
      <c r="O15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8" spans="1:15" hidden="1" x14ac:dyDescent="0.25">
      <c r="A1528" s="25" t="str">
        <f>_xlfn.CONCAT(Tabela_srv_moreno_prd_dbwel_v_fund_acompanhamento[[#This Row],[id_ordem_servico]],"-",Tabela_srv_moreno_prd_dbwel_v_fund_acompanhamento[[#This Row],[item]])</f>
        <v>27193-28</v>
      </c>
      <c r="B1528" s="114" t="str">
        <f>_xlfn.XLOOKUP(A1528,Tabela2[ID OS_MORENO],Tabela2[ID OS_MORENO],"",0)</f>
        <v/>
      </c>
      <c r="C1528" s="25">
        <v>27193</v>
      </c>
      <c r="D1528" s="25">
        <v>28</v>
      </c>
      <c r="E1528" s="25">
        <v>1</v>
      </c>
      <c r="F1528" s="178">
        <v>1597008</v>
      </c>
      <c r="G1528" s="178">
        <v>1</v>
      </c>
      <c r="H1528" s="178" t="str">
        <f>_xlfn.CONCAT(Tabela_srv_moreno_prd_dbwel_v_fund_acompanhamento[[#This Row],[codigo_peca]],"-",Tabela_srv_moreno_prd_dbwel_v_fund_acompanhamento[[#This Row],[seq_peca]])</f>
        <v>1597008-1</v>
      </c>
      <c r="I1528" s="178">
        <v>1</v>
      </c>
      <c r="J1528" s="178" t="s">
        <v>456</v>
      </c>
      <c r="K1528" s="179">
        <v>45962</v>
      </c>
      <c r="L1528" s="179">
        <v>45988</v>
      </c>
      <c r="M1528" s="178" t="s">
        <v>465</v>
      </c>
      <c r="N1528" s="179">
        <v>46022</v>
      </c>
      <c r="O15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29" spans="1:15" hidden="1" x14ac:dyDescent="0.25">
      <c r="A1529" s="25" t="str">
        <f>_xlfn.CONCAT(Tabela_srv_moreno_prd_dbwel_v_fund_acompanhamento[[#This Row],[id_ordem_servico]],"-",Tabela_srv_moreno_prd_dbwel_v_fund_acompanhamento[[#This Row],[item]])</f>
        <v>27193-29</v>
      </c>
      <c r="B1529" s="114" t="str">
        <f>_xlfn.XLOOKUP(A1529,Tabela2[ID OS_MORENO],Tabela2[ID OS_MORENO],"",0)</f>
        <v/>
      </c>
      <c r="C1529" s="25">
        <v>27193</v>
      </c>
      <c r="D1529" s="25">
        <v>29</v>
      </c>
      <c r="E1529" s="25">
        <v>1</v>
      </c>
      <c r="F1529" s="178">
        <v>1597009</v>
      </c>
      <c r="G1529" s="178">
        <v>1</v>
      </c>
      <c r="H1529" s="178" t="str">
        <f>_xlfn.CONCAT(Tabela_srv_moreno_prd_dbwel_v_fund_acompanhamento[[#This Row],[codigo_peca]],"-",Tabela_srv_moreno_prd_dbwel_v_fund_acompanhamento[[#This Row],[seq_peca]])</f>
        <v>1597009-1</v>
      </c>
      <c r="I1529" s="178">
        <v>1</v>
      </c>
      <c r="J1529" s="178" t="s">
        <v>456</v>
      </c>
      <c r="K1529" s="179">
        <v>45962</v>
      </c>
      <c r="L1529" s="179">
        <v>45988</v>
      </c>
      <c r="M1529" s="178" t="s">
        <v>466</v>
      </c>
      <c r="N1529" s="179">
        <v>46022</v>
      </c>
      <c r="O15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30" spans="1:15" hidden="1" x14ac:dyDescent="0.25">
      <c r="A1530" s="25" t="str">
        <f>_xlfn.CONCAT(Tabela_srv_moreno_prd_dbwel_v_fund_acompanhamento[[#This Row],[id_ordem_servico]],"-",Tabela_srv_moreno_prd_dbwel_v_fund_acompanhamento[[#This Row],[item]])</f>
        <v>27193-30</v>
      </c>
      <c r="B1530" s="114" t="str">
        <f>_xlfn.XLOOKUP(A1530,Tabela2[ID OS_MORENO],Tabela2[ID OS_MORENO],"",0)</f>
        <v/>
      </c>
      <c r="C1530" s="25">
        <v>27193</v>
      </c>
      <c r="D1530" s="25">
        <v>30</v>
      </c>
      <c r="E1530" s="25">
        <v>1</v>
      </c>
      <c r="F1530" s="178">
        <v>1597010</v>
      </c>
      <c r="G1530" s="178">
        <v>1</v>
      </c>
      <c r="H1530" s="178" t="str">
        <f>_xlfn.CONCAT(Tabela_srv_moreno_prd_dbwel_v_fund_acompanhamento[[#This Row],[codigo_peca]],"-",Tabela_srv_moreno_prd_dbwel_v_fund_acompanhamento[[#This Row],[seq_peca]])</f>
        <v>1597010-1</v>
      </c>
      <c r="I1530" s="178">
        <v>1</v>
      </c>
      <c r="J1530" s="178" t="s">
        <v>456</v>
      </c>
      <c r="K1530" s="179">
        <v>45982</v>
      </c>
      <c r="L1530" s="179">
        <v>45988</v>
      </c>
      <c r="M1530" s="178" t="s">
        <v>467</v>
      </c>
      <c r="N1530" s="179">
        <v>46022</v>
      </c>
      <c r="O15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31" spans="1:15" hidden="1" x14ac:dyDescent="0.25">
      <c r="A1531" s="25" t="str">
        <f>_xlfn.CONCAT(Tabela_srv_moreno_prd_dbwel_v_fund_acompanhamento[[#This Row],[id_ordem_servico]],"-",Tabela_srv_moreno_prd_dbwel_v_fund_acompanhamento[[#This Row],[item]])</f>
        <v>27193-31</v>
      </c>
      <c r="B1531" s="114" t="str">
        <f>_xlfn.XLOOKUP(A1531,Tabela2[ID OS_MORENO],Tabela2[ID OS_MORENO],"",0)</f>
        <v/>
      </c>
      <c r="C1531" s="25">
        <v>27193</v>
      </c>
      <c r="D1531" s="25">
        <v>31</v>
      </c>
      <c r="E1531" s="25">
        <v>1</v>
      </c>
      <c r="F1531" s="178">
        <v>1597011</v>
      </c>
      <c r="G1531" s="178">
        <v>1</v>
      </c>
      <c r="H1531" s="178" t="str">
        <f>_xlfn.CONCAT(Tabela_srv_moreno_prd_dbwel_v_fund_acompanhamento[[#This Row],[codigo_peca]],"-",Tabela_srv_moreno_prd_dbwel_v_fund_acompanhamento[[#This Row],[seq_peca]])</f>
        <v>1597011-1</v>
      </c>
      <c r="I1531" s="178">
        <v>1</v>
      </c>
      <c r="J1531" s="178" t="s">
        <v>456</v>
      </c>
      <c r="K1531" s="179">
        <v>45982</v>
      </c>
      <c r="L1531" s="179">
        <v>45988</v>
      </c>
      <c r="M1531" s="178" t="s">
        <v>468</v>
      </c>
      <c r="N1531" s="179">
        <v>46022</v>
      </c>
      <c r="O15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32" spans="1:15" hidden="1" x14ac:dyDescent="0.25">
      <c r="A1532" s="25" t="str">
        <f>_xlfn.CONCAT(Tabela_srv_moreno_prd_dbwel_v_fund_acompanhamento[[#This Row],[id_ordem_servico]],"-",Tabela_srv_moreno_prd_dbwel_v_fund_acompanhamento[[#This Row],[item]])</f>
        <v>27208-1</v>
      </c>
      <c r="B1532" s="115" t="str">
        <f>_xlfn.XLOOKUP(A1532,Tabela2[ID OS_MORENO],Tabela2[ID OS_MORENO],"",0)</f>
        <v/>
      </c>
      <c r="C1532" s="25">
        <v>27208</v>
      </c>
      <c r="D1532" s="25">
        <v>1</v>
      </c>
      <c r="E1532" s="25">
        <v>1</v>
      </c>
      <c r="F1532" s="178">
        <v>966041</v>
      </c>
      <c r="G1532" s="178">
        <v>1</v>
      </c>
      <c r="H1532" s="178" t="str">
        <f>_xlfn.CONCAT(Tabela_srv_moreno_prd_dbwel_v_fund_acompanhamento[[#This Row],[codigo_peca]],"-",Tabela_srv_moreno_prd_dbwel_v_fund_acompanhamento[[#This Row],[seq_peca]])</f>
        <v>966041-1</v>
      </c>
      <c r="I1532" s="178">
        <v>1</v>
      </c>
      <c r="J1532" s="178" t="s">
        <v>513</v>
      </c>
      <c r="K1532" s="179">
        <v>45936</v>
      </c>
      <c r="L1532" s="179">
        <v>45939</v>
      </c>
      <c r="M1532" s="178" t="s">
        <v>514</v>
      </c>
      <c r="N1532" s="179">
        <v>45936</v>
      </c>
      <c r="O1532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33" spans="1:15" hidden="1" x14ac:dyDescent="0.25">
      <c r="A1533" s="25" t="str">
        <f>_xlfn.CONCAT(Tabela_srv_moreno_prd_dbwel_v_fund_acompanhamento[[#This Row],[id_ordem_servico]],"-",Tabela_srv_moreno_prd_dbwel_v_fund_acompanhamento[[#This Row],[item]])</f>
        <v>27208-2</v>
      </c>
      <c r="B1533" s="114" t="str">
        <f>_xlfn.XLOOKUP(A1533,Tabela2[ID OS_MORENO],Tabela2[ID OS_MORENO],"",0)</f>
        <v/>
      </c>
      <c r="C1533" s="25">
        <v>27208</v>
      </c>
      <c r="D1533" s="25">
        <v>2</v>
      </c>
      <c r="E1533" s="25">
        <v>1</v>
      </c>
      <c r="F1533" s="178">
        <v>966041</v>
      </c>
      <c r="G1533" s="178">
        <v>2</v>
      </c>
      <c r="H1533" s="178" t="str">
        <f>_xlfn.CONCAT(Tabela_srv_moreno_prd_dbwel_v_fund_acompanhamento[[#This Row],[codigo_peca]],"-",Tabela_srv_moreno_prd_dbwel_v_fund_acompanhamento[[#This Row],[seq_peca]])</f>
        <v>966041-2</v>
      </c>
      <c r="I1533" s="178">
        <v>1</v>
      </c>
      <c r="J1533" s="178" t="s">
        <v>513</v>
      </c>
      <c r="K1533" s="179">
        <v>45936</v>
      </c>
      <c r="L1533" s="179">
        <v>45939</v>
      </c>
      <c r="M1533" s="178" t="s">
        <v>514</v>
      </c>
      <c r="N1533" s="179">
        <v>45936</v>
      </c>
      <c r="O1533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34" spans="1:15" hidden="1" x14ac:dyDescent="0.25">
      <c r="A1534" s="25" t="str">
        <f>_xlfn.CONCAT(Tabela_srv_moreno_prd_dbwel_v_fund_acompanhamento[[#This Row],[id_ordem_servico]],"-",Tabela_srv_moreno_prd_dbwel_v_fund_acompanhamento[[#This Row],[item]])</f>
        <v>27208-3</v>
      </c>
      <c r="B1534" s="114" t="str">
        <f>_xlfn.XLOOKUP(A1534,Tabela2[ID OS_MORENO],Tabela2[ID OS_MORENO],"",0)</f>
        <v/>
      </c>
      <c r="C1534" s="25">
        <v>27208</v>
      </c>
      <c r="D1534" s="25">
        <v>3</v>
      </c>
      <c r="E1534" s="25">
        <v>1</v>
      </c>
      <c r="F1534" s="178">
        <v>966041</v>
      </c>
      <c r="G1534" s="178">
        <v>3</v>
      </c>
      <c r="H1534" s="178" t="str">
        <f>_xlfn.CONCAT(Tabela_srv_moreno_prd_dbwel_v_fund_acompanhamento[[#This Row],[codigo_peca]],"-",Tabela_srv_moreno_prd_dbwel_v_fund_acompanhamento[[#This Row],[seq_peca]])</f>
        <v>966041-3</v>
      </c>
      <c r="I1534" s="178">
        <v>1</v>
      </c>
      <c r="J1534" s="178" t="s">
        <v>513</v>
      </c>
      <c r="K1534" s="179">
        <v>45936</v>
      </c>
      <c r="L1534" s="179">
        <v>45939</v>
      </c>
      <c r="M1534" s="178" t="s">
        <v>514</v>
      </c>
      <c r="N1534" s="179">
        <v>45936</v>
      </c>
      <c r="O1534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35" spans="1:15" hidden="1" x14ac:dyDescent="0.25">
      <c r="A1535" s="25" t="str">
        <f>_xlfn.CONCAT(Tabela_srv_moreno_prd_dbwel_v_fund_acompanhamento[[#This Row],[id_ordem_servico]],"-",Tabela_srv_moreno_prd_dbwel_v_fund_acompanhamento[[#This Row],[item]])</f>
        <v>27208-4</v>
      </c>
      <c r="B1535" s="114" t="str">
        <f>_xlfn.XLOOKUP(A1535,Tabela2[ID OS_MORENO],Tabela2[ID OS_MORENO],"",0)</f>
        <v/>
      </c>
      <c r="C1535" s="25">
        <v>27208</v>
      </c>
      <c r="D1535" s="25">
        <v>4</v>
      </c>
      <c r="E1535" s="25">
        <v>1</v>
      </c>
      <c r="F1535" s="178">
        <v>966041</v>
      </c>
      <c r="G1535" s="178">
        <v>4</v>
      </c>
      <c r="H1535" s="178" t="str">
        <f>_xlfn.CONCAT(Tabela_srv_moreno_prd_dbwel_v_fund_acompanhamento[[#This Row],[codigo_peca]],"-",Tabela_srv_moreno_prd_dbwel_v_fund_acompanhamento[[#This Row],[seq_peca]])</f>
        <v>966041-4</v>
      </c>
      <c r="I1535" s="178">
        <v>1</v>
      </c>
      <c r="J1535" s="178" t="s">
        <v>513</v>
      </c>
      <c r="K1535" s="179">
        <v>45936</v>
      </c>
      <c r="L1535" s="179">
        <v>45939</v>
      </c>
      <c r="M1535" s="178" t="s">
        <v>514</v>
      </c>
      <c r="N1535" s="179">
        <v>45936</v>
      </c>
      <c r="O1535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36" spans="1:15" hidden="1" x14ac:dyDescent="0.25">
      <c r="A1536" s="25" t="str">
        <f>_xlfn.CONCAT(Tabela_srv_moreno_prd_dbwel_v_fund_acompanhamento[[#This Row],[id_ordem_servico]],"-",Tabela_srv_moreno_prd_dbwel_v_fund_acompanhamento[[#This Row],[item]])</f>
        <v>27381-1</v>
      </c>
      <c r="B1536" s="114" t="str">
        <f>_xlfn.XLOOKUP(A1536,Tabela2[ID OS_MORENO],Tabela2[ID OS_MORENO],"",0)</f>
        <v/>
      </c>
      <c r="C1536" s="25">
        <v>27381</v>
      </c>
      <c r="D1536" s="25">
        <v>1</v>
      </c>
      <c r="E1536" s="25">
        <v>1</v>
      </c>
      <c r="F1536" s="39">
        <v>966042</v>
      </c>
      <c r="G1536" s="39">
        <v>1</v>
      </c>
      <c r="H1536" s="39" t="str">
        <f>_xlfn.CONCAT(Tabela_srv_moreno_prd_dbwel_v_fund_acompanhamento[[#This Row],[codigo_peca]],"-",Tabela_srv_moreno_prd_dbwel_v_fund_acompanhamento[[#This Row],[seq_peca]])</f>
        <v>966042-1</v>
      </c>
      <c r="I1536" s="178">
        <v>1</v>
      </c>
      <c r="J1536" s="39" t="s">
        <v>513</v>
      </c>
      <c r="K1536" s="40">
        <v>46086</v>
      </c>
      <c r="L1536" s="40">
        <v>46090</v>
      </c>
      <c r="M1536" s="39" t="s">
        <v>763</v>
      </c>
      <c r="N1536" s="40">
        <v>46087</v>
      </c>
      <c r="O15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37" spans="1:15" hidden="1" x14ac:dyDescent="0.25">
      <c r="A1537" s="25" t="str">
        <f>_xlfn.CONCAT(Tabela_srv_moreno_prd_dbwel_v_fund_acompanhamento[[#This Row],[id_ordem_servico]],"-",Tabela_srv_moreno_prd_dbwel_v_fund_acompanhamento[[#This Row],[item]])</f>
        <v>27381-2</v>
      </c>
      <c r="B1537" s="114" t="str">
        <f>_xlfn.XLOOKUP(A1537,Tabela2[ID OS_MORENO],Tabela2[ID OS_MORENO],"",0)</f>
        <v/>
      </c>
      <c r="C1537" s="25">
        <v>27381</v>
      </c>
      <c r="D1537" s="25">
        <v>2</v>
      </c>
      <c r="E1537" s="25">
        <v>1</v>
      </c>
      <c r="F1537" s="39">
        <v>966042</v>
      </c>
      <c r="G1537" s="39">
        <v>2</v>
      </c>
      <c r="H1537" s="39" t="str">
        <f>_xlfn.CONCAT(Tabela_srv_moreno_prd_dbwel_v_fund_acompanhamento[[#This Row],[codigo_peca]],"-",Tabela_srv_moreno_prd_dbwel_v_fund_acompanhamento[[#This Row],[seq_peca]])</f>
        <v>966042-2</v>
      </c>
      <c r="I1537" s="178">
        <v>1</v>
      </c>
      <c r="J1537" s="39" t="s">
        <v>513</v>
      </c>
      <c r="K1537" s="40">
        <v>46086</v>
      </c>
      <c r="L1537" s="40">
        <v>46086</v>
      </c>
      <c r="M1537" s="39" t="s">
        <v>763</v>
      </c>
      <c r="N1537" s="40">
        <v>46087</v>
      </c>
      <c r="O15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38" spans="1:15" hidden="1" x14ac:dyDescent="0.25">
      <c r="A1538" s="25" t="str">
        <f>_xlfn.CONCAT(Tabela_srv_moreno_prd_dbwel_v_fund_acompanhamento[[#This Row],[id_ordem_servico]],"-",Tabela_srv_moreno_prd_dbwel_v_fund_acompanhamento[[#This Row],[item]])</f>
        <v>27381-3</v>
      </c>
      <c r="B1538" s="114" t="str">
        <f>_xlfn.XLOOKUP(A1538,Tabela2[ID OS_MORENO],Tabela2[ID OS_MORENO],"",0)</f>
        <v/>
      </c>
      <c r="C1538" s="25">
        <v>27381</v>
      </c>
      <c r="D1538" s="25">
        <v>3</v>
      </c>
      <c r="E1538" s="25">
        <v>1</v>
      </c>
      <c r="F1538" s="178">
        <v>966042</v>
      </c>
      <c r="G1538" s="178">
        <v>3</v>
      </c>
      <c r="H1538" s="178" t="str">
        <f>_xlfn.CONCAT(Tabela_srv_moreno_prd_dbwel_v_fund_acompanhamento[[#This Row],[codigo_peca]],"-",Tabela_srv_moreno_prd_dbwel_v_fund_acompanhamento[[#This Row],[seq_peca]])</f>
        <v>966042-3</v>
      </c>
      <c r="I1538" s="178">
        <v>1</v>
      </c>
      <c r="J1538" s="178" t="s">
        <v>513</v>
      </c>
      <c r="K1538" s="179">
        <v>46086</v>
      </c>
      <c r="L1538" s="179">
        <v>46087</v>
      </c>
      <c r="M1538" s="178" t="s">
        <v>763</v>
      </c>
      <c r="N1538" s="179">
        <v>46087</v>
      </c>
      <c r="O15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39" spans="1:15" hidden="1" x14ac:dyDescent="0.25">
      <c r="A1539" s="25" t="str">
        <f>_xlfn.CONCAT(Tabela_srv_moreno_prd_dbwel_v_fund_acompanhamento[[#This Row],[id_ordem_servico]],"-",Tabela_srv_moreno_prd_dbwel_v_fund_acompanhamento[[#This Row],[item]])</f>
        <v>27381-4</v>
      </c>
      <c r="B1539" s="114" t="str">
        <f>_xlfn.XLOOKUP(A1539,Tabela2[ID OS_MORENO],Tabela2[ID OS_MORENO],"",0)</f>
        <v/>
      </c>
      <c r="C1539" s="25">
        <v>27381</v>
      </c>
      <c r="D1539" s="25">
        <v>4</v>
      </c>
      <c r="E1539" s="25">
        <v>1</v>
      </c>
      <c r="F1539" s="178">
        <v>966042</v>
      </c>
      <c r="G1539" s="178">
        <v>4</v>
      </c>
      <c r="H1539" s="178" t="str">
        <f>_xlfn.CONCAT(Tabela_srv_moreno_prd_dbwel_v_fund_acompanhamento[[#This Row],[codigo_peca]],"-",Tabela_srv_moreno_prd_dbwel_v_fund_acompanhamento[[#This Row],[seq_peca]])</f>
        <v>966042-4</v>
      </c>
      <c r="I1539" s="178">
        <v>1</v>
      </c>
      <c r="J1539" s="178" t="s">
        <v>513</v>
      </c>
      <c r="K1539" s="179">
        <v>46086</v>
      </c>
      <c r="L1539" s="179">
        <v>46087</v>
      </c>
      <c r="M1539" s="178" t="s">
        <v>763</v>
      </c>
      <c r="N1539" s="179">
        <v>46087</v>
      </c>
      <c r="O15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40" spans="1:15" hidden="1" x14ac:dyDescent="0.25">
      <c r="A1540" s="25" t="str">
        <f>_xlfn.CONCAT(Tabela_srv_moreno_prd_dbwel_v_fund_acompanhamento[[#This Row],[id_ordem_servico]],"-",Tabela_srv_moreno_prd_dbwel_v_fund_acompanhamento[[#This Row],[item]])</f>
        <v>27381-5</v>
      </c>
      <c r="B1540" s="114" t="str">
        <f>_xlfn.XLOOKUP(A1540,Tabela2[ID OS_MORENO],Tabela2[ID OS_MORENO],"",0)</f>
        <v/>
      </c>
      <c r="C1540" s="25">
        <v>27381</v>
      </c>
      <c r="D1540" s="25">
        <v>5</v>
      </c>
      <c r="E1540" s="25">
        <v>1</v>
      </c>
      <c r="F1540" s="39">
        <v>966042</v>
      </c>
      <c r="G1540" s="39">
        <v>5</v>
      </c>
      <c r="H1540" s="39" t="str">
        <f>_xlfn.CONCAT(Tabela_srv_moreno_prd_dbwel_v_fund_acompanhamento[[#This Row],[codigo_peca]],"-",Tabela_srv_moreno_prd_dbwel_v_fund_acompanhamento[[#This Row],[seq_peca]])</f>
        <v>966042-5</v>
      </c>
      <c r="I1540" s="25">
        <v>1</v>
      </c>
      <c r="J1540" s="39" t="s">
        <v>513</v>
      </c>
      <c r="K1540" s="40">
        <v>46086</v>
      </c>
      <c r="L1540" s="40">
        <v>46086</v>
      </c>
      <c r="M1540" s="39" t="s">
        <v>763</v>
      </c>
      <c r="N1540" s="40">
        <v>46087</v>
      </c>
      <c r="O154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41" spans="1:15" hidden="1" x14ac:dyDescent="0.25">
      <c r="A1541" s="25" t="str">
        <f>_xlfn.CONCAT(Tabela_srv_moreno_prd_dbwel_v_fund_acompanhamento[[#This Row],[id_ordem_servico]],"-",Tabela_srv_moreno_prd_dbwel_v_fund_acompanhamento[[#This Row],[item]])</f>
        <v>27381-6</v>
      </c>
      <c r="B1541" s="114" t="str">
        <f>_xlfn.XLOOKUP(A1541,Tabela2[ID OS_MORENO],Tabela2[ID OS_MORENO],"",0)</f>
        <v/>
      </c>
      <c r="C1541" s="25">
        <v>27381</v>
      </c>
      <c r="D1541" s="25">
        <v>6</v>
      </c>
      <c r="E1541" s="25">
        <v>1</v>
      </c>
      <c r="F1541" s="178">
        <v>966042</v>
      </c>
      <c r="G1541" s="178">
        <v>6</v>
      </c>
      <c r="H1541" s="178" t="str">
        <f>_xlfn.CONCAT(Tabela_srv_moreno_prd_dbwel_v_fund_acompanhamento[[#This Row],[codigo_peca]],"-",Tabela_srv_moreno_prd_dbwel_v_fund_acompanhamento[[#This Row],[seq_peca]])</f>
        <v>966042-6</v>
      </c>
      <c r="I1541" s="178">
        <v>1</v>
      </c>
      <c r="J1541" s="178" t="s">
        <v>513</v>
      </c>
      <c r="K1541" s="179">
        <v>46086</v>
      </c>
      <c r="L1541" s="179">
        <v>46086</v>
      </c>
      <c r="M1541" s="178" t="s">
        <v>763</v>
      </c>
      <c r="N1541" s="179">
        <v>46087</v>
      </c>
      <c r="O15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42" spans="1:15" hidden="1" x14ac:dyDescent="0.25">
      <c r="A1542" s="25" t="str">
        <f>_xlfn.CONCAT(Tabela_srv_moreno_prd_dbwel_v_fund_acompanhamento[[#This Row],[id_ordem_servico]],"-",Tabela_srv_moreno_prd_dbwel_v_fund_acompanhamento[[#This Row],[item]])</f>
        <v>27381-7</v>
      </c>
      <c r="B1542" s="114" t="str">
        <f>_xlfn.XLOOKUP(A1542,Tabela2[ID OS_MORENO],Tabela2[ID OS_MORENO],"",0)</f>
        <v/>
      </c>
      <c r="C1542" s="25">
        <v>27381</v>
      </c>
      <c r="D1542" s="25">
        <v>7</v>
      </c>
      <c r="E1542" s="25">
        <v>1</v>
      </c>
      <c r="F1542" s="178">
        <v>966042</v>
      </c>
      <c r="G1542" s="178">
        <v>7</v>
      </c>
      <c r="H1542" s="178" t="str">
        <f>_xlfn.CONCAT(Tabela_srv_moreno_prd_dbwel_v_fund_acompanhamento[[#This Row],[codigo_peca]],"-",Tabela_srv_moreno_prd_dbwel_v_fund_acompanhamento[[#This Row],[seq_peca]])</f>
        <v>966042-7</v>
      </c>
      <c r="I1542" s="178">
        <v>1</v>
      </c>
      <c r="J1542" s="178" t="s">
        <v>513</v>
      </c>
      <c r="K1542" s="179">
        <v>46086</v>
      </c>
      <c r="L1542" s="179">
        <v>46086</v>
      </c>
      <c r="M1542" s="178" t="s">
        <v>763</v>
      </c>
      <c r="N1542" s="179">
        <v>46087</v>
      </c>
      <c r="O15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43" spans="1:15" hidden="1" x14ac:dyDescent="0.25">
      <c r="A1543" s="25" t="str">
        <f>_xlfn.CONCAT(Tabela_srv_moreno_prd_dbwel_v_fund_acompanhamento[[#This Row],[id_ordem_servico]],"-",Tabela_srv_moreno_prd_dbwel_v_fund_acompanhamento[[#This Row],[item]])</f>
        <v>27381-8</v>
      </c>
      <c r="B1543" s="114" t="str">
        <f>_xlfn.XLOOKUP(A1543,Tabela2[ID OS_MORENO],Tabela2[ID OS_MORENO],"",0)</f>
        <v/>
      </c>
      <c r="C1543" s="25">
        <v>27381</v>
      </c>
      <c r="D1543" s="25">
        <v>8</v>
      </c>
      <c r="E1543" s="25">
        <v>1</v>
      </c>
      <c r="F1543" s="178">
        <v>966042</v>
      </c>
      <c r="G1543" s="178">
        <v>8</v>
      </c>
      <c r="H1543" s="178" t="str">
        <f>_xlfn.CONCAT(Tabela_srv_moreno_prd_dbwel_v_fund_acompanhamento[[#This Row],[codigo_peca]],"-",Tabela_srv_moreno_prd_dbwel_v_fund_acompanhamento[[#This Row],[seq_peca]])</f>
        <v>966042-8</v>
      </c>
      <c r="I1543" s="178">
        <v>1</v>
      </c>
      <c r="J1543" s="178" t="s">
        <v>513</v>
      </c>
      <c r="K1543" s="179">
        <v>46086</v>
      </c>
      <c r="L1543" s="179">
        <v>46086</v>
      </c>
      <c r="M1543" s="178" t="s">
        <v>763</v>
      </c>
      <c r="N1543" s="179">
        <v>46087</v>
      </c>
      <c r="O15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44" spans="1:15" hidden="1" x14ac:dyDescent="0.25">
      <c r="A1544" s="25" t="str">
        <f>_xlfn.CONCAT(Tabela_srv_moreno_prd_dbwel_v_fund_acompanhamento[[#This Row],[id_ordem_servico]],"-",Tabela_srv_moreno_prd_dbwel_v_fund_acompanhamento[[#This Row],[item]])</f>
        <v>27381-13</v>
      </c>
      <c r="B1544" s="114" t="str">
        <f>_xlfn.XLOOKUP(A1544,Tabela2[ID OS_MORENO],Tabela2[ID OS_MORENO],"",0)</f>
        <v/>
      </c>
      <c r="C1544" s="25">
        <v>27381</v>
      </c>
      <c r="D1544" s="25">
        <v>13</v>
      </c>
      <c r="E1544" s="25">
        <v>1</v>
      </c>
      <c r="F1544" s="178">
        <v>966029</v>
      </c>
      <c r="G1544" s="178">
        <v>5</v>
      </c>
      <c r="H1544" s="178" t="str">
        <f>_xlfn.CONCAT(Tabela_srv_moreno_prd_dbwel_v_fund_acompanhamento[[#This Row],[codigo_peca]],"-",Tabela_srv_moreno_prd_dbwel_v_fund_acompanhamento[[#This Row],[seq_peca]])</f>
        <v>966029-5</v>
      </c>
      <c r="I1544" s="178">
        <v>1</v>
      </c>
      <c r="J1544" s="178" t="s">
        <v>513</v>
      </c>
      <c r="K1544" s="179">
        <v>46086</v>
      </c>
      <c r="L1544" s="179">
        <v>46077</v>
      </c>
      <c r="M1544" s="178" t="s">
        <v>242</v>
      </c>
      <c r="N1544" s="179">
        <v>46087</v>
      </c>
      <c r="O15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45" spans="1:15" hidden="1" x14ac:dyDescent="0.25">
      <c r="A1545" s="25" t="str">
        <f>_xlfn.CONCAT(Tabela_srv_moreno_prd_dbwel_v_fund_acompanhamento[[#This Row],[id_ordem_servico]],"-",Tabela_srv_moreno_prd_dbwel_v_fund_acompanhamento[[#This Row],[item]])</f>
        <v>27381-14</v>
      </c>
      <c r="B1545" s="114" t="str">
        <f>_xlfn.XLOOKUP(A1545,Tabela2[ID OS_MORENO],Tabela2[ID OS_MORENO],"",0)</f>
        <v/>
      </c>
      <c r="C1545" s="25">
        <v>27381</v>
      </c>
      <c r="D1545" s="25">
        <v>14</v>
      </c>
      <c r="E1545" s="25">
        <v>1</v>
      </c>
      <c r="F1545" s="178">
        <v>966029</v>
      </c>
      <c r="G1545" s="178">
        <v>6</v>
      </c>
      <c r="H1545" s="178" t="str">
        <f>_xlfn.CONCAT(Tabela_srv_moreno_prd_dbwel_v_fund_acompanhamento[[#This Row],[codigo_peca]],"-",Tabela_srv_moreno_prd_dbwel_v_fund_acompanhamento[[#This Row],[seq_peca]])</f>
        <v>966029-6</v>
      </c>
      <c r="I1545" s="178">
        <v>1</v>
      </c>
      <c r="J1545" s="178" t="s">
        <v>513</v>
      </c>
      <c r="K1545" s="179">
        <v>46086</v>
      </c>
      <c r="L1545" s="179">
        <v>46070</v>
      </c>
      <c r="M1545" s="178" t="s">
        <v>242</v>
      </c>
      <c r="N1545" s="179">
        <v>46087</v>
      </c>
      <c r="O15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46" spans="1:15" hidden="1" x14ac:dyDescent="0.25">
      <c r="A1546" s="16" t="str">
        <f>_xlfn.CONCAT(Tabela_srv_moreno_prd_dbwel_v_fund_acompanhamento[[#This Row],[id_ordem_servico]],"-",Tabela_srv_moreno_prd_dbwel_v_fund_acompanhamento[[#This Row],[item]])</f>
        <v>27381-15</v>
      </c>
      <c r="B1546" s="114" t="str">
        <f>_xlfn.XLOOKUP(A1546,Tabela2[ID OS_MORENO],Tabela2[ID OS_MORENO],"",0)</f>
        <v/>
      </c>
      <c r="C1546" s="16">
        <v>27381</v>
      </c>
      <c r="D1546" s="16">
        <v>15</v>
      </c>
      <c r="E1546" s="16">
        <v>1</v>
      </c>
      <c r="F1546" s="185">
        <v>966029</v>
      </c>
      <c r="G1546" s="185">
        <v>7</v>
      </c>
      <c r="H1546" s="185" t="str">
        <f>_xlfn.CONCAT(Tabela_srv_moreno_prd_dbwel_v_fund_acompanhamento[[#This Row],[codigo_peca]],"-",Tabela_srv_moreno_prd_dbwel_v_fund_acompanhamento[[#This Row],[seq_peca]])</f>
        <v>966029-7</v>
      </c>
      <c r="I1546" s="178">
        <v>1</v>
      </c>
      <c r="J1546" s="185" t="s">
        <v>513</v>
      </c>
      <c r="K1546" s="190">
        <v>46087</v>
      </c>
      <c r="L1546" s="190">
        <v>46070</v>
      </c>
      <c r="M1546" s="185" t="s">
        <v>242</v>
      </c>
      <c r="N1546" s="190">
        <v>46087</v>
      </c>
      <c r="O1546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47" spans="1:15" hidden="1" x14ac:dyDescent="0.25">
      <c r="A1547" s="25" t="str">
        <f>_xlfn.CONCAT(Tabela_srv_moreno_prd_dbwel_v_fund_acompanhamento[[#This Row],[id_ordem_servico]],"-",Tabela_srv_moreno_prd_dbwel_v_fund_acompanhamento[[#This Row],[item]])</f>
        <v>27381-16</v>
      </c>
      <c r="B1547" s="114" t="str">
        <f>_xlfn.XLOOKUP(A1547,Tabela2[ID OS_MORENO],Tabela2[ID OS_MORENO],"",0)</f>
        <v/>
      </c>
      <c r="C1547" s="25">
        <v>27381</v>
      </c>
      <c r="D1547" s="25">
        <v>16</v>
      </c>
      <c r="E1547" s="25">
        <v>1</v>
      </c>
      <c r="F1547" s="178">
        <v>966029</v>
      </c>
      <c r="G1547" s="178">
        <v>8</v>
      </c>
      <c r="H1547" s="178" t="str">
        <f>_xlfn.CONCAT(Tabela_srv_moreno_prd_dbwel_v_fund_acompanhamento[[#This Row],[codigo_peca]],"-",Tabela_srv_moreno_prd_dbwel_v_fund_acompanhamento[[#This Row],[seq_peca]])</f>
        <v>966029-8</v>
      </c>
      <c r="I1547" s="178">
        <v>1</v>
      </c>
      <c r="J1547" s="178" t="s">
        <v>513</v>
      </c>
      <c r="K1547" s="179">
        <v>46087</v>
      </c>
      <c r="L1547" s="179">
        <v>46073</v>
      </c>
      <c r="M1547" s="178" t="s">
        <v>242</v>
      </c>
      <c r="N1547" s="179">
        <v>46087</v>
      </c>
      <c r="O154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48" spans="1:15" hidden="1" x14ac:dyDescent="0.25">
      <c r="A1548" s="25" t="str">
        <f>_xlfn.CONCAT(Tabela_srv_moreno_prd_dbwel_v_fund_acompanhamento[[#This Row],[id_ordem_servico]],"-",Tabela_srv_moreno_prd_dbwel_v_fund_acompanhamento[[#This Row],[item]])</f>
        <v>27381-9</v>
      </c>
      <c r="B1548" s="114" t="str">
        <f>_xlfn.XLOOKUP(A1548,Tabela2[ID OS_MORENO],Tabela2[ID OS_MORENO],"",0)</f>
        <v/>
      </c>
      <c r="C1548" s="25">
        <v>27381</v>
      </c>
      <c r="D1548" s="25">
        <v>9</v>
      </c>
      <c r="E1548" s="25">
        <v>1</v>
      </c>
      <c r="F1548" s="178">
        <v>966030</v>
      </c>
      <c r="G1548" s="178">
        <v>7</v>
      </c>
      <c r="H1548" s="178" t="str">
        <f>_xlfn.CONCAT(Tabela_srv_moreno_prd_dbwel_v_fund_acompanhamento[[#This Row],[codigo_peca]],"-",Tabela_srv_moreno_prd_dbwel_v_fund_acompanhamento[[#This Row],[seq_peca]])</f>
        <v>966030-7</v>
      </c>
      <c r="I1548" s="178">
        <v>1</v>
      </c>
      <c r="J1548" s="178" t="s">
        <v>513</v>
      </c>
      <c r="K1548" s="179">
        <v>46087</v>
      </c>
      <c r="L1548" s="179">
        <v>46072</v>
      </c>
      <c r="M1548" s="178" t="s">
        <v>242</v>
      </c>
      <c r="N1548" s="179">
        <v>46087</v>
      </c>
      <c r="O154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49" spans="1:15" hidden="1" x14ac:dyDescent="0.25">
      <c r="A1549" s="25" t="str">
        <f>_xlfn.CONCAT(Tabela_srv_moreno_prd_dbwel_v_fund_acompanhamento[[#This Row],[id_ordem_servico]],"-",Tabela_srv_moreno_prd_dbwel_v_fund_acompanhamento[[#This Row],[item]])</f>
        <v>27381-10</v>
      </c>
      <c r="B1549" s="114" t="str">
        <f>_xlfn.XLOOKUP(A1549,Tabela2[ID OS_MORENO],Tabela2[ID OS_MORENO],"",0)</f>
        <v/>
      </c>
      <c r="C1549" s="25">
        <v>27381</v>
      </c>
      <c r="D1549" s="25">
        <v>10</v>
      </c>
      <c r="E1549" s="25">
        <v>1</v>
      </c>
      <c r="F1549" s="178">
        <v>966030</v>
      </c>
      <c r="G1549" s="178">
        <v>8</v>
      </c>
      <c r="H1549" s="178" t="str">
        <f>_xlfn.CONCAT(Tabela_srv_moreno_prd_dbwel_v_fund_acompanhamento[[#This Row],[codigo_peca]],"-",Tabela_srv_moreno_prd_dbwel_v_fund_acompanhamento[[#This Row],[seq_peca]])</f>
        <v>966030-8</v>
      </c>
      <c r="I1549" s="178">
        <v>1</v>
      </c>
      <c r="J1549" s="178" t="s">
        <v>513</v>
      </c>
      <c r="K1549" s="179">
        <v>46087</v>
      </c>
      <c r="L1549" s="179">
        <v>46072</v>
      </c>
      <c r="M1549" s="178" t="s">
        <v>242</v>
      </c>
      <c r="N1549" s="179">
        <v>46087</v>
      </c>
      <c r="O154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50" spans="1:15" hidden="1" x14ac:dyDescent="0.25">
      <c r="A1550" s="25" t="str">
        <f>_xlfn.CONCAT(Tabela_srv_moreno_prd_dbwel_v_fund_acompanhamento[[#This Row],[id_ordem_servico]],"-",Tabela_srv_moreno_prd_dbwel_v_fund_acompanhamento[[#This Row],[item]])</f>
        <v>27381-11</v>
      </c>
      <c r="B1550" s="114" t="str">
        <f>_xlfn.XLOOKUP(A1550,Tabela2[ID OS_MORENO],Tabela2[ID OS_MORENO],"",0)</f>
        <v/>
      </c>
      <c r="C1550" s="25">
        <v>27381</v>
      </c>
      <c r="D1550" s="25">
        <v>11</v>
      </c>
      <c r="E1550" s="25">
        <v>1</v>
      </c>
      <c r="F1550" s="178">
        <v>966030</v>
      </c>
      <c r="G1550" s="178">
        <v>5</v>
      </c>
      <c r="H1550" s="178" t="str">
        <f>_xlfn.CONCAT(Tabela_srv_moreno_prd_dbwel_v_fund_acompanhamento[[#This Row],[codigo_peca]],"-",Tabela_srv_moreno_prd_dbwel_v_fund_acompanhamento[[#This Row],[seq_peca]])</f>
        <v>966030-5</v>
      </c>
      <c r="I1550" s="178">
        <v>1</v>
      </c>
      <c r="J1550" s="178" t="s">
        <v>513</v>
      </c>
      <c r="K1550" s="179">
        <v>46087</v>
      </c>
      <c r="L1550" s="179">
        <v>46071</v>
      </c>
      <c r="M1550" s="178" t="s">
        <v>242</v>
      </c>
      <c r="N1550" s="179">
        <v>46087</v>
      </c>
      <c r="O1550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51" spans="1:15" hidden="1" x14ac:dyDescent="0.25">
      <c r="A1551" s="25" t="str">
        <f>_xlfn.CONCAT(Tabela_srv_moreno_prd_dbwel_v_fund_acompanhamento[[#This Row],[id_ordem_servico]],"-",Tabela_srv_moreno_prd_dbwel_v_fund_acompanhamento[[#This Row],[item]])</f>
        <v>27381-12</v>
      </c>
      <c r="B1551" s="114" t="str">
        <f>_xlfn.XLOOKUP(A1551,Tabela2[ID OS_MORENO],Tabela2[ID OS_MORENO],"",0)</f>
        <v/>
      </c>
      <c r="C1551" s="25">
        <v>27381</v>
      </c>
      <c r="D1551" s="25">
        <v>12</v>
      </c>
      <c r="E1551" s="25">
        <v>1</v>
      </c>
      <c r="F1551" s="178">
        <v>966030</v>
      </c>
      <c r="G1551" s="178">
        <v>6</v>
      </c>
      <c r="H1551" s="178" t="str">
        <f>_xlfn.CONCAT(Tabela_srv_moreno_prd_dbwel_v_fund_acompanhamento[[#This Row],[codigo_peca]],"-",Tabela_srv_moreno_prd_dbwel_v_fund_acompanhamento[[#This Row],[seq_peca]])</f>
        <v>966030-6</v>
      </c>
      <c r="I1551" s="178">
        <v>1</v>
      </c>
      <c r="J1551" s="178" t="s">
        <v>513</v>
      </c>
      <c r="K1551" s="179">
        <v>46087</v>
      </c>
      <c r="L1551" s="179">
        <v>46072</v>
      </c>
      <c r="M1551" s="178" t="s">
        <v>242</v>
      </c>
      <c r="N1551" s="179">
        <v>46087</v>
      </c>
      <c r="O1551" s="185" t="str">
        <f>IF(Tabela_srv_moreno_prd_dbwel_v_fund_acompanhamento[[#This Row],[prz_contratual]]=Tabela_srv_moreno_prd_dbwel_v_fund_acompanhamento[[#This Row],[lib_fundido_prev]],"S/Usin.","C/ Usin.")</f>
        <v>S/Usin.</v>
      </c>
    </row>
    <row r="1552" spans="1:15" hidden="1" x14ac:dyDescent="0.25">
      <c r="A1552" s="25" t="str">
        <f>_xlfn.CONCAT(Tabela_srv_moreno_prd_dbwel_v_fund_acompanhamento[[#This Row],[id_ordem_servico]],"-",Tabela_srv_moreno_prd_dbwel_v_fund_acompanhamento[[#This Row],[item]])</f>
        <v>27499-1</v>
      </c>
      <c r="B1552" s="114" t="str">
        <f>_xlfn.XLOOKUP(A1552,Tabela2[ID OS_MORENO],Tabela2[ID OS_MORENO],"",0)</f>
        <v/>
      </c>
      <c r="C1552" s="25">
        <v>27499</v>
      </c>
      <c r="D1552" s="25">
        <v>1</v>
      </c>
      <c r="E1552" s="25">
        <v>1</v>
      </c>
      <c r="F1552" s="178">
        <v>6784</v>
      </c>
      <c r="G1552" s="178">
        <v>1</v>
      </c>
      <c r="H1552" s="178" t="str">
        <f>_xlfn.CONCAT(Tabela_srv_moreno_prd_dbwel_v_fund_acompanhamento[[#This Row],[codigo_peca]],"-",Tabela_srv_moreno_prd_dbwel_v_fund_acompanhamento[[#This Row],[seq_peca]])</f>
        <v>6784-1</v>
      </c>
      <c r="I1552" s="178">
        <v>1</v>
      </c>
      <c r="J1552" s="178" t="s">
        <v>419</v>
      </c>
      <c r="K1552" s="179">
        <v>46147</v>
      </c>
      <c r="L1552" s="179">
        <v>46184</v>
      </c>
      <c r="M1552" s="178" t="s">
        <v>1886</v>
      </c>
      <c r="N1552" s="179">
        <v>46203</v>
      </c>
      <c r="O15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53" spans="1:15" hidden="1" x14ac:dyDescent="0.25">
      <c r="A1553" s="25" t="str">
        <f>_xlfn.CONCAT(Tabela_srv_moreno_prd_dbwel_v_fund_acompanhamento[[#This Row],[id_ordem_servico]],"-",Tabela_srv_moreno_prd_dbwel_v_fund_acompanhamento[[#This Row],[item]])</f>
        <v>27499-2</v>
      </c>
      <c r="B1553" s="114" t="str">
        <f>_xlfn.XLOOKUP(A1553,Tabela2[ID OS_MORENO],Tabela2[ID OS_MORENO],"",0)</f>
        <v/>
      </c>
      <c r="C1553" s="25">
        <v>27499</v>
      </c>
      <c r="D1553" s="25">
        <v>2</v>
      </c>
      <c r="E1553" s="25">
        <v>1</v>
      </c>
      <c r="F1553" s="178">
        <v>6785</v>
      </c>
      <c r="G1553" s="178">
        <v>1</v>
      </c>
      <c r="H1553" s="178" t="str">
        <f>_xlfn.CONCAT(Tabela_srv_moreno_prd_dbwel_v_fund_acompanhamento[[#This Row],[codigo_peca]],"-",Tabela_srv_moreno_prd_dbwel_v_fund_acompanhamento[[#This Row],[seq_peca]])</f>
        <v>6785-1</v>
      </c>
      <c r="I1553" s="178">
        <v>1</v>
      </c>
      <c r="J1553" s="178" t="s">
        <v>419</v>
      </c>
      <c r="K1553" s="179">
        <v>46147</v>
      </c>
      <c r="L1553" s="179">
        <v>46184</v>
      </c>
      <c r="M1553" s="178" t="s">
        <v>1887</v>
      </c>
      <c r="N1553" s="179">
        <v>46203</v>
      </c>
      <c r="O15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54" spans="1:15" hidden="1" x14ac:dyDescent="0.25">
      <c r="A1554" s="25" t="str">
        <f>_xlfn.CONCAT(Tabela_srv_moreno_prd_dbwel_v_fund_acompanhamento[[#This Row],[id_ordem_servico]],"-",Tabela_srv_moreno_prd_dbwel_v_fund_acompanhamento[[#This Row],[item]])</f>
        <v>27499-3</v>
      </c>
      <c r="B1554" s="114" t="str">
        <f>_xlfn.XLOOKUP(A1554,Tabela2[ID OS_MORENO],Tabela2[ID OS_MORENO],"",0)</f>
        <v/>
      </c>
      <c r="C1554" s="25">
        <v>27499</v>
      </c>
      <c r="D1554" s="25">
        <v>3</v>
      </c>
      <c r="E1554" s="25">
        <v>1</v>
      </c>
      <c r="F1554" s="178">
        <v>6786</v>
      </c>
      <c r="G1554" s="178">
        <v>1</v>
      </c>
      <c r="H1554" s="178" t="str">
        <f>_xlfn.CONCAT(Tabela_srv_moreno_prd_dbwel_v_fund_acompanhamento[[#This Row],[codigo_peca]],"-",Tabela_srv_moreno_prd_dbwel_v_fund_acompanhamento[[#This Row],[seq_peca]])</f>
        <v>6786-1</v>
      </c>
      <c r="I1554" s="178">
        <v>1</v>
      </c>
      <c r="J1554" s="178" t="s">
        <v>419</v>
      </c>
      <c r="K1554" s="179">
        <v>46147</v>
      </c>
      <c r="L1554" s="179">
        <v>46184</v>
      </c>
      <c r="M1554" s="178" t="s">
        <v>1888</v>
      </c>
      <c r="N1554" s="179">
        <v>46203</v>
      </c>
      <c r="O15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55" spans="1:15" hidden="1" x14ac:dyDescent="0.25">
      <c r="A1555" s="25" t="str">
        <f>_xlfn.CONCAT(Tabela_srv_moreno_prd_dbwel_v_fund_acompanhamento[[#This Row],[id_ordem_servico]],"-",Tabela_srv_moreno_prd_dbwel_v_fund_acompanhamento[[#This Row],[item]])</f>
        <v>27499-4</v>
      </c>
      <c r="B1555" s="114" t="str">
        <f>_xlfn.XLOOKUP(A1555,Tabela2[ID OS_MORENO],Tabela2[ID OS_MORENO],"",0)</f>
        <v/>
      </c>
      <c r="C1555" s="25">
        <v>27499</v>
      </c>
      <c r="D1555" s="25">
        <v>4</v>
      </c>
      <c r="E1555" s="25">
        <v>1</v>
      </c>
      <c r="F1555" s="178">
        <v>6787</v>
      </c>
      <c r="G1555" s="178">
        <v>1</v>
      </c>
      <c r="H1555" s="178" t="str">
        <f>_xlfn.CONCAT(Tabela_srv_moreno_prd_dbwel_v_fund_acompanhamento[[#This Row],[codigo_peca]],"-",Tabela_srv_moreno_prd_dbwel_v_fund_acompanhamento[[#This Row],[seq_peca]])</f>
        <v>6787-1</v>
      </c>
      <c r="I1555" s="178">
        <v>1</v>
      </c>
      <c r="J1555" s="178" t="s">
        <v>419</v>
      </c>
      <c r="K1555" s="179">
        <v>46147</v>
      </c>
      <c r="L1555" s="179">
        <v>46184</v>
      </c>
      <c r="M1555" s="178" t="s">
        <v>1898</v>
      </c>
      <c r="N1555" s="179">
        <v>46203</v>
      </c>
      <c r="O15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56" spans="1:15" hidden="1" x14ac:dyDescent="0.25">
      <c r="A1556" s="25" t="str">
        <f>_xlfn.CONCAT(Tabela_srv_moreno_prd_dbwel_v_fund_acompanhamento[[#This Row],[id_ordem_servico]],"-",Tabela_srv_moreno_prd_dbwel_v_fund_acompanhamento[[#This Row],[item]])</f>
        <v>27500-1</v>
      </c>
      <c r="B1556" s="114" t="str">
        <f>_xlfn.XLOOKUP(A1556,Tabela2[ID OS_MORENO],Tabela2[ID OS_MORENO],"",0)</f>
        <v/>
      </c>
      <c r="C1556" s="25">
        <v>27500</v>
      </c>
      <c r="D1556" s="25">
        <v>1</v>
      </c>
      <c r="E1556" s="25">
        <v>1</v>
      </c>
      <c r="F1556" s="178">
        <v>6780</v>
      </c>
      <c r="G1556" s="178">
        <v>1</v>
      </c>
      <c r="H1556" s="178" t="str">
        <f>_xlfn.CONCAT(Tabela_srv_moreno_prd_dbwel_v_fund_acompanhamento[[#This Row],[codigo_peca]],"-",Tabela_srv_moreno_prd_dbwel_v_fund_acompanhamento[[#This Row],[seq_peca]])</f>
        <v>6780-1</v>
      </c>
      <c r="I1556" s="178">
        <v>1</v>
      </c>
      <c r="J1556" s="178" t="s">
        <v>419</v>
      </c>
      <c r="K1556" s="179">
        <v>46143</v>
      </c>
      <c r="L1556" s="179">
        <v>46184</v>
      </c>
      <c r="M1556" s="178" t="s">
        <v>1886</v>
      </c>
      <c r="N1556" s="179">
        <v>46203</v>
      </c>
      <c r="O15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57" spans="1:15" hidden="1" x14ac:dyDescent="0.25">
      <c r="A1557" s="25" t="str">
        <f>_xlfn.CONCAT(Tabela_srv_moreno_prd_dbwel_v_fund_acompanhamento[[#This Row],[id_ordem_servico]],"-",Tabela_srv_moreno_prd_dbwel_v_fund_acompanhamento[[#This Row],[item]])</f>
        <v>27500-2</v>
      </c>
      <c r="B1557" s="115" t="str">
        <f>_xlfn.XLOOKUP(A1557,Tabela2[ID OS_MORENO],Tabela2[ID OS_MORENO],"",0)</f>
        <v/>
      </c>
      <c r="C1557" s="25">
        <v>27500</v>
      </c>
      <c r="D1557" s="25">
        <v>2</v>
      </c>
      <c r="E1557" s="25">
        <v>1</v>
      </c>
      <c r="F1557" s="178">
        <v>6781</v>
      </c>
      <c r="G1557" s="178">
        <v>1</v>
      </c>
      <c r="H1557" s="178" t="str">
        <f>_xlfn.CONCAT(Tabela_srv_moreno_prd_dbwel_v_fund_acompanhamento[[#This Row],[codigo_peca]],"-",Tabela_srv_moreno_prd_dbwel_v_fund_acompanhamento[[#This Row],[seq_peca]])</f>
        <v>6781-1</v>
      </c>
      <c r="I1557" s="178">
        <v>1</v>
      </c>
      <c r="J1557" s="178" t="s">
        <v>419</v>
      </c>
      <c r="K1557" s="179">
        <v>46143</v>
      </c>
      <c r="L1557" s="179">
        <v>46184</v>
      </c>
      <c r="M1557" s="178" t="s">
        <v>1889</v>
      </c>
      <c r="N1557" s="179">
        <v>46203</v>
      </c>
      <c r="O15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58" spans="1:15" hidden="1" x14ac:dyDescent="0.25">
      <c r="A1558" s="25" t="str">
        <f>_xlfn.CONCAT(Tabela_srv_moreno_prd_dbwel_v_fund_acompanhamento[[#This Row],[id_ordem_servico]],"-",Tabela_srv_moreno_prd_dbwel_v_fund_acompanhamento[[#This Row],[item]])</f>
        <v>27500-3</v>
      </c>
      <c r="B1558" s="115" t="str">
        <f>_xlfn.XLOOKUP(A1558,Tabela2[ID OS_MORENO],Tabela2[ID OS_MORENO],"",0)</f>
        <v/>
      </c>
      <c r="C1558" s="25">
        <v>27500</v>
      </c>
      <c r="D1558" s="25">
        <v>3</v>
      </c>
      <c r="E1558" s="25">
        <v>1</v>
      </c>
      <c r="F1558" s="178">
        <v>6782</v>
      </c>
      <c r="G1558" s="178">
        <v>1</v>
      </c>
      <c r="H1558" s="178" t="str">
        <f>_xlfn.CONCAT(Tabela_srv_moreno_prd_dbwel_v_fund_acompanhamento[[#This Row],[codigo_peca]],"-",Tabela_srv_moreno_prd_dbwel_v_fund_acompanhamento[[#This Row],[seq_peca]])</f>
        <v>6782-1</v>
      </c>
      <c r="I1558" s="178">
        <v>1</v>
      </c>
      <c r="J1558" s="178" t="s">
        <v>419</v>
      </c>
      <c r="K1558" s="179">
        <v>46143</v>
      </c>
      <c r="L1558" s="179">
        <v>46184</v>
      </c>
      <c r="M1558" s="178" t="s">
        <v>1888</v>
      </c>
      <c r="N1558" s="179">
        <v>46203</v>
      </c>
      <c r="O15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59" spans="1:15" hidden="1" x14ac:dyDescent="0.25">
      <c r="A1559" s="25" t="str">
        <f>_xlfn.CONCAT(Tabela_srv_moreno_prd_dbwel_v_fund_acompanhamento[[#This Row],[id_ordem_servico]],"-",Tabela_srv_moreno_prd_dbwel_v_fund_acompanhamento[[#This Row],[item]])</f>
        <v>27500-4</v>
      </c>
      <c r="B1559" s="115" t="str">
        <f>_xlfn.XLOOKUP(A1559,Tabela2[ID OS_MORENO],Tabela2[ID OS_MORENO],"",0)</f>
        <v/>
      </c>
      <c r="C1559" s="25">
        <v>27500</v>
      </c>
      <c r="D1559" s="25">
        <v>4</v>
      </c>
      <c r="E1559" s="25">
        <v>1</v>
      </c>
      <c r="F1559" s="178">
        <v>6783</v>
      </c>
      <c r="G1559" s="178">
        <v>1</v>
      </c>
      <c r="H1559" s="178" t="str">
        <f>_xlfn.CONCAT(Tabela_srv_moreno_prd_dbwel_v_fund_acompanhamento[[#This Row],[codigo_peca]],"-",Tabela_srv_moreno_prd_dbwel_v_fund_acompanhamento[[#This Row],[seq_peca]])</f>
        <v>6783-1</v>
      </c>
      <c r="I1559" s="178">
        <v>1</v>
      </c>
      <c r="J1559" s="178" t="s">
        <v>419</v>
      </c>
      <c r="K1559" s="179">
        <v>46143</v>
      </c>
      <c r="L1559" s="179">
        <v>46184</v>
      </c>
      <c r="M1559" s="178" t="s">
        <v>1898</v>
      </c>
      <c r="N1559" s="179">
        <v>46203</v>
      </c>
      <c r="O15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0" spans="1:15" hidden="1" x14ac:dyDescent="0.25">
      <c r="A1560" s="25" t="str">
        <f>_xlfn.CONCAT(Tabela_srv_moreno_prd_dbwel_v_fund_acompanhamento[[#This Row],[id_ordem_servico]],"-",Tabela_srv_moreno_prd_dbwel_v_fund_acompanhamento[[#This Row],[item]])</f>
        <v>27189-1</v>
      </c>
      <c r="B1560" s="115" t="str">
        <f>_xlfn.XLOOKUP(A1560,Tabela2[ID OS_MORENO],Tabela2[ID OS_MORENO],"",0)</f>
        <v/>
      </c>
      <c r="C1560" s="25">
        <v>27189</v>
      </c>
      <c r="D1560" s="25">
        <v>1</v>
      </c>
      <c r="E1560" s="25">
        <v>1</v>
      </c>
      <c r="F1560" s="178">
        <v>273238</v>
      </c>
      <c r="G1560" s="178">
        <v>16</v>
      </c>
      <c r="H1560" s="178" t="str">
        <f>_xlfn.CONCAT(Tabela_srv_moreno_prd_dbwel_v_fund_acompanhamento[[#This Row],[codigo_peca]],"-",Tabela_srv_moreno_prd_dbwel_v_fund_acompanhamento[[#This Row],[seq_peca]])</f>
        <v>273238-16</v>
      </c>
      <c r="I1560" s="178">
        <v>1</v>
      </c>
      <c r="J1560" s="178" t="s">
        <v>419</v>
      </c>
      <c r="K1560" s="179">
        <v>45954</v>
      </c>
      <c r="L1560" s="179">
        <v>45951</v>
      </c>
      <c r="M1560" s="178" t="s">
        <v>260</v>
      </c>
      <c r="N1560" s="179">
        <v>46086</v>
      </c>
      <c r="O15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1" spans="1:15" hidden="1" x14ac:dyDescent="0.25">
      <c r="A1561" s="25" t="str">
        <f>_xlfn.CONCAT(Tabela_srv_moreno_prd_dbwel_v_fund_acompanhamento[[#This Row],[id_ordem_servico]],"-",Tabela_srv_moreno_prd_dbwel_v_fund_acompanhamento[[#This Row],[item]])</f>
        <v>27189-2</v>
      </c>
      <c r="B1561" s="115" t="str">
        <f>_xlfn.XLOOKUP(A1561,Tabela2[ID OS_MORENO],Tabela2[ID OS_MORENO],"",0)</f>
        <v/>
      </c>
      <c r="C1561" s="25">
        <v>27189</v>
      </c>
      <c r="D1561" s="25">
        <v>2</v>
      </c>
      <c r="E1561" s="25">
        <v>1</v>
      </c>
      <c r="F1561" s="178">
        <v>273239</v>
      </c>
      <c r="G1561" s="178">
        <v>16</v>
      </c>
      <c r="H1561" s="178" t="str">
        <f>_xlfn.CONCAT(Tabela_srv_moreno_prd_dbwel_v_fund_acompanhamento[[#This Row],[codigo_peca]],"-",Tabela_srv_moreno_prd_dbwel_v_fund_acompanhamento[[#This Row],[seq_peca]])</f>
        <v>273239-16</v>
      </c>
      <c r="I1561" s="178">
        <v>1</v>
      </c>
      <c r="J1561" s="178" t="s">
        <v>419</v>
      </c>
      <c r="K1561" s="179">
        <v>45946</v>
      </c>
      <c r="L1561" s="179">
        <v>45954</v>
      </c>
      <c r="M1561" s="178" t="s">
        <v>261</v>
      </c>
      <c r="N1561" s="179">
        <v>46086</v>
      </c>
      <c r="O15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2" spans="1:15" hidden="1" x14ac:dyDescent="0.25">
      <c r="A1562" s="25" t="str">
        <f>_xlfn.CONCAT(Tabela_srv_moreno_prd_dbwel_v_fund_acompanhamento[[#This Row],[id_ordem_servico]],"-",Tabela_srv_moreno_prd_dbwel_v_fund_acompanhamento[[#This Row],[item]])</f>
        <v>27189-39</v>
      </c>
      <c r="B1562" s="115" t="str">
        <f>_xlfn.XLOOKUP(A1562,Tabela2[ID OS_MORENO],Tabela2[ID OS_MORENO],"",0)</f>
        <v/>
      </c>
      <c r="C1562" s="25">
        <v>27189</v>
      </c>
      <c r="D1562" s="25">
        <v>39</v>
      </c>
      <c r="E1562" s="25">
        <v>1</v>
      </c>
      <c r="F1562" s="178">
        <v>6621</v>
      </c>
      <c r="G1562" s="178">
        <v>1</v>
      </c>
      <c r="H1562" s="178" t="str">
        <f>_xlfn.CONCAT(Tabela_srv_moreno_prd_dbwel_v_fund_acompanhamento[[#This Row],[codigo_peca]],"-",Tabela_srv_moreno_prd_dbwel_v_fund_acompanhamento[[#This Row],[seq_peca]])</f>
        <v>6621-1</v>
      </c>
      <c r="I1562" s="178">
        <v>1</v>
      </c>
      <c r="J1562" s="178" t="s">
        <v>419</v>
      </c>
      <c r="K1562" s="179">
        <v>45954</v>
      </c>
      <c r="L1562" s="179">
        <v>45947</v>
      </c>
      <c r="M1562" s="178" t="s">
        <v>442</v>
      </c>
      <c r="N1562" s="179">
        <v>46086</v>
      </c>
      <c r="O15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3" spans="1:15" hidden="1" x14ac:dyDescent="0.25">
      <c r="A1563" s="25" t="str">
        <f>_xlfn.CONCAT(Tabela_srv_moreno_prd_dbwel_v_fund_acompanhamento[[#This Row],[id_ordem_servico]],"-",Tabela_srv_moreno_prd_dbwel_v_fund_acompanhamento[[#This Row],[item]])</f>
        <v>27189-40</v>
      </c>
      <c r="B1563" s="115" t="str">
        <f>_xlfn.XLOOKUP(A1563,Tabela2[ID OS_MORENO],Tabela2[ID OS_MORENO],"",0)</f>
        <v/>
      </c>
      <c r="C1563" s="25">
        <v>27189</v>
      </c>
      <c r="D1563" s="25">
        <v>40</v>
      </c>
      <c r="E1563" s="25">
        <v>1</v>
      </c>
      <c r="F1563" s="178">
        <v>6622</v>
      </c>
      <c r="G1563" s="178">
        <v>1</v>
      </c>
      <c r="H1563" s="178" t="str">
        <f>_xlfn.CONCAT(Tabela_srv_moreno_prd_dbwel_v_fund_acompanhamento[[#This Row],[codigo_peca]],"-",Tabela_srv_moreno_prd_dbwel_v_fund_acompanhamento[[#This Row],[seq_peca]])</f>
        <v>6622-1</v>
      </c>
      <c r="I1563" s="178">
        <v>1</v>
      </c>
      <c r="J1563" s="178" t="s">
        <v>419</v>
      </c>
      <c r="K1563" s="179">
        <v>45954</v>
      </c>
      <c r="L1563" s="179">
        <v>45947</v>
      </c>
      <c r="M1563" s="178" t="s">
        <v>443</v>
      </c>
      <c r="N1563" s="179">
        <v>46086</v>
      </c>
      <c r="O15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4" spans="1:15" hidden="1" x14ac:dyDescent="0.25">
      <c r="A1564" s="25" t="str">
        <f>_xlfn.CONCAT(Tabela_srv_moreno_prd_dbwel_v_fund_acompanhamento[[#This Row],[id_ordem_servico]],"-",Tabela_srv_moreno_prd_dbwel_v_fund_acompanhamento[[#This Row],[item]])</f>
        <v>27189-41</v>
      </c>
      <c r="B1564" s="115" t="str">
        <f>_xlfn.XLOOKUP(A1564,Tabela2[ID OS_MORENO],Tabela2[ID OS_MORENO],"",0)</f>
        <v/>
      </c>
      <c r="C1564" s="25">
        <v>27189</v>
      </c>
      <c r="D1564" s="25">
        <v>41</v>
      </c>
      <c r="E1564" s="25">
        <v>1</v>
      </c>
      <c r="F1564" s="178">
        <v>6623</v>
      </c>
      <c r="G1564" s="178">
        <v>1</v>
      </c>
      <c r="H1564" s="178" t="str">
        <f>_xlfn.CONCAT(Tabela_srv_moreno_prd_dbwel_v_fund_acompanhamento[[#This Row],[codigo_peca]],"-",Tabela_srv_moreno_prd_dbwel_v_fund_acompanhamento[[#This Row],[seq_peca]])</f>
        <v>6623-1</v>
      </c>
      <c r="I1564" s="178">
        <v>1</v>
      </c>
      <c r="J1564" s="178" t="s">
        <v>419</v>
      </c>
      <c r="K1564" s="179">
        <v>45954</v>
      </c>
      <c r="L1564" s="179">
        <v>45947</v>
      </c>
      <c r="M1564" s="178" t="s">
        <v>444</v>
      </c>
      <c r="N1564" s="179">
        <v>46086</v>
      </c>
      <c r="O15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5" spans="1:15" hidden="1" x14ac:dyDescent="0.25">
      <c r="A1565" s="25" t="str">
        <f>_xlfn.CONCAT(Tabela_srv_moreno_prd_dbwel_v_fund_acompanhamento[[#This Row],[id_ordem_servico]],"-",Tabela_srv_moreno_prd_dbwel_v_fund_acompanhamento[[#This Row],[item]])</f>
        <v>27189-42</v>
      </c>
      <c r="B1565" s="114" t="str">
        <f>_xlfn.XLOOKUP(A1565,Tabela2[ID OS_MORENO],Tabela2[ID OS_MORENO],"",0)</f>
        <v/>
      </c>
      <c r="C1565" s="25">
        <v>27189</v>
      </c>
      <c r="D1565" s="25">
        <v>42</v>
      </c>
      <c r="E1565" s="25">
        <v>1</v>
      </c>
      <c r="F1565" s="178">
        <v>6624</v>
      </c>
      <c r="G1565" s="178">
        <v>1</v>
      </c>
      <c r="H1565" s="178" t="str">
        <f>_xlfn.CONCAT(Tabela_srv_moreno_prd_dbwel_v_fund_acompanhamento[[#This Row],[codigo_peca]],"-",Tabela_srv_moreno_prd_dbwel_v_fund_acompanhamento[[#This Row],[seq_peca]])</f>
        <v>6624-1</v>
      </c>
      <c r="I1565" s="178">
        <v>1</v>
      </c>
      <c r="J1565" s="178" t="s">
        <v>419</v>
      </c>
      <c r="K1565" s="179">
        <v>45954</v>
      </c>
      <c r="L1565" s="179">
        <v>45950</v>
      </c>
      <c r="M1565" s="178" t="s">
        <v>445</v>
      </c>
      <c r="N1565" s="179">
        <v>46086</v>
      </c>
      <c r="O15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6" spans="1:15" hidden="1" x14ac:dyDescent="0.25">
      <c r="A1566" s="25" t="str">
        <f>_xlfn.CONCAT(Tabela_srv_moreno_prd_dbwel_v_fund_acompanhamento[[#This Row],[id_ordem_servico]],"-",Tabela_srv_moreno_prd_dbwel_v_fund_acompanhamento[[#This Row],[item]])</f>
        <v>27189-57</v>
      </c>
      <c r="B1566" s="114" t="str">
        <f>_xlfn.XLOOKUP(A1566,Tabela2[ID OS_MORENO],Tabela2[ID OS_MORENO],"",0)</f>
        <v/>
      </c>
      <c r="C1566" s="25">
        <v>27189</v>
      </c>
      <c r="D1566" s="25">
        <v>57</v>
      </c>
      <c r="E1566" s="25">
        <v>1</v>
      </c>
      <c r="F1566" s="178">
        <v>976116</v>
      </c>
      <c r="G1566" s="178">
        <v>1</v>
      </c>
      <c r="H1566" s="178" t="str">
        <f>_xlfn.CONCAT(Tabela_srv_moreno_prd_dbwel_v_fund_acompanhamento[[#This Row],[codigo_peca]],"-",Tabela_srv_moreno_prd_dbwel_v_fund_acompanhamento[[#This Row],[seq_peca]])</f>
        <v>976116-1</v>
      </c>
      <c r="I1566" s="178">
        <v>1</v>
      </c>
      <c r="J1566" s="178" t="s">
        <v>419</v>
      </c>
      <c r="K1566" s="179">
        <v>45997</v>
      </c>
      <c r="L1566" s="179">
        <v>45995</v>
      </c>
      <c r="M1566" s="178" t="s">
        <v>439</v>
      </c>
      <c r="N1566" s="179">
        <v>46086</v>
      </c>
      <c r="O15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7" spans="1:15" hidden="1" x14ac:dyDescent="0.25">
      <c r="A1567" s="25" t="str">
        <f>_xlfn.CONCAT(Tabela_srv_moreno_prd_dbwel_v_fund_acompanhamento[[#This Row],[id_ordem_servico]],"-",Tabela_srv_moreno_prd_dbwel_v_fund_acompanhamento[[#This Row],[item]])</f>
        <v>27189-58</v>
      </c>
      <c r="B1567" s="114" t="str">
        <f>_xlfn.XLOOKUP(A1567,Tabela2[ID OS_MORENO],Tabela2[ID OS_MORENO],"",0)</f>
        <v/>
      </c>
      <c r="C1567" s="25">
        <v>27189</v>
      </c>
      <c r="D1567" s="25">
        <v>58</v>
      </c>
      <c r="E1567" s="25">
        <v>1</v>
      </c>
      <c r="F1567" s="178">
        <v>976116</v>
      </c>
      <c r="G1567" s="178">
        <v>2</v>
      </c>
      <c r="H1567" s="178" t="str">
        <f>_xlfn.CONCAT(Tabela_srv_moreno_prd_dbwel_v_fund_acompanhamento[[#This Row],[codigo_peca]],"-",Tabela_srv_moreno_prd_dbwel_v_fund_acompanhamento[[#This Row],[seq_peca]])</f>
        <v>976116-2</v>
      </c>
      <c r="I1567" s="178">
        <v>1</v>
      </c>
      <c r="J1567" s="178" t="s">
        <v>419</v>
      </c>
      <c r="K1567" s="179">
        <v>45997</v>
      </c>
      <c r="L1567" s="179">
        <v>45995</v>
      </c>
      <c r="M1567" s="178" t="s">
        <v>439</v>
      </c>
      <c r="N1567" s="179">
        <v>46086</v>
      </c>
      <c r="O15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8" spans="1:15" hidden="1" x14ac:dyDescent="0.25">
      <c r="A1568" s="25" t="str">
        <f>_xlfn.CONCAT(Tabela_srv_moreno_prd_dbwel_v_fund_acompanhamento[[#This Row],[id_ordem_servico]],"-",Tabela_srv_moreno_prd_dbwel_v_fund_acompanhamento[[#This Row],[item]])</f>
        <v>27189-59</v>
      </c>
      <c r="B1568" s="114" t="str">
        <f>_xlfn.XLOOKUP(A1568,Tabela2[ID OS_MORENO],Tabela2[ID OS_MORENO],"",0)</f>
        <v/>
      </c>
      <c r="C1568" s="25">
        <v>27189</v>
      </c>
      <c r="D1568" s="25">
        <v>59</v>
      </c>
      <c r="E1568" s="25">
        <v>1</v>
      </c>
      <c r="F1568" s="178">
        <v>976117</v>
      </c>
      <c r="G1568" s="178">
        <v>1</v>
      </c>
      <c r="H1568" s="178" t="str">
        <f>_xlfn.CONCAT(Tabela_srv_moreno_prd_dbwel_v_fund_acompanhamento[[#This Row],[codigo_peca]],"-",Tabela_srv_moreno_prd_dbwel_v_fund_acompanhamento[[#This Row],[seq_peca]])</f>
        <v>976117-1</v>
      </c>
      <c r="I1568" s="178">
        <v>1</v>
      </c>
      <c r="J1568" s="178" t="s">
        <v>419</v>
      </c>
      <c r="K1568" s="179">
        <v>45997</v>
      </c>
      <c r="L1568" s="179">
        <v>45994</v>
      </c>
      <c r="M1568" s="178" t="s">
        <v>440</v>
      </c>
      <c r="N1568" s="179">
        <v>46086</v>
      </c>
      <c r="O15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69" spans="1:15" hidden="1" x14ac:dyDescent="0.25">
      <c r="A1569" s="25" t="str">
        <f>_xlfn.CONCAT(Tabela_srv_moreno_prd_dbwel_v_fund_acompanhamento[[#This Row],[id_ordem_servico]],"-",Tabela_srv_moreno_prd_dbwel_v_fund_acompanhamento[[#This Row],[item]])</f>
        <v>27189-60</v>
      </c>
      <c r="B1569" s="114" t="str">
        <f>_xlfn.XLOOKUP(A1569,Tabela2[ID OS_MORENO],Tabela2[ID OS_MORENO],"",0)</f>
        <v/>
      </c>
      <c r="C1569" s="25">
        <v>27189</v>
      </c>
      <c r="D1569" s="25">
        <v>60</v>
      </c>
      <c r="E1569" s="25">
        <v>1</v>
      </c>
      <c r="F1569" s="178">
        <v>976117</v>
      </c>
      <c r="G1569" s="178">
        <v>2</v>
      </c>
      <c r="H1569" s="178" t="str">
        <f>_xlfn.CONCAT(Tabela_srv_moreno_prd_dbwel_v_fund_acompanhamento[[#This Row],[codigo_peca]],"-",Tabela_srv_moreno_prd_dbwel_v_fund_acompanhamento[[#This Row],[seq_peca]])</f>
        <v>976117-2</v>
      </c>
      <c r="I1569" s="178">
        <v>1</v>
      </c>
      <c r="J1569" s="178" t="s">
        <v>419</v>
      </c>
      <c r="K1569" s="179">
        <v>45997</v>
      </c>
      <c r="L1569" s="179">
        <v>45994</v>
      </c>
      <c r="M1569" s="178" t="s">
        <v>440</v>
      </c>
      <c r="N1569" s="179">
        <v>46086</v>
      </c>
      <c r="O15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0" spans="1:15" hidden="1" x14ac:dyDescent="0.25">
      <c r="A1570" s="25" t="str">
        <f>_xlfn.CONCAT(Tabela_srv_moreno_prd_dbwel_v_fund_acompanhamento[[#This Row],[id_ordem_servico]],"-",Tabela_srv_moreno_prd_dbwel_v_fund_acompanhamento[[#This Row],[item]])</f>
        <v>27189-61</v>
      </c>
      <c r="B1570" s="114" t="str">
        <f>_xlfn.XLOOKUP(A1570,Tabela2[ID OS_MORENO],Tabela2[ID OS_MORENO],"",0)</f>
        <v/>
      </c>
      <c r="C1570" s="25">
        <v>27189</v>
      </c>
      <c r="D1570" s="25">
        <v>61</v>
      </c>
      <c r="E1570" s="25">
        <v>1</v>
      </c>
      <c r="F1570" s="39">
        <v>976117</v>
      </c>
      <c r="G1570" s="39">
        <v>3</v>
      </c>
      <c r="H1570" s="39" t="str">
        <f>_xlfn.CONCAT(Tabela_srv_moreno_prd_dbwel_v_fund_acompanhamento[[#This Row],[codigo_peca]],"-",Tabela_srv_moreno_prd_dbwel_v_fund_acompanhamento[[#This Row],[seq_peca]])</f>
        <v>976117-3</v>
      </c>
      <c r="I1570" s="25">
        <v>1</v>
      </c>
      <c r="J1570" s="39" t="s">
        <v>419</v>
      </c>
      <c r="K1570" s="40">
        <v>45997</v>
      </c>
      <c r="L1570" s="40">
        <v>45994</v>
      </c>
      <c r="M1570" s="39" t="s">
        <v>440</v>
      </c>
      <c r="N1570" s="40">
        <v>46086</v>
      </c>
      <c r="O157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71" spans="1:15" hidden="1" x14ac:dyDescent="0.25">
      <c r="A1571" s="25" t="str">
        <f>_xlfn.CONCAT(Tabela_srv_moreno_prd_dbwel_v_fund_acompanhamento[[#This Row],[id_ordem_servico]],"-",Tabela_srv_moreno_prd_dbwel_v_fund_acompanhamento[[#This Row],[item]])</f>
        <v>27189-62</v>
      </c>
      <c r="B1571" s="114" t="str">
        <f>_xlfn.XLOOKUP(A1571,Tabela2[ID OS_MORENO],Tabela2[ID OS_MORENO],"",0)</f>
        <v/>
      </c>
      <c r="C1571" s="25">
        <v>27189</v>
      </c>
      <c r="D1571" s="25">
        <v>62</v>
      </c>
      <c r="E1571" s="25">
        <v>1</v>
      </c>
      <c r="F1571" s="178">
        <v>976117</v>
      </c>
      <c r="G1571" s="178">
        <v>4</v>
      </c>
      <c r="H1571" s="178" t="str">
        <f>_xlfn.CONCAT(Tabela_srv_moreno_prd_dbwel_v_fund_acompanhamento[[#This Row],[codigo_peca]],"-",Tabela_srv_moreno_prd_dbwel_v_fund_acompanhamento[[#This Row],[seq_peca]])</f>
        <v>976117-4</v>
      </c>
      <c r="I1571" s="178">
        <v>1</v>
      </c>
      <c r="J1571" s="178" t="s">
        <v>419</v>
      </c>
      <c r="K1571" s="179">
        <v>45997</v>
      </c>
      <c r="L1571" s="179">
        <v>45994</v>
      </c>
      <c r="M1571" s="178" t="s">
        <v>440</v>
      </c>
      <c r="N1571" s="179">
        <v>46086</v>
      </c>
      <c r="O15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2" spans="1:15" hidden="1" x14ac:dyDescent="0.25">
      <c r="A1572" s="25" t="str">
        <f>_xlfn.CONCAT(Tabela_srv_moreno_prd_dbwel_v_fund_acompanhamento[[#This Row],[id_ordem_servico]],"-",Tabela_srv_moreno_prd_dbwel_v_fund_acompanhamento[[#This Row],[item]])</f>
        <v>27189-66</v>
      </c>
      <c r="B1572" s="114" t="str">
        <f>_xlfn.XLOOKUP(A1572,Tabela2[ID OS_MORENO],Tabela2[ID OS_MORENO],"",0)</f>
        <v/>
      </c>
      <c r="C1572" s="25">
        <v>27189</v>
      </c>
      <c r="D1572" s="25">
        <v>66</v>
      </c>
      <c r="E1572" s="25">
        <v>1</v>
      </c>
      <c r="F1572" s="178">
        <v>976055</v>
      </c>
      <c r="G1572" s="178">
        <v>22</v>
      </c>
      <c r="H1572" s="178" t="str">
        <f>_xlfn.CONCAT(Tabela_srv_moreno_prd_dbwel_v_fund_acompanhamento[[#This Row],[codigo_peca]],"-",Tabela_srv_moreno_prd_dbwel_v_fund_acompanhamento[[#This Row],[seq_peca]])</f>
        <v>976055-22</v>
      </c>
      <c r="I1572" s="178">
        <v>1</v>
      </c>
      <c r="J1572" s="178" t="s">
        <v>419</v>
      </c>
      <c r="K1572" s="179">
        <v>45982</v>
      </c>
      <c r="L1572" s="179">
        <v>45989</v>
      </c>
      <c r="M1572" s="178" t="s">
        <v>420</v>
      </c>
      <c r="N1572" s="179">
        <v>46086</v>
      </c>
      <c r="O15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3" spans="1:15" hidden="1" x14ac:dyDescent="0.25">
      <c r="A1573" s="25" t="str">
        <f>_xlfn.CONCAT(Tabela_srv_moreno_prd_dbwel_v_fund_acompanhamento[[#This Row],[id_ordem_servico]],"-",Tabela_srv_moreno_prd_dbwel_v_fund_acompanhamento[[#This Row],[item]])</f>
        <v>27189-35</v>
      </c>
      <c r="B1573" s="114" t="str">
        <f>_xlfn.XLOOKUP(A1573,Tabela2[ID OS_MORENO],Tabela2[ID OS_MORENO],"",0)</f>
        <v/>
      </c>
      <c r="C1573" s="25">
        <v>27189</v>
      </c>
      <c r="D1573" s="25">
        <v>35</v>
      </c>
      <c r="E1573" s="25">
        <v>1</v>
      </c>
      <c r="F1573" s="178">
        <v>976084</v>
      </c>
      <c r="G1573" s="178">
        <v>1</v>
      </c>
      <c r="H1573" s="178" t="str">
        <f>_xlfn.CONCAT(Tabela_srv_moreno_prd_dbwel_v_fund_acompanhamento[[#This Row],[codigo_peca]],"-",Tabela_srv_moreno_prd_dbwel_v_fund_acompanhamento[[#This Row],[seq_peca]])</f>
        <v>976084-1</v>
      </c>
      <c r="I1573" s="178">
        <v>1</v>
      </c>
      <c r="J1573" s="178" t="s">
        <v>419</v>
      </c>
      <c r="K1573" s="179">
        <v>45968</v>
      </c>
      <c r="L1573" s="179">
        <v>45979</v>
      </c>
      <c r="M1573" s="178" t="s">
        <v>421</v>
      </c>
      <c r="N1573" s="179">
        <v>46086</v>
      </c>
      <c r="O15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4" spans="1:15" hidden="1" x14ac:dyDescent="0.25">
      <c r="A1574" s="25" t="str">
        <f>_xlfn.CONCAT(Tabela_srv_moreno_prd_dbwel_v_fund_acompanhamento[[#This Row],[id_ordem_servico]],"-",Tabela_srv_moreno_prd_dbwel_v_fund_acompanhamento[[#This Row],[item]])</f>
        <v>27189-36</v>
      </c>
      <c r="B1574" s="114" t="str">
        <f>_xlfn.XLOOKUP(A1574,Tabela2[ID OS_MORENO],Tabela2[ID OS_MORENO],"",0)</f>
        <v/>
      </c>
      <c r="C1574" s="25">
        <v>27189</v>
      </c>
      <c r="D1574" s="25">
        <v>36</v>
      </c>
      <c r="E1574" s="25">
        <v>1</v>
      </c>
      <c r="F1574" s="178">
        <v>976084</v>
      </c>
      <c r="G1574" s="178">
        <v>2</v>
      </c>
      <c r="H1574" s="178" t="str">
        <f>_xlfn.CONCAT(Tabela_srv_moreno_prd_dbwel_v_fund_acompanhamento[[#This Row],[codigo_peca]],"-",Tabela_srv_moreno_prd_dbwel_v_fund_acompanhamento[[#This Row],[seq_peca]])</f>
        <v>976084-2</v>
      </c>
      <c r="I1574" s="178">
        <v>1</v>
      </c>
      <c r="J1574" s="178" t="s">
        <v>419</v>
      </c>
      <c r="K1574" s="179">
        <v>45968</v>
      </c>
      <c r="L1574" s="179">
        <v>45978</v>
      </c>
      <c r="M1574" s="178" t="s">
        <v>421</v>
      </c>
      <c r="N1574" s="179">
        <v>46086</v>
      </c>
      <c r="O15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5" spans="1:15" hidden="1" x14ac:dyDescent="0.25">
      <c r="A1575" s="16" t="str">
        <f>_xlfn.CONCAT(Tabela_srv_moreno_prd_dbwel_v_fund_acompanhamento[[#This Row],[id_ordem_servico]],"-",Tabela_srv_moreno_prd_dbwel_v_fund_acompanhamento[[#This Row],[item]])</f>
        <v>27189-43</v>
      </c>
      <c r="B1575" s="114" t="str">
        <f>_xlfn.XLOOKUP(A1575,Tabela2[ID OS_MORENO],Tabela2[ID OS_MORENO],"",0)</f>
        <v/>
      </c>
      <c r="C1575" s="16">
        <v>27189</v>
      </c>
      <c r="D1575" s="16">
        <v>43</v>
      </c>
      <c r="E1575" s="16">
        <v>1</v>
      </c>
      <c r="F1575" s="185">
        <v>976085</v>
      </c>
      <c r="G1575" s="185">
        <v>1</v>
      </c>
      <c r="H1575" s="185" t="str">
        <f>_xlfn.CONCAT(Tabela_srv_moreno_prd_dbwel_v_fund_acompanhamento[[#This Row],[codigo_peca]],"-",Tabela_srv_moreno_prd_dbwel_v_fund_acompanhamento[[#This Row],[seq_peca]])</f>
        <v>976085-1</v>
      </c>
      <c r="I1575" s="178">
        <v>1</v>
      </c>
      <c r="J1575" s="185" t="s">
        <v>419</v>
      </c>
      <c r="K1575" s="190">
        <v>45968</v>
      </c>
      <c r="L1575" s="190">
        <v>45968</v>
      </c>
      <c r="M1575" s="185" t="s">
        <v>256</v>
      </c>
      <c r="N1575" s="190">
        <v>46086</v>
      </c>
      <c r="O15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6" spans="1:15" hidden="1" x14ac:dyDescent="0.25">
      <c r="A1576" s="25" t="str">
        <f>_xlfn.CONCAT(Tabela_srv_moreno_prd_dbwel_v_fund_acompanhamento[[#This Row],[id_ordem_servico]],"-",Tabela_srv_moreno_prd_dbwel_v_fund_acompanhamento[[#This Row],[item]])</f>
        <v>27189-44</v>
      </c>
      <c r="B1576" s="114" t="str">
        <f>_xlfn.XLOOKUP(A1576,Tabela2[ID OS_MORENO],Tabela2[ID OS_MORENO],"",0)</f>
        <v/>
      </c>
      <c r="C1576" s="25">
        <v>27189</v>
      </c>
      <c r="D1576" s="25">
        <v>44</v>
      </c>
      <c r="E1576" s="25">
        <v>1</v>
      </c>
      <c r="F1576" s="178">
        <v>976086</v>
      </c>
      <c r="G1576" s="178">
        <v>1</v>
      </c>
      <c r="H1576" s="178" t="str">
        <f>_xlfn.CONCAT(Tabela_srv_moreno_prd_dbwel_v_fund_acompanhamento[[#This Row],[codigo_peca]],"-",Tabela_srv_moreno_prd_dbwel_v_fund_acompanhamento[[#This Row],[seq_peca]])</f>
        <v>976086-1</v>
      </c>
      <c r="I1576" s="178">
        <v>1</v>
      </c>
      <c r="J1576" s="178" t="s">
        <v>419</v>
      </c>
      <c r="K1576" s="179">
        <v>45991</v>
      </c>
      <c r="L1576" s="179">
        <v>45988</v>
      </c>
      <c r="M1576" s="178" t="s">
        <v>422</v>
      </c>
      <c r="N1576" s="179">
        <v>46086</v>
      </c>
      <c r="O15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7" spans="1:15" hidden="1" x14ac:dyDescent="0.25">
      <c r="A1577" s="25" t="str">
        <f>_xlfn.CONCAT(Tabela_srv_moreno_prd_dbwel_v_fund_acompanhamento[[#This Row],[id_ordem_servico]],"-",Tabela_srv_moreno_prd_dbwel_v_fund_acompanhamento[[#This Row],[item]])</f>
        <v>27189-45</v>
      </c>
      <c r="B1577" s="114" t="str">
        <f>_xlfn.XLOOKUP(A1577,Tabela2[ID OS_MORENO],Tabela2[ID OS_MORENO],"",0)</f>
        <v/>
      </c>
      <c r="C1577" s="25">
        <v>27189</v>
      </c>
      <c r="D1577" s="25">
        <v>45</v>
      </c>
      <c r="E1577" s="25">
        <v>1</v>
      </c>
      <c r="F1577" s="178">
        <v>976086</v>
      </c>
      <c r="G1577" s="178">
        <v>2</v>
      </c>
      <c r="H1577" s="178" t="str">
        <f>_xlfn.CONCAT(Tabela_srv_moreno_prd_dbwel_v_fund_acompanhamento[[#This Row],[codigo_peca]],"-",Tabela_srv_moreno_prd_dbwel_v_fund_acompanhamento[[#This Row],[seq_peca]])</f>
        <v>976086-2</v>
      </c>
      <c r="I1577" s="178">
        <v>1</v>
      </c>
      <c r="J1577" s="178" t="s">
        <v>419</v>
      </c>
      <c r="K1577" s="179">
        <v>45991</v>
      </c>
      <c r="L1577" s="179">
        <v>45988</v>
      </c>
      <c r="M1577" s="178" t="s">
        <v>422</v>
      </c>
      <c r="N1577" s="179">
        <v>46086</v>
      </c>
      <c r="O15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8" spans="1:15" hidden="1" x14ac:dyDescent="0.25">
      <c r="A1578" s="16" t="str">
        <f>_xlfn.CONCAT(Tabela_srv_moreno_prd_dbwel_v_fund_acompanhamento[[#This Row],[id_ordem_servico]],"-",Tabela_srv_moreno_prd_dbwel_v_fund_acompanhamento[[#This Row],[item]])</f>
        <v>27189-46</v>
      </c>
      <c r="B1578" s="114" t="str">
        <f>_xlfn.XLOOKUP(A1578,Tabela2[ID OS_MORENO],Tabela2[ID OS_MORENO],"",0)</f>
        <v/>
      </c>
      <c r="C1578" s="16">
        <v>27189</v>
      </c>
      <c r="D1578" s="16">
        <v>46</v>
      </c>
      <c r="E1578" s="16">
        <v>1</v>
      </c>
      <c r="F1578" s="185">
        <v>976086</v>
      </c>
      <c r="G1578" s="185">
        <v>3</v>
      </c>
      <c r="H1578" s="185" t="str">
        <f>_xlfn.CONCAT(Tabela_srv_moreno_prd_dbwel_v_fund_acompanhamento[[#This Row],[codigo_peca]],"-",Tabela_srv_moreno_prd_dbwel_v_fund_acompanhamento[[#This Row],[seq_peca]])</f>
        <v>976086-3</v>
      </c>
      <c r="I1578" s="178">
        <v>1</v>
      </c>
      <c r="J1578" s="185" t="s">
        <v>419</v>
      </c>
      <c r="K1578" s="190">
        <v>45991</v>
      </c>
      <c r="L1578" s="190">
        <v>46002</v>
      </c>
      <c r="M1578" s="185" t="s">
        <v>422</v>
      </c>
      <c r="N1578" s="190">
        <v>46086</v>
      </c>
      <c r="O15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79" spans="1:15" hidden="1" x14ac:dyDescent="0.25">
      <c r="A1579" s="25" t="str">
        <f>_xlfn.CONCAT(Tabela_srv_moreno_prd_dbwel_v_fund_acompanhamento[[#This Row],[id_ordem_servico]],"-",Tabela_srv_moreno_prd_dbwel_v_fund_acompanhamento[[#This Row],[item]])</f>
        <v>27189-47</v>
      </c>
      <c r="B1579" s="114" t="str">
        <f>_xlfn.XLOOKUP(A1579,Tabela2[ID OS_MORENO],Tabela2[ID OS_MORENO],"",0)</f>
        <v/>
      </c>
      <c r="C1579" s="25">
        <v>27189</v>
      </c>
      <c r="D1579" s="25">
        <v>47</v>
      </c>
      <c r="E1579" s="25">
        <v>1</v>
      </c>
      <c r="F1579" s="39">
        <v>976087</v>
      </c>
      <c r="G1579" s="39">
        <v>1</v>
      </c>
      <c r="H1579" s="39" t="str">
        <f>_xlfn.CONCAT(Tabela_srv_moreno_prd_dbwel_v_fund_acompanhamento[[#This Row],[codigo_peca]],"-",Tabela_srv_moreno_prd_dbwel_v_fund_acompanhamento[[#This Row],[seq_peca]])</f>
        <v>976087-1</v>
      </c>
      <c r="I1579" s="25">
        <v>1</v>
      </c>
      <c r="J1579" s="39" t="s">
        <v>419</v>
      </c>
      <c r="K1579" s="40">
        <v>45988</v>
      </c>
      <c r="L1579" s="40">
        <v>45995</v>
      </c>
      <c r="M1579" s="39" t="s">
        <v>423</v>
      </c>
      <c r="N1579" s="40">
        <v>46086</v>
      </c>
      <c r="O157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80" spans="1:15" hidden="1" x14ac:dyDescent="0.25">
      <c r="A1580" s="25" t="str">
        <f>_xlfn.CONCAT(Tabela_srv_moreno_prd_dbwel_v_fund_acompanhamento[[#This Row],[id_ordem_servico]],"-",Tabela_srv_moreno_prd_dbwel_v_fund_acompanhamento[[#This Row],[item]])</f>
        <v>27189-48</v>
      </c>
      <c r="B1580" s="115" t="str">
        <f>_xlfn.XLOOKUP(A1580,Tabela2[ID OS_MORENO],Tabela2[ID OS_MORENO],"",0)</f>
        <v/>
      </c>
      <c r="C1580" s="25">
        <v>27189</v>
      </c>
      <c r="D1580" s="25">
        <v>48</v>
      </c>
      <c r="E1580" s="25">
        <v>1</v>
      </c>
      <c r="F1580" s="178">
        <v>976088</v>
      </c>
      <c r="G1580" s="178">
        <v>1</v>
      </c>
      <c r="H1580" s="178" t="str">
        <f>_xlfn.CONCAT(Tabela_srv_moreno_prd_dbwel_v_fund_acompanhamento[[#This Row],[codigo_peca]],"-",Tabela_srv_moreno_prd_dbwel_v_fund_acompanhamento[[#This Row],[seq_peca]])</f>
        <v>976088-1</v>
      </c>
      <c r="I1580" s="178">
        <v>1</v>
      </c>
      <c r="J1580" s="178" t="s">
        <v>419</v>
      </c>
      <c r="K1580" s="179">
        <v>45988</v>
      </c>
      <c r="L1580" s="179">
        <v>46008</v>
      </c>
      <c r="M1580" s="178" t="s">
        <v>424</v>
      </c>
      <c r="N1580" s="179">
        <v>46086</v>
      </c>
      <c r="O15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81" spans="1:15" hidden="1" x14ac:dyDescent="0.25">
      <c r="A1581" s="25" t="str">
        <f>_xlfn.CONCAT(Tabela_srv_moreno_prd_dbwel_v_fund_acompanhamento[[#This Row],[id_ordem_servico]],"-",Tabela_srv_moreno_prd_dbwel_v_fund_acompanhamento[[#This Row],[item]])</f>
        <v>27189-3</v>
      </c>
      <c r="B1581" s="114" t="str">
        <f>_xlfn.XLOOKUP(A1581,Tabela2[ID OS_MORENO],Tabela2[ID OS_MORENO],"",0)</f>
        <v/>
      </c>
      <c r="C1581" s="25">
        <v>27189</v>
      </c>
      <c r="D1581" s="25">
        <v>3</v>
      </c>
      <c r="E1581" s="25">
        <v>1</v>
      </c>
      <c r="F1581" s="178">
        <v>976095</v>
      </c>
      <c r="G1581" s="178">
        <v>1</v>
      </c>
      <c r="H1581" s="178" t="str">
        <f>_xlfn.CONCAT(Tabela_srv_moreno_prd_dbwel_v_fund_acompanhamento[[#This Row],[codigo_peca]],"-",Tabela_srv_moreno_prd_dbwel_v_fund_acompanhamento[[#This Row],[seq_peca]])</f>
        <v>976095-1</v>
      </c>
      <c r="I1581" s="178">
        <v>1</v>
      </c>
      <c r="J1581" s="178" t="s">
        <v>419</v>
      </c>
      <c r="K1581" s="179">
        <v>45968</v>
      </c>
      <c r="L1581" s="179">
        <v>45953</v>
      </c>
      <c r="M1581" s="178" t="s">
        <v>425</v>
      </c>
      <c r="N1581" s="179">
        <v>46086</v>
      </c>
      <c r="O15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82" spans="1:15" hidden="1" x14ac:dyDescent="0.25">
      <c r="A1582" s="25" t="str">
        <f>_xlfn.CONCAT(Tabela_srv_moreno_prd_dbwel_v_fund_acompanhamento[[#This Row],[id_ordem_servico]],"-",Tabela_srv_moreno_prd_dbwel_v_fund_acompanhamento[[#This Row],[item]])</f>
        <v>27189-4</v>
      </c>
      <c r="B1582" s="115" t="str">
        <f>_xlfn.XLOOKUP(A1582,Tabela2[ID OS_MORENO],Tabela2[ID OS_MORENO],"",0)</f>
        <v/>
      </c>
      <c r="C1582" s="25">
        <v>27189</v>
      </c>
      <c r="D1582" s="25">
        <v>4</v>
      </c>
      <c r="E1582" s="25">
        <v>1</v>
      </c>
      <c r="F1582" s="39">
        <v>976095</v>
      </c>
      <c r="G1582" s="39">
        <v>2</v>
      </c>
      <c r="H1582" s="39" t="str">
        <f>_xlfn.CONCAT(Tabela_srv_moreno_prd_dbwel_v_fund_acompanhamento[[#This Row],[codigo_peca]],"-",Tabela_srv_moreno_prd_dbwel_v_fund_acompanhamento[[#This Row],[seq_peca]])</f>
        <v>976095-2</v>
      </c>
      <c r="I1582" s="178">
        <v>1</v>
      </c>
      <c r="J1582" s="39" t="s">
        <v>419</v>
      </c>
      <c r="K1582" s="40">
        <v>45968</v>
      </c>
      <c r="L1582" s="40">
        <v>45953</v>
      </c>
      <c r="M1582" s="39" t="s">
        <v>425</v>
      </c>
      <c r="N1582" s="40">
        <v>46086</v>
      </c>
      <c r="O15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83" spans="1:15" hidden="1" x14ac:dyDescent="0.25">
      <c r="A1583" s="25" t="str">
        <f>_xlfn.CONCAT(Tabela_srv_moreno_prd_dbwel_v_fund_acompanhamento[[#This Row],[id_ordem_servico]],"-",Tabela_srv_moreno_prd_dbwel_v_fund_acompanhamento[[#This Row],[item]])</f>
        <v>27189-5</v>
      </c>
      <c r="B1583" s="114" t="str">
        <f>_xlfn.XLOOKUP(A1583,Tabela2[ID OS_MORENO],Tabela2[ID OS_MORENO],"",0)</f>
        <v/>
      </c>
      <c r="C1583" s="25">
        <v>27189</v>
      </c>
      <c r="D1583" s="25">
        <v>5</v>
      </c>
      <c r="E1583" s="25">
        <v>1</v>
      </c>
      <c r="F1583" s="39">
        <v>976096</v>
      </c>
      <c r="G1583" s="39">
        <v>1</v>
      </c>
      <c r="H1583" s="39" t="str">
        <f>_xlfn.CONCAT(Tabela_srv_moreno_prd_dbwel_v_fund_acompanhamento[[#This Row],[codigo_peca]],"-",Tabela_srv_moreno_prd_dbwel_v_fund_acompanhamento[[#This Row],[seq_peca]])</f>
        <v>976096-1</v>
      </c>
      <c r="I1583" s="25">
        <v>1</v>
      </c>
      <c r="J1583" s="39" t="s">
        <v>419</v>
      </c>
      <c r="K1583" s="40">
        <v>45974</v>
      </c>
      <c r="L1583" s="40">
        <v>45957</v>
      </c>
      <c r="M1583" s="39" t="s">
        <v>426</v>
      </c>
      <c r="N1583" s="40">
        <v>46086</v>
      </c>
      <c r="O158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84" spans="1:15" hidden="1" x14ac:dyDescent="0.25">
      <c r="A1584" s="25" t="str">
        <f>_xlfn.CONCAT(Tabela_srv_moreno_prd_dbwel_v_fund_acompanhamento[[#This Row],[id_ordem_servico]],"-",Tabela_srv_moreno_prd_dbwel_v_fund_acompanhamento[[#This Row],[item]])</f>
        <v>27189-6</v>
      </c>
      <c r="B1584" s="115" t="str">
        <f>_xlfn.XLOOKUP(A1584,Tabela2[ID OS_MORENO],Tabela2[ID OS_MORENO],"",0)</f>
        <v/>
      </c>
      <c r="C1584" s="25">
        <v>27189</v>
      </c>
      <c r="D1584" s="25">
        <v>6</v>
      </c>
      <c r="E1584" s="25">
        <v>1</v>
      </c>
      <c r="F1584" s="178">
        <v>976096</v>
      </c>
      <c r="G1584" s="178">
        <v>2</v>
      </c>
      <c r="H1584" s="178" t="str">
        <f>_xlfn.CONCAT(Tabela_srv_moreno_prd_dbwel_v_fund_acompanhamento[[#This Row],[codigo_peca]],"-",Tabela_srv_moreno_prd_dbwel_v_fund_acompanhamento[[#This Row],[seq_peca]])</f>
        <v>976096-2</v>
      </c>
      <c r="I1584" s="178">
        <v>1</v>
      </c>
      <c r="J1584" s="178" t="s">
        <v>419</v>
      </c>
      <c r="K1584" s="179">
        <v>45974</v>
      </c>
      <c r="L1584" s="179">
        <v>45953</v>
      </c>
      <c r="M1584" s="178" t="s">
        <v>426</v>
      </c>
      <c r="N1584" s="179">
        <v>46086</v>
      </c>
      <c r="O15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85" spans="1:15" hidden="1" x14ac:dyDescent="0.25">
      <c r="A1585" s="25" t="str">
        <f>_xlfn.CONCAT(Tabela_srv_moreno_prd_dbwel_v_fund_acompanhamento[[#This Row],[id_ordem_servico]],"-",Tabela_srv_moreno_prd_dbwel_v_fund_acompanhamento[[#This Row],[item]])</f>
        <v>27189-7</v>
      </c>
      <c r="B1585" s="114" t="str">
        <f>_xlfn.XLOOKUP(A1585,Tabela2[ID OS_MORENO],Tabela2[ID OS_MORENO],"",0)</f>
        <v/>
      </c>
      <c r="C1585" s="25">
        <v>27189</v>
      </c>
      <c r="D1585" s="25">
        <v>7</v>
      </c>
      <c r="E1585" s="25">
        <v>1</v>
      </c>
      <c r="F1585" s="39">
        <v>976097</v>
      </c>
      <c r="G1585" s="39">
        <v>1</v>
      </c>
      <c r="H1585" s="39" t="str">
        <f>_xlfn.CONCAT(Tabela_srv_moreno_prd_dbwel_v_fund_acompanhamento[[#This Row],[codigo_peca]],"-",Tabela_srv_moreno_prd_dbwel_v_fund_acompanhamento[[#This Row],[seq_peca]])</f>
        <v>976097-1</v>
      </c>
      <c r="I1585" s="25">
        <v>1</v>
      </c>
      <c r="J1585" s="39" t="s">
        <v>419</v>
      </c>
      <c r="K1585" s="40">
        <v>45961</v>
      </c>
      <c r="L1585" s="40">
        <v>45953</v>
      </c>
      <c r="M1585" s="39" t="s">
        <v>427</v>
      </c>
      <c r="N1585" s="40">
        <v>46086</v>
      </c>
      <c r="O158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86" spans="1:15" hidden="1" x14ac:dyDescent="0.25">
      <c r="A1586" s="25" t="str">
        <f>_xlfn.CONCAT(Tabela_srv_moreno_prd_dbwel_v_fund_acompanhamento[[#This Row],[id_ordem_servico]],"-",Tabela_srv_moreno_prd_dbwel_v_fund_acompanhamento[[#This Row],[item]])</f>
        <v>27189-8</v>
      </c>
      <c r="B1586" s="115" t="str">
        <f>_xlfn.XLOOKUP(A1586,Tabela2[ID OS_MORENO],Tabela2[ID OS_MORENO],"",0)</f>
        <v/>
      </c>
      <c r="C1586" s="25">
        <v>27189</v>
      </c>
      <c r="D1586" s="25">
        <v>8</v>
      </c>
      <c r="E1586" s="25">
        <v>1</v>
      </c>
      <c r="F1586" s="178">
        <v>976097</v>
      </c>
      <c r="G1586" s="178">
        <v>2</v>
      </c>
      <c r="H1586" s="178" t="str">
        <f>_xlfn.CONCAT(Tabela_srv_moreno_prd_dbwel_v_fund_acompanhamento[[#This Row],[codigo_peca]],"-",Tabela_srv_moreno_prd_dbwel_v_fund_acompanhamento[[#This Row],[seq_peca]])</f>
        <v>976097-2</v>
      </c>
      <c r="I1586" s="178">
        <v>1</v>
      </c>
      <c r="J1586" s="178" t="s">
        <v>419</v>
      </c>
      <c r="K1586" s="179">
        <v>45961</v>
      </c>
      <c r="L1586" s="179">
        <v>45966</v>
      </c>
      <c r="M1586" s="178" t="s">
        <v>427</v>
      </c>
      <c r="N1586" s="179">
        <v>46086</v>
      </c>
      <c r="O158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87" spans="1:15" hidden="1" x14ac:dyDescent="0.25">
      <c r="A1587" s="25" t="str">
        <f>_xlfn.CONCAT(Tabela_srv_moreno_prd_dbwel_v_fund_acompanhamento[[#This Row],[id_ordem_servico]],"-",Tabela_srv_moreno_prd_dbwel_v_fund_acompanhamento[[#This Row],[item]])</f>
        <v>27189-9</v>
      </c>
      <c r="B1587" s="114" t="str">
        <f>_xlfn.XLOOKUP(A1587,Tabela2[ID OS_MORENO],Tabela2[ID OS_MORENO],"",0)</f>
        <v/>
      </c>
      <c r="C1587" s="25">
        <v>27189</v>
      </c>
      <c r="D1587" s="25">
        <v>9</v>
      </c>
      <c r="E1587" s="25">
        <v>1</v>
      </c>
      <c r="F1587" s="39">
        <v>976097</v>
      </c>
      <c r="G1587" s="39">
        <v>3</v>
      </c>
      <c r="H1587" s="39" t="str">
        <f>_xlfn.CONCAT(Tabela_srv_moreno_prd_dbwel_v_fund_acompanhamento[[#This Row],[codigo_peca]],"-",Tabela_srv_moreno_prd_dbwel_v_fund_acompanhamento[[#This Row],[seq_peca]])</f>
        <v>976097-3</v>
      </c>
      <c r="I1587" s="25">
        <v>1</v>
      </c>
      <c r="J1587" s="39" t="s">
        <v>419</v>
      </c>
      <c r="K1587" s="40">
        <v>45961</v>
      </c>
      <c r="L1587" s="40">
        <v>45966</v>
      </c>
      <c r="M1587" s="39" t="s">
        <v>427</v>
      </c>
      <c r="N1587" s="40">
        <v>46086</v>
      </c>
      <c r="O158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88" spans="1:15" hidden="1" x14ac:dyDescent="0.25">
      <c r="A1588" s="25" t="str">
        <f>_xlfn.CONCAT(Tabela_srv_moreno_prd_dbwel_v_fund_acompanhamento[[#This Row],[id_ordem_servico]],"-",Tabela_srv_moreno_prd_dbwel_v_fund_acompanhamento[[#This Row],[item]])</f>
        <v>27189-10</v>
      </c>
      <c r="B1588" s="114" t="str">
        <f>_xlfn.XLOOKUP(A1588,Tabela2[ID OS_MORENO],Tabela2[ID OS_MORENO],"",0)</f>
        <v/>
      </c>
      <c r="C1588" s="25">
        <v>27189</v>
      </c>
      <c r="D1588" s="25">
        <v>10</v>
      </c>
      <c r="E1588" s="25">
        <v>1</v>
      </c>
      <c r="F1588" s="39">
        <v>976097</v>
      </c>
      <c r="G1588" s="39">
        <v>4</v>
      </c>
      <c r="H1588" s="39" t="str">
        <f>_xlfn.CONCAT(Tabela_srv_moreno_prd_dbwel_v_fund_acompanhamento[[#This Row],[codigo_peca]],"-",Tabela_srv_moreno_prd_dbwel_v_fund_acompanhamento[[#This Row],[seq_peca]])</f>
        <v>976097-4</v>
      </c>
      <c r="I1588" s="25">
        <v>1</v>
      </c>
      <c r="J1588" s="39" t="s">
        <v>419</v>
      </c>
      <c r="K1588" s="40">
        <v>45961</v>
      </c>
      <c r="L1588" s="40">
        <v>45953</v>
      </c>
      <c r="M1588" s="39" t="s">
        <v>427</v>
      </c>
      <c r="N1588" s="40">
        <v>46086</v>
      </c>
      <c r="O158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89" spans="1:15" hidden="1" x14ac:dyDescent="0.25">
      <c r="A1589" s="25" t="str">
        <f>_xlfn.CONCAT(Tabela_srv_moreno_prd_dbwel_v_fund_acompanhamento[[#This Row],[id_ordem_servico]],"-",Tabela_srv_moreno_prd_dbwel_v_fund_acompanhamento[[#This Row],[item]])</f>
        <v>27189-11</v>
      </c>
      <c r="B1589" s="114" t="str">
        <f>_xlfn.XLOOKUP(A1589,Tabela2[ID OS_MORENO],Tabela2[ID OS_MORENO],"",0)</f>
        <v/>
      </c>
      <c r="C1589" s="25">
        <v>27189</v>
      </c>
      <c r="D1589" s="25">
        <v>11</v>
      </c>
      <c r="E1589" s="25">
        <v>1</v>
      </c>
      <c r="F1589" s="178">
        <v>976098</v>
      </c>
      <c r="G1589" s="178">
        <v>1</v>
      </c>
      <c r="H1589" s="178" t="str">
        <f>_xlfn.CONCAT(Tabela_srv_moreno_prd_dbwel_v_fund_acompanhamento[[#This Row],[codigo_peca]],"-",Tabela_srv_moreno_prd_dbwel_v_fund_acompanhamento[[#This Row],[seq_peca]])</f>
        <v>976098-1</v>
      </c>
      <c r="I1589" s="178">
        <v>1</v>
      </c>
      <c r="J1589" s="178" t="s">
        <v>419</v>
      </c>
      <c r="K1589" s="179">
        <v>45960</v>
      </c>
      <c r="L1589" s="179">
        <v>45973</v>
      </c>
      <c r="M1589" s="178" t="s">
        <v>428</v>
      </c>
      <c r="N1589" s="179">
        <v>46086</v>
      </c>
      <c r="O158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90" spans="1:15" hidden="1" x14ac:dyDescent="0.25">
      <c r="A1590" s="25" t="str">
        <f>_xlfn.CONCAT(Tabela_srv_moreno_prd_dbwel_v_fund_acompanhamento[[#This Row],[id_ordem_servico]],"-",Tabela_srv_moreno_prd_dbwel_v_fund_acompanhamento[[#This Row],[item]])</f>
        <v>27189-12</v>
      </c>
      <c r="B1590" s="115" t="str">
        <f>_xlfn.XLOOKUP(A1590,Tabela2[ID OS_MORENO],Tabela2[ID OS_MORENO],"",0)</f>
        <v/>
      </c>
      <c r="C1590" s="25">
        <v>27189</v>
      </c>
      <c r="D1590" s="25">
        <v>12</v>
      </c>
      <c r="E1590" s="25">
        <v>1</v>
      </c>
      <c r="F1590" s="178">
        <v>976098</v>
      </c>
      <c r="G1590" s="178">
        <v>2</v>
      </c>
      <c r="H1590" s="178" t="str">
        <f>_xlfn.CONCAT(Tabela_srv_moreno_prd_dbwel_v_fund_acompanhamento[[#This Row],[codigo_peca]],"-",Tabela_srv_moreno_prd_dbwel_v_fund_acompanhamento[[#This Row],[seq_peca]])</f>
        <v>976098-2</v>
      </c>
      <c r="I1590" s="178">
        <v>1</v>
      </c>
      <c r="J1590" s="178" t="s">
        <v>419</v>
      </c>
      <c r="K1590" s="179">
        <v>45961</v>
      </c>
      <c r="L1590" s="179">
        <v>45973</v>
      </c>
      <c r="M1590" s="178" t="s">
        <v>428</v>
      </c>
      <c r="N1590" s="179">
        <v>46086</v>
      </c>
      <c r="O159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591" spans="1:15" hidden="1" x14ac:dyDescent="0.25">
      <c r="A1591" s="25" t="str">
        <f>_xlfn.CONCAT(Tabela_srv_moreno_prd_dbwel_v_fund_acompanhamento[[#This Row],[id_ordem_servico]],"-",Tabela_srv_moreno_prd_dbwel_v_fund_acompanhamento[[#This Row],[item]])</f>
        <v>27189-13</v>
      </c>
      <c r="B1591" s="114" t="str">
        <f>_xlfn.XLOOKUP(A1591,Tabela2[ID OS_MORENO],Tabela2[ID OS_MORENO],"",0)</f>
        <v/>
      </c>
      <c r="C1591" s="25">
        <v>27189</v>
      </c>
      <c r="D1591" s="25">
        <v>13</v>
      </c>
      <c r="E1591" s="25">
        <v>1</v>
      </c>
      <c r="F1591" s="178">
        <v>976098</v>
      </c>
      <c r="G1591" s="178">
        <v>3</v>
      </c>
      <c r="H1591" s="178" t="str">
        <f>_xlfn.CONCAT(Tabela_srv_moreno_prd_dbwel_v_fund_acompanhamento[[#This Row],[codigo_peca]],"-",Tabela_srv_moreno_prd_dbwel_v_fund_acompanhamento[[#This Row],[seq_peca]])</f>
        <v>976098-3</v>
      </c>
      <c r="I1591" s="178">
        <v>1</v>
      </c>
      <c r="J1591" s="178" t="s">
        <v>419</v>
      </c>
      <c r="K1591" s="179">
        <v>45961</v>
      </c>
      <c r="L1591" s="179">
        <v>45973</v>
      </c>
      <c r="M1591" s="178" t="s">
        <v>428</v>
      </c>
      <c r="N1591" s="179">
        <v>46086</v>
      </c>
      <c r="O15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2" spans="1:15" hidden="1" x14ac:dyDescent="0.25">
      <c r="A1592" s="25" t="str">
        <f>_xlfn.CONCAT(Tabela_srv_moreno_prd_dbwel_v_fund_acompanhamento[[#This Row],[id_ordem_servico]],"-",Tabela_srv_moreno_prd_dbwel_v_fund_acompanhamento[[#This Row],[item]])</f>
        <v>27189-14</v>
      </c>
      <c r="B1592" s="115" t="str">
        <f>_xlfn.XLOOKUP(A1592,Tabela2[ID OS_MORENO],Tabela2[ID OS_MORENO],"",0)</f>
        <v/>
      </c>
      <c r="C1592" s="25">
        <v>27189</v>
      </c>
      <c r="D1592" s="25">
        <v>14</v>
      </c>
      <c r="E1592" s="25">
        <v>1</v>
      </c>
      <c r="F1592" s="178">
        <v>976098</v>
      </c>
      <c r="G1592" s="178">
        <v>4</v>
      </c>
      <c r="H1592" s="178" t="str">
        <f>_xlfn.CONCAT(Tabela_srv_moreno_prd_dbwel_v_fund_acompanhamento[[#This Row],[codigo_peca]],"-",Tabela_srv_moreno_prd_dbwel_v_fund_acompanhamento[[#This Row],[seq_peca]])</f>
        <v>976098-4</v>
      </c>
      <c r="I1592" s="178">
        <v>1</v>
      </c>
      <c r="J1592" s="178" t="s">
        <v>419</v>
      </c>
      <c r="K1592" s="179">
        <v>45961</v>
      </c>
      <c r="L1592" s="179">
        <v>45973</v>
      </c>
      <c r="M1592" s="178" t="s">
        <v>428</v>
      </c>
      <c r="N1592" s="179">
        <v>46086</v>
      </c>
      <c r="O15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3" spans="1:15" hidden="1" x14ac:dyDescent="0.25">
      <c r="A1593" s="25" t="str">
        <f>_xlfn.CONCAT(Tabela_srv_moreno_prd_dbwel_v_fund_acompanhamento[[#This Row],[id_ordem_servico]],"-",Tabela_srv_moreno_prd_dbwel_v_fund_acompanhamento[[#This Row],[item]])</f>
        <v>27189-15</v>
      </c>
      <c r="B1593" s="114" t="str">
        <f>_xlfn.XLOOKUP(A1593,Tabela2[ID OS_MORENO],Tabela2[ID OS_MORENO],"",0)</f>
        <v/>
      </c>
      <c r="C1593" s="25">
        <v>27189</v>
      </c>
      <c r="D1593" s="25">
        <v>15</v>
      </c>
      <c r="E1593" s="25">
        <v>1</v>
      </c>
      <c r="F1593" s="178">
        <v>976099</v>
      </c>
      <c r="G1593" s="178">
        <v>1</v>
      </c>
      <c r="H1593" s="178" t="str">
        <f>_xlfn.CONCAT(Tabela_srv_moreno_prd_dbwel_v_fund_acompanhamento[[#This Row],[codigo_peca]],"-",Tabela_srv_moreno_prd_dbwel_v_fund_acompanhamento[[#This Row],[seq_peca]])</f>
        <v>976099-1</v>
      </c>
      <c r="I1593" s="178">
        <v>1</v>
      </c>
      <c r="J1593" s="178" t="s">
        <v>419</v>
      </c>
      <c r="K1593" s="179">
        <v>45954</v>
      </c>
      <c r="L1593" s="179">
        <v>45981</v>
      </c>
      <c r="M1593" s="178" t="s">
        <v>429</v>
      </c>
      <c r="N1593" s="179">
        <v>46086</v>
      </c>
      <c r="O15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4" spans="1:15" hidden="1" x14ac:dyDescent="0.25">
      <c r="A1594" s="25" t="str">
        <f>_xlfn.CONCAT(Tabela_srv_moreno_prd_dbwel_v_fund_acompanhamento[[#This Row],[id_ordem_servico]],"-",Tabela_srv_moreno_prd_dbwel_v_fund_acompanhamento[[#This Row],[item]])</f>
        <v>27189-16</v>
      </c>
      <c r="B1594" s="115" t="str">
        <f>_xlfn.XLOOKUP(A1594,Tabela2[ID OS_MORENO],Tabela2[ID OS_MORENO],"",0)</f>
        <v/>
      </c>
      <c r="C1594" s="25">
        <v>27189</v>
      </c>
      <c r="D1594" s="25">
        <v>16</v>
      </c>
      <c r="E1594" s="25">
        <v>1</v>
      </c>
      <c r="F1594" s="178">
        <v>976099</v>
      </c>
      <c r="G1594" s="178">
        <v>2</v>
      </c>
      <c r="H1594" s="178" t="str">
        <f>_xlfn.CONCAT(Tabela_srv_moreno_prd_dbwel_v_fund_acompanhamento[[#This Row],[codigo_peca]],"-",Tabela_srv_moreno_prd_dbwel_v_fund_acompanhamento[[#This Row],[seq_peca]])</f>
        <v>976099-2</v>
      </c>
      <c r="I1594" s="178">
        <v>1</v>
      </c>
      <c r="J1594" s="178" t="s">
        <v>419</v>
      </c>
      <c r="K1594" s="179">
        <v>45954</v>
      </c>
      <c r="L1594" s="179">
        <v>45981</v>
      </c>
      <c r="M1594" s="178" t="s">
        <v>429</v>
      </c>
      <c r="N1594" s="179">
        <v>46086</v>
      </c>
      <c r="O15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5" spans="1:15" hidden="1" x14ac:dyDescent="0.25">
      <c r="A1595" s="25" t="str">
        <f>_xlfn.CONCAT(Tabela_srv_moreno_prd_dbwel_v_fund_acompanhamento[[#This Row],[id_ordem_servico]],"-",Tabela_srv_moreno_prd_dbwel_v_fund_acompanhamento[[#This Row],[item]])</f>
        <v>27189-17</v>
      </c>
      <c r="B1595" s="114" t="str">
        <f>_xlfn.XLOOKUP(A1595,Tabela2[ID OS_MORENO],Tabela2[ID OS_MORENO],"",0)</f>
        <v/>
      </c>
      <c r="C1595" s="25">
        <v>27189</v>
      </c>
      <c r="D1595" s="25">
        <v>17</v>
      </c>
      <c r="E1595" s="25">
        <v>1</v>
      </c>
      <c r="F1595" s="178">
        <v>976100</v>
      </c>
      <c r="G1595" s="178">
        <v>1</v>
      </c>
      <c r="H1595" s="178" t="str">
        <f>_xlfn.CONCAT(Tabela_srv_moreno_prd_dbwel_v_fund_acompanhamento[[#This Row],[codigo_peca]],"-",Tabela_srv_moreno_prd_dbwel_v_fund_acompanhamento[[#This Row],[seq_peca]])</f>
        <v>976100-1</v>
      </c>
      <c r="I1595" s="178">
        <v>1</v>
      </c>
      <c r="J1595" s="178" t="s">
        <v>419</v>
      </c>
      <c r="K1595" s="179">
        <v>45961</v>
      </c>
      <c r="L1595" s="179">
        <v>45958</v>
      </c>
      <c r="M1595" s="178" t="s">
        <v>430</v>
      </c>
      <c r="N1595" s="179">
        <v>46086</v>
      </c>
      <c r="O15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6" spans="1:15" hidden="1" x14ac:dyDescent="0.25">
      <c r="A1596" s="25" t="str">
        <f>_xlfn.CONCAT(Tabela_srv_moreno_prd_dbwel_v_fund_acompanhamento[[#This Row],[id_ordem_servico]],"-",Tabela_srv_moreno_prd_dbwel_v_fund_acompanhamento[[#This Row],[item]])</f>
        <v>27189-18</v>
      </c>
      <c r="B1596" s="115" t="str">
        <f>_xlfn.XLOOKUP(A1596,Tabela2[ID OS_MORENO],Tabela2[ID OS_MORENO],"",0)</f>
        <v/>
      </c>
      <c r="C1596" s="25">
        <v>27189</v>
      </c>
      <c r="D1596" s="25">
        <v>18</v>
      </c>
      <c r="E1596" s="25">
        <v>1</v>
      </c>
      <c r="F1596" s="178">
        <v>976100</v>
      </c>
      <c r="G1596" s="178">
        <v>2</v>
      </c>
      <c r="H1596" s="178" t="str">
        <f>_xlfn.CONCAT(Tabela_srv_moreno_prd_dbwel_v_fund_acompanhamento[[#This Row],[codigo_peca]],"-",Tabela_srv_moreno_prd_dbwel_v_fund_acompanhamento[[#This Row],[seq_peca]])</f>
        <v>976100-2</v>
      </c>
      <c r="I1596" s="178">
        <v>1</v>
      </c>
      <c r="J1596" s="178" t="s">
        <v>419</v>
      </c>
      <c r="K1596" s="179">
        <v>45961</v>
      </c>
      <c r="L1596" s="179">
        <v>45958</v>
      </c>
      <c r="M1596" s="178" t="s">
        <v>430</v>
      </c>
      <c r="N1596" s="179">
        <v>46086</v>
      </c>
      <c r="O15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7" spans="1:15" hidden="1" x14ac:dyDescent="0.25">
      <c r="A1597" s="25" t="str">
        <f>_xlfn.CONCAT(Tabela_srv_moreno_prd_dbwel_v_fund_acompanhamento[[#This Row],[id_ordem_servico]],"-",Tabela_srv_moreno_prd_dbwel_v_fund_acompanhamento[[#This Row],[item]])</f>
        <v>27189-19</v>
      </c>
      <c r="B1597" s="114" t="str">
        <f>_xlfn.XLOOKUP(A1597,Tabela2[ID OS_MORENO],Tabela2[ID OS_MORENO],"",0)</f>
        <v/>
      </c>
      <c r="C1597" s="25">
        <v>27189</v>
      </c>
      <c r="D1597" s="25">
        <v>19</v>
      </c>
      <c r="E1597" s="25">
        <v>1</v>
      </c>
      <c r="F1597" s="178">
        <v>976100</v>
      </c>
      <c r="G1597" s="178">
        <v>3</v>
      </c>
      <c r="H1597" s="178" t="str">
        <f>_xlfn.CONCAT(Tabela_srv_moreno_prd_dbwel_v_fund_acompanhamento[[#This Row],[codigo_peca]],"-",Tabela_srv_moreno_prd_dbwel_v_fund_acompanhamento[[#This Row],[seq_peca]])</f>
        <v>976100-3</v>
      </c>
      <c r="I1597" s="178">
        <v>1</v>
      </c>
      <c r="J1597" s="178" t="s">
        <v>419</v>
      </c>
      <c r="K1597" s="179">
        <v>45961</v>
      </c>
      <c r="L1597" s="179">
        <v>45958</v>
      </c>
      <c r="M1597" s="178" t="s">
        <v>430</v>
      </c>
      <c r="N1597" s="179">
        <v>46086</v>
      </c>
      <c r="O15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8" spans="1:15" hidden="1" x14ac:dyDescent="0.25">
      <c r="A1598" s="25" t="str">
        <f>_xlfn.CONCAT(Tabela_srv_moreno_prd_dbwel_v_fund_acompanhamento[[#This Row],[id_ordem_servico]],"-",Tabela_srv_moreno_prd_dbwel_v_fund_acompanhamento[[#This Row],[item]])</f>
        <v>27189-20</v>
      </c>
      <c r="B1598" s="114" t="str">
        <f>_xlfn.XLOOKUP(A1598,Tabela2[ID OS_MORENO],Tabela2[ID OS_MORENO],"",0)</f>
        <v/>
      </c>
      <c r="C1598" s="25">
        <v>27189</v>
      </c>
      <c r="D1598" s="25">
        <v>20</v>
      </c>
      <c r="E1598" s="25">
        <v>1</v>
      </c>
      <c r="F1598" s="178">
        <v>976100</v>
      </c>
      <c r="G1598" s="178">
        <v>4</v>
      </c>
      <c r="H1598" s="178" t="str">
        <f>_xlfn.CONCAT(Tabela_srv_moreno_prd_dbwel_v_fund_acompanhamento[[#This Row],[codigo_peca]],"-",Tabela_srv_moreno_prd_dbwel_v_fund_acompanhamento[[#This Row],[seq_peca]])</f>
        <v>976100-4</v>
      </c>
      <c r="I1598" s="178">
        <v>1</v>
      </c>
      <c r="J1598" s="178" t="s">
        <v>419</v>
      </c>
      <c r="K1598" s="179">
        <v>45961</v>
      </c>
      <c r="L1598" s="179">
        <v>45958</v>
      </c>
      <c r="M1598" s="178" t="s">
        <v>430</v>
      </c>
      <c r="N1598" s="179">
        <v>46086</v>
      </c>
      <c r="O15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599" spans="1:15" hidden="1" x14ac:dyDescent="0.25">
      <c r="A1599" s="25" t="str">
        <f>_xlfn.CONCAT(Tabela_srv_moreno_prd_dbwel_v_fund_acompanhamento[[#This Row],[id_ordem_servico]],"-",Tabela_srv_moreno_prd_dbwel_v_fund_acompanhamento[[#This Row],[item]])</f>
        <v>27189-21</v>
      </c>
      <c r="B1599" s="114" t="str">
        <f>_xlfn.XLOOKUP(A1599,Tabela2[ID OS_MORENO],Tabela2[ID OS_MORENO],"",0)</f>
        <v/>
      </c>
      <c r="C1599" s="25">
        <v>27189</v>
      </c>
      <c r="D1599" s="25">
        <v>21</v>
      </c>
      <c r="E1599" s="25">
        <v>1</v>
      </c>
      <c r="F1599" s="178">
        <v>976101</v>
      </c>
      <c r="G1599" s="178">
        <v>1</v>
      </c>
      <c r="H1599" s="178" t="str">
        <f>_xlfn.CONCAT(Tabela_srv_moreno_prd_dbwel_v_fund_acompanhamento[[#This Row],[codigo_peca]],"-",Tabela_srv_moreno_prd_dbwel_v_fund_acompanhamento[[#This Row],[seq_peca]])</f>
        <v>976101-1</v>
      </c>
      <c r="I1599" s="178">
        <v>1</v>
      </c>
      <c r="J1599" s="178" t="s">
        <v>419</v>
      </c>
      <c r="K1599" s="179">
        <v>45961</v>
      </c>
      <c r="L1599" s="179">
        <v>45958</v>
      </c>
      <c r="M1599" s="178" t="s">
        <v>431</v>
      </c>
      <c r="N1599" s="179">
        <v>46086</v>
      </c>
      <c r="O15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0" spans="1:15" hidden="1" x14ac:dyDescent="0.25">
      <c r="A1600" s="25" t="str">
        <f>_xlfn.CONCAT(Tabela_srv_moreno_prd_dbwel_v_fund_acompanhamento[[#This Row],[id_ordem_servico]],"-",Tabela_srv_moreno_prd_dbwel_v_fund_acompanhamento[[#This Row],[item]])</f>
        <v>27189-22</v>
      </c>
      <c r="B1600" s="115" t="str">
        <f>_xlfn.XLOOKUP(A1600,Tabela2[ID OS_MORENO],Tabela2[ID OS_MORENO],"",0)</f>
        <v/>
      </c>
      <c r="C1600" s="25">
        <v>27189</v>
      </c>
      <c r="D1600" s="25">
        <v>22</v>
      </c>
      <c r="E1600" s="25">
        <v>1</v>
      </c>
      <c r="F1600" s="178">
        <v>976101</v>
      </c>
      <c r="G1600" s="178">
        <v>2</v>
      </c>
      <c r="H1600" s="178" t="str">
        <f>_xlfn.CONCAT(Tabela_srv_moreno_prd_dbwel_v_fund_acompanhamento[[#This Row],[codigo_peca]],"-",Tabela_srv_moreno_prd_dbwel_v_fund_acompanhamento[[#This Row],[seq_peca]])</f>
        <v>976101-2</v>
      </c>
      <c r="I1600" s="178">
        <v>1</v>
      </c>
      <c r="J1600" s="178" t="s">
        <v>419</v>
      </c>
      <c r="K1600" s="179">
        <v>45961</v>
      </c>
      <c r="L1600" s="179">
        <v>45958</v>
      </c>
      <c r="M1600" s="178" t="s">
        <v>431</v>
      </c>
      <c r="N1600" s="179">
        <v>46086</v>
      </c>
      <c r="O16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1" spans="1:15" hidden="1" x14ac:dyDescent="0.25">
      <c r="A1601" s="25" t="str">
        <f>_xlfn.CONCAT(Tabela_srv_moreno_prd_dbwel_v_fund_acompanhamento[[#This Row],[id_ordem_servico]],"-",Tabela_srv_moreno_prd_dbwel_v_fund_acompanhamento[[#This Row],[item]])</f>
        <v>27189-23</v>
      </c>
      <c r="B1601" s="114" t="str">
        <f>_xlfn.XLOOKUP(A1601,Tabela2[ID OS_MORENO],Tabela2[ID OS_MORENO],"",0)</f>
        <v/>
      </c>
      <c r="C1601" s="25">
        <v>27189</v>
      </c>
      <c r="D1601" s="25">
        <v>23</v>
      </c>
      <c r="E1601" s="25">
        <v>1</v>
      </c>
      <c r="F1601" s="39">
        <v>976101</v>
      </c>
      <c r="G1601" s="39">
        <v>3</v>
      </c>
      <c r="H1601" s="39" t="str">
        <f>_xlfn.CONCAT(Tabela_srv_moreno_prd_dbwel_v_fund_acompanhamento[[#This Row],[codigo_peca]],"-",Tabela_srv_moreno_prd_dbwel_v_fund_acompanhamento[[#This Row],[seq_peca]])</f>
        <v>976101-3</v>
      </c>
      <c r="I1601" s="178">
        <v>1</v>
      </c>
      <c r="J1601" s="39" t="s">
        <v>419</v>
      </c>
      <c r="K1601" s="40">
        <v>45961</v>
      </c>
      <c r="L1601" s="40">
        <v>45958</v>
      </c>
      <c r="M1601" s="39" t="s">
        <v>431</v>
      </c>
      <c r="N1601" s="40">
        <v>46086</v>
      </c>
      <c r="O16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2" spans="1:15" hidden="1" x14ac:dyDescent="0.25">
      <c r="A1602" s="25" t="str">
        <f>_xlfn.CONCAT(Tabela_srv_moreno_prd_dbwel_v_fund_acompanhamento[[#This Row],[id_ordem_servico]],"-",Tabela_srv_moreno_prd_dbwel_v_fund_acompanhamento[[#This Row],[item]])</f>
        <v>27189-24</v>
      </c>
      <c r="B1602" s="115" t="str">
        <f>_xlfn.XLOOKUP(A1602,Tabela2[ID OS_MORENO],Tabela2[ID OS_MORENO],"",0)</f>
        <v/>
      </c>
      <c r="C1602" s="25">
        <v>27189</v>
      </c>
      <c r="D1602" s="25">
        <v>24</v>
      </c>
      <c r="E1602" s="25">
        <v>1</v>
      </c>
      <c r="F1602" s="178">
        <v>976101</v>
      </c>
      <c r="G1602" s="178">
        <v>4</v>
      </c>
      <c r="H1602" s="178" t="str">
        <f>_xlfn.CONCAT(Tabela_srv_moreno_prd_dbwel_v_fund_acompanhamento[[#This Row],[codigo_peca]],"-",Tabela_srv_moreno_prd_dbwel_v_fund_acompanhamento[[#This Row],[seq_peca]])</f>
        <v>976101-4</v>
      </c>
      <c r="I1602" s="178">
        <v>1</v>
      </c>
      <c r="J1602" s="178" t="s">
        <v>419</v>
      </c>
      <c r="K1602" s="179">
        <v>45961</v>
      </c>
      <c r="L1602" s="179">
        <v>45958</v>
      </c>
      <c r="M1602" s="178" t="s">
        <v>431</v>
      </c>
      <c r="N1602" s="179">
        <v>46086</v>
      </c>
      <c r="O16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3" spans="1:15" hidden="1" x14ac:dyDescent="0.25">
      <c r="A1603" s="16" t="str">
        <f>_xlfn.CONCAT(Tabela_srv_moreno_prd_dbwel_v_fund_acompanhamento[[#This Row],[id_ordem_servico]],"-",Tabela_srv_moreno_prd_dbwel_v_fund_acompanhamento[[#This Row],[item]])</f>
        <v>27189-25</v>
      </c>
      <c r="B1603" s="114" t="str">
        <f>_xlfn.XLOOKUP(A1603,Tabela2[ID OS_MORENO],Tabela2[ID OS_MORENO],"",0)</f>
        <v/>
      </c>
      <c r="C1603" s="16">
        <v>27189</v>
      </c>
      <c r="D1603" s="16">
        <v>25</v>
      </c>
      <c r="E1603" s="16">
        <v>1</v>
      </c>
      <c r="F1603" s="85">
        <v>976102</v>
      </c>
      <c r="G1603" s="85">
        <v>1</v>
      </c>
      <c r="H1603" s="85" t="str">
        <f>_xlfn.CONCAT(Tabela_srv_moreno_prd_dbwel_v_fund_acompanhamento[[#This Row],[codigo_peca]],"-",Tabela_srv_moreno_prd_dbwel_v_fund_acompanhamento[[#This Row],[seq_peca]])</f>
        <v>976102-1</v>
      </c>
      <c r="I1603" s="178">
        <v>1</v>
      </c>
      <c r="J1603" s="85" t="s">
        <v>419</v>
      </c>
      <c r="K1603" s="28">
        <v>45947</v>
      </c>
      <c r="L1603" s="28">
        <v>45961</v>
      </c>
      <c r="M1603" s="85" t="s">
        <v>432</v>
      </c>
      <c r="N1603" s="28">
        <v>46086</v>
      </c>
      <c r="O16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4" spans="1:15" hidden="1" x14ac:dyDescent="0.25">
      <c r="A1604" s="25" t="str">
        <f>_xlfn.CONCAT(Tabela_srv_moreno_prd_dbwel_v_fund_acompanhamento[[#This Row],[id_ordem_servico]],"-",Tabela_srv_moreno_prd_dbwel_v_fund_acompanhamento[[#This Row],[item]])</f>
        <v>27189-26</v>
      </c>
      <c r="B1604" s="115" t="str">
        <f>_xlfn.XLOOKUP(A1604,Tabela2[ID OS_MORENO],Tabela2[ID OS_MORENO],"",0)</f>
        <v/>
      </c>
      <c r="C1604" s="25">
        <v>27189</v>
      </c>
      <c r="D1604" s="25">
        <v>26</v>
      </c>
      <c r="E1604" s="25">
        <v>1</v>
      </c>
      <c r="F1604" s="39">
        <v>976102</v>
      </c>
      <c r="G1604" s="39">
        <v>2</v>
      </c>
      <c r="H1604" s="39" t="str">
        <f>_xlfn.CONCAT(Tabela_srv_moreno_prd_dbwel_v_fund_acompanhamento[[#This Row],[codigo_peca]],"-",Tabela_srv_moreno_prd_dbwel_v_fund_acompanhamento[[#This Row],[seq_peca]])</f>
        <v>976102-2</v>
      </c>
      <c r="I1604" s="25">
        <v>1</v>
      </c>
      <c r="J1604" s="39" t="s">
        <v>419</v>
      </c>
      <c r="K1604" s="40">
        <v>45947</v>
      </c>
      <c r="L1604" s="40">
        <v>45961</v>
      </c>
      <c r="M1604" s="39" t="s">
        <v>432</v>
      </c>
      <c r="N1604" s="40">
        <v>46086</v>
      </c>
      <c r="O160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05" spans="1:15" hidden="1" x14ac:dyDescent="0.25">
      <c r="A1605" s="25" t="str">
        <f>_xlfn.CONCAT(Tabela_srv_moreno_prd_dbwel_v_fund_acompanhamento[[#This Row],[id_ordem_servico]],"-",Tabela_srv_moreno_prd_dbwel_v_fund_acompanhamento[[#This Row],[item]])</f>
        <v>27189-27</v>
      </c>
      <c r="B1605" s="114" t="str">
        <f>_xlfn.XLOOKUP(A1605,Tabela2[ID OS_MORENO],Tabela2[ID OS_MORENO],"",0)</f>
        <v/>
      </c>
      <c r="C1605" s="25">
        <v>27189</v>
      </c>
      <c r="D1605" s="25">
        <v>27</v>
      </c>
      <c r="E1605" s="25">
        <v>1</v>
      </c>
      <c r="F1605" s="39">
        <v>976102</v>
      </c>
      <c r="G1605" s="39">
        <v>3</v>
      </c>
      <c r="H1605" s="39" t="str">
        <f>_xlfn.CONCAT(Tabela_srv_moreno_prd_dbwel_v_fund_acompanhamento[[#This Row],[codigo_peca]],"-",Tabela_srv_moreno_prd_dbwel_v_fund_acompanhamento[[#This Row],[seq_peca]])</f>
        <v>976102-3</v>
      </c>
      <c r="I1605" s="25">
        <v>1</v>
      </c>
      <c r="J1605" s="39" t="s">
        <v>419</v>
      </c>
      <c r="K1605" s="40">
        <v>45947</v>
      </c>
      <c r="L1605" s="40">
        <v>45965</v>
      </c>
      <c r="M1605" s="39" t="s">
        <v>432</v>
      </c>
      <c r="N1605" s="40">
        <v>46086</v>
      </c>
      <c r="O160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06" spans="1:15" hidden="1" x14ac:dyDescent="0.25">
      <c r="A1606" s="25" t="str">
        <f>_xlfn.CONCAT(Tabela_srv_moreno_prd_dbwel_v_fund_acompanhamento[[#This Row],[id_ordem_servico]],"-",Tabela_srv_moreno_prd_dbwel_v_fund_acompanhamento[[#This Row],[item]])</f>
        <v>27189-28</v>
      </c>
      <c r="B1606" s="115" t="str">
        <f>_xlfn.XLOOKUP(A1606,Tabela2[ID OS_MORENO],Tabela2[ID OS_MORENO],"",0)</f>
        <v/>
      </c>
      <c r="C1606" s="25">
        <v>27189</v>
      </c>
      <c r="D1606" s="25">
        <v>28</v>
      </c>
      <c r="E1606" s="25">
        <v>1</v>
      </c>
      <c r="F1606" s="178">
        <v>976102</v>
      </c>
      <c r="G1606" s="178">
        <v>4</v>
      </c>
      <c r="H1606" s="178" t="str">
        <f>_xlfn.CONCAT(Tabela_srv_moreno_prd_dbwel_v_fund_acompanhamento[[#This Row],[codigo_peca]],"-",Tabela_srv_moreno_prd_dbwel_v_fund_acompanhamento[[#This Row],[seq_peca]])</f>
        <v>976102-4</v>
      </c>
      <c r="I1606" s="178">
        <v>1</v>
      </c>
      <c r="J1606" s="178" t="s">
        <v>419</v>
      </c>
      <c r="K1606" s="179">
        <v>45947</v>
      </c>
      <c r="L1606" s="179">
        <v>45958</v>
      </c>
      <c r="M1606" s="178" t="s">
        <v>432</v>
      </c>
      <c r="N1606" s="179">
        <v>46086</v>
      </c>
      <c r="O16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7" spans="1:15" hidden="1" x14ac:dyDescent="0.25">
      <c r="A1607" s="25" t="str">
        <f>_xlfn.CONCAT(Tabela_srv_moreno_prd_dbwel_v_fund_acompanhamento[[#This Row],[id_ordem_servico]],"-",Tabela_srv_moreno_prd_dbwel_v_fund_acompanhamento[[#This Row],[item]])</f>
        <v>27189-29</v>
      </c>
      <c r="B1607" s="114" t="str">
        <f>_xlfn.XLOOKUP(A1607,Tabela2[ID OS_MORENO],Tabela2[ID OS_MORENO],"",0)</f>
        <v/>
      </c>
      <c r="C1607" s="25">
        <v>27189</v>
      </c>
      <c r="D1607" s="25">
        <v>29</v>
      </c>
      <c r="E1607" s="25">
        <v>1</v>
      </c>
      <c r="F1607" s="178">
        <v>976103</v>
      </c>
      <c r="G1607" s="178">
        <v>1</v>
      </c>
      <c r="H1607" s="178" t="str">
        <f>_xlfn.CONCAT(Tabela_srv_moreno_prd_dbwel_v_fund_acompanhamento[[#This Row],[codigo_peca]],"-",Tabela_srv_moreno_prd_dbwel_v_fund_acompanhamento[[#This Row],[seq_peca]])</f>
        <v>976103-1</v>
      </c>
      <c r="I1607" s="178">
        <v>1</v>
      </c>
      <c r="J1607" s="178" t="s">
        <v>419</v>
      </c>
      <c r="K1607" s="179">
        <v>45947</v>
      </c>
      <c r="L1607" s="179">
        <v>45965</v>
      </c>
      <c r="M1607" s="178" t="s">
        <v>433</v>
      </c>
      <c r="N1607" s="179">
        <v>46086</v>
      </c>
      <c r="O16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8" spans="1:15" hidden="1" x14ac:dyDescent="0.25">
      <c r="A1608" s="25" t="str">
        <f>_xlfn.CONCAT(Tabela_srv_moreno_prd_dbwel_v_fund_acompanhamento[[#This Row],[id_ordem_servico]],"-",Tabela_srv_moreno_prd_dbwel_v_fund_acompanhamento[[#This Row],[item]])</f>
        <v>27189-30</v>
      </c>
      <c r="B1608" s="114" t="str">
        <f>_xlfn.XLOOKUP(A1608,Tabela2[ID OS_MORENO],Tabela2[ID OS_MORENO],"",0)</f>
        <v/>
      </c>
      <c r="C1608" s="25">
        <v>27189</v>
      </c>
      <c r="D1608" s="25">
        <v>30</v>
      </c>
      <c r="E1608" s="25">
        <v>1</v>
      </c>
      <c r="F1608" s="178">
        <v>976103</v>
      </c>
      <c r="G1608" s="178">
        <v>2</v>
      </c>
      <c r="H1608" s="178" t="str">
        <f>_xlfn.CONCAT(Tabela_srv_moreno_prd_dbwel_v_fund_acompanhamento[[#This Row],[codigo_peca]],"-",Tabela_srv_moreno_prd_dbwel_v_fund_acompanhamento[[#This Row],[seq_peca]])</f>
        <v>976103-2</v>
      </c>
      <c r="I1608" s="178">
        <v>1</v>
      </c>
      <c r="J1608" s="178" t="s">
        <v>419</v>
      </c>
      <c r="K1608" s="179">
        <v>45947</v>
      </c>
      <c r="L1608" s="179">
        <v>45965</v>
      </c>
      <c r="M1608" s="178" t="s">
        <v>433</v>
      </c>
      <c r="N1608" s="179">
        <v>46086</v>
      </c>
      <c r="O16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09" spans="1:15" hidden="1" x14ac:dyDescent="0.25">
      <c r="A1609" s="16" t="str">
        <f>_xlfn.CONCAT(Tabela_srv_moreno_prd_dbwel_v_fund_acompanhamento[[#This Row],[id_ordem_servico]],"-",Tabela_srv_moreno_prd_dbwel_v_fund_acompanhamento[[#This Row],[item]])</f>
        <v>27189-31</v>
      </c>
      <c r="B1609" s="114" t="str">
        <f>_xlfn.XLOOKUP(A1609,Tabela2[ID OS_MORENO],Tabela2[ID OS_MORENO],"",0)</f>
        <v/>
      </c>
      <c r="C1609" s="16">
        <v>27189</v>
      </c>
      <c r="D1609" s="16">
        <v>31</v>
      </c>
      <c r="E1609" s="16">
        <v>1</v>
      </c>
      <c r="F1609" s="185">
        <v>976103</v>
      </c>
      <c r="G1609" s="185">
        <v>3</v>
      </c>
      <c r="H1609" s="185" t="str">
        <f>_xlfn.CONCAT(Tabela_srv_moreno_prd_dbwel_v_fund_acompanhamento[[#This Row],[codigo_peca]],"-",Tabela_srv_moreno_prd_dbwel_v_fund_acompanhamento[[#This Row],[seq_peca]])</f>
        <v>976103-3</v>
      </c>
      <c r="I1609" s="178">
        <v>1</v>
      </c>
      <c r="J1609" s="185" t="s">
        <v>419</v>
      </c>
      <c r="K1609" s="190">
        <v>45947</v>
      </c>
      <c r="L1609" s="190">
        <v>45965</v>
      </c>
      <c r="M1609" s="185" t="s">
        <v>433</v>
      </c>
      <c r="N1609" s="190">
        <v>46086</v>
      </c>
      <c r="O16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10" spans="1:15" hidden="1" x14ac:dyDescent="0.25">
      <c r="A1610" s="25" t="str">
        <f>_xlfn.CONCAT(Tabela_srv_moreno_prd_dbwel_v_fund_acompanhamento[[#This Row],[id_ordem_servico]],"-",Tabela_srv_moreno_prd_dbwel_v_fund_acompanhamento[[#This Row],[item]])</f>
        <v>27189-32</v>
      </c>
      <c r="B1610" s="114" t="str">
        <f>_xlfn.XLOOKUP(A1610,Tabela2[ID OS_MORENO],Tabela2[ID OS_MORENO],"",0)</f>
        <v/>
      </c>
      <c r="C1610" s="25">
        <v>27189</v>
      </c>
      <c r="D1610" s="25">
        <v>32</v>
      </c>
      <c r="E1610" s="25">
        <v>1</v>
      </c>
      <c r="F1610" s="178">
        <v>976103</v>
      </c>
      <c r="G1610" s="178">
        <v>4</v>
      </c>
      <c r="H1610" s="178" t="str">
        <f>_xlfn.CONCAT(Tabela_srv_moreno_prd_dbwel_v_fund_acompanhamento[[#This Row],[codigo_peca]],"-",Tabela_srv_moreno_prd_dbwel_v_fund_acompanhamento[[#This Row],[seq_peca]])</f>
        <v>976103-4</v>
      </c>
      <c r="I1610" s="178">
        <v>1</v>
      </c>
      <c r="J1610" s="178" t="s">
        <v>419</v>
      </c>
      <c r="K1610" s="179">
        <v>45947</v>
      </c>
      <c r="L1610" s="179">
        <v>45965</v>
      </c>
      <c r="M1610" s="178" t="s">
        <v>433</v>
      </c>
      <c r="N1610" s="179">
        <v>46086</v>
      </c>
      <c r="O16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11" spans="1:15" hidden="1" x14ac:dyDescent="0.25">
      <c r="A1611" s="25" t="str">
        <f>_xlfn.CONCAT(Tabela_srv_moreno_prd_dbwel_v_fund_acompanhamento[[#This Row],[id_ordem_servico]],"-",Tabela_srv_moreno_prd_dbwel_v_fund_acompanhamento[[#This Row],[item]])</f>
        <v>27189-33</v>
      </c>
      <c r="B1611" s="114" t="str">
        <f>_xlfn.XLOOKUP(A1611,Tabela2[ID OS_MORENO],Tabela2[ID OS_MORENO],"",0)</f>
        <v/>
      </c>
      <c r="C1611" s="25">
        <v>27189</v>
      </c>
      <c r="D1611" s="25">
        <v>33</v>
      </c>
      <c r="E1611" s="25">
        <v>1</v>
      </c>
      <c r="F1611" s="39">
        <v>976104</v>
      </c>
      <c r="G1611" s="39">
        <v>1</v>
      </c>
      <c r="H1611" s="39" t="str">
        <f>_xlfn.CONCAT(Tabela_srv_moreno_prd_dbwel_v_fund_acompanhamento[[#This Row],[codigo_peca]],"-",Tabela_srv_moreno_prd_dbwel_v_fund_acompanhamento[[#This Row],[seq_peca]])</f>
        <v>976104-1</v>
      </c>
      <c r="I1611" s="25">
        <v>1</v>
      </c>
      <c r="J1611" s="39" t="s">
        <v>419</v>
      </c>
      <c r="K1611" s="40">
        <v>45967</v>
      </c>
      <c r="L1611" s="40">
        <v>45954</v>
      </c>
      <c r="M1611" s="39" t="s">
        <v>434</v>
      </c>
      <c r="N1611" s="40">
        <v>46086</v>
      </c>
      <c r="O161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12" spans="1:15" hidden="1" x14ac:dyDescent="0.25">
      <c r="A1612" s="25" t="str">
        <f>_xlfn.CONCAT(Tabela_srv_moreno_prd_dbwel_v_fund_acompanhamento[[#This Row],[id_ordem_servico]],"-",Tabela_srv_moreno_prd_dbwel_v_fund_acompanhamento[[#This Row],[item]])</f>
        <v>27189-34</v>
      </c>
      <c r="B1612" s="114" t="str">
        <f>_xlfn.XLOOKUP(A1612,Tabela2[ID OS_MORENO],Tabela2[ID OS_MORENO],"",0)</f>
        <v/>
      </c>
      <c r="C1612" s="25">
        <v>27189</v>
      </c>
      <c r="D1612" s="25">
        <v>34</v>
      </c>
      <c r="E1612" s="25">
        <v>1</v>
      </c>
      <c r="F1612" s="178">
        <v>976104</v>
      </c>
      <c r="G1612" s="178">
        <v>2</v>
      </c>
      <c r="H1612" s="178" t="str">
        <f>_xlfn.CONCAT(Tabela_srv_moreno_prd_dbwel_v_fund_acompanhamento[[#This Row],[codigo_peca]],"-",Tabela_srv_moreno_prd_dbwel_v_fund_acompanhamento[[#This Row],[seq_peca]])</f>
        <v>976104-2</v>
      </c>
      <c r="I1612" s="178">
        <v>1</v>
      </c>
      <c r="J1612" s="178" t="s">
        <v>419</v>
      </c>
      <c r="K1612" s="179">
        <v>45967</v>
      </c>
      <c r="L1612" s="179">
        <v>45954</v>
      </c>
      <c r="M1612" s="178" t="s">
        <v>434</v>
      </c>
      <c r="N1612" s="179">
        <v>46086</v>
      </c>
      <c r="O16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13" spans="1:15" hidden="1" x14ac:dyDescent="0.25">
      <c r="A1613" s="25" t="str">
        <f>_xlfn.CONCAT(Tabela_srv_moreno_prd_dbwel_v_fund_acompanhamento[[#This Row],[id_ordem_servico]],"-",Tabela_srv_moreno_prd_dbwel_v_fund_acompanhamento[[#This Row],[item]])</f>
        <v>27189-49</v>
      </c>
      <c r="B1613" s="114" t="str">
        <f>_xlfn.XLOOKUP(A1613,Tabela2[ID OS_MORENO],Tabela2[ID OS_MORENO],"",0)</f>
        <v/>
      </c>
      <c r="C1613" s="25">
        <v>27189</v>
      </c>
      <c r="D1613" s="25">
        <v>49</v>
      </c>
      <c r="E1613" s="25">
        <v>1</v>
      </c>
      <c r="F1613" s="178">
        <v>976105</v>
      </c>
      <c r="G1613" s="178">
        <v>2</v>
      </c>
      <c r="H1613" s="178" t="str">
        <f>_xlfn.CONCAT(Tabela_srv_moreno_prd_dbwel_v_fund_acompanhamento[[#This Row],[codigo_peca]],"-",Tabela_srv_moreno_prd_dbwel_v_fund_acompanhamento[[#This Row],[seq_peca]])</f>
        <v>976105-2</v>
      </c>
      <c r="I1613" s="178">
        <v>1</v>
      </c>
      <c r="J1613" s="178" t="s">
        <v>419</v>
      </c>
      <c r="K1613" s="179">
        <v>45969</v>
      </c>
      <c r="L1613" s="179">
        <v>45981</v>
      </c>
      <c r="M1613" s="178" t="s">
        <v>446</v>
      </c>
      <c r="N1613" s="179">
        <v>46086</v>
      </c>
      <c r="O16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14" spans="1:15" hidden="1" x14ac:dyDescent="0.25">
      <c r="A1614" s="25" t="str">
        <f>_xlfn.CONCAT(Tabela_srv_moreno_prd_dbwel_v_fund_acompanhamento[[#This Row],[id_ordem_servico]],"-",Tabela_srv_moreno_prd_dbwel_v_fund_acompanhamento[[#This Row],[item]])</f>
        <v>27189-37</v>
      </c>
      <c r="B1614" s="114" t="str">
        <f>_xlfn.XLOOKUP(A1614,Tabela2[ID OS_MORENO],Tabela2[ID OS_MORENO],"",0)</f>
        <v/>
      </c>
      <c r="C1614" s="25">
        <v>27189</v>
      </c>
      <c r="D1614" s="25">
        <v>37</v>
      </c>
      <c r="E1614" s="25">
        <v>1</v>
      </c>
      <c r="F1614" s="39">
        <v>976105</v>
      </c>
      <c r="G1614" s="39">
        <v>1</v>
      </c>
      <c r="H1614" s="39" t="str">
        <f>_xlfn.CONCAT(Tabela_srv_moreno_prd_dbwel_v_fund_acompanhamento[[#This Row],[codigo_peca]],"-",Tabela_srv_moreno_prd_dbwel_v_fund_acompanhamento[[#This Row],[seq_peca]])</f>
        <v>976105-1</v>
      </c>
      <c r="I1614" s="178">
        <v>1</v>
      </c>
      <c r="J1614" s="39" t="s">
        <v>419</v>
      </c>
      <c r="K1614" s="40">
        <v>45969</v>
      </c>
      <c r="L1614" s="40">
        <v>45993</v>
      </c>
      <c r="M1614" s="39" t="s">
        <v>446</v>
      </c>
      <c r="N1614" s="40">
        <v>46086</v>
      </c>
      <c r="O16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15" spans="1:15" hidden="1" x14ac:dyDescent="0.25">
      <c r="A1615" s="25" t="str">
        <f>_xlfn.CONCAT(Tabela_srv_moreno_prd_dbwel_v_fund_acompanhamento[[#This Row],[id_ordem_servico]],"-",Tabela_srv_moreno_prd_dbwel_v_fund_acompanhamento[[#This Row],[item]])</f>
        <v>27189-38</v>
      </c>
      <c r="B1615" s="114" t="str">
        <f>_xlfn.XLOOKUP(A1615,Tabela2[ID OS_MORENO],Tabela2[ID OS_MORENO],"",0)</f>
        <v/>
      </c>
      <c r="C1615" s="25">
        <v>27189</v>
      </c>
      <c r="D1615" s="25">
        <v>38</v>
      </c>
      <c r="E1615" s="25">
        <v>1</v>
      </c>
      <c r="F1615" s="178">
        <v>976106</v>
      </c>
      <c r="G1615" s="178">
        <v>1</v>
      </c>
      <c r="H1615" s="178" t="str">
        <f>_xlfn.CONCAT(Tabela_srv_moreno_prd_dbwel_v_fund_acompanhamento[[#This Row],[codigo_peca]],"-",Tabela_srv_moreno_prd_dbwel_v_fund_acompanhamento[[#This Row],[seq_peca]])</f>
        <v>976106-1</v>
      </c>
      <c r="I1615" s="178">
        <v>1</v>
      </c>
      <c r="J1615" s="178" t="s">
        <v>419</v>
      </c>
      <c r="K1615" s="179">
        <v>45961</v>
      </c>
      <c r="L1615" s="179">
        <v>45981</v>
      </c>
      <c r="M1615" s="178" t="s">
        <v>435</v>
      </c>
      <c r="N1615" s="179">
        <v>46086</v>
      </c>
      <c r="O16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16" spans="1:15" hidden="1" x14ac:dyDescent="0.25">
      <c r="A1616" s="25" t="str">
        <f>_xlfn.CONCAT(Tabela_srv_moreno_prd_dbwel_v_fund_acompanhamento[[#This Row],[id_ordem_servico]],"-",Tabela_srv_moreno_prd_dbwel_v_fund_acompanhamento[[#This Row],[item]])</f>
        <v>27189-50</v>
      </c>
      <c r="B1616" s="114" t="str">
        <f>_xlfn.XLOOKUP(A1616,Tabela2[ID OS_MORENO],Tabela2[ID OS_MORENO],"",0)</f>
        <v/>
      </c>
      <c r="C1616" s="25">
        <v>27189</v>
      </c>
      <c r="D1616" s="25">
        <v>50</v>
      </c>
      <c r="E1616" s="25">
        <v>1</v>
      </c>
      <c r="F1616" s="178">
        <v>976106</v>
      </c>
      <c r="G1616" s="178">
        <v>2</v>
      </c>
      <c r="H1616" s="178" t="str">
        <f>_xlfn.CONCAT(Tabela_srv_moreno_prd_dbwel_v_fund_acompanhamento[[#This Row],[codigo_peca]],"-",Tabela_srv_moreno_prd_dbwel_v_fund_acompanhamento[[#This Row],[seq_peca]])</f>
        <v>976106-2</v>
      </c>
      <c r="I1616" s="178">
        <v>1</v>
      </c>
      <c r="J1616" s="178" t="s">
        <v>419</v>
      </c>
      <c r="K1616" s="179">
        <v>45975</v>
      </c>
      <c r="L1616" s="179">
        <v>45993</v>
      </c>
      <c r="M1616" s="178" t="s">
        <v>435</v>
      </c>
      <c r="N1616" s="179">
        <v>46086</v>
      </c>
      <c r="O16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17" spans="1:15" hidden="1" x14ac:dyDescent="0.25">
      <c r="A1617" s="16" t="str">
        <f>_xlfn.CONCAT(Tabela_srv_moreno_prd_dbwel_v_fund_acompanhamento[[#This Row],[id_ordem_servico]],"-",Tabela_srv_moreno_prd_dbwel_v_fund_acompanhamento[[#This Row],[item]])</f>
        <v>27189-51</v>
      </c>
      <c r="B1617" s="114" t="str">
        <f>_xlfn.XLOOKUP(A1617,Tabela2[ID OS_MORENO],Tabela2[ID OS_MORENO],"",0)</f>
        <v/>
      </c>
      <c r="C1617" s="16">
        <v>27189</v>
      </c>
      <c r="D1617" s="16">
        <v>51</v>
      </c>
      <c r="E1617" s="16">
        <v>1</v>
      </c>
      <c r="F1617" s="185">
        <v>976109</v>
      </c>
      <c r="G1617" s="185">
        <v>1</v>
      </c>
      <c r="H1617" s="185" t="str">
        <f>_xlfn.CONCAT(Tabela_srv_moreno_prd_dbwel_v_fund_acompanhamento[[#This Row],[codigo_peca]],"-",Tabela_srv_moreno_prd_dbwel_v_fund_acompanhamento[[#This Row],[seq_peca]])</f>
        <v>976109-1</v>
      </c>
      <c r="I1617" s="178">
        <v>1</v>
      </c>
      <c r="J1617" s="185" t="s">
        <v>419</v>
      </c>
      <c r="K1617" s="190">
        <v>46086</v>
      </c>
      <c r="L1617" s="190">
        <v>45995</v>
      </c>
      <c r="M1617" s="185" t="s">
        <v>436</v>
      </c>
      <c r="N1617" s="190">
        <v>46086</v>
      </c>
      <c r="O161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618" spans="1:15" hidden="1" x14ac:dyDescent="0.25">
      <c r="A1618" s="25" t="str">
        <f>_xlfn.CONCAT(Tabela_srv_moreno_prd_dbwel_v_fund_acompanhamento[[#This Row],[id_ordem_servico]],"-",Tabela_srv_moreno_prd_dbwel_v_fund_acompanhamento[[#This Row],[item]])</f>
        <v>27189-52</v>
      </c>
      <c r="B1618" s="115" t="str">
        <f>_xlfn.XLOOKUP(A1618,Tabela2[ID OS_MORENO],Tabela2[ID OS_MORENO],"",0)</f>
        <v/>
      </c>
      <c r="C1618" s="25">
        <v>27189</v>
      </c>
      <c r="D1618" s="25">
        <v>52</v>
      </c>
      <c r="E1618" s="25">
        <v>1</v>
      </c>
      <c r="F1618" s="178">
        <v>976109</v>
      </c>
      <c r="G1618" s="178">
        <v>2</v>
      </c>
      <c r="H1618" s="178" t="str">
        <f>_xlfn.CONCAT(Tabela_srv_moreno_prd_dbwel_v_fund_acompanhamento[[#This Row],[codigo_peca]],"-",Tabela_srv_moreno_prd_dbwel_v_fund_acompanhamento[[#This Row],[seq_peca]])</f>
        <v>976109-2</v>
      </c>
      <c r="I1618" s="178">
        <v>1</v>
      </c>
      <c r="J1618" s="178" t="s">
        <v>419</v>
      </c>
      <c r="K1618" s="179">
        <v>46086</v>
      </c>
      <c r="L1618" s="179">
        <v>45995</v>
      </c>
      <c r="M1618" s="178" t="s">
        <v>436</v>
      </c>
      <c r="N1618" s="179">
        <v>46086</v>
      </c>
      <c r="O161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619" spans="1:15" hidden="1" x14ac:dyDescent="0.25">
      <c r="A1619" s="16" t="str">
        <f>_xlfn.CONCAT(Tabela_srv_moreno_prd_dbwel_v_fund_acompanhamento[[#This Row],[id_ordem_servico]],"-",Tabela_srv_moreno_prd_dbwel_v_fund_acompanhamento[[#This Row],[item]])</f>
        <v>27189-53</v>
      </c>
      <c r="B1619" s="114" t="str">
        <f>_xlfn.XLOOKUP(A1619,Tabela2[ID OS_MORENO],Tabela2[ID OS_MORENO],"",0)</f>
        <v/>
      </c>
      <c r="C1619" s="16">
        <v>27189</v>
      </c>
      <c r="D1619" s="16">
        <v>53</v>
      </c>
      <c r="E1619" s="16">
        <v>1</v>
      </c>
      <c r="F1619" s="185">
        <v>976109</v>
      </c>
      <c r="G1619" s="185">
        <v>3</v>
      </c>
      <c r="H1619" s="185" t="str">
        <f>_xlfn.CONCAT(Tabela_srv_moreno_prd_dbwel_v_fund_acompanhamento[[#This Row],[codigo_peca]],"-",Tabela_srv_moreno_prd_dbwel_v_fund_acompanhamento[[#This Row],[seq_peca]])</f>
        <v>976109-3</v>
      </c>
      <c r="I1619" s="178">
        <v>1</v>
      </c>
      <c r="J1619" s="185" t="s">
        <v>419</v>
      </c>
      <c r="K1619" s="190">
        <v>46086</v>
      </c>
      <c r="L1619" s="190">
        <v>45995</v>
      </c>
      <c r="M1619" s="185" t="s">
        <v>436</v>
      </c>
      <c r="N1619" s="190">
        <v>46086</v>
      </c>
      <c r="O161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620" spans="1:15" hidden="1" x14ac:dyDescent="0.25">
      <c r="A1620" s="25" t="str">
        <f>_xlfn.CONCAT(Tabela_srv_moreno_prd_dbwel_v_fund_acompanhamento[[#This Row],[id_ordem_servico]],"-",Tabela_srv_moreno_prd_dbwel_v_fund_acompanhamento[[#This Row],[item]])</f>
        <v>27189-56</v>
      </c>
      <c r="B1620" s="114" t="str">
        <f>_xlfn.XLOOKUP(A1620,Tabela2[ID OS_MORENO],Tabela2[ID OS_MORENO],"",0)</f>
        <v/>
      </c>
      <c r="C1620" s="25">
        <v>27189</v>
      </c>
      <c r="D1620" s="25">
        <v>56</v>
      </c>
      <c r="E1620" s="25">
        <v>1</v>
      </c>
      <c r="F1620" s="178">
        <v>976110</v>
      </c>
      <c r="G1620" s="178">
        <v>1</v>
      </c>
      <c r="H1620" s="178" t="str">
        <f>_xlfn.CONCAT(Tabela_srv_moreno_prd_dbwel_v_fund_acompanhamento[[#This Row],[codigo_peca]],"-",Tabela_srv_moreno_prd_dbwel_v_fund_acompanhamento[[#This Row],[seq_peca]])</f>
        <v>976110-1</v>
      </c>
      <c r="I1620" s="178">
        <v>1</v>
      </c>
      <c r="J1620" s="178" t="s">
        <v>419</v>
      </c>
      <c r="K1620" s="179">
        <v>45960</v>
      </c>
      <c r="L1620" s="179">
        <v>45979</v>
      </c>
      <c r="M1620" s="178" t="s">
        <v>437</v>
      </c>
      <c r="N1620" s="179">
        <v>46086</v>
      </c>
      <c r="O16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1" spans="1:15" hidden="1" x14ac:dyDescent="0.25">
      <c r="A1621" s="25" t="str">
        <f>_xlfn.CONCAT(Tabela_srv_moreno_prd_dbwel_v_fund_acompanhamento[[#This Row],[id_ordem_servico]],"-",Tabela_srv_moreno_prd_dbwel_v_fund_acompanhamento[[#This Row],[item]])</f>
        <v>27189-54</v>
      </c>
      <c r="B1621" s="114" t="str">
        <f>_xlfn.XLOOKUP(A1621,Tabela2[ID OS_MORENO],Tabela2[ID OS_MORENO],"",0)</f>
        <v/>
      </c>
      <c r="C1621" s="25">
        <v>27189</v>
      </c>
      <c r="D1621" s="25">
        <v>54</v>
      </c>
      <c r="E1621" s="25">
        <v>1</v>
      </c>
      <c r="F1621" s="178">
        <v>976111</v>
      </c>
      <c r="G1621" s="178">
        <v>1</v>
      </c>
      <c r="H1621" s="178" t="str">
        <f>_xlfn.CONCAT(Tabela_srv_moreno_prd_dbwel_v_fund_acompanhamento[[#This Row],[codigo_peca]],"-",Tabela_srv_moreno_prd_dbwel_v_fund_acompanhamento[[#This Row],[seq_peca]])</f>
        <v>976111-1</v>
      </c>
      <c r="I1621" s="178">
        <v>1</v>
      </c>
      <c r="J1621" s="178" t="s">
        <v>419</v>
      </c>
      <c r="K1621" s="179">
        <v>45994</v>
      </c>
      <c r="L1621" s="179">
        <v>45995</v>
      </c>
      <c r="M1621" s="178" t="s">
        <v>438</v>
      </c>
      <c r="N1621" s="179">
        <v>46086</v>
      </c>
      <c r="O16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2" spans="1:15" hidden="1" x14ac:dyDescent="0.25">
      <c r="A1622" s="25" t="str">
        <f>_xlfn.CONCAT(Tabela_srv_moreno_prd_dbwel_v_fund_acompanhamento[[#This Row],[id_ordem_servico]],"-",Tabela_srv_moreno_prd_dbwel_v_fund_acompanhamento[[#This Row],[item]])</f>
        <v>27189-55</v>
      </c>
      <c r="B1622" s="115" t="str">
        <f>_xlfn.XLOOKUP(A1622,Tabela2[ID OS_MORENO],Tabela2[ID OS_MORENO],"",0)</f>
        <v/>
      </c>
      <c r="C1622" s="25">
        <v>27189</v>
      </c>
      <c r="D1622" s="25">
        <v>55</v>
      </c>
      <c r="E1622" s="25">
        <v>1</v>
      </c>
      <c r="F1622" s="39">
        <v>976111</v>
      </c>
      <c r="G1622" s="39">
        <v>2</v>
      </c>
      <c r="H1622" s="39" t="str">
        <f>_xlfn.CONCAT(Tabela_srv_moreno_prd_dbwel_v_fund_acompanhamento[[#This Row],[codigo_peca]],"-",Tabela_srv_moreno_prd_dbwel_v_fund_acompanhamento[[#This Row],[seq_peca]])</f>
        <v>976111-2</v>
      </c>
      <c r="I1622" s="178">
        <v>1</v>
      </c>
      <c r="J1622" s="39" t="s">
        <v>419</v>
      </c>
      <c r="K1622" s="40">
        <v>45994</v>
      </c>
      <c r="L1622" s="40">
        <v>45995</v>
      </c>
      <c r="M1622" s="39" t="s">
        <v>438</v>
      </c>
      <c r="N1622" s="40">
        <v>46086</v>
      </c>
      <c r="O16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3" spans="1:15" hidden="1" x14ac:dyDescent="0.25">
      <c r="A1623" s="25" t="str">
        <f>_xlfn.CONCAT(Tabela_srv_moreno_prd_dbwel_v_fund_acompanhamento[[#This Row],[id_ordem_servico]],"-",Tabela_srv_moreno_prd_dbwel_v_fund_acompanhamento[[#This Row],[item]])</f>
        <v>27189-63</v>
      </c>
      <c r="B1623" s="114" t="str">
        <f>_xlfn.XLOOKUP(A1623,Tabela2[ID OS_MORENO],Tabela2[ID OS_MORENO],"",0)</f>
        <v/>
      </c>
      <c r="C1623" s="25">
        <v>27189</v>
      </c>
      <c r="D1623" s="25">
        <v>63</v>
      </c>
      <c r="E1623" s="25">
        <v>1</v>
      </c>
      <c r="F1623" s="39">
        <v>976118</v>
      </c>
      <c r="G1623" s="39">
        <v>1</v>
      </c>
      <c r="H1623" s="39" t="str">
        <f>_xlfn.CONCAT(Tabela_srv_moreno_prd_dbwel_v_fund_acompanhamento[[#This Row],[codigo_peca]],"-",Tabela_srv_moreno_prd_dbwel_v_fund_acompanhamento[[#This Row],[seq_peca]])</f>
        <v>976118-1</v>
      </c>
      <c r="I1623" s="178">
        <v>1</v>
      </c>
      <c r="J1623" s="39" t="s">
        <v>419</v>
      </c>
      <c r="K1623" s="40">
        <v>45997</v>
      </c>
      <c r="L1623" s="40">
        <v>45994</v>
      </c>
      <c r="M1623" s="39" t="s">
        <v>255</v>
      </c>
      <c r="N1623" s="40">
        <v>46086</v>
      </c>
      <c r="O16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4" spans="1:15" hidden="1" x14ac:dyDescent="0.25">
      <c r="A1624" s="25" t="str">
        <f>_xlfn.CONCAT(Tabela_srv_moreno_prd_dbwel_v_fund_acompanhamento[[#This Row],[id_ordem_servico]],"-",Tabela_srv_moreno_prd_dbwel_v_fund_acompanhamento[[#This Row],[item]])</f>
        <v>27189-64</v>
      </c>
      <c r="B1624" s="114" t="str">
        <f>_xlfn.XLOOKUP(A1624,Tabela2[ID OS_MORENO],Tabela2[ID OS_MORENO],"",0)</f>
        <v/>
      </c>
      <c r="C1624" s="25">
        <v>27189</v>
      </c>
      <c r="D1624" s="25">
        <v>64</v>
      </c>
      <c r="E1624" s="25">
        <v>1</v>
      </c>
      <c r="F1624" s="39">
        <v>976118</v>
      </c>
      <c r="G1624" s="39">
        <v>2</v>
      </c>
      <c r="H1624" s="39" t="str">
        <f>_xlfn.CONCAT(Tabela_srv_moreno_prd_dbwel_v_fund_acompanhamento[[#This Row],[codigo_peca]],"-",Tabela_srv_moreno_prd_dbwel_v_fund_acompanhamento[[#This Row],[seq_peca]])</f>
        <v>976118-2</v>
      </c>
      <c r="I1624" s="178">
        <v>1</v>
      </c>
      <c r="J1624" s="39" t="s">
        <v>419</v>
      </c>
      <c r="K1624" s="40">
        <v>45997</v>
      </c>
      <c r="L1624" s="40">
        <v>45994</v>
      </c>
      <c r="M1624" s="39" t="s">
        <v>255</v>
      </c>
      <c r="N1624" s="40">
        <v>46086</v>
      </c>
      <c r="O16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5" spans="1:15" hidden="1" x14ac:dyDescent="0.25">
      <c r="A1625" s="25" t="str">
        <f>_xlfn.CONCAT(Tabela_srv_moreno_prd_dbwel_v_fund_acompanhamento[[#This Row],[id_ordem_servico]],"-",Tabela_srv_moreno_prd_dbwel_v_fund_acompanhamento[[#This Row],[item]])</f>
        <v>27189-65</v>
      </c>
      <c r="B1625" s="114" t="str">
        <f>_xlfn.XLOOKUP(A1625,Tabela2[ID OS_MORENO],Tabela2[ID OS_MORENO],"",0)</f>
        <v/>
      </c>
      <c r="C1625" s="25">
        <v>27189</v>
      </c>
      <c r="D1625" s="25">
        <v>65</v>
      </c>
      <c r="E1625" s="25">
        <v>1</v>
      </c>
      <c r="F1625" s="39">
        <v>976119</v>
      </c>
      <c r="G1625" s="39">
        <v>5</v>
      </c>
      <c r="H1625" s="39" t="str">
        <f>_xlfn.CONCAT(Tabela_srv_moreno_prd_dbwel_v_fund_acompanhamento[[#This Row],[codigo_peca]],"-",Tabela_srv_moreno_prd_dbwel_v_fund_acompanhamento[[#This Row],[seq_peca]])</f>
        <v>976119-5</v>
      </c>
      <c r="I1625" s="178">
        <v>1</v>
      </c>
      <c r="J1625" s="39" t="s">
        <v>419</v>
      </c>
      <c r="K1625" s="40">
        <v>46006</v>
      </c>
      <c r="L1625" s="40">
        <v>45989</v>
      </c>
      <c r="M1625" s="39" t="s">
        <v>441</v>
      </c>
      <c r="N1625" s="40">
        <v>46086</v>
      </c>
      <c r="O16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6" spans="1:15" hidden="1" x14ac:dyDescent="0.25">
      <c r="A1626" s="25" t="str">
        <f>_xlfn.CONCAT(Tabela_srv_moreno_prd_dbwel_v_fund_acompanhamento[[#This Row],[id_ordem_servico]],"-",Tabela_srv_moreno_prd_dbwel_v_fund_acompanhamento[[#This Row],[item]])</f>
        <v>27190-65</v>
      </c>
      <c r="B1626" s="114" t="str">
        <f>_xlfn.XLOOKUP(A1626,Tabela2[ID OS_MORENO],Tabela2[ID OS_MORENO],"",0)</f>
        <v/>
      </c>
      <c r="C1626" s="25">
        <v>27190</v>
      </c>
      <c r="D1626" s="25">
        <v>65</v>
      </c>
      <c r="E1626" s="25">
        <v>1</v>
      </c>
      <c r="F1626" s="178">
        <v>976119</v>
      </c>
      <c r="G1626" s="178">
        <v>6</v>
      </c>
      <c r="H1626" s="178" t="str">
        <f>_xlfn.CONCAT(Tabela_srv_moreno_prd_dbwel_v_fund_acompanhamento[[#This Row],[codigo_peca]],"-",Tabela_srv_moreno_prd_dbwel_v_fund_acompanhamento[[#This Row],[seq_peca]])</f>
        <v>976119-6</v>
      </c>
      <c r="I1626" s="178">
        <v>1</v>
      </c>
      <c r="J1626" s="178" t="s">
        <v>419</v>
      </c>
      <c r="K1626" s="179">
        <v>46006</v>
      </c>
      <c r="L1626" s="179">
        <v>45989</v>
      </c>
      <c r="M1626" s="178" t="s">
        <v>441</v>
      </c>
      <c r="N1626" s="179">
        <v>46086</v>
      </c>
      <c r="O16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7" spans="1:15" hidden="1" x14ac:dyDescent="0.25">
      <c r="A1627" s="25" t="str">
        <f>_xlfn.CONCAT(Tabela_srv_moreno_prd_dbwel_v_fund_acompanhamento[[#This Row],[id_ordem_servico]],"-",Tabela_srv_moreno_prd_dbwel_v_fund_acompanhamento[[#This Row],[item]])</f>
        <v>27190-54</v>
      </c>
      <c r="B1627" s="114" t="str">
        <f>_xlfn.XLOOKUP(A1627,Tabela2[ID OS_MORENO],Tabela2[ID OS_MORENO],"",0)</f>
        <v/>
      </c>
      <c r="C1627" s="25">
        <v>27190</v>
      </c>
      <c r="D1627" s="25">
        <v>54</v>
      </c>
      <c r="E1627" s="25">
        <v>1</v>
      </c>
      <c r="F1627" s="178">
        <v>976111</v>
      </c>
      <c r="G1627" s="178">
        <v>3</v>
      </c>
      <c r="H1627" s="178" t="str">
        <f>_xlfn.CONCAT(Tabela_srv_moreno_prd_dbwel_v_fund_acompanhamento[[#This Row],[codigo_peca]],"-",Tabela_srv_moreno_prd_dbwel_v_fund_acompanhamento[[#This Row],[seq_peca]])</f>
        <v>976111-3</v>
      </c>
      <c r="I1627" s="178">
        <v>1</v>
      </c>
      <c r="J1627" s="178" t="s">
        <v>419</v>
      </c>
      <c r="K1627" s="179">
        <v>45994</v>
      </c>
      <c r="L1627" s="179">
        <v>45995</v>
      </c>
      <c r="M1627" s="178" t="s">
        <v>438</v>
      </c>
      <c r="N1627" s="179">
        <v>46086</v>
      </c>
      <c r="O16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8" spans="1:15" hidden="1" x14ac:dyDescent="0.25">
      <c r="A1628" s="25" t="str">
        <f>_xlfn.CONCAT(Tabela_srv_moreno_prd_dbwel_v_fund_acompanhamento[[#This Row],[id_ordem_servico]],"-",Tabela_srv_moreno_prd_dbwel_v_fund_acompanhamento[[#This Row],[item]])</f>
        <v>27190-55</v>
      </c>
      <c r="B1628" s="115" t="str">
        <f>_xlfn.XLOOKUP(A1628,Tabela2[ID OS_MORENO],Tabela2[ID OS_MORENO],"",0)</f>
        <v/>
      </c>
      <c r="C1628" s="25">
        <v>27190</v>
      </c>
      <c r="D1628" s="25">
        <v>55</v>
      </c>
      <c r="E1628" s="25">
        <v>1</v>
      </c>
      <c r="F1628" s="178">
        <v>976111</v>
      </c>
      <c r="G1628" s="178">
        <v>4</v>
      </c>
      <c r="H1628" s="178" t="str">
        <f>_xlfn.CONCAT(Tabela_srv_moreno_prd_dbwel_v_fund_acompanhamento[[#This Row],[codigo_peca]],"-",Tabela_srv_moreno_prd_dbwel_v_fund_acompanhamento[[#This Row],[seq_peca]])</f>
        <v>976111-4</v>
      </c>
      <c r="I1628" s="178">
        <v>1</v>
      </c>
      <c r="J1628" s="178" t="s">
        <v>419</v>
      </c>
      <c r="K1628" s="179">
        <v>45994</v>
      </c>
      <c r="L1628" s="179">
        <v>45995</v>
      </c>
      <c r="M1628" s="178" t="s">
        <v>438</v>
      </c>
      <c r="N1628" s="179">
        <v>46086</v>
      </c>
      <c r="O16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29" spans="1:15" hidden="1" x14ac:dyDescent="0.25">
      <c r="A1629" s="25" t="str">
        <f>_xlfn.CONCAT(Tabela_srv_moreno_prd_dbwel_v_fund_acompanhamento[[#This Row],[id_ordem_servico]],"-",Tabela_srv_moreno_prd_dbwel_v_fund_acompanhamento[[#This Row],[item]])</f>
        <v>27190-51</v>
      </c>
      <c r="B1629" s="114" t="str">
        <f>_xlfn.XLOOKUP(A1629,Tabela2[ID OS_MORENO],Tabela2[ID OS_MORENO],"",0)</f>
        <v/>
      </c>
      <c r="C1629" s="25">
        <v>27190</v>
      </c>
      <c r="D1629" s="25">
        <v>51</v>
      </c>
      <c r="E1629" s="25">
        <v>1</v>
      </c>
      <c r="F1629" s="178">
        <v>976109</v>
      </c>
      <c r="G1629" s="178">
        <v>4</v>
      </c>
      <c r="H1629" s="178" t="str">
        <f>_xlfn.CONCAT(Tabela_srv_moreno_prd_dbwel_v_fund_acompanhamento[[#This Row],[codigo_peca]],"-",Tabela_srv_moreno_prd_dbwel_v_fund_acompanhamento[[#This Row],[seq_peca]])</f>
        <v>976109-4</v>
      </c>
      <c r="I1629" s="178">
        <v>1</v>
      </c>
      <c r="J1629" s="178" t="s">
        <v>419</v>
      </c>
      <c r="K1629" s="179">
        <v>45954</v>
      </c>
      <c r="L1629" s="179">
        <v>45995</v>
      </c>
      <c r="M1629" s="178" t="s">
        <v>436</v>
      </c>
      <c r="N1629" s="179">
        <v>46086</v>
      </c>
      <c r="O16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0" spans="1:15" hidden="1" x14ac:dyDescent="0.25">
      <c r="A1630" s="25" t="str">
        <f>_xlfn.CONCAT(Tabela_srv_moreno_prd_dbwel_v_fund_acompanhamento[[#This Row],[id_ordem_servico]],"-",Tabela_srv_moreno_prd_dbwel_v_fund_acompanhamento[[#This Row],[item]])</f>
        <v>27190-52</v>
      </c>
      <c r="B1630" s="115" t="str">
        <f>_xlfn.XLOOKUP(A1630,Tabela2[ID OS_MORENO],Tabela2[ID OS_MORENO],"",0)</f>
        <v/>
      </c>
      <c r="C1630" s="25">
        <v>27190</v>
      </c>
      <c r="D1630" s="25">
        <v>52</v>
      </c>
      <c r="E1630" s="25">
        <v>1</v>
      </c>
      <c r="F1630" s="178">
        <v>976109</v>
      </c>
      <c r="G1630" s="178">
        <v>5</v>
      </c>
      <c r="H1630" s="178" t="str">
        <f>_xlfn.CONCAT(Tabela_srv_moreno_prd_dbwel_v_fund_acompanhamento[[#This Row],[codigo_peca]],"-",Tabela_srv_moreno_prd_dbwel_v_fund_acompanhamento[[#This Row],[seq_peca]])</f>
        <v>976109-5</v>
      </c>
      <c r="I1630" s="178">
        <v>1</v>
      </c>
      <c r="J1630" s="178" t="s">
        <v>419</v>
      </c>
      <c r="K1630" s="179">
        <v>45954</v>
      </c>
      <c r="L1630" s="179">
        <v>45995</v>
      </c>
      <c r="M1630" s="178" t="s">
        <v>436</v>
      </c>
      <c r="N1630" s="179">
        <v>46086</v>
      </c>
      <c r="O16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1" spans="1:15" hidden="1" x14ac:dyDescent="0.25">
      <c r="A1631" s="25" t="str">
        <f>_xlfn.CONCAT(Tabela_srv_moreno_prd_dbwel_v_fund_acompanhamento[[#This Row],[id_ordem_servico]],"-",Tabela_srv_moreno_prd_dbwel_v_fund_acompanhamento[[#This Row],[item]])</f>
        <v>27190-53</v>
      </c>
      <c r="B1631" s="114" t="str">
        <f>_xlfn.XLOOKUP(A1631,Tabela2[ID OS_MORENO],Tabela2[ID OS_MORENO],"",0)</f>
        <v/>
      </c>
      <c r="C1631" s="25">
        <v>27190</v>
      </c>
      <c r="D1631" s="25">
        <v>53</v>
      </c>
      <c r="E1631" s="25">
        <v>1</v>
      </c>
      <c r="F1631" s="178">
        <v>976109</v>
      </c>
      <c r="G1631" s="178">
        <v>6</v>
      </c>
      <c r="H1631" s="178" t="str">
        <f>_xlfn.CONCAT(Tabela_srv_moreno_prd_dbwel_v_fund_acompanhamento[[#This Row],[codigo_peca]],"-",Tabela_srv_moreno_prd_dbwel_v_fund_acompanhamento[[#This Row],[seq_peca]])</f>
        <v>976109-6</v>
      </c>
      <c r="I1631" s="178">
        <v>1</v>
      </c>
      <c r="J1631" s="178" t="s">
        <v>419</v>
      </c>
      <c r="K1631" s="179">
        <v>45954</v>
      </c>
      <c r="L1631" s="179">
        <v>45995</v>
      </c>
      <c r="M1631" s="178" t="s">
        <v>436</v>
      </c>
      <c r="N1631" s="179">
        <v>46086</v>
      </c>
      <c r="O16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2" spans="1:15" hidden="1" x14ac:dyDescent="0.25">
      <c r="A1632" s="25" t="str">
        <f>_xlfn.CONCAT(Tabela_srv_moreno_prd_dbwel_v_fund_acompanhamento[[#This Row],[id_ordem_servico]],"-",Tabela_srv_moreno_prd_dbwel_v_fund_acompanhamento[[#This Row],[item]])</f>
        <v>27190-56</v>
      </c>
      <c r="B1632" s="114" t="str">
        <f>_xlfn.XLOOKUP(A1632,Tabela2[ID OS_MORENO],Tabela2[ID OS_MORENO],"",0)</f>
        <v/>
      </c>
      <c r="C1632" s="25">
        <v>27190</v>
      </c>
      <c r="D1632" s="25">
        <v>56</v>
      </c>
      <c r="E1632" s="25">
        <v>1</v>
      </c>
      <c r="F1632" s="178">
        <v>976110</v>
      </c>
      <c r="G1632" s="178">
        <v>2</v>
      </c>
      <c r="H1632" s="178" t="str">
        <f>_xlfn.CONCAT(Tabela_srv_moreno_prd_dbwel_v_fund_acompanhamento[[#This Row],[codigo_peca]],"-",Tabela_srv_moreno_prd_dbwel_v_fund_acompanhamento[[#This Row],[seq_peca]])</f>
        <v>976110-2</v>
      </c>
      <c r="I1632" s="178">
        <v>1</v>
      </c>
      <c r="J1632" s="178" t="s">
        <v>419</v>
      </c>
      <c r="K1632" s="179">
        <v>45979</v>
      </c>
      <c r="L1632" s="179">
        <v>45971</v>
      </c>
      <c r="M1632" s="178" t="s">
        <v>437</v>
      </c>
      <c r="N1632" s="179">
        <v>46086</v>
      </c>
      <c r="O16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3" spans="1:15" hidden="1" x14ac:dyDescent="0.25">
      <c r="A1633" s="16" t="str">
        <f>_xlfn.CONCAT(Tabela_srv_moreno_prd_dbwel_v_fund_acompanhamento[[#This Row],[id_ordem_servico]],"-",Tabela_srv_moreno_prd_dbwel_v_fund_acompanhamento[[#This Row],[item]])</f>
        <v>27190-38</v>
      </c>
      <c r="B1633" s="114" t="str">
        <f>_xlfn.XLOOKUP(A1633,Tabela2[ID OS_MORENO],Tabela2[ID OS_MORENO],"",0)</f>
        <v/>
      </c>
      <c r="C1633" s="16">
        <v>27190</v>
      </c>
      <c r="D1633" s="16">
        <v>38</v>
      </c>
      <c r="E1633" s="16">
        <v>1</v>
      </c>
      <c r="F1633" s="185">
        <v>976106</v>
      </c>
      <c r="G1633" s="185">
        <v>3</v>
      </c>
      <c r="H1633" s="185" t="str">
        <f>_xlfn.CONCAT(Tabela_srv_moreno_prd_dbwel_v_fund_acompanhamento[[#This Row],[codigo_peca]],"-",Tabela_srv_moreno_prd_dbwel_v_fund_acompanhamento[[#This Row],[seq_peca]])</f>
        <v>976106-3</v>
      </c>
      <c r="I1633" s="178">
        <v>1</v>
      </c>
      <c r="J1633" s="185" t="s">
        <v>419</v>
      </c>
      <c r="K1633" s="190">
        <v>45961</v>
      </c>
      <c r="L1633" s="190">
        <v>45981</v>
      </c>
      <c r="M1633" s="185" t="s">
        <v>435</v>
      </c>
      <c r="N1633" s="190">
        <v>46086</v>
      </c>
      <c r="O16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4" spans="1:15" hidden="1" x14ac:dyDescent="0.25">
      <c r="A1634" s="25" t="str">
        <f>_xlfn.CONCAT(Tabela_srv_moreno_prd_dbwel_v_fund_acompanhamento[[#This Row],[id_ordem_servico]],"-",Tabela_srv_moreno_prd_dbwel_v_fund_acompanhamento[[#This Row],[item]])</f>
        <v>27190-50</v>
      </c>
      <c r="B1634" s="114" t="str">
        <f>_xlfn.XLOOKUP(A1634,Tabela2[ID OS_MORENO],Tabela2[ID OS_MORENO],"",0)</f>
        <v/>
      </c>
      <c r="C1634" s="25">
        <v>27190</v>
      </c>
      <c r="D1634" s="25">
        <v>50</v>
      </c>
      <c r="E1634" s="25">
        <v>1</v>
      </c>
      <c r="F1634" s="178">
        <v>976106</v>
      </c>
      <c r="G1634" s="178">
        <v>4</v>
      </c>
      <c r="H1634" s="178" t="str">
        <f>_xlfn.CONCAT(Tabela_srv_moreno_prd_dbwel_v_fund_acompanhamento[[#This Row],[codigo_peca]],"-",Tabela_srv_moreno_prd_dbwel_v_fund_acompanhamento[[#This Row],[seq_peca]])</f>
        <v>976106-4</v>
      </c>
      <c r="I1634" s="178">
        <v>1</v>
      </c>
      <c r="J1634" s="178" t="s">
        <v>419</v>
      </c>
      <c r="K1634" s="179">
        <v>45970</v>
      </c>
      <c r="L1634" s="179">
        <v>45981</v>
      </c>
      <c r="M1634" s="178" t="s">
        <v>435</v>
      </c>
      <c r="N1634" s="179">
        <v>46086</v>
      </c>
      <c r="O16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5" spans="1:15" hidden="1" x14ac:dyDescent="0.25">
      <c r="A1635" s="25" t="str">
        <f>_xlfn.CONCAT(Tabela_srv_moreno_prd_dbwel_v_fund_acompanhamento[[#This Row],[id_ordem_servico]],"-",Tabela_srv_moreno_prd_dbwel_v_fund_acompanhamento[[#This Row],[item]])</f>
        <v>27190-49</v>
      </c>
      <c r="B1635" s="114" t="str">
        <f>_xlfn.XLOOKUP(A1635,Tabela2[ID OS_MORENO],Tabela2[ID OS_MORENO],"",0)</f>
        <v/>
      </c>
      <c r="C1635" s="25">
        <v>27190</v>
      </c>
      <c r="D1635" s="25">
        <v>49</v>
      </c>
      <c r="E1635" s="25">
        <v>1</v>
      </c>
      <c r="F1635" s="178">
        <v>976105</v>
      </c>
      <c r="G1635" s="178">
        <v>4</v>
      </c>
      <c r="H1635" s="178" t="str">
        <f>_xlfn.CONCAT(Tabela_srv_moreno_prd_dbwel_v_fund_acompanhamento[[#This Row],[codigo_peca]],"-",Tabela_srv_moreno_prd_dbwel_v_fund_acompanhamento[[#This Row],[seq_peca]])</f>
        <v>976105-4</v>
      </c>
      <c r="I1635" s="178">
        <v>1</v>
      </c>
      <c r="J1635" s="178" t="s">
        <v>419</v>
      </c>
      <c r="K1635" s="179">
        <v>45969</v>
      </c>
      <c r="L1635" s="179">
        <v>45993</v>
      </c>
      <c r="M1635" s="178" t="s">
        <v>446</v>
      </c>
      <c r="N1635" s="179">
        <v>46086</v>
      </c>
      <c r="O16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6" spans="1:15" hidden="1" x14ac:dyDescent="0.25">
      <c r="A1636" s="25" t="str">
        <f>_xlfn.CONCAT(Tabela_srv_moreno_prd_dbwel_v_fund_acompanhamento[[#This Row],[id_ordem_servico]],"-",Tabela_srv_moreno_prd_dbwel_v_fund_acompanhamento[[#This Row],[item]])</f>
        <v>27190-37</v>
      </c>
      <c r="B1636" s="114" t="str">
        <f>_xlfn.XLOOKUP(A1636,Tabela2[ID OS_MORENO],Tabela2[ID OS_MORENO],"",0)</f>
        <v/>
      </c>
      <c r="C1636" s="25">
        <v>27190</v>
      </c>
      <c r="D1636" s="25">
        <v>37</v>
      </c>
      <c r="E1636" s="25">
        <v>1</v>
      </c>
      <c r="F1636" s="178">
        <v>976105</v>
      </c>
      <c r="G1636" s="178">
        <v>3</v>
      </c>
      <c r="H1636" s="178" t="str">
        <f>_xlfn.CONCAT(Tabela_srv_moreno_prd_dbwel_v_fund_acompanhamento[[#This Row],[codigo_peca]],"-",Tabela_srv_moreno_prd_dbwel_v_fund_acompanhamento[[#This Row],[seq_peca]])</f>
        <v>976105-3</v>
      </c>
      <c r="I1636" s="178">
        <v>1</v>
      </c>
      <c r="J1636" s="178" t="s">
        <v>419</v>
      </c>
      <c r="K1636" s="179">
        <v>45969</v>
      </c>
      <c r="L1636" s="179">
        <v>45981</v>
      </c>
      <c r="M1636" s="178" t="s">
        <v>446</v>
      </c>
      <c r="N1636" s="179">
        <v>46086</v>
      </c>
      <c r="O16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7" spans="1:15" hidden="1" x14ac:dyDescent="0.25">
      <c r="A1637" s="25" t="str">
        <f>_xlfn.CONCAT(Tabela_srv_moreno_prd_dbwel_v_fund_acompanhamento[[#This Row],[id_ordem_servico]],"-",Tabela_srv_moreno_prd_dbwel_v_fund_acompanhamento[[#This Row],[item]])</f>
        <v>27190-33</v>
      </c>
      <c r="B1637" s="114" t="str">
        <f>_xlfn.XLOOKUP(A1637,Tabela2[ID OS_MORENO],Tabela2[ID OS_MORENO],"",0)</f>
        <v/>
      </c>
      <c r="C1637" s="25">
        <v>27190</v>
      </c>
      <c r="D1637" s="25">
        <v>33</v>
      </c>
      <c r="E1637" s="25">
        <v>1</v>
      </c>
      <c r="F1637" s="178">
        <v>976104</v>
      </c>
      <c r="G1637" s="178">
        <v>3</v>
      </c>
      <c r="H1637" s="178" t="str">
        <f>_xlfn.CONCAT(Tabela_srv_moreno_prd_dbwel_v_fund_acompanhamento[[#This Row],[codigo_peca]],"-",Tabela_srv_moreno_prd_dbwel_v_fund_acompanhamento[[#This Row],[seq_peca]])</f>
        <v>976104-3</v>
      </c>
      <c r="I1637" s="178">
        <v>1</v>
      </c>
      <c r="J1637" s="178" t="s">
        <v>419</v>
      </c>
      <c r="K1637" s="179">
        <v>45967</v>
      </c>
      <c r="L1637" s="179">
        <v>45953</v>
      </c>
      <c r="M1637" s="178" t="s">
        <v>434</v>
      </c>
      <c r="N1637" s="179">
        <v>46086</v>
      </c>
      <c r="O16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8" spans="1:15" hidden="1" x14ac:dyDescent="0.25">
      <c r="A1638" s="25" t="str">
        <f>_xlfn.CONCAT(Tabela_srv_moreno_prd_dbwel_v_fund_acompanhamento[[#This Row],[id_ordem_servico]],"-",Tabela_srv_moreno_prd_dbwel_v_fund_acompanhamento[[#This Row],[item]])</f>
        <v>27190-34</v>
      </c>
      <c r="B1638" s="114" t="str">
        <f>_xlfn.XLOOKUP(A1638,Tabela2[ID OS_MORENO],Tabela2[ID OS_MORENO],"",0)</f>
        <v/>
      </c>
      <c r="C1638" s="25">
        <v>27190</v>
      </c>
      <c r="D1638" s="25">
        <v>34</v>
      </c>
      <c r="E1638" s="25">
        <v>1</v>
      </c>
      <c r="F1638" s="39">
        <v>976104</v>
      </c>
      <c r="G1638" s="39">
        <v>4</v>
      </c>
      <c r="H1638" s="39" t="str">
        <f>_xlfn.CONCAT(Tabela_srv_moreno_prd_dbwel_v_fund_acompanhamento[[#This Row],[codigo_peca]],"-",Tabela_srv_moreno_prd_dbwel_v_fund_acompanhamento[[#This Row],[seq_peca]])</f>
        <v>976104-4</v>
      </c>
      <c r="I1638" s="178">
        <v>1</v>
      </c>
      <c r="J1638" s="39" t="s">
        <v>419</v>
      </c>
      <c r="K1638" s="40">
        <v>45967</v>
      </c>
      <c r="L1638" s="40">
        <v>45953</v>
      </c>
      <c r="M1638" s="39" t="s">
        <v>434</v>
      </c>
      <c r="N1638" s="40">
        <v>46086</v>
      </c>
      <c r="O16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39" spans="1:15" hidden="1" x14ac:dyDescent="0.25">
      <c r="A1639" s="25" t="str">
        <f>_xlfn.CONCAT(Tabela_srv_moreno_prd_dbwel_v_fund_acompanhamento[[#This Row],[id_ordem_servico]],"-",Tabela_srv_moreno_prd_dbwel_v_fund_acompanhamento[[#This Row],[item]])</f>
        <v>27190-25</v>
      </c>
      <c r="B1639" s="114" t="str">
        <f>_xlfn.XLOOKUP(A1639,Tabela2[ID OS_MORENO],Tabela2[ID OS_MORENO],"",0)</f>
        <v/>
      </c>
      <c r="C1639" s="25">
        <v>27190</v>
      </c>
      <c r="D1639" s="25">
        <v>25</v>
      </c>
      <c r="E1639" s="25">
        <v>1</v>
      </c>
      <c r="F1639" s="39">
        <v>976102</v>
      </c>
      <c r="G1639" s="39">
        <v>5</v>
      </c>
      <c r="H1639" s="39" t="str">
        <f>_xlfn.CONCAT(Tabela_srv_moreno_prd_dbwel_v_fund_acompanhamento[[#This Row],[codigo_peca]],"-",Tabela_srv_moreno_prd_dbwel_v_fund_acompanhamento[[#This Row],[seq_peca]])</f>
        <v>976102-5</v>
      </c>
      <c r="I1639" s="178">
        <v>1</v>
      </c>
      <c r="J1639" s="39" t="s">
        <v>419</v>
      </c>
      <c r="K1639" s="40">
        <v>45947</v>
      </c>
      <c r="L1639" s="40">
        <v>45965</v>
      </c>
      <c r="M1639" s="39" t="s">
        <v>432</v>
      </c>
      <c r="N1639" s="40">
        <v>46086</v>
      </c>
      <c r="O16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0" spans="1:15" hidden="1" x14ac:dyDescent="0.25">
      <c r="A1640" s="16" t="str">
        <f>_xlfn.CONCAT(Tabela_srv_moreno_prd_dbwel_v_fund_acompanhamento[[#This Row],[id_ordem_servico]],"-",Tabela_srv_moreno_prd_dbwel_v_fund_acompanhamento[[#This Row],[item]])</f>
        <v>27190-26</v>
      </c>
      <c r="B1640" s="114" t="str">
        <f>_xlfn.XLOOKUP(A1640,Tabela2[ID OS_MORENO],Tabela2[ID OS_MORENO],"",0)</f>
        <v/>
      </c>
      <c r="C1640" s="16">
        <v>27190</v>
      </c>
      <c r="D1640" s="16">
        <v>26</v>
      </c>
      <c r="E1640" s="16">
        <v>1</v>
      </c>
      <c r="F1640" s="85">
        <v>976102</v>
      </c>
      <c r="G1640" s="85">
        <v>6</v>
      </c>
      <c r="H1640" s="85" t="str">
        <f>_xlfn.CONCAT(Tabela_srv_moreno_prd_dbwel_v_fund_acompanhamento[[#This Row],[codigo_peca]],"-",Tabela_srv_moreno_prd_dbwel_v_fund_acompanhamento[[#This Row],[seq_peca]])</f>
        <v>976102-6</v>
      </c>
      <c r="I1640" s="178">
        <v>1</v>
      </c>
      <c r="J1640" s="85" t="s">
        <v>419</v>
      </c>
      <c r="K1640" s="28">
        <v>45947</v>
      </c>
      <c r="L1640" s="28">
        <v>45965</v>
      </c>
      <c r="M1640" s="85" t="s">
        <v>432</v>
      </c>
      <c r="N1640" s="28">
        <v>46086</v>
      </c>
      <c r="O16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1" spans="1:15" hidden="1" x14ac:dyDescent="0.25">
      <c r="A1641" s="25" t="str">
        <f>_xlfn.CONCAT(Tabela_srv_moreno_prd_dbwel_v_fund_acompanhamento[[#This Row],[id_ordem_servico]],"-",Tabela_srv_moreno_prd_dbwel_v_fund_acompanhamento[[#This Row],[item]])</f>
        <v>27190-27</v>
      </c>
      <c r="B1641" s="114" t="str">
        <f>_xlfn.XLOOKUP(A1641,Tabela2[ID OS_MORENO],Tabela2[ID OS_MORENO],"",0)</f>
        <v/>
      </c>
      <c r="C1641" s="25">
        <v>27190</v>
      </c>
      <c r="D1641" s="25">
        <v>27</v>
      </c>
      <c r="E1641" s="25">
        <v>1</v>
      </c>
      <c r="F1641" s="178">
        <v>976102</v>
      </c>
      <c r="G1641" s="178">
        <v>7</v>
      </c>
      <c r="H1641" s="178" t="str">
        <f>_xlfn.CONCAT(Tabela_srv_moreno_prd_dbwel_v_fund_acompanhamento[[#This Row],[codigo_peca]],"-",Tabela_srv_moreno_prd_dbwel_v_fund_acompanhamento[[#This Row],[seq_peca]])</f>
        <v>976102-7</v>
      </c>
      <c r="I1641" s="178">
        <v>1</v>
      </c>
      <c r="J1641" s="178" t="s">
        <v>419</v>
      </c>
      <c r="K1641" s="179">
        <v>45947</v>
      </c>
      <c r="L1641" s="179">
        <v>45958</v>
      </c>
      <c r="M1641" s="178" t="s">
        <v>432</v>
      </c>
      <c r="N1641" s="179">
        <v>46086</v>
      </c>
      <c r="O16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2" spans="1:15" hidden="1" x14ac:dyDescent="0.25">
      <c r="A1642" s="25" t="str">
        <f>_xlfn.CONCAT(Tabela_srv_moreno_prd_dbwel_v_fund_acompanhamento[[#This Row],[id_ordem_servico]],"-",Tabela_srv_moreno_prd_dbwel_v_fund_acompanhamento[[#This Row],[item]])</f>
        <v>27190-28</v>
      </c>
      <c r="B1642" s="114" t="str">
        <f>_xlfn.XLOOKUP(A1642,Tabela2[ID OS_MORENO],Tabela2[ID OS_MORENO],"",0)</f>
        <v/>
      </c>
      <c r="C1642" s="25">
        <v>27190</v>
      </c>
      <c r="D1642" s="25">
        <v>28</v>
      </c>
      <c r="E1642" s="25">
        <v>1</v>
      </c>
      <c r="F1642" s="178">
        <v>976102</v>
      </c>
      <c r="G1642" s="178">
        <v>8</v>
      </c>
      <c r="H1642" s="178" t="str">
        <f>_xlfn.CONCAT(Tabela_srv_moreno_prd_dbwel_v_fund_acompanhamento[[#This Row],[codigo_peca]],"-",Tabela_srv_moreno_prd_dbwel_v_fund_acompanhamento[[#This Row],[seq_peca]])</f>
        <v>976102-8</v>
      </c>
      <c r="I1642" s="178">
        <v>1</v>
      </c>
      <c r="J1642" s="178" t="s">
        <v>419</v>
      </c>
      <c r="K1642" s="179">
        <v>45947</v>
      </c>
      <c r="L1642" s="179">
        <v>45958</v>
      </c>
      <c r="M1642" s="178" t="s">
        <v>432</v>
      </c>
      <c r="N1642" s="179">
        <v>46086</v>
      </c>
      <c r="O16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3" spans="1:15" hidden="1" x14ac:dyDescent="0.25">
      <c r="A1643" s="25" t="str">
        <f>_xlfn.CONCAT(Tabela_srv_moreno_prd_dbwel_v_fund_acompanhamento[[#This Row],[id_ordem_servico]],"-",Tabela_srv_moreno_prd_dbwel_v_fund_acompanhamento[[#This Row],[item]])</f>
        <v>27190-29</v>
      </c>
      <c r="B1643" s="114" t="str">
        <f>_xlfn.XLOOKUP(A1643,Tabela2[ID OS_MORENO],Tabela2[ID OS_MORENO],"",0)</f>
        <v/>
      </c>
      <c r="C1643" s="25">
        <v>27190</v>
      </c>
      <c r="D1643" s="25">
        <v>29</v>
      </c>
      <c r="E1643" s="25">
        <v>1</v>
      </c>
      <c r="F1643" s="39">
        <v>976103</v>
      </c>
      <c r="G1643" s="39">
        <v>5</v>
      </c>
      <c r="H1643" s="39" t="str">
        <f>_xlfn.CONCAT(Tabela_srv_moreno_prd_dbwel_v_fund_acompanhamento[[#This Row],[codigo_peca]],"-",Tabela_srv_moreno_prd_dbwel_v_fund_acompanhamento[[#This Row],[seq_peca]])</f>
        <v>976103-5</v>
      </c>
      <c r="I1643" s="178">
        <v>1</v>
      </c>
      <c r="J1643" s="39" t="s">
        <v>419</v>
      </c>
      <c r="K1643" s="40">
        <v>45947</v>
      </c>
      <c r="L1643" s="40">
        <v>45961</v>
      </c>
      <c r="M1643" s="39" t="s">
        <v>433</v>
      </c>
      <c r="N1643" s="40">
        <v>46086</v>
      </c>
      <c r="O16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4" spans="1:15" hidden="1" x14ac:dyDescent="0.25">
      <c r="A1644" s="25" t="str">
        <f>_xlfn.CONCAT(Tabela_srv_moreno_prd_dbwel_v_fund_acompanhamento[[#This Row],[id_ordem_servico]],"-",Tabela_srv_moreno_prd_dbwel_v_fund_acompanhamento[[#This Row],[item]])</f>
        <v>27190-30</v>
      </c>
      <c r="B1644" s="114" t="str">
        <f>_xlfn.XLOOKUP(A1644,Tabela2[ID OS_MORENO],Tabela2[ID OS_MORENO],"",0)</f>
        <v/>
      </c>
      <c r="C1644" s="25">
        <v>27190</v>
      </c>
      <c r="D1644" s="25">
        <v>30</v>
      </c>
      <c r="E1644" s="25">
        <v>1</v>
      </c>
      <c r="F1644" s="39">
        <v>976103</v>
      </c>
      <c r="G1644" s="39">
        <v>6</v>
      </c>
      <c r="H1644" s="39" t="str">
        <f>_xlfn.CONCAT(Tabela_srv_moreno_prd_dbwel_v_fund_acompanhamento[[#This Row],[codigo_peca]],"-",Tabela_srv_moreno_prd_dbwel_v_fund_acompanhamento[[#This Row],[seq_peca]])</f>
        <v>976103-6</v>
      </c>
      <c r="I1644" s="25">
        <v>1</v>
      </c>
      <c r="J1644" s="39" t="s">
        <v>419</v>
      </c>
      <c r="K1644" s="40">
        <v>45947</v>
      </c>
      <c r="L1644" s="40">
        <v>45965</v>
      </c>
      <c r="M1644" s="39" t="s">
        <v>433</v>
      </c>
      <c r="N1644" s="40">
        <v>46086</v>
      </c>
      <c r="O164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45" spans="1:15" hidden="1" x14ac:dyDescent="0.25">
      <c r="A1645" s="25" t="str">
        <f>_xlfn.CONCAT(Tabela_srv_moreno_prd_dbwel_v_fund_acompanhamento[[#This Row],[id_ordem_servico]],"-",Tabela_srv_moreno_prd_dbwel_v_fund_acompanhamento[[#This Row],[item]])</f>
        <v>27190-31</v>
      </c>
      <c r="B1645" s="114" t="str">
        <f>_xlfn.XLOOKUP(A1645,Tabela2[ID OS_MORENO],Tabela2[ID OS_MORENO],"",0)</f>
        <v/>
      </c>
      <c r="C1645" s="25">
        <v>27190</v>
      </c>
      <c r="D1645" s="25">
        <v>31</v>
      </c>
      <c r="E1645" s="25">
        <v>1</v>
      </c>
      <c r="F1645" s="39">
        <v>976103</v>
      </c>
      <c r="G1645" s="39">
        <v>7</v>
      </c>
      <c r="H1645" s="39" t="str">
        <f>_xlfn.CONCAT(Tabela_srv_moreno_prd_dbwel_v_fund_acompanhamento[[#This Row],[codigo_peca]],"-",Tabela_srv_moreno_prd_dbwel_v_fund_acompanhamento[[#This Row],[seq_peca]])</f>
        <v>976103-7</v>
      </c>
      <c r="I1645" s="25">
        <v>1</v>
      </c>
      <c r="J1645" s="39" t="s">
        <v>419</v>
      </c>
      <c r="K1645" s="40">
        <v>45947</v>
      </c>
      <c r="L1645" s="40">
        <v>45965</v>
      </c>
      <c r="M1645" s="39" t="s">
        <v>433</v>
      </c>
      <c r="N1645" s="40">
        <v>46086</v>
      </c>
      <c r="O164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646" spans="1:15" hidden="1" x14ac:dyDescent="0.25">
      <c r="A1646" s="25" t="str">
        <f>_xlfn.CONCAT(Tabela_srv_moreno_prd_dbwel_v_fund_acompanhamento[[#This Row],[id_ordem_servico]],"-",Tabela_srv_moreno_prd_dbwel_v_fund_acompanhamento[[#This Row],[item]])</f>
        <v>27190-32</v>
      </c>
      <c r="B1646" s="115" t="str">
        <f>_xlfn.XLOOKUP(A1646,Tabela2[ID OS_MORENO],Tabela2[ID OS_MORENO],"",0)</f>
        <v/>
      </c>
      <c r="C1646" s="25">
        <v>27190</v>
      </c>
      <c r="D1646" s="25">
        <v>32</v>
      </c>
      <c r="E1646" s="25">
        <v>1</v>
      </c>
      <c r="F1646" s="178">
        <v>976103</v>
      </c>
      <c r="G1646" s="178">
        <v>8</v>
      </c>
      <c r="H1646" s="178" t="str">
        <f>_xlfn.CONCAT(Tabela_srv_moreno_prd_dbwel_v_fund_acompanhamento[[#This Row],[codigo_peca]],"-",Tabela_srv_moreno_prd_dbwel_v_fund_acompanhamento[[#This Row],[seq_peca]])</f>
        <v>976103-8</v>
      </c>
      <c r="I1646" s="178">
        <v>1</v>
      </c>
      <c r="J1646" s="178" t="s">
        <v>419</v>
      </c>
      <c r="K1646" s="179">
        <v>45947</v>
      </c>
      <c r="L1646" s="179">
        <v>45961</v>
      </c>
      <c r="M1646" s="178" t="s">
        <v>433</v>
      </c>
      <c r="N1646" s="179">
        <v>46086</v>
      </c>
      <c r="O16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7" spans="1:15" hidden="1" x14ac:dyDescent="0.25">
      <c r="A1647" s="25" t="str">
        <f>_xlfn.CONCAT(Tabela_srv_moreno_prd_dbwel_v_fund_acompanhamento[[#This Row],[id_ordem_servico]],"-",Tabela_srv_moreno_prd_dbwel_v_fund_acompanhamento[[#This Row],[item]])</f>
        <v>27190-17</v>
      </c>
      <c r="B1647" s="114" t="str">
        <f>_xlfn.XLOOKUP(A1647,Tabela2[ID OS_MORENO],Tabela2[ID OS_MORENO],"",0)</f>
        <v/>
      </c>
      <c r="C1647" s="25">
        <v>27190</v>
      </c>
      <c r="D1647" s="25">
        <v>17</v>
      </c>
      <c r="E1647" s="25">
        <v>1</v>
      </c>
      <c r="F1647" s="178">
        <v>976100</v>
      </c>
      <c r="G1647" s="178">
        <v>5</v>
      </c>
      <c r="H1647" s="178" t="str">
        <f>_xlfn.CONCAT(Tabela_srv_moreno_prd_dbwel_v_fund_acompanhamento[[#This Row],[codigo_peca]],"-",Tabela_srv_moreno_prd_dbwel_v_fund_acompanhamento[[#This Row],[seq_peca]])</f>
        <v>976100-5</v>
      </c>
      <c r="I1647" s="178">
        <v>1</v>
      </c>
      <c r="J1647" s="178" t="s">
        <v>419</v>
      </c>
      <c r="K1647" s="179">
        <v>45961</v>
      </c>
      <c r="L1647" s="179">
        <v>45958</v>
      </c>
      <c r="M1647" s="178" t="s">
        <v>430</v>
      </c>
      <c r="N1647" s="179">
        <v>46086</v>
      </c>
      <c r="O16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8" spans="1:15" hidden="1" x14ac:dyDescent="0.25">
      <c r="A1648" s="25" t="str">
        <f>_xlfn.CONCAT(Tabela_srv_moreno_prd_dbwel_v_fund_acompanhamento[[#This Row],[id_ordem_servico]],"-",Tabela_srv_moreno_prd_dbwel_v_fund_acompanhamento[[#This Row],[item]])</f>
        <v>27190-18</v>
      </c>
      <c r="B1648" s="114" t="str">
        <f>_xlfn.XLOOKUP(A1648,Tabela2[ID OS_MORENO],Tabela2[ID OS_MORENO],"",0)</f>
        <v/>
      </c>
      <c r="C1648" s="25">
        <v>27190</v>
      </c>
      <c r="D1648" s="25">
        <v>18</v>
      </c>
      <c r="E1648" s="25">
        <v>1</v>
      </c>
      <c r="F1648" s="178">
        <v>976100</v>
      </c>
      <c r="G1648" s="178">
        <v>6</v>
      </c>
      <c r="H1648" s="178" t="str">
        <f>_xlfn.CONCAT(Tabela_srv_moreno_prd_dbwel_v_fund_acompanhamento[[#This Row],[codigo_peca]],"-",Tabela_srv_moreno_prd_dbwel_v_fund_acompanhamento[[#This Row],[seq_peca]])</f>
        <v>976100-6</v>
      </c>
      <c r="I1648" s="178">
        <v>1</v>
      </c>
      <c r="J1648" s="178" t="s">
        <v>419</v>
      </c>
      <c r="K1648" s="179">
        <v>45961</v>
      </c>
      <c r="L1648" s="179">
        <v>45958</v>
      </c>
      <c r="M1648" s="178" t="s">
        <v>430</v>
      </c>
      <c r="N1648" s="179">
        <v>46086</v>
      </c>
      <c r="O16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49" spans="1:15" hidden="1" x14ac:dyDescent="0.25">
      <c r="A1649" s="25" t="str">
        <f>_xlfn.CONCAT(Tabela_srv_moreno_prd_dbwel_v_fund_acompanhamento[[#This Row],[id_ordem_servico]],"-",Tabela_srv_moreno_prd_dbwel_v_fund_acompanhamento[[#This Row],[item]])</f>
        <v>27190-19</v>
      </c>
      <c r="B1649" s="114" t="str">
        <f>_xlfn.XLOOKUP(A1649,Tabela2[ID OS_MORENO],Tabela2[ID OS_MORENO],"",0)</f>
        <v/>
      </c>
      <c r="C1649" s="25">
        <v>27190</v>
      </c>
      <c r="D1649" s="25">
        <v>19</v>
      </c>
      <c r="E1649" s="25">
        <v>1</v>
      </c>
      <c r="F1649" s="178">
        <v>976100</v>
      </c>
      <c r="G1649" s="178">
        <v>7</v>
      </c>
      <c r="H1649" s="178" t="str">
        <f>_xlfn.CONCAT(Tabela_srv_moreno_prd_dbwel_v_fund_acompanhamento[[#This Row],[codigo_peca]],"-",Tabela_srv_moreno_prd_dbwel_v_fund_acompanhamento[[#This Row],[seq_peca]])</f>
        <v>976100-7</v>
      </c>
      <c r="I1649" s="178">
        <v>1</v>
      </c>
      <c r="J1649" s="178" t="s">
        <v>419</v>
      </c>
      <c r="K1649" s="179">
        <v>45961</v>
      </c>
      <c r="L1649" s="179">
        <v>45958</v>
      </c>
      <c r="M1649" s="178" t="s">
        <v>430</v>
      </c>
      <c r="N1649" s="179">
        <v>46086</v>
      </c>
      <c r="O16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0" spans="1:15" hidden="1" x14ac:dyDescent="0.25">
      <c r="A1650" s="25" t="str">
        <f>_xlfn.CONCAT(Tabela_srv_moreno_prd_dbwel_v_fund_acompanhamento[[#This Row],[id_ordem_servico]],"-",Tabela_srv_moreno_prd_dbwel_v_fund_acompanhamento[[#This Row],[item]])</f>
        <v>27190-20</v>
      </c>
      <c r="B1650" s="114" t="str">
        <f>_xlfn.XLOOKUP(A1650,Tabela2[ID OS_MORENO],Tabela2[ID OS_MORENO],"",0)</f>
        <v/>
      </c>
      <c r="C1650" s="25">
        <v>27190</v>
      </c>
      <c r="D1650" s="25">
        <v>20</v>
      </c>
      <c r="E1650" s="25">
        <v>1</v>
      </c>
      <c r="F1650" s="178">
        <v>976100</v>
      </c>
      <c r="G1650" s="178">
        <v>8</v>
      </c>
      <c r="H1650" s="178" t="str">
        <f>_xlfn.CONCAT(Tabela_srv_moreno_prd_dbwel_v_fund_acompanhamento[[#This Row],[codigo_peca]],"-",Tabela_srv_moreno_prd_dbwel_v_fund_acompanhamento[[#This Row],[seq_peca]])</f>
        <v>976100-8</v>
      </c>
      <c r="I1650" s="178">
        <v>1</v>
      </c>
      <c r="J1650" s="178" t="s">
        <v>419</v>
      </c>
      <c r="K1650" s="179">
        <v>45961</v>
      </c>
      <c r="L1650" s="179">
        <v>45958</v>
      </c>
      <c r="M1650" s="178" t="s">
        <v>430</v>
      </c>
      <c r="N1650" s="179">
        <v>46086</v>
      </c>
      <c r="O16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1" spans="1:15" hidden="1" x14ac:dyDescent="0.25">
      <c r="A1651" s="25" t="str">
        <f>_xlfn.CONCAT(Tabela_srv_moreno_prd_dbwel_v_fund_acompanhamento[[#This Row],[id_ordem_servico]],"-",Tabela_srv_moreno_prd_dbwel_v_fund_acompanhamento[[#This Row],[item]])</f>
        <v>27190-21</v>
      </c>
      <c r="B1651" s="114" t="str">
        <f>_xlfn.XLOOKUP(A1651,Tabela2[ID OS_MORENO],Tabela2[ID OS_MORENO],"",0)</f>
        <v/>
      </c>
      <c r="C1651" s="25">
        <v>27190</v>
      </c>
      <c r="D1651" s="25">
        <v>21</v>
      </c>
      <c r="E1651" s="25">
        <v>1</v>
      </c>
      <c r="F1651" s="178">
        <v>976101</v>
      </c>
      <c r="G1651" s="178">
        <v>5</v>
      </c>
      <c r="H1651" s="178" t="str">
        <f>_xlfn.CONCAT(Tabela_srv_moreno_prd_dbwel_v_fund_acompanhamento[[#This Row],[codigo_peca]],"-",Tabela_srv_moreno_prd_dbwel_v_fund_acompanhamento[[#This Row],[seq_peca]])</f>
        <v>976101-5</v>
      </c>
      <c r="I1651" s="178">
        <v>1</v>
      </c>
      <c r="J1651" s="178" t="s">
        <v>419</v>
      </c>
      <c r="K1651" s="179">
        <v>45961</v>
      </c>
      <c r="L1651" s="179">
        <v>45958</v>
      </c>
      <c r="M1651" s="178" t="s">
        <v>431</v>
      </c>
      <c r="N1651" s="179">
        <v>46086</v>
      </c>
      <c r="O16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2" spans="1:15" hidden="1" x14ac:dyDescent="0.25">
      <c r="A1652" s="25" t="str">
        <f>_xlfn.CONCAT(Tabela_srv_moreno_prd_dbwel_v_fund_acompanhamento[[#This Row],[id_ordem_servico]],"-",Tabela_srv_moreno_prd_dbwel_v_fund_acompanhamento[[#This Row],[item]])</f>
        <v>27190-22</v>
      </c>
      <c r="B1652" s="114" t="str">
        <f>_xlfn.XLOOKUP(A1652,Tabela2[ID OS_MORENO],Tabela2[ID OS_MORENO],"",0)</f>
        <v/>
      </c>
      <c r="C1652" s="25">
        <v>27190</v>
      </c>
      <c r="D1652" s="25">
        <v>22</v>
      </c>
      <c r="E1652" s="25">
        <v>1</v>
      </c>
      <c r="F1652" s="178">
        <v>976101</v>
      </c>
      <c r="G1652" s="178">
        <v>6</v>
      </c>
      <c r="H1652" s="178" t="str">
        <f>_xlfn.CONCAT(Tabela_srv_moreno_prd_dbwel_v_fund_acompanhamento[[#This Row],[codigo_peca]],"-",Tabela_srv_moreno_prd_dbwel_v_fund_acompanhamento[[#This Row],[seq_peca]])</f>
        <v>976101-6</v>
      </c>
      <c r="I1652" s="178">
        <v>1</v>
      </c>
      <c r="J1652" s="178" t="s">
        <v>419</v>
      </c>
      <c r="K1652" s="179">
        <v>45961</v>
      </c>
      <c r="L1652" s="179">
        <v>45958</v>
      </c>
      <c r="M1652" s="178" t="s">
        <v>431</v>
      </c>
      <c r="N1652" s="179">
        <v>46086</v>
      </c>
      <c r="O16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3" spans="1:15" hidden="1" x14ac:dyDescent="0.25">
      <c r="A1653" s="25" t="str">
        <f>_xlfn.CONCAT(Tabela_srv_moreno_prd_dbwel_v_fund_acompanhamento[[#This Row],[id_ordem_servico]],"-",Tabela_srv_moreno_prd_dbwel_v_fund_acompanhamento[[#This Row],[item]])</f>
        <v>27190-23</v>
      </c>
      <c r="B1653" s="114" t="str">
        <f>_xlfn.XLOOKUP(A1653,Tabela2[ID OS_MORENO],Tabela2[ID OS_MORENO],"",0)</f>
        <v/>
      </c>
      <c r="C1653" s="25">
        <v>27190</v>
      </c>
      <c r="D1653" s="25">
        <v>23</v>
      </c>
      <c r="E1653" s="25">
        <v>1</v>
      </c>
      <c r="F1653" s="178">
        <v>976101</v>
      </c>
      <c r="G1653" s="178">
        <v>7</v>
      </c>
      <c r="H1653" s="178" t="str">
        <f>_xlfn.CONCAT(Tabela_srv_moreno_prd_dbwel_v_fund_acompanhamento[[#This Row],[codigo_peca]],"-",Tabela_srv_moreno_prd_dbwel_v_fund_acompanhamento[[#This Row],[seq_peca]])</f>
        <v>976101-7</v>
      </c>
      <c r="I1653" s="178">
        <v>1</v>
      </c>
      <c r="J1653" s="178" t="s">
        <v>419</v>
      </c>
      <c r="K1653" s="179">
        <v>45961</v>
      </c>
      <c r="L1653" s="179">
        <v>45958</v>
      </c>
      <c r="M1653" s="178" t="s">
        <v>431</v>
      </c>
      <c r="N1653" s="179">
        <v>46086</v>
      </c>
      <c r="O16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4" spans="1:15" hidden="1" x14ac:dyDescent="0.25">
      <c r="A1654" s="25" t="str">
        <f>_xlfn.CONCAT(Tabela_srv_moreno_prd_dbwel_v_fund_acompanhamento[[#This Row],[id_ordem_servico]],"-",Tabela_srv_moreno_prd_dbwel_v_fund_acompanhamento[[#This Row],[item]])</f>
        <v>27190-24</v>
      </c>
      <c r="B1654" s="114" t="str">
        <f>_xlfn.XLOOKUP(A1654,Tabela2[ID OS_MORENO],Tabela2[ID OS_MORENO],"",0)</f>
        <v/>
      </c>
      <c r="C1654" s="25">
        <v>27190</v>
      </c>
      <c r="D1654" s="25">
        <v>24</v>
      </c>
      <c r="E1654" s="25">
        <v>1</v>
      </c>
      <c r="F1654" s="178">
        <v>976101</v>
      </c>
      <c r="G1654" s="178">
        <v>8</v>
      </c>
      <c r="H1654" s="178" t="str">
        <f>_xlfn.CONCAT(Tabela_srv_moreno_prd_dbwel_v_fund_acompanhamento[[#This Row],[codigo_peca]],"-",Tabela_srv_moreno_prd_dbwel_v_fund_acompanhamento[[#This Row],[seq_peca]])</f>
        <v>976101-8</v>
      </c>
      <c r="I1654" s="178">
        <v>1</v>
      </c>
      <c r="J1654" s="178" t="s">
        <v>419</v>
      </c>
      <c r="K1654" s="179">
        <v>45961</v>
      </c>
      <c r="L1654" s="179">
        <v>45958</v>
      </c>
      <c r="M1654" s="178" t="s">
        <v>431</v>
      </c>
      <c r="N1654" s="179">
        <v>46086</v>
      </c>
      <c r="O16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5" spans="1:15" hidden="1" x14ac:dyDescent="0.25">
      <c r="A1655" s="25" t="str">
        <f>_xlfn.CONCAT(Tabela_srv_moreno_prd_dbwel_v_fund_acompanhamento[[#This Row],[id_ordem_servico]],"-",Tabela_srv_moreno_prd_dbwel_v_fund_acompanhamento[[#This Row],[item]])</f>
        <v>27190-11</v>
      </c>
      <c r="B1655" s="114" t="str">
        <f>_xlfn.XLOOKUP(A1655,Tabela2[ID OS_MORENO],Tabela2[ID OS_MORENO],"",0)</f>
        <v>27190-11</v>
      </c>
      <c r="C1655" s="25">
        <v>27190</v>
      </c>
      <c r="D1655" s="25">
        <v>11</v>
      </c>
      <c r="E1655" s="25">
        <v>1</v>
      </c>
      <c r="F1655" s="178">
        <v>976098</v>
      </c>
      <c r="G1655" s="178">
        <v>5</v>
      </c>
      <c r="H1655" s="178" t="str">
        <f>_xlfn.CONCAT(Tabela_srv_moreno_prd_dbwel_v_fund_acompanhamento[[#This Row],[codigo_peca]],"-",Tabela_srv_moreno_prd_dbwel_v_fund_acompanhamento[[#This Row],[seq_peca]])</f>
        <v>976098-5</v>
      </c>
      <c r="I1655" s="178">
        <v>1</v>
      </c>
      <c r="J1655" s="178" t="s">
        <v>419</v>
      </c>
      <c r="K1655" s="179">
        <v>45961</v>
      </c>
      <c r="L1655" s="179">
        <v>45973</v>
      </c>
      <c r="M1655" s="178" t="s">
        <v>428</v>
      </c>
      <c r="N1655" s="179">
        <v>46086</v>
      </c>
      <c r="O16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6" spans="1:15" hidden="1" x14ac:dyDescent="0.25">
      <c r="A1656" s="25" t="str">
        <f>_xlfn.CONCAT(Tabela_srv_moreno_prd_dbwel_v_fund_acompanhamento[[#This Row],[id_ordem_servico]],"-",Tabela_srv_moreno_prd_dbwel_v_fund_acompanhamento[[#This Row],[item]])</f>
        <v>27190-12</v>
      </c>
      <c r="B1656" s="114" t="str">
        <f>_xlfn.XLOOKUP(A1656,Tabela2[ID OS_MORENO],Tabela2[ID OS_MORENO],"",0)</f>
        <v/>
      </c>
      <c r="C1656" s="25">
        <v>27190</v>
      </c>
      <c r="D1656" s="25">
        <v>12</v>
      </c>
      <c r="E1656" s="25">
        <v>1</v>
      </c>
      <c r="F1656" s="178">
        <v>976098</v>
      </c>
      <c r="G1656" s="178">
        <v>6</v>
      </c>
      <c r="H1656" s="178" t="str">
        <f>_xlfn.CONCAT(Tabela_srv_moreno_prd_dbwel_v_fund_acompanhamento[[#This Row],[codigo_peca]],"-",Tabela_srv_moreno_prd_dbwel_v_fund_acompanhamento[[#This Row],[seq_peca]])</f>
        <v>976098-6</v>
      </c>
      <c r="I1656" s="178">
        <v>1</v>
      </c>
      <c r="J1656" s="178" t="s">
        <v>419</v>
      </c>
      <c r="K1656" s="179">
        <v>45961</v>
      </c>
      <c r="L1656" s="179">
        <v>45973</v>
      </c>
      <c r="M1656" s="178" t="s">
        <v>428</v>
      </c>
      <c r="N1656" s="179">
        <v>46086</v>
      </c>
      <c r="O16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7" spans="1:15" hidden="1" x14ac:dyDescent="0.25">
      <c r="A1657" s="25" t="str">
        <f>_xlfn.CONCAT(Tabela_srv_moreno_prd_dbwel_v_fund_acompanhamento[[#This Row],[id_ordem_servico]],"-",Tabela_srv_moreno_prd_dbwel_v_fund_acompanhamento[[#This Row],[item]])</f>
        <v>27190-13</v>
      </c>
      <c r="B1657" s="114" t="str">
        <f>_xlfn.XLOOKUP(A1657,Tabela2[ID OS_MORENO],Tabela2[ID OS_MORENO],"",0)</f>
        <v/>
      </c>
      <c r="C1657" s="25">
        <v>27190</v>
      </c>
      <c r="D1657" s="25">
        <v>13</v>
      </c>
      <c r="E1657" s="25">
        <v>1</v>
      </c>
      <c r="F1657" s="178">
        <v>976098</v>
      </c>
      <c r="G1657" s="178">
        <v>7</v>
      </c>
      <c r="H1657" s="178" t="str">
        <f>_xlfn.CONCAT(Tabela_srv_moreno_prd_dbwel_v_fund_acompanhamento[[#This Row],[codigo_peca]],"-",Tabela_srv_moreno_prd_dbwel_v_fund_acompanhamento[[#This Row],[seq_peca]])</f>
        <v>976098-7</v>
      </c>
      <c r="I1657" s="178">
        <v>1</v>
      </c>
      <c r="J1657" s="178" t="s">
        <v>419</v>
      </c>
      <c r="K1657" s="179">
        <v>45961</v>
      </c>
      <c r="L1657" s="179">
        <v>45973</v>
      </c>
      <c r="M1657" s="178" t="s">
        <v>428</v>
      </c>
      <c r="N1657" s="179">
        <v>46086</v>
      </c>
      <c r="O16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8" spans="1:15" hidden="1" x14ac:dyDescent="0.25">
      <c r="A1658" s="25" t="str">
        <f>_xlfn.CONCAT(Tabela_srv_moreno_prd_dbwel_v_fund_acompanhamento[[#This Row],[id_ordem_servico]],"-",Tabela_srv_moreno_prd_dbwel_v_fund_acompanhamento[[#This Row],[item]])</f>
        <v>27190-14</v>
      </c>
      <c r="B1658" s="114" t="str">
        <f>_xlfn.XLOOKUP(A1658,Tabela2[ID OS_MORENO],Tabela2[ID OS_MORENO],"",0)</f>
        <v/>
      </c>
      <c r="C1658" s="25">
        <v>27190</v>
      </c>
      <c r="D1658" s="25">
        <v>14</v>
      </c>
      <c r="E1658" s="25">
        <v>1</v>
      </c>
      <c r="F1658" s="178">
        <v>976098</v>
      </c>
      <c r="G1658" s="178">
        <v>8</v>
      </c>
      <c r="H1658" s="178" t="str">
        <f>_xlfn.CONCAT(Tabela_srv_moreno_prd_dbwel_v_fund_acompanhamento[[#This Row],[codigo_peca]],"-",Tabela_srv_moreno_prd_dbwel_v_fund_acompanhamento[[#This Row],[seq_peca]])</f>
        <v>976098-8</v>
      </c>
      <c r="I1658" s="178">
        <v>1</v>
      </c>
      <c r="J1658" s="178" t="s">
        <v>419</v>
      </c>
      <c r="K1658" s="179">
        <v>45961</v>
      </c>
      <c r="L1658" s="179">
        <v>45973</v>
      </c>
      <c r="M1658" s="178" t="s">
        <v>428</v>
      </c>
      <c r="N1658" s="179">
        <v>46086</v>
      </c>
      <c r="O16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59" spans="1:15" hidden="1" x14ac:dyDescent="0.25">
      <c r="A1659" s="25" t="str">
        <f>_xlfn.CONCAT(Tabela_srv_moreno_prd_dbwel_v_fund_acompanhamento[[#This Row],[id_ordem_servico]],"-",Tabela_srv_moreno_prd_dbwel_v_fund_acompanhamento[[#This Row],[item]])</f>
        <v>27190-15</v>
      </c>
      <c r="B1659" s="114" t="str">
        <f>_xlfn.XLOOKUP(A1659,Tabela2[ID OS_MORENO],Tabela2[ID OS_MORENO],"",0)</f>
        <v/>
      </c>
      <c r="C1659" s="25">
        <v>27190</v>
      </c>
      <c r="D1659" s="25">
        <v>15</v>
      </c>
      <c r="E1659" s="25">
        <v>1</v>
      </c>
      <c r="F1659" s="178">
        <v>976099</v>
      </c>
      <c r="G1659" s="178">
        <v>3</v>
      </c>
      <c r="H1659" s="178" t="str">
        <f>_xlfn.CONCAT(Tabela_srv_moreno_prd_dbwel_v_fund_acompanhamento[[#This Row],[codigo_peca]],"-",Tabela_srv_moreno_prd_dbwel_v_fund_acompanhamento[[#This Row],[seq_peca]])</f>
        <v>976099-3</v>
      </c>
      <c r="I1659" s="178">
        <v>1</v>
      </c>
      <c r="J1659" s="178" t="s">
        <v>419</v>
      </c>
      <c r="K1659" s="179">
        <v>45981</v>
      </c>
      <c r="L1659" s="179">
        <v>45981</v>
      </c>
      <c r="M1659" s="178" t="s">
        <v>429</v>
      </c>
      <c r="N1659" s="179">
        <v>46086</v>
      </c>
      <c r="O16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0" spans="1:15" hidden="1" x14ac:dyDescent="0.25">
      <c r="A1660" s="25" t="str">
        <f>_xlfn.CONCAT(Tabela_srv_moreno_prd_dbwel_v_fund_acompanhamento[[#This Row],[id_ordem_servico]],"-",Tabela_srv_moreno_prd_dbwel_v_fund_acompanhamento[[#This Row],[item]])</f>
        <v>27190-16</v>
      </c>
      <c r="B1660" s="114" t="str">
        <f>_xlfn.XLOOKUP(A1660,Tabela2[ID OS_MORENO],Tabela2[ID OS_MORENO],"",0)</f>
        <v>27190-16</v>
      </c>
      <c r="C1660" s="25">
        <v>27190</v>
      </c>
      <c r="D1660" s="25">
        <v>16</v>
      </c>
      <c r="E1660" s="25">
        <v>1</v>
      </c>
      <c r="F1660" s="178">
        <v>976099</v>
      </c>
      <c r="G1660" s="178">
        <v>4</v>
      </c>
      <c r="H1660" s="178" t="str">
        <f>_xlfn.CONCAT(Tabela_srv_moreno_prd_dbwel_v_fund_acompanhamento[[#This Row],[codigo_peca]],"-",Tabela_srv_moreno_prd_dbwel_v_fund_acompanhamento[[#This Row],[seq_peca]])</f>
        <v>976099-4</v>
      </c>
      <c r="I1660" s="178">
        <v>1</v>
      </c>
      <c r="J1660" s="178" t="s">
        <v>419</v>
      </c>
      <c r="K1660" s="179">
        <v>45954</v>
      </c>
      <c r="L1660" s="179">
        <v>45979</v>
      </c>
      <c r="M1660" s="178" t="s">
        <v>429</v>
      </c>
      <c r="N1660" s="179">
        <v>46086</v>
      </c>
      <c r="O16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1" spans="1:15" hidden="1" x14ac:dyDescent="0.25">
      <c r="A1661" s="25" t="str">
        <f>_xlfn.CONCAT(Tabela_srv_moreno_prd_dbwel_v_fund_acompanhamento[[#This Row],[id_ordem_servico]],"-",Tabela_srv_moreno_prd_dbwel_v_fund_acompanhamento[[#This Row],[item]])</f>
        <v>27190-5</v>
      </c>
      <c r="B1661" s="114" t="str">
        <f>_xlfn.XLOOKUP(A1661,Tabela2[ID OS_MORENO],Tabela2[ID OS_MORENO],"",0)</f>
        <v>27190-5</v>
      </c>
      <c r="C1661" s="25">
        <v>27190</v>
      </c>
      <c r="D1661" s="25">
        <v>5</v>
      </c>
      <c r="E1661" s="25">
        <v>1</v>
      </c>
      <c r="F1661" s="178">
        <v>976096</v>
      </c>
      <c r="G1661" s="178">
        <v>3</v>
      </c>
      <c r="H1661" s="178" t="str">
        <f>_xlfn.CONCAT(Tabela_srv_moreno_prd_dbwel_v_fund_acompanhamento[[#This Row],[codigo_peca]],"-",Tabela_srv_moreno_prd_dbwel_v_fund_acompanhamento[[#This Row],[seq_peca]])</f>
        <v>976096-3</v>
      </c>
      <c r="I1661" s="178">
        <v>1</v>
      </c>
      <c r="J1661" s="178" t="s">
        <v>419</v>
      </c>
      <c r="K1661" s="179">
        <v>45981</v>
      </c>
      <c r="L1661" s="179">
        <v>45953</v>
      </c>
      <c r="M1661" s="178" t="s">
        <v>426</v>
      </c>
      <c r="N1661" s="179">
        <v>46086</v>
      </c>
      <c r="O16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2" spans="1:15" hidden="1" x14ac:dyDescent="0.25">
      <c r="A1662" s="25" t="str">
        <f>_xlfn.CONCAT(Tabela_srv_moreno_prd_dbwel_v_fund_acompanhamento[[#This Row],[id_ordem_servico]],"-",Tabela_srv_moreno_prd_dbwel_v_fund_acompanhamento[[#This Row],[item]])</f>
        <v>27190-6</v>
      </c>
      <c r="B1662" s="114" t="str">
        <f>_xlfn.XLOOKUP(A1662,Tabela2[ID OS_MORENO],Tabela2[ID OS_MORENO],"",0)</f>
        <v>27190-6</v>
      </c>
      <c r="C1662" s="25">
        <v>27190</v>
      </c>
      <c r="D1662" s="25">
        <v>6</v>
      </c>
      <c r="E1662" s="25">
        <v>1</v>
      </c>
      <c r="F1662" s="178">
        <v>976096</v>
      </c>
      <c r="G1662" s="178">
        <v>4</v>
      </c>
      <c r="H1662" s="178" t="str">
        <f>_xlfn.CONCAT(Tabela_srv_moreno_prd_dbwel_v_fund_acompanhamento[[#This Row],[codigo_peca]],"-",Tabela_srv_moreno_prd_dbwel_v_fund_acompanhamento[[#This Row],[seq_peca]])</f>
        <v>976096-4</v>
      </c>
      <c r="I1662" s="178">
        <v>1</v>
      </c>
      <c r="J1662" s="178" t="s">
        <v>419</v>
      </c>
      <c r="K1662" s="179">
        <v>45981</v>
      </c>
      <c r="L1662" s="179">
        <v>45958</v>
      </c>
      <c r="M1662" s="178" t="s">
        <v>426</v>
      </c>
      <c r="N1662" s="179">
        <v>46086</v>
      </c>
      <c r="O16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3" spans="1:15" hidden="1" x14ac:dyDescent="0.25">
      <c r="A1663" s="25" t="str">
        <f>_xlfn.CONCAT(Tabela_srv_moreno_prd_dbwel_v_fund_acompanhamento[[#This Row],[id_ordem_servico]],"-",Tabela_srv_moreno_prd_dbwel_v_fund_acompanhamento[[#This Row],[item]])</f>
        <v>27190-7</v>
      </c>
      <c r="B1663" s="114" t="str">
        <f>_xlfn.XLOOKUP(A1663,Tabela2[ID OS_MORENO],Tabela2[ID OS_MORENO],"",0)</f>
        <v>27190-7</v>
      </c>
      <c r="C1663" s="25">
        <v>27190</v>
      </c>
      <c r="D1663" s="25">
        <v>7</v>
      </c>
      <c r="E1663" s="25">
        <v>1</v>
      </c>
      <c r="F1663" s="178">
        <v>976097</v>
      </c>
      <c r="G1663" s="178">
        <v>5</v>
      </c>
      <c r="H1663" s="178" t="str">
        <f>_xlfn.CONCAT(Tabela_srv_moreno_prd_dbwel_v_fund_acompanhamento[[#This Row],[codigo_peca]],"-",Tabela_srv_moreno_prd_dbwel_v_fund_acompanhamento[[#This Row],[seq_peca]])</f>
        <v>976097-5</v>
      </c>
      <c r="I1663" s="178">
        <v>1</v>
      </c>
      <c r="J1663" s="178" t="s">
        <v>419</v>
      </c>
      <c r="K1663" s="179">
        <v>45961</v>
      </c>
      <c r="L1663" s="179">
        <v>45940</v>
      </c>
      <c r="M1663" s="178" t="s">
        <v>427</v>
      </c>
      <c r="N1663" s="179">
        <v>46086</v>
      </c>
      <c r="O16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4" spans="1:15" hidden="1" x14ac:dyDescent="0.25">
      <c r="A1664" s="25" t="str">
        <f>_xlfn.CONCAT(Tabela_srv_moreno_prd_dbwel_v_fund_acompanhamento[[#This Row],[id_ordem_servico]],"-",Tabela_srv_moreno_prd_dbwel_v_fund_acompanhamento[[#This Row],[item]])</f>
        <v>27190-8</v>
      </c>
      <c r="B1664" s="114" t="str">
        <f>_xlfn.XLOOKUP(A1664,Tabela2[ID OS_MORENO],Tabela2[ID OS_MORENO],"",0)</f>
        <v>27190-8</v>
      </c>
      <c r="C1664" s="25">
        <v>27190</v>
      </c>
      <c r="D1664" s="25">
        <v>8</v>
      </c>
      <c r="E1664" s="25">
        <v>1</v>
      </c>
      <c r="F1664" s="178">
        <v>976097</v>
      </c>
      <c r="G1664" s="178">
        <v>6</v>
      </c>
      <c r="H1664" s="178" t="str">
        <f>_xlfn.CONCAT(Tabela_srv_moreno_prd_dbwel_v_fund_acompanhamento[[#This Row],[codigo_peca]],"-",Tabela_srv_moreno_prd_dbwel_v_fund_acompanhamento[[#This Row],[seq_peca]])</f>
        <v>976097-6</v>
      </c>
      <c r="I1664" s="178">
        <v>1</v>
      </c>
      <c r="J1664" s="178" t="s">
        <v>419</v>
      </c>
      <c r="K1664" s="179">
        <v>45961</v>
      </c>
      <c r="L1664" s="179">
        <v>45953</v>
      </c>
      <c r="M1664" s="178" t="s">
        <v>427</v>
      </c>
      <c r="N1664" s="179">
        <v>46086</v>
      </c>
      <c r="O16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5" spans="1:15" hidden="1" x14ac:dyDescent="0.25">
      <c r="A1665" s="25" t="str">
        <f>_xlfn.CONCAT(Tabela_srv_moreno_prd_dbwel_v_fund_acompanhamento[[#This Row],[id_ordem_servico]],"-",Tabela_srv_moreno_prd_dbwel_v_fund_acompanhamento[[#This Row],[item]])</f>
        <v>27190-9</v>
      </c>
      <c r="B1665" s="115" t="str">
        <f>_xlfn.XLOOKUP(A1665,Tabela2[ID OS_MORENO],Tabela2[ID OS_MORENO],"",0)</f>
        <v>27190-9</v>
      </c>
      <c r="C1665" s="25">
        <v>27190</v>
      </c>
      <c r="D1665" s="25">
        <v>9</v>
      </c>
      <c r="E1665" s="25">
        <v>1</v>
      </c>
      <c r="F1665" s="178">
        <v>976097</v>
      </c>
      <c r="G1665" s="178">
        <v>8</v>
      </c>
      <c r="H1665" s="178" t="str">
        <f>_xlfn.CONCAT(Tabela_srv_moreno_prd_dbwel_v_fund_acompanhamento[[#This Row],[codigo_peca]],"-",Tabela_srv_moreno_prd_dbwel_v_fund_acompanhamento[[#This Row],[seq_peca]])</f>
        <v>976097-8</v>
      </c>
      <c r="I1665" s="178">
        <v>1</v>
      </c>
      <c r="J1665" s="178" t="s">
        <v>419</v>
      </c>
      <c r="K1665" s="179">
        <v>45961</v>
      </c>
      <c r="L1665" s="179">
        <v>45953</v>
      </c>
      <c r="M1665" s="178" t="s">
        <v>427</v>
      </c>
      <c r="N1665" s="179">
        <v>46086</v>
      </c>
      <c r="O16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6" spans="1:15" hidden="1" x14ac:dyDescent="0.25">
      <c r="A1666" s="25" t="str">
        <f>_xlfn.CONCAT(Tabela_srv_moreno_prd_dbwel_v_fund_acompanhamento[[#This Row],[id_ordem_servico]],"-",Tabela_srv_moreno_prd_dbwel_v_fund_acompanhamento[[#This Row],[item]])</f>
        <v>27190-10</v>
      </c>
      <c r="B1666" s="114" t="str">
        <f>_xlfn.XLOOKUP(A1666,Tabela2[ID OS_MORENO],Tabela2[ID OS_MORENO],"",0)</f>
        <v>27190-10</v>
      </c>
      <c r="C1666" s="25">
        <v>27190</v>
      </c>
      <c r="D1666" s="25">
        <v>10</v>
      </c>
      <c r="E1666" s="25">
        <v>1</v>
      </c>
      <c r="F1666" s="178">
        <v>976097</v>
      </c>
      <c r="G1666" s="178">
        <v>7</v>
      </c>
      <c r="H1666" s="178" t="str">
        <f>_xlfn.CONCAT(Tabela_srv_moreno_prd_dbwel_v_fund_acompanhamento[[#This Row],[codigo_peca]],"-",Tabela_srv_moreno_prd_dbwel_v_fund_acompanhamento[[#This Row],[seq_peca]])</f>
        <v>976097-7</v>
      </c>
      <c r="I1666" s="178">
        <v>1</v>
      </c>
      <c r="J1666" s="178" t="s">
        <v>419</v>
      </c>
      <c r="K1666" s="179">
        <v>45961</v>
      </c>
      <c r="L1666" s="179">
        <v>45940</v>
      </c>
      <c r="M1666" s="178" t="s">
        <v>427</v>
      </c>
      <c r="N1666" s="179">
        <v>46086</v>
      </c>
      <c r="O16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7" spans="1:15" hidden="1" x14ac:dyDescent="0.25">
      <c r="A1667" s="25" t="str">
        <f>_xlfn.CONCAT(Tabela_srv_moreno_prd_dbwel_v_fund_acompanhamento[[#This Row],[id_ordem_servico]],"-",Tabela_srv_moreno_prd_dbwel_v_fund_acompanhamento[[#This Row],[item]])</f>
        <v>27190-43</v>
      </c>
      <c r="B1667" s="114" t="str">
        <f>_xlfn.XLOOKUP(A1667,Tabela2[ID OS_MORENO],Tabela2[ID OS_MORENO],"",0)</f>
        <v>27190-43</v>
      </c>
      <c r="C1667" s="25">
        <v>27190</v>
      </c>
      <c r="D1667" s="25">
        <v>43</v>
      </c>
      <c r="E1667" s="25">
        <v>1</v>
      </c>
      <c r="F1667" s="178">
        <v>976089</v>
      </c>
      <c r="G1667" s="178">
        <v>1</v>
      </c>
      <c r="H1667" s="178" t="str">
        <f>_xlfn.CONCAT(Tabela_srv_moreno_prd_dbwel_v_fund_acompanhamento[[#This Row],[codigo_peca]],"-",Tabela_srv_moreno_prd_dbwel_v_fund_acompanhamento[[#This Row],[seq_peca]])</f>
        <v>976089-1</v>
      </c>
      <c r="I1667" s="178">
        <v>1</v>
      </c>
      <c r="J1667" s="178" t="s">
        <v>419</v>
      </c>
      <c r="K1667" s="179">
        <v>45968</v>
      </c>
      <c r="L1667" s="179">
        <v>45967</v>
      </c>
      <c r="M1667" s="178" t="s">
        <v>256</v>
      </c>
      <c r="N1667" s="179">
        <v>46086</v>
      </c>
      <c r="O16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8" spans="1:15" hidden="1" x14ac:dyDescent="0.25">
      <c r="A1668" s="25" t="str">
        <f>_xlfn.CONCAT(Tabela_srv_moreno_prd_dbwel_v_fund_acompanhamento[[#This Row],[id_ordem_servico]],"-",Tabela_srv_moreno_prd_dbwel_v_fund_acompanhamento[[#This Row],[item]])</f>
        <v>27190-44</v>
      </c>
      <c r="B1668" s="114" t="str">
        <f>_xlfn.XLOOKUP(A1668,Tabela2[ID OS_MORENO],Tabela2[ID OS_MORENO],"",0)</f>
        <v>27190-44</v>
      </c>
      <c r="C1668" s="25">
        <v>27190</v>
      </c>
      <c r="D1668" s="25">
        <v>44</v>
      </c>
      <c r="E1668" s="25">
        <v>1</v>
      </c>
      <c r="F1668" s="178">
        <v>976090</v>
      </c>
      <c r="G1668" s="178">
        <v>1</v>
      </c>
      <c r="H1668" s="178" t="str">
        <f>_xlfn.CONCAT(Tabela_srv_moreno_prd_dbwel_v_fund_acompanhamento[[#This Row],[codigo_peca]],"-",Tabela_srv_moreno_prd_dbwel_v_fund_acompanhamento[[#This Row],[seq_peca]])</f>
        <v>976090-1</v>
      </c>
      <c r="I1668" s="178">
        <v>1</v>
      </c>
      <c r="J1668" s="178" t="s">
        <v>419</v>
      </c>
      <c r="K1668" s="179">
        <v>45991</v>
      </c>
      <c r="L1668" s="179">
        <v>45987</v>
      </c>
      <c r="M1668" s="178" t="s">
        <v>451</v>
      </c>
      <c r="N1668" s="179">
        <v>46086</v>
      </c>
      <c r="O16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69" spans="1:15" hidden="1" x14ac:dyDescent="0.25">
      <c r="A1669" s="25" t="str">
        <f>_xlfn.CONCAT(Tabela_srv_moreno_prd_dbwel_v_fund_acompanhamento[[#This Row],[id_ordem_servico]],"-",Tabela_srv_moreno_prd_dbwel_v_fund_acompanhamento[[#This Row],[item]])</f>
        <v>27190-45</v>
      </c>
      <c r="B1669" s="114" t="str">
        <f>_xlfn.XLOOKUP(A1669,Tabela2[ID OS_MORENO],Tabela2[ID OS_MORENO],"",0)</f>
        <v>27190-45</v>
      </c>
      <c r="C1669" s="25">
        <v>27190</v>
      </c>
      <c r="D1669" s="25">
        <v>45</v>
      </c>
      <c r="E1669" s="25">
        <v>1</v>
      </c>
      <c r="F1669" s="178">
        <v>976090</v>
      </c>
      <c r="G1669" s="178">
        <v>2</v>
      </c>
      <c r="H1669" s="178" t="str">
        <f>_xlfn.CONCAT(Tabela_srv_moreno_prd_dbwel_v_fund_acompanhamento[[#This Row],[codigo_peca]],"-",Tabela_srv_moreno_prd_dbwel_v_fund_acompanhamento[[#This Row],[seq_peca]])</f>
        <v>976090-2</v>
      </c>
      <c r="I1669" s="178">
        <v>1</v>
      </c>
      <c r="J1669" s="178" t="s">
        <v>419</v>
      </c>
      <c r="K1669" s="179">
        <v>45991</v>
      </c>
      <c r="L1669" s="179">
        <v>45987</v>
      </c>
      <c r="M1669" s="178" t="s">
        <v>451</v>
      </c>
      <c r="N1669" s="179">
        <v>46086</v>
      </c>
      <c r="O16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0" spans="1:15" hidden="1" x14ac:dyDescent="0.25">
      <c r="A1670" s="25" t="str">
        <f>_xlfn.CONCAT(Tabela_srv_moreno_prd_dbwel_v_fund_acompanhamento[[#This Row],[id_ordem_servico]],"-",Tabela_srv_moreno_prd_dbwel_v_fund_acompanhamento[[#This Row],[item]])</f>
        <v>27190-46</v>
      </c>
      <c r="B1670" s="114" t="str">
        <f>_xlfn.XLOOKUP(A1670,Tabela2[ID OS_MORENO],Tabela2[ID OS_MORENO],"",0)</f>
        <v>27190-46</v>
      </c>
      <c r="C1670" s="25">
        <v>27190</v>
      </c>
      <c r="D1670" s="25">
        <v>46</v>
      </c>
      <c r="E1670" s="25">
        <v>1</v>
      </c>
      <c r="F1670" s="178">
        <v>976090</v>
      </c>
      <c r="G1670" s="178">
        <v>3</v>
      </c>
      <c r="H1670" s="178" t="str">
        <f>_xlfn.CONCAT(Tabela_srv_moreno_prd_dbwel_v_fund_acompanhamento[[#This Row],[codigo_peca]],"-",Tabela_srv_moreno_prd_dbwel_v_fund_acompanhamento[[#This Row],[seq_peca]])</f>
        <v>976090-3</v>
      </c>
      <c r="I1670" s="178">
        <v>1</v>
      </c>
      <c r="J1670" s="178" t="s">
        <v>419</v>
      </c>
      <c r="K1670" s="179">
        <v>45991</v>
      </c>
      <c r="L1670" s="179">
        <v>45989</v>
      </c>
      <c r="M1670" s="178" t="s">
        <v>451</v>
      </c>
      <c r="N1670" s="179">
        <v>46086</v>
      </c>
      <c r="O16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1" spans="1:15" hidden="1" x14ac:dyDescent="0.25">
      <c r="A1671" s="25" t="str">
        <f>_xlfn.CONCAT(Tabela_srv_moreno_prd_dbwel_v_fund_acompanhamento[[#This Row],[id_ordem_servico]],"-",Tabela_srv_moreno_prd_dbwel_v_fund_acompanhamento[[#This Row],[item]])</f>
        <v>27190-47</v>
      </c>
      <c r="B1671" s="114" t="str">
        <f>_xlfn.XLOOKUP(A1671,Tabela2[ID OS_MORENO],Tabela2[ID OS_MORENO],"",0)</f>
        <v>27190-47</v>
      </c>
      <c r="C1671" s="25">
        <v>27190</v>
      </c>
      <c r="D1671" s="25">
        <v>47</v>
      </c>
      <c r="E1671" s="25">
        <v>1</v>
      </c>
      <c r="F1671" s="178">
        <v>976091</v>
      </c>
      <c r="G1671" s="178">
        <v>1</v>
      </c>
      <c r="H1671" s="178" t="str">
        <f>_xlfn.CONCAT(Tabela_srv_moreno_prd_dbwel_v_fund_acompanhamento[[#This Row],[codigo_peca]],"-",Tabela_srv_moreno_prd_dbwel_v_fund_acompanhamento[[#This Row],[seq_peca]])</f>
        <v>976091-1</v>
      </c>
      <c r="I1671" s="178">
        <v>1</v>
      </c>
      <c r="J1671" s="178" t="s">
        <v>419</v>
      </c>
      <c r="K1671" s="179">
        <v>45988</v>
      </c>
      <c r="L1671" s="179">
        <v>45989</v>
      </c>
      <c r="M1671" s="178" t="s">
        <v>452</v>
      </c>
      <c r="N1671" s="179">
        <v>46086</v>
      </c>
      <c r="O16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2" spans="1:15" hidden="1" x14ac:dyDescent="0.25">
      <c r="A1672" s="25" t="str">
        <f>_xlfn.CONCAT(Tabela_srv_moreno_prd_dbwel_v_fund_acompanhamento[[#This Row],[id_ordem_servico]],"-",Tabela_srv_moreno_prd_dbwel_v_fund_acompanhamento[[#This Row],[item]])</f>
        <v>27190-48</v>
      </c>
      <c r="B1672" s="114" t="str">
        <f>_xlfn.XLOOKUP(A1672,Tabela2[ID OS_MORENO],Tabela2[ID OS_MORENO],"",0)</f>
        <v/>
      </c>
      <c r="C1672" s="25">
        <v>27190</v>
      </c>
      <c r="D1672" s="25">
        <v>48</v>
      </c>
      <c r="E1672" s="25">
        <v>1</v>
      </c>
      <c r="F1672" s="178">
        <v>976092</v>
      </c>
      <c r="G1672" s="178">
        <v>1</v>
      </c>
      <c r="H1672" s="178" t="str">
        <f>_xlfn.CONCAT(Tabela_srv_moreno_prd_dbwel_v_fund_acompanhamento[[#This Row],[codigo_peca]],"-",Tabela_srv_moreno_prd_dbwel_v_fund_acompanhamento[[#This Row],[seq_peca]])</f>
        <v>976092-1</v>
      </c>
      <c r="I1672" s="178">
        <v>1</v>
      </c>
      <c r="J1672" s="178" t="s">
        <v>419</v>
      </c>
      <c r="K1672" s="179">
        <v>45988</v>
      </c>
      <c r="L1672" s="179">
        <v>46013</v>
      </c>
      <c r="M1672" s="178" t="s">
        <v>453</v>
      </c>
      <c r="N1672" s="179">
        <v>46086</v>
      </c>
      <c r="O16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3" spans="1:15" hidden="1" x14ac:dyDescent="0.25">
      <c r="A1673" s="25" t="str">
        <f>_xlfn.CONCAT(Tabela_srv_moreno_prd_dbwel_v_fund_acompanhamento[[#This Row],[id_ordem_servico]],"-",Tabela_srv_moreno_prd_dbwel_v_fund_acompanhamento[[#This Row],[item]])</f>
        <v>27190-1</v>
      </c>
      <c r="B1673" s="114" t="str">
        <f>_xlfn.XLOOKUP(A1673,Tabela2[ID OS_MORENO],Tabela2[ID OS_MORENO],"",0)</f>
        <v/>
      </c>
      <c r="C1673" s="25">
        <v>27190</v>
      </c>
      <c r="D1673" s="25">
        <v>1</v>
      </c>
      <c r="E1673" s="25">
        <v>1</v>
      </c>
      <c r="F1673" s="178">
        <v>976093</v>
      </c>
      <c r="G1673" s="178">
        <v>1</v>
      </c>
      <c r="H1673" s="178" t="str">
        <f>_xlfn.CONCAT(Tabela_srv_moreno_prd_dbwel_v_fund_acompanhamento[[#This Row],[codigo_peca]],"-",Tabela_srv_moreno_prd_dbwel_v_fund_acompanhamento[[#This Row],[seq_peca]])</f>
        <v>976093-1</v>
      </c>
      <c r="I1673" s="178">
        <v>1</v>
      </c>
      <c r="J1673" s="178" t="s">
        <v>419</v>
      </c>
      <c r="K1673" s="179">
        <v>45963</v>
      </c>
      <c r="L1673" s="179">
        <v>45986</v>
      </c>
      <c r="M1673" s="178" t="s">
        <v>454</v>
      </c>
      <c r="N1673" s="179">
        <v>46086</v>
      </c>
      <c r="O16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4" spans="1:15" hidden="1" x14ac:dyDescent="0.25">
      <c r="A1674" s="25" t="str">
        <f>_xlfn.CONCAT(Tabela_srv_moreno_prd_dbwel_v_fund_acompanhamento[[#This Row],[id_ordem_servico]],"-",Tabela_srv_moreno_prd_dbwel_v_fund_acompanhamento[[#This Row],[item]])</f>
        <v>27190-2</v>
      </c>
      <c r="B1674" s="114" t="str">
        <f>_xlfn.XLOOKUP(A1674,Tabela2[ID OS_MORENO],Tabela2[ID OS_MORENO],"",0)</f>
        <v>27190-2</v>
      </c>
      <c r="C1674" s="25">
        <v>27190</v>
      </c>
      <c r="D1674" s="25">
        <v>2</v>
      </c>
      <c r="E1674" s="25">
        <v>1</v>
      </c>
      <c r="F1674" s="178">
        <v>976094</v>
      </c>
      <c r="G1674" s="178">
        <v>1</v>
      </c>
      <c r="H1674" s="178" t="str">
        <f>_xlfn.CONCAT(Tabela_srv_moreno_prd_dbwel_v_fund_acompanhamento[[#This Row],[codigo_peca]],"-",Tabela_srv_moreno_prd_dbwel_v_fund_acompanhamento[[#This Row],[seq_peca]])</f>
        <v>976094-1</v>
      </c>
      <c r="I1674" s="178">
        <v>1</v>
      </c>
      <c r="J1674" s="178" t="s">
        <v>419</v>
      </c>
      <c r="K1674" s="179">
        <v>45968</v>
      </c>
      <c r="L1674" s="179">
        <v>45978</v>
      </c>
      <c r="M1674" s="178" t="s">
        <v>455</v>
      </c>
      <c r="N1674" s="179">
        <v>46086</v>
      </c>
      <c r="O16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5" spans="1:15" hidden="1" x14ac:dyDescent="0.25">
      <c r="A1675" s="25" t="str">
        <f>_xlfn.CONCAT(Tabela_srv_moreno_prd_dbwel_v_fund_acompanhamento[[#This Row],[id_ordem_servico]],"-",Tabela_srv_moreno_prd_dbwel_v_fund_acompanhamento[[#This Row],[item]])</f>
        <v>27190-3</v>
      </c>
      <c r="B1675" s="114" t="str">
        <f>_xlfn.XLOOKUP(A1675,Tabela2[ID OS_MORENO],Tabela2[ID OS_MORENO],"",0)</f>
        <v/>
      </c>
      <c r="C1675" s="25">
        <v>27190</v>
      </c>
      <c r="D1675" s="25">
        <v>3</v>
      </c>
      <c r="E1675" s="25">
        <v>1</v>
      </c>
      <c r="F1675" s="178">
        <v>976095</v>
      </c>
      <c r="G1675" s="178">
        <v>3</v>
      </c>
      <c r="H1675" s="178" t="str">
        <f>_xlfn.CONCAT(Tabela_srv_moreno_prd_dbwel_v_fund_acompanhamento[[#This Row],[codigo_peca]],"-",Tabela_srv_moreno_prd_dbwel_v_fund_acompanhamento[[#This Row],[seq_peca]])</f>
        <v>976095-3</v>
      </c>
      <c r="I1675" s="178">
        <v>1</v>
      </c>
      <c r="J1675" s="178" t="s">
        <v>419</v>
      </c>
      <c r="K1675" s="179">
        <v>45968</v>
      </c>
      <c r="L1675" s="179">
        <v>45953</v>
      </c>
      <c r="M1675" s="178" t="s">
        <v>425</v>
      </c>
      <c r="N1675" s="179">
        <v>46086</v>
      </c>
      <c r="O16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6" spans="1:15" hidden="1" x14ac:dyDescent="0.25">
      <c r="A1676" s="25" t="str">
        <f>_xlfn.CONCAT(Tabela_srv_moreno_prd_dbwel_v_fund_acompanhamento[[#This Row],[id_ordem_servico]],"-",Tabela_srv_moreno_prd_dbwel_v_fund_acompanhamento[[#This Row],[item]])</f>
        <v>27190-4</v>
      </c>
      <c r="B1676" s="114" t="str">
        <f>_xlfn.XLOOKUP(A1676,Tabela2[ID OS_MORENO],Tabela2[ID OS_MORENO],"",0)</f>
        <v/>
      </c>
      <c r="C1676" s="25">
        <v>27190</v>
      </c>
      <c r="D1676" s="25">
        <v>4</v>
      </c>
      <c r="E1676" s="25">
        <v>1</v>
      </c>
      <c r="F1676" s="178">
        <v>976095</v>
      </c>
      <c r="G1676" s="178">
        <v>4</v>
      </c>
      <c r="H1676" s="178" t="str">
        <f>_xlfn.CONCAT(Tabela_srv_moreno_prd_dbwel_v_fund_acompanhamento[[#This Row],[codigo_peca]],"-",Tabela_srv_moreno_prd_dbwel_v_fund_acompanhamento[[#This Row],[seq_peca]])</f>
        <v>976095-4</v>
      </c>
      <c r="I1676" s="178">
        <v>1</v>
      </c>
      <c r="J1676" s="178" t="s">
        <v>419</v>
      </c>
      <c r="K1676" s="179">
        <v>45968</v>
      </c>
      <c r="L1676" s="179">
        <v>45953</v>
      </c>
      <c r="M1676" s="178" t="s">
        <v>425</v>
      </c>
      <c r="N1676" s="179">
        <v>46086</v>
      </c>
      <c r="O16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7" spans="1:15" hidden="1" x14ac:dyDescent="0.25">
      <c r="A1677" s="25" t="str">
        <f>_xlfn.CONCAT(Tabela_srv_moreno_prd_dbwel_v_fund_acompanhamento[[#This Row],[id_ordem_servico]],"-",Tabela_srv_moreno_prd_dbwel_v_fund_acompanhamento[[#This Row],[item]])</f>
        <v>27190-35</v>
      </c>
      <c r="B1677" s="114" t="str">
        <f>_xlfn.XLOOKUP(A1677,Tabela2[ID OS_MORENO],Tabela2[ID OS_MORENO],"",0)</f>
        <v>27190-35</v>
      </c>
      <c r="C1677" s="25">
        <v>27190</v>
      </c>
      <c r="D1677" s="25">
        <v>35</v>
      </c>
      <c r="E1677" s="25">
        <v>1</v>
      </c>
      <c r="F1677" s="178">
        <v>976084</v>
      </c>
      <c r="G1677" s="178">
        <v>3</v>
      </c>
      <c r="H1677" s="178" t="str">
        <f>_xlfn.CONCAT(Tabela_srv_moreno_prd_dbwel_v_fund_acompanhamento[[#This Row],[codigo_peca]],"-",Tabela_srv_moreno_prd_dbwel_v_fund_acompanhamento[[#This Row],[seq_peca]])</f>
        <v>976084-3</v>
      </c>
      <c r="I1677" s="178">
        <v>1</v>
      </c>
      <c r="J1677" s="178" t="s">
        <v>419</v>
      </c>
      <c r="K1677" s="179">
        <v>45969</v>
      </c>
      <c r="L1677" s="179">
        <v>45979</v>
      </c>
      <c r="M1677" s="178" t="s">
        <v>421</v>
      </c>
      <c r="N1677" s="179">
        <v>46086</v>
      </c>
      <c r="O16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8" spans="1:15" hidden="1" x14ac:dyDescent="0.25">
      <c r="A1678" s="25" t="str">
        <f>_xlfn.CONCAT(Tabela_srv_moreno_prd_dbwel_v_fund_acompanhamento[[#This Row],[id_ordem_servico]],"-",Tabela_srv_moreno_prd_dbwel_v_fund_acompanhamento[[#This Row],[item]])</f>
        <v>27190-36</v>
      </c>
      <c r="B1678" s="114" t="str">
        <f>_xlfn.XLOOKUP(A1678,Tabela2[ID OS_MORENO],Tabela2[ID OS_MORENO],"",0)</f>
        <v>27190-36</v>
      </c>
      <c r="C1678" s="25">
        <v>27190</v>
      </c>
      <c r="D1678" s="25">
        <v>36</v>
      </c>
      <c r="E1678" s="25">
        <v>1</v>
      </c>
      <c r="F1678" s="178">
        <v>976084</v>
      </c>
      <c r="G1678" s="178">
        <v>4</v>
      </c>
      <c r="H1678" s="178" t="str">
        <f>_xlfn.CONCAT(Tabela_srv_moreno_prd_dbwel_v_fund_acompanhamento[[#This Row],[codigo_peca]],"-",Tabela_srv_moreno_prd_dbwel_v_fund_acompanhamento[[#This Row],[seq_peca]])</f>
        <v>976084-4</v>
      </c>
      <c r="I1678" s="178">
        <v>1</v>
      </c>
      <c r="J1678" s="178" t="s">
        <v>419</v>
      </c>
      <c r="K1678" s="179">
        <v>45969</v>
      </c>
      <c r="L1678" s="179">
        <v>45979</v>
      </c>
      <c r="M1678" s="178" t="s">
        <v>421</v>
      </c>
      <c r="N1678" s="179">
        <v>46086</v>
      </c>
      <c r="O16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79" spans="1:15" hidden="1" x14ac:dyDescent="0.25">
      <c r="A1679" s="25" t="str">
        <f>_xlfn.CONCAT(Tabela_srv_moreno_prd_dbwel_v_fund_acompanhamento[[#This Row],[id_ordem_servico]],"-",Tabela_srv_moreno_prd_dbwel_v_fund_acompanhamento[[#This Row],[item]])</f>
        <v>27190-59</v>
      </c>
      <c r="B1679" s="114" t="str">
        <f>_xlfn.XLOOKUP(A1679,Tabela2[ID OS_MORENO],Tabela2[ID OS_MORENO],"",0)</f>
        <v/>
      </c>
      <c r="C1679" s="25">
        <v>27190</v>
      </c>
      <c r="D1679" s="25">
        <v>59</v>
      </c>
      <c r="E1679" s="25">
        <v>1</v>
      </c>
      <c r="F1679" s="178">
        <v>976117</v>
      </c>
      <c r="G1679" s="178">
        <v>8</v>
      </c>
      <c r="H1679" s="178" t="str">
        <f>_xlfn.CONCAT(Tabela_srv_moreno_prd_dbwel_v_fund_acompanhamento[[#This Row],[codigo_peca]],"-",Tabela_srv_moreno_prd_dbwel_v_fund_acompanhamento[[#This Row],[seq_peca]])</f>
        <v>976117-8</v>
      </c>
      <c r="I1679" s="178">
        <v>1</v>
      </c>
      <c r="J1679" s="178" t="s">
        <v>419</v>
      </c>
      <c r="K1679" s="179">
        <v>45997</v>
      </c>
      <c r="L1679" s="179">
        <v>45994</v>
      </c>
      <c r="M1679" s="178" t="s">
        <v>440</v>
      </c>
      <c r="N1679" s="179">
        <v>46086</v>
      </c>
      <c r="O16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0" spans="1:15" hidden="1" x14ac:dyDescent="0.25">
      <c r="A1680" s="25" t="str">
        <f>_xlfn.CONCAT(Tabela_srv_moreno_prd_dbwel_v_fund_acompanhamento[[#This Row],[id_ordem_servico]],"-",Tabela_srv_moreno_prd_dbwel_v_fund_acompanhamento[[#This Row],[item]])</f>
        <v>27190-60</v>
      </c>
      <c r="B1680" s="114" t="str">
        <f>_xlfn.XLOOKUP(A1680,Tabela2[ID OS_MORENO],Tabela2[ID OS_MORENO],"",0)</f>
        <v/>
      </c>
      <c r="C1680" s="25">
        <v>27190</v>
      </c>
      <c r="D1680" s="25">
        <v>60</v>
      </c>
      <c r="E1680" s="25">
        <v>1</v>
      </c>
      <c r="F1680" s="178">
        <v>976117</v>
      </c>
      <c r="G1680" s="178">
        <v>5</v>
      </c>
      <c r="H1680" s="178" t="str">
        <f>_xlfn.CONCAT(Tabela_srv_moreno_prd_dbwel_v_fund_acompanhamento[[#This Row],[codigo_peca]],"-",Tabela_srv_moreno_prd_dbwel_v_fund_acompanhamento[[#This Row],[seq_peca]])</f>
        <v>976117-5</v>
      </c>
      <c r="I1680" s="178">
        <v>1</v>
      </c>
      <c r="J1680" s="178" t="s">
        <v>419</v>
      </c>
      <c r="K1680" s="179">
        <v>45997</v>
      </c>
      <c r="L1680" s="179">
        <v>45994</v>
      </c>
      <c r="M1680" s="178" t="s">
        <v>440</v>
      </c>
      <c r="N1680" s="179">
        <v>46086</v>
      </c>
      <c r="O16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1" spans="1:15" hidden="1" x14ac:dyDescent="0.25">
      <c r="A1681" s="25" t="str">
        <f>_xlfn.CONCAT(Tabela_srv_moreno_prd_dbwel_v_fund_acompanhamento[[#This Row],[id_ordem_servico]],"-",Tabela_srv_moreno_prd_dbwel_v_fund_acompanhamento[[#This Row],[item]])</f>
        <v>27190-61</v>
      </c>
      <c r="B1681" s="114" t="str">
        <f>_xlfn.XLOOKUP(A1681,Tabela2[ID OS_MORENO],Tabela2[ID OS_MORENO],"",0)</f>
        <v/>
      </c>
      <c r="C1681" s="25">
        <v>27190</v>
      </c>
      <c r="D1681" s="25">
        <v>61</v>
      </c>
      <c r="E1681" s="25">
        <v>1</v>
      </c>
      <c r="F1681" s="178">
        <v>976117</v>
      </c>
      <c r="G1681" s="178">
        <v>6</v>
      </c>
      <c r="H1681" s="178" t="str">
        <f>_xlfn.CONCAT(Tabela_srv_moreno_prd_dbwel_v_fund_acompanhamento[[#This Row],[codigo_peca]],"-",Tabela_srv_moreno_prd_dbwel_v_fund_acompanhamento[[#This Row],[seq_peca]])</f>
        <v>976117-6</v>
      </c>
      <c r="I1681" s="178">
        <v>1</v>
      </c>
      <c r="J1681" s="178" t="s">
        <v>419</v>
      </c>
      <c r="K1681" s="179">
        <v>45997</v>
      </c>
      <c r="L1681" s="179">
        <v>45994</v>
      </c>
      <c r="M1681" s="178" t="s">
        <v>440</v>
      </c>
      <c r="N1681" s="179">
        <v>46086</v>
      </c>
      <c r="O16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2" spans="1:15" hidden="1" x14ac:dyDescent="0.25">
      <c r="A1682" s="25" t="str">
        <f>_xlfn.CONCAT(Tabela_srv_moreno_prd_dbwel_v_fund_acompanhamento[[#This Row],[id_ordem_servico]],"-",Tabela_srv_moreno_prd_dbwel_v_fund_acompanhamento[[#This Row],[item]])</f>
        <v>27190-62</v>
      </c>
      <c r="B1682" s="114" t="str">
        <f>_xlfn.XLOOKUP(A1682,Tabela2[ID OS_MORENO],Tabela2[ID OS_MORENO],"",0)</f>
        <v/>
      </c>
      <c r="C1682" s="25">
        <v>27190</v>
      </c>
      <c r="D1682" s="25">
        <v>62</v>
      </c>
      <c r="E1682" s="25">
        <v>1</v>
      </c>
      <c r="F1682" s="178">
        <v>976117</v>
      </c>
      <c r="G1682" s="178">
        <v>7</v>
      </c>
      <c r="H1682" s="178" t="str">
        <f>_xlfn.CONCAT(Tabela_srv_moreno_prd_dbwel_v_fund_acompanhamento[[#This Row],[codigo_peca]],"-",Tabela_srv_moreno_prd_dbwel_v_fund_acompanhamento[[#This Row],[seq_peca]])</f>
        <v>976117-7</v>
      </c>
      <c r="I1682" s="178">
        <v>1</v>
      </c>
      <c r="J1682" s="178" t="s">
        <v>419</v>
      </c>
      <c r="K1682" s="179">
        <v>45997</v>
      </c>
      <c r="L1682" s="179">
        <v>45994</v>
      </c>
      <c r="M1682" s="178" t="s">
        <v>440</v>
      </c>
      <c r="N1682" s="179">
        <v>46086</v>
      </c>
      <c r="O16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3" spans="1:15" hidden="1" x14ac:dyDescent="0.25">
      <c r="A1683" s="25" t="str">
        <f>_xlfn.CONCAT(Tabela_srv_moreno_prd_dbwel_v_fund_acompanhamento[[#This Row],[id_ordem_servico]],"-",Tabela_srv_moreno_prd_dbwel_v_fund_acompanhamento[[#This Row],[item]])</f>
        <v>27190-63</v>
      </c>
      <c r="B1683" s="114" t="str">
        <f>_xlfn.XLOOKUP(A1683,Tabela2[ID OS_MORENO],Tabela2[ID OS_MORENO],"",0)</f>
        <v/>
      </c>
      <c r="C1683" s="25">
        <v>27190</v>
      </c>
      <c r="D1683" s="25">
        <v>63</v>
      </c>
      <c r="E1683" s="25">
        <v>1</v>
      </c>
      <c r="F1683" s="178">
        <v>976118</v>
      </c>
      <c r="G1683" s="178">
        <v>3</v>
      </c>
      <c r="H1683" s="178" t="str">
        <f>_xlfn.CONCAT(Tabela_srv_moreno_prd_dbwel_v_fund_acompanhamento[[#This Row],[codigo_peca]],"-",Tabela_srv_moreno_prd_dbwel_v_fund_acompanhamento[[#This Row],[seq_peca]])</f>
        <v>976118-3</v>
      </c>
      <c r="I1683" s="178">
        <v>1</v>
      </c>
      <c r="J1683" s="178" t="s">
        <v>419</v>
      </c>
      <c r="K1683" s="179">
        <v>45997</v>
      </c>
      <c r="L1683" s="179">
        <v>45994</v>
      </c>
      <c r="M1683" s="178" t="s">
        <v>255</v>
      </c>
      <c r="N1683" s="179">
        <v>46086</v>
      </c>
      <c r="O16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4" spans="1:15" hidden="1" x14ac:dyDescent="0.25">
      <c r="A1684" s="25" t="str">
        <f>_xlfn.CONCAT(Tabela_srv_moreno_prd_dbwel_v_fund_acompanhamento[[#This Row],[id_ordem_servico]],"-",Tabela_srv_moreno_prd_dbwel_v_fund_acompanhamento[[#This Row],[item]])</f>
        <v>27190-64</v>
      </c>
      <c r="B1684" s="114" t="str">
        <f>_xlfn.XLOOKUP(A1684,Tabela2[ID OS_MORENO],Tabela2[ID OS_MORENO],"",0)</f>
        <v/>
      </c>
      <c r="C1684" s="25">
        <v>27190</v>
      </c>
      <c r="D1684" s="25">
        <v>64</v>
      </c>
      <c r="E1684" s="25">
        <v>1</v>
      </c>
      <c r="F1684" s="178">
        <v>976118</v>
      </c>
      <c r="G1684" s="178">
        <v>4</v>
      </c>
      <c r="H1684" s="178" t="str">
        <f>_xlfn.CONCAT(Tabela_srv_moreno_prd_dbwel_v_fund_acompanhamento[[#This Row],[codigo_peca]],"-",Tabela_srv_moreno_prd_dbwel_v_fund_acompanhamento[[#This Row],[seq_peca]])</f>
        <v>976118-4</v>
      </c>
      <c r="I1684" s="178">
        <v>1</v>
      </c>
      <c r="J1684" s="178" t="s">
        <v>419</v>
      </c>
      <c r="K1684" s="179">
        <v>45997</v>
      </c>
      <c r="L1684" s="179">
        <v>45994</v>
      </c>
      <c r="M1684" s="178" t="s">
        <v>255</v>
      </c>
      <c r="N1684" s="179">
        <v>46086</v>
      </c>
      <c r="O16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5" spans="1:15" hidden="1" x14ac:dyDescent="0.25">
      <c r="A1685" s="25" t="str">
        <f>_xlfn.CONCAT(Tabela_srv_moreno_prd_dbwel_v_fund_acompanhamento[[#This Row],[id_ordem_servico]],"-",Tabela_srv_moreno_prd_dbwel_v_fund_acompanhamento[[#This Row],[item]])</f>
        <v>27190-57</v>
      </c>
      <c r="B1685" s="114" t="str">
        <f>_xlfn.XLOOKUP(A1685,Tabela2[ID OS_MORENO],Tabela2[ID OS_MORENO],"",0)</f>
        <v/>
      </c>
      <c r="C1685" s="25">
        <v>27190</v>
      </c>
      <c r="D1685" s="25">
        <v>57</v>
      </c>
      <c r="E1685" s="25">
        <v>1</v>
      </c>
      <c r="F1685" s="178">
        <v>976116</v>
      </c>
      <c r="G1685" s="178">
        <v>3</v>
      </c>
      <c r="H1685" s="178" t="str">
        <f>_xlfn.CONCAT(Tabela_srv_moreno_prd_dbwel_v_fund_acompanhamento[[#This Row],[codigo_peca]],"-",Tabela_srv_moreno_prd_dbwel_v_fund_acompanhamento[[#This Row],[seq_peca]])</f>
        <v>976116-3</v>
      </c>
      <c r="I1685" s="178">
        <v>1</v>
      </c>
      <c r="J1685" s="178" t="s">
        <v>419</v>
      </c>
      <c r="K1685" s="179">
        <v>45997</v>
      </c>
      <c r="L1685" s="179">
        <v>45995</v>
      </c>
      <c r="M1685" s="178" t="s">
        <v>439</v>
      </c>
      <c r="N1685" s="179">
        <v>46086</v>
      </c>
      <c r="O16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6" spans="1:15" hidden="1" x14ac:dyDescent="0.25">
      <c r="A1686" s="25" t="str">
        <f>_xlfn.CONCAT(Tabela_srv_moreno_prd_dbwel_v_fund_acompanhamento[[#This Row],[id_ordem_servico]],"-",Tabela_srv_moreno_prd_dbwel_v_fund_acompanhamento[[#This Row],[item]])</f>
        <v>27190-58</v>
      </c>
      <c r="B1686" s="114" t="str">
        <f>_xlfn.XLOOKUP(A1686,Tabela2[ID OS_MORENO],Tabela2[ID OS_MORENO],"",0)</f>
        <v/>
      </c>
      <c r="C1686" s="25">
        <v>27190</v>
      </c>
      <c r="D1686" s="25">
        <v>58</v>
      </c>
      <c r="E1686" s="25">
        <v>1</v>
      </c>
      <c r="F1686" s="178">
        <v>976116</v>
      </c>
      <c r="G1686" s="178">
        <v>4</v>
      </c>
      <c r="H1686" s="178" t="str">
        <f>_xlfn.CONCAT(Tabela_srv_moreno_prd_dbwel_v_fund_acompanhamento[[#This Row],[codigo_peca]],"-",Tabela_srv_moreno_prd_dbwel_v_fund_acompanhamento[[#This Row],[seq_peca]])</f>
        <v>976116-4</v>
      </c>
      <c r="I1686" s="178">
        <v>1</v>
      </c>
      <c r="J1686" s="178" t="s">
        <v>419</v>
      </c>
      <c r="K1686" s="179">
        <v>45997</v>
      </c>
      <c r="L1686" s="179">
        <v>45995</v>
      </c>
      <c r="M1686" s="178" t="s">
        <v>439</v>
      </c>
      <c r="N1686" s="179">
        <v>46086</v>
      </c>
      <c r="O16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7" spans="1:15" hidden="1" x14ac:dyDescent="0.25">
      <c r="A1687" s="25" t="str">
        <f>_xlfn.CONCAT(Tabela_srv_moreno_prd_dbwel_v_fund_acompanhamento[[#This Row],[id_ordem_servico]],"-",Tabela_srv_moreno_prd_dbwel_v_fund_acompanhamento[[#This Row],[item]])</f>
        <v>27190-66</v>
      </c>
      <c r="B1687" s="114" t="str">
        <f>_xlfn.XLOOKUP(A1687,Tabela2[ID OS_MORENO],Tabela2[ID OS_MORENO],"",0)</f>
        <v/>
      </c>
      <c r="C1687" s="25">
        <v>27190</v>
      </c>
      <c r="D1687" s="25">
        <v>66</v>
      </c>
      <c r="E1687" s="25">
        <v>1</v>
      </c>
      <c r="F1687" s="178">
        <v>976055</v>
      </c>
      <c r="G1687" s="178">
        <v>23</v>
      </c>
      <c r="H1687" s="178" t="str">
        <f>_xlfn.CONCAT(Tabela_srv_moreno_prd_dbwel_v_fund_acompanhamento[[#This Row],[codigo_peca]],"-",Tabela_srv_moreno_prd_dbwel_v_fund_acompanhamento[[#This Row],[seq_peca]])</f>
        <v>976055-23</v>
      </c>
      <c r="I1687" s="178">
        <v>1</v>
      </c>
      <c r="J1687" s="178" t="s">
        <v>419</v>
      </c>
      <c r="K1687" s="179">
        <v>46008</v>
      </c>
      <c r="L1687" s="179">
        <v>45989</v>
      </c>
      <c r="M1687" s="178" t="s">
        <v>420</v>
      </c>
      <c r="N1687" s="179">
        <v>46086</v>
      </c>
      <c r="O16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8" spans="1:15" hidden="1" x14ac:dyDescent="0.25">
      <c r="A1688" s="25" t="str">
        <f>_xlfn.CONCAT(Tabela_srv_moreno_prd_dbwel_v_fund_acompanhamento[[#This Row],[id_ordem_servico]],"-",Tabela_srv_moreno_prd_dbwel_v_fund_acompanhamento[[#This Row],[item]])</f>
        <v>27190-39</v>
      </c>
      <c r="B1688" s="114" t="str">
        <f>_xlfn.XLOOKUP(A1688,Tabela2[ID OS_MORENO],Tabela2[ID OS_MORENO],"",0)</f>
        <v/>
      </c>
      <c r="C1688" s="25">
        <v>27190</v>
      </c>
      <c r="D1688" s="25">
        <v>39</v>
      </c>
      <c r="E1688" s="25">
        <v>1</v>
      </c>
      <c r="F1688" s="178">
        <v>6625</v>
      </c>
      <c r="G1688" s="178">
        <v>1</v>
      </c>
      <c r="H1688" s="178" t="str">
        <f>_xlfn.CONCAT(Tabela_srv_moreno_prd_dbwel_v_fund_acompanhamento[[#This Row],[codigo_peca]],"-",Tabela_srv_moreno_prd_dbwel_v_fund_acompanhamento[[#This Row],[seq_peca]])</f>
        <v>6625-1</v>
      </c>
      <c r="I1688" s="178">
        <v>1</v>
      </c>
      <c r="J1688" s="178" t="s">
        <v>419</v>
      </c>
      <c r="K1688" s="179">
        <v>45954</v>
      </c>
      <c r="L1688" s="179">
        <v>45953</v>
      </c>
      <c r="M1688" s="178" t="s">
        <v>447</v>
      </c>
      <c r="N1688" s="179">
        <v>46086</v>
      </c>
      <c r="O16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89" spans="1:15" hidden="1" x14ac:dyDescent="0.25">
      <c r="A1689" s="25" t="str">
        <f>_xlfn.CONCAT(Tabela_srv_moreno_prd_dbwel_v_fund_acompanhamento[[#This Row],[id_ordem_servico]],"-",Tabela_srv_moreno_prd_dbwel_v_fund_acompanhamento[[#This Row],[item]])</f>
        <v>27190-40</v>
      </c>
      <c r="B1689" s="114" t="str">
        <f>_xlfn.XLOOKUP(A1689,Tabela2[ID OS_MORENO],Tabela2[ID OS_MORENO],"",0)</f>
        <v/>
      </c>
      <c r="C1689" s="25">
        <v>27190</v>
      </c>
      <c r="D1689" s="25">
        <v>40</v>
      </c>
      <c r="E1689" s="25">
        <v>1</v>
      </c>
      <c r="F1689" s="178">
        <v>6626</v>
      </c>
      <c r="G1689" s="178">
        <v>1</v>
      </c>
      <c r="H1689" s="178" t="str">
        <f>_xlfn.CONCAT(Tabela_srv_moreno_prd_dbwel_v_fund_acompanhamento[[#This Row],[codigo_peca]],"-",Tabela_srv_moreno_prd_dbwel_v_fund_acompanhamento[[#This Row],[seq_peca]])</f>
        <v>6626-1</v>
      </c>
      <c r="I1689" s="178">
        <v>1</v>
      </c>
      <c r="J1689" s="178" t="s">
        <v>419</v>
      </c>
      <c r="K1689" s="179">
        <v>45955</v>
      </c>
      <c r="L1689" s="179">
        <v>45953</v>
      </c>
      <c r="M1689" s="178" t="s">
        <v>448</v>
      </c>
      <c r="N1689" s="179">
        <v>46086</v>
      </c>
      <c r="O16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0" spans="1:15" hidden="1" x14ac:dyDescent="0.25">
      <c r="A1690" s="25" t="str">
        <f>_xlfn.CONCAT(Tabela_srv_moreno_prd_dbwel_v_fund_acompanhamento[[#This Row],[id_ordem_servico]],"-",Tabela_srv_moreno_prd_dbwel_v_fund_acompanhamento[[#This Row],[item]])</f>
        <v>27190-41</v>
      </c>
      <c r="B1690" s="114" t="str">
        <f>_xlfn.XLOOKUP(A1690,Tabela2[ID OS_MORENO],Tabela2[ID OS_MORENO],"",0)</f>
        <v/>
      </c>
      <c r="C1690" s="25">
        <v>27190</v>
      </c>
      <c r="D1690" s="25">
        <v>41</v>
      </c>
      <c r="E1690" s="25">
        <v>1</v>
      </c>
      <c r="F1690" s="178">
        <v>6627</v>
      </c>
      <c r="G1690" s="178">
        <v>1</v>
      </c>
      <c r="H1690" s="178" t="str">
        <f>_xlfn.CONCAT(Tabela_srv_moreno_prd_dbwel_v_fund_acompanhamento[[#This Row],[codigo_peca]],"-",Tabela_srv_moreno_prd_dbwel_v_fund_acompanhamento[[#This Row],[seq_peca]])</f>
        <v>6627-1</v>
      </c>
      <c r="I1690" s="178">
        <v>1</v>
      </c>
      <c r="J1690" s="178" t="s">
        <v>419</v>
      </c>
      <c r="K1690" s="179"/>
      <c r="L1690" s="179">
        <v>45958</v>
      </c>
      <c r="M1690" s="178" t="s">
        <v>449</v>
      </c>
      <c r="N1690" s="179">
        <v>46086</v>
      </c>
      <c r="O16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1" spans="1:15" hidden="1" x14ac:dyDescent="0.25">
      <c r="A1691" s="25" t="str">
        <f>_xlfn.CONCAT(Tabela_srv_moreno_prd_dbwel_v_fund_acompanhamento[[#This Row],[id_ordem_servico]],"-",Tabela_srv_moreno_prd_dbwel_v_fund_acompanhamento[[#This Row],[item]])</f>
        <v>27190-42</v>
      </c>
      <c r="B1691" s="114" t="str">
        <f>_xlfn.XLOOKUP(A1691,Tabela2[ID OS_MORENO],Tabela2[ID OS_MORENO],"",0)</f>
        <v/>
      </c>
      <c r="C1691" s="25">
        <v>27190</v>
      </c>
      <c r="D1691" s="25">
        <v>42</v>
      </c>
      <c r="E1691" s="25">
        <v>1</v>
      </c>
      <c r="F1691" s="178">
        <v>6628</v>
      </c>
      <c r="G1691" s="178">
        <v>1</v>
      </c>
      <c r="H1691" s="178" t="str">
        <f>_xlfn.CONCAT(Tabela_srv_moreno_prd_dbwel_v_fund_acompanhamento[[#This Row],[codigo_peca]],"-",Tabela_srv_moreno_prd_dbwel_v_fund_acompanhamento[[#This Row],[seq_peca]])</f>
        <v>6628-1</v>
      </c>
      <c r="I1691" s="178">
        <v>1</v>
      </c>
      <c r="J1691" s="178" t="s">
        <v>419</v>
      </c>
      <c r="K1691" s="179">
        <v>45959</v>
      </c>
      <c r="L1691" s="179">
        <v>45986</v>
      </c>
      <c r="M1691" s="178" t="s">
        <v>450</v>
      </c>
      <c r="N1691" s="179">
        <v>46086</v>
      </c>
      <c r="O16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2" spans="1:15" hidden="1" x14ac:dyDescent="0.25">
      <c r="A1692" s="25" t="str">
        <f>_xlfn.CONCAT(Tabela_srv_moreno_prd_dbwel_v_fund_acompanhamento[[#This Row],[id_ordem_servico]],"-",Tabela_srv_moreno_prd_dbwel_v_fund_acompanhamento[[#This Row],[item]])</f>
        <v>27300-12</v>
      </c>
      <c r="B1692" s="114" t="str">
        <f>_xlfn.XLOOKUP(A1692,Tabela2[ID OS_MORENO],Tabela2[ID OS_MORENO],"",0)</f>
        <v/>
      </c>
      <c r="C1692" s="25">
        <v>27300</v>
      </c>
      <c r="D1692" s="25">
        <v>12</v>
      </c>
      <c r="E1692" s="25">
        <v>1</v>
      </c>
      <c r="F1692" s="178">
        <v>6678</v>
      </c>
      <c r="G1692" s="178">
        <v>1</v>
      </c>
      <c r="H1692" s="178" t="str">
        <f>_xlfn.CONCAT(Tabela_srv_moreno_prd_dbwel_v_fund_acompanhamento[[#This Row],[codigo_peca]],"-",Tabela_srv_moreno_prd_dbwel_v_fund_acompanhamento[[#This Row],[seq_peca]])</f>
        <v>6678-1</v>
      </c>
      <c r="I1692" s="178">
        <v>1</v>
      </c>
      <c r="J1692" s="178" t="s">
        <v>419</v>
      </c>
      <c r="K1692" s="179">
        <v>45979</v>
      </c>
      <c r="L1692" s="179">
        <v>45982</v>
      </c>
      <c r="M1692" s="178" t="s">
        <v>651</v>
      </c>
      <c r="N1692" s="179">
        <v>46085</v>
      </c>
      <c r="O16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3" spans="1:15" hidden="1" x14ac:dyDescent="0.25">
      <c r="A1693" s="25" t="str">
        <f>_xlfn.CONCAT(Tabela_srv_moreno_prd_dbwel_v_fund_acompanhamento[[#This Row],[id_ordem_servico]],"-",Tabela_srv_moreno_prd_dbwel_v_fund_acompanhamento[[#This Row],[item]])</f>
        <v>27300-13</v>
      </c>
      <c r="B1693" s="114" t="str">
        <f>_xlfn.XLOOKUP(A1693,Tabela2[ID OS_MORENO],Tabela2[ID OS_MORENO],"",0)</f>
        <v/>
      </c>
      <c r="C1693" s="25">
        <v>27300</v>
      </c>
      <c r="D1693" s="25">
        <v>13</v>
      </c>
      <c r="E1693" s="25">
        <v>1</v>
      </c>
      <c r="F1693" s="178">
        <v>6679</v>
      </c>
      <c r="G1693" s="178">
        <v>1</v>
      </c>
      <c r="H1693" s="178" t="str">
        <f>_xlfn.CONCAT(Tabela_srv_moreno_prd_dbwel_v_fund_acompanhamento[[#This Row],[codigo_peca]],"-",Tabela_srv_moreno_prd_dbwel_v_fund_acompanhamento[[#This Row],[seq_peca]])</f>
        <v>6679-1</v>
      </c>
      <c r="I1693" s="178">
        <v>1</v>
      </c>
      <c r="J1693" s="178" t="s">
        <v>419</v>
      </c>
      <c r="K1693" s="179">
        <v>45979</v>
      </c>
      <c r="L1693" s="179">
        <v>45982</v>
      </c>
      <c r="M1693" s="178" t="s">
        <v>652</v>
      </c>
      <c r="N1693" s="179">
        <v>46092</v>
      </c>
      <c r="O16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4" spans="1:15" hidden="1" x14ac:dyDescent="0.25">
      <c r="A1694" s="25" t="str">
        <f>_xlfn.CONCAT(Tabela_srv_moreno_prd_dbwel_v_fund_acompanhamento[[#This Row],[id_ordem_servico]],"-",Tabela_srv_moreno_prd_dbwel_v_fund_acompanhamento[[#This Row],[item]])</f>
        <v>27300-1</v>
      </c>
      <c r="B1694" s="115" t="str">
        <f>_xlfn.XLOOKUP(A1694,Tabela2[ID OS_MORENO],Tabela2[ID OS_MORENO],"",0)</f>
        <v/>
      </c>
      <c r="C1694" s="25">
        <v>27300</v>
      </c>
      <c r="D1694" s="25">
        <v>1</v>
      </c>
      <c r="E1694" s="25">
        <v>1</v>
      </c>
      <c r="F1694" s="178">
        <v>976086</v>
      </c>
      <c r="G1694" s="178">
        <v>4</v>
      </c>
      <c r="H1694" s="178" t="str">
        <f>_xlfn.CONCAT(Tabela_srv_moreno_prd_dbwel_v_fund_acompanhamento[[#This Row],[codigo_peca]],"-",Tabela_srv_moreno_prd_dbwel_v_fund_acompanhamento[[#This Row],[seq_peca]])</f>
        <v>976086-4</v>
      </c>
      <c r="I1694" s="178">
        <v>1</v>
      </c>
      <c r="J1694" s="178" t="s">
        <v>419</v>
      </c>
      <c r="K1694" s="179">
        <v>46012</v>
      </c>
      <c r="L1694" s="179">
        <v>46002</v>
      </c>
      <c r="M1694" s="178" t="s">
        <v>422</v>
      </c>
      <c r="N1694" s="179">
        <v>46067</v>
      </c>
      <c r="O16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5" spans="1:15" hidden="1" x14ac:dyDescent="0.25">
      <c r="A1695" s="25" t="str">
        <f>_xlfn.CONCAT(Tabela_srv_moreno_prd_dbwel_v_fund_acompanhamento[[#This Row],[id_ordem_servico]],"-",Tabela_srv_moreno_prd_dbwel_v_fund_acompanhamento[[#This Row],[item]])</f>
        <v>27300-16</v>
      </c>
      <c r="B1695" s="114" t="str">
        <f>_xlfn.XLOOKUP(A1695,Tabela2[ID OS_MORENO],Tabela2[ID OS_MORENO],"",0)</f>
        <v/>
      </c>
      <c r="C1695" s="25">
        <v>27300</v>
      </c>
      <c r="D1695" s="25">
        <v>16</v>
      </c>
      <c r="E1695" s="25">
        <v>1</v>
      </c>
      <c r="F1695" s="178">
        <v>976009</v>
      </c>
      <c r="G1695" s="178">
        <v>81</v>
      </c>
      <c r="H1695" s="178" t="str">
        <f>_xlfn.CONCAT(Tabela_srv_moreno_prd_dbwel_v_fund_acompanhamento[[#This Row],[codigo_peca]],"-",Tabela_srv_moreno_prd_dbwel_v_fund_acompanhamento[[#This Row],[seq_peca]])</f>
        <v>976009-81</v>
      </c>
      <c r="I1695" s="178">
        <v>1</v>
      </c>
      <c r="J1695" s="178" t="s">
        <v>419</v>
      </c>
      <c r="K1695" s="179">
        <v>45982</v>
      </c>
      <c r="L1695" s="179">
        <v>45989</v>
      </c>
      <c r="M1695" s="178" t="s">
        <v>653</v>
      </c>
      <c r="N1695" s="179">
        <v>46069</v>
      </c>
      <c r="O16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6" spans="1:15" hidden="1" x14ac:dyDescent="0.25">
      <c r="A1696" s="25" t="str">
        <f>_xlfn.CONCAT(Tabela_srv_moreno_prd_dbwel_v_fund_acompanhamento[[#This Row],[id_ordem_servico]],"-",Tabela_srv_moreno_prd_dbwel_v_fund_acompanhamento[[#This Row],[item]])</f>
        <v>27300-17</v>
      </c>
      <c r="B1696" s="114" t="str">
        <f>_xlfn.XLOOKUP(A1696,Tabela2[ID OS_MORENO],Tabela2[ID OS_MORENO],"",0)</f>
        <v/>
      </c>
      <c r="C1696" s="25">
        <v>27300</v>
      </c>
      <c r="D1696" s="25">
        <v>17</v>
      </c>
      <c r="E1696" s="25">
        <v>1</v>
      </c>
      <c r="F1696" s="178">
        <v>976009</v>
      </c>
      <c r="G1696" s="178">
        <v>82</v>
      </c>
      <c r="H1696" s="178" t="str">
        <f>_xlfn.CONCAT(Tabela_srv_moreno_prd_dbwel_v_fund_acompanhamento[[#This Row],[codigo_peca]],"-",Tabela_srv_moreno_prd_dbwel_v_fund_acompanhamento[[#This Row],[seq_peca]])</f>
        <v>976009-82</v>
      </c>
      <c r="I1696" s="178">
        <v>1</v>
      </c>
      <c r="J1696" s="178" t="s">
        <v>419</v>
      </c>
      <c r="K1696" s="179">
        <v>45982</v>
      </c>
      <c r="L1696" s="179">
        <v>45989</v>
      </c>
      <c r="M1696" s="178" t="s">
        <v>653</v>
      </c>
      <c r="N1696" s="179">
        <v>46069</v>
      </c>
      <c r="O16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7" spans="1:15" hidden="1" x14ac:dyDescent="0.25">
      <c r="A1697" s="25" t="str">
        <f>_xlfn.CONCAT(Tabela_srv_moreno_prd_dbwel_v_fund_acompanhamento[[#This Row],[id_ordem_servico]],"-",Tabela_srv_moreno_prd_dbwel_v_fund_acompanhamento[[#This Row],[item]])</f>
        <v>27300-18</v>
      </c>
      <c r="B1697" s="114" t="str">
        <f>_xlfn.XLOOKUP(A1697,Tabela2[ID OS_MORENO],Tabela2[ID OS_MORENO],"",0)</f>
        <v/>
      </c>
      <c r="C1697" s="25">
        <v>27300</v>
      </c>
      <c r="D1697" s="25">
        <v>18</v>
      </c>
      <c r="E1697" s="25">
        <v>1</v>
      </c>
      <c r="F1697" s="178">
        <v>976009</v>
      </c>
      <c r="G1697" s="178">
        <v>83</v>
      </c>
      <c r="H1697" s="178" t="str">
        <f>_xlfn.CONCAT(Tabela_srv_moreno_prd_dbwel_v_fund_acompanhamento[[#This Row],[codigo_peca]],"-",Tabela_srv_moreno_prd_dbwel_v_fund_acompanhamento[[#This Row],[seq_peca]])</f>
        <v>976009-83</v>
      </c>
      <c r="I1697" s="178">
        <v>1</v>
      </c>
      <c r="J1697" s="178" t="s">
        <v>419</v>
      </c>
      <c r="K1697" s="179">
        <v>45982</v>
      </c>
      <c r="L1697" s="179">
        <v>45992</v>
      </c>
      <c r="M1697" s="178" t="s">
        <v>653</v>
      </c>
      <c r="N1697" s="179">
        <v>46069</v>
      </c>
      <c r="O16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8" spans="1:15" hidden="1" x14ac:dyDescent="0.25">
      <c r="A1698" s="25" t="str">
        <f>_xlfn.CONCAT(Tabela_srv_moreno_prd_dbwel_v_fund_acompanhamento[[#This Row],[id_ordem_servico]],"-",Tabela_srv_moreno_prd_dbwel_v_fund_acompanhamento[[#This Row],[item]])</f>
        <v>27300-19</v>
      </c>
      <c r="B1698" s="114" t="str">
        <f>_xlfn.XLOOKUP(A1698,Tabela2[ID OS_MORENO],Tabela2[ID OS_MORENO],"",0)</f>
        <v/>
      </c>
      <c r="C1698" s="25">
        <v>27300</v>
      </c>
      <c r="D1698" s="25">
        <v>19</v>
      </c>
      <c r="E1698" s="25">
        <v>1</v>
      </c>
      <c r="F1698" s="178">
        <v>976009</v>
      </c>
      <c r="G1698" s="178">
        <v>84</v>
      </c>
      <c r="H1698" s="178" t="str">
        <f>_xlfn.CONCAT(Tabela_srv_moreno_prd_dbwel_v_fund_acompanhamento[[#This Row],[codigo_peca]],"-",Tabela_srv_moreno_prd_dbwel_v_fund_acompanhamento[[#This Row],[seq_peca]])</f>
        <v>976009-84</v>
      </c>
      <c r="I1698" s="178">
        <v>1</v>
      </c>
      <c r="J1698" s="178" t="s">
        <v>419</v>
      </c>
      <c r="K1698" s="179">
        <v>45982</v>
      </c>
      <c r="L1698" s="179">
        <v>45989</v>
      </c>
      <c r="M1698" s="178" t="s">
        <v>653</v>
      </c>
      <c r="N1698" s="179">
        <v>46069</v>
      </c>
      <c r="O16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699" spans="1:15" hidden="1" x14ac:dyDescent="0.25">
      <c r="A1699" s="25" t="str">
        <f>_xlfn.CONCAT(Tabela_srv_moreno_prd_dbwel_v_fund_acompanhamento[[#This Row],[id_ordem_servico]],"-",Tabela_srv_moreno_prd_dbwel_v_fund_acompanhamento[[#This Row],[item]])</f>
        <v>27300-9</v>
      </c>
      <c r="B1699" s="114" t="str">
        <f>_xlfn.XLOOKUP(A1699,Tabela2[ID OS_MORENO],Tabela2[ID OS_MORENO],"",0)</f>
        <v/>
      </c>
      <c r="C1699" s="25">
        <v>27300</v>
      </c>
      <c r="D1699" s="25">
        <v>9</v>
      </c>
      <c r="E1699" s="25">
        <v>1</v>
      </c>
      <c r="F1699" s="178">
        <v>976055</v>
      </c>
      <c r="G1699" s="178">
        <v>20</v>
      </c>
      <c r="H1699" s="178" t="str">
        <f>_xlfn.CONCAT(Tabela_srv_moreno_prd_dbwel_v_fund_acompanhamento[[#This Row],[codigo_peca]],"-",Tabela_srv_moreno_prd_dbwel_v_fund_acompanhamento[[#This Row],[seq_peca]])</f>
        <v>976055-20</v>
      </c>
      <c r="I1699" s="178">
        <v>1</v>
      </c>
      <c r="J1699" s="178" t="s">
        <v>419</v>
      </c>
      <c r="K1699" s="179">
        <v>45982</v>
      </c>
      <c r="L1699" s="179">
        <v>45992</v>
      </c>
      <c r="M1699" s="178" t="s">
        <v>654</v>
      </c>
      <c r="N1699" s="179">
        <v>46069</v>
      </c>
      <c r="O16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0" spans="1:15" hidden="1" x14ac:dyDescent="0.25">
      <c r="A1700" s="25" t="str">
        <f>_xlfn.CONCAT(Tabela_srv_moreno_prd_dbwel_v_fund_acompanhamento[[#This Row],[id_ordem_servico]],"-",Tabela_srv_moreno_prd_dbwel_v_fund_acompanhamento[[#This Row],[item]])</f>
        <v>27300-10</v>
      </c>
      <c r="B1700" s="114" t="str">
        <f>_xlfn.XLOOKUP(A1700,Tabela2[ID OS_MORENO],Tabela2[ID OS_MORENO],"",0)</f>
        <v/>
      </c>
      <c r="C1700" s="25">
        <v>27300</v>
      </c>
      <c r="D1700" s="25">
        <v>10</v>
      </c>
      <c r="E1700" s="25">
        <v>1</v>
      </c>
      <c r="F1700" s="178">
        <v>976055</v>
      </c>
      <c r="G1700" s="178">
        <v>21</v>
      </c>
      <c r="H1700" s="178" t="str">
        <f>_xlfn.CONCAT(Tabela_srv_moreno_prd_dbwel_v_fund_acompanhamento[[#This Row],[codigo_peca]],"-",Tabela_srv_moreno_prd_dbwel_v_fund_acompanhamento[[#This Row],[seq_peca]])</f>
        <v>976055-21</v>
      </c>
      <c r="I1700" s="178">
        <v>1</v>
      </c>
      <c r="J1700" s="178" t="s">
        <v>419</v>
      </c>
      <c r="K1700" s="179">
        <v>46008</v>
      </c>
      <c r="L1700" s="179">
        <v>45989</v>
      </c>
      <c r="M1700" s="178" t="s">
        <v>654</v>
      </c>
      <c r="N1700" s="179">
        <v>46069</v>
      </c>
      <c r="O17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1" spans="1:15" hidden="1" x14ac:dyDescent="0.25">
      <c r="A1701" s="25" t="str">
        <f>_xlfn.CONCAT(Tabela_srv_moreno_prd_dbwel_v_fund_acompanhamento[[#This Row],[id_ordem_servico]],"-",Tabela_srv_moreno_prd_dbwel_v_fund_acompanhamento[[#This Row],[item]])</f>
        <v>27300-4</v>
      </c>
      <c r="B1701" s="114" t="str">
        <f>_xlfn.XLOOKUP(A1701,Tabela2[ID OS_MORENO],Tabela2[ID OS_MORENO],"",0)</f>
        <v/>
      </c>
      <c r="C1701" s="25">
        <v>27300</v>
      </c>
      <c r="D1701" s="25">
        <v>4</v>
      </c>
      <c r="E1701" s="25">
        <v>1</v>
      </c>
      <c r="F1701" s="178">
        <v>976055</v>
      </c>
      <c r="G1701" s="178">
        <v>18</v>
      </c>
      <c r="H1701" s="178" t="str">
        <f>_xlfn.CONCAT(Tabela_srv_moreno_prd_dbwel_v_fund_acompanhamento[[#This Row],[codigo_peca]],"-",Tabela_srv_moreno_prd_dbwel_v_fund_acompanhamento[[#This Row],[seq_peca]])</f>
        <v>976055-18</v>
      </c>
      <c r="I1701" s="178">
        <v>1</v>
      </c>
      <c r="J1701" s="178" t="s">
        <v>419</v>
      </c>
      <c r="K1701" s="179">
        <v>45982</v>
      </c>
      <c r="L1701" s="179">
        <v>45989</v>
      </c>
      <c r="M1701" s="178" t="s">
        <v>654</v>
      </c>
      <c r="N1701" s="179">
        <v>46069</v>
      </c>
      <c r="O17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2" spans="1:15" hidden="1" x14ac:dyDescent="0.25">
      <c r="A1702" s="25" t="str">
        <f>_xlfn.CONCAT(Tabela_srv_moreno_prd_dbwel_v_fund_acompanhamento[[#This Row],[id_ordem_servico]],"-",Tabela_srv_moreno_prd_dbwel_v_fund_acompanhamento[[#This Row],[item]])</f>
        <v>27300-5</v>
      </c>
      <c r="B1702" s="114" t="str">
        <f>_xlfn.XLOOKUP(A1702,Tabela2[ID OS_MORENO],Tabela2[ID OS_MORENO],"",0)</f>
        <v/>
      </c>
      <c r="C1702" s="25">
        <v>27300</v>
      </c>
      <c r="D1702" s="25">
        <v>5</v>
      </c>
      <c r="E1702" s="25">
        <v>1</v>
      </c>
      <c r="F1702" s="178">
        <v>976055</v>
      </c>
      <c r="G1702" s="178">
        <v>19</v>
      </c>
      <c r="H1702" s="178" t="str">
        <f>_xlfn.CONCAT(Tabela_srv_moreno_prd_dbwel_v_fund_acompanhamento[[#This Row],[codigo_peca]],"-",Tabela_srv_moreno_prd_dbwel_v_fund_acompanhamento[[#This Row],[seq_peca]])</f>
        <v>976055-19</v>
      </c>
      <c r="I1702" s="178">
        <v>1</v>
      </c>
      <c r="J1702" s="178" t="s">
        <v>419</v>
      </c>
      <c r="K1702" s="179">
        <v>46008</v>
      </c>
      <c r="L1702" s="179">
        <v>45989</v>
      </c>
      <c r="M1702" s="178" t="s">
        <v>654</v>
      </c>
      <c r="N1702" s="179">
        <v>46069</v>
      </c>
      <c r="O17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3" spans="1:15" hidden="1" x14ac:dyDescent="0.25">
      <c r="A1703" s="25" t="str">
        <f>_xlfn.CONCAT(Tabela_srv_moreno_prd_dbwel_v_fund_acompanhamento[[#This Row],[id_ordem_servico]],"-",Tabela_srv_moreno_prd_dbwel_v_fund_acompanhamento[[#This Row],[item]])</f>
        <v>27300-6</v>
      </c>
      <c r="B1703" s="114" t="str">
        <f>_xlfn.XLOOKUP(A1703,Tabela2[ID OS_MORENO],Tabela2[ID OS_MORENO],"",0)</f>
        <v/>
      </c>
      <c r="C1703" s="25">
        <v>27300</v>
      </c>
      <c r="D1703" s="25">
        <v>6</v>
      </c>
      <c r="E1703" s="25">
        <v>1</v>
      </c>
      <c r="F1703" s="178">
        <v>976112</v>
      </c>
      <c r="G1703" s="178">
        <v>1</v>
      </c>
      <c r="H1703" s="178" t="str">
        <f>_xlfn.CONCAT(Tabela_srv_moreno_prd_dbwel_v_fund_acompanhamento[[#This Row],[codigo_peca]],"-",Tabela_srv_moreno_prd_dbwel_v_fund_acompanhamento[[#This Row],[seq_peca]])</f>
        <v>976112-1</v>
      </c>
      <c r="I1703" s="178">
        <v>1</v>
      </c>
      <c r="J1703" s="178" t="s">
        <v>419</v>
      </c>
      <c r="K1703" s="179">
        <v>46001</v>
      </c>
      <c r="L1703" s="179">
        <v>46001</v>
      </c>
      <c r="M1703" s="178" t="s">
        <v>256</v>
      </c>
      <c r="N1703" s="179">
        <v>46052</v>
      </c>
      <c r="O17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4" spans="1:15" hidden="1" x14ac:dyDescent="0.25">
      <c r="A1704" s="25" t="str">
        <f>_xlfn.CONCAT(Tabela_srv_moreno_prd_dbwel_v_fund_acompanhamento[[#This Row],[id_ordem_servico]],"-",Tabela_srv_moreno_prd_dbwel_v_fund_acompanhamento[[#This Row],[item]])</f>
        <v>27300-14</v>
      </c>
      <c r="B1704" s="114" t="str">
        <f>_xlfn.XLOOKUP(A1704,Tabela2[ID OS_MORENO],Tabela2[ID OS_MORENO],"",0)</f>
        <v/>
      </c>
      <c r="C1704" s="25">
        <v>27300</v>
      </c>
      <c r="D1704" s="25">
        <v>14</v>
      </c>
      <c r="E1704" s="25">
        <v>1</v>
      </c>
      <c r="F1704" s="178">
        <v>976113</v>
      </c>
      <c r="G1704" s="178">
        <v>1</v>
      </c>
      <c r="H1704" s="178" t="str">
        <f>_xlfn.CONCAT(Tabela_srv_moreno_prd_dbwel_v_fund_acompanhamento[[#This Row],[codigo_peca]],"-",Tabela_srv_moreno_prd_dbwel_v_fund_acompanhamento[[#This Row],[seq_peca]])</f>
        <v>976113-1</v>
      </c>
      <c r="I1704" s="178">
        <v>1</v>
      </c>
      <c r="J1704" s="178" t="s">
        <v>419</v>
      </c>
      <c r="K1704" s="179">
        <v>46001</v>
      </c>
      <c r="L1704" s="179">
        <v>46001</v>
      </c>
      <c r="M1704" s="178" t="s">
        <v>655</v>
      </c>
      <c r="N1704" s="179">
        <v>46052</v>
      </c>
      <c r="O17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5" spans="1:15" hidden="1" x14ac:dyDescent="0.25">
      <c r="A1705" s="25" t="str">
        <f>_xlfn.CONCAT(Tabela_srv_moreno_prd_dbwel_v_fund_acompanhamento[[#This Row],[id_ordem_servico]],"-",Tabela_srv_moreno_prd_dbwel_v_fund_acompanhamento[[#This Row],[item]])</f>
        <v>27300-15</v>
      </c>
      <c r="B1705" s="114" t="str">
        <f>_xlfn.XLOOKUP(A1705,Tabela2[ID OS_MORENO],Tabela2[ID OS_MORENO],"",0)</f>
        <v/>
      </c>
      <c r="C1705" s="25">
        <v>27300</v>
      </c>
      <c r="D1705" s="25">
        <v>15</v>
      </c>
      <c r="E1705" s="25">
        <v>1</v>
      </c>
      <c r="F1705" s="178">
        <v>976114</v>
      </c>
      <c r="G1705" s="178">
        <v>1</v>
      </c>
      <c r="H1705" s="178" t="str">
        <f>_xlfn.CONCAT(Tabela_srv_moreno_prd_dbwel_v_fund_acompanhamento[[#This Row],[codigo_peca]],"-",Tabela_srv_moreno_prd_dbwel_v_fund_acompanhamento[[#This Row],[seq_peca]])</f>
        <v>976114-1</v>
      </c>
      <c r="I1705" s="178">
        <v>1</v>
      </c>
      <c r="J1705" s="178" t="s">
        <v>419</v>
      </c>
      <c r="K1705" s="179">
        <v>46001</v>
      </c>
      <c r="L1705" s="179">
        <v>46001</v>
      </c>
      <c r="M1705" s="178" t="s">
        <v>655</v>
      </c>
      <c r="N1705" s="179">
        <v>46052</v>
      </c>
      <c r="O17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6" spans="1:15" hidden="1" x14ac:dyDescent="0.25">
      <c r="A1706" s="25" t="str">
        <f>_xlfn.CONCAT(Tabela_srv_moreno_prd_dbwel_v_fund_acompanhamento[[#This Row],[id_ordem_servico]],"-",Tabela_srv_moreno_prd_dbwel_v_fund_acompanhamento[[#This Row],[item]])</f>
        <v>27300-11</v>
      </c>
      <c r="B1706" s="114" t="str">
        <f>_xlfn.XLOOKUP(A1706,Tabela2[ID OS_MORENO],Tabela2[ID OS_MORENO],"",0)</f>
        <v/>
      </c>
      <c r="C1706" s="25">
        <v>27300</v>
      </c>
      <c r="D1706" s="25">
        <v>11</v>
      </c>
      <c r="E1706" s="25">
        <v>1</v>
      </c>
      <c r="F1706" s="178">
        <v>976115</v>
      </c>
      <c r="G1706" s="178">
        <v>1</v>
      </c>
      <c r="H1706" s="178" t="str">
        <f>_xlfn.CONCAT(Tabela_srv_moreno_prd_dbwel_v_fund_acompanhamento[[#This Row],[codigo_peca]],"-",Tabela_srv_moreno_prd_dbwel_v_fund_acompanhamento[[#This Row],[seq_peca]])</f>
        <v>976115-1</v>
      </c>
      <c r="I1706" s="178">
        <v>1</v>
      </c>
      <c r="J1706" s="178" t="s">
        <v>419</v>
      </c>
      <c r="K1706" s="179">
        <v>46001</v>
      </c>
      <c r="L1706" s="179">
        <v>46001</v>
      </c>
      <c r="M1706" s="178" t="s">
        <v>256</v>
      </c>
      <c r="N1706" s="179">
        <v>46052</v>
      </c>
      <c r="O17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7" spans="1:15" hidden="1" x14ac:dyDescent="0.25">
      <c r="A1707" s="25" t="str">
        <f>_xlfn.CONCAT(Tabela_srv_moreno_prd_dbwel_v_fund_acompanhamento[[#This Row],[id_ordem_servico]],"-",Tabela_srv_moreno_prd_dbwel_v_fund_acompanhamento[[#This Row],[item]])</f>
        <v>27300-7</v>
      </c>
      <c r="B1707" s="114" t="str">
        <f>_xlfn.XLOOKUP(A1707,Tabela2[ID OS_MORENO],Tabela2[ID OS_MORENO],"",0)</f>
        <v/>
      </c>
      <c r="C1707" s="25">
        <v>27300</v>
      </c>
      <c r="D1707" s="25">
        <v>7</v>
      </c>
      <c r="E1707" s="25">
        <v>1</v>
      </c>
      <c r="F1707" s="178">
        <v>976119</v>
      </c>
      <c r="G1707" s="178">
        <v>3</v>
      </c>
      <c r="H1707" s="178" t="str">
        <f>_xlfn.CONCAT(Tabela_srv_moreno_prd_dbwel_v_fund_acompanhamento[[#This Row],[codigo_peca]],"-",Tabela_srv_moreno_prd_dbwel_v_fund_acompanhamento[[#This Row],[seq_peca]])</f>
        <v>976119-3</v>
      </c>
      <c r="I1707" s="178">
        <v>1</v>
      </c>
      <c r="J1707" s="178" t="s">
        <v>419</v>
      </c>
      <c r="K1707" s="179">
        <v>46009</v>
      </c>
      <c r="L1707" s="179">
        <v>45989</v>
      </c>
      <c r="M1707" s="178" t="s">
        <v>441</v>
      </c>
      <c r="N1707" s="179">
        <v>46069</v>
      </c>
      <c r="O17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8" spans="1:15" hidden="1" x14ac:dyDescent="0.25">
      <c r="A1708" s="25" t="str">
        <f>_xlfn.CONCAT(Tabela_srv_moreno_prd_dbwel_v_fund_acompanhamento[[#This Row],[id_ordem_servico]],"-",Tabela_srv_moreno_prd_dbwel_v_fund_acompanhamento[[#This Row],[item]])</f>
        <v>27300-8</v>
      </c>
      <c r="B1708" s="114" t="str">
        <f>_xlfn.XLOOKUP(A1708,Tabela2[ID OS_MORENO],Tabela2[ID OS_MORENO],"",0)</f>
        <v/>
      </c>
      <c r="C1708" s="25">
        <v>27300</v>
      </c>
      <c r="D1708" s="25">
        <v>8</v>
      </c>
      <c r="E1708" s="25">
        <v>1</v>
      </c>
      <c r="F1708" s="178">
        <v>976119</v>
      </c>
      <c r="G1708" s="178">
        <v>4</v>
      </c>
      <c r="H1708" s="178" t="str">
        <f>_xlfn.CONCAT(Tabela_srv_moreno_prd_dbwel_v_fund_acompanhamento[[#This Row],[codigo_peca]],"-",Tabela_srv_moreno_prd_dbwel_v_fund_acompanhamento[[#This Row],[seq_peca]])</f>
        <v>976119-4</v>
      </c>
      <c r="I1708" s="178">
        <v>1</v>
      </c>
      <c r="J1708" s="178" t="s">
        <v>419</v>
      </c>
      <c r="K1708" s="179">
        <v>46009</v>
      </c>
      <c r="L1708" s="179">
        <v>45989</v>
      </c>
      <c r="M1708" s="178" t="s">
        <v>441</v>
      </c>
      <c r="N1708" s="179">
        <v>46069</v>
      </c>
      <c r="O17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09" spans="1:15" hidden="1" x14ac:dyDescent="0.25">
      <c r="A1709" s="25" t="str">
        <f>_xlfn.CONCAT(Tabela_srv_moreno_prd_dbwel_v_fund_acompanhamento[[#This Row],[id_ordem_servico]],"-",Tabela_srv_moreno_prd_dbwel_v_fund_acompanhamento[[#This Row],[item]])</f>
        <v>27300-2</v>
      </c>
      <c r="B1709" s="114" t="str">
        <f>_xlfn.XLOOKUP(A1709,Tabela2[ID OS_MORENO],Tabela2[ID OS_MORENO],"",0)</f>
        <v/>
      </c>
      <c r="C1709" s="25">
        <v>27300</v>
      </c>
      <c r="D1709" s="25">
        <v>2</v>
      </c>
      <c r="E1709" s="25">
        <v>1</v>
      </c>
      <c r="F1709" s="178">
        <v>976119</v>
      </c>
      <c r="G1709" s="178">
        <v>1</v>
      </c>
      <c r="H1709" s="178" t="str">
        <f>_xlfn.CONCAT(Tabela_srv_moreno_prd_dbwel_v_fund_acompanhamento[[#This Row],[codigo_peca]],"-",Tabela_srv_moreno_prd_dbwel_v_fund_acompanhamento[[#This Row],[seq_peca]])</f>
        <v>976119-1</v>
      </c>
      <c r="I1709" s="178">
        <v>1</v>
      </c>
      <c r="J1709" s="178" t="s">
        <v>419</v>
      </c>
      <c r="K1709" s="179">
        <v>46009</v>
      </c>
      <c r="L1709" s="179">
        <v>45989</v>
      </c>
      <c r="M1709" s="178" t="s">
        <v>441</v>
      </c>
      <c r="N1709" s="179">
        <v>46069</v>
      </c>
      <c r="O17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0" spans="1:15" hidden="1" x14ac:dyDescent="0.25">
      <c r="A1710" s="25" t="str">
        <f>_xlfn.CONCAT(Tabela_srv_moreno_prd_dbwel_v_fund_acompanhamento[[#This Row],[id_ordem_servico]],"-",Tabela_srv_moreno_prd_dbwel_v_fund_acompanhamento[[#This Row],[item]])</f>
        <v>27300-3</v>
      </c>
      <c r="B1710" s="114" t="str">
        <f>_xlfn.XLOOKUP(A1710,Tabela2[ID OS_MORENO],Tabela2[ID OS_MORENO],"",0)</f>
        <v/>
      </c>
      <c r="C1710" s="25">
        <v>27300</v>
      </c>
      <c r="D1710" s="25">
        <v>3</v>
      </c>
      <c r="E1710" s="25">
        <v>1</v>
      </c>
      <c r="F1710" s="178">
        <v>976119</v>
      </c>
      <c r="G1710" s="178">
        <v>2</v>
      </c>
      <c r="H1710" s="178" t="str">
        <f>_xlfn.CONCAT(Tabela_srv_moreno_prd_dbwel_v_fund_acompanhamento[[#This Row],[codigo_peca]],"-",Tabela_srv_moreno_prd_dbwel_v_fund_acompanhamento[[#This Row],[seq_peca]])</f>
        <v>976119-2</v>
      </c>
      <c r="I1710" s="178">
        <v>1</v>
      </c>
      <c r="J1710" s="178" t="s">
        <v>419</v>
      </c>
      <c r="K1710" s="179">
        <v>46009</v>
      </c>
      <c r="L1710" s="179">
        <v>45989</v>
      </c>
      <c r="M1710" s="178" t="s">
        <v>441</v>
      </c>
      <c r="N1710" s="179">
        <v>46069</v>
      </c>
      <c r="O17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1" spans="1:15" hidden="1" x14ac:dyDescent="0.25">
      <c r="A1711" s="25" t="str">
        <f>_xlfn.CONCAT(Tabela_srv_moreno_prd_dbwel_v_fund_acompanhamento[[#This Row],[id_ordem_servico]],"-",Tabela_srv_moreno_prd_dbwel_v_fund_acompanhamento[[#This Row],[item]])</f>
        <v>27241-1</v>
      </c>
      <c r="B1711" s="114" t="str">
        <f>_xlfn.XLOOKUP(A1711,Tabela2[ID OS_MORENO],Tabela2[ID OS_MORENO],"",0)</f>
        <v/>
      </c>
      <c r="C1711" s="25">
        <v>27241</v>
      </c>
      <c r="D1711" s="25">
        <v>1</v>
      </c>
      <c r="E1711" s="25">
        <v>1</v>
      </c>
      <c r="F1711" s="178">
        <v>864028</v>
      </c>
      <c r="G1711" s="178">
        <v>13</v>
      </c>
      <c r="H1711" s="178" t="str">
        <f>_xlfn.CONCAT(Tabela_srv_moreno_prd_dbwel_v_fund_acompanhamento[[#This Row],[codigo_peca]],"-",Tabela_srv_moreno_prd_dbwel_v_fund_acompanhamento[[#This Row],[seq_peca]])</f>
        <v>864028-13</v>
      </c>
      <c r="I1711" s="178">
        <v>1</v>
      </c>
      <c r="J1711" s="178" t="s">
        <v>375</v>
      </c>
      <c r="K1711" s="179">
        <v>45957</v>
      </c>
      <c r="L1711" s="179">
        <v>45965</v>
      </c>
      <c r="M1711" s="178" t="s">
        <v>591</v>
      </c>
      <c r="N1711" s="179">
        <v>45966</v>
      </c>
      <c r="O17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2" spans="1:15" hidden="1" x14ac:dyDescent="0.25">
      <c r="A1712" s="25" t="str">
        <f>_xlfn.CONCAT(Tabela_srv_moreno_prd_dbwel_v_fund_acompanhamento[[#This Row],[id_ordem_servico]],"-",Tabela_srv_moreno_prd_dbwel_v_fund_acompanhamento[[#This Row],[item]])</f>
        <v>27169-2</v>
      </c>
      <c r="B1712" s="114" t="str">
        <f>_xlfn.XLOOKUP(A1712,Tabela2[ID OS_MORENO],Tabela2[ID OS_MORENO],"",0)</f>
        <v/>
      </c>
      <c r="C1712" s="25">
        <v>27169</v>
      </c>
      <c r="D1712" s="25">
        <v>2</v>
      </c>
      <c r="E1712" s="25">
        <v>1</v>
      </c>
      <c r="F1712" s="178">
        <v>864029</v>
      </c>
      <c r="G1712" s="178">
        <v>9</v>
      </c>
      <c r="H1712" s="178" t="str">
        <f>_xlfn.CONCAT(Tabela_srv_moreno_prd_dbwel_v_fund_acompanhamento[[#This Row],[codigo_peca]],"-",Tabela_srv_moreno_prd_dbwel_v_fund_acompanhamento[[#This Row],[seq_peca]])</f>
        <v>864029-9</v>
      </c>
      <c r="I1712" s="178">
        <v>1</v>
      </c>
      <c r="J1712" s="178" t="s">
        <v>375</v>
      </c>
      <c r="K1712" s="179">
        <v>45911</v>
      </c>
      <c r="L1712" s="179">
        <v>45930</v>
      </c>
      <c r="M1712" s="178" t="s">
        <v>376</v>
      </c>
      <c r="N1712" s="179">
        <v>45931</v>
      </c>
      <c r="O17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3" spans="1:15" hidden="1" x14ac:dyDescent="0.25">
      <c r="A1713" s="25" t="str">
        <f>_xlfn.CONCAT(Tabela_srv_moreno_prd_dbwel_v_fund_acompanhamento[[#This Row],[id_ordem_servico]],"-",Tabela_srv_moreno_prd_dbwel_v_fund_acompanhamento[[#This Row],[item]])</f>
        <v>27152-2</v>
      </c>
      <c r="B1713" s="114" t="str">
        <f>_xlfn.XLOOKUP(A1713,Tabela2[ID OS_MORENO],Tabela2[ID OS_MORENO],"",0)</f>
        <v/>
      </c>
      <c r="C1713" s="25">
        <v>27152</v>
      </c>
      <c r="D1713" s="25">
        <v>2</v>
      </c>
      <c r="E1713" s="25">
        <v>1</v>
      </c>
      <c r="F1713" s="178">
        <v>864029</v>
      </c>
      <c r="G1713" s="178">
        <v>7</v>
      </c>
      <c r="H1713" s="178" t="str">
        <f>_xlfn.CONCAT(Tabela_srv_moreno_prd_dbwel_v_fund_acompanhamento[[#This Row],[codigo_peca]],"-",Tabela_srv_moreno_prd_dbwel_v_fund_acompanhamento[[#This Row],[seq_peca]])</f>
        <v>864029-7</v>
      </c>
      <c r="I1713" s="178">
        <v>1</v>
      </c>
      <c r="J1713" s="178" t="s">
        <v>375</v>
      </c>
      <c r="K1713" s="179">
        <v>45898</v>
      </c>
      <c r="L1713" s="179">
        <v>45910</v>
      </c>
      <c r="M1713" s="178" t="s">
        <v>376</v>
      </c>
      <c r="N1713" s="179">
        <v>45911</v>
      </c>
      <c r="O17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4" spans="1:15" hidden="1" x14ac:dyDescent="0.25">
      <c r="A1714" s="25" t="str">
        <f>_xlfn.CONCAT(Tabela_srv_moreno_prd_dbwel_v_fund_acompanhamento[[#This Row],[id_ordem_servico]],"-",Tabela_srv_moreno_prd_dbwel_v_fund_acompanhamento[[#This Row],[item]])</f>
        <v>27186-1</v>
      </c>
      <c r="B1714" s="114" t="str">
        <f>_xlfn.XLOOKUP(A1714,Tabela2[ID OS_MORENO],Tabela2[ID OS_MORENO],"",0)</f>
        <v/>
      </c>
      <c r="C1714" s="25">
        <v>27186</v>
      </c>
      <c r="D1714" s="25">
        <v>1</v>
      </c>
      <c r="E1714" s="25">
        <v>1</v>
      </c>
      <c r="F1714" s="178">
        <v>864006</v>
      </c>
      <c r="G1714" s="178">
        <v>7</v>
      </c>
      <c r="H1714" s="178" t="str">
        <f>_xlfn.CONCAT(Tabela_srv_moreno_prd_dbwel_v_fund_acompanhamento[[#This Row],[codigo_peca]],"-",Tabela_srv_moreno_prd_dbwel_v_fund_acompanhamento[[#This Row],[seq_peca]])</f>
        <v>864006-7</v>
      </c>
      <c r="I1714" s="178">
        <v>1</v>
      </c>
      <c r="J1714" s="178" t="s">
        <v>375</v>
      </c>
      <c r="K1714" s="179">
        <v>45925</v>
      </c>
      <c r="L1714" s="179">
        <v>45938</v>
      </c>
      <c r="M1714" s="178" t="s">
        <v>279</v>
      </c>
      <c r="N1714" s="179">
        <v>45940</v>
      </c>
      <c r="O17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5" spans="1:15" hidden="1" x14ac:dyDescent="0.25">
      <c r="A1715" s="25" t="str">
        <f>_xlfn.CONCAT(Tabela_srv_moreno_prd_dbwel_v_fund_acompanhamento[[#This Row],[id_ordem_servico]],"-",Tabela_srv_moreno_prd_dbwel_v_fund_acompanhamento[[#This Row],[item]])</f>
        <v>27498-1</v>
      </c>
      <c r="B1715" s="114" t="str">
        <f>_xlfn.XLOOKUP(A1715,Tabela2[ID OS_MORENO],Tabela2[ID OS_MORENO],"",0)</f>
        <v>27498-1</v>
      </c>
      <c r="C1715" s="25">
        <v>27498</v>
      </c>
      <c r="D1715" s="25">
        <v>1</v>
      </c>
      <c r="E1715" s="25">
        <v>1</v>
      </c>
      <c r="F1715" s="178">
        <v>864029</v>
      </c>
      <c r="G1715" s="178">
        <v>11</v>
      </c>
      <c r="H1715" s="178" t="str">
        <f>_xlfn.CONCAT(Tabela_srv_moreno_prd_dbwel_v_fund_acompanhamento[[#This Row],[codigo_peca]],"-",Tabela_srv_moreno_prd_dbwel_v_fund_acompanhamento[[#This Row],[seq_peca]])</f>
        <v>864029-11</v>
      </c>
      <c r="I1715" s="178">
        <v>1</v>
      </c>
      <c r="J1715" s="178" t="s">
        <v>375</v>
      </c>
      <c r="K1715" s="179">
        <v>46160</v>
      </c>
      <c r="L1715" s="179">
        <v>46171</v>
      </c>
      <c r="M1715" s="178" t="s">
        <v>376</v>
      </c>
      <c r="N1715" s="179">
        <v>46181</v>
      </c>
      <c r="O17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6" spans="1:15" hidden="1" x14ac:dyDescent="0.25">
      <c r="A1716" s="25" t="str">
        <f>_xlfn.CONCAT(Tabela_srv_moreno_prd_dbwel_v_fund_acompanhamento[[#This Row],[id_ordem_servico]],"-",Tabela_srv_moreno_prd_dbwel_v_fund_acompanhamento[[#This Row],[item]])</f>
        <v>27498-2</v>
      </c>
      <c r="B1716" s="114" t="str">
        <f>_xlfn.XLOOKUP(A1716,Tabela2[ID OS_MORENO],Tabela2[ID OS_MORENO],"",0)</f>
        <v>27498-2</v>
      </c>
      <c r="C1716" s="25">
        <v>27498</v>
      </c>
      <c r="D1716" s="25">
        <v>2</v>
      </c>
      <c r="E1716" s="25">
        <v>1</v>
      </c>
      <c r="F1716" s="178">
        <v>864028</v>
      </c>
      <c r="G1716" s="178">
        <v>16</v>
      </c>
      <c r="H1716" s="178" t="str">
        <f>_xlfn.CONCAT(Tabela_srv_moreno_prd_dbwel_v_fund_acompanhamento[[#This Row],[codigo_peca]],"-",Tabela_srv_moreno_prd_dbwel_v_fund_acompanhamento[[#This Row],[seq_peca]])</f>
        <v>864028-16</v>
      </c>
      <c r="I1716" s="178">
        <v>1</v>
      </c>
      <c r="J1716" s="178" t="s">
        <v>375</v>
      </c>
      <c r="K1716" s="179">
        <v>46158</v>
      </c>
      <c r="L1716" s="179">
        <v>46164</v>
      </c>
      <c r="M1716" s="178" t="s">
        <v>591</v>
      </c>
      <c r="N1716" s="179">
        <v>46181</v>
      </c>
      <c r="O17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7" spans="1:15" hidden="1" x14ac:dyDescent="0.25">
      <c r="A1717" s="25" t="str">
        <f>_xlfn.CONCAT(Tabela_srv_moreno_prd_dbwel_v_fund_acompanhamento[[#This Row],[id_ordem_servico]],"-",Tabela_srv_moreno_prd_dbwel_v_fund_acompanhamento[[#This Row],[item]])</f>
        <v>27452-1</v>
      </c>
      <c r="B1717" s="114" t="str">
        <f>_xlfn.XLOOKUP(A1717,Tabela2[ID OS_MORENO],Tabela2[ID OS_MORENO],"",0)</f>
        <v>27452-1</v>
      </c>
      <c r="C1717" s="25">
        <v>27452</v>
      </c>
      <c r="D1717" s="25">
        <v>1</v>
      </c>
      <c r="E1717" s="25">
        <v>1</v>
      </c>
      <c r="F1717" s="178">
        <v>864029</v>
      </c>
      <c r="G1717" s="178">
        <v>10</v>
      </c>
      <c r="H1717" s="178" t="str">
        <f>_xlfn.CONCAT(Tabela_srv_moreno_prd_dbwel_v_fund_acompanhamento[[#This Row],[codigo_peca]],"-",Tabela_srv_moreno_prd_dbwel_v_fund_acompanhamento[[#This Row],[seq_peca]])</f>
        <v>864029-10</v>
      </c>
      <c r="I1717" s="178">
        <v>1</v>
      </c>
      <c r="J1717" s="178" t="s">
        <v>375</v>
      </c>
      <c r="K1717" s="179">
        <v>46141</v>
      </c>
      <c r="L1717" s="179">
        <v>46141</v>
      </c>
      <c r="M1717" s="178" t="s">
        <v>376</v>
      </c>
      <c r="N1717" s="179">
        <v>46146</v>
      </c>
      <c r="O17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8" spans="1:15" hidden="1" x14ac:dyDescent="0.25">
      <c r="A1718" s="25" t="str">
        <f>_xlfn.CONCAT(Tabela_srv_moreno_prd_dbwel_v_fund_acompanhamento[[#This Row],[id_ordem_servico]],"-",Tabela_srv_moreno_prd_dbwel_v_fund_acompanhamento[[#This Row],[item]])</f>
        <v>27452-2</v>
      </c>
      <c r="B1718" s="114" t="str">
        <f>_xlfn.XLOOKUP(A1718,Tabela2[ID OS_MORENO],Tabela2[ID OS_MORENO],"",0)</f>
        <v>27452-2</v>
      </c>
      <c r="C1718" s="25">
        <v>27452</v>
      </c>
      <c r="D1718" s="25">
        <v>2</v>
      </c>
      <c r="E1718" s="25">
        <v>1</v>
      </c>
      <c r="F1718" s="178">
        <v>864010</v>
      </c>
      <c r="G1718" s="178">
        <v>6</v>
      </c>
      <c r="H1718" s="178" t="str">
        <f>_xlfn.CONCAT(Tabela_srv_moreno_prd_dbwel_v_fund_acompanhamento[[#This Row],[codigo_peca]],"-",Tabela_srv_moreno_prd_dbwel_v_fund_acompanhamento[[#This Row],[seq_peca]])</f>
        <v>864010-6</v>
      </c>
      <c r="I1718" s="178">
        <v>1</v>
      </c>
      <c r="J1718" s="178" t="s">
        <v>375</v>
      </c>
      <c r="K1718" s="179">
        <v>46135</v>
      </c>
      <c r="L1718" s="179">
        <v>46118</v>
      </c>
      <c r="M1718" s="178" t="s">
        <v>678</v>
      </c>
      <c r="N1718" s="179">
        <v>46146</v>
      </c>
      <c r="O17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19" spans="1:15" hidden="1" x14ac:dyDescent="0.25">
      <c r="A1719" s="25" t="str">
        <f>_xlfn.CONCAT(Tabela_srv_moreno_prd_dbwel_v_fund_acompanhamento[[#This Row],[id_ordem_servico]],"-",Tabela_srv_moreno_prd_dbwel_v_fund_acompanhamento[[#This Row],[item]])</f>
        <v>27452-4</v>
      </c>
      <c r="B1719" s="114" t="str">
        <f>_xlfn.XLOOKUP(A1719,Tabela2[ID OS_MORENO],Tabela2[ID OS_MORENO],"",0)</f>
        <v>27452-4</v>
      </c>
      <c r="C1719" s="25">
        <v>27452</v>
      </c>
      <c r="D1719" s="25">
        <v>4</v>
      </c>
      <c r="E1719" s="25">
        <v>1</v>
      </c>
      <c r="F1719" s="178">
        <v>864030</v>
      </c>
      <c r="G1719" s="178">
        <v>8</v>
      </c>
      <c r="H1719" s="178" t="str">
        <f>_xlfn.CONCAT(Tabela_srv_moreno_prd_dbwel_v_fund_acompanhamento[[#This Row],[codigo_peca]],"-",Tabela_srv_moreno_prd_dbwel_v_fund_acompanhamento[[#This Row],[seq_peca]])</f>
        <v>864030-8</v>
      </c>
      <c r="I1719" s="178">
        <v>1</v>
      </c>
      <c r="J1719" s="178" t="s">
        <v>375</v>
      </c>
      <c r="K1719" s="179">
        <v>46142</v>
      </c>
      <c r="L1719" s="179">
        <v>46141</v>
      </c>
      <c r="M1719" s="178" t="s">
        <v>1227</v>
      </c>
      <c r="N1719" s="179">
        <v>46146</v>
      </c>
      <c r="O17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20" spans="1:15" hidden="1" x14ac:dyDescent="0.25">
      <c r="A1720" s="25" t="str">
        <f>_xlfn.CONCAT(Tabela_srv_moreno_prd_dbwel_v_fund_acompanhamento[[#This Row],[id_ordem_servico]],"-",Tabela_srv_moreno_prd_dbwel_v_fund_acompanhamento[[#This Row],[item]])</f>
        <v>27452-3</v>
      </c>
      <c r="B1720" s="114" t="str">
        <f>_xlfn.XLOOKUP(A1720,Tabela2[ID OS_MORENO],Tabela2[ID OS_MORENO],"",0)</f>
        <v>27452-3</v>
      </c>
      <c r="C1720" s="25">
        <v>27452</v>
      </c>
      <c r="D1720" s="25">
        <v>3</v>
      </c>
      <c r="E1720" s="25">
        <v>1</v>
      </c>
      <c r="F1720" s="178">
        <v>864037</v>
      </c>
      <c r="G1720" s="178">
        <v>5</v>
      </c>
      <c r="H1720" s="178" t="str">
        <f>_xlfn.CONCAT(Tabela_srv_moreno_prd_dbwel_v_fund_acompanhamento[[#This Row],[codigo_peca]],"-",Tabela_srv_moreno_prd_dbwel_v_fund_acompanhamento[[#This Row],[seq_peca]])</f>
        <v>864037-5</v>
      </c>
      <c r="I1720" s="178">
        <v>1</v>
      </c>
      <c r="J1720" s="178" t="s">
        <v>375</v>
      </c>
      <c r="K1720" s="179">
        <v>46138</v>
      </c>
      <c r="L1720" s="179">
        <v>46139</v>
      </c>
      <c r="M1720" s="178" t="s">
        <v>1228</v>
      </c>
      <c r="N1720" s="179">
        <v>46146</v>
      </c>
      <c r="O17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21" spans="1:15" hidden="1" x14ac:dyDescent="0.25">
      <c r="A1721" s="25" t="str">
        <f>_xlfn.CONCAT(Tabela_srv_moreno_prd_dbwel_v_fund_acompanhamento[[#This Row],[id_ordem_servico]],"-",Tabela_srv_moreno_prd_dbwel_v_fund_acompanhamento[[#This Row],[item]])</f>
        <v>27319-1</v>
      </c>
      <c r="B1721" s="114" t="str">
        <f>_xlfn.XLOOKUP(A1721,Tabela2[ID OS_MORENO],Tabela2[ID OS_MORENO],"",0)</f>
        <v/>
      </c>
      <c r="C1721" s="25">
        <v>27319</v>
      </c>
      <c r="D1721" s="25">
        <v>1</v>
      </c>
      <c r="E1721" s="25">
        <v>1</v>
      </c>
      <c r="F1721" s="178">
        <v>864010</v>
      </c>
      <c r="G1721" s="178">
        <v>5</v>
      </c>
      <c r="H1721" s="178" t="str">
        <f>_xlfn.CONCAT(Tabela_srv_moreno_prd_dbwel_v_fund_acompanhamento[[#This Row],[codigo_peca]],"-",Tabela_srv_moreno_prd_dbwel_v_fund_acompanhamento[[#This Row],[seq_peca]])</f>
        <v>864010-5</v>
      </c>
      <c r="I1721" s="178">
        <v>1</v>
      </c>
      <c r="J1721" s="178" t="s">
        <v>375</v>
      </c>
      <c r="K1721" s="179">
        <v>46021</v>
      </c>
      <c r="L1721" s="179">
        <v>46017</v>
      </c>
      <c r="M1721" s="178" t="s">
        <v>678</v>
      </c>
      <c r="N1721" s="179">
        <v>46027</v>
      </c>
      <c r="O17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22" spans="1:15" hidden="1" x14ac:dyDescent="0.25">
      <c r="A1722" s="25" t="str">
        <f>_xlfn.CONCAT(Tabela_srv_moreno_prd_dbwel_v_fund_acompanhamento[[#This Row],[id_ordem_servico]],"-",Tabela_srv_moreno_prd_dbwel_v_fund_acompanhamento[[#This Row],[item]])</f>
        <v>27414-1</v>
      </c>
      <c r="B1722" s="114" t="str">
        <f>_xlfn.XLOOKUP(A1722,Tabela2[ID OS_MORENO],Tabela2[ID OS_MORENO],"",0)</f>
        <v>27414-1</v>
      </c>
      <c r="C1722" s="25">
        <v>27414</v>
      </c>
      <c r="D1722" s="25">
        <v>1</v>
      </c>
      <c r="E1722" s="25">
        <v>1</v>
      </c>
      <c r="F1722" s="178">
        <v>864028</v>
      </c>
      <c r="G1722" s="178">
        <v>14</v>
      </c>
      <c r="H1722" s="178" t="str">
        <f>_xlfn.CONCAT(Tabela_srv_moreno_prd_dbwel_v_fund_acompanhamento[[#This Row],[codigo_peca]],"-",Tabela_srv_moreno_prd_dbwel_v_fund_acompanhamento[[#This Row],[seq_peca]])</f>
        <v>864028-14</v>
      </c>
      <c r="I1722" s="178">
        <v>1</v>
      </c>
      <c r="J1722" s="178" t="s">
        <v>375</v>
      </c>
      <c r="K1722" s="179">
        <v>46090</v>
      </c>
      <c r="L1722" s="179">
        <v>46091</v>
      </c>
      <c r="M1722" s="178" t="s">
        <v>591</v>
      </c>
      <c r="N1722" s="179">
        <v>46094</v>
      </c>
      <c r="O17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23" spans="1:15" hidden="1" x14ac:dyDescent="0.25">
      <c r="A1723" s="25" t="str">
        <f>_xlfn.CONCAT(Tabela_srv_moreno_prd_dbwel_v_fund_acompanhamento[[#This Row],[id_ordem_servico]],"-",Tabela_srv_moreno_prd_dbwel_v_fund_acompanhamento[[#This Row],[item]])</f>
        <v>27414-2</v>
      </c>
      <c r="B1723" s="114" t="str">
        <f>_xlfn.XLOOKUP(A1723,Tabela2[ID OS_MORENO],Tabela2[ID OS_MORENO],"",0)</f>
        <v>27414-2</v>
      </c>
      <c r="C1723" s="25">
        <v>27414</v>
      </c>
      <c r="D1723" s="25">
        <v>2</v>
      </c>
      <c r="E1723" s="25">
        <v>1</v>
      </c>
      <c r="F1723" s="178">
        <v>864028</v>
      </c>
      <c r="G1723" s="178">
        <v>15</v>
      </c>
      <c r="H1723" s="178" t="str">
        <f>_xlfn.CONCAT(Tabela_srv_moreno_prd_dbwel_v_fund_acompanhamento[[#This Row],[codigo_peca]],"-",Tabela_srv_moreno_prd_dbwel_v_fund_acompanhamento[[#This Row],[seq_peca]])</f>
        <v>864028-15</v>
      </c>
      <c r="I1723" s="178">
        <v>1</v>
      </c>
      <c r="J1723" s="178" t="s">
        <v>375</v>
      </c>
      <c r="K1723" s="179">
        <v>46090</v>
      </c>
      <c r="L1723" s="179">
        <v>46091</v>
      </c>
      <c r="M1723" s="178" t="s">
        <v>591</v>
      </c>
      <c r="N1723" s="179">
        <v>46094</v>
      </c>
      <c r="O17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24" spans="1:15" hidden="1" x14ac:dyDescent="0.25">
      <c r="A1724" s="25" t="str">
        <f>_xlfn.CONCAT(Tabela_srv_moreno_prd_dbwel_v_fund_acompanhamento[[#This Row],[id_ordem_servico]],"-",Tabela_srv_moreno_prd_dbwel_v_fund_acompanhamento[[#This Row],[item]])</f>
        <v>27567-1</v>
      </c>
      <c r="B1724" s="114" t="str">
        <f>_xlfn.XLOOKUP(A1724,Tabela2[ID OS_MORENO],Tabela2[ID OS_MORENO],"",0)</f>
        <v/>
      </c>
      <c r="C1724" s="25">
        <v>27567</v>
      </c>
      <c r="D1724" s="25">
        <v>1</v>
      </c>
      <c r="E1724" s="25">
        <v>1</v>
      </c>
      <c r="F1724" s="178">
        <v>112036</v>
      </c>
      <c r="G1724" s="178">
        <v>2</v>
      </c>
      <c r="H1724" s="178" t="str">
        <f>_xlfn.CONCAT(Tabela_srv_moreno_prd_dbwel_v_fund_acompanhamento[[#This Row],[codigo_peca]],"-",Tabela_srv_moreno_prd_dbwel_v_fund_acompanhamento[[#This Row],[seq_peca]])</f>
        <v>112036-2</v>
      </c>
      <c r="I1724" s="178">
        <v>1</v>
      </c>
      <c r="J1724" s="178" t="s">
        <v>375</v>
      </c>
      <c r="K1724" s="179">
        <v>46226</v>
      </c>
      <c r="L1724" s="179"/>
      <c r="M1724" s="178" t="s">
        <v>2886</v>
      </c>
      <c r="N1724" s="179">
        <v>46237</v>
      </c>
      <c r="O17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25" spans="1:15" hidden="1" x14ac:dyDescent="0.25">
      <c r="A1725" s="25" t="str">
        <f>_xlfn.CONCAT(Tabela_srv_moreno_prd_dbwel_v_fund_acompanhamento[[#This Row],[id_ordem_servico]],"-",Tabela_srv_moreno_prd_dbwel_v_fund_acompanhamento[[#This Row],[item]])</f>
        <v>27398-1</v>
      </c>
      <c r="B1725" s="114" t="str">
        <f>_xlfn.XLOOKUP(A1725,Tabela2[ID OS_MORENO],Tabela2[ID OS_MORENO],"",0)</f>
        <v/>
      </c>
      <c r="C1725" s="25">
        <v>27398</v>
      </c>
      <c r="D1725" s="25">
        <v>1</v>
      </c>
      <c r="E1725" s="25">
        <v>1</v>
      </c>
      <c r="F1725" s="178">
        <v>983032</v>
      </c>
      <c r="G1725" s="178">
        <v>1</v>
      </c>
      <c r="H1725" s="178" t="str">
        <f>_xlfn.CONCAT(Tabela_srv_moreno_prd_dbwel_v_fund_acompanhamento[[#This Row],[codigo_peca]],"-",Tabela_srv_moreno_prd_dbwel_v_fund_acompanhamento[[#This Row],[seq_peca]])</f>
        <v>983032-1</v>
      </c>
      <c r="I1725" s="178">
        <v>1</v>
      </c>
      <c r="J1725" s="178" t="s">
        <v>264</v>
      </c>
      <c r="K1725" s="179">
        <v>46105</v>
      </c>
      <c r="L1725" s="179">
        <v>46106</v>
      </c>
      <c r="M1725" s="178" t="s">
        <v>785</v>
      </c>
      <c r="N1725" s="179">
        <v>46105</v>
      </c>
      <c r="O1725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26" spans="1:15" hidden="1" x14ac:dyDescent="0.25">
      <c r="A1726" s="25" t="str">
        <f>_xlfn.CONCAT(Tabela_srv_moreno_prd_dbwel_v_fund_acompanhamento[[#This Row],[id_ordem_servico]],"-",Tabela_srv_moreno_prd_dbwel_v_fund_acompanhamento[[#This Row],[item]])</f>
        <v>27398-2</v>
      </c>
      <c r="B1726" s="114" t="str">
        <f>_xlfn.XLOOKUP(A1726,Tabela2[ID OS_MORENO],Tabela2[ID OS_MORENO],"",0)</f>
        <v/>
      </c>
      <c r="C1726" s="25">
        <v>27398</v>
      </c>
      <c r="D1726" s="25">
        <v>2</v>
      </c>
      <c r="E1726" s="25">
        <v>1</v>
      </c>
      <c r="F1726" s="178">
        <v>983032</v>
      </c>
      <c r="G1726" s="178">
        <v>2</v>
      </c>
      <c r="H1726" s="178" t="str">
        <f>_xlfn.CONCAT(Tabela_srv_moreno_prd_dbwel_v_fund_acompanhamento[[#This Row],[codigo_peca]],"-",Tabela_srv_moreno_prd_dbwel_v_fund_acompanhamento[[#This Row],[seq_peca]])</f>
        <v>983032-2</v>
      </c>
      <c r="I1726" s="178">
        <v>1</v>
      </c>
      <c r="J1726" s="178" t="s">
        <v>264</v>
      </c>
      <c r="K1726" s="179">
        <v>46105</v>
      </c>
      <c r="L1726" s="179">
        <v>46105</v>
      </c>
      <c r="M1726" s="178" t="s">
        <v>785</v>
      </c>
      <c r="N1726" s="179">
        <v>46105</v>
      </c>
      <c r="O1726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27" spans="1:15" hidden="1" x14ac:dyDescent="0.25">
      <c r="A1727" s="25" t="str">
        <f>_xlfn.CONCAT(Tabela_srv_moreno_prd_dbwel_v_fund_acompanhamento[[#This Row],[id_ordem_servico]],"-",Tabela_srv_moreno_prd_dbwel_v_fund_acompanhamento[[#This Row],[item]])</f>
        <v>27398-3</v>
      </c>
      <c r="B1727" s="114" t="str">
        <f>_xlfn.XLOOKUP(A1727,Tabela2[ID OS_MORENO],Tabela2[ID OS_MORENO],"",0)</f>
        <v/>
      </c>
      <c r="C1727" s="25">
        <v>27398</v>
      </c>
      <c r="D1727" s="25">
        <v>3</v>
      </c>
      <c r="E1727" s="25">
        <v>1</v>
      </c>
      <c r="F1727" s="178">
        <v>983032</v>
      </c>
      <c r="G1727" s="178">
        <v>3</v>
      </c>
      <c r="H1727" s="178" t="str">
        <f>_xlfn.CONCAT(Tabela_srv_moreno_prd_dbwel_v_fund_acompanhamento[[#This Row],[codigo_peca]],"-",Tabela_srv_moreno_prd_dbwel_v_fund_acompanhamento[[#This Row],[seq_peca]])</f>
        <v>983032-3</v>
      </c>
      <c r="I1727" s="178">
        <v>1</v>
      </c>
      <c r="J1727" s="178" t="s">
        <v>264</v>
      </c>
      <c r="K1727" s="179">
        <v>46105</v>
      </c>
      <c r="L1727" s="179">
        <v>46111</v>
      </c>
      <c r="M1727" s="178" t="s">
        <v>785</v>
      </c>
      <c r="N1727" s="179">
        <v>46105</v>
      </c>
      <c r="O172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28" spans="1:15" hidden="1" x14ac:dyDescent="0.25">
      <c r="A1728" s="25" t="str">
        <f>_xlfn.CONCAT(Tabela_srv_moreno_prd_dbwel_v_fund_acompanhamento[[#This Row],[id_ordem_servico]],"-",Tabela_srv_moreno_prd_dbwel_v_fund_acompanhamento[[#This Row],[item]])</f>
        <v>27398-4</v>
      </c>
      <c r="B1728" s="114" t="str">
        <f>_xlfn.XLOOKUP(A1728,Tabela2[ID OS_MORENO],Tabela2[ID OS_MORENO],"",0)</f>
        <v/>
      </c>
      <c r="C1728" s="25">
        <v>27398</v>
      </c>
      <c r="D1728" s="25">
        <v>4</v>
      </c>
      <c r="E1728" s="25">
        <v>1</v>
      </c>
      <c r="F1728" s="178">
        <v>983032</v>
      </c>
      <c r="G1728" s="178">
        <v>4</v>
      </c>
      <c r="H1728" s="178" t="str">
        <f>_xlfn.CONCAT(Tabela_srv_moreno_prd_dbwel_v_fund_acompanhamento[[#This Row],[codigo_peca]],"-",Tabela_srv_moreno_prd_dbwel_v_fund_acompanhamento[[#This Row],[seq_peca]])</f>
        <v>983032-4</v>
      </c>
      <c r="I1728" s="178">
        <v>1</v>
      </c>
      <c r="J1728" s="178" t="s">
        <v>264</v>
      </c>
      <c r="K1728" s="179">
        <v>46105</v>
      </c>
      <c r="L1728" s="179">
        <v>46106</v>
      </c>
      <c r="M1728" s="178" t="s">
        <v>785</v>
      </c>
      <c r="N1728" s="179">
        <v>46105</v>
      </c>
      <c r="O172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29" spans="1:15" hidden="1" x14ac:dyDescent="0.25">
      <c r="A1729" s="25" t="str">
        <f>_xlfn.CONCAT(Tabela_srv_moreno_prd_dbwel_v_fund_acompanhamento[[#This Row],[id_ordem_servico]],"-",Tabela_srv_moreno_prd_dbwel_v_fund_acompanhamento[[#This Row],[item]])</f>
        <v>27398-5</v>
      </c>
      <c r="B1729" s="114" t="str">
        <f>_xlfn.XLOOKUP(A1729,Tabela2[ID OS_MORENO],Tabela2[ID OS_MORENO],"",0)</f>
        <v/>
      </c>
      <c r="C1729" s="25">
        <v>27398</v>
      </c>
      <c r="D1729" s="25">
        <v>5</v>
      </c>
      <c r="E1729" s="25">
        <v>1</v>
      </c>
      <c r="F1729" s="178">
        <v>983032</v>
      </c>
      <c r="G1729" s="178">
        <v>5</v>
      </c>
      <c r="H1729" s="178" t="str">
        <f>_xlfn.CONCAT(Tabela_srv_moreno_prd_dbwel_v_fund_acompanhamento[[#This Row],[codigo_peca]],"-",Tabela_srv_moreno_prd_dbwel_v_fund_acompanhamento[[#This Row],[seq_peca]])</f>
        <v>983032-5</v>
      </c>
      <c r="I1729" s="178">
        <v>1</v>
      </c>
      <c r="J1729" s="178" t="s">
        <v>264</v>
      </c>
      <c r="K1729" s="179">
        <v>46105</v>
      </c>
      <c r="L1729" s="179">
        <v>46105</v>
      </c>
      <c r="M1729" s="178" t="s">
        <v>785</v>
      </c>
      <c r="N1729" s="179">
        <v>46105</v>
      </c>
      <c r="O172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30" spans="1:15" hidden="1" x14ac:dyDescent="0.25">
      <c r="A1730" s="25" t="str">
        <f>_xlfn.CONCAT(Tabela_srv_moreno_prd_dbwel_v_fund_acompanhamento[[#This Row],[id_ordem_servico]],"-",Tabela_srv_moreno_prd_dbwel_v_fund_acompanhamento[[#This Row],[item]])</f>
        <v>27424-1</v>
      </c>
      <c r="B1730" s="114" t="str">
        <f>_xlfn.XLOOKUP(A1730,Tabela2[ID OS_MORENO],Tabela2[ID OS_MORENO],"",0)</f>
        <v/>
      </c>
      <c r="C1730" s="25">
        <v>27424</v>
      </c>
      <c r="D1730" s="25">
        <v>1</v>
      </c>
      <c r="E1730" s="25">
        <v>1</v>
      </c>
      <c r="F1730" s="178">
        <v>983033</v>
      </c>
      <c r="G1730" s="178">
        <v>1</v>
      </c>
      <c r="H1730" s="178" t="str">
        <f>_xlfn.CONCAT(Tabela_srv_moreno_prd_dbwel_v_fund_acompanhamento[[#This Row],[codigo_peca]],"-",Tabela_srv_moreno_prd_dbwel_v_fund_acompanhamento[[#This Row],[seq_peca]])</f>
        <v>983033-1</v>
      </c>
      <c r="I1730" s="178">
        <v>1</v>
      </c>
      <c r="J1730" s="178" t="s">
        <v>264</v>
      </c>
      <c r="K1730" s="179">
        <v>46120</v>
      </c>
      <c r="L1730" s="179">
        <v>46120</v>
      </c>
      <c r="M1730" s="178" t="s">
        <v>812</v>
      </c>
      <c r="N1730" s="179">
        <v>46120</v>
      </c>
      <c r="O1730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31" spans="1:15" hidden="1" x14ac:dyDescent="0.25">
      <c r="A1731" s="25" t="str">
        <f>_xlfn.CONCAT(Tabela_srv_moreno_prd_dbwel_v_fund_acompanhamento[[#This Row],[id_ordem_servico]],"-",Tabela_srv_moreno_prd_dbwel_v_fund_acompanhamento[[#This Row],[item]])</f>
        <v>27424-2</v>
      </c>
      <c r="B1731" s="114" t="str">
        <f>_xlfn.XLOOKUP(A1731,Tabela2[ID OS_MORENO],Tabela2[ID OS_MORENO],"",0)</f>
        <v/>
      </c>
      <c r="C1731" s="25">
        <v>27424</v>
      </c>
      <c r="D1731" s="25">
        <v>2</v>
      </c>
      <c r="E1731" s="25">
        <v>1</v>
      </c>
      <c r="F1731" s="178">
        <v>983033</v>
      </c>
      <c r="G1731" s="178">
        <v>2</v>
      </c>
      <c r="H1731" s="178" t="str">
        <f>_xlfn.CONCAT(Tabela_srv_moreno_prd_dbwel_v_fund_acompanhamento[[#This Row],[codigo_peca]],"-",Tabela_srv_moreno_prd_dbwel_v_fund_acompanhamento[[#This Row],[seq_peca]])</f>
        <v>983033-2</v>
      </c>
      <c r="I1731" s="178">
        <v>1</v>
      </c>
      <c r="J1731" s="178" t="s">
        <v>264</v>
      </c>
      <c r="K1731" s="179">
        <v>46120</v>
      </c>
      <c r="L1731" s="179">
        <v>46120</v>
      </c>
      <c r="M1731" s="178" t="s">
        <v>812</v>
      </c>
      <c r="N1731" s="179">
        <v>46120</v>
      </c>
      <c r="O1731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32" spans="1:15" hidden="1" x14ac:dyDescent="0.25">
      <c r="A1732" s="25" t="str">
        <f>_xlfn.CONCAT(Tabela_srv_moreno_prd_dbwel_v_fund_acompanhamento[[#This Row],[id_ordem_servico]],"-",Tabela_srv_moreno_prd_dbwel_v_fund_acompanhamento[[#This Row],[item]])</f>
        <v>27424-3</v>
      </c>
      <c r="B1732" s="114" t="str">
        <f>_xlfn.XLOOKUP(A1732,Tabela2[ID OS_MORENO],Tabela2[ID OS_MORENO],"",0)</f>
        <v/>
      </c>
      <c r="C1732" s="25">
        <v>27424</v>
      </c>
      <c r="D1732" s="25">
        <v>3</v>
      </c>
      <c r="E1732" s="25">
        <v>1</v>
      </c>
      <c r="F1732" s="178">
        <v>983033</v>
      </c>
      <c r="G1732" s="178">
        <v>3</v>
      </c>
      <c r="H1732" s="178" t="str">
        <f>_xlfn.CONCAT(Tabela_srv_moreno_prd_dbwel_v_fund_acompanhamento[[#This Row],[codigo_peca]],"-",Tabela_srv_moreno_prd_dbwel_v_fund_acompanhamento[[#This Row],[seq_peca]])</f>
        <v>983033-3</v>
      </c>
      <c r="I1732" s="178">
        <v>1</v>
      </c>
      <c r="J1732" s="178" t="s">
        <v>264</v>
      </c>
      <c r="K1732" s="179">
        <v>46120</v>
      </c>
      <c r="L1732" s="179">
        <v>46120</v>
      </c>
      <c r="M1732" s="178" t="s">
        <v>812</v>
      </c>
      <c r="N1732" s="179">
        <v>46120</v>
      </c>
      <c r="O1732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33" spans="1:15" hidden="1" x14ac:dyDescent="0.25">
      <c r="A1733" s="25" t="str">
        <f>_xlfn.CONCAT(Tabela_srv_moreno_prd_dbwel_v_fund_acompanhamento[[#This Row],[id_ordem_servico]],"-",Tabela_srv_moreno_prd_dbwel_v_fund_acompanhamento[[#This Row],[item]])</f>
        <v>27424-4</v>
      </c>
      <c r="B1733" s="114" t="str">
        <f>_xlfn.XLOOKUP(A1733,Tabela2[ID OS_MORENO],Tabela2[ID OS_MORENO],"",0)</f>
        <v/>
      </c>
      <c r="C1733" s="25">
        <v>27424</v>
      </c>
      <c r="D1733" s="25">
        <v>4</v>
      </c>
      <c r="E1733" s="25">
        <v>1</v>
      </c>
      <c r="F1733" s="178">
        <v>983033</v>
      </c>
      <c r="G1733" s="178">
        <v>4</v>
      </c>
      <c r="H1733" s="178" t="str">
        <f>_xlfn.CONCAT(Tabela_srv_moreno_prd_dbwel_v_fund_acompanhamento[[#This Row],[codigo_peca]],"-",Tabela_srv_moreno_prd_dbwel_v_fund_acompanhamento[[#This Row],[seq_peca]])</f>
        <v>983033-4</v>
      </c>
      <c r="I1733" s="178">
        <v>1</v>
      </c>
      <c r="J1733" s="178" t="s">
        <v>264</v>
      </c>
      <c r="K1733" s="179">
        <v>46120</v>
      </c>
      <c r="L1733" s="179">
        <v>46120</v>
      </c>
      <c r="M1733" s="178" t="s">
        <v>812</v>
      </c>
      <c r="N1733" s="179">
        <v>46120</v>
      </c>
      <c r="O1733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34" spans="1:15" hidden="1" x14ac:dyDescent="0.25">
      <c r="A1734" s="25" t="str">
        <f>_xlfn.CONCAT(Tabela_srv_moreno_prd_dbwel_v_fund_acompanhamento[[#This Row],[id_ordem_servico]],"-",Tabela_srv_moreno_prd_dbwel_v_fund_acompanhamento[[#This Row],[item]])</f>
        <v>27424-5</v>
      </c>
      <c r="B1734" s="114" t="str">
        <f>_xlfn.XLOOKUP(A1734,Tabela2[ID OS_MORENO],Tabela2[ID OS_MORENO],"",0)</f>
        <v/>
      </c>
      <c r="C1734" s="25">
        <v>27424</v>
      </c>
      <c r="D1734" s="25">
        <v>5</v>
      </c>
      <c r="E1734" s="25">
        <v>1</v>
      </c>
      <c r="F1734" s="178">
        <v>983033</v>
      </c>
      <c r="G1734" s="178">
        <v>5</v>
      </c>
      <c r="H1734" s="178" t="str">
        <f>_xlfn.CONCAT(Tabela_srv_moreno_prd_dbwel_v_fund_acompanhamento[[#This Row],[codigo_peca]],"-",Tabela_srv_moreno_prd_dbwel_v_fund_acompanhamento[[#This Row],[seq_peca]])</f>
        <v>983033-5</v>
      </c>
      <c r="I1734" s="178">
        <v>1</v>
      </c>
      <c r="J1734" s="178" t="s">
        <v>264</v>
      </c>
      <c r="K1734" s="179">
        <v>46120</v>
      </c>
      <c r="L1734" s="179">
        <v>46120</v>
      </c>
      <c r="M1734" s="178" t="s">
        <v>812</v>
      </c>
      <c r="N1734" s="179">
        <v>46120</v>
      </c>
      <c r="O1734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35" spans="1:15" hidden="1" x14ac:dyDescent="0.25">
      <c r="A1735" s="25" t="str">
        <f>_xlfn.CONCAT(Tabela_srv_moreno_prd_dbwel_v_fund_acompanhamento[[#This Row],[id_ordem_servico]],"-",Tabela_srv_moreno_prd_dbwel_v_fund_acompanhamento[[#This Row],[item]])</f>
        <v>27424-6</v>
      </c>
      <c r="B1735" s="114" t="str">
        <f>_xlfn.XLOOKUP(A1735,Tabela2[ID OS_MORENO],Tabela2[ID OS_MORENO],"",0)</f>
        <v/>
      </c>
      <c r="C1735" s="25">
        <v>27424</v>
      </c>
      <c r="D1735" s="25">
        <v>6</v>
      </c>
      <c r="E1735" s="25">
        <v>1</v>
      </c>
      <c r="F1735" s="178">
        <v>983034</v>
      </c>
      <c r="G1735" s="178">
        <v>1</v>
      </c>
      <c r="H1735" s="178" t="str">
        <f>_xlfn.CONCAT(Tabela_srv_moreno_prd_dbwel_v_fund_acompanhamento[[#This Row],[codigo_peca]],"-",Tabela_srv_moreno_prd_dbwel_v_fund_acompanhamento[[#This Row],[seq_peca]])</f>
        <v>983034-1</v>
      </c>
      <c r="I1735" s="178">
        <v>1</v>
      </c>
      <c r="J1735" s="178" t="s">
        <v>264</v>
      </c>
      <c r="K1735" s="179">
        <v>46135</v>
      </c>
      <c r="L1735" s="179">
        <v>46135</v>
      </c>
      <c r="M1735" s="178" t="s">
        <v>813</v>
      </c>
      <c r="N1735" s="179">
        <v>46120</v>
      </c>
      <c r="O17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36" spans="1:15" hidden="1" x14ac:dyDescent="0.25">
      <c r="A1736" s="25" t="str">
        <f>_xlfn.CONCAT(Tabela_srv_moreno_prd_dbwel_v_fund_acompanhamento[[#This Row],[id_ordem_servico]],"-",Tabela_srv_moreno_prd_dbwel_v_fund_acompanhamento[[#This Row],[item]])</f>
        <v>27424-7</v>
      </c>
      <c r="B1736" s="114" t="str">
        <f>_xlfn.XLOOKUP(A1736,Tabela2[ID OS_MORENO],Tabela2[ID OS_MORENO],"",0)</f>
        <v/>
      </c>
      <c r="C1736" s="25">
        <v>27424</v>
      </c>
      <c r="D1736" s="25">
        <v>7</v>
      </c>
      <c r="E1736" s="25">
        <v>1</v>
      </c>
      <c r="F1736" s="178">
        <v>983034</v>
      </c>
      <c r="G1736" s="178">
        <v>2</v>
      </c>
      <c r="H1736" s="178" t="str">
        <f>_xlfn.CONCAT(Tabela_srv_moreno_prd_dbwel_v_fund_acompanhamento[[#This Row],[codigo_peca]],"-",Tabela_srv_moreno_prd_dbwel_v_fund_acompanhamento[[#This Row],[seq_peca]])</f>
        <v>983034-2</v>
      </c>
      <c r="I1736" s="178">
        <v>1</v>
      </c>
      <c r="J1736" s="178" t="s">
        <v>264</v>
      </c>
      <c r="K1736" s="179">
        <v>46135</v>
      </c>
      <c r="L1736" s="179">
        <v>46135</v>
      </c>
      <c r="M1736" s="178" t="s">
        <v>813</v>
      </c>
      <c r="N1736" s="179">
        <v>46120</v>
      </c>
      <c r="O17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37" spans="1:15" hidden="1" x14ac:dyDescent="0.25">
      <c r="A1737" s="25" t="str">
        <f>_xlfn.CONCAT(Tabela_srv_moreno_prd_dbwel_v_fund_acompanhamento[[#This Row],[id_ordem_servico]],"-",Tabela_srv_moreno_prd_dbwel_v_fund_acompanhamento[[#This Row],[item]])</f>
        <v>27424-8</v>
      </c>
      <c r="B1737" s="114" t="str">
        <f>_xlfn.XLOOKUP(A1737,Tabela2[ID OS_MORENO],Tabela2[ID OS_MORENO],"",0)</f>
        <v/>
      </c>
      <c r="C1737" s="25">
        <v>27424</v>
      </c>
      <c r="D1737" s="25">
        <v>8</v>
      </c>
      <c r="E1737" s="25">
        <v>1</v>
      </c>
      <c r="F1737" s="178">
        <v>983034</v>
      </c>
      <c r="G1737" s="178">
        <v>3</v>
      </c>
      <c r="H1737" s="178" t="str">
        <f>_xlfn.CONCAT(Tabela_srv_moreno_prd_dbwel_v_fund_acompanhamento[[#This Row],[codigo_peca]],"-",Tabela_srv_moreno_prd_dbwel_v_fund_acompanhamento[[#This Row],[seq_peca]])</f>
        <v>983034-3</v>
      </c>
      <c r="I1737" s="178">
        <v>1</v>
      </c>
      <c r="J1737" s="178" t="s">
        <v>264</v>
      </c>
      <c r="K1737" s="179">
        <v>46135</v>
      </c>
      <c r="L1737" s="179">
        <v>46135</v>
      </c>
      <c r="M1737" s="178" t="s">
        <v>813</v>
      </c>
      <c r="N1737" s="179">
        <v>46120</v>
      </c>
      <c r="O17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38" spans="1:15" hidden="1" x14ac:dyDescent="0.25">
      <c r="A1738" s="25" t="str">
        <f>_xlfn.CONCAT(Tabela_srv_moreno_prd_dbwel_v_fund_acompanhamento[[#This Row],[id_ordem_servico]],"-",Tabela_srv_moreno_prd_dbwel_v_fund_acompanhamento[[#This Row],[item]])</f>
        <v>27424-9</v>
      </c>
      <c r="B1738" s="114" t="str">
        <f>_xlfn.XLOOKUP(A1738,Tabela2[ID OS_MORENO],Tabela2[ID OS_MORENO],"",0)</f>
        <v/>
      </c>
      <c r="C1738" s="25">
        <v>27424</v>
      </c>
      <c r="D1738" s="25">
        <v>9</v>
      </c>
      <c r="E1738" s="25">
        <v>1</v>
      </c>
      <c r="F1738" s="178">
        <v>983034</v>
      </c>
      <c r="G1738" s="178">
        <v>4</v>
      </c>
      <c r="H1738" s="178" t="str">
        <f>_xlfn.CONCAT(Tabela_srv_moreno_prd_dbwel_v_fund_acompanhamento[[#This Row],[codigo_peca]],"-",Tabela_srv_moreno_prd_dbwel_v_fund_acompanhamento[[#This Row],[seq_peca]])</f>
        <v>983034-4</v>
      </c>
      <c r="I1738" s="178">
        <v>1</v>
      </c>
      <c r="J1738" s="178" t="s">
        <v>264</v>
      </c>
      <c r="K1738" s="179">
        <v>46135</v>
      </c>
      <c r="L1738" s="179">
        <v>46135</v>
      </c>
      <c r="M1738" s="178" t="s">
        <v>813</v>
      </c>
      <c r="N1738" s="179">
        <v>46120</v>
      </c>
      <c r="O17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39" spans="1:15" hidden="1" x14ac:dyDescent="0.25">
      <c r="A1739" s="25" t="str">
        <f>_xlfn.CONCAT(Tabela_srv_moreno_prd_dbwel_v_fund_acompanhamento[[#This Row],[id_ordem_servico]],"-",Tabela_srv_moreno_prd_dbwel_v_fund_acompanhamento[[#This Row],[item]])</f>
        <v>27424-10</v>
      </c>
      <c r="B1739" s="114" t="str">
        <f>_xlfn.XLOOKUP(A1739,Tabela2[ID OS_MORENO],Tabela2[ID OS_MORENO],"",0)</f>
        <v/>
      </c>
      <c r="C1739" s="25">
        <v>27424</v>
      </c>
      <c r="D1739" s="25">
        <v>10</v>
      </c>
      <c r="E1739" s="25">
        <v>1</v>
      </c>
      <c r="F1739" s="178">
        <v>983034</v>
      </c>
      <c r="G1739" s="178">
        <v>5</v>
      </c>
      <c r="H1739" s="178" t="str">
        <f>_xlfn.CONCAT(Tabela_srv_moreno_prd_dbwel_v_fund_acompanhamento[[#This Row],[codigo_peca]],"-",Tabela_srv_moreno_prd_dbwel_v_fund_acompanhamento[[#This Row],[seq_peca]])</f>
        <v>983034-5</v>
      </c>
      <c r="I1739" s="178">
        <v>1</v>
      </c>
      <c r="J1739" s="178" t="s">
        <v>264</v>
      </c>
      <c r="K1739" s="179">
        <v>46135</v>
      </c>
      <c r="L1739" s="179">
        <v>46135</v>
      </c>
      <c r="M1739" s="178" t="s">
        <v>813</v>
      </c>
      <c r="N1739" s="179">
        <v>46120</v>
      </c>
      <c r="O17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0" spans="1:15" hidden="1" x14ac:dyDescent="0.25">
      <c r="A1740" s="25" t="str">
        <f>_xlfn.CONCAT(Tabela_srv_moreno_prd_dbwel_v_fund_acompanhamento[[#This Row],[id_ordem_servico]],"-",Tabela_srv_moreno_prd_dbwel_v_fund_acompanhamento[[#This Row],[item]])</f>
        <v>27424-11</v>
      </c>
      <c r="B1740" s="114" t="str">
        <f>_xlfn.XLOOKUP(A1740,Tabela2[ID OS_MORENO],Tabela2[ID OS_MORENO],"",0)</f>
        <v/>
      </c>
      <c r="C1740" s="25">
        <v>27424</v>
      </c>
      <c r="D1740" s="25">
        <v>11</v>
      </c>
      <c r="E1740" s="25">
        <v>1</v>
      </c>
      <c r="F1740" s="178">
        <v>983035</v>
      </c>
      <c r="G1740" s="178">
        <v>1</v>
      </c>
      <c r="H1740" s="178" t="str">
        <f>_xlfn.CONCAT(Tabela_srv_moreno_prd_dbwel_v_fund_acompanhamento[[#This Row],[codigo_peca]],"-",Tabela_srv_moreno_prd_dbwel_v_fund_acompanhamento[[#This Row],[seq_peca]])</f>
        <v>983035-1</v>
      </c>
      <c r="I1740" s="178">
        <v>1</v>
      </c>
      <c r="J1740" s="178" t="s">
        <v>264</v>
      </c>
      <c r="K1740" s="179">
        <v>46120</v>
      </c>
      <c r="L1740" s="179">
        <v>46139</v>
      </c>
      <c r="M1740" s="178" t="s">
        <v>814</v>
      </c>
      <c r="N1740" s="179">
        <v>46120</v>
      </c>
      <c r="O1740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41" spans="1:15" hidden="1" x14ac:dyDescent="0.25">
      <c r="A1741" s="25" t="str">
        <f>_xlfn.CONCAT(Tabela_srv_moreno_prd_dbwel_v_fund_acompanhamento[[#This Row],[id_ordem_servico]],"-",Tabela_srv_moreno_prd_dbwel_v_fund_acompanhamento[[#This Row],[item]])</f>
        <v>27424-12</v>
      </c>
      <c r="B1741" s="114" t="str">
        <f>_xlfn.XLOOKUP(A1741,Tabela2[ID OS_MORENO],Tabela2[ID OS_MORENO],"",0)</f>
        <v/>
      </c>
      <c r="C1741" s="25">
        <v>27424</v>
      </c>
      <c r="D1741" s="25">
        <v>12</v>
      </c>
      <c r="E1741" s="25">
        <v>1</v>
      </c>
      <c r="F1741" s="178">
        <v>983036</v>
      </c>
      <c r="G1741" s="178">
        <v>1</v>
      </c>
      <c r="H1741" s="178" t="str">
        <f>_xlfn.CONCAT(Tabela_srv_moreno_prd_dbwel_v_fund_acompanhamento[[#This Row],[codigo_peca]],"-",Tabela_srv_moreno_prd_dbwel_v_fund_acompanhamento[[#This Row],[seq_peca]])</f>
        <v>983036-1</v>
      </c>
      <c r="I1741" s="178">
        <v>1</v>
      </c>
      <c r="J1741" s="178" t="s">
        <v>264</v>
      </c>
      <c r="K1741" s="179">
        <v>46120</v>
      </c>
      <c r="L1741" s="179">
        <v>46141</v>
      </c>
      <c r="M1741" s="178" t="s">
        <v>815</v>
      </c>
      <c r="N1741" s="179">
        <v>46120</v>
      </c>
      <c r="O1741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42" spans="1:15" hidden="1" x14ac:dyDescent="0.25">
      <c r="A1742" s="25" t="str">
        <f>_xlfn.CONCAT(Tabela_srv_moreno_prd_dbwel_v_fund_acompanhamento[[#This Row],[id_ordem_servico]],"-",Tabela_srv_moreno_prd_dbwel_v_fund_acompanhamento[[#This Row],[item]])</f>
        <v>27392-1</v>
      </c>
      <c r="B1742" s="115" t="str">
        <f>_xlfn.XLOOKUP(A1742,Tabela2[ID OS_MORENO],Tabela2[ID OS_MORENO],"",0)</f>
        <v/>
      </c>
      <c r="C1742" s="25">
        <v>27392</v>
      </c>
      <c r="D1742" s="25">
        <v>1</v>
      </c>
      <c r="E1742" s="25">
        <v>1</v>
      </c>
      <c r="F1742" s="178">
        <v>6708</v>
      </c>
      <c r="G1742" s="178">
        <v>1</v>
      </c>
      <c r="H1742" s="178" t="str">
        <f>_xlfn.CONCAT(Tabela_srv_moreno_prd_dbwel_v_fund_acompanhamento[[#This Row],[codigo_peca]],"-",Tabela_srv_moreno_prd_dbwel_v_fund_acompanhamento[[#This Row],[seq_peca]])</f>
        <v>6708-1</v>
      </c>
      <c r="I1742" s="178">
        <v>1</v>
      </c>
      <c r="J1742" s="178" t="s">
        <v>407</v>
      </c>
      <c r="K1742" s="179">
        <v>46056</v>
      </c>
      <c r="L1742" s="179">
        <v>46059</v>
      </c>
      <c r="M1742" s="178" t="s">
        <v>781</v>
      </c>
      <c r="N1742" s="179">
        <v>46076</v>
      </c>
      <c r="O17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3" spans="1:15" hidden="1" x14ac:dyDescent="0.25">
      <c r="A1743" s="25" t="str">
        <f>_xlfn.CONCAT(Tabela_srv_moreno_prd_dbwel_v_fund_acompanhamento[[#This Row],[id_ordem_servico]],"-",Tabela_srv_moreno_prd_dbwel_v_fund_acompanhamento[[#This Row],[item]])</f>
        <v>27174-11</v>
      </c>
      <c r="B1743" s="114" t="str">
        <f>_xlfn.XLOOKUP(A1743,Tabela2[ID OS_MORENO],Tabela2[ID OS_MORENO],"",0)</f>
        <v/>
      </c>
      <c r="C1743" s="25">
        <v>27174</v>
      </c>
      <c r="D1743" s="25">
        <v>11</v>
      </c>
      <c r="E1743" s="25">
        <v>1</v>
      </c>
      <c r="F1743" s="178">
        <v>6520</v>
      </c>
      <c r="G1743" s="178">
        <v>1</v>
      </c>
      <c r="H1743" s="178" t="str">
        <f>_xlfn.CONCAT(Tabela_srv_moreno_prd_dbwel_v_fund_acompanhamento[[#This Row],[codigo_peca]],"-",Tabela_srv_moreno_prd_dbwel_v_fund_acompanhamento[[#This Row],[seq_peca]])</f>
        <v>6520-1</v>
      </c>
      <c r="I1743" s="178">
        <v>1</v>
      </c>
      <c r="J1743" s="178" t="s">
        <v>407</v>
      </c>
      <c r="K1743" s="179">
        <v>45894</v>
      </c>
      <c r="L1743" s="179">
        <v>45894</v>
      </c>
      <c r="M1743" s="178" t="s">
        <v>408</v>
      </c>
      <c r="N1743" s="179">
        <v>46042</v>
      </c>
      <c r="O17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4" spans="1:15" hidden="1" x14ac:dyDescent="0.25">
      <c r="A1744" s="25" t="str">
        <f>_xlfn.CONCAT(Tabela_srv_moreno_prd_dbwel_v_fund_acompanhamento[[#This Row],[id_ordem_servico]],"-",Tabela_srv_moreno_prd_dbwel_v_fund_acompanhamento[[#This Row],[item]])</f>
        <v>27174-18</v>
      </c>
      <c r="B1744" s="114" t="str">
        <f>_xlfn.XLOOKUP(A1744,Tabela2[ID OS_MORENO],Tabela2[ID OS_MORENO],"",0)</f>
        <v/>
      </c>
      <c r="C1744" s="25">
        <v>27174</v>
      </c>
      <c r="D1744" s="25">
        <v>18</v>
      </c>
      <c r="E1744" s="25">
        <v>1</v>
      </c>
      <c r="F1744" s="178">
        <v>6691</v>
      </c>
      <c r="G1744" s="178">
        <v>1</v>
      </c>
      <c r="H1744" s="178" t="str">
        <f>_xlfn.CONCAT(Tabela_srv_moreno_prd_dbwel_v_fund_acompanhamento[[#This Row],[codigo_peca]],"-",Tabela_srv_moreno_prd_dbwel_v_fund_acompanhamento[[#This Row],[seq_peca]])</f>
        <v>6691-1</v>
      </c>
      <c r="I1744" s="178">
        <v>1</v>
      </c>
      <c r="J1744" s="178" t="s">
        <v>407</v>
      </c>
      <c r="K1744" s="179">
        <v>45964</v>
      </c>
      <c r="L1744" s="179">
        <v>45964</v>
      </c>
      <c r="M1744" s="178" t="s">
        <v>409</v>
      </c>
      <c r="N1744" s="179">
        <v>46006</v>
      </c>
      <c r="O17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5" spans="1:15" hidden="1" x14ac:dyDescent="0.25">
      <c r="A1745" s="25" t="str">
        <f>_xlfn.CONCAT(Tabela_srv_moreno_prd_dbwel_v_fund_acompanhamento[[#This Row],[id_ordem_servico]],"-",Tabela_srv_moreno_prd_dbwel_v_fund_acompanhamento[[#This Row],[item]])</f>
        <v>27301-1</v>
      </c>
      <c r="B1745" s="114" t="str">
        <f>_xlfn.XLOOKUP(A1745,Tabela2[ID OS_MORENO],Tabela2[ID OS_MORENO],"",0)</f>
        <v>27301-1</v>
      </c>
      <c r="C1745" s="25">
        <v>27301</v>
      </c>
      <c r="D1745" s="25">
        <v>1</v>
      </c>
      <c r="E1745" s="25">
        <v>1</v>
      </c>
      <c r="F1745" s="178">
        <v>902159</v>
      </c>
      <c r="G1745" s="178">
        <v>1</v>
      </c>
      <c r="H1745" s="178" t="str">
        <f>_xlfn.CONCAT(Tabela_srv_moreno_prd_dbwel_v_fund_acompanhamento[[#This Row],[codigo_peca]],"-",Tabela_srv_moreno_prd_dbwel_v_fund_acompanhamento[[#This Row],[seq_peca]])</f>
        <v>902159-1</v>
      </c>
      <c r="I1745" s="178">
        <v>1</v>
      </c>
      <c r="J1745" s="178" t="s">
        <v>656</v>
      </c>
      <c r="K1745" s="179">
        <v>46094</v>
      </c>
      <c r="L1745" s="179">
        <v>46111</v>
      </c>
      <c r="M1745" s="178" t="s">
        <v>657</v>
      </c>
      <c r="N1745" s="179">
        <v>46118</v>
      </c>
      <c r="O17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6" spans="1:15" hidden="1" x14ac:dyDescent="0.25">
      <c r="A1746" s="25" t="str">
        <f>_xlfn.CONCAT(Tabela_srv_moreno_prd_dbwel_v_fund_acompanhamento[[#This Row],[id_ordem_servico]],"-",Tabela_srv_moreno_prd_dbwel_v_fund_acompanhamento[[#This Row],[item]])</f>
        <v>27301-2</v>
      </c>
      <c r="B1746" s="114" t="str">
        <f>_xlfn.XLOOKUP(A1746,Tabela2[ID OS_MORENO],Tabela2[ID OS_MORENO],"",0)</f>
        <v>27301-2</v>
      </c>
      <c r="C1746" s="25">
        <v>27301</v>
      </c>
      <c r="D1746" s="25">
        <v>2</v>
      </c>
      <c r="E1746" s="25">
        <v>1</v>
      </c>
      <c r="F1746" s="178">
        <v>902159</v>
      </c>
      <c r="G1746" s="178">
        <v>2</v>
      </c>
      <c r="H1746" s="178" t="str">
        <f>_xlfn.CONCAT(Tabela_srv_moreno_prd_dbwel_v_fund_acompanhamento[[#This Row],[codigo_peca]],"-",Tabela_srv_moreno_prd_dbwel_v_fund_acompanhamento[[#This Row],[seq_peca]])</f>
        <v>902159-2</v>
      </c>
      <c r="I1746" s="178">
        <v>1</v>
      </c>
      <c r="J1746" s="178" t="s">
        <v>656</v>
      </c>
      <c r="K1746" s="179">
        <v>46094</v>
      </c>
      <c r="L1746" s="179">
        <v>46111</v>
      </c>
      <c r="M1746" s="178" t="s">
        <v>657</v>
      </c>
      <c r="N1746" s="179">
        <v>46118</v>
      </c>
      <c r="O17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7" spans="1:15" hidden="1" x14ac:dyDescent="0.25">
      <c r="A1747" s="25" t="str">
        <f>_xlfn.CONCAT(Tabela_srv_moreno_prd_dbwel_v_fund_acompanhamento[[#This Row],[id_ordem_servico]],"-",Tabela_srv_moreno_prd_dbwel_v_fund_acompanhamento[[#This Row],[item]])</f>
        <v>27460-1</v>
      </c>
      <c r="B1747" s="114" t="str">
        <f>_xlfn.XLOOKUP(A1747,Tabela2[ID OS_MORENO],Tabela2[ID OS_MORENO],"",0)</f>
        <v/>
      </c>
      <c r="C1747" s="25">
        <v>27460</v>
      </c>
      <c r="D1747" s="25">
        <v>1</v>
      </c>
      <c r="E1747" s="25">
        <v>1</v>
      </c>
      <c r="F1747" s="178">
        <v>1604001</v>
      </c>
      <c r="G1747" s="178">
        <v>1</v>
      </c>
      <c r="H1747" s="178" t="str">
        <f>_xlfn.CONCAT(Tabela_srv_moreno_prd_dbwel_v_fund_acompanhamento[[#This Row],[codigo_peca]],"-",Tabela_srv_moreno_prd_dbwel_v_fund_acompanhamento[[#This Row],[seq_peca]])</f>
        <v>1604001-1</v>
      </c>
      <c r="I1747" s="178">
        <v>1</v>
      </c>
      <c r="J1747" s="178" t="s">
        <v>656</v>
      </c>
      <c r="K1747" s="179">
        <v>46155</v>
      </c>
      <c r="L1747" s="179"/>
      <c r="M1747" s="178" t="s">
        <v>1470</v>
      </c>
      <c r="N1747" s="179">
        <v>46178</v>
      </c>
      <c r="O17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8" spans="1:15" hidden="1" x14ac:dyDescent="0.25">
      <c r="A1748" s="25" t="str">
        <f>_xlfn.CONCAT(Tabela_srv_moreno_prd_dbwel_v_fund_acompanhamento[[#This Row],[id_ordem_servico]],"-",Tabela_srv_moreno_prd_dbwel_v_fund_acompanhamento[[#This Row],[item]])</f>
        <v>27334-1</v>
      </c>
      <c r="B1748" s="114" t="str">
        <f>_xlfn.XLOOKUP(A1748,Tabela2[ID OS_MORENO],Tabela2[ID OS_MORENO],"",0)</f>
        <v/>
      </c>
      <c r="C1748" s="25">
        <v>27334</v>
      </c>
      <c r="D1748" s="25">
        <v>1</v>
      </c>
      <c r="E1748" s="25">
        <v>1</v>
      </c>
      <c r="F1748" s="178">
        <v>1007005</v>
      </c>
      <c r="G1748" s="178">
        <v>1</v>
      </c>
      <c r="H1748" s="178" t="str">
        <f>_xlfn.CONCAT(Tabela_srv_moreno_prd_dbwel_v_fund_acompanhamento[[#This Row],[codigo_peca]],"-",Tabela_srv_moreno_prd_dbwel_v_fund_acompanhamento[[#This Row],[seq_peca]])</f>
        <v>1007005-1</v>
      </c>
      <c r="I1748" s="178">
        <v>1</v>
      </c>
      <c r="J1748" s="178" t="s">
        <v>696</v>
      </c>
      <c r="K1748" s="179">
        <v>46000</v>
      </c>
      <c r="L1748" s="179">
        <v>45994</v>
      </c>
      <c r="M1748" s="178" t="s">
        <v>697</v>
      </c>
      <c r="N1748" s="179">
        <v>45992</v>
      </c>
      <c r="O17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49" spans="1:15" hidden="1" x14ac:dyDescent="0.25">
      <c r="A1749" s="25" t="str">
        <f>_xlfn.CONCAT(Tabela_srv_moreno_prd_dbwel_v_fund_acompanhamento[[#This Row],[id_ordem_servico]],"-",Tabela_srv_moreno_prd_dbwel_v_fund_acompanhamento[[#This Row],[item]])</f>
        <v>27432-1</v>
      </c>
      <c r="B1749" s="114" t="str">
        <f>_xlfn.XLOOKUP(A1749,Tabela2[ID OS_MORENO],Tabela2[ID OS_MORENO],"",0)</f>
        <v/>
      </c>
      <c r="C1749" s="25">
        <v>27432</v>
      </c>
      <c r="D1749" s="25">
        <v>1</v>
      </c>
      <c r="E1749" s="25">
        <v>1</v>
      </c>
      <c r="F1749" s="178">
        <v>1028033</v>
      </c>
      <c r="G1749" s="178">
        <v>2</v>
      </c>
      <c r="H1749" s="178" t="str">
        <f>_xlfn.CONCAT(Tabela_srv_moreno_prd_dbwel_v_fund_acompanhamento[[#This Row],[codigo_peca]],"-",Tabela_srv_moreno_prd_dbwel_v_fund_acompanhamento[[#This Row],[seq_peca]])</f>
        <v>1028033-2</v>
      </c>
      <c r="I1749" s="178">
        <v>1</v>
      </c>
      <c r="J1749" s="178" t="s">
        <v>666</v>
      </c>
      <c r="K1749" s="179">
        <v>46142</v>
      </c>
      <c r="L1749" s="179">
        <v>46140</v>
      </c>
      <c r="M1749" s="178" t="s">
        <v>823</v>
      </c>
      <c r="N1749" s="179">
        <v>46142</v>
      </c>
      <c r="O174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50" spans="1:15" hidden="1" x14ac:dyDescent="0.25">
      <c r="A1750" s="25" t="str">
        <f>_xlfn.CONCAT(Tabela_srv_moreno_prd_dbwel_v_fund_acompanhamento[[#This Row],[id_ordem_servico]],"-",Tabela_srv_moreno_prd_dbwel_v_fund_acompanhamento[[#This Row],[item]])</f>
        <v>27477-1</v>
      </c>
      <c r="B1750" s="114" t="str">
        <f>_xlfn.XLOOKUP(A1750,Tabela2[ID OS_MORENO],Tabela2[ID OS_MORENO],"",0)</f>
        <v/>
      </c>
      <c r="C1750" s="25">
        <v>27477</v>
      </c>
      <c r="D1750" s="25">
        <v>1</v>
      </c>
      <c r="E1750" s="25">
        <v>1</v>
      </c>
      <c r="F1750" s="178">
        <v>1028039</v>
      </c>
      <c r="G1750" s="178">
        <v>1</v>
      </c>
      <c r="H1750" s="178" t="str">
        <f>_xlfn.CONCAT(Tabela_srv_moreno_prd_dbwel_v_fund_acompanhamento[[#This Row],[codigo_peca]],"-",Tabela_srv_moreno_prd_dbwel_v_fund_acompanhamento[[#This Row],[seq_peca]])</f>
        <v>1028039-1</v>
      </c>
      <c r="I1750" s="178">
        <v>1</v>
      </c>
      <c r="J1750" s="178" t="s">
        <v>666</v>
      </c>
      <c r="K1750" s="179">
        <v>46170</v>
      </c>
      <c r="L1750" s="179"/>
      <c r="M1750" s="178" t="s">
        <v>1879</v>
      </c>
      <c r="N1750" s="179">
        <v>46197</v>
      </c>
      <c r="O17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1" spans="1:15" hidden="1" x14ac:dyDescent="0.25">
      <c r="A1751" s="25" t="str">
        <f>_xlfn.CONCAT(Tabela_srv_moreno_prd_dbwel_v_fund_acompanhamento[[#This Row],[id_ordem_servico]],"-",Tabela_srv_moreno_prd_dbwel_v_fund_acompanhamento[[#This Row],[item]])</f>
        <v>27477-2</v>
      </c>
      <c r="B1751" s="114" t="str">
        <f>_xlfn.XLOOKUP(A1751,Tabela2[ID OS_MORENO],Tabela2[ID OS_MORENO],"",0)</f>
        <v/>
      </c>
      <c r="C1751" s="25">
        <v>27477</v>
      </c>
      <c r="D1751" s="25">
        <v>2</v>
      </c>
      <c r="E1751" s="25">
        <v>1</v>
      </c>
      <c r="F1751" s="178">
        <v>1028040</v>
      </c>
      <c r="G1751" s="178">
        <v>1</v>
      </c>
      <c r="H1751" s="178" t="str">
        <f>_xlfn.CONCAT(Tabela_srv_moreno_prd_dbwel_v_fund_acompanhamento[[#This Row],[codigo_peca]],"-",Tabela_srv_moreno_prd_dbwel_v_fund_acompanhamento[[#This Row],[seq_peca]])</f>
        <v>1028040-1</v>
      </c>
      <c r="I1751" s="178">
        <v>1</v>
      </c>
      <c r="J1751" s="178" t="s">
        <v>666</v>
      </c>
      <c r="K1751" s="179">
        <v>46195</v>
      </c>
      <c r="L1751" s="179"/>
      <c r="M1751" s="178" t="s">
        <v>1880</v>
      </c>
      <c r="N1751" s="179">
        <v>46197</v>
      </c>
      <c r="O17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2" spans="1:15" hidden="1" x14ac:dyDescent="0.25">
      <c r="A1752" s="25" t="str">
        <f>_xlfn.CONCAT(Tabela_srv_moreno_prd_dbwel_v_fund_acompanhamento[[#This Row],[id_ordem_servico]],"-",Tabela_srv_moreno_prd_dbwel_v_fund_acompanhamento[[#This Row],[item]])</f>
        <v>27477-3</v>
      </c>
      <c r="B1752" s="114" t="str">
        <f>_xlfn.XLOOKUP(A1752,Tabela2[ID OS_MORENO],Tabela2[ID OS_MORENO],"",0)</f>
        <v/>
      </c>
      <c r="C1752" s="25">
        <v>27477</v>
      </c>
      <c r="D1752" s="25">
        <v>3</v>
      </c>
      <c r="E1752" s="25">
        <v>1</v>
      </c>
      <c r="F1752" s="178">
        <v>1028041</v>
      </c>
      <c r="G1752" s="178">
        <v>1</v>
      </c>
      <c r="H1752" s="178" t="str">
        <f>_xlfn.CONCAT(Tabela_srv_moreno_prd_dbwel_v_fund_acompanhamento[[#This Row],[codigo_peca]],"-",Tabela_srv_moreno_prd_dbwel_v_fund_acompanhamento[[#This Row],[seq_peca]])</f>
        <v>1028041-1</v>
      </c>
      <c r="I1752" s="178">
        <v>1</v>
      </c>
      <c r="J1752" s="178" t="s">
        <v>666</v>
      </c>
      <c r="K1752" s="179">
        <v>46183</v>
      </c>
      <c r="L1752" s="179"/>
      <c r="M1752" s="178" t="s">
        <v>1881</v>
      </c>
      <c r="N1752" s="179">
        <v>46185</v>
      </c>
      <c r="O17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3" spans="1:15" hidden="1" x14ac:dyDescent="0.25">
      <c r="A1753" s="25" t="str">
        <f>_xlfn.CONCAT(Tabela_srv_moreno_prd_dbwel_v_fund_acompanhamento[[#This Row],[id_ordem_servico]],"-",Tabela_srv_moreno_prd_dbwel_v_fund_acompanhamento[[#This Row],[item]])</f>
        <v>27477-4</v>
      </c>
      <c r="B1753" s="114" t="str">
        <f>_xlfn.XLOOKUP(A1753,Tabela2[ID OS_MORENO],Tabela2[ID OS_MORENO],"",0)</f>
        <v/>
      </c>
      <c r="C1753" s="25">
        <v>27477</v>
      </c>
      <c r="D1753" s="25">
        <v>4</v>
      </c>
      <c r="E1753" s="25">
        <v>1</v>
      </c>
      <c r="F1753" s="178">
        <v>1028042</v>
      </c>
      <c r="G1753" s="178">
        <v>1</v>
      </c>
      <c r="H1753" s="178" t="str">
        <f>_xlfn.CONCAT(Tabela_srv_moreno_prd_dbwel_v_fund_acompanhamento[[#This Row],[codigo_peca]],"-",Tabela_srv_moreno_prd_dbwel_v_fund_acompanhamento[[#This Row],[seq_peca]])</f>
        <v>1028042-1</v>
      </c>
      <c r="I1753" s="178">
        <v>1</v>
      </c>
      <c r="J1753" s="178" t="s">
        <v>666</v>
      </c>
      <c r="K1753" s="179">
        <v>46183</v>
      </c>
      <c r="L1753" s="179"/>
      <c r="M1753" s="178" t="s">
        <v>1882</v>
      </c>
      <c r="N1753" s="179">
        <v>46185</v>
      </c>
      <c r="O17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4" spans="1:15" hidden="1" x14ac:dyDescent="0.25">
      <c r="A1754" s="25" t="str">
        <f>_xlfn.CONCAT(Tabela_srv_moreno_prd_dbwel_v_fund_acompanhamento[[#This Row],[id_ordem_servico]],"-",Tabela_srv_moreno_prd_dbwel_v_fund_acompanhamento[[#This Row],[item]])</f>
        <v>27477-5</v>
      </c>
      <c r="B1754" s="114" t="str">
        <f>_xlfn.XLOOKUP(A1754,Tabela2[ID OS_MORENO],Tabela2[ID OS_MORENO],"",0)</f>
        <v/>
      </c>
      <c r="C1754" s="25">
        <v>27477</v>
      </c>
      <c r="D1754" s="25">
        <v>5</v>
      </c>
      <c r="E1754" s="25">
        <v>1</v>
      </c>
      <c r="F1754" s="178">
        <v>1028043</v>
      </c>
      <c r="G1754" s="178">
        <v>1</v>
      </c>
      <c r="H1754" s="178" t="str">
        <f>_xlfn.CONCAT(Tabela_srv_moreno_prd_dbwel_v_fund_acompanhamento[[#This Row],[codigo_peca]],"-",Tabela_srv_moreno_prd_dbwel_v_fund_acompanhamento[[#This Row],[seq_peca]])</f>
        <v>1028043-1</v>
      </c>
      <c r="I1754" s="178">
        <v>1</v>
      </c>
      <c r="J1754" s="178" t="s">
        <v>666</v>
      </c>
      <c r="K1754" s="179">
        <v>46183</v>
      </c>
      <c r="L1754" s="179"/>
      <c r="M1754" s="178" t="s">
        <v>1883</v>
      </c>
      <c r="N1754" s="179">
        <v>46185</v>
      </c>
      <c r="O17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5" spans="1:15" hidden="1" x14ac:dyDescent="0.25">
      <c r="A1755" s="25" t="str">
        <f>_xlfn.CONCAT(Tabela_srv_moreno_prd_dbwel_v_fund_acompanhamento[[#This Row],[id_ordem_servico]],"-",Tabela_srv_moreno_prd_dbwel_v_fund_acompanhamento[[#This Row],[item]])</f>
        <v>27477-6</v>
      </c>
      <c r="B1755" s="114" t="str">
        <f>_xlfn.XLOOKUP(A1755,Tabela2[ID OS_MORENO],Tabela2[ID OS_MORENO],"",0)</f>
        <v/>
      </c>
      <c r="C1755" s="25">
        <v>27477</v>
      </c>
      <c r="D1755" s="25">
        <v>6</v>
      </c>
      <c r="E1755" s="25">
        <v>1</v>
      </c>
      <c r="F1755" s="178">
        <v>1028044</v>
      </c>
      <c r="G1755" s="178">
        <v>1</v>
      </c>
      <c r="H1755" s="178" t="str">
        <f>_xlfn.CONCAT(Tabela_srv_moreno_prd_dbwel_v_fund_acompanhamento[[#This Row],[codigo_peca]],"-",Tabela_srv_moreno_prd_dbwel_v_fund_acompanhamento[[#This Row],[seq_peca]])</f>
        <v>1028044-1</v>
      </c>
      <c r="I1755" s="178">
        <v>1</v>
      </c>
      <c r="J1755" s="178" t="s">
        <v>666</v>
      </c>
      <c r="K1755" s="179">
        <v>46183</v>
      </c>
      <c r="L1755" s="179"/>
      <c r="M1755" s="178" t="s">
        <v>1884</v>
      </c>
      <c r="N1755" s="179">
        <v>46185</v>
      </c>
      <c r="O17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6" spans="1:15" hidden="1" x14ac:dyDescent="0.25">
      <c r="A1756" s="25" t="str">
        <f>_xlfn.CONCAT(Tabela_srv_moreno_prd_dbwel_v_fund_acompanhamento[[#This Row],[id_ordem_servico]],"-",Tabela_srv_moreno_prd_dbwel_v_fund_acompanhamento[[#This Row],[item]])</f>
        <v>27308-1</v>
      </c>
      <c r="B1756" s="114" t="str">
        <f>_xlfn.XLOOKUP(A1756,Tabela2[ID OS_MORENO],Tabela2[ID OS_MORENO],"",0)</f>
        <v/>
      </c>
      <c r="C1756" s="25">
        <v>27308</v>
      </c>
      <c r="D1756" s="25">
        <v>1</v>
      </c>
      <c r="E1756" s="25">
        <v>1</v>
      </c>
      <c r="F1756" s="178">
        <v>1028032</v>
      </c>
      <c r="G1756" s="178">
        <v>2</v>
      </c>
      <c r="H1756" s="178" t="str">
        <f>_xlfn.CONCAT(Tabela_srv_moreno_prd_dbwel_v_fund_acompanhamento[[#This Row],[codigo_peca]],"-",Tabela_srv_moreno_prd_dbwel_v_fund_acompanhamento[[#This Row],[seq_peca]])</f>
        <v>1028032-2</v>
      </c>
      <c r="I1756" s="178">
        <v>1</v>
      </c>
      <c r="J1756" s="178" t="s">
        <v>666</v>
      </c>
      <c r="K1756" s="179">
        <v>46018</v>
      </c>
      <c r="L1756" s="179">
        <v>46020</v>
      </c>
      <c r="M1756" s="178" t="s">
        <v>667</v>
      </c>
      <c r="N1756" s="179">
        <v>46009</v>
      </c>
      <c r="O17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7" spans="1:15" hidden="1" x14ac:dyDescent="0.25">
      <c r="A1757" s="25" t="str">
        <f>_xlfn.CONCAT(Tabela_srv_moreno_prd_dbwel_v_fund_acompanhamento[[#This Row],[id_ordem_servico]],"-",Tabela_srv_moreno_prd_dbwel_v_fund_acompanhamento[[#This Row],[item]])</f>
        <v>27141-4</v>
      </c>
      <c r="B1757" s="114" t="str">
        <f>_xlfn.XLOOKUP(A1757,Tabela2[ID OS_MORENO],Tabela2[ID OS_MORENO],"",0)</f>
        <v/>
      </c>
      <c r="C1757" s="25">
        <v>27141</v>
      </c>
      <c r="D1757" s="25">
        <v>4</v>
      </c>
      <c r="E1757" s="25">
        <v>1</v>
      </c>
      <c r="F1757" s="178">
        <v>1342047</v>
      </c>
      <c r="G1757" s="178">
        <v>1</v>
      </c>
      <c r="H1757" s="178" t="str">
        <f>_xlfn.CONCAT(Tabela_srv_moreno_prd_dbwel_v_fund_acompanhamento[[#This Row],[codigo_peca]],"-",Tabela_srv_moreno_prd_dbwel_v_fund_acompanhamento[[#This Row],[seq_peca]])</f>
        <v>1342047-1</v>
      </c>
      <c r="I1757" s="178">
        <v>1</v>
      </c>
      <c r="J1757" s="178" t="s">
        <v>345</v>
      </c>
      <c r="K1757" s="179">
        <v>45969</v>
      </c>
      <c r="L1757" s="179">
        <v>45957</v>
      </c>
      <c r="M1757" s="178" t="s">
        <v>346</v>
      </c>
      <c r="N1757" s="179">
        <v>46029</v>
      </c>
      <c r="O17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8" spans="1:15" hidden="1" x14ac:dyDescent="0.25">
      <c r="A1758" s="25" t="str">
        <f>_xlfn.CONCAT(Tabela_srv_moreno_prd_dbwel_v_fund_acompanhamento[[#This Row],[id_ordem_servico]],"-",Tabela_srv_moreno_prd_dbwel_v_fund_acompanhamento[[#This Row],[item]])</f>
        <v>27141-5</v>
      </c>
      <c r="B1758" s="114" t="str">
        <f>_xlfn.XLOOKUP(A1758,Tabela2[ID OS_MORENO],Tabela2[ID OS_MORENO],"",0)</f>
        <v/>
      </c>
      <c r="C1758" s="25">
        <v>27141</v>
      </c>
      <c r="D1758" s="25">
        <v>5</v>
      </c>
      <c r="E1758" s="25">
        <v>1</v>
      </c>
      <c r="F1758" s="178">
        <v>1342047</v>
      </c>
      <c r="G1758" s="178">
        <v>2</v>
      </c>
      <c r="H1758" s="178" t="str">
        <f>_xlfn.CONCAT(Tabela_srv_moreno_prd_dbwel_v_fund_acompanhamento[[#This Row],[codigo_peca]],"-",Tabela_srv_moreno_prd_dbwel_v_fund_acompanhamento[[#This Row],[seq_peca]])</f>
        <v>1342047-2</v>
      </c>
      <c r="I1758" s="178">
        <v>1</v>
      </c>
      <c r="J1758" s="178" t="s">
        <v>345</v>
      </c>
      <c r="K1758" s="179">
        <v>45969</v>
      </c>
      <c r="L1758" s="179">
        <v>45954</v>
      </c>
      <c r="M1758" s="178" t="s">
        <v>346</v>
      </c>
      <c r="N1758" s="179">
        <v>46029</v>
      </c>
      <c r="O17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59" spans="1:15" hidden="1" x14ac:dyDescent="0.25">
      <c r="A1759" s="25" t="str">
        <f>_xlfn.CONCAT(Tabela_srv_moreno_prd_dbwel_v_fund_acompanhamento[[#This Row],[id_ordem_servico]],"-",Tabela_srv_moreno_prd_dbwel_v_fund_acompanhamento[[#This Row],[item]])</f>
        <v>27141-6</v>
      </c>
      <c r="B1759" s="114" t="str">
        <f>_xlfn.XLOOKUP(A1759,Tabela2[ID OS_MORENO],Tabela2[ID OS_MORENO],"",0)</f>
        <v/>
      </c>
      <c r="C1759" s="25">
        <v>27141</v>
      </c>
      <c r="D1759" s="25">
        <v>6</v>
      </c>
      <c r="E1759" s="25">
        <v>1</v>
      </c>
      <c r="F1759" s="178">
        <v>1342047</v>
      </c>
      <c r="G1759" s="178">
        <v>3</v>
      </c>
      <c r="H1759" s="178" t="str">
        <f>_xlfn.CONCAT(Tabela_srv_moreno_prd_dbwel_v_fund_acompanhamento[[#This Row],[codigo_peca]],"-",Tabela_srv_moreno_prd_dbwel_v_fund_acompanhamento[[#This Row],[seq_peca]])</f>
        <v>1342047-3</v>
      </c>
      <c r="I1759" s="178">
        <v>1</v>
      </c>
      <c r="J1759" s="178" t="s">
        <v>345</v>
      </c>
      <c r="K1759" s="179">
        <v>45969</v>
      </c>
      <c r="L1759" s="179">
        <v>45959</v>
      </c>
      <c r="M1759" s="178" t="s">
        <v>346</v>
      </c>
      <c r="N1759" s="179">
        <v>46029</v>
      </c>
      <c r="O17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0" spans="1:15" hidden="1" x14ac:dyDescent="0.25">
      <c r="A1760" s="25" t="str">
        <f>_xlfn.CONCAT(Tabela_srv_moreno_prd_dbwel_v_fund_acompanhamento[[#This Row],[id_ordem_servico]],"-",Tabela_srv_moreno_prd_dbwel_v_fund_acompanhamento[[#This Row],[item]])</f>
        <v>27141-7</v>
      </c>
      <c r="B1760" s="114" t="str">
        <f>_xlfn.XLOOKUP(A1760,Tabela2[ID OS_MORENO],Tabela2[ID OS_MORENO],"",0)</f>
        <v/>
      </c>
      <c r="C1760" s="25">
        <v>27141</v>
      </c>
      <c r="D1760" s="25">
        <v>7</v>
      </c>
      <c r="E1760" s="25">
        <v>1</v>
      </c>
      <c r="F1760" s="178">
        <v>1342048</v>
      </c>
      <c r="G1760" s="178">
        <v>1</v>
      </c>
      <c r="H1760" s="178" t="str">
        <f>_xlfn.CONCAT(Tabela_srv_moreno_prd_dbwel_v_fund_acompanhamento[[#This Row],[codigo_peca]],"-",Tabela_srv_moreno_prd_dbwel_v_fund_acompanhamento[[#This Row],[seq_peca]])</f>
        <v>1342048-1</v>
      </c>
      <c r="I1760" s="178">
        <v>1</v>
      </c>
      <c r="J1760" s="178" t="s">
        <v>345</v>
      </c>
      <c r="K1760" s="179">
        <v>45962</v>
      </c>
      <c r="L1760" s="179">
        <v>45982</v>
      </c>
      <c r="M1760" s="178" t="s">
        <v>347</v>
      </c>
      <c r="N1760" s="179">
        <v>46029</v>
      </c>
      <c r="O17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1" spans="1:15" hidden="1" x14ac:dyDescent="0.25">
      <c r="A1761" s="25" t="str">
        <f>_xlfn.CONCAT(Tabela_srv_moreno_prd_dbwel_v_fund_acompanhamento[[#This Row],[id_ordem_servico]],"-",Tabela_srv_moreno_prd_dbwel_v_fund_acompanhamento[[#This Row],[item]])</f>
        <v>27141-8</v>
      </c>
      <c r="B1761" s="114" t="str">
        <f>_xlfn.XLOOKUP(A1761,Tabela2[ID OS_MORENO],Tabela2[ID OS_MORENO],"",0)</f>
        <v/>
      </c>
      <c r="C1761" s="25">
        <v>27141</v>
      </c>
      <c r="D1761" s="25">
        <v>8</v>
      </c>
      <c r="E1761" s="25">
        <v>1</v>
      </c>
      <c r="F1761" s="178">
        <v>1342048</v>
      </c>
      <c r="G1761" s="178">
        <v>2</v>
      </c>
      <c r="H1761" s="178" t="str">
        <f>_xlfn.CONCAT(Tabela_srv_moreno_prd_dbwel_v_fund_acompanhamento[[#This Row],[codigo_peca]],"-",Tabela_srv_moreno_prd_dbwel_v_fund_acompanhamento[[#This Row],[seq_peca]])</f>
        <v>1342048-2</v>
      </c>
      <c r="I1761" s="178">
        <v>1</v>
      </c>
      <c r="J1761" s="178" t="s">
        <v>345</v>
      </c>
      <c r="K1761" s="179">
        <v>45962</v>
      </c>
      <c r="L1761" s="179">
        <v>45973</v>
      </c>
      <c r="M1761" s="178" t="s">
        <v>347</v>
      </c>
      <c r="N1761" s="179">
        <v>46029</v>
      </c>
      <c r="O17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2" spans="1:15" hidden="1" x14ac:dyDescent="0.25">
      <c r="A1762" s="25" t="str">
        <f>_xlfn.CONCAT(Tabela_srv_moreno_prd_dbwel_v_fund_acompanhamento[[#This Row],[id_ordem_servico]],"-",Tabela_srv_moreno_prd_dbwel_v_fund_acompanhamento[[#This Row],[item]])</f>
        <v>27141-9</v>
      </c>
      <c r="B1762" s="114" t="str">
        <f>_xlfn.XLOOKUP(A1762,Tabela2[ID OS_MORENO],Tabela2[ID OS_MORENO],"",0)</f>
        <v/>
      </c>
      <c r="C1762" s="25">
        <v>27141</v>
      </c>
      <c r="D1762" s="25">
        <v>9</v>
      </c>
      <c r="E1762" s="25">
        <v>1</v>
      </c>
      <c r="F1762" s="178">
        <v>1342048</v>
      </c>
      <c r="G1762" s="178">
        <v>3</v>
      </c>
      <c r="H1762" s="178" t="str">
        <f>_xlfn.CONCAT(Tabela_srv_moreno_prd_dbwel_v_fund_acompanhamento[[#This Row],[codigo_peca]],"-",Tabela_srv_moreno_prd_dbwel_v_fund_acompanhamento[[#This Row],[seq_peca]])</f>
        <v>1342048-3</v>
      </c>
      <c r="I1762" s="178">
        <v>1</v>
      </c>
      <c r="J1762" s="178" t="s">
        <v>345</v>
      </c>
      <c r="K1762" s="179">
        <v>45962</v>
      </c>
      <c r="L1762" s="179">
        <v>45973</v>
      </c>
      <c r="M1762" s="178" t="s">
        <v>347</v>
      </c>
      <c r="N1762" s="179">
        <v>46029</v>
      </c>
      <c r="O17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3" spans="1:15" hidden="1" x14ac:dyDescent="0.25">
      <c r="A1763" s="25" t="str">
        <f>_xlfn.CONCAT(Tabela_srv_moreno_prd_dbwel_v_fund_acompanhamento[[#This Row],[id_ordem_servico]],"-",Tabela_srv_moreno_prd_dbwel_v_fund_acompanhamento[[#This Row],[item]])</f>
        <v>27141-1</v>
      </c>
      <c r="B1763" s="114" t="str">
        <f>_xlfn.XLOOKUP(A1763,Tabela2[ID OS_MORENO],Tabela2[ID OS_MORENO],"",0)</f>
        <v/>
      </c>
      <c r="C1763" s="25">
        <v>27141</v>
      </c>
      <c r="D1763" s="25">
        <v>1</v>
      </c>
      <c r="E1763" s="25">
        <v>1</v>
      </c>
      <c r="F1763" s="178">
        <v>1342049</v>
      </c>
      <c r="G1763" s="178">
        <v>1</v>
      </c>
      <c r="H1763" s="178" t="str">
        <f>_xlfn.CONCAT(Tabela_srv_moreno_prd_dbwel_v_fund_acompanhamento[[#This Row],[codigo_peca]],"-",Tabela_srv_moreno_prd_dbwel_v_fund_acompanhamento[[#This Row],[seq_peca]])</f>
        <v>1342049-1</v>
      </c>
      <c r="I1763" s="178">
        <v>1</v>
      </c>
      <c r="J1763" s="178" t="s">
        <v>345</v>
      </c>
      <c r="K1763" s="179">
        <v>45969</v>
      </c>
      <c r="L1763" s="179">
        <v>45973</v>
      </c>
      <c r="M1763" s="178" t="s">
        <v>348</v>
      </c>
      <c r="N1763" s="179">
        <v>46029</v>
      </c>
      <c r="O17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4" spans="1:15" hidden="1" x14ac:dyDescent="0.25">
      <c r="A1764" s="25" t="str">
        <f>_xlfn.CONCAT(Tabela_srv_moreno_prd_dbwel_v_fund_acompanhamento[[#This Row],[id_ordem_servico]],"-",Tabela_srv_moreno_prd_dbwel_v_fund_acompanhamento[[#This Row],[item]])</f>
        <v>27141-2</v>
      </c>
      <c r="B1764" s="114" t="str">
        <f>_xlfn.XLOOKUP(A1764,Tabela2[ID OS_MORENO],Tabela2[ID OS_MORENO],"",0)</f>
        <v/>
      </c>
      <c r="C1764" s="25">
        <v>27141</v>
      </c>
      <c r="D1764" s="25">
        <v>2</v>
      </c>
      <c r="E1764" s="25">
        <v>1</v>
      </c>
      <c r="F1764" s="178">
        <v>1342049</v>
      </c>
      <c r="G1764" s="178">
        <v>2</v>
      </c>
      <c r="H1764" s="178" t="str">
        <f>_xlfn.CONCAT(Tabela_srv_moreno_prd_dbwel_v_fund_acompanhamento[[#This Row],[codigo_peca]],"-",Tabela_srv_moreno_prd_dbwel_v_fund_acompanhamento[[#This Row],[seq_peca]])</f>
        <v>1342049-2</v>
      </c>
      <c r="I1764" s="178">
        <v>1</v>
      </c>
      <c r="J1764" s="178" t="s">
        <v>345</v>
      </c>
      <c r="K1764" s="179">
        <v>45969</v>
      </c>
      <c r="L1764" s="179">
        <v>45973</v>
      </c>
      <c r="M1764" s="178" t="s">
        <v>348</v>
      </c>
      <c r="N1764" s="179">
        <v>46029</v>
      </c>
      <c r="O17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5" spans="1:15" hidden="1" x14ac:dyDescent="0.25">
      <c r="A1765" s="25" t="str">
        <f>_xlfn.CONCAT(Tabela_srv_moreno_prd_dbwel_v_fund_acompanhamento[[#This Row],[id_ordem_servico]],"-",Tabela_srv_moreno_prd_dbwel_v_fund_acompanhamento[[#This Row],[item]])</f>
        <v>27141-3</v>
      </c>
      <c r="B1765" s="114" t="str">
        <f>_xlfn.XLOOKUP(A1765,Tabela2[ID OS_MORENO],Tabela2[ID OS_MORENO],"",0)</f>
        <v/>
      </c>
      <c r="C1765" s="25">
        <v>27141</v>
      </c>
      <c r="D1765" s="25">
        <v>3</v>
      </c>
      <c r="E1765" s="25">
        <v>1</v>
      </c>
      <c r="F1765" s="178">
        <v>1342049</v>
      </c>
      <c r="G1765" s="178">
        <v>3</v>
      </c>
      <c r="H1765" s="178" t="str">
        <f>_xlfn.CONCAT(Tabela_srv_moreno_prd_dbwel_v_fund_acompanhamento[[#This Row],[codigo_peca]],"-",Tabela_srv_moreno_prd_dbwel_v_fund_acompanhamento[[#This Row],[seq_peca]])</f>
        <v>1342049-3</v>
      </c>
      <c r="I1765" s="178">
        <v>1</v>
      </c>
      <c r="J1765" s="178" t="s">
        <v>345</v>
      </c>
      <c r="K1765" s="179">
        <v>45969</v>
      </c>
      <c r="L1765" s="179">
        <v>45973</v>
      </c>
      <c r="M1765" s="178" t="s">
        <v>348</v>
      </c>
      <c r="N1765" s="179">
        <v>46029</v>
      </c>
      <c r="O17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6" spans="1:15" hidden="1" x14ac:dyDescent="0.25">
      <c r="A1766" s="16" t="str">
        <f>_xlfn.CONCAT(Tabela_srv_moreno_prd_dbwel_v_fund_acompanhamento[[#This Row],[id_ordem_servico]],"-",Tabela_srv_moreno_prd_dbwel_v_fund_acompanhamento[[#This Row],[item]])</f>
        <v>27377-1</v>
      </c>
      <c r="B1766" s="114" t="str">
        <f>_xlfn.XLOOKUP(A1766,Tabela2[ID OS_MORENO],Tabela2[ID OS_MORENO],"",0)</f>
        <v>27377-1</v>
      </c>
      <c r="C1766" s="16">
        <v>27377</v>
      </c>
      <c r="D1766" s="16">
        <v>1</v>
      </c>
      <c r="E1766" s="16">
        <v>1</v>
      </c>
      <c r="F1766" s="185">
        <v>6733</v>
      </c>
      <c r="G1766" s="185">
        <v>1</v>
      </c>
      <c r="H1766" s="185" t="str">
        <f>_xlfn.CONCAT(Tabela_srv_moreno_prd_dbwel_v_fund_acompanhamento[[#This Row],[codigo_peca]],"-",Tabela_srv_moreno_prd_dbwel_v_fund_acompanhamento[[#This Row],[seq_peca]])</f>
        <v>6733-1</v>
      </c>
      <c r="I1766" s="178">
        <v>1</v>
      </c>
      <c r="J1766" s="185" t="s">
        <v>345</v>
      </c>
      <c r="K1766" s="190">
        <v>46062</v>
      </c>
      <c r="L1766" s="190">
        <v>46090</v>
      </c>
      <c r="M1766" s="185" t="s">
        <v>755</v>
      </c>
      <c r="N1766" s="190">
        <v>46090</v>
      </c>
      <c r="O17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7" spans="1:15" hidden="1" x14ac:dyDescent="0.25">
      <c r="A1767" s="25" t="str">
        <f>_xlfn.CONCAT(Tabela_srv_moreno_prd_dbwel_v_fund_acompanhamento[[#This Row],[id_ordem_servico]],"-",Tabela_srv_moreno_prd_dbwel_v_fund_acompanhamento[[#This Row],[item]])</f>
        <v>27377-2</v>
      </c>
      <c r="B1767" s="114" t="str">
        <f>_xlfn.XLOOKUP(A1767,Tabela2[ID OS_MORENO],Tabela2[ID OS_MORENO],"",0)</f>
        <v/>
      </c>
      <c r="C1767" s="25">
        <v>27377</v>
      </c>
      <c r="D1767" s="25">
        <v>2</v>
      </c>
      <c r="E1767" s="25">
        <v>1</v>
      </c>
      <c r="F1767" s="178">
        <v>6776</v>
      </c>
      <c r="G1767" s="178">
        <v>1</v>
      </c>
      <c r="H1767" s="178" t="str">
        <f>_xlfn.CONCAT(Tabela_srv_moreno_prd_dbwel_v_fund_acompanhamento[[#This Row],[codigo_peca]],"-",Tabela_srv_moreno_prd_dbwel_v_fund_acompanhamento[[#This Row],[seq_peca]])</f>
        <v>6776-1</v>
      </c>
      <c r="I1767" s="178">
        <v>1</v>
      </c>
      <c r="J1767" s="178" t="s">
        <v>345</v>
      </c>
      <c r="K1767" s="179">
        <v>46104</v>
      </c>
      <c r="L1767" s="179">
        <v>46098</v>
      </c>
      <c r="M1767" s="178" t="s">
        <v>756</v>
      </c>
      <c r="N1767" s="179">
        <v>46078</v>
      </c>
      <c r="O17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68" spans="1:15" hidden="1" x14ac:dyDescent="0.25">
      <c r="A1768" s="25" t="str">
        <f>_xlfn.CONCAT(Tabela_srv_moreno_prd_dbwel_v_fund_acompanhamento[[#This Row],[id_ordem_servico]],"-",Tabela_srv_moreno_prd_dbwel_v_fund_acompanhamento[[#This Row],[item]])</f>
        <v>27377-3</v>
      </c>
      <c r="B1768" s="114" t="str">
        <f>_xlfn.XLOOKUP(A1768,Tabela2[ID OS_MORENO],Tabela2[ID OS_MORENO],"",0)</f>
        <v>27377-3</v>
      </c>
      <c r="C1768" s="25">
        <v>27377</v>
      </c>
      <c r="D1768" s="25">
        <v>3</v>
      </c>
      <c r="E1768" s="25">
        <v>1</v>
      </c>
      <c r="F1768" s="178">
        <v>6779</v>
      </c>
      <c r="G1768" s="178">
        <v>1</v>
      </c>
      <c r="H1768" s="178" t="str">
        <f>_xlfn.CONCAT(Tabela_srv_moreno_prd_dbwel_v_fund_acompanhamento[[#This Row],[codigo_peca]],"-",Tabela_srv_moreno_prd_dbwel_v_fund_acompanhamento[[#This Row],[seq_peca]])</f>
        <v>6779-1</v>
      </c>
      <c r="I1768" s="178">
        <v>1</v>
      </c>
      <c r="J1768" s="178" t="s">
        <v>345</v>
      </c>
      <c r="K1768" s="179">
        <v>46115</v>
      </c>
      <c r="L1768" s="179">
        <v>46122</v>
      </c>
      <c r="M1768" s="178" t="s">
        <v>756</v>
      </c>
      <c r="N1768" s="179">
        <v>46115</v>
      </c>
      <c r="O176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69" spans="1:15" hidden="1" x14ac:dyDescent="0.25">
      <c r="A1769" s="25" t="str">
        <f>_xlfn.CONCAT(Tabela_srv_moreno_prd_dbwel_v_fund_acompanhamento[[#This Row],[id_ordem_servico]],"-",Tabela_srv_moreno_prd_dbwel_v_fund_acompanhamento[[#This Row],[item]])</f>
        <v>26734-18</v>
      </c>
      <c r="B1769" s="114" t="str">
        <f>_xlfn.XLOOKUP(A1769,Tabela2[ID OS_MORENO],Tabela2[ID OS_MORENO],"",0)</f>
        <v/>
      </c>
      <c r="C1769" s="25">
        <v>26734</v>
      </c>
      <c r="D1769" s="25">
        <v>18</v>
      </c>
      <c r="E1769" s="25">
        <v>1</v>
      </c>
      <c r="F1769" s="178">
        <v>6460</v>
      </c>
      <c r="G1769" s="178">
        <v>1</v>
      </c>
      <c r="H1769" s="178" t="str">
        <f>_xlfn.CONCAT(Tabela_srv_moreno_prd_dbwel_v_fund_acompanhamento[[#This Row],[codigo_peca]],"-",Tabela_srv_moreno_prd_dbwel_v_fund_acompanhamento[[#This Row],[seq_peca]])</f>
        <v>6460-1</v>
      </c>
      <c r="I1769" s="178">
        <v>1</v>
      </c>
      <c r="J1769" s="178" t="s">
        <v>345</v>
      </c>
      <c r="K1769" s="179">
        <v>45854</v>
      </c>
      <c r="L1769" s="179">
        <v>45854</v>
      </c>
      <c r="M1769" s="178" t="s">
        <v>837</v>
      </c>
      <c r="N1769" s="179">
        <v>45565</v>
      </c>
      <c r="O17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0" spans="1:15" hidden="1" x14ac:dyDescent="0.25">
      <c r="A1770" s="25" t="str">
        <f>_xlfn.CONCAT(Tabela_srv_moreno_prd_dbwel_v_fund_acompanhamento[[#This Row],[id_ordem_servico]],"-",Tabela_srv_moreno_prd_dbwel_v_fund_acompanhamento[[#This Row],[item]])</f>
        <v>26734-8</v>
      </c>
      <c r="B1770" s="114" t="str">
        <f>_xlfn.XLOOKUP(A1770,Tabela2[ID OS_MORENO],Tabela2[ID OS_MORENO],"",0)</f>
        <v/>
      </c>
      <c r="C1770" s="25">
        <v>26734</v>
      </c>
      <c r="D1770" s="25">
        <v>8</v>
      </c>
      <c r="E1770" s="25">
        <v>1</v>
      </c>
      <c r="F1770" s="178">
        <v>6218</v>
      </c>
      <c r="G1770" s="178">
        <v>1</v>
      </c>
      <c r="H1770" s="178" t="str">
        <f>_xlfn.CONCAT(Tabela_srv_moreno_prd_dbwel_v_fund_acompanhamento[[#This Row],[codigo_peca]],"-",Tabela_srv_moreno_prd_dbwel_v_fund_acompanhamento[[#This Row],[seq_peca]])</f>
        <v>6218-1</v>
      </c>
      <c r="I1770" s="178">
        <v>1</v>
      </c>
      <c r="J1770" s="178" t="s">
        <v>345</v>
      </c>
      <c r="K1770" s="179">
        <v>45802</v>
      </c>
      <c r="L1770" s="179">
        <v>45798</v>
      </c>
      <c r="M1770" s="178" t="s">
        <v>838</v>
      </c>
      <c r="N1770" s="179">
        <v>45565</v>
      </c>
      <c r="O17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1" spans="1:15" hidden="1" x14ac:dyDescent="0.25">
      <c r="A1771" s="25" t="str">
        <f>_xlfn.CONCAT(Tabela_srv_moreno_prd_dbwel_v_fund_acompanhamento[[#This Row],[id_ordem_servico]],"-",Tabela_srv_moreno_prd_dbwel_v_fund_acompanhamento[[#This Row],[item]])</f>
        <v>26734-10</v>
      </c>
      <c r="B1771" s="114" t="str">
        <f>_xlfn.XLOOKUP(A1771,Tabela2[ID OS_MORENO],Tabela2[ID OS_MORENO],"",0)</f>
        <v/>
      </c>
      <c r="C1771" s="25">
        <v>26734</v>
      </c>
      <c r="D1771" s="25">
        <v>10</v>
      </c>
      <c r="E1771" s="25">
        <v>1</v>
      </c>
      <c r="F1771" s="178">
        <v>6220</v>
      </c>
      <c r="G1771" s="178">
        <v>1</v>
      </c>
      <c r="H1771" s="178" t="str">
        <f>_xlfn.CONCAT(Tabela_srv_moreno_prd_dbwel_v_fund_acompanhamento[[#This Row],[codigo_peca]],"-",Tabela_srv_moreno_prd_dbwel_v_fund_acompanhamento[[#This Row],[seq_peca]])</f>
        <v>6220-1</v>
      </c>
      <c r="I1771" s="178">
        <v>1</v>
      </c>
      <c r="J1771" s="178" t="s">
        <v>345</v>
      </c>
      <c r="K1771" s="179">
        <v>45707</v>
      </c>
      <c r="L1771" s="179">
        <v>45707</v>
      </c>
      <c r="M1771" s="178" t="s">
        <v>837</v>
      </c>
      <c r="N1771" s="179">
        <v>45565</v>
      </c>
      <c r="O17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2" spans="1:15" hidden="1" x14ac:dyDescent="0.25">
      <c r="A1772" s="25" t="str">
        <f>_xlfn.CONCAT(Tabela_srv_moreno_prd_dbwel_v_fund_acompanhamento[[#This Row],[id_ordem_servico]],"-",Tabela_srv_moreno_prd_dbwel_v_fund_acompanhamento[[#This Row],[item]])</f>
        <v>26734-12</v>
      </c>
      <c r="B1772" s="114" t="str">
        <f>_xlfn.XLOOKUP(A1772,Tabela2[ID OS_MORENO],Tabela2[ID OS_MORENO],"",0)</f>
        <v/>
      </c>
      <c r="C1772" s="25">
        <v>26734</v>
      </c>
      <c r="D1772" s="25">
        <v>12</v>
      </c>
      <c r="E1772" s="25">
        <v>1</v>
      </c>
      <c r="F1772" s="178">
        <v>6222</v>
      </c>
      <c r="G1772" s="178">
        <v>1</v>
      </c>
      <c r="H1772" s="178" t="str">
        <f>_xlfn.CONCAT(Tabela_srv_moreno_prd_dbwel_v_fund_acompanhamento[[#This Row],[codigo_peca]],"-",Tabela_srv_moreno_prd_dbwel_v_fund_acompanhamento[[#This Row],[seq_peca]])</f>
        <v>6222-1</v>
      </c>
      <c r="I1772" s="178">
        <v>1</v>
      </c>
      <c r="J1772" s="178" t="s">
        <v>345</v>
      </c>
      <c r="K1772" s="179">
        <v>45751</v>
      </c>
      <c r="L1772" s="179">
        <v>45751</v>
      </c>
      <c r="M1772" s="178" t="s">
        <v>839</v>
      </c>
      <c r="N1772" s="179">
        <v>45565</v>
      </c>
      <c r="O17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3" spans="1:15" hidden="1" x14ac:dyDescent="0.25">
      <c r="A1773" s="25" t="str">
        <f>_xlfn.CONCAT(Tabela_srv_moreno_prd_dbwel_v_fund_acompanhamento[[#This Row],[id_ordem_servico]],"-",Tabela_srv_moreno_prd_dbwel_v_fund_acompanhamento[[#This Row],[item]])</f>
        <v>26734-13</v>
      </c>
      <c r="B1773" s="114" t="str">
        <f>_xlfn.XLOOKUP(A1773,Tabela2[ID OS_MORENO],Tabela2[ID OS_MORENO],"",0)</f>
        <v/>
      </c>
      <c r="C1773" s="25">
        <v>26734</v>
      </c>
      <c r="D1773" s="25">
        <v>13</v>
      </c>
      <c r="E1773" s="25">
        <v>1</v>
      </c>
      <c r="F1773" s="178">
        <v>6223</v>
      </c>
      <c r="G1773" s="178">
        <v>1</v>
      </c>
      <c r="H1773" s="178" t="str">
        <f>_xlfn.CONCAT(Tabela_srv_moreno_prd_dbwel_v_fund_acompanhamento[[#This Row],[codigo_peca]],"-",Tabela_srv_moreno_prd_dbwel_v_fund_acompanhamento[[#This Row],[seq_peca]])</f>
        <v>6223-1</v>
      </c>
      <c r="I1773" s="178">
        <v>1</v>
      </c>
      <c r="J1773" s="178" t="s">
        <v>345</v>
      </c>
      <c r="K1773" s="179">
        <v>45755</v>
      </c>
      <c r="L1773" s="179">
        <v>45755</v>
      </c>
      <c r="M1773" s="178" t="s">
        <v>840</v>
      </c>
      <c r="N1773" s="179">
        <v>45565</v>
      </c>
      <c r="O17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4" spans="1:15" hidden="1" x14ac:dyDescent="0.25">
      <c r="A1774" s="25" t="str">
        <f>_xlfn.CONCAT(Tabela_srv_moreno_prd_dbwel_v_fund_acompanhamento[[#This Row],[id_ordem_servico]],"-",Tabela_srv_moreno_prd_dbwel_v_fund_acompanhamento[[#This Row],[item]])</f>
        <v>26734-14</v>
      </c>
      <c r="B1774" s="114" t="str">
        <f>_xlfn.XLOOKUP(A1774,Tabela2[ID OS_MORENO],Tabela2[ID OS_MORENO],"",0)</f>
        <v/>
      </c>
      <c r="C1774" s="25">
        <v>26734</v>
      </c>
      <c r="D1774" s="25">
        <v>14</v>
      </c>
      <c r="E1774" s="25">
        <v>1</v>
      </c>
      <c r="F1774" s="178">
        <v>6224</v>
      </c>
      <c r="G1774" s="178">
        <v>1</v>
      </c>
      <c r="H1774" s="178" t="str">
        <f>_xlfn.CONCAT(Tabela_srv_moreno_prd_dbwel_v_fund_acompanhamento[[#This Row],[codigo_peca]],"-",Tabela_srv_moreno_prd_dbwel_v_fund_acompanhamento[[#This Row],[seq_peca]])</f>
        <v>6224-1</v>
      </c>
      <c r="I1774" s="178">
        <v>1</v>
      </c>
      <c r="J1774" s="178" t="s">
        <v>345</v>
      </c>
      <c r="K1774" s="179">
        <v>45776</v>
      </c>
      <c r="L1774" s="179">
        <v>45776</v>
      </c>
      <c r="M1774" s="178" t="s">
        <v>840</v>
      </c>
      <c r="N1774" s="179">
        <v>45565</v>
      </c>
      <c r="O17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5" spans="1:15" hidden="1" x14ac:dyDescent="0.25">
      <c r="A1775" s="25" t="str">
        <f>_xlfn.CONCAT(Tabela_srv_moreno_prd_dbwel_v_fund_acompanhamento[[#This Row],[id_ordem_servico]],"-",Tabela_srv_moreno_prd_dbwel_v_fund_acompanhamento[[#This Row],[item]])</f>
        <v>26734-16</v>
      </c>
      <c r="B1775" s="114" t="str">
        <f>_xlfn.XLOOKUP(A1775,Tabela2[ID OS_MORENO],Tabela2[ID OS_MORENO],"",0)</f>
        <v/>
      </c>
      <c r="C1775" s="25">
        <v>26734</v>
      </c>
      <c r="D1775" s="25">
        <v>16</v>
      </c>
      <c r="E1775" s="25">
        <v>1</v>
      </c>
      <c r="F1775" s="178">
        <v>6226</v>
      </c>
      <c r="G1775" s="178">
        <v>1</v>
      </c>
      <c r="H1775" s="178" t="str">
        <f>_xlfn.CONCAT(Tabela_srv_moreno_prd_dbwel_v_fund_acompanhamento[[#This Row],[codigo_peca]],"-",Tabela_srv_moreno_prd_dbwel_v_fund_acompanhamento[[#This Row],[seq_peca]])</f>
        <v>6226-1</v>
      </c>
      <c r="I1775" s="178">
        <v>1</v>
      </c>
      <c r="J1775" s="178" t="s">
        <v>345</v>
      </c>
      <c r="K1775" s="179">
        <v>45776</v>
      </c>
      <c r="L1775" s="179">
        <v>45776</v>
      </c>
      <c r="M1775" s="178" t="s">
        <v>841</v>
      </c>
      <c r="N1775" s="179">
        <v>45565</v>
      </c>
      <c r="O17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6" spans="1:15" hidden="1" x14ac:dyDescent="0.25">
      <c r="A1776" s="25" t="str">
        <f>_xlfn.CONCAT(Tabela_srv_moreno_prd_dbwel_v_fund_acompanhamento[[#This Row],[id_ordem_servico]],"-",Tabela_srv_moreno_prd_dbwel_v_fund_acompanhamento[[#This Row],[item]])</f>
        <v>27128-1</v>
      </c>
      <c r="B1776" s="115" t="str">
        <f>_xlfn.XLOOKUP(A1776,Tabela2[ID OS_MORENO],Tabela2[ID OS_MORENO],"",0)</f>
        <v/>
      </c>
      <c r="C1776" s="25">
        <v>27128</v>
      </c>
      <c r="D1776" s="25">
        <v>1</v>
      </c>
      <c r="E1776" s="25">
        <v>1</v>
      </c>
      <c r="F1776" s="178">
        <v>1033027</v>
      </c>
      <c r="G1776" s="178">
        <v>1</v>
      </c>
      <c r="H1776" s="178" t="str">
        <f>_xlfn.CONCAT(Tabela_srv_moreno_prd_dbwel_v_fund_acompanhamento[[#This Row],[codigo_peca]],"-",Tabela_srv_moreno_prd_dbwel_v_fund_acompanhamento[[#This Row],[seq_peca]])</f>
        <v>1033027-1</v>
      </c>
      <c r="I1776" s="178">
        <v>1</v>
      </c>
      <c r="J1776" s="178" t="s">
        <v>329</v>
      </c>
      <c r="K1776" s="179">
        <v>45949</v>
      </c>
      <c r="L1776" s="179">
        <v>45932</v>
      </c>
      <c r="M1776" s="178" t="s">
        <v>330</v>
      </c>
      <c r="N1776" s="179">
        <v>46006</v>
      </c>
      <c r="O17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7" spans="1:15" hidden="1" x14ac:dyDescent="0.25">
      <c r="A1777" s="25" t="str">
        <f>_xlfn.CONCAT(Tabela_srv_moreno_prd_dbwel_v_fund_acompanhamento[[#This Row],[id_ordem_servico]],"-",Tabela_srv_moreno_prd_dbwel_v_fund_acompanhamento[[#This Row],[item]])</f>
        <v>27128-2</v>
      </c>
      <c r="B1777" s="114" t="str">
        <f>_xlfn.XLOOKUP(A1777,Tabela2[ID OS_MORENO],Tabela2[ID OS_MORENO],"",0)</f>
        <v/>
      </c>
      <c r="C1777" s="25">
        <v>27128</v>
      </c>
      <c r="D1777" s="25">
        <v>2</v>
      </c>
      <c r="E1777" s="25">
        <v>1</v>
      </c>
      <c r="F1777" s="178">
        <v>1033027</v>
      </c>
      <c r="G1777" s="178">
        <v>2</v>
      </c>
      <c r="H1777" s="178" t="str">
        <f>_xlfn.CONCAT(Tabela_srv_moreno_prd_dbwel_v_fund_acompanhamento[[#This Row],[codigo_peca]],"-",Tabela_srv_moreno_prd_dbwel_v_fund_acompanhamento[[#This Row],[seq_peca]])</f>
        <v>1033027-2</v>
      </c>
      <c r="I1777" s="178">
        <v>1</v>
      </c>
      <c r="J1777" s="178" t="s">
        <v>329</v>
      </c>
      <c r="K1777" s="179">
        <v>45949</v>
      </c>
      <c r="L1777" s="179">
        <v>45933</v>
      </c>
      <c r="M1777" s="178" t="s">
        <v>330</v>
      </c>
      <c r="N1777" s="179">
        <v>46006</v>
      </c>
      <c r="O17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8" spans="1:15" hidden="1" x14ac:dyDescent="0.25">
      <c r="A1778" s="25" t="str">
        <f>_xlfn.CONCAT(Tabela_srv_moreno_prd_dbwel_v_fund_acompanhamento[[#This Row],[id_ordem_servico]],"-",Tabela_srv_moreno_prd_dbwel_v_fund_acompanhamento[[#This Row],[item]])</f>
        <v>27128-3</v>
      </c>
      <c r="B1778" s="115" t="str">
        <f>_xlfn.XLOOKUP(A1778,Tabela2[ID OS_MORENO],Tabela2[ID OS_MORENO],"",0)</f>
        <v/>
      </c>
      <c r="C1778" s="25">
        <v>27128</v>
      </c>
      <c r="D1778" s="25">
        <v>3</v>
      </c>
      <c r="E1778" s="25">
        <v>1</v>
      </c>
      <c r="F1778" s="178">
        <v>1033027</v>
      </c>
      <c r="G1778" s="178">
        <v>3</v>
      </c>
      <c r="H1778" s="178" t="str">
        <f>_xlfn.CONCAT(Tabela_srv_moreno_prd_dbwel_v_fund_acompanhamento[[#This Row],[codigo_peca]],"-",Tabela_srv_moreno_prd_dbwel_v_fund_acompanhamento[[#This Row],[seq_peca]])</f>
        <v>1033027-3</v>
      </c>
      <c r="I1778" s="178">
        <v>1</v>
      </c>
      <c r="J1778" s="178" t="s">
        <v>329</v>
      </c>
      <c r="K1778" s="179">
        <v>45949</v>
      </c>
      <c r="L1778" s="179">
        <v>45932</v>
      </c>
      <c r="M1778" s="178" t="s">
        <v>330</v>
      </c>
      <c r="N1778" s="179">
        <v>46006</v>
      </c>
      <c r="O17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79" spans="1:15" hidden="1" x14ac:dyDescent="0.25">
      <c r="A1779" s="25" t="str">
        <f>_xlfn.CONCAT(Tabela_srv_moreno_prd_dbwel_v_fund_acompanhamento[[#This Row],[id_ordem_servico]],"-",Tabela_srv_moreno_prd_dbwel_v_fund_acompanhamento[[#This Row],[item]])</f>
        <v>27034-3</v>
      </c>
      <c r="B1779" s="115" t="str">
        <f>_xlfn.XLOOKUP(A1779,Tabela2[ID OS_MORENO],Tabela2[ID OS_MORENO],"",0)</f>
        <v/>
      </c>
      <c r="C1779" s="25">
        <v>27034</v>
      </c>
      <c r="D1779" s="25">
        <v>3</v>
      </c>
      <c r="E1779" s="25">
        <v>1</v>
      </c>
      <c r="F1779" s="178">
        <v>6655</v>
      </c>
      <c r="G1779" s="178">
        <v>1</v>
      </c>
      <c r="H1779" s="178" t="str">
        <f>_xlfn.CONCAT(Tabela_srv_moreno_prd_dbwel_v_fund_acompanhamento[[#This Row],[codigo_peca]],"-",Tabela_srv_moreno_prd_dbwel_v_fund_acompanhamento[[#This Row],[seq_peca]])</f>
        <v>6655-1</v>
      </c>
      <c r="I1779" s="178">
        <v>1</v>
      </c>
      <c r="J1779" s="178" t="s">
        <v>318</v>
      </c>
      <c r="K1779" s="179">
        <v>45821</v>
      </c>
      <c r="L1779" s="179">
        <v>45922</v>
      </c>
      <c r="M1779" s="178" t="s">
        <v>848</v>
      </c>
      <c r="N1779" s="179">
        <v>45821</v>
      </c>
      <c r="O1779" s="185" t="str">
        <f>IF(Tabela_srv_moreno_prd_dbwel_v_fund_acompanhamento[[#This Row],[prz_contratual]]=Tabela_srv_moreno_prd_dbwel_v_fund_acompanhamento[[#This Row],[lib_fundido_prev]],"S/Usin.","C/ Usin.")</f>
        <v>S/Usin.</v>
      </c>
    </row>
    <row r="1780" spans="1:15" hidden="1" x14ac:dyDescent="0.25">
      <c r="A1780" s="25" t="str">
        <f>_xlfn.CONCAT(Tabela_srv_moreno_prd_dbwel_v_fund_acompanhamento[[#This Row],[id_ordem_servico]],"-",Tabela_srv_moreno_prd_dbwel_v_fund_acompanhamento[[#This Row],[item]])</f>
        <v>27121-1</v>
      </c>
      <c r="B1780" s="115" t="str">
        <f>_xlfn.XLOOKUP(A1780,Tabela2[ID OS_MORENO],Tabela2[ID OS_MORENO],"",0)</f>
        <v/>
      </c>
      <c r="C1780" s="25">
        <v>27121</v>
      </c>
      <c r="D1780" s="25">
        <v>1</v>
      </c>
      <c r="E1780" s="25">
        <v>1</v>
      </c>
      <c r="F1780" s="178">
        <v>1143035</v>
      </c>
      <c r="G1780" s="178">
        <v>4</v>
      </c>
      <c r="H1780" s="178" t="str">
        <f>_xlfn.CONCAT(Tabela_srv_moreno_prd_dbwel_v_fund_acompanhamento[[#This Row],[codigo_peca]],"-",Tabela_srv_moreno_prd_dbwel_v_fund_acompanhamento[[#This Row],[seq_peca]])</f>
        <v>1143035-4</v>
      </c>
      <c r="I1780" s="178">
        <v>1</v>
      </c>
      <c r="J1780" s="178" t="s">
        <v>318</v>
      </c>
      <c r="K1780" s="179">
        <v>45955</v>
      </c>
      <c r="L1780" s="179">
        <v>45946</v>
      </c>
      <c r="M1780" s="178" t="s">
        <v>319</v>
      </c>
      <c r="N1780" s="179">
        <v>46015</v>
      </c>
      <c r="O17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1" spans="1:15" hidden="1" x14ac:dyDescent="0.25">
      <c r="A1781" s="25" t="str">
        <f>_xlfn.CONCAT(Tabela_srv_moreno_prd_dbwel_v_fund_acompanhamento[[#This Row],[id_ordem_servico]],"-",Tabela_srv_moreno_prd_dbwel_v_fund_acompanhamento[[#This Row],[item]])</f>
        <v>27121-2</v>
      </c>
      <c r="B1781" s="116" t="str">
        <f>_xlfn.XLOOKUP(A1781,Tabela2[ID OS_MORENO],Tabela2[ID OS_MORENO],"",0)</f>
        <v/>
      </c>
      <c r="C1781" s="25">
        <v>27121</v>
      </c>
      <c r="D1781" s="25">
        <v>2</v>
      </c>
      <c r="E1781" s="25">
        <v>1</v>
      </c>
      <c r="F1781" s="178">
        <v>1143035</v>
      </c>
      <c r="G1781" s="178">
        <v>6</v>
      </c>
      <c r="H1781" s="178" t="str">
        <f>_xlfn.CONCAT(Tabela_srv_moreno_prd_dbwel_v_fund_acompanhamento[[#This Row],[codigo_peca]],"-",Tabela_srv_moreno_prd_dbwel_v_fund_acompanhamento[[#This Row],[seq_peca]])</f>
        <v>1143035-6</v>
      </c>
      <c r="I1781" s="178">
        <v>1</v>
      </c>
      <c r="J1781" s="178" t="s">
        <v>318</v>
      </c>
      <c r="K1781" s="179">
        <v>45955</v>
      </c>
      <c r="L1781" s="179">
        <v>45939</v>
      </c>
      <c r="M1781" s="178" t="s">
        <v>319</v>
      </c>
      <c r="N1781" s="179">
        <v>46015</v>
      </c>
      <c r="O17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2" spans="1:15" hidden="1" x14ac:dyDescent="0.25">
      <c r="A1782" s="25" t="str">
        <f>_xlfn.CONCAT(Tabela_srv_moreno_prd_dbwel_v_fund_acompanhamento[[#This Row],[id_ordem_servico]],"-",Tabela_srv_moreno_prd_dbwel_v_fund_acompanhamento[[#This Row],[item]])</f>
        <v>27121-3</v>
      </c>
      <c r="B1782" s="114" t="str">
        <f>_xlfn.XLOOKUP(A1782,Tabela2[ID OS_MORENO],Tabela2[ID OS_MORENO],"",0)</f>
        <v/>
      </c>
      <c r="C1782" s="25">
        <v>27121</v>
      </c>
      <c r="D1782" s="25">
        <v>3</v>
      </c>
      <c r="E1782" s="25">
        <v>1</v>
      </c>
      <c r="F1782" s="178">
        <v>1143035</v>
      </c>
      <c r="G1782" s="178">
        <v>5</v>
      </c>
      <c r="H1782" s="178" t="str">
        <f>_xlfn.CONCAT(Tabela_srv_moreno_prd_dbwel_v_fund_acompanhamento[[#This Row],[codigo_peca]],"-",Tabela_srv_moreno_prd_dbwel_v_fund_acompanhamento[[#This Row],[seq_peca]])</f>
        <v>1143035-5</v>
      </c>
      <c r="I1782" s="178">
        <v>1</v>
      </c>
      <c r="J1782" s="178" t="s">
        <v>318</v>
      </c>
      <c r="K1782" s="179">
        <v>45955</v>
      </c>
      <c r="L1782" s="179">
        <v>45944</v>
      </c>
      <c r="M1782" s="178" t="s">
        <v>319</v>
      </c>
      <c r="N1782" s="179">
        <v>46015</v>
      </c>
      <c r="O17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3" spans="1:15" hidden="1" x14ac:dyDescent="0.25">
      <c r="A1783" s="25" t="str">
        <f>_xlfn.CONCAT(Tabela_srv_moreno_prd_dbwel_v_fund_acompanhamento[[#This Row],[id_ordem_servico]],"-",Tabela_srv_moreno_prd_dbwel_v_fund_acompanhamento[[#This Row],[item]])</f>
        <v>27375-2</v>
      </c>
      <c r="B1783" s="114" t="str">
        <f>_xlfn.XLOOKUP(A1783,Tabela2[ID OS_MORENO],Tabela2[ID OS_MORENO],"",0)</f>
        <v/>
      </c>
      <c r="C1783" s="25">
        <v>27375</v>
      </c>
      <c r="D1783" s="25">
        <v>2</v>
      </c>
      <c r="E1783" s="25">
        <v>1</v>
      </c>
      <c r="F1783" s="39">
        <v>6753</v>
      </c>
      <c r="G1783" s="39">
        <v>1</v>
      </c>
      <c r="H1783" s="39" t="str">
        <f>_xlfn.CONCAT(Tabela_srv_moreno_prd_dbwel_v_fund_acompanhamento[[#This Row],[codigo_peca]],"-",Tabela_srv_moreno_prd_dbwel_v_fund_acompanhamento[[#This Row],[seq_peca]])</f>
        <v>6753-1</v>
      </c>
      <c r="I1783" s="178">
        <v>1</v>
      </c>
      <c r="J1783" s="39" t="s">
        <v>318</v>
      </c>
      <c r="K1783" s="40">
        <v>46078</v>
      </c>
      <c r="L1783" s="40">
        <v>46073</v>
      </c>
      <c r="M1783" s="39" t="s">
        <v>746</v>
      </c>
      <c r="N1783" s="40">
        <v>46127</v>
      </c>
      <c r="O178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784" spans="1:15" hidden="1" x14ac:dyDescent="0.25">
      <c r="A1784" s="25" t="str">
        <f>_xlfn.CONCAT(Tabela_srv_moreno_prd_dbwel_v_fund_acompanhamento[[#This Row],[id_ordem_servico]],"-",Tabela_srv_moreno_prd_dbwel_v_fund_acompanhamento[[#This Row],[item]])</f>
        <v>27375-3</v>
      </c>
      <c r="B1784" s="114" t="str">
        <f>_xlfn.XLOOKUP(A1784,Tabela2[ID OS_MORENO],Tabela2[ID OS_MORENO],"",0)</f>
        <v/>
      </c>
      <c r="C1784" s="25">
        <v>27375</v>
      </c>
      <c r="D1784" s="25">
        <v>3</v>
      </c>
      <c r="E1784" s="25">
        <v>1</v>
      </c>
      <c r="F1784" s="178">
        <v>6754</v>
      </c>
      <c r="G1784" s="178">
        <v>1</v>
      </c>
      <c r="H1784" s="178" t="str">
        <f>_xlfn.CONCAT(Tabela_srv_moreno_prd_dbwel_v_fund_acompanhamento[[#This Row],[codigo_peca]],"-",Tabela_srv_moreno_prd_dbwel_v_fund_acompanhamento[[#This Row],[seq_peca]])</f>
        <v>6754-1</v>
      </c>
      <c r="I1784" s="178">
        <v>1</v>
      </c>
      <c r="J1784" s="178" t="s">
        <v>318</v>
      </c>
      <c r="K1784" s="179">
        <v>46078</v>
      </c>
      <c r="L1784" s="179">
        <v>46090</v>
      </c>
      <c r="M1784" s="178" t="s">
        <v>747</v>
      </c>
      <c r="N1784" s="179">
        <v>46127</v>
      </c>
      <c r="O17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5" spans="1:15" hidden="1" x14ac:dyDescent="0.25">
      <c r="A1785" s="25" t="str">
        <f>_xlfn.CONCAT(Tabela_srv_moreno_prd_dbwel_v_fund_acompanhamento[[#This Row],[id_ordem_servico]],"-",Tabela_srv_moreno_prd_dbwel_v_fund_acompanhamento[[#This Row],[item]])</f>
        <v>27375-4</v>
      </c>
      <c r="B1785" s="114" t="str">
        <f>_xlfn.XLOOKUP(A1785,Tabela2[ID OS_MORENO],Tabela2[ID OS_MORENO],"",0)</f>
        <v/>
      </c>
      <c r="C1785" s="25">
        <v>27375</v>
      </c>
      <c r="D1785" s="25">
        <v>4</v>
      </c>
      <c r="E1785" s="25">
        <v>1</v>
      </c>
      <c r="F1785" s="178">
        <v>6755</v>
      </c>
      <c r="G1785" s="178">
        <v>1</v>
      </c>
      <c r="H1785" s="178" t="str">
        <f>_xlfn.CONCAT(Tabela_srv_moreno_prd_dbwel_v_fund_acompanhamento[[#This Row],[codigo_peca]],"-",Tabela_srv_moreno_prd_dbwel_v_fund_acompanhamento[[#This Row],[seq_peca]])</f>
        <v>6755-1</v>
      </c>
      <c r="I1785" s="178">
        <v>1</v>
      </c>
      <c r="J1785" s="178" t="s">
        <v>318</v>
      </c>
      <c r="K1785" s="179">
        <v>46078</v>
      </c>
      <c r="L1785" s="179">
        <v>46090</v>
      </c>
      <c r="M1785" s="178" t="s">
        <v>747</v>
      </c>
      <c r="N1785" s="179">
        <v>46127</v>
      </c>
      <c r="O17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6" spans="1:15" hidden="1" x14ac:dyDescent="0.25">
      <c r="A1786" s="25" t="str">
        <f>_xlfn.CONCAT(Tabela_srv_moreno_prd_dbwel_v_fund_acompanhamento[[#This Row],[id_ordem_servico]],"-",Tabela_srv_moreno_prd_dbwel_v_fund_acompanhamento[[#This Row],[item]])</f>
        <v>27375-5</v>
      </c>
      <c r="B1786" s="114" t="str">
        <f>_xlfn.XLOOKUP(A1786,Tabela2[ID OS_MORENO],Tabela2[ID OS_MORENO],"",0)</f>
        <v/>
      </c>
      <c r="C1786" s="25">
        <v>27375</v>
      </c>
      <c r="D1786" s="25">
        <v>5</v>
      </c>
      <c r="E1786" s="25">
        <v>1</v>
      </c>
      <c r="F1786" s="178">
        <v>6756</v>
      </c>
      <c r="G1786" s="178">
        <v>1</v>
      </c>
      <c r="H1786" s="178" t="str">
        <f>_xlfn.CONCAT(Tabela_srv_moreno_prd_dbwel_v_fund_acompanhamento[[#This Row],[codigo_peca]],"-",Tabela_srv_moreno_prd_dbwel_v_fund_acompanhamento[[#This Row],[seq_peca]])</f>
        <v>6756-1</v>
      </c>
      <c r="I1786" s="178">
        <v>1</v>
      </c>
      <c r="J1786" s="178" t="s">
        <v>318</v>
      </c>
      <c r="K1786" s="179">
        <v>46078</v>
      </c>
      <c r="L1786" s="179">
        <v>46071</v>
      </c>
      <c r="M1786" s="178" t="s">
        <v>748</v>
      </c>
      <c r="N1786" s="179">
        <v>46127</v>
      </c>
      <c r="O17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7" spans="1:15" hidden="1" x14ac:dyDescent="0.25">
      <c r="A1787" s="25" t="str">
        <f>_xlfn.CONCAT(Tabela_srv_moreno_prd_dbwel_v_fund_acompanhamento[[#This Row],[id_ordem_servico]],"-",Tabela_srv_moreno_prd_dbwel_v_fund_acompanhamento[[#This Row],[item]])</f>
        <v>27375-6</v>
      </c>
      <c r="B1787" s="114" t="str">
        <f>_xlfn.XLOOKUP(A1787,Tabela2[ID OS_MORENO],Tabela2[ID OS_MORENO],"",0)</f>
        <v/>
      </c>
      <c r="C1787" s="25">
        <v>27375</v>
      </c>
      <c r="D1787" s="25">
        <v>6</v>
      </c>
      <c r="E1787" s="25">
        <v>1</v>
      </c>
      <c r="F1787" s="178">
        <v>6757</v>
      </c>
      <c r="G1787" s="178">
        <v>1</v>
      </c>
      <c r="H1787" s="178" t="str">
        <f>_xlfn.CONCAT(Tabela_srv_moreno_prd_dbwel_v_fund_acompanhamento[[#This Row],[codigo_peca]],"-",Tabela_srv_moreno_prd_dbwel_v_fund_acompanhamento[[#This Row],[seq_peca]])</f>
        <v>6757-1</v>
      </c>
      <c r="I1787" s="178">
        <v>1</v>
      </c>
      <c r="J1787" s="178" t="s">
        <v>318</v>
      </c>
      <c r="K1787" s="179">
        <v>46078</v>
      </c>
      <c r="L1787" s="179">
        <v>46071</v>
      </c>
      <c r="M1787" s="178" t="s">
        <v>749</v>
      </c>
      <c r="N1787" s="179">
        <v>46127</v>
      </c>
      <c r="O17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8" spans="1:15" hidden="1" x14ac:dyDescent="0.25">
      <c r="A1788" s="25" t="str">
        <f>_xlfn.CONCAT(Tabela_srv_moreno_prd_dbwel_v_fund_acompanhamento[[#This Row],[id_ordem_servico]],"-",Tabela_srv_moreno_prd_dbwel_v_fund_acompanhamento[[#This Row],[item]])</f>
        <v>27375-7</v>
      </c>
      <c r="B1788" s="114" t="str">
        <f>_xlfn.XLOOKUP(A1788,Tabela2[ID OS_MORENO],Tabela2[ID OS_MORENO],"",0)</f>
        <v>27375-7</v>
      </c>
      <c r="C1788" s="25">
        <v>27375</v>
      </c>
      <c r="D1788" s="25">
        <v>7</v>
      </c>
      <c r="E1788" s="25">
        <v>1</v>
      </c>
      <c r="F1788" s="178">
        <v>6758</v>
      </c>
      <c r="G1788" s="178">
        <v>1</v>
      </c>
      <c r="H1788" s="178" t="str">
        <f>_xlfn.CONCAT(Tabela_srv_moreno_prd_dbwel_v_fund_acompanhamento[[#This Row],[codigo_peca]],"-",Tabela_srv_moreno_prd_dbwel_v_fund_acompanhamento[[#This Row],[seq_peca]])</f>
        <v>6758-1</v>
      </c>
      <c r="I1788" s="178">
        <v>1</v>
      </c>
      <c r="J1788" s="178" t="s">
        <v>318</v>
      </c>
      <c r="K1788" s="179">
        <v>46078</v>
      </c>
      <c r="L1788" s="179">
        <v>46073</v>
      </c>
      <c r="M1788" s="178" t="s">
        <v>750</v>
      </c>
      <c r="N1788" s="179">
        <v>46127</v>
      </c>
      <c r="O17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89" spans="1:15" hidden="1" x14ac:dyDescent="0.25">
      <c r="A1789" s="25" t="str">
        <f>_xlfn.CONCAT(Tabela_srv_moreno_prd_dbwel_v_fund_acompanhamento[[#This Row],[id_ordem_servico]],"-",Tabela_srv_moreno_prd_dbwel_v_fund_acompanhamento[[#This Row],[item]])</f>
        <v>27375-8</v>
      </c>
      <c r="B1789" s="114" t="str">
        <f>_xlfn.XLOOKUP(A1789,Tabela2[ID OS_MORENO],Tabela2[ID OS_MORENO],"",0)</f>
        <v>27375-8</v>
      </c>
      <c r="C1789" s="25">
        <v>27375</v>
      </c>
      <c r="D1789" s="25">
        <v>8</v>
      </c>
      <c r="E1789" s="25">
        <v>1</v>
      </c>
      <c r="F1789" s="178">
        <v>6759</v>
      </c>
      <c r="G1789" s="178">
        <v>1</v>
      </c>
      <c r="H1789" s="178" t="str">
        <f>_xlfn.CONCAT(Tabela_srv_moreno_prd_dbwel_v_fund_acompanhamento[[#This Row],[codigo_peca]],"-",Tabela_srv_moreno_prd_dbwel_v_fund_acompanhamento[[#This Row],[seq_peca]])</f>
        <v>6759-1</v>
      </c>
      <c r="I1789" s="178">
        <v>1</v>
      </c>
      <c r="J1789" s="178" t="s">
        <v>318</v>
      </c>
      <c r="K1789" s="179">
        <v>46078</v>
      </c>
      <c r="L1789" s="179">
        <v>46071</v>
      </c>
      <c r="M1789" s="178" t="s">
        <v>749</v>
      </c>
      <c r="N1789" s="179">
        <v>46127</v>
      </c>
      <c r="O17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0" spans="1:15" hidden="1" x14ac:dyDescent="0.25">
      <c r="A1790" s="25" t="str">
        <f>_xlfn.CONCAT(Tabela_srv_moreno_prd_dbwel_v_fund_acompanhamento[[#This Row],[id_ordem_servico]],"-",Tabela_srv_moreno_prd_dbwel_v_fund_acompanhamento[[#This Row],[item]])</f>
        <v>27375-9</v>
      </c>
      <c r="B1790" s="114" t="str">
        <f>_xlfn.XLOOKUP(A1790,Tabela2[ID OS_MORENO],Tabela2[ID OS_MORENO],"",0)</f>
        <v/>
      </c>
      <c r="C1790" s="25">
        <v>27375</v>
      </c>
      <c r="D1790" s="25">
        <v>9</v>
      </c>
      <c r="E1790" s="25">
        <v>1</v>
      </c>
      <c r="F1790" s="178">
        <v>6760</v>
      </c>
      <c r="G1790" s="178">
        <v>1</v>
      </c>
      <c r="H1790" s="178" t="str">
        <f>_xlfn.CONCAT(Tabela_srv_moreno_prd_dbwel_v_fund_acompanhamento[[#This Row],[codigo_peca]],"-",Tabela_srv_moreno_prd_dbwel_v_fund_acompanhamento[[#This Row],[seq_peca]])</f>
        <v>6760-1</v>
      </c>
      <c r="I1790" s="178">
        <v>1</v>
      </c>
      <c r="J1790" s="178" t="s">
        <v>318</v>
      </c>
      <c r="K1790" s="179">
        <v>46078</v>
      </c>
      <c r="L1790" s="179">
        <v>46071</v>
      </c>
      <c r="M1790" s="178" t="s">
        <v>751</v>
      </c>
      <c r="N1790" s="179">
        <v>46127</v>
      </c>
      <c r="O17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1" spans="1:15" hidden="1" x14ac:dyDescent="0.25">
      <c r="A1791" s="25" t="str">
        <f>_xlfn.CONCAT(Tabela_srv_moreno_prd_dbwel_v_fund_acompanhamento[[#This Row],[id_ordem_servico]],"-",Tabela_srv_moreno_prd_dbwel_v_fund_acompanhamento[[#This Row],[item]])</f>
        <v>27375-1</v>
      </c>
      <c r="B1791" s="114" t="str">
        <f>_xlfn.XLOOKUP(A1791,Tabela2[ID OS_MORENO],Tabela2[ID OS_MORENO],"",0)</f>
        <v>27375-1</v>
      </c>
      <c r="C1791" s="25">
        <v>27375</v>
      </c>
      <c r="D1791" s="25">
        <v>1</v>
      </c>
      <c r="E1791" s="25">
        <v>1</v>
      </c>
      <c r="F1791" s="178">
        <v>6730</v>
      </c>
      <c r="G1791" s="178">
        <v>1</v>
      </c>
      <c r="H1791" s="178" t="str">
        <f>_xlfn.CONCAT(Tabela_srv_moreno_prd_dbwel_v_fund_acompanhamento[[#This Row],[codigo_peca]],"-",Tabela_srv_moreno_prd_dbwel_v_fund_acompanhamento[[#This Row],[seq_peca]])</f>
        <v>6730-1</v>
      </c>
      <c r="I1791" s="178">
        <v>1</v>
      </c>
      <c r="J1791" s="178" t="s">
        <v>318</v>
      </c>
      <c r="K1791" s="179">
        <v>46073</v>
      </c>
      <c r="L1791" s="179">
        <v>46090</v>
      </c>
      <c r="M1791" s="178" t="s">
        <v>752</v>
      </c>
      <c r="N1791" s="179">
        <v>46101</v>
      </c>
      <c r="O17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2" spans="1:15" hidden="1" x14ac:dyDescent="0.25">
      <c r="A1792" s="25" t="str">
        <f>_xlfn.CONCAT(Tabela_srv_moreno_prd_dbwel_v_fund_acompanhamento[[#This Row],[id_ordem_servico]],"-",Tabela_srv_moreno_prd_dbwel_v_fund_acompanhamento[[#This Row],[item]])</f>
        <v>27559-1</v>
      </c>
      <c r="B1792" s="114" t="str">
        <f>_xlfn.XLOOKUP(A1792,Tabela2[ID OS_MORENO],Tabela2[ID OS_MORENO],"",0)</f>
        <v>27559-1</v>
      </c>
      <c r="C1792" s="25">
        <v>27559</v>
      </c>
      <c r="D1792" s="25">
        <v>1</v>
      </c>
      <c r="E1792" s="25">
        <v>1</v>
      </c>
      <c r="F1792" s="178">
        <v>6814</v>
      </c>
      <c r="G1792" s="178">
        <v>1</v>
      </c>
      <c r="H1792" s="178" t="str">
        <f>_xlfn.CONCAT(Tabela_srv_moreno_prd_dbwel_v_fund_acompanhamento[[#This Row],[codigo_peca]],"-",Tabela_srv_moreno_prd_dbwel_v_fund_acompanhamento[[#This Row],[seq_peca]])</f>
        <v>6814-1</v>
      </c>
      <c r="I1792" s="178">
        <v>1</v>
      </c>
      <c r="J1792" s="178" t="s">
        <v>469</v>
      </c>
      <c r="K1792" s="179">
        <v>46222</v>
      </c>
      <c r="L1792" s="179"/>
      <c r="M1792" s="178" t="s">
        <v>2640</v>
      </c>
      <c r="N1792" s="179">
        <v>46223</v>
      </c>
      <c r="O17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3" spans="1:15" hidden="1" x14ac:dyDescent="0.25">
      <c r="A1793" s="25" t="str">
        <f>_xlfn.CONCAT(Tabela_srv_moreno_prd_dbwel_v_fund_acompanhamento[[#This Row],[id_ordem_servico]],"-",Tabela_srv_moreno_prd_dbwel_v_fund_acompanhamento[[#This Row],[item]])</f>
        <v>27559-2</v>
      </c>
      <c r="B1793" s="114" t="str">
        <f>_xlfn.XLOOKUP(A1793,Tabela2[ID OS_MORENO],Tabela2[ID OS_MORENO],"",0)</f>
        <v>27559-2</v>
      </c>
      <c r="C1793" s="25">
        <v>27559</v>
      </c>
      <c r="D1793" s="25">
        <v>2</v>
      </c>
      <c r="E1793" s="25">
        <v>1</v>
      </c>
      <c r="F1793" s="178">
        <v>6815</v>
      </c>
      <c r="G1793" s="178">
        <v>1</v>
      </c>
      <c r="H1793" s="178" t="str">
        <f>_xlfn.CONCAT(Tabela_srv_moreno_prd_dbwel_v_fund_acompanhamento[[#This Row],[codigo_peca]],"-",Tabela_srv_moreno_prd_dbwel_v_fund_acompanhamento[[#This Row],[seq_peca]])</f>
        <v>6815-1</v>
      </c>
      <c r="I1793" s="178">
        <v>1</v>
      </c>
      <c r="J1793" s="178" t="s">
        <v>469</v>
      </c>
      <c r="K1793" s="179">
        <v>46222</v>
      </c>
      <c r="L1793" s="179"/>
      <c r="M1793" s="178" t="s">
        <v>2640</v>
      </c>
      <c r="N1793" s="179">
        <v>46223</v>
      </c>
      <c r="O17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4" spans="1:15" hidden="1" x14ac:dyDescent="0.25">
      <c r="A1794" s="25" t="str">
        <f>_xlfn.CONCAT(Tabela_srv_moreno_prd_dbwel_v_fund_acompanhamento[[#This Row],[id_ordem_servico]],"-",Tabela_srv_moreno_prd_dbwel_v_fund_acompanhamento[[#This Row],[item]])</f>
        <v>27559-3</v>
      </c>
      <c r="B1794" s="114" t="str">
        <f>_xlfn.XLOOKUP(A1794,Tabela2[ID OS_MORENO],Tabela2[ID OS_MORENO],"",0)</f>
        <v>27559-3</v>
      </c>
      <c r="C1794" s="25">
        <v>27559</v>
      </c>
      <c r="D1794" s="25">
        <v>3</v>
      </c>
      <c r="E1794" s="25">
        <v>1</v>
      </c>
      <c r="F1794" s="178">
        <v>6816</v>
      </c>
      <c r="G1794" s="178">
        <v>1</v>
      </c>
      <c r="H1794" s="178" t="str">
        <f>_xlfn.CONCAT(Tabela_srv_moreno_prd_dbwel_v_fund_acompanhamento[[#This Row],[codigo_peca]],"-",Tabela_srv_moreno_prd_dbwel_v_fund_acompanhamento[[#This Row],[seq_peca]])</f>
        <v>6816-1</v>
      </c>
      <c r="I1794" s="178">
        <v>1</v>
      </c>
      <c r="J1794" s="178" t="s">
        <v>469</v>
      </c>
      <c r="K1794" s="179">
        <v>46222</v>
      </c>
      <c r="L1794" s="179"/>
      <c r="M1794" s="178" t="s">
        <v>2640</v>
      </c>
      <c r="N1794" s="179">
        <v>46223</v>
      </c>
      <c r="O17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5" spans="1:15" hidden="1" x14ac:dyDescent="0.25">
      <c r="A1795" s="25" t="str">
        <f>_xlfn.CONCAT(Tabela_srv_moreno_prd_dbwel_v_fund_acompanhamento[[#This Row],[id_ordem_servico]],"-",Tabela_srv_moreno_prd_dbwel_v_fund_acompanhamento[[#This Row],[item]])</f>
        <v>27559-4</v>
      </c>
      <c r="B1795" s="114" t="str">
        <f>_xlfn.XLOOKUP(A1795,Tabela2[ID OS_MORENO],Tabela2[ID OS_MORENO],"",0)</f>
        <v>27559-4</v>
      </c>
      <c r="C1795" s="25">
        <v>27559</v>
      </c>
      <c r="D1795" s="25">
        <v>4</v>
      </c>
      <c r="E1795" s="25">
        <v>1</v>
      </c>
      <c r="F1795" s="178">
        <v>1163065</v>
      </c>
      <c r="G1795" s="178">
        <v>1</v>
      </c>
      <c r="H1795" s="178" t="str">
        <f>_xlfn.CONCAT(Tabela_srv_moreno_prd_dbwel_v_fund_acompanhamento[[#This Row],[codigo_peca]],"-",Tabela_srv_moreno_prd_dbwel_v_fund_acompanhamento[[#This Row],[seq_peca]])</f>
        <v>1163065-1</v>
      </c>
      <c r="I1795" s="178">
        <v>1</v>
      </c>
      <c r="J1795" s="178" t="s">
        <v>469</v>
      </c>
      <c r="K1795" s="179">
        <v>46309</v>
      </c>
      <c r="L1795" s="179"/>
      <c r="M1795" s="178" t="s">
        <v>2797</v>
      </c>
      <c r="N1795" s="179">
        <v>46310</v>
      </c>
      <c r="O17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6" spans="1:15" hidden="1" x14ac:dyDescent="0.25">
      <c r="A1796" s="25" t="str">
        <f>_xlfn.CONCAT(Tabela_srv_moreno_prd_dbwel_v_fund_acompanhamento[[#This Row],[id_ordem_servico]],"-",Tabela_srv_moreno_prd_dbwel_v_fund_acompanhamento[[#This Row],[item]])</f>
        <v>27559-5</v>
      </c>
      <c r="B1796" s="114" t="str">
        <f>_xlfn.XLOOKUP(A1796,Tabela2[ID OS_MORENO],Tabela2[ID OS_MORENO],"",0)</f>
        <v>27559-5</v>
      </c>
      <c r="C1796" s="25">
        <v>27559</v>
      </c>
      <c r="D1796" s="25">
        <v>5</v>
      </c>
      <c r="E1796" s="25">
        <v>1</v>
      </c>
      <c r="F1796" s="178">
        <v>1163066</v>
      </c>
      <c r="G1796" s="178">
        <v>1</v>
      </c>
      <c r="H1796" s="178" t="str">
        <f>_xlfn.CONCAT(Tabela_srv_moreno_prd_dbwel_v_fund_acompanhamento[[#This Row],[codigo_peca]],"-",Tabela_srv_moreno_prd_dbwel_v_fund_acompanhamento[[#This Row],[seq_peca]])</f>
        <v>1163066-1</v>
      </c>
      <c r="I1796" s="178">
        <v>1</v>
      </c>
      <c r="J1796" s="178" t="s">
        <v>469</v>
      </c>
      <c r="K1796" s="179">
        <v>46309</v>
      </c>
      <c r="L1796" s="179"/>
      <c r="M1796" s="178" t="s">
        <v>2798</v>
      </c>
      <c r="N1796" s="179">
        <v>46310</v>
      </c>
      <c r="O17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7" spans="1:15" hidden="1" x14ac:dyDescent="0.25">
      <c r="A1797" s="25" t="str">
        <f>_xlfn.CONCAT(Tabela_srv_moreno_prd_dbwel_v_fund_acompanhamento[[#This Row],[id_ordem_servico]],"-",Tabela_srv_moreno_prd_dbwel_v_fund_acompanhamento[[#This Row],[item]])</f>
        <v>27559-6</v>
      </c>
      <c r="B1797" s="114" t="str">
        <f>_xlfn.XLOOKUP(A1797,Tabela2[ID OS_MORENO],Tabela2[ID OS_MORENO],"",0)</f>
        <v>27559-6</v>
      </c>
      <c r="C1797" s="25">
        <v>27559</v>
      </c>
      <c r="D1797" s="25">
        <v>6</v>
      </c>
      <c r="E1797" s="25">
        <v>1</v>
      </c>
      <c r="F1797" s="178">
        <v>1163067</v>
      </c>
      <c r="G1797" s="178">
        <v>1</v>
      </c>
      <c r="H1797" s="178" t="str">
        <f>_xlfn.CONCAT(Tabela_srv_moreno_prd_dbwel_v_fund_acompanhamento[[#This Row],[codigo_peca]],"-",Tabela_srv_moreno_prd_dbwel_v_fund_acompanhamento[[#This Row],[seq_peca]])</f>
        <v>1163067-1</v>
      </c>
      <c r="I1797" s="178">
        <v>1</v>
      </c>
      <c r="J1797" s="178" t="s">
        <v>469</v>
      </c>
      <c r="K1797" s="179">
        <v>46309</v>
      </c>
      <c r="L1797" s="179"/>
      <c r="M1797" s="178" t="s">
        <v>2798</v>
      </c>
      <c r="N1797" s="179">
        <v>46310</v>
      </c>
      <c r="O17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8" spans="1:15" hidden="1" x14ac:dyDescent="0.25">
      <c r="A1798" s="25" t="str">
        <f>_xlfn.CONCAT(Tabela_srv_moreno_prd_dbwel_v_fund_acompanhamento[[#This Row],[id_ordem_servico]],"-",Tabela_srv_moreno_prd_dbwel_v_fund_acompanhamento[[#This Row],[item]])</f>
        <v>27559-7</v>
      </c>
      <c r="B1798" s="114" t="str">
        <f>_xlfn.XLOOKUP(A1798,Tabela2[ID OS_MORENO],Tabela2[ID OS_MORENO],"",0)</f>
        <v>27559-7</v>
      </c>
      <c r="C1798" s="25">
        <v>27559</v>
      </c>
      <c r="D1798" s="25">
        <v>7</v>
      </c>
      <c r="E1798" s="25">
        <v>1</v>
      </c>
      <c r="F1798" s="178">
        <v>1163068</v>
      </c>
      <c r="G1798" s="178">
        <v>1</v>
      </c>
      <c r="H1798" s="178" t="str">
        <f>_xlfn.CONCAT(Tabela_srv_moreno_prd_dbwel_v_fund_acompanhamento[[#This Row],[codigo_peca]],"-",Tabela_srv_moreno_prd_dbwel_v_fund_acompanhamento[[#This Row],[seq_peca]])</f>
        <v>1163068-1</v>
      </c>
      <c r="I1798" s="178">
        <v>1</v>
      </c>
      <c r="J1798" s="178" t="s">
        <v>469</v>
      </c>
      <c r="K1798" s="179">
        <v>46309</v>
      </c>
      <c r="L1798" s="179"/>
      <c r="M1798" s="178" t="s">
        <v>2798</v>
      </c>
      <c r="N1798" s="179">
        <v>46310</v>
      </c>
      <c r="O17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799" spans="1:15" hidden="1" x14ac:dyDescent="0.25">
      <c r="A1799" s="25" t="str">
        <f>_xlfn.CONCAT(Tabela_srv_moreno_prd_dbwel_v_fund_acompanhamento[[#This Row],[id_ordem_servico]],"-",Tabela_srv_moreno_prd_dbwel_v_fund_acompanhamento[[#This Row],[item]])</f>
        <v>27559-8</v>
      </c>
      <c r="B1799" s="114" t="str">
        <f>_xlfn.XLOOKUP(A1799,Tabela2[ID OS_MORENO],Tabela2[ID OS_MORENO],"",0)</f>
        <v>27559-8</v>
      </c>
      <c r="C1799" s="25">
        <v>27559</v>
      </c>
      <c r="D1799" s="25">
        <v>8</v>
      </c>
      <c r="E1799" s="25">
        <v>1</v>
      </c>
      <c r="F1799" s="178">
        <v>1163069</v>
      </c>
      <c r="G1799" s="178">
        <v>1</v>
      </c>
      <c r="H1799" s="178" t="str">
        <f>_xlfn.CONCAT(Tabela_srv_moreno_prd_dbwel_v_fund_acompanhamento[[#This Row],[codigo_peca]],"-",Tabela_srv_moreno_prd_dbwel_v_fund_acompanhamento[[#This Row],[seq_peca]])</f>
        <v>1163069-1</v>
      </c>
      <c r="I1799" s="178">
        <v>1</v>
      </c>
      <c r="J1799" s="178" t="s">
        <v>469</v>
      </c>
      <c r="K1799" s="179">
        <v>46309</v>
      </c>
      <c r="L1799" s="179"/>
      <c r="M1799" s="178" t="s">
        <v>2798</v>
      </c>
      <c r="N1799" s="179">
        <v>46310</v>
      </c>
      <c r="O17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0" spans="1:15" hidden="1" x14ac:dyDescent="0.25">
      <c r="A1800" s="25" t="str">
        <f>_xlfn.CONCAT(Tabela_srv_moreno_prd_dbwel_v_fund_acompanhamento[[#This Row],[id_ordem_servico]],"-",Tabela_srv_moreno_prd_dbwel_v_fund_acompanhamento[[#This Row],[item]])</f>
        <v>27559-9</v>
      </c>
      <c r="B1800" s="114" t="str">
        <f>_xlfn.XLOOKUP(A1800,Tabela2[ID OS_MORENO],Tabela2[ID OS_MORENO],"",0)</f>
        <v>27559-9</v>
      </c>
      <c r="C1800" s="25">
        <v>27559</v>
      </c>
      <c r="D1800" s="25">
        <v>9</v>
      </c>
      <c r="E1800" s="25">
        <v>1</v>
      </c>
      <c r="F1800" s="178">
        <v>1163070</v>
      </c>
      <c r="G1800" s="178">
        <v>1</v>
      </c>
      <c r="H1800" s="178" t="str">
        <f>_xlfn.CONCAT(Tabela_srv_moreno_prd_dbwel_v_fund_acompanhamento[[#This Row],[codigo_peca]],"-",Tabela_srv_moreno_prd_dbwel_v_fund_acompanhamento[[#This Row],[seq_peca]])</f>
        <v>1163070-1</v>
      </c>
      <c r="I1800" s="178">
        <v>1</v>
      </c>
      <c r="J1800" s="178" t="s">
        <v>469</v>
      </c>
      <c r="K1800" s="179">
        <v>46309</v>
      </c>
      <c r="L1800" s="179"/>
      <c r="M1800" s="178" t="s">
        <v>2797</v>
      </c>
      <c r="N1800" s="179">
        <v>46310</v>
      </c>
      <c r="O18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1" spans="1:15" hidden="1" x14ac:dyDescent="0.25">
      <c r="A1801" s="25" t="str">
        <f>_xlfn.CONCAT(Tabela_srv_moreno_prd_dbwel_v_fund_acompanhamento[[#This Row],[id_ordem_servico]],"-",Tabela_srv_moreno_prd_dbwel_v_fund_acompanhamento[[#This Row],[item]])</f>
        <v>27196-6</v>
      </c>
      <c r="B1801" s="114" t="str">
        <f>_xlfn.XLOOKUP(A1801,Tabela2[ID OS_MORENO],Tabela2[ID OS_MORENO],"",0)</f>
        <v/>
      </c>
      <c r="C1801" s="25">
        <v>27196</v>
      </c>
      <c r="D1801" s="25">
        <v>6</v>
      </c>
      <c r="E1801" s="25">
        <v>1</v>
      </c>
      <c r="F1801" s="178">
        <v>1163058</v>
      </c>
      <c r="G1801" s="178">
        <v>1</v>
      </c>
      <c r="H1801" s="178" t="str">
        <f>_xlfn.CONCAT(Tabela_srv_moreno_prd_dbwel_v_fund_acompanhamento[[#This Row],[codigo_peca]],"-",Tabela_srv_moreno_prd_dbwel_v_fund_acompanhamento[[#This Row],[seq_peca]])</f>
        <v>1163058-1</v>
      </c>
      <c r="I1801" s="178">
        <v>1</v>
      </c>
      <c r="J1801" s="178" t="s">
        <v>469</v>
      </c>
      <c r="K1801" s="179">
        <v>45925</v>
      </c>
      <c r="L1801" s="179">
        <v>45933</v>
      </c>
      <c r="M1801" s="178" t="s">
        <v>470</v>
      </c>
      <c r="N1801" s="179">
        <v>46021</v>
      </c>
      <c r="O18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2" spans="1:15" hidden="1" x14ac:dyDescent="0.25">
      <c r="A1802" s="25" t="str">
        <f>_xlfn.CONCAT(Tabela_srv_moreno_prd_dbwel_v_fund_acompanhamento[[#This Row],[id_ordem_servico]],"-",Tabela_srv_moreno_prd_dbwel_v_fund_acompanhamento[[#This Row],[item]])</f>
        <v>27196-7</v>
      </c>
      <c r="B1802" s="114" t="str">
        <f>_xlfn.XLOOKUP(A1802,Tabela2[ID OS_MORENO],Tabela2[ID OS_MORENO],"",0)</f>
        <v/>
      </c>
      <c r="C1802" s="25">
        <v>27196</v>
      </c>
      <c r="D1802" s="25">
        <v>7</v>
      </c>
      <c r="E1802" s="25">
        <v>1</v>
      </c>
      <c r="F1802" s="178">
        <v>1163059</v>
      </c>
      <c r="G1802" s="178">
        <v>2</v>
      </c>
      <c r="H1802" s="178" t="str">
        <f>_xlfn.CONCAT(Tabela_srv_moreno_prd_dbwel_v_fund_acompanhamento[[#This Row],[codigo_peca]],"-",Tabela_srv_moreno_prd_dbwel_v_fund_acompanhamento[[#This Row],[seq_peca]])</f>
        <v>1163059-2</v>
      </c>
      <c r="I1802" s="178">
        <v>1</v>
      </c>
      <c r="J1802" s="178" t="s">
        <v>469</v>
      </c>
      <c r="K1802" s="179">
        <v>45925</v>
      </c>
      <c r="L1802" s="179">
        <v>45933</v>
      </c>
      <c r="M1802" s="178" t="s">
        <v>471</v>
      </c>
      <c r="N1802" s="179">
        <v>46021</v>
      </c>
      <c r="O18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3" spans="1:15" hidden="1" x14ac:dyDescent="0.25">
      <c r="A1803" s="25" t="str">
        <f>_xlfn.CONCAT(Tabela_srv_moreno_prd_dbwel_v_fund_acompanhamento[[#This Row],[id_ordem_servico]],"-",Tabela_srv_moreno_prd_dbwel_v_fund_acompanhamento[[#This Row],[item]])</f>
        <v>27196-8</v>
      </c>
      <c r="B1803" s="114" t="str">
        <f>_xlfn.XLOOKUP(A1803,Tabela2[ID OS_MORENO],Tabela2[ID OS_MORENO],"",0)</f>
        <v/>
      </c>
      <c r="C1803" s="25">
        <v>27196</v>
      </c>
      <c r="D1803" s="25">
        <v>8</v>
      </c>
      <c r="E1803" s="25">
        <v>1</v>
      </c>
      <c r="F1803" s="178">
        <v>1163060</v>
      </c>
      <c r="G1803" s="178">
        <v>2</v>
      </c>
      <c r="H1803" s="178" t="str">
        <f>_xlfn.CONCAT(Tabela_srv_moreno_prd_dbwel_v_fund_acompanhamento[[#This Row],[codigo_peca]],"-",Tabela_srv_moreno_prd_dbwel_v_fund_acompanhamento[[#This Row],[seq_peca]])</f>
        <v>1163060-2</v>
      </c>
      <c r="I1803" s="178">
        <v>1</v>
      </c>
      <c r="J1803" s="178" t="s">
        <v>469</v>
      </c>
      <c r="K1803" s="179">
        <v>45925</v>
      </c>
      <c r="L1803" s="179">
        <v>45933</v>
      </c>
      <c r="M1803" s="178" t="s">
        <v>471</v>
      </c>
      <c r="N1803" s="179">
        <v>46021</v>
      </c>
      <c r="O18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4" spans="1:15" hidden="1" x14ac:dyDescent="0.25">
      <c r="A1804" s="25" t="str">
        <f>_xlfn.CONCAT(Tabela_srv_moreno_prd_dbwel_v_fund_acompanhamento[[#This Row],[id_ordem_servico]],"-",Tabela_srv_moreno_prd_dbwel_v_fund_acompanhamento[[#This Row],[item]])</f>
        <v>27196-9</v>
      </c>
      <c r="B1804" s="114" t="str">
        <f>_xlfn.XLOOKUP(A1804,Tabela2[ID OS_MORENO],Tabela2[ID OS_MORENO],"",0)</f>
        <v/>
      </c>
      <c r="C1804" s="25">
        <v>27196</v>
      </c>
      <c r="D1804" s="25">
        <v>9</v>
      </c>
      <c r="E1804" s="25">
        <v>1</v>
      </c>
      <c r="F1804" s="178">
        <v>1163061</v>
      </c>
      <c r="G1804" s="178">
        <v>1</v>
      </c>
      <c r="H1804" s="178" t="str">
        <f>_xlfn.CONCAT(Tabela_srv_moreno_prd_dbwel_v_fund_acompanhamento[[#This Row],[codigo_peca]],"-",Tabela_srv_moreno_prd_dbwel_v_fund_acompanhamento[[#This Row],[seq_peca]])</f>
        <v>1163061-1</v>
      </c>
      <c r="I1804" s="178">
        <v>1</v>
      </c>
      <c r="J1804" s="178" t="s">
        <v>469</v>
      </c>
      <c r="K1804" s="179">
        <v>45925</v>
      </c>
      <c r="L1804" s="179">
        <v>45933</v>
      </c>
      <c r="M1804" s="178" t="s">
        <v>471</v>
      </c>
      <c r="N1804" s="179">
        <v>46021</v>
      </c>
      <c r="O18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5" spans="1:15" hidden="1" x14ac:dyDescent="0.25">
      <c r="A1805" s="25" t="str">
        <f>_xlfn.CONCAT(Tabela_srv_moreno_prd_dbwel_v_fund_acompanhamento[[#This Row],[id_ordem_servico]],"-",Tabela_srv_moreno_prd_dbwel_v_fund_acompanhamento[[#This Row],[item]])</f>
        <v>27196-10</v>
      </c>
      <c r="B1805" s="114" t="str">
        <f>_xlfn.XLOOKUP(A1805,Tabela2[ID OS_MORENO],Tabela2[ID OS_MORENO],"",0)</f>
        <v/>
      </c>
      <c r="C1805" s="25">
        <v>27196</v>
      </c>
      <c r="D1805" s="25">
        <v>10</v>
      </c>
      <c r="E1805" s="25">
        <v>1</v>
      </c>
      <c r="F1805" s="178">
        <v>1163062</v>
      </c>
      <c r="G1805" s="178">
        <v>1</v>
      </c>
      <c r="H1805" s="178" t="str">
        <f>_xlfn.CONCAT(Tabela_srv_moreno_prd_dbwel_v_fund_acompanhamento[[#This Row],[codigo_peca]],"-",Tabela_srv_moreno_prd_dbwel_v_fund_acompanhamento[[#This Row],[seq_peca]])</f>
        <v>1163062-1</v>
      </c>
      <c r="I1805" s="178">
        <v>1</v>
      </c>
      <c r="J1805" s="178" t="s">
        <v>469</v>
      </c>
      <c r="K1805" s="179">
        <v>45925</v>
      </c>
      <c r="L1805" s="179">
        <v>45933</v>
      </c>
      <c r="M1805" s="178" t="s">
        <v>471</v>
      </c>
      <c r="N1805" s="179">
        <v>46021</v>
      </c>
      <c r="O18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6" spans="1:15" hidden="1" x14ac:dyDescent="0.25">
      <c r="A1806" s="25" t="str">
        <f>_xlfn.CONCAT(Tabela_srv_moreno_prd_dbwel_v_fund_acompanhamento[[#This Row],[id_ordem_servico]],"-",Tabela_srv_moreno_prd_dbwel_v_fund_acompanhamento[[#This Row],[item]])</f>
        <v>27196-11</v>
      </c>
      <c r="B1806" s="114" t="str">
        <f>_xlfn.XLOOKUP(A1806,Tabela2[ID OS_MORENO],Tabela2[ID OS_MORENO],"",0)</f>
        <v/>
      </c>
      <c r="C1806" s="25">
        <v>27196</v>
      </c>
      <c r="D1806" s="25">
        <v>11</v>
      </c>
      <c r="E1806" s="25">
        <v>1</v>
      </c>
      <c r="F1806" s="178">
        <v>1163063</v>
      </c>
      <c r="G1806" s="178">
        <v>1</v>
      </c>
      <c r="H1806" s="178" t="str">
        <f>_xlfn.CONCAT(Tabela_srv_moreno_prd_dbwel_v_fund_acompanhamento[[#This Row],[codigo_peca]],"-",Tabela_srv_moreno_prd_dbwel_v_fund_acompanhamento[[#This Row],[seq_peca]])</f>
        <v>1163063-1</v>
      </c>
      <c r="I1806" s="178">
        <v>1</v>
      </c>
      <c r="J1806" s="178" t="s">
        <v>469</v>
      </c>
      <c r="K1806" s="179">
        <v>45925</v>
      </c>
      <c r="L1806" s="179">
        <v>45933</v>
      </c>
      <c r="M1806" s="178" t="s">
        <v>472</v>
      </c>
      <c r="N1806" s="179">
        <v>46021</v>
      </c>
      <c r="O18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7" spans="1:15" hidden="1" x14ac:dyDescent="0.25">
      <c r="A1807" s="25" t="str">
        <f>_xlfn.CONCAT(Tabela_srv_moreno_prd_dbwel_v_fund_acompanhamento[[#This Row],[id_ordem_servico]],"-",Tabela_srv_moreno_prd_dbwel_v_fund_acompanhamento[[#This Row],[item]])</f>
        <v>27196-12</v>
      </c>
      <c r="B1807" s="115" t="str">
        <f>_xlfn.XLOOKUP(A1807,Tabela2[ID OS_MORENO],Tabela2[ID OS_MORENO],"",0)</f>
        <v/>
      </c>
      <c r="C1807" s="25">
        <v>27196</v>
      </c>
      <c r="D1807" s="25">
        <v>12</v>
      </c>
      <c r="E1807" s="25">
        <v>1</v>
      </c>
      <c r="F1807" s="178">
        <v>1163064</v>
      </c>
      <c r="G1807" s="178">
        <v>1</v>
      </c>
      <c r="H1807" s="178" t="str">
        <f>_xlfn.CONCAT(Tabela_srv_moreno_prd_dbwel_v_fund_acompanhamento[[#This Row],[codigo_peca]],"-",Tabela_srv_moreno_prd_dbwel_v_fund_acompanhamento[[#This Row],[seq_peca]])</f>
        <v>1163064-1</v>
      </c>
      <c r="I1807" s="178">
        <v>1</v>
      </c>
      <c r="J1807" s="178" t="s">
        <v>469</v>
      </c>
      <c r="K1807" s="179">
        <v>46002</v>
      </c>
      <c r="L1807" s="179">
        <v>46001</v>
      </c>
      <c r="M1807" s="178" t="s">
        <v>473</v>
      </c>
      <c r="N1807" s="179">
        <v>46021</v>
      </c>
      <c r="O18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8" spans="1:15" hidden="1" x14ac:dyDescent="0.25">
      <c r="A1808" s="25" t="str">
        <f>_xlfn.CONCAT(Tabela_srv_moreno_prd_dbwel_v_fund_acompanhamento[[#This Row],[id_ordem_servico]],"-",Tabela_srv_moreno_prd_dbwel_v_fund_acompanhamento[[#This Row],[item]])</f>
        <v>27196-13</v>
      </c>
      <c r="B1808" s="114" t="str">
        <f>_xlfn.XLOOKUP(A1808,Tabela2[ID OS_MORENO],Tabela2[ID OS_MORENO],"",0)</f>
        <v/>
      </c>
      <c r="C1808" s="25">
        <v>27196</v>
      </c>
      <c r="D1808" s="25">
        <v>13</v>
      </c>
      <c r="E1808" s="25">
        <v>1</v>
      </c>
      <c r="F1808" s="178">
        <v>1163064</v>
      </c>
      <c r="G1808" s="178">
        <v>2</v>
      </c>
      <c r="H1808" s="178" t="str">
        <f>_xlfn.CONCAT(Tabela_srv_moreno_prd_dbwel_v_fund_acompanhamento[[#This Row],[codigo_peca]],"-",Tabela_srv_moreno_prd_dbwel_v_fund_acompanhamento[[#This Row],[seq_peca]])</f>
        <v>1163064-2</v>
      </c>
      <c r="I1808" s="178">
        <v>1</v>
      </c>
      <c r="J1808" s="178" t="s">
        <v>469</v>
      </c>
      <c r="K1808" s="179">
        <v>46002</v>
      </c>
      <c r="L1808" s="179">
        <v>46008</v>
      </c>
      <c r="M1808" s="178" t="s">
        <v>473</v>
      </c>
      <c r="N1808" s="179">
        <v>46021</v>
      </c>
      <c r="O18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09" spans="1:15" hidden="1" x14ac:dyDescent="0.25">
      <c r="A1809" s="25" t="str">
        <f>_xlfn.CONCAT(Tabela_srv_moreno_prd_dbwel_v_fund_acompanhamento[[#This Row],[id_ordem_servico]],"-",Tabela_srv_moreno_prd_dbwel_v_fund_acompanhamento[[#This Row],[item]])</f>
        <v>27196-1</v>
      </c>
      <c r="B1809" s="115" t="str">
        <f>_xlfn.XLOOKUP(A1809,Tabela2[ID OS_MORENO],Tabela2[ID OS_MORENO],"",0)</f>
        <v/>
      </c>
      <c r="C1809" s="25">
        <v>27196</v>
      </c>
      <c r="D1809" s="25">
        <v>1</v>
      </c>
      <c r="E1809" s="25">
        <v>1</v>
      </c>
      <c r="F1809" s="178">
        <v>6542</v>
      </c>
      <c r="G1809" s="178">
        <v>1</v>
      </c>
      <c r="H1809" s="178" t="str">
        <f>_xlfn.CONCAT(Tabela_srv_moreno_prd_dbwel_v_fund_acompanhamento[[#This Row],[codigo_peca]],"-",Tabela_srv_moreno_prd_dbwel_v_fund_acompanhamento[[#This Row],[seq_peca]])</f>
        <v>6542-1</v>
      </c>
      <c r="I1809" s="178">
        <v>1</v>
      </c>
      <c r="J1809" s="178" t="s">
        <v>469</v>
      </c>
      <c r="K1809" s="179">
        <v>45909</v>
      </c>
      <c r="L1809" s="179">
        <v>45898</v>
      </c>
      <c r="M1809" s="178" t="s">
        <v>474</v>
      </c>
      <c r="N1809" s="179">
        <v>45986</v>
      </c>
      <c r="O18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0" spans="1:15" hidden="1" x14ac:dyDescent="0.25">
      <c r="A1810" s="25" t="str">
        <f>_xlfn.CONCAT(Tabela_srv_moreno_prd_dbwel_v_fund_acompanhamento[[#This Row],[id_ordem_servico]],"-",Tabela_srv_moreno_prd_dbwel_v_fund_acompanhamento[[#This Row],[item]])</f>
        <v>27607-1</v>
      </c>
      <c r="B1810" s="114" t="str">
        <f>_xlfn.XLOOKUP(A1810,Tabela2[ID OS_MORENO],Tabela2[ID OS_MORENO],"",0)</f>
        <v/>
      </c>
      <c r="C1810" s="25">
        <v>27607</v>
      </c>
      <c r="D1810" s="25">
        <v>1</v>
      </c>
      <c r="E1810" s="25">
        <v>1</v>
      </c>
      <c r="F1810" s="178">
        <v>1127009</v>
      </c>
      <c r="G1810" s="178">
        <v>0</v>
      </c>
      <c r="H1810" s="178" t="str">
        <f>_xlfn.CONCAT(Tabela_srv_moreno_prd_dbwel_v_fund_acompanhamento[[#This Row],[codigo_peca]],"-",Tabela_srv_moreno_prd_dbwel_v_fund_acompanhamento[[#This Row],[seq_peca]])</f>
        <v>1127009-0</v>
      </c>
      <c r="I1810" s="178">
        <v>1</v>
      </c>
      <c r="J1810" s="178" t="s">
        <v>3005</v>
      </c>
      <c r="K1810" s="179"/>
      <c r="L1810" s="179"/>
      <c r="M1810" s="178" t="s">
        <v>3006</v>
      </c>
      <c r="N1810" s="179">
        <v>46280</v>
      </c>
      <c r="O18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1" spans="1:15" hidden="1" x14ac:dyDescent="0.25">
      <c r="A1811" s="25" t="str">
        <f>_xlfn.CONCAT(Tabela_srv_moreno_prd_dbwel_v_fund_acompanhamento[[#This Row],[id_ordem_servico]],"-",Tabela_srv_moreno_prd_dbwel_v_fund_acompanhamento[[#This Row],[item]])</f>
        <v>27607-2</v>
      </c>
      <c r="B1811" s="114" t="str">
        <f>_xlfn.XLOOKUP(A1811,Tabela2[ID OS_MORENO],Tabela2[ID OS_MORENO],"",0)</f>
        <v/>
      </c>
      <c r="C1811" s="25">
        <v>27607</v>
      </c>
      <c r="D1811" s="25">
        <v>2</v>
      </c>
      <c r="E1811" s="25">
        <v>1</v>
      </c>
      <c r="F1811" s="178">
        <v>1127010</v>
      </c>
      <c r="G1811" s="178">
        <v>0</v>
      </c>
      <c r="H1811" s="178" t="str">
        <f>_xlfn.CONCAT(Tabela_srv_moreno_prd_dbwel_v_fund_acompanhamento[[#This Row],[codigo_peca]],"-",Tabela_srv_moreno_prd_dbwel_v_fund_acompanhamento[[#This Row],[seq_peca]])</f>
        <v>1127010-0</v>
      </c>
      <c r="I1811" s="178">
        <v>1</v>
      </c>
      <c r="J1811" s="178" t="s">
        <v>3005</v>
      </c>
      <c r="K1811" s="179"/>
      <c r="L1811" s="179"/>
      <c r="M1811" s="178" t="s">
        <v>3006</v>
      </c>
      <c r="N1811" s="179">
        <v>46280</v>
      </c>
      <c r="O18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2" spans="1:15" hidden="1" x14ac:dyDescent="0.25">
      <c r="A1812" s="25" t="str">
        <f>_xlfn.CONCAT(Tabela_srv_moreno_prd_dbwel_v_fund_acompanhamento[[#This Row],[id_ordem_servico]],"-",Tabela_srv_moreno_prd_dbwel_v_fund_acompanhamento[[#This Row],[item]])</f>
        <v>27607-3</v>
      </c>
      <c r="B1812" s="114" t="str">
        <f>_xlfn.XLOOKUP(A1812,Tabela2[ID OS_MORENO],Tabela2[ID OS_MORENO],"",0)</f>
        <v/>
      </c>
      <c r="C1812" s="25">
        <v>27607</v>
      </c>
      <c r="D1812" s="25">
        <v>3</v>
      </c>
      <c r="E1812" s="25">
        <v>1</v>
      </c>
      <c r="F1812" s="178">
        <v>1127011</v>
      </c>
      <c r="G1812" s="178">
        <v>0</v>
      </c>
      <c r="H1812" s="178" t="str">
        <f>_xlfn.CONCAT(Tabela_srv_moreno_prd_dbwel_v_fund_acompanhamento[[#This Row],[codigo_peca]],"-",Tabela_srv_moreno_prd_dbwel_v_fund_acompanhamento[[#This Row],[seq_peca]])</f>
        <v>1127011-0</v>
      </c>
      <c r="I1812" s="178">
        <v>1</v>
      </c>
      <c r="J1812" s="178" t="s">
        <v>3005</v>
      </c>
      <c r="K1812" s="179"/>
      <c r="L1812" s="179"/>
      <c r="M1812" s="178" t="s">
        <v>3007</v>
      </c>
      <c r="N1812" s="179">
        <v>46280</v>
      </c>
      <c r="O18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3" spans="1:15" hidden="1" x14ac:dyDescent="0.25">
      <c r="A1813" s="25" t="str">
        <f>_xlfn.CONCAT(Tabela_srv_moreno_prd_dbwel_v_fund_acompanhamento[[#This Row],[id_ordem_servico]],"-",Tabela_srv_moreno_prd_dbwel_v_fund_acompanhamento[[#This Row],[item]])</f>
        <v>27607-4</v>
      </c>
      <c r="B1813" s="114" t="str">
        <f>_xlfn.XLOOKUP(A1813,Tabela2[ID OS_MORENO],Tabela2[ID OS_MORENO],"",0)</f>
        <v/>
      </c>
      <c r="C1813" s="25">
        <v>27607</v>
      </c>
      <c r="D1813" s="25">
        <v>4</v>
      </c>
      <c r="E1813" s="25">
        <v>1</v>
      </c>
      <c r="F1813" s="178">
        <v>1127012</v>
      </c>
      <c r="G1813" s="178">
        <v>0</v>
      </c>
      <c r="H1813" s="178" t="str">
        <f>_xlfn.CONCAT(Tabela_srv_moreno_prd_dbwel_v_fund_acompanhamento[[#This Row],[codigo_peca]],"-",Tabela_srv_moreno_prd_dbwel_v_fund_acompanhamento[[#This Row],[seq_peca]])</f>
        <v>1127012-0</v>
      </c>
      <c r="I1813" s="178">
        <v>1</v>
      </c>
      <c r="J1813" s="178" t="s">
        <v>3005</v>
      </c>
      <c r="K1813" s="179"/>
      <c r="L1813" s="179"/>
      <c r="M1813" s="178" t="s">
        <v>3007</v>
      </c>
      <c r="N1813" s="179">
        <v>46280</v>
      </c>
      <c r="O18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4" spans="1:15" hidden="1" x14ac:dyDescent="0.25">
      <c r="A1814" s="25" t="str">
        <f>_xlfn.CONCAT(Tabela_srv_moreno_prd_dbwel_v_fund_acompanhamento[[#This Row],[id_ordem_servico]],"-",Tabela_srv_moreno_prd_dbwel_v_fund_acompanhamento[[#This Row],[item]])</f>
        <v>27607-5</v>
      </c>
      <c r="B1814" s="115" t="str">
        <f>_xlfn.XLOOKUP(A1814,Tabela2[ID OS_MORENO],Tabela2[ID OS_MORENO],"",0)</f>
        <v/>
      </c>
      <c r="C1814" s="25">
        <v>27607</v>
      </c>
      <c r="D1814" s="25">
        <v>5</v>
      </c>
      <c r="E1814" s="25">
        <v>1</v>
      </c>
      <c r="F1814" s="178">
        <v>1127013</v>
      </c>
      <c r="G1814" s="178">
        <v>0</v>
      </c>
      <c r="H1814" s="178" t="str">
        <f>_xlfn.CONCAT(Tabela_srv_moreno_prd_dbwel_v_fund_acompanhamento[[#This Row],[codigo_peca]],"-",Tabela_srv_moreno_prd_dbwel_v_fund_acompanhamento[[#This Row],[seq_peca]])</f>
        <v>1127013-0</v>
      </c>
      <c r="I1814" s="178">
        <v>1</v>
      </c>
      <c r="J1814" s="178" t="s">
        <v>3005</v>
      </c>
      <c r="K1814" s="179"/>
      <c r="L1814" s="179"/>
      <c r="M1814" s="178" t="s">
        <v>3008</v>
      </c>
      <c r="N1814" s="179">
        <v>46280</v>
      </c>
      <c r="O18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15" spans="1:15" hidden="1" x14ac:dyDescent="0.25">
      <c r="A1815" s="25" t="str">
        <f>_xlfn.CONCAT(Tabela_srv_moreno_prd_dbwel_v_fund_acompanhamento[[#This Row],[id_ordem_servico]],"-",Tabela_srv_moreno_prd_dbwel_v_fund_acompanhamento[[#This Row],[item]])</f>
        <v>27607-6</v>
      </c>
      <c r="B1815" s="114" t="str">
        <f>_xlfn.XLOOKUP(A1815,Tabela2[ID OS_MORENO],Tabela2[ID OS_MORENO],"",0)</f>
        <v/>
      </c>
      <c r="C1815" s="25">
        <v>27607</v>
      </c>
      <c r="D1815" s="25">
        <v>6</v>
      </c>
      <c r="E1815" s="25">
        <v>1</v>
      </c>
      <c r="F1815" s="178">
        <v>1127014</v>
      </c>
      <c r="G1815" s="178">
        <v>0</v>
      </c>
      <c r="H1815" s="178" t="str">
        <f>_xlfn.CONCAT(Tabela_srv_moreno_prd_dbwel_v_fund_acompanhamento[[#This Row],[codigo_peca]],"-",Tabela_srv_moreno_prd_dbwel_v_fund_acompanhamento[[#This Row],[seq_peca]])</f>
        <v>1127014-0</v>
      </c>
      <c r="I1815" s="178">
        <v>1</v>
      </c>
      <c r="J1815" s="178" t="s">
        <v>3005</v>
      </c>
      <c r="K1815" s="179"/>
      <c r="L1815" s="179"/>
      <c r="M1815" s="178" t="s">
        <v>3008</v>
      </c>
      <c r="N1815" s="179">
        <v>46280</v>
      </c>
      <c r="O18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6" spans="1:15" hidden="1" x14ac:dyDescent="0.25">
      <c r="A1816" s="25" t="str">
        <f>_xlfn.CONCAT(Tabela_srv_moreno_prd_dbwel_v_fund_acompanhamento[[#This Row],[id_ordem_servico]],"-",Tabela_srv_moreno_prd_dbwel_v_fund_acompanhamento[[#This Row],[item]])</f>
        <v>27607-7</v>
      </c>
      <c r="B1816" s="114" t="str">
        <f>_xlfn.XLOOKUP(A1816,Tabela2[ID OS_MORENO],Tabela2[ID OS_MORENO],"",0)</f>
        <v/>
      </c>
      <c r="C1816" s="25">
        <v>27607</v>
      </c>
      <c r="D1816" s="25">
        <v>7</v>
      </c>
      <c r="E1816" s="25">
        <v>1</v>
      </c>
      <c r="F1816" s="178">
        <v>1127015</v>
      </c>
      <c r="G1816" s="178">
        <v>0</v>
      </c>
      <c r="H1816" s="178" t="str">
        <f>_xlfn.CONCAT(Tabela_srv_moreno_prd_dbwel_v_fund_acompanhamento[[#This Row],[codigo_peca]],"-",Tabela_srv_moreno_prd_dbwel_v_fund_acompanhamento[[#This Row],[seq_peca]])</f>
        <v>1127015-0</v>
      </c>
      <c r="I1816" s="178">
        <v>1</v>
      </c>
      <c r="J1816" s="178" t="s">
        <v>3005</v>
      </c>
      <c r="K1816" s="179"/>
      <c r="L1816" s="179"/>
      <c r="M1816" s="178" t="s">
        <v>3008</v>
      </c>
      <c r="N1816" s="179">
        <v>46280</v>
      </c>
      <c r="O18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7" spans="1:15" hidden="1" x14ac:dyDescent="0.25">
      <c r="A1817" s="25" t="str">
        <f>_xlfn.CONCAT(Tabela_srv_moreno_prd_dbwel_v_fund_acompanhamento[[#This Row],[id_ordem_servico]],"-",Tabela_srv_moreno_prd_dbwel_v_fund_acompanhamento[[#This Row],[item]])</f>
        <v>27607-8</v>
      </c>
      <c r="B1817" s="114" t="str">
        <f>_xlfn.XLOOKUP(A1817,Tabela2[ID OS_MORENO],Tabela2[ID OS_MORENO],"",0)</f>
        <v/>
      </c>
      <c r="C1817" s="25">
        <v>27607</v>
      </c>
      <c r="D1817" s="25">
        <v>8</v>
      </c>
      <c r="E1817" s="25">
        <v>1</v>
      </c>
      <c r="F1817" s="178">
        <v>1127016</v>
      </c>
      <c r="G1817" s="178">
        <v>0</v>
      </c>
      <c r="H1817" s="178" t="str">
        <f>_xlfn.CONCAT(Tabela_srv_moreno_prd_dbwel_v_fund_acompanhamento[[#This Row],[codigo_peca]],"-",Tabela_srv_moreno_prd_dbwel_v_fund_acompanhamento[[#This Row],[seq_peca]])</f>
        <v>1127016-0</v>
      </c>
      <c r="I1817" s="178">
        <v>1</v>
      </c>
      <c r="J1817" s="178" t="s">
        <v>3005</v>
      </c>
      <c r="K1817" s="178"/>
      <c r="L1817" s="178"/>
      <c r="M1817" s="178" t="s">
        <v>3009</v>
      </c>
      <c r="N1817" s="179">
        <v>46280</v>
      </c>
      <c r="O18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8" spans="1:15" hidden="1" x14ac:dyDescent="0.25">
      <c r="A1818" s="16" t="str">
        <f>_xlfn.CONCAT(Tabela_srv_moreno_prd_dbwel_v_fund_acompanhamento[[#This Row],[id_ordem_servico]],"-",Tabela_srv_moreno_prd_dbwel_v_fund_acompanhamento[[#This Row],[item]])</f>
        <v>27607-9</v>
      </c>
      <c r="B1818" s="114" t="str">
        <f>_xlfn.XLOOKUP(A1818,Tabela2[ID OS_MORENO],Tabela2[ID OS_MORENO],"",0)</f>
        <v/>
      </c>
      <c r="C1818" s="16">
        <v>27607</v>
      </c>
      <c r="D1818" s="16">
        <v>9</v>
      </c>
      <c r="E1818" s="16">
        <v>1</v>
      </c>
      <c r="F1818" s="178">
        <v>1127017</v>
      </c>
      <c r="G1818" s="178">
        <v>0</v>
      </c>
      <c r="H1818" s="178" t="str">
        <f>_xlfn.CONCAT(Tabela_srv_moreno_prd_dbwel_v_fund_acompanhamento[[#This Row],[codigo_peca]],"-",Tabela_srv_moreno_prd_dbwel_v_fund_acompanhamento[[#This Row],[seq_peca]])</f>
        <v>1127017-0</v>
      </c>
      <c r="I1818" s="178">
        <v>1</v>
      </c>
      <c r="J1818" s="178" t="s">
        <v>3005</v>
      </c>
      <c r="K1818" s="178"/>
      <c r="L1818" s="178"/>
      <c r="M1818" s="178" t="s">
        <v>3010</v>
      </c>
      <c r="N1818" s="179">
        <v>46280</v>
      </c>
      <c r="O18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19" spans="1:15" hidden="1" x14ac:dyDescent="0.25">
      <c r="A1819" s="25" t="str">
        <f>_xlfn.CONCAT(Tabela_srv_moreno_prd_dbwel_v_fund_acompanhamento[[#This Row],[id_ordem_servico]],"-",Tabela_srv_moreno_prd_dbwel_v_fund_acompanhamento[[#This Row],[item]])</f>
        <v>27391-1</v>
      </c>
      <c r="B1819" s="114" t="str">
        <f>_xlfn.XLOOKUP(A1819,Tabela2[ID OS_MORENO],Tabela2[ID OS_MORENO],"",0)</f>
        <v>27391-1</v>
      </c>
      <c r="C1819" s="25">
        <v>27391</v>
      </c>
      <c r="D1819" s="25">
        <v>1</v>
      </c>
      <c r="E1819" s="25">
        <v>1</v>
      </c>
      <c r="F1819" s="178">
        <v>1085002</v>
      </c>
      <c r="G1819" s="178">
        <v>1</v>
      </c>
      <c r="H1819" s="178" t="str">
        <f>_xlfn.CONCAT(Tabela_srv_moreno_prd_dbwel_v_fund_acompanhamento[[#This Row],[codigo_peca]],"-",Tabela_srv_moreno_prd_dbwel_v_fund_acompanhamento[[#This Row],[seq_peca]])</f>
        <v>1085002-1</v>
      </c>
      <c r="I1819" s="178">
        <v>1</v>
      </c>
      <c r="J1819" s="178" t="s">
        <v>779</v>
      </c>
      <c r="K1819" s="178">
        <v>46091</v>
      </c>
      <c r="L1819" s="178">
        <v>46091</v>
      </c>
      <c r="M1819" s="178" t="s">
        <v>780</v>
      </c>
      <c r="N1819" s="179">
        <v>46161</v>
      </c>
      <c r="O18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0" spans="1:15" hidden="1" x14ac:dyDescent="0.25">
      <c r="A1820" s="25" t="str">
        <f>_xlfn.CONCAT(Tabela_srv_moreno_prd_dbwel_v_fund_acompanhamento[[#This Row],[id_ordem_servico]],"-",Tabela_srv_moreno_prd_dbwel_v_fund_acompanhamento[[#This Row],[item]])</f>
        <v>27391-2</v>
      </c>
      <c r="B1820" s="114" t="str">
        <f>_xlfn.XLOOKUP(A1820,Tabela2[ID OS_MORENO],Tabela2[ID OS_MORENO],"",0)</f>
        <v>27391-2</v>
      </c>
      <c r="C1820" s="25">
        <v>27391</v>
      </c>
      <c r="D1820" s="25">
        <v>2</v>
      </c>
      <c r="E1820" s="25">
        <v>1</v>
      </c>
      <c r="F1820" s="178">
        <v>1085002</v>
      </c>
      <c r="G1820" s="178">
        <v>2</v>
      </c>
      <c r="H1820" s="178" t="str">
        <f>_xlfn.CONCAT(Tabela_srv_moreno_prd_dbwel_v_fund_acompanhamento[[#This Row],[codigo_peca]],"-",Tabela_srv_moreno_prd_dbwel_v_fund_acompanhamento[[#This Row],[seq_peca]])</f>
        <v>1085002-2</v>
      </c>
      <c r="I1820" s="178">
        <v>1</v>
      </c>
      <c r="J1820" s="178" t="s">
        <v>779</v>
      </c>
      <c r="K1820" s="178">
        <v>46091</v>
      </c>
      <c r="L1820" s="178">
        <v>46092</v>
      </c>
      <c r="M1820" s="178" t="s">
        <v>780</v>
      </c>
      <c r="N1820" s="179">
        <v>46161</v>
      </c>
      <c r="O18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1" spans="1:15" hidden="1" x14ac:dyDescent="0.25">
      <c r="A1821" s="25" t="str">
        <f>_xlfn.CONCAT(Tabela_srv_moreno_prd_dbwel_v_fund_acompanhamento[[#This Row],[id_ordem_servico]],"-",Tabela_srv_moreno_prd_dbwel_v_fund_acompanhamento[[#This Row],[item]])</f>
        <v>27347-1</v>
      </c>
      <c r="B1821" s="114" t="str">
        <f>_xlfn.XLOOKUP(A1821,Tabela2[ID OS_MORENO],Tabela2[ID OS_MORENO],"",0)</f>
        <v>27347-1</v>
      </c>
      <c r="C1821" s="25">
        <v>27347</v>
      </c>
      <c r="D1821" s="25">
        <v>1</v>
      </c>
      <c r="E1821" s="25">
        <v>1</v>
      </c>
      <c r="F1821" s="178">
        <v>1104021</v>
      </c>
      <c r="G1821" s="178">
        <v>1</v>
      </c>
      <c r="H1821" s="178" t="str">
        <f>_xlfn.CONCAT(Tabela_srv_moreno_prd_dbwel_v_fund_acompanhamento[[#This Row],[codigo_peca]],"-",Tabela_srv_moreno_prd_dbwel_v_fund_acompanhamento[[#This Row],[seq_peca]])</f>
        <v>1104021-1</v>
      </c>
      <c r="I1821" s="178">
        <v>1</v>
      </c>
      <c r="J1821" s="178" t="s">
        <v>615</v>
      </c>
      <c r="K1821" s="179">
        <v>46070</v>
      </c>
      <c r="L1821" s="179">
        <v>46080</v>
      </c>
      <c r="M1821" s="178" t="s">
        <v>705</v>
      </c>
      <c r="N1821" s="179">
        <v>46095</v>
      </c>
      <c r="O18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2" spans="1:15" hidden="1" x14ac:dyDescent="0.25">
      <c r="A1822" s="25" t="str">
        <f>_xlfn.CONCAT(Tabela_srv_moreno_prd_dbwel_v_fund_acompanhamento[[#This Row],[id_ordem_servico]],"-",Tabela_srv_moreno_prd_dbwel_v_fund_acompanhamento[[#This Row],[item]])</f>
        <v>27347-2</v>
      </c>
      <c r="B1822" s="114" t="str">
        <f>_xlfn.XLOOKUP(A1822,Tabela2[ID OS_MORENO],Tabela2[ID OS_MORENO],"",0)</f>
        <v>27347-2</v>
      </c>
      <c r="C1822" s="25">
        <v>27347</v>
      </c>
      <c r="D1822" s="25">
        <v>2</v>
      </c>
      <c r="E1822" s="25">
        <v>1</v>
      </c>
      <c r="F1822" s="178">
        <v>1104022</v>
      </c>
      <c r="G1822" s="178">
        <v>1</v>
      </c>
      <c r="H1822" s="178" t="str">
        <f>_xlfn.CONCAT(Tabela_srv_moreno_prd_dbwel_v_fund_acompanhamento[[#This Row],[codigo_peca]],"-",Tabela_srv_moreno_prd_dbwel_v_fund_acompanhamento[[#This Row],[seq_peca]])</f>
        <v>1104022-1</v>
      </c>
      <c r="I1822" s="178">
        <v>1</v>
      </c>
      <c r="J1822" s="178" t="s">
        <v>615</v>
      </c>
      <c r="K1822" s="179">
        <v>46070</v>
      </c>
      <c r="L1822" s="179">
        <v>46080</v>
      </c>
      <c r="M1822" s="178" t="s">
        <v>706</v>
      </c>
      <c r="N1822" s="179">
        <v>46095</v>
      </c>
      <c r="O18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3" spans="1:15" hidden="1" x14ac:dyDescent="0.25">
      <c r="A1823" s="25" t="str">
        <f>_xlfn.CONCAT(Tabela_srv_moreno_prd_dbwel_v_fund_acompanhamento[[#This Row],[id_ordem_servico]],"-",Tabela_srv_moreno_prd_dbwel_v_fund_acompanhamento[[#This Row],[item]])</f>
        <v>27347-3</v>
      </c>
      <c r="B1823" s="114" t="str">
        <f>_xlfn.XLOOKUP(A1823,Tabela2[ID OS_MORENO],Tabela2[ID OS_MORENO],"",0)</f>
        <v>27347-3</v>
      </c>
      <c r="C1823" s="25">
        <v>27347</v>
      </c>
      <c r="D1823" s="25">
        <v>3</v>
      </c>
      <c r="E1823" s="25">
        <v>1</v>
      </c>
      <c r="F1823" s="39">
        <v>1104023</v>
      </c>
      <c r="G1823" s="39">
        <v>1</v>
      </c>
      <c r="H1823" s="39" t="str">
        <f>_xlfn.CONCAT(Tabela_srv_moreno_prd_dbwel_v_fund_acompanhamento[[#This Row],[codigo_peca]],"-",Tabela_srv_moreno_prd_dbwel_v_fund_acompanhamento[[#This Row],[seq_peca]])</f>
        <v>1104023-1</v>
      </c>
      <c r="I1823" s="25">
        <v>1</v>
      </c>
      <c r="J1823" s="39" t="s">
        <v>615</v>
      </c>
      <c r="K1823" s="40">
        <v>46094</v>
      </c>
      <c r="L1823" s="40">
        <v>46080</v>
      </c>
      <c r="M1823" s="39" t="s">
        <v>707</v>
      </c>
      <c r="N1823" s="40">
        <v>46095</v>
      </c>
      <c r="O182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24" spans="1:15" hidden="1" x14ac:dyDescent="0.25">
      <c r="A1824" s="25" t="str">
        <f>_xlfn.CONCAT(Tabela_srv_moreno_prd_dbwel_v_fund_acompanhamento[[#This Row],[id_ordem_servico]],"-",Tabela_srv_moreno_prd_dbwel_v_fund_acompanhamento[[#This Row],[item]])</f>
        <v>27347-4</v>
      </c>
      <c r="B1824" s="114" t="str">
        <f>_xlfn.XLOOKUP(A1824,Tabela2[ID OS_MORENO],Tabela2[ID OS_MORENO],"",0)</f>
        <v>27347-4</v>
      </c>
      <c r="C1824" s="25">
        <v>27347</v>
      </c>
      <c r="D1824" s="25">
        <v>4</v>
      </c>
      <c r="E1824" s="25">
        <v>1</v>
      </c>
      <c r="F1824" s="39">
        <v>1104023</v>
      </c>
      <c r="G1824" s="39">
        <v>2</v>
      </c>
      <c r="H1824" s="39" t="str">
        <f>_xlfn.CONCAT(Tabela_srv_moreno_prd_dbwel_v_fund_acompanhamento[[#This Row],[codigo_peca]],"-",Tabela_srv_moreno_prd_dbwel_v_fund_acompanhamento[[#This Row],[seq_peca]])</f>
        <v>1104023-2</v>
      </c>
      <c r="I1824" s="25">
        <v>1</v>
      </c>
      <c r="J1824" s="39" t="s">
        <v>615</v>
      </c>
      <c r="K1824" s="40">
        <v>46094</v>
      </c>
      <c r="L1824" s="40">
        <v>46080</v>
      </c>
      <c r="M1824" s="39" t="s">
        <v>707</v>
      </c>
      <c r="N1824" s="40">
        <v>46095</v>
      </c>
      <c r="O182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25" spans="1:15" hidden="1" x14ac:dyDescent="0.25">
      <c r="A1825" s="25" t="str">
        <f>_xlfn.CONCAT(Tabela_srv_moreno_prd_dbwel_v_fund_acompanhamento[[#This Row],[id_ordem_servico]],"-",Tabela_srv_moreno_prd_dbwel_v_fund_acompanhamento[[#This Row],[item]])</f>
        <v>27347-5</v>
      </c>
      <c r="B1825" s="114" t="str">
        <f>_xlfn.XLOOKUP(A1825,Tabela2[ID OS_MORENO],Tabela2[ID OS_MORENO],"",0)</f>
        <v>27347-5</v>
      </c>
      <c r="C1825" s="25">
        <v>27347</v>
      </c>
      <c r="D1825" s="25">
        <v>5</v>
      </c>
      <c r="E1825" s="25">
        <v>1</v>
      </c>
      <c r="F1825" s="178">
        <v>1104023</v>
      </c>
      <c r="G1825" s="178">
        <v>3</v>
      </c>
      <c r="H1825" s="178" t="str">
        <f>_xlfn.CONCAT(Tabela_srv_moreno_prd_dbwel_v_fund_acompanhamento[[#This Row],[codigo_peca]],"-",Tabela_srv_moreno_prd_dbwel_v_fund_acompanhamento[[#This Row],[seq_peca]])</f>
        <v>1104023-3</v>
      </c>
      <c r="I1825" s="178">
        <v>1</v>
      </c>
      <c r="J1825" s="178" t="s">
        <v>615</v>
      </c>
      <c r="K1825" s="179">
        <v>46094</v>
      </c>
      <c r="L1825" s="179">
        <v>46080</v>
      </c>
      <c r="M1825" s="178" t="s">
        <v>707</v>
      </c>
      <c r="N1825" s="179">
        <v>46095</v>
      </c>
      <c r="O18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6" spans="1:15" hidden="1" x14ac:dyDescent="0.25">
      <c r="A1826" s="25" t="str">
        <f>_xlfn.CONCAT(Tabela_srv_moreno_prd_dbwel_v_fund_acompanhamento[[#This Row],[id_ordem_servico]],"-",Tabela_srv_moreno_prd_dbwel_v_fund_acompanhamento[[#This Row],[item]])</f>
        <v>27347-6</v>
      </c>
      <c r="B1826" s="114" t="str">
        <f>_xlfn.XLOOKUP(A1826,Tabela2[ID OS_MORENO],Tabela2[ID OS_MORENO],"",0)</f>
        <v>27347-6</v>
      </c>
      <c r="C1826" s="25">
        <v>27347</v>
      </c>
      <c r="D1826" s="25">
        <v>6</v>
      </c>
      <c r="E1826" s="25">
        <v>1</v>
      </c>
      <c r="F1826" s="178">
        <v>1104023</v>
      </c>
      <c r="G1826" s="178">
        <v>4</v>
      </c>
      <c r="H1826" s="178" t="str">
        <f>_xlfn.CONCAT(Tabela_srv_moreno_prd_dbwel_v_fund_acompanhamento[[#This Row],[codigo_peca]],"-",Tabela_srv_moreno_prd_dbwel_v_fund_acompanhamento[[#This Row],[seq_peca]])</f>
        <v>1104023-4</v>
      </c>
      <c r="I1826" s="178">
        <v>1</v>
      </c>
      <c r="J1826" s="178" t="s">
        <v>615</v>
      </c>
      <c r="K1826" s="179">
        <v>46094</v>
      </c>
      <c r="L1826" s="179">
        <v>46080</v>
      </c>
      <c r="M1826" s="178" t="s">
        <v>707</v>
      </c>
      <c r="N1826" s="179">
        <v>46095</v>
      </c>
      <c r="O18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7" spans="1:15" hidden="1" x14ac:dyDescent="0.25">
      <c r="A1827" s="25" t="str">
        <f>_xlfn.CONCAT(Tabela_srv_moreno_prd_dbwel_v_fund_acompanhamento[[#This Row],[id_ordem_servico]],"-",Tabela_srv_moreno_prd_dbwel_v_fund_acompanhamento[[#This Row],[item]])</f>
        <v>27464-1</v>
      </c>
      <c r="B1827" s="114" t="str">
        <f>_xlfn.XLOOKUP(A1827,Tabela2[ID OS_MORENO],Tabela2[ID OS_MORENO],"",0)</f>
        <v>27464-1</v>
      </c>
      <c r="C1827" s="25">
        <v>27464</v>
      </c>
      <c r="D1827" s="25">
        <v>1</v>
      </c>
      <c r="E1827" s="25">
        <v>1</v>
      </c>
      <c r="F1827" s="178">
        <v>1104024</v>
      </c>
      <c r="G1827" s="178">
        <v>1</v>
      </c>
      <c r="H1827" s="178" t="str">
        <f>_xlfn.CONCAT(Tabela_srv_moreno_prd_dbwel_v_fund_acompanhamento[[#This Row],[codigo_peca]],"-",Tabela_srv_moreno_prd_dbwel_v_fund_acompanhamento[[#This Row],[seq_peca]])</f>
        <v>1104024-1</v>
      </c>
      <c r="I1827" s="178">
        <v>1</v>
      </c>
      <c r="J1827" s="178" t="s">
        <v>615</v>
      </c>
      <c r="K1827" s="179">
        <v>46176</v>
      </c>
      <c r="L1827" s="179">
        <v>46164</v>
      </c>
      <c r="M1827" s="178" t="s">
        <v>1493</v>
      </c>
      <c r="N1827" s="179">
        <v>46184</v>
      </c>
      <c r="O18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8" spans="1:15" hidden="1" x14ac:dyDescent="0.25">
      <c r="A1828" s="25" t="str">
        <f>_xlfn.CONCAT(Tabela_srv_moreno_prd_dbwel_v_fund_acompanhamento[[#This Row],[id_ordem_servico]],"-",Tabela_srv_moreno_prd_dbwel_v_fund_acompanhamento[[#This Row],[item]])</f>
        <v>27464-2</v>
      </c>
      <c r="B1828" s="114" t="str">
        <f>_xlfn.XLOOKUP(A1828,Tabela2[ID OS_MORENO],Tabela2[ID OS_MORENO],"",0)</f>
        <v>27464-2</v>
      </c>
      <c r="C1828" s="25">
        <v>27464</v>
      </c>
      <c r="D1828" s="25">
        <v>2</v>
      </c>
      <c r="E1828" s="25">
        <v>1</v>
      </c>
      <c r="F1828" s="178">
        <v>1104025</v>
      </c>
      <c r="G1828" s="178">
        <v>1</v>
      </c>
      <c r="H1828" s="178" t="str">
        <f>_xlfn.CONCAT(Tabela_srv_moreno_prd_dbwel_v_fund_acompanhamento[[#This Row],[codigo_peca]],"-",Tabela_srv_moreno_prd_dbwel_v_fund_acompanhamento[[#This Row],[seq_peca]])</f>
        <v>1104025-1</v>
      </c>
      <c r="I1828" s="178">
        <v>1</v>
      </c>
      <c r="J1828" s="178" t="s">
        <v>615</v>
      </c>
      <c r="K1828" s="179">
        <v>46176</v>
      </c>
      <c r="L1828" s="179">
        <v>46164</v>
      </c>
      <c r="M1828" s="178" t="s">
        <v>1493</v>
      </c>
      <c r="N1828" s="179">
        <v>46184</v>
      </c>
      <c r="O18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29" spans="1:15" hidden="1" x14ac:dyDescent="0.25">
      <c r="A1829" s="25" t="str">
        <f>_xlfn.CONCAT(Tabela_srv_moreno_prd_dbwel_v_fund_acompanhamento[[#This Row],[id_ordem_servico]],"-",Tabela_srv_moreno_prd_dbwel_v_fund_acompanhamento[[#This Row],[item]])</f>
        <v>27464-3</v>
      </c>
      <c r="B1829" s="114" t="str">
        <f>_xlfn.XLOOKUP(A1829,Tabela2[ID OS_MORENO],Tabela2[ID OS_MORENO],"",0)</f>
        <v>27464-3</v>
      </c>
      <c r="C1829" s="25">
        <v>27464</v>
      </c>
      <c r="D1829" s="25">
        <v>3</v>
      </c>
      <c r="E1829" s="25">
        <v>1</v>
      </c>
      <c r="F1829" s="178">
        <v>1104026</v>
      </c>
      <c r="G1829" s="178">
        <v>1</v>
      </c>
      <c r="H1829" s="178" t="str">
        <f>_xlfn.CONCAT(Tabela_srv_moreno_prd_dbwel_v_fund_acompanhamento[[#This Row],[codigo_peca]],"-",Tabela_srv_moreno_prd_dbwel_v_fund_acompanhamento[[#This Row],[seq_peca]])</f>
        <v>1104026-1</v>
      </c>
      <c r="I1829" s="178">
        <v>1</v>
      </c>
      <c r="J1829" s="178" t="s">
        <v>615</v>
      </c>
      <c r="K1829" s="179">
        <v>46164</v>
      </c>
      <c r="L1829" s="179"/>
      <c r="M1829" s="178" t="s">
        <v>1494</v>
      </c>
      <c r="N1829" s="179">
        <v>46184</v>
      </c>
      <c r="O18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0" spans="1:15" hidden="1" x14ac:dyDescent="0.25">
      <c r="A1830" s="25" t="str">
        <f>_xlfn.CONCAT(Tabela_srv_moreno_prd_dbwel_v_fund_acompanhamento[[#This Row],[id_ordem_servico]],"-",Tabela_srv_moreno_prd_dbwel_v_fund_acompanhamento[[#This Row],[item]])</f>
        <v>27464-4</v>
      </c>
      <c r="B1830" s="114" t="str">
        <f>_xlfn.XLOOKUP(A1830,Tabela2[ID OS_MORENO],Tabela2[ID OS_MORENO],"",0)</f>
        <v>27464-4</v>
      </c>
      <c r="C1830" s="25">
        <v>27464</v>
      </c>
      <c r="D1830" s="25">
        <v>4</v>
      </c>
      <c r="E1830" s="25">
        <v>1</v>
      </c>
      <c r="F1830" s="178">
        <v>1104026</v>
      </c>
      <c r="G1830" s="178">
        <v>2</v>
      </c>
      <c r="H1830" s="178" t="str">
        <f>_xlfn.CONCAT(Tabela_srv_moreno_prd_dbwel_v_fund_acompanhamento[[#This Row],[codigo_peca]],"-",Tabela_srv_moreno_prd_dbwel_v_fund_acompanhamento[[#This Row],[seq_peca]])</f>
        <v>1104026-2</v>
      </c>
      <c r="I1830" s="178">
        <v>1</v>
      </c>
      <c r="J1830" s="178" t="s">
        <v>615</v>
      </c>
      <c r="K1830" s="179">
        <v>46164</v>
      </c>
      <c r="L1830" s="179"/>
      <c r="M1830" s="178" t="s">
        <v>1494</v>
      </c>
      <c r="N1830" s="179">
        <v>46184</v>
      </c>
      <c r="O18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1" spans="1:15" hidden="1" x14ac:dyDescent="0.25">
      <c r="A1831" s="25" t="str">
        <f>_xlfn.CONCAT(Tabela_srv_moreno_prd_dbwel_v_fund_acompanhamento[[#This Row],[id_ordem_servico]],"-",Tabela_srv_moreno_prd_dbwel_v_fund_acompanhamento[[#This Row],[item]])</f>
        <v>27464-5</v>
      </c>
      <c r="B1831" s="114" t="str">
        <f>_xlfn.XLOOKUP(A1831,Tabela2[ID OS_MORENO],Tabela2[ID OS_MORENO],"",0)</f>
        <v>27464-5</v>
      </c>
      <c r="C1831" s="25">
        <v>27464</v>
      </c>
      <c r="D1831" s="25">
        <v>5</v>
      </c>
      <c r="E1831" s="25">
        <v>1</v>
      </c>
      <c r="F1831" s="178">
        <v>1104026</v>
      </c>
      <c r="G1831" s="178">
        <v>3</v>
      </c>
      <c r="H1831" s="178" t="str">
        <f>_xlfn.CONCAT(Tabela_srv_moreno_prd_dbwel_v_fund_acompanhamento[[#This Row],[codigo_peca]],"-",Tabela_srv_moreno_prd_dbwel_v_fund_acompanhamento[[#This Row],[seq_peca]])</f>
        <v>1104026-3</v>
      </c>
      <c r="I1831" s="178">
        <v>1</v>
      </c>
      <c r="J1831" s="178" t="s">
        <v>615</v>
      </c>
      <c r="K1831" s="179">
        <v>46164</v>
      </c>
      <c r="L1831" s="179">
        <v>46169</v>
      </c>
      <c r="M1831" s="178" t="s">
        <v>1494</v>
      </c>
      <c r="N1831" s="179">
        <v>46184</v>
      </c>
      <c r="O18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2" spans="1:15" hidden="1" x14ac:dyDescent="0.25">
      <c r="A1832" s="25" t="str">
        <f>_xlfn.CONCAT(Tabela_srv_moreno_prd_dbwel_v_fund_acompanhamento[[#This Row],[id_ordem_servico]],"-",Tabela_srv_moreno_prd_dbwel_v_fund_acompanhamento[[#This Row],[item]])</f>
        <v>27464-6</v>
      </c>
      <c r="B1832" s="114" t="str">
        <f>_xlfn.XLOOKUP(A1832,Tabela2[ID OS_MORENO],Tabela2[ID OS_MORENO],"",0)</f>
        <v>27464-6</v>
      </c>
      <c r="C1832" s="25">
        <v>27464</v>
      </c>
      <c r="D1832" s="25">
        <v>6</v>
      </c>
      <c r="E1832" s="25">
        <v>1</v>
      </c>
      <c r="F1832" s="178">
        <v>1104026</v>
      </c>
      <c r="G1832" s="178">
        <v>4</v>
      </c>
      <c r="H1832" s="178" t="str">
        <f>_xlfn.CONCAT(Tabela_srv_moreno_prd_dbwel_v_fund_acompanhamento[[#This Row],[codigo_peca]],"-",Tabela_srv_moreno_prd_dbwel_v_fund_acompanhamento[[#This Row],[seq_peca]])</f>
        <v>1104026-4</v>
      </c>
      <c r="I1832" s="178">
        <v>1</v>
      </c>
      <c r="J1832" s="178" t="s">
        <v>615</v>
      </c>
      <c r="K1832" s="179">
        <v>46164</v>
      </c>
      <c r="L1832" s="179">
        <v>46169</v>
      </c>
      <c r="M1832" s="178" t="s">
        <v>1494</v>
      </c>
      <c r="N1832" s="179">
        <v>46184</v>
      </c>
      <c r="O18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3" spans="1:15" hidden="1" x14ac:dyDescent="0.25">
      <c r="A1833" s="25" t="str">
        <f>_xlfn.CONCAT(Tabela_srv_moreno_prd_dbwel_v_fund_acompanhamento[[#This Row],[id_ordem_servico]],"-",Tabela_srv_moreno_prd_dbwel_v_fund_acompanhamento[[#This Row],[item]])</f>
        <v>27270-1</v>
      </c>
      <c r="B1833" s="114" t="str">
        <f>_xlfn.XLOOKUP(A1833,Tabela2[ID OS_MORENO],Tabela2[ID OS_MORENO],"",0)</f>
        <v/>
      </c>
      <c r="C1833" s="25">
        <v>27270</v>
      </c>
      <c r="D1833" s="25">
        <v>1</v>
      </c>
      <c r="E1833" s="25">
        <v>1</v>
      </c>
      <c r="F1833" s="178">
        <v>1104020</v>
      </c>
      <c r="G1833" s="178">
        <v>1</v>
      </c>
      <c r="H1833" s="178" t="str">
        <f>_xlfn.CONCAT(Tabela_srv_moreno_prd_dbwel_v_fund_acompanhamento[[#This Row],[codigo_peca]],"-",Tabela_srv_moreno_prd_dbwel_v_fund_acompanhamento[[#This Row],[seq_peca]])</f>
        <v>1104020-1</v>
      </c>
      <c r="I1833" s="178">
        <v>1</v>
      </c>
      <c r="J1833" s="178" t="s">
        <v>615</v>
      </c>
      <c r="K1833" s="179">
        <v>45995</v>
      </c>
      <c r="L1833" s="179">
        <v>46003</v>
      </c>
      <c r="M1833" s="178" t="s">
        <v>616</v>
      </c>
      <c r="N1833" s="179">
        <v>45992</v>
      </c>
      <c r="O18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4" spans="1:15" hidden="1" x14ac:dyDescent="0.25">
      <c r="A1834" s="25" t="str">
        <f>_xlfn.CONCAT(Tabela_srv_moreno_prd_dbwel_v_fund_acompanhamento[[#This Row],[id_ordem_servico]],"-",Tabela_srv_moreno_prd_dbwel_v_fund_acompanhamento[[#This Row],[item]])</f>
        <v>27270-2</v>
      </c>
      <c r="B1834" s="114" t="str">
        <f>_xlfn.XLOOKUP(A1834,Tabela2[ID OS_MORENO],Tabela2[ID OS_MORENO],"",0)</f>
        <v/>
      </c>
      <c r="C1834" s="25">
        <v>27270</v>
      </c>
      <c r="D1834" s="25">
        <v>2</v>
      </c>
      <c r="E1834" s="25">
        <v>1</v>
      </c>
      <c r="F1834" s="39">
        <v>1104020</v>
      </c>
      <c r="G1834" s="39">
        <v>2</v>
      </c>
      <c r="H1834" s="39" t="str">
        <f>_xlfn.CONCAT(Tabela_srv_moreno_prd_dbwel_v_fund_acompanhamento[[#This Row],[codigo_peca]],"-",Tabela_srv_moreno_prd_dbwel_v_fund_acompanhamento[[#This Row],[seq_peca]])</f>
        <v>1104020-2</v>
      </c>
      <c r="I1834" s="178">
        <v>1</v>
      </c>
      <c r="J1834" s="39" t="s">
        <v>615</v>
      </c>
      <c r="K1834" s="40">
        <v>45995</v>
      </c>
      <c r="L1834" s="40">
        <v>46003</v>
      </c>
      <c r="M1834" s="39" t="s">
        <v>616</v>
      </c>
      <c r="N1834" s="40">
        <v>45992</v>
      </c>
      <c r="O183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35" spans="1:15" hidden="1" x14ac:dyDescent="0.25">
      <c r="A1835" s="25" t="str">
        <f>_xlfn.CONCAT(Tabela_srv_moreno_prd_dbwel_v_fund_acompanhamento[[#This Row],[id_ordem_servico]],"-",Tabela_srv_moreno_prd_dbwel_v_fund_acompanhamento[[#This Row],[item]])</f>
        <v>27342-1</v>
      </c>
      <c r="B1835" s="114" t="str">
        <f>_xlfn.XLOOKUP(A1835,Tabela2[ID OS_MORENO],Tabela2[ID OS_MORENO],"",0)</f>
        <v/>
      </c>
      <c r="C1835" s="25">
        <v>27342</v>
      </c>
      <c r="D1835" s="25">
        <v>1</v>
      </c>
      <c r="E1835" s="25">
        <v>1</v>
      </c>
      <c r="F1835" s="178">
        <v>1122003</v>
      </c>
      <c r="G1835" s="178">
        <v>75</v>
      </c>
      <c r="H1835" s="178" t="str">
        <f>_xlfn.CONCAT(Tabela_srv_moreno_prd_dbwel_v_fund_acompanhamento[[#This Row],[codigo_peca]],"-",Tabela_srv_moreno_prd_dbwel_v_fund_acompanhamento[[#This Row],[seq_peca]])</f>
        <v>1122003-75</v>
      </c>
      <c r="I1835" s="178">
        <v>1</v>
      </c>
      <c r="J1835" s="178" t="s">
        <v>703</v>
      </c>
      <c r="K1835" s="179">
        <v>46042</v>
      </c>
      <c r="L1835" s="179">
        <v>46042</v>
      </c>
      <c r="M1835" s="178" t="s">
        <v>704</v>
      </c>
      <c r="N1835" s="179">
        <v>46065</v>
      </c>
      <c r="O18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6" spans="1:15" hidden="1" x14ac:dyDescent="0.25">
      <c r="A1836" s="16" t="str">
        <f>_xlfn.CONCAT(Tabela_srv_moreno_prd_dbwel_v_fund_acompanhamento[[#This Row],[id_ordem_servico]],"-",Tabela_srv_moreno_prd_dbwel_v_fund_acompanhamento[[#This Row],[item]])</f>
        <v>27342-2</v>
      </c>
      <c r="B1836" s="114" t="str">
        <f>_xlfn.XLOOKUP(A1836,Tabela2[ID OS_MORENO],Tabela2[ID OS_MORENO],"",0)</f>
        <v/>
      </c>
      <c r="C1836" s="16">
        <v>27342</v>
      </c>
      <c r="D1836" s="16">
        <v>2</v>
      </c>
      <c r="E1836" s="16">
        <v>1</v>
      </c>
      <c r="F1836" s="185">
        <v>1122003</v>
      </c>
      <c r="G1836" s="185">
        <v>76</v>
      </c>
      <c r="H1836" s="185" t="str">
        <f>_xlfn.CONCAT(Tabela_srv_moreno_prd_dbwel_v_fund_acompanhamento[[#This Row],[codigo_peca]],"-",Tabela_srv_moreno_prd_dbwel_v_fund_acompanhamento[[#This Row],[seq_peca]])</f>
        <v>1122003-76</v>
      </c>
      <c r="I1836" s="178">
        <v>1</v>
      </c>
      <c r="J1836" s="185" t="s">
        <v>703</v>
      </c>
      <c r="K1836" s="190">
        <v>46042</v>
      </c>
      <c r="L1836" s="190">
        <v>46042</v>
      </c>
      <c r="M1836" s="185" t="s">
        <v>704</v>
      </c>
      <c r="N1836" s="190">
        <v>46065</v>
      </c>
      <c r="O18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7" spans="1:15" hidden="1" x14ac:dyDescent="0.25">
      <c r="A1837" s="25" t="str">
        <f>_xlfn.CONCAT(Tabela_srv_moreno_prd_dbwel_v_fund_acompanhamento[[#This Row],[id_ordem_servico]],"-",Tabela_srv_moreno_prd_dbwel_v_fund_acompanhamento[[#This Row],[item]])</f>
        <v>27342-3</v>
      </c>
      <c r="B1837" s="114" t="str">
        <f>_xlfn.XLOOKUP(A1837,Tabela2[ID OS_MORENO],Tabela2[ID OS_MORENO],"",0)</f>
        <v/>
      </c>
      <c r="C1837" s="25">
        <v>27342</v>
      </c>
      <c r="D1837" s="25">
        <v>3</v>
      </c>
      <c r="E1837" s="25">
        <v>1</v>
      </c>
      <c r="F1837" s="178">
        <v>1122003</v>
      </c>
      <c r="G1837" s="178">
        <v>77</v>
      </c>
      <c r="H1837" s="178" t="str">
        <f>_xlfn.CONCAT(Tabela_srv_moreno_prd_dbwel_v_fund_acompanhamento[[#This Row],[codigo_peca]],"-",Tabela_srv_moreno_prd_dbwel_v_fund_acompanhamento[[#This Row],[seq_peca]])</f>
        <v>1122003-77</v>
      </c>
      <c r="I1837" s="178">
        <v>1</v>
      </c>
      <c r="J1837" s="178" t="s">
        <v>703</v>
      </c>
      <c r="K1837" s="179">
        <v>46082</v>
      </c>
      <c r="L1837" s="179">
        <v>46139</v>
      </c>
      <c r="M1837" s="178" t="s">
        <v>704</v>
      </c>
      <c r="N1837" s="179">
        <v>46065</v>
      </c>
      <c r="O18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8" spans="1:15" hidden="1" x14ac:dyDescent="0.25">
      <c r="A1838" s="25" t="str">
        <f>_xlfn.CONCAT(Tabela_srv_moreno_prd_dbwel_v_fund_acompanhamento[[#This Row],[id_ordem_servico]],"-",Tabela_srv_moreno_prd_dbwel_v_fund_acompanhamento[[#This Row],[item]])</f>
        <v>27342-4</v>
      </c>
      <c r="B1838" s="114" t="str">
        <f>_xlfn.XLOOKUP(A1838,Tabela2[ID OS_MORENO],Tabela2[ID OS_MORENO],"",0)</f>
        <v/>
      </c>
      <c r="C1838" s="25">
        <v>27342</v>
      </c>
      <c r="D1838" s="25">
        <v>4</v>
      </c>
      <c r="E1838" s="25">
        <v>1</v>
      </c>
      <c r="F1838" s="178">
        <v>1122003</v>
      </c>
      <c r="G1838" s="178">
        <v>78</v>
      </c>
      <c r="H1838" s="178" t="str">
        <f>_xlfn.CONCAT(Tabela_srv_moreno_prd_dbwel_v_fund_acompanhamento[[#This Row],[codigo_peca]],"-",Tabela_srv_moreno_prd_dbwel_v_fund_acompanhamento[[#This Row],[seq_peca]])</f>
        <v>1122003-78</v>
      </c>
      <c r="I1838" s="178">
        <v>1</v>
      </c>
      <c r="J1838" s="178" t="s">
        <v>703</v>
      </c>
      <c r="K1838" s="179">
        <v>46082</v>
      </c>
      <c r="L1838" s="179">
        <v>46139</v>
      </c>
      <c r="M1838" s="178" t="s">
        <v>704</v>
      </c>
      <c r="N1838" s="179">
        <v>46065</v>
      </c>
      <c r="O18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39" spans="1:15" hidden="1" x14ac:dyDescent="0.25">
      <c r="A1839" s="25" t="str">
        <f>_xlfn.CONCAT(Tabela_srv_moreno_prd_dbwel_v_fund_acompanhamento[[#This Row],[id_ordem_servico]],"-",Tabela_srv_moreno_prd_dbwel_v_fund_acompanhamento[[#This Row],[item]])</f>
        <v>27396-1</v>
      </c>
      <c r="B1839" s="114" t="str">
        <f>_xlfn.XLOOKUP(A1839,Tabela2[ID OS_MORENO],Tabela2[ID OS_MORENO],"",0)</f>
        <v/>
      </c>
      <c r="C1839" s="25">
        <v>27396</v>
      </c>
      <c r="D1839" s="25">
        <v>1</v>
      </c>
      <c r="E1839" s="25">
        <v>1</v>
      </c>
      <c r="F1839" s="178">
        <v>1602001</v>
      </c>
      <c r="G1839" s="178">
        <v>1</v>
      </c>
      <c r="H1839" s="178" t="str">
        <f>_xlfn.CONCAT(Tabela_srv_moreno_prd_dbwel_v_fund_acompanhamento[[#This Row],[codigo_peca]],"-",Tabela_srv_moreno_prd_dbwel_v_fund_acompanhamento[[#This Row],[seq_peca]])</f>
        <v>1602001-1</v>
      </c>
      <c r="I1839" s="178">
        <v>1</v>
      </c>
      <c r="J1839" s="178" t="s">
        <v>783</v>
      </c>
      <c r="K1839" s="179">
        <v>46086</v>
      </c>
      <c r="L1839" s="179">
        <v>46107</v>
      </c>
      <c r="M1839" s="178" t="s">
        <v>784</v>
      </c>
      <c r="N1839" s="179">
        <v>46100</v>
      </c>
      <c r="O18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0" spans="1:15" hidden="1" x14ac:dyDescent="0.25">
      <c r="A1840" s="25" t="str">
        <f>_xlfn.CONCAT(Tabela_srv_moreno_prd_dbwel_v_fund_acompanhamento[[#This Row],[id_ordem_servico]],"-",Tabela_srv_moreno_prd_dbwel_v_fund_acompanhamento[[#This Row],[item]])</f>
        <v>27513-1</v>
      </c>
      <c r="B1840" s="114" t="str">
        <f>_xlfn.XLOOKUP(A1840,Tabela2[ID OS_MORENO],Tabela2[ID OS_MORENO],"",0)</f>
        <v>27513-1</v>
      </c>
      <c r="C1840" s="25">
        <v>27513</v>
      </c>
      <c r="D1840" s="25">
        <v>1</v>
      </c>
      <c r="E1840" s="25">
        <v>1</v>
      </c>
      <c r="F1840" s="178">
        <v>1148030</v>
      </c>
      <c r="G1840" s="178">
        <v>1</v>
      </c>
      <c r="H1840" s="178" t="str">
        <f>_xlfn.CONCAT(Tabela_srv_moreno_prd_dbwel_v_fund_acompanhamento[[#This Row],[codigo_peca]],"-",Tabela_srv_moreno_prd_dbwel_v_fund_acompanhamento[[#This Row],[seq_peca]])</f>
        <v>1148030-1</v>
      </c>
      <c r="I1840" s="178">
        <v>1</v>
      </c>
      <c r="J1840" s="178" t="s">
        <v>1896</v>
      </c>
      <c r="K1840" s="179">
        <v>46177</v>
      </c>
      <c r="L1840" s="179"/>
      <c r="M1840" s="178" t="s">
        <v>392</v>
      </c>
      <c r="N1840" s="179">
        <v>46220</v>
      </c>
      <c r="O18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1" spans="1:15" hidden="1" x14ac:dyDescent="0.25">
      <c r="A1841" s="25" t="str">
        <f>_xlfn.CONCAT(Tabela_srv_moreno_prd_dbwel_v_fund_acompanhamento[[#This Row],[id_ordem_servico]],"-",Tabela_srv_moreno_prd_dbwel_v_fund_acompanhamento[[#This Row],[item]])</f>
        <v>27513-2</v>
      </c>
      <c r="B1841" s="114" t="str">
        <f>_xlfn.XLOOKUP(A1841,Tabela2[ID OS_MORENO],Tabela2[ID OS_MORENO],"",0)</f>
        <v>27513-2</v>
      </c>
      <c r="C1841" s="25">
        <v>27513</v>
      </c>
      <c r="D1841" s="25">
        <v>2</v>
      </c>
      <c r="E1841" s="25">
        <v>1</v>
      </c>
      <c r="F1841" s="178">
        <v>1148031</v>
      </c>
      <c r="G1841" s="178">
        <v>1</v>
      </c>
      <c r="H1841" s="178" t="str">
        <f>_xlfn.CONCAT(Tabela_srv_moreno_prd_dbwel_v_fund_acompanhamento[[#This Row],[codigo_peca]],"-",Tabela_srv_moreno_prd_dbwel_v_fund_acompanhamento[[#This Row],[seq_peca]])</f>
        <v>1148031-1</v>
      </c>
      <c r="I1841" s="178">
        <v>1</v>
      </c>
      <c r="J1841" s="178" t="s">
        <v>1896</v>
      </c>
      <c r="K1841" s="179">
        <v>46177</v>
      </c>
      <c r="L1841" s="179"/>
      <c r="M1841" s="178" t="s">
        <v>392</v>
      </c>
      <c r="N1841" s="179">
        <v>46220</v>
      </c>
      <c r="O18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2" spans="1:15" hidden="1" x14ac:dyDescent="0.25">
      <c r="A1842" s="25" t="str">
        <f>_xlfn.CONCAT(Tabela_srv_moreno_prd_dbwel_v_fund_acompanhamento[[#This Row],[id_ordem_servico]],"-",Tabela_srv_moreno_prd_dbwel_v_fund_acompanhamento[[#This Row],[item]])</f>
        <v>27513-3</v>
      </c>
      <c r="B1842" s="114" t="str">
        <f>_xlfn.XLOOKUP(A1842,Tabela2[ID OS_MORENO],Tabela2[ID OS_MORENO],"",0)</f>
        <v>27513-3</v>
      </c>
      <c r="C1842" s="25">
        <v>27513</v>
      </c>
      <c r="D1842" s="25">
        <v>3</v>
      </c>
      <c r="E1842" s="25">
        <v>1</v>
      </c>
      <c r="F1842" s="178">
        <v>1148032</v>
      </c>
      <c r="G1842" s="178">
        <v>1</v>
      </c>
      <c r="H1842" s="178" t="str">
        <f>_xlfn.CONCAT(Tabela_srv_moreno_prd_dbwel_v_fund_acompanhamento[[#This Row],[codigo_peca]],"-",Tabela_srv_moreno_prd_dbwel_v_fund_acompanhamento[[#This Row],[seq_peca]])</f>
        <v>1148032-1</v>
      </c>
      <c r="I1842" s="178">
        <v>1</v>
      </c>
      <c r="J1842" s="178" t="s">
        <v>1896</v>
      </c>
      <c r="K1842" s="179">
        <v>46177</v>
      </c>
      <c r="L1842" s="179">
        <v>46189</v>
      </c>
      <c r="M1842" s="178" t="s">
        <v>392</v>
      </c>
      <c r="N1842" s="179">
        <v>46220</v>
      </c>
      <c r="O18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3" spans="1:15" hidden="1" x14ac:dyDescent="0.25">
      <c r="A1843" s="25" t="str">
        <f>_xlfn.CONCAT(Tabela_srv_moreno_prd_dbwel_v_fund_acompanhamento[[#This Row],[id_ordem_servico]],"-",Tabela_srv_moreno_prd_dbwel_v_fund_acompanhamento[[#This Row],[item]])</f>
        <v>27513-4</v>
      </c>
      <c r="B1843" s="114" t="str">
        <f>_xlfn.XLOOKUP(A1843,Tabela2[ID OS_MORENO],Tabela2[ID OS_MORENO],"",0)</f>
        <v>27513-4</v>
      </c>
      <c r="C1843" s="25">
        <v>27513</v>
      </c>
      <c r="D1843" s="25">
        <v>4</v>
      </c>
      <c r="E1843" s="25">
        <v>1</v>
      </c>
      <c r="F1843" s="178">
        <v>1148033</v>
      </c>
      <c r="G1843" s="178">
        <v>1</v>
      </c>
      <c r="H1843" s="178" t="str">
        <f>_xlfn.CONCAT(Tabela_srv_moreno_prd_dbwel_v_fund_acompanhamento[[#This Row],[codigo_peca]],"-",Tabela_srv_moreno_prd_dbwel_v_fund_acompanhamento[[#This Row],[seq_peca]])</f>
        <v>1148033-1</v>
      </c>
      <c r="I1843" s="178">
        <v>1</v>
      </c>
      <c r="J1843" s="178" t="s">
        <v>1896</v>
      </c>
      <c r="K1843" s="179">
        <v>46184</v>
      </c>
      <c r="L1843" s="179">
        <v>46175</v>
      </c>
      <c r="M1843" s="178" t="s">
        <v>392</v>
      </c>
      <c r="N1843" s="179">
        <v>46220</v>
      </c>
      <c r="O18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4" spans="1:15" hidden="1" x14ac:dyDescent="0.25">
      <c r="A1844" s="25" t="str">
        <f>_xlfn.CONCAT(Tabela_srv_moreno_prd_dbwel_v_fund_acompanhamento[[#This Row],[id_ordem_servico]],"-",Tabela_srv_moreno_prd_dbwel_v_fund_acompanhamento[[#This Row],[item]])</f>
        <v>27513-5</v>
      </c>
      <c r="B1844" s="114" t="str">
        <f>_xlfn.XLOOKUP(A1844,Tabela2[ID OS_MORENO],Tabela2[ID OS_MORENO],"",0)</f>
        <v>27513-5</v>
      </c>
      <c r="C1844" s="25">
        <v>27513</v>
      </c>
      <c r="D1844" s="25">
        <v>5</v>
      </c>
      <c r="E1844" s="25">
        <v>1</v>
      </c>
      <c r="F1844" s="178">
        <v>1148034</v>
      </c>
      <c r="G1844" s="178">
        <v>1</v>
      </c>
      <c r="H1844" s="178" t="str">
        <f>_xlfn.CONCAT(Tabela_srv_moreno_prd_dbwel_v_fund_acompanhamento[[#This Row],[codigo_peca]],"-",Tabela_srv_moreno_prd_dbwel_v_fund_acompanhamento[[#This Row],[seq_peca]])</f>
        <v>1148034-1</v>
      </c>
      <c r="I1844" s="178">
        <v>1</v>
      </c>
      <c r="J1844" s="178" t="s">
        <v>1896</v>
      </c>
      <c r="K1844" s="179">
        <v>46184</v>
      </c>
      <c r="L1844" s="179">
        <v>46175</v>
      </c>
      <c r="M1844" s="178" t="s">
        <v>392</v>
      </c>
      <c r="N1844" s="179">
        <v>46220</v>
      </c>
      <c r="O18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5" spans="1:15" hidden="1" x14ac:dyDescent="0.25">
      <c r="A1845" s="25" t="str">
        <f>_xlfn.CONCAT(Tabela_srv_moreno_prd_dbwel_v_fund_acompanhamento[[#This Row],[id_ordem_servico]],"-",Tabela_srv_moreno_prd_dbwel_v_fund_acompanhamento[[#This Row],[item]])</f>
        <v>27513-6</v>
      </c>
      <c r="B1845" s="114" t="str">
        <f>_xlfn.XLOOKUP(A1845,Tabela2[ID OS_MORENO],Tabela2[ID OS_MORENO],"",0)</f>
        <v>27513-6</v>
      </c>
      <c r="C1845" s="25">
        <v>27513</v>
      </c>
      <c r="D1845" s="25">
        <v>6</v>
      </c>
      <c r="E1845" s="25">
        <v>1</v>
      </c>
      <c r="F1845" s="39">
        <v>1148035</v>
      </c>
      <c r="G1845" s="39">
        <v>1</v>
      </c>
      <c r="H1845" s="39" t="str">
        <f>_xlfn.CONCAT(Tabela_srv_moreno_prd_dbwel_v_fund_acompanhamento[[#This Row],[codigo_peca]],"-",Tabela_srv_moreno_prd_dbwel_v_fund_acompanhamento[[#This Row],[seq_peca]])</f>
        <v>1148035-1</v>
      </c>
      <c r="I1845" s="178">
        <v>1</v>
      </c>
      <c r="J1845" s="39" t="s">
        <v>1896</v>
      </c>
      <c r="K1845" s="40">
        <v>46184</v>
      </c>
      <c r="L1845" s="40">
        <v>46175</v>
      </c>
      <c r="M1845" s="39" t="s">
        <v>392</v>
      </c>
      <c r="N1845" s="40">
        <v>46220</v>
      </c>
      <c r="O184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46" spans="1:15" hidden="1" x14ac:dyDescent="0.25">
      <c r="A1846" s="25" t="str">
        <f>_xlfn.CONCAT(Tabela_srv_moreno_prd_dbwel_v_fund_acompanhamento[[#This Row],[id_ordem_servico]],"-",Tabela_srv_moreno_prd_dbwel_v_fund_acompanhamento[[#This Row],[item]])</f>
        <v>27513-7</v>
      </c>
      <c r="B1846" s="114" t="str">
        <f>_xlfn.XLOOKUP(A1846,Tabela2[ID OS_MORENO],Tabela2[ID OS_MORENO],"",0)</f>
        <v>27513-7</v>
      </c>
      <c r="C1846" s="25">
        <v>27513</v>
      </c>
      <c r="D1846" s="25">
        <v>7</v>
      </c>
      <c r="E1846" s="25">
        <v>1</v>
      </c>
      <c r="F1846" s="178">
        <v>1148036</v>
      </c>
      <c r="G1846" s="178">
        <v>1</v>
      </c>
      <c r="H1846" s="178" t="str">
        <f>_xlfn.CONCAT(Tabela_srv_moreno_prd_dbwel_v_fund_acompanhamento[[#This Row],[codigo_peca]],"-",Tabela_srv_moreno_prd_dbwel_v_fund_acompanhamento[[#This Row],[seq_peca]])</f>
        <v>1148036-1</v>
      </c>
      <c r="I1846" s="178">
        <v>1</v>
      </c>
      <c r="J1846" s="178" t="s">
        <v>1896</v>
      </c>
      <c r="K1846" s="179">
        <v>46184</v>
      </c>
      <c r="L1846" s="179"/>
      <c r="M1846" s="178" t="s">
        <v>392</v>
      </c>
      <c r="N1846" s="179">
        <v>46220</v>
      </c>
      <c r="O18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7" spans="1:15" hidden="1" x14ac:dyDescent="0.25">
      <c r="A1847" s="16" t="str">
        <f>_xlfn.CONCAT(Tabela_srv_moreno_prd_dbwel_v_fund_acompanhamento[[#This Row],[id_ordem_servico]],"-",Tabela_srv_moreno_prd_dbwel_v_fund_acompanhamento[[#This Row],[item]])</f>
        <v>27513-8</v>
      </c>
      <c r="B1847" s="114" t="str">
        <f>_xlfn.XLOOKUP(A1847,Tabela2[ID OS_MORENO],Tabela2[ID OS_MORENO],"",0)</f>
        <v>27513-8</v>
      </c>
      <c r="C1847" s="16">
        <v>27513</v>
      </c>
      <c r="D1847" s="16">
        <v>8</v>
      </c>
      <c r="E1847" s="16">
        <v>1</v>
      </c>
      <c r="F1847" s="185">
        <v>1148037</v>
      </c>
      <c r="G1847" s="185">
        <v>1</v>
      </c>
      <c r="H1847" s="185" t="str">
        <f>_xlfn.CONCAT(Tabela_srv_moreno_prd_dbwel_v_fund_acompanhamento[[#This Row],[codigo_peca]],"-",Tabela_srv_moreno_prd_dbwel_v_fund_acompanhamento[[#This Row],[seq_peca]])</f>
        <v>1148037-1</v>
      </c>
      <c r="I1847" s="178">
        <v>1</v>
      </c>
      <c r="J1847" s="185" t="s">
        <v>1896</v>
      </c>
      <c r="K1847" s="190">
        <v>46184</v>
      </c>
      <c r="L1847" s="190"/>
      <c r="M1847" s="185" t="s">
        <v>392</v>
      </c>
      <c r="N1847" s="190">
        <v>46220</v>
      </c>
      <c r="O18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8" spans="1:15" hidden="1" x14ac:dyDescent="0.25">
      <c r="A1848" s="25" t="str">
        <f>_xlfn.CONCAT(Tabela_srv_moreno_prd_dbwel_v_fund_acompanhamento[[#This Row],[id_ordem_servico]],"-",Tabela_srv_moreno_prd_dbwel_v_fund_acompanhamento[[#This Row],[item]])</f>
        <v>27513-9</v>
      </c>
      <c r="B1848" s="114" t="str">
        <f>_xlfn.XLOOKUP(A1848,Tabela2[ID OS_MORENO],Tabela2[ID OS_MORENO],"",0)</f>
        <v>27513-9</v>
      </c>
      <c r="C1848" s="25">
        <v>27513</v>
      </c>
      <c r="D1848" s="25">
        <v>9</v>
      </c>
      <c r="E1848" s="25">
        <v>1</v>
      </c>
      <c r="F1848" s="178">
        <v>1148038</v>
      </c>
      <c r="G1848" s="178">
        <v>1</v>
      </c>
      <c r="H1848" s="178" t="str">
        <f>_xlfn.CONCAT(Tabela_srv_moreno_prd_dbwel_v_fund_acompanhamento[[#This Row],[codigo_peca]],"-",Tabela_srv_moreno_prd_dbwel_v_fund_acompanhamento[[#This Row],[seq_peca]])</f>
        <v>1148038-1</v>
      </c>
      <c r="I1848" s="178">
        <v>1</v>
      </c>
      <c r="J1848" s="178" t="s">
        <v>1896</v>
      </c>
      <c r="K1848" s="179">
        <v>46184</v>
      </c>
      <c r="L1848" s="179">
        <v>46189</v>
      </c>
      <c r="M1848" s="178" t="s">
        <v>392</v>
      </c>
      <c r="N1848" s="179">
        <v>46227</v>
      </c>
      <c r="O18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49" spans="1:15" hidden="1" x14ac:dyDescent="0.25">
      <c r="A1849" s="25" t="str">
        <f>_xlfn.CONCAT(Tabela_srv_moreno_prd_dbwel_v_fund_acompanhamento[[#This Row],[id_ordem_servico]],"-",Tabela_srv_moreno_prd_dbwel_v_fund_acompanhamento[[#This Row],[item]])</f>
        <v>27513-10</v>
      </c>
      <c r="B1849" s="117" t="str">
        <f>_xlfn.XLOOKUP(A1849,Tabela2[ID OS_MORENO],Tabela2[ID OS_MORENO],"",0)</f>
        <v>27513-10</v>
      </c>
      <c r="C1849" s="25">
        <v>27513</v>
      </c>
      <c r="D1849" s="25">
        <v>10</v>
      </c>
      <c r="E1849" s="25">
        <v>1</v>
      </c>
      <c r="F1849" s="178">
        <v>1148039</v>
      </c>
      <c r="G1849" s="178">
        <v>1</v>
      </c>
      <c r="H1849" s="178" t="str">
        <f>_xlfn.CONCAT(Tabela_srv_moreno_prd_dbwel_v_fund_acompanhamento[[#This Row],[codigo_peca]],"-",Tabela_srv_moreno_prd_dbwel_v_fund_acompanhamento[[#This Row],[seq_peca]])</f>
        <v>1148039-1</v>
      </c>
      <c r="I1849" s="178">
        <v>1</v>
      </c>
      <c r="J1849" s="178" t="s">
        <v>1896</v>
      </c>
      <c r="K1849" s="179">
        <v>46184</v>
      </c>
      <c r="L1849" s="179"/>
      <c r="M1849" s="178" t="s">
        <v>281</v>
      </c>
      <c r="N1849" s="179">
        <v>46227</v>
      </c>
      <c r="O18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0" spans="1:15" hidden="1" x14ac:dyDescent="0.25">
      <c r="A1850" s="25" t="str">
        <f>_xlfn.CONCAT(Tabela_srv_moreno_prd_dbwel_v_fund_acompanhamento[[#This Row],[id_ordem_servico]],"-",Tabela_srv_moreno_prd_dbwel_v_fund_acompanhamento[[#This Row],[item]])</f>
        <v>27371-1</v>
      </c>
      <c r="B1850" s="114" t="str">
        <f>_xlfn.XLOOKUP(A1850,Tabela2[ID OS_MORENO],Tabela2[ID OS_MORENO],"",0)</f>
        <v/>
      </c>
      <c r="C1850" s="25">
        <v>27371</v>
      </c>
      <c r="D1850" s="25">
        <v>1</v>
      </c>
      <c r="E1850" s="25">
        <v>1</v>
      </c>
      <c r="F1850" s="178">
        <v>6725</v>
      </c>
      <c r="G1850" s="178">
        <v>1</v>
      </c>
      <c r="H1850" s="178" t="str">
        <f>_xlfn.CONCAT(Tabela_srv_moreno_prd_dbwel_v_fund_acompanhamento[[#This Row],[codigo_peca]],"-",Tabela_srv_moreno_prd_dbwel_v_fund_acompanhamento[[#This Row],[seq_peca]])</f>
        <v>6725-1</v>
      </c>
      <c r="I1850" s="178">
        <v>1</v>
      </c>
      <c r="J1850" s="178" t="s">
        <v>339</v>
      </c>
      <c r="K1850" s="179">
        <v>46073</v>
      </c>
      <c r="L1850" s="179">
        <v>46070</v>
      </c>
      <c r="M1850" s="178" t="s">
        <v>739</v>
      </c>
      <c r="N1850" s="179">
        <v>46101</v>
      </c>
      <c r="O18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1" spans="1:15" hidden="1" x14ac:dyDescent="0.25">
      <c r="A1851" s="25" t="str">
        <f>_xlfn.CONCAT(Tabela_srv_moreno_prd_dbwel_v_fund_acompanhamento[[#This Row],[id_ordem_servico]],"-",Tabela_srv_moreno_prd_dbwel_v_fund_acompanhamento[[#This Row],[item]])</f>
        <v>27371-2</v>
      </c>
      <c r="B1851" s="114" t="str">
        <f>_xlfn.XLOOKUP(A1851,Tabela2[ID OS_MORENO],Tabela2[ID OS_MORENO],"",0)</f>
        <v/>
      </c>
      <c r="C1851" s="25">
        <v>27371</v>
      </c>
      <c r="D1851" s="25">
        <v>2</v>
      </c>
      <c r="E1851" s="25">
        <v>1</v>
      </c>
      <c r="F1851" s="178">
        <v>6726</v>
      </c>
      <c r="G1851" s="178">
        <v>1</v>
      </c>
      <c r="H1851" s="178" t="str">
        <f>_xlfn.CONCAT(Tabela_srv_moreno_prd_dbwel_v_fund_acompanhamento[[#This Row],[codigo_peca]],"-",Tabela_srv_moreno_prd_dbwel_v_fund_acompanhamento[[#This Row],[seq_peca]])</f>
        <v>6726-1</v>
      </c>
      <c r="I1851" s="178">
        <v>1</v>
      </c>
      <c r="J1851" s="178" t="s">
        <v>339</v>
      </c>
      <c r="K1851" s="179">
        <v>46073</v>
      </c>
      <c r="L1851" s="179">
        <v>46059</v>
      </c>
      <c r="M1851" s="178" t="s">
        <v>739</v>
      </c>
      <c r="N1851" s="179">
        <v>46101</v>
      </c>
      <c r="O18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2" spans="1:15" hidden="1" x14ac:dyDescent="0.25">
      <c r="A1852" s="25" t="str">
        <f>_xlfn.CONCAT(Tabela_srv_moreno_prd_dbwel_v_fund_acompanhamento[[#This Row],[id_ordem_servico]],"-",Tabela_srv_moreno_prd_dbwel_v_fund_acompanhamento[[#This Row],[item]])</f>
        <v>27137-1</v>
      </c>
      <c r="B1852" s="114" t="str">
        <f>_xlfn.XLOOKUP(A1852,Tabela2[ID OS_MORENO],Tabela2[ID OS_MORENO],"",0)</f>
        <v/>
      </c>
      <c r="C1852" s="25">
        <v>27137</v>
      </c>
      <c r="D1852" s="25">
        <v>1</v>
      </c>
      <c r="E1852" s="25">
        <v>1</v>
      </c>
      <c r="F1852" s="178">
        <v>1147031</v>
      </c>
      <c r="G1852" s="178">
        <v>4</v>
      </c>
      <c r="H1852" s="178" t="str">
        <f>_xlfn.CONCAT(Tabela_srv_moreno_prd_dbwel_v_fund_acompanhamento[[#This Row],[codigo_peca]],"-",Tabela_srv_moreno_prd_dbwel_v_fund_acompanhamento[[#This Row],[seq_peca]])</f>
        <v>1147031-4</v>
      </c>
      <c r="I1852" s="178">
        <v>1</v>
      </c>
      <c r="J1852" s="178" t="s">
        <v>339</v>
      </c>
      <c r="K1852" s="179">
        <v>45951</v>
      </c>
      <c r="L1852" s="179">
        <v>45939</v>
      </c>
      <c r="M1852" s="178" t="s">
        <v>340</v>
      </c>
      <c r="N1852" s="179">
        <v>46011</v>
      </c>
      <c r="O18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3" spans="1:15" hidden="1" x14ac:dyDescent="0.25">
      <c r="A1853" s="25" t="str">
        <f>_xlfn.CONCAT(Tabela_srv_moreno_prd_dbwel_v_fund_acompanhamento[[#This Row],[id_ordem_servico]],"-",Tabela_srv_moreno_prd_dbwel_v_fund_acompanhamento[[#This Row],[item]])</f>
        <v>27020-1</v>
      </c>
      <c r="B1853" s="114" t="str">
        <f>_xlfn.XLOOKUP(A1853,Tabela2[ID OS_MORENO],Tabela2[ID OS_MORENO],"",0)</f>
        <v/>
      </c>
      <c r="C1853" s="25">
        <v>27020</v>
      </c>
      <c r="D1853" s="25">
        <v>1</v>
      </c>
      <c r="E1853" s="25">
        <v>1</v>
      </c>
      <c r="F1853" s="178">
        <v>1161024</v>
      </c>
      <c r="G1853" s="178">
        <v>4</v>
      </c>
      <c r="H1853" s="178" t="str">
        <f>_xlfn.CONCAT(Tabela_srv_moreno_prd_dbwel_v_fund_acompanhamento[[#This Row],[codigo_peca]],"-",Tabela_srv_moreno_prd_dbwel_v_fund_acompanhamento[[#This Row],[seq_peca]])</f>
        <v>1161024-4</v>
      </c>
      <c r="I1853" s="178">
        <v>1</v>
      </c>
      <c r="J1853" s="178" t="s">
        <v>731</v>
      </c>
      <c r="K1853" s="179">
        <v>45832</v>
      </c>
      <c r="L1853" s="179">
        <v>45832</v>
      </c>
      <c r="M1853" s="178" t="s">
        <v>847</v>
      </c>
      <c r="N1853" s="179">
        <v>45873</v>
      </c>
      <c r="O18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4" spans="1:15" hidden="1" x14ac:dyDescent="0.25">
      <c r="A1854" s="25" t="str">
        <f>_xlfn.CONCAT(Tabela_srv_moreno_prd_dbwel_v_fund_acompanhamento[[#This Row],[id_ordem_servico]],"-",Tabela_srv_moreno_prd_dbwel_v_fund_acompanhamento[[#This Row],[item]])</f>
        <v>27020-2</v>
      </c>
      <c r="B1854" s="114" t="str">
        <f>_xlfn.XLOOKUP(A1854,Tabela2[ID OS_MORENO],Tabela2[ID OS_MORENO],"",0)</f>
        <v/>
      </c>
      <c r="C1854" s="25">
        <v>27020</v>
      </c>
      <c r="D1854" s="25">
        <v>2</v>
      </c>
      <c r="E1854" s="25">
        <v>1</v>
      </c>
      <c r="F1854" s="178">
        <v>1161024</v>
      </c>
      <c r="G1854" s="178">
        <v>5</v>
      </c>
      <c r="H1854" s="178" t="str">
        <f>_xlfn.CONCAT(Tabela_srv_moreno_prd_dbwel_v_fund_acompanhamento[[#This Row],[codigo_peca]],"-",Tabela_srv_moreno_prd_dbwel_v_fund_acompanhamento[[#This Row],[seq_peca]])</f>
        <v>1161024-5</v>
      </c>
      <c r="I1854" s="178">
        <v>1</v>
      </c>
      <c r="J1854" s="178" t="s">
        <v>731</v>
      </c>
      <c r="K1854" s="179">
        <v>45832</v>
      </c>
      <c r="L1854" s="179">
        <v>45832</v>
      </c>
      <c r="M1854" s="178" t="s">
        <v>847</v>
      </c>
      <c r="N1854" s="179">
        <v>45873</v>
      </c>
      <c r="O18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5" spans="1:15" hidden="1" x14ac:dyDescent="0.25">
      <c r="A1855" s="25" t="str">
        <f>_xlfn.CONCAT(Tabela_srv_moreno_prd_dbwel_v_fund_acompanhamento[[#This Row],[id_ordem_servico]],"-",Tabela_srv_moreno_prd_dbwel_v_fund_acompanhamento[[#This Row],[item]])</f>
        <v>27020-5</v>
      </c>
      <c r="B1855" s="114" t="str">
        <f>_xlfn.XLOOKUP(A1855,Tabela2[ID OS_MORENO],Tabela2[ID OS_MORENO],"",0)</f>
        <v/>
      </c>
      <c r="C1855" s="25">
        <v>27020</v>
      </c>
      <c r="D1855" s="25">
        <v>5</v>
      </c>
      <c r="E1855" s="25">
        <v>1</v>
      </c>
      <c r="F1855" s="178">
        <v>1161024</v>
      </c>
      <c r="G1855" s="178">
        <v>6</v>
      </c>
      <c r="H1855" s="178" t="str">
        <f>_xlfn.CONCAT(Tabela_srv_moreno_prd_dbwel_v_fund_acompanhamento[[#This Row],[codigo_peca]],"-",Tabela_srv_moreno_prd_dbwel_v_fund_acompanhamento[[#This Row],[seq_peca]])</f>
        <v>1161024-6</v>
      </c>
      <c r="I1855" s="178">
        <v>1</v>
      </c>
      <c r="J1855" s="178" t="s">
        <v>731</v>
      </c>
      <c r="K1855" s="179">
        <v>45832</v>
      </c>
      <c r="L1855" s="179">
        <v>45832</v>
      </c>
      <c r="M1855" s="178" t="s">
        <v>847</v>
      </c>
      <c r="N1855" s="179">
        <v>45873</v>
      </c>
      <c r="O18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6" spans="1:15" hidden="1" x14ac:dyDescent="0.25">
      <c r="A1856" s="16" t="str">
        <f>_xlfn.CONCAT(Tabela_srv_moreno_prd_dbwel_v_fund_acompanhamento[[#This Row],[id_ordem_servico]],"-",Tabela_srv_moreno_prd_dbwel_v_fund_acompanhamento[[#This Row],[item]])</f>
        <v>27362-1</v>
      </c>
      <c r="B1856" s="114" t="str">
        <f>_xlfn.XLOOKUP(A1856,Tabela2[ID OS_MORENO],Tabela2[ID OS_MORENO],"",0)</f>
        <v>27362-1</v>
      </c>
      <c r="C1856" s="16">
        <v>27362</v>
      </c>
      <c r="D1856" s="16">
        <v>1</v>
      </c>
      <c r="E1856" s="16">
        <v>1</v>
      </c>
      <c r="F1856" s="185">
        <v>1161036</v>
      </c>
      <c r="G1856" s="185">
        <v>1</v>
      </c>
      <c r="H1856" s="185" t="str">
        <f>_xlfn.CONCAT(Tabela_srv_moreno_prd_dbwel_v_fund_acompanhamento[[#This Row],[codigo_peca]],"-",Tabela_srv_moreno_prd_dbwel_v_fund_acompanhamento[[#This Row],[seq_peca]])</f>
        <v>1161036-1</v>
      </c>
      <c r="I1856" s="178">
        <v>1</v>
      </c>
      <c r="J1856" s="185" t="s">
        <v>731</v>
      </c>
      <c r="K1856" s="190">
        <v>46076</v>
      </c>
      <c r="L1856" s="190">
        <v>46066</v>
      </c>
      <c r="M1856" s="185" t="s">
        <v>256</v>
      </c>
      <c r="N1856" s="190">
        <v>46095</v>
      </c>
      <c r="O18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7" spans="1:15" hidden="1" x14ac:dyDescent="0.25">
      <c r="A1857" s="25" t="str">
        <f>_xlfn.CONCAT(Tabela_srv_moreno_prd_dbwel_v_fund_acompanhamento[[#This Row],[id_ordem_servico]],"-",Tabela_srv_moreno_prd_dbwel_v_fund_acompanhamento[[#This Row],[item]])</f>
        <v>27419-1</v>
      </c>
      <c r="B1857" s="115" t="str">
        <f>_xlfn.XLOOKUP(A1857,Tabela2[ID OS_MORENO],Tabela2[ID OS_MORENO],"",0)</f>
        <v>27419-1</v>
      </c>
      <c r="C1857" s="25">
        <v>27419</v>
      </c>
      <c r="D1857" s="25">
        <v>1</v>
      </c>
      <c r="E1857" s="25">
        <v>1</v>
      </c>
      <c r="F1857" s="178">
        <v>1161037</v>
      </c>
      <c r="G1857" s="178">
        <v>1</v>
      </c>
      <c r="H1857" s="178" t="str">
        <f>_xlfn.CONCAT(Tabela_srv_moreno_prd_dbwel_v_fund_acompanhamento[[#This Row],[codigo_peca]],"-",Tabela_srv_moreno_prd_dbwel_v_fund_acompanhamento[[#This Row],[seq_peca]])</f>
        <v>1161037-1</v>
      </c>
      <c r="I1857" s="178">
        <v>1</v>
      </c>
      <c r="J1857" s="178" t="s">
        <v>731</v>
      </c>
      <c r="K1857" s="179">
        <v>46108</v>
      </c>
      <c r="L1857" s="179">
        <v>46092</v>
      </c>
      <c r="M1857" s="178" t="s">
        <v>805</v>
      </c>
      <c r="N1857" s="179">
        <v>46147</v>
      </c>
      <c r="O18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58" spans="1:15" hidden="1" x14ac:dyDescent="0.25">
      <c r="A1858" s="25" t="str">
        <f>_xlfn.CONCAT(Tabela_srv_moreno_prd_dbwel_v_fund_acompanhamento[[#This Row],[id_ordem_servico]],"-",Tabela_srv_moreno_prd_dbwel_v_fund_acompanhamento[[#This Row],[item]])</f>
        <v>27419-2</v>
      </c>
      <c r="B1858" s="115" t="str">
        <f>_xlfn.XLOOKUP(A1858,Tabela2[ID OS_MORENO],Tabela2[ID OS_MORENO],"",0)</f>
        <v>27419-2</v>
      </c>
      <c r="C1858" s="25">
        <v>27419</v>
      </c>
      <c r="D1858" s="25">
        <v>2</v>
      </c>
      <c r="E1858" s="25">
        <v>1</v>
      </c>
      <c r="F1858" s="39">
        <v>1161038</v>
      </c>
      <c r="G1858" s="39">
        <v>1</v>
      </c>
      <c r="H1858" s="39" t="str">
        <f>_xlfn.CONCAT(Tabela_srv_moreno_prd_dbwel_v_fund_acompanhamento[[#This Row],[codigo_peca]],"-",Tabela_srv_moreno_prd_dbwel_v_fund_acompanhamento[[#This Row],[seq_peca]])</f>
        <v>1161038-1</v>
      </c>
      <c r="I1858" s="25">
        <v>1</v>
      </c>
      <c r="J1858" s="39" t="s">
        <v>731</v>
      </c>
      <c r="K1858" s="40">
        <v>46092</v>
      </c>
      <c r="L1858" s="40">
        <v>46092</v>
      </c>
      <c r="M1858" s="39" t="s">
        <v>806</v>
      </c>
      <c r="N1858" s="40">
        <v>46147</v>
      </c>
      <c r="O185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59" spans="1:15" hidden="1" x14ac:dyDescent="0.25">
      <c r="A1859" s="25" t="str">
        <f>_xlfn.CONCAT(Tabela_srv_moreno_prd_dbwel_v_fund_acompanhamento[[#This Row],[id_ordem_servico]],"-",Tabela_srv_moreno_prd_dbwel_v_fund_acompanhamento[[#This Row],[item]])</f>
        <v>27419-3</v>
      </c>
      <c r="B1859" s="115" t="str">
        <f>_xlfn.XLOOKUP(A1859,Tabela2[ID OS_MORENO],Tabela2[ID OS_MORENO],"",0)</f>
        <v>27419-3</v>
      </c>
      <c r="C1859" s="25">
        <v>27419</v>
      </c>
      <c r="D1859" s="25">
        <v>3</v>
      </c>
      <c r="E1859" s="25">
        <v>1</v>
      </c>
      <c r="F1859" s="39">
        <v>1161033</v>
      </c>
      <c r="G1859" s="39">
        <v>3</v>
      </c>
      <c r="H1859" s="39" t="str">
        <f>_xlfn.CONCAT(Tabela_srv_moreno_prd_dbwel_v_fund_acompanhamento[[#This Row],[codigo_peca]],"-",Tabela_srv_moreno_prd_dbwel_v_fund_acompanhamento[[#This Row],[seq_peca]])</f>
        <v>1161033-3</v>
      </c>
      <c r="I1859" s="25">
        <v>1</v>
      </c>
      <c r="J1859" s="39" t="s">
        <v>731</v>
      </c>
      <c r="K1859" s="40">
        <v>46108</v>
      </c>
      <c r="L1859" s="40">
        <v>46101</v>
      </c>
      <c r="M1859" s="39" t="s">
        <v>259</v>
      </c>
      <c r="N1859" s="40">
        <v>46147</v>
      </c>
      <c r="O185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0" spans="1:15" hidden="1" x14ac:dyDescent="0.25">
      <c r="A1860" s="25" t="str">
        <f>_xlfn.CONCAT(Tabela_srv_moreno_prd_dbwel_v_fund_acompanhamento[[#This Row],[id_ordem_servico]],"-",Tabela_srv_moreno_prd_dbwel_v_fund_acompanhamento[[#This Row],[item]])</f>
        <v>27441-5</v>
      </c>
      <c r="B1860" s="114" t="str">
        <f>_xlfn.XLOOKUP(A1860,Tabela2[ID OS_MORENO],Tabela2[ID OS_MORENO],"",0)</f>
        <v>27441-5</v>
      </c>
      <c r="C1860" s="25">
        <v>27441</v>
      </c>
      <c r="D1860" s="25">
        <v>5</v>
      </c>
      <c r="E1860" s="25">
        <v>1</v>
      </c>
      <c r="F1860" s="39">
        <v>1161022</v>
      </c>
      <c r="G1860" s="39">
        <v>9</v>
      </c>
      <c r="H1860" s="39" t="str">
        <f>_xlfn.CONCAT(Tabela_srv_moreno_prd_dbwel_v_fund_acompanhamento[[#This Row],[codigo_peca]],"-",Tabela_srv_moreno_prd_dbwel_v_fund_acompanhamento[[#This Row],[seq_peca]])</f>
        <v>1161022-9</v>
      </c>
      <c r="I1860" s="25">
        <v>1</v>
      </c>
      <c r="J1860" s="39" t="s">
        <v>731</v>
      </c>
      <c r="K1860" s="40">
        <v>46126</v>
      </c>
      <c r="L1860" s="40">
        <v>46099</v>
      </c>
      <c r="M1860" s="39" t="s">
        <v>241</v>
      </c>
      <c r="N1860" s="40">
        <v>46167</v>
      </c>
      <c r="O186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1" spans="1:15" hidden="1" x14ac:dyDescent="0.25">
      <c r="A1861" s="25" t="str">
        <f>_xlfn.CONCAT(Tabela_srv_moreno_prd_dbwel_v_fund_acompanhamento[[#This Row],[id_ordem_servico]],"-",Tabela_srv_moreno_prd_dbwel_v_fund_acompanhamento[[#This Row],[item]])</f>
        <v>27441-6</v>
      </c>
      <c r="B1861" s="115" t="str">
        <f>_xlfn.XLOOKUP(A1861,Tabela2[ID OS_MORENO],Tabela2[ID OS_MORENO],"",0)</f>
        <v>27441-6</v>
      </c>
      <c r="C1861" s="25">
        <v>27441</v>
      </c>
      <c r="D1861" s="25">
        <v>6</v>
      </c>
      <c r="E1861" s="25">
        <v>1</v>
      </c>
      <c r="F1861" s="39">
        <v>1161022</v>
      </c>
      <c r="G1861" s="39">
        <v>10</v>
      </c>
      <c r="H1861" s="39" t="str">
        <f>_xlfn.CONCAT(Tabela_srv_moreno_prd_dbwel_v_fund_acompanhamento[[#This Row],[codigo_peca]],"-",Tabela_srv_moreno_prd_dbwel_v_fund_acompanhamento[[#This Row],[seq_peca]])</f>
        <v>1161022-10</v>
      </c>
      <c r="I1861" s="25">
        <v>1</v>
      </c>
      <c r="J1861" s="39" t="s">
        <v>731</v>
      </c>
      <c r="K1861" s="40">
        <v>46126</v>
      </c>
      <c r="L1861" s="40">
        <v>46099</v>
      </c>
      <c r="M1861" s="39" t="s">
        <v>241</v>
      </c>
      <c r="N1861" s="40">
        <v>46167</v>
      </c>
      <c r="O186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2" spans="1:15" hidden="1" x14ac:dyDescent="0.25">
      <c r="A1862" s="25" t="str">
        <f>_xlfn.CONCAT(Tabela_srv_moreno_prd_dbwel_v_fund_acompanhamento[[#This Row],[id_ordem_servico]],"-",Tabela_srv_moreno_prd_dbwel_v_fund_acompanhamento[[#This Row],[item]])</f>
        <v>27441-7</v>
      </c>
      <c r="B1862" s="115" t="str">
        <f>_xlfn.XLOOKUP(A1862,Tabela2[ID OS_MORENO],Tabela2[ID OS_MORENO],"",0)</f>
        <v>27441-7</v>
      </c>
      <c r="C1862" s="25">
        <v>27441</v>
      </c>
      <c r="D1862" s="25">
        <v>7</v>
      </c>
      <c r="E1862" s="25">
        <v>1</v>
      </c>
      <c r="F1862" s="39">
        <v>1161022</v>
      </c>
      <c r="G1862" s="39">
        <v>11</v>
      </c>
      <c r="H1862" s="39" t="str">
        <f>_xlfn.CONCAT(Tabela_srv_moreno_prd_dbwel_v_fund_acompanhamento[[#This Row],[codigo_peca]],"-",Tabela_srv_moreno_prd_dbwel_v_fund_acompanhamento[[#This Row],[seq_peca]])</f>
        <v>1161022-11</v>
      </c>
      <c r="I1862" s="178">
        <v>1</v>
      </c>
      <c r="J1862" s="39" t="s">
        <v>731</v>
      </c>
      <c r="K1862" s="40">
        <v>46126</v>
      </c>
      <c r="L1862" s="40">
        <v>46099</v>
      </c>
      <c r="M1862" s="39" t="s">
        <v>241</v>
      </c>
      <c r="N1862" s="40">
        <v>46167</v>
      </c>
      <c r="O186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3" spans="1:15" hidden="1" x14ac:dyDescent="0.25">
      <c r="A1863" s="25" t="str">
        <f>_xlfn.CONCAT(Tabela_srv_moreno_prd_dbwel_v_fund_acompanhamento[[#This Row],[id_ordem_servico]],"-",Tabela_srv_moreno_prd_dbwel_v_fund_acompanhamento[[#This Row],[item]])</f>
        <v>27441-8</v>
      </c>
      <c r="B1863" s="115" t="str">
        <f>_xlfn.XLOOKUP(A1863,Tabela2[ID OS_MORENO],Tabela2[ID OS_MORENO],"",0)</f>
        <v>27441-8</v>
      </c>
      <c r="C1863" s="25">
        <v>27441</v>
      </c>
      <c r="D1863" s="25">
        <v>8</v>
      </c>
      <c r="E1863" s="25">
        <v>1</v>
      </c>
      <c r="F1863" s="39">
        <v>1161022</v>
      </c>
      <c r="G1863" s="39">
        <v>12</v>
      </c>
      <c r="H1863" s="39" t="str">
        <f>_xlfn.CONCAT(Tabela_srv_moreno_prd_dbwel_v_fund_acompanhamento[[#This Row],[codigo_peca]],"-",Tabela_srv_moreno_prd_dbwel_v_fund_acompanhamento[[#This Row],[seq_peca]])</f>
        <v>1161022-12</v>
      </c>
      <c r="I1863" s="25">
        <v>1</v>
      </c>
      <c r="J1863" s="39" t="s">
        <v>731</v>
      </c>
      <c r="K1863" s="40">
        <v>46126</v>
      </c>
      <c r="L1863" s="40">
        <v>46099</v>
      </c>
      <c r="M1863" s="39" t="s">
        <v>241</v>
      </c>
      <c r="N1863" s="40">
        <v>46167</v>
      </c>
      <c r="O186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4" spans="1:15" hidden="1" x14ac:dyDescent="0.25">
      <c r="A1864" s="25" t="str">
        <f>_xlfn.CONCAT(Tabela_srv_moreno_prd_dbwel_v_fund_acompanhamento[[#This Row],[id_ordem_servico]],"-",Tabela_srv_moreno_prd_dbwel_v_fund_acompanhamento[[#This Row],[item]])</f>
        <v>26766-98</v>
      </c>
      <c r="B1864" s="114" t="str">
        <f>_xlfn.XLOOKUP(A1864,Tabela2[ID OS_MORENO],Tabela2[ID OS_MORENO],"",0)</f>
        <v/>
      </c>
      <c r="C1864" s="25">
        <v>26766</v>
      </c>
      <c r="D1864" s="25">
        <v>98</v>
      </c>
      <c r="E1864" s="25">
        <v>1</v>
      </c>
      <c r="F1864" s="39">
        <v>1202015</v>
      </c>
      <c r="G1864" s="39">
        <v>34</v>
      </c>
      <c r="H1864" s="39" t="str">
        <f>_xlfn.CONCAT(Tabela_srv_moreno_prd_dbwel_v_fund_acompanhamento[[#This Row],[codigo_peca]],"-",Tabela_srv_moreno_prd_dbwel_v_fund_acompanhamento[[#This Row],[seq_peca]])</f>
        <v>1202015-34</v>
      </c>
      <c r="I1864" s="25">
        <v>1</v>
      </c>
      <c r="J1864" s="39" t="s">
        <v>627</v>
      </c>
      <c r="K1864" s="40">
        <v>45714</v>
      </c>
      <c r="L1864" s="40">
        <v>45714</v>
      </c>
      <c r="M1864" s="39" t="s">
        <v>632</v>
      </c>
      <c r="N1864" s="40">
        <v>45708</v>
      </c>
      <c r="O186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5" spans="1:15" hidden="1" x14ac:dyDescent="0.25">
      <c r="A1865" s="25" t="str">
        <f>_xlfn.CONCAT(Tabela_srv_moreno_prd_dbwel_v_fund_acompanhamento[[#This Row],[id_ordem_servico]],"-",Tabela_srv_moreno_prd_dbwel_v_fund_acompanhamento[[#This Row],[item]])</f>
        <v>27276-1</v>
      </c>
      <c r="B1865" s="114" t="str">
        <f>_xlfn.XLOOKUP(A1865,Tabela2[ID OS_MORENO],Tabela2[ID OS_MORENO],"",0)</f>
        <v/>
      </c>
      <c r="C1865" s="25">
        <v>27276</v>
      </c>
      <c r="D1865" s="25">
        <v>1</v>
      </c>
      <c r="E1865" s="25">
        <v>1</v>
      </c>
      <c r="F1865" s="39">
        <v>6666</v>
      </c>
      <c r="G1865" s="39">
        <v>1</v>
      </c>
      <c r="H1865" s="39" t="str">
        <f>_xlfn.CONCAT(Tabela_srv_moreno_prd_dbwel_v_fund_acompanhamento[[#This Row],[codigo_peca]],"-",Tabela_srv_moreno_prd_dbwel_v_fund_acompanhamento[[#This Row],[seq_peca]])</f>
        <v>6666-1</v>
      </c>
      <c r="I1865" s="25">
        <v>1</v>
      </c>
      <c r="J1865" s="39" t="s">
        <v>627</v>
      </c>
      <c r="K1865" s="40">
        <v>45959</v>
      </c>
      <c r="L1865" s="40">
        <v>45982</v>
      </c>
      <c r="M1865" s="39" t="s">
        <v>628</v>
      </c>
      <c r="N1865" s="40">
        <v>46059</v>
      </c>
      <c r="O186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6" spans="1:15" hidden="1" x14ac:dyDescent="0.25">
      <c r="A1866" s="25" t="str">
        <f>_xlfn.CONCAT(Tabela_srv_moreno_prd_dbwel_v_fund_acompanhamento[[#This Row],[id_ordem_servico]],"-",Tabela_srv_moreno_prd_dbwel_v_fund_acompanhamento[[#This Row],[item]])</f>
        <v>27276-2</v>
      </c>
      <c r="B1866" s="114" t="str">
        <f>_xlfn.XLOOKUP(A1866,Tabela2[ID OS_MORENO],Tabela2[ID OS_MORENO],"",0)</f>
        <v/>
      </c>
      <c r="C1866" s="25">
        <v>27276</v>
      </c>
      <c r="D1866" s="25">
        <v>2</v>
      </c>
      <c r="E1866" s="25">
        <v>1</v>
      </c>
      <c r="F1866" s="178">
        <v>6667</v>
      </c>
      <c r="G1866" s="178">
        <v>1</v>
      </c>
      <c r="H1866" s="178" t="str">
        <f>_xlfn.CONCAT(Tabela_srv_moreno_prd_dbwel_v_fund_acompanhamento[[#This Row],[codigo_peca]],"-",Tabela_srv_moreno_prd_dbwel_v_fund_acompanhamento[[#This Row],[seq_peca]])</f>
        <v>6667-1</v>
      </c>
      <c r="I1866" s="178">
        <v>1</v>
      </c>
      <c r="J1866" s="178" t="s">
        <v>627</v>
      </c>
      <c r="K1866" s="179">
        <v>45958</v>
      </c>
      <c r="L1866" s="179">
        <v>45982</v>
      </c>
      <c r="M1866" s="178" t="s">
        <v>628</v>
      </c>
      <c r="N1866" s="179">
        <v>46055</v>
      </c>
      <c r="O18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67" spans="1:15" hidden="1" x14ac:dyDescent="0.25">
      <c r="A1867" s="25" t="str">
        <f>_xlfn.CONCAT(Tabela_srv_moreno_prd_dbwel_v_fund_acompanhamento[[#This Row],[id_ordem_servico]],"-",Tabela_srv_moreno_prd_dbwel_v_fund_acompanhamento[[#This Row],[item]])</f>
        <v>27276-3</v>
      </c>
      <c r="B1867" s="114" t="str">
        <f>_xlfn.XLOOKUP(A1867,Tabela2[ID OS_MORENO],Tabela2[ID OS_MORENO],"",0)</f>
        <v/>
      </c>
      <c r="C1867" s="25">
        <v>27276</v>
      </c>
      <c r="D1867" s="25">
        <v>3</v>
      </c>
      <c r="E1867" s="25">
        <v>1</v>
      </c>
      <c r="F1867" s="39">
        <v>6668</v>
      </c>
      <c r="G1867" s="39">
        <v>1</v>
      </c>
      <c r="H1867" s="39" t="str">
        <f>_xlfn.CONCAT(Tabela_srv_moreno_prd_dbwel_v_fund_acompanhamento[[#This Row],[codigo_peca]],"-",Tabela_srv_moreno_prd_dbwel_v_fund_acompanhamento[[#This Row],[seq_peca]])</f>
        <v>6668-1</v>
      </c>
      <c r="I1867" s="178">
        <v>1</v>
      </c>
      <c r="J1867" s="39" t="s">
        <v>627</v>
      </c>
      <c r="K1867" s="40">
        <v>45958</v>
      </c>
      <c r="L1867" s="40">
        <v>45982</v>
      </c>
      <c r="M1867" s="39" t="s">
        <v>628</v>
      </c>
      <c r="N1867" s="40">
        <v>46057</v>
      </c>
      <c r="O186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8" spans="1:15" hidden="1" x14ac:dyDescent="0.25">
      <c r="A1868" s="25" t="str">
        <f>_xlfn.CONCAT(Tabela_srv_moreno_prd_dbwel_v_fund_acompanhamento[[#This Row],[id_ordem_servico]],"-",Tabela_srv_moreno_prd_dbwel_v_fund_acompanhamento[[#This Row],[item]])</f>
        <v>27276-4</v>
      </c>
      <c r="B1868" s="115" t="str">
        <f>_xlfn.XLOOKUP(A1868,Tabela2[ID OS_MORENO],Tabela2[ID OS_MORENO],"",0)</f>
        <v/>
      </c>
      <c r="C1868" s="25">
        <v>27276</v>
      </c>
      <c r="D1868" s="25">
        <v>4</v>
      </c>
      <c r="E1868" s="25">
        <v>1</v>
      </c>
      <c r="F1868" s="39">
        <v>6669</v>
      </c>
      <c r="G1868" s="39">
        <v>1</v>
      </c>
      <c r="H1868" s="39" t="str">
        <f>_xlfn.CONCAT(Tabela_srv_moreno_prd_dbwel_v_fund_acompanhamento[[#This Row],[codigo_peca]],"-",Tabela_srv_moreno_prd_dbwel_v_fund_acompanhamento[[#This Row],[seq_peca]])</f>
        <v>6669-1</v>
      </c>
      <c r="I1868" s="25">
        <v>1</v>
      </c>
      <c r="J1868" s="39" t="s">
        <v>627</v>
      </c>
      <c r="K1868" s="40">
        <v>45960</v>
      </c>
      <c r="L1868" s="40">
        <v>45986</v>
      </c>
      <c r="M1868" s="39" t="s">
        <v>629</v>
      </c>
      <c r="N1868" s="40">
        <v>46038</v>
      </c>
      <c r="O186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69" spans="1:15" hidden="1" x14ac:dyDescent="0.25">
      <c r="A1869" s="25" t="str">
        <f>_xlfn.CONCAT(Tabela_srv_moreno_prd_dbwel_v_fund_acompanhamento[[#This Row],[id_ordem_servico]],"-",Tabela_srv_moreno_prd_dbwel_v_fund_acompanhamento[[#This Row],[item]])</f>
        <v>27276-5</v>
      </c>
      <c r="B1869" s="115" t="str">
        <f>_xlfn.XLOOKUP(A1869,Tabela2[ID OS_MORENO],Tabela2[ID OS_MORENO],"",0)</f>
        <v/>
      </c>
      <c r="C1869" s="25">
        <v>27276</v>
      </c>
      <c r="D1869" s="25">
        <v>5</v>
      </c>
      <c r="E1869" s="25">
        <v>1</v>
      </c>
      <c r="F1869" s="178">
        <v>6670</v>
      </c>
      <c r="G1869" s="178">
        <v>1</v>
      </c>
      <c r="H1869" s="178" t="str">
        <f>_xlfn.CONCAT(Tabela_srv_moreno_prd_dbwel_v_fund_acompanhamento[[#This Row],[codigo_peca]],"-",Tabela_srv_moreno_prd_dbwel_v_fund_acompanhamento[[#This Row],[seq_peca]])</f>
        <v>6670-1</v>
      </c>
      <c r="I1869" s="178">
        <v>1</v>
      </c>
      <c r="J1869" s="178" t="s">
        <v>627</v>
      </c>
      <c r="K1869" s="179">
        <v>45958</v>
      </c>
      <c r="L1869" s="179">
        <v>45982</v>
      </c>
      <c r="M1869" s="178" t="s">
        <v>630</v>
      </c>
      <c r="N1869" s="179">
        <v>46043</v>
      </c>
      <c r="O18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0" spans="1:15" hidden="1" x14ac:dyDescent="0.25">
      <c r="A1870" s="25" t="str">
        <f>_xlfn.CONCAT(Tabela_srv_moreno_prd_dbwel_v_fund_acompanhamento[[#This Row],[id_ordem_servico]],"-",Tabela_srv_moreno_prd_dbwel_v_fund_acompanhamento[[#This Row],[item]])</f>
        <v>27276-6</v>
      </c>
      <c r="B1870" s="115" t="str">
        <f>_xlfn.XLOOKUP(A1870,Tabela2[ID OS_MORENO],Tabela2[ID OS_MORENO],"",0)</f>
        <v/>
      </c>
      <c r="C1870" s="25">
        <v>27276</v>
      </c>
      <c r="D1870" s="25">
        <v>6</v>
      </c>
      <c r="E1870" s="25">
        <v>1</v>
      </c>
      <c r="F1870" s="178">
        <v>6635</v>
      </c>
      <c r="G1870" s="178">
        <v>1</v>
      </c>
      <c r="H1870" s="178" t="str">
        <f>_xlfn.CONCAT(Tabela_srv_moreno_prd_dbwel_v_fund_acompanhamento[[#This Row],[codigo_peca]],"-",Tabela_srv_moreno_prd_dbwel_v_fund_acompanhamento[[#This Row],[seq_peca]])</f>
        <v>6635-1</v>
      </c>
      <c r="I1870" s="178">
        <v>1</v>
      </c>
      <c r="J1870" s="178" t="s">
        <v>627</v>
      </c>
      <c r="K1870" s="179">
        <v>45942</v>
      </c>
      <c r="L1870" s="179">
        <v>45967</v>
      </c>
      <c r="M1870" s="178" t="s">
        <v>631</v>
      </c>
      <c r="N1870" s="179">
        <v>46050</v>
      </c>
      <c r="O18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1" spans="1:15" hidden="1" x14ac:dyDescent="0.25">
      <c r="A1871" s="25" t="str">
        <f>_xlfn.CONCAT(Tabela_srv_moreno_prd_dbwel_v_fund_acompanhamento[[#This Row],[id_ordem_servico]],"-",Tabela_srv_moreno_prd_dbwel_v_fund_acompanhamento[[#This Row],[item]])</f>
        <v>27276-7</v>
      </c>
      <c r="B1871" s="115" t="str">
        <f>_xlfn.XLOOKUP(A1871,Tabela2[ID OS_MORENO],Tabela2[ID OS_MORENO],"",0)</f>
        <v/>
      </c>
      <c r="C1871" s="25">
        <v>27276</v>
      </c>
      <c r="D1871" s="25">
        <v>7</v>
      </c>
      <c r="E1871" s="25">
        <v>1</v>
      </c>
      <c r="F1871" s="178">
        <v>1202015</v>
      </c>
      <c r="G1871" s="178">
        <v>39</v>
      </c>
      <c r="H1871" s="178" t="str">
        <f>_xlfn.CONCAT(Tabela_srv_moreno_prd_dbwel_v_fund_acompanhamento[[#This Row],[codigo_peca]],"-",Tabela_srv_moreno_prd_dbwel_v_fund_acompanhamento[[#This Row],[seq_peca]])</f>
        <v>1202015-39</v>
      </c>
      <c r="I1871" s="178">
        <v>1</v>
      </c>
      <c r="J1871" s="178" t="s">
        <v>627</v>
      </c>
      <c r="K1871" s="179">
        <v>45979</v>
      </c>
      <c r="L1871" s="179">
        <v>45980</v>
      </c>
      <c r="M1871" s="178" t="s">
        <v>632</v>
      </c>
      <c r="N1871" s="179">
        <v>46053</v>
      </c>
      <c r="O18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2" spans="1:15" hidden="1" x14ac:dyDescent="0.25">
      <c r="A1872" s="25" t="str">
        <f>_xlfn.CONCAT(Tabela_srv_moreno_prd_dbwel_v_fund_acompanhamento[[#This Row],[id_ordem_servico]],"-",Tabela_srv_moreno_prd_dbwel_v_fund_acompanhamento[[#This Row],[item]])</f>
        <v>27276-8</v>
      </c>
      <c r="B1872" s="115" t="str">
        <f>_xlfn.XLOOKUP(A1872,Tabela2[ID OS_MORENO],Tabela2[ID OS_MORENO],"",0)</f>
        <v/>
      </c>
      <c r="C1872" s="25">
        <v>27276</v>
      </c>
      <c r="D1872" s="25">
        <v>8</v>
      </c>
      <c r="E1872" s="25">
        <v>1</v>
      </c>
      <c r="F1872" s="178">
        <v>1202015</v>
      </c>
      <c r="G1872" s="178">
        <v>40</v>
      </c>
      <c r="H1872" s="178" t="str">
        <f>_xlfn.CONCAT(Tabela_srv_moreno_prd_dbwel_v_fund_acompanhamento[[#This Row],[codigo_peca]],"-",Tabela_srv_moreno_prd_dbwel_v_fund_acompanhamento[[#This Row],[seq_peca]])</f>
        <v>1202015-40</v>
      </c>
      <c r="I1872" s="178">
        <v>1</v>
      </c>
      <c r="J1872" s="178" t="s">
        <v>627</v>
      </c>
      <c r="K1872" s="179">
        <v>45979</v>
      </c>
      <c r="L1872" s="179">
        <v>45980</v>
      </c>
      <c r="M1872" s="178" t="s">
        <v>632</v>
      </c>
      <c r="N1872" s="179">
        <v>46053</v>
      </c>
      <c r="O18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3" spans="1:15" hidden="1" x14ac:dyDescent="0.25">
      <c r="A1873" s="25" t="str">
        <f>_xlfn.CONCAT(Tabela_srv_moreno_prd_dbwel_v_fund_acompanhamento[[#This Row],[id_ordem_servico]],"-",Tabela_srv_moreno_prd_dbwel_v_fund_acompanhamento[[#This Row],[item]])</f>
        <v>27276-9</v>
      </c>
      <c r="B1873" s="25" t="str">
        <f>_xlfn.XLOOKUP(A1873,Tabela2[ID OS_MORENO],Tabela2[ID OS_MORENO],"",0)</f>
        <v/>
      </c>
      <c r="C1873" s="25">
        <v>27276</v>
      </c>
      <c r="D1873" s="25">
        <v>9</v>
      </c>
      <c r="E1873" s="25">
        <v>1</v>
      </c>
      <c r="F1873" s="178">
        <v>1202015</v>
      </c>
      <c r="G1873" s="178">
        <v>41</v>
      </c>
      <c r="H1873" s="178" t="str">
        <f>_xlfn.CONCAT(Tabela_srv_moreno_prd_dbwel_v_fund_acompanhamento[[#This Row],[codigo_peca]],"-",Tabela_srv_moreno_prd_dbwel_v_fund_acompanhamento[[#This Row],[seq_peca]])</f>
        <v>1202015-41</v>
      </c>
      <c r="I1873" s="178">
        <v>1</v>
      </c>
      <c r="J1873" s="178" t="s">
        <v>627</v>
      </c>
      <c r="K1873" s="179">
        <v>45979</v>
      </c>
      <c r="L1873" s="179">
        <v>45980</v>
      </c>
      <c r="M1873" s="178" t="s">
        <v>632</v>
      </c>
      <c r="N1873" s="179">
        <v>46067</v>
      </c>
      <c r="O18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4" spans="1:15" hidden="1" x14ac:dyDescent="0.25">
      <c r="A1874" s="25" t="str">
        <f>_xlfn.CONCAT(Tabela_srv_moreno_prd_dbwel_v_fund_acompanhamento[[#This Row],[id_ordem_servico]],"-",Tabela_srv_moreno_prd_dbwel_v_fund_acompanhamento[[#This Row],[item]])</f>
        <v>27276-10</v>
      </c>
      <c r="B1874" s="114" t="str">
        <f>_xlfn.XLOOKUP(A1874,Tabela2[ID OS_MORENO],Tabela2[ID OS_MORENO],"",0)</f>
        <v/>
      </c>
      <c r="C1874" s="25">
        <v>27276</v>
      </c>
      <c r="D1874" s="25">
        <v>10</v>
      </c>
      <c r="E1874" s="25">
        <v>1</v>
      </c>
      <c r="F1874" s="178">
        <v>1202015</v>
      </c>
      <c r="G1874" s="178">
        <v>42</v>
      </c>
      <c r="H1874" s="178" t="str">
        <f>_xlfn.CONCAT(Tabela_srv_moreno_prd_dbwel_v_fund_acompanhamento[[#This Row],[codigo_peca]],"-",Tabela_srv_moreno_prd_dbwel_v_fund_acompanhamento[[#This Row],[seq_peca]])</f>
        <v>1202015-42</v>
      </c>
      <c r="I1874" s="178">
        <v>1</v>
      </c>
      <c r="J1874" s="178" t="s">
        <v>627</v>
      </c>
      <c r="K1874" s="179">
        <v>45979</v>
      </c>
      <c r="L1874" s="179">
        <v>45980</v>
      </c>
      <c r="M1874" s="178" t="s">
        <v>632</v>
      </c>
      <c r="N1874" s="179">
        <v>46067</v>
      </c>
      <c r="O18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5" spans="1:15" hidden="1" x14ac:dyDescent="0.25">
      <c r="A1875" s="25" t="str">
        <f>_xlfn.CONCAT(Tabela_srv_moreno_prd_dbwel_v_fund_acompanhamento[[#This Row],[id_ordem_servico]],"-",Tabela_srv_moreno_prd_dbwel_v_fund_acompanhamento[[#This Row],[item]])</f>
        <v>27276-11</v>
      </c>
      <c r="B1875" s="25" t="str">
        <f>_xlfn.XLOOKUP(A1875,Tabela2[ID OS_MORENO],Tabela2[ID OS_MORENO],"",0)</f>
        <v/>
      </c>
      <c r="C1875" s="25">
        <v>27276</v>
      </c>
      <c r="D1875" s="25">
        <v>11</v>
      </c>
      <c r="E1875" s="25">
        <v>1</v>
      </c>
      <c r="F1875" s="178">
        <v>1202015</v>
      </c>
      <c r="G1875" s="178">
        <v>43</v>
      </c>
      <c r="H1875" s="178" t="str">
        <f>_xlfn.CONCAT(Tabela_srv_moreno_prd_dbwel_v_fund_acompanhamento[[#This Row],[codigo_peca]],"-",Tabela_srv_moreno_prd_dbwel_v_fund_acompanhamento[[#This Row],[seq_peca]])</f>
        <v>1202015-43</v>
      </c>
      <c r="I1875" s="178">
        <v>1</v>
      </c>
      <c r="J1875" s="178" t="s">
        <v>627</v>
      </c>
      <c r="K1875" s="179">
        <v>45979</v>
      </c>
      <c r="L1875" s="179">
        <v>45980</v>
      </c>
      <c r="M1875" s="178" t="s">
        <v>632</v>
      </c>
      <c r="N1875" s="179">
        <v>46081</v>
      </c>
      <c r="O18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6" spans="1:15" hidden="1" x14ac:dyDescent="0.25">
      <c r="A1876" s="25" t="str">
        <f>_xlfn.CONCAT(Tabela_srv_moreno_prd_dbwel_v_fund_acompanhamento[[#This Row],[id_ordem_servico]],"-",Tabela_srv_moreno_prd_dbwel_v_fund_acompanhamento[[#This Row],[item]])</f>
        <v>27276-12</v>
      </c>
      <c r="B1876" s="25" t="str">
        <f>_xlfn.XLOOKUP(A1876,Tabela2[ID OS_MORENO],Tabela2[ID OS_MORENO],"",0)</f>
        <v>27276-12</v>
      </c>
      <c r="C1876" s="25">
        <v>27276</v>
      </c>
      <c r="D1876" s="25">
        <v>12</v>
      </c>
      <c r="E1876" s="25">
        <v>1</v>
      </c>
      <c r="F1876" s="178">
        <v>1202015</v>
      </c>
      <c r="G1876" s="178">
        <v>44</v>
      </c>
      <c r="H1876" s="178" t="str">
        <f>_xlfn.CONCAT(Tabela_srv_moreno_prd_dbwel_v_fund_acompanhamento[[#This Row],[codigo_peca]],"-",Tabela_srv_moreno_prd_dbwel_v_fund_acompanhamento[[#This Row],[seq_peca]])</f>
        <v>1202015-44</v>
      </c>
      <c r="I1876" s="178">
        <v>1</v>
      </c>
      <c r="J1876" s="178" t="s">
        <v>627</v>
      </c>
      <c r="K1876" s="179">
        <v>45979</v>
      </c>
      <c r="L1876" s="179">
        <v>45980</v>
      </c>
      <c r="M1876" s="178" t="s">
        <v>632</v>
      </c>
      <c r="N1876" s="179">
        <v>46081</v>
      </c>
      <c r="O18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7" spans="1:15" hidden="1" x14ac:dyDescent="0.25">
      <c r="A1877" s="25" t="str">
        <f>_xlfn.CONCAT(Tabela_srv_moreno_prd_dbwel_v_fund_acompanhamento[[#This Row],[id_ordem_servico]],"-",Tabela_srv_moreno_prd_dbwel_v_fund_acompanhamento[[#This Row],[item]])</f>
        <v>27276-13</v>
      </c>
      <c r="B1877" s="25" t="str">
        <f>_xlfn.XLOOKUP(A1877,Tabela2[ID OS_MORENO],Tabela2[ID OS_MORENO],"",0)</f>
        <v/>
      </c>
      <c r="C1877" s="25">
        <v>27276</v>
      </c>
      <c r="D1877" s="25">
        <v>13</v>
      </c>
      <c r="E1877" s="25">
        <v>1</v>
      </c>
      <c r="F1877" s="178">
        <v>1202015</v>
      </c>
      <c r="G1877" s="178">
        <v>45</v>
      </c>
      <c r="H1877" s="178" t="str">
        <f>_xlfn.CONCAT(Tabela_srv_moreno_prd_dbwel_v_fund_acompanhamento[[#This Row],[codigo_peca]],"-",Tabela_srv_moreno_prd_dbwel_v_fund_acompanhamento[[#This Row],[seq_peca]])</f>
        <v>1202015-45</v>
      </c>
      <c r="I1877" s="178">
        <v>1</v>
      </c>
      <c r="J1877" s="178" t="s">
        <v>627</v>
      </c>
      <c r="K1877" s="179">
        <v>45986</v>
      </c>
      <c r="L1877" s="179">
        <v>45981</v>
      </c>
      <c r="M1877" s="178" t="s">
        <v>632</v>
      </c>
      <c r="N1877" s="179">
        <v>46095</v>
      </c>
      <c r="O18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8" spans="1:15" hidden="1" x14ac:dyDescent="0.25">
      <c r="A1878" s="25" t="str">
        <f>_xlfn.CONCAT(Tabela_srv_moreno_prd_dbwel_v_fund_acompanhamento[[#This Row],[id_ordem_servico]],"-",Tabela_srv_moreno_prd_dbwel_v_fund_acompanhamento[[#This Row],[item]])</f>
        <v>27276-14</v>
      </c>
      <c r="B1878" s="25" t="str">
        <f>_xlfn.XLOOKUP(A1878,Tabela2[ID OS_MORENO],Tabela2[ID OS_MORENO],"",0)</f>
        <v>27276-14</v>
      </c>
      <c r="C1878" s="25">
        <v>27276</v>
      </c>
      <c r="D1878" s="25">
        <v>14</v>
      </c>
      <c r="E1878" s="25">
        <v>1</v>
      </c>
      <c r="F1878" s="178">
        <v>1202015</v>
      </c>
      <c r="G1878" s="178">
        <v>46</v>
      </c>
      <c r="H1878" s="178" t="str">
        <f>_xlfn.CONCAT(Tabela_srv_moreno_prd_dbwel_v_fund_acompanhamento[[#This Row],[codigo_peca]],"-",Tabela_srv_moreno_prd_dbwel_v_fund_acompanhamento[[#This Row],[seq_peca]])</f>
        <v>1202015-46</v>
      </c>
      <c r="I1878" s="178">
        <v>1</v>
      </c>
      <c r="J1878" s="178" t="s">
        <v>627</v>
      </c>
      <c r="K1878" s="179">
        <v>45986</v>
      </c>
      <c r="L1878" s="179">
        <v>45982</v>
      </c>
      <c r="M1878" s="178" t="s">
        <v>632</v>
      </c>
      <c r="N1878" s="179">
        <v>46095</v>
      </c>
      <c r="O18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79" spans="1:15" hidden="1" x14ac:dyDescent="0.25">
      <c r="A1879" s="25" t="str">
        <f>_xlfn.CONCAT(Tabela_srv_moreno_prd_dbwel_v_fund_acompanhamento[[#This Row],[id_ordem_servico]],"-",Tabela_srv_moreno_prd_dbwel_v_fund_acompanhamento[[#This Row],[item]])</f>
        <v>27276-15</v>
      </c>
      <c r="B1879" s="25" t="str">
        <f>_xlfn.XLOOKUP(A1879,Tabela2[ID OS_MORENO],Tabela2[ID OS_MORENO],"",0)</f>
        <v/>
      </c>
      <c r="C1879" s="25">
        <v>27276</v>
      </c>
      <c r="D1879" s="25">
        <v>15</v>
      </c>
      <c r="E1879" s="25">
        <v>1</v>
      </c>
      <c r="F1879" s="178">
        <v>1202015</v>
      </c>
      <c r="G1879" s="178">
        <v>47</v>
      </c>
      <c r="H1879" s="178" t="str">
        <f>_xlfn.CONCAT(Tabela_srv_moreno_prd_dbwel_v_fund_acompanhamento[[#This Row],[codigo_peca]],"-",Tabela_srv_moreno_prd_dbwel_v_fund_acompanhamento[[#This Row],[seq_peca]])</f>
        <v>1202015-47</v>
      </c>
      <c r="I1879" s="178">
        <v>1</v>
      </c>
      <c r="J1879" s="178" t="s">
        <v>627</v>
      </c>
      <c r="K1879" s="179">
        <v>45986</v>
      </c>
      <c r="L1879" s="179">
        <v>45981</v>
      </c>
      <c r="M1879" s="178" t="s">
        <v>632</v>
      </c>
      <c r="N1879" s="179">
        <v>46053</v>
      </c>
      <c r="O18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0" spans="1:15" hidden="1" x14ac:dyDescent="0.25">
      <c r="A1880" s="25" t="str">
        <f>_xlfn.CONCAT(Tabela_srv_moreno_prd_dbwel_v_fund_acompanhamento[[#This Row],[id_ordem_servico]],"-",Tabela_srv_moreno_prd_dbwel_v_fund_acompanhamento[[#This Row],[item]])</f>
        <v>27276-16</v>
      </c>
      <c r="B1880" s="25" t="str">
        <f>_xlfn.XLOOKUP(A1880,Tabela2[ID OS_MORENO],Tabela2[ID OS_MORENO],"",0)</f>
        <v/>
      </c>
      <c r="C1880" s="25">
        <v>27276</v>
      </c>
      <c r="D1880" s="25">
        <v>16</v>
      </c>
      <c r="E1880" s="25">
        <v>1</v>
      </c>
      <c r="F1880" s="178">
        <v>1202015</v>
      </c>
      <c r="G1880" s="178">
        <v>48</v>
      </c>
      <c r="H1880" s="178" t="str">
        <f>_xlfn.CONCAT(Tabela_srv_moreno_prd_dbwel_v_fund_acompanhamento[[#This Row],[codigo_peca]],"-",Tabela_srv_moreno_prd_dbwel_v_fund_acompanhamento[[#This Row],[seq_peca]])</f>
        <v>1202015-48</v>
      </c>
      <c r="I1880" s="178">
        <v>1</v>
      </c>
      <c r="J1880" s="178" t="s">
        <v>627</v>
      </c>
      <c r="K1880" s="179">
        <v>45921</v>
      </c>
      <c r="L1880" s="179">
        <v>45982</v>
      </c>
      <c r="M1880" s="178" t="s">
        <v>632</v>
      </c>
      <c r="N1880" s="179">
        <v>46053</v>
      </c>
      <c r="O18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1" spans="1:15" hidden="1" x14ac:dyDescent="0.25">
      <c r="A1881" s="25" t="str">
        <f>_xlfn.CONCAT(Tabela_srv_moreno_prd_dbwel_v_fund_acompanhamento[[#This Row],[id_ordem_servico]],"-",Tabela_srv_moreno_prd_dbwel_v_fund_acompanhamento[[#This Row],[item]])</f>
        <v>27276-17</v>
      </c>
      <c r="B1881" s="25" t="str">
        <f>_xlfn.XLOOKUP(A1881,Tabela2[ID OS_MORENO],Tabela2[ID OS_MORENO],"",0)</f>
        <v/>
      </c>
      <c r="C1881" s="25">
        <v>27276</v>
      </c>
      <c r="D1881" s="25">
        <v>17</v>
      </c>
      <c r="E1881" s="25">
        <v>1</v>
      </c>
      <c r="F1881" s="178">
        <v>1202015</v>
      </c>
      <c r="G1881" s="178">
        <v>49</v>
      </c>
      <c r="H1881" s="178" t="str">
        <f>_xlfn.CONCAT(Tabela_srv_moreno_prd_dbwel_v_fund_acompanhamento[[#This Row],[codigo_peca]],"-",Tabela_srv_moreno_prd_dbwel_v_fund_acompanhamento[[#This Row],[seq_peca]])</f>
        <v>1202015-49</v>
      </c>
      <c r="I1881" s="178">
        <v>1</v>
      </c>
      <c r="J1881" s="178" t="s">
        <v>627</v>
      </c>
      <c r="K1881" s="179">
        <v>45921</v>
      </c>
      <c r="L1881" s="179">
        <v>45981</v>
      </c>
      <c r="M1881" s="178" t="s">
        <v>632</v>
      </c>
      <c r="N1881" s="179">
        <v>46067</v>
      </c>
      <c r="O18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2" spans="1:15" hidden="1" x14ac:dyDescent="0.25">
      <c r="A1882" s="25" t="str">
        <f>_xlfn.CONCAT(Tabela_srv_moreno_prd_dbwel_v_fund_acompanhamento[[#This Row],[id_ordem_servico]],"-",Tabela_srv_moreno_prd_dbwel_v_fund_acompanhamento[[#This Row],[item]])</f>
        <v>27276-18</v>
      </c>
      <c r="B1882" s="25" t="str">
        <f>_xlfn.XLOOKUP(A1882,Tabela2[ID OS_MORENO],Tabela2[ID OS_MORENO],"",0)</f>
        <v/>
      </c>
      <c r="C1882" s="25">
        <v>27276</v>
      </c>
      <c r="D1882" s="25">
        <v>18</v>
      </c>
      <c r="E1882" s="25">
        <v>1</v>
      </c>
      <c r="F1882" s="178">
        <v>1202015</v>
      </c>
      <c r="G1882" s="178">
        <v>50</v>
      </c>
      <c r="H1882" s="178" t="str">
        <f>_xlfn.CONCAT(Tabela_srv_moreno_prd_dbwel_v_fund_acompanhamento[[#This Row],[codigo_peca]],"-",Tabela_srv_moreno_prd_dbwel_v_fund_acompanhamento[[#This Row],[seq_peca]])</f>
        <v>1202015-50</v>
      </c>
      <c r="I1882" s="178">
        <v>1</v>
      </c>
      <c r="J1882" s="178" t="s">
        <v>627</v>
      </c>
      <c r="K1882" s="179">
        <v>45921</v>
      </c>
      <c r="L1882" s="179">
        <v>45981</v>
      </c>
      <c r="M1882" s="178" t="s">
        <v>632</v>
      </c>
      <c r="N1882" s="179">
        <v>46067</v>
      </c>
      <c r="O18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3" spans="1:15" hidden="1" x14ac:dyDescent="0.25">
      <c r="A1883" s="25" t="str">
        <f>_xlfn.CONCAT(Tabela_srv_moreno_prd_dbwel_v_fund_acompanhamento[[#This Row],[id_ordem_servico]],"-",Tabela_srv_moreno_prd_dbwel_v_fund_acompanhamento[[#This Row],[item]])</f>
        <v>27276-19</v>
      </c>
      <c r="B1883" s="25" t="str">
        <f>_xlfn.XLOOKUP(A1883,Tabela2[ID OS_MORENO],Tabela2[ID OS_MORENO],"",0)</f>
        <v/>
      </c>
      <c r="C1883" s="25">
        <v>27276</v>
      </c>
      <c r="D1883" s="25">
        <v>19</v>
      </c>
      <c r="E1883" s="25">
        <v>1</v>
      </c>
      <c r="F1883" s="178">
        <v>1202015</v>
      </c>
      <c r="G1883" s="178">
        <v>51</v>
      </c>
      <c r="H1883" s="178" t="str">
        <f>_xlfn.CONCAT(Tabela_srv_moreno_prd_dbwel_v_fund_acompanhamento[[#This Row],[codigo_peca]],"-",Tabela_srv_moreno_prd_dbwel_v_fund_acompanhamento[[#This Row],[seq_peca]])</f>
        <v>1202015-51</v>
      </c>
      <c r="I1883" s="178">
        <v>1</v>
      </c>
      <c r="J1883" s="178" t="s">
        <v>627</v>
      </c>
      <c r="K1883" s="179">
        <v>45986</v>
      </c>
      <c r="L1883" s="179">
        <v>45982</v>
      </c>
      <c r="M1883" s="178" t="s">
        <v>632</v>
      </c>
      <c r="N1883" s="179">
        <v>46081</v>
      </c>
      <c r="O18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4" spans="1:15" hidden="1" x14ac:dyDescent="0.25">
      <c r="A1884" s="25" t="str">
        <f>_xlfn.CONCAT(Tabela_srv_moreno_prd_dbwel_v_fund_acompanhamento[[#This Row],[id_ordem_servico]],"-",Tabela_srv_moreno_prd_dbwel_v_fund_acompanhamento[[#This Row],[item]])</f>
        <v>27276-20</v>
      </c>
      <c r="B1884" s="25" t="str">
        <f>_xlfn.XLOOKUP(A1884,Tabela2[ID OS_MORENO],Tabela2[ID OS_MORENO],"",0)</f>
        <v/>
      </c>
      <c r="C1884" s="25">
        <v>27276</v>
      </c>
      <c r="D1884" s="25">
        <v>20</v>
      </c>
      <c r="E1884" s="25">
        <v>1</v>
      </c>
      <c r="F1884" s="178">
        <v>1202015</v>
      </c>
      <c r="G1884" s="178">
        <v>52</v>
      </c>
      <c r="H1884" s="178" t="str">
        <f>_xlfn.CONCAT(Tabela_srv_moreno_prd_dbwel_v_fund_acompanhamento[[#This Row],[codigo_peca]],"-",Tabela_srv_moreno_prd_dbwel_v_fund_acompanhamento[[#This Row],[seq_peca]])</f>
        <v>1202015-52</v>
      </c>
      <c r="I1884" s="178">
        <v>1</v>
      </c>
      <c r="J1884" s="178" t="s">
        <v>627</v>
      </c>
      <c r="K1884" s="179">
        <v>45986</v>
      </c>
      <c r="L1884" s="179">
        <v>45982</v>
      </c>
      <c r="M1884" s="178" t="s">
        <v>632</v>
      </c>
      <c r="N1884" s="179">
        <v>46081</v>
      </c>
      <c r="O18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5" spans="1:15" hidden="1" x14ac:dyDescent="0.25">
      <c r="A1885" s="25" t="str">
        <f>_xlfn.CONCAT(Tabela_srv_moreno_prd_dbwel_v_fund_acompanhamento[[#This Row],[id_ordem_servico]],"-",Tabela_srv_moreno_prd_dbwel_v_fund_acompanhamento[[#This Row],[item]])</f>
        <v>27276-21</v>
      </c>
      <c r="B1885" s="25" t="str">
        <f>_xlfn.XLOOKUP(A1885,Tabela2[ID OS_MORENO],Tabela2[ID OS_MORENO],"",0)</f>
        <v>27276-21</v>
      </c>
      <c r="C1885" s="25">
        <v>27276</v>
      </c>
      <c r="D1885" s="25">
        <v>21</v>
      </c>
      <c r="E1885" s="25">
        <v>1</v>
      </c>
      <c r="F1885" s="178">
        <v>1202015</v>
      </c>
      <c r="G1885" s="178">
        <v>53</v>
      </c>
      <c r="H1885" s="178" t="str">
        <f>_xlfn.CONCAT(Tabela_srv_moreno_prd_dbwel_v_fund_acompanhamento[[#This Row],[codigo_peca]],"-",Tabela_srv_moreno_prd_dbwel_v_fund_acompanhamento[[#This Row],[seq_peca]])</f>
        <v>1202015-53</v>
      </c>
      <c r="I1885" s="178">
        <v>1</v>
      </c>
      <c r="J1885" s="178" t="s">
        <v>627</v>
      </c>
      <c r="K1885" s="179">
        <v>45986</v>
      </c>
      <c r="L1885" s="179">
        <v>45982</v>
      </c>
      <c r="M1885" s="178" t="s">
        <v>632</v>
      </c>
      <c r="N1885" s="179">
        <v>46095</v>
      </c>
      <c r="O18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6" spans="1:15" hidden="1" x14ac:dyDescent="0.25">
      <c r="A1886" s="25" t="str">
        <f>_xlfn.CONCAT(Tabela_srv_moreno_prd_dbwel_v_fund_acompanhamento[[#This Row],[id_ordem_servico]],"-",Tabela_srv_moreno_prd_dbwel_v_fund_acompanhamento[[#This Row],[item]])</f>
        <v>27276-22</v>
      </c>
      <c r="B1886" s="25" t="str">
        <f>_xlfn.XLOOKUP(A1886,Tabela2[ID OS_MORENO],Tabela2[ID OS_MORENO],"",0)</f>
        <v>27276-22</v>
      </c>
      <c r="C1886" s="25">
        <v>27276</v>
      </c>
      <c r="D1886" s="25">
        <v>22</v>
      </c>
      <c r="E1886" s="25">
        <v>1</v>
      </c>
      <c r="F1886" s="178">
        <v>1202015</v>
      </c>
      <c r="G1886" s="178">
        <v>54</v>
      </c>
      <c r="H1886" s="178" t="str">
        <f>_xlfn.CONCAT(Tabela_srv_moreno_prd_dbwel_v_fund_acompanhamento[[#This Row],[codigo_peca]],"-",Tabela_srv_moreno_prd_dbwel_v_fund_acompanhamento[[#This Row],[seq_peca]])</f>
        <v>1202015-54</v>
      </c>
      <c r="I1886" s="178">
        <v>1</v>
      </c>
      <c r="J1886" s="178" t="s">
        <v>627</v>
      </c>
      <c r="K1886" s="179">
        <v>45994</v>
      </c>
      <c r="L1886" s="179">
        <v>45985</v>
      </c>
      <c r="M1886" s="178" t="s">
        <v>632</v>
      </c>
      <c r="N1886" s="179">
        <v>46095</v>
      </c>
      <c r="O18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7" spans="1:15" hidden="1" x14ac:dyDescent="0.25">
      <c r="A1887" s="25" t="str">
        <f>_xlfn.CONCAT(Tabela_srv_moreno_prd_dbwel_v_fund_acompanhamento[[#This Row],[id_ordem_servico]],"-",Tabela_srv_moreno_prd_dbwel_v_fund_acompanhamento[[#This Row],[item]])</f>
        <v>27276-23</v>
      </c>
      <c r="B1887" s="114" t="str">
        <f>_xlfn.XLOOKUP(A1887,Tabela2[ID OS_MORENO],Tabela2[ID OS_MORENO],"",0)</f>
        <v/>
      </c>
      <c r="C1887" s="25">
        <v>27276</v>
      </c>
      <c r="D1887" s="25">
        <v>23</v>
      </c>
      <c r="E1887" s="25">
        <v>1</v>
      </c>
      <c r="F1887" s="178">
        <v>1202015</v>
      </c>
      <c r="G1887" s="178">
        <v>62</v>
      </c>
      <c r="H1887" s="178" t="str">
        <f>_xlfn.CONCAT(Tabela_srv_moreno_prd_dbwel_v_fund_acompanhamento[[#This Row],[codigo_peca]],"-",Tabela_srv_moreno_prd_dbwel_v_fund_acompanhamento[[#This Row],[seq_peca]])</f>
        <v>1202015-62</v>
      </c>
      <c r="I1887" s="178">
        <v>1</v>
      </c>
      <c r="J1887" s="178" t="s">
        <v>627</v>
      </c>
      <c r="K1887" s="179">
        <v>46000</v>
      </c>
      <c r="L1887" s="179">
        <v>45992</v>
      </c>
      <c r="M1887" s="178" t="s">
        <v>632</v>
      </c>
      <c r="N1887" s="179">
        <v>46053</v>
      </c>
      <c r="O18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8" spans="1:15" hidden="1" x14ac:dyDescent="0.25">
      <c r="A1888" s="25" t="str">
        <f>_xlfn.CONCAT(Tabela_srv_moreno_prd_dbwel_v_fund_acompanhamento[[#This Row],[id_ordem_servico]],"-",Tabela_srv_moreno_prd_dbwel_v_fund_acompanhamento[[#This Row],[item]])</f>
        <v>27276-24</v>
      </c>
      <c r="B1888" s="25" t="str">
        <f>_xlfn.XLOOKUP(A1888,Tabela2[ID OS_MORENO],Tabela2[ID OS_MORENO],"",0)</f>
        <v/>
      </c>
      <c r="C1888" s="25">
        <v>27276</v>
      </c>
      <c r="D1888" s="25">
        <v>24</v>
      </c>
      <c r="E1888" s="25">
        <v>1</v>
      </c>
      <c r="F1888" s="178">
        <v>1202015</v>
      </c>
      <c r="G1888" s="178">
        <v>61</v>
      </c>
      <c r="H1888" s="178" t="str">
        <f>_xlfn.CONCAT(Tabela_srv_moreno_prd_dbwel_v_fund_acompanhamento[[#This Row],[codigo_peca]],"-",Tabela_srv_moreno_prd_dbwel_v_fund_acompanhamento[[#This Row],[seq_peca]])</f>
        <v>1202015-61</v>
      </c>
      <c r="I1888" s="178">
        <v>1</v>
      </c>
      <c r="J1888" s="178" t="s">
        <v>627</v>
      </c>
      <c r="K1888" s="179">
        <v>45994</v>
      </c>
      <c r="L1888" s="179">
        <v>45982</v>
      </c>
      <c r="M1888" s="178" t="s">
        <v>632</v>
      </c>
      <c r="N1888" s="179">
        <v>46053</v>
      </c>
      <c r="O18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89" spans="1:15" hidden="1" x14ac:dyDescent="0.25">
      <c r="A1889" s="25" t="str">
        <f>_xlfn.CONCAT(Tabela_srv_moreno_prd_dbwel_v_fund_acompanhamento[[#This Row],[id_ordem_servico]],"-",Tabela_srv_moreno_prd_dbwel_v_fund_acompanhamento[[#This Row],[item]])</f>
        <v>27276-25</v>
      </c>
      <c r="B1889" s="25" t="str">
        <f>_xlfn.XLOOKUP(A1889,Tabela2[ID OS_MORENO],Tabela2[ID OS_MORENO],"",0)</f>
        <v/>
      </c>
      <c r="C1889" s="25">
        <v>27276</v>
      </c>
      <c r="D1889" s="25">
        <v>25</v>
      </c>
      <c r="E1889" s="25">
        <v>1</v>
      </c>
      <c r="F1889" s="178">
        <v>1202015</v>
      </c>
      <c r="G1889" s="178">
        <v>60</v>
      </c>
      <c r="H1889" s="178" t="str">
        <f>_xlfn.CONCAT(Tabela_srv_moreno_prd_dbwel_v_fund_acompanhamento[[#This Row],[codigo_peca]],"-",Tabela_srv_moreno_prd_dbwel_v_fund_acompanhamento[[#This Row],[seq_peca]])</f>
        <v>1202015-60</v>
      </c>
      <c r="I1889" s="178">
        <v>1</v>
      </c>
      <c r="J1889" s="178" t="s">
        <v>627</v>
      </c>
      <c r="K1889" s="179">
        <v>45994</v>
      </c>
      <c r="L1889" s="179">
        <v>45982</v>
      </c>
      <c r="M1889" s="178" t="s">
        <v>632</v>
      </c>
      <c r="N1889" s="179">
        <v>46067</v>
      </c>
      <c r="O18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90" spans="1:15" hidden="1" x14ac:dyDescent="0.25">
      <c r="A1890" s="25" t="str">
        <f>_xlfn.CONCAT(Tabela_srv_moreno_prd_dbwel_v_fund_acompanhamento[[#This Row],[id_ordem_servico]],"-",Tabela_srv_moreno_prd_dbwel_v_fund_acompanhamento[[#This Row],[item]])</f>
        <v>27276-26</v>
      </c>
      <c r="B1890" s="25" t="str">
        <f>_xlfn.XLOOKUP(A1890,Tabela2[ID OS_MORENO],Tabela2[ID OS_MORENO],"",0)</f>
        <v/>
      </c>
      <c r="C1890" s="25">
        <v>27276</v>
      </c>
      <c r="D1890" s="25">
        <v>26</v>
      </c>
      <c r="E1890" s="25">
        <v>1</v>
      </c>
      <c r="F1890" s="178">
        <v>1202015</v>
      </c>
      <c r="G1890" s="178">
        <v>55</v>
      </c>
      <c r="H1890" s="178" t="str">
        <f>_xlfn.CONCAT(Tabela_srv_moreno_prd_dbwel_v_fund_acompanhamento[[#This Row],[codigo_peca]],"-",Tabela_srv_moreno_prd_dbwel_v_fund_acompanhamento[[#This Row],[seq_peca]])</f>
        <v>1202015-55</v>
      </c>
      <c r="I1890" s="178">
        <v>1</v>
      </c>
      <c r="J1890" s="178" t="s">
        <v>627</v>
      </c>
      <c r="K1890" s="179">
        <v>45994</v>
      </c>
      <c r="L1890" s="179">
        <v>45985</v>
      </c>
      <c r="M1890" s="178" t="s">
        <v>632</v>
      </c>
      <c r="N1890" s="179">
        <v>46067</v>
      </c>
      <c r="O18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91" spans="1:15" hidden="1" x14ac:dyDescent="0.25">
      <c r="A1891" s="25" t="str">
        <f>_xlfn.CONCAT(Tabela_srv_moreno_prd_dbwel_v_fund_acompanhamento[[#This Row],[id_ordem_servico]],"-",Tabela_srv_moreno_prd_dbwel_v_fund_acompanhamento[[#This Row],[item]])</f>
        <v>27276-27</v>
      </c>
      <c r="B1891" s="114" t="str">
        <f>_xlfn.XLOOKUP(A1891,Tabela2[ID OS_MORENO],Tabela2[ID OS_MORENO],"",0)</f>
        <v/>
      </c>
      <c r="C1891" s="25">
        <v>27276</v>
      </c>
      <c r="D1891" s="25">
        <v>27</v>
      </c>
      <c r="E1891" s="25">
        <v>1</v>
      </c>
      <c r="F1891" s="178">
        <v>1202015</v>
      </c>
      <c r="G1891" s="178">
        <v>56</v>
      </c>
      <c r="H1891" s="178" t="str">
        <f>_xlfn.CONCAT(Tabela_srv_moreno_prd_dbwel_v_fund_acompanhamento[[#This Row],[codigo_peca]],"-",Tabela_srv_moreno_prd_dbwel_v_fund_acompanhamento[[#This Row],[seq_peca]])</f>
        <v>1202015-56</v>
      </c>
      <c r="I1891" s="178">
        <v>1</v>
      </c>
      <c r="J1891" s="178" t="s">
        <v>627</v>
      </c>
      <c r="K1891" s="179">
        <v>46032</v>
      </c>
      <c r="L1891" s="179">
        <v>45986</v>
      </c>
      <c r="M1891" s="178" t="s">
        <v>632</v>
      </c>
      <c r="N1891" s="179">
        <v>46081</v>
      </c>
      <c r="O18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92" spans="1:15" hidden="1" x14ac:dyDescent="0.25">
      <c r="A1892" s="25" t="str">
        <f>_xlfn.CONCAT(Tabela_srv_moreno_prd_dbwel_v_fund_acompanhamento[[#This Row],[id_ordem_servico]],"-",Tabela_srv_moreno_prd_dbwel_v_fund_acompanhamento[[#This Row],[item]])</f>
        <v>27276-28</v>
      </c>
      <c r="B1892" s="114" t="str">
        <f>_xlfn.XLOOKUP(A1892,Tabela2[ID OS_MORENO],Tabela2[ID OS_MORENO],"",0)</f>
        <v/>
      </c>
      <c r="C1892" s="25">
        <v>27276</v>
      </c>
      <c r="D1892" s="25">
        <v>28</v>
      </c>
      <c r="E1892" s="25">
        <v>1</v>
      </c>
      <c r="F1892" s="178">
        <v>1202015</v>
      </c>
      <c r="G1892" s="178">
        <v>57</v>
      </c>
      <c r="H1892" s="178" t="str">
        <f>_xlfn.CONCAT(Tabela_srv_moreno_prd_dbwel_v_fund_acompanhamento[[#This Row],[codigo_peca]],"-",Tabela_srv_moreno_prd_dbwel_v_fund_acompanhamento[[#This Row],[seq_peca]])</f>
        <v>1202015-57</v>
      </c>
      <c r="I1892" s="178">
        <v>1</v>
      </c>
      <c r="J1892" s="178" t="s">
        <v>627</v>
      </c>
      <c r="K1892" s="179">
        <v>45994</v>
      </c>
      <c r="L1892" s="179">
        <v>46029</v>
      </c>
      <c r="M1892" s="178" t="s">
        <v>632</v>
      </c>
      <c r="N1892" s="179">
        <v>46081</v>
      </c>
      <c r="O18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93" spans="1:15" hidden="1" x14ac:dyDescent="0.25">
      <c r="A1893" s="25" t="str">
        <f>_xlfn.CONCAT(Tabela_srv_moreno_prd_dbwel_v_fund_acompanhamento[[#This Row],[id_ordem_servico]],"-",Tabela_srv_moreno_prd_dbwel_v_fund_acompanhamento[[#This Row],[item]])</f>
        <v>27276-29</v>
      </c>
      <c r="B1893" s="115" t="str">
        <f>_xlfn.XLOOKUP(A1893,Tabela2[ID OS_MORENO],Tabela2[ID OS_MORENO],"",0)</f>
        <v/>
      </c>
      <c r="C1893" s="25">
        <v>27276</v>
      </c>
      <c r="D1893" s="25">
        <v>29</v>
      </c>
      <c r="E1893" s="25">
        <v>1</v>
      </c>
      <c r="F1893" s="178">
        <v>1202015</v>
      </c>
      <c r="G1893" s="178">
        <v>58</v>
      </c>
      <c r="H1893" s="178" t="str">
        <f>_xlfn.CONCAT(Tabela_srv_moreno_prd_dbwel_v_fund_acompanhamento[[#This Row],[codigo_peca]],"-",Tabela_srv_moreno_prd_dbwel_v_fund_acompanhamento[[#This Row],[seq_peca]])</f>
        <v>1202015-58</v>
      </c>
      <c r="I1893" s="178">
        <v>1</v>
      </c>
      <c r="J1893" s="178" t="s">
        <v>627</v>
      </c>
      <c r="K1893" s="179">
        <v>45994</v>
      </c>
      <c r="L1893" s="179">
        <v>45985</v>
      </c>
      <c r="M1893" s="178" t="s">
        <v>632</v>
      </c>
      <c r="N1893" s="179">
        <v>46053</v>
      </c>
      <c r="O18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894" spans="1:15" hidden="1" x14ac:dyDescent="0.25">
      <c r="A1894" s="25" t="str">
        <f>_xlfn.CONCAT(Tabela_srv_moreno_prd_dbwel_v_fund_acompanhamento[[#This Row],[id_ordem_servico]],"-",Tabela_srv_moreno_prd_dbwel_v_fund_acompanhamento[[#This Row],[item]])</f>
        <v>27276-30</v>
      </c>
      <c r="B1894" s="115" t="str">
        <f>_xlfn.XLOOKUP(A1894,Tabela2[ID OS_MORENO],Tabela2[ID OS_MORENO],"",0)</f>
        <v/>
      </c>
      <c r="C1894" s="25">
        <v>27276</v>
      </c>
      <c r="D1894" s="25">
        <v>30</v>
      </c>
      <c r="E1894" s="25">
        <v>1</v>
      </c>
      <c r="F1894" s="178">
        <v>1202015</v>
      </c>
      <c r="G1894" s="178">
        <v>59</v>
      </c>
      <c r="H1894" s="178" t="str">
        <f>_xlfn.CONCAT(Tabela_srv_moreno_prd_dbwel_v_fund_acompanhamento[[#This Row],[codigo_peca]],"-",Tabela_srv_moreno_prd_dbwel_v_fund_acompanhamento[[#This Row],[seq_peca]])</f>
        <v>1202015-59</v>
      </c>
      <c r="I1894" s="178">
        <v>1</v>
      </c>
      <c r="J1894" s="178" t="s">
        <v>627</v>
      </c>
      <c r="K1894" s="179">
        <v>45994</v>
      </c>
      <c r="L1894" s="179">
        <v>45985</v>
      </c>
      <c r="M1894" s="178" t="s">
        <v>632</v>
      </c>
      <c r="N1894" s="179">
        <v>46053</v>
      </c>
      <c r="O189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95" spans="1:15" hidden="1" x14ac:dyDescent="0.25">
      <c r="A1895" s="25" t="str">
        <f>_xlfn.CONCAT(Tabela_srv_moreno_prd_dbwel_v_fund_acompanhamento[[#This Row],[id_ordem_servico]],"-",Tabela_srv_moreno_prd_dbwel_v_fund_acompanhamento[[#This Row],[item]])</f>
        <v>27276-31</v>
      </c>
      <c r="B1895" s="115" t="str">
        <f>_xlfn.XLOOKUP(A1895,Tabela2[ID OS_MORENO],Tabela2[ID OS_MORENO],"",0)</f>
        <v/>
      </c>
      <c r="C1895" s="25">
        <v>27276</v>
      </c>
      <c r="D1895" s="25">
        <v>31</v>
      </c>
      <c r="E1895" s="25">
        <v>1</v>
      </c>
      <c r="F1895" s="178">
        <v>1202015</v>
      </c>
      <c r="G1895" s="178">
        <v>63</v>
      </c>
      <c r="H1895" s="178" t="str">
        <f>_xlfn.CONCAT(Tabela_srv_moreno_prd_dbwel_v_fund_acompanhamento[[#This Row],[codigo_peca]],"-",Tabela_srv_moreno_prd_dbwel_v_fund_acompanhamento[[#This Row],[seq_peca]])</f>
        <v>1202015-63</v>
      </c>
      <c r="I1895" s="178">
        <v>1</v>
      </c>
      <c r="J1895" s="178" t="s">
        <v>627</v>
      </c>
      <c r="K1895" s="179">
        <v>46015</v>
      </c>
      <c r="L1895" s="179">
        <v>46001</v>
      </c>
      <c r="M1895" s="178" t="s">
        <v>632</v>
      </c>
      <c r="N1895" s="179">
        <v>46067</v>
      </c>
      <c r="O189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96" spans="1:15" hidden="1" x14ac:dyDescent="0.25">
      <c r="A1896" s="25" t="str">
        <f>_xlfn.CONCAT(Tabela_srv_moreno_prd_dbwel_v_fund_acompanhamento[[#This Row],[id_ordem_servico]],"-",Tabela_srv_moreno_prd_dbwel_v_fund_acompanhamento[[#This Row],[item]])</f>
        <v>27276-32</v>
      </c>
      <c r="B1896" s="115" t="str">
        <f>_xlfn.XLOOKUP(A1896,Tabela2[ID OS_MORENO],Tabela2[ID OS_MORENO],"",0)</f>
        <v/>
      </c>
      <c r="C1896" s="25">
        <v>27276</v>
      </c>
      <c r="D1896" s="25">
        <v>32</v>
      </c>
      <c r="E1896" s="25">
        <v>1</v>
      </c>
      <c r="F1896" s="178">
        <v>1202015</v>
      </c>
      <c r="G1896" s="178">
        <v>64</v>
      </c>
      <c r="H1896" s="178" t="str">
        <f>_xlfn.CONCAT(Tabela_srv_moreno_prd_dbwel_v_fund_acompanhamento[[#This Row],[codigo_peca]],"-",Tabela_srv_moreno_prd_dbwel_v_fund_acompanhamento[[#This Row],[seq_peca]])</f>
        <v>1202015-64</v>
      </c>
      <c r="I1896" s="178">
        <v>1</v>
      </c>
      <c r="J1896" s="178" t="s">
        <v>627</v>
      </c>
      <c r="K1896" s="179">
        <v>46015</v>
      </c>
      <c r="L1896" s="179">
        <v>46002</v>
      </c>
      <c r="M1896" s="178" t="s">
        <v>632</v>
      </c>
      <c r="N1896" s="179">
        <v>46067</v>
      </c>
      <c r="O189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97" spans="1:15" hidden="1" x14ac:dyDescent="0.25">
      <c r="A1897" s="25" t="str">
        <f>_xlfn.CONCAT(Tabela_srv_moreno_prd_dbwel_v_fund_acompanhamento[[#This Row],[id_ordem_servico]],"-",Tabela_srv_moreno_prd_dbwel_v_fund_acompanhamento[[#This Row],[item]])</f>
        <v>27276-33</v>
      </c>
      <c r="B1897" s="114" t="str">
        <f>_xlfn.XLOOKUP(A1897,Tabela2[ID OS_MORENO],Tabela2[ID OS_MORENO],"",0)</f>
        <v/>
      </c>
      <c r="C1897" s="25">
        <v>27276</v>
      </c>
      <c r="D1897" s="25">
        <v>33</v>
      </c>
      <c r="E1897" s="25">
        <v>1</v>
      </c>
      <c r="F1897" s="39">
        <v>1202015</v>
      </c>
      <c r="G1897" s="39">
        <v>65</v>
      </c>
      <c r="H1897" s="39" t="str">
        <f>_xlfn.CONCAT(Tabela_srv_moreno_prd_dbwel_v_fund_acompanhamento[[#This Row],[codigo_peca]],"-",Tabela_srv_moreno_prd_dbwel_v_fund_acompanhamento[[#This Row],[seq_peca]])</f>
        <v>1202015-65</v>
      </c>
      <c r="I1897" s="25">
        <v>1</v>
      </c>
      <c r="J1897" s="39" t="s">
        <v>627</v>
      </c>
      <c r="K1897" s="40">
        <v>46015</v>
      </c>
      <c r="L1897" s="40">
        <v>46001</v>
      </c>
      <c r="M1897" s="39" t="s">
        <v>632</v>
      </c>
      <c r="N1897" s="40">
        <v>46081</v>
      </c>
      <c r="O189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98" spans="1:15" hidden="1" x14ac:dyDescent="0.25">
      <c r="A1898" s="25" t="str">
        <f>_xlfn.CONCAT(Tabela_srv_moreno_prd_dbwel_v_fund_acompanhamento[[#This Row],[id_ordem_servico]],"-",Tabela_srv_moreno_prd_dbwel_v_fund_acompanhamento[[#This Row],[item]])</f>
        <v>27276-34</v>
      </c>
      <c r="B1898" s="25" t="str">
        <f>_xlfn.XLOOKUP(A1898,Tabela2[ID OS_MORENO],Tabela2[ID OS_MORENO],"",0)</f>
        <v/>
      </c>
      <c r="C1898" s="25">
        <v>27276</v>
      </c>
      <c r="D1898" s="25">
        <v>34</v>
      </c>
      <c r="E1898" s="25">
        <v>1</v>
      </c>
      <c r="F1898" s="39">
        <v>1202015</v>
      </c>
      <c r="G1898" s="39">
        <v>66</v>
      </c>
      <c r="H1898" s="39" t="str">
        <f>_xlfn.CONCAT(Tabela_srv_moreno_prd_dbwel_v_fund_acompanhamento[[#This Row],[codigo_peca]],"-",Tabela_srv_moreno_prd_dbwel_v_fund_acompanhamento[[#This Row],[seq_peca]])</f>
        <v>1202015-66</v>
      </c>
      <c r="I1898" s="25">
        <v>1</v>
      </c>
      <c r="J1898" s="39" t="s">
        <v>627</v>
      </c>
      <c r="K1898" s="40">
        <v>46015</v>
      </c>
      <c r="L1898" s="40">
        <v>46001</v>
      </c>
      <c r="M1898" s="39" t="s">
        <v>632</v>
      </c>
      <c r="N1898" s="40">
        <v>46081</v>
      </c>
      <c r="O189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899" spans="1:15" hidden="1" x14ac:dyDescent="0.25">
      <c r="A1899" s="25" t="str">
        <f>_xlfn.CONCAT(Tabela_srv_moreno_prd_dbwel_v_fund_acompanhamento[[#This Row],[id_ordem_servico]],"-",Tabela_srv_moreno_prd_dbwel_v_fund_acompanhamento[[#This Row],[item]])</f>
        <v>27276-35</v>
      </c>
      <c r="B1899" s="25" t="str">
        <f>_xlfn.XLOOKUP(A1899,Tabela2[ID OS_MORENO],Tabela2[ID OS_MORENO],"",0)</f>
        <v/>
      </c>
      <c r="C1899" s="25">
        <v>27276</v>
      </c>
      <c r="D1899" s="25">
        <v>35</v>
      </c>
      <c r="E1899" s="25">
        <v>1</v>
      </c>
      <c r="F1899" s="39">
        <v>1202016</v>
      </c>
      <c r="G1899" s="39">
        <v>37</v>
      </c>
      <c r="H1899" s="39" t="str">
        <f>_xlfn.CONCAT(Tabela_srv_moreno_prd_dbwel_v_fund_acompanhamento[[#This Row],[codigo_peca]],"-",Tabela_srv_moreno_prd_dbwel_v_fund_acompanhamento[[#This Row],[seq_peca]])</f>
        <v>1202016-37</v>
      </c>
      <c r="I1899" s="25">
        <v>1</v>
      </c>
      <c r="J1899" s="39" t="s">
        <v>627</v>
      </c>
      <c r="K1899" s="40">
        <v>45979</v>
      </c>
      <c r="L1899" s="40">
        <v>45980</v>
      </c>
      <c r="M1899" s="39" t="s">
        <v>633</v>
      </c>
      <c r="N1899" s="40">
        <v>46053</v>
      </c>
      <c r="O189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0" spans="1:15" hidden="1" x14ac:dyDescent="0.25">
      <c r="A1900" s="25" t="str">
        <f>_xlfn.CONCAT(Tabela_srv_moreno_prd_dbwel_v_fund_acompanhamento[[#This Row],[id_ordem_servico]],"-",Tabela_srv_moreno_prd_dbwel_v_fund_acompanhamento[[#This Row],[item]])</f>
        <v>27276-36</v>
      </c>
      <c r="B1900" s="25" t="str">
        <f>_xlfn.XLOOKUP(A1900,Tabela2[ID OS_MORENO],Tabela2[ID OS_MORENO],"",0)</f>
        <v/>
      </c>
      <c r="C1900" s="25">
        <v>27276</v>
      </c>
      <c r="D1900" s="25">
        <v>36</v>
      </c>
      <c r="E1900" s="25">
        <v>1</v>
      </c>
      <c r="F1900" s="39">
        <v>1202016</v>
      </c>
      <c r="G1900" s="39">
        <v>38</v>
      </c>
      <c r="H1900" s="39" t="str">
        <f>_xlfn.CONCAT(Tabela_srv_moreno_prd_dbwel_v_fund_acompanhamento[[#This Row],[codigo_peca]],"-",Tabela_srv_moreno_prd_dbwel_v_fund_acompanhamento[[#This Row],[seq_peca]])</f>
        <v>1202016-38</v>
      </c>
      <c r="I1900" s="178">
        <v>1</v>
      </c>
      <c r="J1900" s="39" t="s">
        <v>627</v>
      </c>
      <c r="K1900" s="40">
        <v>45979</v>
      </c>
      <c r="L1900" s="40">
        <v>45981</v>
      </c>
      <c r="M1900" s="39" t="s">
        <v>633</v>
      </c>
      <c r="N1900" s="40">
        <v>46053</v>
      </c>
      <c r="O190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1" spans="1:15" hidden="1" x14ac:dyDescent="0.25">
      <c r="A1901" s="25" t="str">
        <f>_xlfn.CONCAT(Tabela_srv_moreno_prd_dbwel_v_fund_acompanhamento[[#This Row],[id_ordem_servico]],"-",Tabela_srv_moreno_prd_dbwel_v_fund_acompanhamento[[#This Row],[item]])</f>
        <v>27276-37</v>
      </c>
      <c r="B1901" s="25" t="str">
        <f>_xlfn.XLOOKUP(A1901,Tabela2[ID OS_MORENO],Tabela2[ID OS_MORENO],"",0)</f>
        <v/>
      </c>
      <c r="C1901" s="25">
        <v>27276</v>
      </c>
      <c r="D1901" s="25">
        <v>37</v>
      </c>
      <c r="E1901" s="25">
        <v>1</v>
      </c>
      <c r="F1901" s="39">
        <v>1202016</v>
      </c>
      <c r="G1901" s="39">
        <v>39</v>
      </c>
      <c r="H1901" s="39" t="str">
        <f>_xlfn.CONCAT(Tabela_srv_moreno_prd_dbwel_v_fund_acompanhamento[[#This Row],[codigo_peca]],"-",Tabela_srv_moreno_prd_dbwel_v_fund_acompanhamento[[#This Row],[seq_peca]])</f>
        <v>1202016-39</v>
      </c>
      <c r="I1901" s="25">
        <v>1</v>
      </c>
      <c r="J1901" s="39" t="s">
        <v>627</v>
      </c>
      <c r="K1901" s="40">
        <v>45979</v>
      </c>
      <c r="L1901" s="40">
        <v>45980</v>
      </c>
      <c r="M1901" s="39" t="s">
        <v>633</v>
      </c>
      <c r="N1901" s="40">
        <v>46067</v>
      </c>
      <c r="O190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2" spans="1:15" hidden="1" x14ac:dyDescent="0.25">
      <c r="A1902" s="25" t="str">
        <f>_xlfn.CONCAT(Tabela_srv_moreno_prd_dbwel_v_fund_acompanhamento[[#This Row],[id_ordem_servico]],"-",Tabela_srv_moreno_prd_dbwel_v_fund_acompanhamento[[#This Row],[item]])</f>
        <v>27276-38</v>
      </c>
      <c r="B1902" s="25" t="str">
        <f>_xlfn.XLOOKUP(A1902,Tabela2[ID OS_MORENO],Tabela2[ID OS_MORENO],"",0)</f>
        <v/>
      </c>
      <c r="C1902" s="25">
        <v>27276</v>
      </c>
      <c r="D1902" s="25">
        <v>38</v>
      </c>
      <c r="E1902" s="25">
        <v>1</v>
      </c>
      <c r="F1902" s="39">
        <v>1202016</v>
      </c>
      <c r="G1902" s="39">
        <v>40</v>
      </c>
      <c r="H1902" s="39" t="str">
        <f>_xlfn.CONCAT(Tabela_srv_moreno_prd_dbwel_v_fund_acompanhamento[[#This Row],[codigo_peca]],"-",Tabela_srv_moreno_prd_dbwel_v_fund_acompanhamento[[#This Row],[seq_peca]])</f>
        <v>1202016-40</v>
      </c>
      <c r="I1902" s="178">
        <v>1</v>
      </c>
      <c r="J1902" s="39" t="s">
        <v>627</v>
      </c>
      <c r="K1902" s="40">
        <v>45979</v>
      </c>
      <c r="L1902" s="40">
        <v>45980</v>
      </c>
      <c r="M1902" s="39" t="s">
        <v>633</v>
      </c>
      <c r="N1902" s="40">
        <v>46067</v>
      </c>
      <c r="O190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3" spans="1:15" hidden="1" x14ac:dyDescent="0.25">
      <c r="A1903" s="25" t="str">
        <f>_xlfn.CONCAT(Tabela_srv_moreno_prd_dbwel_v_fund_acompanhamento[[#This Row],[id_ordem_servico]],"-",Tabela_srv_moreno_prd_dbwel_v_fund_acompanhamento[[#This Row],[item]])</f>
        <v>27276-39</v>
      </c>
      <c r="B1903" s="25" t="str">
        <f>_xlfn.XLOOKUP(A1903,Tabela2[ID OS_MORENO],Tabela2[ID OS_MORENO],"",0)</f>
        <v/>
      </c>
      <c r="C1903" s="25">
        <v>27276</v>
      </c>
      <c r="D1903" s="25">
        <v>39</v>
      </c>
      <c r="E1903" s="25">
        <v>1</v>
      </c>
      <c r="F1903" s="39">
        <v>1202016</v>
      </c>
      <c r="G1903" s="39">
        <v>41</v>
      </c>
      <c r="H1903" s="39" t="str">
        <f>_xlfn.CONCAT(Tabela_srv_moreno_prd_dbwel_v_fund_acompanhamento[[#This Row],[codigo_peca]],"-",Tabela_srv_moreno_prd_dbwel_v_fund_acompanhamento[[#This Row],[seq_peca]])</f>
        <v>1202016-41</v>
      </c>
      <c r="I1903" s="178">
        <v>1</v>
      </c>
      <c r="J1903" s="39" t="s">
        <v>627</v>
      </c>
      <c r="K1903" s="40">
        <v>45979</v>
      </c>
      <c r="L1903" s="40">
        <v>45980</v>
      </c>
      <c r="M1903" s="39" t="s">
        <v>633</v>
      </c>
      <c r="N1903" s="40">
        <v>46081</v>
      </c>
      <c r="O190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4" spans="1:15" hidden="1" x14ac:dyDescent="0.25">
      <c r="A1904" s="25" t="str">
        <f>_xlfn.CONCAT(Tabela_srv_moreno_prd_dbwel_v_fund_acompanhamento[[#This Row],[id_ordem_servico]],"-",Tabela_srv_moreno_prd_dbwel_v_fund_acompanhamento[[#This Row],[item]])</f>
        <v>27276-40</v>
      </c>
      <c r="B1904" s="25" t="str">
        <f>_xlfn.XLOOKUP(A1904,Tabela2[ID OS_MORENO],Tabela2[ID OS_MORENO],"",0)</f>
        <v/>
      </c>
      <c r="C1904" s="25">
        <v>27276</v>
      </c>
      <c r="D1904" s="25">
        <v>40</v>
      </c>
      <c r="E1904" s="25">
        <v>1</v>
      </c>
      <c r="F1904" s="39">
        <v>1202016</v>
      </c>
      <c r="G1904" s="39">
        <v>42</v>
      </c>
      <c r="H1904" s="39" t="str">
        <f>_xlfn.CONCAT(Tabela_srv_moreno_prd_dbwel_v_fund_acompanhamento[[#This Row],[codigo_peca]],"-",Tabela_srv_moreno_prd_dbwel_v_fund_acompanhamento[[#This Row],[seq_peca]])</f>
        <v>1202016-42</v>
      </c>
      <c r="I1904" s="25">
        <v>1</v>
      </c>
      <c r="J1904" s="39" t="s">
        <v>627</v>
      </c>
      <c r="K1904" s="40">
        <v>45979</v>
      </c>
      <c r="L1904" s="40">
        <v>45980</v>
      </c>
      <c r="M1904" s="39" t="s">
        <v>633</v>
      </c>
      <c r="N1904" s="40">
        <v>46081</v>
      </c>
      <c r="O190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5" spans="1:15" hidden="1" x14ac:dyDescent="0.25">
      <c r="A1905" s="25" t="str">
        <f>_xlfn.CONCAT(Tabela_srv_moreno_prd_dbwel_v_fund_acompanhamento[[#This Row],[id_ordem_servico]],"-",Tabela_srv_moreno_prd_dbwel_v_fund_acompanhamento[[#This Row],[item]])</f>
        <v>27276-41</v>
      </c>
      <c r="B1905" s="25" t="str">
        <f>_xlfn.XLOOKUP(A1905,Tabela2[ID OS_MORENO],Tabela2[ID OS_MORENO],"",0)</f>
        <v>27276-41</v>
      </c>
      <c r="C1905" s="25">
        <v>27276</v>
      </c>
      <c r="D1905" s="25">
        <v>41</v>
      </c>
      <c r="E1905" s="25">
        <v>1</v>
      </c>
      <c r="F1905" s="39">
        <v>1202016</v>
      </c>
      <c r="G1905" s="39">
        <v>43</v>
      </c>
      <c r="H1905" s="39" t="str">
        <f>_xlfn.CONCAT(Tabela_srv_moreno_prd_dbwel_v_fund_acompanhamento[[#This Row],[codigo_peca]],"-",Tabela_srv_moreno_prd_dbwel_v_fund_acompanhamento[[#This Row],[seq_peca]])</f>
        <v>1202016-43</v>
      </c>
      <c r="I1905" s="25">
        <v>1</v>
      </c>
      <c r="J1905" s="39" t="s">
        <v>627</v>
      </c>
      <c r="K1905" s="40">
        <v>45921</v>
      </c>
      <c r="L1905" s="40">
        <v>45982</v>
      </c>
      <c r="M1905" s="39" t="s">
        <v>633</v>
      </c>
      <c r="N1905" s="40">
        <v>46095</v>
      </c>
      <c r="O190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6" spans="1:15" hidden="1" x14ac:dyDescent="0.25">
      <c r="A1906" s="25" t="str">
        <f>_xlfn.CONCAT(Tabela_srv_moreno_prd_dbwel_v_fund_acompanhamento[[#This Row],[id_ordem_servico]],"-",Tabela_srv_moreno_prd_dbwel_v_fund_acompanhamento[[#This Row],[item]])</f>
        <v>27276-42</v>
      </c>
      <c r="B1906" s="114" t="str">
        <f>_xlfn.XLOOKUP(A1906,Tabela2[ID OS_MORENO],Tabela2[ID OS_MORENO],"",0)</f>
        <v>27276-42</v>
      </c>
      <c r="C1906" s="25">
        <v>27276</v>
      </c>
      <c r="D1906" s="25">
        <v>42</v>
      </c>
      <c r="E1906" s="25">
        <v>1</v>
      </c>
      <c r="F1906" s="39">
        <v>1202016</v>
      </c>
      <c r="G1906" s="39">
        <v>44</v>
      </c>
      <c r="H1906" s="39" t="str">
        <f>_xlfn.CONCAT(Tabela_srv_moreno_prd_dbwel_v_fund_acompanhamento[[#This Row],[codigo_peca]],"-",Tabela_srv_moreno_prd_dbwel_v_fund_acompanhamento[[#This Row],[seq_peca]])</f>
        <v>1202016-44</v>
      </c>
      <c r="I1906" s="178">
        <v>1</v>
      </c>
      <c r="J1906" s="39" t="s">
        <v>627</v>
      </c>
      <c r="K1906" s="40">
        <v>45921</v>
      </c>
      <c r="L1906" s="40">
        <v>45982</v>
      </c>
      <c r="M1906" s="39" t="s">
        <v>633</v>
      </c>
      <c r="N1906" s="40">
        <v>46095</v>
      </c>
      <c r="O190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7" spans="1:15" hidden="1" x14ac:dyDescent="0.25">
      <c r="A1907" s="25" t="str">
        <f>_xlfn.CONCAT(Tabela_srv_moreno_prd_dbwel_v_fund_acompanhamento[[#This Row],[id_ordem_servico]],"-",Tabela_srv_moreno_prd_dbwel_v_fund_acompanhamento[[#This Row],[item]])</f>
        <v>27276-43</v>
      </c>
      <c r="B1907" s="25" t="str">
        <f>_xlfn.XLOOKUP(A1907,Tabela2[ID OS_MORENO],Tabela2[ID OS_MORENO],"",0)</f>
        <v/>
      </c>
      <c r="C1907" s="25">
        <v>27276</v>
      </c>
      <c r="D1907" s="25">
        <v>43</v>
      </c>
      <c r="E1907" s="25">
        <v>1</v>
      </c>
      <c r="F1907" s="39">
        <v>1202016</v>
      </c>
      <c r="G1907" s="39">
        <v>45</v>
      </c>
      <c r="H1907" s="39" t="str">
        <f>_xlfn.CONCAT(Tabela_srv_moreno_prd_dbwel_v_fund_acompanhamento[[#This Row],[codigo_peca]],"-",Tabela_srv_moreno_prd_dbwel_v_fund_acompanhamento[[#This Row],[seq_peca]])</f>
        <v>1202016-45</v>
      </c>
      <c r="I1907" s="178">
        <v>1</v>
      </c>
      <c r="J1907" s="39" t="s">
        <v>627</v>
      </c>
      <c r="K1907" s="40">
        <v>45921</v>
      </c>
      <c r="L1907" s="40">
        <v>45982</v>
      </c>
      <c r="M1907" s="39" t="s">
        <v>633</v>
      </c>
      <c r="N1907" s="40">
        <v>46053</v>
      </c>
      <c r="O190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8" spans="1:15" hidden="1" x14ac:dyDescent="0.25">
      <c r="A1908" s="25" t="str">
        <f>_xlfn.CONCAT(Tabela_srv_moreno_prd_dbwel_v_fund_acompanhamento[[#This Row],[id_ordem_servico]],"-",Tabela_srv_moreno_prd_dbwel_v_fund_acompanhamento[[#This Row],[item]])</f>
        <v>27276-44</v>
      </c>
      <c r="B1908" s="25" t="str">
        <f>_xlfn.XLOOKUP(A1908,Tabela2[ID OS_MORENO],Tabela2[ID OS_MORENO],"",0)</f>
        <v/>
      </c>
      <c r="C1908" s="25">
        <v>27276</v>
      </c>
      <c r="D1908" s="25">
        <v>44</v>
      </c>
      <c r="E1908" s="25">
        <v>1</v>
      </c>
      <c r="F1908" s="39">
        <v>1202016</v>
      </c>
      <c r="G1908" s="39">
        <v>46</v>
      </c>
      <c r="H1908" s="39" t="str">
        <f>_xlfn.CONCAT(Tabela_srv_moreno_prd_dbwel_v_fund_acompanhamento[[#This Row],[codigo_peca]],"-",Tabela_srv_moreno_prd_dbwel_v_fund_acompanhamento[[#This Row],[seq_peca]])</f>
        <v>1202016-46</v>
      </c>
      <c r="I1908" s="178">
        <v>1</v>
      </c>
      <c r="J1908" s="39" t="s">
        <v>627</v>
      </c>
      <c r="K1908" s="40">
        <v>45921</v>
      </c>
      <c r="L1908" s="40">
        <v>45982</v>
      </c>
      <c r="M1908" s="39" t="s">
        <v>633</v>
      </c>
      <c r="N1908" s="40">
        <v>46053</v>
      </c>
      <c r="O190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09" spans="1:15" hidden="1" x14ac:dyDescent="0.25">
      <c r="A1909" s="25" t="str">
        <f>_xlfn.CONCAT(Tabela_srv_moreno_prd_dbwel_v_fund_acompanhamento[[#This Row],[id_ordem_servico]],"-",Tabela_srv_moreno_prd_dbwel_v_fund_acompanhamento[[#This Row],[item]])</f>
        <v>27276-45</v>
      </c>
      <c r="B1909" s="171" t="str">
        <f>_xlfn.XLOOKUP(A1909,Tabela2[ID OS_MORENO],Tabela2[ID OS_MORENO],"",0)</f>
        <v/>
      </c>
      <c r="C1909" s="25">
        <v>27276</v>
      </c>
      <c r="D1909" s="25">
        <v>45</v>
      </c>
      <c r="E1909" s="25">
        <v>1</v>
      </c>
      <c r="F1909" s="39">
        <v>1202016</v>
      </c>
      <c r="G1909" s="39">
        <v>47</v>
      </c>
      <c r="H1909" s="39" t="str">
        <f>_xlfn.CONCAT(Tabela_srv_moreno_prd_dbwel_v_fund_acompanhamento[[#This Row],[codigo_peca]],"-",Tabela_srv_moreno_prd_dbwel_v_fund_acompanhamento[[#This Row],[seq_peca]])</f>
        <v>1202016-47</v>
      </c>
      <c r="I1909" s="178">
        <v>1</v>
      </c>
      <c r="J1909" s="39" t="s">
        <v>627</v>
      </c>
      <c r="K1909" s="40">
        <v>45921</v>
      </c>
      <c r="L1909" s="40">
        <v>45981</v>
      </c>
      <c r="M1909" s="39" t="s">
        <v>633</v>
      </c>
      <c r="N1909" s="40">
        <v>46067</v>
      </c>
      <c r="O190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0" spans="1:15" hidden="1" x14ac:dyDescent="0.25">
      <c r="A1910" s="25" t="str">
        <f>_xlfn.CONCAT(Tabela_srv_moreno_prd_dbwel_v_fund_acompanhamento[[#This Row],[id_ordem_servico]],"-",Tabela_srv_moreno_prd_dbwel_v_fund_acompanhamento[[#This Row],[item]])</f>
        <v>27276-46</v>
      </c>
      <c r="B1910" s="25" t="str">
        <f>_xlfn.XLOOKUP(A1910,Tabela2[ID OS_MORENO],Tabela2[ID OS_MORENO],"",0)</f>
        <v/>
      </c>
      <c r="C1910" s="25">
        <v>27276</v>
      </c>
      <c r="D1910" s="25">
        <v>46</v>
      </c>
      <c r="E1910" s="25">
        <v>1</v>
      </c>
      <c r="F1910" s="39">
        <v>1202016</v>
      </c>
      <c r="G1910" s="39">
        <v>48</v>
      </c>
      <c r="H1910" s="39" t="str">
        <f>_xlfn.CONCAT(Tabela_srv_moreno_prd_dbwel_v_fund_acompanhamento[[#This Row],[codigo_peca]],"-",Tabela_srv_moreno_prd_dbwel_v_fund_acompanhamento[[#This Row],[seq_peca]])</f>
        <v>1202016-48</v>
      </c>
      <c r="I1910" s="178">
        <v>1</v>
      </c>
      <c r="J1910" s="39" t="s">
        <v>627</v>
      </c>
      <c r="K1910" s="40">
        <v>45921</v>
      </c>
      <c r="L1910" s="40">
        <v>45982</v>
      </c>
      <c r="M1910" s="39" t="s">
        <v>633</v>
      </c>
      <c r="N1910" s="40">
        <v>46067</v>
      </c>
      <c r="O191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1" spans="1:15" hidden="1" x14ac:dyDescent="0.25">
      <c r="A1911" s="16" t="str">
        <f>_xlfn.CONCAT(Tabela_srv_moreno_prd_dbwel_v_fund_acompanhamento[[#This Row],[id_ordem_servico]],"-",Tabela_srv_moreno_prd_dbwel_v_fund_acompanhamento[[#This Row],[item]])</f>
        <v>27276-47</v>
      </c>
      <c r="B1911" s="115" t="str">
        <f>_xlfn.XLOOKUP(A1911,Tabela2[ID OS_MORENO],Tabela2[ID OS_MORENO],"",0)</f>
        <v/>
      </c>
      <c r="C1911" s="16">
        <v>27276</v>
      </c>
      <c r="D1911" s="16">
        <v>47</v>
      </c>
      <c r="E1911" s="16">
        <v>1</v>
      </c>
      <c r="F1911" s="85">
        <v>1202016</v>
      </c>
      <c r="G1911" s="85">
        <v>49</v>
      </c>
      <c r="H1911" s="85" t="str">
        <f>_xlfn.CONCAT(Tabela_srv_moreno_prd_dbwel_v_fund_acompanhamento[[#This Row],[codigo_peca]],"-",Tabela_srv_moreno_prd_dbwel_v_fund_acompanhamento[[#This Row],[seq_peca]])</f>
        <v>1202016-49</v>
      </c>
      <c r="I1911" s="178">
        <v>1</v>
      </c>
      <c r="J1911" s="85" t="s">
        <v>627</v>
      </c>
      <c r="K1911" s="28">
        <v>45994</v>
      </c>
      <c r="L1911" s="28">
        <v>45985</v>
      </c>
      <c r="M1911" s="85" t="s">
        <v>633</v>
      </c>
      <c r="N1911" s="28">
        <v>46081</v>
      </c>
      <c r="O191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2" spans="1:15" hidden="1" x14ac:dyDescent="0.25">
      <c r="A1912" s="25" t="str">
        <f>_xlfn.CONCAT(Tabela_srv_moreno_prd_dbwel_v_fund_acompanhamento[[#This Row],[id_ordem_servico]],"-",Tabela_srv_moreno_prd_dbwel_v_fund_acompanhamento[[#This Row],[item]])</f>
        <v>27276-48</v>
      </c>
      <c r="B1912" s="114" t="str">
        <f>_xlfn.XLOOKUP(A1912,Tabela2[ID OS_MORENO],Tabela2[ID OS_MORENO],"",0)</f>
        <v/>
      </c>
      <c r="C1912" s="25">
        <v>27276</v>
      </c>
      <c r="D1912" s="25">
        <v>48</v>
      </c>
      <c r="E1912" s="25">
        <v>1</v>
      </c>
      <c r="F1912" s="39">
        <v>1202016</v>
      </c>
      <c r="G1912" s="39">
        <v>50</v>
      </c>
      <c r="H1912" s="39" t="str">
        <f>_xlfn.CONCAT(Tabela_srv_moreno_prd_dbwel_v_fund_acompanhamento[[#This Row],[codigo_peca]],"-",Tabela_srv_moreno_prd_dbwel_v_fund_acompanhamento[[#This Row],[seq_peca]])</f>
        <v>1202016-50</v>
      </c>
      <c r="I1912" s="178">
        <v>1</v>
      </c>
      <c r="J1912" s="39" t="s">
        <v>627</v>
      </c>
      <c r="K1912" s="40">
        <v>45994</v>
      </c>
      <c r="L1912" s="40">
        <v>45985</v>
      </c>
      <c r="M1912" s="39" t="s">
        <v>633</v>
      </c>
      <c r="N1912" s="40">
        <v>46081</v>
      </c>
      <c r="O191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3" spans="1:15" hidden="1" x14ac:dyDescent="0.25">
      <c r="A1913" s="25" t="str">
        <f>_xlfn.CONCAT(Tabela_srv_moreno_prd_dbwel_v_fund_acompanhamento[[#This Row],[id_ordem_servico]],"-",Tabela_srv_moreno_prd_dbwel_v_fund_acompanhamento[[#This Row],[item]])</f>
        <v>27276-49</v>
      </c>
      <c r="B1913" s="25" t="str">
        <f>_xlfn.XLOOKUP(A1913,Tabela2[ID OS_MORENO],Tabela2[ID OS_MORENO],"",0)</f>
        <v>27276-49</v>
      </c>
      <c r="C1913" s="25">
        <v>27276</v>
      </c>
      <c r="D1913" s="25">
        <v>49</v>
      </c>
      <c r="E1913" s="25">
        <v>1</v>
      </c>
      <c r="F1913" s="39">
        <v>1202016</v>
      </c>
      <c r="G1913" s="39">
        <v>51</v>
      </c>
      <c r="H1913" s="39" t="str">
        <f>_xlfn.CONCAT(Tabela_srv_moreno_prd_dbwel_v_fund_acompanhamento[[#This Row],[codigo_peca]],"-",Tabela_srv_moreno_prd_dbwel_v_fund_acompanhamento[[#This Row],[seq_peca]])</f>
        <v>1202016-51</v>
      </c>
      <c r="I1913" s="178">
        <v>1</v>
      </c>
      <c r="J1913" s="39" t="s">
        <v>627</v>
      </c>
      <c r="K1913" s="40">
        <v>45994</v>
      </c>
      <c r="L1913" s="40">
        <v>45982</v>
      </c>
      <c r="M1913" s="39" t="s">
        <v>633</v>
      </c>
      <c r="N1913" s="40">
        <v>46095</v>
      </c>
      <c r="O191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4" spans="1:15" hidden="1" x14ac:dyDescent="0.25">
      <c r="A1914" s="25" t="str">
        <f>_xlfn.CONCAT(Tabela_srv_moreno_prd_dbwel_v_fund_acompanhamento[[#This Row],[id_ordem_servico]],"-",Tabela_srv_moreno_prd_dbwel_v_fund_acompanhamento[[#This Row],[item]])</f>
        <v>27276-50</v>
      </c>
      <c r="B1914" s="171" t="str">
        <f>_xlfn.XLOOKUP(A1914,Tabela2[ID OS_MORENO],Tabela2[ID OS_MORENO],"",0)</f>
        <v>27276-50</v>
      </c>
      <c r="C1914" s="25">
        <v>27276</v>
      </c>
      <c r="D1914" s="25">
        <v>50</v>
      </c>
      <c r="E1914" s="25">
        <v>1</v>
      </c>
      <c r="F1914" s="39">
        <v>1202016</v>
      </c>
      <c r="G1914" s="39">
        <v>52</v>
      </c>
      <c r="H1914" s="39" t="str">
        <f>_xlfn.CONCAT(Tabela_srv_moreno_prd_dbwel_v_fund_acompanhamento[[#This Row],[codigo_peca]],"-",Tabela_srv_moreno_prd_dbwel_v_fund_acompanhamento[[#This Row],[seq_peca]])</f>
        <v>1202016-52</v>
      </c>
      <c r="I1914" s="178">
        <v>1</v>
      </c>
      <c r="J1914" s="39" t="s">
        <v>627</v>
      </c>
      <c r="K1914" s="40">
        <v>45994</v>
      </c>
      <c r="L1914" s="40">
        <v>45982</v>
      </c>
      <c r="M1914" s="39" t="s">
        <v>633</v>
      </c>
      <c r="N1914" s="40">
        <v>46095</v>
      </c>
      <c r="O19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5" spans="1:15" hidden="1" x14ac:dyDescent="0.25">
      <c r="A1915" s="25" t="str">
        <f>_xlfn.CONCAT(Tabela_srv_moreno_prd_dbwel_v_fund_acompanhamento[[#This Row],[id_ordem_servico]],"-",Tabela_srv_moreno_prd_dbwel_v_fund_acompanhamento[[#This Row],[item]])</f>
        <v>27276-51</v>
      </c>
      <c r="B1915" s="25" t="str">
        <f>_xlfn.XLOOKUP(A1915,Tabela2[ID OS_MORENO],Tabela2[ID OS_MORENO],"",0)</f>
        <v/>
      </c>
      <c r="C1915" s="25">
        <v>27276</v>
      </c>
      <c r="D1915" s="25">
        <v>51</v>
      </c>
      <c r="E1915" s="25">
        <v>1</v>
      </c>
      <c r="F1915" s="39">
        <v>1202016</v>
      </c>
      <c r="G1915" s="39">
        <v>53</v>
      </c>
      <c r="H1915" s="39" t="str">
        <f>_xlfn.CONCAT(Tabela_srv_moreno_prd_dbwel_v_fund_acompanhamento[[#This Row],[codigo_peca]],"-",Tabela_srv_moreno_prd_dbwel_v_fund_acompanhamento[[#This Row],[seq_peca]])</f>
        <v>1202016-53</v>
      </c>
      <c r="I1915" s="178">
        <v>1</v>
      </c>
      <c r="J1915" s="39" t="s">
        <v>627</v>
      </c>
      <c r="K1915" s="40">
        <v>46000</v>
      </c>
      <c r="L1915" s="40">
        <v>45992</v>
      </c>
      <c r="M1915" s="39" t="s">
        <v>633</v>
      </c>
      <c r="N1915" s="40">
        <v>46053</v>
      </c>
      <c r="O191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6" spans="1:15" hidden="1" x14ac:dyDescent="0.25">
      <c r="A1916" s="25" t="str">
        <f>_xlfn.CONCAT(Tabela_srv_moreno_prd_dbwel_v_fund_acompanhamento[[#This Row],[id_ordem_servico]],"-",Tabela_srv_moreno_prd_dbwel_v_fund_acompanhamento[[#This Row],[item]])</f>
        <v>27276-52</v>
      </c>
      <c r="B1916" s="171" t="str">
        <f>_xlfn.XLOOKUP(A1916,Tabela2[ID OS_MORENO],Tabela2[ID OS_MORENO],"",0)</f>
        <v/>
      </c>
      <c r="C1916" s="25">
        <v>27276</v>
      </c>
      <c r="D1916" s="25">
        <v>52</v>
      </c>
      <c r="E1916" s="25">
        <v>1</v>
      </c>
      <c r="F1916" s="39">
        <v>1202016</v>
      </c>
      <c r="G1916" s="39">
        <v>54</v>
      </c>
      <c r="H1916" s="39" t="str">
        <f>_xlfn.CONCAT(Tabela_srv_moreno_prd_dbwel_v_fund_acompanhamento[[#This Row],[codigo_peca]],"-",Tabela_srv_moreno_prd_dbwel_v_fund_acompanhamento[[#This Row],[seq_peca]])</f>
        <v>1202016-54</v>
      </c>
      <c r="I1916" s="178">
        <v>1</v>
      </c>
      <c r="J1916" s="39" t="s">
        <v>627</v>
      </c>
      <c r="K1916" s="40">
        <v>46000</v>
      </c>
      <c r="L1916" s="40">
        <v>45992</v>
      </c>
      <c r="M1916" s="39" t="s">
        <v>633</v>
      </c>
      <c r="N1916" s="40">
        <v>46053</v>
      </c>
      <c r="O191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7" spans="1:15" hidden="1" x14ac:dyDescent="0.25">
      <c r="A1917" s="25" t="str">
        <f>_xlfn.CONCAT(Tabela_srv_moreno_prd_dbwel_v_fund_acompanhamento[[#This Row],[id_ordem_servico]],"-",Tabela_srv_moreno_prd_dbwel_v_fund_acompanhamento[[#This Row],[item]])</f>
        <v>27276-53</v>
      </c>
      <c r="B1917" s="25" t="str">
        <f>_xlfn.XLOOKUP(A1917,Tabela2[ID OS_MORENO],Tabela2[ID OS_MORENO],"",0)</f>
        <v/>
      </c>
      <c r="C1917" s="25">
        <v>27276</v>
      </c>
      <c r="D1917" s="25">
        <v>53</v>
      </c>
      <c r="E1917" s="25">
        <v>1</v>
      </c>
      <c r="F1917" s="39">
        <v>1202016</v>
      </c>
      <c r="G1917" s="39">
        <v>55</v>
      </c>
      <c r="H1917" s="39" t="str">
        <f>_xlfn.CONCAT(Tabela_srv_moreno_prd_dbwel_v_fund_acompanhamento[[#This Row],[codigo_peca]],"-",Tabela_srv_moreno_prd_dbwel_v_fund_acompanhamento[[#This Row],[seq_peca]])</f>
        <v>1202016-55</v>
      </c>
      <c r="I1917" s="178">
        <v>1</v>
      </c>
      <c r="J1917" s="39" t="s">
        <v>627</v>
      </c>
      <c r="K1917" s="40">
        <v>46000</v>
      </c>
      <c r="L1917" s="40">
        <v>45992</v>
      </c>
      <c r="M1917" s="39" t="s">
        <v>633</v>
      </c>
      <c r="N1917" s="40">
        <v>46067</v>
      </c>
      <c r="O191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18" spans="1:15" hidden="1" x14ac:dyDescent="0.25">
      <c r="A1918" s="25" t="str">
        <f>_xlfn.CONCAT(Tabela_srv_moreno_prd_dbwel_v_fund_acompanhamento[[#This Row],[id_ordem_servico]],"-",Tabela_srv_moreno_prd_dbwel_v_fund_acompanhamento[[#This Row],[item]])</f>
        <v>27276-54</v>
      </c>
      <c r="B1918" s="25" t="str">
        <f>_xlfn.XLOOKUP(A1918,Tabela2[ID OS_MORENO],Tabela2[ID OS_MORENO],"",0)</f>
        <v/>
      </c>
      <c r="C1918" s="25">
        <v>27276</v>
      </c>
      <c r="D1918" s="25">
        <v>54</v>
      </c>
      <c r="E1918" s="25">
        <v>1</v>
      </c>
      <c r="F1918" s="178">
        <v>1202016</v>
      </c>
      <c r="G1918" s="178">
        <v>56</v>
      </c>
      <c r="H1918" s="178" t="str">
        <f>_xlfn.CONCAT(Tabela_srv_moreno_prd_dbwel_v_fund_acompanhamento[[#This Row],[codigo_peca]],"-",Tabela_srv_moreno_prd_dbwel_v_fund_acompanhamento[[#This Row],[seq_peca]])</f>
        <v>1202016-56</v>
      </c>
      <c r="I1918" s="178">
        <v>1</v>
      </c>
      <c r="J1918" s="178" t="s">
        <v>627</v>
      </c>
      <c r="K1918" s="179">
        <v>46000</v>
      </c>
      <c r="L1918" s="179">
        <v>45992</v>
      </c>
      <c r="M1918" s="178" t="s">
        <v>633</v>
      </c>
      <c r="N1918" s="179">
        <v>46067</v>
      </c>
      <c r="O19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19" spans="1:15" hidden="1" x14ac:dyDescent="0.25">
      <c r="A1919" s="25" t="str">
        <f>_xlfn.CONCAT(Tabela_srv_moreno_prd_dbwel_v_fund_acompanhamento[[#This Row],[id_ordem_servico]],"-",Tabela_srv_moreno_prd_dbwel_v_fund_acompanhamento[[#This Row],[item]])</f>
        <v>27276-55</v>
      </c>
      <c r="B1919" s="25" t="str">
        <f>_xlfn.XLOOKUP(A1919,Tabela2[ID OS_MORENO],Tabela2[ID OS_MORENO],"",0)</f>
        <v/>
      </c>
      <c r="C1919" s="25">
        <v>27276</v>
      </c>
      <c r="D1919" s="25">
        <v>55</v>
      </c>
      <c r="E1919" s="25">
        <v>1</v>
      </c>
      <c r="F1919" s="178">
        <v>1202016</v>
      </c>
      <c r="G1919" s="178">
        <v>57</v>
      </c>
      <c r="H1919" s="178" t="str">
        <f>_xlfn.CONCAT(Tabela_srv_moreno_prd_dbwel_v_fund_acompanhamento[[#This Row],[codigo_peca]],"-",Tabela_srv_moreno_prd_dbwel_v_fund_acompanhamento[[#This Row],[seq_peca]])</f>
        <v>1202016-57</v>
      </c>
      <c r="I1919" s="178">
        <v>1</v>
      </c>
      <c r="J1919" s="178" t="s">
        <v>627</v>
      </c>
      <c r="K1919" s="179">
        <v>46000</v>
      </c>
      <c r="L1919" s="179">
        <v>45992</v>
      </c>
      <c r="M1919" s="178" t="s">
        <v>633</v>
      </c>
      <c r="N1919" s="179">
        <v>46081</v>
      </c>
      <c r="O19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20" spans="1:15" hidden="1" x14ac:dyDescent="0.25">
      <c r="A1920" s="25" t="str">
        <f>_xlfn.CONCAT(Tabela_srv_moreno_prd_dbwel_v_fund_acompanhamento[[#This Row],[id_ordem_servico]],"-",Tabela_srv_moreno_prd_dbwel_v_fund_acompanhamento[[#This Row],[item]])</f>
        <v>27276-56</v>
      </c>
      <c r="B1920" s="25" t="str">
        <f>_xlfn.XLOOKUP(A1920,Tabela2[ID OS_MORENO],Tabela2[ID OS_MORENO],"",0)</f>
        <v/>
      </c>
      <c r="C1920" s="25">
        <v>27276</v>
      </c>
      <c r="D1920" s="25">
        <v>56</v>
      </c>
      <c r="E1920" s="25">
        <v>1</v>
      </c>
      <c r="F1920" s="178">
        <v>1202016</v>
      </c>
      <c r="G1920" s="178">
        <v>58</v>
      </c>
      <c r="H1920" s="178" t="str">
        <f>_xlfn.CONCAT(Tabela_srv_moreno_prd_dbwel_v_fund_acompanhamento[[#This Row],[codigo_peca]],"-",Tabela_srv_moreno_prd_dbwel_v_fund_acompanhamento[[#This Row],[seq_peca]])</f>
        <v>1202016-58</v>
      </c>
      <c r="I1920" s="178">
        <v>1</v>
      </c>
      <c r="J1920" s="178" t="s">
        <v>627</v>
      </c>
      <c r="K1920" s="179">
        <v>46000</v>
      </c>
      <c r="L1920" s="179">
        <v>45992</v>
      </c>
      <c r="M1920" s="178" t="s">
        <v>633</v>
      </c>
      <c r="N1920" s="179">
        <v>46081</v>
      </c>
      <c r="O19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21" spans="1:15" hidden="1" x14ac:dyDescent="0.25">
      <c r="A1921" s="25" t="str">
        <f>_xlfn.CONCAT(Tabela_srv_moreno_prd_dbwel_v_fund_acompanhamento[[#This Row],[id_ordem_servico]],"-",Tabela_srv_moreno_prd_dbwel_v_fund_acompanhamento[[#This Row],[item]])</f>
        <v>27276-57</v>
      </c>
      <c r="B1921" s="25" t="str">
        <f>_xlfn.XLOOKUP(A1921,Tabela2[ID OS_MORENO],Tabela2[ID OS_MORENO],"",0)</f>
        <v/>
      </c>
      <c r="C1921" s="25">
        <v>27276</v>
      </c>
      <c r="D1921" s="25">
        <v>57</v>
      </c>
      <c r="E1921" s="25">
        <v>1</v>
      </c>
      <c r="F1921" s="178">
        <v>1202016</v>
      </c>
      <c r="G1921" s="178">
        <v>59</v>
      </c>
      <c r="H1921" s="178" t="str">
        <f>_xlfn.CONCAT(Tabela_srv_moreno_prd_dbwel_v_fund_acompanhamento[[#This Row],[codigo_peca]],"-",Tabela_srv_moreno_prd_dbwel_v_fund_acompanhamento[[#This Row],[seq_peca]])</f>
        <v>1202016-59</v>
      </c>
      <c r="I1921" s="178">
        <v>1</v>
      </c>
      <c r="J1921" s="178" t="s">
        <v>627</v>
      </c>
      <c r="K1921" s="179">
        <v>46000</v>
      </c>
      <c r="L1921" s="179">
        <v>45992</v>
      </c>
      <c r="M1921" s="178" t="s">
        <v>633</v>
      </c>
      <c r="N1921" s="179">
        <v>46053</v>
      </c>
      <c r="O19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22" spans="1:15" hidden="1" x14ac:dyDescent="0.25">
      <c r="A1922" s="25" t="str">
        <f>_xlfn.CONCAT(Tabela_srv_moreno_prd_dbwel_v_fund_acompanhamento[[#This Row],[id_ordem_servico]],"-",Tabela_srv_moreno_prd_dbwel_v_fund_acompanhamento[[#This Row],[item]])</f>
        <v>27276-58</v>
      </c>
      <c r="B1922" s="25" t="str">
        <f>_xlfn.XLOOKUP(A1922,Tabela2[ID OS_MORENO],Tabela2[ID OS_MORENO],"",0)</f>
        <v/>
      </c>
      <c r="C1922" s="25">
        <v>27276</v>
      </c>
      <c r="D1922" s="25">
        <v>58</v>
      </c>
      <c r="E1922" s="25">
        <v>1</v>
      </c>
      <c r="F1922" s="39">
        <v>1202016</v>
      </c>
      <c r="G1922" s="39">
        <v>60</v>
      </c>
      <c r="H1922" s="39" t="str">
        <f>_xlfn.CONCAT(Tabela_srv_moreno_prd_dbwel_v_fund_acompanhamento[[#This Row],[codigo_peca]],"-",Tabela_srv_moreno_prd_dbwel_v_fund_acompanhamento[[#This Row],[seq_peca]])</f>
        <v>1202016-60</v>
      </c>
      <c r="I1922" s="178">
        <v>1</v>
      </c>
      <c r="J1922" s="39" t="s">
        <v>627</v>
      </c>
      <c r="K1922" s="40">
        <v>46000</v>
      </c>
      <c r="L1922" s="40">
        <v>45992</v>
      </c>
      <c r="M1922" s="39" t="s">
        <v>633</v>
      </c>
      <c r="N1922" s="40">
        <v>46053</v>
      </c>
      <c r="O192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23" spans="1:15" hidden="1" x14ac:dyDescent="0.25">
      <c r="A1923" s="25" t="str">
        <f>_xlfn.CONCAT(Tabela_srv_moreno_prd_dbwel_v_fund_acompanhamento[[#This Row],[id_ordem_servico]],"-",Tabela_srv_moreno_prd_dbwel_v_fund_acompanhamento[[#This Row],[item]])</f>
        <v>27276-59</v>
      </c>
      <c r="B1923" s="25" t="str">
        <f>_xlfn.XLOOKUP(A1923,Tabela2[ID OS_MORENO],Tabela2[ID OS_MORENO],"",0)</f>
        <v/>
      </c>
      <c r="C1923" s="25">
        <v>27276</v>
      </c>
      <c r="D1923" s="25">
        <v>59</v>
      </c>
      <c r="E1923" s="25">
        <v>1</v>
      </c>
      <c r="F1923" s="39">
        <v>1202016</v>
      </c>
      <c r="G1923" s="39">
        <v>61</v>
      </c>
      <c r="H1923" s="39" t="str">
        <f>_xlfn.CONCAT(Tabela_srv_moreno_prd_dbwel_v_fund_acompanhamento[[#This Row],[codigo_peca]],"-",Tabela_srv_moreno_prd_dbwel_v_fund_acompanhamento[[#This Row],[seq_peca]])</f>
        <v>1202016-61</v>
      </c>
      <c r="I1923" s="178">
        <v>1</v>
      </c>
      <c r="J1923" s="39" t="s">
        <v>627</v>
      </c>
      <c r="K1923" s="40">
        <v>46015</v>
      </c>
      <c r="L1923" s="40">
        <v>46029</v>
      </c>
      <c r="M1923" s="39" t="s">
        <v>633</v>
      </c>
      <c r="N1923" s="40">
        <v>46067</v>
      </c>
      <c r="O1923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24" spans="1:15" hidden="1" x14ac:dyDescent="0.25">
      <c r="A1924" s="25" t="str">
        <f>_xlfn.CONCAT(Tabela_srv_moreno_prd_dbwel_v_fund_acompanhamento[[#This Row],[id_ordem_servico]],"-",Tabela_srv_moreno_prd_dbwel_v_fund_acompanhamento[[#This Row],[item]])</f>
        <v>27276-60</v>
      </c>
      <c r="B1924" s="25" t="str">
        <f>_xlfn.XLOOKUP(A1924,Tabela2[ID OS_MORENO],Tabela2[ID OS_MORENO],"",0)</f>
        <v/>
      </c>
      <c r="C1924" s="25">
        <v>27276</v>
      </c>
      <c r="D1924" s="25">
        <v>60</v>
      </c>
      <c r="E1924" s="25">
        <v>1</v>
      </c>
      <c r="F1924" s="39">
        <v>1202016</v>
      </c>
      <c r="G1924" s="39">
        <v>62</v>
      </c>
      <c r="H1924" s="39" t="str">
        <f>_xlfn.CONCAT(Tabela_srv_moreno_prd_dbwel_v_fund_acompanhamento[[#This Row],[codigo_peca]],"-",Tabela_srv_moreno_prd_dbwel_v_fund_acompanhamento[[#This Row],[seq_peca]])</f>
        <v>1202016-62</v>
      </c>
      <c r="I1924" s="178">
        <v>1</v>
      </c>
      <c r="J1924" s="39" t="s">
        <v>627</v>
      </c>
      <c r="K1924" s="40">
        <v>46015</v>
      </c>
      <c r="L1924" s="40">
        <v>46002</v>
      </c>
      <c r="M1924" s="39" t="s">
        <v>633</v>
      </c>
      <c r="N1924" s="40">
        <v>46067</v>
      </c>
      <c r="O1924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25" spans="1:15" hidden="1" x14ac:dyDescent="0.25">
      <c r="A1925" s="25" t="str">
        <f>_xlfn.CONCAT(Tabela_srv_moreno_prd_dbwel_v_fund_acompanhamento[[#This Row],[id_ordem_servico]],"-",Tabela_srv_moreno_prd_dbwel_v_fund_acompanhamento[[#This Row],[item]])</f>
        <v>27276-61</v>
      </c>
      <c r="B1925" s="25" t="str">
        <f>_xlfn.XLOOKUP(A1925,Tabela2[ID OS_MORENO],Tabela2[ID OS_MORENO],"",0)</f>
        <v/>
      </c>
      <c r="C1925" s="25">
        <v>27276</v>
      </c>
      <c r="D1925" s="25">
        <v>61</v>
      </c>
      <c r="E1925" s="25">
        <v>1</v>
      </c>
      <c r="F1925" s="39">
        <v>1202016</v>
      </c>
      <c r="G1925" s="39">
        <v>63</v>
      </c>
      <c r="H1925" s="39" t="str">
        <f>_xlfn.CONCAT(Tabela_srv_moreno_prd_dbwel_v_fund_acompanhamento[[#This Row],[codigo_peca]],"-",Tabela_srv_moreno_prd_dbwel_v_fund_acompanhamento[[#This Row],[seq_peca]])</f>
        <v>1202016-63</v>
      </c>
      <c r="I1925" s="178">
        <v>1</v>
      </c>
      <c r="J1925" s="39" t="s">
        <v>627</v>
      </c>
      <c r="K1925" s="40">
        <v>46015</v>
      </c>
      <c r="L1925" s="40">
        <v>46002</v>
      </c>
      <c r="M1925" s="39" t="s">
        <v>633</v>
      </c>
      <c r="N1925" s="40">
        <v>46081</v>
      </c>
      <c r="O1925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26" spans="1:15" hidden="1" x14ac:dyDescent="0.25">
      <c r="A1926" s="25" t="str">
        <f>_xlfn.CONCAT(Tabela_srv_moreno_prd_dbwel_v_fund_acompanhamento[[#This Row],[id_ordem_servico]],"-",Tabela_srv_moreno_prd_dbwel_v_fund_acompanhamento[[#This Row],[item]])</f>
        <v>27276-62</v>
      </c>
      <c r="B1926" s="25" t="str">
        <f>_xlfn.XLOOKUP(A1926,Tabela2[ID OS_MORENO],Tabela2[ID OS_MORENO],"",0)</f>
        <v/>
      </c>
      <c r="C1926" s="25">
        <v>27276</v>
      </c>
      <c r="D1926" s="25">
        <v>62</v>
      </c>
      <c r="E1926" s="25">
        <v>1</v>
      </c>
      <c r="F1926" s="39">
        <v>1202016</v>
      </c>
      <c r="G1926" s="39">
        <v>64</v>
      </c>
      <c r="H1926" s="39" t="str">
        <f>_xlfn.CONCAT(Tabela_srv_moreno_prd_dbwel_v_fund_acompanhamento[[#This Row],[codigo_peca]],"-",Tabela_srv_moreno_prd_dbwel_v_fund_acompanhamento[[#This Row],[seq_peca]])</f>
        <v>1202016-64</v>
      </c>
      <c r="I1926" s="178">
        <v>1</v>
      </c>
      <c r="J1926" s="39" t="s">
        <v>627</v>
      </c>
      <c r="K1926" s="40">
        <v>46015</v>
      </c>
      <c r="L1926" s="40">
        <v>46002</v>
      </c>
      <c r="M1926" s="39" t="s">
        <v>633</v>
      </c>
      <c r="N1926" s="40">
        <v>46081</v>
      </c>
      <c r="O192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27" spans="1:15" hidden="1" x14ac:dyDescent="0.25">
      <c r="A1927" s="25" t="str">
        <f>_xlfn.CONCAT(Tabela_srv_moreno_prd_dbwel_v_fund_acompanhamento[[#This Row],[id_ordem_servico]],"-",Tabela_srv_moreno_prd_dbwel_v_fund_acompanhamento[[#This Row],[item]])</f>
        <v>27276-63</v>
      </c>
      <c r="B1927" s="25" t="str">
        <f>_xlfn.XLOOKUP(A1927,Tabela2[ID OS_MORENO],Tabela2[ID OS_MORENO],"",0)</f>
        <v/>
      </c>
      <c r="C1927" s="25">
        <v>27276</v>
      </c>
      <c r="D1927" s="25">
        <v>63</v>
      </c>
      <c r="E1927" s="25">
        <v>1</v>
      </c>
      <c r="F1927" s="39">
        <v>1202016</v>
      </c>
      <c r="G1927" s="39">
        <v>65</v>
      </c>
      <c r="H1927" s="39" t="str">
        <f>_xlfn.CONCAT(Tabela_srv_moreno_prd_dbwel_v_fund_acompanhamento[[#This Row],[codigo_peca]],"-",Tabela_srv_moreno_prd_dbwel_v_fund_acompanhamento[[#This Row],[seq_peca]])</f>
        <v>1202016-65</v>
      </c>
      <c r="I1927" s="178">
        <v>1</v>
      </c>
      <c r="J1927" s="39" t="s">
        <v>627</v>
      </c>
      <c r="K1927" s="40">
        <v>46015</v>
      </c>
      <c r="L1927" s="40">
        <v>46002</v>
      </c>
      <c r="M1927" s="39" t="s">
        <v>633</v>
      </c>
      <c r="N1927" s="40">
        <v>46053</v>
      </c>
      <c r="O192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28" spans="1:15" hidden="1" x14ac:dyDescent="0.25">
      <c r="A1928" s="25" t="str">
        <f>_xlfn.CONCAT(Tabela_srv_moreno_prd_dbwel_v_fund_acompanhamento[[#This Row],[id_ordem_servico]],"-",Tabela_srv_moreno_prd_dbwel_v_fund_acompanhamento[[#This Row],[item]])</f>
        <v>27276-64</v>
      </c>
      <c r="B1928" s="25" t="str">
        <f>_xlfn.XLOOKUP(A1928,Tabela2[ID OS_MORENO],Tabela2[ID OS_MORENO],"",0)</f>
        <v/>
      </c>
      <c r="C1928" s="25">
        <v>27276</v>
      </c>
      <c r="D1928" s="25">
        <v>64</v>
      </c>
      <c r="E1928" s="25">
        <v>1</v>
      </c>
      <c r="F1928" s="39">
        <v>1202016</v>
      </c>
      <c r="G1928" s="39">
        <v>66</v>
      </c>
      <c r="H1928" s="39" t="str">
        <f>_xlfn.CONCAT(Tabela_srv_moreno_prd_dbwel_v_fund_acompanhamento[[#This Row],[codigo_peca]],"-",Tabela_srv_moreno_prd_dbwel_v_fund_acompanhamento[[#This Row],[seq_peca]])</f>
        <v>1202016-66</v>
      </c>
      <c r="I1928" s="178">
        <v>1</v>
      </c>
      <c r="J1928" s="39" t="s">
        <v>627</v>
      </c>
      <c r="K1928" s="40">
        <v>46015</v>
      </c>
      <c r="L1928" s="40">
        <v>46002</v>
      </c>
      <c r="M1928" s="39" t="s">
        <v>633</v>
      </c>
      <c r="N1928" s="40">
        <v>46053</v>
      </c>
      <c r="O192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29" spans="1:15" hidden="1" x14ac:dyDescent="0.25">
      <c r="A1929" s="25" t="str">
        <f>_xlfn.CONCAT(Tabela_srv_moreno_prd_dbwel_v_fund_acompanhamento[[#This Row],[id_ordem_servico]],"-",Tabela_srv_moreno_prd_dbwel_v_fund_acompanhamento[[#This Row],[item]])</f>
        <v>27276-65</v>
      </c>
      <c r="B1929" s="25" t="str">
        <f>_xlfn.XLOOKUP(A1929,Tabela2[ID OS_MORENO],Tabela2[ID OS_MORENO],"",0)</f>
        <v/>
      </c>
      <c r="C1929" s="25">
        <v>27276</v>
      </c>
      <c r="D1929" s="25">
        <v>65</v>
      </c>
      <c r="E1929" s="25">
        <v>1</v>
      </c>
      <c r="F1929" s="178">
        <v>1202016</v>
      </c>
      <c r="G1929" s="178">
        <v>67</v>
      </c>
      <c r="H1929" s="178" t="str">
        <f>_xlfn.CONCAT(Tabela_srv_moreno_prd_dbwel_v_fund_acompanhamento[[#This Row],[codigo_peca]],"-",Tabela_srv_moreno_prd_dbwel_v_fund_acompanhamento[[#This Row],[seq_peca]])</f>
        <v>1202016-67</v>
      </c>
      <c r="I1929" s="178">
        <v>1</v>
      </c>
      <c r="J1929" s="178" t="s">
        <v>627</v>
      </c>
      <c r="K1929" s="179">
        <v>46015</v>
      </c>
      <c r="L1929" s="179">
        <v>46002</v>
      </c>
      <c r="M1929" s="178" t="s">
        <v>633</v>
      </c>
      <c r="N1929" s="179">
        <v>46067</v>
      </c>
      <c r="O19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0" spans="1:15" hidden="1" x14ac:dyDescent="0.25">
      <c r="A1930" s="25" t="str">
        <f>_xlfn.CONCAT(Tabela_srv_moreno_prd_dbwel_v_fund_acompanhamento[[#This Row],[id_ordem_servico]],"-",Tabela_srv_moreno_prd_dbwel_v_fund_acompanhamento[[#This Row],[item]])</f>
        <v>27276-66</v>
      </c>
      <c r="B1930" s="25" t="str">
        <f>_xlfn.XLOOKUP(A1930,Tabela2[ID OS_MORENO],Tabela2[ID OS_MORENO],"",0)</f>
        <v/>
      </c>
      <c r="C1930" s="25">
        <v>27276</v>
      </c>
      <c r="D1930" s="25">
        <v>66</v>
      </c>
      <c r="E1930" s="25">
        <v>1</v>
      </c>
      <c r="F1930" s="178">
        <v>1202016</v>
      </c>
      <c r="G1930" s="178">
        <v>68</v>
      </c>
      <c r="H1930" s="178" t="str">
        <f>_xlfn.CONCAT(Tabela_srv_moreno_prd_dbwel_v_fund_acompanhamento[[#This Row],[codigo_peca]],"-",Tabela_srv_moreno_prd_dbwel_v_fund_acompanhamento[[#This Row],[seq_peca]])</f>
        <v>1202016-68</v>
      </c>
      <c r="I1930" s="178">
        <v>1</v>
      </c>
      <c r="J1930" s="178" t="s">
        <v>627</v>
      </c>
      <c r="K1930" s="179">
        <v>46015</v>
      </c>
      <c r="L1930" s="179">
        <v>46002</v>
      </c>
      <c r="M1930" s="178" t="s">
        <v>633</v>
      </c>
      <c r="N1930" s="179">
        <v>46067</v>
      </c>
      <c r="O19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1" spans="1:15" hidden="1" x14ac:dyDescent="0.25">
      <c r="A1931" s="25" t="str">
        <f>_xlfn.CONCAT(Tabela_srv_moreno_prd_dbwel_v_fund_acompanhamento[[#This Row],[id_ordem_servico]],"-",Tabela_srv_moreno_prd_dbwel_v_fund_acompanhamento[[#This Row],[item]])</f>
        <v>27276-67</v>
      </c>
      <c r="B1931" s="25" t="str">
        <f>_xlfn.XLOOKUP(A1931,Tabela2[ID OS_MORENO],Tabela2[ID OS_MORENO],"",0)</f>
        <v/>
      </c>
      <c r="C1931" s="25">
        <v>27276</v>
      </c>
      <c r="D1931" s="25">
        <v>67</v>
      </c>
      <c r="E1931" s="25">
        <v>1</v>
      </c>
      <c r="F1931" s="39">
        <v>1202016</v>
      </c>
      <c r="G1931" s="39">
        <v>69</v>
      </c>
      <c r="H1931" s="39" t="str">
        <f>_xlfn.CONCAT(Tabela_srv_moreno_prd_dbwel_v_fund_acompanhamento[[#This Row],[codigo_peca]],"-",Tabela_srv_moreno_prd_dbwel_v_fund_acompanhamento[[#This Row],[seq_peca]])</f>
        <v>1202016-69</v>
      </c>
      <c r="I1931" s="25">
        <v>1</v>
      </c>
      <c r="J1931" s="39" t="s">
        <v>627</v>
      </c>
      <c r="K1931" s="40">
        <v>46015</v>
      </c>
      <c r="L1931" s="40">
        <v>46001</v>
      </c>
      <c r="M1931" s="39" t="s">
        <v>633</v>
      </c>
      <c r="N1931" s="40">
        <v>46081</v>
      </c>
      <c r="O193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32" spans="1:15" hidden="1" x14ac:dyDescent="0.25">
      <c r="A1932" s="25" t="str">
        <f>_xlfn.CONCAT(Tabela_srv_moreno_prd_dbwel_v_fund_acompanhamento[[#This Row],[id_ordem_servico]],"-",Tabela_srv_moreno_prd_dbwel_v_fund_acompanhamento[[#This Row],[item]])</f>
        <v>27276-68</v>
      </c>
      <c r="B1932" s="25" t="str">
        <f>_xlfn.XLOOKUP(A1932,Tabela2[ID OS_MORENO],Tabela2[ID OS_MORENO],"",0)</f>
        <v/>
      </c>
      <c r="C1932" s="25">
        <v>27276</v>
      </c>
      <c r="D1932" s="25">
        <v>68</v>
      </c>
      <c r="E1932" s="25">
        <v>1</v>
      </c>
      <c r="F1932" s="178">
        <v>1202016</v>
      </c>
      <c r="G1932" s="178">
        <v>70</v>
      </c>
      <c r="H1932" s="178" t="str">
        <f>_xlfn.CONCAT(Tabela_srv_moreno_prd_dbwel_v_fund_acompanhamento[[#This Row],[codigo_peca]],"-",Tabela_srv_moreno_prd_dbwel_v_fund_acompanhamento[[#This Row],[seq_peca]])</f>
        <v>1202016-70</v>
      </c>
      <c r="I1932" s="178">
        <v>1</v>
      </c>
      <c r="J1932" s="178" t="s">
        <v>627</v>
      </c>
      <c r="K1932" s="179">
        <v>46015</v>
      </c>
      <c r="L1932" s="179">
        <v>46002</v>
      </c>
      <c r="M1932" s="178" t="s">
        <v>633</v>
      </c>
      <c r="N1932" s="179">
        <v>46081</v>
      </c>
      <c r="O19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3" spans="1:15" hidden="1" x14ac:dyDescent="0.25">
      <c r="A1933" s="25" t="str">
        <f>_xlfn.CONCAT(Tabela_srv_moreno_prd_dbwel_v_fund_acompanhamento[[#This Row],[id_ordem_servico]],"-",Tabela_srv_moreno_prd_dbwel_v_fund_acompanhamento[[#This Row],[item]])</f>
        <v>27276-81</v>
      </c>
      <c r="B1933" s="25" t="str">
        <f>_xlfn.XLOOKUP(A1933,Tabela2[ID OS_MORENO],Tabela2[ID OS_MORENO],"",0)</f>
        <v/>
      </c>
      <c r="C1933" s="25">
        <v>27276</v>
      </c>
      <c r="D1933" s="25">
        <v>81</v>
      </c>
      <c r="E1933" s="25">
        <v>1</v>
      </c>
      <c r="F1933" s="178">
        <v>1202016</v>
      </c>
      <c r="G1933" s="178">
        <v>71</v>
      </c>
      <c r="H1933" s="178" t="str">
        <f>_xlfn.CONCAT(Tabela_srv_moreno_prd_dbwel_v_fund_acompanhamento[[#This Row],[codigo_peca]],"-",Tabela_srv_moreno_prd_dbwel_v_fund_acompanhamento[[#This Row],[seq_peca]])</f>
        <v>1202016-71</v>
      </c>
      <c r="I1933" s="178">
        <v>1</v>
      </c>
      <c r="J1933" s="178" t="s">
        <v>627</v>
      </c>
      <c r="K1933" s="179">
        <v>46015</v>
      </c>
      <c r="L1933" s="179">
        <v>46003</v>
      </c>
      <c r="M1933" s="178" t="s">
        <v>633</v>
      </c>
      <c r="N1933" s="179">
        <v>46053</v>
      </c>
      <c r="O19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4" spans="1:15" hidden="1" x14ac:dyDescent="0.25">
      <c r="A1934" s="25" t="str">
        <f>_xlfn.CONCAT(Tabela_srv_moreno_prd_dbwel_v_fund_acompanhamento[[#This Row],[id_ordem_servico]],"-",Tabela_srv_moreno_prd_dbwel_v_fund_acompanhamento[[#This Row],[item]])</f>
        <v>27276-82</v>
      </c>
      <c r="B1934" s="25" t="str">
        <f>_xlfn.XLOOKUP(A1934,Tabela2[ID OS_MORENO],Tabela2[ID OS_MORENO],"",0)</f>
        <v/>
      </c>
      <c r="C1934" s="25">
        <v>27276</v>
      </c>
      <c r="D1934" s="25">
        <v>82</v>
      </c>
      <c r="E1934" s="25">
        <v>1</v>
      </c>
      <c r="F1934" s="178">
        <v>1202016</v>
      </c>
      <c r="G1934" s="178">
        <v>72</v>
      </c>
      <c r="H1934" s="178" t="str">
        <f>_xlfn.CONCAT(Tabela_srv_moreno_prd_dbwel_v_fund_acompanhamento[[#This Row],[codigo_peca]],"-",Tabela_srv_moreno_prd_dbwel_v_fund_acompanhamento[[#This Row],[seq_peca]])</f>
        <v>1202016-72</v>
      </c>
      <c r="I1934" s="178">
        <v>1</v>
      </c>
      <c r="J1934" s="178" t="s">
        <v>627</v>
      </c>
      <c r="K1934" s="179">
        <v>46015</v>
      </c>
      <c r="L1934" s="179">
        <v>46003</v>
      </c>
      <c r="M1934" s="178" t="s">
        <v>633</v>
      </c>
      <c r="N1934" s="179">
        <v>46053</v>
      </c>
      <c r="O19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5" spans="1:15" hidden="1" x14ac:dyDescent="0.25">
      <c r="A1935" s="25" t="str">
        <f>_xlfn.CONCAT(Tabela_srv_moreno_prd_dbwel_v_fund_acompanhamento[[#This Row],[id_ordem_servico]],"-",Tabela_srv_moreno_prd_dbwel_v_fund_acompanhamento[[#This Row],[item]])</f>
        <v>27276-83</v>
      </c>
      <c r="B1935" s="171" t="str">
        <f>_xlfn.XLOOKUP(A1935,Tabela2[ID OS_MORENO],Tabela2[ID OS_MORENO],"",0)</f>
        <v/>
      </c>
      <c r="C1935" s="25">
        <v>27276</v>
      </c>
      <c r="D1935" s="25">
        <v>83</v>
      </c>
      <c r="E1935" s="25">
        <v>1</v>
      </c>
      <c r="F1935" s="178">
        <v>1202016</v>
      </c>
      <c r="G1935" s="178">
        <v>73</v>
      </c>
      <c r="H1935" s="178" t="str">
        <f>_xlfn.CONCAT(Tabela_srv_moreno_prd_dbwel_v_fund_acompanhamento[[#This Row],[codigo_peca]],"-",Tabela_srv_moreno_prd_dbwel_v_fund_acompanhamento[[#This Row],[seq_peca]])</f>
        <v>1202016-73</v>
      </c>
      <c r="I1935" s="178">
        <v>1</v>
      </c>
      <c r="J1935" s="178" t="s">
        <v>627</v>
      </c>
      <c r="K1935" s="179">
        <v>46015</v>
      </c>
      <c r="L1935" s="179">
        <v>46003</v>
      </c>
      <c r="M1935" s="178" t="s">
        <v>633</v>
      </c>
      <c r="N1935" s="179">
        <v>46067</v>
      </c>
      <c r="O19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6" spans="1:15" hidden="1" x14ac:dyDescent="0.25">
      <c r="A1936" s="25" t="str">
        <f>_xlfn.CONCAT(Tabela_srv_moreno_prd_dbwel_v_fund_acompanhamento[[#This Row],[id_ordem_servico]],"-",Tabela_srv_moreno_prd_dbwel_v_fund_acompanhamento[[#This Row],[item]])</f>
        <v>27276-84</v>
      </c>
      <c r="B1936" s="171" t="str">
        <f>_xlfn.XLOOKUP(A1936,Tabela2[ID OS_MORENO],Tabela2[ID OS_MORENO],"",0)</f>
        <v/>
      </c>
      <c r="C1936" s="25">
        <v>27276</v>
      </c>
      <c r="D1936" s="25">
        <v>84</v>
      </c>
      <c r="E1936" s="25">
        <v>1</v>
      </c>
      <c r="F1936" s="178">
        <v>1202016</v>
      </c>
      <c r="G1936" s="178">
        <v>74</v>
      </c>
      <c r="H1936" s="178" t="str">
        <f>_xlfn.CONCAT(Tabela_srv_moreno_prd_dbwel_v_fund_acompanhamento[[#This Row],[codigo_peca]],"-",Tabela_srv_moreno_prd_dbwel_v_fund_acompanhamento[[#This Row],[seq_peca]])</f>
        <v>1202016-74</v>
      </c>
      <c r="I1936" s="178">
        <v>1</v>
      </c>
      <c r="J1936" s="178" t="s">
        <v>627</v>
      </c>
      <c r="K1936" s="179">
        <v>46015</v>
      </c>
      <c r="L1936" s="179">
        <v>46003</v>
      </c>
      <c r="M1936" s="178" t="s">
        <v>633</v>
      </c>
      <c r="N1936" s="179">
        <v>46067</v>
      </c>
      <c r="O19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7" spans="1:15" hidden="1" x14ac:dyDescent="0.25">
      <c r="A1937" s="25" t="str">
        <f>_xlfn.CONCAT(Tabela_srv_moreno_prd_dbwel_v_fund_acompanhamento[[#This Row],[id_ordem_servico]],"-",Tabela_srv_moreno_prd_dbwel_v_fund_acompanhamento[[#This Row],[item]])</f>
        <v>27276-85</v>
      </c>
      <c r="B1937" s="171" t="str">
        <f>_xlfn.XLOOKUP(A1937,Tabela2[ID OS_MORENO],Tabela2[ID OS_MORENO],"",0)</f>
        <v/>
      </c>
      <c r="C1937" s="25">
        <v>27276</v>
      </c>
      <c r="D1937" s="25">
        <v>85</v>
      </c>
      <c r="E1937" s="25">
        <v>1</v>
      </c>
      <c r="F1937" s="178">
        <v>1202016</v>
      </c>
      <c r="G1937" s="178">
        <v>75</v>
      </c>
      <c r="H1937" s="178" t="str">
        <f>_xlfn.CONCAT(Tabela_srv_moreno_prd_dbwel_v_fund_acompanhamento[[#This Row],[codigo_peca]],"-",Tabela_srv_moreno_prd_dbwel_v_fund_acompanhamento[[#This Row],[seq_peca]])</f>
        <v>1202016-75</v>
      </c>
      <c r="I1937" s="178">
        <v>1</v>
      </c>
      <c r="J1937" s="178" t="s">
        <v>627</v>
      </c>
      <c r="K1937" s="179">
        <v>46015</v>
      </c>
      <c r="L1937" s="179">
        <v>46049</v>
      </c>
      <c r="M1937" s="178" t="s">
        <v>633</v>
      </c>
      <c r="N1937" s="179">
        <v>46081</v>
      </c>
      <c r="O19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8" spans="1:15" hidden="1" x14ac:dyDescent="0.25">
      <c r="A1938" s="25" t="str">
        <f>_xlfn.CONCAT(Tabela_srv_moreno_prd_dbwel_v_fund_acompanhamento[[#This Row],[id_ordem_servico]],"-",Tabela_srv_moreno_prd_dbwel_v_fund_acompanhamento[[#This Row],[item]])</f>
        <v>27276-86</v>
      </c>
      <c r="B1938" s="171" t="str">
        <f>_xlfn.XLOOKUP(A1938,Tabela2[ID OS_MORENO],Tabela2[ID OS_MORENO],"",0)</f>
        <v/>
      </c>
      <c r="C1938" s="25">
        <v>27276</v>
      </c>
      <c r="D1938" s="25">
        <v>86</v>
      </c>
      <c r="E1938" s="25">
        <v>1</v>
      </c>
      <c r="F1938" s="178">
        <v>1202016</v>
      </c>
      <c r="G1938" s="178">
        <v>76</v>
      </c>
      <c r="H1938" s="178" t="str">
        <f>_xlfn.CONCAT(Tabela_srv_moreno_prd_dbwel_v_fund_acompanhamento[[#This Row],[codigo_peca]],"-",Tabela_srv_moreno_prd_dbwel_v_fund_acompanhamento[[#This Row],[seq_peca]])</f>
        <v>1202016-76</v>
      </c>
      <c r="I1938" s="178">
        <v>1</v>
      </c>
      <c r="J1938" s="178" t="s">
        <v>627</v>
      </c>
      <c r="K1938" s="179">
        <v>46015</v>
      </c>
      <c r="L1938" s="179">
        <v>46049</v>
      </c>
      <c r="M1938" s="178" t="s">
        <v>633</v>
      </c>
      <c r="N1938" s="179">
        <v>46081</v>
      </c>
      <c r="O19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39" spans="1:15" hidden="1" x14ac:dyDescent="0.25">
      <c r="A1939" s="25" t="str">
        <f>_xlfn.CONCAT(Tabela_srv_moreno_prd_dbwel_v_fund_acompanhamento[[#This Row],[id_ordem_servico]],"-",Tabela_srv_moreno_prd_dbwel_v_fund_acompanhamento[[#This Row],[item]])</f>
        <v>27276-87</v>
      </c>
      <c r="B1939" s="115" t="str">
        <f>_xlfn.XLOOKUP(A1939,Tabela2[ID OS_MORENO],Tabela2[ID OS_MORENO],"",0)</f>
        <v/>
      </c>
      <c r="C1939" s="25">
        <v>27276</v>
      </c>
      <c r="D1939" s="25">
        <v>87</v>
      </c>
      <c r="E1939" s="25">
        <v>1</v>
      </c>
      <c r="F1939" s="178">
        <v>1202016</v>
      </c>
      <c r="G1939" s="178">
        <v>77</v>
      </c>
      <c r="H1939" s="178" t="str">
        <f>_xlfn.CONCAT(Tabela_srv_moreno_prd_dbwel_v_fund_acompanhamento[[#This Row],[codigo_peca]],"-",Tabela_srv_moreno_prd_dbwel_v_fund_acompanhamento[[#This Row],[seq_peca]])</f>
        <v>1202016-77</v>
      </c>
      <c r="I1939" s="178">
        <v>1</v>
      </c>
      <c r="J1939" s="178" t="s">
        <v>627</v>
      </c>
      <c r="K1939" s="179">
        <v>46015</v>
      </c>
      <c r="L1939" s="179">
        <v>46003</v>
      </c>
      <c r="M1939" s="178" t="s">
        <v>633</v>
      </c>
      <c r="N1939" s="179">
        <v>45730</v>
      </c>
      <c r="O193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40" spans="1:15" hidden="1" x14ac:dyDescent="0.25">
      <c r="A1940" s="25" t="str">
        <f>_xlfn.CONCAT(Tabela_srv_moreno_prd_dbwel_v_fund_acompanhamento[[#This Row],[id_ordem_servico]],"-",Tabela_srv_moreno_prd_dbwel_v_fund_acompanhamento[[#This Row],[item]])</f>
        <v>27276-88</v>
      </c>
      <c r="B1940" s="171" t="str">
        <f>_xlfn.XLOOKUP(A1940,Tabela2[ID OS_MORENO],Tabela2[ID OS_MORENO],"",0)</f>
        <v>27276-88</v>
      </c>
      <c r="C1940" s="25">
        <v>27276</v>
      </c>
      <c r="D1940" s="25">
        <v>88</v>
      </c>
      <c r="E1940" s="25">
        <v>1</v>
      </c>
      <c r="F1940" s="178">
        <v>1202016</v>
      </c>
      <c r="G1940" s="178">
        <v>78</v>
      </c>
      <c r="H1940" s="178" t="str">
        <f>_xlfn.CONCAT(Tabela_srv_moreno_prd_dbwel_v_fund_acompanhamento[[#This Row],[codigo_peca]],"-",Tabela_srv_moreno_prd_dbwel_v_fund_acompanhamento[[#This Row],[seq_peca]])</f>
        <v>1202016-78</v>
      </c>
      <c r="I1940" s="178">
        <v>1</v>
      </c>
      <c r="J1940" s="178" t="s">
        <v>627</v>
      </c>
      <c r="K1940" s="179">
        <v>46015</v>
      </c>
      <c r="L1940" s="179">
        <v>46049</v>
      </c>
      <c r="M1940" s="178" t="s">
        <v>633</v>
      </c>
      <c r="N1940" s="179">
        <v>46095</v>
      </c>
      <c r="O19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1" spans="1:15" hidden="1" x14ac:dyDescent="0.25">
      <c r="A1941" s="16" t="str">
        <f>_xlfn.CONCAT(Tabela_srv_moreno_prd_dbwel_v_fund_acompanhamento[[#This Row],[id_ordem_servico]],"-",Tabela_srv_moreno_prd_dbwel_v_fund_acompanhamento[[#This Row],[item]])</f>
        <v>27276-69</v>
      </c>
      <c r="B1941" s="171" t="str">
        <f>_xlfn.XLOOKUP(A1941,Tabela2[ID OS_MORENO],Tabela2[ID OS_MORENO],"",0)</f>
        <v/>
      </c>
      <c r="C1941" s="16">
        <v>27276</v>
      </c>
      <c r="D1941" s="16">
        <v>69</v>
      </c>
      <c r="E1941" s="16">
        <v>1</v>
      </c>
      <c r="F1941" s="185">
        <v>1202020</v>
      </c>
      <c r="G1941" s="185">
        <v>1</v>
      </c>
      <c r="H1941" s="185" t="str">
        <f>_xlfn.CONCAT(Tabela_srv_moreno_prd_dbwel_v_fund_acompanhamento[[#This Row],[codigo_peca]],"-",Tabela_srv_moreno_prd_dbwel_v_fund_acompanhamento[[#This Row],[seq_peca]])</f>
        <v>1202020-1</v>
      </c>
      <c r="I1941" s="178">
        <v>1</v>
      </c>
      <c r="J1941" s="185" t="s">
        <v>627</v>
      </c>
      <c r="K1941" s="190">
        <v>45983</v>
      </c>
      <c r="L1941" s="190">
        <v>45993</v>
      </c>
      <c r="M1941" s="185" t="s">
        <v>471</v>
      </c>
      <c r="N1941" s="190">
        <v>46022</v>
      </c>
      <c r="O19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2" spans="1:15" hidden="1" x14ac:dyDescent="0.25">
      <c r="A1942" s="25" t="str">
        <f>_xlfn.CONCAT(Tabela_srv_moreno_prd_dbwel_v_fund_acompanhamento[[#This Row],[id_ordem_servico]],"-",Tabela_srv_moreno_prd_dbwel_v_fund_acompanhamento[[#This Row],[item]])</f>
        <v>27276-70</v>
      </c>
      <c r="B1942" s="171" t="str">
        <f>_xlfn.XLOOKUP(A1942,Tabela2[ID OS_MORENO],Tabela2[ID OS_MORENO],"",0)</f>
        <v/>
      </c>
      <c r="C1942" s="25">
        <v>27276</v>
      </c>
      <c r="D1942" s="25">
        <v>70</v>
      </c>
      <c r="E1942" s="25">
        <v>1</v>
      </c>
      <c r="F1942" s="178">
        <v>1202021</v>
      </c>
      <c r="G1942" s="178">
        <v>1</v>
      </c>
      <c r="H1942" s="178" t="str">
        <f>_xlfn.CONCAT(Tabela_srv_moreno_prd_dbwel_v_fund_acompanhamento[[#This Row],[codigo_peca]],"-",Tabela_srv_moreno_prd_dbwel_v_fund_acompanhamento[[#This Row],[seq_peca]])</f>
        <v>1202021-1</v>
      </c>
      <c r="I1942" s="178">
        <v>1</v>
      </c>
      <c r="J1942" s="178" t="s">
        <v>627</v>
      </c>
      <c r="K1942" s="179">
        <v>45987</v>
      </c>
      <c r="L1942" s="179">
        <v>45993</v>
      </c>
      <c r="M1942" s="178" t="s">
        <v>471</v>
      </c>
      <c r="N1942" s="179">
        <v>46022</v>
      </c>
      <c r="O19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3" spans="1:15" hidden="1" x14ac:dyDescent="0.25">
      <c r="A1943" s="25" t="str">
        <f>_xlfn.CONCAT(Tabela_srv_moreno_prd_dbwel_v_fund_acompanhamento[[#This Row],[id_ordem_servico]],"-",Tabela_srv_moreno_prd_dbwel_v_fund_acompanhamento[[#This Row],[item]])</f>
        <v>27276-71</v>
      </c>
      <c r="B1943" s="171" t="str">
        <f>_xlfn.XLOOKUP(A1943,Tabela2[ID OS_MORENO],Tabela2[ID OS_MORENO],"",0)</f>
        <v/>
      </c>
      <c r="C1943" s="25">
        <v>27276</v>
      </c>
      <c r="D1943" s="25">
        <v>71</v>
      </c>
      <c r="E1943" s="25">
        <v>1</v>
      </c>
      <c r="F1943" s="178">
        <v>1202022</v>
      </c>
      <c r="G1943" s="178">
        <v>1</v>
      </c>
      <c r="H1943" s="178" t="str">
        <f>_xlfn.CONCAT(Tabela_srv_moreno_prd_dbwel_v_fund_acompanhamento[[#This Row],[codigo_peca]],"-",Tabela_srv_moreno_prd_dbwel_v_fund_acompanhamento[[#This Row],[seq_peca]])</f>
        <v>1202022-1</v>
      </c>
      <c r="I1943" s="178">
        <v>1</v>
      </c>
      <c r="J1943" s="178" t="s">
        <v>627</v>
      </c>
      <c r="K1943" s="179">
        <v>45963</v>
      </c>
      <c r="L1943" s="179">
        <v>45993</v>
      </c>
      <c r="M1943" s="178" t="s">
        <v>252</v>
      </c>
      <c r="N1943" s="179">
        <v>46022</v>
      </c>
      <c r="O19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4" spans="1:15" hidden="1" x14ac:dyDescent="0.25">
      <c r="A1944" s="25" t="str">
        <f>_xlfn.CONCAT(Tabela_srv_moreno_prd_dbwel_v_fund_acompanhamento[[#This Row],[id_ordem_servico]],"-",Tabela_srv_moreno_prd_dbwel_v_fund_acompanhamento[[#This Row],[item]])</f>
        <v>27276-72</v>
      </c>
      <c r="B1944" s="25" t="str">
        <f>_xlfn.XLOOKUP(A1944,Tabela2[ID OS_MORENO],Tabela2[ID OS_MORENO],"",0)</f>
        <v/>
      </c>
      <c r="C1944" s="25">
        <v>27276</v>
      </c>
      <c r="D1944" s="25">
        <v>72</v>
      </c>
      <c r="E1944" s="25">
        <v>1</v>
      </c>
      <c r="F1944" s="178">
        <v>1202023</v>
      </c>
      <c r="G1944" s="178">
        <v>1</v>
      </c>
      <c r="H1944" s="178" t="str">
        <f>_xlfn.CONCAT(Tabela_srv_moreno_prd_dbwel_v_fund_acompanhamento[[#This Row],[codigo_peca]],"-",Tabela_srv_moreno_prd_dbwel_v_fund_acompanhamento[[#This Row],[seq_peca]])</f>
        <v>1202023-1</v>
      </c>
      <c r="I1944" s="178">
        <v>1</v>
      </c>
      <c r="J1944" s="178" t="s">
        <v>627</v>
      </c>
      <c r="K1944" s="179">
        <v>45963</v>
      </c>
      <c r="L1944" s="179">
        <v>45986</v>
      </c>
      <c r="M1944" s="178" t="s">
        <v>252</v>
      </c>
      <c r="N1944" s="179">
        <v>46022</v>
      </c>
      <c r="O19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5" spans="1:15" hidden="1" x14ac:dyDescent="0.25">
      <c r="A1945" s="25" t="str">
        <f>_xlfn.CONCAT(Tabela_srv_moreno_prd_dbwel_v_fund_acompanhamento[[#This Row],[id_ordem_servico]],"-",Tabela_srv_moreno_prd_dbwel_v_fund_acompanhamento[[#This Row],[item]])</f>
        <v>27276-73</v>
      </c>
      <c r="B1945" s="25" t="str">
        <f>_xlfn.XLOOKUP(A1945,Tabela2[ID OS_MORENO],Tabela2[ID OS_MORENO],"",0)</f>
        <v/>
      </c>
      <c r="C1945" s="25">
        <v>27276</v>
      </c>
      <c r="D1945" s="25">
        <v>73</v>
      </c>
      <c r="E1945" s="25">
        <v>1</v>
      </c>
      <c r="F1945" s="178">
        <v>1202024</v>
      </c>
      <c r="G1945" s="178">
        <v>1</v>
      </c>
      <c r="H1945" s="178" t="str">
        <f>_xlfn.CONCAT(Tabela_srv_moreno_prd_dbwel_v_fund_acompanhamento[[#This Row],[codigo_peca]],"-",Tabela_srv_moreno_prd_dbwel_v_fund_acompanhamento[[#This Row],[seq_peca]])</f>
        <v>1202024-1</v>
      </c>
      <c r="I1945" s="178">
        <v>1</v>
      </c>
      <c r="J1945" s="178" t="s">
        <v>627</v>
      </c>
      <c r="K1945" s="179">
        <v>45963</v>
      </c>
      <c r="L1945" s="179">
        <v>45986</v>
      </c>
      <c r="M1945" s="178" t="s">
        <v>252</v>
      </c>
      <c r="N1945" s="179">
        <v>46022</v>
      </c>
      <c r="O19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6" spans="1:15" hidden="1" x14ac:dyDescent="0.25">
      <c r="A1946" s="25" t="str">
        <f>_xlfn.CONCAT(Tabela_srv_moreno_prd_dbwel_v_fund_acompanhamento[[#This Row],[id_ordem_servico]],"-",Tabela_srv_moreno_prd_dbwel_v_fund_acompanhamento[[#This Row],[item]])</f>
        <v>27276-74</v>
      </c>
      <c r="B1946" s="25" t="str">
        <f>_xlfn.XLOOKUP(A1946,Tabela2[ID OS_MORENO],Tabela2[ID OS_MORENO],"",0)</f>
        <v/>
      </c>
      <c r="C1946" s="25">
        <v>27276</v>
      </c>
      <c r="D1946" s="25">
        <v>74</v>
      </c>
      <c r="E1946" s="25">
        <v>1</v>
      </c>
      <c r="F1946" s="178">
        <v>1202025</v>
      </c>
      <c r="G1946" s="178">
        <v>1</v>
      </c>
      <c r="H1946" s="178" t="str">
        <f>_xlfn.CONCAT(Tabela_srv_moreno_prd_dbwel_v_fund_acompanhamento[[#This Row],[codigo_peca]],"-",Tabela_srv_moreno_prd_dbwel_v_fund_acompanhamento[[#This Row],[seq_peca]])</f>
        <v>1202025-1</v>
      </c>
      <c r="I1946" s="178">
        <v>1</v>
      </c>
      <c r="J1946" s="178" t="s">
        <v>627</v>
      </c>
      <c r="K1946" s="179">
        <v>46021</v>
      </c>
      <c r="L1946" s="179">
        <v>46010</v>
      </c>
      <c r="M1946" s="178" t="s">
        <v>634</v>
      </c>
      <c r="N1946" s="179">
        <v>46063</v>
      </c>
      <c r="O19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47" spans="1:15" hidden="1" x14ac:dyDescent="0.25">
      <c r="A1947" s="25" t="str">
        <f>_xlfn.CONCAT(Tabela_srv_moreno_prd_dbwel_v_fund_acompanhamento[[#This Row],[id_ordem_servico]],"-",Tabela_srv_moreno_prd_dbwel_v_fund_acompanhamento[[#This Row],[item]])</f>
        <v>27276-75</v>
      </c>
      <c r="B1947" s="25" t="str">
        <f>_xlfn.XLOOKUP(A1947,Tabela2[ID OS_MORENO],Tabela2[ID OS_MORENO],"",0)</f>
        <v/>
      </c>
      <c r="C1947" s="25">
        <v>27276</v>
      </c>
      <c r="D1947" s="25">
        <v>75</v>
      </c>
      <c r="E1947" s="25">
        <v>1</v>
      </c>
      <c r="F1947" s="39">
        <v>1202026</v>
      </c>
      <c r="G1947" s="39">
        <v>1</v>
      </c>
      <c r="H1947" s="39" t="str">
        <f>_xlfn.CONCAT(Tabela_srv_moreno_prd_dbwel_v_fund_acompanhamento[[#This Row],[codigo_peca]],"-",Tabela_srv_moreno_prd_dbwel_v_fund_acompanhamento[[#This Row],[seq_peca]])</f>
        <v>1202026-1</v>
      </c>
      <c r="I1947" s="25">
        <v>1</v>
      </c>
      <c r="J1947" s="39" t="s">
        <v>627</v>
      </c>
      <c r="K1947" s="40">
        <v>46030</v>
      </c>
      <c r="L1947" s="40">
        <v>46020</v>
      </c>
      <c r="M1947" s="39" t="s">
        <v>352</v>
      </c>
      <c r="N1947" s="40">
        <v>46063</v>
      </c>
      <c r="O194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48" spans="1:15" hidden="1" x14ac:dyDescent="0.25">
      <c r="A1948" s="25" t="str">
        <f>_xlfn.CONCAT(Tabela_srv_moreno_prd_dbwel_v_fund_acompanhamento[[#This Row],[id_ordem_servico]],"-",Tabela_srv_moreno_prd_dbwel_v_fund_acompanhamento[[#This Row],[item]])</f>
        <v>27276-76</v>
      </c>
      <c r="B1948" s="25" t="str">
        <f>_xlfn.XLOOKUP(A1948,Tabela2[ID OS_MORENO],Tabela2[ID OS_MORENO],"",0)</f>
        <v/>
      </c>
      <c r="C1948" s="25">
        <v>27276</v>
      </c>
      <c r="D1948" s="25">
        <v>76</v>
      </c>
      <c r="E1948" s="25">
        <v>1</v>
      </c>
      <c r="F1948" s="39">
        <v>1202026</v>
      </c>
      <c r="G1948" s="39">
        <v>2</v>
      </c>
      <c r="H1948" s="39" t="str">
        <f>_xlfn.CONCAT(Tabela_srv_moreno_prd_dbwel_v_fund_acompanhamento[[#This Row],[codigo_peca]],"-",Tabela_srv_moreno_prd_dbwel_v_fund_acompanhamento[[#This Row],[seq_peca]])</f>
        <v>1202026-2</v>
      </c>
      <c r="I1948" s="25">
        <v>1</v>
      </c>
      <c r="J1948" s="39" t="s">
        <v>627</v>
      </c>
      <c r="K1948" s="40">
        <v>46030</v>
      </c>
      <c r="L1948" s="40">
        <v>46020</v>
      </c>
      <c r="M1948" s="39" t="s">
        <v>352</v>
      </c>
      <c r="N1948" s="40">
        <v>46063</v>
      </c>
      <c r="O194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49" spans="1:15" hidden="1" x14ac:dyDescent="0.25">
      <c r="A1949" s="25" t="str">
        <f>_xlfn.CONCAT(Tabela_srv_moreno_prd_dbwel_v_fund_acompanhamento[[#This Row],[id_ordem_servico]],"-",Tabela_srv_moreno_prd_dbwel_v_fund_acompanhamento[[#This Row],[item]])</f>
        <v>27276-77</v>
      </c>
      <c r="B1949" s="25" t="str">
        <f>_xlfn.XLOOKUP(A1949,Tabela2[ID OS_MORENO],Tabela2[ID OS_MORENO],"",0)</f>
        <v/>
      </c>
      <c r="C1949" s="25">
        <v>27276</v>
      </c>
      <c r="D1949" s="25">
        <v>77</v>
      </c>
      <c r="E1949" s="25">
        <v>1</v>
      </c>
      <c r="F1949" s="178">
        <v>1202026</v>
      </c>
      <c r="G1949" s="178">
        <v>3</v>
      </c>
      <c r="H1949" s="178" t="str">
        <f>_xlfn.CONCAT(Tabela_srv_moreno_prd_dbwel_v_fund_acompanhamento[[#This Row],[codigo_peca]],"-",Tabela_srv_moreno_prd_dbwel_v_fund_acompanhamento[[#This Row],[seq_peca]])</f>
        <v>1202026-3</v>
      </c>
      <c r="I1949" s="178">
        <v>1</v>
      </c>
      <c r="J1949" s="178" t="s">
        <v>627</v>
      </c>
      <c r="K1949" s="179">
        <v>46030</v>
      </c>
      <c r="L1949" s="179">
        <v>46020</v>
      </c>
      <c r="M1949" s="178" t="s">
        <v>352</v>
      </c>
      <c r="N1949" s="179">
        <v>46063</v>
      </c>
      <c r="O19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50" spans="1:15" hidden="1" x14ac:dyDescent="0.25">
      <c r="A1950" s="25" t="str">
        <f>_xlfn.CONCAT(Tabela_srv_moreno_prd_dbwel_v_fund_acompanhamento[[#This Row],[id_ordem_servico]],"-",Tabela_srv_moreno_prd_dbwel_v_fund_acompanhamento[[#This Row],[item]])</f>
        <v>27276-78</v>
      </c>
      <c r="B1950" s="25" t="str">
        <f>_xlfn.XLOOKUP(A1950,Tabela2[ID OS_MORENO],Tabela2[ID OS_MORENO],"",0)</f>
        <v/>
      </c>
      <c r="C1950" s="25">
        <v>27276</v>
      </c>
      <c r="D1950" s="25">
        <v>78</v>
      </c>
      <c r="E1950" s="25">
        <v>1</v>
      </c>
      <c r="F1950" s="39">
        <v>1202026</v>
      </c>
      <c r="G1950" s="39">
        <v>4</v>
      </c>
      <c r="H1950" s="39" t="str">
        <f>_xlfn.CONCAT(Tabela_srv_moreno_prd_dbwel_v_fund_acompanhamento[[#This Row],[codigo_peca]],"-",Tabela_srv_moreno_prd_dbwel_v_fund_acompanhamento[[#This Row],[seq_peca]])</f>
        <v>1202026-4</v>
      </c>
      <c r="I1950" s="25">
        <v>1</v>
      </c>
      <c r="J1950" s="39" t="s">
        <v>627</v>
      </c>
      <c r="K1950" s="40">
        <v>46030</v>
      </c>
      <c r="L1950" s="40">
        <v>46020</v>
      </c>
      <c r="M1950" s="39" t="s">
        <v>352</v>
      </c>
      <c r="N1950" s="40">
        <v>46063</v>
      </c>
      <c r="O195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51" spans="1:15" hidden="1" x14ac:dyDescent="0.25">
      <c r="A1951" s="25" t="str">
        <f>_xlfn.CONCAT(Tabela_srv_moreno_prd_dbwel_v_fund_acompanhamento[[#This Row],[id_ordem_servico]],"-",Tabela_srv_moreno_prd_dbwel_v_fund_acompanhamento[[#This Row],[item]])</f>
        <v>27276-79</v>
      </c>
      <c r="B1951" s="25" t="str">
        <f>_xlfn.XLOOKUP(A1951,Tabela2[ID OS_MORENO],Tabela2[ID OS_MORENO],"",0)</f>
        <v/>
      </c>
      <c r="C1951" s="25">
        <v>27276</v>
      </c>
      <c r="D1951" s="25">
        <v>79</v>
      </c>
      <c r="E1951" s="25">
        <v>1</v>
      </c>
      <c r="F1951" s="39">
        <v>1202026</v>
      </c>
      <c r="G1951" s="39">
        <v>5</v>
      </c>
      <c r="H1951" s="39" t="str">
        <f>_xlfn.CONCAT(Tabela_srv_moreno_prd_dbwel_v_fund_acompanhamento[[#This Row],[codigo_peca]],"-",Tabela_srv_moreno_prd_dbwel_v_fund_acompanhamento[[#This Row],[seq_peca]])</f>
        <v>1202026-5</v>
      </c>
      <c r="I1951" s="25">
        <v>1</v>
      </c>
      <c r="J1951" s="39" t="s">
        <v>627</v>
      </c>
      <c r="K1951" s="40">
        <v>46030</v>
      </c>
      <c r="L1951" s="40">
        <v>46020</v>
      </c>
      <c r="M1951" s="39" t="s">
        <v>352</v>
      </c>
      <c r="N1951" s="40">
        <v>46063</v>
      </c>
      <c r="O195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52" spans="1:15" hidden="1" x14ac:dyDescent="0.25">
      <c r="A1952" s="25" t="str">
        <f>_xlfn.CONCAT(Tabela_srv_moreno_prd_dbwel_v_fund_acompanhamento[[#This Row],[id_ordem_servico]],"-",Tabela_srv_moreno_prd_dbwel_v_fund_acompanhamento[[#This Row],[item]])</f>
        <v>27276-80</v>
      </c>
      <c r="B1952" s="25" t="str">
        <f>_xlfn.XLOOKUP(A1952,Tabela2[ID OS_MORENO],Tabela2[ID OS_MORENO],"",0)</f>
        <v/>
      </c>
      <c r="C1952" s="25">
        <v>27276</v>
      </c>
      <c r="D1952" s="25">
        <v>80</v>
      </c>
      <c r="E1952" s="25">
        <v>1</v>
      </c>
      <c r="F1952" s="178">
        <v>1202026</v>
      </c>
      <c r="G1952" s="178">
        <v>6</v>
      </c>
      <c r="H1952" s="178" t="str">
        <f>_xlfn.CONCAT(Tabela_srv_moreno_prd_dbwel_v_fund_acompanhamento[[#This Row],[codigo_peca]],"-",Tabela_srv_moreno_prd_dbwel_v_fund_acompanhamento[[#This Row],[seq_peca]])</f>
        <v>1202026-6</v>
      </c>
      <c r="I1952" s="178">
        <v>1</v>
      </c>
      <c r="J1952" s="178" t="s">
        <v>627</v>
      </c>
      <c r="K1952" s="179">
        <v>46030</v>
      </c>
      <c r="L1952" s="179">
        <v>46020</v>
      </c>
      <c r="M1952" s="178" t="s">
        <v>352</v>
      </c>
      <c r="N1952" s="179">
        <v>46063</v>
      </c>
      <c r="O19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53" spans="1:15" hidden="1" x14ac:dyDescent="0.25">
      <c r="A1953" s="25" t="str">
        <f>_xlfn.CONCAT(Tabela_srv_moreno_prd_dbwel_v_fund_acompanhamento[[#This Row],[id_ordem_servico]],"-",Tabela_srv_moreno_prd_dbwel_v_fund_acompanhamento[[#This Row],[item]])</f>
        <v>27148-1</v>
      </c>
      <c r="B1953" s="25" t="str">
        <f>_xlfn.XLOOKUP(A1953,Tabela2[ID OS_MORENO],Tabela2[ID OS_MORENO],"",0)</f>
        <v/>
      </c>
      <c r="C1953" s="25">
        <v>27148</v>
      </c>
      <c r="D1953" s="25">
        <v>1</v>
      </c>
      <c r="E1953" s="25">
        <v>1</v>
      </c>
      <c r="F1953" s="178">
        <v>6499</v>
      </c>
      <c r="G1953" s="178">
        <v>1</v>
      </c>
      <c r="H1953" s="178" t="str">
        <f>_xlfn.CONCAT(Tabela_srv_moreno_prd_dbwel_v_fund_acompanhamento[[#This Row],[codigo_peca]],"-",Tabela_srv_moreno_prd_dbwel_v_fund_acompanhamento[[#This Row],[seq_peca]])</f>
        <v>6499-1</v>
      </c>
      <c r="I1953" s="178">
        <v>1</v>
      </c>
      <c r="J1953" s="178" t="s">
        <v>355</v>
      </c>
      <c r="K1953" s="179">
        <v>45900</v>
      </c>
      <c r="L1953" s="179">
        <v>45881</v>
      </c>
      <c r="M1953" s="178" t="s">
        <v>356</v>
      </c>
      <c r="N1953" s="179">
        <v>46021</v>
      </c>
      <c r="O19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54" spans="1:15" hidden="1" x14ac:dyDescent="0.25">
      <c r="A1954" s="25" t="str">
        <f>_xlfn.CONCAT(Tabela_srv_moreno_prd_dbwel_v_fund_acompanhamento[[#This Row],[id_ordem_servico]],"-",Tabela_srv_moreno_prd_dbwel_v_fund_acompanhamento[[#This Row],[item]])</f>
        <v>27148-2</v>
      </c>
      <c r="B1954" s="171" t="str">
        <f>_xlfn.XLOOKUP(A1954,Tabela2[ID OS_MORENO],Tabela2[ID OS_MORENO],"",0)</f>
        <v/>
      </c>
      <c r="C1954" s="25">
        <v>27148</v>
      </c>
      <c r="D1954" s="25">
        <v>2</v>
      </c>
      <c r="E1954" s="25">
        <v>1</v>
      </c>
      <c r="F1954" s="178">
        <v>6500</v>
      </c>
      <c r="G1954" s="178">
        <v>1</v>
      </c>
      <c r="H1954" s="178" t="str">
        <f>_xlfn.CONCAT(Tabela_srv_moreno_prd_dbwel_v_fund_acompanhamento[[#This Row],[codigo_peca]],"-",Tabela_srv_moreno_prd_dbwel_v_fund_acompanhamento[[#This Row],[seq_peca]])</f>
        <v>6500-1</v>
      </c>
      <c r="I1954" s="178">
        <v>1</v>
      </c>
      <c r="J1954" s="178" t="s">
        <v>355</v>
      </c>
      <c r="K1954" s="179">
        <v>45882</v>
      </c>
      <c r="L1954" s="179">
        <v>45882</v>
      </c>
      <c r="M1954" s="178" t="s">
        <v>357</v>
      </c>
      <c r="N1954" s="179">
        <v>46021</v>
      </c>
      <c r="O19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55" spans="1:15" hidden="1" x14ac:dyDescent="0.25">
      <c r="A1955" s="25" t="str">
        <f>_xlfn.CONCAT(Tabela_srv_moreno_prd_dbwel_v_fund_acompanhamento[[#This Row],[id_ordem_servico]],"-",Tabela_srv_moreno_prd_dbwel_v_fund_acompanhamento[[#This Row],[item]])</f>
        <v>27148-3</v>
      </c>
      <c r="B1955" s="171" t="str">
        <f>_xlfn.XLOOKUP(A1955,Tabela2[ID OS_MORENO],Tabela2[ID OS_MORENO],"",0)</f>
        <v/>
      </c>
      <c r="C1955" s="25">
        <v>27148</v>
      </c>
      <c r="D1955" s="25">
        <v>3</v>
      </c>
      <c r="E1955" s="25">
        <v>1</v>
      </c>
      <c r="F1955" s="178">
        <v>6501</v>
      </c>
      <c r="G1955" s="178">
        <v>1</v>
      </c>
      <c r="H1955" s="178" t="str">
        <f>_xlfn.CONCAT(Tabela_srv_moreno_prd_dbwel_v_fund_acompanhamento[[#This Row],[codigo_peca]],"-",Tabela_srv_moreno_prd_dbwel_v_fund_acompanhamento[[#This Row],[seq_peca]])</f>
        <v>6501-1</v>
      </c>
      <c r="I1955" s="178">
        <v>1</v>
      </c>
      <c r="J1955" s="178" t="s">
        <v>355</v>
      </c>
      <c r="K1955" s="179">
        <v>45881</v>
      </c>
      <c r="L1955" s="179">
        <v>45881</v>
      </c>
      <c r="M1955" s="178" t="s">
        <v>358</v>
      </c>
      <c r="N1955" s="179">
        <v>46021</v>
      </c>
      <c r="O19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56" spans="1:15" hidden="1" x14ac:dyDescent="0.25">
      <c r="A1956" s="25" t="str">
        <f>_xlfn.CONCAT(Tabela_srv_moreno_prd_dbwel_v_fund_acompanhamento[[#This Row],[id_ordem_servico]],"-",Tabela_srv_moreno_prd_dbwel_v_fund_acompanhamento[[#This Row],[item]])</f>
        <v>27148-4</v>
      </c>
      <c r="B1956" s="171" t="str">
        <f>_xlfn.XLOOKUP(A1956,Tabela2[ID OS_MORENO],Tabela2[ID OS_MORENO],"",0)</f>
        <v/>
      </c>
      <c r="C1956" s="25">
        <v>27148</v>
      </c>
      <c r="D1956" s="25">
        <v>4</v>
      </c>
      <c r="E1956" s="25">
        <v>1</v>
      </c>
      <c r="F1956" s="39">
        <v>6502</v>
      </c>
      <c r="G1956" s="39">
        <v>1</v>
      </c>
      <c r="H1956" s="39" t="str">
        <f>_xlfn.CONCAT(Tabela_srv_moreno_prd_dbwel_v_fund_acompanhamento[[#This Row],[codigo_peca]],"-",Tabela_srv_moreno_prd_dbwel_v_fund_acompanhamento[[#This Row],[seq_peca]])</f>
        <v>6502-1</v>
      </c>
      <c r="I1956" s="25">
        <v>1</v>
      </c>
      <c r="J1956" s="39" t="s">
        <v>355</v>
      </c>
      <c r="K1956" s="40">
        <v>45881</v>
      </c>
      <c r="L1956" s="40">
        <v>45881</v>
      </c>
      <c r="M1956" s="39" t="s">
        <v>359</v>
      </c>
      <c r="N1956" s="40">
        <v>46021</v>
      </c>
      <c r="O1956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57" spans="1:15" hidden="1" x14ac:dyDescent="0.25">
      <c r="A1957" s="25" t="str">
        <f>_xlfn.CONCAT(Tabela_srv_moreno_prd_dbwel_v_fund_acompanhamento[[#This Row],[id_ordem_servico]],"-",Tabela_srv_moreno_prd_dbwel_v_fund_acompanhamento[[#This Row],[item]])</f>
        <v>27148-5</v>
      </c>
      <c r="B1957" s="171" t="str">
        <f>_xlfn.XLOOKUP(A1957,Tabela2[ID OS_MORENO],Tabela2[ID OS_MORENO],"",0)</f>
        <v/>
      </c>
      <c r="C1957" s="25">
        <v>27148</v>
      </c>
      <c r="D1957" s="25">
        <v>5</v>
      </c>
      <c r="E1957" s="25">
        <v>1</v>
      </c>
      <c r="F1957" s="39">
        <v>6503</v>
      </c>
      <c r="G1957" s="39">
        <v>1</v>
      </c>
      <c r="H1957" s="39" t="str">
        <f>_xlfn.CONCAT(Tabela_srv_moreno_prd_dbwel_v_fund_acompanhamento[[#This Row],[codigo_peca]],"-",Tabela_srv_moreno_prd_dbwel_v_fund_acompanhamento[[#This Row],[seq_peca]])</f>
        <v>6503-1</v>
      </c>
      <c r="I1957" s="25">
        <v>1</v>
      </c>
      <c r="J1957" s="39" t="s">
        <v>355</v>
      </c>
      <c r="K1957" s="40">
        <v>45881</v>
      </c>
      <c r="L1957" s="40">
        <v>45881</v>
      </c>
      <c r="M1957" s="39" t="s">
        <v>360</v>
      </c>
      <c r="N1957" s="40">
        <v>46021</v>
      </c>
      <c r="O1957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58" spans="1:15" hidden="1" x14ac:dyDescent="0.25">
      <c r="A1958" s="25" t="str">
        <f>_xlfn.CONCAT(Tabela_srv_moreno_prd_dbwel_v_fund_acompanhamento[[#This Row],[id_ordem_servico]],"-",Tabela_srv_moreno_prd_dbwel_v_fund_acompanhamento[[#This Row],[item]])</f>
        <v>27148-6</v>
      </c>
      <c r="B1958" s="25" t="str">
        <f>_xlfn.XLOOKUP(A1958,Tabela2[ID OS_MORENO],Tabela2[ID OS_MORENO],"",0)</f>
        <v/>
      </c>
      <c r="C1958" s="25">
        <v>27148</v>
      </c>
      <c r="D1958" s="25">
        <v>6</v>
      </c>
      <c r="E1958" s="25">
        <v>1</v>
      </c>
      <c r="F1958" s="39">
        <v>6504</v>
      </c>
      <c r="G1958" s="39">
        <v>1</v>
      </c>
      <c r="H1958" s="39" t="str">
        <f>_xlfn.CONCAT(Tabela_srv_moreno_prd_dbwel_v_fund_acompanhamento[[#This Row],[codigo_peca]],"-",Tabela_srv_moreno_prd_dbwel_v_fund_acompanhamento[[#This Row],[seq_peca]])</f>
        <v>6504-1</v>
      </c>
      <c r="I1958" s="25">
        <v>1</v>
      </c>
      <c r="J1958" s="39" t="s">
        <v>355</v>
      </c>
      <c r="K1958" s="40">
        <v>45881</v>
      </c>
      <c r="L1958" s="40">
        <v>45881</v>
      </c>
      <c r="M1958" s="39" t="s">
        <v>361</v>
      </c>
      <c r="N1958" s="40">
        <v>46021</v>
      </c>
      <c r="O1958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59" spans="1:15" hidden="1" x14ac:dyDescent="0.25">
      <c r="A1959" s="25" t="str">
        <f>_xlfn.CONCAT(Tabela_srv_moreno_prd_dbwel_v_fund_acompanhamento[[#This Row],[id_ordem_servico]],"-",Tabela_srv_moreno_prd_dbwel_v_fund_acompanhamento[[#This Row],[item]])</f>
        <v>27148-7</v>
      </c>
      <c r="B1959" s="25" t="str">
        <f>_xlfn.XLOOKUP(A1959,Tabela2[ID OS_MORENO],Tabela2[ID OS_MORENO],"",0)</f>
        <v/>
      </c>
      <c r="C1959" s="25">
        <v>27148</v>
      </c>
      <c r="D1959" s="25">
        <v>7</v>
      </c>
      <c r="E1959" s="25">
        <v>1</v>
      </c>
      <c r="F1959" s="39">
        <v>6505</v>
      </c>
      <c r="G1959" s="39">
        <v>1</v>
      </c>
      <c r="H1959" s="39" t="str">
        <f>_xlfn.CONCAT(Tabela_srv_moreno_prd_dbwel_v_fund_acompanhamento[[#This Row],[codigo_peca]],"-",Tabela_srv_moreno_prd_dbwel_v_fund_acompanhamento[[#This Row],[seq_peca]])</f>
        <v>6505-1</v>
      </c>
      <c r="I1959" s="25">
        <v>1</v>
      </c>
      <c r="J1959" s="39" t="s">
        <v>355</v>
      </c>
      <c r="K1959" s="40">
        <v>45888</v>
      </c>
      <c r="L1959" s="40">
        <v>45881</v>
      </c>
      <c r="M1959" s="39" t="s">
        <v>362</v>
      </c>
      <c r="N1959" s="40">
        <v>46021</v>
      </c>
      <c r="O1959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60" spans="1:15" hidden="1" x14ac:dyDescent="0.25">
      <c r="A1960" s="25" t="str">
        <f>_xlfn.CONCAT(Tabela_srv_moreno_prd_dbwel_v_fund_acompanhamento[[#This Row],[id_ordem_servico]],"-",Tabela_srv_moreno_prd_dbwel_v_fund_acompanhamento[[#This Row],[item]])</f>
        <v>27148-20</v>
      </c>
      <c r="B1960" s="25" t="str">
        <f>_xlfn.XLOOKUP(A1960,Tabela2[ID OS_MORENO],Tabela2[ID OS_MORENO],"",0)</f>
        <v/>
      </c>
      <c r="C1960" s="25">
        <v>27148</v>
      </c>
      <c r="D1960" s="25">
        <v>20</v>
      </c>
      <c r="E1960" s="25">
        <v>1</v>
      </c>
      <c r="F1960" s="39">
        <v>6506</v>
      </c>
      <c r="G1960" s="39">
        <v>1</v>
      </c>
      <c r="H1960" s="39" t="str">
        <f>_xlfn.CONCAT(Tabela_srv_moreno_prd_dbwel_v_fund_acompanhamento[[#This Row],[codigo_peca]],"-",Tabela_srv_moreno_prd_dbwel_v_fund_acompanhamento[[#This Row],[seq_peca]])</f>
        <v>6506-1</v>
      </c>
      <c r="I1960" s="178">
        <v>1</v>
      </c>
      <c r="J1960" s="39" t="s">
        <v>355</v>
      </c>
      <c r="K1960" s="40">
        <v>45882</v>
      </c>
      <c r="L1960" s="40">
        <v>45882</v>
      </c>
      <c r="M1960" s="39" t="s">
        <v>359</v>
      </c>
      <c r="N1960" s="40">
        <v>46021</v>
      </c>
      <c r="O1960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61" spans="1:15" hidden="1" x14ac:dyDescent="0.25">
      <c r="A1961" s="25" t="str">
        <f>_xlfn.CONCAT(Tabela_srv_moreno_prd_dbwel_v_fund_acompanhamento[[#This Row],[id_ordem_servico]],"-",Tabela_srv_moreno_prd_dbwel_v_fund_acompanhamento[[#This Row],[item]])</f>
        <v>27148-21</v>
      </c>
      <c r="B1961" s="25" t="str">
        <f>_xlfn.XLOOKUP(A1961,Tabela2[ID OS_MORENO],Tabela2[ID OS_MORENO],"",0)</f>
        <v/>
      </c>
      <c r="C1961" s="25">
        <v>27148</v>
      </c>
      <c r="D1961" s="25">
        <v>21</v>
      </c>
      <c r="E1961" s="25">
        <v>1</v>
      </c>
      <c r="F1961" s="39">
        <v>6508</v>
      </c>
      <c r="G1961" s="39">
        <v>1</v>
      </c>
      <c r="H1961" s="39" t="str">
        <f>_xlfn.CONCAT(Tabela_srv_moreno_prd_dbwel_v_fund_acompanhamento[[#This Row],[codigo_peca]],"-",Tabela_srv_moreno_prd_dbwel_v_fund_acompanhamento[[#This Row],[seq_peca]])</f>
        <v>6508-1</v>
      </c>
      <c r="I1961" s="178">
        <v>1</v>
      </c>
      <c r="J1961" s="39" t="s">
        <v>355</v>
      </c>
      <c r="K1961" s="40">
        <v>45881</v>
      </c>
      <c r="L1961" s="40">
        <v>45881</v>
      </c>
      <c r="M1961" s="39" t="s">
        <v>363</v>
      </c>
      <c r="N1961" s="40">
        <v>46021</v>
      </c>
      <c r="O1961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62" spans="1:15" hidden="1" x14ac:dyDescent="0.25">
      <c r="A1962" s="25" t="str">
        <f>_xlfn.CONCAT(Tabela_srv_moreno_prd_dbwel_v_fund_acompanhamento[[#This Row],[id_ordem_servico]],"-",Tabela_srv_moreno_prd_dbwel_v_fund_acompanhamento[[#This Row],[item]])</f>
        <v>27148-8</v>
      </c>
      <c r="B1962" s="25" t="str">
        <f>_xlfn.XLOOKUP(A1962,Tabela2[ID OS_MORENO],Tabela2[ID OS_MORENO],"",0)</f>
        <v/>
      </c>
      <c r="C1962" s="25">
        <v>27148</v>
      </c>
      <c r="D1962" s="25">
        <v>8</v>
      </c>
      <c r="E1962" s="25">
        <v>1</v>
      </c>
      <c r="F1962" s="39">
        <v>1209019</v>
      </c>
      <c r="G1962" s="39">
        <v>2</v>
      </c>
      <c r="H1962" s="39" t="str">
        <f>_xlfn.CONCAT(Tabela_srv_moreno_prd_dbwel_v_fund_acompanhamento[[#This Row],[codigo_peca]],"-",Tabela_srv_moreno_prd_dbwel_v_fund_acompanhamento[[#This Row],[seq_peca]])</f>
        <v>1209019-2</v>
      </c>
      <c r="I1962" s="178">
        <v>1</v>
      </c>
      <c r="J1962" s="39" t="s">
        <v>355</v>
      </c>
      <c r="K1962" s="40">
        <v>45910</v>
      </c>
      <c r="L1962" s="40">
        <v>45910</v>
      </c>
      <c r="M1962" s="39" t="s">
        <v>364</v>
      </c>
      <c r="N1962" s="40">
        <v>46021</v>
      </c>
      <c r="O1962" s="16" t="str">
        <f>IF(Tabela_srv_moreno_prd_dbwel_v_fund_acompanhamento[[#This Row],[prz_contratual]]=Tabela_srv_moreno_prd_dbwel_v_fund_acompanhamento[[#This Row],[lib_fundido_prev]],"S/Usin.","C/ Usin.")</f>
        <v>C/ Usin.</v>
      </c>
    </row>
    <row r="1963" spans="1:15" hidden="1" x14ac:dyDescent="0.25">
      <c r="A1963" s="25" t="str">
        <f>_xlfn.CONCAT(Tabela_srv_moreno_prd_dbwel_v_fund_acompanhamento[[#This Row],[id_ordem_servico]],"-",Tabela_srv_moreno_prd_dbwel_v_fund_acompanhamento[[#This Row],[item]])</f>
        <v>27148-9</v>
      </c>
      <c r="B1963" s="25" t="str">
        <f>_xlfn.XLOOKUP(A1963,Tabela2[ID OS_MORENO],Tabela2[ID OS_MORENO],"",0)</f>
        <v/>
      </c>
      <c r="C1963" s="25">
        <v>27148</v>
      </c>
      <c r="D1963" s="25">
        <v>9</v>
      </c>
      <c r="E1963" s="25">
        <v>1</v>
      </c>
      <c r="F1963" s="178">
        <v>1209019</v>
      </c>
      <c r="G1963" s="178">
        <v>3</v>
      </c>
      <c r="H1963" s="178" t="str">
        <f>_xlfn.CONCAT(Tabela_srv_moreno_prd_dbwel_v_fund_acompanhamento[[#This Row],[codigo_peca]],"-",Tabela_srv_moreno_prd_dbwel_v_fund_acompanhamento[[#This Row],[seq_peca]])</f>
        <v>1209019-3</v>
      </c>
      <c r="I1963" s="178">
        <v>1</v>
      </c>
      <c r="J1963" s="178" t="s">
        <v>355</v>
      </c>
      <c r="K1963" s="179">
        <v>45910</v>
      </c>
      <c r="L1963" s="179">
        <v>45910</v>
      </c>
      <c r="M1963" s="178" t="s">
        <v>364</v>
      </c>
      <c r="N1963" s="179">
        <v>46021</v>
      </c>
      <c r="O19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64" spans="1:15" hidden="1" x14ac:dyDescent="0.25">
      <c r="A1964" s="25" t="str">
        <f>_xlfn.CONCAT(Tabela_srv_moreno_prd_dbwel_v_fund_acompanhamento[[#This Row],[id_ordem_servico]],"-",Tabela_srv_moreno_prd_dbwel_v_fund_acompanhamento[[#This Row],[item]])</f>
        <v>27148-10</v>
      </c>
      <c r="B1964" s="115" t="str">
        <f>_xlfn.XLOOKUP(A1964,Tabela2[ID OS_MORENO],Tabela2[ID OS_MORENO],"",0)</f>
        <v/>
      </c>
      <c r="C1964" s="25">
        <v>27148</v>
      </c>
      <c r="D1964" s="25">
        <v>10</v>
      </c>
      <c r="E1964" s="25">
        <v>1</v>
      </c>
      <c r="F1964" s="178">
        <v>1209019</v>
      </c>
      <c r="G1964" s="178">
        <v>1</v>
      </c>
      <c r="H1964" s="178" t="str">
        <f>_xlfn.CONCAT(Tabela_srv_moreno_prd_dbwel_v_fund_acompanhamento[[#This Row],[codigo_peca]],"-",Tabela_srv_moreno_prd_dbwel_v_fund_acompanhamento[[#This Row],[seq_peca]])</f>
        <v>1209019-1</v>
      </c>
      <c r="I1964" s="178">
        <v>1</v>
      </c>
      <c r="J1964" s="178" t="s">
        <v>355</v>
      </c>
      <c r="K1964" s="179">
        <v>45910</v>
      </c>
      <c r="L1964" s="179">
        <v>45910</v>
      </c>
      <c r="M1964" s="178" t="s">
        <v>364</v>
      </c>
      <c r="N1964" s="179">
        <v>46021</v>
      </c>
      <c r="O19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65" spans="1:15" hidden="1" x14ac:dyDescent="0.25">
      <c r="A1965" s="25" t="str">
        <f>_xlfn.CONCAT(Tabela_srv_moreno_prd_dbwel_v_fund_acompanhamento[[#This Row],[id_ordem_servico]],"-",Tabela_srv_moreno_prd_dbwel_v_fund_acompanhamento[[#This Row],[item]])</f>
        <v>27148-11</v>
      </c>
      <c r="B1965" s="115" t="str">
        <f>_xlfn.XLOOKUP(A1965,Tabela2[ID OS_MORENO],Tabela2[ID OS_MORENO],"",0)</f>
        <v/>
      </c>
      <c r="C1965" s="25">
        <v>27148</v>
      </c>
      <c r="D1965" s="25">
        <v>11</v>
      </c>
      <c r="E1965" s="25">
        <v>1</v>
      </c>
      <c r="F1965" s="178">
        <v>1209019</v>
      </c>
      <c r="G1965" s="178">
        <v>4</v>
      </c>
      <c r="H1965" s="178" t="str">
        <f>_xlfn.CONCAT(Tabela_srv_moreno_prd_dbwel_v_fund_acompanhamento[[#This Row],[codigo_peca]],"-",Tabela_srv_moreno_prd_dbwel_v_fund_acompanhamento[[#This Row],[seq_peca]])</f>
        <v>1209019-4</v>
      </c>
      <c r="I1965" s="178">
        <v>1</v>
      </c>
      <c r="J1965" s="178" t="s">
        <v>355</v>
      </c>
      <c r="K1965" s="179">
        <v>45910</v>
      </c>
      <c r="L1965" s="179">
        <v>45910</v>
      </c>
      <c r="M1965" s="178" t="s">
        <v>364</v>
      </c>
      <c r="N1965" s="179">
        <v>46021</v>
      </c>
      <c r="O19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66" spans="1:15" hidden="1" x14ac:dyDescent="0.25">
      <c r="A1966" s="25" t="str">
        <f>_xlfn.CONCAT(Tabela_srv_moreno_prd_dbwel_v_fund_acompanhamento[[#This Row],[id_ordem_servico]],"-",Tabela_srv_moreno_prd_dbwel_v_fund_acompanhamento[[#This Row],[item]])</f>
        <v>27148-12</v>
      </c>
      <c r="B1966" s="25" t="str">
        <f>_xlfn.XLOOKUP(A1966,Tabela2[ID OS_MORENO],Tabela2[ID OS_MORENO],"",0)</f>
        <v/>
      </c>
      <c r="C1966" s="25">
        <v>27148</v>
      </c>
      <c r="D1966" s="25">
        <v>12</v>
      </c>
      <c r="E1966" s="25">
        <v>1</v>
      </c>
      <c r="F1966" s="178">
        <v>1209020</v>
      </c>
      <c r="G1966" s="178">
        <v>1</v>
      </c>
      <c r="H1966" s="178" t="str">
        <f>_xlfn.CONCAT(Tabela_srv_moreno_prd_dbwel_v_fund_acompanhamento[[#This Row],[codigo_peca]],"-",Tabela_srv_moreno_prd_dbwel_v_fund_acompanhamento[[#This Row],[seq_peca]])</f>
        <v>1209020-1</v>
      </c>
      <c r="I1966" s="178">
        <v>1</v>
      </c>
      <c r="J1966" s="178" t="s">
        <v>355</v>
      </c>
      <c r="K1966" s="179">
        <v>45912</v>
      </c>
      <c r="L1966" s="179">
        <v>45912</v>
      </c>
      <c r="M1966" s="178" t="s">
        <v>365</v>
      </c>
      <c r="N1966" s="179">
        <v>46021</v>
      </c>
      <c r="O19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67" spans="1:15" hidden="1" x14ac:dyDescent="0.25">
      <c r="A1967" s="25" t="str">
        <f>_xlfn.CONCAT(Tabela_srv_moreno_prd_dbwel_v_fund_acompanhamento[[#This Row],[id_ordem_servico]],"-",Tabela_srv_moreno_prd_dbwel_v_fund_acompanhamento[[#This Row],[item]])</f>
        <v>27148-13</v>
      </c>
      <c r="B1967" s="25" t="str">
        <f>_xlfn.XLOOKUP(A1967,Tabela2[ID OS_MORENO],Tabela2[ID OS_MORENO],"",0)</f>
        <v/>
      </c>
      <c r="C1967" s="25">
        <v>27148</v>
      </c>
      <c r="D1967" s="25">
        <v>13</v>
      </c>
      <c r="E1967" s="25">
        <v>1</v>
      </c>
      <c r="F1967" s="178">
        <v>1209020</v>
      </c>
      <c r="G1967" s="178">
        <v>2</v>
      </c>
      <c r="H1967" s="178" t="str">
        <f>_xlfn.CONCAT(Tabela_srv_moreno_prd_dbwel_v_fund_acompanhamento[[#This Row],[codigo_peca]],"-",Tabela_srv_moreno_prd_dbwel_v_fund_acompanhamento[[#This Row],[seq_peca]])</f>
        <v>1209020-2</v>
      </c>
      <c r="I1967" s="178">
        <v>1</v>
      </c>
      <c r="J1967" s="178" t="s">
        <v>355</v>
      </c>
      <c r="K1967" s="179">
        <v>45912</v>
      </c>
      <c r="L1967" s="179">
        <v>45912</v>
      </c>
      <c r="M1967" s="178" t="s">
        <v>365</v>
      </c>
      <c r="N1967" s="179">
        <v>46021</v>
      </c>
      <c r="O19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68" spans="1:15" hidden="1" x14ac:dyDescent="0.25">
      <c r="A1968" s="25" t="str">
        <f>_xlfn.CONCAT(Tabela_srv_moreno_prd_dbwel_v_fund_acompanhamento[[#This Row],[id_ordem_servico]],"-",Tabela_srv_moreno_prd_dbwel_v_fund_acompanhamento[[#This Row],[item]])</f>
        <v>27148-14</v>
      </c>
      <c r="B1968" s="25" t="str">
        <f>_xlfn.XLOOKUP(A1968,Tabela2[ID OS_MORENO],Tabela2[ID OS_MORENO],"",0)</f>
        <v/>
      </c>
      <c r="C1968" s="25">
        <v>27148</v>
      </c>
      <c r="D1968" s="25">
        <v>14</v>
      </c>
      <c r="E1968" s="25">
        <v>1</v>
      </c>
      <c r="F1968" s="178">
        <v>1209020</v>
      </c>
      <c r="G1968" s="178">
        <v>3</v>
      </c>
      <c r="H1968" s="178" t="str">
        <f>_xlfn.CONCAT(Tabela_srv_moreno_prd_dbwel_v_fund_acompanhamento[[#This Row],[codigo_peca]],"-",Tabela_srv_moreno_prd_dbwel_v_fund_acompanhamento[[#This Row],[seq_peca]])</f>
        <v>1209020-3</v>
      </c>
      <c r="I1968" s="178">
        <v>1</v>
      </c>
      <c r="J1968" s="178" t="s">
        <v>355</v>
      </c>
      <c r="K1968" s="179">
        <v>45912</v>
      </c>
      <c r="L1968" s="179">
        <v>45912</v>
      </c>
      <c r="M1968" s="178" t="s">
        <v>365</v>
      </c>
      <c r="N1968" s="179">
        <v>46021</v>
      </c>
      <c r="O19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69" spans="1:15" hidden="1" x14ac:dyDescent="0.25">
      <c r="A1969" s="25" t="str">
        <f>_xlfn.CONCAT(Tabela_srv_moreno_prd_dbwel_v_fund_acompanhamento[[#This Row],[id_ordem_servico]],"-",Tabela_srv_moreno_prd_dbwel_v_fund_acompanhamento[[#This Row],[item]])</f>
        <v>27148-15</v>
      </c>
      <c r="B1969" s="25" t="str">
        <f>_xlfn.XLOOKUP(A1969,Tabela2[ID OS_MORENO],Tabela2[ID OS_MORENO],"",0)</f>
        <v/>
      </c>
      <c r="C1969" s="25">
        <v>27148</v>
      </c>
      <c r="D1969" s="25">
        <v>15</v>
      </c>
      <c r="E1969" s="25">
        <v>1</v>
      </c>
      <c r="F1969" s="178">
        <v>1209020</v>
      </c>
      <c r="G1969" s="178">
        <v>4</v>
      </c>
      <c r="H1969" s="178" t="str">
        <f>_xlfn.CONCAT(Tabela_srv_moreno_prd_dbwel_v_fund_acompanhamento[[#This Row],[codigo_peca]],"-",Tabela_srv_moreno_prd_dbwel_v_fund_acompanhamento[[#This Row],[seq_peca]])</f>
        <v>1209020-4</v>
      </c>
      <c r="I1969" s="178">
        <v>1</v>
      </c>
      <c r="J1969" s="178" t="s">
        <v>355</v>
      </c>
      <c r="K1969" s="179">
        <v>45912</v>
      </c>
      <c r="L1969" s="179">
        <v>45912</v>
      </c>
      <c r="M1969" s="178" t="s">
        <v>365</v>
      </c>
      <c r="N1969" s="179">
        <v>46021</v>
      </c>
      <c r="O19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70" spans="1:15" hidden="1" x14ac:dyDescent="0.25">
      <c r="A1970" s="25" t="str">
        <f>_xlfn.CONCAT(Tabela_srv_moreno_prd_dbwel_v_fund_acompanhamento[[#This Row],[id_ordem_servico]],"-",Tabela_srv_moreno_prd_dbwel_v_fund_acompanhamento[[#This Row],[item]])</f>
        <v>27148-16</v>
      </c>
      <c r="B1970" s="25" t="str">
        <f>_xlfn.XLOOKUP(A1970,Tabela2[ID OS_MORENO],Tabela2[ID OS_MORENO],"",0)</f>
        <v/>
      </c>
      <c r="C1970" s="25">
        <v>27148</v>
      </c>
      <c r="D1970" s="25">
        <v>16</v>
      </c>
      <c r="E1970" s="25">
        <v>1</v>
      </c>
      <c r="F1970" s="178">
        <v>1209021</v>
      </c>
      <c r="G1970" s="178">
        <v>1</v>
      </c>
      <c r="H1970" s="178" t="str">
        <f>_xlfn.CONCAT(Tabela_srv_moreno_prd_dbwel_v_fund_acompanhamento[[#This Row],[codigo_peca]],"-",Tabela_srv_moreno_prd_dbwel_v_fund_acompanhamento[[#This Row],[seq_peca]])</f>
        <v>1209021-1</v>
      </c>
      <c r="I1970" s="178">
        <v>1</v>
      </c>
      <c r="J1970" s="178" t="s">
        <v>355</v>
      </c>
      <c r="K1970" s="179">
        <v>45919</v>
      </c>
      <c r="L1970" s="179">
        <v>45919</v>
      </c>
      <c r="M1970" s="178" t="s">
        <v>366</v>
      </c>
      <c r="N1970" s="179">
        <v>46021</v>
      </c>
      <c r="O19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71" spans="1:15" hidden="1" x14ac:dyDescent="0.25">
      <c r="A1971" s="25" t="str">
        <f>_xlfn.CONCAT(Tabela_srv_moreno_prd_dbwel_v_fund_acompanhamento[[#This Row],[id_ordem_servico]],"-",Tabela_srv_moreno_prd_dbwel_v_fund_acompanhamento[[#This Row],[item]])</f>
        <v>27148-17</v>
      </c>
      <c r="B1971" s="25" t="str">
        <f>_xlfn.XLOOKUP(A1971,Tabela2[ID OS_MORENO],Tabela2[ID OS_MORENO],"",0)</f>
        <v/>
      </c>
      <c r="C1971" s="25">
        <v>27148</v>
      </c>
      <c r="D1971" s="25">
        <v>17</v>
      </c>
      <c r="E1971" s="25">
        <v>1</v>
      </c>
      <c r="F1971" s="178">
        <v>1209021</v>
      </c>
      <c r="G1971" s="178">
        <v>2</v>
      </c>
      <c r="H1971" s="178" t="str">
        <f>_xlfn.CONCAT(Tabela_srv_moreno_prd_dbwel_v_fund_acompanhamento[[#This Row],[codigo_peca]],"-",Tabela_srv_moreno_prd_dbwel_v_fund_acompanhamento[[#This Row],[seq_peca]])</f>
        <v>1209021-2</v>
      </c>
      <c r="I1971" s="178">
        <v>1</v>
      </c>
      <c r="J1971" s="178" t="s">
        <v>355</v>
      </c>
      <c r="K1971" s="179">
        <v>45919</v>
      </c>
      <c r="L1971" s="178">
        <v>45919</v>
      </c>
      <c r="M1971" s="178" t="s">
        <v>366</v>
      </c>
      <c r="N1971" s="179">
        <v>46021</v>
      </c>
      <c r="O19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72" spans="1:15" hidden="1" x14ac:dyDescent="0.25">
      <c r="A1972" s="25" t="str">
        <f>_xlfn.CONCAT(Tabela_srv_moreno_prd_dbwel_v_fund_acompanhamento[[#This Row],[id_ordem_servico]],"-",Tabela_srv_moreno_prd_dbwel_v_fund_acompanhamento[[#This Row],[item]])</f>
        <v>27148-18</v>
      </c>
      <c r="B1972" s="25" t="str">
        <f>_xlfn.XLOOKUP(A1972,Tabela2[ID OS_MORENO],Tabela2[ID OS_MORENO],"",0)</f>
        <v/>
      </c>
      <c r="C1972" s="25">
        <v>27148</v>
      </c>
      <c r="D1972" s="25">
        <v>18</v>
      </c>
      <c r="E1972" s="25">
        <v>1</v>
      </c>
      <c r="F1972" s="178">
        <v>1209021</v>
      </c>
      <c r="G1972" s="178">
        <v>3</v>
      </c>
      <c r="H1972" s="178" t="str">
        <f>_xlfn.CONCAT(Tabela_srv_moreno_prd_dbwel_v_fund_acompanhamento[[#This Row],[codigo_peca]],"-",Tabela_srv_moreno_prd_dbwel_v_fund_acompanhamento[[#This Row],[seq_peca]])</f>
        <v>1209021-3</v>
      </c>
      <c r="I1972" s="178">
        <v>1</v>
      </c>
      <c r="J1972" s="178" t="s">
        <v>355</v>
      </c>
      <c r="K1972" s="179">
        <v>45919</v>
      </c>
      <c r="L1972" s="178">
        <v>45919</v>
      </c>
      <c r="M1972" s="178" t="s">
        <v>366</v>
      </c>
      <c r="N1972" s="179">
        <v>46021</v>
      </c>
      <c r="O19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73" spans="1:15" hidden="1" x14ac:dyDescent="0.25">
      <c r="A1973" s="25" t="str">
        <f>_xlfn.CONCAT(Tabela_srv_moreno_prd_dbwel_v_fund_acompanhamento[[#This Row],[id_ordem_servico]],"-",Tabela_srv_moreno_prd_dbwel_v_fund_acompanhamento[[#This Row],[item]])</f>
        <v>27148-19</v>
      </c>
      <c r="B1973" s="115" t="str">
        <f>_xlfn.XLOOKUP(A1973,Tabela2[ID OS_MORENO],Tabela2[ID OS_MORENO],"",0)</f>
        <v/>
      </c>
      <c r="C1973" s="25">
        <v>27148</v>
      </c>
      <c r="D1973" s="25">
        <v>19</v>
      </c>
      <c r="E1973" s="25">
        <v>1</v>
      </c>
      <c r="F1973" s="178">
        <v>1209021</v>
      </c>
      <c r="G1973" s="178">
        <v>4</v>
      </c>
      <c r="H1973" s="178" t="str">
        <f>_xlfn.CONCAT(Tabela_srv_moreno_prd_dbwel_v_fund_acompanhamento[[#This Row],[codigo_peca]],"-",Tabela_srv_moreno_prd_dbwel_v_fund_acompanhamento[[#This Row],[seq_peca]])</f>
        <v>1209021-4</v>
      </c>
      <c r="I1973" s="178">
        <v>1</v>
      </c>
      <c r="J1973" s="178" t="s">
        <v>355</v>
      </c>
      <c r="K1973" s="179">
        <v>45919</v>
      </c>
      <c r="L1973" s="178">
        <v>45919</v>
      </c>
      <c r="M1973" s="178" t="s">
        <v>366</v>
      </c>
      <c r="N1973" s="179">
        <v>46021</v>
      </c>
      <c r="O19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74" spans="1:15" hidden="1" x14ac:dyDescent="0.25">
      <c r="A1974" s="25" t="str">
        <f>_xlfn.CONCAT(Tabela_srv_moreno_prd_dbwel_v_fund_acompanhamento[[#This Row],[id_ordem_servico]],"-",Tabela_srv_moreno_prd_dbwel_v_fund_acompanhamento[[#This Row],[item]])</f>
        <v>27232-1</v>
      </c>
      <c r="B1974" s="115" t="str">
        <f>_xlfn.XLOOKUP(A1974,Tabela2[ID OS_MORENO],Tabela2[ID OS_MORENO],"",0)</f>
        <v/>
      </c>
      <c r="C1974" s="25">
        <v>27232</v>
      </c>
      <c r="D1974" s="25">
        <v>1</v>
      </c>
      <c r="E1974" s="25">
        <v>1</v>
      </c>
      <c r="F1974" s="178">
        <v>1209022</v>
      </c>
      <c r="G1974" s="178">
        <v>1</v>
      </c>
      <c r="H1974" s="178" t="str">
        <f>_xlfn.CONCAT(Tabela_srv_moreno_prd_dbwel_v_fund_acompanhamento[[#This Row],[codigo_peca]],"-",Tabela_srv_moreno_prd_dbwel_v_fund_acompanhamento[[#This Row],[seq_peca]])</f>
        <v>1209022-1</v>
      </c>
      <c r="I1974" s="178">
        <v>1</v>
      </c>
      <c r="J1974" s="178" t="s">
        <v>355</v>
      </c>
      <c r="K1974" s="179">
        <v>45960</v>
      </c>
      <c r="L1974" s="178">
        <v>45979</v>
      </c>
      <c r="M1974" s="178" t="s">
        <v>254</v>
      </c>
      <c r="N1974" s="179">
        <v>45985</v>
      </c>
      <c r="O19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75" spans="1:15" hidden="1" x14ac:dyDescent="0.25">
      <c r="A1975" s="25" t="str">
        <f>_xlfn.CONCAT(Tabela_srv_moreno_prd_dbwel_v_fund_acompanhamento[[#This Row],[id_ordem_servico]],"-",Tabela_srv_moreno_prd_dbwel_v_fund_acompanhamento[[#This Row],[item]])</f>
        <v>27526-1</v>
      </c>
      <c r="B1975" s="115" t="str">
        <f>_xlfn.XLOOKUP(A1975,Tabela2[ID OS_MORENO],Tabela2[ID OS_MORENO],"",0)</f>
        <v/>
      </c>
      <c r="C1975" s="25">
        <v>27526</v>
      </c>
      <c r="D1975" s="25">
        <v>1</v>
      </c>
      <c r="E1975" s="25">
        <v>1</v>
      </c>
      <c r="F1975" s="178">
        <v>1235004</v>
      </c>
      <c r="G1975" s="178">
        <v>1</v>
      </c>
      <c r="H1975" s="178" t="str">
        <f>_xlfn.CONCAT(Tabela_srv_moreno_prd_dbwel_v_fund_acompanhamento[[#This Row],[codigo_peca]],"-",Tabela_srv_moreno_prd_dbwel_v_fund_acompanhamento[[#This Row],[seq_peca]])</f>
        <v>1235004-1</v>
      </c>
      <c r="I1975" s="178">
        <v>1</v>
      </c>
      <c r="J1975" s="178" t="s">
        <v>2352</v>
      </c>
      <c r="K1975" s="179">
        <v>46206</v>
      </c>
      <c r="L1975" s="178"/>
      <c r="M1975" s="178" t="s">
        <v>2353</v>
      </c>
      <c r="N1975" s="179">
        <v>46206</v>
      </c>
      <c r="O1975" s="185" t="str">
        <f>IF(Tabela_srv_moreno_prd_dbwel_v_fund_acompanhamento[[#This Row],[prz_contratual]]=Tabela_srv_moreno_prd_dbwel_v_fund_acompanhamento[[#This Row],[lib_fundido_prev]],"S/Usin.","C/ Usin.")</f>
        <v>S/Usin.</v>
      </c>
    </row>
    <row r="1976" spans="1:15" hidden="1" x14ac:dyDescent="0.25">
      <c r="A1976" s="25" t="str">
        <f>_xlfn.CONCAT(Tabela_srv_moreno_prd_dbwel_v_fund_acompanhamento[[#This Row],[id_ordem_servico]],"-",Tabela_srv_moreno_prd_dbwel_v_fund_acompanhamento[[#This Row],[item]])</f>
        <v>27526-2</v>
      </c>
      <c r="B1976" s="115" t="str">
        <f>_xlfn.XLOOKUP(A1976,Tabela2[ID OS_MORENO],Tabela2[ID OS_MORENO],"",0)</f>
        <v/>
      </c>
      <c r="C1976" s="25">
        <v>27526</v>
      </c>
      <c r="D1976" s="25">
        <v>2</v>
      </c>
      <c r="E1976" s="25">
        <v>1</v>
      </c>
      <c r="F1976" s="178">
        <v>1235005</v>
      </c>
      <c r="G1976" s="178">
        <v>1</v>
      </c>
      <c r="H1976" s="178" t="str">
        <f>_xlfn.CONCAT(Tabela_srv_moreno_prd_dbwel_v_fund_acompanhamento[[#This Row],[codigo_peca]],"-",Tabela_srv_moreno_prd_dbwel_v_fund_acompanhamento[[#This Row],[seq_peca]])</f>
        <v>1235005-1</v>
      </c>
      <c r="I1976" s="178">
        <v>1</v>
      </c>
      <c r="J1976" s="178" t="s">
        <v>2352</v>
      </c>
      <c r="K1976" s="179">
        <v>46206</v>
      </c>
      <c r="L1976" s="178"/>
      <c r="M1976" s="178" t="s">
        <v>2354</v>
      </c>
      <c r="N1976" s="179">
        <v>46206</v>
      </c>
      <c r="O1976" s="185" t="str">
        <f>IF(Tabela_srv_moreno_prd_dbwel_v_fund_acompanhamento[[#This Row],[prz_contratual]]=Tabela_srv_moreno_prd_dbwel_v_fund_acompanhamento[[#This Row],[lib_fundido_prev]],"S/Usin.","C/ Usin.")</f>
        <v>S/Usin.</v>
      </c>
    </row>
    <row r="1977" spans="1:15" hidden="1" x14ac:dyDescent="0.25">
      <c r="A1977" s="25" t="str">
        <f>_xlfn.CONCAT(Tabela_srv_moreno_prd_dbwel_v_fund_acompanhamento[[#This Row],[id_ordem_servico]],"-",Tabela_srv_moreno_prd_dbwel_v_fund_acompanhamento[[#This Row],[item]])</f>
        <v>27526-3</v>
      </c>
      <c r="B1977" s="115" t="str">
        <f>_xlfn.XLOOKUP(A1977,Tabela2[ID OS_MORENO],Tabela2[ID OS_MORENO],"",0)</f>
        <v/>
      </c>
      <c r="C1977" s="25">
        <v>27526</v>
      </c>
      <c r="D1977" s="25">
        <v>3</v>
      </c>
      <c r="E1977" s="25">
        <v>1</v>
      </c>
      <c r="F1977" s="178">
        <v>1235006</v>
      </c>
      <c r="G1977" s="178">
        <v>1</v>
      </c>
      <c r="H1977" s="178" t="str">
        <f>_xlfn.CONCAT(Tabela_srv_moreno_prd_dbwel_v_fund_acompanhamento[[#This Row],[codigo_peca]],"-",Tabela_srv_moreno_prd_dbwel_v_fund_acompanhamento[[#This Row],[seq_peca]])</f>
        <v>1235006-1</v>
      </c>
      <c r="I1977" s="178">
        <v>1</v>
      </c>
      <c r="J1977" s="178" t="s">
        <v>2352</v>
      </c>
      <c r="K1977" s="179">
        <v>46206</v>
      </c>
      <c r="L1977" s="178"/>
      <c r="M1977" s="178" t="s">
        <v>2355</v>
      </c>
      <c r="N1977" s="179">
        <v>46206</v>
      </c>
      <c r="O1977" s="185" t="str">
        <f>IF(Tabela_srv_moreno_prd_dbwel_v_fund_acompanhamento[[#This Row],[prz_contratual]]=Tabela_srv_moreno_prd_dbwel_v_fund_acompanhamento[[#This Row],[lib_fundido_prev]],"S/Usin.","C/ Usin.")</f>
        <v>S/Usin.</v>
      </c>
    </row>
    <row r="1978" spans="1:15" hidden="1" x14ac:dyDescent="0.25">
      <c r="A1978" s="25" t="str">
        <f>_xlfn.CONCAT(Tabela_srv_moreno_prd_dbwel_v_fund_acompanhamento[[#This Row],[id_ordem_servico]],"-",Tabela_srv_moreno_prd_dbwel_v_fund_acompanhamento[[#This Row],[item]])</f>
        <v>27526-4</v>
      </c>
      <c r="B1978" s="115" t="str">
        <f>_xlfn.XLOOKUP(A1978,Tabela2[ID OS_MORENO],Tabela2[ID OS_MORENO],"",0)</f>
        <v/>
      </c>
      <c r="C1978" s="25">
        <v>27526</v>
      </c>
      <c r="D1978" s="25">
        <v>4</v>
      </c>
      <c r="E1978" s="25">
        <v>1</v>
      </c>
      <c r="F1978" s="178">
        <v>1235007</v>
      </c>
      <c r="G1978" s="178">
        <v>1</v>
      </c>
      <c r="H1978" s="178" t="str">
        <f>_xlfn.CONCAT(Tabela_srv_moreno_prd_dbwel_v_fund_acompanhamento[[#This Row],[codigo_peca]],"-",Tabela_srv_moreno_prd_dbwel_v_fund_acompanhamento[[#This Row],[seq_peca]])</f>
        <v>1235007-1</v>
      </c>
      <c r="I1978" s="178">
        <v>1</v>
      </c>
      <c r="J1978" s="178" t="s">
        <v>2352</v>
      </c>
      <c r="K1978" s="178">
        <v>46206</v>
      </c>
      <c r="L1978" s="178"/>
      <c r="M1978" s="178" t="s">
        <v>2356</v>
      </c>
      <c r="N1978" s="179">
        <v>46206</v>
      </c>
      <c r="O1978" s="185" t="str">
        <f>IF(Tabela_srv_moreno_prd_dbwel_v_fund_acompanhamento[[#This Row],[prz_contratual]]=Tabela_srv_moreno_prd_dbwel_v_fund_acompanhamento[[#This Row],[lib_fundido_prev]],"S/Usin.","C/ Usin.")</f>
        <v>S/Usin.</v>
      </c>
    </row>
    <row r="1979" spans="1:15" hidden="1" x14ac:dyDescent="0.25">
      <c r="A1979" s="25" t="str">
        <f>_xlfn.CONCAT(Tabela_srv_moreno_prd_dbwel_v_fund_acompanhamento[[#This Row],[id_ordem_servico]],"-",Tabela_srv_moreno_prd_dbwel_v_fund_acompanhamento[[#This Row],[item]])</f>
        <v>27514-1</v>
      </c>
      <c r="B1979" s="115" t="str">
        <f>_xlfn.XLOOKUP(A1979,Tabela2[ID OS_MORENO],Tabela2[ID OS_MORENO],"",0)</f>
        <v>27514-1</v>
      </c>
      <c r="C1979" s="25">
        <v>27514</v>
      </c>
      <c r="D1979" s="25">
        <v>1</v>
      </c>
      <c r="E1979" s="25">
        <v>1</v>
      </c>
      <c r="F1979" s="178">
        <v>1256014</v>
      </c>
      <c r="G1979" s="178">
        <v>1</v>
      </c>
      <c r="H1979" s="178" t="str">
        <f>_xlfn.CONCAT(Tabela_srv_moreno_prd_dbwel_v_fund_acompanhamento[[#This Row],[codigo_peca]],"-",Tabela_srv_moreno_prd_dbwel_v_fund_acompanhamento[[#This Row],[seq_peca]])</f>
        <v>1256014-1</v>
      </c>
      <c r="I1979" s="178">
        <v>1</v>
      </c>
      <c r="J1979" s="178" t="s">
        <v>1899</v>
      </c>
      <c r="K1979" s="178">
        <v>46184</v>
      </c>
      <c r="L1979" s="178">
        <v>46175</v>
      </c>
      <c r="M1979" s="178" t="s">
        <v>392</v>
      </c>
      <c r="N1979" s="179">
        <v>46227</v>
      </c>
      <c r="O19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0" spans="1:15" hidden="1" x14ac:dyDescent="0.25">
      <c r="A1980" s="25" t="str">
        <f>_xlfn.CONCAT(Tabela_srv_moreno_prd_dbwel_v_fund_acompanhamento[[#This Row],[id_ordem_servico]],"-",Tabela_srv_moreno_prd_dbwel_v_fund_acompanhamento[[#This Row],[item]])</f>
        <v>27514-2</v>
      </c>
      <c r="B1980" s="115" t="str">
        <f>_xlfn.XLOOKUP(A1980,Tabela2[ID OS_MORENO],Tabela2[ID OS_MORENO],"",0)</f>
        <v>27514-2</v>
      </c>
      <c r="C1980" s="25">
        <v>27514</v>
      </c>
      <c r="D1980" s="25">
        <v>2</v>
      </c>
      <c r="E1980" s="25">
        <v>1</v>
      </c>
      <c r="F1980" s="178">
        <v>1256015</v>
      </c>
      <c r="G1980" s="178">
        <v>1</v>
      </c>
      <c r="H1980" s="178" t="str">
        <f>_xlfn.CONCAT(Tabela_srv_moreno_prd_dbwel_v_fund_acompanhamento[[#This Row],[codigo_peca]],"-",Tabela_srv_moreno_prd_dbwel_v_fund_acompanhamento[[#This Row],[seq_peca]])</f>
        <v>1256015-1</v>
      </c>
      <c r="I1980" s="178">
        <v>1</v>
      </c>
      <c r="J1980" s="178" t="s">
        <v>1899</v>
      </c>
      <c r="K1980" s="179">
        <v>46184</v>
      </c>
      <c r="L1980" s="179">
        <v>46175</v>
      </c>
      <c r="M1980" s="178" t="s">
        <v>392</v>
      </c>
      <c r="N1980" s="179">
        <v>46227</v>
      </c>
      <c r="O19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1" spans="1:15" hidden="1" x14ac:dyDescent="0.25">
      <c r="A1981" s="25" t="str">
        <f>_xlfn.CONCAT(Tabela_srv_moreno_prd_dbwel_v_fund_acompanhamento[[#This Row],[id_ordem_servico]],"-",Tabela_srv_moreno_prd_dbwel_v_fund_acompanhamento[[#This Row],[item]])</f>
        <v>27514-3</v>
      </c>
      <c r="B1981" s="25" t="str">
        <f>_xlfn.XLOOKUP(A1981,Tabela2[ID OS_MORENO],Tabela2[ID OS_MORENO],"",0)</f>
        <v>27514-3</v>
      </c>
      <c r="C1981" s="25">
        <v>27514</v>
      </c>
      <c r="D1981" s="25">
        <v>3</v>
      </c>
      <c r="E1981" s="25">
        <v>1</v>
      </c>
      <c r="F1981" s="178">
        <v>1256016</v>
      </c>
      <c r="G1981" s="178">
        <v>1</v>
      </c>
      <c r="H1981" s="178" t="str">
        <f>_xlfn.CONCAT(Tabela_srv_moreno_prd_dbwel_v_fund_acompanhamento[[#This Row],[codigo_peca]],"-",Tabela_srv_moreno_prd_dbwel_v_fund_acompanhamento[[#This Row],[seq_peca]])</f>
        <v>1256016-1</v>
      </c>
      <c r="I1981" s="178">
        <v>1</v>
      </c>
      <c r="J1981" s="178" t="s">
        <v>1899</v>
      </c>
      <c r="K1981" s="179">
        <v>46184</v>
      </c>
      <c r="L1981" s="179">
        <v>46175</v>
      </c>
      <c r="M1981" s="178" t="s">
        <v>392</v>
      </c>
      <c r="N1981" s="179">
        <v>46227</v>
      </c>
      <c r="O19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2" spans="1:15" hidden="1" x14ac:dyDescent="0.25">
      <c r="A1982" s="25" t="str">
        <f>_xlfn.CONCAT(Tabela_srv_moreno_prd_dbwel_v_fund_acompanhamento[[#This Row],[id_ordem_servico]],"-",Tabela_srv_moreno_prd_dbwel_v_fund_acompanhamento[[#This Row],[item]])</f>
        <v>27514-4</v>
      </c>
      <c r="B1982" s="25" t="str">
        <f>_xlfn.XLOOKUP(A1982,Tabela2[ID OS_MORENO],Tabela2[ID OS_MORENO],"",0)</f>
        <v>27514-4</v>
      </c>
      <c r="C1982" s="25">
        <v>27514</v>
      </c>
      <c r="D1982" s="25">
        <v>4</v>
      </c>
      <c r="E1982" s="25">
        <v>1</v>
      </c>
      <c r="F1982" s="178">
        <v>1256017</v>
      </c>
      <c r="G1982" s="178">
        <v>1</v>
      </c>
      <c r="H1982" s="178" t="str">
        <f>_xlfn.CONCAT(Tabela_srv_moreno_prd_dbwel_v_fund_acompanhamento[[#This Row],[codigo_peca]],"-",Tabela_srv_moreno_prd_dbwel_v_fund_acompanhamento[[#This Row],[seq_peca]])</f>
        <v>1256017-1</v>
      </c>
      <c r="I1982" s="178">
        <v>1</v>
      </c>
      <c r="J1982" s="178" t="s">
        <v>1899</v>
      </c>
      <c r="K1982" s="179">
        <v>46184</v>
      </c>
      <c r="L1982" s="179">
        <v>46175</v>
      </c>
      <c r="M1982" s="178" t="s">
        <v>392</v>
      </c>
      <c r="N1982" s="179">
        <v>46227</v>
      </c>
      <c r="O19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3" spans="1:15" hidden="1" x14ac:dyDescent="0.25">
      <c r="A1983" s="25" t="str">
        <f>_xlfn.CONCAT(Tabela_srv_moreno_prd_dbwel_v_fund_acompanhamento[[#This Row],[id_ordem_servico]],"-",Tabela_srv_moreno_prd_dbwel_v_fund_acompanhamento[[#This Row],[item]])</f>
        <v>27514-5</v>
      </c>
      <c r="B1983" s="115" t="str">
        <f>_xlfn.XLOOKUP(A1983,Tabela2[ID OS_MORENO],Tabela2[ID OS_MORENO],"",0)</f>
        <v>27514-5</v>
      </c>
      <c r="C1983" s="25">
        <v>27514</v>
      </c>
      <c r="D1983" s="25">
        <v>5</v>
      </c>
      <c r="E1983" s="25">
        <v>1</v>
      </c>
      <c r="F1983" s="178">
        <v>1256018</v>
      </c>
      <c r="G1983" s="178">
        <v>1</v>
      </c>
      <c r="H1983" s="178" t="str">
        <f>_xlfn.CONCAT(Tabela_srv_moreno_prd_dbwel_v_fund_acompanhamento[[#This Row],[codigo_peca]],"-",Tabela_srv_moreno_prd_dbwel_v_fund_acompanhamento[[#This Row],[seq_peca]])</f>
        <v>1256018-1</v>
      </c>
      <c r="I1983" s="178">
        <v>1</v>
      </c>
      <c r="J1983" s="178" t="s">
        <v>1899</v>
      </c>
      <c r="K1983" s="179">
        <v>46184</v>
      </c>
      <c r="L1983" s="179">
        <v>46175</v>
      </c>
      <c r="M1983" s="178" t="s">
        <v>392</v>
      </c>
      <c r="N1983" s="179">
        <v>46227</v>
      </c>
      <c r="O19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4" spans="1:15" hidden="1" x14ac:dyDescent="0.25">
      <c r="A1984" s="25" t="str">
        <f>_xlfn.CONCAT(Tabela_srv_moreno_prd_dbwel_v_fund_acompanhamento[[#This Row],[id_ordem_servico]],"-",Tabela_srv_moreno_prd_dbwel_v_fund_acompanhamento[[#This Row],[item]])</f>
        <v>27518-1</v>
      </c>
      <c r="B1984" s="114" t="str">
        <f>_xlfn.XLOOKUP(A1984,Tabela2[ID OS_MORENO],Tabela2[ID OS_MORENO],"",0)</f>
        <v>27518-1</v>
      </c>
      <c r="C1984" s="25">
        <v>27518</v>
      </c>
      <c r="D1984" s="25">
        <v>1</v>
      </c>
      <c r="E1984" s="25">
        <v>1</v>
      </c>
      <c r="F1984" s="178">
        <v>1255019</v>
      </c>
      <c r="G1984" s="178">
        <v>1</v>
      </c>
      <c r="H1984" s="178" t="str">
        <f>_xlfn.CONCAT(Tabela_srv_moreno_prd_dbwel_v_fund_acompanhamento[[#This Row],[codigo_peca]],"-",Tabela_srv_moreno_prd_dbwel_v_fund_acompanhamento[[#This Row],[seq_peca]])</f>
        <v>1255019-1</v>
      </c>
      <c r="I1984" s="178">
        <v>1</v>
      </c>
      <c r="J1984" s="178" t="s">
        <v>1901</v>
      </c>
      <c r="K1984" s="179">
        <v>46191</v>
      </c>
      <c r="L1984" s="179"/>
      <c r="M1984" s="178" t="s">
        <v>392</v>
      </c>
      <c r="N1984" s="179">
        <v>46241</v>
      </c>
      <c r="O19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5" spans="1:15" hidden="1" x14ac:dyDescent="0.25">
      <c r="A1985" s="25" t="str">
        <f>_xlfn.CONCAT(Tabela_srv_moreno_prd_dbwel_v_fund_acompanhamento[[#This Row],[id_ordem_servico]],"-",Tabela_srv_moreno_prd_dbwel_v_fund_acompanhamento[[#This Row],[item]])</f>
        <v>27518-2</v>
      </c>
      <c r="B1985" s="114" t="str">
        <f>_xlfn.XLOOKUP(A1985,Tabela2[ID OS_MORENO],Tabela2[ID OS_MORENO],"",0)</f>
        <v>27518-2</v>
      </c>
      <c r="C1985" s="25">
        <v>27518</v>
      </c>
      <c r="D1985" s="25">
        <v>2</v>
      </c>
      <c r="E1985" s="25">
        <v>1</v>
      </c>
      <c r="F1985" s="178">
        <v>1255020</v>
      </c>
      <c r="G1985" s="178">
        <v>1</v>
      </c>
      <c r="H1985" s="178" t="str">
        <f>_xlfn.CONCAT(Tabela_srv_moreno_prd_dbwel_v_fund_acompanhamento[[#This Row],[codigo_peca]],"-",Tabela_srv_moreno_prd_dbwel_v_fund_acompanhamento[[#This Row],[seq_peca]])</f>
        <v>1255020-1</v>
      </c>
      <c r="I1985" s="178">
        <v>1</v>
      </c>
      <c r="J1985" s="178" t="s">
        <v>1901</v>
      </c>
      <c r="K1985" s="179">
        <v>46198</v>
      </c>
      <c r="L1985" s="179">
        <v>46189</v>
      </c>
      <c r="M1985" s="178" t="s">
        <v>392</v>
      </c>
      <c r="N1985" s="179">
        <v>46241</v>
      </c>
      <c r="O19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6" spans="1:15" hidden="1" x14ac:dyDescent="0.25">
      <c r="A1986" s="25" t="str">
        <f>_xlfn.CONCAT(Tabela_srv_moreno_prd_dbwel_v_fund_acompanhamento[[#This Row],[id_ordem_servico]],"-",Tabela_srv_moreno_prd_dbwel_v_fund_acompanhamento[[#This Row],[item]])</f>
        <v>27518-3</v>
      </c>
      <c r="B1986" s="115" t="str">
        <f>_xlfn.XLOOKUP(A1986,Tabela2[ID OS_MORENO],Tabela2[ID OS_MORENO],"",0)</f>
        <v>27518-3</v>
      </c>
      <c r="C1986" s="25">
        <v>27518</v>
      </c>
      <c r="D1986" s="25">
        <v>3</v>
      </c>
      <c r="E1986" s="25">
        <v>1</v>
      </c>
      <c r="F1986" s="178">
        <v>1255021</v>
      </c>
      <c r="G1986" s="178">
        <v>1</v>
      </c>
      <c r="H1986" s="178" t="str">
        <f>_xlfn.CONCAT(Tabela_srv_moreno_prd_dbwel_v_fund_acompanhamento[[#This Row],[codigo_peca]],"-",Tabela_srv_moreno_prd_dbwel_v_fund_acompanhamento[[#This Row],[seq_peca]])</f>
        <v>1255021-1</v>
      </c>
      <c r="I1986" s="178">
        <v>1</v>
      </c>
      <c r="J1986" s="178" t="s">
        <v>1901</v>
      </c>
      <c r="K1986" s="179">
        <v>46198</v>
      </c>
      <c r="L1986" s="179"/>
      <c r="M1986" s="178" t="s">
        <v>392</v>
      </c>
      <c r="N1986" s="179">
        <v>46241</v>
      </c>
      <c r="O19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7" spans="1:15" hidden="1" x14ac:dyDescent="0.25">
      <c r="A1987" s="25" t="str">
        <f>_xlfn.CONCAT(Tabela_srv_moreno_prd_dbwel_v_fund_acompanhamento[[#This Row],[id_ordem_servico]],"-",Tabela_srv_moreno_prd_dbwel_v_fund_acompanhamento[[#This Row],[item]])</f>
        <v>27518-4</v>
      </c>
      <c r="B1987" s="25" t="str">
        <f>_xlfn.XLOOKUP(A1987,Tabela2[ID OS_MORENO],Tabela2[ID OS_MORENO],"",0)</f>
        <v>27518-4</v>
      </c>
      <c r="C1987" s="25">
        <v>27518</v>
      </c>
      <c r="D1987" s="25">
        <v>4</v>
      </c>
      <c r="E1987" s="25">
        <v>1</v>
      </c>
      <c r="F1987" s="178">
        <v>1255022</v>
      </c>
      <c r="G1987" s="178">
        <v>1</v>
      </c>
      <c r="H1987" s="178" t="str">
        <f>_xlfn.CONCAT(Tabela_srv_moreno_prd_dbwel_v_fund_acompanhamento[[#This Row],[codigo_peca]],"-",Tabela_srv_moreno_prd_dbwel_v_fund_acompanhamento[[#This Row],[seq_peca]])</f>
        <v>1255022-1</v>
      </c>
      <c r="I1987" s="178">
        <v>1</v>
      </c>
      <c r="J1987" s="178" t="s">
        <v>1901</v>
      </c>
      <c r="K1987" s="179">
        <v>46198</v>
      </c>
      <c r="L1987" s="179"/>
      <c r="M1987" s="178" t="s">
        <v>392</v>
      </c>
      <c r="N1987" s="179">
        <v>46241</v>
      </c>
      <c r="O19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8" spans="1:15" hidden="1" x14ac:dyDescent="0.25">
      <c r="A1988" s="25" t="str">
        <f>_xlfn.CONCAT(Tabela_srv_moreno_prd_dbwel_v_fund_acompanhamento[[#This Row],[id_ordem_servico]],"-",Tabela_srv_moreno_prd_dbwel_v_fund_acompanhamento[[#This Row],[item]])</f>
        <v>27518-5</v>
      </c>
      <c r="B1988" s="25" t="str">
        <f>_xlfn.XLOOKUP(A1988,Tabela2[ID OS_MORENO],Tabela2[ID OS_MORENO],"",0)</f>
        <v>27518-5</v>
      </c>
      <c r="C1988" s="25">
        <v>27518</v>
      </c>
      <c r="D1988" s="25">
        <v>5</v>
      </c>
      <c r="E1988" s="25">
        <v>1</v>
      </c>
      <c r="F1988" s="178">
        <v>1255023</v>
      </c>
      <c r="G1988" s="178">
        <v>1</v>
      </c>
      <c r="H1988" s="178" t="str">
        <f>_xlfn.CONCAT(Tabela_srv_moreno_prd_dbwel_v_fund_acompanhamento[[#This Row],[codigo_peca]],"-",Tabela_srv_moreno_prd_dbwel_v_fund_acompanhamento[[#This Row],[seq_peca]])</f>
        <v>1255023-1</v>
      </c>
      <c r="I1988" s="178">
        <v>1</v>
      </c>
      <c r="J1988" s="178" t="s">
        <v>1901</v>
      </c>
      <c r="K1988" s="179">
        <v>46198</v>
      </c>
      <c r="L1988" s="179"/>
      <c r="M1988" s="178" t="s">
        <v>392</v>
      </c>
      <c r="N1988" s="179">
        <v>46241</v>
      </c>
      <c r="O19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89" spans="1:15" hidden="1" x14ac:dyDescent="0.25">
      <c r="A1989" s="25" t="str">
        <f>_xlfn.CONCAT(Tabela_srv_moreno_prd_dbwel_v_fund_acompanhamento[[#This Row],[id_ordem_servico]],"-",Tabela_srv_moreno_prd_dbwel_v_fund_acompanhamento[[#This Row],[item]])</f>
        <v>27518-6</v>
      </c>
      <c r="B1989" s="115" t="str">
        <f>_xlfn.XLOOKUP(A1989,Tabela2[ID OS_MORENO],Tabela2[ID OS_MORENO],"",0)</f>
        <v>27518-6</v>
      </c>
      <c r="C1989" s="25">
        <v>27518</v>
      </c>
      <c r="D1989" s="25">
        <v>6</v>
      </c>
      <c r="E1989" s="25">
        <v>1</v>
      </c>
      <c r="F1989" s="178">
        <v>1255024</v>
      </c>
      <c r="G1989" s="178">
        <v>1</v>
      </c>
      <c r="H1989" s="178" t="str">
        <f>_xlfn.CONCAT(Tabela_srv_moreno_prd_dbwel_v_fund_acompanhamento[[#This Row],[codigo_peca]],"-",Tabela_srv_moreno_prd_dbwel_v_fund_acompanhamento[[#This Row],[seq_peca]])</f>
        <v>1255024-1</v>
      </c>
      <c r="I1989" s="178">
        <v>1</v>
      </c>
      <c r="J1989" s="178" t="s">
        <v>1901</v>
      </c>
      <c r="K1989" s="179">
        <v>46198</v>
      </c>
      <c r="L1989" s="179"/>
      <c r="M1989" s="178" t="s">
        <v>392</v>
      </c>
      <c r="N1989" s="179">
        <v>46241</v>
      </c>
      <c r="O19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0" spans="1:15" hidden="1" x14ac:dyDescent="0.25">
      <c r="A1990" s="25" t="str">
        <f>_xlfn.CONCAT(Tabela_srv_moreno_prd_dbwel_v_fund_acompanhamento[[#This Row],[id_ordem_servico]],"-",Tabela_srv_moreno_prd_dbwel_v_fund_acompanhamento[[#This Row],[item]])</f>
        <v>27386-1</v>
      </c>
      <c r="B1990" s="115" t="str">
        <f>_xlfn.XLOOKUP(A1990,Tabela2[ID OS_MORENO],Tabela2[ID OS_MORENO],"",0)</f>
        <v>27386-1</v>
      </c>
      <c r="C1990" s="25">
        <v>27386</v>
      </c>
      <c r="D1990" s="25">
        <v>1</v>
      </c>
      <c r="E1990" s="25">
        <v>1</v>
      </c>
      <c r="F1990" s="178">
        <v>6749</v>
      </c>
      <c r="G1990" s="178">
        <v>1</v>
      </c>
      <c r="H1990" s="178" t="str">
        <f>_xlfn.CONCAT(Tabela_srv_moreno_prd_dbwel_v_fund_acompanhamento[[#This Row],[codigo_peca]],"-",Tabela_srv_moreno_prd_dbwel_v_fund_acompanhamento[[#This Row],[seq_peca]])</f>
        <v>6749-1</v>
      </c>
      <c r="I1990" s="178">
        <v>1</v>
      </c>
      <c r="J1990" s="178" t="s">
        <v>10</v>
      </c>
      <c r="K1990" s="179">
        <v>46078</v>
      </c>
      <c r="L1990" s="179">
        <v>46071</v>
      </c>
      <c r="M1990" s="178" t="s">
        <v>739</v>
      </c>
      <c r="N1990" s="179">
        <v>46127</v>
      </c>
      <c r="O19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1" spans="1:15" hidden="1" x14ac:dyDescent="0.25">
      <c r="A1991" s="25" t="str">
        <f>_xlfn.CONCAT(Tabela_srv_moreno_prd_dbwel_v_fund_acompanhamento[[#This Row],[id_ordem_servico]],"-",Tabela_srv_moreno_prd_dbwel_v_fund_acompanhamento[[#This Row],[item]])</f>
        <v>27386-2</v>
      </c>
      <c r="B1991" s="115" t="str">
        <f>_xlfn.XLOOKUP(A1991,Tabela2[ID OS_MORENO],Tabela2[ID OS_MORENO],"",0)</f>
        <v>27386-2</v>
      </c>
      <c r="C1991" s="25">
        <v>27386</v>
      </c>
      <c r="D1991" s="25">
        <v>2</v>
      </c>
      <c r="E1991" s="25">
        <v>1</v>
      </c>
      <c r="F1991" s="178">
        <v>6750</v>
      </c>
      <c r="G1991" s="178">
        <v>1</v>
      </c>
      <c r="H1991" s="178" t="str">
        <f>_xlfn.CONCAT(Tabela_srv_moreno_prd_dbwel_v_fund_acompanhamento[[#This Row],[codigo_peca]],"-",Tabela_srv_moreno_prd_dbwel_v_fund_acompanhamento[[#This Row],[seq_peca]])</f>
        <v>6750-1</v>
      </c>
      <c r="I1991" s="178">
        <v>1</v>
      </c>
      <c r="J1991" s="178" t="s">
        <v>10</v>
      </c>
      <c r="K1991" s="179">
        <v>46078</v>
      </c>
      <c r="L1991" s="179">
        <v>46073</v>
      </c>
      <c r="M1991" s="178" t="s">
        <v>739</v>
      </c>
      <c r="N1991" s="179">
        <v>46127</v>
      </c>
      <c r="O19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2" spans="1:15" hidden="1" x14ac:dyDescent="0.25">
      <c r="A1992" s="25" t="str">
        <f>_xlfn.CONCAT(Tabela_srv_moreno_prd_dbwel_v_fund_acompanhamento[[#This Row],[id_ordem_servico]],"-",Tabela_srv_moreno_prd_dbwel_v_fund_acompanhamento[[#This Row],[item]])</f>
        <v>27386-3</v>
      </c>
      <c r="B1992" s="115" t="str">
        <f>_xlfn.XLOOKUP(A1992,Tabela2[ID OS_MORENO],Tabela2[ID OS_MORENO],"",0)</f>
        <v>27386-3</v>
      </c>
      <c r="C1992" s="25">
        <v>27386</v>
      </c>
      <c r="D1992" s="25">
        <v>3</v>
      </c>
      <c r="E1992" s="25">
        <v>1</v>
      </c>
      <c r="F1992" s="178">
        <v>6751</v>
      </c>
      <c r="G1992" s="178">
        <v>1</v>
      </c>
      <c r="H1992" s="178" t="str">
        <f>_xlfn.CONCAT(Tabela_srv_moreno_prd_dbwel_v_fund_acompanhamento[[#This Row],[codigo_peca]],"-",Tabela_srv_moreno_prd_dbwel_v_fund_acompanhamento[[#This Row],[seq_peca]])</f>
        <v>6751-1</v>
      </c>
      <c r="I1992" s="178">
        <v>1</v>
      </c>
      <c r="J1992" s="178" t="s">
        <v>10</v>
      </c>
      <c r="K1992" s="179">
        <v>46078</v>
      </c>
      <c r="L1992" s="179">
        <v>46073</v>
      </c>
      <c r="M1992" s="178" t="s">
        <v>739</v>
      </c>
      <c r="N1992" s="179">
        <v>46127</v>
      </c>
      <c r="O19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3" spans="1:15" hidden="1" x14ac:dyDescent="0.25">
      <c r="A1993" s="25" t="str">
        <f>_xlfn.CONCAT(Tabela_srv_moreno_prd_dbwel_v_fund_acompanhamento[[#This Row],[id_ordem_servico]],"-",Tabela_srv_moreno_prd_dbwel_v_fund_acompanhamento[[#This Row],[item]])</f>
        <v>27138-1</v>
      </c>
      <c r="B1993" s="171" t="str">
        <f>_xlfn.XLOOKUP(A1993,Tabela2[ID OS_MORENO],Tabela2[ID OS_MORENO],"",0)</f>
        <v/>
      </c>
      <c r="C1993" s="25">
        <v>27138</v>
      </c>
      <c r="D1993" s="25">
        <v>1</v>
      </c>
      <c r="E1993" s="25">
        <v>1</v>
      </c>
      <c r="F1993" s="178">
        <v>1257044</v>
      </c>
      <c r="G1993" s="178">
        <v>1</v>
      </c>
      <c r="H1993" s="178" t="str">
        <f>_xlfn.CONCAT(Tabela_srv_moreno_prd_dbwel_v_fund_acompanhamento[[#This Row],[codigo_peca]],"-",Tabela_srv_moreno_prd_dbwel_v_fund_acompanhamento[[#This Row],[seq_peca]])</f>
        <v>1257044-1</v>
      </c>
      <c r="I1993" s="178">
        <v>1</v>
      </c>
      <c r="J1993" s="178" t="s">
        <v>10</v>
      </c>
      <c r="K1993" s="179">
        <v>45949</v>
      </c>
      <c r="L1993" s="179">
        <v>45936</v>
      </c>
      <c r="M1993" s="178" t="s">
        <v>341</v>
      </c>
      <c r="N1993" s="179">
        <v>46004</v>
      </c>
      <c r="O19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4" spans="1:15" hidden="1" x14ac:dyDescent="0.25">
      <c r="A1994" s="25" t="str">
        <f>_xlfn.CONCAT(Tabela_srv_moreno_prd_dbwel_v_fund_acompanhamento[[#This Row],[id_ordem_servico]],"-",Tabela_srv_moreno_prd_dbwel_v_fund_acompanhamento[[#This Row],[item]])</f>
        <v>27138-2</v>
      </c>
      <c r="B1994" s="171" t="str">
        <f>_xlfn.XLOOKUP(A1994,Tabela2[ID OS_MORENO],Tabela2[ID OS_MORENO],"",0)</f>
        <v/>
      </c>
      <c r="C1994" s="25">
        <v>27138</v>
      </c>
      <c r="D1994" s="25">
        <v>2</v>
      </c>
      <c r="E1994" s="25">
        <v>1</v>
      </c>
      <c r="F1994" s="178">
        <v>1257045</v>
      </c>
      <c r="G1994" s="178">
        <v>1</v>
      </c>
      <c r="H1994" s="178" t="str">
        <f>_xlfn.CONCAT(Tabela_srv_moreno_prd_dbwel_v_fund_acompanhamento[[#This Row],[codigo_peca]],"-",Tabela_srv_moreno_prd_dbwel_v_fund_acompanhamento[[#This Row],[seq_peca]])</f>
        <v>1257045-1</v>
      </c>
      <c r="I1994" s="178">
        <v>1</v>
      </c>
      <c r="J1994" s="178" t="s">
        <v>10</v>
      </c>
      <c r="K1994" s="179">
        <v>45948</v>
      </c>
      <c r="L1994" s="179">
        <v>45939</v>
      </c>
      <c r="M1994" s="178" t="s">
        <v>342</v>
      </c>
      <c r="N1994" s="179">
        <v>46004</v>
      </c>
      <c r="O19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5" spans="1:15" hidden="1" x14ac:dyDescent="0.25">
      <c r="A1995" s="25" t="str">
        <f>_xlfn.CONCAT(Tabela_srv_moreno_prd_dbwel_v_fund_acompanhamento[[#This Row],[id_ordem_servico]],"-",Tabela_srv_moreno_prd_dbwel_v_fund_acompanhamento[[#This Row],[item]])</f>
        <v>27138-3</v>
      </c>
      <c r="B1995" s="171" t="str">
        <f>_xlfn.XLOOKUP(A1995,Tabela2[ID OS_MORENO],Tabela2[ID OS_MORENO],"",0)</f>
        <v/>
      </c>
      <c r="C1995" s="25">
        <v>27138</v>
      </c>
      <c r="D1995" s="25">
        <v>3</v>
      </c>
      <c r="E1995" s="25">
        <v>1</v>
      </c>
      <c r="F1995" s="178">
        <v>1257045</v>
      </c>
      <c r="G1995" s="178">
        <v>2</v>
      </c>
      <c r="H1995" s="178" t="str">
        <f>_xlfn.CONCAT(Tabela_srv_moreno_prd_dbwel_v_fund_acompanhamento[[#This Row],[codigo_peca]],"-",Tabela_srv_moreno_prd_dbwel_v_fund_acompanhamento[[#This Row],[seq_peca]])</f>
        <v>1257045-2</v>
      </c>
      <c r="I1995" s="178">
        <v>1</v>
      </c>
      <c r="J1995" s="178" t="s">
        <v>10</v>
      </c>
      <c r="K1995" s="179">
        <v>45948</v>
      </c>
      <c r="L1995" s="179">
        <v>45936</v>
      </c>
      <c r="M1995" s="178" t="s">
        <v>342</v>
      </c>
      <c r="N1995" s="179">
        <v>46004</v>
      </c>
      <c r="O19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6" spans="1:15" hidden="1" x14ac:dyDescent="0.25">
      <c r="A1996" s="25" t="str">
        <f>_xlfn.CONCAT(Tabela_srv_moreno_prd_dbwel_v_fund_acompanhamento[[#This Row],[id_ordem_servico]],"-",Tabela_srv_moreno_prd_dbwel_v_fund_acompanhamento[[#This Row],[item]])</f>
        <v>27138-4</v>
      </c>
      <c r="B1996" s="114" t="str">
        <f>_xlfn.XLOOKUP(A1996,Tabela2[ID OS_MORENO],Tabela2[ID OS_MORENO],"",0)</f>
        <v/>
      </c>
      <c r="C1996" s="25">
        <v>27138</v>
      </c>
      <c r="D1996" s="25">
        <v>4</v>
      </c>
      <c r="E1996" s="25">
        <v>1</v>
      </c>
      <c r="F1996" s="178">
        <v>1257045</v>
      </c>
      <c r="G1996" s="178">
        <v>3</v>
      </c>
      <c r="H1996" s="178" t="str">
        <f>_xlfn.CONCAT(Tabela_srv_moreno_prd_dbwel_v_fund_acompanhamento[[#This Row],[codigo_peca]],"-",Tabela_srv_moreno_prd_dbwel_v_fund_acompanhamento[[#This Row],[seq_peca]])</f>
        <v>1257045-3</v>
      </c>
      <c r="I1996" s="178">
        <v>1</v>
      </c>
      <c r="J1996" s="178" t="s">
        <v>10</v>
      </c>
      <c r="K1996" s="179">
        <v>45948</v>
      </c>
      <c r="L1996" s="179">
        <v>45933</v>
      </c>
      <c r="M1996" s="178" t="s">
        <v>342</v>
      </c>
      <c r="N1996" s="179">
        <v>46004</v>
      </c>
      <c r="O19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7" spans="1:15" hidden="1" x14ac:dyDescent="0.25">
      <c r="A1997" s="25" t="str">
        <f>_xlfn.CONCAT(Tabela_srv_moreno_prd_dbwel_v_fund_acompanhamento[[#This Row],[id_ordem_servico]],"-",Tabela_srv_moreno_prd_dbwel_v_fund_acompanhamento[[#This Row],[item]])</f>
        <v>27123-1</v>
      </c>
      <c r="B1997" s="114" t="str">
        <f>_xlfn.XLOOKUP(A1997,Tabela2[ID OS_MORENO],Tabela2[ID OS_MORENO],"",0)</f>
        <v/>
      </c>
      <c r="C1997" s="25">
        <v>27123</v>
      </c>
      <c r="D1997" s="25">
        <v>1</v>
      </c>
      <c r="E1997" s="25">
        <v>1</v>
      </c>
      <c r="F1997" s="178">
        <v>1258015</v>
      </c>
      <c r="G1997" s="178">
        <v>4</v>
      </c>
      <c r="H1997" s="178" t="str">
        <f>_xlfn.CONCAT(Tabela_srv_moreno_prd_dbwel_v_fund_acompanhamento[[#This Row],[codigo_peca]],"-",Tabela_srv_moreno_prd_dbwel_v_fund_acompanhamento[[#This Row],[seq_peca]])</f>
        <v>1258015-4</v>
      </c>
      <c r="I1997" s="178">
        <v>1</v>
      </c>
      <c r="J1997" s="178" t="s">
        <v>321</v>
      </c>
      <c r="K1997" s="179">
        <v>45938</v>
      </c>
      <c r="L1997" s="179">
        <v>45926</v>
      </c>
      <c r="M1997" s="178" t="s">
        <v>322</v>
      </c>
      <c r="N1997" s="179">
        <v>45995</v>
      </c>
      <c r="O19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8" spans="1:15" hidden="1" x14ac:dyDescent="0.25">
      <c r="A1998" s="25" t="str">
        <f>_xlfn.CONCAT(Tabela_srv_moreno_prd_dbwel_v_fund_acompanhamento[[#This Row],[id_ordem_servico]],"-",Tabela_srv_moreno_prd_dbwel_v_fund_acompanhamento[[#This Row],[item]])</f>
        <v>27123-2</v>
      </c>
      <c r="B1998" s="114" t="str">
        <f>_xlfn.XLOOKUP(A1998,Tabela2[ID OS_MORENO],Tabela2[ID OS_MORENO],"",0)</f>
        <v/>
      </c>
      <c r="C1998" s="25">
        <v>27123</v>
      </c>
      <c r="D1998" s="25">
        <v>2</v>
      </c>
      <c r="E1998" s="25">
        <v>1</v>
      </c>
      <c r="F1998" s="178">
        <v>1258015</v>
      </c>
      <c r="G1998" s="178">
        <v>5</v>
      </c>
      <c r="H1998" s="178" t="str">
        <f>_xlfn.CONCAT(Tabela_srv_moreno_prd_dbwel_v_fund_acompanhamento[[#This Row],[codigo_peca]],"-",Tabela_srv_moreno_prd_dbwel_v_fund_acompanhamento[[#This Row],[seq_peca]])</f>
        <v>1258015-5</v>
      </c>
      <c r="I1998" s="178">
        <v>1</v>
      </c>
      <c r="J1998" s="178" t="s">
        <v>321</v>
      </c>
      <c r="K1998" s="179">
        <v>45938</v>
      </c>
      <c r="L1998" s="179">
        <v>45944</v>
      </c>
      <c r="M1998" s="178" t="s">
        <v>322</v>
      </c>
      <c r="N1998" s="179">
        <v>45995</v>
      </c>
      <c r="O19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1999" spans="1:15" hidden="1" x14ac:dyDescent="0.25">
      <c r="A1999" s="25" t="str">
        <f>_xlfn.CONCAT(Tabela_srv_moreno_prd_dbwel_v_fund_acompanhamento[[#This Row],[id_ordem_servico]],"-",Tabela_srv_moreno_prd_dbwel_v_fund_acompanhamento[[#This Row],[item]])</f>
        <v>27123-3</v>
      </c>
      <c r="B1999" s="171" t="str">
        <f>_xlfn.XLOOKUP(A1999,Tabela2[ID OS_MORENO],Tabela2[ID OS_MORENO],"",0)</f>
        <v/>
      </c>
      <c r="C1999" s="25">
        <v>27123</v>
      </c>
      <c r="D1999" s="25">
        <v>3</v>
      </c>
      <c r="E1999" s="25">
        <v>1</v>
      </c>
      <c r="F1999" s="178">
        <v>1258015</v>
      </c>
      <c r="G1999" s="178">
        <v>6</v>
      </c>
      <c r="H1999" s="178" t="str">
        <f>_xlfn.CONCAT(Tabela_srv_moreno_prd_dbwel_v_fund_acompanhamento[[#This Row],[codigo_peca]],"-",Tabela_srv_moreno_prd_dbwel_v_fund_acompanhamento[[#This Row],[seq_peca]])</f>
        <v>1258015-6</v>
      </c>
      <c r="I1999" s="178">
        <v>1</v>
      </c>
      <c r="J1999" s="178" t="s">
        <v>321</v>
      </c>
      <c r="K1999" s="179">
        <v>45938</v>
      </c>
      <c r="L1999" s="179">
        <v>45933</v>
      </c>
      <c r="M1999" s="178" t="s">
        <v>322</v>
      </c>
      <c r="N1999" s="179">
        <v>45995</v>
      </c>
      <c r="O19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0" spans="1:15" hidden="1" x14ac:dyDescent="0.25">
      <c r="A2000" s="25" t="str">
        <f>_xlfn.CONCAT(Tabela_srv_moreno_prd_dbwel_v_fund_acompanhamento[[#This Row],[id_ordem_servico]],"-",Tabela_srv_moreno_prd_dbwel_v_fund_acompanhamento[[#This Row],[item]])</f>
        <v>27385-4</v>
      </c>
      <c r="B2000" s="171" t="str">
        <f>_xlfn.XLOOKUP(A2000,Tabela2[ID OS_MORENO],Tabela2[ID OS_MORENO],"",0)</f>
        <v/>
      </c>
      <c r="C2000" s="25">
        <v>27385</v>
      </c>
      <c r="D2000" s="25">
        <v>4</v>
      </c>
      <c r="E2000" s="25">
        <v>1</v>
      </c>
      <c r="F2000" s="178">
        <v>6778</v>
      </c>
      <c r="G2000" s="178">
        <v>1</v>
      </c>
      <c r="H2000" s="178" t="str">
        <f>_xlfn.CONCAT(Tabela_srv_moreno_prd_dbwel_v_fund_acompanhamento[[#This Row],[codigo_peca]],"-",Tabela_srv_moreno_prd_dbwel_v_fund_acompanhamento[[#This Row],[seq_peca]])</f>
        <v>6778-1</v>
      </c>
      <c r="I2000" s="178">
        <v>1</v>
      </c>
      <c r="J2000" s="178" t="s">
        <v>15</v>
      </c>
      <c r="K2000" s="179">
        <v>46114</v>
      </c>
      <c r="L2000" s="179">
        <v>46122</v>
      </c>
      <c r="M2000" s="178" t="s">
        <v>769</v>
      </c>
      <c r="N2000" s="179">
        <v>46114</v>
      </c>
      <c r="O200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001" spans="1:15" hidden="1" x14ac:dyDescent="0.25">
      <c r="A2001" s="25" t="str">
        <f>_xlfn.CONCAT(Tabela_srv_moreno_prd_dbwel_v_fund_acompanhamento[[#This Row],[id_ordem_servico]],"-",Tabela_srv_moreno_prd_dbwel_v_fund_acompanhamento[[#This Row],[item]])</f>
        <v>27385-1</v>
      </c>
      <c r="B2001" s="25" t="str">
        <f>_xlfn.XLOOKUP(A2001,Tabela2[ID OS_MORENO],Tabela2[ID OS_MORENO],"",0)</f>
        <v>27385-1</v>
      </c>
      <c r="C2001" s="25">
        <v>27385</v>
      </c>
      <c r="D2001" s="25">
        <v>1</v>
      </c>
      <c r="E2001" s="25">
        <v>1</v>
      </c>
      <c r="F2001" s="178">
        <v>6772</v>
      </c>
      <c r="G2001" s="178">
        <v>1</v>
      </c>
      <c r="H2001" s="178" t="str">
        <f>_xlfn.CONCAT(Tabela_srv_moreno_prd_dbwel_v_fund_acompanhamento[[#This Row],[codigo_peca]],"-",Tabela_srv_moreno_prd_dbwel_v_fund_acompanhamento[[#This Row],[seq_peca]])</f>
        <v>6772-1</v>
      </c>
      <c r="I2001" s="178">
        <v>1</v>
      </c>
      <c r="J2001" s="178" t="s">
        <v>15</v>
      </c>
      <c r="K2001" s="179">
        <v>46102</v>
      </c>
      <c r="L2001" s="179">
        <v>46097</v>
      </c>
      <c r="M2001" s="178" t="s">
        <v>768</v>
      </c>
      <c r="N2001" s="179">
        <v>46101</v>
      </c>
      <c r="O20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2" spans="1:15" hidden="1" x14ac:dyDescent="0.25">
      <c r="A2002" s="25" t="str">
        <f>_xlfn.CONCAT(Tabela_srv_moreno_prd_dbwel_v_fund_acompanhamento[[#This Row],[id_ordem_servico]],"-",Tabela_srv_moreno_prd_dbwel_v_fund_acompanhamento[[#This Row],[item]])</f>
        <v>27385-2</v>
      </c>
      <c r="B2002" s="25" t="str">
        <f>_xlfn.XLOOKUP(A2002,Tabela2[ID OS_MORENO],Tabela2[ID OS_MORENO],"",0)</f>
        <v/>
      </c>
      <c r="C2002" s="25">
        <v>27385</v>
      </c>
      <c r="D2002" s="25">
        <v>2</v>
      </c>
      <c r="E2002" s="25">
        <v>1</v>
      </c>
      <c r="F2002" s="178">
        <v>6773</v>
      </c>
      <c r="G2002" s="178">
        <v>1</v>
      </c>
      <c r="H2002" s="178" t="str">
        <f>_xlfn.CONCAT(Tabela_srv_moreno_prd_dbwel_v_fund_acompanhamento[[#This Row],[codigo_peca]],"-",Tabela_srv_moreno_prd_dbwel_v_fund_acompanhamento[[#This Row],[seq_peca]])</f>
        <v>6773-1</v>
      </c>
      <c r="I2002" s="178">
        <v>1</v>
      </c>
      <c r="J2002" s="178" t="s">
        <v>15</v>
      </c>
      <c r="K2002" s="179">
        <v>46094</v>
      </c>
      <c r="L2002" s="179">
        <v>46099</v>
      </c>
      <c r="M2002" s="178" t="s">
        <v>769</v>
      </c>
      <c r="N2002" s="179">
        <v>46101</v>
      </c>
      <c r="O20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3" spans="1:15" hidden="1" x14ac:dyDescent="0.25">
      <c r="A2003" s="25" t="str">
        <f>_xlfn.CONCAT(Tabela_srv_moreno_prd_dbwel_v_fund_acompanhamento[[#This Row],[id_ordem_servico]],"-",Tabela_srv_moreno_prd_dbwel_v_fund_acompanhamento[[#This Row],[item]])</f>
        <v>27385-3</v>
      </c>
      <c r="B2003" s="171" t="str">
        <f>_xlfn.XLOOKUP(A2003,Tabela2[ID OS_MORENO],Tabela2[ID OS_MORENO],"",0)</f>
        <v>27385-3</v>
      </c>
      <c r="C2003" s="25">
        <v>27385</v>
      </c>
      <c r="D2003" s="25">
        <v>3</v>
      </c>
      <c r="E2003" s="25">
        <v>1</v>
      </c>
      <c r="F2003" s="178">
        <v>6774</v>
      </c>
      <c r="G2003" s="178">
        <v>1</v>
      </c>
      <c r="H2003" s="178" t="str">
        <f>_xlfn.CONCAT(Tabela_srv_moreno_prd_dbwel_v_fund_acompanhamento[[#This Row],[codigo_peca]],"-",Tabela_srv_moreno_prd_dbwel_v_fund_acompanhamento[[#This Row],[seq_peca]])</f>
        <v>6774-1</v>
      </c>
      <c r="I2003" s="178">
        <v>1</v>
      </c>
      <c r="J2003" s="178" t="s">
        <v>15</v>
      </c>
      <c r="K2003" s="179">
        <v>46096</v>
      </c>
      <c r="L2003" s="179">
        <v>46097</v>
      </c>
      <c r="M2003" s="178" t="s">
        <v>770</v>
      </c>
      <c r="N2003" s="179">
        <v>46101</v>
      </c>
      <c r="O20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4" spans="1:15" hidden="1" x14ac:dyDescent="0.25">
      <c r="A2004" s="25" t="str">
        <f>_xlfn.CONCAT(Tabela_srv_moreno_prd_dbwel_v_fund_acompanhamento[[#This Row],[id_ordem_servico]],"-",Tabela_srv_moreno_prd_dbwel_v_fund_acompanhamento[[#This Row],[item]])</f>
        <v>27372-1</v>
      </c>
      <c r="B2004" s="171" t="str">
        <f>_xlfn.XLOOKUP(A2004,Tabela2[ID OS_MORENO],Tabela2[ID OS_MORENO],"",0)</f>
        <v>27372-1</v>
      </c>
      <c r="C2004" s="25">
        <v>27372</v>
      </c>
      <c r="D2004" s="25">
        <v>1</v>
      </c>
      <c r="E2004" s="25">
        <v>1</v>
      </c>
      <c r="F2004" s="178">
        <v>6727</v>
      </c>
      <c r="G2004" s="178">
        <v>1</v>
      </c>
      <c r="H2004" s="178" t="str">
        <f>_xlfn.CONCAT(Tabela_srv_moreno_prd_dbwel_v_fund_acompanhamento[[#This Row],[codigo_peca]],"-",Tabela_srv_moreno_prd_dbwel_v_fund_acompanhamento[[#This Row],[seq_peca]])</f>
        <v>6727-1</v>
      </c>
      <c r="I2004" s="178">
        <v>1</v>
      </c>
      <c r="J2004" s="178" t="s">
        <v>12</v>
      </c>
      <c r="K2004" s="179">
        <v>46077</v>
      </c>
      <c r="L2004" s="179">
        <v>46059</v>
      </c>
      <c r="M2004" s="178" t="s">
        <v>740</v>
      </c>
      <c r="N2004" s="179">
        <v>46127</v>
      </c>
      <c r="O20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5" spans="1:15" hidden="1" x14ac:dyDescent="0.25">
      <c r="A2005" s="25" t="str">
        <f>_xlfn.CONCAT(Tabela_srv_moreno_prd_dbwel_v_fund_acompanhamento[[#This Row],[id_ordem_servico]],"-",Tabela_srv_moreno_prd_dbwel_v_fund_acompanhamento[[#This Row],[item]])</f>
        <v>27372-2</v>
      </c>
      <c r="B2005" s="171" t="str">
        <f>_xlfn.XLOOKUP(A2005,Tabela2[ID OS_MORENO],Tabela2[ID OS_MORENO],"",0)</f>
        <v>27372-2</v>
      </c>
      <c r="C2005" s="25">
        <v>27372</v>
      </c>
      <c r="D2005" s="25">
        <v>2</v>
      </c>
      <c r="E2005" s="25">
        <v>1</v>
      </c>
      <c r="F2005" s="178">
        <v>6728</v>
      </c>
      <c r="G2005" s="178">
        <v>1</v>
      </c>
      <c r="H2005" s="178" t="str">
        <f>_xlfn.CONCAT(Tabela_srv_moreno_prd_dbwel_v_fund_acompanhamento[[#This Row],[codigo_peca]],"-",Tabela_srv_moreno_prd_dbwel_v_fund_acompanhamento[[#This Row],[seq_peca]])</f>
        <v>6728-1</v>
      </c>
      <c r="I2005" s="178">
        <v>1</v>
      </c>
      <c r="J2005" s="178" t="s">
        <v>12</v>
      </c>
      <c r="K2005" s="179">
        <v>46059</v>
      </c>
      <c r="L2005" s="179">
        <v>46059</v>
      </c>
      <c r="M2005" s="178" t="s">
        <v>741</v>
      </c>
      <c r="N2005" s="179">
        <v>46090</v>
      </c>
      <c r="O20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6" spans="1:15" hidden="1" x14ac:dyDescent="0.25">
      <c r="A2006" s="25" t="str">
        <f>_xlfn.CONCAT(Tabela_srv_moreno_prd_dbwel_v_fund_acompanhamento[[#This Row],[id_ordem_servico]],"-",Tabela_srv_moreno_prd_dbwel_v_fund_acompanhamento[[#This Row],[item]])</f>
        <v>27122-1</v>
      </c>
      <c r="B2006" s="171" t="str">
        <f>_xlfn.XLOOKUP(A2006,Tabela2[ID OS_MORENO],Tabela2[ID OS_MORENO],"",0)</f>
        <v/>
      </c>
      <c r="C2006" s="25">
        <v>27122</v>
      </c>
      <c r="D2006" s="25">
        <v>1</v>
      </c>
      <c r="E2006" s="25">
        <v>1</v>
      </c>
      <c r="F2006" s="178">
        <v>1260080</v>
      </c>
      <c r="G2006" s="178">
        <v>4</v>
      </c>
      <c r="H2006" s="178" t="str">
        <f>_xlfn.CONCAT(Tabela_srv_moreno_prd_dbwel_v_fund_acompanhamento[[#This Row],[codigo_peca]],"-",Tabela_srv_moreno_prd_dbwel_v_fund_acompanhamento[[#This Row],[seq_peca]])</f>
        <v>1260080-4</v>
      </c>
      <c r="I2006" s="178">
        <v>1</v>
      </c>
      <c r="J2006" s="178" t="s">
        <v>12</v>
      </c>
      <c r="K2006" s="179">
        <v>45956</v>
      </c>
      <c r="L2006" s="179">
        <v>45945</v>
      </c>
      <c r="M2006" s="178" t="s">
        <v>320</v>
      </c>
      <c r="N2006" s="179">
        <v>46015</v>
      </c>
      <c r="O20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7" spans="1:15" hidden="1" x14ac:dyDescent="0.25">
      <c r="A2007" s="25" t="str">
        <f>_xlfn.CONCAT(Tabela_srv_moreno_prd_dbwel_v_fund_acompanhamento[[#This Row],[id_ordem_servico]],"-",Tabela_srv_moreno_prd_dbwel_v_fund_acompanhamento[[#This Row],[item]])</f>
        <v>27130-1</v>
      </c>
      <c r="B2007" s="171" t="str">
        <f>_xlfn.XLOOKUP(A2007,Tabela2[ID OS_MORENO],Tabela2[ID OS_MORENO],"",0)</f>
        <v/>
      </c>
      <c r="C2007" s="25">
        <v>27130</v>
      </c>
      <c r="D2007" s="25">
        <v>1</v>
      </c>
      <c r="E2007" s="25">
        <v>1</v>
      </c>
      <c r="F2007" s="178">
        <v>1265022</v>
      </c>
      <c r="G2007" s="178">
        <v>4</v>
      </c>
      <c r="H2007" s="178" t="str">
        <f>_xlfn.CONCAT(Tabela_srv_moreno_prd_dbwel_v_fund_acompanhamento[[#This Row],[codigo_peca]],"-",Tabela_srv_moreno_prd_dbwel_v_fund_acompanhamento[[#This Row],[seq_peca]])</f>
        <v>1265022-4</v>
      </c>
      <c r="I2007" s="178">
        <v>1</v>
      </c>
      <c r="J2007" s="178" t="s">
        <v>331</v>
      </c>
      <c r="K2007" s="179">
        <v>45962</v>
      </c>
      <c r="L2007" s="179">
        <v>45959</v>
      </c>
      <c r="M2007" s="178" t="s">
        <v>332</v>
      </c>
      <c r="N2007" s="179">
        <v>46022</v>
      </c>
      <c r="O20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8" spans="1:15" hidden="1" x14ac:dyDescent="0.25">
      <c r="A2008" s="25" t="str">
        <f>_xlfn.CONCAT(Tabela_srv_moreno_prd_dbwel_v_fund_acompanhamento[[#This Row],[id_ordem_servico]],"-",Tabela_srv_moreno_prd_dbwel_v_fund_acompanhamento[[#This Row],[item]])</f>
        <v>27130-2</v>
      </c>
      <c r="B2008" s="171" t="str">
        <f>_xlfn.XLOOKUP(A2008,Tabela2[ID OS_MORENO],Tabela2[ID OS_MORENO],"",0)</f>
        <v/>
      </c>
      <c r="C2008" s="25">
        <v>27130</v>
      </c>
      <c r="D2008" s="25">
        <v>2</v>
      </c>
      <c r="E2008" s="25">
        <v>1</v>
      </c>
      <c r="F2008" s="178">
        <v>1265022</v>
      </c>
      <c r="G2008" s="178">
        <v>5</v>
      </c>
      <c r="H2008" s="178" t="str">
        <f>_xlfn.CONCAT(Tabela_srv_moreno_prd_dbwel_v_fund_acompanhamento[[#This Row],[codigo_peca]],"-",Tabela_srv_moreno_prd_dbwel_v_fund_acompanhamento[[#This Row],[seq_peca]])</f>
        <v>1265022-5</v>
      </c>
      <c r="I2008" s="178">
        <v>1</v>
      </c>
      <c r="J2008" s="178" t="s">
        <v>331</v>
      </c>
      <c r="K2008" s="179">
        <v>45962</v>
      </c>
      <c r="L2008" s="179">
        <v>45959</v>
      </c>
      <c r="M2008" s="178" t="s">
        <v>332</v>
      </c>
      <c r="N2008" s="179">
        <v>46022</v>
      </c>
      <c r="O20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09" spans="1:15" hidden="1" x14ac:dyDescent="0.25">
      <c r="A2009" s="25" t="str">
        <f>_xlfn.CONCAT(Tabela_srv_moreno_prd_dbwel_v_fund_acompanhamento[[#This Row],[id_ordem_servico]],"-",Tabela_srv_moreno_prd_dbwel_v_fund_acompanhamento[[#This Row],[item]])</f>
        <v>27130-3</v>
      </c>
      <c r="B2009" s="25" t="str">
        <f>_xlfn.XLOOKUP(A2009,Tabela2[ID OS_MORENO],Tabela2[ID OS_MORENO],"",0)</f>
        <v/>
      </c>
      <c r="C2009" s="25">
        <v>27130</v>
      </c>
      <c r="D2009" s="25">
        <v>3</v>
      </c>
      <c r="E2009" s="25">
        <v>1</v>
      </c>
      <c r="F2009" s="178">
        <v>1265022</v>
      </c>
      <c r="G2009" s="178">
        <v>6</v>
      </c>
      <c r="H2009" s="178" t="str">
        <f>_xlfn.CONCAT(Tabela_srv_moreno_prd_dbwel_v_fund_acompanhamento[[#This Row],[codigo_peca]],"-",Tabela_srv_moreno_prd_dbwel_v_fund_acompanhamento[[#This Row],[seq_peca]])</f>
        <v>1265022-6</v>
      </c>
      <c r="I2009" s="178">
        <v>1</v>
      </c>
      <c r="J2009" s="178" t="s">
        <v>331</v>
      </c>
      <c r="K2009" s="179">
        <v>45962</v>
      </c>
      <c r="L2009" s="179">
        <v>45966</v>
      </c>
      <c r="M2009" s="178" t="s">
        <v>332</v>
      </c>
      <c r="N2009" s="179">
        <v>46022</v>
      </c>
      <c r="O20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0" spans="1:15" hidden="1" x14ac:dyDescent="0.25">
      <c r="A2010" s="25" t="str">
        <f>_xlfn.CONCAT(Tabela_srv_moreno_prd_dbwel_v_fund_acompanhamento[[#This Row],[id_ordem_servico]],"-",Tabela_srv_moreno_prd_dbwel_v_fund_acompanhamento[[#This Row],[item]])</f>
        <v>27384-1</v>
      </c>
      <c r="B2010" s="25" t="str">
        <f>_xlfn.XLOOKUP(A2010,Tabela2[ID OS_MORENO],Tabela2[ID OS_MORENO],"",0)</f>
        <v>27384-1</v>
      </c>
      <c r="C2010" s="25">
        <v>27384</v>
      </c>
      <c r="D2010" s="25">
        <v>1</v>
      </c>
      <c r="E2010" s="25">
        <v>1</v>
      </c>
      <c r="F2010" s="178">
        <v>6752</v>
      </c>
      <c r="G2010" s="178">
        <v>1</v>
      </c>
      <c r="H2010" s="178" t="str">
        <f>_xlfn.CONCAT(Tabela_srv_moreno_prd_dbwel_v_fund_acompanhamento[[#This Row],[codigo_peca]],"-",Tabela_srv_moreno_prd_dbwel_v_fund_acompanhamento[[#This Row],[seq_peca]])</f>
        <v>6752-1</v>
      </c>
      <c r="I2010" s="178">
        <v>1</v>
      </c>
      <c r="J2010" s="178" t="s">
        <v>766</v>
      </c>
      <c r="K2010" s="179">
        <v>46078</v>
      </c>
      <c r="L2010" s="179">
        <v>46071</v>
      </c>
      <c r="M2010" s="178" t="s">
        <v>767</v>
      </c>
      <c r="N2010" s="179">
        <v>46127</v>
      </c>
      <c r="O20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1" spans="1:15" hidden="1" x14ac:dyDescent="0.25">
      <c r="A2011" s="25" t="str">
        <f>_xlfn.CONCAT(Tabela_srv_moreno_prd_dbwel_v_fund_acompanhamento[[#This Row],[id_ordem_servico]],"-",Tabela_srv_moreno_prd_dbwel_v_fund_acompanhamento[[#This Row],[item]])</f>
        <v>27384-2</v>
      </c>
      <c r="B2011" s="171" t="str">
        <f>_xlfn.XLOOKUP(A2011,Tabela2[ID OS_MORENO],Tabela2[ID OS_MORENO],"",0)</f>
        <v/>
      </c>
      <c r="C2011" s="25">
        <v>27384</v>
      </c>
      <c r="D2011" s="25">
        <v>2</v>
      </c>
      <c r="E2011" s="25">
        <v>1</v>
      </c>
      <c r="F2011" s="178">
        <v>6788</v>
      </c>
      <c r="G2011" s="178">
        <v>1</v>
      </c>
      <c r="H2011" s="178" t="str">
        <f>_xlfn.CONCAT(Tabela_srv_moreno_prd_dbwel_v_fund_acompanhamento[[#This Row],[codigo_peca]],"-",Tabela_srv_moreno_prd_dbwel_v_fund_acompanhamento[[#This Row],[seq_peca]])</f>
        <v>6788-1</v>
      </c>
      <c r="I2011" s="178">
        <v>1</v>
      </c>
      <c r="J2011" s="178" t="s">
        <v>766</v>
      </c>
      <c r="K2011" s="179">
        <v>46127</v>
      </c>
      <c r="L2011" s="179">
        <v>46141</v>
      </c>
      <c r="M2011" s="178" t="s">
        <v>767</v>
      </c>
      <c r="N2011" s="179">
        <v>46127</v>
      </c>
      <c r="O201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012" spans="1:15" hidden="1" x14ac:dyDescent="0.25">
      <c r="A2012" s="25" t="str">
        <f>_xlfn.CONCAT(Tabela_srv_moreno_prd_dbwel_v_fund_acompanhamento[[#This Row],[id_ordem_servico]],"-",Tabela_srv_moreno_prd_dbwel_v_fund_acompanhamento[[#This Row],[item]])</f>
        <v>27151-13</v>
      </c>
      <c r="B2012" s="171" t="str">
        <f>_xlfn.XLOOKUP(A2012,Tabela2[ID OS_MORENO],Tabela2[ID OS_MORENO],"",0)</f>
        <v/>
      </c>
      <c r="C2012" s="25">
        <v>27151</v>
      </c>
      <c r="D2012" s="25">
        <v>13</v>
      </c>
      <c r="E2012" s="25">
        <v>1</v>
      </c>
      <c r="F2012" s="178">
        <v>1457001</v>
      </c>
      <c r="G2012" s="178">
        <v>1</v>
      </c>
      <c r="H2012" s="178" t="str">
        <f>_xlfn.CONCAT(Tabela_srv_moreno_prd_dbwel_v_fund_acompanhamento[[#This Row],[codigo_peca]],"-",Tabela_srv_moreno_prd_dbwel_v_fund_acompanhamento[[#This Row],[seq_peca]])</f>
        <v>1457001-1</v>
      </c>
      <c r="I2012" s="178">
        <v>1</v>
      </c>
      <c r="J2012" s="178" t="s">
        <v>369</v>
      </c>
      <c r="K2012" s="179">
        <v>45975</v>
      </c>
      <c r="L2012" s="179">
        <v>45966</v>
      </c>
      <c r="M2012" s="178" t="s">
        <v>332</v>
      </c>
      <c r="N2012" s="179">
        <v>46021</v>
      </c>
      <c r="O20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3" spans="1:15" hidden="1" x14ac:dyDescent="0.25">
      <c r="A2013" s="25" t="str">
        <f>_xlfn.CONCAT(Tabela_srv_moreno_prd_dbwel_v_fund_acompanhamento[[#This Row],[id_ordem_servico]],"-",Tabela_srv_moreno_prd_dbwel_v_fund_acompanhamento[[#This Row],[item]])</f>
        <v>27151-14</v>
      </c>
      <c r="B2013" s="25" t="str">
        <f>_xlfn.XLOOKUP(A2013,Tabela2[ID OS_MORENO],Tabela2[ID OS_MORENO],"",0)</f>
        <v/>
      </c>
      <c r="C2013" s="25">
        <v>27151</v>
      </c>
      <c r="D2013" s="25">
        <v>14</v>
      </c>
      <c r="E2013" s="25">
        <v>1</v>
      </c>
      <c r="F2013" s="178">
        <v>1457002</v>
      </c>
      <c r="G2013" s="178">
        <v>1</v>
      </c>
      <c r="H2013" s="178" t="str">
        <f>_xlfn.CONCAT(Tabela_srv_moreno_prd_dbwel_v_fund_acompanhamento[[#This Row],[codigo_peca]],"-",Tabela_srv_moreno_prd_dbwel_v_fund_acompanhamento[[#This Row],[seq_peca]])</f>
        <v>1457002-1</v>
      </c>
      <c r="I2013" s="178">
        <v>1</v>
      </c>
      <c r="J2013" s="178" t="s">
        <v>369</v>
      </c>
      <c r="K2013" s="179">
        <v>45975</v>
      </c>
      <c r="L2013" s="179">
        <v>45965</v>
      </c>
      <c r="M2013" s="178" t="s">
        <v>370</v>
      </c>
      <c r="N2013" s="179">
        <v>46021</v>
      </c>
      <c r="O2013" s="16" t="str">
        <f>IF(Tabela_srv_moreno_prd_dbwel_v_fund_acompanhamento[[#This Row],[prz_contratual]]=Tabela_srv_moreno_prd_dbwel_v_fund_acompanhamento[[#This Row],[lib_fundido_prev]],"S/Usin.","C/ Usin.")</f>
        <v>C/ Usin.</v>
      </c>
    </row>
    <row r="2014" spans="1:15" hidden="1" x14ac:dyDescent="0.25">
      <c r="A2014" s="25" t="str">
        <f>_xlfn.CONCAT(Tabela_srv_moreno_prd_dbwel_v_fund_acompanhamento[[#This Row],[id_ordem_servico]],"-",Tabela_srv_moreno_prd_dbwel_v_fund_acompanhamento[[#This Row],[item]])</f>
        <v>27151-3</v>
      </c>
      <c r="B2014" s="25" t="str">
        <f>_xlfn.XLOOKUP(A2014,Tabela2[ID OS_MORENO],Tabela2[ID OS_MORENO],"",0)</f>
        <v/>
      </c>
      <c r="C2014" s="25">
        <v>27151</v>
      </c>
      <c r="D2014" s="25">
        <v>3</v>
      </c>
      <c r="E2014" s="25">
        <v>1</v>
      </c>
      <c r="F2014" s="178">
        <v>6492</v>
      </c>
      <c r="G2014" s="178">
        <v>1</v>
      </c>
      <c r="H2014" s="178" t="str">
        <f>_xlfn.CONCAT(Tabela_srv_moreno_prd_dbwel_v_fund_acompanhamento[[#This Row],[codigo_peca]],"-",Tabela_srv_moreno_prd_dbwel_v_fund_acompanhamento[[#This Row],[seq_peca]])</f>
        <v>6492-1</v>
      </c>
      <c r="I2014" s="178">
        <v>1</v>
      </c>
      <c r="J2014" s="178" t="s">
        <v>369</v>
      </c>
      <c r="K2014" s="179">
        <v>45899</v>
      </c>
      <c r="L2014" s="179">
        <v>45889</v>
      </c>
      <c r="M2014" s="178" t="s">
        <v>371</v>
      </c>
      <c r="N2014" s="179">
        <v>46021</v>
      </c>
      <c r="O20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2015" spans="1:15" hidden="1" x14ac:dyDescent="0.25">
      <c r="A2015" s="25" t="str">
        <f>_xlfn.CONCAT(Tabela_srv_moreno_prd_dbwel_v_fund_acompanhamento[[#This Row],[id_ordem_servico]],"-",Tabela_srv_moreno_prd_dbwel_v_fund_acompanhamento[[#This Row],[item]])</f>
        <v>27151-4</v>
      </c>
      <c r="B2015" s="25" t="str">
        <f>_xlfn.XLOOKUP(A2015,Tabela2[ID OS_MORENO],Tabela2[ID OS_MORENO],"",0)</f>
        <v/>
      </c>
      <c r="C2015" s="25">
        <v>27151</v>
      </c>
      <c r="D2015" s="25">
        <v>4</v>
      </c>
      <c r="E2015" s="25">
        <v>1</v>
      </c>
      <c r="F2015" s="178">
        <v>6493</v>
      </c>
      <c r="G2015" s="178">
        <v>1</v>
      </c>
      <c r="H2015" s="178" t="str">
        <f>_xlfn.CONCAT(Tabela_srv_moreno_prd_dbwel_v_fund_acompanhamento[[#This Row],[codigo_peca]],"-",Tabela_srv_moreno_prd_dbwel_v_fund_acompanhamento[[#This Row],[seq_peca]])</f>
        <v>6493-1</v>
      </c>
      <c r="I2015" s="178">
        <v>1</v>
      </c>
      <c r="J2015" s="178" t="s">
        <v>369</v>
      </c>
      <c r="K2015" s="179">
        <v>45899</v>
      </c>
      <c r="L2015" s="179">
        <v>45889</v>
      </c>
      <c r="M2015" s="178" t="s">
        <v>372</v>
      </c>
      <c r="N2015" s="179">
        <v>46021</v>
      </c>
      <c r="O20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6" spans="1:15" hidden="1" x14ac:dyDescent="0.25">
      <c r="A2016" s="25" t="str">
        <f>_xlfn.CONCAT(Tabela_srv_moreno_prd_dbwel_v_fund_acompanhamento[[#This Row],[id_ordem_servico]],"-",Tabela_srv_moreno_prd_dbwel_v_fund_acompanhamento[[#This Row],[item]])</f>
        <v>27151-5</v>
      </c>
      <c r="B2016" s="25" t="str">
        <f>_xlfn.XLOOKUP(A2016,Tabela2[ID OS_MORENO],Tabela2[ID OS_MORENO],"",0)</f>
        <v/>
      </c>
      <c r="C2016" s="25">
        <v>27151</v>
      </c>
      <c r="D2016" s="25">
        <v>5</v>
      </c>
      <c r="E2016" s="25">
        <v>1</v>
      </c>
      <c r="F2016" s="178">
        <v>6494</v>
      </c>
      <c r="G2016" s="178">
        <v>1</v>
      </c>
      <c r="H2016" s="178" t="str">
        <f>_xlfn.CONCAT(Tabela_srv_moreno_prd_dbwel_v_fund_acompanhamento[[#This Row],[codigo_peca]],"-",Tabela_srv_moreno_prd_dbwel_v_fund_acompanhamento[[#This Row],[seq_peca]])</f>
        <v>6494-1</v>
      </c>
      <c r="I2016" s="178">
        <v>1</v>
      </c>
      <c r="J2016" s="178" t="s">
        <v>369</v>
      </c>
      <c r="K2016" s="179">
        <v>45899</v>
      </c>
      <c r="L2016" s="179">
        <v>45889</v>
      </c>
      <c r="M2016" s="178" t="s">
        <v>373</v>
      </c>
      <c r="N2016" s="179">
        <v>46021</v>
      </c>
      <c r="O20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7" spans="1:15" hidden="1" x14ac:dyDescent="0.25">
      <c r="A2017" s="25" t="str">
        <f>_xlfn.CONCAT(Tabela_srv_moreno_prd_dbwel_v_fund_acompanhamento[[#This Row],[id_ordem_servico]],"-",Tabela_srv_moreno_prd_dbwel_v_fund_acompanhamento[[#This Row],[item]])</f>
        <v>27151-6</v>
      </c>
      <c r="B2017" s="25" t="str">
        <f>_xlfn.XLOOKUP(A2017,Tabela2[ID OS_MORENO],Tabela2[ID OS_MORENO],"",0)</f>
        <v/>
      </c>
      <c r="C2017" s="25">
        <v>27151</v>
      </c>
      <c r="D2017" s="25">
        <v>6</v>
      </c>
      <c r="E2017" s="25">
        <v>1</v>
      </c>
      <c r="F2017" s="178">
        <v>6495</v>
      </c>
      <c r="G2017" s="178">
        <v>1</v>
      </c>
      <c r="H2017" s="178" t="str">
        <f>_xlfn.CONCAT(Tabela_srv_moreno_prd_dbwel_v_fund_acompanhamento[[#This Row],[codigo_peca]],"-",Tabela_srv_moreno_prd_dbwel_v_fund_acompanhamento[[#This Row],[seq_peca]])</f>
        <v>6495-1</v>
      </c>
      <c r="I2017" s="178">
        <v>1</v>
      </c>
      <c r="J2017" s="178" t="s">
        <v>369</v>
      </c>
      <c r="K2017" s="179">
        <v>45899</v>
      </c>
      <c r="L2017" s="179">
        <v>45889</v>
      </c>
      <c r="M2017" s="178" t="s">
        <v>374</v>
      </c>
      <c r="N2017" s="179">
        <v>46021</v>
      </c>
      <c r="O20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8" spans="1:15" hidden="1" x14ac:dyDescent="0.25">
      <c r="A2018" s="25" t="str">
        <f>_xlfn.CONCAT(Tabela_srv_moreno_prd_dbwel_v_fund_acompanhamento[[#This Row],[id_ordem_servico]],"-",Tabela_srv_moreno_prd_dbwel_v_fund_acompanhamento[[#This Row],[item]])</f>
        <v>27207-13</v>
      </c>
      <c r="B2018" s="25" t="str">
        <f>_xlfn.XLOOKUP(A2018,Tabela2[ID OS_MORENO],Tabela2[ID OS_MORENO],"",0)</f>
        <v/>
      </c>
      <c r="C2018" s="25">
        <v>27207</v>
      </c>
      <c r="D2018" s="25">
        <v>13</v>
      </c>
      <c r="E2018" s="25">
        <v>1</v>
      </c>
      <c r="F2018" s="178">
        <v>1438029</v>
      </c>
      <c r="G2018" s="178">
        <v>3</v>
      </c>
      <c r="H2018" s="178" t="str">
        <f>_xlfn.CONCAT(Tabela_srv_moreno_prd_dbwel_v_fund_acompanhamento[[#This Row],[codigo_peca]],"-",Tabela_srv_moreno_prd_dbwel_v_fund_acompanhamento[[#This Row],[seq_peca]])</f>
        <v>1438029-3</v>
      </c>
      <c r="I2018" s="178">
        <v>1</v>
      </c>
      <c r="J2018" s="178" t="s">
        <v>499</v>
      </c>
      <c r="K2018" s="179">
        <v>45968</v>
      </c>
      <c r="L2018" s="179">
        <v>45966</v>
      </c>
      <c r="M2018" s="178" t="s">
        <v>352</v>
      </c>
      <c r="N2018" s="179">
        <v>46032</v>
      </c>
      <c r="O20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19" spans="1:15" hidden="1" x14ac:dyDescent="0.25">
      <c r="A2019" s="25" t="str">
        <f>_xlfn.CONCAT(Tabela_srv_moreno_prd_dbwel_v_fund_acompanhamento[[#This Row],[id_ordem_servico]],"-",Tabela_srv_moreno_prd_dbwel_v_fund_acompanhamento[[#This Row],[item]])</f>
        <v>27207-14</v>
      </c>
      <c r="B2019" s="25" t="str">
        <f>_xlfn.XLOOKUP(A2019,Tabela2[ID OS_MORENO],Tabela2[ID OS_MORENO],"",0)</f>
        <v/>
      </c>
      <c r="C2019" s="25">
        <v>27207</v>
      </c>
      <c r="D2019" s="25">
        <v>14</v>
      </c>
      <c r="E2019" s="25">
        <v>1</v>
      </c>
      <c r="F2019" s="178">
        <v>1438029</v>
      </c>
      <c r="G2019" s="178">
        <v>4</v>
      </c>
      <c r="H2019" s="178" t="str">
        <f>_xlfn.CONCAT(Tabela_srv_moreno_prd_dbwel_v_fund_acompanhamento[[#This Row],[codigo_peca]],"-",Tabela_srv_moreno_prd_dbwel_v_fund_acompanhamento[[#This Row],[seq_peca]])</f>
        <v>1438029-4</v>
      </c>
      <c r="I2019" s="178">
        <v>1</v>
      </c>
      <c r="J2019" s="178" t="s">
        <v>499</v>
      </c>
      <c r="K2019" s="179">
        <v>45968</v>
      </c>
      <c r="L2019" s="179">
        <v>45966</v>
      </c>
      <c r="M2019" s="178" t="s">
        <v>352</v>
      </c>
      <c r="N2019" s="179">
        <v>46032</v>
      </c>
      <c r="O20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0" spans="1:15" hidden="1" x14ac:dyDescent="0.25">
      <c r="A2020" s="25" t="str">
        <f>_xlfn.CONCAT(Tabela_srv_moreno_prd_dbwel_v_fund_acompanhamento[[#This Row],[id_ordem_servico]],"-",Tabela_srv_moreno_prd_dbwel_v_fund_acompanhamento[[#This Row],[item]])</f>
        <v>27207-1</v>
      </c>
      <c r="B2020" s="114" t="str">
        <f>_xlfn.XLOOKUP(A2020,Tabela2[ID OS_MORENO],Tabela2[ID OS_MORENO],"",0)</f>
        <v/>
      </c>
      <c r="C2020" s="25">
        <v>27207</v>
      </c>
      <c r="D2020" s="25">
        <v>1</v>
      </c>
      <c r="E2020" s="25">
        <v>1</v>
      </c>
      <c r="F2020" s="178">
        <v>1438047</v>
      </c>
      <c r="G2020" s="178">
        <v>1</v>
      </c>
      <c r="H2020" s="178" t="str">
        <f>_xlfn.CONCAT(Tabela_srv_moreno_prd_dbwel_v_fund_acompanhamento[[#This Row],[codigo_peca]],"-",Tabela_srv_moreno_prd_dbwel_v_fund_acompanhamento[[#This Row],[seq_peca]])</f>
        <v>1438047-1</v>
      </c>
      <c r="I2020" s="178">
        <v>1</v>
      </c>
      <c r="J2020" s="178" t="s">
        <v>499</v>
      </c>
      <c r="K2020" s="179">
        <v>45940</v>
      </c>
      <c r="L2020" s="179">
        <v>45943</v>
      </c>
      <c r="M2020" s="178" t="s">
        <v>500</v>
      </c>
      <c r="N2020" s="179">
        <v>46021</v>
      </c>
      <c r="O20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1" spans="1:15" hidden="1" x14ac:dyDescent="0.25">
      <c r="A2021" s="25" t="str">
        <f>_xlfn.CONCAT(Tabela_srv_moreno_prd_dbwel_v_fund_acompanhamento[[#This Row],[id_ordem_servico]],"-",Tabela_srv_moreno_prd_dbwel_v_fund_acompanhamento[[#This Row],[item]])</f>
        <v>27207-2</v>
      </c>
      <c r="B2021" s="25" t="str">
        <f>_xlfn.XLOOKUP(A2021,Tabela2[ID OS_MORENO],Tabela2[ID OS_MORENO],"",0)</f>
        <v/>
      </c>
      <c r="C2021" s="25">
        <v>27207</v>
      </c>
      <c r="D2021" s="25">
        <v>2</v>
      </c>
      <c r="E2021" s="25">
        <v>1</v>
      </c>
      <c r="F2021" s="178">
        <v>1438048</v>
      </c>
      <c r="G2021" s="178">
        <v>1</v>
      </c>
      <c r="H2021" s="178" t="str">
        <f>_xlfn.CONCAT(Tabela_srv_moreno_prd_dbwel_v_fund_acompanhamento[[#This Row],[codigo_peca]],"-",Tabela_srv_moreno_prd_dbwel_v_fund_acompanhamento[[#This Row],[seq_peca]])</f>
        <v>1438048-1</v>
      </c>
      <c r="I2021" s="178">
        <v>1</v>
      </c>
      <c r="J2021" s="178" t="s">
        <v>499</v>
      </c>
      <c r="K2021" s="179">
        <v>45940</v>
      </c>
      <c r="L2021" s="179">
        <v>45943</v>
      </c>
      <c r="M2021" s="178" t="s">
        <v>392</v>
      </c>
      <c r="N2021" s="179">
        <v>46021</v>
      </c>
      <c r="O20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2" spans="1:15" hidden="1" x14ac:dyDescent="0.25">
      <c r="A2022" s="25" t="str">
        <f>_xlfn.CONCAT(Tabela_srv_moreno_prd_dbwel_v_fund_acompanhamento[[#This Row],[id_ordem_servico]],"-",Tabela_srv_moreno_prd_dbwel_v_fund_acompanhamento[[#This Row],[item]])</f>
        <v>27207-3</v>
      </c>
      <c r="B2022" s="25" t="str">
        <f>_xlfn.XLOOKUP(A2022,Tabela2[ID OS_MORENO],Tabela2[ID OS_MORENO],"",0)</f>
        <v/>
      </c>
      <c r="C2022" s="25">
        <v>27207</v>
      </c>
      <c r="D2022" s="25">
        <v>3</v>
      </c>
      <c r="E2022" s="25">
        <v>1</v>
      </c>
      <c r="F2022" s="178">
        <v>1438049</v>
      </c>
      <c r="G2022" s="178">
        <v>1</v>
      </c>
      <c r="H2022" s="178" t="str">
        <f>_xlfn.CONCAT(Tabela_srv_moreno_prd_dbwel_v_fund_acompanhamento[[#This Row],[codigo_peca]],"-",Tabela_srv_moreno_prd_dbwel_v_fund_acompanhamento[[#This Row],[seq_peca]])</f>
        <v>1438049-1</v>
      </c>
      <c r="I2022" s="178">
        <v>1</v>
      </c>
      <c r="J2022" s="178" t="s">
        <v>499</v>
      </c>
      <c r="K2022" s="179">
        <v>45940</v>
      </c>
      <c r="L2022" s="179">
        <v>45943</v>
      </c>
      <c r="M2022" s="178" t="s">
        <v>392</v>
      </c>
      <c r="N2022" s="179">
        <v>46021</v>
      </c>
      <c r="O20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3" spans="1:15" hidden="1" x14ac:dyDescent="0.25">
      <c r="A2023" s="25" t="str">
        <f>_xlfn.CONCAT(Tabela_srv_moreno_prd_dbwel_v_fund_acompanhamento[[#This Row],[id_ordem_servico]],"-",Tabela_srv_moreno_prd_dbwel_v_fund_acompanhamento[[#This Row],[item]])</f>
        <v>27207-15</v>
      </c>
      <c r="B2023" s="25" t="str">
        <f>_xlfn.XLOOKUP(A2023,Tabela2[ID OS_MORENO],Tabela2[ID OS_MORENO],"",0)</f>
        <v/>
      </c>
      <c r="C2023" s="25">
        <v>27207</v>
      </c>
      <c r="D2023" s="25">
        <v>15</v>
      </c>
      <c r="E2023" s="25">
        <v>1</v>
      </c>
      <c r="F2023" s="178">
        <v>1438050</v>
      </c>
      <c r="G2023" s="178">
        <v>1</v>
      </c>
      <c r="H2023" s="178" t="str">
        <f>_xlfn.CONCAT(Tabela_srv_moreno_prd_dbwel_v_fund_acompanhamento[[#This Row],[codigo_peca]],"-",Tabela_srv_moreno_prd_dbwel_v_fund_acompanhamento[[#This Row],[seq_peca]])</f>
        <v>1438050-1</v>
      </c>
      <c r="I2023" s="178">
        <v>1</v>
      </c>
      <c r="J2023" s="178" t="s">
        <v>499</v>
      </c>
      <c r="K2023" s="179">
        <v>45940</v>
      </c>
      <c r="L2023" s="179">
        <v>45943</v>
      </c>
      <c r="M2023" s="178" t="s">
        <v>281</v>
      </c>
      <c r="N2023" s="179">
        <v>46021</v>
      </c>
      <c r="O20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4" spans="1:15" hidden="1" x14ac:dyDescent="0.25">
      <c r="A2024" s="25" t="str">
        <f>_xlfn.CONCAT(Tabela_srv_moreno_prd_dbwel_v_fund_acompanhamento[[#This Row],[id_ordem_servico]],"-",Tabela_srv_moreno_prd_dbwel_v_fund_acompanhamento[[#This Row],[item]])</f>
        <v>27207-16</v>
      </c>
      <c r="B2024" s="25" t="str">
        <f>_xlfn.XLOOKUP(A2024,Tabela2[ID OS_MORENO],Tabela2[ID OS_MORENO],"",0)</f>
        <v/>
      </c>
      <c r="C2024" s="25">
        <v>27207</v>
      </c>
      <c r="D2024" s="25">
        <v>16</v>
      </c>
      <c r="E2024" s="25">
        <v>1</v>
      </c>
      <c r="F2024" s="178">
        <v>1438051</v>
      </c>
      <c r="G2024" s="178">
        <v>1</v>
      </c>
      <c r="H2024" s="178" t="str">
        <f>_xlfn.CONCAT(Tabela_srv_moreno_prd_dbwel_v_fund_acompanhamento[[#This Row],[codigo_peca]],"-",Tabela_srv_moreno_prd_dbwel_v_fund_acompanhamento[[#This Row],[seq_peca]])</f>
        <v>1438051-1</v>
      </c>
      <c r="I2024" s="178">
        <v>1</v>
      </c>
      <c r="J2024" s="178" t="s">
        <v>499</v>
      </c>
      <c r="K2024" s="179">
        <v>45940</v>
      </c>
      <c r="L2024" s="179">
        <v>45943</v>
      </c>
      <c r="M2024" s="178" t="s">
        <v>281</v>
      </c>
      <c r="N2024" s="179">
        <v>46021</v>
      </c>
      <c r="O20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5" spans="1:15" hidden="1" x14ac:dyDescent="0.25">
      <c r="A2025" s="25" t="str">
        <f>_xlfn.CONCAT(Tabela_srv_moreno_prd_dbwel_v_fund_acompanhamento[[#This Row],[id_ordem_servico]],"-",Tabela_srv_moreno_prd_dbwel_v_fund_acompanhamento[[#This Row],[item]])</f>
        <v>27207-17</v>
      </c>
      <c r="B2025" s="25" t="str">
        <f>_xlfn.XLOOKUP(A2025,Tabela2[ID OS_MORENO],Tabela2[ID OS_MORENO],"",0)</f>
        <v/>
      </c>
      <c r="C2025" s="25">
        <v>27207</v>
      </c>
      <c r="D2025" s="25">
        <v>17</v>
      </c>
      <c r="E2025" s="25">
        <v>1</v>
      </c>
      <c r="F2025" s="178">
        <v>1438052</v>
      </c>
      <c r="G2025" s="178">
        <v>1</v>
      </c>
      <c r="H2025" s="178" t="str">
        <f>_xlfn.CONCAT(Tabela_srv_moreno_prd_dbwel_v_fund_acompanhamento[[#This Row],[codigo_peca]],"-",Tabela_srv_moreno_prd_dbwel_v_fund_acompanhamento[[#This Row],[seq_peca]])</f>
        <v>1438052-1</v>
      </c>
      <c r="I2025" s="178">
        <v>1</v>
      </c>
      <c r="J2025" s="178" t="s">
        <v>499</v>
      </c>
      <c r="K2025" s="179">
        <v>45940</v>
      </c>
      <c r="L2025" s="179">
        <v>45943</v>
      </c>
      <c r="M2025" s="178" t="s">
        <v>281</v>
      </c>
      <c r="N2025" s="179">
        <v>46021</v>
      </c>
      <c r="O20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6" spans="1:15" hidden="1" x14ac:dyDescent="0.25">
      <c r="A2026" s="25" t="str">
        <f>_xlfn.CONCAT(Tabela_srv_moreno_prd_dbwel_v_fund_acompanhamento[[#This Row],[id_ordem_servico]],"-",Tabela_srv_moreno_prd_dbwel_v_fund_acompanhamento[[#This Row],[item]])</f>
        <v>27207-7</v>
      </c>
      <c r="B2026" s="25" t="str">
        <f>_xlfn.XLOOKUP(A2026,Tabela2[ID OS_MORENO],Tabela2[ID OS_MORENO],"",0)</f>
        <v/>
      </c>
      <c r="C2026" s="25">
        <v>27207</v>
      </c>
      <c r="D2026" s="25">
        <v>7</v>
      </c>
      <c r="E2026" s="25">
        <v>1</v>
      </c>
      <c r="F2026" s="178">
        <v>1438053</v>
      </c>
      <c r="G2026" s="178">
        <v>1</v>
      </c>
      <c r="H2026" s="178" t="str">
        <f>_xlfn.CONCAT(Tabela_srv_moreno_prd_dbwel_v_fund_acompanhamento[[#This Row],[codigo_peca]],"-",Tabela_srv_moreno_prd_dbwel_v_fund_acompanhamento[[#This Row],[seq_peca]])</f>
        <v>1438053-1</v>
      </c>
      <c r="I2026" s="178">
        <v>1</v>
      </c>
      <c r="J2026" s="178" t="s">
        <v>499</v>
      </c>
      <c r="K2026" s="179">
        <v>45975</v>
      </c>
      <c r="L2026" s="179">
        <v>45981</v>
      </c>
      <c r="M2026" s="178" t="s">
        <v>501</v>
      </c>
      <c r="N2026" s="179">
        <v>46070</v>
      </c>
      <c r="O20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7" spans="1:15" hidden="1" x14ac:dyDescent="0.25">
      <c r="A2027" s="25" t="str">
        <f>_xlfn.CONCAT(Tabela_srv_moreno_prd_dbwel_v_fund_acompanhamento[[#This Row],[id_ordem_servico]],"-",Tabela_srv_moreno_prd_dbwel_v_fund_acompanhamento[[#This Row],[item]])</f>
        <v>27207-8</v>
      </c>
      <c r="B2027" s="25" t="str">
        <f>_xlfn.XLOOKUP(A2027,Tabela2[ID OS_MORENO],Tabela2[ID OS_MORENO],"",0)</f>
        <v/>
      </c>
      <c r="C2027" s="25">
        <v>27207</v>
      </c>
      <c r="D2027" s="25">
        <v>8</v>
      </c>
      <c r="E2027" s="25">
        <v>1</v>
      </c>
      <c r="F2027" s="178">
        <v>1438054</v>
      </c>
      <c r="G2027" s="178">
        <v>1</v>
      </c>
      <c r="H2027" s="178" t="str">
        <f>_xlfn.CONCAT(Tabela_srv_moreno_prd_dbwel_v_fund_acompanhamento[[#This Row],[codigo_peca]],"-",Tabela_srv_moreno_prd_dbwel_v_fund_acompanhamento[[#This Row],[seq_peca]])</f>
        <v>1438054-1</v>
      </c>
      <c r="I2027" s="178">
        <v>1</v>
      </c>
      <c r="J2027" s="178" t="s">
        <v>499</v>
      </c>
      <c r="K2027" s="179">
        <v>45977</v>
      </c>
      <c r="L2027" s="179">
        <v>45981</v>
      </c>
      <c r="M2027" s="178" t="s">
        <v>502</v>
      </c>
      <c r="N2027" s="179">
        <v>46021</v>
      </c>
      <c r="O20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8" spans="1:15" hidden="1" x14ac:dyDescent="0.25">
      <c r="A2028" s="25" t="str">
        <f>_xlfn.CONCAT(Tabela_srv_moreno_prd_dbwel_v_fund_acompanhamento[[#This Row],[id_ordem_servico]],"-",Tabela_srv_moreno_prd_dbwel_v_fund_acompanhamento[[#This Row],[item]])</f>
        <v>27207-22</v>
      </c>
      <c r="B2028" s="25" t="str">
        <f>_xlfn.XLOOKUP(A2028,Tabela2[ID OS_MORENO],Tabela2[ID OS_MORENO],"",0)</f>
        <v/>
      </c>
      <c r="C2028" s="25">
        <v>27207</v>
      </c>
      <c r="D2028" s="25">
        <v>22</v>
      </c>
      <c r="E2028" s="25">
        <v>1</v>
      </c>
      <c r="F2028" s="178">
        <v>1438056</v>
      </c>
      <c r="G2028" s="178">
        <v>1</v>
      </c>
      <c r="H2028" s="178" t="str">
        <f>_xlfn.CONCAT(Tabela_srv_moreno_prd_dbwel_v_fund_acompanhamento[[#This Row],[codigo_peca]],"-",Tabela_srv_moreno_prd_dbwel_v_fund_acompanhamento[[#This Row],[seq_peca]])</f>
        <v>1438056-1</v>
      </c>
      <c r="I2028" s="178">
        <v>1</v>
      </c>
      <c r="J2028" s="178" t="s">
        <v>499</v>
      </c>
      <c r="K2028" s="179">
        <v>45968</v>
      </c>
      <c r="L2028" s="179">
        <v>45966</v>
      </c>
      <c r="M2028" s="178" t="s">
        <v>503</v>
      </c>
      <c r="N2028" s="179">
        <v>46032</v>
      </c>
      <c r="O20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29" spans="1:15" hidden="1" x14ac:dyDescent="0.25">
      <c r="A2029" s="25" t="str">
        <f>_xlfn.CONCAT(Tabela_srv_moreno_prd_dbwel_v_fund_acompanhamento[[#This Row],[id_ordem_servico]],"-",Tabela_srv_moreno_prd_dbwel_v_fund_acompanhamento[[#This Row],[item]])</f>
        <v>27207-23</v>
      </c>
      <c r="B2029" s="25" t="str">
        <f>_xlfn.XLOOKUP(A2029,Tabela2[ID OS_MORENO],Tabela2[ID OS_MORENO],"",0)</f>
        <v/>
      </c>
      <c r="C2029" s="25">
        <v>27207</v>
      </c>
      <c r="D2029" s="25">
        <v>23</v>
      </c>
      <c r="E2029" s="25">
        <v>1</v>
      </c>
      <c r="F2029" s="178">
        <v>1438056</v>
      </c>
      <c r="G2029" s="178">
        <v>2</v>
      </c>
      <c r="H2029" s="178" t="str">
        <f>_xlfn.CONCAT(Tabela_srv_moreno_prd_dbwel_v_fund_acompanhamento[[#This Row],[codigo_peca]],"-",Tabela_srv_moreno_prd_dbwel_v_fund_acompanhamento[[#This Row],[seq_peca]])</f>
        <v>1438056-2</v>
      </c>
      <c r="I2029" s="178">
        <v>1</v>
      </c>
      <c r="J2029" s="178" t="s">
        <v>499</v>
      </c>
      <c r="K2029" s="179">
        <v>45968</v>
      </c>
      <c r="L2029" s="179">
        <v>45966</v>
      </c>
      <c r="M2029" s="178" t="s">
        <v>503</v>
      </c>
      <c r="N2029" s="179">
        <v>46032</v>
      </c>
      <c r="O20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30" spans="1:15" hidden="1" x14ac:dyDescent="0.25">
      <c r="A2030" s="25" t="str">
        <f>_xlfn.CONCAT(Tabela_srv_moreno_prd_dbwel_v_fund_acompanhamento[[#This Row],[id_ordem_servico]],"-",Tabela_srv_moreno_prd_dbwel_v_fund_acompanhamento[[#This Row],[item]])</f>
        <v>27207-5</v>
      </c>
      <c r="B2030" s="25" t="str">
        <f>_xlfn.XLOOKUP(A2030,Tabela2[ID OS_MORENO],Tabela2[ID OS_MORENO],"",0)</f>
        <v/>
      </c>
      <c r="C2030" s="25">
        <v>27207</v>
      </c>
      <c r="D2030" s="25">
        <v>5</v>
      </c>
      <c r="E2030" s="25">
        <v>1</v>
      </c>
      <c r="F2030" s="178">
        <v>6557</v>
      </c>
      <c r="G2030" s="178">
        <v>1</v>
      </c>
      <c r="H2030" s="178" t="str">
        <f>_xlfn.CONCAT(Tabela_srv_moreno_prd_dbwel_v_fund_acompanhamento[[#This Row],[codigo_peca]],"-",Tabela_srv_moreno_prd_dbwel_v_fund_acompanhamento[[#This Row],[seq_peca]])</f>
        <v>6557-1</v>
      </c>
      <c r="I2030" s="178">
        <v>1</v>
      </c>
      <c r="J2030" s="178" t="s">
        <v>499</v>
      </c>
      <c r="K2030" s="179">
        <v>45919</v>
      </c>
      <c r="L2030" s="179">
        <v>45919</v>
      </c>
      <c r="M2030" s="178" t="s">
        <v>504</v>
      </c>
      <c r="N2030" s="179">
        <v>46062</v>
      </c>
      <c r="O20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31" spans="1:15" hidden="1" x14ac:dyDescent="0.25">
      <c r="A2031" s="25" t="str">
        <f>_xlfn.CONCAT(Tabela_srv_moreno_prd_dbwel_v_fund_acompanhamento[[#This Row],[id_ordem_servico]],"-",Tabela_srv_moreno_prd_dbwel_v_fund_acompanhamento[[#This Row],[item]])</f>
        <v>27207-6</v>
      </c>
      <c r="B2031" s="25" t="str">
        <f>_xlfn.XLOOKUP(A2031,Tabela2[ID OS_MORENO],Tabela2[ID OS_MORENO],"",0)</f>
        <v/>
      </c>
      <c r="C2031" s="25">
        <v>27207</v>
      </c>
      <c r="D2031" s="25">
        <v>6</v>
      </c>
      <c r="E2031" s="25">
        <v>1</v>
      </c>
      <c r="F2031" s="178">
        <v>6558</v>
      </c>
      <c r="G2031" s="178">
        <v>1</v>
      </c>
      <c r="H2031" s="178" t="str">
        <f>_xlfn.CONCAT(Tabela_srv_moreno_prd_dbwel_v_fund_acompanhamento[[#This Row],[codigo_peca]],"-",Tabela_srv_moreno_prd_dbwel_v_fund_acompanhamento[[#This Row],[seq_peca]])</f>
        <v>6558-1</v>
      </c>
      <c r="I2031" s="178">
        <v>1</v>
      </c>
      <c r="J2031" s="178" t="s">
        <v>499</v>
      </c>
      <c r="K2031" s="179">
        <v>45919</v>
      </c>
      <c r="L2031" s="179">
        <v>45919</v>
      </c>
      <c r="M2031" s="178" t="s">
        <v>505</v>
      </c>
      <c r="N2031" s="179">
        <v>46070</v>
      </c>
      <c r="O20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32" spans="1:15" hidden="1" x14ac:dyDescent="0.25">
      <c r="A2032" s="25" t="str">
        <f>_xlfn.CONCAT(Tabela_srv_moreno_prd_dbwel_v_fund_acompanhamento[[#This Row],[id_ordem_servico]],"-",Tabela_srv_moreno_prd_dbwel_v_fund_acompanhamento[[#This Row],[item]])</f>
        <v>27207-9</v>
      </c>
      <c r="B2032" s="25" t="str">
        <f>_xlfn.XLOOKUP(A2032,Tabela2[ID OS_MORENO],Tabela2[ID OS_MORENO],"",0)</f>
        <v/>
      </c>
      <c r="C2032" s="25">
        <v>27207</v>
      </c>
      <c r="D2032" s="25">
        <v>9</v>
      </c>
      <c r="E2032" s="25">
        <v>1</v>
      </c>
      <c r="F2032" s="39">
        <v>6559</v>
      </c>
      <c r="G2032" s="39">
        <v>1</v>
      </c>
      <c r="H2032" s="39" t="str">
        <f>_xlfn.CONCAT(Tabela_srv_moreno_prd_dbwel_v_fund_acompanhamento[[#This Row],[codigo_peca]],"-",Tabela_srv_moreno_prd_dbwel_v_fund_acompanhamento[[#This Row],[seq_peca]])</f>
        <v>6559-1</v>
      </c>
      <c r="I2032" s="25">
        <v>1</v>
      </c>
      <c r="J2032" s="39" t="s">
        <v>499</v>
      </c>
      <c r="K2032" s="40">
        <v>45918</v>
      </c>
      <c r="L2032" s="40">
        <v>45918</v>
      </c>
      <c r="M2032" s="39" t="s">
        <v>506</v>
      </c>
      <c r="N2032" s="40">
        <v>46015</v>
      </c>
      <c r="O2032" s="16" t="str">
        <f>IF(Tabela_srv_moreno_prd_dbwel_v_fund_acompanhamento[[#This Row],[prz_contratual]]=Tabela_srv_moreno_prd_dbwel_v_fund_acompanhamento[[#This Row],[lib_fundido_prev]],"S/Usin.","C/ Usin.")</f>
        <v>C/ Usin.</v>
      </c>
    </row>
    <row r="2033" spans="1:15" hidden="1" x14ac:dyDescent="0.25">
      <c r="A2033" s="25" t="str">
        <f>_xlfn.CONCAT(Tabela_srv_moreno_prd_dbwel_v_fund_acompanhamento[[#This Row],[id_ordem_servico]],"-",Tabela_srv_moreno_prd_dbwel_v_fund_acompanhamento[[#This Row],[item]])</f>
        <v>27207-10</v>
      </c>
      <c r="B2033" s="25" t="str">
        <f>_xlfn.XLOOKUP(A2033,Tabela2[ID OS_MORENO],Tabela2[ID OS_MORENO],"",0)</f>
        <v/>
      </c>
      <c r="C2033" s="25">
        <v>27207</v>
      </c>
      <c r="D2033" s="25">
        <v>10</v>
      </c>
      <c r="E2033" s="25">
        <v>1</v>
      </c>
      <c r="F2033" s="178">
        <v>6560</v>
      </c>
      <c r="G2033" s="178">
        <v>1</v>
      </c>
      <c r="H2033" s="178" t="str">
        <f>_xlfn.CONCAT(Tabela_srv_moreno_prd_dbwel_v_fund_acompanhamento[[#This Row],[codigo_peca]],"-",Tabela_srv_moreno_prd_dbwel_v_fund_acompanhamento[[#This Row],[seq_peca]])</f>
        <v>6560-1</v>
      </c>
      <c r="I2033" s="178">
        <v>1</v>
      </c>
      <c r="J2033" s="178" t="s">
        <v>499</v>
      </c>
      <c r="K2033" s="179">
        <v>45912</v>
      </c>
      <c r="L2033" s="179">
        <v>45912</v>
      </c>
      <c r="M2033" s="178" t="s">
        <v>507</v>
      </c>
      <c r="N2033" s="179">
        <v>46065</v>
      </c>
      <c r="O20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34" spans="1:15" hidden="1" x14ac:dyDescent="0.25">
      <c r="A2034" s="25" t="str">
        <f>_xlfn.CONCAT(Tabela_srv_moreno_prd_dbwel_v_fund_acompanhamento[[#This Row],[id_ordem_servico]],"-",Tabela_srv_moreno_prd_dbwel_v_fund_acompanhamento[[#This Row],[item]])</f>
        <v>27207-11</v>
      </c>
      <c r="B2034" s="25" t="str">
        <f>_xlfn.XLOOKUP(A2034,Tabela2[ID OS_MORENO],Tabela2[ID OS_MORENO],"",0)</f>
        <v/>
      </c>
      <c r="C2034" s="25">
        <v>27207</v>
      </c>
      <c r="D2034" s="25">
        <v>11</v>
      </c>
      <c r="E2034" s="25">
        <v>1</v>
      </c>
      <c r="F2034" s="39">
        <v>6561</v>
      </c>
      <c r="G2034" s="39">
        <v>1</v>
      </c>
      <c r="H2034" s="39" t="str">
        <f>_xlfn.CONCAT(Tabela_srv_moreno_prd_dbwel_v_fund_acompanhamento[[#This Row],[codigo_peca]],"-",Tabela_srv_moreno_prd_dbwel_v_fund_acompanhamento[[#This Row],[seq_peca]])</f>
        <v>6561-1</v>
      </c>
      <c r="I2034" s="25">
        <v>1</v>
      </c>
      <c r="J2034" s="39" t="s">
        <v>499</v>
      </c>
      <c r="K2034" s="40">
        <v>45917</v>
      </c>
      <c r="L2034" s="40">
        <v>45917</v>
      </c>
      <c r="M2034" s="39" t="s">
        <v>504</v>
      </c>
      <c r="N2034" s="40">
        <v>46032</v>
      </c>
      <c r="O2034" s="16" t="str">
        <f>IF(Tabela_srv_moreno_prd_dbwel_v_fund_acompanhamento[[#This Row],[prz_contratual]]=Tabela_srv_moreno_prd_dbwel_v_fund_acompanhamento[[#This Row],[lib_fundido_prev]],"S/Usin.","C/ Usin.")</f>
        <v>C/ Usin.</v>
      </c>
    </row>
    <row r="2035" spans="1:15" hidden="1" x14ac:dyDescent="0.25">
      <c r="A2035" s="25" t="str">
        <f>_xlfn.CONCAT(Tabela_srv_moreno_prd_dbwel_v_fund_acompanhamento[[#This Row],[id_ordem_servico]],"-",Tabela_srv_moreno_prd_dbwel_v_fund_acompanhamento[[#This Row],[item]])</f>
        <v>27207-12</v>
      </c>
      <c r="B2035" s="25" t="str">
        <f>_xlfn.XLOOKUP(A2035,Tabela2[ID OS_MORENO],Tabela2[ID OS_MORENO],"",0)</f>
        <v/>
      </c>
      <c r="C2035" s="25">
        <v>27207</v>
      </c>
      <c r="D2035" s="25">
        <v>12</v>
      </c>
      <c r="E2035" s="25">
        <v>1</v>
      </c>
      <c r="F2035" s="39">
        <v>6562</v>
      </c>
      <c r="G2035" s="39">
        <v>1</v>
      </c>
      <c r="H2035" s="39" t="str">
        <f>_xlfn.CONCAT(Tabela_srv_moreno_prd_dbwel_v_fund_acompanhamento[[#This Row],[codigo_peca]],"-",Tabela_srv_moreno_prd_dbwel_v_fund_acompanhamento[[#This Row],[seq_peca]])</f>
        <v>6562-1</v>
      </c>
      <c r="I2035" s="25">
        <v>1</v>
      </c>
      <c r="J2035" s="39" t="s">
        <v>499</v>
      </c>
      <c r="K2035" s="40">
        <v>45933</v>
      </c>
      <c r="L2035" s="40">
        <v>45943</v>
      </c>
      <c r="M2035" s="39" t="s">
        <v>508</v>
      </c>
      <c r="N2035" s="40">
        <v>46059</v>
      </c>
      <c r="O2035" s="16" t="str">
        <f>IF(Tabela_srv_moreno_prd_dbwel_v_fund_acompanhamento[[#This Row],[prz_contratual]]=Tabela_srv_moreno_prd_dbwel_v_fund_acompanhamento[[#This Row],[lib_fundido_prev]],"S/Usin.","C/ Usin.")</f>
        <v>C/ Usin.</v>
      </c>
    </row>
    <row r="2036" spans="1:15" x14ac:dyDescent="0.25">
      <c r="A2036" s="25" t="str">
        <f>_xlfn.CONCAT(Tabela_srv_moreno_prd_dbwel_v_fund_acompanhamento[[#This Row],[id_ordem_servico]],"-",Tabela_srv_moreno_prd_dbwel_v_fund_acompanhamento[[#This Row],[item]])</f>
        <v>27207-18</v>
      </c>
      <c r="B2036" s="25" t="str">
        <f>_xlfn.XLOOKUP(A2036,Tabela2[ID OS_MORENO],Tabela2[ID OS_MORENO],"",0)</f>
        <v/>
      </c>
      <c r="C2036" s="25">
        <v>27207</v>
      </c>
      <c r="D2036" s="25">
        <v>18</v>
      </c>
      <c r="E2036" s="25">
        <v>1</v>
      </c>
      <c r="F2036" s="39">
        <v>6563</v>
      </c>
      <c r="G2036" s="39">
        <v>1</v>
      </c>
      <c r="H2036" s="39" t="str">
        <f>_xlfn.CONCAT(Tabela_srv_moreno_prd_dbwel_v_fund_acompanhamento[[#This Row],[codigo_peca]],"-",Tabela_srv_moreno_prd_dbwel_v_fund_acompanhamento[[#This Row],[seq_peca]])</f>
        <v>6563-1</v>
      </c>
      <c r="I2036" s="25">
        <v>1</v>
      </c>
      <c r="J2036" s="39" t="s">
        <v>499</v>
      </c>
      <c r="K2036" s="40">
        <v>45908</v>
      </c>
      <c r="L2036" s="40">
        <v>45909</v>
      </c>
      <c r="M2036" s="39" t="s">
        <v>509</v>
      </c>
      <c r="N2036" s="40">
        <v>46365</v>
      </c>
      <c r="O2036" s="16" t="str">
        <f>IF(Tabela_srv_moreno_prd_dbwel_v_fund_acompanhamento[[#This Row],[prz_contratual]]=Tabela_srv_moreno_prd_dbwel_v_fund_acompanhamento[[#This Row],[lib_fundido_prev]],"S/Usin.","C/ Usin.")</f>
        <v>C/ Usin.</v>
      </c>
    </row>
    <row r="2037" spans="1:15" hidden="1" x14ac:dyDescent="0.25">
      <c r="A2037" s="25" t="str">
        <f>_xlfn.CONCAT(Tabela_srv_moreno_prd_dbwel_v_fund_acompanhamento[[#This Row],[id_ordem_servico]],"-",Tabela_srv_moreno_prd_dbwel_v_fund_acompanhamento[[#This Row],[item]])</f>
        <v>27207-19</v>
      </c>
      <c r="B2037" s="25" t="str">
        <f>_xlfn.XLOOKUP(A2037,Tabela2[ID OS_MORENO],Tabela2[ID OS_MORENO],"",0)</f>
        <v/>
      </c>
      <c r="C2037" s="25">
        <v>27207</v>
      </c>
      <c r="D2037" s="25">
        <v>19</v>
      </c>
      <c r="E2037" s="25">
        <v>1</v>
      </c>
      <c r="F2037" s="39">
        <v>6564</v>
      </c>
      <c r="G2037" s="39">
        <v>1</v>
      </c>
      <c r="H2037" s="39" t="str">
        <f>_xlfn.CONCAT(Tabela_srv_moreno_prd_dbwel_v_fund_acompanhamento[[#This Row],[codigo_peca]],"-",Tabela_srv_moreno_prd_dbwel_v_fund_acompanhamento[[#This Row],[seq_peca]])</f>
        <v>6564-1</v>
      </c>
      <c r="I2037" s="25">
        <v>1</v>
      </c>
      <c r="J2037" s="39" t="s">
        <v>499</v>
      </c>
      <c r="K2037" s="40">
        <v>45930</v>
      </c>
      <c r="L2037" s="40">
        <v>45917</v>
      </c>
      <c r="M2037" s="39" t="s">
        <v>510</v>
      </c>
      <c r="N2037" s="40">
        <v>46067</v>
      </c>
      <c r="O2037" s="16" t="str">
        <f>IF(Tabela_srv_moreno_prd_dbwel_v_fund_acompanhamento[[#This Row],[prz_contratual]]=Tabela_srv_moreno_prd_dbwel_v_fund_acompanhamento[[#This Row],[lib_fundido_prev]],"S/Usin.","C/ Usin.")</f>
        <v>C/ Usin.</v>
      </c>
    </row>
    <row r="2038" spans="1:15" hidden="1" x14ac:dyDescent="0.25">
      <c r="A2038" s="25" t="str">
        <f>_xlfn.CONCAT(Tabela_srv_moreno_prd_dbwel_v_fund_acompanhamento[[#This Row],[id_ordem_servico]],"-",Tabela_srv_moreno_prd_dbwel_v_fund_acompanhamento[[#This Row],[item]])</f>
        <v>27207-20</v>
      </c>
      <c r="B2038" s="25" t="str">
        <f>_xlfn.XLOOKUP(A2038,Tabela2[ID OS_MORENO],Tabela2[ID OS_MORENO],"",0)</f>
        <v/>
      </c>
      <c r="C2038" s="25">
        <v>27207</v>
      </c>
      <c r="D2038" s="25">
        <v>20</v>
      </c>
      <c r="E2038" s="25">
        <v>1</v>
      </c>
      <c r="F2038" s="178">
        <v>6565</v>
      </c>
      <c r="G2038" s="178">
        <v>1</v>
      </c>
      <c r="H2038" s="178" t="str">
        <f>_xlfn.CONCAT(Tabela_srv_moreno_prd_dbwel_v_fund_acompanhamento[[#This Row],[codigo_peca]],"-",Tabela_srv_moreno_prd_dbwel_v_fund_acompanhamento[[#This Row],[seq_peca]])</f>
        <v>6565-1</v>
      </c>
      <c r="I2038" s="178">
        <v>1</v>
      </c>
      <c r="J2038" s="178" t="s">
        <v>499</v>
      </c>
      <c r="K2038" s="179">
        <v>45912</v>
      </c>
      <c r="L2038" s="179">
        <v>45912</v>
      </c>
      <c r="M2038" s="178" t="s">
        <v>511</v>
      </c>
      <c r="N2038" s="179">
        <v>46057</v>
      </c>
      <c r="O20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39" spans="1:15" hidden="1" x14ac:dyDescent="0.25">
      <c r="A2039" s="25" t="str">
        <f>_xlfn.CONCAT(Tabela_srv_moreno_prd_dbwel_v_fund_acompanhamento[[#This Row],[id_ordem_servico]],"-",Tabela_srv_moreno_prd_dbwel_v_fund_acompanhamento[[#This Row],[item]])</f>
        <v>27207-21</v>
      </c>
      <c r="B2039" s="25" t="str">
        <f>_xlfn.XLOOKUP(A2039,Tabela2[ID OS_MORENO],Tabela2[ID OS_MORENO],"",0)</f>
        <v/>
      </c>
      <c r="C2039" s="25">
        <v>27207</v>
      </c>
      <c r="D2039" s="25">
        <v>21</v>
      </c>
      <c r="E2039" s="25">
        <v>1</v>
      </c>
      <c r="F2039" s="178">
        <v>6566</v>
      </c>
      <c r="G2039" s="178">
        <v>1</v>
      </c>
      <c r="H2039" s="178" t="str">
        <f>_xlfn.CONCAT(Tabela_srv_moreno_prd_dbwel_v_fund_acompanhamento[[#This Row],[codigo_peca]],"-",Tabela_srv_moreno_prd_dbwel_v_fund_acompanhamento[[#This Row],[seq_peca]])</f>
        <v>6566-1</v>
      </c>
      <c r="I2039" s="178">
        <v>1</v>
      </c>
      <c r="J2039" s="178" t="s">
        <v>499</v>
      </c>
      <c r="K2039" s="179">
        <v>45909</v>
      </c>
      <c r="L2039" s="179">
        <v>45909</v>
      </c>
      <c r="M2039" s="178" t="s">
        <v>512</v>
      </c>
      <c r="N2039" s="179">
        <v>46031</v>
      </c>
      <c r="O20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0" spans="1:15" hidden="1" x14ac:dyDescent="0.25">
      <c r="A2040" s="25" t="str">
        <f>_xlfn.CONCAT(Tabela_srv_moreno_prd_dbwel_v_fund_acompanhamento[[#This Row],[id_ordem_servico]],"-",Tabela_srv_moreno_prd_dbwel_v_fund_acompanhamento[[#This Row],[item]])</f>
        <v>27473-1</v>
      </c>
      <c r="B2040" s="25" t="str">
        <f>_xlfn.XLOOKUP(A2040,Tabela2[ID OS_MORENO],Tabela2[ID OS_MORENO],"",0)</f>
        <v>27473-1</v>
      </c>
      <c r="C2040" s="25">
        <v>27473</v>
      </c>
      <c r="D2040" s="25">
        <v>1</v>
      </c>
      <c r="E2040" s="25">
        <v>1</v>
      </c>
      <c r="F2040" s="178">
        <v>1281005</v>
      </c>
      <c r="G2040" s="178">
        <v>1</v>
      </c>
      <c r="H2040" s="178" t="str">
        <f>_xlfn.CONCAT(Tabela_srv_moreno_prd_dbwel_v_fund_acompanhamento[[#This Row],[codigo_peca]],"-",Tabela_srv_moreno_prd_dbwel_v_fund_acompanhamento[[#This Row],[seq_peca]])</f>
        <v>1281005-1</v>
      </c>
      <c r="I2040" s="178">
        <v>1</v>
      </c>
      <c r="J2040" s="178" t="s">
        <v>1545</v>
      </c>
      <c r="K2040" s="179">
        <v>46178</v>
      </c>
      <c r="L2040" s="179"/>
      <c r="M2040" s="178" t="s">
        <v>1546</v>
      </c>
      <c r="N2040" s="179">
        <v>46300</v>
      </c>
      <c r="O20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1" spans="1:15" hidden="1" x14ac:dyDescent="0.25">
      <c r="A2041" s="25" t="str">
        <f>_xlfn.CONCAT(Tabela_srv_moreno_prd_dbwel_v_fund_acompanhamento[[#This Row],[id_ordem_servico]],"-",Tabela_srv_moreno_prd_dbwel_v_fund_acompanhamento[[#This Row],[item]])</f>
        <v>27473-2</v>
      </c>
      <c r="B2041" s="25" t="str">
        <f>_xlfn.XLOOKUP(A2041,Tabela2[ID OS_MORENO],Tabela2[ID OS_MORENO],"",0)</f>
        <v>27473-2</v>
      </c>
      <c r="C2041" s="25">
        <v>27473</v>
      </c>
      <c r="D2041" s="25">
        <v>2</v>
      </c>
      <c r="E2041" s="25">
        <v>1</v>
      </c>
      <c r="F2041" s="178">
        <v>1281006</v>
      </c>
      <c r="G2041" s="178">
        <v>1</v>
      </c>
      <c r="H2041" s="178" t="str">
        <f>_xlfn.CONCAT(Tabela_srv_moreno_prd_dbwel_v_fund_acompanhamento[[#This Row],[codigo_peca]],"-",Tabela_srv_moreno_prd_dbwel_v_fund_acompanhamento[[#This Row],[seq_peca]])</f>
        <v>1281006-1</v>
      </c>
      <c r="I2041" s="178">
        <v>1</v>
      </c>
      <c r="J2041" s="178" t="s">
        <v>1545</v>
      </c>
      <c r="K2041" s="179">
        <v>46178</v>
      </c>
      <c r="L2041" s="179"/>
      <c r="M2041" s="178" t="s">
        <v>1547</v>
      </c>
      <c r="N2041" s="179">
        <v>46300</v>
      </c>
      <c r="O20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2" spans="1:15" hidden="1" x14ac:dyDescent="0.25">
      <c r="A2042" s="25" t="str">
        <f>_xlfn.CONCAT(Tabela_srv_moreno_prd_dbwel_v_fund_acompanhamento[[#This Row],[id_ordem_servico]],"-",Tabela_srv_moreno_prd_dbwel_v_fund_acompanhamento[[#This Row],[item]])</f>
        <v>27473-3</v>
      </c>
      <c r="B2042" s="25" t="str">
        <f>_xlfn.XLOOKUP(A2042,Tabela2[ID OS_MORENO],Tabela2[ID OS_MORENO],"",0)</f>
        <v>27473-3</v>
      </c>
      <c r="C2042" s="25">
        <v>27473</v>
      </c>
      <c r="D2042" s="25">
        <v>3</v>
      </c>
      <c r="E2042" s="25">
        <v>1</v>
      </c>
      <c r="F2042" s="178">
        <v>1281007</v>
      </c>
      <c r="G2042" s="178">
        <v>1</v>
      </c>
      <c r="H2042" s="178" t="str">
        <f>_xlfn.CONCAT(Tabela_srv_moreno_prd_dbwel_v_fund_acompanhamento[[#This Row],[codigo_peca]],"-",Tabela_srv_moreno_prd_dbwel_v_fund_acompanhamento[[#This Row],[seq_peca]])</f>
        <v>1281007-1</v>
      </c>
      <c r="I2042" s="178">
        <v>1</v>
      </c>
      <c r="J2042" s="178" t="s">
        <v>1545</v>
      </c>
      <c r="K2042" s="179">
        <v>46204</v>
      </c>
      <c r="L2042" s="179"/>
      <c r="M2042" s="178" t="s">
        <v>1548</v>
      </c>
      <c r="N2042" s="179">
        <v>46300</v>
      </c>
      <c r="O20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3" spans="1:15" hidden="1" x14ac:dyDescent="0.25">
      <c r="A2043" s="25" t="str">
        <f>_xlfn.CONCAT(Tabela_srv_moreno_prd_dbwel_v_fund_acompanhamento[[#This Row],[id_ordem_servico]],"-",Tabela_srv_moreno_prd_dbwel_v_fund_acompanhamento[[#This Row],[item]])</f>
        <v>27473-4</v>
      </c>
      <c r="B2043" s="25" t="str">
        <f>_xlfn.XLOOKUP(A2043,Tabela2[ID OS_MORENO],Tabela2[ID OS_MORENO],"",0)</f>
        <v>27473-4</v>
      </c>
      <c r="C2043" s="25">
        <v>27473</v>
      </c>
      <c r="D2043" s="25">
        <v>4</v>
      </c>
      <c r="E2043" s="25">
        <v>1</v>
      </c>
      <c r="F2043" s="178">
        <v>1281007</v>
      </c>
      <c r="G2043" s="178">
        <v>2</v>
      </c>
      <c r="H2043" s="178" t="str">
        <f>_xlfn.CONCAT(Tabela_srv_moreno_prd_dbwel_v_fund_acompanhamento[[#This Row],[codigo_peca]],"-",Tabela_srv_moreno_prd_dbwel_v_fund_acompanhamento[[#This Row],[seq_peca]])</f>
        <v>1281007-2</v>
      </c>
      <c r="I2043" s="178">
        <v>1</v>
      </c>
      <c r="J2043" s="178" t="s">
        <v>1545</v>
      </c>
      <c r="K2043" s="179">
        <v>46204</v>
      </c>
      <c r="L2043" s="179"/>
      <c r="M2043" s="178" t="s">
        <v>1548</v>
      </c>
      <c r="N2043" s="179">
        <v>46300</v>
      </c>
      <c r="O20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4" spans="1:15" hidden="1" x14ac:dyDescent="0.25">
      <c r="A2044" s="25" t="str">
        <f>_xlfn.CONCAT(Tabela_srv_moreno_prd_dbwel_v_fund_acompanhamento[[#This Row],[id_ordem_servico]],"-",Tabela_srv_moreno_prd_dbwel_v_fund_acompanhamento[[#This Row],[item]])</f>
        <v>27473-5</v>
      </c>
      <c r="B2044" s="25" t="str">
        <f>_xlfn.XLOOKUP(A2044,Tabela2[ID OS_MORENO],Tabela2[ID OS_MORENO],"",0)</f>
        <v>27473-5</v>
      </c>
      <c r="C2044" s="25">
        <v>27473</v>
      </c>
      <c r="D2044" s="25">
        <v>5</v>
      </c>
      <c r="E2044" s="25">
        <v>1</v>
      </c>
      <c r="F2044" s="178">
        <v>1281007</v>
      </c>
      <c r="G2044" s="178">
        <v>3</v>
      </c>
      <c r="H2044" s="178" t="str">
        <f>_xlfn.CONCAT(Tabela_srv_moreno_prd_dbwel_v_fund_acompanhamento[[#This Row],[codigo_peca]],"-",Tabela_srv_moreno_prd_dbwel_v_fund_acompanhamento[[#This Row],[seq_peca]])</f>
        <v>1281007-3</v>
      </c>
      <c r="I2044" s="178">
        <v>1</v>
      </c>
      <c r="J2044" s="178" t="s">
        <v>1545</v>
      </c>
      <c r="K2044" s="179">
        <v>46204</v>
      </c>
      <c r="L2044" s="179"/>
      <c r="M2044" s="178" t="s">
        <v>1548</v>
      </c>
      <c r="N2044" s="179">
        <v>46300</v>
      </c>
      <c r="O20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5" spans="1:15" hidden="1" x14ac:dyDescent="0.25">
      <c r="A2045" s="25" t="str">
        <f>_xlfn.CONCAT(Tabela_srv_moreno_prd_dbwel_v_fund_acompanhamento[[#This Row],[id_ordem_servico]],"-",Tabela_srv_moreno_prd_dbwel_v_fund_acompanhamento[[#This Row],[item]])</f>
        <v>27473-6</v>
      </c>
      <c r="B2045" s="25" t="str">
        <f>_xlfn.XLOOKUP(A2045,Tabela2[ID OS_MORENO],Tabela2[ID OS_MORENO],"",0)</f>
        <v>27473-6</v>
      </c>
      <c r="C2045" s="25">
        <v>27473</v>
      </c>
      <c r="D2045" s="25">
        <v>6</v>
      </c>
      <c r="E2045" s="25">
        <v>1</v>
      </c>
      <c r="F2045" s="178">
        <v>1281007</v>
      </c>
      <c r="G2045" s="178">
        <v>4</v>
      </c>
      <c r="H2045" s="178" t="str">
        <f>_xlfn.CONCAT(Tabela_srv_moreno_prd_dbwel_v_fund_acompanhamento[[#This Row],[codigo_peca]],"-",Tabela_srv_moreno_prd_dbwel_v_fund_acompanhamento[[#This Row],[seq_peca]])</f>
        <v>1281007-4</v>
      </c>
      <c r="I2045" s="178">
        <v>1</v>
      </c>
      <c r="J2045" s="178" t="s">
        <v>1545</v>
      </c>
      <c r="K2045" s="179">
        <v>46204</v>
      </c>
      <c r="L2045" s="179"/>
      <c r="M2045" s="178" t="s">
        <v>1548</v>
      </c>
      <c r="N2045" s="179">
        <v>46300</v>
      </c>
      <c r="O20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6" spans="1:15" hidden="1" x14ac:dyDescent="0.25">
      <c r="A2046" s="25" t="str">
        <f>_xlfn.CONCAT(Tabela_srv_moreno_prd_dbwel_v_fund_acompanhamento[[#This Row],[id_ordem_servico]],"-",Tabela_srv_moreno_prd_dbwel_v_fund_acompanhamento[[#This Row],[item]])</f>
        <v>27473-7</v>
      </c>
      <c r="B2046" s="25" t="str">
        <f>_xlfn.XLOOKUP(A2046,Tabela2[ID OS_MORENO],Tabela2[ID OS_MORENO],"",0)</f>
        <v>27473-7</v>
      </c>
      <c r="C2046" s="25">
        <v>27473</v>
      </c>
      <c r="D2046" s="25">
        <v>7</v>
      </c>
      <c r="E2046" s="25">
        <v>1</v>
      </c>
      <c r="F2046" s="178">
        <v>1281007</v>
      </c>
      <c r="G2046" s="178">
        <v>5</v>
      </c>
      <c r="H2046" s="178" t="str">
        <f>_xlfn.CONCAT(Tabela_srv_moreno_prd_dbwel_v_fund_acompanhamento[[#This Row],[codigo_peca]],"-",Tabela_srv_moreno_prd_dbwel_v_fund_acompanhamento[[#This Row],[seq_peca]])</f>
        <v>1281007-5</v>
      </c>
      <c r="I2046" s="178">
        <v>1</v>
      </c>
      <c r="J2046" s="178" t="s">
        <v>1545</v>
      </c>
      <c r="K2046" s="179">
        <v>46204</v>
      </c>
      <c r="L2046" s="179"/>
      <c r="M2046" s="178" t="s">
        <v>1548</v>
      </c>
      <c r="N2046" s="179">
        <v>46300</v>
      </c>
      <c r="O20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7" spans="1:15" hidden="1" x14ac:dyDescent="0.25">
      <c r="A2047" s="25" t="str">
        <f>_xlfn.CONCAT(Tabela_srv_moreno_prd_dbwel_v_fund_acompanhamento[[#This Row],[id_ordem_servico]],"-",Tabela_srv_moreno_prd_dbwel_v_fund_acompanhamento[[#This Row],[item]])</f>
        <v>27473-8</v>
      </c>
      <c r="B2047" s="25" t="str">
        <f>_xlfn.XLOOKUP(A2047,Tabela2[ID OS_MORENO],Tabela2[ID OS_MORENO],"",0)</f>
        <v>27473-8</v>
      </c>
      <c r="C2047" s="25">
        <v>27473</v>
      </c>
      <c r="D2047" s="25">
        <v>8</v>
      </c>
      <c r="E2047" s="25">
        <v>1</v>
      </c>
      <c r="F2047" s="178">
        <v>1281008</v>
      </c>
      <c r="G2047" s="178">
        <v>1</v>
      </c>
      <c r="H2047" s="178" t="str">
        <f>_xlfn.CONCAT(Tabela_srv_moreno_prd_dbwel_v_fund_acompanhamento[[#This Row],[codigo_peca]],"-",Tabela_srv_moreno_prd_dbwel_v_fund_acompanhamento[[#This Row],[seq_peca]])</f>
        <v>1281008-1</v>
      </c>
      <c r="I2047" s="178">
        <v>1</v>
      </c>
      <c r="J2047" s="178" t="s">
        <v>1545</v>
      </c>
      <c r="K2047" s="179">
        <v>46178</v>
      </c>
      <c r="L2047" s="179"/>
      <c r="M2047" s="178" t="s">
        <v>1861</v>
      </c>
      <c r="N2047" s="179">
        <v>46300</v>
      </c>
      <c r="O20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48" spans="1:15" hidden="1" x14ac:dyDescent="0.25">
      <c r="A2048" s="25" t="str">
        <f>_xlfn.CONCAT(Tabela_srv_moreno_prd_dbwel_v_fund_acompanhamento[[#This Row],[id_ordem_servico]],"-",Tabela_srv_moreno_prd_dbwel_v_fund_acompanhamento[[#This Row],[item]])</f>
        <v>27390-1</v>
      </c>
      <c r="B2048" s="25" t="str">
        <f>_xlfn.XLOOKUP(A2048,Tabela2[ID OS_MORENO],Tabela2[ID OS_MORENO],"",0)</f>
        <v/>
      </c>
      <c r="C2048" s="25">
        <v>27390</v>
      </c>
      <c r="D2048" s="25">
        <v>1</v>
      </c>
      <c r="E2048" s="25">
        <v>1</v>
      </c>
      <c r="F2048" s="178">
        <v>1321001</v>
      </c>
      <c r="G2048" s="178">
        <v>2</v>
      </c>
      <c r="H2048" s="178" t="str">
        <f>_xlfn.CONCAT(Tabela_srv_moreno_prd_dbwel_v_fund_acompanhamento[[#This Row],[codigo_peca]],"-",Tabela_srv_moreno_prd_dbwel_v_fund_acompanhamento[[#This Row],[seq_peca]])</f>
        <v>1321001-2</v>
      </c>
      <c r="I2048" s="178">
        <v>1</v>
      </c>
      <c r="J2048" s="178" t="s">
        <v>645</v>
      </c>
      <c r="K2048" s="179">
        <v>46097</v>
      </c>
      <c r="L2048" s="179">
        <v>46111</v>
      </c>
      <c r="M2048" s="178" t="s">
        <v>274</v>
      </c>
      <c r="N2048" s="179">
        <v>46097</v>
      </c>
      <c r="O2048" s="185" t="str">
        <f>IF(Tabela_srv_moreno_prd_dbwel_v_fund_acompanhamento[[#This Row],[prz_contratual]]=Tabela_srv_moreno_prd_dbwel_v_fund_acompanhamento[[#This Row],[lib_fundido_prev]],"S/Usin.","C/ Usin.")</f>
        <v>S/Usin.</v>
      </c>
    </row>
    <row r="2049" spans="1:15" hidden="1" x14ac:dyDescent="0.25">
      <c r="A2049" s="25" t="str">
        <f>_xlfn.CONCAT(Tabela_srv_moreno_prd_dbwel_v_fund_acompanhamento[[#This Row],[id_ordem_servico]],"-",Tabela_srv_moreno_prd_dbwel_v_fund_acompanhamento[[#This Row],[item]])</f>
        <v>27405-1</v>
      </c>
      <c r="B2049" s="25" t="str">
        <f>_xlfn.XLOOKUP(A2049,Tabela2[ID OS_MORENO],Tabela2[ID OS_MORENO],"",0)</f>
        <v/>
      </c>
      <c r="C2049" s="25">
        <v>27405</v>
      </c>
      <c r="D2049" s="25">
        <v>1</v>
      </c>
      <c r="E2049" s="25">
        <v>1</v>
      </c>
      <c r="F2049" s="178">
        <v>1314008</v>
      </c>
      <c r="G2049" s="178">
        <v>12</v>
      </c>
      <c r="H2049" s="178" t="str">
        <f>_xlfn.CONCAT(Tabela_srv_moreno_prd_dbwel_v_fund_acompanhamento[[#This Row],[codigo_peca]],"-",Tabela_srv_moreno_prd_dbwel_v_fund_acompanhamento[[#This Row],[seq_peca]])</f>
        <v>1314008-12</v>
      </c>
      <c r="I2049" s="178">
        <v>1</v>
      </c>
      <c r="J2049" s="178" t="s">
        <v>645</v>
      </c>
      <c r="K2049" s="179">
        <v>46097</v>
      </c>
      <c r="L2049" s="179">
        <v>46057</v>
      </c>
      <c r="M2049" s="178" t="s">
        <v>274</v>
      </c>
      <c r="N2049" s="179">
        <v>46128</v>
      </c>
      <c r="O20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0" spans="1:15" hidden="1" x14ac:dyDescent="0.25">
      <c r="A2050" s="25" t="str">
        <f>_xlfn.CONCAT(Tabela_srv_moreno_prd_dbwel_v_fund_acompanhamento[[#This Row],[id_ordem_servico]],"-",Tabela_srv_moreno_prd_dbwel_v_fund_acompanhamento[[#This Row],[item]])</f>
        <v>27405-2</v>
      </c>
      <c r="B2050" s="25" t="str">
        <f>_xlfn.XLOOKUP(A2050,Tabela2[ID OS_MORENO],Tabela2[ID OS_MORENO],"",0)</f>
        <v/>
      </c>
      <c r="C2050" s="25">
        <v>27405</v>
      </c>
      <c r="D2050" s="25">
        <v>2</v>
      </c>
      <c r="E2050" s="25">
        <v>1</v>
      </c>
      <c r="F2050" s="178">
        <v>1314008</v>
      </c>
      <c r="G2050" s="178">
        <v>13</v>
      </c>
      <c r="H2050" s="178" t="str">
        <f>_xlfn.CONCAT(Tabela_srv_moreno_prd_dbwel_v_fund_acompanhamento[[#This Row],[codigo_peca]],"-",Tabela_srv_moreno_prd_dbwel_v_fund_acompanhamento[[#This Row],[seq_peca]])</f>
        <v>1314008-13</v>
      </c>
      <c r="I2050" s="178">
        <v>1</v>
      </c>
      <c r="J2050" s="178" t="s">
        <v>645</v>
      </c>
      <c r="K2050" s="179">
        <v>46111</v>
      </c>
      <c r="L2050" s="179">
        <v>46111</v>
      </c>
      <c r="M2050" s="178" t="s">
        <v>274</v>
      </c>
      <c r="N2050" s="179">
        <v>46128</v>
      </c>
      <c r="O20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1" spans="1:15" hidden="1" x14ac:dyDescent="0.25">
      <c r="A2051" s="25" t="str">
        <f>_xlfn.CONCAT(Tabela_srv_moreno_prd_dbwel_v_fund_acompanhamento[[#This Row],[id_ordem_servico]],"-",Tabela_srv_moreno_prd_dbwel_v_fund_acompanhamento[[#This Row],[item]])</f>
        <v>27552-1</v>
      </c>
      <c r="B2051" s="25" t="str">
        <f>_xlfn.XLOOKUP(A2051,Tabela2[ID OS_MORENO],Tabela2[ID OS_MORENO],"",0)</f>
        <v/>
      </c>
      <c r="C2051" s="25">
        <v>27552</v>
      </c>
      <c r="D2051" s="25">
        <v>1</v>
      </c>
      <c r="E2051" s="25">
        <v>1</v>
      </c>
      <c r="F2051" s="178">
        <v>1314008</v>
      </c>
      <c r="G2051" s="178">
        <v>14</v>
      </c>
      <c r="H2051" s="178" t="str">
        <f>_xlfn.CONCAT(Tabela_srv_moreno_prd_dbwel_v_fund_acompanhamento[[#This Row],[codigo_peca]],"-",Tabela_srv_moreno_prd_dbwel_v_fund_acompanhamento[[#This Row],[seq_peca]])</f>
        <v>1314008-14</v>
      </c>
      <c r="I2051" s="178">
        <v>1</v>
      </c>
      <c r="J2051" s="178" t="s">
        <v>645</v>
      </c>
      <c r="K2051" s="179">
        <v>46216</v>
      </c>
      <c r="L2051" s="179"/>
      <c r="M2051" s="178" t="s">
        <v>274</v>
      </c>
      <c r="N2051" s="179">
        <v>46216</v>
      </c>
      <c r="O205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052" spans="1:15" hidden="1" x14ac:dyDescent="0.25">
      <c r="A2052" s="25" t="str">
        <f>_xlfn.CONCAT(Tabela_srv_moreno_prd_dbwel_v_fund_acompanhamento[[#This Row],[id_ordem_servico]],"-",Tabela_srv_moreno_prd_dbwel_v_fund_acompanhamento[[#This Row],[item]])</f>
        <v>27552-2</v>
      </c>
      <c r="B2052" s="25" t="str">
        <f>_xlfn.XLOOKUP(A2052,Tabela2[ID OS_MORENO],Tabela2[ID OS_MORENO],"",0)</f>
        <v/>
      </c>
      <c r="C2052" s="25">
        <v>27552</v>
      </c>
      <c r="D2052" s="25">
        <v>2</v>
      </c>
      <c r="E2052" s="25">
        <v>1</v>
      </c>
      <c r="F2052" s="178">
        <v>1314008</v>
      </c>
      <c r="G2052" s="178">
        <v>15</v>
      </c>
      <c r="H2052" s="178" t="str">
        <f>_xlfn.CONCAT(Tabela_srv_moreno_prd_dbwel_v_fund_acompanhamento[[#This Row],[codigo_peca]],"-",Tabela_srv_moreno_prd_dbwel_v_fund_acompanhamento[[#This Row],[seq_peca]])</f>
        <v>1314008-15</v>
      </c>
      <c r="I2052" s="178">
        <v>1</v>
      </c>
      <c r="J2052" s="178" t="s">
        <v>645</v>
      </c>
      <c r="K2052" s="179">
        <v>46216</v>
      </c>
      <c r="L2052" s="179"/>
      <c r="M2052" s="178" t="s">
        <v>274</v>
      </c>
      <c r="N2052" s="179">
        <v>46216</v>
      </c>
      <c r="O205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053" spans="1:15" hidden="1" x14ac:dyDescent="0.25">
      <c r="A2053" s="25" t="str">
        <f>_xlfn.CONCAT(Tabela_srv_moreno_prd_dbwel_v_fund_acompanhamento[[#This Row],[id_ordem_servico]],"-",Tabela_srv_moreno_prd_dbwel_v_fund_acompanhamento[[#This Row],[item]])</f>
        <v>27291-1</v>
      </c>
      <c r="B2053" s="25" t="str">
        <f>_xlfn.XLOOKUP(A2053,Tabela2[ID OS_MORENO],Tabela2[ID OS_MORENO],"",0)</f>
        <v/>
      </c>
      <c r="C2053" s="25">
        <v>27291</v>
      </c>
      <c r="D2053" s="25">
        <v>1</v>
      </c>
      <c r="E2053" s="25">
        <v>1</v>
      </c>
      <c r="F2053" s="178">
        <v>1314008</v>
      </c>
      <c r="G2053" s="178">
        <v>11</v>
      </c>
      <c r="H2053" s="178" t="str">
        <f>_xlfn.CONCAT(Tabela_srv_moreno_prd_dbwel_v_fund_acompanhamento[[#This Row],[codigo_peca]],"-",Tabela_srv_moreno_prd_dbwel_v_fund_acompanhamento[[#This Row],[seq_peca]])</f>
        <v>1314008-11</v>
      </c>
      <c r="I2053" s="178">
        <v>1</v>
      </c>
      <c r="J2053" s="178" t="s">
        <v>645</v>
      </c>
      <c r="K2053" s="179">
        <v>46003</v>
      </c>
      <c r="L2053" s="179">
        <v>46021</v>
      </c>
      <c r="M2053" s="178" t="s">
        <v>274</v>
      </c>
      <c r="N2053" s="179">
        <v>46014</v>
      </c>
      <c r="O20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4" spans="1:15" hidden="1" x14ac:dyDescent="0.25">
      <c r="A2054" s="25" t="str">
        <f>_xlfn.CONCAT(Tabela_srv_moreno_prd_dbwel_v_fund_acompanhamento[[#This Row],[id_ordem_servico]],"-",Tabela_srv_moreno_prd_dbwel_v_fund_acompanhamento[[#This Row],[item]])</f>
        <v>27125-1</v>
      </c>
      <c r="B2054" s="25" t="str">
        <f>_xlfn.XLOOKUP(A2054,Tabela2[ID OS_MORENO],Tabela2[ID OS_MORENO],"",0)</f>
        <v/>
      </c>
      <c r="C2054" s="25">
        <v>27125</v>
      </c>
      <c r="D2054" s="25">
        <v>1</v>
      </c>
      <c r="E2054" s="25">
        <v>1</v>
      </c>
      <c r="F2054" s="178">
        <v>1333016</v>
      </c>
      <c r="G2054" s="178">
        <v>1</v>
      </c>
      <c r="H2054" s="178" t="str">
        <f>_xlfn.CONCAT(Tabela_srv_moreno_prd_dbwel_v_fund_acompanhamento[[#This Row],[codigo_peca]],"-",Tabela_srv_moreno_prd_dbwel_v_fund_acompanhamento[[#This Row],[seq_peca]])</f>
        <v>1333016-1</v>
      </c>
      <c r="I2054" s="178">
        <v>1</v>
      </c>
      <c r="J2054" s="178" t="s">
        <v>323</v>
      </c>
      <c r="K2054" s="179">
        <v>45941</v>
      </c>
      <c r="L2054" s="179">
        <v>45940</v>
      </c>
      <c r="M2054" s="178" t="s">
        <v>324</v>
      </c>
      <c r="N2054" s="179">
        <v>46001</v>
      </c>
      <c r="O20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5" spans="1:15" hidden="1" x14ac:dyDescent="0.25">
      <c r="A2055" s="25" t="str">
        <f>_xlfn.CONCAT(Tabela_srv_moreno_prd_dbwel_v_fund_acompanhamento[[#This Row],[id_ordem_servico]],"-",Tabela_srv_moreno_prd_dbwel_v_fund_acompanhamento[[#This Row],[item]])</f>
        <v>27125-2</v>
      </c>
      <c r="B2055" s="25" t="str">
        <f>_xlfn.XLOOKUP(A2055,Tabela2[ID OS_MORENO],Tabela2[ID OS_MORENO],"",0)</f>
        <v/>
      </c>
      <c r="C2055" s="25">
        <v>27125</v>
      </c>
      <c r="D2055" s="25">
        <v>2</v>
      </c>
      <c r="E2055" s="25">
        <v>1</v>
      </c>
      <c r="F2055" s="178">
        <v>1333016</v>
      </c>
      <c r="G2055" s="178">
        <v>2</v>
      </c>
      <c r="H2055" s="178" t="str">
        <f>_xlfn.CONCAT(Tabela_srv_moreno_prd_dbwel_v_fund_acompanhamento[[#This Row],[codigo_peca]],"-",Tabela_srv_moreno_prd_dbwel_v_fund_acompanhamento[[#This Row],[seq_peca]])</f>
        <v>1333016-2</v>
      </c>
      <c r="I2055" s="178">
        <v>1</v>
      </c>
      <c r="J2055" s="178" t="s">
        <v>323</v>
      </c>
      <c r="K2055" s="179">
        <v>45941</v>
      </c>
      <c r="L2055" s="179">
        <v>45936</v>
      </c>
      <c r="M2055" s="178" t="s">
        <v>324</v>
      </c>
      <c r="N2055" s="179">
        <v>46001</v>
      </c>
      <c r="O20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6" spans="1:15" hidden="1" x14ac:dyDescent="0.25">
      <c r="A2056" s="25" t="str">
        <f>_xlfn.CONCAT(Tabela_srv_moreno_prd_dbwel_v_fund_acompanhamento[[#This Row],[id_ordem_servico]],"-",Tabela_srv_moreno_prd_dbwel_v_fund_acompanhamento[[#This Row],[item]])</f>
        <v>27125-3</v>
      </c>
      <c r="B2056" s="25" t="str">
        <f>_xlfn.XLOOKUP(A2056,Tabela2[ID OS_MORENO],Tabela2[ID OS_MORENO],"",0)</f>
        <v/>
      </c>
      <c r="C2056" s="25">
        <v>27125</v>
      </c>
      <c r="D2056" s="25">
        <v>3</v>
      </c>
      <c r="E2056" s="25">
        <v>1</v>
      </c>
      <c r="F2056" s="178">
        <v>1333016</v>
      </c>
      <c r="G2056" s="178">
        <v>3</v>
      </c>
      <c r="H2056" s="178" t="str">
        <f>_xlfn.CONCAT(Tabela_srv_moreno_prd_dbwel_v_fund_acompanhamento[[#This Row],[codigo_peca]],"-",Tabela_srv_moreno_prd_dbwel_v_fund_acompanhamento[[#This Row],[seq_peca]])</f>
        <v>1333016-3</v>
      </c>
      <c r="I2056" s="178">
        <v>1</v>
      </c>
      <c r="J2056" s="178" t="s">
        <v>323</v>
      </c>
      <c r="K2056" s="179">
        <v>45947</v>
      </c>
      <c r="L2056" s="179">
        <v>45932</v>
      </c>
      <c r="M2056" s="178" t="s">
        <v>324</v>
      </c>
      <c r="N2056" s="179">
        <v>46007</v>
      </c>
      <c r="O20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7" spans="1:15" hidden="1" x14ac:dyDescent="0.25">
      <c r="A2057" s="25" t="str">
        <f>_xlfn.CONCAT(Tabela_srv_moreno_prd_dbwel_v_fund_acompanhamento[[#This Row],[id_ordem_servico]],"-",Tabela_srv_moreno_prd_dbwel_v_fund_acompanhamento[[#This Row],[item]])</f>
        <v>27125-5</v>
      </c>
      <c r="B2057" s="25" t="str">
        <f>_xlfn.XLOOKUP(A2057,Tabela2[ID OS_MORENO],Tabela2[ID OS_MORENO],"",0)</f>
        <v/>
      </c>
      <c r="C2057" s="25">
        <v>27125</v>
      </c>
      <c r="D2057" s="25">
        <v>5</v>
      </c>
      <c r="E2057" s="25">
        <v>1</v>
      </c>
      <c r="F2057" s="178">
        <v>1333017</v>
      </c>
      <c r="G2057" s="178">
        <v>2</v>
      </c>
      <c r="H2057" s="178" t="str">
        <f>_xlfn.CONCAT(Tabela_srv_moreno_prd_dbwel_v_fund_acompanhamento[[#This Row],[codigo_peca]],"-",Tabela_srv_moreno_prd_dbwel_v_fund_acompanhamento[[#This Row],[seq_peca]])</f>
        <v>1333017-2</v>
      </c>
      <c r="I2057" s="178">
        <v>1</v>
      </c>
      <c r="J2057" s="178" t="s">
        <v>323</v>
      </c>
      <c r="K2057" s="179">
        <v>45947</v>
      </c>
      <c r="L2057" s="179">
        <v>45944</v>
      </c>
      <c r="M2057" s="178" t="s">
        <v>325</v>
      </c>
      <c r="N2057" s="179">
        <v>46007</v>
      </c>
      <c r="O20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8" spans="1:15" hidden="1" x14ac:dyDescent="0.25">
      <c r="A2058" s="25" t="str">
        <f>_xlfn.CONCAT(Tabela_srv_moreno_prd_dbwel_v_fund_acompanhamento[[#This Row],[id_ordem_servico]],"-",Tabela_srv_moreno_prd_dbwel_v_fund_acompanhamento[[#This Row],[item]])</f>
        <v>27125-6</v>
      </c>
      <c r="B2058" s="25" t="str">
        <f>_xlfn.XLOOKUP(A2058,Tabela2[ID OS_MORENO],Tabela2[ID OS_MORENO],"",0)</f>
        <v/>
      </c>
      <c r="C2058" s="25">
        <v>27125</v>
      </c>
      <c r="D2058" s="25">
        <v>6</v>
      </c>
      <c r="E2058" s="25">
        <v>1</v>
      </c>
      <c r="F2058" s="178">
        <v>1333017</v>
      </c>
      <c r="G2058" s="178">
        <v>3</v>
      </c>
      <c r="H2058" s="178" t="str">
        <f>_xlfn.CONCAT(Tabela_srv_moreno_prd_dbwel_v_fund_acompanhamento[[#This Row],[codigo_peca]],"-",Tabela_srv_moreno_prd_dbwel_v_fund_acompanhamento[[#This Row],[seq_peca]])</f>
        <v>1333017-3</v>
      </c>
      <c r="I2058" s="178">
        <v>1</v>
      </c>
      <c r="J2058" s="178" t="s">
        <v>323</v>
      </c>
      <c r="K2058" s="179">
        <v>45948</v>
      </c>
      <c r="L2058" s="179">
        <v>45933</v>
      </c>
      <c r="M2058" s="178" t="s">
        <v>325</v>
      </c>
      <c r="N2058" s="179">
        <v>46008</v>
      </c>
      <c r="O20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59" spans="1:15" hidden="1" x14ac:dyDescent="0.25">
      <c r="A2059" s="25" t="str">
        <f>_xlfn.CONCAT(Tabela_srv_moreno_prd_dbwel_v_fund_acompanhamento[[#This Row],[id_ordem_servico]],"-",Tabela_srv_moreno_prd_dbwel_v_fund_acompanhamento[[#This Row],[item]])</f>
        <v>27142-14</v>
      </c>
      <c r="B2059" s="25" t="str">
        <f>_xlfn.XLOOKUP(A2059,Tabela2[ID OS_MORENO],Tabela2[ID OS_MORENO],"",0)</f>
        <v/>
      </c>
      <c r="C2059" s="25">
        <v>27142</v>
      </c>
      <c r="D2059" s="25">
        <v>14</v>
      </c>
      <c r="E2059" s="25">
        <v>1</v>
      </c>
      <c r="F2059" s="178">
        <v>1343012</v>
      </c>
      <c r="G2059" s="178">
        <v>9</v>
      </c>
      <c r="H2059" s="178" t="str">
        <f>_xlfn.CONCAT(Tabela_srv_moreno_prd_dbwel_v_fund_acompanhamento[[#This Row],[codigo_peca]],"-",Tabela_srv_moreno_prd_dbwel_v_fund_acompanhamento[[#This Row],[seq_peca]])</f>
        <v>1343012-9</v>
      </c>
      <c r="I2059" s="178">
        <v>1</v>
      </c>
      <c r="J2059" s="178" t="s">
        <v>349</v>
      </c>
      <c r="K2059" s="179">
        <v>46004</v>
      </c>
      <c r="L2059" s="179">
        <v>45999</v>
      </c>
      <c r="M2059" s="178" t="s">
        <v>350</v>
      </c>
      <c r="N2059" s="179">
        <v>46022</v>
      </c>
      <c r="O20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0" spans="1:15" hidden="1" x14ac:dyDescent="0.25">
      <c r="A2060" s="25" t="str">
        <f>_xlfn.CONCAT(Tabela_srv_moreno_prd_dbwel_v_fund_acompanhamento[[#This Row],[id_ordem_servico]],"-",Tabela_srv_moreno_prd_dbwel_v_fund_acompanhamento[[#This Row],[item]])</f>
        <v>27142-15</v>
      </c>
      <c r="B2060" s="25" t="str">
        <f>_xlfn.XLOOKUP(A2060,Tabela2[ID OS_MORENO],Tabela2[ID OS_MORENO],"",0)</f>
        <v/>
      </c>
      <c r="C2060" s="25">
        <v>27142</v>
      </c>
      <c r="D2060" s="25">
        <v>15</v>
      </c>
      <c r="E2060" s="25">
        <v>1</v>
      </c>
      <c r="F2060" s="178">
        <v>1343012</v>
      </c>
      <c r="G2060" s="178">
        <v>10</v>
      </c>
      <c r="H2060" s="178" t="str">
        <f>_xlfn.CONCAT(Tabela_srv_moreno_prd_dbwel_v_fund_acompanhamento[[#This Row],[codigo_peca]],"-",Tabela_srv_moreno_prd_dbwel_v_fund_acompanhamento[[#This Row],[seq_peca]])</f>
        <v>1343012-10</v>
      </c>
      <c r="I2060" s="178">
        <v>1</v>
      </c>
      <c r="J2060" s="178" t="s">
        <v>349</v>
      </c>
      <c r="K2060" s="179">
        <v>46004</v>
      </c>
      <c r="L2060" s="179">
        <v>45995</v>
      </c>
      <c r="M2060" s="178" t="s">
        <v>350</v>
      </c>
      <c r="N2060" s="179">
        <v>46022</v>
      </c>
      <c r="O20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1" spans="1:15" hidden="1" x14ac:dyDescent="0.25">
      <c r="A2061" s="25" t="str">
        <f>_xlfn.CONCAT(Tabela_srv_moreno_prd_dbwel_v_fund_acompanhamento[[#This Row],[id_ordem_servico]],"-",Tabela_srv_moreno_prd_dbwel_v_fund_acompanhamento[[#This Row],[item]])</f>
        <v>27142-16</v>
      </c>
      <c r="B2061" s="25" t="str">
        <f>_xlfn.XLOOKUP(A2061,Tabela2[ID OS_MORENO],Tabela2[ID OS_MORENO],"",0)</f>
        <v/>
      </c>
      <c r="C2061" s="25">
        <v>27142</v>
      </c>
      <c r="D2061" s="25">
        <v>16</v>
      </c>
      <c r="E2061" s="25">
        <v>1</v>
      </c>
      <c r="F2061" s="178">
        <v>1343012</v>
      </c>
      <c r="G2061" s="178">
        <v>11</v>
      </c>
      <c r="H2061" s="178" t="str">
        <f>_xlfn.CONCAT(Tabela_srv_moreno_prd_dbwel_v_fund_acompanhamento[[#This Row],[codigo_peca]],"-",Tabela_srv_moreno_prd_dbwel_v_fund_acompanhamento[[#This Row],[seq_peca]])</f>
        <v>1343012-11</v>
      </c>
      <c r="I2061" s="178">
        <v>1</v>
      </c>
      <c r="J2061" s="178" t="s">
        <v>349</v>
      </c>
      <c r="K2061" s="179">
        <v>46004</v>
      </c>
      <c r="L2061" s="179">
        <v>45995</v>
      </c>
      <c r="M2061" s="178" t="s">
        <v>350</v>
      </c>
      <c r="N2061" s="179">
        <v>46022</v>
      </c>
      <c r="O20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2" spans="1:15" hidden="1" x14ac:dyDescent="0.25">
      <c r="A2062" s="25" t="str">
        <f>_xlfn.CONCAT(Tabela_srv_moreno_prd_dbwel_v_fund_acompanhamento[[#This Row],[id_ordem_servico]],"-",Tabela_srv_moreno_prd_dbwel_v_fund_acompanhamento[[#This Row],[item]])</f>
        <v>27142-17</v>
      </c>
      <c r="B2062" s="25" t="str">
        <f>_xlfn.XLOOKUP(A2062,Tabela2[ID OS_MORENO],Tabela2[ID OS_MORENO],"",0)</f>
        <v/>
      </c>
      <c r="C2062" s="25">
        <v>27142</v>
      </c>
      <c r="D2062" s="25">
        <v>17</v>
      </c>
      <c r="E2062" s="25">
        <v>1</v>
      </c>
      <c r="F2062" s="178">
        <v>1343012</v>
      </c>
      <c r="G2062" s="178">
        <v>12</v>
      </c>
      <c r="H2062" s="178" t="str">
        <f>_xlfn.CONCAT(Tabela_srv_moreno_prd_dbwel_v_fund_acompanhamento[[#This Row],[codigo_peca]],"-",Tabela_srv_moreno_prd_dbwel_v_fund_acompanhamento[[#This Row],[seq_peca]])</f>
        <v>1343012-12</v>
      </c>
      <c r="I2062" s="178">
        <v>1</v>
      </c>
      <c r="J2062" s="178" t="s">
        <v>349</v>
      </c>
      <c r="K2062" s="179">
        <v>46004</v>
      </c>
      <c r="L2062" s="179">
        <v>45995</v>
      </c>
      <c r="M2062" s="178" t="s">
        <v>350</v>
      </c>
      <c r="N2062" s="179">
        <v>46022</v>
      </c>
      <c r="O20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3" spans="1:15" hidden="1" x14ac:dyDescent="0.25">
      <c r="A2063" s="25" t="str">
        <f>_xlfn.CONCAT(Tabela_srv_moreno_prd_dbwel_v_fund_acompanhamento[[#This Row],[id_ordem_servico]],"-",Tabela_srv_moreno_prd_dbwel_v_fund_acompanhamento[[#This Row],[item]])</f>
        <v>27142-4</v>
      </c>
      <c r="B2063" s="25" t="str">
        <f>_xlfn.XLOOKUP(A2063,Tabela2[ID OS_MORENO],Tabela2[ID OS_MORENO],"",0)</f>
        <v>27142-4</v>
      </c>
      <c r="C2063" s="25">
        <v>27142</v>
      </c>
      <c r="D2063" s="25">
        <v>4</v>
      </c>
      <c r="E2063" s="25">
        <v>1</v>
      </c>
      <c r="F2063" s="178">
        <v>1343033</v>
      </c>
      <c r="G2063" s="178">
        <v>1</v>
      </c>
      <c r="H2063" s="178" t="str">
        <f>_xlfn.CONCAT(Tabela_srv_moreno_prd_dbwel_v_fund_acompanhamento[[#This Row],[codigo_peca]],"-",Tabela_srv_moreno_prd_dbwel_v_fund_acompanhamento[[#This Row],[seq_peca]])</f>
        <v>1343033-1</v>
      </c>
      <c r="I2063" s="178">
        <v>1</v>
      </c>
      <c r="J2063" s="178" t="s">
        <v>349</v>
      </c>
      <c r="K2063" s="179">
        <v>46142</v>
      </c>
      <c r="L2063" s="179">
        <v>46128</v>
      </c>
      <c r="M2063" s="178" t="s">
        <v>351</v>
      </c>
      <c r="N2063" s="179">
        <v>46172</v>
      </c>
      <c r="O20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4" spans="1:15" hidden="1" x14ac:dyDescent="0.25">
      <c r="A2064" s="25" t="str">
        <f>_xlfn.CONCAT(Tabela_srv_moreno_prd_dbwel_v_fund_acompanhamento[[#This Row],[id_ordem_servico]],"-",Tabela_srv_moreno_prd_dbwel_v_fund_acompanhamento[[#This Row],[item]])</f>
        <v>27142-5</v>
      </c>
      <c r="B2064" s="25" t="str">
        <f>_xlfn.XLOOKUP(A2064,Tabela2[ID OS_MORENO],Tabela2[ID OS_MORENO],"",0)</f>
        <v/>
      </c>
      <c r="C2064" s="25">
        <v>27142</v>
      </c>
      <c r="D2064" s="25">
        <v>5</v>
      </c>
      <c r="E2064" s="25">
        <v>1</v>
      </c>
      <c r="F2064" s="178">
        <v>1343034</v>
      </c>
      <c r="G2064" s="178">
        <v>1</v>
      </c>
      <c r="H2064" s="178" t="str">
        <f>_xlfn.CONCAT(Tabela_srv_moreno_prd_dbwel_v_fund_acompanhamento[[#This Row],[codigo_peca]],"-",Tabela_srv_moreno_prd_dbwel_v_fund_acompanhamento[[#This Row],[seq_peca]])</f>
        <v>1343034-1</v>
      </c>
      <c r="I2064" s="178">
        <v>1</v>
      </c>
      <c r="J2064" s="178" t="s">
        <v>349</v>
      </c>
      <c r="K2064" s="179">
        <v>46004</v>
      </c>
      <c r="L2064" s="179">
        <v>45995</v>
      </c>
      <c r="M2064" s="178" t="s">
        <v>352</v>
      </c>
      <c r="N2064" s="179">
        <v>46022</v>
      </c>
      <c r="O20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5" spans="1:15" hidden="1" x14ac:dyDescent="0.25">
      <c r="A2065" s="25" t="str">
        <f>_xlfn.CONCAT(Tabela_srv_moreno_prd_dbwel_v_fund_acompanhamento[[#This Row],[id_ordem_servico]],"-",Tabela_srv_moreno_prd_dbwel_v_fund_acompanhamento[[#This Row],[item]])</f>
        <v>27142-6</v>
      </c>
      <c r="B2065" s="25" t="str">
        <f>_xlfn.XLOOKUP(A2065,Tabela2[ID OS_MORENO],Tabela2[ID OS_MORENO],"",0)</f>
        <v/>
      </c>
      <c r="C2065" s="25">
        <v>27142</v>
      </c>
      <c r="D2065" s="25">
        <v>6</v>
      </c>
      <c r="E2065" s="25">
        <v>1</v>
      </c>
      <c r="F2065" s="178">
        <v>1343034</v>
      </c>
      <c r="G2065" s="178">
        <v>2</v>
      </c>
      <c r="H2065" s="178" t="str">
        <f>_xlfn.CONCAT(Tabela_srv_moreno_prd_dbwel_v_fund_acompanhamento[[#This Row],[codigo_peca]],"-",Tabela_srv_moreno_prd_dbwel_v_fund_acompanhamento[[#This Row],[seq_peca]])</f>
        <v>1343034-2</v>
      </c>
      <c r="I2065" s="178">
        <v>1</v>
      </c>
      <c r="J2065" s="178" t="s">
        <v>349</v>
      </c>
      <c r="K2065" s="179">
        <v>46004</v>
      </c>
      <c r="L2065" s="179">
        <v>45995</v>
      </c>
      <c r="M2065" s="178" t="s">
        <v>352</v>
      </c>
      <c r="N2065" s="179">
        <v>46022</v>
      </c>
      <c r="O20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6" spans="1:15" hidden="1" x14ac:dyDescent="0.25">
      <c r="A2066" s="25" t="str">
        <f>_xlfn.CONCAT(Tabela_srv_moreno_prd_dbwel_v_fund_acompanhamento[[#This Row],[id_ordem_servico]],"-",Tabela_srv_moreno_prd_dbwel_v_fund_acompanhamento[[#This Row],[item]])</f>
        <v>27142-12</v>
      </c>
      <c r="B2066" s="25" t="str">
        <f>_xlfn.XLOOKUP(A2066,Tabela2[ID OS_MORENO],Tabela2[ID OS_MORENO],"",0)</f>
        <v/>
      </c>
      <c r="C2066" s="25">
        <v>27142</v>
      </c>
      <c r="D2066" s="25">
        <v>12</v>
      </c>
      <c r="E2066" s="25">
        <v>1</v>
      </c>
      <c r="F2066" s="178">
        <v>1343035</v>
      </c>
      <c r="G2066" s="178">
        <v>1</v>
      </c>
      <c r="H2066" s="178" t="str">
        <f>_xlfn.CONCAT(Tabela_srv_moreno_prd_dbwel_v_fund_acompanhamento[[#This Row],[codigo_peca]],"-",Tabela_srv_moreno_prd_dbwel_v_fund_acompanhamento[[#This Row],[seq_peca]])</f>
        <v>1343035-1</v>
      </c>
      <c r="I2066" s="178">
        <v>1</v>
      </c>
      <c r="J2066" s="178" t="s">
        <v>349</v>
      </c>
      <c r="K2066" s="179">
        <v>46012</v>
      </c>
      <c r="L2066" s="179">
        <v>46020</v>
      </c>
      <c r="M2066" s="178" t="s">
        <v>353</v>
      </c>
      <c r="N2066" s="179">
        <v>46022</v>
      </c>
      <c r="O20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7" spans="1:15" hidden="1" x14ac:dyDescent="0.25">
      <c r="A2067" s="25" t="str">
        <f>_xlfn.CONCAT(Tabela_srv_moreno_prd_dbwel_v_fund_acompanhamento[[#This Row],[id_ordem_servico]],"-",Tabela_srv_moreno_prd_dbwel_v_fund_acompanhamento[[#This Row],[item]])</f>
        <v>27142-13</v>
      </c>
      <c r="B2067" s="25" t="str">
        <f>_xlfn.XLOOKUP(A2067,Tabela2[ID OS_MORENO],Tabela2[ID OS_MORENO],"",0)</f>
        <v/>
      </c>
      <c r="C2067" s="25">
        <v>27142</v>
      </c>
      <c r="D2067" s="25">
        <v>13</v>
      </c>
      <c r="E2067" s="25">
        <v>1</v>
      </c>
      <c r="F2067" s="178">
        <v>1343035</v>
      </c>
      <c r="G2067" s="178">
        <v>2</v>
      </c>
      <c r="H2067" s="178" t="str">
        <f>_xlfn.CONCAT(Tabela_srv_moreno_prd_dbwel_v_fund_acompanhamento[[#This Row],[codigo_peca]],"-",Tabela_srv_moreno_prd_dbwel_v_fund_acompanhamento[[#This Row],[seq_peca]])</f>
        <v>1343035-2</v>
      </c>
      <c r="I2067" s="178">
        <v>1</v>
      </c>
      <c r="J2067" s="178" t="s">
        <v>349</v>
      </c>
      <c r="K2067" s="179">
        <v>46012</v>
      </c>
      <c r="L2067" s="179">
        <v>46020</v>
      </c>
      <c r="M2067" s="178" t="s">
        <v>353</v>
      </c>
      <c r="N2067" s="179">
        <v>46022</v>
      </c>
      <c r="O20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8" spans="1:15" hidden="1" x14ac:dyDescent="0.25">
      <c r="A2068" s="25" t="str">
        <f>_xlfn.CONCAT(Tabela_srv_moreno_prd_dbwel_v_fund_acompanhamento[[#This Row],[id_ordem_servico]],"-",Tabela_srv_moreno_prd_dbwel_v_fund_acompanhamento[[#This Row],[item]])</f>
        <v>27229-1</v>
      </c>
      <c r="B2068" s="25" t="str">
        <f>_xlfn.XLOOKUP(A2068,Tabela2[ID OS_MORENO],Tabela2[ID OS_MORENO],"",0)</f>
        <v>27229-1</v>
      </c>
      <c r="C2068" s="25">
        <v>27229</v>
      </c>
      <c r="D2068" s="25">
        <v>1</v>
      </c>
      <c r="E2068" s="25">
        <v>1</v>
      </c>
      <c r="F2068" s="178">
        <v>6616</v>
      </c>
      <c r="G2068" s="178">
        <v>1</v>
      </c>
      <c r="H2068" s="178" t="str">
        <f>_xlfn.CONCAT(Tabela_srv_moreno_prd_dbwel_v_fund_acompanhamento[[#This Row],[codigo_peca]],"-",Tabela_srv_moreno_prd_dbwel_v_fund_acompanhamento[[#This Row],[seq_peca]])</f>
        <v>6616-1</v>
      </c>
      <c r="I2068" s="178">
        <v>1</v>
      </c>
      <c r="J2068" s="178" t="s">
        <v>569</v>
      </c>
      <c r="K2068" s="179">
        <v>45944</v>
      </c>
      <c r="L2068" s="179">
        <v>45959</v>
      </c>
      <c r="M2068" s="178" t="s">
        <v>570</v>
      </c>
      <c r="N2068" s="179">
        <v>45990</v>
      </c>
      <c r="O20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69" spans="1:15" hidden="1" x14ac:dyDescent="0.25">
      <c r="A2069" s="25" t="str">
        <f>_xlfn.CONCAT(Tabela_srv_moreno_prd_dbwel_v_fund_acompanhamento[[#This Row],[id_ordem_servico]],"-",Tabela_srv_moreno_prd_dbwel_v_fund_acompanhamento[[#This Row],[item]])</f>
        <v>27149-2</v>
      </c>
      <c r="B2069" s="25" t="str">
        <f>_xlfn.XLOOKUP(A2069,Tabela2[ID OS_MORENO],Tabela2[ID OS_MORENO],"",0)</f>
        <v/>
      </c>
      <c r="C2069" s="25">
        <v>27149</v>
      </c>
      <c r="D2069" s="25">
        <v>2</v>
      </c>
      <c r="E2069" s="25">
        <v>1</v>
      </c>
      <c r="F2069" s="178">
        <v>1423019</v>
      </c>
      <c r="G2069" s="178">
        <v>1</v>
      </c>
      <c r="H2069" s="178" t="str">
        <f>_xlfn.CONCAT(Tabela_srv_moreno_prd_dbwel_v_fund_acompanhamento[[#This Row],[codigo_peca]],"-",Tabela_srv_moreno_prd_dbwel_v_fund_acompanhamento[[#This Row],[seq_peca]])</f>
        <v>1423019-1</v>
      </c>
      <c r="I2069" s="178">
        <v>1</v>
      </c>
      <c r="J2069" s="178" t="s">
        <v>367</v>
      </c>
      <c r="K2069" s="179">
        <v>45933</v>
      </c>
      <c r="L2069" s="179">
        <v>45930</v>
      </c>
      <c r="M2069" s="178" t="s">
        <v>368</v>
      </c>
      <c r="N2069" s="179">
        <v>45965</v>
      </c>
      <c r="O20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0" spans="1:15" hidden="1" x14ac:dyDescent="0.25">
      <c r="A2070" s="25" t="str">
        <f>_xlfn.CONCAT(Tabela_srv_moreno_prd_dbwel_v_fund_acompanhamento[[#This Row],[id_ordem_servico]],"-",Tabela_srv_moreno_prd_dbwel_v_fund_acompanhamento[[#This Row],[item]])</f>
        <v>27135-1</v>
      </c>
      <c r="B2070" s="25" t="str">
        <f>_xlfn.XLOOKUP(A2070,Tabela2[ID OS_MORENO],Tabela2[ID OS_MORENO],"",0)</f>
        <v/>
      </c>
      <c r="C2070" s="25">
        <v>27135</v>
      </c>
      <c r="D2070" s="25">
        <v>1</v>
      </c>
      <c r="E2070" s="25">
        <v>1</v>
      </c>
      <c r="F2070" s="178">
        <v>1487003</v>
      </c>
      <c r="G2070" s="178">
        <v>4</v>
      </c>
      <c r="H2070" s="178" t="str">
        <f>_xlfn.CONCAT(Tabela_srv_moreno_prd_dbwel_v_fund_acompanhamento[[#This Row],[codigo_peca]],"-",Tabela_srv_moreno_prd_dbwel_v_fund_acompanhamento[[#This Row],[seq_peca]])</f>
        <v>1487003-4</v>
      </c>
      <c r="I2070" s="178">
        <v>1</v>
      </c>
      <c r="J2070" s="178" t="s">
        <v>336</v>
      </c>
      <c r="K2070" s="179">
        <v>45962</v>
      </c>
      <c r="L2070" s="179">
        <v>45957</v>
      </c>
      <c r="M2070" s="178" t="s">
        <v>337</v>
      </c>
      <c r="N2070" s="179">
        <v>46022</v>
      </c>
      <c r="O20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1" spans="1:15" hidden="1" x14ac:dyDescent="0.25">
      <c r="A2071" s="25" t="str">
        <f>_xlfn.CONCAT(Tabela_srv_moreno_prd_dbwel_v_fund_acompanhamento[[#This Row],[id_ordem_servico]],"-",Tabela_srv_moreno_prd_dbwel_v_fund_acompanhamento[[#This Row],[item]])</f>
        <v>27135-2</v>
      </c>
      <c r="B2071" s="25" t="str">
        <f>_xlfn.XLOOKUP(A2071,Tabela2[ID OS_MORENO],Tabela2[ID OS_MORENO],"",0)</f>
        <v/>
      </c>
      <c r="C2071" s="25">
        <v>27135</v>
      </c>
      <c r="D2071" s="25">
        <v>2</v>
      </c>
      <c r="E2071" s="25">
        <v>1</v>
      </c>
      <c r="F2071" s="178">
        <v>1487004</v>
      </c>
      <c r="G2071" s="178">
        <v>1</v>
      </c>
      <c r="H2071" s="178" t="str">
        <f>_xlfn.CONCAT(Tabela_srv_moreno_prd_dbwel_v_fund_acompanhamento[[#This Row],[codigo_peca]],"-",Tabela_srv_moreno_prd_dbwel_v_fund_acompanhamento[[#This Row],[seq_peca]])</f>
        <v>1487004-1</v>
      </c>
      <c r="I2071" s="178">
        <v>1</v>
      </c>
      <c r="J2071" s="178" t="s">
        <v>336</v>
      </c>
      <c r="K2071" s="179">
        <v>45962</v>
      </c>
      <c r="L2071" s="179">
        <v>45960</v>
      </c>
      <c r="M2071" s="178" t="s">
        <v>338</v>
      </c>
      <c r="N2071" s="179">
        <v>46022</v>
      </c>
      <c r="O20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2" spans="1:15" hidden="1" x14ac:dyDescent="0.25">
      <c r="A2072" s="25" t="str">
        <f>_xlfn.CONCAT(Tabela_srv_moreno_prd_dbwel_v_fund_acompanhamento[[#This Row],[id_ordem_servico]],"-",Tabela_srv_moreno_prd_dbwel_v_fund_acompanhamento[[#This Row],[item]])</f>
        <v>27376-1</v>
      </c>
      <c r="B2072" s="25" t="str">
        <f>_xlfn.XLOOKUP(A2072,Tabela2[ID OS_MORENO],Tabela2[ID OS_MORENO],"",0)</f>
        <v/>
      </c>
      <c r="C2072" s="25">
        <v>27376</v>
      </c>
      <c r="D2072" s="25">
        <v>1</v>
      </c>
      <c r="E2072" s="25">
        <v>1</v>
      </c>
      <c r="F2072" s="178">
        <v>6731</v>
      </c>
      <c r="G2072" s="178">
        <v>1</v>
      </c>
      <c r="H2072" s="178" t="str">
        <f>_xlfn.CONCAT(Tabela_srv_moreno_prd_dbwel_v_fund_acompanhamento[[#This Row],[codigo_peca]],"-",Tabela_srv_moreno_prd_dbwel_v_fund_acompanhamento[[#This Row],[seq_peca]])</f>
        <v>6731-1</v>
      </c>
      <c r="I2072" s="178">
        <v>1</v>
      </c>
      <c r="J2072" s="178" t="s">
        <v>336</v>
      </c>
      <c r="K2072" s="179">
        <v>46127</v>
      </c>
      <c r="L2072" s="179">
        <v>46098</v>
      </c>
      <c r="M2072" s="178" t="s">
        <v>753</v>
      </c>
      <c r="N2072" s="179">
        <v>46127</v>
      </c>
      <c r="O207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073" spans="1:15" hidden="1" x14ac:dyDescent="0.25">
      <c r="A2073" s="25" t="str">
        <f>_xlfn.CONCAT(Tabela_srv_moreno_prd_dbwel_v_fund_acompanhamento[[#This Row],[id_ordem_servico]],"-",Tabela_srv_moreno_prd_dbwel_v_fund_acompanhamento[[#This Row],[item]])</f>
        <v>27376-2</v>
      </c>
      <c r="B2073" s="25" t="str">
        <f>_xlfn.XLOOKUP(A2073,Tabela2[ID OS_MORENO],Tabela2[ID OS_MORENO],"",0)</f>
        <v>27376-2</v>
      </c>
      <c r="C2073" s="25">
        <v>27376</v>
      </c>
      <c r="D2073" s="25">
        <v>2</v>
      </c>
      <c r="E2073" s="25">
        <v>1</v>
      </c>
      <c r="F2073" s="178">
        <v>6732</v>
      </c>
      <c r="G2073" s="178">
        <v>1</v>
      </c>
      <c r="H2073" s="178" t="str">
        <f>_xlfn.CONCAT(Tabela_srv_moreno_prd_dbwel_v_fund_acompanhamento[[#This Row],[codigo_peca]],"-",Tabela_srv_moreno_prd_dbwel_v_fund_acompanhamento[[#This Row],[seq_peca]])</f>
        <v>6732-1</v>
      </c>
      <c r="I2073" s="178">
        <v>1</v>
      </c>
      <c r="J2073" s="178" t="s">
        <v>336</v>
      </c>
      <c r="K2073" s="179">
        <v>46073</v>
      </c>
      <c r="L2073" s="179">
        <v>46070</v>
      </c>
      <c r="M2073" s="178" t="s">
        <v>754</v>
      </c>
      <c r="N2073" s="179">
        <v>46101</v>
      </c>
      <c r="O20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4" spans="1:15" hidden="1" x14ac:dyDescent="0.25">
      <c r="A2074" s="25" t="str">
        <f>_xlfn.CONCAT(Tabela_srv_moreno_prd_dbwel_v_fund_acompanhamento[[#This Row],[id_ordem_servico]],"-",Tabela_srv_moreno_prd_dbwel_v_fund_acompanhamento[[#This Row],[item]])</f>
        <v>27235-1</v>
      </c>
      <c r="B2074" s="25" t="str">
        <f>_xlfn.XLOOKUP(A2074,Tabela2[ID OS_MORENO],Tabela2[ID OS_MORENO],"",0)</f>
        <v/>
      </c>
      <c r="C2074" s="25">
        <v>27235</v>
      </c>
      <c r="D2074" s="25">
        <v>1</v>
      </c>
      <c r="E2074" s="25">
        <v>1</v>
      </c>
      <c r="F2074" s="178">
        <v>1424004</v>
      </c>
      <c r="G2074" s="178">
        <v>1</v>
      </c>
      <c r="H2074" s="178" t="str">
        <f>_xlfn.CONCAT(Tabela_srv_moreno_prd_dbwel_v_fund_acompanhamento[[#This Row],[codigo_peca]],"-",Tabela_srv_moreno_prd_dbwel_v_fund_acompanhamento[[#This Row],[seq_peca]])</f>
        <v>1424004-1</v>
      </c>
      <c r="I2074" s="178">
        <v>1</v>
      </c>
      <c r="J2074" s="178" t="s">
        <v>576</v>
      </c>
      <c r="K2074" s="179">
        <v>45973</v>
      </c>
      <c r="L2074" s="179">
        <v>45974</v>
      </c>
      <c r="M2074" s="178" t="s">
        <v>577</v>
      </c>
      <c r="N2074" s="179">
        <v>45971</v>
      </c>
      <c r="O20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5" spans="1:15" hidden="1" x14ac:dyDescent="0.25">
      <c r="A2075" s="25" t="str">
        <f>_xlfn.CONCAT(Tabela_srv_moreno_prd_dbwel_v_fund_acompanhamento[[#This Row],[id_ordem_servico]],"-",Tabela_srv_moreno_prd_dbwel_v_fund_acompanhamento[[#This Row],[item]])</f>
        <v>27235-2</v>
      </c>
      <c r="B2075" s="25" t="str">
        <f>_xlfn.XLOOKUP(A2075,Tabela2[ID OS_MORENO],Tabela2[ID OS_MORENO],"",0)</f>
        <v/>
      </c>
      <c r="C2075" s="25">
        <v>27235</v>
      </c>
      <c r="D2075" s="25">
        <v>2</v>
      </c>
      <c r="E2075" s="25">
        <v>1</v>
      </c>
      <c r="F2075" s="178">
        <v>1424004</v>
      </c>
      <c r="G2075" s="178">
        <v>2</v>
      </c>
      <c r="H2075" s="178" t="str">
        <f>_xlfn.CONCAT(Tabela_srv_moreno_prd_dbwel_v_fund_acompanhamento[[#This Row],[codigo_peca]],"-",Tabela_srv_moreno_prd_dbwel_v_fund_acompanhamento[[#This Row],[seq_peca]])</f>
        <v>1424004-2</v>
      </c>
      <c r="I2075" s="178">
        <v>1</v>
      </c>
      <c r="J2075" s="178" t="s">
        <v>576</v>
      </c>
      <c r="K2075" s="179">
        <v>45973</v>
      </c>
      <c r="L2075" s="179">
        <v>45974</v>
      </c>
      <c r="M2075" s="178" t="s">
        <v>577</v>
      </c>
      <c r="N2075" s="179">
        <v>46001</v>
      </c>
      <c r="O20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6" spans="1:15" hidden="1" x14ac:dyDescent="0.25">
      <c r="A2076" s="25" t="str">
        <f>_xlfn.CONCAT(Tabela_srv_moreno_prd_dbwel_v_fund_acompanhamento[[#This Row],[id_ordem_servico]],"-",Tabela_srv_moreno_prd_dbwel_v_fund_acompanhamento[[#This Row],[item]])</f>
        <v>27474-1</v>
      </c>
      <c r="B2076" s="25" t="str">
        <f>_xlfn.XLOOKUP(A2076,Tabela2[ID OS_MORENO],Tabela2[ID OS_MORENO],"",0)</f>
        <v>27474-1</v>
      </c>
      <c r="C2076" s="25">
        <v>27474</v>
      </c>
      <c r="D2076" s="25">
        <v>1</v>
      </c>
      <c r="E2076" s="25">
        <v>1</v>
      </c>
      <c r="F2076" s="178">
        <v>1425039</v>
      </c>
      <c r="G2076" s="178">
        <v>0</v>
      </c>
      <c r="H2076" s="178" t="str">
        <f>_xlfn.CONCAT(Tabela_srv_moreno_prd_dbwel_v_fund_acompanhamento[[#This Row],[codigo_peca]],"-",Tabela_srv_moreno_prd_dbwel_v_fund_acompanhamento[[#This Row],[seq_peca]])</f>
        <v>1425039-0</v>
      </c>
      <c r="I2076" s="178">
        <v>1</v>
      </c>
      <c r="J2076" s="178" t="s">
        <v>1459</v>
      </c>
      <c r="K2076" s="179">
        <v>46198</v>
      </c>
      <c r="L2076" s="179"/>
      <c r="M2076" s="178" t="s">
        <v>1500</v>
      </c>
      <c r="N2076" s="179">
        <v>46188</v>
      </c>
      <c r="O20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7" spans="1:15" hidden="1" x14ac:dyDescent="0.25">
      <c r="A2077" s="25" t="str">
        <f>_xlfn.CONCAT(Tabela_srv_moreno_prd_dbwel_v_fund_acompanhamento[[#This Row],[id_ordem_servico]],"-",Tabela_srv_moreno_prd_dbwel_v_fund_acompanhamento[[#This Row],[item]])</f>
        <v>27465-3</v>
      </c>
      <c r="B2077" s="25" t="str">
        <f>_xlfn.XLOOKUP(A2077,Tabela2[ID OS_MORENO],Tabela2[ID OS_MORENO],"",0)</f>
        <v>27465-3</v>
      </c>
      <c r="C2077" s="25">
        <v>27465</v>
      </c>
      <c r="D2077" s="25">
        <v>3</v>
      </c>
      <c r="E2077" s="25">
        <v>1</v>
      </c>
      <c r="F2077" s="178">
        <v>1425039</v>
      </c>
      <c r="G2077" s="178">
        <v>0</v>
      </c>
      <c r="H2077" s="178" t="str">
        <f>_xlfn.CONCAT(Tabela_srv_moreno_prd_dbwel_v_fund_acompanhamento[[#This Row],[codigo_peca]],"-",Tabela_srv_moreno_prd_dbwel_v_fund_acompanhamento[[#This Row],[seq_peca]])</f>
        <v>1425039-0</v>
      </c>
      <c r="I2077" s="178">
        <v>1</v>
      </c>
      <c r="J2077" s="178" t="s">
        <v>1459</v>
      </c>
      <c r="K2077" s="179">
        <v>46196</v>
      </c>
      <c r="L2077" s="179"/>
      <c r="M2077" s="178" t="s">
        <v>1500</v>
      </c>
      <c r="N2077" s="179">
        <v>46147</v>
      </c>
      <c r="O20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8" spans="1:15" hidden="1" x14ac:dyDescent="0.25">
      <c r="A2078" s="25" t="str">
        <f>_xlfn.CONCAT(Tabela_srv_moreno_prd_dbwel_v_fund_acompanhamento[[#This Row],[id_ordem_servico]],"-",Tabela_srv_moreno_prd_dbwel_v_fund_acompanhamento[[#This Row],[item]])</f>
        <v>27465-10</v>
      </c>
      <c r="B2078" s="25" t="str">
        <f>_xlfn.XLOOKUP(A2078,Tabela2[ID OS_MORENO],Tabela2[ID OS_MORENO],"",0)</f>
        <v>27465-10</v>
      </c>
      <c r="C2078" s="25">
        <v>27465</v>
      </c>
      <c r="D2078" s="25">
        <v>10</v>
      </c>
      <c r="E2078" s="25">
        <v>1</v>
      </c>
      <c r="F2078" s="178">
        <v>1425036</v>
      </c>
      <c r="G2078" s="178">
        <v>3</v>
      </c>
      <c r="H2078" s="178" t="str">
        <f>_xlfn.CONCAT(Tabela_srv_moreno_prd_dbwel_v_fund_acompanhamento[[#This Row],[codigo_peca]],"-",Tabela_srv_moreno_prd_dbwel_v_fund_acompanhamento[[#This Row],[seq_peca]])</f>
        <v>1425036-3</v>
      </c>
      <c r="I2078" s="178">
        <v>1</v>
      </c>
      <c r="J2078" s="178" t="s">
        <v>1459</v>
      </c>
      <c r="K2078" s="179">
        <v>46132</v>
      </c>
      <c r="L2078" s="179">
        <v>46129</v>
      </c>
      <c r="M2078" s="178" t="s">
        <v>1465</v>
      </c>
      <c r="N2078" s="179">
        <v>46147</v>
      </c>
      <c r="O20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79" spans="1:15" hidden="1" x14ac:dyDescent="0.25">
      <c r="A2079" s="25" t="str">
        <f>_xlfn.CONCAT(Tabela_srv_moreno_prd_dbwel_v_fund_acompanhamento[[#This Row],[id_ordem_servico]],"-",Tabela_srv_moreno_prd_dbwel_v_fund_acompanhamento[[#This Row],[item]])</f>
        <v>27465-11</v>
      </c>
      <c r="B2079" s="25" t="str">
        <f>_xlfn.XLOOKUP(A2079,Tabela2[ID OS_MORENO],Tabela2[ID OS_MORENO],"",0)</f>
        <v>27465-11</v>
      </c>
      <c r="C2079" s="25">
        <v>27465</v>
      </c>
      <c r="D2079" s="25">
        <v>11</v>
      </c>
      <c r="E2079" s="25">
        <v>1</v>
      </c>
      <c r="F2079" s="178">
        <v>1425036</v>
      </c>
      <c r="G2079" s="178">
        <v>4</v>
      </c>
      <c r="H2079" s="178" t="str">
        <f>_xlfn.CONCAT(Tabela_srv_moreno_prd_dbwel_v_fund_acompanhamento[[#This Row],[codigo_peca]],"-",Tabela_srv_moreno_prd_dbwel_v_fund_acompanhamento[[#This Row],[seq_peca]])</f>
        <v>1425036-4</v>
      </c>
      <c r="I2079" s="178">
        <v>1</v>
      </c>
      <c r="J2079" s="178" t="s">
        <v>1459</v>
      </c>
      <c r="K2079" s="179">
        <v>46140</v>
      </c>
      <c r="L2079" s="179">
        <v>46141</v>
      </c>
      <c r="M2079" s="178" t="s">
        <v>1465</v>
      </c>
      <c r="N2079" s="179">
        <v>46147</v>
      </c>
      <c r="O20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0" spans="1:15" hidden="1" x14ac:dyDescent="0.25">
      <c r="A2080" s="25" t="str">
        <f>_xlfn.CONCAT(Tabela_srv_moreno_prd_dbwel_v_fund_acompanhamento[[#This Row],[id_ordem_servico]],"-",Tabela_srv_moreno_prd_dbwel_v_fund_acompanhamento[[#This Row],[item]])</f>
        <v>27465-2</v>
      </c>
      <c r="B2080" s="25" t="str">
        <f>_xlfn.XLOOKUP(A2080,Tabela2[ID OS_MORENO],Tabela2[ID OS_MORENO],"",0)</f>
        <v>27465-2</v>
      </c>
      <c r="C2080" s="25">
        <v>27465</v>
      </c>
      <c r="D2080" s="25">
        <v>2</v>
      </c>
      <c r="E2080" s="25">
        <v>1</v>
      </c>
      <c r="F2080" s="178">
        <v>1425032</v>
      </c>
      <c r="G2080" s="178">
        <v>0</v>
      </c>
      <c r="H2080" s="178" t="str">
        <f>_xlfn.CONCAT(Tabela_srv_moreno_prd_dbwel_v_fund_acompanhamento[[#This Row],[codigo_peca]],"-",Tabela_srv_moreno_prd_dbwel_v_fund_acompanhamento[[#This Row],[seq_peca]])</f>
        <v>1425032-0</v>
      </c>
      <c r="I2080" s="178">
        <v>1</v>
      </c>
      <c r="J2080" s="178" t="s">
        <v>1459</v>
      </c>
      <c r="K2080" s="179">
        <v>46196</v>
      </c>
      <c r="L2080" s="179"/>
      <c r="M2080" s="178" t="s">
        <v>1462</v>
      </c>
      <c r="N2080" s="179">
        <v>46147</v>
      </c>
      <c r="O20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1" spans="1:15" hidden="1" x14ac:dyDescent="0.25">
      <c r="A2081" s="25" t="str">
        <f>_xlfn.CONCAT(Tabela_srv_moreno_prd_dbwel_v_fund_acompanhamento[[#This Row],[id_ordem_servico]],"-",Tabela_srv_moreno_prd_dbwel_v_fund_acompanhamento[[#This Row],[item]])</f>
        <v>27465-1</v>
      </c>
      <c r="B2081" s="25" t="str">
        <f>_xlfn.XLOOKUP(A2081,Tabela2[ID OS_MORENO],Tabela2[ID OS_MORENO],"",0)</f>
        <v>27465-1</v>
      </c>
      <c r="C2081" s="25">
        <v>27465</v>
      </c>
      <c r="D2081" s="25">
        <v>1</v>
      </c>
      <c r="E2081" s="25">
        <v>1</v>
      </c>
      <c r="F2081" s="178">
        <v>1425031</v>
      </c>
      <c r="G2081" s="178">
        <v>0</v>
      </c>
      <c r="H2081" s="178" t="str">
        <f>_xlfn.CONCAT(Tabela_srv_moreno_prd_dbwel_v_fund_acompanhamento[[#This Row],[codigo_peca]],"-",Tabela_srv_moreno_prd_dbwel_v_fund_acompanhamento[[#This Row],[seq_peca]])</f>
        <v>1425031-0</v>
      </c>
      <c r="I2081" s="178">
        <v>1</v>
      </c>
      <c r="J2081" s="178" t="s">
        <v>1459</v>
      </c>
      <c r="K2081" s="179">
        <v>46196</v>
      </c>
      <c r="L2081" s="179"/>
      <c r="M2081" s="178" t="s">
        <v>1461</v>
      </c>
      <c r="N2081" s="179">
        <v>46147</v>
      </c>
      <c r="O20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2" spans="1:15" hidden="1" x14ac:dyDescent="0.25">
      <c r="A2082" s="25" t="str">
        <f>_xlfn.CONCAT(Tabela_srv_moreno_prd_dbwel_v_fund_acompanhamento[[#This Row],[id_ordem_servico]],"-",Tabela_srv_moreno_prd_dbwel_v_fund_acompanhamento[[#This Row],[item]])</f>
        <v>27465-12</v>
      </c>
      <c r="B2082" s="25" t="str">
        <f>_xlfn.XLOOKUP(A2082,Tabela2[ID OS_MORENO],Tabela2[ID OS_MORENO],"",0)</f>
        <v>27465-12</v>
      </c>
      <c r="C2082" s="25">
        <v>27465</v>
      </c>
      <c r="D2082" s="25">
        <v>12</v>
      </c>
      <c r="E2082" s="25">
        <v>1</v>
      </c>
      <c r="F2082" s="178">
        <v>1425047</v>
      </c>
      <c r="G2082" s="178">
        <v>1</v>
      </c>
      <c r="H2082" s="178" t="str">
        <f>_xlfn.CONCAT(Tabela_srv_moreno_prd_dbwel_v_fund_acompanhamento[[#This Row],[codigo_peca]],"-",Tabela_srv_moreno_prd_dbwel_v_fund_acompanhamento[[#This Row],[seq_peca]])</f>
        <v>1425047-1</v>
      </c>
      <c r="I2082" s="178">
        <v>1</v>
      </c>
      <c r="J2082" s="178" t="s">
        <v>1459</v>
      </c>
      <c r="K2082" s="179">
        <v>46150</v>
      </c>
      <c r="L2082" s="179">
        <v>46162</v>
      </c>
      <c r="M2082" s="178" t="s">
        <v>1499</v>
      </c>
      <c r="N2082" s="179">
        <v>46147</v>
      </c>
      <c r="O20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3" spans="1:15" hidden="1" x14ac:dyDescent="0.25">
      <c r="A2083" s="25" t="str">
        <f>_xlfn.CONCAT(Tabela_srv_moreno_prd_dbwel_v_fund_acompanhamento[[#This Row],[id_ordem_servico]],"-",Tabela_srv_moreno_prd_dbwel_v_fund_acompanhamento[[#This Row],[item]])</f>
        <v>27465-4</v>
      </c>
      <c r="B2083" s="25" t="str">
        <f>_xlfn.XLOOKUP(A2083,Tabela2[ID OS_MORENO],Tabela2[ID OS_MORENO],"",0)</f>
        <v>27465-4</v>
      </c>
      <c r="C2083" s="25">
        <v>27465</v>
      </c>
      <c r="D2083" s="25">
        <v>4</v>
      </c>
      <c r="E2083" s="25">
        <v>1</v>
      </c>
      <c r="F2083" s="178">
        <v>1425041</v>
      </c>
      <c r="G2083" s="178">
        <v>1</v>
      </c>
      <c r="H2083" s="178" t="str">
        <f>_xlfn.CONCAT(Tabela_srv_moreno_prd_dbwel_v_fund_acompanhamento[[#This Row],[codigo_peca]],"-",Tabela_srv_moreno_prd_dbwel_v_fund_acompanhamento[[#This Row],[seq_peca]])</f>
        <v>1425041-1</v>
      </c>
      <c r="I2083" s="178">
        <v>1</v>
      </c>
      <c r="J2083" s="178" t="s">
        <v>1459</v>
      </c>
      <c r="K2083" s="179">
        <v>46196</v>
      </c>
      <c r="L2083" s="179"/>
      <c r="M2083" s="178" t="s">
        <v>1495</v>
      </c>
      <c r="N2083" s="179">
        <v>46203</v>
      </c>
      <c r="O20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4" spans="1:15" hidden="1" x14ac:dyDescent="0.25">
      <c r="A2084" s="25" t="str">
        <f>_xlfn.CONCAT(Tabela_srv_moreno_prd_dbwel_v_fund_acompanhamento[[#This Row],[id_ordem_servico]],"-",Tabela_srv_moreno_prd_dbwel_v_fund_acompanhamento[[#This Row],[item]])</f>
        <v>27465-5</v>
      </c>
      <c r="B2084" s="25" t="str">
        <f>_xlfn.XLOOKUP(A2084,Tabela2[ID OS_MORENO],Tabela2[ID OS_MORENO],"",0)</f>
        <v>27465-5</v>
      </c>
      <c r="C2084" s="25">
        <v>27465</v>
      </c>
      <c r="D2084" s="25">
        <v>5</v>
      </c>
      <c r="E2084" s="25">
        <v>1</v>
      </c>
      <c r="F2084" s="178">
        <v>1425042</v>
      </c>
      <c r="G2084" s="178">
        <v>1</v>
      </c>
      <c r="H2084" s="178" t="str">
        <f>_xlfn.CONCAT(Tabela_srv_moreno_prd_dbwel_v_fund_acompanhamento[[#This Row],[codigo_peca]],"-",Tabela_srv_moreno_prd_dbwel_v_fund_acompanhamento[[#This Row],[seq_peca]])</f>
        <v>1425042-1</v>
      </c>
      <c r="I2084" s="178">
        <v>1</v>
      </c>
      <c r="J2084" s="178" t="s">
        <v>1459</v>
      </c>
      <c r="K2084" s="179">
        <v>46150</v>
      </c>
      <c r="L2084" s="179">
        <v>46141</v>
      </c>
      <c r="M2084" s="178" t="s">
        <v>1496</v>
      </c>
      <c r="N2084" s="179">
        <v>46147</v>
      </c>
      <c r="O20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5" spans="1:15" hidden="1" x14ac:dyDescent="0.25">
      <c r="A2085" s="25" t="str">
        <f>_xlfn.CONCAT(Tabela_srv_moreno_prd_dbwel_v_fund_acompanhamento[[#This Row],[id_ordem_servico]],"-",Tabela_srv_moreno_prd_dbwel_v_fund_acompanhamento[[#This Row],[item]])</f>
        <v>27465-6</v>
      </c>
      <c r="B2085" s="25" t="str">
        <f>_xlfn.XLOOKUP(A2085,Tabela2[ID OS_MORENO],Tabela2[ID OS_MORENO],"",0)</f>
        <v>27465-6</v>
      </c>
      <c r="C2085" s="25">
        <v>27465</v>
      </c>
      <c r="D2085" s="25">
        <v>6</v>
      </c>
      <c r="E2085" s="25">
        <v>1</v>
      </c>
      <c r="F2085" s="178">
        <v>1425043</v>
      </c>
      <c r="G2085" s="178">
        <v>1</v>
      </c>
      <c r="H2085" s="178" t="str">
        <f>_xlfn.CONCAT(Tabela_srv_moreno_prd_dbwel_v_fund_acompanhamento[[#This Row],[codigo_peca]],"-",Tabela_srv_moreno_prd_dbwel_v_fund_acompanhamento[[#This Row],[seq_peca]])</f>
        <v>1425043-1</v>
      </c>
      <c r="I2085" s="178">
        <v>1</v>
      </c>
      <c r="J2085" s="178" t="s">
        <v>1459</v>
      </c>
      <c r="K2085" s="179">
        <v>46150</v>
      </c>
      <c r="L2085" s="179">
        <v>46141</v>
      </c>
      <c r="M2085" s="178" t="s">
        <v>1713</v>
      </c>
      <c r="N2085" s="179">
        <v>46147</v>
      </c>
      <c r="O20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6" spans="1:15" hidden="1" x14ac:dyDescent="0.25">
      <c r="A2086" s="25" t="str">
        <f>_xlfn.CONCAT(Tabela_srv_moreno_prd_dbwel_v_fund_acompanhamento[[#This Row],[id_ordem_servico]],"-",Tabela_srv_moreno_prd_dbwel_v_fund_acompanhamento[[#This Row],[item]])</f>
        <v>27465-7</v>
      </c>
      <c r="B2086" s="25" t="str">
        <f>_xlfn.XLOOKUP(A2086,Tabela2[ID OS_MORENO],Tabela2[ID OS_MORENO],"",0)</f>
        <v>27465-7</v>
      </c>
      <c r="C2086" s="25">
        <v>27465</v>
      </c>
      <c r="D2086" s="25">
        <v>7</v>
      </c>
      <c r="E2086" s="25">
        <v>1</v>
      </c>
      <c r="F2086" s="178">
        <v>1425044</v>
      </c>
      <c r="G2086" s="178">
        <v>1</v>
      </c>
      <c r="H2086" s="178" t="str">
        <f>_xlfn.CONCAT(Tabela_srv_moreno_prd_dbwel_v_fund_acompanhamento[[#This Row],[codigo_peca]],"-",Tabela_srv_moreno_prd_dbwel_v_fund_acompanhamento[[#This Row],[seq_peca]])</f>
        <v>1425044-1</v>
      </c>
      <c r="I2086" s="178">
        <v>1</v>
      </c>
      <c r="J2086" s="178" t="s">
        <v>1459</v>
      </c>
      <c r="K2086" s="179">
        <v>46150</v>
      </c>
      <c r="L2086" s="179">
        <v>46157</v>
      </c>
      <c r="M2086" s="178" t="s">
        <v>1497</v>
      </c>
      <c r="N2086" s="179">
        <v>46147</v>
      </c>
      <c r="O20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7" spans="1:15" hidden="1" x14ac:dyDescent="0.25">
      <c r="A2087" s="25" t="str">
        <f>_xlfn.CONCAT(Tabela_srv_moreno_prd_dbwel_v_fund_acompanhamento[[#This Row],[id_ordem_servico]],"-",Tabela_srv_moreno_prd_dbwel_v_fund_acompanhamento[[#This Row],[item]])</f>
        <v>27465-8</v>
      </c>
      <c r="B2087" s="25" t="str">
        <f>_xlfn.XLOOKUP(A2087,Tabela2[ID OS_MORENO],Tabela2[ID OS_MORENO],"",0)</f>
        <v>27465-8</v>
      </c>
      <c r="C2087" s="25">
        <v>27465</v>
      </c>
      <c r="D2087" s="25">
        <v>8</v>
      </c>
      <c r="E2087" s="25">
        <v>1</v>
      </c>
      <c r="F2087" s="178">
        <v>1425044</v>
      </c>
      <c r="G2087" s="178">
        <v>2</v>
      </c>
      <c r="H2087" s="178" t="str">
        <f>_xlfn.CONCAT(Tabela_srv_moreno_prd_dbwel_v_fund_acompanhamento[[#This Row],[codigo_peca]],"-",Tabela_srv_moreno_prd_dbwel_v_fund_acompanhamento[[#This Row],[seq_peca]])</f>
        <v>1425044-2</v>
      </c>
      <c r="I2087" s="178">
        <v>1</v>
      </c>
      <c r="J2087" s="178" t="s">
        <v>1459</v>
      </c>
      <c r="K2087" s="179">
        <v>46150</v>
      </c>
      <c r="L2087" s="179">
        <v>46157</v>
      </c>
      <c r="M2087" s="178" t="s">
        <v>1497</v>
      </c>
      <c r="N2087" s="179">
        <v>46147</v>
      </c>
      <c r="O20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8" spans="1:15" hidden="1" x14ac:dyDescent="0.25">
      <c r="A2088" s="25" t="str">
        <f>_xlfn.CONCAT(Tabela_srv_moreno_prd_dbwel_v_fund_acompanhamento[[#This Row],[id_ordem_servico]],"-",Tabela_srv_moreno_prd_dbwel_v_fund_acompanhamento[[#This Row],[item]])</f>
        <v>27465-9</v>
      </c>
      <c r="B2088" s="25" t="str">
        <f>_xlfn.XLOOKUP(A2088,Tabela2[ID OS_MORENO],Tabela2[ID OS_MORENO],"",0)</f>
        <v>27465-9</v>
      </c>
      <c r="C2088" s="25">
        <v>27465</v>
      </c>
      <c r="D2088" s="25">
        <v>9</v>
      </c>
      <c r="E2088" s="25">
        <v>1</v>
      </c>
      <c r="F2088" s="178">
        <v>1425046</v>
      </c>
      <c r="G2088" s="178">
        <v>0</v>
      </c>
      <c r="H2088" s="178" t="str">
        <f>_xlfn.CONCAT(Tabela_srv_moreno_prd_dbwel_v_fund_acompanhamento[[#This Row],[codigo_peca]],"-",Tabela_srv_moreno_prd_dbwel_v_fund_acompanhamento[[#This Row],[seq_peca]])</f>
        <v>1425046-0</v>
      </c>
      <c r="I2088" s="178">
        <v>1</v>
      </c>
      <c r="J2088" s="178" t="s">
        <v>1459</v>
      </c>
      <c r="K2088" s="179">
        <v>46196</v>
      </c>
      <c r="L2088" s="179"/>
      <c r="M2088" s="178" t="s">
        <v>1498</v>
      </c>
      <c r="N2088" s="179">
        <v>46147</v>
      </c>
      <c r="O20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89" spans="1:15" hidden="1" x14ac:dyDescent="0.25">
      <c r="A2089" s="25" t="str">
        <f>_xlfn.CONCAT(Tabela_srv_moreno_prd_dbwel_v_fund_acompanhamento[[#This Row],[id_ordem_servico]],"-",Tabela_srv_moreno_prd_dbwel_v_fund_acompanhamento[[#This Row],[item]])</f>
        <v>27456-18</v>
      </c>
      <c r="B2089" s="25" t="str">
        <f>_xlfn.XLOOKUP(A2089,Tabela2[ID OS_MORENO],Tabela2[ID OS_MORENO],"",0)</f>
        <v>27456-18</v>
      </c>
      <c r="C2089" s="25">
        <v>27456</v>
      </c>
      <c r="D2089" s="25">
        <v>18</v>
      </c>
      <c r="E2089" s="25">
        <v>1</v>
      </c>
      <c r="F2089" s="178">
        <v>1425030</v>
      </c>
      <c r="G2089" s="178">
        <v>2</v>
      </c>
      <c r="H2089" s="178" t="str">
        <f>_xlfn.CONCAT(Tabela_srv_moreno_prd_dbwel_v_fund_acompanhamento[[#This Row],[codigo_peca]],"-",Tabela_srv_moreno_prd_dbwel_v_fund_acompanhamento[[#This Row],[seq_peca]])</f>
        <v>1425030-2</v>
      </c>
      <c r="I2089" s="178">
        <v>1</v>
      </c>
      <c r="J2089" s="178" t="s">
        <v>1459</v>
      </c>
      <c r="K2089" s="179">
        <v>46154</v>
      </c>
      <c r="L2089" s="179">
        <v>46141</v>
      </c>
      <c r="M2089" s="178" t="s">
        <v>1460</v>
      </c>
      <c r="N2089" s="179">
        <v>46143</v>
      </c>
      <c r="O20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0" spans="1:15" hidden="1" x14ac:dyDescent="0.25">
      <c r="A2090" s="25" t="str">
        <f>_xlfn.CONCAT(Tabela_srv_moreno_prd_dbwel_v_fund_acompanhamento[[#This Row],[id_ordem_servico]],"-",Tabela_srv_moreno_prd_dbwel_v_fund_acompanhamento[[#This Row],[item]])</f>
        <v>27456-1</v>
      </c>
      <c r="B2090" s="25" t="str">
        <f>_xlfn.XLOOKUP(A2090,Tabela2[ID OS_MORENO],Tabela2[ID OS_MORENO],"",0)</f>
        <v/>
      </c>
      <c r="C2090" s="25">
        <v>27456</v>
      </c>
      <c r="D2090" s="25">
        <v>1</v>
      </c>
      <c r="E2090" s="25">
        <v>1</v>
      </c>
      <c r="F2090" s="178">
        <v>1425030</v>
      </c>
      <c r="G2090" s="178">
        <v>1</v>
      </c>
      <c r="H2090" s="178" t="str">
        <f>_xlfn.CONCAT(Tabela_srv_moreno_prd_dbwel_v_fund_acompanhamento[[#This Row],[codigo_peca]],"-",Tabela_srv_moreno_prd_dbwel_v_fund_acompanhamento[[#This Row],[seq_peca]])</f>
        <v>1425030-1</v>
      </c>
      <c r="I2090" s="178">
        <v>1</v>
      </c>
      <c r="J2090" s="178" t="s">
        <v>1459</v>
      </c>
      <c r="K2090" s="179">
        <v>46139</v>
      </c>
      <c r="L2090" s="179">
        <v>46113</v>
      </c>
      <c r="M2090" s="178" t="s">
        <v>1460</v>
      </c>
      <c r="N2090" s="179">
        <v>46118</v>
      </c>
      <c r="O20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1" spans="1:15" hidden="1" x14ac:dyDescent="0.25">
      <c r="A2091" s="25" t="str">
        <f>_xlfn.CONCAT(Tabela_srv_moreno_prd_dbwel_v_fund_acompanhamento[[#This Row],[id_ordem_servico]],"-",Tabela_srv_moreno_prd_dbwel_v_fund_acompanhamento[[#This Row],[item]])</f>
        <v>27456-6</v>
      </c>
      <c r="B2091" s="25" t="str">
        <f>_xlfn.XLOOKUP(A2091,Tabela2[ID OS_MORENO],Tabela2[ID OS_MORENO],"",0)</f>
        <v/>
      </c>
      <c r="C2091" s="25">
        <v>27456</v>
      </c>
      <c r="D2091" s="25">
        <v>6</v>
      </c>
      <c r="E2091" s="25">
        <v>1</v>
      </c>
      <c r="F2091" s="178">
        <v>1425032</v>
      </c>
      <c r="G2091" s="178">
        <v>0</v>
      </c>
      <c r="H2091" s="178" t="str">
        <f>_xlfn.CONCAT(Tabela_srv_moreno_prd_dbwel_v_fund_acompanhamento[[#This Row],[codigo_peca]],"-",Tabela_srv_moreno_prd_dbwel_v_fund_acompanhamento[[#This Row],[seq_peca]])</f>
        <v>1425032-0</v>
      </c>
      <c r="I2091" s="178">
        <v>1</v>
      </c>
      <c r="J2091" s="178" t="s">
        <v>1459</v>
      </c>
      <c r="K2091" s="179">
        <v>46189</v>
      </c>
      <c r="L2091" s="179"/>
      <c r="M2091" s="178" t="s">
        <v>1462</v>
      </c>
      <c r="N2091" s="179">
        <v>46118</v>
      </c>
      <c r="O20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2" spans="1:15" hidden="1" x14ac:dyDescent="0.25">
      <c r="A2092" s="25" t="str">
        <f>_xlfn.CONCAT(Tabela_srv_moreno_prd_dbwel_v_fund_acompanhamento[[#This Row],[id_ordem_servico]],"-",Tabela_srv_moreno_prd_dbwel_v_fund_acompanhamento[[#This Row],[item]])</f>
        <v>27456-7</v>
      </c>
      <c r="B2092" s="25" t="str">
        <f>_xlfn.XLOOKUP(A2092,Tabela2[ID OS_MORENO],Tabela2[ID OS_MORENO],"",0)</f>
        <v/>
      </c>
      <c r="C2092" s="25">
        <v>27456</v>
      </c>
      <c r="D2092" s="25">
        <v>7</v>
      </c>
      <c r="E2092" s="25">
        <v>1</v>
      </c>
      <c r="F2092" s="178">
        <v>1425032</v>
      </c>
      <c r="G2092" s="178">
        <v>0</v>
      </c>
      <c r="H2092" s="178" t="str">
        <f>_xlfn.CONCAT(Tabela_srv_moreno_prd_dbwel_v_fund_acompanhamento[[#This Row],[codigo_peca]],"-",Tabela_srv_moreno_prd_dbwel_v_fund_acompanhamento[[#This Row],[seq_peca]])</f>
        <v>1425032-0</v>
      </c>
      <c r="I2092" s="178">
        <v>1</v>
      </c>
      <c r="J2092" s="178" t="s">
        <v>1459</v>
      </c>
      <c r="K2092" s="179">
        <v>46189</v>
      </c>
      <c r="L2092" s="179"/>
      <c r="M2092" s="178" t="s">
        <v>1462</v>
      </c>
      <c r="N2092" s="179">
        <v>46118</v>
      </c>
      <c r="O20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3" spans="1:15" hidden="1" x14ac:dyDescent="0.25">
      <c r="A2093" s="25" t="str">
        <f>_xlfn.CONCAT(Tabela_srv_moreno_prd_dbwel_v_fund_acompanhamento[[#This Row],[id_ordem_servico]],"-",Tabela_srv_moreno_prd_dbwel_v_fund_acompanhamento[[#This Row],[item]])</f>
        <v>27456-4</v>
      </c>
      <c r="B2093" s="25" t="str">
        <f>_xlfn.XLOOKUP(A2093,Tabela2[ID OS_MORENO],Tabela2[ID OS_MORENO],"",0)</f>
        <v/>
      </c>
      <c r="C2093" s="25">
        <v>27456</v>
      </c>
      <c r="D2093" s="25">
        <v>4</v>
      </c>
      <c r="E2093" s="25">
        <v>1</v>
      </c>
      <c r="F2093" s="178">
        <v>1425031</v>
      </c>
      <c r="G2093" s="178">
        <v>0</v>
      </c>
      <c r="H2093" s="178" t="str">
        <f>_xlfn.CONCAT(Tabela_srv_moreno_prd_dbwel_v_fund_acompanhamento[[#This Row],[codigo_peca]],"-",Tabela_srv_moreno_prd_dbwel_v_fund_acompanhamento[[#This Row],[seq_peca]])</f>
        <v>1425031-0</v>
      </c>
      <c r="I2093" s="178">
        <v>1</v>
      </c>
      <c r="J2093" s="178" t="s">
        <v>1459</v>
      </c>
      <c r="K2093" s="179">
        <v>46189</v>
      </c>
      <c r="L2093" s="179"/>
      <c r="M2093" s="178" t="s">
        <v>1461</v>
      </c>
      <c r="N2093" s="179">
        <v>46118</v>
      </c>
      <c r="O20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4" spans="1:15" hidden="1" x14ac:dyDescent="0.25">
      <c r="A2094" s="25" t="str">
        <f>_xlfn.CONCAT(Tabela_srv_moreno_prd_dbwel_v_fund_acompanhamento[[#This Row],[id_ordem_servico]],"-",Tabela_srv_moreno_prd_dbwel_v_fund_acompanhamento[[#This Row],[item]])</f>
        <v>27456-5</v>
      </c>
      <c r="B2094" s="25" t="str">
        <f>_xlfn.XLOOKUP(A2094,Tabela2[ID OS_MORENO],Tabela2[ID OS_MORENO],"",0)</f>
        <v/>
      </c>
      <c r="C2094" s="25">
        <v>27456</v>
      </c>
      <c r="D2094" s="25">
        <v>5</v>
      </c>
      <c r="E2094" s="25">
        <v>1</v>
      </c>
      <c r="F2094" s="178">
        <v>1425031</v>
      </c>
      <c r="G2094" s="178">
        <v>0</v>
      </c>
      <c r="H2094" s="178" t="str">
        <f>_xlfn.CONCAT(Tabela_srv_moreno_prd_dbwel_v_fund_acompanhamento[[#This Row],[codigo_peca]],"-",Tabela_srv_moreno_prd_dbwel_v_fund_acompanhamento[[#This Row],[seq_peca]])</f>
        <v>1425031-0</v>
      </c>
      <c r="I2094" s="178">
        <v>1</v>
      </c>
      <c r="J2094" s="178" t="s">
        <v>1459</v>
      </c>
      <c r="K2094" s="179">
        <v>46189</v>
      </c>
      <c r="L2094" s="179"/>
      <c r="M2094" s="178" t="s">
        <v>1461</v>
      </c>
      <c r="N2094" s="179">
        <v>46118</v>
      </c>
      <c r="O20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5" spans="1:15" hidden="1" x14ac:dyDescent="0.25">
      <c r="A2095" s="25" t="str">
        <f>_xlfn.CONCAT(Tabela_srv_moreno_prd_dbwel_v_fund_acompanhamento[[#This Row],[id_ordem_servico]],"-",Tabela_srv_moreno_prd_dbwel_v_fund_acompanhamento[[#This Row],[item]])</f>
        <v>27456-8</v>
      </c>
      <c r="B2095" s="25" t="str">
        <f>_xlfn.XLOOKUP(A2095,Tabela2[ID OS_MORENO],Tabela2[ID OS_MORENO],"",0)</f>
        <v/>
      </c>
      <c r="C2095" s="25">
        <v>27456</v>
      </c>
      <c r="D2095" s="25">
        <v>8</v>
      </c>
      <c r="E2095" s="25">
        <v>1</v>
      </c>
      <c r="F2095" s="178">
        <v>1425033</v>
      </c>
      <c r="G2095" s="178">
        <v>1</v>
      </c>
      <c r="H2095" s="178" t="str">
        <f>_xlfn.CONCAT(Tabela_srv_moreno_prd_dbwel_v_fund_acompanhamento[[#This Row],[codigo_peca]],"-",Tabela_srv_moreno_prd_dbwel_v_fund_acompanhamento[[#This Row],[seq_peca]])</f>
        <v>1425033-1</v>
      </c>
      <c r="I2095" s="178">
        <v>1</v>
      </c>
      <c r="J2095" s="178" t="s">
        <v>1459</v>
      </c>
      <c r="K2095" s="179">
        <v>46118</v>
      </c>
      <c r="L2095" s="179">
        <v>46162</v>
      </c>
      <c r="M2095" s="178" t="s">
        <v>1463</v>
      </c>
      <c r="N2095" s="179">
        <v>46118</v>
      </c>
      <c r="O2095" s="185" t="str">
        <f>IF(Tabela_srv_moreno_prd_dbwel_v_fund_acompanhamento[[#This Row],[prz_contratual]]=Tabela_srv_moreno_prd_dbwel_v_fund_acompanhamento[[#This Row],[lib_fundido_prev]],"S/Usin.","C/ Usin.")</f>
        <v>S/Usin.</v>
      </c>
    </row>
    <row r="2096" spans="1:15" hidden="1" x14ac:dyDescent="0.25">
      <c r="A2096" s="25" t="str">
        <f>_xlfn.CONCAT(Tabela_srv_moreno_prd_dbwel_v_fund_acompanhamento[[#This Row],[id_ordem_servico]],"-",Tabela_srv_moreno_prd_dbwel_v_fund_acompanhamento[[#This Row],[item]])</f>
        <v>27456-9</v>
      </c>
      <c r="B2096" s="25" t="str">
        <f>_xlfn.XLOOKUP(A2096,Tabela2[ID OS_MORENO],Tabela2[ID OS_MORENO],"",0)</f>
        <v/>
      </c>
      <c r="C2096" s="25">
        <v>27456</v>
      </c>
      <c r="D2096" s="25">
        <v>9</v>
      </c>
      <c r="E2096" s="25">
        <v>1</v>
      </c>
      <c r="F2096" s="178">
        <v>1425033</v>
      </c>
      <c r="G2096" s="178">
        <v>2</v>
      </c>
      <c r="H2096" s="178" t="str">
        <f>_xlfn.CONCAT(Tabela_srv_moreno_prd_dbwel_v_fund_acompanhamento[[#This Row],[codigo_peca]],"-",Tabela_srv_moreno_prd_dbwel_v_fund_acompanhamento[[#This Row],[seq_peca]])</f>
        <v>1425033-2</v>
      </c>
      <c r="I2096" s="178">
        <v>1</v>
      </c>
      <c r="J2096" s="178" t="s">
        <v>1459</v>
      </c>
      <c r="K2096" s="179">
        <v>46131</v>
      </c>
      <c r="L2096" s="179">
        <v>46162</v>
      </c>
      <c r="M2096" s="178" t="s">
        <v>1463</v>
      </c>
      <c r="N2096" s="179">
        <v>46118</v>
      </c>
      <c r="O20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7" spans="1:15" hidden="1" x14ac:dyDescent="0.25">
      <c r="A2097" s="25" t="str">
        <f>_xlfn.CONCAT(Tabela_srv_moreno_prd_dbwel_v_fund_acompanhamento[[#This Row],[id_ordem_servico]],"-",Tabela_srv_moreno_prd_dbwel_v_fund_acompanhamento[[#This Row],[item]])</f>
        <v>27456-10</v>
      </c>
      <c r="B2097" s="25" t="str">
        <f>_xlfn.XLOOKUP(A2097,Tabela2[ID OS_MORENO],Tabela2[ID OS_MORENO],"",0)</f>
        <v/>
      </c>
      <c r="C2097" s="25">
        <v>27456</v>
      </c>
      <c r="D2097" s="25">
        <v>10</v>
      </c>
      <c r="E2097" s="25">
        <v>1</v>
      </c>
      <c r="F2097" s="178">
        <v>1425034</v>
      </c>
      <c r="G2097" s="178">
        <v>1</v>
      </c>
      <c r="H2097" s="178" t="str">
        <f>_xlfn.CONCAT(Tabela_srv_moreno_prd_dbwel_v_fund_acompanhamento[[#This Row],[codigo_peca]],"-",Tabela_srv_moreno_prd_dbwel_v_fund_acompanhamento[[#This Row],[seq_peca]])</f>
        <v>1425034-1</v>
      </c>
      <c r="I2097" s="178">
        <v>1</v>
      </c>
      <c r="J2097" s="178" t="s">
        <v>1459</v>
      </c>
      <c r="K2097" s="179"/>
      <c r="L2097" s="179"/>
      <c r="M2097" s="178" t="s">
        <v>1464</v>
      </c>
      <c r="N2097" s="179">
        <v>46118</v>
      </c>
      <c r="O20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8" spans="1:15" hidden="1" x14ac:dyDescent="0.25">
      <c r="A2098" s="25" t="str">
        <f>_xlfn.CONCAT(Tabela_srv_moreno_prd_dbwel_v_fund_acompanhamento[[#This Row],[id_ordem_servico]],"-",Tabela_srv_moreno_prd_dbwel_v_fund_acompanhamento[[#This Row],[item]])</f>
        <v>27456-20</v>
      </c>
      <c r="B2098" s="25" t="str">
        <f>_xlfn.XLOOKUP(A2098,Tabela2[ID OS_MORENO],Tabela2[ID OS_MORENO],"",0)</f>
        <v>27456-20</v>
      </c>
      <c r="C2098" s="25">
        <v>27456</v>
      </c>
      <c r="D2098" s="25">
        <v>20</v>
      </c>
      <c r="E2098" s="25">
        <v>1</v>
      </c>
      <c r="F2098" s="178">
        <v>1425034</v>
      </c>
      <c r="G2098" s="178">
        <v>0</v>
      </c>
      <c r="H2098" s="178" t="str">
        <f>_xlfn.CONCAT(Tabela_srv_moreno_prd_dbwel_v_fund_acompanhamento[[#This Row],[codigo_peca]],"-",Tabela_srv_moreno_prd_dbwel_v_fund_acompanhamento[[#This Row],[seq_peca]])</f>
        <v>1425034-0</v>
      </c>
      <c r="I2098" s="178">
        <v>1</v>
      </c>
      <c r="J2098" s="178" t="s">
        <v>1459</v>
      </c>
      <c r="K2098" s="179">
        <v>46195</v>
      </c>
      <c r="L2098" s="179"/>
      <c r="M2098" s="178" t="s">
        <v>1464</v>
      </c>
      <c r="N2098" s="179">
        <v>46192</v>
      </c>
      <c r="O20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099" spans="1:15" hidden="1" x14ac:dyDescent="0.25">
      <c r="A2099" s="25" t="str">
        <f>_xlfn.CONCAT(Tabela_srv_moreno_prd_dbwel_v_fund_acompanhamento[[#This Row],[id_ordem_servico]],"-",Tabela_srv_moreno_prd_dbwel_v_fund_acompanhamento[[#This Row],[item]])</f>
        <v>27456-11</v>
      </c>
      <c r="B2099" s="25" t="str">
        <f>_xlfn.XLOOKUP(A2099,Tabela2[ID OS_MORENO],Tabela2[ID OS_MORENO],"",0)</f>
        <v/>
      </c>
      <c r="C2099" s="25">
        <v>27456</v>
      </c>
      <c r="D2099" s="25">
        <v>11</v>
      </c>
      <c r="E2099" s="25">
        <v>1</v>
      </c>
      <c r="F2099" s="178">
        <v>1425035</v>
      </c>
      <c r="G2099" s="178">
        <v>0</v>
      </c>
      <c r="H2099" s="178" t="str">
        <f>_xlfn.CONCAT(Tabela_srv_moreno_prd_dbwel_v_fund_acompanhamento[[#This Row],[codigo_peca]],"-",Tabela_srv_moreno_prd_dbwel_v_fund_acompanhamento[[#This Row],[seq_peca]])</f>
        <v>1425035-0</v>
      </c>
      <c r="I2099" s="178">
        <v>1</v>
      </c>
      <c r="J2099" s="178" t="s">
        <v>1459</v>
      </c>
      <c r="K2099" s="179">
        <v>46189</v>
      </c>
      <c r="L2099" s="179"/>
      <c r="M2099" s="178" t="s">
        <v>1464</v>
      </c>
      <c r="N2099" s="179">
        <v>46118</v>
      </c>
      <c r="O20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0" spans="1:15" hidden="1" x14ac:dyDescent="0.25">
      <c r="A2100" s="25" t="str">
        <f>_xlfn.CONCAT(Tabela_srv_moreno_prd_dbwel_v_fund_acompanhamento[[#This Row],[id_ordem_servico]],"-",Tabela_srv_moreno_prd_dbwel_v_fund_acompanhamento[[#This Row],[item]])</f>
        <v>27456-12</v>
      </c>
      <c r="B2100" s="25" t="str">
        <f>_xlfn.XLOOKUP(A2100,Tabela2[ID OS_MORENO],Tabela2[ID OS_MORENO],"",0)</f>
        <v/>
      </c>
      <c r="C2100" s="25">
        <v>27456</v>
      </c>
      <c r="D2100" s="25">
        <v>12</v>
      </c>
      <c r="E2100" s="25">
        <v>1</v>
      </c>
      <c r="F2100" s="178">
        <v>1425036</v>
      </c>
      <c r="G2100" s="178">
        <v>1</v>
      </c>
      <c r="H2100" s="178" t="str">
        <f>_xlfn.CONCAT(Tabela_srv_moreno_prd_dbwel_v_fund_acompanhamento[[#This Row],[codigo_peca]],"-",Tabela_srv_moreno_prd_dbwel_v_fund_acompanhamento[[#This Row],[seq_peca]])</f>
        <v>1425036-1</v>
      </c>
      <c r="I2100" s="178">
        <v>1</v>
      </c>
      <c r="J2100" s="178" t="s">
        <v>1459</v>
      </c>
      <c r="K2100" s="179">
        <v>46132</v>
      </c>
      <c r="L2100" s="179">
        <v>46129</v>
      </c>
      <c r="M2100" s="178" t="s">
        <v>1465</v>
      </c>
      <c r="N2100" s="179">
        <v>46118</v>
      </c>
      <c r="O21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1" spans="1:15" hidden="1" x14ac:dyDescent="0.25">
      <c r="A2101" s="25" t="str">
        <f>_xlfn.CONCAT(Tabela_srv_moreno_prd_dbwel_v_fund_acompanhamento[[#This Row],[id_ordem_servico]],"-",Tabela_srv_moreno_prd_dbwel_v_fund_acompanhamento[[#This Row],[item]])</f>
        <v>27456-13</v>
      </c>
      <c r="B2101" s="25" t="str">
        <f>_xlfn.XLOOKUP(A2101,Tabela2[ID OS_MORENO],Tabela2[ID OS_MORENO],"",0)</f>
        <v/>
      </c>
      <c r="C2101" s="25">
        <v>27456</v>
      </c>
      <c r="D2101" s="25">
        <v>13</v>
      </c>
      <c r="E2101" s="25">
        <v>1</v>
      </c>
      <c r="F2101" s="178">
        <v>1425036</v>
      </c>
      <c r="G2101" s="178">
        <v>2</v>
      </c>
      <c r="H2101" s="178" t="str">
        <f>_xlfn.CONCAT(Tabela_srv_moreno_prd_dbwel_v_fund_acompanhamento[[#This Row],[codigo_peca]],"-",Tabela_srv_moreno_prd_dbwel_v_fund_acompanhamento[[#This Row],[seq_peca]])</f>
        <v>1425036-2</v>
      </c>
      <c r="I2101" s="178">
        <v>1</v>
      </c>
      <c r="J2101" s="178" t="s">
        <v>1459</v>
      </c>
      <c r="K2101" s="179">
        <v>46132</v>
      </c>
      <c r="L2101" s="179">
        <v>46129</v>
      </c>
      <c r="M2101" s="178" t="s">
        <v>1465</v>
      </c>
      <c r="N2101" s="179">
        <v>46118</v>
      </c>
      <c r="O21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2" spans="1:15" hidden="1" x14ac:dyDescent="0.25">
      <c r="A2102" s="25" t="str">
        <f>_xlfn.CONCAT(Tabela_srv_moreno_prd_dbwel_v_fund_acompanhamento[[#This Row],[id_ordem_servico]],"-",Tabela_srv_moreno_prd_dbwel_v_fund_acompanhamento[[#This Row],[item]])</f>
        <v>27456-14</v>
      </c>
      <c r="B2102" s="25" t="str">
        <f>_xlfn.XLOOKUP(A2102,Tabela2[ID OS_MORENO],Tabela2[ID OS_MORENO],"",0)</f>
        <v/>
      </c>
      <c r="C2102" s="25">
        <v>27456</v>
      </c>
      <c r="D2102" s="25">
        <v>14</v>
      </c>
      <c r="E2102" s="25">
        <v>1</v>
      </c>
      <c r="F2102" s="178">
        <v>1425037</v>
      </c>
      <c r="G2102" s="178">
        <v>1</v>
      </c>
      <c r="H2102" s="178" t="str">
        <f>_xlfn.CONCAT(Tabela_srv_moreno_prd_dbwel_v_fund_acompanhamento[[#This Row],[codigo_peca]],"-",Tabela_srv_moreno_prd_dbwel_v_fund_acompanhamento[[#This Row],[seq_peca]])</f>
        <v>1425037-1</v>
      </c>
      <c r="I2102" s="178">
        <v>1</v>
      </c>
      <c r="J2102" s="178" t="s">
        <v>1459</v>
      </c>
      <c r="K2102" s="179">
        <v>46150</v>
      </c>
      <c r="L2102" s="179">
        <v>46141</v>
      </c>
      <c r="M2102" s="178" t="s">
        <v>1465</v>
      </c>
      <c r="N2102" s="179">
        <v>46118</v>
      </c>
      <c r="O21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3" spans="1:15" hidden="1" x14ac:dyDescent="0.25">
      <c r="A2103" s="25" t="str">
        <f>_xlfn.CONCAT(Tabela_srv_moreno_prd_dbwel_v_fund_acompanhamento[[#This Row],[id_ordem_servico]],"-",Tabela_srv_moreno_prd_dbwel_v_fund_acompanhamento[[#This Row],[item]])</f>
        <v>27456-15</v>
      </c>
      <c r="B2103" s="25" t="str">
        <f>_xlfn.XLOOKUP(A2103,Tabela2[ID OS_MORENO],Tabela2[ID OS_MORENO],"",0)</f>
        <v/>
      </c>
      <c r="C2103" s="25">
        <v>27456</v>
      </c>
      <c r="D2103" s="25">
        <v>15</v>
      </c>
      <c r="E2103" s="25">
        <v>1</v>
      </c>
      <c r="F2103" s="178">
        <v>1425037</v>
      </c>
      <c r="G2103" s="178">
        <v>2</v>
      </c>
      <c r="H2103" s="178" t="str">
        <f>_xlfn.CONCAT(Tabela_srv_moreno_prd_dbwel_v_fund_acompanhamento[[#This Row],[codigo_peca]],"-",Tabela_srv_moreno_prd_dbwel_v_fund_acompanhamento[[#This Row],[seq_peca]])</f>
        <v>1425037-2</v>
      </c>
      <c r="I2103" s="178">
        <v>1</v>
      </c>
      <c r="J2103" s="178" t="s">
        <v>1459</v>
      </c>
      <c r="K2103" s="179">
        <v>46118</v>
      </c>
      <c r="L2103" s="179">
        <v>46147</v>
      </c>
      <c r="M2103" s="178" t="s">
        <v>1465</v>
      </c>
      <c r="N2103" s="179">
        <v>46118</v>
      </c>
      <c r="O210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104" spans="1:15" hidden="1" x14ac:dyDescent="0.25">
      <c r="A2104" s="25" t="str">
        <f>_xlfn.CONCAT(Tabela_srv_moreno_prd_dbwel_v_fund_acompanhamento[[#This Row],[id_ordem_servico]],"-",Tabela_srv_moreno_prd_dbwel_v_fund_acompanhamento[[#This Row],[item]])</f>
        <v>27456-16</v>
      </c>
      <c r="B2104" s="25" t="str">
        <f>_xlfn.XLOOKUP(A2104,Tabela2[ID OS_MORENO],Tabela2[ID OS_MORENO],"",0)</f>
        <v/>
      </c>
      <c r="C2104" s="25">
        <v>27456</v>
      </c>
      <c r="D2104" s="25">
        <v>16</v>
      </c>
      <c r="E2104" s="25">
        <v>1</v>
      </c>
      <c r="F2104" s="178">
        <v>1425038</v>
      </c>
      <c r="G2104" s="178">
        <v>1</v>
      </c>
      <c r="H2104" s="178" t="str">
        <f>_xlfn.CONCAT(Tabela_srv_moreno_prd_dbwel_v_fund_acompanhamento[[#This Row],[codigo_peca]],"-",Tabela_srv_moreno_prd_dbwel_v_fund_acompanhamento[[#This Row],[seq_peca]])</f>
        <v>1425038-1</v>
      </c>
      <c r="I2104" s="178">
        <v>1</v>
      </c>
      <c r="J2104" s="178" t="s">
        <v>1459</v>
      </c>
      <c r="K2104" s="179">
        <v>46129</v>
      </c>
      <c r="L2104" s="179">
        <v>46148</v>
      </c>
      <c r="M2104" s="178" t="s">
        <v>1466</v>
      </c>
      <c r="N2104" s="179">
        <v>46118</v>
      </c>
      <c r="O21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5" spans="1:15" hidden="1" x14ac:dyDescent="0.25">
      <c r="A2105" s="25" t="str">
        <f>_xlfn.CONCAT(Tabela_srv_moreno_prd_dbwel_v_fund_acompanhamento[[#This Row],[id_ordem_servico]],"-",Tabela_srv_moreno_prd_dbwel_v_fund_acompanhamento[[#This Row],[item]])</f>
        <v>27456-19</v>
      </c>
      <c r="B2105" s="25" t="str">
        <f>_xlfn.XLOOKUP(A2105,Tabela2[ID OS_MORENO],Tabela2[ID OS_MORENO],"",0)</f>
        <v>27456-19</v>
      </c>
      <c r="C2105" s="25">
        <v>27456</v>
      </c>
      <c r="D2105" s="25">
        <v>19</v>
      </c>
      <c r="E2105" s="25">
        <v>1</v>
      </c>
      <c r="F2105" s="178">
        <v>1425038</v>
      </c>
      <c r="G2105" s="178">
        <v>0</v>
      </c>
      <c r="H2105" s="178" t="str">
        <f>_xlfn.CONCAT(Tabela_srv_moreno_prd_dbwel_v_fund_acompanhamento[[#This Row],[codigo_peca]],"-",Tabela_srv_moreno_prd_dbwel_v_fund_acompanhamento[[#This Row],[seq_peca]])</f>
        <v>1425038-0</v>
      </c>
      <c r="I2105" s="178">
        <v>1</v>
      </c>
      <c r="J2105" s="178" t="s">
        <v>1459</v>
      </c>
      <c r="K2105" s="179">
        <v>46180</v>
      </c>
      <c r="L2105" s="179"/>
      <c r="M2105" s="178" t="s">
        <v>1466</v>
      </c>
      <c r="N2105" s="179">
        <v>46185</v>
      </c>
      <c r="O21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6" spans="1:15" hidden="1" x14ac:dyDescent="0.25">
      <c r="A2106" s="25" t="str">
        <f>_xlfn.CONCAT(Tabela_srv_moreno_prd_dbwel_v_fund_acompanhamento[[#This Row],[id_ordem_servico]],"-",Tabela_srv_moreno_prd_dbwel_v_fund_acompanhamento[[#This Row],[item]])</f>
        <v>27456-3</v>
      </c>
      <c r="B2106" s="25" t="str">
        <f>_xlfn.XLOOKUP(A2106,Tabela2[ID OS_MORENO],Tabela2[ID OS_MORENO],"",0)</f>
        <v/>
      </c>
      <c r="C2106" s="25">
        <v>27456</v>
      </c>
      <c r="D2106" s="25">
        <v>3</v>
      </c>
      <c r="E2106" s="25">
        <v>1</v>
      </c>
      <c r="F2106" s="178">
        <v>1425040</v>
      </c>
      <c r="G2106" s="178">
        <v>2</v>
      </c>
      <c r="H2106" s="178" t="str">
        <f>_xlfn.CONCAT(Tabela_srv_moreno_prd_dbwel_v_fund_acompanhamento[[#This Row],[codigo_peca]],"-",Tabela_srv_moreno_prd_dbwel_v_fund_acompanhamento[[#This Row],[seq_peca]])</f>
        <v>1425040-2</v>
      </c>
      <c r="I2106" s="178">
        <v>1</v>
      </c>
      <c r="J2106" s="178" t="s">
        <v>1459</v>
      </c>
      <c r="K2106" s="179">
        <v>46135</v>
      </c>
      <c r="L2106" s="179">
        <v>46129</v>
      </c>
      <c r="M2106" s="178" t="s">
        <v>1467</v>
      </c>
      <c r="N2106" s="179">
        <v>46118</v>
      </c>
      <c r="O21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7" spans="1:15" hidden="1" x14ac:dyDescent="0.25">
      <c r="A2107" s="25" t="str">
        <f>_xlfn.CONCAT(Tabela_srv_moreno_prd_dbwel_v_fund_acompanhamento[[#This Row],[id_ordem_servico]],"-",Tabela_srv_moreno_prd_dbwel_v_fund_acompanhamento[[#This Row],[item]])</f>
        <v>27456-2</v>
      </c>
      <c r="B2107" s="25" t="str">
        <f>_xlfn.XLOOKUP(A2107,Tabela2[ID OS_MORENO],Tabela2[ID OS_MORENO],"",0)</f>
        <v/>
      </c>
      <c r="C2107" s="25">
        <v>27456</v>
      </c>
      <c r="D2107" s="25">
        <v>2</v>
      </c>
      <c r="E2107" s="25">
        <v>1</v>
      </c>
      <c r="F2107" s="178">
        <v>1425048</v>
      </c>
      <c r="G2107" s="178">
        <v>1</v>
      </c>
      <c r="H2107" s="178" t="str">
        <f>_xlfn.CONCAT(Tabela_srv_moreno_prd_dbwel_v_fund_acompanhamento[[#This Row],[codigo_peca]],"-",Tabela_srv_moreno_prd_dbwel_v_fund_acompanhamento[[#This Row],[seq_peca]])</f>
        <v>1425048-1</v>
      </c>
      <c r="I2107" s="178">
        <v>1</v>
      </c>
      <c r="J2107" s="178" t="s">
        <v>1459</v>
      </c>
      <c r="K2107" s="179">
        <v>46111</v>
      </c>
      <c r="L2107" s="179">
        <v>46129</v>
      </c>
      <c r="M2107" s="178" t="s">
        <v>1790</v>
      </c>
      <c r="N2107" s="179">
        <v>46111</v>
      </c>
      <c r="O2107" s="185" t="str">
        <f>IF(Tabela_srv_moreno_prd_dbwel_v_fund_acompanhamento[[#This Row],[prz_contratual]]=Tabela_srv_moreno_prd_dbwel_v_fund_acompanhamento[[#This Row],[lib_fundido_prev]],"S/Usin.","C/ Usin.")</f>
        <v>S/Usin.</v>
      </c>
    </row>
    <row r="2108" spans="1:15" hidden="1" x14ac:dyDescent="0.25">
      <c r="A2108" s="25" t="str">
        <f>_xlfn.CONCAT(Tabela_srv_moreno_prd_dbwel_v_fund_acompanhamento[[#This Row],[id_ordem_servico]],"-",Tabela_srv_moreno_prd_dbwel_v_fund_acompanhamento[[#This Row],[item]])</f>
        <v>27457-1</v>
      </c>
      <c r="B2108" s="25" t="str">
        <f>_xlfn.XLOOKUP(A2108,Tabela2[ID OS_MORENO],Tabela2[ID OS_MORENO],"",0)</f>
        <v>27457-1</v>
      </c>
      <c r="C2108" s="25">
        <v>27457</v>
      </c>
      <c r="D2108" s="25">
        <v>1</v>
      </c>
      <c r="E2108" s="25">
        <v>1</v>
      </c>
      <c r="F2108" s="178">
        <v>1425040</v>
      </c>
      <c r="G2108" s="178">
        <v>1</v>
      </c>
      <c r="H2108" s="178" t="str">
        <f>_xlfn.CONCAT(Tabela_srv_moreno_prd_dbwel_v_fund_acompanhamento[[#This Row],[codigo_peca]],"-",Tabela_srv_moreno_prd_dbwel_v_fund_acompanhamento[[#This Row],[seq_peca]])</f>
        <v>1425040-1</v>
      </c>
      <c r="I2108" s="178">
        <v>1</v>
      </c>
      <c r="J2108" s="178" t="s">
        <v>1459</v>
      </c>
      <c r="K2108" s="179">
        <v>46135</v>
      </c>
      <c r="L2108" s="179">
        <v>46129</v>
      </c>
      <c r="M2108" s="178" t="s">
        <v>1467</v>
      </c>
      <c r="N2108" s="179">
        <v>46181</v>
      </c>
      <c r="O21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09" spans="1:15" hidden="1" x14ac:dyDescent="0.25">
      <c r="A2109" s="25" t="str">
        <f>_xlfn.CONCAT(Tabela_srv_moreno_prd_dbwel_v_fund_acompanhamento[[#This Row],[id_ordem_servico]],"-",Tabela_srv_moreno_prd_dbwel_v_fund_acompanhamento[[#This Row],[item]])</f>
        <v>27483-1</v>
      </c>
      <c r="B2109" s="25" t="str">
        <f>_xlfn.XLOOKUP(A2109,Tabela2[ID OS_MORENO],Tabela2[ID OS_MORENO],"",0)</f>
        <v>27483-1</v>
      </c>
      <c r="C2109" s="25">
        <v>27483</v>
      </c>
      <c r="D2109" s="25">
        <v>1</v>
      </c>
      <c r="E2109" s="25">
        <v>1</v>
      </c>
      <c r="F2109" s="178">
        <v>1425049</v>
      </c>
      <c r="G2109" s="178">
        <v>1</v>
      </c>
      <c r="H2109" s="178" t="str">
        <f>_xlfn.CONCAT(Tabela_srv_moreno_prd_dbwel_v_fund_acompanhamento[[#This Row],[codigo_peca]],"-",Tabela_srv_moreno_prd_dbwel_v_fund_acompanhamento[[#This Row],[seq_peca]])</f>
        <v>1425049-1</v>
      </c>
      <c r="I2109" s="178">
        <v>1</v>
      </c>
      <c r="J2109" s="178" t="s">
        <v>1459</v>
      </c>
      <c r="K2109" s="179">
        <v>46205</v>
      </c>
      <c r="L2109" s="179"/>
      <c r="M2109" s="178" t="s">
        <v>2081</v>
      </c>
      <c r="N2109" s="179">
        <v>46203</v>
      </c>
      <c r="O21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10" spans="1:15" hidden="1" x14ac:dyDescent="0.25">
      <c r="A2110" s="25" t="str">
        <f>_xlfn.CONCAT(Tabela_srv_moreno_prd_dbwel_v_fund_acompanhamento[[#This Row],[id_ordem_servico]],"-",Tabela_srv_moreno_prd_dbwel_v_fund_acompanhamento[[#This Row],[item]])</f>
        <v>27505-1</v>
      </c>
      <c r="B2110" s="25" t="str">
        <f>_xlfn.XLOOKUP(A2110,Tabela2[ID OS_MORENO],Tabela2[ID OS_MORENO],"",0)</f>
        <v/>
      </c>
      <c r="C2110" s="25">
        <v>27505</v>
      </c>
      <c r="D2110" s="25">
        <v>1</v>
      </c>
      <c r="E2110" s="25">
        <v>1</v>
      </c>
      <c r="F2110" s="178">
        <v>1425023</v>
      </c>
      <c r="G2110" s="178">
        <v>11</v>
      </c>
      <c r="H2110" s="178" t="str">
        <f>_xlfn.CONCAT(Tabela_srv_moreno_prd_dbwel_v_fund_acompanhamento[[#This Row],[codigo_peca]],"-",Tabela_srv_moreno_prd_dbwel_v_fund_acompanhamento[[#This Row],[seq_peca]])</f>
        <v>1425023-11</v>
      </c>
      <c r="I2110" s="178">
        <v>1</v>
      </c>
      <c r="J2110" s="178" t="s">
        <v>1459</v>
      </c>
      <c r="K2110" s="179">
        <v>46177</v>
      </c>
      <c r="L2110" s="179"/>
      <c r="M2110" s="178" t="s">
        <v>1890</v>
      </c>
      <c r="N2110" s="179">
        <v>46210</v>
      </c>
      <c r="O21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11" spans="1:15" hidden="1" x14ac:dyDescent="0.25">
      <c r="A2111" s="25" t="str">
        <f>_xlfn.CONCAT(Tabela_srv_moreno_prd_dbwel_v_fund_acompanhamento[[#This Row],[id_ordem_servico]],"-",Tabela_srv_moreno_prd_dbwel_v_fund_acompanhamento[[#This Row],[item]])</f>
        <v>27505-2</v>
      </c>
      <c r="B2111" s="25" t="str">
        <f>_xlfn.XLOOKUP(A2111,Tabela2[ID OS_MORENO],Tabela2[ID OS_MORENO],"",0)</f>
        <v/>
      </c>
      <c r="C2111" s="25">
        <v>27505</v>
      </c>
      <c r="D2111" s="25">
        <v>2</v>
      </c>
      <c r="E2111" s="25">
        <v>1</v>
      </c>
      <c r="F2111" s="178">
        <v>1425023</v>
      </c>
      <c r="G2111" s="178">
        <v>12</v>
      </c>
      <c r="H2111" s="178" t="str">
        <f>_xlfn.CONCAT(Tabela_srv_moreno_prd_dbwel_v_fund_acompanhamento[[#This Row],[codigo_peca]],"-",Tabela_srv_moreno_prd_dbwel_v_fund_acompanhamento[[#This Row],[seq_peca]])</f>
        <v>1425023-12</v>
      </c>
      <c r="I2111" s="178">
        <v>1</v>
      </c>
      <c r="J2111" s="178" t="s">
        <v>1459</v>
      </c>
      <c r="K2111" s="179">
        <v>46177</v>
      </c>
      <c r="L2111" s="179"/>
      <c r="M2111" s="178" t="s">
        <v>1890</v>
      </c>
      <c r="N2111" s="179">
        <v>46210</v>
      </c>
      <c r="O21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12" spans="1:15" hidden="1" x14ac:dyDescent="0.25">
      <c r="A2112" s="25" t="str">
        <f>_xlfn.CONCAT(Tabela_srv_moreno_prd_dbwel_v_fund_acompanhamento[[#This Row],[id_ordem_servico]],"-",Tabela_srv_moreno_prd_dbwel_v_fund_acompanhamento[[#This Row],[item]])</f>
        <v>27505-3</v>
      </c>
      <c r="B2112" s="25" t="str">
        <f>_xlfn.XLOOKUP(A2112,Tabela2[ID OS_MORENO],Tabela2[ID OS_MORENO],"",0)</f>
        <v>27505-3</v>
      </c>
      <c r="C2112" s="25">
        <v>27505</v>
      </c>
      <c r="D2112" s="25">
        <v>3</v>
      </c>
      <c r="E2112" s="25">
        <v>1</v>
      </c>
      <c r="F2112" s="39">
        <v>1425023</v>
      </c>
      <c r="G2112" s="39">
        <v>13</v>
      </c>
      <c r="H2112" s="39" t="str">
        <f>_xlfn.CONCAT(Tabela_srv_moreno_prd_dbwel_v_fund_acompanhamento[[#This Row],[codigo_peca]],"-",Tabela_srv_moreno_prd_dbwel_v_fund_acompanhamento[[#This Row],[seq_peca]])</f>
        <v>1425023-13</v>
      </c>
      <c r="I2112" s="25">
        <v>1</v>
      </c>
      <c r="J2112" s="39" t="s">
        <v>1459</v>
      </c>
      <c r="K2112" s="40">
        <v>46177</v>
      </c>
      <c r="L2112" s="40"/>
      <c r="M2112" s="39" t="s">
        <v>1890</v>
      </c>
      <c r="N2112" s="40">
        <v>46272</v>
      </c>
      <c r="O2112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13" spans="1:15" hidden="1" x14ac:dyDescent="0.25">
      <c r="A2113" s="25" t="str">
        <f>_xlfn.CONCAT(Tabela_srv_moreno_prd_dbwel_v_fund_acompanhamento[[#This Row],[id_ordem_servico]],"-",Tabela_srv_moreno_prd_dbwel_v_fund_acompanhamento[[#This Row],[item]])</f>
        <v>27505-4</v>
      </c>
      <c r="B2113" s="25" t="str">
        <f>_xlfn.XLOOKUP(A2113,Tabela2[ID OS_MORENO],Tabela2[ID OS_MORENO],"",0)</f>
        <v>27505-4</v>
      </c>
      <c r="C2113" s="25">
        <v>27505</v>
      </c>
      <c r="D2113" s="25">
        <v>4</v>
      </c>
      <c r="E2113" s="25">
        <v>1</v>
      </c>
      <c r="F2113" s="39">
        <v>1425023</v>
      </c>
      <c r="G2113" s="39">
        <v>14</v>
      </c>
      <c r="H2113" s="39" t="str">
        <f>_xlfn.CONCAT(Tabela_srv_moreno_prd_dbwel_v_fund_acompanhamento[[#This Row],[codigo_peca]],"-",Tabela_srv_moreno_prd_dbwel_v_fund_acompanhamento[[#This Row],[seq_peca]])</f>
        <v>1425023-14</v>
      </c>
      <c r="I2113" s="25">
        <v>1</v>
      </c>
      <c r="J2113" s="39" t="s">
        <v>1459</v>
      </c>
      <c r="K2113" s="40">
        <v>46177</v>
      </c>
      <c r="L2113" s="40"/>
      <c r="M2113" s="39" t="s">
        <v>1890</v>
      </c>
      <c r="N2113" s="40">
        <v>46272</v>
      </c>
      <c r="O2113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14" spans="1:15" hidden="1" x14ac:dyDescent="0.25">
      <c r="A2114" s="25" t="str">
        <f>_xlfn.CONCAT(Tabela_srv_moreno_prd_dbwel_v_fund_acompanhamento[[#This Row],[id_ordem_servico]],"-",Tabela_srv_moreno_prd_dbwel_v_fund_acompanhamento[[#This Row],[item]])</f>
        <v>27506-1</v>
      </c>
      <c r="B2114" s="25" t="str">
        <f>_xlfn.XLOOKUP(A2114,Tabela2[ID OS_MORENO],Tabela2[ID OS_MORENO],"",0)</f>
        <v>27506-1</v>
      </c>
      <c r="C2114" s="25">
        <v>27506</v>
      </c>
      <c r="D2114" s="25">
        <v>1</v>
      </c>
      <c r="E2114" s="25">
        <v>1</v>
      </c>
      <c r="F2114" s="39">
        <v>1425031</v>
      </c>
      <c r="G2114" s="39">
        <v>0</v>
      </c>
      <c r="H2114" s="39" t="str">
        <f>_xlfn.CONCAT(Tabela_srv_moreno_prd_dbwel_v_fund_acompanhamento[[#This Row],[codigo_peca]],"-",Tabela_srv_moreno_prd_dbwel_v_fund_acompanhamento[[#This Row],[seq_peca]])</f>
        <v>1425031-0</v>
      </c>
      <c r="I2114" s="25">
        <v>1</v>
      </c>
      <c r="J2114" s="39" t="s">
        <v>1459</v>
      </c>
      <c r="K2114" s="40">
        <v>46205</v>
      </c>
      <c r="L2114" s="40"/>
      <c r="M2114" s="39" t="s">
        <v>1461</v>
      </c>
      <c r="N2114" s="40">
        <v>46188</v>
      </c>
      <c r="O2114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15" spans="1:15" hidden="1" x14ac:dyDescent="0.25">
      <c r="A2115" s="25" t="str">
        <f>_xlfn.CONCAT(Tabela_srv_moreno_prd_dbwel_v_fund_acompanhamento[[#This Row],[id_ordem_servico]],"-",Tabela_srv_moreno_prd_dbwel_v_fund_acompanhamento[[#This Row],[item]])</f>
        <v>27506-2</v>
      </c>
      <c r="B2115" s="25" t="str">
        <f>_xlfn.XLOOKUP(A2115,Tabela2[ID OS_MORENO],Tabela2[ID OS_MORENO],"",0)</f>
        <v>27506-2</v>
      </c>
      <c r="C2115" s="25">
        <v>27506</v>
      </c>
      <c r="D2115" s="25">
        <v>2</v>
      </c>
      <c r="E2115" s="25">
        <v>1</v>
      </c>
      <c r="F2115" s="39">
        <v>1425031</v>
      </c>
      <c r="G2115" s="39">
        <v>0</v>
      </c>
      <c r="H2115" s="39" t="str">
        <f>_xlfn.CONCAT(Tabela_srv_moreno_prd_dbwel_v_fund_acompanhamento[[#This Row],[codigo_peca]],"-",Tabela_srv_moreno_prd_dbwel_v_fund_acompanhamento[[#This Row],[seq_peca]])</f>
        <v>1425031-0</v>
      </c>
      <c r="I2115" s="25">
        <v>1</v>
      </c>
      <c r="J2115" s="39" t="s">
        <v>1459</v>
      </c>
      <c r="K2115" s="40">
        <v>46205</v>
      </c>
      <c r="L2115" s="40"/>
      <c r="M2115" s="39" t="s">
        <v>1461</v>
      </c>
      <c r="N2115" s="40">
        <v>46188</v>
      </c>
      <c r="O2115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16" spans="1:15" hidden="1" x14ac:dyDescent="0.25">
      <c r="A2116" s="25" t="str">
        <f>_xlfn.CONCAT(Tabela_srv_moreno_prd_dbwel_v_fund_acompanhamento[[#This Row],[id_ordem_servico]],"-",Tabela_srv_moreno_prd_dbwel_v_fund_acompanhamento[[#This Row],[item]])</f>
        <v>27506-3</v>
      </c>
      <c r="B2116" s="25" t="str">
        <f>_xlfn.XLOOKUP(A2116,Tabela2[ID OS_MORENO],Tabela2[ID OS_MORENO],"",0)</f>
        <v>27506-3</v>
      </c>
      <c r="C2116" s="25">
        <v>27506</v>
      </c>
      <c r="D2116" s="25">
        <v>3</v>
      </c>
      <c r="E2116" s="25">
        <v>1</v>
      </c>
      <c r="F2116" s="39">
        <v>1425031</v>
      </c>
      <c r="G2116" s="39">
        <v>0</v>
      </c>
      <c r="H2116" s="39" t="str">
        <f>_xlfn.CONCAT(Tabela_srv_moreno_prd_dbwel_v_fund_acompanhamento[[#This Row],[codigo_peca]],"-",Tabela_srv_moreno_prd_dbwel_v_fund_acompanhamento[[#This Row],[seq_peca]])</f>
        <v>1425031-0</v>
      </c>
      <c r="I2116" s="25">
        <v>1</v>
      </c>
      <c r="J2116" s="39" t="s">
        <v>1459</v>
      </c>
      <c r="K2116" s="40">
        <v>46205</v>
      </c>
      <c r="L2116" s="40"/>
      <c r="M2116" s="39" t="s">
        <v>1461</v>
      </c>
      <c r="N2116" s="40">
        <v>46188</v>
      </c>
      <c r="O2116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17" spans="1:15" hidden="1" x14ac:dyDescent="0.25">
      <c r="A2117" s="25" t="str">
        <f>_xlfn.CONCAT(Tabela_srv_moreno_prd_dbwel_v_fund_acompanhamento[[#This Row],[id_ordem_servico]],"-",Tabela_srv_moreno_prd_dbwel_v_fund_acompanhamento[[#This Row],[item]])</f>
        <v>27506-4</v>
      </c>
      <c r="B2117" s="25" t="str">
        <f>_xlfn.XLOOKUP(A2117,Tabela2[ID OS_MORENO],Tabela2[ID OS_MORENO],"",0)</f>
        <v>27506-4</v>
      </c>
      <c r="C2117" s="25">
        <v>27506</v>
      </c>
      <c r="D2117" s="25">
        <v>4</v>
      </c>
      <c r="E2117" s="25">
        <v>1</v>
      </c>
      <c r="F2117" s="39">
        <v>1425031</v>
      </c>
      <c r="G2117" s="39">
        <v>0</v>
      </c>
      <c r="H2117" s="39" t="str">
        <f>_xlfn.CONCAT(Tabela_srv_moreno_prd_dbwel_v_fund_acompanhamento[[#This Row],[codigo_peca]],"-",Tabela_srv_moreno_prd_dbwel_v_fund_acompanhamento[[#This Row],[seq_peca]])</f>
        <v>1425031-0</v>
      </c>
      <c r="I2117" s="25">
        <v>1</v>
      </c>
      <c r="J2117" s="39" t="s">
        <v>1459</v>
      </c>
      <c r="K2117" s="40">
        <v>46205</v>
      </c>
      <c r="L2117" s="40"/>
      <c r="M2117" s="39" t="s">
        <v>1461</v>
      </c>
      <c r="N2117" s="40">
        <v>46188</v>
      </c>
      <c r="O2117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18" spans="1:15" hidden="1" x14ac:dyDescent="0.25">
      <c r="A2118" s="25" t="str">
        <f>_xlfn.CONCAT(Tabela_srv_moreno_prd_dbwel_v_fund_acompanhamento[[#This Row],[id_ordem_servico]],"-",Tabela_srv_moreno_prd_dbwel_v_fund_acompanhamento[[#This Row],[item]])</f>
        <v>27553-1</v>
      </c>
      <c r="B2118" s="25" t="str">
        <f>_xlfn.XLOOKUP(A2118,Tabela2[ID OS_MORENO],Tabela2[ID OS_MORENO],"",0)</f>
        <v>27553-1</v>
      </c>
      <c r="C2118" s="25">
        <v>27553</v>
      </c>
      <c r="D2118" s="25">
        <v>1</v>
      </c>
      <c r="E2118" s="25">
        <v>1</v>
      </c>
      <c r="F2118" s="39">
        <v>1425050</v>
      </c>
      <c r="G2118" s="39">
        <v>0</v>
      </c>
      <c r="H2118" s="39" t="str">
        <f>_xlfn.CONCAT(Tabela_srv_moreno_prd_dbwel_v_fund_acompanhamento[[#This Row],[codigo_peca]],"-",Tabela_srv_moreno_prd_dbwel_v_fund_acompanhamento[[#This Row],[seq_peca]])</f>
        <v>1425050-0</v>
      </c>
      <c r="I2118" s="25">
        <v>1</v>
      </c>
      <c r="J2118" s="39" t="s">
        <v>1459</v>
      </c>
      <c r="K2118" s="40"/>
      <c r="L2118" s="40"/>
      <c r="M2118" s="39" t="s">
        <v>2583</v>
      </c>
      <c r="N2118" s="40">
        <v>46247</v>
      </c>
      <c r="O2118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19" spans="1:15" hidden="1" x14ac:dyDescent="0.25">
      <c r="A2119" s="25" t="str">
        <f>_xlfn.CONCAT(Tabela_srv_moreno_prd_dbwel_v_fund_acompanhamento[[#This Row],[id_ordem_servico]],"-",Tabela_srv_moreno_prd_dbwel_v_fund_acompanhamento[[#This Row],[item]])</f>
        <v>27553-2</v>
      </c>
      <c r="B2119" s="25" t="str">
        <f>_xlfn.XLOOKUP(A2119,Tabela2[ID OS_MORENO],Tabela2[ID OS_MORENO],"",0)</f>
        <v>27553-2</v>
      </c>
      <c r="C2119" s="25">
        <v>27553</v>
      </c>
      <c r="D2119" s="25">
        <v>2</v>
      </c>
      <c r="E2119" s="25">
        <v>1</v>
      </c>
      <c r="F2119" s="39">
        <v>1425050</v>
      </c>
      <c r="G2119" s="39">
        <v>0</v>
      </c>
      <c r="H2119" s="39" t="str">
        <f>_xlfn.CONCAT(Tabela_srv_moreno_prd_dbwel_v_fund_acompanhamento[[#This Row],[codigo_peca]],"-",Tabela_srv_moreno_prd_dbwel_v_fund_acompanhamento[[#This Row],[seq_peca]])</f>
        <v>1425050-0</v>
      </c>
      <c r="I2119" s="25">
        <v>1</v>
      </c>
      <c r="J2119" s="39" t="s">
        <v>1459</v>
      </c>
      <c r="K2119" s="40"/>
      <c r="L2119" s="40"/>
      <c r="M2119" s="39" t="s">
        <v>2583</v>
      </c>
      <c r="N2119" s="40">
        <v>46247</v>
      </c>
      <c r="O2119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0" spans="1:15" hidden="1" x14ac:dyDescent="0.25">
      <c r="A2120" s="25" t="str">
        <f>_xlfn.CONCAT(Tabela_srv_moreno_prd_dbwel_v_fund_acompanhamento[[#This Row],[id_ordem_servico]],"-",Tabela_srv_moreno_prd_dbwel_v_fund_acompanhamento[[#This Row],[item]])</f>
        <v>27553-3</v>
      </c>
      <c r="B2120" s="25" t="str">
        <f>_xlfn.XLOOKUP(A2120,Tabela2[ID OS_MORENO],Tabela2[ID OS_MORENO],"",0)</f>
        <v>27553-3</v>
      </c>
      <c r="C2120" s="25">
        <v>27553</v>
      </c>
      <c r="D2120" s="25">
        <v>3</v>
      </c>
      <c r="E2120" s="25">
        <v>1</v>
      </c>
      <c r="F2120" s="39">
        <v>1425051</v>
      </c>
      <c r="G2120" s="39">
        <v>0</v>
      </c>
      <c r="H2120" s="39" t="str">
        <f>_xlfn.CONCAT(Tabela_srv_moreno_prd_dbwel_v_fund_acompanhamento[[#This Row],[codigo_peca]],"-",Tabela_srv_moreno_prd_dbwel_v_fund_acompanhamento[[#This Row],[seq_peca]])</f>
        <v>1425051-0</v>
      </c>
      <c r="I2120" s="25">
        <v>1</v>
      </c>
      <c r="J2120" s="39" t="s">
        <v>1459</v>
      </c>
      <c r="K2120" s="40"/>
      <c r="L2120" s="40"/>
      <c r="M2120" s="39" t="s">
        <v>2584</v>
      </c>
      <c r="N2120" s="40">
        <v>46247</v>
      </c>
      <c r="O2120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1" spans="1:15" hidden="1" x14ac:dyDescent="0.25">
      <c r="A2121" s="25" t="str">
        <f>_xlfn.CONCAT(Tabela_srv_moreno_prd_dbwel_v_fund_acompanhamento[[#This Row],[id_ordem_servico]],"-",Tabela_srv_moreno_prd_dbwel_v_fund_acompanhamento[[#This Row],[item]])</f>
        <v>27553-4</v>
      </c>
      <c r="B2121" s="25" t="str">
        <f>_xlfn.XLOOKUP(A2121,Tabela2[ID OS_MORENO],Tabela2[ID OS_MORENO],"",0)</f>
        <v>27553-4</v>
      </c>
      <c r="C2121" s="25">
        <v>27553</v>
      </c>
      <c r="D2121" s="25">
        <v>4</v>
      </c>
      <c r="E2121" s="25">
        <v>1</v>
      </c>
      <c r="F2121" s="39">
        <v>1425051</v>
      </c>
      <c r="G2121" s="39">
        <v>0</v>
      </c>
      <c r="H2121" s="39" t="str">
        <f>_xlfn.CONCAT(Tabela_srv_moreno_prd_dbwel_v_fund_acompanhamento[[#This Row],[codigo_peca]],"-",Tabela_srv_moreno_prd_dbwel_v_fund_acompanhamento[[#This Row],[seq_peca]])</f>
        <v>1425051-0</v>
      </c>
      <c r="I2121" s="25">
        <v>1</v>
      </c>
      <c r="J2121" s="39" t="s">
        <v>1459</v>
      </c>
      <c r="K2121" s="40"/>
      <c r="L2121" s="40"/>
      <c r="M2121" s="39" t="s">
        <v>2584</v>
      </c>
      <c r="N2121" s="40">
        <v>46247</v>
      </c>
      <c r="O2121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2" spans="1:15" hidden="1" x14ac:dyDescent="0.25">
      <c r="A2122" s="25" t="str">
        <f>_xlfn.CONCAT(Tabela_srv_moreno_prd_dbwel_v_fund_acompanhamento[[#This Row],[id_ordem_servico]],"-",Tabela_srv_moreno_prd_dbwel_v_fund_acompanhamento[[#This Row],[item]])</f>
        <v>27553-5</v>
      </c>
      <c r="B2122" s="25" t="str">
        <f>_xlfn.XLOOKUP(A2122,Tabela2[ID OS_MORENO],Tabela2[ID OS_MORENO],"",0)</f>
        <v>27553-5</v>
      </c>
      <c r="C2122" s="25">
        <v>27553</v>
      </c>
      <c r="D2122" s="25">
        <v>5</v>
      </c>
      <c r="E2122" s="25">
        <v>1</v>
      </c>
      <c r="F2122" s="39">
        <v>1425052</v>
      </c>
      <c r="G2122" s="39">
        <v>0</v>
      </c>
      <c r="H2122" s="39" t="str">
        <f>_xlfn.CONCAT(Tabela_srv_moreno_prd_dbwel_v_fund_acompanhamento[[#This Row],[codigo_peca]],"-",Tabela_srv_moreno_prd_dbwel_v_fund_acompanhamento[[#This Row],[seq_peca]])</f>
        <v>1425052-0</v>
      </c>
      <c r="I2122" s="25">
        <v>1</v>
      </c>
      <c r="J2122" s="39" t="s">
        <v>1459</v>
      </c>
      <c r="K2122" s="40"/>
      <c r="L2122" s="40"/>
      <c r="M2122" s="39" t="s">
        <v>2585</v>
      </c>
      <c r="N2122" s="40">
        <v>46247</v>
      </c>
      <c r="O2122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3" spans="1:15" hidden="1" x14ac:dyDescent="0.25">
      <c r="A2123" s="25" t="str">
        <f>_xlfn.CONCAT(Tabela_srv_moreno_prd_dbwel_v_fund_acompanhamento[[#This Row],[id_ordem_servico]],"-",Tabela_srv_moreno_prd_dbwel_v_fund_acompanhamento[[#This Row],[item]])</f>
        <v>27553-6</v>
      </c>
      <c r="B2123" s="25" t="str">
        <f>_xlfn.XLOOKUP(A2123,Tabela2[ID OS_MORENO],Tabela2[ID OS_MORENO],"",0)</f>
        <v>27553-6</v>
      </c>
      <c r="C2123" s="25">
        <v>27553</v>
      </c>
      <c r="D2123" s="25">
        <v>6</v>
      </c>
      <c r="E2123" s="25">
        <v>1</v>
      </c>
      <c r="F2123" s="39">
        <v>1425053</v>
      </c>
      <c r="G2123" s="39">
        <v>0</v>
      </c>
      <c r="H2123" s="39" t="str">
        <f>_xlfn.CONCAT(Tabela_srv_moreno_prd_dbwel_v_fund_acompanhamento[[#This Row],[codigo_peca]],"-",Tabela_srv_moreno_prd_dbwel_v_fund_acompanhamento[[#This Row],[seq_peca]])</f>
        <v>1425053-0</v>
      </c>
      <c r="I2123" s="25">
        <v>1</v>
      </c>
      <c r="J2123" s="39" t="s">
        <v>1459</v>
      </c>
      <c r="K2123" s="40"/>
      <c r="L2123" s="40"/>
      <c r="M2123" s="39" t="s">
        <v>2913</v>
      </c>
      <c r="N2123" s="40">
        <v>46247</v>
      </c>
      <c r="O2123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4" spans="1:15" hidden="1" x14ac:dyDescent="0.25">
      <c r="A2124" s="25" t="str">
        <f>_xlfn.CONCAT(Tabela_srv_moreno_prd_dbwel_v_fund_acompanhamento[[#This Row],[id_ordem_servico]],"-",Tabela_srv_moreno_prd_dbwel_v_fund_acompanhamento[[#This Row],[item]])</f>
        <v>27553-7</v>
      </c>
      <c r="B2124" s="25" t="str">
        <f>_xlfn.XLOOKUP(A2124,Tabela2[ID OS_MORENO],Tabela2[ID OS_MORENO],"",0)</f>
        <v>27553-7</v>
      </c>
      <c r="C2124" s="25">
        <v>27553</v>
      </c>
      <c r="D2124" s="25">
        <v>7</v>
      </c>
      <c r="E2124" s="25">
        <v>1</v>
      </c>
      <c r="F2124" s="39">
        <v>1425054</v>
      </c>
      <c r="G2124" s="39">
        <v>0</v>
      </c>
      <c r="H2124" s="39" t="str">
        <f>_xlfn.CONCAT(Tabela_srv_moreno_prd_dbwel_v_fund_acompanhamento[[#This Row],[codigo_peca]],"-",Tabela_srv_moreno_prd_dbwel_v_fund_acompanhamento[[#This Row],[seq_peca]])</f>
        <v>1425054-0</v>
      </c>
      <c r="I2124" s="25">
        <v>1</v>
      </c>
      <c r="J2124" s="39" t="s">
        <v>1459</v>
      </c>
      <c r="K2124" s="40"/>
      <c r="L2124" s="40"/>
      <c r="M2124" s="39" t="s">
        <v>2586</v>
      </c>
      <c r="N2124" s="40">
        <v>46247</v>
      </c>
      <c r="O2124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5" spans="1:15" hidden="1" x14ac:dyDescent="0.25">
      <c r="A2125" s="25" t="str">
        <f>_xlfn.CONCAT(Tabela_srv_moreno_prd_dbwel_v_fund_acompanhamento[[#This Row],[id_ordem_servico]],"-",Tabela_srv_moreno_prd_dbwel_v_fund_acompanhamento[[#This Row],[item]])</f>
        <v>27553-8</v>
      </c>
      <c r="B2125" s="25" t="str">
        <f>_xlfn.XLOOKUP(A2125,Tabela2[ID OS_MORENO],Tabela2[ID OS_MORENO],"",0)</f>
        <v>27553-8</v>
      </c>
      <c r="C2125" s="25">
        <v>27553</v>
      </c>
      <c r="D2125" s="25">
        <v>8</v>
      </c>
      <c r="E2125" s="25">
        <v>1</v>
      </c>
      <c r="F2125" s="39">
        <v>1425055</v>
      </c>
      <c r="G2125" s="39">
        <v>0</v>
      </c>
      <c r="H2125" s="39" t="str">
        <f>_xlfn.CONCAT(Tabela_srv_moreno_prd_dbwel_v_fund_acompanhamento[[#This Row],[codigo_peca]],"-",Tabela_srv_moreno_prd_dbwel_v_fund_acompanhamento[[#This Row],[seq_peca]])</f>
        <v>1425055-0</v>
      </c>
      <c r="I2125" s="25">
        <v>1</v>
      </c>
      <c r="J2125" s="39" t="s">
        <v>1459</v>
      </c>
      <c r="K2125" s="40"/>
      <c r="L2125" s="40"/>
      <c r="M2125" s="39" t="s">
        <v>2587</v>
      </c>
      <c r="N2125" s="40">
        <v>46247</v>
      </c>
      <c r="O2125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6" spans="1:15" hidden="1" x14ac:dyDescent="0.25">
      <c r="A2126" s="25" t="str">
        <f>_xlfn.CONCAT(Tabela_srv_moreno_prd_dbwel_v_fund_acompanhamento[[#This Row],[id_ordem_servico]],"-",Tabela_srv_moreno_prd_dbwel_v_fund_acompanhamento[[#This Row],[item]])</f>
        <v>27553-9</v>
      </c>
      <c r="B2126" s="25" t="str">
        <f>_xlfn.XLOOKUP(A2126,Tabela2[ID OS_MORENO],Tabela2[ID OS_MORENO],"",0)</f>
        <v>27553-9</v>
      </c>
      <c r="C2126" s="25">
        <v>27553</v>
      </c>
      <c r="D2126" s="25">
        <v>9</v>
      </c>
      <c r="E2126" s="25">
        <v>1</v>
      </c>
      <c r="F2126" s="39">
        <v>1425056</v>
      </c>
      <c r="G2126" s="39">
        <v>0</v>
      </c>
      <c r="H2126" s="39" t="str">
        <f>_xlfn.CONCAT(Tabela_srv_moreno_prd_dbwel_v_fund_acompanhamento[[#This Row],[codigo_peca]],"-",Tabela_srv_moreno_prd_dbwel_v_fund_acompanhamento[[#This Row],[seq_peca]])</f>
        <v>1425056-0</v>
      </c>
      <c r="I2126" s="25">
        <v>1</v>
      </c>
      <c r="J2126" s="39" t="s">
        <v>1459</v>
      </c>
      <c r="K2126" s="40"/>
      <c r="L2126" s="40"/>
      <c r="M2126" s="39" t="s">
        <v>2588</v>
      </c>
      <c r="N2126" s="40">
        <v>46247</v>
      </c>
      <c r="O2126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7" spans="1:15" hidden="1" x14ac:dyDescent="0.25">
      <c r="A2127" s="25" t="str">
        <f>_xlfn.CONCAT(Tabela_srv_moreno_prd_dbwel_v_fund_acompanhamento[[#This Row],[id_ordem_servico]],"-",Tabela_srv_moreno_prd_dbwel_v_fund_acompanhamento[[#This Row],[item]])</f>
        <v>27553-10</v>
      </c>
      <c r="B2127" s="25" t="str">
        <f>_xlfn.XLOOKUP(A2127,Tabela2[ID OS_MORENO],Tabela2[ID OS_MORENO],"",0)</f>
        <v>27553-10</v>
      </c>
      <c r="C2127" s="25">
        <v>27553</v>
      </c>
      <c r="D2127" s="25">
        <v>10</v>
      </c>
      <c r="E2127" s="25">
        <v>1</v>
      </c>
      <c r="F2127" s="39">
        <v>1425057</v>
      </c>
      <c r="G2127" s="39">
        <v>0</v>
      </c>
      <c r="H2127" s="39" t="str">
        <f>_xlfn.CONCAT(Tabela_srv_moreno_prd_dbwel_v_fund_acompanhamento[[#This Row],[codigo_peca]],"-",Tabela_srv_moreno_prd_dbwel_v_fund_acompanhamento[[#This Row],[seq_peca]])</f>
        <v>1425057-0</v>
      </c>
      <c r="I2127" s="25">
        <v>1</v>
      </c>
      <c r="J2127" s="39" t="s">
        <v>1459</v>
      </c>
      <c r="K2127" s="40"/>
      <c r="L2127" s="40"/>
      <c r="M2127" s="39" t="s">
        <v>2589</v>
      </c>
      <c r="N2127" s="40">
        <v>46247</v>
      </c>
      <c r="O2127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8" spans="1:15" hidden="1" x14ac:dyDescent="0.25">
      <c r="A2128" s="25" t="str">
        <f>_xlfn.CONCAT(Tabela_srv_moreno_prd_dbwel_v_fund_acompanhamento[[#This Row],[id_ordem_servico]],"-",Tabela_srv_moreno_prd_dbwel_v_fund_acompanhamento[[#This Row],[item]])</f>
        <v>27545-13</v>
      </c>
      <c r="B2128" s="25" t="str">
        <f>_xlfn.XLOOKUP(A2128,Tabela2[ID OS_MORENO],Tabela2[ID OS_MORENO],"",0)</f>
        <v>27545-13</v>
      </c>
      <c r="C2128" s="25">
        <v>27545</v>
      </c>
      <c r="D2128" s="25">
        <v>13</v>
      </c>
      <c r="E2128" s="25">
        <v>1</v>
      </c>
      <c r="F2128" s="39">
        <v>1425046</v>
      </c>
      <c r="G2128" s="39">
        <v>0</v>
      </c>
      <c r="H2128" s="39" t="str">
        <f>_xlfn.CONCAT(Tabela_srv_moreno_prd_dbwel_v_fund_acompanhamento[[#This Row],[codigo_peca]],"-",Tabela_srv_moreno_prd_dbwel_v_fund_acompanhamento[[#This Row],[seq_peca]])</f>
        <v>1425046-0</v>
      </c>
      <c r="I2128" s="25">
        <v>1</v>
      </c>
      <c r="J2128" s="39" t="s">
        <v>1459</v>
      </c>
      <c r="K2128" s="40">
        <v>46243</v>
      </c>
      <c r="L2128" s="40"/>
      <c r="M2128" s="39" t="s">
        <v>1498</v>
      </c>
      <c r="N2128" s="40">
        <v>46244</v>
      </c>
      <c r="O2128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29" spans="1:15" hidden="1" x14ac:dyDescent="0.25">
      <c r="A2129" s="25" t="str">
        <f>_xlfn.CONCAT(Tabela_srv_moreno_prd_dbwel_v_fund_acompanhamento[[#This Row],[id_ordem_servico]],"-",Tabela_srv_moreno_prd_dbwel_v_fund_acompanhamento[[#This Row],[item]])</f>
        <v>27545-6</v>
      </c>
      <c r="B2129" s="25" t="str">
        <f>_xlfn.XLOOKUP(A2129,Tabela2[ID OS_MORENO],Tabela2[ID OS_MORENO],"",0)</f>
        <v>27545-6</v>
      </c>
      <c r="C2129" s="25">
        <v>27545</v>
      </c>
      <c r="D2129" s="25">
        <v>6</v>
      </c>
      <c r="E2129" s="25">
        <v>1</v>
      </c>
      <c r="F2129" s="39">
        <v>1425030</v>
      </c>
      <c r="G2129" s="39">
        <v>8</v>
      </c>
      <c r="H2129" s="39" t="str">
        <f>_xlfn.CONCAT(Tabela_srv_moreno_prd_dbwel_v_fund_acompanhamento[[#This Row],[codigo_peca]],"-",Tabela_srv_moreno_prd_dbwel_v_fund_acompanhamento[[#This Row],[seq_peca]])</f>
        <v>1425030-8</v>
      </c>
      <c r="I2129" s="25">
        <v>1</v>
      </c>
      <c r="J2129" s="39" t="s">
        <v>1459</v>
      </c>
      <c r="K2129" s="40">
        <v>46243</v>
      </c>
      <c r="L2129" s="40"/>
      <c r="M2129" s="39" t="s">
        <v>1460</v>
      </c>
      <c r="N2129" s="40">
        <v>46244</v>
      </c>
      <c r="O2129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30" spans="1:15" x14ac:dyDescent="0.25">
      <c r="A2130" s="25" t="str">
        <f>_xlfn.CONCAT(Tabela_srv_moreno_prd_dbwel_v_fund_acompanhamento[[#This Row],[id_ordem_servico]],"-",Tabela_srv_moreno_prd_dbwel_v_fund_acompanhamento[[#This Row],[item]])</f>
        <v>27545-7</v>
      </c>
      <c r="B2130" s="25" t="str">
        <f>_xlfn.XLOOKUP(A2130,Tabela2[ID OS_MORENO],Tabela2[ID OS_MORENO],"",0)</f>
        <v/>
      </c>
      <c r="C2130" s="25">
        <v>27545</v>
      </c>
      <c r="D2130" s="25">
        <v>7</v>
      </c>
      <c r="E2130" s="25">
        <v>1</v>
      </c>
      <c r="F2130" s="39">
        <v>1425030</v>
      </c>
      <c r="G2130" s="39">
        <v>0</v>
      </c>
      <c r="H2130" s="39" t="str">
        <f>_xlfn.CONCAT(Tabela_srv_moreno_prd_dbwel_v_fund_acompanhamento[[#This Row],[codigo_peca]],"-",Tabela_srv_moreno_prd_dbwel_v_fund_acompanhamento[[#This Row],[seq_peca]])</f>
        <v>1425030-0</v>
      </c>
      <c r="I2130" s="25">
        <v>1</v>
      </c>
      <c r="J2130" s="39" t="s">
        <v>1459</v>
      </c>
      <c r="K2130" s="40">
        <v>46243</v>
      </c>
      <c r="L2130" s="40"/>
      <c r="M2130" s="39" t="s">
        <v>1460</v>
      </c>
      <c r="N2130" s="40">
        <v>46244</v>
      </c>
      <c r="O2130" s="16" t="str">
        <f>IF(Tabela_srv_moreno_prd_dbwel_v_fund_acompanhamento[[#This Row],[prz_contratual]]=Tabela_srv_moreno_prd_dbwel_v_fund_acompanhamento[[#This Row],[lib_fundido_prev]],"S/Usin.","C/ Usin.")</f>
        <v>C/ Usin.</v>
      </c>
    </row>
    <row r="2131" spans="1:15" hidden="1" x14ac:dyDescent="0.25">
      <c r="A2131" s="25" t="str">
        <f>_xlfn.CONCAT(Tabela_srv_moreno_prd_dbwel_v_fund_acompanhamento[[#This Row],[id_ordem_servico]],"-",Tabela_srv_moreno_prd_dbwel_v_fund_acompanhamento[[#This Row],[item]])</f>
        <v>27545-8</v>
      </c>
      <c r="B2131" s="25" t="str">
        <f>_xlfn.XLOOKUP(A2131,Tabela2[ID OS_MORENO],Tabela2[ID OS_MORENO],"",0)</f>
        <v/>
      </c>
      <c r="C2131" s="25">
        <v>27545</v>
      </c>
      <c r="D2131" s="25">
        <v>8</v>
      </c>
      <c r="E2131" s="25">
        <v>1</v>
      </c>
      <c r="F2131" s="178">
        <v>1425030</v>
      </c>
      <c r="G2131" s="178">
        <v>0</v>
      </c>
      <c r="H2131" s="178" t="str">
        <f>_xlfn.CONCAT(Tabela_srv_moreno_prd_dbwel_v_fund_acompanhamento[[#This Row],[codigo_peca]],"-",Tabela_srv_moreno_prd_dbwel_v_fund_acompanhamento[[#This Row],[seq_peca]])</f>
        <v>1425030-0</v>
      </c>
      <c r="I2131" s="178">
        <v>1</v>
      </c>
      <c r="J2131" s="178" t="s">
        <v>1459</v>
      </c>
      <c r="K2131" s="179">
        <v>46243</v>
      </c>
      <c r="L2131" s="179"/>
      <c r="M2131" s="178" t="s">
        <v>1460</v>
      </c>
      <c r="N2131" s="179">
        <v>46244</v>
      </c>
      <c r="O21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2" spans="1:15" hidden="1" x14ac:dyDescent="0.25">
      <c r="A2132" s="25" t="str">
        <f>_xlfn.CONCAT(Tabela_srv_moreno_prd_dbwel_v_fund_acompanhamento[[#This Row],[id_ordem_servico]],"-",Tabela_srv_moreno_prd_dbwel_v_fund_acompanhamento[[#This Row],[item]])</f>
        <v>27545-9</v>
      </c>
      <c r="B2132" s="25" t="str">
        <f>_xlfn.XLOOKUP(A2132,Tabela2[ID OS_MORENO],Tabela2[ID OS_MORENO],"",0)</f>
        <v>27545-9</v>
      </c>
      <c r="C2132" s="25">
        <v>27545</v>
      </c>
      <c r="D2132" s="25">
        <v>9</v>
      </c>
      <c r="E2132" s="25">
        <v>1</v>
      </c>
      <c r="F2132" s="178">
        <v>1425030</v>
      </c>
      <c r="G2132" s="178">
        <v>0</v>
      </c>
      <c r="H2132" s="178" t="str">
        <f>_xlfn.CONCAT(Tabela_srv_moreno_prd_dbwel_v_fund_acompanhamento[[#This Row],[codigo_peca]],"-",Tabela_srv_moreno_prd_dbwel_v_fund_acompanhamento[[#This Row],[seq_peca]])</f>
        <v>1425030-0</v>
      </c>
      <c r="I2132" s="178">
        <v>1</v>
      </c>
      <c r="J2132" s="178" t="s">
        <v>1459</v>
      </c>
      <c r="K2132" s="179">
        <v>46243</v>
      </c>
      <c r="L2132" s="179"/>
      <c r="M2132" s="178" t="s">
        <v>1460</v>
      </c>
      <c r="N2132" s="179">
        <v>46244</v>
      </c>
      <c r="O21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3" spans="1:15" hidden="1" x14ac:dyDescent="0.25">
      <c r="A2133" s="25" t="str">
        <f>_xlfn.CONCAT(Tabela_srv_moreno_prd_dbwel_v_fund_acompanhamento[[#This Row],[id_ordem_servico]],"-",Tabela_srv_moreno_prd_dbwel_v_fund_acompanhamento[[#This Row],[item]])</f>
        <v>27545-10</v>
      </c>
      <c r="B2133" s="25" t="str">
        <f>_xlfn.XLOOKUP(A2133,Tabela2[ID OS_MORENO],Tabela2[ID OS_MORENO],"",0)</f>
        <v>27545-10</v>
      </c>
      <c r="C2133" s="25">
        <v>27545</v>
      </c>
      <c r="D2133" s="25">
        <v>10</v>
      </c>
      <c r="E2133" s="25">
        <v>1</v>
      </c>
      <c r="F2133" s="178">
        <v>1425030</v>
      </c>
      <c r="G2133" s="178">
        <v>0</v>
      </c>
      <c r="H2133" s="178" t="str">
        <f>_xlfn.CONCAT(Tabela_srv_moreno_prd_dbwel_v_fund_acompanhamento[[#This Row],[codigo_peca]],"-",Tabela_srv_moreno_prd_dbwel_v_fund_acompanhamento[[#This Row],[seq_peca]])</f>
        <v>1425030-0</v>
      </c>
      <c r="I2133" s="178">
        <v>1</v>
      </c>
      <c r="J2133" s="178" t="s">
        <v>1459</v>
      </c>
      <c r="K2133" s="179">
        <v>46243</v>
      </c>
      <c r="L2133" s="179"/>
      <c r="M2133" s="178" t="s">
        <v>1460</v>
      </c>
      <c r="N2133" s="179">
        <v>46244</v>
      </c>
      <c r="O21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4" spans="1:15" hidden="1" x14ac:dyDescent="0.25">
      <c r="A2134" s="25" t="str">
        <f>_xlfn.CONCAT(Tabela_srv_moreno_prd_dbwel_v_fund_acompanhamento[[#This Row],[id_ordem_servico]],"-",Tabela_srv_moreno_prd_dbwel_v_fund_acompanhamento[[#This Row],[item]])</f>
        <v>27545-15</v>
      </c>
      <c r="B2134" s="25" t="str">
        <f>_xlfn.XLOOKUP(A2134,Tabela2[ID OS_MORENO],Tabela2[ID OS_MORENO],"",0)</f>
        <v>27545-15</v>
      </c>
      <c r="C2134" s="25">
        <v>27545</v>
      </c>
      <c r="D2134" s="25">
        <v>15</v>
      </c>
      <c r="E2134" s="25">
        <v>1</v>
      </c>
      <c r="F2134" s="178">
        <v>1425031</v>
      </c>
      <c r="G2134" s="178">
        <v>0</v>
      </c>
      <c r="H2134" s="178" t="str">
        <f>_xlfn.CONCAT(Tabela_srv_moreno_prd_dbwel_v_fund_acompanhamento[[#This Row],[codigo_peca]],"-",Tabela_srv_moreno_prd_dbwel_v_fund_acompanhamento[[#This Row],[seq_peca]])</f>
        <v>1425031-0</v>
      </c>
      <c r="I2134" s="178">
        <v>1</v>
      </c>
      <c r="J2134" s="178" t="s">
        <v>1459</v>
      </c>
      <c r="K2134" s="179">
        <v>46243</v>
      </c>
      <c r="L2134" s="179"/>
      <c r="M2134" s="178" t="s">
        <v>1461</v>
      </c>
      <c r="N2134" s="179">
        <v>46244</v>
      </c>
      <c r="O21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5" spans="1:15" hidden="1" x14ac:dyDescent="0.25">
      <c r="A2135" s="25" t="str">
        <f>_xlfn.CONCAT(Tabela_srv_moreno_prd_dbwel_v_fund_acompanhamento[[#This Row],[id_ordem_servico]],"-",Tabela_srv_moreno_prd_dbwel_v_fund_acompanhamento[[#This Row],[item]])</f>
        <v>27545-11</v>
      </c>
      <c r="B2135" s="25" t="str">
        <f>_xlfn.XLOOKUP(A2135,Tabela2[ID OS_MORENO],Tabela2[ID OS_MORENO],"",0)</f>
        <v>27545-11</v>
      </c>
      <c r="C2135" s="25">
        <v>27545</v>
      </c>
      <c r="D2135" s="25">
        <v>11</v>
      </c>
      <c r="E2135" s="25">
        <v>1</v>
      </c>
      <c r="F2135" s="178">
        <v>1425035</v>
      </c>
      <c r="G2135" s="178">
        <v>0</v>
      </c>
      <c r="H2135" s="178" t="str">
        <f>_xlfn.CONCAT(Tabela_srv_moreno_prd_dbwel_v_fund_acompanhamento[[#This Row],[codigo_peca]],"-",Tabela_srv_moreno_prd_dbwel_v_fund_acompanhamento[[#This Row],[seq_peca]])</f>
        <v>1425035-0</v>
      </c>
      <c r="I2135" s="178">
        <v>1</v>
      </c>
      <c r="J2135" s="178" t="s">
        <v>1459</v>
      </c>
      <c r="K2135" s="179">
        <v>46243</v>
      </c>
      <c r="L2135" s="179"/>
      <c r="M2135" s="178" t="s">
        <v>1464</v>
      </c>
      <c r="N2135" s="179">
        <v>46244</v>
      </c>
      <c r="O21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6" spans="1:15" hidden="1" x14ac:dyDescent="0.25">
      <c r="A2136" s="25" t="str">
        <f>_xlfn.CONCAT(Tabela_srv_moreno_prd_dbwel_v_fund_acompanhamento[[#This Row],[id_ordem_servico]],"-",Tabela_srv_moreno_prd_dbwel_v_fund_acompanhamento[[#This Row],[item]])</f>
        <v>27545-12</v>
      </c>
      <c r="B2136" s="25" t="str">
        <f>_xlfn.XLOOKUP(A2136,Tabela2[ID OS_MORENO],Tabela2[ID OS_MORENO],"",0)</f>
        <v>27545-12</v>
      </c>
      <c r="C2136" s="25">
        <v>27545</v>
      </c>
      <c r="D2136" s="25">
        <v>12</v>
      </c>
      <c r="E2136" s="25">
        <v>1</v>
      </c>
      <c r="F2136" s="178">
        <v>1425035</v>
      </c>
      <c r="G2136" s="178">
        <v>0</v>
      </c>
      <c r="H2136" s="178" t="str">
        <f>_xlfn.CONCAT(Tabela_srv_moreno_prd_dbwel_v_fund_acompanhamento[[#This Row],[codigo_peca]],"-",Tabela_srv_moreno_prd_dbwel_v_fund_acompanhamento[[#This Row],[seq_peca]])</f>
        <v>1425035-0</v>
      </c>
      <c r="I2136" s="178">
        <v>1</v>
      </c>
      <c r="J2136" s="178" t="s">
        <v>1459</v>
      </c>
      <c r="K2136" s="179">
        <v>46243</v>
      </c>
      <c r="L2136" s="179"/>
      <c r="M2136" s="178" t="s">
        <v>1464</v>
      </c>
      <c r="N2136" s="179">
        <v>46244</v>
      </c>
      <c r="O21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7" spans="1:15" hidden="1" x14ac:dyDescent="0.25">
      <c r="A2137" s="25" t="str">
        <f>_xlfn.CONCAT(Tabela_srv_moreno_prd_dbwel_v_fund_acompanhamento[[#This Row],[id_ordem_servico]],"-",Tabela_srv_moreno_prd_dbwel_v_fund_acompanhamento[[#This Row],[item]])</f>
        <v>27545-14</v>
      </c>
      <c r="B2137" s="25" t="str">
        <f>_xlfn.XLOOKUP(A2137,Tabela2[ID OS_MORENO],Tabela2[ID OS_MORENO],"",0)</f>
        <v>27545-14</v>
      </c>
      <c r="C2137" s="25">
        <v>27545</v>
      </c>
      <c r="D2137" s="25">
        <v>14</v>
      </c>
      <c r="E2137" s="25">
        <v>1</v>
      </c>
      <c r="F2137" s="178">
        <v>1425049</v>
      </c>
      <c r="G2137" s="178">
        <v>2</v>
      </c>
      <c r="H2137" s="178" t="str">
        <f>_xlfn.CONCAT(Tabela_srv_moreno_prd_dbwel_v_fund_acompanhamento[[#This Row],[codigo_peca]],"-",Tabela_srv_moreno_prd_dbwel_v_fund_acompanhamento[[#This Row],[seq_peca]])</f>
        <v>1425049-2</v>
      </c>
      <c r="I2137" s="178">
        <v>1</v>
      </c>
      <c r="J2137" s="178" t="s">
        <v>1459</v>
      </c>
      <c r="K2137" s="179">
        <v>46243</v>
      </c>
      <c r="L2137" s="179"/>
      <c r="M2137" s="178" t="s">
        <v>2081</v>
      </c>
      <c r="N2137" s="179">
        <v>46244</v>
      </c>
      <c r="O21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8" spans="1:15" hidden="1" x14ac:dyDescent="0.25">
      <c r="A2138" s="25" t="str">
        <f>_xlfn.CONCAT(Tabela_srv_moreno_prd_dbwel_v_fund_acompanhamento[[#This Row],[id_ordem_servico]],"-",Tabela_srv_moreno_prd_dbwel_v_fund_acompanhamento[[#This Row],[item]])</f>
        <v>27545-1</v>
      </c>
      <c r="B2138" s="25" t="str">
        <f>_xlfn.XLOOKUP(A2138,Tabela2[ID OS_MORENO],Tabela2[ID OS_MORENO],"",0)</f>
        <v>27545-1</v>
      </c>
      <c r="C2138" s="25">
        <v>27545</v>
      </c>
      <c r="D2138" s="25">
        <v>1</v>
      </c>
      <c r="E2138" s="25">
        <v>1</v>
      </c>
      <c r="F2138" s="178">
        <v>1425040</v>
      </c>
      <c r="G2138" s="178">
        <v>3</v>
      </c>
      <c r="H2138" s="178" t="str">
        <f>_xlfn.CONCAT(Tabela_srv_moreno_prd_dbwel_v_fund_acompanhamento[[#This Row],[codigo_peca]],"-",Tabela_srv_moreno_prd_dbwel_v_fund_acompanhamento[[#This Row],[seq_peca]])</f>
        <v>1425040-3</v>
      </c>
      <c r="I2138" s="178">
        <v>1</v>
      </c>
      <c r="J2138" s="178" t="s">
        <v>1459</v>
      </c>
      <c r="K2138" s="179">
        <v>46243</v>
      </c>
      <c r="L2138" s="179"/>
      <c r="M2138" s="178" t="s">
        <v>1467</v>
      </c>
      <c r="N2138" s="179">
        <v>46244</v>
      </c>
      <c r="O21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39" spans="1:15" hidden="1" x14ac:dyDescent="0.25">
      <c r="A2139" s="25" t="str">
        <f>_xlfn.CONCAT(Tabela_srv_moreno_prd_dbwel_v_fund_acompanhamento[[#This Row],[id_ordem_servico]],"-",Tabela_srv_moreno_prd_dbwel_v_fund_acompanhamento[[#This Row],[item]])</f>
        <v>27545-2</v>
      </c>
      <c r="B2139" s="25" t="str">
        <f>_xlfn.XLOOKUP(A2139,Tabela2[ID OS_MORENO],Tabela2[ID OS_MORENO],"",0)</f>
        <v>27545-2</v>
      </c>
      <c r="C2139" s="25">
        <v>27545</v>
      </c>
      <c r="D2139" s="25">
        <v>2</v>
      </c>
      <c r="E2139" s="25">
        <v>1</v>
      </c>
      <c r="F2139" s="178">
        <v>1425040</v>
      </c>
      <c r="G2139" s="178">
        <v>4</v>
      </c>
      <c r="H2139" s="178" t="str">
        <f>_xlfn.CONCAT(Tabela_srv_moreno_prd_dbwel_v_fund_acompanhamento[[#This Row],[codigo_peca]],"-",Tabela_srv_moreno_prd_dbwel_v_fund_acompanhamento[[#This Row],[seq_peca]])</f>
        <v>1425040-4</v>
      </c>
      <c r="I2139" s="178">
        <v>1</v>
      </c>
      <c r="J2139" s="178" t="s">
        <v>1459</v>
      </c>
      <c r="K2139" s="179">
        <v>46243</v>
      </c>
      <c r="L2139" s="179"/>
      <c r="M2139" s="178" t="s">
        <v>1467</v>
      </c>
      <c r="N2139" s="179">
        <v>46244</v>
      </c>
      <c r="O21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0" spans="1:15" hidden="1" x14ac:dyDescent="0.25">
      <c r="A2140" s="25" t="str">
        <f>_xlfn.CONCAT(Tabela_srv_moreno_prd_dbwel_v_fund_acompanhamento[[#This Row],[id_ordem_servico]],"-",Tabela_srv_moreno_prd_dbwel_v_fund_acompanhamento[[#This Row],[item]])</f>
        <v>27545-3</v>
      </c>
      <c r="B2140" s="25" t="str">
        <f>_xlfn.XLOOKUP(A2140,Tabela2[ID OS_MORENO],Tabela2[ID OS_MORENO],"",0)</f>
        <v>27545-3</v>
      </c>
      <c r="C2140" s="25">
        <v>27545</v>
      </c>
      <c r="D2140" s="25">
        <v>3</v>
      </c>
      <c r="E2140" s="25">
        <v>1</v>
      </c>
      <c r="F2140" s="178">
        <v>1425040</v>
      </c>
      <c r="G2140" s="178">
        <v>5</v>
      </c>
      <c r="H2140" s="178" t="str">
        <f>_xlfn.CONCAT(Tabela_srv_moreno_prd_dbwel_v_fund_acompanhamento[[#This Row],[codigo_peca]],"-",Tabela_srv_moreno_prd_dbwel_v_fund_acompanhamento[[#This Row],[seq_peca]])</f>
        <v>1425040-5</v>
      </c>
      <c r="I2140" s="178">
        <v>1</v>
      </c>
      <c r="J2140" s="178" t="s">
        <v>1459</v>
      </c>
      <c r="K2140" s="179">
        <v>46243</v>
      </c>
      <c r="L2140" s="179"/>
      <c r="M2140" s="178" t="s">
        <v>1467</v>
      </c>
      <c r="N2140" s="179">
        <v>46244</v>
      </c>
      <c r="O21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1" spans="1:15" hidden="1" x14ac:dyDescent="0.25">
      <c r="A2141" s="25" t="str">
        <f>_xlfn.CONCAT(Tabela_srv_moreno_prd_dbwel_v_fund_acompanhamento[[#This Row],[id_ordem_servico]],"-",Tabela_srv_moreno_prd_dbwel_v_fund_acompanhamento[[#This Row],[item]])</f>
        <v>27545-4</v>
      </c>
      <c r="B2141" s="25" t="str">
        <f>_xlfn.XLOOKUP(A2141,Tabela2[ID OS_MORENO],Tabela2[ID OS_MORENO],"",0)</f>
        <v>27545-4</v>
      </c>
      <c r="C2141" s="25">
        <v>27545</v>
      </c>
      <c r="D2141" s="25">
        <v>4</v>
      </c>
      <c r="E2141" s="25">
        <v>1</v>
      </c>
      <c r="F2141" s="178">
        <v>1425040</v>
      </c>
      <c r="G2141" s="178">
        <v>6</v>
      </c>
      <c r="H2141" s="178" t="str">
        <f>_xlfn.CONCAT(Tabela_srv_moreno_prd_dbwel_v_fund_acompanhamento[[#This Row],[codigo_peca]],"-",Tabela_srv_moreno_prd_dbwel_v_fund_acompanhamento[[#This Row],[seq_peca]])</f>
        <v>1425040-6</v>
      </c>
      <c r="I2141" s="178">
        <v>1</v>
      </c>
      <c r="J2141" s="178" t="s">
        <v>1459</v>
      </c>
      <c r="K2141" s="179">
        <v>46243</v>
      </c>
      <c r="L2141" s="179"/>
      <c r="M2141" s="178" t="s">
        <v>1467</v>
      </c>
      <c r="N2141" s="179">
        <v>46244</v>
      </c>
      <c r="O21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2" spans="1:15" hidden="1" x14ac:dyDescent="0.25">
      <c r="A2142" s="25" t="str">
        <f>_xlfn.CONCAT(Tabela_srv_moreno_prd_dbwel_v_fund_acompanhamento[[#This Row],[id_ordem_servico]],"-",Tabela_srv_moreno_prd_dbwel_v_fund_acompanhamento[[#This Row],[item]])</f>
        <v>27545-5</v>
      </c>
      <c r="B2142" s="25" t="str">
        <f>_xlfn.XLOOKUP(A2142,Tabela2[ID OS_MORENO],Tabela2[ID OS_MORENO],"",0)</f>
        <v>27545-5</v>
      </c>
      <c r="C2142" s="25">
        <v>27545</v>
      </c>
      <c r="D2142" s="25">
        <v>5</v>
      </c>
      <c r="E2142" s="25">
        <v>1</v>
      </c>
      <c r="F2142" s="178">
        <v>1425040</v>
      </c>
      <c r="G2142" s="178">
        <v>7</v>
      </c>
      <c r="H2142" s="178" t="str">
        <f>_xlfn.CONCAT(Tabela_srv_moreno_prd_dbwel_v_fund_acompanhamento[[#This Row],[codigo_peca]],"-",Tabela_srv_moreno_prd_dbwel_v_fund_acompanhamento[[#This Row],[seq_peca]])</f>
        <v>1425040-7</v>
      </c>
      <c r="I2142" s="178">
        <v>1</v>
      </c>
      <c r="J2142" s="178" t="s">
        <v>1459</v>
      </c>
      <c r="K2142" s="179">
        <v>46243</v>
      </c>
      <c r="L2142" s="179"/>
      <c r="M2142" s="178" t="s">
        <v>1467</v>
      </c>
      <c r="N2142" s="179">
        <v>46244</v>
      </c>
      <c r="O21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3" spans="1:15" hidden="1" x14ac:dyDescent="0.25">
      <c r="A2143" s="25" t="str">
        <f>_xlfn.CONCAT(Tabela_srv_moreno_prd_dbwel_v_fund_acompanhamento[[#This Row],[id_ordem_servico]],"-",Tabela_srv_moreno_prd_dbwel_v_fund_acompanhamento[[#This Row],[item]])</f>
        <v>27545-16</v>
      </c>
      <c r="B2143" s="25" t="str">
        <f>_xlfn.XLOOKUP(A2143,Tabela2[ID OS_MORENO],Tabela2[ID OS_MORENO],"",0)</f>
        <v>27545-16</v>
      </c>
      <c r="C2143" s="25">
        <v>27545</v>
      </c>
      <c r="D2143" s="25">
        <v>16</v>
      </c>
      <c r="E2143" s="25">
        <v>1</v>
      </c>
      <c r="F2143" s="178">
        <v>1425040</v>
      </c>
      <c r="G2143" s="178">
        <v>8</v>
      </c>
      <c r="H2143" s="178" t="str">
        <f>_xlfn.CONCAT(Tabela_srv_moreno_prd_dbwel_v_fund_acompanhamento[[#This Row],[codigo_peca]],"-",Tabela_srv_moreno_prd_dbwel_v_fund_acompanhamento[[#This Row],[seq_peca]])</f>
        <v>1425040-8</v>
      </c>
      <c r="I2143" s="178">
        <v>1</v>
      </c>
      <c r="J2143" s="178" t="s">
        <v>1459</v>
      </c>
      <c r="K2143" s="179">
        <v>46243</v>
      </c>
      <c r="L2143" s="179"/>
      <c r="M2143" s="178" t="s">
        <v>1467</v>
      </c>
      <c r="N2143" s="179">
        <v>46244</v>
      </c>
      <c r="O21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4" spans="1:15" hidden="1" x14ac:dyDescent="0.25">
      <c r="A2144" s="25" t="str">
        <f>_xlfn.CONCAT(Tabela_srv_moreno_prd_dbwel_v_fund_acompanhamento[[#This Row],[id_ordem_servico]],"-",Tabela_srv_moreno_prd_dbwel_v_fund_acompanhamento[[#This Row],[item]])</f>
        <v>27529-1</v>
      </c>
      <c r="B2144" s="25" t="str">
        <f>_xlfn.XLOOKUP(A2144,Tabela2[ID OS_MORENO],Tabela2[ID OS_MORENO],"",0)</f>
        <v>27529-1</v>
      </c>
      <c r="C2144" s="25">
        <v>27529</v>
      </c>
      <c r="D2144" s="25">
        <v>1</v>
      </c>
      <c r="E2144" s="25">
        <v>1</v>
      </c>
      <c r="F2144" s="178">
        <v>1425032</v>
      </c>
      <c r="G2144" s="178">
        <v>0</v>
      </c>
      <c r="H2144" s="178" t="str">
        <f>_xlfn.CONCAT(Tabela_srv_moreno_prd_dbwel_v_fund_acompanhamento[[#This Row],[codigo_peca]],"-",Tabela_srv_moreno_prd_dbwel_v_fund_acompanhamento[[#This Row],[seq_peca]])</f>
        <v>1425032-0</v>
      </c>
      <c r="I2144" s="178">
        <v>1</v>
      </c>
      <c r="J2144" s="178" t="s">
        <v>1459</v>
      </c>
      <c r="K2144" s="179">
        <v>46231</v>
      </c>
      <c r="L2144" s="179"/>
      <c r="M2144" s="178" t="s">
        <v>1462</v>
      </c>
      <c r="N2144" s="179">
        <v>46231</v>
      </c>
      <c r="O2144" s="185" t="str">
        <f>IF(Tabela_srv_moreno_prd_dbwel_v_fund_acompanhamento[[#This Row],[prz_contratual]]=Tabela_srv_moreno_prd_dbwel_v_fund_acompanhamento[[#This Row],[lib_fundido_prev]],"S/Usin.","C/ Usin.")</f>
        <v>S/Usin.</v>
      </c>
    </row>
    <row r="2145" spans="1:15" hidden="1" x14ac:dyDescent="0.25">
      <c r="A2145" s="25" t="str">
        <f>_xlfn.CONCAT(Tabela_srv_moreno_prd_dbwel_v_fund_acompanhamento[[#This Row],[id_ordem_servico]],"-",Tabela_srv_moreno_prd_dbwel_v_fund_acompanhamento[[#This Row],[item]])</f>
        <v>27529-2</v>
      </c>
      <c r="B2145" s="25" t="str">
        <f>_xlfn.XLOOKUP(A2145,Tabela2[ID OS_MORENO],Tabela2[ID OS_MORENO],"",0)</f>
        <v>27529-2</v>
      </c>
      <c r="C2145" s="25">
        <v>27529</v>
      </c>
      <c r="D2145" s="25">
        <v>2</v>
      </c>
      <c r="E2145" s="25">
        <v>1</v>
      </c>
      <c r="F2145" s="178">
        <v>1425032</v>
      </c>
      <c r="G2145" s="178">
        <v>0</v>
      </c>
      <c r="H2145" s="178" t="str">
        <f>_xlfn.CONCAT(Tabela_srv_moreno_prd_dbwel_v_fund_acompanhamento[[#This Row],[codigo_peca]],"-",Tabela_srv_moreno_prd_dbwel_v_fund_acompanhamento[[#This Row],[seq_peca]])</f>
        <v>1425032-0</v>
      </c>
      <c r="I2145" s="178">
        <v>1</v>
      </c>
      <c r="J2145" s="178" t="s">
        <v>1459</v>
      </c>
      <c r="K2145" s="179">
        <v>46187</v>
      </c>
      <c r="L2145" s="179"/>
      <c r="M2145" s="178" t="s">
        <v>1462</v>
      </c>
      <c r="N2145" s="179">
        <v>46231</v>
      </c>
      <c r="O21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6" spans="1:15" hidden="1" x14ac:dyDescent="0.25">
      <c r="A2146" s="25" t="str">
        <f>_xlfn.CONCAT(Tabela_srv_moreno_prd_dbwel_v_fund_acompanhamento[[#This Row],[id_ordem_servico]],"-",Tabela_srv_moreno_prd_dbwel_v_fund_acompanhamento[[#This Row],[item]])</f>
        <v>27529-3</v>
      </c>
      <c r="B2146" s="25" t="str">
        <f>_xlfn.XLOOKUP(A2146,Tabela2[ID OS_MORENO],Tabela2[ID OS_MORENO],"",0)</f>
        <v>27529-3</v>
      </c>
      <c r="C2146" s="25">
        <v>27529</v>
      </c>
      <c r="D2146" s="25">
        <v>3</v>
      </c>
      <c r="E2146" s="25">
        <v>1</v>
      </c>
      <c r="F2146" s="178">
        <v>1425032</v>
      </c>
      <c r="G2146" s="178">
        <v>0</v>
      </c>
      <c r="H2146" s="178" t="str">
        <f>_xlfn.CONCAT(Tabela_srv_moreno_prd_dbwel_v_fund_acompanhamento[[#This Row],[codigo_peca]],"-",Tabela_srv_moreno_prd_dbwel_v_fund_acompanhamento[[#This Row],[seq_peca]])</f>
        <v>1425032-0</v>
      </c>
      <c r="I2146" s="178">
        <v>1</v>
      </c>
      <c r="J2146" s="178" t="s">
        <v>1459</v>
      </c>
      <c r="K2146" s="179">
        <v>46187</v>
      </c>
      <c r="L2146" s="179"/>
      <c r="M2146" s="178" t="s">
        <v>1462</v>
      </c>
      <c r="N2146" s="179">
        <v>46231</v>
      </c>
      <c r="O21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7" spans="1:15" hidden="1" x14ac:dyDescent="0.25">
      <c r="A2147" s="25" t="str">
        <f>_xlfn.CONCAT(Tabela_srv_moreno_prd_dbwel_v_fund_acompanhamento[[#This Row],[id_ordem_servico]],"-",Tabela_srv_moreno_prd_dbwel_v_fund_acompanhamento[[#This Row],[item]])</f>
        <v>27529-4</v>
      </c>
      <c r="B2147" s="25" t="str">
        <f>_xlfn.XLOOKUP(A2147,Tabela2[ID OS_MORENO],Tabela2[ID OS_MORENO],"",0)</f>
        <v>27529-4</v>
      </c>
      <c r="C2147" s="25">
        <v>27529</v>
      </c>
      <c r="D2147" s="25">
        <v>4</v>
      </c>
      <c r="E2147" s="25">
        <v>1</v>
      </c>
      <c r="F2147" s="178">
        <v>1425032</v>
      </c>
      <c r="G2147" s="178">
        <v>0</v>
      </c>
      <c r="H2147" s="178" t="str">
        <f>_xlfn.CONCAT(Tabela_srv_moreno_prd_dbwel_v_fund_acompanhamento[[#This Row],[codigo_peca]],"-",Tabela_srv_moreno_prd_dbwel_v_fund_acompanhamento[[#This Row],[seq_peca]])</f>
        <v>1425032-0</v>
      </c>
      <c r="I2147" s="178">
        <v>1</v>
      </c>
      <c r="J2147" s="178" t="s">
        <v>1459</v>
      </c>
      <c r="K2147" s="179">
        <v>46187</v>
      </c>
      <c r="L2147" s="179"/>
      <c r="M2147" s="178" t="s">
        <v>1462</v>
      </c>
      <c r="N2147" s="179">
        <v>46231</v>
      </c>
      <c r="O21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8" spans="1:15" hidden="1" x14ac:dyDescent="0.25">
      <c r="A2148" s="25" t="str">
        <f>_xlfn.CONCAT(Tabela_srv_moreno_prd_dbwel_v_fund_acompanhamento[[#This Row],[id_ordem_servico]],"-",Tabela_srv_moreno_prd_dbwel_v_fund_acompanhamento[[#This Row],[item]])</f>
        <v>27529-5</v>
      </c>
      <c r="B2148" s="25" t="str">
        <f>_xlfn.XLOOKUP(A2148,Tabela2[ID OS_MORENO],Tabela2[ID OS_MORENO],"",0)</f>
        <v>27529-5</v>
      </c>
      <c r="C2148" s="25">
        <v>27529</v>
      </c>
      <c r="D2148" s="25">
        <v>5</v>
      </c>
      <c r="E2148" s="25">
        <v>1</v>
      </c>
      <c r="F2148" s="178">
        <v>1425032</v>
      </c>
      <c r="G2148" s="178">
        <v>0</v>
      </c>
      <c r="H2148" s="178" t="str">
        <f>_xlfn.CONCAT(Tabela_srv_moreno_prd_dbwel_v_fund_acompanhamento[[#This Row],[codigo_peca]],"-",Tabela_srv_moreno_prd_dbwel_v_fund_acompanhamento[[#This Row],[seq_peca]])</f>
        <v>1425032-0</v>
      </c>
      <c r="I2148" s="178">
        <v>1</v>
      </c>
      <c r="J2148" s="178" t="s">
        <v>1459</v>
      </c>
      <c r="K2148" s="179">
        <v>46187</v>
      </c>
      <c r="L2148" s="179"/>
      <c r="M2148" s="178" t="s">
        <v>1462</v>
      </c>
      <c r="N2148" s="179">
        <v>46231</v>
      </c>
      <c r="O21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49" spans="1:15" hidden="1" x14ac:dyDescent="0.25">
      <c r="A2149" s="25" t="str">
        <f>_xlfn.CONCAT(Tabela_srv_moreno_prd_dbwel_v_fund_acompanhamento[[#This Row],[id_ordem_servico]],"-",Tabela_srv_moreno_prd_dbwel_v_fund_acompanhamento[[#This Row],[item]])</f>
        <v>27529-6</v>
      </c>
      <c r="B2149" s="25" t="str">
        <f>_xlfn.XLOOKUP(A2149,Tabela2[ID OS_MORENO],Tabela2[ID OS_MORENO],"",0)</f>
        <v>27529-6</v>
      </c>
      <c r="C2149" s="25">
        <v>27529</v>
      </c>
      <c r="D2149" s="25">
        <v>6</v>
      </c>
      <c r="E2149" s="25">
        <v>1</v>
      </c>
      <c r="F2149" s="178">
        <v>1425032</v>
      </c>
      <c r="G2149" s="178">
        <v>0</v>
      </c>
      <c r="H2149" s="178" t="str">
        <f>_xlfn.CONCAT(Tabela_srv_moreno_prd_dbwel_v_fund_acompanhamento[[#This Row],[codigo_peca]],"-",Tabela_srv_moreno_prd_dbwel_v_fund_acompanhamento[[#This Row],[seq_peca]])</f>
        <v>1425032-0</v>
      </c>
      <c r="I2149" s="178">
        <v>1</v>
      </c>
      <c r="J2149" s="178" t="s">
        <v>1459</v>
      </c>
      <c r="K2149" s="179">
        <v>46187</v>
      </c>
      <c r="L2149" s="179"/>
      <c r="M2149" s="178" t="s">
        <v>1462</v>
      </c>
      <c r="N2149" s="179">
        <v>46231</v>
      </c>
      <c r="O21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0" spans="1:15" hidden="1" x14ac:dyDescent="0.25">
      <c r="A2150" s="25" t="str">
        <f>_xlfn.CONCAT(Tabela_srv_moreno_prd_dbwel_v_fund_acompanhamento[[#This Row],[id_ordem_servico]],"-",Tabela_srv_moreno_prd_dbwel_v_fund_acompanhamento[[#This Row],[item]])</f>
        <v>27529-7</v>
      </c>
      <c r="B2150" s="25" t="str">
        <f>_xlfn.XLOOKUP(A2150,Tabela2[ID OS_MORENO],Tabela2[ID OS_MORENO],"",0)</f>
        <v>27529-7</v>
      </c>
      <c r="C2150" s="25">
        <v>27529</v>
      </c>
      <c r="D2150" s="25">
        <v>7</v>
      </c>
      <c r="E2150" s="25">
        <v>1</v>
      </c>
      <c r="F2150" s="178">
        <v>1425030</v>
      </c>
      <c r="G2150" s="178">
        <v>0</v>
      </c>
      <c r="H2150" s="178" t="str">
        <f>_xlfn.CONCAT(Tabela_srv_moreno_prd_dbwel_v_fund_acompanhamento[[#This Row],[codigo_peca]],"-",Tabela_srv_moreno_prd_dbwel_v_fund_acompanhamento[[#This Row],[seq_peca]])</f>
        <v>1425030-0</v>
      </c>
      <c r="I2150" s="178">
        <v>1</v>
      </c>
      <c r="J2150" s="178" t="s">
        <v>1459</v>
      </c>
      <c r="K2150" s="179">
        <v>46231</v>
      </c>
      <c r="L2150" s="179"/>
      <c r="M2150" s="178" t="s">
        <v>1460</v>
      </c>
      <c r="N2150" s="179">
        <v>46357</v>
      </c>
      <c r="O21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1" spans="1:15" hidden="1" x14ac:dyDescent="0.25">
      <c r="A2151" s="25" t="str">
        <f>_xlfn.CONCAT(Tabela_srv_moreno_prd_dbwel_v_fund_acompanhamento[[#This Row],[id_ordem_servico]],"-",Tabela_srv_moreno_prd_dbwel_v_fund_acompanhamento[[#This Row],[item]])</f>
        <v>27589-2</v>
      </c>
      <c r="B2151" s="25" t="str">
        <f>_xlfn.XLOOKUP(A2151,Tabela2[ID OS_MORENO],Tabela2[ID OS_MORENO],"",0)</f>
        <v>27589-2</v>
      </c>
      <c r="C2151" s="25">
        <v>27589</v>
      </c>
      <c r="D2151" s="25">
        <v>2</v>
      </c>
      <c r="E2151" s="25">
        <v>1</v>
      </c>
      <c r="F2151" s="178">
        <v>1425058</v>
      </c>
      <c r="G2151" s="178">
        <v>0</v>
      </c>
      <c r="H2151" s="178" t="str">
        <f>_xlfn.CONCAT(Tabela_srv_moreno_prd_dbwel_v_fund_acompanhamento[[#This Row],[codigo_peca]],"-",Tabela_srv_moreno_prd_dbwel_v_fund_acompanhamento[[#This Row],[seq_peca]])</f>
        <v>1425058-0</v>
      </c>
      <c r="I2151" s="178">
        <v>0</v>
      </c>
      <c r="J2151" s="178" t="s">
        <v>1459</v>
      </c>
      <c r="K2151" s="179"/>
      <c r="L2151" s="179"/>
      <c r="M2151" s="178" t="s">
        <v>2900</v>
      </c>
      <c r="N2151" s="179">
        <v>46261</v>
      </c>
      <c r="O21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2" spans="1:15" hidden="1" x14ac:dyDescent="0.25">
      <c r="A2152" s="25" t="str">
        <f>_xlfn.CONCAT(Tabela_srv_moreno_prd_dbwel_v_fund_acompanhamento[[#This Row],[id_ordem_servico]],"-",Tabela_srv_moreno_prd_dbwel_v_fund_acompanhamento[[#This Row],[item]])</f>
        <v>27589-1</v>
      </c>
      <c r="B2152" s="25" t="str">
        <f>_xlfn.XLOOKUP(A2152,Tabela2[ID OS_MORENO],Tabela2[ID OS_MORENO],"",0)</f>
        <v>27589-1</v>
      </c>
      <c r="C2152" s="25">
        <v>27589</v>
      </c>
      <c r="D2152" s="25">
        <v>1</v>
      </c>
      <c r="E2152" s="25">
        <v>1</v>
      </c>
      <c r="F2152" s="178">
        <v>1425030</v>
      </c>
      <c r="G2152" s="178">
        <v>0</v>
      </c>
      <c r="H2152" s="178" t="str">
        <f>_xlfn.CONCAT(Tabela_srv_moreno_prd_dbwel_v_fund_acompanhamento[[#This Row],[codigo_peca]],"-",Tabela_srv_moreno_prd_dbwel_v_fund_acompanhamento[[#This Row],[seq_peca]])</f>
        <v>1425030-0</v>
      </c>
      <c r="I2152" s="178">
        <v>1</v>
      </c>
      <c r="J2152" s="178" t="s">
        <v>1459</v>
      </c>
      <c r="K2152" s="179">
        <v>46419</v>
      </c>
      <c r="L2152" s="179"/>
      <c r="M2152" s="178" t="s">
        <v>1460</v>
      </c>
      <c r="N2152" s="179">
        <v>46261</v>
      </c>
      <c r="O21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3" spans="1:15" hidden="1" x14ac:dyDescent="0.25">
      <c r="A2153" s="25" t="str">
        <f>_xlfn.CONCAT(Tabela_srv_moreno_prd_dbwel_v_fund_acompanhamento[[#This Row],[id_ordem_servico]],"-",Tabela_srv_moreno_prd_dbwel_v_fund_acompanhamento[[#This Row],[item]])</f>
        <v>27603-1</v>
      </c>
      <c r="B2153" s="25" t="str">
        <f>_xlfn.XLOOKUP(A2153,Tabela2[ID OS_MORENO],Tabela2[ID OS_MORENO],"",0)</f>
        <v>27603-1</v>
      </c>
      <c r="C2153" s="25">
        <v>27603</v>
      </c>
      <c r="D2153" s="25">
        <v>1</v>
      </c>
      <c r="E2153" s="25">
        <v>1</v>
      </c>
      <c r="F2153" s="178">
        <v>1425034</v>
      </c>
      <c r="G2153" s="178">
        <v>0</v>
      </c>
      <c r="H2153" s="178" t="str">
        <f>_xlfn.CONCAT(Tabela_srv_moreno_prd_dbwel_v_fund_acompanhamento[[#This Row],[codigo_peca]],"-",Tabela_srv_moreno_prd_dbwel_v_fund_acompanhamento[[#This Row],[seq_peca]])</f>
        <v>1425034-0</v>
      </c>
      <c r="I2153" s="178">
        <v>1</v>
      </c>
      <c r="J2153" s="178" t="s">
        <v>1459</v>
      </c>
      <c r="K2153" s="179">
        <v>46230</v>
      </c>
      <c r="L2153" s="179"/>
      <c r="M2153" s="178" t="s">
        <v>1464</v>
      </c>
      <c r="N2153" s="179">
        <v>46220</v>
      </c>
      <c r="O21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4" spans="1:15" hidden="1" x14ac:dyDescent="0.25">
      <c r="A2154" s="25" t="str">
        <f>_xlfn.CONCAT(Tabela_srv_moreno_prd_dbwel_v_fund_acompanhamento[[#This Row],[id_ordem_servico]],"-",Tabela_srv_moreno_prd_dbwel_v_fund_acompanhamento[[#This Row],[item]])</f>
        <v>27603-2</v>
      </c>
      <c r="B2154" s="25" t="str">
        <f>_xlfn.XLOOKUP(A2154,Tabela2[ID OS_MORENO],Tabela2[ID OS_MORENO],"",0)</f>
        <v>27603-2</v>
      </c>
      <c r="C2154" s="25">
        <v>27603</v>
      </c>
      <c r="D2154" s="25">
        <v>2</v>
      </c>
      <c r="E2154" s="25">
        <v>1</v>
      </c>
      <c r="F2154" s="178">
        <v>1425034</v>
      </c>
      <c r="G2154" s="178">
        <v>0</v>
      </c>
      <c r="H2154" s="178" t="str">
        <f>_xlfn.CONCAT(Tabela_srv_moreno_prd_dbwel_v_fund_acompanhamento[[#This Row],[codigo_peca]],"-",Tabela_srv_moreno_prd_dbwel_v_fund_acompanhamento[[#This Row],[seq_peca]])</f>
        <v>1425034-0</v>
      </c>
      <c r="I2154" s="178">
        <v>1</v>
      </c>
      <c r="J2154" s="178" t="s">
        <v>1459</v>
      </c>
      <c r="K2154" s="179">
        <v>46230</v>
      </c>
      <c r="L2154" s="179"/>
      <c r="M2154" s="178" t="s">
        <v>1464</v>
      </c>
      <c r="N2154" s="179">
        <v>46220</v>
      </c>
      <c r="O21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5" spans="1:15" hidden="1" x14ac:dyDescent="0.25">
      <c r="A2155" s="25" t="str">
        <f>_xlfn.CONCAT(Tabela_srv_moreno_prd_dbwel_v_fund_acompanhamento[[#This Row],[id_ordem_servico]],"-",Tabela_srv_moreno_prd_dbwel_v_fund_acompanhamento[[#This Row],[item]])</f>
        <v>27600-9</v>
      </c>
      <c r="B2155" s="25" t="str">
        <f>_xlfn.XLOOKUP(A2155,Tabela2[ID OS_MORENO],Tabela2[ID OS_MORENO],"",0)</f>
        <v>27600-9</v>
      </c>
      <c r="C2155" s="25">
        <v>27600</v>
      </c>
      <c r="D2155" s="25">
        <v>9</v>
      </c>
      <c r="E2155" s="25">
        <v>1</v>
      </c>
      <c r="F2155" s="178">
        <v>1425059</v>
      </c>
      <c r="G2155" s="178">
        <v>0</v>
      </c>
      <c r="H2155" s="178" t="str">
        <f>_xlfn.CONCAT(Tabela_srv_moreno_prd_dbwel_v_fund_acompanhamento[[#This Row],[codigo_peca]],"-",Tabela_srv_moreno_prd_dbwel_v_fund_acompanhamento[[#This Row],[seq_peca]])</f>
        <v>1425059-0</v>
      </c>
      <c r="I2155" s="178">
        <v>1</v>
      </c>
      <c r="J2155" s="178" t="s">
        <v>1459</v>
      </c>
      <c r="K2155" s="179"/>
      <c r="L2155" s="179"/>
      <c r="M2155" s="178" t="s">
        <v>2927</v>
      </c>
      <c r="N2155" s="179">
        <v>46259</v>
      </c>
      <c r="O21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6" spans="1:15" hidden="1" x14ac:dyDescent="0.25">
      <c r="A2156" s="25" t="str">
        <f>_xlfn.CONCAT(Tabela_srv_moreno_prd_dbwel_v_fund_acompanhamento[[#This Row],[id_ordem_servico]],"-",Tabela_srv_moreno_prd_dbwel_v_fund_acompanhamento[[#This Row],[item]])</f>
        <v>27600-10</v>
      </c>
      <c r="B2156" s="25" t="str">
        <f>_xlfn.XLOOKUP(A2156,Tabela2[ID OS_MORENO],Tabela2[ID OS_MORENO],"",0)</f>
        <v>27600-10</v>
      </c>
      <c r="C2156" s="25">
        <v>27600</v>
      </c>
      <c r="D2156" s="25">
        <v>10</v>
      </c>
      <c r="E2156" s="25">
        <v>1</v>
      </c>
      <c r="F2156" s="178">
        <v>1425059</v>
      </c>
      <c r="G2156" s="178">
        <v>0</v>
      </c>
      <c r="H2156" s="178" t="str">
        <f>_xlfn.CONCAT(Tabela_srv_moreno_prd_dbwel_v_fund_acompanhamento[[#This Row],[codigo_peca]],"-",Tabela_srv_moreno_prd_dbwel_v_fund_acompanhamento[[#This Row],[seq_peca]])</f>
        <v>1425059-0</v>
      </c>
      <c r="I2156" s="178">
        <v>1</v>
      </c>
      <c r="J2156" s="178" t="s">
        <v>1459</v>
      </c>
      <c r="K2156" s="179"/>
      <c r="L2156" s="179"/>
      <c r="M2156" s="178" t="s">
        <v>2927</v>
      </c>
      <c r="N2156" s="179">
        <v>46269</v>
      </c>
      <c r="O21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7" spans="1:15" hidden="1" x14ac:dyDescent="0.25">
      <c r="A2157" s="25" t="str">
        <f>_xlfn.CONCAT(Tabela_srv_moreno_prd_dbwel_v_fund_acompanhamento[[#This Row],[id_ordem_servico]],"-",Tabela_srv_moreno_prd_dbwel_v_fund_acompanhamento[[#This Row],[item]])</f>
        <v>27600-11</v>
      </c>
      <c r="B2157" s="25" t="str">
        <f>_xlfn.XLOOKUP(A2157,Tabela2[ID OS_MORENO],Tabela2[ID OS_MORENO],"",0)</f>
        <v>27600-11</v>
      </c>
      <c r="C2157" s="25">
        <v>27600</v>
      </c>
      <c r="D2157" s="25">
        <v>11</v>
      </c>
      <c r="E2157" s="25">
        <v>1</v>
      </c>
      <c r="F2157" s="178">
        <v>1425059</v>
      </c>
      <c r="G2157" s="178">
        <v>0</v>
      </c>
      <c r="H2157" s="178" t="str">
        <f>_xlfn.CONCAT(Tabela_srv_moreno_prd_dbwel_v_fund_acompanhamento[[#This Row],[codigo_peca]],"-",Tabela_srv_moreno_prd_dbwel_v_fund_acompanhamento[[#This Row],[seq_peca]])</f>
        <v>1425059-0</v>
      </c>
      <c r="I2157" s="178">
        <v>1</v>
      </c>
      <c r="J2157" s="178" t="s">
        <v>1459</v>
      </c>
      <c r="K2157" s="179"/>
      <c r="L2157" s="179"/>
      <c r="M2157" s="178" t="s">
        <v>2927</v>
      </c>
      <c r="N2157" s="179">
        <v>46279</v>
      </c>
      <c r="O21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8" spans="1:15" hidden="1" x14ac:dyDescent="0.25">
      <c r="A2158" s="25" t="str">
        <f>_xlfn.CONCAT(Tabela_srv_moreno_prd_dbwel_v_fund_acompanhamento[[#This Row],[id_ordem_servico]],"-",Tabela_srv_moreno_prd_dbwel_v_fund_acompanhamento[[#This Row],[item]])</f>
        <v>27600-12</v>
      </c>
      <c r="B2158" s="25" t="str">
        <f>_xlfn.XLOOKUP(A2158,Tabela2[ID OS_MORENO],Tabela2[ID OS_MORENO],"",0)</f>
        <v>27600-12</v>
      </c>
      <c r="C2158" s="25">
        <v>27600</v>
      </c>
      <c r="D2158" s="25">
        <v>12</v>
      </c>
      <c r="E2158" s="25">
        <v>1</v>
      </c>
      <c r="F2158" s="178">
        <v>1425059</v>
      </c>
      <c r="G2158" s="178">
        <v>0</v>
      </c>
      <c r="H2158" s="178" t="str">
        <f>_xlfn.CONCAT(Tabela_srv_moreno_prd_dbwel_v_fund_acompanhamento[[#This Row],[codigo_peca]],"-",Tabela_srv_moreno_prd_dbwel_v_fund_acompanhamento[[#This Row],[seq_peca]])</f>
        <v>1425059-0</v>
      </c>
      <c r="I2158" s="178">
        <v>1</v>
      </c>
      <c r="J2158" s="178" t="s">
        <v>1459</v>
      </c>
      <c r="K2158" s="179"/>
      <c r="L2158" s="179"/>
      <c r="M2158" s="178" t="s">
        <v>2927</v>
      </c>
      <c r="N2158" s="179">
        <v>46289</v>
      </c>
      <c r="O21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59" spans="1:15" hidden="1" x14ac:dyDescent="0.25">
      <c r="A2159" s="25" t="str">
        <f>_xlfn.CONCAT(Tabela_srv_moreno_prd_dbwel_v_fund_acompanhamento[[#This Row],[id_ordem_servico]],"-",Tabela_srv_moreno_prd_dbwel_v_fund_acompanhamento[[#This Row],[item]])</f>
        <v>27600-13</v>
      </c>
      <c r="B2159" s="25" t="str">
        <f>_xlfn.XLOOKUP(A2159,Tabela2[ID OS_MORENO],Tabela2[ID OS_MORENO],"",0)</f>
        <v>27600-13</v>
      </c>
      <c r="C2159" s="25">
        <v>27600</v>
      </c>
      <c r="D2159" s="25">
        <v>13</v>
      </c>
      <c r="E2159" s="25">
        <v>1</v>
      </c>
      <c r="F2159" s="178">
        <v>1425060</v>
      </c>
      <c r="G2159" s="178">
        <v>0</v>
      </c>
      <c r="H2159" s="178" t="str">
        <f>_xlfn.CONCAT(Tabela_srv_moreno_prd_dbwel_v_fund_acompanhamento[[#This Row],[codigo_peca]],"-",Tabela_srv_moreno_prd_dbwel_v_fund_acompanhamento[[#This Row],[seq_peca]])</f>
        <v>1425060-0</v>
      </c>
      <c r="I2159" s="178">
        <v>1</v>
      </c>
      <c r="J2159" s="178" t="s">
        <v>1459</v>
      </c>
      <c r="K2159" s="179"/>
      <c r="L2159" s="179"/>
      <c r="M2159" s="178" t="s">
        <v>2928</v>
      </c>
      <c r="N2159" s="179">
        <v>46259</v>
      </c>
      <c r="O21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0" spans="1:15" hidden="1" x14ac:dyDescent="0.25">
      <c r="A2160" s="25" t="str">
        <f>_xlfn.CONCAT(Tabela_srv_moreno_prd_dbwel_v_fund_acompanhamento[[#This Row],[id_ordem_servico]],"-",Tabela_srv_moreno_prd_dbwel_v_fund_acompanhamento[[#This Row],[item]])</f>
        <v>27600-14</v>
      </c>
      <c r="B2160" s="25" t="str">
        <f>_xlfn.XLOOKUP(A2160,Tabela2[ID OS_MORENO],Tabela2[ID OS_MORENO],"",0)</f>
        <v>27600-14</v>
      </c>
      <c r="C2160" s="25">
        <v>27600</v>
      </c>
      <c r="D2160" s="25">
        <v>14</v>
      </c>
      <c r="E2160" s="25">
        <v>1</v>
      </c>
      <c r="F2160" s="178">
        <v>1425060</v>
      </c>
      <c r="G2160" s="178">
        <v>0</v>
      </c>
      <c r="H2160" s="178" t="str">
        <f>_xlfn.CONCAT(Tabela_srv_moreno_prd_dbwel_v_fund_acompanhamento[[#This Row],[codigo_peca]],"-",Tabela_srv_moreno_prd_dbwel_v_fund_acompanhamento[[#This Row],[seq_peca]])</f>
        <v>1425060-0</v>
      </c>
      <c r="I2160" s="178">
        <v>1</v>
      </c>
      <c r="J2160" s="178" t="s">
        <v>1459</v>
      </c>
      <c r="K2160" s="179"/>
      <c r="L2160" s="179"/>
      <c r="M2160" s="178" t="s">
        <v>2928</v>
      </c>
      <c r="N2160" s="179">
        <v>46269</v>
      </c>
      <c r="O21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1" spans="1:15" hidden="1" x14ac:dyDescent="0.25">
      <c r="A2161" s="25" t="str">
        <f>_xlfn.CONCAT(Tabela_srv_moreno_prd_dbwel_v_fund_acompanhamento[[#This Row],[id_ordem_servico]],"-",Tabela_srv_moreno_prd_dbwel_v_fund_acompanhamento[[#This Row],[item]])</f>
        <v>27600-15</v>
      </c>
      <c r="B2161" s="25" t="str">
        <f>_xlfn.XLOOKUP(A2161,Tabela2[ID OS_MORENO],Tabela2[ID OS_MORENO],"",0)</f>
        <v>27600-15</v>
      </c>
      <c r="C2161" s="25">
        <v>27600</v>
      </c>
      <c r="D2161" s="25">
        <v>15</v>
      </c>
      <c r="E2161" s="25">
        <v>1</v>
      </c>
      <c r="F2161" s="178">
        <v>1425060</v>
      </c>
      <c r="G2161" s="178">
        <v>0</v>
      </c>
      <c r="H2161" s="178" t="str">
        <f>_xlfn.CONCAT(Tabela_srv_moreno_prd_dbwel_v_fund_acompanhamento[[#This Row],[codigo_peca]],"-",Tabela_srv_moreno_prd_dbwel_v_fund_acompanhamento[[#This Row],[seq_peca]])</f>
        <v>1425060-0</v>
      </c>
      <c r="I2161" s="178">
        <v>1</v>
      </c>
      <c r="J2161" s="178" t="s">
        <v>1459</v>
      </c>
      <c r="K2161" s="179"/>
      <c r="L2161" s="179"/>
      <c r="M2161" s="178" t="s">
        <v>2928</v>
      </c>
      <c r="N2161" s="179">
        <v>46279</v>
      </c>
      <c r="O21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2" spans="1:15" hidden="1" x14ac:dyDescent="0.25">
      <c r="A2162" s="25" t="str">
        <f>_xlfn.CONCAT(Tabela_srv_moreno_prd_dbwel_v_fund_acompanhamento[[#This Row],[id_ordem_servico]],"-",Tabela_srv_moreno_prd_dbwel_v_fund_acompanhamento[[#This Row],[item]])</f>
        <v>27600-16</v>
      </c>
      <c r="B2162" s="25" t="str">
        <f>_xlfn.XLOOKUP(A2162,Tabela2[ID OS_MORENO],Tabela2[ID OS_MORENO],"",0)</f>
        <v>27600-16</v>
      </c>
      <c r="C2162" s="25">
        <v>27600</v>
      </c>
      <c r="D2162" s="25">
        <v>16</v>
      </c>
      <c r="E2162" s="25">
        <v>1</v>
      </c>
      <c r="F2162" s="178">
        <v>1425060</v>
      </c>
      <c r="G2162" s="178">
        <v>0</v>
      </c>
      <c r="H2162" s="178" t="str">
        <f>_xlfn.CONCAT(Tabela_srv_moreno_prd_dbwel_v_fund_acompanhamento[[#This Row],[codigo_peca]],"-",Tabela_srv_moreno_prd_dbwel_v_fund_acompanhamento[[#This Row],[seq_peca]])</f>
        <v>1425060-0</v>
      </c>
      <c r="I2162" s="178">
        <v>1</v>
      </c>
      <c r="J2162" s="178" t="s">
        <v>1459</v>
      </c>
      <c r="K2162" s="179"/>
      <c r="L2162" s="179"/>
      <c r="M2162" s="178" t="s">
        <v>2928</v>
      </c>
      <c r="N2162" s="179">
        <v>46289</v>
      </c>
      <c r="O21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3" spans="1:15" hidden="1" x14ac:dyDescent="0.25">
      <c r="A2163" s="25" t="str">
        <f>_xlfn.CONCAT(Tabela_srv_moreno_prd_dbwel_v_fund_acompanhamento[[#This Row],[id_ordem_servico]],"-",Tabela_srv_moreno_prd_dbwel_v_fund_acompanhamento[[#This Row],[item]])</f>
        <v>27600-1</v>
      </c>
      <c r="B2163" s="25" t="str">
        <f>_xlfn.XLOOKUP(A2163,Tabela2[ID OS_MORENO],Tabela2[ID OS_MORENO],"",0)</f>
        <v>27600-1</v>
      </c>
      <c r="C2163" s="25">
        <v>27600</v>
      </c>
      <c r="D2163" s="25">
        <v>1</v>
      </c>
      <c r="E2163" s="25">
        <v>1</v>
      </c>
      <c r="F2163" s="178">
        <v>1425061</v>
      </c>
      <c r="G2163" s="178">
        <v>0</v>
      </c>
      <c r="H2163" s="178" t="str">
        <f>_xlfn.CONCAT(Tabela_srv_moreno_prd_dbwel_v_fund_acompanhamento[[#This Row],[codigo_peca]],"-",Tabela_srv_moreno_prd_dbwel_v_fund_acompanhamento[[#This Row],[seq_peca]])</f>
        <v>1425061-0</v>
      </c>
      <c r="I2163" s="178">
        <v>1</v>
      </c>
      <c r="J2163" s="178" t="s">
        <v>1459</v>
      </c>
      <c r="K2163" s="179"/>
      <c r="L2163" s="179"/>
      <c r="M2163" s="178" t="s">
        <v>2929</v>
      </c>
      <c r="N2163" s="179">
        <v>46259</v>
      </c>
      <c r="O21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4" spans="1:15" hidden="1" x14ac:dyDescent="0.25">
      <c r="A2164" s="25" t="str">
        <f>_xlfn.CONCAT(Tabela_srv_moreno_prd_dbwel_v_fund_acompanhamento[[#This Row],[id_ordem_servico]],"-",Tabela_srv_moreno_prd_dbwel_v_fund_acompanhamento[[#This Row],[item]])</f>
        <v>27600-2</v>
      </c>
      <c r="B2164" s="25" t="str">
        <f>_xlfn.XLOOKUP(A2164,Tabela2[ID OS_MORENO],Tabela2[ID OS_MORENO],"",0)</f>
        <v>27600-2</v>
      </c>
      <c r="C2164" s="25">
        <v>27600</v>
      </c>
      <c r="D2164" s="25">
        <v>2</v>
      </c>
      <c r="E2164" s="25">
        <v>1</v>
      </c>
      <c r="F2164" s="178">
        <v>1425061</v>
      </c>
      <c r="G2164" s="178">
        <v>0</v>
      </c>
      <c r="H2164" s="178" t="str">
        <f>_xlfn.CONCAT(Tabela_srv_moreno_prd_dbwel_v_fund_acompanhamento[[#This Row],[codigo_peca]],"-",Tabela_srv_moreno_prd_dbwel_v_fund_acompanhamento[[#This Row],[seq_peca]])</f>
        <v>1425061-0</v>
      </c>
      <c r="I2164" s="178">
        <v>1</v>
      </c>
      <c r="J2164" s="178" t="s">
        <v>1459</v>
      </c>
      <c r="K2164" s="179"/>
      <c r="L2164" s="179"/>
      <c r="M2164" s="178" t="s">
        <v>2929</v>
      </c>
      <c r="N2164" s="179">
        <v>46269</v>
      </c>
      <c r="O21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5" spans="1:15" hidden="1" x14ac:dyDescent="0.25">
      <c r="A2165" s="25" t="str">
        <f>_xlfn.CONCAT(Tabela_srv_moreno_prd_dbwel_v_fund_acompanhamento[[#This Row],[id_ordem_servico]],"-",Tabela_srv_moreno_prd_dbwel_v_fund_acompanhamento[[#This Row],[item]])</f>
        <v>27600-3</v>
      </c>
      <c r="B2165" s="25" t="str">
        <f>_xlfn.XLOOKUP(A2165,Tabela2[ID OS_MORENO],Tabela2[ID OS_MORENO],"",0)</f>
        <v>27600-3</v>
      </c>
      <c r="C2165" s="25">
        <v>27600</v>
      </c>
      <c r="D2165" s="25">
        <v>3</v>
      </c>
      <c r="E2165" s="25">
        <v>1</v>
      </c>
      <c r="F2165" s="178">
        <v>1425061</v>
      </c>
      <c r="G2165" s="178">
        <v>0</v>
      </c>
      <c r="H2165" s="178" t="str">
        <f>_xlfn.CONCAT(Tabela_srv_moreno_prd_dbwel_v_fund_acompanhamento[[#This Row],[codigo_peca]],"-",Tabela_srv_moreno_prd_dbwel_v_fund_acompanhamento[[#This Row],[seq_peca]])</f>
        <v>1425061-0</v>
      </c>
      <c r="I2165" s="178">
        <v>1</v>
      </c>
      <c r="J2165" s="178" t="s">
        <v>1459</v>
      </c>
      <c r="K2165" s="179"/>
      <c r="L2165" s="179"/>
      <c r="M2165" s="178" t="s">
        <v>2929</v>
      </c>
      <c r="N2165" s="179">
        <v>46279</v>
      </c>
      <c r="O21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6" spans="1:15" hidden="1" x14ac:dyDescent="0.25">
      <c r="A2166" s="25" t="str">
        <f>_xlfn.CONCAT(Tabela_srv_moreno_prd_dbwel_v_fund_acompanhamento[[#This Row],[id_ordem_servico]],"-",Tabela_srv_moreno_prd_dbwel_v_fund_acompanhamento[[#This Row],[item]])</f>
        <v>27600-4</v>
      </c>
      <c r="B2166" s="25" t="str">
        <f>_xlfn.XLOOKUP(A2166,Tabela2[ID OS_MORENO],Tabela2[ID OS_MORENO],"",0)</f>
        <v>27600-4</v>
      </c>
      <c r="C2166" s="25">
        <v>27600</v>
      </c>
      <c r="D2166" s="25">
        <v>4</v>
      </c>
      <c r="E2166" s="25">
        <v>1</v>
      </c>
      <c r="F2166" s="178">
        <v>1425061</v>
      </c>
      <c r="G2166" s="178">
        <v>0</v>
      </c>
      <c r="H2166" s="178" t="str">
        <f>_xlfn.CONCAT(Tabela_srv_moreno_prd_dbwel_v_fund_acompanhamento[[#This Row],[codigo_peca]],"-",Tabela_srv_moreno_prd_dbwel_v_fund_acompanhamento[[#This Row],[seq_peca]])</f>
        <v>1425061-0</v>
      </c>
      <c r="I2166" s="178">
        <v>1</v>
      </c>
      <c r="J2166" s="178" t="s">
        <v>1459</v>
      </c>
      <c r="K2166" s="179"/>
      <c r="L2166" s="179"/>
      <c r="M2166" s="178" t="s">
        <v>2929</v>
      </c>
      <c r="N2166" s="179">
        <v>46289</v>
      </c>
      <c r="O21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7" spans="1:15" hidden="1" x14ac:dyDescent="0.25">
      <c r="A2167" s="25" t="str">
        <f>_xlfn.CONCAT(Tabela_srv_moreno_prd_dbwel_v_fund_acompanhamento[[#This Row],[id_ordem_servico]],"-",Tabela_srv_moreno_prd_dbwel_v_fund_acompanhamento[[#This Row],[item]])</f>
        <v>27600-5</v>
      </c>
      <c r="B2167" s="25" t="str">
        <f>_xlfn.XLOOKUP(A2167,Tabela2[ID OS_MORENO],Tabela2[ID OS_MORENO],"",0)</f>
        <v/>
      </c>
      <c r="C2167" s="25">
        <v>27600</v>
      </c>
      <c r="D2167" s="25">
        <v>5</v>
      </c>
      <c r="E2167" s="25">
        <v>1</v>
      </c>
      <c r="F2167" s="178">
        <v>1425062</v>
      </c>
      <c r="G2167" s="178">
        <v>0</v>
      </c>
      <c r="H2167" s="178" t="str">
        <f>_xlfn.CONCAT(Tabela_srv_moreno_prd_dbwel_v_fund_acompanhamento[[#This Row],[codigo_peca]],"-",Tabela_srv_moreno_prd_dbwel_v_fund_acompanhamento[[#This Row],[seq_peca]])</f>
        <v>1425062-0</v>
      </c>
      <c r="I2167" s="178">
        <v>1</v>
      </c>
      <c r="J2167" s="178" t="s">
        <v>1459</v>
      </c>
      <c r="K2167" s="179"/>
      <c r="L2167" s="179"/>
      <c r="M2167" s="178" t="s">
        <v>2930</v>
      </c>
      <c r="N2167" s="179">
        <v>46259</v>
      </c>
      <c r="O21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8" spans="1:15" hidden="1" x14ac:dyDescent="0.25">
      <c r="A2168" s="25" t="str">
        <f>_xlfn.CONCAT(Tabela_srv_moreno_prd_dbwel_v_fund_acompanhamento[[#This Row],[id_ordem_servico]],"-",Tabela_srv_moreno_prd_dbwel_v_fund_acompanhamento[[#This Row],[item]])</f>
        <v>27600-6</v>
      </c>
      <c r="B2168" s="25" t="str">
        <f>_xlfn.XLOOKUP(A2168,Tabela2[ID OS_MORENO],Tabela2[ID OS_MORENO],"",0)</f>
        <v/>
      </c>
      <c r="C2168" s="25">
        <v>27600</v>
      </c>
      <c r="D2168" s="25">
        <v>6</v>
      </c>
      <c r="E2168" s="25">
        <v>1</v>
      </c>
      <c r="F2168" s="178">
        <v>1425062</v>
      </c>
      <c r="G2168" s="178">
        <v>0</v>
      </c>
      <c r="H2168" s="178" t="str">
        <f>_xlfn.CONCAT(Tabela_srv_moreno_prd_dbwel_v_fund_acompanhamento[[#This Row],[codigo_peca]],"-",Tabela_srv_moreno_prd_dbwel_v_fund_acompanhamento[[#This Row],[seq_peca]])</f>
        <v>1425062-0</v>
      </c>
      <c r="I2168" s="178">
        <v>1</v>
      </c>
      <c r="J2168" s="178" t="s">
        <v>1459</v>
      </c>
      <c r="K2168" s="179"/>
      <c r="L2168" s="179"/>
      <c r="M2168" s="178" t="s">
        <v>2930</v>
      </c>
      <c r="N2168" s="179">
        <v>46269</v>
      </c>
      <c r="O21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69" spans="1:15" hidden="1" x14ac:dyDescent="0.25">
      <c r="A2169" s="25" t="str">
        <f>_xlfn.CONCAT(Tabela_srv_moreno_prd_dbwel_v_fund_acompanhamento[[#This Row],[id_ordem_servico]],"-",Tabela_srv_moreno_prd_dbwel_v_fund_acompanhamento[[#This Row],[item]])</f>
        <v>27600-7</v>
      </c>
      <c r="B2169" s="25" t="str">
        <f>_xlfn.XLOOKUP(A2169,Tabela2[ID OS_MORENO],Tabela2[ID OS_MORENO],"",0)</f>
        <v/>
      </c>
      <c r="C2169" s="25">
        <v>27600</v>
      </c>
      <c r="D2169" s="25">
        <v>7</v>
      </c>
      <c r="E2169" s="25">
        <v>1</v>
      </c>
      <c r="F2169" s="178">
        <v>1425062</v>
      </c>
      <c r="G2169" s="178">
        <v>0</v>
      </c>
      <c r="H2169" s="178" t="str">
        <f>_xlfn.CONCAT(Tabela_srv_moreno_prd_dbwel_v_fund_acompanhamento[[#This Row],[codigo_peca]],"-",Tabela_srv_moreno_prd_dbwel_v_fund_acompanhamento[[#This Row],[seq_peca]])</f>
        <v>1425062-0</v>
      </c>
      <c r="I2169" s="178">
        <v>1</v>
      </c>
      <c r="J2169" s="178" t="s">
        <v>1459</v>
      </c>
      <c r="K2169" s="179"/>
      <c r="L2169" s="179"/>
      <c r="M2169" s="178" t="s">
        <v>2930</v>
      </c>
      <c r="N2169" s="179">
        <v>46279</v>
      </c>
      <c r="O21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0" spans="1:15" hidden="1" x14ac:dyDescent="0.25">
      <c r="A2170" s="25" t="str">
        <f>_xlfn.CONCAT(Tabela_srv_moreno_prd_dbwel_v_fund_acompanhamento[[#This Row],[id_ordem_servico]],"-",Tabela_srv_moreno_prd_dbwel_v_fund_acompanhamento[[#This Row],[item]])</f>
        <v>27600-8</v>
      </c>
      <c r="B2170" s="25" t="str">
        <f>_xlfn.XLOOKUP(A2170,Tabela2[ID OS_MORENO],Tabela2[ID OS_MORENO],"",0)</f>
        <v/>
      </c>
      <c r="C2170" s="25">
        <v>27600</v>
      </c>
      <c r="D2170" s="25">
        <v>8</v>
      </c>
      <c r="E2170" s="25">
        <v>1</v>
      </c>
      <c r="F2170" s="178">
        <v>1425062</v>
      </c>
      <c r="G2170" s="178">
        <v>0</v>
      </c>
      <c r="H2170" s="178" t="str">
        <f>_xlfn.CONCAT(Tabela_srv_moreno_prd_dbwel_v_fund_acompanhamento[[#This Row],[codigo_peca]],"-",Tabela_srv_moreno_prd_dbwel_v_fund_acompanhamento[[#This Row],[seq_peca]])</f>
        <v>1425062-0</v>
      </c>
      <c r="I2170" s="178">
        <v>1</v>
      </c>
      <c r="J2170" s="178" t="s">
        <v>1459</v>
      </c>
      <c r="K2170" s="179"/>
      <c r="L2170" s="179"/>
      <c r="M2170" s="178" t="s">
        <v>2930</v>
      </c>
      <c r="N2170" s="179">
        <v>46289</v>
      </c>
      <c r="O21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1" spans="1:15" hidden="1" x14ac:dyDescent="0.25">
      <c r="A2171" s="25" t="str">
        <f>_xlfn.CONCAT(Tabela_srv_moreno_prd_dbwel_v_fund_acompanhamento[[#This Row],[id_ordem_servico]],"-",Tabela_srv_moreno_prd_dbwel_v_fund_acompanhamento[[#This Row],[item]])</f>
        <v>27601-1</v>
      </c>
      <c r="B2171" s="25" t="str">
        <f>_xlfn.XLOOKUP(A2171,Tabela2[ID OS_MORENO],Tabela2[ID OS_MORENO],"",0)</f>
        <v/>
      </c>
      <c r="C2171" s="25">
        <v>27601</v>
      </c>
      <c r="D2171" s="25">
        <v>1</v>
      </c>
      <c r="E2171" s="25">
        <v>1</v>
      </c>
      <c r="F2171" s="178">
        <v>1425052</v>
      </c>
      <c r="G2171" s="178">
        <v>0</v>
      </c>
      <c r="H2171" s="178" t="str">
        <f>_xlfn.CONCAT(Tabela_srv_moreno_prd_dbwel_v_fund_acompanhamento[[#This Row],[codigo_peca]],"-",Tabela_srv_moreno_prd_dbwel_v_fund_acompanhamento[[#This Row],[seq_peca]])</f>
        <v>1425052-0</v>
      </c>
      <c r="I2171" s="178">
        <v>1</v>
      </c>
      <c r="J2171" s="178" t="s">
        <v>1459</v>
      </c>
      <c r="K2171" s="179"/>
      <c r="L2171" s="179"/>
      <c r="M2171" s="178" t="s">
        <v>2585</v>
      </c>
      <c r="N2171" s="179">
        <v>46266</v>
      </c>
      <c r="O21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2" spans="1:15" hidden="1" x14ac:dyDescent="0.25">
      <c r="A2172" s="25" t="str">
        <f>_xlfn.CONCAT(Tabela_srv_moreno_prd_dbwel_v_fund_acompanhamento[[#This Row],[id_ordem_servico]],"-",Tabela_srv_moreno_prd_dbwel_v_fund_acompanhamento[[#This Row],[item]])</f>
        <v>27601-2</v>
      </c>
      <c r="B2172" s="25" t="str">
        <f>_xlfn.XLOOKUP(A2172,Tabela2[ID OS_MORENO],Tabela2[ID OS_MORENO],"",0)</f>
        <v/>
      </c>
      <c r="C2172" s="25">
        <v>27601</v>
      </c>
      <c r="D2172" s="25">
        <v>2</v>
      </c>
      <c r="E2172" s="25">
        <v>1</v>
      </c>
      <c r="F2172" s="178">
        <v>1425052</v>
      </c>
      <c r="G2172" s="178">
        <v>0</v>
      </c>
      <c r="H2172" s="178" t="str">
        <f>_xlfn.CONCAT(Tabela_srv_moreno_prd_dbwel_v_fund_acompanhamento[[#This Row],[codigo_peca]],"-",Tabela_srv_moreno_prd_dbwel_v_fund_acompanhamento[[#This Row],[seq_peca]])</f>
        <v>1425052-0</v>
      </c>
      <c r="I2172" s="178">
        <v>1</v>
      </c>
      <c r="J2172" s="178" t="s">
        <v>1459</v>
      </c>
      <c r="K2172" s="179"/>
      <c r="L2172" s="179"/>
      <c r="M2172" s="178" t="s">
        <v>2585</v>
      </c>
      <c r="N2172" s="179">
        <v>46266</v>
      </c>
      <c r="O21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3" spans="1:15" hidden="1" x14ac:dyDescent="0.25">
      <c r="A2173" s="25" t="str">
        <f>_xlfn.CONCAT(Tabela_srv_moreno_prd_dbwel_v_fund_acompanhamento[[#This Row],[id_ordem_servico]],"-",Tabela_srv_moreno_prd_dbwel_v_fund_acompanhamento[[#This Row],[item]])</f>
        <v>27507-1</v>
      </c>
      <c r="B2173" s="25" t="str">
        <f>_xlfn.XLOOKUP(A2173,Tabela2[ID OS_MORENO],Tabela2[ID OS_MORENO],"",0)</f>
        <v>27507-1</v>
      </c>
      <c r="C2173" s="25">
        <v>27507</v>
      </c>
      <c r="D2173" s="25">
        <v>1</v>
      </c>
      <c r="E2173" s="25">
        <v>1</v>
      </c>
      <c r="F2173" s="178">
        <v>1449018</v>
      </c>
      <c r="G2173" s="178">
        <v>1</v>
      </c>
      <c r="H2173" s="178" t="str">
        <f>_xlfn.CONCAT(Tabela_srv_moreno_prd_dbwel_v_fund_acompanhamento[[#This Row],[codigo_peca]],"-",Tabela_srv_moreno_prd_dbwel_v_fund_acompanhamento[[#This Row],[seq_peca]])</f>
        <v>1449018-1</v>
      </c>
      <c r="I2173" s="178">
        <v>1</v>
      </c>
      <c r="J2173" s="178" t="s">
        <v>410</v>
      </c>
      <c r="K2173" s="179">
        <v>46185</v>
      </c>
      <c r="L2173" s="179"/>
      <c r="M2173" s="178" t="s">
        <v>245</v>
      </c>
      <c r="N2173" s="179">
        <v>46195</v>
      </c>
      <c r="O21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4" spans="1:15" hidden="1" x14ac:dyDescent="0.25">
      <c r="A2174" s="25" t="str">
        <f>_xlfn.CONCAT(Tabela_srv_moreno_prd_dbwel_v_fund_acompanhamento[[#This Row],[id_ordem_servico]],"-",Tabela_srv_moreno_prd_dbwel_v_fund_acompanhamento[[#This Row],[item]])</f>
        <v>27507-2</v>
      </c>
      <c r="B2174" s="25" t="str">
        <f>_xlfn.XLOOKUP(A2174,Tabela2[ID OS_MORENO],Tabela2[ID OS_MORENO],"",0)</f>
        <v>27507-2</v>
      </c>
      <c r="C2174" s="25">
        <v>27507</v>
      </c>
      <c r="D2174" s="25">
        <v>2</v>
      </c>
      <c r="E2174" s="25">
        <v>1</v>
      </c>
      <c r="F2174" s="178">
        <v>1449018</v>
      </c>
      <c r="G2174" s="178">
        <v>2</v>
      </c>
      <c r="H2174" s="178" t="str">
        <f>_xlfn.CONCAT(Tabela_srv_moreno_prd_dbwel_v_fund_acompanhamento[[#This Row],[codigo_peca]],"-",Tabela_srv_moreno_prd_dbwel_v_fund_acompanhamento[[#This Row],[seq_peca]])</f>
        <v>1449018-2</v>
      </c>
      <c r="I2174" s="178">
        <v>1</v>
      </c>
      <c r="J2174" s="178" t="s">
        <v>410</v>
      </c>
      <c r="K2174" s="179">
        <v>46185</v>
      </c>
      <c r="L2174" s="179"/>
      <c r="M2174" s="178" t="s">
        <v>245</v>
      </c>
      <c r="N2174" s="179">
        <v>46195</v>
      </c>
      <c r="O21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5" spans="1:15" hidden="1" x14ac:dyDescent="0.25">
      <c r="A2175" s="25" t="str">
        <f>_xlfn.CONCAT(Tabela_srv_moreno_prd_dbwel_v_fund_acompanhamento[[#This Row],[id_ordem_servico]],"-",Tabela_srv_moreno_prd_dbwel_v_fund_acompanhamento[[#This Row],[item]])</f>
        <v>27507-3</v>
      </c>
      <c r="B2175" s="25" t="str">
        <f>_xlfn.XLOOKUP(A2175,Tabela2[ID OS_MORENO],Tabela2[ID OS_MORENO],"",0)</f>
        <v/>
      </c>
      <c r="C2175" s="25">
        <v>27507</v>
      </c>
      <c r="D2175" s="25">
        <v>3</v>
      </c>
      <c r="E2175" s="25">
        <v>1</v>
      </c>
      <c r="F2175" s="178">
        <v>273400</v>
      </c>
      <c r="G2175" s="178">
        <v>96</v>
      </c>
      <c r="H2175" s="178" t="str">
        <f>_xlfn.CONCAT(Tabela_srv_moreno_prd_dbwel_v_fund_acompanhamento[[#This Row],[codigo_peca]],"-",Tabela_srv_moreno_prd_dbwel_v_fund_acompanhamento[[#This Row],[seq_peca]])</f>
        <v>273400-96</v>
      </c>
      <c r="I2175" s="178">
        <v>1</v>
      </c>
      <c r="J2175" s="178" t="s">
        <v>410</v>
      </c>
      <c r="K2175" s="179">
        <v>46161</v>
      </c>
      <c r="L2175" s="179"/>
      <c r="M2175" s="178" t="s">
        <v>2266</v>
      </c>
      <c r="N2175" s="179">
        <v>46195</v>
      </c>
      <c r="O21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6" spans="1:15" hidden="1" x14ac:dyDescent="0.25">
      <c r="A2176" s="25" t="str">
        <f>_xlfn.CONCAT(Tabela_srv_moreno_prd_dbwel_v_fund_acompanhamento[[#This Row],[id_ordem_servico]],"-",Tabela_srv_moreno_prd_dbwel_v_fund_acompanhamento[[#This Row],[item]])</f>
        <v>27175-1</v>
      </c>
      <c r="B2176" s="25" t="str">
        <f>_xlfn.XLOOKUP(A2176,Tabela2[ID OS_MORENO],Tabela2[ID OS_MORENO],"",0)</f>
        <v/>
      </c>
      <c r="C2176" s="25">
        <v>27175</v>
      </c>
      <c r="D2176" s="25">
        <v>1</v>
      </c>
      <c r="E2176" s="25">
        <v>1</v>
      </c>
      <c r="F2176" s="178">
        <v>382401</v>
      </c>
      <c r="G2176" s="178">
        <v>1</v>
      </c>
      <c r="H2176" s="178" t="str">
        <f>_xlfn.CONCAT(Tabela_srv_moreno_prd_dbwel_v_fund_acompanhamento[[#This Row],[codigo_peca]],"-",Tabela_srv_moreno_prd_dbwel_v_fund_acompanhamento[[#This Row],[seq_peca]])</f>
        <v>382401-1</v>
      </c>
      <c r="I2176" s="178">
        <v>1</v>
      </c>
      <c r="J2176" s="178" t="s">
        <v>410</v>
      </c>
      <c r="K2176" s="179">
        <v>45981</v>
      </c>
      <c r="L2176" s="179">
        <v>46006</v>
      </c>
      <c r="M2176" s="178" t="s">
        <v>245</v>
      </c>
      <c r="N2176" s="179">
        <v>45950</v>
      </c>
      <c r="O21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7" spans="1:15" hidden="1" x14ac:dyDescent="0.25">
      <c r="A2177" s="25" t="str">
        <f>_xlfn.CONCAT(Tabela_srv_moreno_prd_dbwel_v_fund_acompanhamento[[#This Row],[id_ordem_servico]],"-",Tabela_srv_moreno_prd_dbwel_v_fund_acompanhamento[[#This Row],[item]])</f>
        <v>27175-2</v>
      </c>
      <c r="B2177" s="25" t="str">
        <f>_xlfn.XLOOKUP(A2177,Tabela2[ID OS_MORENO],Tabela2[ID OS_MORENO],"",0)</f>
        <v/>
      </c>
      <c r="C2177" s="25">
        <v>27175</v>
      </c>
      <c r="D2177" s="25">
        <v>2</v>
      </c>
      <c r="E2177" s="25">
        <v>1</v>
      </c>
      <c r="F2177" s="178">
        <v>382402</v>
      </c>
      <c r="G2177" s="178">
        <v>1</v>
      </c>
      <c r="H2177" s="178" t="str">
        <f>_xlfn.CONCAT(Tabela_srv_moreno_prd_dbwel_v_fund_acompanhamento[[#This Row],[codigo_peca]],"-",Tabela_srv_moreno_prd_dbwel_v_fund_acompanhamento[[#This Row],[seq_peca]])</f>
        <v>382402-1</v>
      </c>
      <c r="I2177" s="178">
        <v>1</v>
      </c>
      <c r="J2177" s="178" t="s">
        <v>410</v>
      </c>
      <c r="K2177" s="179">
        <v>45965</v>
      </c>
      <c r="L2177" s="179">
        <v>45961</v>
      </c>
      <c r="M2177" s="178" t="s">
        <v>245</v>
      </c>
      <c r="N2177" s="179">
        <v>45960</v>
      </c>
      <c r="O21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8" spans="1:15" hidden="1" x14ac:dyDescent="0.25">
      <c r="A2178" s="25" t="str">
        <f>_xlfn.CONCAT(Tabela_srv_moreno_prd_dbwel_v_fund_acompanhamento[[#This Row],[id_ordem_servico]],"-",Tabela_srv_moreno_prd_dbwel_v_fund_acompanhamento[[#This Row],[item]])</f>
        <v>27429-1</v>
      </c>
      <c r="B2178" s="25" t="str">
        <f>_xlfn.XLOOKUP(A2178,Tabela2[ID OS_MORENO],Tabela2[ID OS_MORENO],"",0)</f>
        <v/>
      </c>
      <c r="C2178" s="25">
        <v>27429</v>
      </c>
      <c r="D2178" s="25">
        <v>1</v>
      </c>
      <c r="E2178" s="25">
        <v>1</v>
      </c>
      <c r="F2178" s="178">
        <v>1430020</v>
      </c>
      <c r="G2178" s="178">
        <v>1</v>
      </c>
      <c r="H2178" s="178" t="str">
        <f>_xlfn.CONCAT(Tabela_srv_moreno_prd_dbwel_v_fund_acompanhamento[[#This Row],[codigo_peca]],"-",Tabela_srv_moreno_prd_dbwel_v_fund_acompanhamento[[#This Row],[seq_peca]])</f>
        <v>1430020-1</v>
      </c>
      <c r="I2178" s="178">
        <v>1</v>
      </c>
      <c r="J2178" s="178" t="s">
        <v>816</v>
      </c>
      <c r="K2178" s="179">
        <v>46138</v>
      </c>
      <c r="L2178" s="179">
        <v>46135</v>
      </c>
      <c r="M2178" s="178" t="s">
        <v>820</v>
      </c>
      <c r="N2178" s="179">
        <v>46151</v>
      </c>
      <c r="O21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79" spans="1:15" hidden="1" x14ac:dyDescent="0.25">
      <c r="A2179" s="25" t="str">
        <f>_xlfn.CONCAT(Tabela_srv_moreno_prd_dbwel_v_fund_acompanhamento[[#This Row],[id_ordem_servico]],"-",Tabela_srv_moreno_prd_dbwel_v_fund_acompanhamento[[#This Row],[item]])</f>
        <v>27429-2</v>
      </c>
      <c r="B2179" s="25" t="str">
        <f>_xlfn.XLOOKUP(A2179,Tabela2[ID OS_MORENO],Tabela2[ID OS_MORENO],"",0)</f>
        <v/>
      </c>
      <c r="C2179" s="25">
        <v>27429</v>
      </c>
      <c r="D2179" s="25">
        <v>2</v>
      </c>
      <c r="E2179" s="25">
        <v>1</v>
      </c>
      <c r="F2179" s="178">
        <v>1430021</v>
      </c>
      <c r="G2179" s="178">
        <v>1</v>
      </c>
      <c r="H2179" s="178" t="str">
        <f>_xlfn.CONCAT(Tabela_srv_moreno_prd_dbwel_v_fund_acompanhamento[[#This Row],[codigo_peca]],"-",Tabela_srv_moreno_prd_dbwel_v_fund_acompanhamento[[#This Row],[seq_peca]])</f>
        <v>1430021-1</v>
      </c>
      <c r="I2179" s="178">
        <v>1</v>
      </c>
      <c r="J2179" s="178" t="s">
        <v>816</v>
      </c>
      <c r="K2179" s="179">
        <v>46145</v>
      </c>
      <c r="L2179" s="179">
        <v>46141</v>
      </c>
      <c r="M2179" s="178" t="s">
        <v>821</v>
      </c>
      <c r="N2179" s="179">
        <v>46151</v>
      </c>
      <c r="O21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0" spans="1:15" hidden="1" x14ac:dyDescent="0.25">
      <c r="A2180" s="25" t="str">
        <f>_xlfn.CONCAT(Tabela_srv_moreno_prd_dbwel_v_fund_acompanhamento[[#This Row],[id_ordem_servico]],"-",Tabela_srv_moreno_prd_dbwel_v_fund_acompanhamento[[#This Row],[item]])</f>
        <v>27430-1</v>
      </c>
      <c r="B2180" s="25" t="str">
        <f>_xlfn.XLOOKUP(A2180,Tabela2[ID OS_MORENO],Tabela2[ID OS_MORENO],"",0)</f>
        <v/>
      </c>
      <c r="C2180" s="25">
        <v>27430</v>
      </c>
      <c r="D2180" s="25">
        <v>1</v>
      </c>
      <c r="E2180" s="25">
        <v>1</v>
      </c>
      <c r="F2180" s="178">
        <v>1430022</v>
      </c>
      <c r="G2180" s="178">
        <v>1</v>
      </c>
      <c r="H2180" s="178" t="str">
        <f>_xlfn.CONCAT(Tabela_srv_moreno_prd_dbwel_v_fund_acompanhamento[[#This Row],[codigo_peca]],"-",Tabela_srv_moreno_prd_dbwel_v_fund_acompanhamento[[#This Row],[seq_peca]])</f>
        <v>1430022-1</v>
      </c>
      <c r="I2180" s="178">
        <v>1</v>
      </c>
      <c r="J2180" s="178" t="s">
        <v>816</v>
      </c>
      <c r="K2180" s="179">
        <v>46152</v>
      </c>
      <c r="L2180" s="179">
        <v>46141</v>
      </c>
      <c r="M2180" s="178" t="s">
        <v>820</v>
      </c>
      <c r="N2180" s="179">
        <v>46165</v>
      </c>
      <c r="O21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1" spans="1:15" hidden="1" x14ac:dyDescent="0.25">
      <c r="A2181" s="25" t="str">
        <f>_xlfn.CONCAT(Tabela_srv_moreno_prd_dbwel_v_fund_acompanhamento[[#This Row],[id_ordem_servico]],"-",Tabela_srv_moreno_prd_dbwel_v_fund_acompanhamento[[#This Row],[item]])</f>
        <v>27430-2</v>
      </c>
      <c r="B2181" s="25" t="str">
        <f>_xlfn.XLOOKUP(A2181,Tabela2[ID OS_MORENO],Tabela2[ID OS_MORENO],"",0)</f>
        <v/>
      </c>
      <c r="C2181" s="25">
        <v>27430</v>
      </c>
      <c r="D2181" s="25">
        <v>2</v>
      </c>
      <c r="E2181" s="25">
        <v>1</v>
      </c>
      <c r="F2181" s="178">
        <v>1430023</v>
      </c>
      <c r="G2181" s="178">
        <v>1</v>
      </c>
      <c r="H2181" s="178" t="str">
        <f>_xlfn.CONCAT(Tabela_srv_moreno_prd_dbwel_v_fund_acompanhamento[[#This Row],[codigo_peca]],"-",Tabela_srv_moreno_prd_dbwel_v_fund_acompanhamento[[#This Row],[seq_peca]])</f>
        <v>1430023-1</v>
      </c>
      <c r="I2181" s="178">
        <v>1</v>
      </c>
      <c r="J2181" s="178" t="s">
        <v>816</v>
      </c>
      <c r="K2181" s="179">
        <v>46159</v>
      </c>
      <c r="L2181" s="179">
        <v>46141</v>
      </c>
      <c r="M2181" s="178" t="s">
        <v>821</v>
      </c>
      <c r="N2181" s="179">
        <v>46165</v>
      </c>
      <c r="O21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2" spans="1:15" hidden="1" x14ac:dyDescent="0.25">
      <c r="A2182" s="25" t="str">
        <f>_xlfn.CONCAT(Tabela_srv_moreno_prd_dbwel_v_fund_acompanhamento[[#This Row],[id_ordem_servico]],"-",Tabela_srv_moreno_prd_dbwel_v_fund_acompanhamento[[#This Row],[item]])</f>
        <v>27426-1</v>
      </c>
      <c r="B2182" s="25" t="str">
        <f>_xlfn.XLOOKUP(A2182,Tabela2[ID OS_MORENO],Tabela2[ID OS_MORENO],"",0)</f>
        <v/>
      </c>
      <c r="C2182" s="25">
        <v>27426</v>
      </c>
      <c r="D2182" s="25">
        <v>1</v>
      </c>
      <c r="E2182" s="25">
        <v>1</v>
      </c>
      <c r="F2182" s="178">
        <v>1430018</v>
      </c>
      <c r="G2182" s="178">
        <v>1</v>
      </c>
      <c r="H2182" s="178" t="str">
        <f>_xlfn.CONCAT(Tabela_srv_moreno_prd_dbwel_v_fund_acompanhamento[[#This Row],[codigo_peca]],"-",Tabela_srv_moreno_prd_dbwel_v_fund_acompanhamento[[#This Row],[seq_peca]])</f>
        <v>1430018-1</v>
      </c>
      <c r="I2182" s="178">
        <v>1</v>
      </c>
      <c r="J2182" s="178" t="s">
        <v>816</v>
      </c>
      <c r="K2182" s="179">
        <v>46137</v>
      </c>
      <c r="L2182" s="179">
        <v>46129</v>
      </c>
      <c r="M2182" s="178" t="s">
        <v>817</v>
      </c>
      <c r="N2182" s="179">
        <v>46137</v>
      </c>
      <c r="O218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183" spans="1:15" hidden="1" x14ac:dyDescent="0.25">
      <c r="A2183" s="25" t="str">
        <f>_xlfn.CONCAT(Tabela_srv_moreno_prd_dbwel_v_fund_acompanhamento[[#This Row],[id_ordem_servico]],"-",Tabela_srv_moreno_prd_dbwel_v_fund_acompanhamento[[#This Row],[item]])</f>
        <v>27426-2</v>
      </c>
      <c r="B2183" s="25" t="str">
        <f>_xlfn.XLOOKUP(A2183,Tabela2[ID OS_MORENO],Tabela2[ID OS_MORENO],"",0)</f>
        <v/>
      </c>
      <c r="C2183" s="25">
        <v>27426</v>
      </c>
      <c r="D2183" s="25">
        <v>2</v>
      </c>
      <c r="E2183" s="25">
        <v>1</v>
      </c>
      <c r="F2183" s="178">
        <v>1430019</v>
      </c>
      <c r="G2183" s="178">
        <v>1</v>
      </c>
      <c r="H2183" s="178" t="str">
        <f>_xlfn.CONCAT(Tabela_srv_moreno_prd_dbwel_v_fund_acompanhamento[[#This Row],[codigo_peca]],"-",Tabela_srv_moreno_prd_dbwel_v_fund_acompanhamento[[#This Row],[seq_peca]])</f>
        <v>1430019-1</v>
      </c>
      <c r="I2183" s="178">
        <v>1</v>
      </c>
      <c r="J2183" s="178" t="s">
        <v>816</v>
      </c>
      <c r="K2183" s="179">
        <v>46137</v>
      </c>
      <c r="L2183" s="179">
        <v>46129</v>
      </c>
      <c r="M2183" s="178" t="s">
        <v>818</v>
      </c>
      <c r="N2183" s="179">
        <v>46137</v>
      </c>
      <c r="O218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184" spans="1:15" hidden="1" x14ac:dyDescent="0.25">
      <c r="A2184" s="25" t="str">
        <f>_xlfn.CONCAT(Tabela_srv_moreno_prd_dbwel_v_fund_acompanhamento[[#This Row],[id_ordem_servico]],"-",Tabela_srv_moreno_prd_dbwel_v_fund_acompanhamento[[#This Row],[item]])</f>
        <v>27528-1</v>
      </c>
      <c r="B2184" s="25" t="str">
        <f>_xlfn.XLOOKUP(A2184,Tabela2[ID OS_MORENO],Tabela2[ID OS_MORENO],"",0)</f>
        <v>27528-1</v>
      </c>
      <c r="C2184" s="25">
        <v>27528</v>
      </c>
      <c r="D2184" s="25">
        <v>1</v>
      </c>
      <c r="E2184" s="25">
        <v>1</v>
      </c>
      <c r="F2184" s="178">
        <v>1454053</v>
      </c>
      <c r="G2184" s="178">
        <v>1</v>
      </c>
      <c r="H2184" s="178" t="str">
        <f>_xlfn.CONCAT(Tabela_srv_moreno_prd_dbwel_v_fund_acompanhamento[[#This Row],[codigo_peca]],"-",Tabela_srv_moreno_prd_dbwel_v_fund_acompanhamento[[#This Row],[seq_peca]])</f>
        <v>1454053-1</v>
      </c>
      <c r="I2184" s="178">
        <v>1</v>
      </c>
      <c r="J2184" s="178" t="s">
        <v>483</v>
      </c>
      <c r="K2184" s="179">
        <v>46172</v>
      </c>
      <c r="L2184" s="179">
        <v>46190</v>
      </c>
      <c r="M2184" s="178" t="s">
        <v>2112</v>
      </c>
      <c r="N2184" s="179">
        <v>46211</v>
      </c>
      <c r="O21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5" spans="1:15" hidden="1" x14ac:dyDescent="0.25">
      <c r="A2185" s="25" t="str">
        <f>_xlfn.CONCAT(Tabela_srv_moreno_prd_dbwel_v_fund_acompanhamento[[#This Row],[id_ordem_servico]],"-",Tabela_srv_moreno_prd_dbwel_v_fund_acompanhamento[[#This Row],[item]])</f>
        <v>27528-2</v>
      </c>
      <c r="B2185" s="25" t="str">
        <f>_xlfn.XLOOKUP(A2185,Tabela2[ID OS_MORENO],Tabela2[ID OS_MORENO],"",0)</f>
        <v>27528-2</v>
      </c>
      <c r="C2185" s="25">
        <v>27528</v>
      </c>
      <c r="D2185" s="25">
        <v>2</v>
      </c>
      <c r="E2185" s="25">
        <v>1</v>
      </c>
      <c r="F2185" s="178">
        <v>1454053</v>
      </c>
      <c r="G2185" s="178">
        <v>2</v>
      </c>
      <c r="H2185" s="178" t="str">
        <f>_xlfn.CONCAT(Tabela_srv_moreno_prd_dbwel_v_fund_acompanhamento[[#This Row],[codigo_peca]],"-",Tabela_srv_moreno_prd_dbwel_v_fund_acompanhamento[[#This Row],[seq_peca]])</f>
        <v>1454053-2</v>
      </c>
      <c r="I2185" s="178">
        <v>1</v>
      </c>
      <c r="J2185" s="178" t="s">
        <v>483</v>
      </c>
      <c r="K2185" s="179">
        <v>46172</v>
      </c>
      <c r="L2185" s="179">
        <v>46190</v>
      </c>
      <c r="M2185" s="178" t="s">
        <v>2112</v>
      </c>
      <c r="N2185" s="179">
        <v>46211</v>
      </c>
      <c r="O21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6" spans="1:15" hidden="1" x14ac:dyDescent="0.25">
      <c r="A2186" s="25" t="str">
        <f>_xlfn.CONCAT(Tabela_srv_moreno_prd_dbwel_v_fund_acompanhamento[[#This Row],[id_ordem_servico]],"-",Tabela_srv_moreno_prd_dbwel_v_fund_acompanhamento[[#This Row],[item]])</f>
        <v>27528-3</v>
      </c>
      <c r="B2186" s="25" t="str">
        <f>_xlfn.XLOOKUP(A2186,Tabela2[ID OS_MORENO],Tabela2[ID OS_MORENO],"",0)</f>
        <v>27528-3</v>
      </c>
      <c r="C2186" s="25">
        <v>27528</v>
      </c>
      <c r="D2186" s="25">
        <v>3</v>
      </c>
      <c r="E2186" s="25">
        <v>1</v>
      </c>
      <c r="F2186" s="178">
        <v>1454053</v>
      </c>
      <c r="G2186" s="178">
        <v>3</v>
      </c>
      <c r="H2186" s="178" t="str">
        <f>_xlfn.CONCAT(Tabela_srv_moreno_prd_dbwel_v_fund_acompanhamento[[#This Row],[codigo_peca]],"-",Tabela_srv_moreno_prd_dbwel_v_fund_acompanhamento[[#This Row],[seq_peca]])</f>
        <v>1454053-3</v>
      </c>
      <c r="I2186" s="178">
        <v>1</v>
      </c>
      <c r="J2186" s="178" t="s">
        <v>483</v>
      </c>
      <c r="K2186" s="179">
        <v>46172</v>
      </c>
      <c r="L2186" s="179">
        <v>46190</v>
      </c>
      <c r="M2186" s="178" t="s">
        <v>2112</v>
      </c>
      <c r="N2186" s="179">
        <v>46211</v>
      </c>
      <c r="O21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7" spans="1:15" hidden="1" x14ac:dyDescent="0.25">
      <c r="A2187" s="25" t="str">
        <f>_xlfn.CONCAT(Tabela_srv_moreno_prd_dbwel_v_fund_acompanhamento[[#This Row],[id_ordem_servico]],"-",Tabela_srv_moreno_prd_dbwel_v_fund_acompanhamento[[#This Row],[item]])</f>
        <v>27528-4</v>
      </c>
      <c r="B2187" s="25" t="str">
        <f>_xlfn.XLOOKUP(A2187,Tabela2[ID OS_MORENO],Tabela2[ID OS_MORENO],"",0)</f>
        <v>27528-4</v>
      </c>
      <c r="C2187" s="25">
        <v>27528</v>
      </c>
      <c r="D2187" s="25">
        <v>4</v>
      </c>
      <c r="E2187" s="25">
        <v>1</v>
      </c>
      <c r="F2187" s="178">
        <v>1454053</v>
      </c>
      <c r="G2187" s="178">
        <v>4</v>
      </c>
      <c r="H2187" s="178" t="str">
        <f>_xlfn.CONCAT(Tabela_srv_moreno_prd_dbwel_v_fund_acompanhamento[[#This Row],[codigo_peca]],"-",Tabela_srv_moreno_prd_dbwel_v_fund_acompanhamento[[#This Row],[seq_peca]])</f>
        <v>1454053-4</v>
      </c>
      <c r="I2187" s="178">
        <v>1</v>
      </c>
      <c r="J2187" s="178" t="s">
        <v>483</v>
      </c>
      <c r="K2187" s="179">
        <v>46172</v>
      </c>
      <c r="L2187" s="179">
        <v>46190</v>
      </c>
      <c r="M2187" s="178" t="s">
        <v>2112</v>
      </c>
      <c r="N2187" s="179">
        <v>46211</v>
      </c>
      <c r="O21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8" spans="1:15" hidden="1" x14ac:dyDescent="0.25">
      <c r="A2188" s="25" t="str">
        <f>_xlfn.CONCAT(Tabela_srv_moreno_prd_dbwel_v_fund_acompanhamento[[#This Row],[id_ordem_servico]],"-",Tabela_srv_moreno_prd_dbwel_v_fund_acompanhamento[[#This Row],[item]])</f>
        <v>27528-8</v>
      </c>
      <c r="B2188" s="25" t="str">
        <f>_xlfn.XLOOKUP(A2188,Tabela2[ID OS_MORENO],Tabela2[ID OS_MORENO],"",0)</f>
        <v>27528-8</v>
      </c>
      <c r="C2188" s="25">
        <v>27528</v>
      </c>
      <c r="D2188" s="25">
        <v>8</v>
      </c>
      <c r="E2188" s="25">
        <v>1</v>
      </c>
      <c r="F2188" s="178">
        <v>1454053</v>
      </c>
      <c r="G2188" s="178">
        <v>5</v>
      </c>
      <c r="H2188" s="178" t="str">
        <f>_xlfn.CONCAT(Tabela_srv_moreno_prd_dbwel_v_fund_acompanhamento[[#This Row],[codigo_peca]],"-",Tabela_srv_moreno_prd_dbwel_v_fund_acompanhamento[[#This Row],[seq_peca]])</f>
        <v>1454053-5</v>
      </c>
      <c r="I2188" s="178">
        <v>1</v>
      </c>
      <c r="J2188" s="178" t="s">
        <v>483</v>
      </c>
      <c r="K2188" s="179">
        <v>46172</v>
      </c>
      <c r="L2188" s="179">
        <v>46190</v>
      </c>
      <c r="M2188" s="178" t="s">
        <v>2112</v>
      </c>
      <c r="N2188" s="179">
        <v>46211</v>
      </c>
      <c r="O21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89" spans="1:15" hidden="1" x14ac:dyDescent="0.25">
      <c r="A2189" s="25" t="str">
        <f>_xlfn.CONCAT(Tabela_srv_moreno_prd_dbwel_v_fund_acompanhamento[[#This Row],[id_ordem_servico]],"-",Tabela_srv_moreno_prd_dbwel_v_fund_acompanhamento[[#This Row],[item]])</f>
        <v>27528-9</v>
      </c>
      <c r="B2189" s="25" t="str">
        <f>_xlfn.XLOOKUP(A2189,Tabela2[ID OS_MORENO],Tabela2[ID OS_MORENO],"",0)</f>
        <v>27528-9</v>
      </c>
      <c r="C2189" s="25">
        <v>27528</v>
      </c>
      <c r="D2189" s="25">
        <v>9</v>
      </c>
      <c r="E2189" s="25">
        <v>1</v>
      </c>
      <c r="F2189" s="178">
        <v>1454053</v>
      </c>
      <c r="G2189" s="178">
        <v>6</v>
      </c>
      <c r="H2189" s="178" t="str">
        <f>_xlfn.CONCAT(Tabela_srv_moreno_prd_dbwel_v_fund_acompanhamento[[#This Row],[codigo_peca]],"-",Tabela_srv_moreno_prd_dbwel_v_fund_acompanhamento[[#This Row],[seq_peca]])</f>
        <v>1454053-6</v>
      </c>
      <c r="I2189" s="178">
        <v>1</v>
      </c>
      <c r="J2189" s="178" t="s">
        <v>483</v>
      </c>
      <c r="K2189" s="179">
        <v>46172</v>
      </c>
      <c r="L2189" s="179">
        <v>46190</v>
      </c>
      <c r="M2189" s="178" t="s">
        <v>2112</v>
      </c>
      <c r="N2189" s="179">
        <v>46211</v>
      </c>
      <c r="O21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0" spans="1:15" hidden="1" x14ac:dyDescent="0.25">
      <c r="A2190" s="25" t="str">
        <f>_xlfn.CONCAT(Tabela_srv_moreno_prd_dbwel_v_fund_acompanhamento[[#This Row],[id_ordem_servico]],"-",Tabela_srv_moreno_prd_dbwel_v_fund_acompanhamento[[#This Row],[item]])</f>
        <v>27528-10</v>
      </c>
      <c r="B2190" s="25" t="str">
        <f>_xlfn.XLOOKUP(A2190,Tabela2[ID OS_MORENO],Tabela2[ID OS_MORENO],"",0)</f>
        <v>27528-10</v>
      </c>
      <c r="C2190" s="25">
        <v>27528</v>
      </c>
      <c r="D2190" s="25">
        <v>10</v>
      </c>
      <c r="E2190" s="25">
        <v>1</v>
      </c>
      <c r="F2190" s="178">
        <v>1454053</v>
      </c>
      <c r="G2190" s="178">
        <v>7</v>
      </c>
      <c r="H2190" s="178" t="str">
        <f>_xlfn.CONCAT(Tabela_srv_moreno_prd_dbwel_v_fund_acompanhamento[[#This Row],[codigo_peca]],"-",Tabela_srv_moreno_prd_dbwel_v_fund_acompanhamento[[#This Row],[seq_peca]])</f>
        <v>1454053-7</v>
      </c>
      <c r="I2190" s="178">
        <v>1</v>
      </c>
      <c r="J2190" s="178" t="s">
        <v>483</v>
      </c>
      <c r="K2190" s="179">
        <v>46172</v>
      </c>
      <c r="L2190" s="179">
        <v>46190</v>
      </c>
      <c r="M2190" s="178" t="s">
        <v>2112</v>
      </c>
      <c r="N2190" s="179">
        <v>46211</v>
      </c>
      <c r="O21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1" spans="1:15" hidden="1" x14ac:dyDescent="0.25">
      <c r="A2191" s="25" t="str">
        <f>_xlfn.CONCAT(Tabela_srv_moreno_prd_dbwel_v_fund_acompanhamento[[#This Row],[id_ordem_servico]],"-",Tabela_srv_moreno_prd_dbwel_v_fund_acompanhamento[[#This Row],[item]])</f>
        <v>27528-11</v>
      </c>
      <c r="B2191" s="25" t="str">
        <f>_xlfn.XLOOKUP(A2191,Tabela2[ID OS_MORENO],Tabela2[ID OS_MORENO],"",0)</f>
        <v>27528-11</v>
      </c>
      <c r="C2191" s="25">
        <v>27528</v>
      </c>
      <c r="D2191" s="25">
        <v>11</v>
      </c>
      <c r="E2191" s="25">
        <v>1</v>
      </c>
      <c r="F2191" s="178">
        <v>1454053</v>
      </c>
      <c r="G2191" s="178">
        <v>8</v>
      </c>
      <c r="H2191" s="178" t="str">
        <f>_xlfn.CONCAT(Tabela_srv_moreno_prd_dbwel_v_fund_acompanhamento[[#This Row],[codigo_peca]],"-",Tabela_srv_moreno_prd_dbwel_v_fund_acompanhamento[[#This Row],[seq_peca]])</f>
        <v>1454053-8</v>
      </c>
      <c r="I2191" s="178">
        <v>1</v>
      </c>
      <c r="J2191" s="178" t="s">
        <v>483</v>
      </c>
      <c r="K2191" s="179">
        <v>46172</v>
      </c>
      <c r="L2191" s="179">
        <v>46190</v>
      </c>
      <c r="M2191" s="178" t="s">
        <v>2112</v>
      </c>
      <c r="N2191" s="179">
        <v>46211</v>
      </c>
      <c r="O21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2" spans="1:15" hidden="1" x14ac:dyDescent="0.25">
      <c r="A2192" s="25" t="str">
        <f>_xlfn.CONCAT(Tabela_srv_moreno_prd_dbwel_v_fund_acompanhamento[[#This Row],[id_ordem_servico]],"-",Tabela_srv_moreno_prd_dbwel_v_fund_acompanhamento[[#This Row],[item]])</f>
        <v>27528-12</v>
      </c>
      <c r="B2192" s="25" t="str">
        <f>_xlfn.XLOOKUP(A2192,Tabela2[ID OS_MORENO],Tabela2[ID OS_MORENO],"",0)</f>
        <v>27528-12</v>
      </c>
      <c r="C2192" s="25">
        <v>27528</v>
      </c>
      <c r="D2192" s="25">
        <v>12</v>
      </c>
      <c r="E2192" s="25">
        <v>1</v>
      </c>
      <c r="F2192" s="178">
        <v>1454054</v>
      </c>
      <c r="G2192" s="178">
        <v>4</v>
      </c>
      <c r="H2192" s="178" t="str">
        <f>_xlfn.CONCAT(Tabela_srv_moreno_prd_dbwel_v_fund_acompanhamento[[#This Row],[codigo_peca]],"-",Tabela_srv_moreno_prd_dbwel_v_fund_acompanhamento[[#This Row],[seq_peca]])</f>
        <v>1454054-4</v>
      </c>
      <c r="I2192" s="178">
        <v>1</v>
      </c>
      <c r="J2192" s="178" t="s">
        <v>483</v>
      </c>
      <c r="K2192" s="179">
        <v>46172</v>
      </c>
      <c r="L2192" s="179">
        <v>46188</v>
      </c>
      <c r="M2192" s="178" t="s">
        <v>2113</v>
      </c>
      <c r="N2192" s="179">
        <v>46211</v>
      </c>
      <c r="O21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3" spans="1:15" hidden="1" x14ac:dyDescent="0.25">
      <c r="A2193" s="25" t="str">
        <f>_xlfn.CONCAT(Tabela_srv_moreno_prd_dbwel_v_fund_acompanhamento[[#This Row],[id_ordem_servico]],"-",Tabela_srv_moreno_prd_dbwel_v_fund_acompanhamento[[#This Row],[item]])</f>
        <v>27528-13</v>
      </c>
      <c r="B2193" s="25" t="str">
        <f>_xlfn.XLOOKUP(A2193,Tabela2[ID OS_MORENO],Tabela2[ID OS_MORENO],"",0)</f>
        <v>27528-13</v>
      </c>
      <c r="C2193" s="25">
        <v>27528</v>
      </c>
      <c r="D2193" s="25">
        <v>13</v>
      </c>
      <c r="E2193" s="25">
        <v>1</v>
      </c>
      <c r="F2193" s="178">
        <v>1454054</v>
      </c>
      <c r="G2193" s="178">
        <v>5</v>
      </c>
      <c r="H2193" s="178" t="str">
        <f>_xlfn.CONCAT(Tabela_srv_moreno_prd_dbwel_v_fund_acompanhamento[[#This Row],[codigo_peca]],"-",Tabela_srv_moreno_prd_dbwel_v_fund_acompanhamento[[#This Row],[seq_peca]])</f>
        <v>1454054-5</v>
      </c>
      <c r="I2193" s="178">
        <v>1</v>
      </c>
      <c r="J2193" s="178" t="s">
        <v>483</v>
      </c>
      <c r="K2193" s="179">
        <v>46172</v>
      </c>
      <c r="L2193" s="179">
        <v>46188</v>
      </c>
      <c r="M2193" s="178" t="s">
        <v>2113</v>
      </c>
      <c r="N2193" s="179">
        <v>46211</v>
      </c>
      <c r="O21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4" spans="1:15" hidden="1" x14ac:dyDescent="0.25">
      <c r="A2194" s="25" t="str">
        <f>_xlfn.CONCAT(Tabela_srv_moreno_prd_dbwel_v_fund_acompanhamento[[#This Row],[id_ordem_servico]],"-",Tabela_srv_moreno_prd_dbwel_v_fund_acompanhamento[[#This Row],[item]])</f>
        <v>27528-5</v>
      </c>
      <c r="B2194" s="25" t="str">
        <f>_xlfn.XLOOKUP(A2194,Tabela2[ID OS_MORENO],Tabela2[ID OS_MORENO],"",0)</f>
        <v>27528-5</v>
      </c>
      <c r="C2194" s="25">
        <v>27528</v>
      </c>
      <c r="D2194" s="25">
        <v>5</v>
      </c>
      <c r="E2194" s="25">
        <v>1</v>
      </c>
      <c r="F2194" s="178">
        <v>1454054</v>
      </c>
      <c r="G2194" s="178">
        <v>1</v>
      </c>
      <c r="H2194" s="178" t="str">
        <f>_xlfn.CONCAT(Tabela_srv_moreno_prd_dbwel_v_fund_acompanhamento[[#This Row],[codigo_peca]],"-",Tabela_srv_moreno_prd_dbwel_v_fund_acompanhamento[[#This Row],[seq_peca]])</f>
        <v>1454054-1</v>
      </c>
      <c r="I2194" s="178">
        <v>1</v>
      </c>
      <c r="J2194" s="178" t="s">
        <v>483</v>
      </c>
      <c r="K2194" s="179">
        <v>46172</v>
      </c>
      <c r="L2194" s="179">
        <v>46188</v>
      </c>
      <c r="M2194" s="178" t="s">
        <v>2113</v>
      </c>
      <c r="N2194" s="179">
        <v>46211</v>
      </c>
      <c r="O21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5" spans="1:15" hidden="1" x14ac:dyDescent="0.25">
      <c r="A2195" s="25" t="str">
        <f>_xlfn.CONCAT(Tabela_srv_moreno_prd_dbwel_v_fund_acompanhamento[[#This Row],[id_ordem_servico]],"-",Tabela_srv_moreno_prd_dbwel_v_fund_acompanhamento[[#This Row],[item]])</f>
        <v>27528-6</v>
      </c>
      <c r="B2195" s="25" t="str">
        <f>_xlfn.XLOOKUP(A2195,Tabela2[ID OS_MORENO],Tabela2[ID OS_MORENO],"",0)</f>
        <v>27528-6</v>
      </c>
      <c r="C2195" s="25">
        <v>27528</v>
      </c>
      <c r="D2195" s="25">
        <v>6</v>
      </c>
      <c r="E2195" s="25">
        <v>1</v>
      </c>
      <c r="F2195" s="178">
        <v>1454054</v>
      </c>
      <c r="G2195" s="178">
        <v>2</v>
      </c>
      <c r="H2195" s="178" t="str">
        <f>_xlfn.CONCAT(Tabela_srv_moreno_prd_dbwel_v_fund_acompanhamento[[#This Row],[codigo_peca]],"-",Tabela_srv_moreno_prd_dbwel_v_fund_acompanhamento[[#This Row],[seq_peca]])</f>
        <v>1454054-2</v>
      </c>
      <c r="I2195" s="178">
        <v>1</v>
      </c>
      <c r="J2195" s="178" t="s">
        <v>483</v>
      </c>
      <c r="K2195" s="179">
        <v>46172</v>
      </c>
      <c r="L2195" s="179">
        <v>46188</v>
      </c>
      <c r="M2195" s="178" t="s">
        <v>2113</v>
      </c>
      <c r="N2195" s="179">
        <v>46211</v>
      </c>
      <c r="O21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6" spans="1:15" hidden="1" x14ac:dyDescent="0.25">
      <c r="A2196" s="25" t="str">
        <f>_xlfn.CONCAT(Tabela_srv_moreno_prd_dbwel_v_fund_acompanhamento[[#This Row],[id_ordem_servico]],"-",Tabela_srv_moreno_prd_dbwel_v_fund_acompanhamento[[#This Row],[item]])</f>
        <v>27528-7</v>
      </c>
      <c r="B2196" s="25" t="str">
        <f>_xlfn.XLOOKUP(A2196,Tabela2[ID OS_MORENO],Tabela2[ID OS_MORENO],"",0)</f>
        <v>27528-7</v>
      </c>
      <c r="C2196" s="25">
        <v>27528</v>
      </c>
      <c r="D2196" s="25">
        <v>7</v>
      </c>
      <c r="E2196" s="25">
        <v>1</v>
      </c>
      <c r="F2196" s="178">
        <v>1454054</v>
      </c>
      <c r="G2196" s="178">
        <v>3</v>
      </c>
      <c r="H2196" s="178" t="str">
        <f>_xlfn.CONCAT(Tabela_srv_moreno_prd_dbwel_v_fund_acompanhamento[[#This Row],[codigo_peca]],"-",Tabela_srv_moreno_prd_dbwel_v_fund_acompanhamento[[#This Row],[seq_peca]])</f>
        <v>1454054-3</v>
      </c>
      <c r="I2196" s="178">
        <v>1</v>
      </c>
      <c r="J2196" s="178" t="s">
        <v>483</v>
      </c>
      <c r="K2196" s="179">
        <v>46172</v>
      </c>
      <c r="L2196" s="179">
        <v>46188</v>
      </c>
      <c r="M2196" s="178" t="s">
        <v>2113</v>
      </c>
      <c r="N2196" s="179">
        <v>46211</v>
      </c>
      <c r="O21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7" spans="1:15" hidden="1" x14ac:dyDescent="0.25">
      <c r="A2197" s="25" t="str">
        <f>_xlfn.CONCAT(Tabela_srv_moreno_prd_dbwel_v_fund_acompanhamento[[#This Row],[id_ordem_servico]],"-",Tabela_srv_moreno_prd_dbwel_v_fund_acompanhamento[[#This Row],[item]])</f>
        <v>27528-14</v>
      </c>
      <c r="B2197" s="25" t="str">
        <f>_xlfn.XLOOKUP(A2197,Tabela2[ID OS_MORENO],Tabela2[ID OS_MORENO],"",0)</f>
        <v>27528-14</v>
      </c>
      <c r="C2197" s="25">
        <v>27528</v>
      </c>
      <c r="D2197" s="25">
        <v>14</v>
      </c>
      <c r="E2197" s="25">
        <v>1</v>
      </c>
      <c r="F2197" s="178">
        <v>1454055</v>
      </c>
      <c r="G2197" s="178">
        <v>1</v>
      </c>
      <c r="H2197" s="178" t="str">
        <f>_xlfn.CONCAT(Tabela_srv_moreno_prd_dbwel_v_fund_acompanhamento[[#This Row],[codigo_peca]],"-",Tabela_srv_moreno_prd_dbwel_v_fund_acompanhamento[[#This Row],[seq_peca]])</f>
        <v>1454055-1</v>
      </c>
      <c r="I2197" s="178">
        <v>1</v>
      </c>
      <c r="J2197" s="178" t="s">
        <v>483</v>
      </c>
      <c r="K2197" s="179">
        <v>46185</v>
      </c>
      <c r="L2197" s="179"/>
      <c r="M2197" s="178" t="s">
        <v>2114</v>
      </c>
      <c r="N2197" s="179">
        <v>46211</v>
      </c>
      <c r="O21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8" spans="1:15" hidden="1" x14ac:dyDescent="0.25">
      <c r="A2198" s="25" t="str">
        <f>_xlfn.CONCAT(Tabela_srv_moreno_prd_dbwel_v_fund_acompanhamento[[#This Row],[id_ordem_servico]],"-",Tabela_srv_moreno_prd_dbwel_v_fund_acompanhamento[[#This Row],[item]])</f>
        <v>27528-15</v>
      </c>
      <c r="B2198" s="25" t="str">
        <f>_xlfn.XLOOKUP(A2198,Tabela2[ID OS_MORENO],Tabela2[ID OS_MORENO],"",0)</f>
        <v>27528-15</v>
      </c>
      <c r="C2198" s="25">
        <v>27528</v>
      </c>
      <c r="D2198" s="25">
        <v>15</v>
      </c>
      <c r="E2198" s="25">
        <v>1</v>
      </c>
      <c r="F2198" s="178">
        <v>1454055</v>
      </c>
      <c r="G2198" s="178">
        <v>2</v>
      </c>
      <c r="H2198" s="178" t="str">
        <f>_xlfn.CONCAT(Tabela_srv_moreno_prd_dbwel_v_fund_acompanhamento[[#This Row],[codigo_peca]],"-",Tabela_srv_moreno_prd_dbwel_v_fund_acompanhamento[[#This Row],[seq_peca]])</f>
        <v>1454055-2</v>
      </c>
      <c r="I2198" s="178">
        <v>1</v>
      </c>
      <c r="J2198" s="178" t="s">
        <v>483</v>
      </c>
      <c r="K2198" s="179">
        <v>46185</v>
      </c>
      <c r="L2198" s="179">
        <v>46184</v>
      </c>
      <c r="M2198" s="178" t="s">
        <v>2114</v>
      </c>
      <c r="N2198" s="179">
        <v>46211</v>
      </c>
      <c r="O21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199" spans="1:15" hidden="1" x14ac:dyDescent="0.25">
      <c r="A2199" s="25" t="str">
        <f>_xlfn.CONCAT(Tabela_srv_moreno_prd_dbwel_v_fund_acompanhamento[[#This Row],[id_ordem_servico]],"-",Tabela_srv_moreno_prd_dbwel_v_fund_acompanhamento[[#This Row],[item]])</f>
        <v>27528-16</v>
      </c>
      <c r="B2199" s="25" t="str">
        <f>_xlfn.XLOOKUP(A2199,Tabela2[ID OS_MORENO],Tabela2[ID OS_MORENO],"",0)</f>
        <v>27528-16</v>
      </c>
      <c r="C2199" s="25">
        <v>27528</v>
      </c>
      <c r="D2199" s="25">
        <v>16</v>
      </c>
      <c r="E2199" s="25">
        <v>1</v>
      </c>
      <c r="F2199" s="178">
        <v>1454056</v>
      </c>
      <c r="G2199" s="178">
        <v>2</v>
      </c>
      <c r="H2199" s="178" t="str">
        <f>_xlfn.CONCAT(Tabela_srv_moreno_prd_dbwel_v_fund_acompanhamento[[#This Row],[codigo_peca]],"-",Tabela_srv_moreno_prd_dbwel_v_fund_acompanhamento[[#This Row],[seq_peca]])</f>
        <v>1454056-2</v>
      </c>
      <c r="I2199" s="178">
        <v>1</v>
      </c>
      <c r="J2199" s="178" t="s">
        <v>483</v>
      </c>
      <c r="K2199" s="179">
        <v>46185</v>
      </c>
      <c r="L2199" s="179">
        <v>46184</v>
      </c>
      <c r="M2199" s="178" t="s">
        <v>2114</v>
      </c>
      <c r="N2199" s="179">
        <v>46211</v>
      </c>
      <c r="O21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0" spans="1:15" hidden="1" x14ac:dyDescent="0.25">
      <c r="A2200" s="25" t="str">
        <f>_xlfn.CONCAT(Tabela_srv_moreno_prd_dbwel_v_fund_acompanhamento[[#This Row],[id_ordem_servico]],"-",Tabela_srv_moreno_prd_dbwel_v_fund_acompanhamento[[#This Row],[item]])</f>
        <v>27528-17</v>
      </c>
      <c r="B2200" s="25" t="str">
        <f>_xlfn.XLOOKUP(A2200,Tabela2[ID OS_MORENO],Tabela2[ID OS_MORENO],"",0)</f>
        <v>27528-17</v>
      </c>
      <c r="C2200" s="25">
        <v>27528</v>
      </c>
      <c r="D2200" s="25">
        <v>17</v>
      </c>
      <c r="E2200" s="25">
        <v>1</v>
      </c>
      <c r="F2200" s="178">
        <v>1454056</v>
      </c>
      <c r="G2200" s="178">
        <v>1</v>
      </c>
      <c r="H2200" s="178" t="str">
        <f>_xlfn.CONCAT(Tabela_srv_moreno_prd_dbwel_v_fund_acompanhamento[[#This Row],[codigo_peca]],"-",Tabela_srv_moreno_prd_dbwel_v_fund_acompanhamento[[#This Row],[seq_peca]])</f>
        <v>1454056-1</v>
      </c>
      <c r="I2200" s="178">
        <v>1</v>
      </c>
      <c r="J2200" s="178" t="s">
        <v>483</v>
      </c>
      <c r="K2200" s="179">
        <v>46185</v>
      </c>
      <c r="L2200" s="179">
        <v>46184</v>
      </c>
      <c r="M2200" s="178" t="s">
        <v>2114</v>
      </c>
      <c r="N2200" s="179">
        <v>46211</v>
      </c>
      <c r="O22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1" spans="1:15" hidden="1" x14ac:dyDescent="0.25">
      <c r="A2201" s="25" t="str">
        <f>_xlfn.CONCAT(Tabela_srv_moreno_prd_dbwel_v_fund_acompanhamento[[#This Row],[id_ordem_servico]],"-",Tabela_srv_moreno_prd_dbwel_v_fund_acompanhamento[[#This Row],[item]])</f>
        <v>27528-18</v>
      </c>
      <c r="B2201" s="25" t="str">
        <f>_xlfn.XLOOKUP(A2201,Tabela2[ID OS_MORENO],Tabela2[ID OS_MORENO],"",0)</f>
        <v>27528-18</v>
      </c>
      <c r="C2201" s="25">
        <v>27528</v>
      </c>
      <c r="D2201" s="25">
        <v>18</v>
      </c>
      <c r="E2201" s="25">
        <v>1</v>
      </c>
      <c r="F2201" s="178">
        <v>1454057</v>
      </c>
      <c r="G2201" s="178">
        <v>1</v>
      </c>
      <c r="H2201" s="178" t="str">
        <f>_xlfn.CONCAT(Tabela_srv_moreno_prd_dbwel_v_fund_acompanhamento[[#This Row],[codigo_peca]],"-",Tabela_srv_moreno_prd_dbwel_v_fund_acompanhamento[[#This Row],[seq_peca]])</f>
        <v>1454057-1</v>
      </c>
      <c r="I2201" s="178">
        <v>1</v>
      </c>
      <c r="J2201" s="178" t="s">
        <v>483</v>
      </c>
      <c r="K2201" s="179">
        <v>46185</v>
      </c>
      <c r="L2201" s="179">
        <v>46184</v>
      </c>
      <c r="M2201" s="178" t="s">
        <v>2114</v>
      </c>
      <c r="N2201" s="179">
        <v>46211</v>
      </c>
      <c r="O22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2" spans="1:15" hidden="1" x14ac:dyDescent="0.25">
      <c r="A2202" s="25" t="str">
        <f>_xlfn.CONCAT(Tabela_srv_moreno_prd_dbwel_v_fund_acompanhamento[[#This Row],[id_ordem_servico]],"-",Tabela_srv_moreno_prd_dbwel_v_fund_acompanhamento[[#This Row],[item]])</f>
        <v>27528-19</v>
      </c>
      <c r="B2202" s="25" t="str">
        <f>_xlfn.XLOOKUP(A2202,Tabela2[ID OS_MORENO],Tabela2[ID OS_MORENO],"",0)</f>
        <v>27528-19</v>
      </c>
      <c r="C2202" s="25">
        <v>27528</v>
      </c>
      <c r="D2202" s="25">
        <v>19</v>
      </c>
      <c r="E2202" s="25">
        <v>1</v>
      </c>
      <c r="F2202" s="178">
        <v>1454057</v>
      </c>
      <c r="G2202" s="178">
        <v>2</v>
      </c>
      <c r="H2202" s="178" t="str">
        <f>_xlfn.CONCAT(Tabela_srv_moreno_prd_dbwel_v_fund_acompanhamento[[#This Row],[codigo_peca]],"-",Tabela_srv_moreno_prd_dbwel_v_fund_acompanhamento[[#This Row],[seq_peca]])</f>
        <v>1454057-2</v>
      </c>
      <c r="I2202" s="178">
        <v>1</v>
      </c>
      <c r="J2202" s="178" t="s">
        <v>483</v>
      </c>
      <c r="K2202" s="179">
        <v>46185</v>
      </c>
      <c r="L2202" s="179">
        <v>46184</v>
      </c>
      <c r="M2202" s="178" t="s">
        <v>2114</v>
      </c>
      <c r="N2202" s="179">
        <v>46211</v>
      </c>
      <c r="O22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3" spans="1:15" hidden="1" x14ac:dyDescent="0.25">
      <c r="A2203" s="25" t="str">
        <f>_xlfn.CONCAT(Tabela_srv_moreno_prd_dbwel_v_fund_acompanhamento[[#This Row],[id_ordem_servico]],"-",Tabela_srv_moreno_prd_dbwel_v_fund_acompanhamento[[#This Row],[item]])</f>
        <v>27588-1</v>
      </c>
      <c r="B2203" s="25" t="str">
        <f>_xlfn.XLOOKUP(A2203,Tabela2[ID OS_MORENO],Tabela2[ID OS_MORENO],"",0)</f>
        <v/>
      </c>
      <c r="C2203" s="25">
        <v>27588</v>
      </c>
      <c r="D2203" s="25">
        <v>1</v>
      </c>
      <c r="E2203" s="25">
        <v>1</v>
      </c>
      <c r="F2203" s="178">
        <v>1454058</v>
      </c>
      <c r="G2203" s="178">
        <v>1</v>
      </c>
      <c r="H2203" s="178" t="str">
        <f>_xlfn.CONCAT(Tabela_srv_moreno_prd_dbwel_v_fund_acompanhamento[[#This Row],[codigo_peca]],"-",Tabela_srv_moreno_prd_dbwel_v_fund_acompanhamento[[#This Row],[seq_peca]])</f>
        <v>1454058-1</v>
      </c>
      <c r="I2203" s="178">
        <v>1</v>
      </c>
      <c r="J2203" s="178" t="s">
        <v>483</v>
      </c>
      <c r="K2203" s="179">
        <v>46225</v>
      </c>
      <c r="L2203" s="179"/>
      <c r="M2203" s="178" t="s">
        <v>655</v>
      </c>
      <c r="N2203" s="179">
        <v>46259</v>
      </c>
      <c r="O22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4" spans="1:15" hidden="1" x14ac:dyDescent="0.25">
      <c r="A2204" s="25" t="str">
        <f>_xlfn.CONCAT(Tabela_srv_moreno_prd_dbwel_v_fund_acompanhamento[[#This Row],[id_ordem_servico]],"-",Tabela_srv_moreno_prd_dbwel_v_fund_acompanhamento[[#This Row],[item]])</f>
        <v>27588-2</v>
      </c>
      <c r="B2204" s="25" t="str">
        <f>_xlfn.XLOOKUP(A2204,Tabela2[ID OS_MORENO],Tabela2[ID OS_MORENO],"",0)</f>
        <v/>
      </c>
      <c r="C2204" s="25">
        <v>27588</v>
      </c>
      <c r="D2204" s="25">
        <v>2</v>
      </c>
      <c r="E2204" s="25">
        <v>1</v>
      </c>
      <c r="F2204" s="178">
        <v>1454058</v>
      </c>
      <c r="G2204" s="178">
        <v>2</v>
      </c>
      <c r="H2204" s="178" t="str">
        <f>_xlfn.CONCAT(Tabela_srv_moreno_prd_dbwel_v_fund_acompanhamento[[#This Row],[codigo_peca]],"-",Tabela_srv_moreno_prd_dbwel_v_fund_acompanhamento[[#This Row],[seq_peca]])</f>
        <v>1454058-2</v>
      </c>
      <c r="I2204" s="178">
        <v>1</v>
      </c>
      <c r="J2204" s="178" t="s">
        <v>483</v>
      </c>
      <c r="K2204" s="179">
        <v>46225</v>
      </c>
      <c r="L2204" s="179"/>
      <c r="M2204" s="178" t="s">
        <v>655</v>
      </c>
      <c r="N2204" s="179">
        <v>46259</v>
      </c>
      <c r="O22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5" spans="1:15" hidden="1" x14ac:dyDescent="0.25">
      <c r="A2205" s="25" t="str">
        <f>_xlfn.CONCAT(Tabela_srv_moreno_prd_dbwel_v_fund_acompanhamento[[#This Row],[id_ordem_servico]],"-",Tabela_srv_moreno_prd_dbwel_v_fund_acompanhamento[[#This Row],[item]])</f>
        <v>27588-3</v>
      </c>
      <c r="B2205" s="25" t="str">
        <f>_xlfn.XLOOKUP(A2205,Tabela2[ID OS_MORENO],Tabela2[ID OS_MORENO],"",0)</f>
        <v/>
      </c>
      <c r="C2205" s="25">
        <v>27588</v>
      </c>
      <c r="D2205" s="25">
        <v>3</v>
      </c>
      <c r="E2205" s="25">
        <v>1</v>
      </c>
      <c r="F2205" s="178">
        <v>1454059</v>
      </c>
      <c r="G2205" s="178">
        <v>1</v>
      </c>
      <c r="H2205" s="178" t="str">
        <f>_xlfn.CONCAT(Tabela_srv_moreno_prd_dbwel_v_fund_acompanhamento[[#This Row],[codigo_peca]],"-",Tabela_srv_moreno_prd_dbwel_v_fund_acompanhamento[[#This Row],[seq_peca]])</f>
        <v>1454059-1</v>
      </c>
      <c r="I2205" s="178">
        <v>1</v>
      </c>
      <c r="J2205" s="178" t="s">
        <v>483</v>
      </c>
      <c r="K2205" s="179">
        <v>46225</v>
      </c>
      <c r="L2205" s="179"/>
      <c r="M2205" s="178" t="s">
        <v>281</v>
      </c>
      <c r="N2205" s="179">
        <v>46259</v>
      </c>
      <c r="O22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6" spans="1:15" hidden="1" x14ac:dyDescent="0.25">
      <c r="A2206" s="25" t="str">
        <f>_xlfn.CONCAT(Tabela_srv_moreno_prd_dbwel_v_fund_acompanhamento[[#This Row],[id_ordem_servico]],"-",Tabela_srv_moreno_prd_dbwel_v_fund_acompanhamento[[#This Row],[item]])</f>
        <v>27204-1</v>
      </c>
      <c r="B2206" s="25" t="str">
        <f>_xlfn.XLOOKUP(A2206,Tabela2[ID OS_MORENO],Tabela2[ID OS_MORENO],"",0)</f>
        <v/>
      </c>
      <c r="C2206" s="25">
        <v>27204</v>
      </c>
      <c r="D2206" s="25">
        <v>1</v>
      </c>
      <c r="E2206" s="25">
        <v>1</v>
      </c>
      <c r="F2206" s="178">
        <v>6548</v>
      </c>
      <c r="G2206" s="178">
        <v>1</v>
      </c>
      <c r="H2206" s="178" t="str">
        <f>_xlfn.CONCAT(Tabela_srv_moreno_prd_dbwel_v_fund_acompanhamento[[#This Row],[codigo_peca]],"-",Tabela_srv_moreno_prd_dbwel_v_fund_acompanhamento[[#This Row],[seq_peca]])</f>
        <v>6548-1</v>
      </c>
      <c r="I2206" s="178">
        <v>1</v>
      </c>
      <c r="J2206" s="178" t="s">
        <v>483</v>
      </c>
      <c r="K2206" s="179"/>
      <c r="L2206" s="179">
        <v>46014</v>
      </c>
      <c r="M2206" s="178" t="s">
        <v>484</v>
      </c>
      <c r="N2206" s="179">
        <v>45983</v>
      </c>
      <c r="O22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7" spans="1:15" hidden="1" x14ac:dyDescent="0.25">
      <c r="A2207" s="25" t="str">
        <f>_xlfn.CONCAT(Tabela_srv_moreno_prd_dbwel_v_fund_acompanhamento[[#This Row],[id_ordem_servico]],"-",Tabela_srv_moreno_prd_dbwel_v_fund_acompanhamento[[#This Row],[item]])</f>
        <v>27204-2</v>
      </c>
      <c r="B2207" s="25" t="str">
        <f>_xlfn.XLOOKUP(A2207,Tabela2[ID OS_MORENO],Tabela2[ID OS_MORENO],"",0)</f>
        <v/>
      </c>
      <c r="C2207" s="25">
        <v>27204</v>
      </c>
      <c r="D2207" s="25">
        <v>2</v>
      </c>
      <c r="E2207" s="25">
        <v>1</v>
      </c>
      <c r="F2207" s="178">
        <v>6549</v>
      </c>
      <c r="G2207" s="178">
        <v>1</v>
      </c>
      <c r="H2207" s="178" t="str">
        <f>_xlfn.CONCAT(Tabela_srv_moreno_prd_dbwel_v_fund_acompanhamento[[#This Row],[codigo_peca]],"-",Tabela_srv_moreno_prd_dbwel_v_fund_acompanhamento[[#This Row],[seq_peca]])</f>
        <v>6549-1</v>
      </c>
      <c r="I2207" s="178">
        <v>1</v>
      </c>
      <c r="J2207" s="178" t="s">
        <v>483</v>
      </c>
      <c r="K2207" s="179"/>
      <c r="L2207" s="179">
        <v>46014</v>
      </c>
      <c r="M2207" s="178" t="s">
        <v>485</v>
      </c>
      <c r="N2207" s="179">
        <v>45983</v>
      </c>
      <c r="O22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8" spans="1:15" hidden="1" x14ac:dyDescent="0.25">
      <c r="A2208" s="25" t="str">
        <f>_xlfn.CONCAT(Tabela_srv_moreno_prd_dbwel_v_fund_acompanhamento[[#This Row],[id_ordem_servico]],"-",Tabela_srv_moreno_prd_dbwel_v_fund_acompanhamento[[#This Row],[item]])</f>
        <v>27204-3</v>
      </c>
      <c r="B2208" s="25" t="str">
        <f>_xlfn.XLOOKUP(A2208,Tabela2[ID OS_MORENO],Tabela2[ID OS_MORENO],"",0)</f>
        <v/>
      </c>
      <c r="C2208" s="25">
        <v>27204</v>
      </c>
      <c r="D2208" s="25">
        <v>3</v>
      </c>
      <c r="E2208" s="25">
        <v>1</v>
      </c>
      <c r="F2208" s="178">
        <v>6550</v>
      </c>
      <c r="G2208" s="178">
        <v>1</v>
      </c>
      <c r="H2208" s="178" t="str">
        <f>_xlfn.CONCAT(Tabela_srv_moreno_prd_dbwel_v_fund_acompanhamento[[#This Row],[codigo_peca]],"-",Tabela_srv_moreno_prd_dbwel_v_fund_acompanhamento[[#This Row],[seq_peca]])</f>
        <v>6550-1</v>
      </c>
      <c r="I2208" s="178">
        <v>1</v>
      </c>
      <c r="J2208" s="178" t="s">
        <v>483</v>
      </c>
      <c r="K2208" s="179"/>
      <c r="L2208" s="179">
        <v>46014</v>
      </c>
      <c r="M2208" s="178" t="s">
        <v>486</v>
      </c>
      <c r="N2208" s="179">
        <v>45983</v>
      </c>
      <c r="O22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09" spans="1:15" hidden="1" x14ac:dyDescent="0.25">
      <c r="A2209" s="25" t="str">
        <f>_xlfn.CONCAT(Tabela_srv_moreno_prd_dbwel_v_fund_acompanhamento[[#This Row],[id_ordem_servico]],"-",Tabela_srv_moreno_prd_dbwel_v_fund_acompanhamento[[#This Row],[item]])</f>
        <v>27204-14</v>
      </c>
      <c r="B2209" s="25" t="str">
        <f>_xlfn.XLOOKUP(A2209,Tabela2[ID OS_MORENO],Tabela2[ID OS_MORENO],"",0)</f>
        <v/>
      </c>
      <c r="C2209" s="25">
        <v>27204</v>
      </c>
      <c r="D2209" s="25">
        <v>14</v>
      </c>
      <c r="E2209" s="25">
        <v>1</v>
      </c>
      <c r="F2209" s="178">
        <v>6551</v>
      </c>
      <c r="G2209" s="178">
        <v>1</v>
      </c>
      <c r="H2209" s="178" t="str">
        <f>_xlfn.CONCAT(Tabela_srv_moreno_prd_dbwel_v_fund_acompanhamento[[#This Row],[codigo_peca]],"-",Tabela_srv_moreno_prd_dbwel_v_fund_acompanhamento[[#This Row],[seq_peca]])</f>
        <v>6551-1</v>
      </c>
      <c r="I2209" s="178">
        <v>1</v>
      </c>
      <c r="J2209" s="178" t="s">
        <v>483</v>
      </c>
      <c r="K2209" s="179">
        <v>45922</v>
      </c>
      <c r="L2209" s="179">
        <v>45922</v>
      </c>
      <c r="M2209" s="178" t="s">
        <v>487</v>
      </c>
      <c r="N2209" s="179">
        <v>45983</v>
      </c>
      <c r="O22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0" spans="1:15" hidden="1" x14ac:dyDescent="0.25">
      <c r="A2210" s="25" t="str">
        <f>_xlfn.CONCAT(Tabela_srv_moreno_prd_dbwel_v_fund_acompanhamento[[#This Row],[id_ordem_servico]],"-",Tabela_srv_moreno_prd_dbwel_v_fund_acompanhamento[[#This Row],[item]])</f>
        <v>27204-15</v>
      </c>
      <c r="B2210" s="25" t="str">
        <f>_xlfn.XLOOKUP(A2210,Tabela2[ID OS_MORENO],Tabela2[ID OS_MORENO],"",0)</f>
        <v/>
      </c>
      <c r="C2210" s="25">
        <v>27204</v>
      </c>
      <c r="D2210" s="25">
        <v>15</v>
      </c>
      <c r="E2210" s="25">
        <v>1</v>
      </c>
      <c r="F2210" s="178">
        <v>6552</v>
      </c>
      <c r="G2210" s="178">
        <v>1</v>
      </c>
      <c r="H2210" s="178" t="str">
        <f>_xlfn.CONCAT(Tabela_srv_moreno_prd_dbwel_v_fund_acompanhamento[[#This Row],[codigo_peca]],"-",Tabela_srv_moreno_prd_dbwel_v_fund_acompanhamento[[#This Row],[seq_peca]])</f>
        <v>6552-1</v>
      </c>
      <c r="I2210" s="178">
        <v>1</v>
      </c>
      <c r="J2210" s="178" t="s">
        <v>483</v>
      </c>
      <c r="K2210" s="179">
        <v>45922</v>
      </c>
      <c r="L2210" s="179">
        <v>45922</v>
      </c>
      <c r="M2210" s="178" t="s">
        <v>488</v>
      </c>
      <c r="N2210" s="179">
        <v>45983</v>
      </c>
      <c r="O22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1" spans="1:15" hidden="1" x14ac:dyDescent="0.25">
      <c r="A2211" s="25" t="str">
        <f>_xlfn.CONCAT(Tabela_srv_moreno_prd_dbwel_v_fund_acompanhamento[[#This Row],[id_ordem_servico]],"-",Tabela_srv_moreno_prd_dbwel_v_fund_acompanhamento[[#This Row],[item]])</f>
        <v>27204-16</v>
      </c>
      <c r="B2211" s="25" t="str">
        <f>_xlfn.XLOOKUP(A2211,Tabela2[ID OS_MORENO],Tabela2[ID OS_MORENO],"",0)</f>
        <v/>
      </c>
      <c r="C2211" s="25">
        <v>27204</v>
      </c>
      <c r="D2211" s="25">
        <v>16</v>
      </c>
      <c r="E2211" s="25">
        <v>1</v>
      </c>
      <c r="F2211" s="178">
        <v>6553</v>
      </c>
      <c r="G2211" s="178">
        <v>1</v>
      </c>
      <c r="H2211" s="178" t="str">
        <f>_xlfn.CONCAT(Tabela_srv_moreno_prd_dbwel_v_fund_acompanhamento[[#This Row],[codigo_peca]],"-",Tabela_srv_moreno_prd_dbwel_v_fund_acompanhamento[[#This Row],[seq_peca]])</f>
        <v>6553-1</v>
      </c>
      <c r="I2211" s="178">
        <v>1</v>
      </c>
      <c r="J2211" s="178" t="s">
        <v>483</v>
      </c>
      <c r="K2211" s="179">
        <v>45926</v>
      </c>
      <c r="L2211" s="179">
        <v>45926</v>
      </c>
      <c r="M2211" s="178" t="s">
        <v>489</v>
      </c>
      <c r="N2211" s="179">
        <v>45983</v>
      </c>
      <c r="O22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2" spans="1:15" hidden="1" x14ac:dyDescent="0.25">
      <c r="A2212" s="25" t="str">
        <f>_xlfn.CONCAT(Tabela_srv_moreno_prd_dbwel_v_fund_acompanhamento[[#This Row],[id_ordem_servico]],"-",Tabela_srv_moreno_prd_dbwel_v_fund_acompanhamento[[#This Row],[item]])</f>
        <v>27204-17</v>
      </c>
      <c r="B2212" s="25" t="str">
        <f>_xlfn.XLOOKUP(A2212,Tabela2[ID OS_MORENO],Tabela2[ID OS_MORENO],"",0)</f>
        <v/>
      </c>
      <c r="C2212" s="25">
        <v>27204</v>
      </c>
      <c r="D2212" s="25">
        <v>17</v>
      </c>
      <c r="E2212" s="25">
        <v>1</v>
      </c>
      <c r="F2212" s="178">
        <v>6554</v>
      </c>
      <c r="G2212" s="178">
        <v>1</v>
      </c>
      <c r="H2212" s="178" t="str">
        <f>_xlfn.CONCAT(Tabela_srv_moreno_prd_dbwel_v_fund_acompanhamento[[#This Row],[codigo_peca]],"-",Tabela_srv_moreno_prd_dbwel_v_fund_acompanhamento[[#This Row],[seq_peca]])</f>
        <v>6554-1</v>
      </c>
      <c r="I2212" s="178">
        <v>1</v>
      </c>
      <c r="J2212" s="178" t="s">
        <v>483</v>
      </c>
      <c r="K2212" s="179">
        <v>45923</v>
      </c>
      <c r="L2212" s="179">
        <v>45945</v>
      </c>
      <c r="M2212" s="178" t="s">
        <v>490</v>
      </c>
      <c r="N2212" s="179">
        <v>45983</v>
      </c>
      <c r="O22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3" spans="1:15" hidden="1" x14ac:dyDescent="0.25">
      <c r="A2213" s="25" t="str">
        <f>_xlfn.CONCAT(Tabela_srv_moreno_prd_dbwel_v_fund_acompanhamento[[#This Row],[id_ordem_servico]],"-",Tabela_srv_moreno_prd_dbwel_v_fund_acompanhamento[[#This Row],[item]])</f>
        <v>27204-18</v>
      </c>
      <c r="B2213" s="25" t="str">
        <f>_xlfn.XLOOKUP(A2213,Tabela2[ID OS_MORENO],Tabela2[ID OS_MORENO],"",0)</f>
        <v/>
      </c>
      <c r="C2213" s="25">
        <v>27204</v>
      </c>
      <c r="D2213" s="25">
        <v>18</v>
      </c>
      <c r="E2213" s="25">
        <v>1</v>
      </c>
      <c r="F2213" s="178">
        <v>6555</v>
      </c>
      <c r="G2213" s="178">
        <v>1</v>
      </c>
      <c r="H2213" s="178" t="str">
        <f>_xlfn.CONCAT(Tabela_srv_moreno_prd_dbwel_v_fund_acompanhamento[[#This Row],[codigo_peca]],"-",Tabela_srv_moreno_prd_dbwel_v_fund_acompanhamento[[#This Row],[seq_peca]])</f>
        <v>6555-1</v>
      </c>
      <c r="I2213" s="178">
        <v>1</v>
      </c>
      <c r="J2213" s="178" t="s">
        <v>483</v>
      </c>
      <c r="K2213" s="179">
        <v>45923</v>
      </c>
      <c r="L2213" s="179">
        <v>45940</v>
      </c>
      <c r="M2213" s="178" t="s">
        <v>491</v>
      </c>
      <c r="N2213" s="179">
        <v>45983</v>
      </c>
      <c r="O22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4" spans="1:15" hidden="1" x14ac:dyDescent="0.25">
      <c r="A2214" s="25" t="str">
        <f>_xlfn.CONCAT(Tabela_srv_moreno_prd_dbwel_v_fund_acompanhamento[[#This Row],[id_ordem_servico]],"-",Tabela_srv_moreno_prd_dbwel_v_fund_acompanhamento[[#This Row],[item]])</f>
        <v>27204-4</v>
      </c>
      <c r="B2214" s="25" t="str">
        <f>_xlfn.XLOOKUP(A2214,Tabela2[ID OS_MORENO],Tabela2[ID OS_MORENO],"",0)</f>
        <v/>
      </c>
      <c r="C2214" s="25">
        <v>27204</v>
      </c>
      <c r="D2214" s="25">
        <v>4</v>
      </c>
      <c r="E2214" s="25">
        <v>1</v>
      </c>
      <c r="F2214" s="178">
        <v>1454041</v>
      </c>
      <c r="G2214" s="178">
        <v>1</v>
      </c>
      <c r="H2214" s="178" t="str">
        <f>_xlfn.CONCAT(Tabela_srv_moreno_prd_dbwel_v_fund_acompanhamento[[#This Row],[codigo_peca]],"-",Tabela_srv_moreno_prd_dbwel_v_fund_acompanhamento[[#This Row],[seq_peca]])</f>
        <v>1454041-1</v>
      </c>
      <c r="I2214" s="178">
        <v>1</v>
      </c>
      <c r="J2214" s="178" t="s">
        <v>483</v>
      </c>
      <c r="K2214" s="179">
        <v>45962</v>
      </c>
      <c r="L2214" s="179">
        <v>45951</v>
      </c>
      <c r="M2214" s="178" t="s">
        <v>492</v>
      </c>
      <c r="N2214" s="179">
        <v>45983</v>
      </c>
      <c r="O22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5" spans="1:15" hidden="1" x14ac:dyDescent="0.25">
      <c r="A2215" s="25" t="str">
        <f>_xlfn.CONCAT(Tabela_srv_moreno_prd_dbwel_v_fund_acompanhamento[[#This Row],[id_ordem_servico]],"-",Tabela_srv_moreno_prd_dbwel_v_fund_acompanhamento[[#This Row],[item]])</f>
        <v>27204-5</v>
      </c>
      <c r="B2215" s="25" t="str">
        <f>_xlfn.XLOOKUP(A2215,Tabela2[ID OS_MORENO],Tabela2[ID OS_MORENO],"",0)</f>
        <v/>
      </c>
      <c r="C2215" s="25">
        <v>27204</v>
      </c>
      <c r="D2215" s="25">
        <v>5</v>
      </c>
      <c r="E2215" s="25">
        <v>1</v>
      </c>
      <c r="F2215" s="178">
        <v>1454041</v>
      </c>
      <c r="G2215" s="178">
        <v>2</v>
      </c>
      <c r="H2215" s="178" t="str">
        <f>_xlfn.CONCAT(Tabela_srv_moreno_prd_dbwel_v_fund_acompanhamento[[#This Row],[codigo_peca]],"-",Tabela_srv_moreno_prd_dbwel_v_fund_acompanhamento[[#This Row],[seq_peca]])</f>
        <v>1454041-2</v>
      </c>
      <c r="I2215" s="178">
        <v>1</v>
      </c>
      <c r="J2215" s="178" t="s">
        <v>483</v>
      </c>
      <c r="K2215" s="179">
        <v>45962</v>
      </c>
      <c r="L2215" s="179">
        <v>45950</v>
      </c>
      <c r="M2215" s="178" t="s">
        <v>492</v>
      </c>
      <c r="N2215" s="179">
        <v>45983</v>
      </c>
      <c r="O22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6" spans="1:15" hidden="1" x14ac:dyDescent="0.25">
      <c r="A2216" s="25" t="str">
        <f>_xlfn.CONCAT(Tabela_srv_moreno_prd_dbwel_v_fund_acompanhamento[[#This Row],[id_ordem_servico]],"-",Tabela_srv_moreno_prd_dbwel_v_fund_acompanhamento[[#This Row],[item]])</f>
        <v>27204-6</v>
      </c>
      <c r="B2216" s="25" t="str">
        <f>_xlfn.XLOOKUP(A2216,Tabela2[ID OS_MORENO],Tabela2[ID OS_MORENO],"",0)</f>
        <v/>
      </c>
      <c r="C2216" s="25">
        <v>27204</v>
      </c>
      <c r="D2216" s="25">
        <v>6</v>
      </c>
      <c r="E2216" s="25">
        <v>1</v>
      </c>
      <c r="F2216" s="178">
        <v>1454041</v>
      </c>
      <c r="G2216" s="178">
        <v>3</v>
      </c>
      <c r="H2216" s="178" t="str">
        <f>_xlfn.CONCAT(Tabela_srv_moreno_prd_dbwel_v_fund_acompanhamento[[#This Row],[codigo_peca]],"-",Tabela_srv_moreno_prd_dbwel_v_fund_acompanhamento[[#This Row],[seq_peca]])</f>
        <v>1454041-3</v>
      </c>
      <c r="I2216" s="178">
        <v>1</v>
      </c>
      <c r="J2216" s="178" t="s">
        <v>483</v>
      </c>
      <c r="K2216" s="179">
        <v>45962</v>
      </c>
      <c r="L2216" s="179">
        <v>45950</v>
      </c>
      <c r="M2216" s="178" t="s">
        <v>492</v>
      </c>
      <c r="N2216" s="179">
        <v>45983</v>
      </c>
      <c r="O22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7" spans="1:15" hidden="1" x14ac:dyDescent="0.25">
      <c r="A2217" s="25" t="str">
        <f>_xlfn.CONCAT(Tabela_srv_moreno_prd_dbwel_v_fund_acompanhamento[[#This Row],[id_ordem_servico]],"-",Tabela_srv_moreno_prd_dbwel_v_fund_acompanhamento[[#This Row],[item]])</f>
        <v>27204-7</v>
      </c>
      <c r="B2217" s="25" t="str">
        <f>_xlfn.XLOOKUP(A2217,Tabela2[ID OS_MORENO],Tabela2[ID OS_MORENO],"",0)</f>
        <v/>
      </c>
      <c r="C2217" s="25">
        <v>27204</v>
      </c>
      <c r="D2217" s="25">
        <v>7</v>
      </c>
      <c r="E2217" s="25">
        <v>1</v>
      </c>
      <c r="F2217" s="178">
        <v>1454041</v>
      </c>
      <c r="G2217" s="178">
        <v>4</v>
      </c>
      <c r="H2217" s="178" t="str">
        <f>_xlfn.CONCAT(Tabela_srv_moreno_prd_dbwel_v_fund_acompanhamento[[#This Row],[codigo_peca]],"-",Tabela_srv_moreno_prd_dbwel_v_fund_acompanhamento[[#This Row],[seq_peca]])</f>
        <v>1454041-4</v>
      </c>
      <c r="I2217" s="178">
        <v>1</v>
      </c>
      <c r="J2217" s="178" t="s">
        <v>483</v>
      </c>
      <c r="K2217" s="179">
        <v>45962</v>
      </c>
      <c r="L2217" s="179">
        <v>45946</v>
      </c>
      <c r="M2217" s="178" t="s">
        <v>492</v>
      </c>
      <c r="N2217" s="179">
        <v>45983</v>
      </c>
      <c r="O22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8" spans="1:15" hidden="1" x14ac:dyDescent="0.25">
      <c r="A2218" s="25" t="str">
        <f>_xlfn.CONCAT(Tabela_srv_moreno_prd_dbwel_v_fund_acompanhamento[[#This Row],[id_ordem_servico]],"-",Tabela_srv_moreno_prd_dbwel_v_fund_acompanhamento[[#This Row],[item]])</f>
        <v>27204-8</v>
      </c>
      <c r="B2218" s="25" t="str">
        <f>_xlfn.XLOOKUP(A2218,Tabela2[ID OS_MORENO],Tabela2[ID OS_MORENO],"",0)</f>
        <v/>
      </c>
      <c r="C2218" s="25">
        <v>27204</v>
      </c>
      <c r="D2218" s="25">
        <v>8</v>
      </c>
      <c r="E2218" s="25">
        <v>1</v>
      </c>
      <c r="F2218" s="178">
        <v>1454042</v>
      </c>
      <c r="G2218" s="178">
        <v>1</v>
      </c>
      <c r="H2218" s="178" t="str">
        <f>_xlfn.CONCAT(Tabela_srv_moreno_prd_dbwel_v_fund_acompanhamento[[#This Row],[codigo_peca]],"-",Tabela_srv_moreno_prd_dbwel_v_fund_acompanhamento[[#This Row],[seq_peca]])</f>
        <v>1454042-1</v>
      </c>
      <c r="I2218" s="178">
        <v>1</v>
      </c>
      <c r="J2218" s="178" t="s">
        <v>483</v>
      </c>
      <c r="K2218" s="179">
        <v>46019</v>
      </c>
      <c r="L2218" s="179">
        <v>45995</v>
      </c>
      <c r="M2218" s="178" t="s">
        <v>493</v>
      </c>
      <c r="N2218" s="179">
        <v>46044</v>
      </c>
      <c r="O22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19" spans="1:15" hidden="1" x14ac:dyDescent="0.25">
      <c r="A2219" s="25" t="str">
        <f>_xlfn.CONCAT(Tabela_srv_moreno_prd_dbwel_v_fund_acompanhamento[[#This Row],[id_ordem_servico]],"-",Tabela_srv_moreno_prd_dbwel_v_fund_acompanhamento[[#This Row],[item]])</f>
        <v>27204-9</v>
      </c>
      <c r="B2219" s="25" t="str">
        <f>_xlfn.XLOOKUP(A2219,Tabela2[ID OS_MORENO],Tabela2[ID OS_MORENO],"",0)</f>
        <v/>
      </c>
      <c r="C2219" s="25">
        <v>27204</v>
      </c>
      <c r="D2219" s="25">
        <v>9</v>
      </c>
      <c r="E2219" s="25">
        <v>1</v>
      </c>
      <c r="F2219" s="178">
        <v>1454043</v>
      </c>
      <c r="G2219" s="178">
        <v>1</v>
      </c>
      <c r="H2219" s="178" t="str">
        <f>_xlfn.CONCAT(Tabela_srv_moreno_prd_dbwel_v_fund_acompanhamento[[#This Row],[codigo_peca]],"-",Tabela_srv_moreno_prd_dbwel_v_fund_acompanhamento[[#This Row],[seq_peca]])</f>
        <v>1454043-1</v>
      </c>
      <c r="I2219" s="178">
        <v>1</v>
      </c>
      <c r="J2219" s="178" t="s">
        <v>483</v>
      </c>
      <c r="K2219" s="179">
        <v>46013</v>
      </c>
      <c r="L2219" s="179">
        <v>45995</v>
      </c>
      <c r="M2219" s="178" t="s">
        <v>494</v>
      </c>
      <c r="N2219" s="179">
        <v>46044</v>
      </c>
      <c r="O22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0" spans="1:15" hidden="1" x14ac:dyDescent="0.25">
      <c r="A2220" s="25" t="str">
        <f>_xlfn.CONCAT(Tabela_srv_moreno_prd_dbwel_v_fund_acompanhamento[[#This Row],[id_ordem_servico]],"-",Tabela_srv_moreno_prd_dbwel_v_fund_acompanhamento[[#This Row],[item]])</f>
        <v>27204-10</v>
      </c>
      <c r="B2220" s="25" t="str">
        <f>_xlfn.XLOOKUP(A2220,Tabela2[ID OS_MORENO],Tabela2[ID OS_MORENO],"",0)</f>
        <v/>
      </c>
      <c r="C2220" s="25">
        <v>27204</v>
      </c>
      <c r="D2220" s="25">
        <v>10</v>
      </c>
      <c r="E2220" s="25">
        <v>1</v>
      </c>
      <c r="F2220" s="178">
        <v>1454044</v>
      </c>
      <c r="G2220" s="178">
        <v>1</v>
      </c>
      <c r="H2220" s="178" t="str">
        <f>_xlfn.CONCAT(Tabela_srv_moreno_prd_dbwel_v_fund_acompanhamento[[#This Row],[codigo_peca]],"-",Tabela_srv_moreno_prd_dbwel_v_fund_acompanhamento[[#This Row],[seq_peca]])</f>
        <v>1454044-1</v>
      </c>
      <c r="I2220" s="178">
        <v>1</v>
      </c>
      <c r="J2220" s="178" t="s">
        <v>483</v>
      </c>
      <c r="K2220" s="179">
        <v>45953</v>
      </c>
      <c r="L2220" s="179">
        <v>45950</v>
      </c>
      <c r="M2220" s="178" t="s">
        <v>495</v>
      </c>
      <c r="N2220" s="179">
        <v>45983</v>
      </c>
      <c r="O22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1" spans="1:15" hidden="1" x14ac:dyDescent="0.25">
      <c r="A2221" s="25" t="str">
        <f>_xlfn.CONCAT(Tabela_srv_moreno_prd_dbwel_v_fund_acompanhamento[[#This Row],[id_ordem_servico]],"-",Tabela_srv_moreno_prd_dbwel_v_fund_acompanhamento[[#This Row],[item]])</f>
        <v>27204-11</v>
      </c>
      <c r="B2221" s="25" t="str">
        <f>_xlfn.XLOOKUP(A2221,Tabela2[ID OS_MORENO],Tabela2[ID OS_MORENO],"",0)</f>
        <v/>
      </c>
      <c r="C2221" s="25">
        <v>27204</v>
      </c>
      <c r="D2221" s="25">
        <v>11</v>
      </c>
      <c r="E2221" s="25">
        <v>1</v>
      </c>
      <c r="F2221" s="178">
        <v>1454044</v>
      </c>
      <c r="G2221" s="178">
        <v>2</v>
      </c>
      <c r="H2221" s="178" t="str">
        <f>_xlfn.CONCAT(Tabela_srv_moreno_prd_dbwel_v_fund_acompanhamento[[#This Row],[codigo_peca]],"-",Tabela_srv_moreno_prd_dbwel_v_fund_acompanhamento[[#This Row],[seq_peca]])</f>
        <v>1454044-2</v>
      </c>
      <c r="I2221" s="178">
        <v>1</v>
      </c>
      <c r="J2221" s="178" t="s">
        <v>483</v>
      </c>
      <c r="K2221" s="179">
        <v>45953</v>
      </c>
      <c r="L2221" s="179">
        <v>45947</v>
      </c>
      <c r="M2221" s="178" t="s">
        <v>495</v>
      </c>
      <c r="N2221" s="179">
        <v>45983</v>
      </c>
      <c r="O22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2" spans="1:15" hidden="1" x14ac:dyDescent="0.25">
      <c r="A2222" s="25" t="str">
        <f>_xlfn.CONCAT(Tabela_srv_moreno_prd_dbwel_v_fund_acompanhamento[[#This Row],[id_ordem_servico]],"-",Tabela_srv_moreno_prd_dbwel_v_fund_acompanhamento[[#This Row],[item]])</f>
        <v>27204-12</v>
      </c>
      <c r="B2222" s="25" t="str">
        <f>_xlfn.XLOOKUP(A2222,Tabela2[ID OS_MORENO],Tabela2[ID OS_MORENO],"",0)</f>
        <v/>
      </c>
      <c r="C2222" s="25">
        <v>27204</v>
      </c>
      <c r="D2222" s="25">
        <v>12</v>
      </c>
      <c r="E2222" s="25">
        <v>1</v>
      </c>
      <c r="F2222" s="178">
        <v>1454044</v>
      </c>
      <c r="G2222" s="178">
        <v>3</v>
      </c>
      <c r="H2222" s="178" t="str">
        <f>_xlfn.CONCAT(Tabela_srv_moreno_prd_dbwel_v_fund_acompanhamento[[#This Row],[codigo_peca]],"-",Tabela_srv_moreno_prd_dbwel_v_fund_acompanhamento[[#This Row],[seq_peca]])</f>
        <v>1454044-3</v>
      </c>
      <c r="I2222" s="178">
        <v>1</v>
      </c>
      <c r="J2222" s="178" t="s">
        <v>483</v>
      </c>
      <c r="K2222" s="179">
        <v>45953</v>
      </c>
      <c r="L2222" s="179">
        <v>45947</v>
      </c>
      <c r="M2222" s="178" t="s">
        <v>495</v>
      </c>
      <c r="N2222" s="179">
        <v>45983</v>
      </c>
      <c r="O22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3" spans="1:15" hidden="1" x14ac:dyDescent="0.25">
      <c r="A2223" s="25" t="str">
        <f>_xlfn.CONCAT(Tabela_srv_moreno_prd_dbwel_v_fund_acompanhamento[[#This Row],[id_ordem_servico]],"-",Tabela_srv_moreno_prd_dbwel_v_fund_acompanhamento[[#This Row],[item]])</f>
        <v>27204-13</v>
      </c>
      <c r="B2223" s="25" t="str">
        <f>_xlfn.XLOOKUP(A2223,Tabela2[ID OS_MORENO],Tabela2[ID OS_MORENO],"",0)</f>
        <v/>
      </c>
      <c r="C2223" s="25">
        <v>27204</v>
      </c>
      <c r="D2223" s="25">
        <v>13</v>
      </c>
      <c r="E2223" s="25">
        <v>1</v>
      </c>
      <c r="F2223" s="178">
        <v>1454044</v>
      </c>
      <c r="G2223" s="178">
        <v>4</v>
      </c>
      <c r="H2223" s="178" t="str">
        <f>_xlfn.CONCAT(Tabela_srv_moreno_prd_dbwel_v_fund_acompanhamento[[#This Row],[codigo_peca]],"-",Tabela_srv_moreno_prd_dbwel_v_fund_acompanhamento[[#This Row],[seq_peca]])</f>
        <v>1454044-4</v>
      </c>
      <c r="I2223" s="178">
        <v>1</v>
      </c>
      <c r="J2223" s="178" t="s">
        <v>483</v>
      </c>
      <c r="K2223" s="179">
        <v>45953</v>
      </c>
      <c r="L2223" s="179">
        <v>45947</v>
      </c>
      <c r="M2223" s="178" t="s">
        <v>495</v>
      </c>
      <c r="N2223" s="179">
        <v>45983</v>
      </c>
      <c r="O22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4" spans="1:15" hidden="1" x14ac:dyDescent="0.25">
      <c r="A2224" s="25" t="str">
        <f>_xlfn.CONCAT(Tabela_srv_moreno_prd_dbwel_v_fund_acompanhamento[[#This Row],[id_ordem_servico]],"-",Tabela_srv_moreno_prd_dbwel_v_fund_acompanhamento[[#This Row],[item]])</f>
        <v>26967-7</v>
      </c>
      <c r="B2224" s="25" t="str">
        <f>_xlfn.XLOOKUP(A2224,Tabela2[ID OS_MORENO],Tabela2[ID OS_MORENO],"",0)</f>
        <v/>
      </c>
      <c r="C2224" s="25">
        <v>26967</v>
      </c>
      <c r="D2224" s="25">
        <v>7</v>
      </c>
      <c r="E2224" s="25">
        <v>1</v>
      </c>
      <c r="F2224" s="178">
        <v>1454027</v>
      </c>
      <c r="G2224" s="178">
        <v>2</v>
      </c>
      <c r="H2224" s="178" t="str">
        <f>_xlfn.CONCAT(Tabela_srv_moreno_prd_dbwel_v_fund_acompanhamento[[#This Row],[codigo_peca]],"-",Tabela_srv_moreno_prd_dbwel_v_fund_acompanhamento[[#This Row],[seq_peca]])</f>
        <v>1454027-2</v>
      </c>
      <c r="I2224" s="178">
        <v>1</v>
      </c>
      <c r="J2224" s="178" t="s">
        <v>483</v>
      </c>
      <c r="K2224" s="179">
        <v>45768</v>
      </c>
      <c r="L2224" s="179">
        <v>45768</v>
      </c>
      <c r="M2224" s="178" t="s">
        <v>846</v>
      </c>
      <c r="N2224" s="179">
        <v>45813</v>
      </c>
      <c r="O22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5" spans="1:15" hidden="1" x14ac:dyDescent="0.25">
      <c r="A2225" s="25" t="str">
        <f>_xlfn.CONCAT(Tabela_srv_moreno_prd_dbwel_v_fund_acompanhamento[[#This Row],[id_ordem_servico]],"-",Tabela_srv_moreno_prd_dbwel_v_fund_acompanhamento[[#This Row],[item]])</f>
        <v>27277-1</v>
      </c>
      <c r="B2225" s="25" t="str">
        <f>_xlfn.XLOOKUP(A2225,Tabela2[ID OS_MORENO],Tabela2[ID OS_MORENO],"",0)</f>
        <v/>
      </c>
      <c r="C2225" s="25">
        <v>27277</v>
      </c>
      <c r="D2225" s="25">
        <v>1</v>
      </c>
      <c r="E2225" s="25">
        <v>1</v>
      </c>
      <c r="F2225" s="178">
        <v>1454045</v>
      </c>
      <c r="G2225" s="178">
        <v>1</v>
      </c>
      <c r="H2225" s="178" t="str">
        <f>_xlfn.CONCAT(Tabela_srv_moreno_prd_dbwel_v_fund_acompanhamento[[#This Row],[codigo_peca]],"-",Tabela_srv_moreno_prd_dbwel_v_fund_acompanhamento[[#This Row],[seq_peca]])</f>
        <v>1454045-1</v>
      </c>
      <c r="I2225" s="178">
        <v>1</v>
      </c>
      <c r="J2225" s="178" t="s">
        <v>483</v>
      </c>
      <c r="K2225" s="179">
        <v>45995</v>
      </c>
      <c r="L2225" s="179">
        <v>45992</v>
      </c>
      <c r="M2225" s="178" t="s">
        <v>635</v>
      </c>
      <c r="N2225" s="179">
        <v>46025</v>
      </c>
      <c r="O22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6" spans="1:15" hidden="1" x14ac:dyDescent="0.25">
      <c r="A2226" s="25" t="str">
        <f>_xlfn.CONCAT(Tabela_srv_moreno_prd_dbwel_v_fund_acompanhamento[[#This Row],[id_ordem_servico]],"-",Tabela_srv_moreno_prd_dbwel_v_fund_acompanhamento[[#This Row],[item]])</f>
        <v>27277-2</v>
      </c>
      <c r="B2226" s="25" t="str">
        <f>_xlfn.XLOOKUP(A2226,Tabela2[ID OS_MORENO],Tabela2[ID OS_MORENO],"",0)</f>
        <v/>
      </c>
      <c r="C2226" s="25">
        <v>27277</v>
      </c>
      <c r="D2226" s="25">
        <v>2</v>
      </c>
      <c r="E2226" s="25">
        <v>1</v>
      </c>
      <c r="F2226" s="178">
        <v>1454046</v>
      </c>
      <c r="G2226" s="178">
        <v>1</v>
      </c>
      <c r="H2226" s="178" t="str">
        <f>_xlfn.CONCAT(Tabela_srv_moreno_prd_dbwel_v_fund_acompanhamento[[#This Row],[codigo_peca]],"-",Tabela_srv_moreno_prd_dbwel_v_fund_acompanhamento[[#This Row],[seq_peca]])</f>
        <v>1454046-1</v>
      </c>
      <c r="I2226" s="178">
        <v>1</v>
      </c>
      <c r="J2226" s="178" t="s">
        <v>483</v>
      </c>
      <c r="K2226" s="179">
        <v>45995</v>
      </c>
      <c r="L2226" s="179">
        <v>45992</v>
      </c>
      <c r="M2226" s="178" t="s">
        <v>636</v>
      </c>
      <c r="N2226" s="179">
        <v>46025</v>
      </c>
      <c r="O22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7" spans="1:15" hidden="1" x14ac:dyDescent="0.25">
      <c r="A2227" s="25" t="str">
        <f>_xlfn.CONCAT(Tabela_srv_moreno_prd_dbwel_v_fund_acompanhamento[[#This Row],[id_ordem_servico]],"-",Tabela_srv_moreno_prd_dbwel_v_fund_acompanhamento[[#This Row],[item]])</f>
        <v>27277-3</v>
      </c>
      <c r="B2227" s="25" t="str">
        <f>_xlfn.XLOOKUP(A2227,Tabela2[ID OS_MORENO],Tabela2[ID OS_MORENO],"",0)</f>
        <v/>
      </c>
      <c r="C2227" s="25">
        <v>27277</v>
      </c>
      <c r="D2227" s="25">
        <v>3</v>
      </c>
      <c r="E2227" s="25">
        <v>1</v>
      </c>
      <c r="F2227" s="178">
        <v>1454046</v>
      </c>
      <c r="G2227" s="178">
        <v>2</v>
      </c>
      <c r="H2227" s="178" t="str">
        <f>_xlfn.CONCAT(Tabela_srv_moreno_prd_dbwel_v_fund_acompanhamento[[#This Row],[codigo_peca]],"-",Tabela_srv_moreno_prd_dbwel_v_fund_acompanhamento[[#This Row],[seq_peca]])</f>
        <v>1454046-2</v>
      </c>
      <c r="I2227" s="178">
        <v>1</v>
      </c>
      <c r="J2227" s="178" t="s">
        <v>483</v>
      </c>
      <c r="K2227" s="179">
        <v>45995</v>
      </c>
      <c r="L2227" s="179">
        <v>45999</v>
      </c>
      <c r="M2227" s="178" t="s">
        <v>636</v>
      </c>
      <c r="N2227" s="179">
        <v>46025</v>
      </c>
      <c r="O22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8" spans="1:15" hidden="1" x14ac:dyDescent="0.25">
      <c r="A2228" s="25" t="str">
        <f>_xlfn.CONCAT(Tabela_srv_moreno_prd_dbwel_v_fund_acompanhamento[[#This Row],[id_ordem_servico]],"-",Tabela_srv_moreno_prd_dbwel_v_fund_acompanhamento[[#This Row],[item]])</f>
        <v>27277-4</v>
      </c>
      <c r="B2228" s="25" t="str">
        <f>_xlfn.XLOOKUP(A2228,Tabela2[ID OS_MORENO],Tabela2[ID OS_MORENO],"",0)</f>
        <v/>
      </c>
      <c r="C2228" s="25">
        <v>27277</v>
      </c>
      <c r="D2228" s="25">
        <v>4</v>
      </c>
      <c r="E2228" s="25">
        <v>1</v>
      </c>
      <c r="F2228" s="178">
        <v>1454047</v>
      </c>
      <c r="G2228" s="178">
        <v>1</v>
      </c>
      <c r="H2228" s="178" t="str">
        <f>_xlfn.CONCAT(Tabela_srv_moreno_prd_dbwel_v_fund_acompanhamento[[#This Row],[codigo_peca]],"-",Tabela_srv_moreno_prd_dbwel_v_fund_acompanhamento[[#This Row],[seq_peca]])</f>
        <v>1454047-1</v>
      </c>
      <c r="I2228" s="178">
        <v>1</v>
      </c>
      <c r="J2228" s="178" t="s">
        <v>483</v>
      </c>
      <c r="K2228" s="179">
        <v>45995</v>
      </c>
      <c r="L2228" s="179">
        <v>45992</v>
      </c>
      <c r="M2228" s="178" t="s">
        <v>637</v>
      </c>
      <c r="N2228" s="179">
        <v>46025</v>
      </c>
      <c r="O22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29" spans="1:15" hidden="1" x14ac:dyDescent="0.25">
      <c r="A2229" s="25" t="str">
        <f>_xlfn.CONCAT(Tabela_srv_moreno_prd_dbwel_v_fund_acompanhamento[[#This Row],[id_ordem_servico]],"-",Tabela_srv_moreno_prd_dbwel_v_fund_acompanhamento[[#This Row],[item]])</f>
        <v>27277-5</v>
      </c>
      <c r="B2229" s="25" t="str">
        <f>_xlfn.XLOOKUP(A2229,Tabela2[ID OS_MORENO],Tabela2[ID OS_MORENO],"",0)</f>
        <v/>
      </c>
      <c r="C2229" s="25">
        <v>27277</v>
      </c>
      <c r="D2229" s="25">
        <v>5</v>
      </c>
      <c r="E2229" s="25">
        <v>1</v>
      </c>
      <c r="F2229" s="178">
        <v>1454047</v>
      </c>
      <c r="G2229" s="178">
        <v>2</v>
      </c>
      <c r="H2229" s="178" t="str">
        <f>_xlfn.CONCAT(Tabela_srv_moreno_prd_dbwel_v_fund_acompanhamento[[#This Row],[codigo_peca]],"-",Tabela_srv_moreno_prd_dbwel_v_fund_acompanhamento[[#This Row],[seq_peca]])</f>
        <v>1454047-2</v>
      </c>
      <c r="I2229" s="178">
        <v>1</v>
      </c>
      <c r="J2229" s="178" t="s">
        <v>483</v>
      </c>
      <c r="K2229" s="179">
        <v>45995</v>
      </c>
      <c r="L2229" s="179">
        <v>45992</v>
      </c>
      <c r="M2229" s="178" t="s">
        <v>637</v>
      </c>
      <c r="N2229" s="179">
        <v>46025</v>
      </c>
      <c r="O22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0" spans="1:15" hidden="1" x14ac:dyDescent="0.25">
      <c r="A2230" s="25" t="str">
        <f>_xlfn.CONCAT(Tabela_srv_moreno_prd_dbwel_v_fund_acompanhamento[[#This Row],[id_ordem_servico]],"-",Tabela_srv_moreno_prd_dbwel_v_fund_acompanhamento[[#This Row],[item]])</f>
        <v>27284-1</v>
      </c>
      <c r="B2230" s="25" t="str">
        <f>_xlfn.XLOOKUP(A2230,Tabela2[ID OS_MORENO],Tabela2[ID OS_MORENO],"",0)</f>
        <v/>
      </c>
      <c r="C2230" s="25">
        <v>27284</v>
      </c>
      <c r="D2230" s="25">
        <v>1</v>
      </c>
      <c r="E2230" s="25">
        <v>1</v>
      </c>
      <c r="F2230" s="178">
        <v>1454048</v>
      </c>
      <c r="G2230" s="178">
        <v>1</v>
      </c>
      <c r="H2230" s="178" t="str">
        <f>_xlfn.CONCAT(Tabela_srv_moreno_prd_dbwel_v_fund_acompanhamento[[#This Row],[codigo_peca]],"-",Tabela_srv_moreno_prd_dbwel_v_fund_acompanhamento[[#This Row],[seq_peca]])</f>
        <v>1454048-1</v>
      </c>
      <c r="I2230" s="178">
        <v>1</v>
      </c>
      <c r="J2230" s="178" t="s">
        <v>483</v>
      </c>
      <c r="K2230" s="179">
        <v>46012</v>
      </c>
      <c r="L2230" s="179">
        <v>45999</v>
      </c>
      <c r="M2230" s="178" t="s">
        <v>640</v>
      </c>
      <c r="N2230" s="179">
        <v>46044</v>
      </c>
      <c r="O22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1" spans="1:15" hidden="1" x14ac:dyDescent="0.25">
      <c r="A2231" s="25" t="str">
        <f>_xlfn.CONCAT(Tabela_srv_moreno_prd_dbwel_v_fund_acompanhamento[[#This Row],[id_ordem_servico]],"-",Tabela_srv_moreno_prd_dbwel_v_fund_acompanhamento[[#This Row],[item]])</f>
        <v>27284-2</v>
      </c>
      <c r="B2231" s="25" t="str">
        <f>_xlfn.XLOOKUP(A2231,Tabela2[ID OS_MORENO],Tabela2[ID OS_MORENO],"",0)</f>
        <v/>
      </c>
      <c r="C2231" s="25">
        <v>27284</v>
      </c>
      <c r="D2231" s="25">
        <v>2</v>
      </c>
      <c r="E2231" s="25">
        <v>1</v>
      </c>
      <c r="F2231" s="178">
        <v>1454048</v>
      </c>
      <c r="G2231" s="178">
        <v>2</v>
      </c>
      <c r="H2231" s="178" t="str">
        <f>_xlfn.CONCAT(Tabela_srv_moreno_prd_dbwel_v_fund_acompanhamento[[#This Row],[codigo_peca]],"-",Tabela_srv_moreno_prd_dbwel_v_fund_acompanhamento[[#This Row],[seq_peca]])</f>
        <v>1454048-2</v>
      </c>
      <c r="I2231" s="178">
        <v>1</v>
      </c>
      <c r="J2231" s="178" t="s">
        <v>483</v>
      </c>
      <c r="K2231" s="179">
        <v>46012</v>
      </c>
      <c r="L2231" s="179">
        <v>45992</v>
      </c>
      <c r="M2231" s="178" t="s">
        <v>640</v>
      </c>
      <c r="N2231" s="179">
        <v>46044</v>
      </c>
      <c r="O22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2" spans="1:15" hidden="1" x14ac:dyDescent="0.25">
      <c r="A2232" s="25" t="str">
        <f>_xlfn.CONCAT(Tabela_srv_moreno_prd_dbwel_v_fund_acompanhamento[[#This Row],[id_ordem_servico]],"-",Tabela_srv_moreno_prd_dbwel_v_fund_acompanhamento[[#This Row],[item]])</f>
        <v>27284-3</v>
      </c>
      <c r="B2232" s="25" t="str">
        <f>_xlfn.XLOOKUP(A2232,Tabela2[ID OS_MORENO],Tabela2[ID OS_MORENO],"",0)</f>
        <v/>
      </c>
      <c r="C2232" s="25">
        <v>27284</v>
      </c>
      <c r="D2232" s="25">
        <v>3</v>
      </c>
      <c r="E2232" s="25">
        <v>1</v>
      </c>
      <c r="F2232" s="178">
        <v>1454049</v>
      </c>
      <c r="G2232" s="178">
        <v>1</v>
      </c>
      <c r="H2232" s="178" t="str">
        <f>_xlfn.CONCAT(Tabela_srv_moreno_prd_dbwel_v_fund_acompanhamento[[#This Row],[codigo_peca]],"-",Tabela_srv_moreno_prd_dbwel_v_fund_acompanhamento[[#This Row],[seq_peca]])</f>
        <v>1454049-1</v>
      </c>
      <c r="I2232" s="178">
        <v>1</v>
      </c>
      <c r="J2232" s="178" t="s">
        <v>483</v>
      </c>
      <c r="K2232" s="179">
        <v>46005</v>
      </c>
      <c r="L2232" s="179">
        <v>45992</v>
      </c>
      <c r="M2232" s="178" t="s">
        <v>641</v>
      </c>
      <c r="N2232" s="179">
        <v>46044</v>
      </c>
      <c r="O22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3" spans="1:15" hidden="1" x14ac:dyDescent="0.25">
      <c r="A2233" s="25" t="str">
        <f>_xlfn.CONCAT(Tabela_srv_moreno_prd_dbwel_v_fund_acompanhamento[[#This Row],[id_ordem_servico]],"-",Tabela_srv_moreno_prd_dbwel_v_fund_acompanhamento[[#This Row],[item]])</f>
        <v>27284-4</v>
      </c>
      <c r="B2233" s="25" t="str">
        <f>_xlfn.XLOOKUP(A2233,Tabela2[ID OS_MORENO],Tabela2[ID OS_MORENO],"",0)</f>
        <v/>
      </c>
      <c r="C2233" s="25">
        <v>27284</v>
      </c>
      <c r="D2233" s="25">
        <v>4</v>
      </c>
      <c r="E2233" s="25">
        <v>1</v>
      </c>
      <c r="F2233" s="178">
        <v>1454049</v>
      </c>
      <c r="G2233" s="178">
        <v>2</v>
      </c>
      <c r="H2233" s="178" t="str">
        <f>_xlfn.CONCAT(Tabela_srv_moreno_prd_dbwel_v_fund_acompanhamento[[#This Row],[codigo_peca]],"-",Tabela_srv_moreno_prd_dbwel_v_fund_acompanhamento[[#This Row],[seq_peca]])</f>
        <v>1454049-2</v>
      </c>
      <c r="I2233" s="178">
        <v>1</v>
      </c>
      <c r="J2233" s="178" t="s">
        <v>483</v>
      </c>
      <c r="K2233" s="179">
        <v>46005</v>
      </c>
      <c r="L2233" s="179">
        <v>45993</v>
      </c>
      <c r="M2233" s="178" t="s">
        <v>641</v>
      </c>
      <c r="N2233" s="179">
        <v>46044</v>
      </c>
      <c r="O22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4" spans="1:15" hidden="1" x14ac:dyDescent="0.25">
      <c r="A2234" s="25" t="str">
        <f>_xlfn.CONCAT(Tabela_srv_moreno_prd_dbwel_v_fund_acompanhamento[[#This Row],[id_ordem_servico]],"-",Tabela_srv_moreno_prd_dbwel_v_fund_acompanhamento[[#This Row],[item]])</f>
        <v>27284-5</v>
      </c>
      <c r="B2234" s="25" t="str">
        <f>_xlfn.XLOOKUP(A2234,Tabela2[ID OS_MORENO],Tabela2[ID OS_MORENO],"",0)</f>
        <v/>
      </c>
      <c r="C2234" s="25">
        <v>27284</v>
      </c>
      <c r="D2234" s="25">
        <v>5</v>
      </c>
      <c r="E2234" s="25">
        <v>1</v>
      </c>
      <c r="F2234" s="178">
        <v>1454050</v>
      </c>
      <c r="G2234" s="178">
        <v>1</v>
      </c>
      <c r="H2234" s="178" t="str">
        <f>_xlfn.CONCAT(Tabela_srv_moreno_prd_dbwel_v_fund_acompanhamento[[#This Row],[codigo_peca]],"-",Tabela_srv_moreno_prd_dbwel_v_fund_acompanhamento[[#This Row],[seq_peca]])</f>
        <v>1454050-1</v>
      </c>
      <c r="I2234" s="178">
        <v>1</v>
      </c>
      <c r="J2234" s="178" t="s">
        <v>483</v>
      </c>
      <c r="K2234" s="179">
        <v>46005</v>
      </c>
      <c r="L2234" s="179">
        <v>45992</v>
      </c>
      <c r="M2234" s="178" t="s">
        <v>642</v>
      </c>
      <c r="N2234" s="179">
        <v>46044</v>
      </c>
      <c r="O22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5" spans="1:15" hidden="1" x14ac:dyDescent="0.25">
      <c r="A2235" s="25" t="str">
        <f>_xlfn.CONCAT(Tabela_srv_moreno_prd_dbwel_v_fund_acompanhamento[[#This Row],[id_ordem_servico]],"-",Tabela_srv_moreno_prd_dbwel_v_fund_acompanhamento[[#This Row],[item]])</f>
        <v>27284-6</v>
      </c>
      <c r="B2235" s="25" t="str">
        <f>_xlfn.XLOOKUP(A2235,Tabela2[ID OS_MORENO],Tabela2[ID OS_MORENO],"",0)</f>
        <v/>
      </c>
      <c r="C2235" s="25">
        <v>27284</v>
      </c>
      <c r="D2235" s="25">
        <v>6</v>
      </c>
      <c r="E2235" s="25">
        <v>1</v>
      </c>
      <c r="F2235" s="178">
        <v>1454050</v>
      </c>
      <c r="G2235" s="178">
        <v>2</v>
      </c>
      <c r="H2235" s="178" t="str">
        <f>_xlfn.CONCAT(Tabela_srv_moreno_prd_dbwel_v_fund_acompanhamento[[#This Row],[codigo_peca]],"-",Tabela_srv_moreno_prd_dbwel_v_fund_acompanhamento[[#This Row],[seq_peca]])</f>
        <v>1454050-2</v>
      </c>
      <c r="I2235" s="178">
        <v>1</v>
      </c>
      <c r="J2235" s="178" t="s">
        <v>483</v>
      </c>
      <c r="K2235" s="179">
        <v>46005</v>
      </c>
      <c r="L2235" s="179">
        <v>45992</v>
      </c>
      <c r="M2235" s="178" t="s">
        <v>642</v>
      </c>
      <c r="N2235" s="179">
        <v>46044</v>
      </c>
      <c r="O22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6" spans="1:15" hidden="1" x14ac:dyDescent="0.25">
      <c r="A2236" s="25" t="str">
        <f>_xlfn.CONCAT(Tabela_srv_moreno_prd_dbwel_v_fund_acompanhamento[[#This Row],[id_ordem_servico]],"-",Tabela_srv_moreno_prd_dbwel_v_fund_acompanhamento[[#This Row],[item]])</f>
        <v>27284-7</v>
      </c>
      <c r="B2236" s="25" t="str">
        <f>_xlfn.XLOOKUP(A2236,Tabela2[ID OS_MORENO],Tabela2[ID OS_MORENO],"",0)</f>
        <v/>
      </c>
      <c r="C2236" s="25">
        <v>27284</v>
      </c>
      <c r="D2236" s="25">
        <v>7</v>
      </c>
      <c r="E2236" s="25">
        <v>1</v>
      </c>
      <c r="F2236" s="178">
        <v>1454051</v>
      </c>
      <c r="G2236" s="178">
        <v>1</v>
      </c>
      <c r="H2236" s="178" t="str">
        <f>_xlfn.CONCAT(Tabela_srv_moreno_prd_dbwel_v_fund_acompanhamento[[#This Row],[codigo_peca]],"-",Tabela_srv_moreno_prd_dbwel_v_fund_acompanhamento[[#This Row],[seq_peca]])</f>
        <v>1454051-1</v>
      </c>
      <c r="I2236" s="178">
        <v>1</v>
      </c>
      <c r="J2236" s="178" t="s">
        <v>483</v>
      </c>
      <c r="K2236" s="179">
        <v>45996</v>
      </c>
      <c r="L2236" s="179">
        <v>46043</v>
      </c>
      <c r="M2236" s="178" t="s">
        <v>643</v>
      </c>
      <c r="N2236" s="179">
        <v>46044</v>
      </c>
      <c r="O22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7" spans="1:15" hidden="1" x14ac:dyDescent="0.25">
      <c r="A2237" s="25" t="str">
        <f>_xlfn.CONCAT(Tabela_srv_moreno_prd_dbwel_v_fund_acompanhamento[[#This Row],[id_ordem_servico]],"-",Tabela_srv_moreno_prd_dbwel_v_fund_acompanhamento[[#This Row],[item]])</f>
        <v>27284-8</v>
      </c>
      <c r="B2237" s="25" t="str">
        <f>_xlfn.XLOOKUP(A2237,Tabela2[ID OS_MORENO],Tabela2[ID OS_MORENO],"",0)</f>
        <v/>
      </c>
      <c r="C2237" s="25">
        <v>27284</v>
      </c>
      <c r="D2237" s="25">
        <v>8</v>
      </c>
      <c r="E2237" s="25">
        <v>1</v>
      </c>
      <c r="F2237" s="178">
        <v>1454051</v>
      </c>
      <c r="G2237" s="178">
        <v>2</v>
      </c>
      <c r="H2237" s="178" t="str">
        <f>_xlfn.CONCAT(Tabela_srv_moreno_prd_dbwel_v_fund_acompanhamento[[#This Row],[codigo_peca]],"-",Tabela_srv_moreno_prd_dbwel_v_fund_acompanhamento[[#This Row],[seq_peca]])</f>
        <v>1454051-2</v>
      </c>
      <c r="I2237" s="178">
        <v>1</v>
      </c>
      <c r="J2237" s="178" t="s">
        <v>483</v>
      </c>
      <c r="K2237" s="179">
        <v>45996</v>
      </c>
      <c r="L2237" s="179">
        <v>46043</v>
      </c>
      <c r="M2237" s="178" t="s">
        <v>643</v>
      </c>
      <c r="N2237" s="179">
        <v>46044</v>
      </c>
      <c r="O22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8" spans="1:15" hidden="1" x14ac:dyDescent="0.25">
      <c r="A2238" s="25" t="str">
        <f>_xlfn.CONCAT(Tabela_srv_moreno_prd_dbwel_v_fund_acompanhamento[[#This Row],[id_ordem_servico]],"-",Tabela_srv_moreno_prd_dbwel_v_fund_acompanhamento[[#This Row],[item]])</f>
        <v>27284-9</v>
      </c>
      <c r="B2238" s="25" t="str">
        <f>_xlfn.XLOOKUP(A2238,Tabela2[ID OS_MORENO],Tabela2[ID OS_MORENO],"",0)</f>
        <v/>
      </c>
      <c r="C2238" s="25">
        <v>27284</v>
      </c>
      <c r="D2238" s="25">
        <v>9</v>
      </c>
      <c r="E2238" s="25">
        <v>1</v>
      </c>
      <c r="F2238" s="178">
        <v>1454051</v>
      </c>
      <c r="G2238" s="178">
        <v>3</v>
      </c>
      <c r="H2238" s="178" t="str">
        <f>_xlfn.CONCAT(Tabela_srv_moreno_prd_dbwel_v_fund_acompanhamento[[#This Row],[codigo_peca]],"-",Tabela_srv_moreno_prd_dbwel_v_fund_acompanhamento[[#This Row],[seq_peca]])</f>
        <v>1454051-3</v>
      </c>
      <c r="I2238" s="178">
        <v>1</v>
      </c>
      <c r="J2238" s="178" t="s">
        <v>483</v>
      </c>
      <c r="K2238" s="179">
        <v>45996</v>
      </c>
      <c r="L2238" s="179">
        <v>46043</v>
      </c>
      <c r="M2238" s="178" t="s">
        <v>643</v>
      </c>
      <c r="N2238" s="179">
        <v>46044</v>
      </c>
      <c r="O22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39" spans="1:15" hidden="1" x14ac:dyDescent="0.25">
      <c r="A2239" s="25" t="str">
        <f>_xlfn.CONCAT(Tabela_srv_moreno_prd_dbwel_v_fund_acompanhamento[[#This Row],[id_ordem_servico]],"-",Tabela_srv_moreno_prd_dbwel_v_fund_acompanhamento[[#This Row],[item]])</f>
        <v>27284-10</v>
      </c>
      <c r="B2239" s="25" t="str">
        <f>_xlfn.XLOOKUP(A2239,Tabela2[ID OS_MORENO],Tabela2[ID OS_MORENO],"",0)</f>
        <v/>
      </c>
      <c r="C2239" s="25">
        <v>27284</v>
      </c>
      <c r="D2239" s="25">
        <v>10</v>
      </c>
      <c r="E2239" s="25">
        <v>1</v>
      </c>
      <c r="F2239" s="178">
        <v>1454051</v>
      </c>
      <c r="G2239" s="178">
        <v>4</v>
      </c>
      <c r="H2239" s="178" t="str">
        <f>_xlfn.CONCAT(Tabela_srv_moreno_prd_dbwel_v_fund_acompanhamento[[#This Row],[codigo_peca]],"-",Tabela_srv_moreno_prd_dbwel_v_fund_acompanhamento[[#This Row],[seq_peca]])</f>
        <v>1454051-4</v>
      </c>
      <c r="I2239" s="178">
        <v>1</v>
      </c>
      <c r="J2239" s="178" t="s">
        <v>483</v>
      </c>
      <c r="K2239" s="179">
        <v>45996</v>
      </c>
      <c r="L2239" s="179">
        <v>46043</v>
      </c>
      <c r="M2239" s="178" t="s">
        <v>643</v>
      </c>
      <c r="N2239" s="179">
        <v>46044</v>
      </c>
      <c r="O22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0" spans="1:15" hidden="1" x14ac:dyDescent="0.25">
      <c r="A2240" s="25" t="str">
        <f>_xlfn.CONCAT(Tabela_srv_moreno_prd_dbwel_v_fund_acompanhamento[[#This Row],[id_ordem_servico]],"-",Tabela_srv_moreno_prd_dbwel_v_fund_acompanhamento[[#This Row],[item]])</f>
        <v>27284-11</v>
      </c>
      <c r="B2240" s="25" t="str">
        <f>_xlfn.XLOOKUP(A2240,Tabela2[ID OS_MORENO],Tabela2[ID OS_MORENO],"",0)</f>
        <v/>
      </c>
      <c r="C2240" s="25">
        <v>27284</v>
      </c>
      <c r="D2240" s="25">
        <v>11</v>
      </c>
      <c r="E2240" s="25">
        <v>1</v>
      </c>
      <c r="F2240" s="178">
        <v>1454052</v>
      </c>
      <c r="G2240" s="178">
        <v>1</v>
      </c>
      <c r="H2240" s="178" t="str">
        <f>_xlfn.CONCAT(Tabela_srv_moreno_prd_dbwel_v_fund_acompanhamento[[#This Row],[codigo_peca]],"-",Tabela_srv_moreno_prd_dbwel_v_fund_acompanhamento[[#This Row],[seq_peca]])</f>
        <v>1454052-1</v>
      </c>
      <c r="I2240" s="178">
        <v>1</v>
      </c>
      <c r="J2240" s="178" t="s">
        <v>483</v>
      </c>
      <c r="K2240" s="179">
        <v>46045</v>
      </c>
      <c r="L2240" s="179">
        <v>46051</v>
      </c>
      <c r="M2240" s="178" t="s">
        <v>644</v>
      </c>
      <c r="N2240" s="179">
        <v>46044</v>
      </c>
      <c r="O22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1" spans="1:15" hidden="1" x14ac:dyDescent="0.25">
      <c r="A2241" s="25" t="str">
        <f>_xlfn.CONCAT(Tabela_srv_moreno_prd_dbwel_v_fund_acompanhamento[[#This Row],[id_ordem_servico]],"-",Tabela_srv_moreno_prd_dbwel_v_fund_acompanhamento[[#This Row],[item]])</f>
        <v>27284-12</v>
      </c>
      <c r="B2241" s="25" t="str">
        <f>_xlfn.XLOOKUP(A2241,Tabela2[ID OS_MORENO],Tabela2[ID OS_MORENO],"",0)</f>
        <v/>
      </c>
      <c r="C2241" s="25">
        <v>27284</v>
      </c>
      <c r="D2241" s="25">
        <v>12</v>
      </c>
      <c r="E2241" s="25">
        <v>1</v>
      </c>
      <c r="F2241" s="178">
        <v>1454052</v>
      </c>
      <c r="G2241" s="178">
        <v>2</v>
      </c>
      <c r="H2241" s="178" t="str">
        <f>_xlfn.CONCAT(Tabela_srv_moreno_prd_dbwel_v_fund_acompanhamento[[#This Row],[codigo_peca]],"-",Tabela_srv_moreno_prd_dbwel_v_fund_acompanhamento[[#This Row],[seq_peca]])</f>
        <v>1454052-2</v>
      </c>
      <c r="I2241" s="178">
        <v>1</v>
      </c>
      <c r="J2241" s="178" t="s">
        <v>483</v>
      </c>
      <c r="K2241" s="179">
        <v>46045</v>
      </c>
      <c r="L2241" s="179">
        <v>46031</v>
      </c>
      <c r="M2241" s="178" t="s">
        <v>644</v>
      </c>
      <c r="N2241" s="179">
        <v>46044</v>
      </c>
      <c r="O22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2" spans="1:15" hidden="1" x14ac:dyDescent="0.25">
      <c r="A2242" s="25" t="str">
        <f>_xlfn.CONCAT(Tabela_srv_moreno_prd_dbwel_v_fund_acompanhamento[[#This Row],[id_ordem_servico]],"-",Tabela_srv_moreno_prd_dbwel_v_fund_acompanhamento[[#This Row],[item]])</f>
        <v>27284-13</v>
      </c>
      <c r="B2242" s="25" t="str">
        <f>_xlfn.XLOOKUP(A2242,Tabela2[ID OS_MORENO],Tabela2[ID OS_MORENO],"",0)</f>
        <v/>
      </c>
      <c r="C2242" s="25">
        <v>27284</v>
      </c>
      <c r="D2242" s="25">
        <v>13</v>
      </c>
      <c r="E2242" s="25">
        <v>1</v>
      </c>
      <c r="F2242" s="178">
        <v>1454052</v>
      </c>
      <c r="G2242" s="178">
        <v>3</v>
      </c>
      <c r="H2242" s="178" t="str">
        <f>_xlfn.CONCAT(Tabela_srv_moreno_prd_dbwel_v_fund_acompanhamento[[#This Row],[codigo_peca]],"-",Tabela_srv_moreno_prd_dbwel_v_fund_acompanhamento[[#This Row],[seq_peca]])</f>
        <v>1454052-3</v>
      </c>
      <c r="I2242" s="178">
        <v>1</v>
      </c>
      <c r="J2242" s="178" t="s">
        <v>483</v>
      </c>
      <c r="K2242" s="179">
        <v>46045</v>
      </c>
      <c r="L2242" s="179">
        <v>46031</v>
      </c>
      <c r="M2242" s="178" t="s">
        <v>644</v>
      </c>
      <c r="N2242" s="179">
        <v>46044</v>
      </c>
      <c r="O22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3" spans="1:15" hidden="1" x14ac:dyDescent="0.25">
      <c r="A2243" s="25" t="str">
        <f>_xlfn.CONCAT(Tabela_srv_moreno_prd_dbwel_v_fund_acompanhamento[[#This Row],[id_ordem_servico]],"-",Tabela_srv_moreno_prd_dbwel_v_fund_acompanhamento[[#This Row],[item]])</f>
        <v>27284-14</v>
      </c>
      <c r="B2243" s="25" t="str">
        <f>_xlfn.XLOOKUP(A2243,Tabela2[ID OS_MORENO],Tabela2[ID OS_MORENO],"",0)</f>
        <v/>
      </c>
      <c r="C2243" s="25">
        <v>27284</v>
      </c>
      <c r="D2243" s="25">
        <v>14</v>
      </c>
      <c r="E2243" s="25">
        <v>1</v>
      </c>
      <c r="F2243" s="178">
        <v>1454052</v>
      </c>
      <c r="G2243" s="178">
        <v>4</v>
      </c>
      <c r="H2243" s="178" t="str">
        <f>_xlfn.CONCAT(Tabela_srv_moreno_prd_dbwel_v_fund_acompanhamento[[#This Row],[codigo_peca]],"-",Tabela_srv_moreno_prd_dbwel_v_fund_acompanhamento[[#This Row],[seq_peca]])</f>
        <v>1454052-4</v>
      </c>
      <c r="I2243" s="178">
        <v>1</v>
      </c>
      <c r="J2243" s="178" t="s">
        <v>483</v>
      </c>
      <c r="K2243" s="179">
        <v>46045</v>
      </c>
      <c r="L2243" s="179">
        <v>46031</v>
      </c>
      <c r="M2243" s="178" t="s">
        <v>644</v>
      </c>
      <c r="N2243" s="179">
        <v>46044</v>
      </c>
      <c r="O22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4" spans="1:15" hidden="1" x14ac:dyDescent="0.25">
      <c r="A2244" s="25" t="str">
        <f>_xlfn.CONCAT(Tabela_srv_moreno_prd_dbwel_v_fund_acompanhamento[[#This Row],[id_ordem_servico]],"-",Tabela_srv_moreno_prd_dbwel_v_fund_acompanhamento[[#This Row],[item]])</f>
        <v>27321-1</v>
      </c>
      <c r="B2244" s="25" t="str">
        <f>_xlfn.XLOOKUP(A2244,Tabela2[ID OS_MORENO],Tabela2[ID OS_MORENO],"",0)</f>
        <v>27321-1</v>
      </c>
      <c r="C2244" s="25">
        <v>27321</v>
      </c>
      <c r="D2244" s="25">
        <v>1</v>
      </c>
      <c r="E2244" s="25">
        <v>1</v>
      </c>
      <c r="F2244" s="178">
        <v>6692</v>
      </c>
      <c r="G2244" s="178">
        <v>1</v>
      </c>
      <c r="H2244" s="178" t="str">
        <f>_xlfn.CONCAT(Tabela_srv_moreno_prd_dbwel_v_fund_acompanhamento[[#This Row],[codigo_peca]],"-",Tabela_srv_moreno_prd_dbwel_v_fund_acompanhamento[[#This Row],[seq_peca]])</f>
        <v>6692-1</v>
      </c>
      <c r="I2244" s="178">
        <v>1</v>
      </c>
      <c r="J2244" s="178" t="s">
        <v>483</v>
      </c>
      <c r="K2244" s="179">
        <v>45986</v>
      </c>
      <c r="L2244" s="179">
        <v>45982</v>
      </c>
      <c r="M2244" s="178" t="s">
        <v>682</v>
      </c>
      <c r="N2244" s="179">
        <v>46101</v>
      </c>
      <c r="O22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5" spans="1:15" hidden="1" x14ac:dyDescent="0.25">
      <c r="A2245" s="25" t="str">
        <f>_xlfn.CONCAT(Tabela_srv_moreno_prd_dbwel_v_fund_acompanhamento[[#This Row],[id_ordem_servico]],"-",Tabela_srv_moreno_prd_dbwel_v_fund_acompanhamento[[#This Row],[item]])</f>
        <v>27321-2</v>
      </c>
      <c r="B2245" s="25" t="str">
        <f>_xlfn.XLOOKUP(A2245,Tabela2[ID OS_MORENO],Tabela2[ID OS_MORENO],"",0)</f>
        <v>27321-2</v>
      </c>
      <c r="C2245" s="25">
        <v>27321</v>
      </c>
      <c r="D2245" s="25">
        <v>2</v>
      </c>
      <c r="E2245" s="25">
        <v>1</v>
      </c>
      <c r="F2245" s="178">
        <v>6693</v>
      </c>
      <c r="G2245" s="178">
        <v>1</v>
      </c>
      <c r="H2245" s="178" t="str">
        <f>_xlfn.CONCAT(Tabela_srv_moreno_prd_dbwel_v_fund_acompanhamento[[#This Row],[codigo_peca]],"-",Tabela_srv_moreno_prd_dbwel_v_fund_acompanhamento[[#This Row],[seq_peca]])</f>
        <v>6693-1</v>
      </c>
      <c r="I2245" s="178">
        <v>1</v>
      </c>
      <c r="J2245" s="178" t="s">
        <v>483</v>
      </c>
      <c r="K2245" s="179">
        <v>45986</v>
      </c>
      <c r="L2245" s="179">
        <v>45986</v>
      </c>
      <c r="M2245" s="178" t="s">
        <v>682</v>
      </c>
      <c r="N2245" s="179">
        <v>46101</v>
      </c>
      <c r="O22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6" spans="1:15" hidden="1" x14ac:dyDescent="0.25">
      <c r="A2246" s="25" t="str">
        <f>_xlfn.CONCAT(Tabela_srv_moreno_prd_dbwel_v_fund_acompanhamento[[#This Row],[id_ordem_servico]],"-",Tabela_srv_moreno_prd_dbwel_v_fund_acompanhamento[[#This Row],[item]])</f>
        <v>27321-3</v>
      </c>
      <c r="B2246" s="25" t="str">
        <f>_xlfn.XLOOKUP(A2246,Tabela2[ID OS_MORENO],Tabela2[ID OS_MORENO],"",0)</f>
        <v>27321-3</v>
      </c>
      <c r="C2246" s="25">
        <v>27321</v>
      </c>
      <c r="D2246" s="25">
        <v>3</v>
      </c>
      <c r="E2246" s="25">
        <v>1</v>
      </c>
      <c r="F2246" s="178">
        <v>6694</v>
      </c>
      <c r="G2246" s="178">
        <v>1</v>
      </c>
      <c r="H2246" s="178" t="str">
        <f>_xlfn.CONCAT(Tabela_srv_moreno_prd_dbwel_v_fund_acompanhamento[[#This Row],[codigo_peca]],"-",Tabela_srv_moreno_prd_dbwel_v_fund_acompanhamento[[#This Row],[seq_peca]])</f>
        <v>6694-1</v>
      </c>
      <c r="I2246" s="178">
        <v>1</v>
      </c>
      <c r="J2246" s="178" t="s">
        <v>483</v>
      </c>
      <c r="K2246" s="179">
        <v>45992</v>
      </c>
      <c r="L2246" s="179">
        <v>45987</v>
      </c>
      <c r="M2246" s="178" t="s">
        <v>683</v>
      </c>
      <c r="N2246" s="179">
        <v>46101</v>
      </c>
      <c r="O22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7" spans="1:15" hidden="1" x14ac:dyDescent="0.25">
      <c r="A2247" s="25" t="str">
        <f>_xlfn.CONCAT(Tabela_srv_moreno_prd_dbwel_v_fund_acompanhamento[[#This Row],[id_ordem_servico]],"-",Tabela_srv_moreno_prd_dbwel_v_fund_acompanhamento[[#This Row],[item]])</f>
        <v>27321-4</v>
      </c>
      <c r="B2247" s="25" t="str">
        <f>_xlfn.XLOOKUP(A2247,Tabela2[ID OS_MORENO],Tabela2[ID OS_MORENO],"",0)</f>
        <v>27321-4</v>
      </c>
      <c r="C2247" s="25">
        <v>27321</v>
      </c>
      <c r="D2247" s="25">
        <v>4</v>
      </c>
      <c r="E2247" s="25">
        <v>1</v>
      </c>
      <c r="F2247" s="39">
        <v>6695</v>
      </c>
      <c r="G2247" s="39">
        <v>1</v>
      </c>
      <c r="H2247" s="39" t="str">
        <f>_xlfn.CONCAT(Tabela_srv_moreno_prd_dbwel_v_fund_acompanhamento[[#This Row],[codigo_peca]],"-",Tabela_srv_moreno_prd_dbwel_v_fund_acompanhamento[[#This Row],[seq_peca]])</f>
        <v>6695-1</v>
      </c>
      <c r="I2247" s="25">
        <v>1</v>
      </c>
      <c r="J2247" s="39" t="s">
        <v>483</v>
      </c>
      <c r="K2247" s="40">
        <v>45992</v>
      </c>
      <c r="L2247" s="40">
        <v>45987</v>
      </c>
      <c r="M2247" s="39" t="s">
        <v>684</v>
      </c>
      <c r="N2247" s="40">
        <v>46101</v>
      </c>
      <c r="O2247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48" spans="1:15" hidden="1" x14ac:dyDescent="0.25">
      <c r="A2248" s="16" t="str">
        <f>_xlfn.CONCAT(Tabela_srv_moreno_prd_dbwel_v_fund_acompanhamento[[#This Row],[id_ordem_servico]],"-",Tabela_srv_moreno_prd_dbwel_v_fund_acompanhamento[[#This Row],[item]])</f>
        <v>27321-5</v>
      </c>
      <c r="B2248" s="25" t="str">
        <f>_xlfn.XLOOKUP(A2248,Tabela2[ID OS_MORENO],Tabela2[ID OS_MORENO],"",0)</f>
        <v>27321-5</v>
      </c>
      <c r="C2248" s="16">
        <v>27321</v>
      </c>
      <c r="D2248" s="16">
        <v>5</v>
      </c>
      <c r="E2248" s="16">
        <v>1</v>
      </c>
      <c r="F2248" s="185">
        <v>6696</v>
      </c>
      <c r="G2248" s="185">
        <v>1</v>
      </c>
      <c r="H2248" s="185" t="str">
        <f>_xlfn.CONCAT(Tabela_srv_moreno_prd_dbwel_v_fund_acompanhamento[[#This Row],[codigo_peca]],"-",Tabela_srv_moreno_prd_dbwel_v_fund_acompanhamento[[#This Row],[seq_peca]])</f>
        <v>6696-1</v>
      </c>
      <c r="I2248" s="185">
        <v>1</v>
      </c>
      <c r="J2248" s="185" t="s">
        <v>483</v>
      </c>
      <c r="K2248" s="190">
        <v>45993</v>
      </c>
      <c r="L2248" s="190">
        <v>45987</v>
      </c>
      <c r="M2248" s="185" t="s">
        <v>685</v>
      </c>
      <c r="N2248" s="190">
        <v>46101</v>
      </c>
      <c r="O22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49" spans="1:15" hidden="1" x14ac:dyDescent="0.25">
      <c r="A2249" s="25" t="str">
        <f>_xlfn.CONCAT(Tabela_srv_moreno_prd_dbwel_v_fund_acompanhamento[[#This Row],[id_ordem_servico]],"-",Tabela_srv_moreno_prd_dbwel_v_fund_acompanhamento[[#This Row],[item]])</f>
        <v>27321-6</v>
      </c>
      <c r="B2249" s="25" t="str">
        <f>_xlfn.XLOOKUP(A2249,Tabela2[ID OS_MORENO],Tabela2[ID OS_MORENO],"",0)</f>
        <v>27321-6</v>
      </c>
      <c r="C2249" s="25">
        <v>27321</v>
      </c>
      <c r="D2249" s="25">
        <v>6</v>
      </c>
      <c r="E2249" s="25">
        <v>1</v>
      </c>
      <c r="F2249" s="178">
        <v>6697</v>
      </c>
      <c r="G2249" s="178">
        <v>1</v>
      </c>
      <c r="H2249" s="178" t="str">
        <f>_xlfn.CONCAT(Tabela_srv_moreno_prd_dbwel_v_fund_acompanhamento[[#This Row],[codigo_peca]],"-",Tabela_srv_moreno_prd_dbwel_v_fund_acompanhamento[[#This Row],[seq_peca]])</f>
        <v>6697-1</v>
      </c>
      <c r="I2249" s="178">
        <v>1</v>
      </c>
      <c r="J2249" s="178" t="s">
        <v>483</v>
      </c>
      <c r="K2249" s="179">
        <v>45992</v>
      </c>
      <c r="L2249" s="179">
        <v>45987</v>
      </c>
      <c r="M2249" s="178" t="s">
        <v>686</v>
      </c>
      <c r="N2249" s="179">
        <v>46101</v>
      </c>
      <c r="O22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0" spans="1:15" hidden="1" x14ac:dyDescent="0.25">
      <c r="A2250" s="25" t="str">
        <f>_xlfn.CONCAT(Tabela_srv_moreno_prd_dbwel_v_fund_acompanhamento[[#This Row],[id_ordem_servico]],"-",Tabela_srv_moreno_prd_dbwel_v_fund_acompanhamento[[#This Row],[item]])</f>
        <v>27321-7</v>
      </c>
      <c r="B2250" s="25" t="str">
        <f>_xlfn.XLOOKUP(A2250,Tabela2[ID OS_MORENO],Tabela2[ID OS_MORENO],"",0)</f>
        <v>27321-7</v>
      </c>
      <c r="C2250" s="25">
        <v>27321</v>
      </c>
      <c r="D2250" s="25">
        <v>7</v>
      </c>
      <c r="E2250" s="25">
        <v>1</v>
      </c>
      <c r="F2250" s="178">
        <v>1454028</v>
      </c>
      <c r="G2250" s="178">
        <v>11</v>
      </c>
      <c r="H2250" s="178" t="str">
        <f>_xlfn.CONCAT(Tabela_srv_moreno_prd_dbwel_v_fund_acompanhamento[[#This Row],[codigo_peca]],"-",Tabela_srv_moreno_prd_dbwel_v_fund_acompanhamento[[#This Row],[seq_peca]])</f>
        <v>1454028-11</v>
      </c>
      <c r="I2250" s="178">
        <v>1</v>
      </c>
      <c r="J2250" s="178" t="s">
        <v>483</v>
      </c>
      <c r="K2250" s="179">
        <v>46050</v>
      </c>
      <c r="L2250" s="179">
        <v>46028</v>
      </c>
      <c r="M2250" s="178" t="s">
        <v>687</v>
      </c>
      <c r="N2250" s="179">
        <v>46101</v>
      </c>
      <c r="O22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1" spans="1:15" hidden="1" x14ac:dyDescent="0.25">
      <c r="A2251" s="25" t="str">
        <f>_xlfn.CONCAT(Tabela_srv_moreno_prd_dbwel_v_fund_acompanhamento[[#This Row],[id_ordem_servico]],"-",Tabela_srv_moreno_prd_dbwel_v_fund_acompanhamento[[#This Row],[item]])</f>
        <v>27321-8</v>
      </c>
      <c r="B2251" s="25" t="str">
        <f>_xlfn.XLOOKUP(A2251,Tabela2[ID OS_MORENO],Tabela2[ID OS_MORENO],"",0)</f>
        <v>27321-8</v>
      </c>
      <c r="C2251" s="25">
        <v>27321</v>
      </c>
      <c r="D2251" s="25">
        <v>8</v>
      </c>
      <c r="E2251" s="25">
        <v>1</v>
      </c>
      <c r="F2251" s="178">
        <v>1454028</v>
      </c>
      <c r="G2251" s="178">
        <v>12</v>
      </c>
      <c r="H2251" s="178" t="str">
        <f>_xlfn.CONCAT(Tabela_srv_moreno_prd_dbwel_v_fund_acompanhamento[[#This Row],[codigo_peca]],"-",Tabela_srv_moreno_prd_dbwel_v_fund_acompanhamento[[#This Row],[seq_peca]])</f>
        <v>1454028-12</v>
      </c>
      <c r="I2251" s="178">
        <v>1</v>
      </c>
      <c r="J2251" s="178" t="s">
        <v>483</v>
      </c>
      <c r="K2251" s="179">
        <v>46050</v>
      </c>
      <c r="L2251" s="179">
        <v>46028</v>
      </c>
      <c r="M2251" s="178" t="s">
        <v>687</v>
      </c>
      <c r="N2251" s="179">
        <v>46101</v>
      </c>
      <c r="O2251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52" spans="1:15" hidden="1" x14ac:dyDescent="0.25">
      <c r="A2252" s="25" t="str">
        <f>_xlfn.CONCAT(Tabela_srv_moreno_prd_dbwel_v_fund_acompanhamento[[#This Row],[id_ordem_servico]],"-",Tabela_srv_moreno_prd_dbwel_v_fund_acompanhamento[[#This Row],[item]])</f>
        <v>27321-9</v>
      </c>
      <c r="B2252" s="25" t="str">
        <f>_xlfn.XLOOKUP(A2252,Tabela2[ID OS_MORENO],Tabela2[ID OS_MORENO],"",0)</f>
        <v>27321-9</v>
      </c>
      <c r="C2252" s="25">
        <v>27321</v>
      </c>
      <c r="D2252" s="25">
        <v>9</v>
      </c>
      <c r="E2252" s="25">
        <v>1</v>
      </c>
      <c r="F2252" s="178">
        <v>1454028</v>
      </c>
      <c r="G2252" s="178">
        <v>20</v>
      </c>
      <c r="H2252" s="178" t="str">
        <f>_xlfn.CONCAT(Tabela_srv_moreno_prd_dbwel_v_fund_acompanhamento[[#This Row],[codigo_peca]],"-",Tabela_srv_moreno_prd_dbwel_v_fund_acompanhamento[[#This Row],[seq_peca]])</f>
        <v>1454028-20</v>
      </c>
      <c r="I2252" s="178">
        <v>1</v>
      </c>
      <c r="J2252" s="178" t="s">
        <v>483</v>
      </c>
      <c r="K2252" s="179">
        <v>46050</v>
      </c>
      <c r="L2252" s="179">
        <v>46029</v>
      </c>
      <c r="M2252" s="178" t="s">
        <v>687</v>
      </c>
      <c r="N2252" s="179">
        <v>46101</v>
      </c>
      <c r="O2252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53" spans="1:15" hidden="1" x14ac:dyDescent="0.25">
      <c r="A2253" s="25" t="str">
        <f>_xlfn.CONCAT(Tabela_srv_moreno_prd_dbwel_v_fund_acompanhamento[[#This Row],[id_ordem_servico]],"-",Tabela_srv_moreno_prd_dbwel_v_fund_acompanhamento[[#This Row],[item]])</f>
        <v>27321-10</v>
      </c>
      <c r="B2253" s="25" t="str">
        <f>_xlfn.XLOOKUP(A2253,Tabela2[ID OS_MORENO],Tabela2[ID OS_MORENO],"",0)</f>
        <v>27321-10</v>
      </c>
      <c r="C2253" s="25">
        <v>27321</v>
      </c>
      <c r="D2253" s="25">
        <v>10</v>
      </c>
      <c r="E2253" s="25">
        <v>1</v>
      </c>
      <c r="F2253" s="178">
        <v>1454028</v>
      </c>
      <c r="G2253" s="178">
        <v>13</v>
      </c>
      <c r="H2253" s="178" t="str">
        <f>_xlfn.CONCAT(Tabela_srv_moreno_prd_dbwel_v_fund_acompanhamento[[#This Row],[codigo_peca]],"-",Tabela_srv_moreno_prd_dbwel_v_fund_acompanhamento[[#This Row],[seq_peca]])</f>
        <v>1454028-13</v>
      </c>
      <c r="I2253" s="178">
        <v>1</v>
      </c>
      <c r="J2253" s="178" t="s">
        <v>483</v>
      </c>
      <c r="K2253" s="179">
        <v>46050</v>
      </c>
      <c r="L2253" s="179">
        <v>46028</v>
      </c>
      <c r="M2253" s="178" t="s">
        <v>687</v>
      </c>
      <c r="N2253" s="179">
        <v>46101</v>
      </c>
      <c r="O22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4" spans="1:15" hidden="1" x14ac:dyDescent="0.25">
      <c r="A2254" s="25" t="str">
        <f>_xlfn.CONCAT(Tabela_srv_moreno_prd_dbwel_v_fund_acompanhamento[[#This Row],[id_ordem_servico]],"-",Tabela_srv_moreno_prd_dbwel_v_fund_acompanhamento[[#This Row],[item]])</f>
        <v>27321-11</v>
      </c>
      <c r="B2254" s="25" t="str">
        <f>_xlfn.XLOOKUP(A2254,Tabela2[ID OS_MORENO],Tabela2[ID OS_MORENO],"",0)</f>
        <v>27321-11</v>
      </c>
      <c r="C2254" s="25">
        <v>27321</v>
      </c>
      <c r="D2254" s="25">
        <v>11</v>
      </c>
      <c r="E2254" s="25">
        <v>1</v>
      </c>
      <c r="F2254" s="178">
        <v>1454028</v>
      </c>
      <c r="G2254" s="178">
        <v>14</v>
      </c>
      <c r="H2254" s="178" t="str">
        <f>_xlfn.CONCAT(Tabela_srv_moreno_prd_dbwel_v_fund_acompanhamento[[#This Row],[codigo_peca]],"-",Tabela_srv_moreno_prd_dbwel_v_fund_acompanhamento[[#This Row],[seq_peca]])</f>
        <v>1454028-14</v>
      </c>
      <c r="I2254" s="178">
        <v>1</v>
      </c>
      <c r="J2254" s="178" t="s">
        <v>483</v>
      </c>
      <c r="K2254" s="179">
        <v>46050</v>
      </c>
      <c r="L2254" s="179">
        <v>46028</v>
      </c>
      <c r="M2254" s="178" t="s">
        <v>687</v>
      </c>
      <c r="N2254" s="179">
        <v>46101</v>
      </c>
      <c r="O22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5" spans="1:15" hidden="1" x14ac:dyDescent="0.25">
      <c r="A2255" s="25" t="str">
        <f>_xlfn.CONCAT(Tabela_srv_moreno_prd_dbwel_v_fund_acompanhamento[[#This Row],[id_ordem_servico]],"-",Tabela_srv_moreno_prd_dbwel_v_fund_acompanhamento[[#This Row],[item]])</f>
        <v>27321-12</v>
      </c>
      <c r="B2255" s="25" t="str">
        <f>_xlfn.XLOOKUP(A2255,Tabela2[ID OS_MORENO],Tabela2[ID OS_MORENO],"",0)</f>
        <v>27321-12</v>
      </c>
      <c r="C2255" s="25">
        <v>27321</v>
      </c>
      <c r="D2255" s="25">
        <v>12</v>
      </c>
      <c r="E2255" s="25">
        <v>1</v>
      </c>
      <c r="F2255" s="178">
        <v>1454028</v>
      </c>
      <c r="G2255" s="178">
        <v>15</v>
      </c>
      <c r="H2255" s="178" t="str">
        <f>_xlfn.CONCAT(Tabela_srv_moreno_prd_dbwel_v_fund_acompanhamento[[#This Row],[codigo_peca]],"-",Tabela_srv_moreno_prd_dbwel_v_fund_acompanhamento[[#This Row],[seq_peca]])</f>
        <v>1454028-15</v>
      </c>
      <c r="I2255" s="178">
        <v>1</v>
      </c>
      <c r="J2255" s="178" t="s">
        <v>483</v>
      </c>
      <c r="K2255" s="179">
        <v>46050</v>
      </c>
      <c r="L2255" s="179">
        <v>46028</v>
      </c>
      <c r="M2255" s="178" t="s">
        <v>687</v>
      </c>
      <c r="N2255" s="179">
        <v>46101</v>
      </c>
      <c r="O2255" s="16" t="str">
        <f>IF(Tabela_srv_moreno_prd_dbwel_v_fund_acompanhamento[[#This Row],[prz_contratual]]=Tabela_srv_moreno_prd_dbwel_v_fund_acompanhamento[[#This Row],[lib_fundido_prev]],"S/Usin.","C/ Usin.")</f>
        <v>C/ Usin.</v>
      </c>
    </row>
    <row r="2256" spans="1:15" hidden="1" x14ac:dyDescent="0.25">
      <c r="A2256" s="25" t="str">
        <f>_xlfn.CONCAT(Tabela_srv_moreno_prd_dbwel_v_fund_acompanhamento[[#This Row],[id_ordem_servico]],"-",Tabela_srv_moreno_prd_dbwel_v_fund_acompanhamento[[#This Row],[item]])</f>
        <v>27321-13</v>
      </c>
      <c r="B2256" s="25" t="str">
        <f>_xlfn.XLOOKUP(A2256,Tabela2[ID OS_MORENO],Tabela2[ID OS_MORENO],"",0)</f>
        <v>27321-13</v>
      </c>
      <c r="C2256" s="25">
        <v>27321</v>
      </c>
      <c r="D2256" s="25">
        <v>13</v>
      </c>
      <c r="E2256" s="25">
        <v>1</v>
      </c>
      <c r="F2256" s="178">
        <v>1454028</v>
      </c>
      <c r="G2256" s="178">
        <v>16</v>
      </c>
      <c r="H2256" s="178" t="str">
        <f>_xlfn.CONCAT(Tabela_srv_moreno_prd_dbwel_v_fund_acompanhamento[[#This Row],[codigo_peca]],"-",Tabela_srv_moreno_prd_dbwel_v_fund_acompanhamento[[#This Row],[seq_peca]])</f>
        <v>1454028-16</v>
      </c>
      <c r="I2256" s="178">
        <v>1</v>
      </c>
      <c r="J2256" s="178" t="s">
        <v>483</v>
      </c>
      <c r="K2256" s="179">
        <v>46050</v>
      </c>
      <c r="L2256" s="179">
        <v>46029</v>
      </c>
      <c r="M2256" s="178" t="s">
        <v>687</v>
      </c>
      <c r="N2256" s="179">
        <v>46101</v>
      </c>
      <c r="O22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7" spans="1:15" hidden="1" x14ac:dyDescent="0.25">
      <c r="A2257" s="25" t="str">
        <f>_xlfn.CONCAT(Tabela_srv_moreno_prd_dbwel_v_fund_acompanhamento[[#This Row],[id_ordem_servico]],"-",Tabela_srv_moreno_prd_dbwel_v_fund_acompanhamento[[#This Row],[item]])</f>
        <v>27321-14</v>
      </c>
      <c r="B2257" s="25" t="str">
        <f>_xlfn.XLOOKUP(A2257,Tabela2[ID OS_MORENO],Tabela2[ID OS_MORENO],"",0)</f>
        <v>27321-14</v>
      </c>
      <c r="C2257" s="25">
        <v>27321</v>
      </c>
      <c r="D2257" s="25">
        <v>14</v>
      </c>
      <c r="E2257" s="25">
        <v>1</v>
      </c>
      <c r="F2257" s="178">
        <v>1454028</v>
      </c>
      <c r="G2257" s="178">
        <v>17</v>
      </c>
      <c r="H2257" s="178" t="str">
        <f>_xlfn.CONCAT(Tabela_srv_moreno_prd_dbwel_v_fund_acompanhamento[[#This Row],[codigo_peca]],"-",Tabela_srv_moreno_prd_dbwel_v_fund_acompanhamento[[#This Row],[seq_peca]])</f>
        <v>1454028-17</v>
      </c>
      <c r="I2257" s="178">
        <v>1</v>
      </c>
      <c r="J2257" s="178" t="s">
        <v>483</v>
      </c>
      <c r="K2257" s="179">
        <v>46050</v>
      </c>
      <c r="L2257" s="179">
        <v>46028</v>
      </c>
      <c r="M2257" s="178" t="s">
        <v>687</v>
      </c>
      <c r="N2257" s="179">
        <v>46101</v>
      </c>
      <c r="O22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8" spans="1:15" hidden="1" x14ac:dyDescent="0.25">
      <c r="A2258" s="25" t="str">
        <f>_xlfn.CONCAT(Tabela_srv_moreno_prd_dbwel_v_fund_acompanhamento[[#This Row],[id_ordem_servico]],"-",Tabela_srv_moreno_prd_dbwel_v_fund_acompanhamento[[#This Row],[item]])</f>
        <v>27321-15</v>
      </c>
      <c r="B2258" s="25" t="str">
        <f>_xlfn.XLOOKUP(A2258,Tabela2[ID OS_MORENO],Tabela2[ID OS_MORENO],"",0)</f>
        <v>27321-15</v>
      </c>
      <c r="C2258" s="25">
        <v>27321</v>
      </c>
      <c r="D2258" s="25">
        <v>15</v>
      </c>
      <c r="E2258" s="25">
        <v>1</v>
      </c>
      <c r="F2258" s="178">
        <v>1454028</v>
      </c>
      <c r="G2258" s="178">
        <v>18</v>
      </c>
      <c r="H2258" s="178" t="str">
        <f>_xlfn.CONCAT(Tabela_srv_moreno_prd_dbwel_v_fund_acompanhamento[[#This Row],[codigo_peca]],"-",Tabela_srv_moreno_prd_dbwel_v_fund_acompanhamento[[#This Row],[seq_peca]])</f>
        <v>1454028-18</v>
      </c>
      <c r="I2258" s="178">
        <v>1</v>
      </c>
      <c r="J2258" s="178" t="s">
        <v>483</v>
      </c>
      <c r="K2258" s="179">
        <v>46050</v>
      </c>
      <c r="L2258" s="179">
        <v>46028</v>
      </c>
      <c r="M2258" s="178" t="s">
        <v>687</v>
      </c>
      <c r="N2258" s="179">
        <v>46101</v>
      </c>
      <c r="O22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59" spans="1:15" hidden="1" x14ac:dyDescent="0.25">
      <c r="A2259" s="25" t="str">
        <f>_xlfn.CONCAT(Tabela_srv_moreno_prd_dbwel_v_fund_acompanhamento[[#This Row],[id_ordem_servico]],"-",Tabela_srv_moreno_prd_dbwel_v_fund_acompanhamento[[#This Row],[item]])</f>
        <v>27321-16</v>
      </c>
      <c r="B2259" s="25" t="str">
        <f>_xlfn.XLOOKUP(A2259,Tabela2[ID OS_MORENO],Tabela2[ID OS_MORENO],"",0)</f>
        <v>27321-16</v>
      </c>
      <c r="C2259" s="25">
        <v>27321</v>
      </c>
      <c r="D2259" s="25">
        <v>16</v>
      </c>
      <c r="E2259" s="25">
        <v>1</v>
      </c>
      <c r="F2259" s="178">
        <v>1454028</v>
      </c>
      <c r="G2259" s="178">
        <v>19</v>
      </c>
      <c r="H2259" s="178" t="str">
        <f>_xlfn.CONCAT(Tabela_srv_moreno_prd_dbwel_v_fund_acompanhamento[[#This Row],[codigo_peca]],"-",Tabela_srv_moreno_prd_dbwel_v_fund_acompanhamento[[#This Row],[seq_peca]])</f>
        <v>1454028-19</v>
      </c>
      <c r="I2259" s="178">
        <v>1</v>
      </c>
      <c r="J2259" s="178" t="s">
        <v>483</v>
      </c>
      <c r="K2259" s="179">
        <v>46050</v>
      </c>
      <c r="L2259" s="179">
        <v>46028</v>
      </c>
      <c r="M2259" s="178" t="s">
        <v>687</v>
      </c>
      <c r="N2259" s="179">
        <v>46101</v>
      </c>
      <c r="O22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0" spans="1:15" hidden="1" x14ac:dyDescent="0.25">
      <c r="A2260" s="25" t="str">
        <f>_xlfn.CONCAT(Tabela_srv_moreno_prd_dbwel_v_fund_acompanhamento[[#This Row],[id_ordem_servico]],"-",Tabela_srv_moreno_prd_dbwel_v_fund_acompanhamento[[#This Row],[item]])</f>
        <v>27321-17</v>
      </c>
      <c r="B2260" s="25" t="str">
        <f>_xlfn.XLOOKUP(A2260,Tabela2[ID OS_MORENO],Tabela2[ID OS_MORENO],"",0)</f>
        <v>27321-17</v>
      </c>
      <c r="C2260" s="25">
        <v>27321</v>
      </c>
      <c r="D2260" s="25">
        <v>17</v>
      </c>
      <c r="E2260" s="25">
        <v>1</v>
      </c>
      <c r="F2260" s="178">
        <v>1454029</v>
      </c>
      <c r="G2260" s="178">
        <v>10</v>
      </c>
      <c r="H2260" s="178" t="str">
        <f>_xlfn.CONCAT(Tabela_srv_moreno_prd_dbwel_v_fund_acompanhamento[[#This Row],[codigo_peca]],"-",Tabela_srv_moreno_prd_dbwel_v_fund_acompanhamento[[#This Row],[seq_peca]])</f>
        <v>1454029-10</v>
      </c>
      <c r="I2260" s="178">
        <v>1</v>
      </c>
      <c r="J2260" s="178" t="s">
        <v>483</v>
      </c>
      <c r="K2260" s="179">
        <v>46052</v>
      </c>
      <c r="L2260" s="179">
        <v>46049</v>
      </c>
      <c r="M2260" s="178" t="s">
        <v>270</v>
      </c>
      <c r="N2260" s="179">
        <v>46101</v>
      </c>
      <c r="O22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1" spans="1:15" hidden="1" x14ac:dyDescent="0.25">
      <c r="A2261" s="25" t="str">
        <f>_xlfn.CONCAT(Tabela_srv_moreno_prd_dbwel_v_fund_acompanhamento[[#This Row],[id_ordem_servico]],"-",Tabela_srv_moreno_prd_dbwel_v_fund_acompanhamento[[#This Row],[item]])</f>
        <v>27321-18</v>
      </c>
      <c r="B2261" s="25" t="str">
        <f>_xlfn.XLOOKUP(A2261,Tabela2[ID OS_MORENO],Tabela2[ID OS_MORENO],"",0)</f>
        <v/>
      </c>
      <c r="C2261" s="25">
        <v>27321</v>
      </c>
      <c r="D2261" s="25">
        <v>18</v>
      </c>
      <c r="E2261" s="25">
        <v>1</v>
      </c>
      <c r="F2261" s="178">
        <v>1454029</v>
      </c>
      <c r="G2261" s="178">
        <v>11</v>
      </c>
      <c r="H2261" s="178" t="str">
        <f>_xlfn.CONCAT(Tabela_srv_moreno_prd_dbwel_v_fund_acompanhamento[[#This Row],[codigo_peca]],"-",Tabela_srv_moreno_prd_dbwel_v_fund_acompanhamento[[#This Row],[seq_peca]])</f>
        <v>1454029-11</v>
      </c>
      <c r="I2261" s="178">
        <v>1</v>
      </c>
      <c r="J2261" s="178" t="s">
        <v>483</v>
      </c>
      <c r="K2261" s="179">
        <v>46050</v>
      </c>
      <c r="L2261" s="179">
        <v>46028</v>
      </c>
      <c r="M2261" s="178" t="s">
        <v>270</v>
      </c>
      <c r="N2261" s="179">
        <v>46101</v>
      </c>
      <c r="O22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2" spans="1:15" hidden="1" x14ac:dyDescent="0.25">
      <c r="A2262" s="25" t="str">
        <f>_xlfn.CONCAT(Tabela_srv_moreno_prd_dbwel_v_fund_acompanhamento[[#This Row],[id_ordem_servico]],"-",Tabela_srv_moreno_prd_dbwel_v_fund_acompanhamento[[#This Row],[item]])</f>
        <v>27321-19</v>
      </c>
      <c r="B2262" s="25" t="str">
        <f>_xlfn.XLOOKUP(A2262,Tabela2[ID OS_MORENO],Tabela2[ID OS_MORENO],"",0)</f>
        <v>27321-19</v>
      </c>
      <c r="C2262" s="25">
        <v>27321</v>
      </c>
      <c r="D2262" s="25">
        <v>19</v>
      </c>
      <c r="E2262" s="25">
        <v>1</v>
      </c>
      <c r="F2262" s="178">
        <v>1454029</v>
      </c>
      <c r="G2262" s="178">
        <v>12</v>
      </c>
      <c r="H2262" s="178" t="str">
        <f>_xlfn.CONCAT(Tabela_srv_moreno_prd_dbwel_v_fund_acompanhamento[[#This Row],[codigo_peca]],"-",Tabela_srv_moreno_prd_dbwel_v_fund_acompanhamento[[#This Row],[seq_peca]])</f>
        <v>1454029-12</v>
      </c>
      <c r="I2262" s="178">
        <v>1</v>
      </c>
      <c r="J2262" s="178" t="s">
        <v>483</v>
      </c>
      <c r="K2262" s="179">
        <v>46052</v>
      </c>
      <c r="L2262" s="179">
        <v>46049</v>
      </c>
      <c r="M2262" s="178" t="s">
        <v>270</v>
      </c>
      <c r="N2262" s="179">
        <v>46101</v>
      </c>
      <c r="O22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3" spans="1:15" hidden="1" x14ac:dyDescent="0.25">
      <c r="A2263" s="25" t="str">
        <f>_xlfn.CONCAT(Tabela_srv_moreno_prd_dbwel_v_fund_acompanhamento[[#This Row],[id_ordem_servico]],"-",Tabela_srv_moreno_prd_dbwel_v_fund_acompanhamento[[#This Row],[item]])</f>
        <v>27321-20</v>
      </c>
      <c r="B2263" s="25" t="str">
        <f>_xlfn.XLOOKUP(A2263,Tabela2[ID OS_MORENO],Tabela2[ID OS_MORENO],"",0)</f>
        <v>27321-20</v>
      </c>
      <c r="C2263" s="25">
        <v>27321</v>
      </c>
      <c r="D2263" s="25">
        <v>20</v>
      </c>
      <c r="E2263" s="25">
        <v>1</v>
      </c>
      <c r="F2263" s="178">
        <v>1454029</v>
      </c>
      <c r="G2263" s="178">
        <v>13</v>
      </c>
      <c r="H2263" s="178" t="str">
        <f>_xlfn.CONCAT(Tabela_srv_moreno_prd_dbwel_v_fund_acompanhamento[[#This Row],[codigo_peca]],"-",Tabela_srv_moreno_prd_dbwel_v_fund_acompanhamento[[#This Row],[seq_peca]])</f>
        <v>1454029-13</v>
      </c>
      <c r="I2263" s="178">
        <v>1</v>
      </c>
      <c r="J2263" s="178" t="s">
        <v>483</v>
      </c>
      <c r="K2263" s="179">
        <v>46050</v>
      </c>
      <c r="L2263" s="179">
        <v>46028</v>
      </c>
      <c r="M2263" s="178" t="s">
        <v>270</v>
      </c>
      <c r="N2263" s="179">
        <v>46101</v>
      </c>
      <c r="O22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4" spans="1:15" hidden="1" x14ac:dyDescent="0.25">
      <c r="A2264" s="25" t="str">
        <f>_xlfn.CONCAT(Tabela_srv_moreno_prd_dbwel_v_fund_acompanhamento[[#This Row],[id_ordem_servico]],"-",Tabela_srv_moreno_prd_dbwel_v_fund_acompanhamento[[#This Row],[item]])</f>
        <v>27321-21</v>
      </c>
      <c r="B2264" s="25" t="str">
        <f>_xlfn.XLOOKUP(A2264,Tabela2[ID OS_MORENO],Tabela2[ID OS_MORENO],"",0)</f>
        <v/>
      </c>
      <c r="C2264" s="25">
        <v>27321</v>
      </c>
      <c r="D2264" s="25">
        <v>21</v>
      </c>
      <c r="E2264" s="25">
        <v>1</v>
      </c>
      <c r="F2264" s="178">
        <v>1454029</v>
      </c>
      <c r="G2264" s="178">
        <v>14</v>
      </c>
      <c r="H2264" s="178" t="str">
        <f>_xlfn.CONCAT(Tabela_srv_moreno_prd_dbwel_v_fund_acompanhamento[[#This Row],[codigo_peca]],"-",Tabela_srv_moreno_prd_dbwel_v_fund_acompanhamento[[#This Row],[seq_peca]])</f>
        <v>1454029-14</v>
      </c>
      <c r="I2264" s="178">
        <v>1</v>
      </c>
      <c r="J2264" s="178" t="s">
        <v>483</v>
      </c>
      <c r="K2264" s="179">
        <v>46050</v>
      </c>
      <c r="L2264" s="179">
        <v>46028</v>
      </c>
      <c r="M2264" s="178" t="s">
        <v>270</v>
      </c>
      <c r="N2264" s="179">
        <v>46101</v>
      </c>
      <c r="O22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5" spans="1:15" hidden="1" x14ac:dyDescent="0.25">
      <c r="A2265" s="25" t="str">
        <f>_xlfn.CONCAT(Tabela_srv_moreno_prd_dbwel_v_fund_acompanhamento[[#This Row],[id_ordem_servico]],"-",Tabela_srv_moreno_prd_dbwel_v_fund_acompanhamento[[#This Row],[item]])</f>
        <v>27321-22</v>
      </c>
      <c r="B2265" s="25" t="str">
        <f>_xlfn.XLOOKUP(A2265,Tabela2[ID OS_MORENO],Tabela2[ID OS_MORENO],"",0)</f>
        <v/>
      </c>
      <c r="C2265" s="25">
        <v>27321</v>
      </c>
      <c r="D2265" s="25">
        <v>22</v>
      </c>
      <c r="E2265" s="25">
        <v>1</v>
      </c>
      <c r="F2265" s="178">
        <v>1454029</v>
      </c>
      <c r="G2265" s="178">
        <v>15</v>
      </c>
      <c r="H2265" s="178" t="str">
        <f>_xlfn.CONCAT(Tabela_srv_moreno_prd_dbwel_v_fund_acompanhamento[[#This Row],[codigo_peca]],"-",Tabela_srv_moreno_prd_dbwel_v_fund_acompanhamento[[#This Row],[seq_peca]])</f>
        <v>1454029-15</v>
      </c>
      <c r="I2265" s="178">
        <v>1</v>
      </c>
      <c r="J2265" s="178" t="s">
        <v>483</v>
      </c>
      <c r="K2265" s="179">
        <v>46050</v>
      </c>
      <c r="L2265" s="179">
        <v>46028</v>
      </c>
      <c r="M2265" s="178" t="s">
        <v>270</v>
      </c>
      <c r="N2265" s="179">
        <v>46101</v>
      </c>
      <c r="O22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6" spans="1:15" hidden="1" x14ac:dyDescent="0.25">
      <c r="A2266" s="25" t="str">
        <f>_xlfn.CONCAT(Tabela_srv_moreno_prd_dbwel_v_fund_acompanhamento[[#This Row],[id_ordem_servico]],"-",Tabela_srv_moreno_prd_dbwel_v_fund_acompanhamento[[#This Row],[item]])</f>
        <v>27321-23</v>
      </c>
      <c r="B2266" s="25" t="str">
        <f>_xlfn.XLOOKUP(A2266,Tabela2[ID OS_MORENO],Tabela2[ID OS_MORENO],"",0)</f>
        <v/>
      </c>
      <c r="C2266" s="25">
        <v>27321</v>
      </c>
      <c r="D2266" s="25">
        <v>23</v>
      </c>
      <c r="E2266" s="25">
        <v>1</v>
      </c>
      <c r="F2266" s="178">
        <v>1454029</v>
      </c>
      <c r="G2266" s="178">
        <v>16</v>
      </c>
      <c r="H2266" s="178" t="str">
        <f>_xlfn.CONCAT(Tabela_srv_moreno_prd_dbwel_v_fund_acompanhamento[[#This Row],[codigo_peca]],"-",Tabela_srv_moreno_prd_dbwel_v_fund_acompanhamento[[#This Row],[seq_peca]])</f>
        <v>1454029-16</v>
      </c>
      <c r="I2266" s="178">
        <v>1</v>
      </c>
      <c r="J2266" s="178" t="s">
        <v>483</v>
      </c>
      <c r="K2266" s="179">
        <v>46052</v>
      </c>
      <c r="L2266" s="179">
        <v>46049</v>
      </c>
      <c r="M2266" s="178" t="s">
        <v>270</v>
      </c>
      <c r="N2266" s="179">
        <v>46101</v>
      </c>
      <c r="O22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7" spans="1:15" hidden="1" x14ac:dyDescent="0.25">
      <c r="A2267" s="25" t="str">
        <f>_xlfn.CONCAT(Tabela_srv_moreno_prd_dbwel_v_fund_acompanhamento[[#This Row],[id_ordem_servico]],"-",Tabela_srv_moreno_prd_dbwel_v_fund_acompanhamento[[#This Row],[item]])</f>
        <v>27321-24</v>
      </c>
      <c r="B2267" s="25" t="str">
        <f>_xlfn.XLOOKUP(A2267,Tabela2[ID OS_MORENO],Tabela2[ID OS_MORENO],"",0)</f>
        <v/>
      </c>
      <c r="C2267" s="25">
        <v>27321</v>
      </c>
      <c r="D2267" s="25">
        <v>24</v>
      </c>
      <c r="E2267" s="25">
        <v>1</v>
      </c>
      <c r="F2267" s="178">
        <v>1454029</v>
      </c>
      <c r="G2267" s="178">
        <v>17</v>
      </c>
      <c r="H2267" s="178" t="str">
        <f>_xlfn.CONCAT(Tabela_srv_moreno_prd_dbwel_v_fund_acompanhamento[[#This Row],[codigo_peca]],"-",Tabela_srv_moreno_prd_dbwel_v_fund_acompanhamento[[#This Row],[seq_peca]])</f>
        <v>1454029-17</v>
      </c>
      <c r="I2267" s="178">
        <v>1</v>
      </c>
      <c r="J2267" s="178" t="s">
        <v>483</v>
      </c>
      <c r="K2267" s="179">
        <v>46050</v>
      </c>
      <c r="L2267" s="179">
        <v>46028</v>
      </c>
      <c r="M2267" s="178" t="s">
        <v>270</v>
      </c>
      <c r="N2267" s="179">
        <v>46101</v>
      </c>
      <c r="O22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8" spans="1:15" hidden="1" x14ac:dyDescent="0.25">
      <c r="A2268" s="25" t="str">
        <f>_xlfn.CONCAT(Tabela_srv_moreno_prd_dbwel_v_fund_acompanhamento[[#This Row],[id_ordem_servico]],"-",Tabela_srv_moreno_prd_dbwel_v_fund_acompanhamento[[#This Row],[item]])</f>
        <v>27068-1</v>
      </c>
      <c r="B2268" s="25" t="str">
        <f>_xlfn.XLOOKUP(A2268,Tabela2[ID OS_MORENO],Tabela2[ID OS_MORENO],"",0)</f>
        <v/>
      </c>
      <c r="C2268" s="25">
        <v>27068</v>
      </c>
      <c r="D2268" s="25">
        <v>1</v>
      </c>
      <c r="E2268" s="25">
        <v>1</v>
      </c>
      <c r="F2268" s="178">
        <v>1464002</v>
      </c>
      <c r="G2268" s="178">
        <v>1</v>
      </c>
      <c r="H2268" s="178" t="str">
        <f>_xlfn.CONCAT(Tabela_srv_moreno_prd_dbwel_v_fund_acompanhamento[[#This Row],[codigo_peca]],"-",Tabela_srv_moreno_prd_dbwel_v_fund_acompanhamento[[#This Row],[seq_peca]])</f>
        <v>1464002-1</v>
      </c>
      <c r="I2268" s="178">
        <v>1</v>
      </c>
      <c r="J2268" s="178" t="s">
        <v>301</v>
      </c>
      <c r="K2268" s="179">
        <v>45929</v>
      </c>
      <c r="L2268" s="179">
        <v>46029</v>
      </c>
      <c r="M2268" s="178" t="s">
        <v>302</v>
      </c>
      <c r="N2268" s="179">
        <v>46006</v>
      </c>
      <c r="O22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69" spans="1:15" hidden="1" x14ac:dyDescent="0.25">
      <c r="A2269" s="25" t="str">
        <f>_xlfn.CONCAT(Tabela_srv_moreno_prd_dbwel_v_fund_acompanhamento[[#This Row],[id_ordem_servico]],"-",Tabela_srv_moreno_prd_dbwel_v_fund_acompanhamento[[#This Row],[item]])</f>
        <v>27463-1</v>
      </c>
      <c r="B2269" s="25" t="str">
        <f>_xlfn.XLOOKUP(A2269,Tabela2[ID OS_MORENO],Tabela2[ID OS_MORENO],"",0)</f>
        <v/>
      </c>
      <c r="C2269" s="25">
        <v>27463</v>
      </c>
      <c r="D2269" s="25">
        <v>1</v>
      </c>
      <c r="E2269" s="25">
        <v>1</v>
      </c>
      <c r="F2269" s="178">
        <v>6777</v>
      </c>
      <c r="G2269" s="178">
        <v>1</v>
      </c>
      <c r="H2269" s="178" t="str">
        <f>_xlfn.CONCAT(Tabela_srv_moreno_prd_dbwel_v_fund_acompanhamento[[#This Row],[codigo_peca]],"-",Tabela_srv_moreno_prd_dbwel_v_fund_acompanhamento[[#This Row],[seq_peca]])</f>
        <v>6777-1</v>
      </c>
      <c r="I2269" s="178">
        <v>1</v>
      </c>
      <c r="J2269" s="178" t="s">
        <v>772</v>
      </c>
      <c r="K2269" s="179">
        <v>46111</v>
      </c>
      <c r="L2269" s="179">
        <v>46148</v>
      </c>
      <c r="M2269" s="178" t="s">
        <v>773</v>
      </c>
      <c r="N2269" s="179">
        <v>46111</v>
      </c>
      <c r="O2269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0" spans="1:15" hidden="1" x14ac:dyDescent="0.25">
      <c r="A2270" s="25" t="str">
        <f>_xlfn.CONCAT(Tabela_srv_moreno_prd_dbwel_v_fund_acompanhamento[[#This Row],[id_ordem_servico]],"-",Tabela_srv_moreno_prd_dbwel_v_fund_acompanhamento[[#This Row],[item]])</f>
        <v>27439-1</v>
      </c>
      <c r="B2270" s="25" t="str">
        <f>_xlfn.XLOOKUP(A2270,Tabela2[ID OS_MORENO],Tabela2[ID OS_MORENO],"",0)</f>
        <v/>
      </c>
      <c r="C2270" s="25">
        <v>27439</v>
      </c>
      <c r="D2270" s="25">
        <v>1</v>
      </c>
      <c r="E2270" s="25">
        <v>1</v>
      </c>
      <c r="F2270" s="178">
        <v>6771</v>
      </c>
      <c r="G2270" s="178">
        <v>1</v>
      </c>
      <c r="H2270" s="178" t="str">
        <f>_xlfn.CONCAT(Tabela_srv_moreno_prd_dbwel_v_fund_acompanhamento[[#This Row],[codigo_peca]],"-",Tabela_srv_moreno_prd_dbwel_v_fund_acompanhamento[[#This Row],[seq_peca]])</f>
        <v>6771-1</v>
      </c>
      <c r="I2270" s="178">
        <v>1</v>
      </c>
      <c r="J2270" s="178" t="s">
        <v>772</v>
      </c>
      <c r="K2270" s="179">
        <v>46097</v>
      </c>
      <c r="L2270" s="179">
        <v>46090</v>
      </c>
      <c r="M2270" s="178" t="s">
        <v>775</v>
      </c>
      <c r="N2270" s="179">
        <v>46097</v>
      </c>
      <c r="O227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1" spans="1:15" hidden="1" x14ac:dyDescent="0.25">
      <c r="A2271" s="25" t="str">
        <f>_xlfn.CONCAT(Tabela_srv_moreno_prd_dbwel_v_fund_acompanhamento[[#This Row],[id_ordem_servico]],"-",Tabela_srv_moreno_prd_dbwel_v_fund_acompanhamento[[#This Row],[item]])</f>
        <v>27388-1</v>
      </c>
      <c r="B2271" s="25" t="str">
        <f>_xlfn.XLOOKUP(A2271,Tabela2[ID OS_MORENO],Tabela2[ID OS_MORENO],"",0)</f>
        <v/>
      </c>
      <c r="C2271" s="25">
        <v>27388</v>
      </c>
      <c r="D2271" s="25">
        <v>1</v>
      </c>
      <c r="E2271" s="25">
        <v>1</v>
      </c>
      <c r="F2271" s="178">
        <v>6709</v>
      </c>
      <c r="G2271" s="178">
        <v>1</v>
      </c>
      <c r="H2271" s="178" t="str">
        <f>_xlfn.CONCAT(Tabela_srv_moreno_prd_dbwel_v_fund_acompanhamento[[#This Row],[codigo_peca]],"-",Tabela_srv_moreno_prd_dbwel_v_fund_acompanhamento[[#This Row],[seq_peca]])</f>
        <v>6709-1</v>
      </c>
      <c r="I2271" s="178">
        <v>1</v>
      </c>
      <c r="J2271" s="178" t="s">
        <v>772</v>
      </c>
      <c r="K2271" s="179">
        <v>46045</v>
      </c>
      <c r="L2271" s="179">
        <v>46050</v>
      </c>
      <c r="M2271" s="178" t="s">
        <v>773</v>
      </c>
      <c r="N2271" s="179">
        <v>46045</v>
      </c>
      <c r="O227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2" spans="1:15" hidden="1" x14ac:dyDescent="0.25">
      <c r="A2272" s="25" t="str">
        <f>_xlfn.CONCAT(Tabela_srv_moreno_prd_dbwel_v_fund_acompanhamento[[#This Row],[id_ordem_servico]],"-",Tabela_srv_moreno_prd_dbwel_v_fund_acompanhamento[[#This Row],[item]])</f>
        <v>27388-2</v>
      </c>
      <c r="B2272" s="25" t="str">
        <f>_xlfn.XLOOKUP(A2272,Tabela2[ID OS_MORENO],Tabela2[ID OS_MORENO],"",0)</f>
        <v/>
      </c>
      <c r="C2272" s="25">
        <v>27388</v>
      </c>
      <c r="D2272" s="25">
        <v>2</v>
      </c>
      <c r="E2272" s="25">
        <v>1</v>
      </c>
      <c r="F2272" s="178">
        <v>6710</v>
      </c>
      <c r="G2272" s="178">
        <v>1</v>
      </c>
      <c r="H2272" s="178" t="str">
        <f>_xlfn.CONCAT(Tabela_srv_moreno_prd_dbwel_v_fund_acompanhamento[[#This Row],[codigo_peca]],"-",Tabela_srv_moreno_prd_dbwel_v_fund_acompanhamento[[#This Row],[seq_peca]])</f>
        <v>6710-1</v>
      </c>
      <c r="I2272" s="178">
        <v>1</v>
      </c>
      <c r="J2272" s="178" t="s">
        <v>772</v>
      </c>
      <c r="K2272" s="179">
        <v>46045</v>
      </c>
      <c r="L2272" s="179">
        <v>46050</v>
      </c>
      <c r="M2272" s="178" t="s">
        <v>773</v>
      </c>
      <c r="N2272" s="179">
        <v>46045</v>
      </c>
      <c r="O227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3" spans="1:15" hidden="1" x14ac:dyDescent="0.25">
      <c r="A2273" s="25" t="str">
        <f>_xlfn.CONCAT(Tabela_srv_moreno_prd_dbwel_v_fund_acompanhamento[[#This Row],[id_ordem_servico]],"-",Tabela_srv_moreno_prd_dbwel_v_fund_acompanhamento[[#This Row],[item]])</f>
        <v>27388-3</v>
      </c>
      <c r="B2273" s="25" t="str">
        <f>_xlfn.XLOOKUP(A2273,Tabela2[ID OS_MORENO],Tabela2[ID OS_MORENO],"",0)</f>
        <v/>
      </c>
      <c r="C2273" s="25">
        <v>27388</v>
      </c>
      <c r="D2273" s="25">
        <v>3</v>
      </c>
      <c r="E2273" s="25">
        <v>1</v>
      </c>
      <c r="F2273" s="178">
        <v>6711</v>
      </c>
      <c r="G2273" s="178">
        <v>1</v>
      </c>
      <c r="H2273" s="178" t="str">
        <f>_xlfn.CONCAT(Tabela_srv_moreno_prd_dbwel_v_fund_acompanhamento[[#This Row],[codigo_peca]],"-",Tabela_srv_moreno_prd_dbwel_v_fund_acompanhamento[[#This Row],[seq_peca]])</f>
        <v>6711-1</v>
      </c>
      <c r="I2273" s="178">
        <v>1</v>
      </c>
      <c r="J2273" s="178" t="s">
        <v>772</v>
      </c>
      <c r="K2273" s="179">
        <v>46045</v>
      </c>
      <c r="L2273" s="179">
        <v>46045</v>
      </c>
      <c r="M2273" s="178" t="s">
        <v>774</v>
      </c>
      <c r="N2273" s="179">
        <v>46045</v>
      </c>
      <c r="O227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4" spans="1:15" hidden="1" x14ac:dyDescent="0.25">
      <c r="A2274" s="25" t="str">
        <f>_xlfn.CONCAT(Tabela_srv_moreno_prd_dbwel_v_fund_acompanhamento[[#This Row],[id_ordem_servico]],"-",Tabela_srv_moreno_prd_dbwel_v_fund_acompanhamento[[#This Row],[item]])</f>
        <v>27388-4</v>
      </c>
      <c r="B2274" s="25" t="str">
        <f>_xlfn.XLOOKUP(A2274,Tabela2[ID OS_MORENO],Tabela2[ID OS_MORENO],"",0)</f>
        <v/>
      </c>
      <c r="C2274" s="25">
        <v>27388</v>
      </c>
      <c r="D2274" s="25">
        <v>4</v>
      </c>
      <c r="E2274" s="25">
        <v>1</v>
      </c>
      <c r="F2274" s="178">
        <v>6712</v>
      </c>
      <c r="G2274" s="178">
        <v>1</v>
      </c>
      <c r="H2274" s="178" t="str">
        <f>_xlfn.CONCAT(Tabela_srv_moreno_prd_dbwel_v_fund_acompanhamento[[#This Row],[codigo_peca]],"-",Tabela_srv_moreno_prd_dbwel_v_fund_acompanhamento[[#This Row],[seq_peca]])</f>
        <v>6712-1</v>
      </c>
      <c r="I2274" s="178">
        <v>1</v>
      </c>
      <c r="J2274" s="178" t="s">
        <v>772</v>
      </c>
      <c r="K2274" s="179">
        <v>46045</v>
      </c>
      <c r="L2274" s="179">
        <v>46045</v>
      </c>
      <c r="M2274" s="178" t="s">
        <v>773</v>
      </c>
      <c r="N2274" s="179">
        <v>46045</v>
      </c>
      <c r="O2274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5" spans="1:15" hidden="1" x14ac:dyDescent="0.25">
      <c r="A2275" s="25" t="str">
        <f>_xlfn.CONCAT(Tabela_srv_moreno_prd_dbwel_v_fund_acompanhamento[[#This Row],[id_ordem_servico]],"-",Tabela_srv_moreno_prd_dbwel_v_fund_acompanhamento[[#This Row],[item]])</f>
        <v>27388-5</v>
      </c>
      <c r="B2275" s="25" t="str">
        <f>_xlfn.XLOOKUP(A2275,Tabela2[ID OS_MORENO],Tabela2[ID OS_MORENO],"",0)</f>
        <v/>
      </c>
      <c r="C2275" s="25">
        <v>27388</v>
      </c>
      <c r="D2275" s="25">
        <v>5</v>
      </c>
      <c r="E2275" s="25">
        <v>1</v>
      </c>
      <c r="F2275" s="178">
        <v>6713</v>
      </c>
      <c r="G2275" s="178">
        <v>1</v>
      </c>
      <c r="H2275" s="178" t="str">
        <f>_xlfn.CONCAT(Tabela_srv_moreno_prd_dbwel_v_fund_acompanhamento[[#This Row],[codigo_peca]],"-",Tabela_srv_moreno_prd_dbwel_v_fund_acompanhamento[[#This Row],[seq_peca]])</f>
        <v>6713-1</v>
      </c>
      <c r="I2275" s="178">
        <v>1</v>
      </c>
      <c r="J2275" s="178" t="s">
        <v>772</v>
      </c>
      <c r="K2275" s="179">
        <v>46045</v>
      </c>
      <c r="L2275" s="179">
        <v>46051</v>
      </c>
      <c r="M2275" s="178" t="s">
        <v>773</v>
      </c>
      <c r="N2275" s="179">
        <v>46045</v>
      </c>
      <c r="O2275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6" spans="1:15" hidden="1" x14ac:dyDescent="0.25">
      <c r="A2276" s="25" t="str">
        <f>_xlfn.CONCAT(Tabela_srv_moreno_prd_dbwel_v_fund_acompanhamento[[#This Row],[id_ordem_servico]],"-",Tabela_srv_moreno_prd_dbwel_v_fund_acompanhamento[[#This Row],[item]])</f>
        <v>27388-6</v>
      </c>
      <c r="B2276" s="25" t="str">
        <f>_xlfn.XLOOKUP(A2276,Tabela2[ID OS_MORENO],Tabela2[ID OS_MORENO],"",0)</f>
        <v/>
      </c>
      <c r="C2276" s="25">
        <v>27388</v>
      </c>
      <c r="D2276" s="25">
        <v>6</v>
      </c>
      <c r="E2276" s="25">
        <v>1</v>
      </c>
      <c r="F2276" s="178">
        <v>6714</v>
      </c>
      <c r="G2276" s="178">
        <v>1</v>
      </c>
      <c r="H2276" s="178" t="str">
        <f>_xlfn.CONCAT(Tabela_srv_moreno_prd_dbwel_v_fund_acompanhamento[[#This Row],[codigo_peca]],"-",Tabela_srv_moreno_prd_dbwel_v_fund_acompanhamento[[#This Row],[seq_peca]])</f>
        <v>6714-1</v>
      </c>
      <c r="I2276" s="178">
        <v>1</v>
      </c>
      <c r="J2276" s="178" t="s">
        <v>772</v>
      </c>
      <c r="K2276" s="179">
        <v>46045</v>
      </c>
      <c r="L2276" s="179">
        <v>46051</v>
      </c>
      <c r="M2276" s="178" t="s">
        <v>773</v>
      </c>
      <c r="N2276" s="179">
        <v>46045</v>
      </c>
      <c r="O2276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7" spans="1:15" hidden="1" x14ac:dyDescent="0.25">
      <c r="A2277" s="25" t="str">
        <f>_xlfn.CONCAT(Tabela_srv_moreno_prd_dbwel_v_fund_acompanhamento[[#This Row],[id_ordem_servico]],"-",Tabela_srv_moreno_prd_dbwel_v_fund_acompanhamento[[#This Row],[item]])</f>
        <v>27388-7</v>
      </c>
      <c r="B2277" s="25" t="str">
        <f>_xlfn.XLOOKUP(A2277,Tabela2[ID OS_MORENO],Tabela2[ID OS_MORENO],"",0)</f>
        <v/>
      </c>
      <c r="C2277" s="25">
        <v>27388</v>
      </c>
      <c r="D2277" s="25">
        <v>7</v>
      </c>
      <c r="E2277" s="25">
        <v>1</v>
      </c>
      <c r="F2277" s="178">
        <v>6715</v>
      </c>
      <c r="G2277" s="178">
        <v>1</v>
      </c>
      <c r="H2277" s="178" t="str">
        <f>_xlfn.CONCAT(Tabela_srv_moreno_prd_dbwel_v_fund_acompanhamento[[#This Row],[codigo_peca]],"-",Tabela_srv_moreno_prd_dbwel_v_fund_acompanhamento[[#This Row],[seq_peca]])</f>
        <v>6715-1</v>
      </c>
      <c r="I2277" s="178">
        <v>1</v>
      </c>
      <c r="J2277" s="178" t="s">
        <v>772</v>
      </c>
      <c r="K2277" s="179">
        <v>46055</v>
      </c>
      <c r="L2277" s="179">
        <v>46056</v>
      </c>
      <c r="M2277" s="178" t="s">
        <v>773</v>
      </c>
      <c r="N2277" s="179">
        <v>46045</v>
      </c>
      <c r="O22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78" spans="1:15" hidden="1" x14ac:dyDescent="0.25">
      <c r="A2278" s="25" t="str">
        <f>_xlfn.CONCAT(Tabela_srv_moreno_prd_dbwel_v_fund_acompanhamento[[#This Row],[id_ordem_servico]],"-",Tabela_srv_moreno_prd_dbwel_v_fund_acompanhamento[[#This Row],[item]])</f>
        <v>27388-8</v>
      </c>
      <c r="B2278" s="25" t="str">
        <f>_xlfn.XLOOKUP(A2278,Tabela2[ID OS_MORENO],Tabela2[ID OS_MORENO],"",0)</f>
        <v/>
      </c>
      <c r="C2278" s="25">
        <v>27388</v>
      </c>
      <c r="D2278" s="25">
        <v>8</v>
      </c>
      <c r="E2278" s="25">
        <v>1</v>
      </c>
      <c r="F2278" s="178">
        <v>6716</v>
      </c>
      <c r="G2278" s="178">
        <v>1</v>
      </c>
      <c r="H2278" s="178" t="str">
        <f>_xlfn.CONCAT(Tabela_srv_moreno_prd_dbwel_v_fund_acompanhamento[[#This Row],[codigo_peca]],"-",Tabela_srv_moreno_prd_dbwel_v_fund_acompanhamento[[#This Row],[seq_peca]])</f>
        <v>6716-1</v>
      </c>
      <c r="I2278" s="178">
        <v>1</v>
      </c>
      <c r="J2278" s="178" t="s">
        <v>772</v>
      </c>
      <c r="K2278" s="179">
        <v>46045</v>
      </c>
      <c r="L2278" s="179">
        <v>46045</v>
      </c>
      <c r="M2278" s="178" t="s">
        <v>775</v>
      </c>
      <c r="N2278" s="179">
        <v>46045</v>
      </c>
      <c r="O2278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79" spans="1:15" hidden="1" x14ac:dyDescent="0.25">
      <c r="A2279" s="25" t="str">
        <f>_xlfn.CONCAT(Tabela_srv_moreno_prd_dbwel_v_fund_acompanhamento[[#This Row],[id_ordem_servico]],"-",Tabela_srv_moreno_prd_dbwel_v_fund_acompanhamento[[#This Row],[item]])</f>
        <v>27388-9</v>
      </c>
      <c r="B2279" s="25" t="str">
        <f>_xlfn.XLOOKUP(A2279,Tabela2[ID OS_MORENO],Tabela2[ID OS_MORENO],"",0)</f>
        <v/>
      </c>
      <c r="C2279" s="25">
        <v>27388</v>
      </c>
      <c r="D2279" s="25">
        <v>9</v>
      </c>
      <c r="E2279" s="25">
        <v>1</v>
      </c>
      <c r="F2279" s="178">
        <v>6717</v>
      </c>
      <c r="G2279" s="178">
        <v>1</v>
      </c>
      <c r="H2279" s="178" t="str">
        <f>_xlfn.CONCAT(Tabela_srv_moreno_prd_dbwel_v_fund_acompanhamento[[#This Row],[codigo_peca]],"-",Tabela_srv_moreno_prd_dbwel_v_fund_acompanhamento[[#This Row],[seq_peca]])</f>
        <v>6717-1</v>
      </c>
      <c r="I2279" s="178">
        <v>1</v>
      </c>
      <c r="J2279" s="178" t="s">
        <v>772</v>
      </c>
      <c r="K2279" s="179">
        <v>46045</v>
      </c>
      <c r="L2279" s="179">
        <v>46045</v>
      </c>
      <c r="M2279" s="178" t="s">
        <v>775</v>
      </c>
      <c r="N2279" s="179">
        <v>46045</v>
      </c>
      <c r="O2279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80" spans="1:15" hidden="1" x14ac:dyDescent="0.25">
      <c r="A2280" s="25" t="str">
        <f>_xlfn.CONCAT(Tabela_srv_moreno_prd_dbwel_v_fund_acompanhamento[[#This Row],[id_ordem_servico]],"-",Tabela_srv_moreno_prd_dbwel_v_fund_acompanhamento[[#This Row],[item]])</f>
        <v>27388-10</v>
      </c>
      <c r="B2280" s="25" t="str">
        <f>_xlfn.XLOOKUP(A2280,Tabela2[ID OS_MORENO],Tabela2[ID OS_MORENO],"",0)</f>
        <v/>
      </c>
      <c r="C2280" s="25">
        <v>27388</v>
      </c>
      <c r="D2280" s="25">
        <v>10</v>
      </c>
      <c r="E2280" s="25">
        <v>1</v>
      </c>
      <c r="F2280" s="178">
        <v>6718</v>
      </c>
      <c r="G2280" s="178">
        <v>1</v>
      </c>
      <c r="H2280" s="178" t="str">
        <f>_xlfn.CONCAT(Tabela_srv_moreno_prd_dbwel_v_fund_acompanhamento[[#This Row],[codigo_peca]],"-",Tabela_srv_moreno_prd_dbwel_v_fund_acompanhamento[[#This Row],[seq_peca]])</f>
        <v>6718-1</v>
      </c>
      <c r="I2280" s="178">
        <v>1</v>
      </c>
      <c r="J2280" s="178" t="s">
        <v>772</v>
      </c>
      <c r="K2280" s="179">
        <v>46045</v>
      </c>
      <c r="L2280" s="179">
        <v>46045</v>
      </c>
      <c r="M2280" s="178" t="s">
        <v>775</v>
      </c>
      <c r="N2280" s="179">
        <v>46045</v>
      </c>
      <c r="O228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81" spans="1:15" hidden="1" x14ac:dyDescent="0.25">
      <c r="A2281" s="25" t="str">
        <f>_xlfn.CONCAT(Tabela_srv_moreno_prd_dbwel_v_fund_acompanhamento[[#This Row],[id_ordem_servico]],"-",Tabela_srv_moreno_prd_dbwel_v_fund_acompanhamento[[#This Row],[item]])</f>
        <v>27388-11</v>
      </c>
      <c r="B2281" s="25" t="str">
        <f>_xlfn.XLOOKUP(A2281,Tabela2[ID OS_MORENO],Tabela2[ID OS_MORENO],"",0)</f>
        <v/>
      </c>
      <c r="C2281" s="25">
        <v>27388</v>
      </c>
      <c r="D2281" s="25">
        <v>11</v>
      </c>
      <c r="E2281" s="25">
        <v>1</v>
      </c>
      <c r="F2281" s="178">
        <v>6719</v>
      </c>
      <c r="G2281" s="178">
        <v>1</v>
      </c>
      <c r="H2281" s="178" t="str">
        <f>_xlfn.CONCAT(Tabela_srv_moreno_prd_dbwel_v_fund_acompanhamento[[#This Row],[codigo_peca]],"-",Tabela_srv_moreno_prd_dbwel_v_fund_acompanhamento[[#This Row],[seq_peca]])</f>
        <v>6719-1</v>
      </c>
      <c r="I2281" s="178">
        <v>1</v>
      </c>
      <c r="J2281" s="178" t="s">
        <v>772</v>
      </c>
      <c r="K2281" s="179">
        <v>46045</v>
      </c>
      <c r="L2281" s="179">
        <v>46045</v>
      </c>
      <c r="M2281" s="178" t="s">
        <v>775</v>
      </c>
      <c r="N2281" s="179">
        <v>46045</v>
      </c>
      <c r="O228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82" spans="1:15" hidden="1" x14ac:dyDescent="0.25">
      <c r="A2282" s="25" t="str">
        <f>_xlfn.CONCAT(Tabela_srv_moreno_prd_dbwel_v_fund_acompanhamento[[#This Row],[id_ordem_servico]],"-",Tabela_srv_moreno_prd_dbwel_v_fund_acompanhamento[[#This Row],[item]])</f>
        <v>27388-12</v>
      </c>
      <c r="B2282" s="171" t="str">
        <f>_xlfn.XLOOKUP(A2282,Tabela2[ID OS_MORENO],Tabela2[ID OS_MORENO],"",0)</f>
        <v/>
      </c>
      <c r="C2282" s="25">
        <v>27388</v>
      </c>
      <c r="D2282" s="25">
        <v>12</v>
      </c>
      <c r="E2282" s="25">
        <v>1</v>
      </c>
      <c r="F2282" s="178">
        <v>6720</v>
      </c>
      <c r="G2282" s="178">
        <v>1</v>
      </c>
      <c r="H2282" s="178" t="str">
        <f>_xlfn.CONCAT(Tabela_srv_moreno_prd_dbwel_v_fund_acompanhamento[[#This Row],[codigo_peca]],"-",Tabela_srv_moreno_prd_dbwel_v_fund_acompanhamento[[#This Row],[seq_peca]])</f>
        <v>6720-1</v>
      </c>
      <c r="I2282" s="178">
        <v>1</v>
      </c>
      <c r="J2282" s="178" t="s">
        <v>772</v>
      </c>
      <c r="K2282" s="179">
        <v>46045</v>
      </c>
      <c r="L2282" s="179">
        <v>46045</v>
      </c>
      <c r="M2282" s="178" t="s">
        <v>775</v>
      </c>
      <c r="N2282" s="179">
        <v>46045</v>
      </c>
      <c r="O228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83" spans="1:15" hidden="1" x14ac:dyDescent="0.25">
      <c r="A2283" s="25" t="str">
        <f>_xlfn.CONCAT(Tabela_srv_moreno_prd_dbwel_v_fund_acompanhamento[[#This Row],[id_ordem_servico]],"-",Tabela_srv_moreno_prd_dbwel_v_fund_acompanhamento[[#This Row],[item]])</f>
        <v>27388-13</v>
      </c>
      <c r="B2283" s="25" t="str">
        <f>_xlfn.XLOOKUP(A2283,Tabela2[ID OS_MORENO],Tabela2[ID OS_MORENO],"",0)</f>
        <v/>
      </c>
      <c r="C2283" s="25">
        <v>27388</v>
      </c>
      <c r="D2283" s="25">
        <v>13</v>
      </c>
      <c r="E2283" s="25">
        <v>1</v>
      </c>
      <c r="F2283" s="178">
        <v>6721</v>
      </c>
      <c r="G2283" s="178">
        <v>1</v>
      </c>
      <c r="H2283" s="178" t="str">
        <f>_xlfn.CONCAT(Tabela_srv_moreno_prd_dbwel_v_fund_acompanhamento[[#This Row],[codigo_peca]],"-",Tabela_srv_moreno_prd_dbwel_v_fund_acompanhamento[[#This Row],[seq_peca]])</f>
        <v>6721-1</v>
      </c>
      <c r="I2283" s="178">
        <v>1</v>
      </c>
      <c r="J2283" s="178" t="s">
        <v>772</v>
      </c>
      <c r="K2283" s="179">
        <v>46045</v>
      </c>
      <c r="L2283" s="179">
        <v>46045</v>
      </c>
      <c r="M2283" s="178" t="s">
        <v>775</v>
      </c>
      <c r="N2283" s="179">
        <v>46045</v>
      </c>
      <c r="O228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84" spans="1:15" hidden="1" x14ac:dyDescent="0.25">
      <c r="A2284" s="25" t="str">
        <f>_xlfn.CONCAT(Tabela_srv_moreno_prd_dbwel_v_fund_acompanhamento[[#This Row],[id_ordem_servico]],"-",Tabela_srv_moreno_prd_dbwel_v_fund_acompanhamento[[#This Row],[item]])</f>
        <v>27388-14</v>
      </c>
      <c r="B2284" s="25" t="str">
        <f>_xlfn.XLOOKUP(A2284,Tabela2[ID OS_MORENO],Tabela2[ID OS_MORENO],"",0)</f>
        <v/>
      </c>
      <c r="C2284" s="25">
        <v>27388</v>
      </c>
      <c r="D2284" s="25">
        <v>14</v>
      </c>
      <c r="E2284" s="25">
        <v>1</v>
      </c>
      <c r="F2284" s="178">
        <v>6722</v>
      </c>
      <c r="G2284" s="178">
        <v>1</v>
      </c>
      <c r="H2284" s="178" t="str">
        <f>_xlfn.CONCAT(Tabela_srv_moreno_prd_dbwel_v_fund_acompanhamento[[#This Row],[codigo_peca]],"-",Tabela_srv_moreno_prd_dbwel_v_fund_acompanhamento[[#This Row],[seq_peca]])</f>
        <v>6722-1</v>
      </c>
      <c r="I2284" s="178">
        <v>1</v>
      </c>
      <c r="J2284" s="178" t="s">
        <v>772</v>
      </c>
      <c r="K2284" s="179">
        <v>46059</v>
      </c>
      <c r="L2284" s="179">
        <v>46050</v>
      </c>
      <c r="M2284" s="178" t="s">
        <v>776</v>
      </c>
      <c r="N2284" s="179">
        <v>46059</v>
      </c>
      <c r="O2284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85" spans="1:15" hidden="1" x14ac:dyDescent="0.25">
      <c r="A2285" s="25" t="str">
        <f>_xlfn.CONCAT(Tabela_srv_moreno_prd_dbwel_v_fund_acompanhamento[[#This Row],[id_ordem_servico]],"-",Tabela_srv_moreno_prd_dbwel_v_fund_acompanhamento[[#This Row],[item]])</f>
        <v>27388-15</v>
      </c>
      <c r="B2285" s="25" t="str">
        <f>_xlfn.XLOOKUP(A2285,Tabela2[ID OS_MORENO],Tabela2[ID OS_MORENO],"",0)</f>
        <v/>
      </c>
      <c r="C2285" s="25">
        <v>27388</v>
      </c>
      <c r="D2285" s="25">
        <v>15</v>
      </c>
      <c r="E2285" s="25">
        <v>1</v>
      </c>
      <c r="F2285" s="178">
        <v>6723</v>
      </c>
      <c r="G2285" s="178">
        <v>1</v>
      </c>
      <c r="H2285" s="178" t="str">
        <f>_xlfn.CONCAT(Tabela_srv_moreno_prd_dbwel_v_fund_acompanhamento[[#This Row],[codigo_peca]],"-",Tabela_srv_moreno_prd_dbwel_v_fund_acompanhamento[[#This Row],[seq_peca]])</f>
        <v>6723-1</v>
      </c>
      <c r="I2285" s="178">
        <v>1</v>
      </c>
      <c r="J2285" s="178" t="s">
        <v>772</v>
      </c>
      <c r="K2285" s="179">
        <v>46059</v>
      </c>
      <c r="L2285" s="179">
        <v>46050</v>
      </c>
      <c r="M2285" s="178" t="s">
        <v>776</v>
      </c>
      <c r="N2285" s="179">
        <v>46059</v>
      </c>
      <c r="O2285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86" spans="1:15" hidden="1" x14ac:dyDescent="0.25">
      <c r="A2286" s="25" t="str">
        <f>_xlfn.CONCAT(Tabela_srv_moreno_prd_dbwel_v_fund_acompanhamento[[#This Row],[id_ordem_servico]],"-",Tabela_srv_moreno_prd_dbwel_v_fund_acompanhamento[[#This Row],[item]])</f>
        <v>27325-1</v>
      </c>
      <c r="B2286" s="25" t="str">
        <f>_xlfn.XLOOKUP(A2286,Tabela2[ID OS_MORENO],Tabela2[ID OS_MORENO],"",0)</f>
        <v/>
      </c>
      <c r="C2286" s="25">
        <v>27325</v>
      </c>
      <c r="D2286" s="25">
        <v>1</v>
      </c>
      <c r="E2286" s="25">
        <v>1</v>
      </c>
      <c r="F2286" s="178">
        <v>6699</v>
      </c>
      <c r="G2286" s="178">
        <v>1</v>
      </c>
      <c r="H2286" s="178" t="str">
        <f>_xlfn.CONCAT(Tabela_srv_moreno_prd_dbwel_v_fund_acompanhamento[[#This Row],[codigo_peca]],"-",Tabela_srv_moreno_prd_dbwel_v_fund_acompanhamento[[#This Row],[seq_peca]])</f>
        <v>6699-1</v>
      </c>
      <c r="I2286" s="178">
        <v>1</v>
      </c>
      <c r="J2286" s="178" t="s">
        <v>690</v>
      </c>
      <c r="K2286" s="179">
        <v>46001</v>
      </c>
      <c r="L2286" s="179">
        <v>45989</v>
      </c>
      <c r="M2286" s="178" t="s">
        <v>691</v>
      </c>
      <c r="N2286" s="179">
        <v>46066</v>
      </c>
      <c r="O22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87" spans="1:15" hidden="1" x14ac:dyDescent="0.25">
      <c r="A2287" s="25" t="str">
        <f>_xlfn.CONCAT(Tabela_srv_moreno_prd_dbwel_v_fund_acompanhamento[[#This Row],[id_ordem_servico]],"-",Tabela_srv_moreno_prd_dbwel_v_fund_acompanhamento[[#This Row],[item]])</f>
        <v>27325-2</v>
      </c>
      <c r="B2287" s="25" t="str">
        <f>_xlfn.XLOOKUP(A2287,Tabela2[ID OS_MORENO],Tabela2[ID OS_MORENO],"",0)</f>
        <v/>
      </c>
      <c r="C2287" s="25">
        <v>27325</v>
      </c>
      <c r="D2287" s="25">
        <v>2</v>
      </c>
      <c r="E2287" s="25">
        <v>1</v>
      </c>
      <c r="F2287" s="178">
        <v>6700</v>
      </c>
      <c r="G2287" s="178">
        <v>1</v>
      </c>
      <c r="H2287" s="178" t="str">
        <f>_xlfn.CONCAT(Tabela_srv_moreno_prd_dbwel_v_fund_acompanhamento[[#This Row],[codigo_peca]],"-",Tabela_srv_moreno_prd_dbwel_v_fund_acompanhamento[[#This Row],[seq_peca]])</f>
        <v>6700-1</v>
      </c>
      <c r="I2287" s="178">
        <v>1</v>
      </c>
      <c r="J2287" s="178" t="s">
        <v>690</v>
      </c>
      <c r="K2287" s="179">
        <v>46001</v>
      </c>
      <c r="L2287" s="179">
        <v>45989</v>
      </c>
      <c r="M2287" s="178" t="s">
        <v>691</v>
      </c>
      <c r="N2287" s="179">
        <v>46066</v>
      </c>
      <c r="O22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88" spans="1:15" hidden="1" x14ac:dyDescent="0.25">
      <c r="A2288" s="25" t="str">
        <f>_xlfn.CONCAT(Tabela_srv_moreno_prd_dbwel_v_fund_acompanhamento[[#This Row],[id_ordem_servico]],"-",Tabela_srv_moreno_prd_dbwel_v_fund_acompanhamento[[#This Row],[item]])</f>
        <v>27517-1</v>
      </c>
      <c r="B2288" s="25" t="str">
        <f>_xlfn.XLOOKUP(A2288,Tabela2[ID OS_MORENO],Tabela2[ID OS_MORENO],"",0)</f>
        <v>27517-1</v>
      </c>
      <c r="C2288" s="25">
        <v>27517</v>
      </c>
      <c r="D2288" s="25">
        <v>1</v>
      </c>
      <c r="E2288" s="25">
        <v>1</v>
      </c>
      <c r="F2288" s="178">
        <v>1483008</v>
      </c>
      <c r="G2288" s="178">
        <v>1</v>
      </c>
      <c r="H2288" s="178" t="str">
        <f>_xlfn.CONCAT(Tabela_srv_moreno_prd_dbwel_v_fund_acompanhamento[[#This Row],[codigo_peca]],"-",Tabela_srv_moreno_prd_dbwel_v_fund_acompanhamento[[#This Row],[seq_peca]])</f>
        <v>1483008-1</v>
      </c>
      <c r="I2288" s="178">
        <v>1</v>
      </c>
      <c r="J2288" s="178" t="s">
        <v>842</v>
      </c>
      <c r="K2288" s="179">
        <v>46191</v>
      </c>
      <c r="L2288" s="179">
        <v>46175</v>
      </c>
      <c r="M2288" s="178" t="s">
        <v>392</v>
      </c>
      <c r="N2288" s="179">
        <v>46234</v>
      </c>
      <c r="O22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89" spans="1:15" hidden="1" x14ac:dyDescent="0.25">
      <c r="A2289" s="25" t="str">
        <f>_xlfn.CONCAT(Tabela_srv_moreno_prd_dbwel_v_fund_acompanhamento[[#This Row],[id_ordem_servico]],"-",Tabela_srv_moreno_prd_dbwel_v_fund_acompanhamento[[#This Row],[item]])</f>
        <v>27517-2</v>
      </c>
      <c r="B2289" s="25" t="str">
        <f>_xlfn.XLOOKUP(A2289,Tabela2[ID OS_MORENO],Tabela2[ID OS_MORENO],"",0)</f>
        <v>27517-2</v>
      </c>
      <c r="C2289" s="25">
        <v>27517</v>
      </c>
      <c r="D2289" s="25">
        <v>2</v>
      </c>
      <c r="E2289" s="25">
        <v>1</v>
      </c>
      <c r="F2289" s="178">
        <v>1483009</v>
      </c>
      <c r="G2289" s="178">
        <v>1</v>
      </c>
      <c r="H2289" s="178" t="str">
        <f>_xlfn.CONCAT(Tabela_srv_moreno_prd_dbwel_v_fund_acompanhamento[[#This Row],[codigo_peca]],"-",Tabela_srv_moreno_prd_dbwel_v_fund_acompanhamento[[#This Row],[seq_peca]])</f>
        <v>1483009-1</v>
      </c>
      <c r="I2289" s="178">
        <v>1</v>
      </c>
      <c r="J2289" s="178" t="s">
        <v>842</v>
      </c>
      <c r="K2289" s="179">
        <v>46191</v>
      </c>
      <c r="L2289" s="179">
        <v>46175</v>
      </c>
      <c r="M2289" s="178" t="s">
        <v>392</v>
      </c>
      <c r="N2289" s="179">
        <v>46241</v>
      </c>
      <c r="O22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0" spans="1:15" hidden="1" x14ac:dyDescent="0.25">
      <c r="A2290" s="25" t="str">
        <f>_xlfn.CONCAT(Tabela_srv_moreno_prd_dbwel_v_fund_acompanhamento[[#This Row],[id_ordem_servico]],"-",Tabela_srv_moreno_prd_dbwel_v_fund_acompanhamento[[#This Row],[item]])</f>
        <v>27517-3</v>
      </c>
      <c r="B2290" s="25" t="str">
        <f>_xlfn.XLOOKUP(A2290,Tabela2[ID OS_MORENO],Tabela2[ID OS_MORENO],"",0)</f>
        <v>27517-3</v>
      </c>
      <c r="C2290" s="25">
        <v>27517</v>
      </c>
      <c r="D2290" s="25">
        <v>3</v>
      </c>
      <c r="E2290" s="25">
        <v>1</v>
      </c>
      <c r="F2290" s="178">
        <v>1483010</v>
      </c>
      <c r="G2290" s="178">
        <v>1</v>
      </c>
      <c r="H2290" s="178" t="str">
        <f>_xlfn.CONCAT(Tabela_srv_moreno_prd_dbwel_v_fund_acompanhamento[[#This Row],[codigo_peca]],"-",Tabela_srv_moreno_prd_dbwel_v_fund_acompanhamento[[#This Row],[seq_peca]])</f>
        <v>1483010-1</v>
      </c>
      <c r="I2290" s="178">
        <v>1</v>
      </c>
      <c r="J2290" s="178" t="s">
        <v>842</v>
      </c>
      <c r="K2290" s="179">
        <v>46191</v>
      </c>
      <c r="L2290" s="179">
        <v>46175</v>
      </c>
      <c r="M2290" s="178" t="s">
        <v>392</v>
      </c>
      <c r="N2290" s="179">
        <v>46241</v>
      </c>
      <c r="O22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1" spans="1:15" hidden="1" x14ac:dyDescent="0.25">
      <c r="A2291" s="25" t="str">
        <f>_xlfn.CONCAT(Tabela_srv_moreno_prd_dbwel_v_fund_acompanhamento[[#This Row],[id_ordem_servico]],"-",Tabela_srv_moreno_prd_dbwel_v_fund_acompanhamento[[#This Row],[item]])</f>
        <v>27517-4</v>
      </c>
      <c r="B2291" s="25" t="str">
        <f>_xlfn.XLOOKUP(A2291,Tabela2[ID OS_MORENO],Tabela2[ID OS_MORENO],"",0)</f>
        <v>27517-4</v>
      </c>
      <c r="C2291" s="25">
        <v>27517</v>
      </c>
      <c r="D2291" s="25">
        <v>4</v>
      </c>
      <c r="E2291" s="25">
        <v>1</v>
      </c>
      <c r="F2291" s="178">
        <v>1483011</v>
      </c>
      <c r="G2291" s="178">
        <v>1</v>
      </c>
      <c r="H2291" s="178" t="str">
        <f>_xlfn.CONCAT(Tabela_srv_moreno_prd_dbwel_v_fund_acompanhamento[[#This Row],[codigo_peca]],"-",Tabela_srv_moreno_prd_dbwel_v_fund_acompanhamento[[#This Row],[seq_peca]])</f>
        <v>1483011-1</v>
      </c>
      <c r="I2291" s="178">
        <v>1</v>
      </c>
      <c r="J2291" s="178" t="s">
        <v>842</v>
      </c>
      <c r="K2291" s="179">
        <v>46191</v>
      </c>
      <c r="L2291" s="179"/>
      <c r="M2291" s="178" t="s">
        <v>392</v>
      </c>
      <c r="N2291" s="179">
        <v>46241</v>
      </c>
      <c r="O22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2" spans="1:15" hidden="1" x14ac:dyDescent="0.25">
      <c r="A2292" s="25" t="str">
        <f>_xlfn.CONCAT(Tabela_srv_moreno_prd_dbwel_v_fund_acompanhamento[[#This Row],[id_ordem_servico]],"-",Tabela_srv_moreno_prd_dbwel_v_fund_acompanhamento[[#This Row],[item]])</f>
        <v>27517-5</v>
      </c>
      <c r="B2292" s="25" t="str">
        <f>_xlfn.XLOOKUP(A2292,Tabela2[ID OS_MORENO],Tabela2[ID OS_MORENO],"",0)</f>
        <v>27517-5</v>
      </c>
      <c r="C2292" s="25">
        <v>27517</v>
      </c>
      <c r="D2292" s="25">
        <v>5</v>
      </c>
      <c r="E2292" s="25">
        <v>1</v>
      </c>
      <c r="F2292" s="178">
        <v>1483012</v>
      </c>
      <c r="G2292" s="178">
        <v>1</v>
      </c>
      <c r="H2292" s="178" t="str">
        <f>_xlfn.CONCAT(Tabela_srv_moreno_prd_dbwel_v_fund_acompanhamento[[#This Row],[codigo_peca]],"-",Tabela_srv_moreno_prd_dbwel_v_fund_acompanhamento[[#This Row],[seq_peca]])</f>
        <v>1483012-1</v>
      </c>
      <c r="I2292" s="178">
        <v>1</v>
      </c>
      <c r="J2292" s="178" t="s">
        <v>842</v>
      </c>
      <c r="K2292" s="179">
        <v>46191</v>
      </c>
      <c r="L2292" s="179">
        <v>46183</v>
      </c>
      <c r="M2292" s="178" t="s">
        <v>392</v>
      </c>
      <c r="N2292" s="179">
        <v>46241</v>
      </c>
      <c r="O22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3" spans="1:15" hidden="1" x14ac:dyDescent="0.25">
      <c r="A2293" s="25" t="str">
        <f>_xlfn.CONCAT(Tabela_srv_moreno_prd_dbwel_v_fund_acompanhamento[[#This Row],[id_ordem_servico]],"-",Tabela_srv_moreno_prd_dbwel_v_fund_acompanhamento[[#This Row],[item]])</f>
        <v>26810-1</v>
      </c>
      <c r="B2293" s="25" t="str">
        <f>_xlfn.XLOOKUP(A2293,Tabela2[ID OS_MORENO],Tabela2[ID OS_MORENO],"",0)</f>
        <v/>
      </c>
      <c r="C2293" s="25">
        <v>26810</v>
      </c>
      <c r="D2293" s="25">
        <v>1</v>
      </c>
      <c r="E2293" s="25">
        <v>1</v>
      </c>
      <c r="F2293" s="178">
        <v>6326</v>
      </c>
      <c r="G2293" s="178">
        <v>1</v>
      </c>
      <c r="H2293" s="178" t="str">
        <f>_xlfn.CONCAT(Tabela_srv_moreno_prd_dbwel_v_fund_acompanhamento[[#This Row],[codigo_peca]],"-",Tabela_srv_moreno_prd_dbwel_v_fund_acompanhamento[[#This Row],[seq_peca]])</f>
        <v>6326-1</v>
      </c>
      <c r="I2293" s="178">
        <v>1</v>
      </c>
      <c r="J2293" s="178" t="s">
        <v>842</v>
      </c>
      <c r="K2293" s="179">
        <v>45777</v>
      </c>
      <c r="L2293" s="179">
        <v>45777</v>
      </c>
      <c r="M2293" s="178" t="s">
        <v>843</v>
      </c>
      <c r="N2293" s="179">
        <v>45777</v>
      </c>
      <c r="O229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94" spans="1:15" hidden="1" x14ac:dyDescent="0.25">
      <c r="A2294" s="25" t="str">
        <f>_xlfn.CONCAT(Tabela_srv_moreno_prd_dbwel_v_fund_acompanhamento[[#This Row],[id_ordem_servico]],"-",Tabela_srv_moreno_prd_dbwel_v_fund_acompanhamento[[#This Row],[item]])</f>
        <v>27240-1</v>
      </c>
      <c r="B2294" s="25" t="str">
        <f>_xlfn.XLOOKUP(A2294,Tabela2[ID OS_MORENO],Tabela2[ID OS_MORENO],"",0)</f>
        <v/>
      </c>
      <c r="C2294" s="25">
        <v>27240</v>
      </c>
      <c r="D2294" s="25">
        <v>1</v>
      </c>
      <c r="E2294" s="25">
        <v>1</v>
      </c>
      <c r="F2294" s="178">
        <v>6652</v>
      </c>
      <c r="G2294" s="178">
        <v>1</v>
      </c>
      <c r="H2294" s="178" t="str">
        <f>_xlfn.CONCAT(Tabela_srv_moreno_prd_dbwel_v_fund_acompanhamento[[#This Row],[codigo_peca]],"-",Tabela_srv_moreno_prd_dbwel_v_fund_acompanhamento[[#This Row],[seq_peca]])</f>
        <v>6652-1</v>
      </c>
      <c r="I2294" s="178">
        <v>1</v>
      </c>
      <c r="J2294" s="178" t="s">
        <v>537</v>
      </c>
      <c r="K2294" s="179">
        <v>45940</v>
      </c>
      <c r="L2294" s="179">
        <v>45944</v>
      </c>
      <c r="M2294" s="178" t="s">
        <v>589</v>
      </c>
      <c r="N2294" s="179">
        <v>45927</v>
      </c>
      <c r="O22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5" spans="1:15" hidden="1" x14ac:dyDescent="0.25">
      <c r="A2295" s="25" t="str">
        <f>_xlfn.CONCAT(Tabela_srv_moreno_prd_dbwel_v_fund_acompanhamento[[#This Row],[id_ordem_servico]],"-",Tabela_srv_moreno_prd_dbwel_v_fund_acompanhamento[[#This Row],[item]])</f>
        <v>27240-2</v>
      </c>
      <c r="B2295" s="25" t="str">
        <f>_xlfn.XLOOKUP(A2295,Tabela2[ID OS_MORENO],Tabela2[ID OS_MORENO],"",0)</f>
        <v/>
      </c>
      <c r="C2295" s="25">
        <v>27240</v>
      </c>
      <c r="D2295" s="25">
        <v>2</v>
      </c>
      <c r="E2295" s="25">
        <v>1</v>
      </c>
      <c r="F2295" s="178">
        <v>6653</v>
      </c>
      <c r="G2295" s="178">
        <v>1</v>
      </c>
      <c r="H2295" s="178" t="str">
        <f>_xlfn.CONCAT(Tabela_srv_moreno_prd_dbwel_v_fund_acompanhamento[[#This Row],[codigo_peca]],"-",Tabela_srv_moreno_prd_dbwel_v_fund_acompanhamento[[#This Row],[seq_peca]])</f>
        <v>6653-1</v>
      </c>
      <c r="I2295" s="178">
        <v>1</v>
      </c>
      <c r="J2295" s="178" t="s">
        <v>537</v>
      </c>
      <c r="K2295" s="179">
        <v>45940</v>
      </c>
      <c r="L2295" s="179">
        <v>45950</v>
      </c>
      <c r="M2295" s="178" t="s">
        <v>590</v>
      </c>
      <c r="N2295" s="179">
        <v>45927</v>
      </c>
      <c r="O22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6" spans="1:15" hidden="1" x14ac:dyDescent="0.25">
      <c r="A2296" s="25" t="str">
        <f>_xlfn.CONCAT(Tabela_srv_moreno_prd_dbwel_v_fund_acompanhamento[[#This Row],[id_ordem_servico]],"-",Tabela_srv_moreno_prd_dbwel_v_fund_acompanhamento[[#This Row],[item]])</f>
        <v>27221-1</v>
      </c>
      <c r="B2296" s="25" t="str">
        <f>_xlfn.XLOOKUP(A2296,Tabela2[ID OS_MORENO],Tabela2[ID OS_MORENO],"",0)</f>
        <v/>
      </c>
      <c r="C2296" s="25">
        <v>27221</v>
      </c>
      <c r="D2296" s="25">
        <v>1</v>
      </c>
      <c r="E2296" s="25">
        <v>2</v>
      </c>
      <c r="F2296" s="178">
        <v>6547</v>
      </c>
      <c r="G2296" s="178">
        <v>1</v>
      </c>
      <c r="H2296" s="178" t="str">
        <f>_xlfn.CONCAT(Tabela_srv_moreno_prd_dbwel_v_fund_acompanhamento[[#This Row],[codigo_peca]],"-",Tabela_srv_moreno_prd_dbwel_v_fund_acompanhamento[[#This Row],[seq_peca]])</f>
        <v>6547-1</v>
      </c>
      <c r="I2296" s="178">
        <v>1</v>
      </c>
      <c r="J2296" s="178" t="s">
        <v>537</v>
      </c>
      <c r="K2296" s="179">
        <v>45891</v>
      </c>
      <c r="L2296" s="179">
        <v>45882</v>
      </c>
      <c r="M2296" s="178" t="s">
        <v>538</v>
      </c>
      <c r="N2296" s="179">
        <v>45891</v>
      </c>
      <c r="O2296" s="185" t="str">
        <f>IF(Tabela_srv_moreno_prd_dbwel_v_fund_acompanhamento[[#This Row],[prz_contratual]]=Tabela_srv_moreno_prd_dbwel_v_fund_acompanhamento[[#This Row],[lib_fundido_prev]],"S/Usin.","C/ Usin.")</f>
        <v>S/Usin.</v>
      </c>
    </row>
    <row r="2297" spans="1:15" hidden="1" x14ac:dyDescent="0.25">
      <c r="A2297" s="25" t="str">
        <f>_xlfn.CONCAT(Tabela_srv_moreno_prd_dbwel_v_fund_acompanhamento[[#This Row],[id_ordem_servico]],"-",Tabela_srv_moreno_prd_dbwel_v_fund_acompanhamento[[#This Row],[item]])</f>
        <v>27226-1</v>
      </c>
      <c r="B2297" s="25" t="str">
        <f>_xlfn.XLOOKUP(A2297,Tabela2[ID OS_MORENO],Tabela2[ID OS_MORENO],"",0)</f>
        <v/>
      </c>
      <c r="C2297" s="25">
        <v>27226</v>
      </c>
      <c r="D2297" s="25">
        <v>1</v>
      </c>
      <c r="E2297" s="25">
        <v>1</v>
      </c>
      <c r="F2297" s="178">
        <v>6612</v>
      </c>
      <c r="G2297" s="178">
        <v>1</v>
      </c>
      <c r="H2297" s="178" t="str">
        <f>_xlfn.CONCAT(Tabela_srv_moreno_prd_dbwel_v_fund_acompanhamento[[#This Row],[codigo_peca]],"-",Tabela_srv_moreno_prd_dbwel_v_fund_acompanhamento[[#This Row],[seq_peca]])</f>
        <v>6612-1</v>
      </c>
      <c r="I2297" s="178">
        <v>1</v>
      </c>
      <c r="J2297" s="178" t="s">
        <v>537</v>
      </c>
      <c r="K2297" s="179">
        <v>46021</v>
      </c>
      <c r="L2297" s="179">
        <v>45950</v>
      </c>
      <c r="M2297" s="178" t="s">
        <v>559</v>
      </c>
      <c r="N2297" s="179">
        <v>46008</v>
      </c>
      <c r="O22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8" spans="1:15" hidden="1" x14ac:dyDescent="0.25">
      <c r="A2298" s="25" t="str">
        <f>_xlfn.CONCAT(Tabela_srv_moreno_prd_dbwel_v_fund_acompanhamento[[#This Row],[id_ordem_servico]],"-",Tabela_srv_moreno_prd_dbwel_v_fund_acompanhamento[[#This Row],[item]])</f>
        <v>27226-2</v>
      </c>
      <c r="B2298" s="25" t="str">
        <f>_xlfn.XLOOKUP(A2298,Tabela2[ID OS_MORENO],Tabela2[ID OS_MORENO],"",0)</f>
        <v/>
      </c>
      <c r="C2298" s="25">
        <v>27226</v>
      </c>
      <c r="D2298" s="25">
        <v>2</v>
      </c>
      <c r="E2298" s="25">
        <v>1</v>
      </c>
      <c r="F2298" s="178">
        <v>6613</v>
      </c>
      <c r="G2298" s="178">
        <v>1</v>
      </c>
      <c r="H2298" s="178" t="str">
        <f>_xlfn.CONCAT(Tabela_srv_moreno_prd_dbwel_v_fund_acompanhamento[[#This Row],[codigo_peca]],"-",Tabela_srv_moreno_prd_dbwel_v_fund_acompanhamento[[#This Row],[seq_peca]])</f>
        <v>6613-1</v>
      </c>
      <c r="I2298" s="178">
        <v>1</v>
      </c>
      <c r="J2298" s="178" t="s">
        <v>537</v>
      </c>
      <c r="K2298" s="179">
        <v>46021</v>
      </c>
      <c r="L2298" s="179">
        <v>45943</v>
      </c>
      <c r="M2298" s="178" t="s">
        <v>560</v>
      </c>
      <c r="N2298" s="179">
        <v>46045</v>
      </c>
      <c r="O22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299" spans="1:15" hidden="1" x14ac:dyDescent="0.25">
      <c r="A2299" s="25" t="str">
        <f>_xlfn.CONCAT(Tabela_srv_moreno_prd_dbwel_v_fund_acompanhamento[[#This Row],[id_ordem_servico]],"-",Tabela_srv_moreno_prd_dbwel_v_fund_acompanhamento[[#This Row],[item]])</f>
        <v>27226-3</v>
      </c>
      <c r="B2299" s="25" t="str">
        <f>_xlfn.XLOOKUP(A2299,Tabela2[ID OS_MORENO],Tabela2[ID OS_MORENO],"",0)</f>
        <v/>
      </c>
      <c r="C2299" s="25">
        <v>27226</v>
      </c>
      <c r="D2299" s="25">
        <v>3</v>
      </c>
      <c r="E2299" s="25">
        <v>1</v>
      </c>
      <c r="F2299" s="178">
        <v>6614</v>
      </c>
      <c r="G2299" s="178">
        <v>1</v>
      </c>
      <c r="H2299" s="178" t="str">
        <f>_xlfn.CONCAT(Tabela_srv_moreno_prd_dbwel_v_fund_acompanhamento[[#This Row],[codigo_peca]],"-",Tabela_srv_moreno_prd_dbwel_v_fund_acompanhamento[[#This Row],[seq_peca]])</f>
        <v>6614-1</v>
      </c>
      <c r="I2299" s="178">
        <v>1</v>
      </c>
      <c r="J2299" s="178" t="s">
        <v>537</v>
      </c>
      <c r="K2299" s="179">
        <v>46021</v>
      </c>
      <c r="L2299" s="179">
        <v>45944</v>
      </c>
      <c r="M2299" s="178" t="s">
        <v>561</v>
      </c>
      <c r="N2299" s="179">
        <v>46011</v>
      </c>
      <c r="O22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0" spans="1:15" hidden="1" x14ac:dyDescent="0.25">
      <c r="A2300" s="25" t="str">
        <f>_xlfn.CONCAT(Tabela_srv_moreno_prd_dbwel_v_fund_acompanhamento[[#This Row],[id_ordem_servico]],"-",Tabela_srv_moreno_prd_dbwel_v_fund_acompanhamento[[#This Row],[item]])</f>
        <v>27226-4</v>
      </c>
      <c r="B2300" s="25" t="str">
        <f>_xlfn.XLOOKUP(A2300,Tabela2[ID OS_MORENO],Tabela2[ID OS_MORENO],"",0)</f>
        <v/>
      </c>
      <c r="C2300" s="25">
        <v>27226</v>
      </c>
      <c r="D2300" s="25">
        <v>4</v>
      </c>
      <c r="E2300" s="25">
        <v>1</v>
      </c>
      <c r="F2300" s="178">
        <v>6615</v>
      </c>
      <c r="G2300" s="178">
        <v>1</v>
      </c>
      <c r="H2300" s="178" t="str">
        <f>_xlfn.CONCAT(Tabela_srv_moreno_prd_dbwel_v_fund_acompanhamento[[#This Row],[codigo_peca]],"-",Tabela_srv_moreno_prd_dbwel_v_fund_acompanhamento[[#This Row],[seq_peca]])</f>
        <v>6615-1</v>
      </c>
      <c r="I2300" s="178">
        <v>1</v>
      </c>
      <c r="J2300" s="178" t="s">
        <v>537</v>
      </c>
      <c r="K2300" s="179">
        <v>46021</v>
      </c>
      <c r="L2300" s="179">
        <v>45947</v>
      </c>
      <c r="M2300" s="178" t="s">
        <v>560</v>
      </c>
      <c r="N2300" s="179">
        <v>46011</v>
      </c>
      <c r="O23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1" spans="1:15" hidden="1" x14ac:dyDescent="0.25">
      <c r="A2301" s="25" t="str">
        <f>_xlfn.CONCAT(Tabela_srv_moreno_prd_dbwel_v_fund_acompanhamento[[#This Row],[id_ordem_servico]],"-",Tabela_srv_moreno_prd_dbwel_v_fund_acompanhamento[[#This Row],[item]])</f>
        <v>27226-56</v>
      </c>
      <c r="B2301" s="25" t="str">
        <f>_xlfn.XLOOKUP(A2301,Tabela2[ID OS_MORENO],Tabela2[ID OS_MORENO],"",0)</f>
        <v/>
      </c>
      <c r="C2301" s="25">
        <v>27226</v>
      </c>
      <c r="D2301" s="25">
        <v>56</v>
      </c>
      <c r="E2301" s="25">
        <v>1</v>
      </c>
      <c r="F2301" s="178">
        <v>1484009</v>
      </c>
      <c r="G2301" s="178">
        <v>107</v>
      </c>
      <c r="H2301" s="178" t="str">
        <f>_xlfn.CONCAT(Tabela_srv_moreno_prd_dbwel_v_fund_acompanhamento[[#This Row],[codigo_peca]],"-",Tabela_srv_moreno_prd_dbwel_v_fund_acompanhamento[[#This Row],[seq_peca]])</f>
        <v>1484009-107</v>
      </c>
      <c r="I2301" s="178">
        <v>1</v>
      </c>
      <c r="J2301" s="178" t="s">
        <v>537</v>
      </c>
      <c r="K2301" s="179">
        <v>46015</v>
      </c>
      <c r="L2301" s="179">
        <v>46003</v>
      </c>
      <c r="M2301" s="178" t="s">
        <v>562</v>
      </c>
      <c r="N2301" s="179">
        <v>46021</v>
      </c>
      <c r="O23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2" spans="1:15" hidden="1" x14ac:dyDescent="0.25">
      <c r="A2302" s="25" t="str">
        <f>_xlfn.CONCAT(Tabela_srv_moreno_prd_dbwel_v_fund_acompanhamento[[#This Row],[id_ordem_servico]],"-",Tabela_srv_moreno_prd_dbwel_v_fund_acompanhamento[[#This Row],[item]])</f>
        <v>27226-10</v>
      </c>
      <c r="B2302" s="25" t="str">
        <f>_xlfn.XLOOKUP(A2302,Tabela2[ID OS_MORENO],Tabela2[ID OS_MORENO],"",0)</f>
        <v/>
      </c>
      <c r="C2302" s="25">
        <v>27226</v>
      </c>
      <c r="D2302" s="25">
        <v>10</v>
      </c>
      <c r="E2302" s="25">
        <v>1</v>
      </c>
      <c r="F2302" s="178">
        <v>1484009</v>
      </c>
      <c r="G2302" s="178">
        <v>67</v>
      </c>
      <c r="H2302" s="178" t="str">
        <f>_xlfn.CONCAT(Tabela_srv_moreno_prd_dbwel_v_fund_acompanhamento[[#This Row],[codigo_peca]],"-",Tabela_srv_moreno_prd_dbwel_v_fund_acompanhamento[[#This Row],[seq_peca]])</f>
        <v>1484009-67</v>
      </c>
      <c r="I2302" s="178">
        <v>1</v>
      </c>
      <c r="J2302" s="178" t="s">
        <v>537</v>
      </c>
      <c r="K2302" s="179">
        <v>45942</v>
      </c>
      <c r="L2302" s="179">
        <v>45957</v>
      </c>
      <c r="M2302" s="178" t="s">
        <v>562</v>
      </c>
      <c r="N2302" s="179">
        <v>46021</v>
      </c>
      <c r="O23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3" spans="1:15" hidden="1" x14ac:dyDescent="0.25">
      <c r="A2303" s="25" t="str">
        <f>_xlfn.CONCAT(Tabela_srv_moreno_prd_dbwel_v_fund_acompanhamento[[#This Row],[id_ordem_servico]],"-",Tabela_srv_moreno_prd_dbwel_v_fund_acompanhamento[[#This Row],[item]])</f>
        <v>27226-11</v>
      </c>
      <c r="B2303" s="25" t="str">
        <f>_xlfn.XLOOKUP(A2303,Tabela2[ID OS_MORENO],Tabela2[ID OS_MORENO],"",0)</f>
        <v/>
      </c>
      <c r="C2303" s="25">
        <v>27226</v>
      </c>
      <c r="D2303" s="25">
        <v>11</v>
      </c>
      <c r="E2303" s="25">
        <v>1</v>
      </c>
      <c r="F2303" s="178">
        <v>1484009</v>
      </c>
      <c r="G2303" s="178">
        <v>68</v>
      </c>
      <c r="H2303" s="178" t="str">
        <f>_xlfn.CONCAT(Tabela_srv_moreno_prd_dbwel_v_fund_acompanhamento[[#This Row],[codigo_peca]],"-",Tabela_srv_moreno_prd_dbwel_v_fund_acompanhamento[[#This Row],[seq_peca]])</f>
        <v>1484009-68</v>
      </c>
      <c r="I2303" s="178">
        <v>1</v>
      </c>
      <c r="J2303" s="178" t="s">
        <v>537</v>
      </c>
      <c r="K2303" s="179">
        <v>45942</v>
      </c>
      <c r="L2303" s="179">
        <v>45957</v>
      </c>
      <c r="M2303" s="178" t="s">
        <v>562</v>
      </c>
      <c r="N2303" s="179">
        <v>46021</v>
      </c>
      <c r="O23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4" spans="1:15" hidden="1" x14ac:dyDescent="0.25">
      <c r="A2304" s="25" t="str">
        <f>_xlfn.CONCAT(Tabela_srv_moreno_prd_dbwel_v_fund_acompanhamento[[#This Row],[id_ordem_servico]],"-",Tabela_srv_moreno_prd_dbwel_v_fund_acompanhamento[[#This Row],[item]])</f>
        <v>27226-12</v>
      </c>
      <c r="B2304" s="25" t="str">
        <f>_xlfn.XLOOKUP(A2304,Tabela2[ID OS_MORENO],Tabela2[ID OS_MORENO],"",0)</f>
        <v/>
      </c>
      <c r="C2304" s="25">
        <v>27226</v>
      </c>
      <c r="D2304" s="25">
        <v>12</v>
      </c>
      <c r="E2304" s="25">
        <v>1</v>
      </c>
      <c r="F2304" s="178">
        <v>1484009</v>
      </c>
      <c r="G2304" s="178">
        <v>69</v>
      </c>
      <c r="H2304" s="178" t="str">
        <f>_xlfn.CONCAT(Tabela_srv_moreno_prd_dbwel_v_fund_acompanhamento[[#This Row],[codigo_peca]],"-",Tabela_srv_moreno_prd_dbwel_v_fund_acompanhamento[[#This Row],[seq_peca]])</f>
        <v>1484009-69</v>
      </c>
      <c r="I2304" s="178">
        <v>1</v>
      </c>
      <c r="J2304" s="178" t="s">
        <v>537</v>
      </c>
      <c r="K2304" s="179">
        <v>45942</v>
      </c>
      <c r="L2304" s="179">
        <v>45959</v>
      </c>
      <c r="M2304" s="178" t="s">
        <v>562</v>
      </c>
      <c r="N2304" s="179">
        <v>46021</v>
      </c>
      <c r="O23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5" spans="1:15" hidden="1" x14ac:dyDescent="0.25">
      <c r="A2305" s="25" t="str">
        <f>_xlfn.CONCAT(Tabela_srv_moreno_prd_dbwel_v_fund_acompanhamento[[#This Row],[id_ordem_servico]],"-",Tabela_srv_moreno_prd_dbwel_v_fund_acompanhamento[[#This Row],[item]])</f>
        <v>27226-13</v>
      </c>
      <c r="B2305" s="25" t="str">
        <f>_xlfn.XLOOKUP(A2305,Tabela2[ID OS_MORENO],Tabela2[ID OS_MORENO],"",0)</f>
        <v/>
      </c>
      <c r="C2305" s="25">
        <v>27226</v>
      </c>
      <c r="D2305" s="25">
        <v>13</v>
      </c>
      <c r="E2305" s="25">
        <v>1</v>
      </c>
      <c r="F2305" s="178">
        <v>1484009</v>
      </c>
      <c r="G2305" s="178">
        <v>70</v>
      </c>
      <c r="H2305" s="178" t="str">
        <f>_xlfn.CONCAT(Tabela_srv_moreno_prd_dbwel_v_fund_acompanhamento[[#This Row],[codigo_peca]],"-",Tabela_srv_moreno_prd_dbwel_v_fund_acompanhamento[[#This Row],[seq_peca]])</f>
        <v>1484009-70</v>
      </c>
      <c r="I2305" s="178">
        <v>1</v>
      </c>
      <c r="J2305" s="178" t="s">
        <v>537</v>
      </c>
      <c r="K2305" s="179">
        <v>45942</v>
      </c>
      <c r="L2305" s="179">
        <v>45960</v>
      </c>
      <c r="M2305" s="178" t="s">
        <v>562</v>
      </c>
      <c r="N2305" s="179">
        <v>46021</v>
      </c>
      <c r="O23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6" spans="1:15" hidden="1" x14ac:dyDescent="0.25">
      <c r="A2306" s="25" t="str">
        <f>_xlfn.CONCAT(Tabela_srv_moreno_prd_dbwel_v_fund_acompanhamento[[#This Row],[id_ordem_servico]],"-",Tabela_srv_moreno_prd_dbwel_v_fund_acompanhamento[[#This Row],[item]])</f>
        <v>27226-14</v>
      </c>
      <c r="B2306" s="25" t="str">
        <f>_xlfn.XLOOKUP(A2306,Tabela2[ID OS_MORENO],Tabela2[ID OS_MORENO],"",0)</f>
        <v/>
      </c>
      <c r="C2306" s="25">
        <v>27226</v>
      </c>
      <c r="D2306" s="25">
        <v>14</v>
      </c>
      <c r="E2306" s="25">
        <v>1</v>
      </c>
      <c r="F2306" s="178">
        <v>1484009</v>
      </c>
      <c r="G2306" s="178">
        <v>71</v>
      </c>
      <c r="H2306" s="178" t="str">
        <f>_xlfn.CONCAT(Tabela_srv_moreno_prd_dbwel_v_fund_acompanhamento[[#This Row],[codigo_peca]],"-",Tabela_srv_moreno_prd_dbwel_v_fund_acompanhamento[[#This Row],[seq_peca]])</f>
        <v>1484009-71</v>
      </c>
      <c r="I2306" s="178">
        <v>1</v>
      </c>
      <c r="J2306" s="178" t="s">
        <v>537</v>
      </c>
      <c r="K2306" s="179">
        <v>45942</v>
      </c>
      <c r="L2306" s="179">
        <v>45954</v>
      </c>
      <c r="M2306" s="178" t="s">
        <v>562</v>
      </c>
      <c r="N2306" s="179">
        <v>46021</v>
      </c>
      <c r="O23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7" spans="1:15" hidden="1" x14ac:dyDescent="0.25">
      <c r="A2307" s="25" t="str">
        <f>_xlfn.CONCAT(Tabela_srv_moreno_prd_dbwel_v_fund_acompanhamento[[#This Row],[id_ordem_servico]],"-",Tabela_srv_moreno_prd_dbwel_v_fund_acompanhamento[[#This Row],[item]])</f>
        <v>27226-15</v>
      </c>
      <c r="B2307" s="25" t="str">
        <f>_xlfn.XLOOKUP(A2307,Tabela2[ID OS_MORENO],Tabela2[ID OS_MORENO],"",0)</f>
        <v/>
      </c>
      <c r="C2307" s="25">
        <v>27226</v>
      </c>
      <c r="D2307" s="25">
        <v>15</v>
      </c>
      <c r="E2307" s="25">
        <v>1</v>
      </c>
      <c r="F2307" s="178">
        <v>1484009</v>
      </c>
      <c r="G2307" s="178">
        <v>72</v>
      </c>
      <c r="H2307" s="178" t="str">
        <f>_xlfn.CONCAT(Tabela_srv_moreno_prd_dbwel_v_fund_acompanhamento[[#This Row],[codigo_peca]],"-",Tabela_srv_moreno_prd_dbwel_v_fund_acompanhamento[[#This Row],[seq_peca]])</f>
        <v>1484009-72</v>
      </c>
      <c r="I2307" s="178">
        <v>1</v>
      </c>
      <c r="J2307" s="178" t="s">
        <v>537</v>
      </c>
      <c r="K2307" s="179">
        <v>45942</v>
      </c>
      <c r="L2307" s="179">
        <v>45954</v>
      </c>
      <c r="M2307" s="178" t="s">
        <v>562</v>
      </c>
      <c r="N2307" s="179">
        <v>46021</v>
      </c>
      <c r="O23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8" spans="1:15" hidden="1" x14ac:dyDescent="0.25">
      <c r="A2308" s="25" t="str">
        <f>_xlfn.CONCAT(Tabela_srv_moreno_prd_dbwel_v_fund_acompanhamento[[#This Row],[id_ordem_servico]],"-",Tabela_srv_moreno_prd_dbwel_v_fund_acompanhamento[[#This Row],[item]])</f>
        <v>27226-16</v>
      </c>
      <c r="B2308" s="25" t="str">
        <f>_xlfn.XLOOKUP(A2308,Tabela2[ID OS_MORENO],Tabela2[ID OS_MORENO],"",0)</f>
        <v/>
      </c>
      <c r="C2308" s="25">
        <v>27226</v>
      </c>
      <c r="D2308" s="25">
        <v>16</v>
      </c>
      <c r="E2308" s="25">
        <v>1</v>
      </c>
      <c r="F2308" s="178">
        <v>1484009</v>
      </c>
      <c r="G2308" s="178">
        <v>73</v>
      </c>
      <c r="H2308" s="178" t="str">
        <f>_xlfn.CONCAT(Tabela_srv_moreno_prd_dbwel_v_fund_acompanhamento[[#This Row],[codigo_peca]],"-",Tabela_srv_moreno_prd_dbwel_v_fund_acompanhamento[[#This Row],[seq_peca]])</f>
        <v>1484009-73</v>
      </c>
      <c r="I2308" s="178">
        <v>1</v>
      </c>
      <c r="J2308" s="178" t="s">
        <v>537</v>
      </c>
      <c r="K2308" s="179">
        <v>45942</v>
      </c>
      <c r="L2308" s="179">
        <v>45959</v>
      </c>
      <c r="M2308" s="178" t="s">
        <v>562</v>
      </c>
      <c r="N2308" s="179">
        <v>46021</v>
      </c>
      <c r="O23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09" spans="1:15" hidden="1" x14ac:dyDescent="0.25">
      <c r="A2309" s="25" t="str">
        <f>_xlfn.CONCAT(Tabela_srv_moreno_prd_dbwel_v_fund_acompanhamento[[#This Row],[id_ordem_servico]],"-",Tabela_srv_moreno_prd_dbwel_v_fund_acompanhamento[[#This Row],[item]])</f>
        <v>27226-17</v>
      </c>
      <c r="B2309" s="25" t="str">
        <f>_xlfn.XLOOKUP(A2309,Tabela2[ID OS_MORENO],Tabela2[ID OS_MORENO],"",0)</f>
        <v/>
      </c>
      <c r="C2309" s="25">
        <v>27226</v>
      </c>
      <c r="D2309" s="25">
        <v>17</v>
      </c>
      <c r="E2309" s="25">
        <v>1</v>
      </c>
      <c r="F2309" s="178">
        <v>1484009</v>
      </c>
      <c r="G2309" s="178">
        <v>74</v>
      </c>
      <c r="H2309" s="178" t="str">
        <f>_xlfn.CONCAT(Tabela_srv_moreno_prd_dbwel_v_fund_acompanhamento[[#This Row],[codigo_peca]],"-",Tabela_srv_moreno_prd_dbwel_v_fund_acompanhamento[[#This Row],[seq_peca]])</f>
        <v>1484009-74</v>
      </c>
      <c r="I2309" s="178">
        <v>1</v>
      </c>
      <c r="J2309" s="178" t="s">
        <v>537</v>
      </c>
      <c r="K2309" s="179">
        <v>45942</v>
      </c>
      <c r="L2309" s="179">
        <v>45958</v>
      </c>
      <c r="M2309" s="178" t="s">
        <v>562</v>
      </c>
      <c r="N2309" s="179">
        <v>46021</v>
      </c>
      <c r="O23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0" spans="1:15" hidden="1" x14ac:dyDescent="0.25">
      <c r="A2310" s="25" t="str">
        <f>_xlfn.CONCAT(Tabela_srv_moreno_prd_dbwel_v_fund_acompanhamento[[#This Row],[id_ordem_servico]],"-",Tabela_srv_moreno_prd_dbwel_v_fund_acompanhamento[[#This Row],[item]])</f>
        <v>27226-18</v>
      </c>
      <c r="B2310" s="25" t="str">
        <f>_xlfn.XLOOKUP(A2310,Tabela2[ID OS_MORENO],Tabela2[ID OS_MORENO],"",0)</f>
        <v/>
      </c>
      <c r="C2310" s="25">
        <v>27226</v>
      </c>
      <c r="D2310" s="25">
        <v>18</v>
      </c>
      <c r="E2310" s="25">
        <v>1</v>
      </c>
      <c r="F2310" s="178">
        <v>1484009</v>
      </c>
      <c r="G2310" s="178">
        <v>75</v>
      </c>
      <c r="H2310" s="178" t="str">
        <f>_xlfn.CONCAT(Tabela_srv_moreno_prd_dbwel_v_fund_acompanhamento[[#This Row],[codigo_peca]],"-",Tabela_srv_moreno_prd_dbwel_v_fund_acompanhamento[[#This Row],[seq_peca]])</f>
        <v>1484009-75</v>
      </c>
      <c r="I2310" s="178">
        <v>1</v>
      </c>
      <c r="J2310" s="178" t="s">
        <v>537</v>
      </c>
      <c r="K2310" s="179">
        <v>45942</v>
      </c>
      <c r="L2310" s="179">
        <v>45954</v>
      </c>
      <c r="M2310" s="178" t="s">
        <v>562</v>
      </c>
      <c r="N2310" s="179">
        <v>46021</v>
      </c>
      <c r="O23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1" spans="1:15" hidden="1" x14ac:dyDescent="0.25">
      <c r="A2311" s="25" t="str">
        <f>_xlfn.CONCAT(Tabela_srv_moreno_prd_dbwel_v_fund_acompanhamento[[#This Row],[id_ordem_servico]],"-",Tabela_srv_moreno_prd_dbwel_v_fund_acompanhamento[[#This Row],[item]])</f>
        <v>27226-19</v>
      </c>
      <c r="B2311" s="25" t="str">
        <f>_xlfn.XLOOKUP(A2311,Tabela2[ID OS_MORENO],Tabela2[ID OS_MORENO],"",0)</f>
        <v/>
      </c>
      <c r="C2311" s="25">
        <v>27226</v>
      </c>
      <c r="D2311" s="25">
        <v>19</v>
      </c>
      <c r="E2311" s="25">
        <v>1</v>
      </c>
      <c r="F2311" s="178">
        <v>1484009</v>
      </c>
      <c r="G2311" s="178">
        <v>76</v>
      </c>
      <c r="H2311" s="178" t="str">
        <f>_xlfn.CONCAT(Tabela_srv_moreno_prd_dbwel_v_fund_acompanhamento[[#This Row],[codigo_peca]],"-",Tabela_srv_moreno_prd_dbwel_v_fund_acompanhamento[[#This Row],[seq_peca]])</f>
        <v>1484009-76</v>
      </c>
      <c r="I2311" s="178">
        <v>1</v>
      </c>
      <c r="J2311" s="178" t="s">
        <v>537</v>
      </c>
      <c r="K2311" s="179">
        <v>45942</v>
      </c>
      <c r="L2311" s="179">
        <v>45954</v>
      </c>
      <c r="M2311" s="178" t="s">
        <v>562</v>
      </c>
      <c r="N2311" s="179">
        <v>46021</v>
      </c>
      <c r="O23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2" spans="1:15" hidden="1" x14ac:dyDescent="0.25">
      <c r="A2312" s="25" t="str">
        <f>_xlfn.CONCAT(Tabela_srv_moreno_prd_dbwel_v_fund_acompanhamento[[#This Row],[id_ordem_servico]],"-",Tabela_srv_moreno_prd_dbwel_v_fund_acompanhamento[[#This Row],[item]])</f>
        <v>27226-20</v>
      </c>
      <c r="B2312" s="25" t="str">
        <f>_xlfn.XLOOKUP(A2312,Tabela2[ID OS_MORENO],Tabela2[ID OS_MORENO],"",0)</f>
        <v/>
      </c>
      <c r="C2312" s="25">
        <v>27226</v>
      </c>
      <c r="D2312" s="25">
        <v>20</v>
      </c>
      <c r="E2312" s="25">
        <v>1</v>
      </c>
      <c r="F2312" s="178">
        <v>1484009</v>
      </c>
      <c r="G2312" s="178">
        <v>77</v>
      </c>
      <c r="H2312" s="178" t="str">
        <f>_xlfn.CONCAT(Tabela_srv_moreno_prd_dbwel_v_fund_acompanhamento[[#This Row],[codigo_peca]],"-",Tabela_srv_moreno_prd_dbwel_v_fund_acompanhamento[[#This Row],[seq_peca]])</f>
        <v>1484009-77</v>
      </c>
      <c r="I2312" s="178">
        <v>1</v>
      </c>
      <c r="J2312" s="178" t="s">
        <v>537</v>
      </c>
      <c r="K2312" s="179">
        <v>45942</v>
      </c>
      <c r="L2312" s="179">
        <v>45964</v>
      </c>
      <c r="M2312" s="178" t="s">
        <v>562</v>
      </c>
      <c r="N2312" s="179">
        <v>46021</v>
      </c>
      <c r="O23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3" spans="1:15" hidden="1" x14ac:dyDescent="0.25">
      <c r="A2313" s="25" t="str">
        <f>_xlfn.CONCAT(Tabela_srv_moreno_prd_dbwel_v_fund_acompanhamento[[#This Row],[id_ordem_servico]],"-",Tabela_srv_moreno_prd_dbwel_v_fund_acompanhamento[[#This Row],[item]])</f>
        <v>27226-21</v>
      </c>
      <c r="B2313" s="25" t="str">
        <f>_xlfn.XLOOKUP(A2313,Tabela2[ID OS_MORENO],Tabela2[ID OS_MORENO],"",0)</f>
        <v/>
      </c>
      <c r="C2313" s="25">
        <v>27226</v>
      </c>
      <c r="D2313" s="25">
        <v>21</v>
      </c>
      <c r="E2313" s="25">
        <v>1</v>
      </c>
      <c r="F2313" s="178">
        <v>1484009</v>
      </c>
      <c r="G2313" s="178">
        <v>78</v>
      </c>
      <c r="H2313" s="178" t="str">
        <f>_xlfn.CONCAT(Tabela_srv_moreno_prd_dbwel_v_fund_acompanhamento[[#This Row],[codigo_peca]],"-",Tabela_srv_moreno_prd_dbwel_v_fund_acompanhamento[[#This Row],[seq_peca]])</f>
        <v>1484009-78</v>
      </c>
      <c r="I2313" s="178">
        <v>1</v>
      </c>
      <c r="J2313" s="178" t="s">
        <v>537</v>
      </c>
      <c r="K2313" s="179">
        <v>45942</v>
      </c>
      <c r="L2313" s="179">
        <v>45957</v>
      </c>
      <c r="M2313" s="178" t="s">
        <v>562</v>
      </c>
      <c r="N2313" s="179">
        <v>46021</v>
      </c>
      <c r="O23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4" spans="1:15" hidden="1" x14ac:dyDescent="0.25">
      <c r="A2314" s="25" t="str">
        <f>_xlfn.CONCAT(Tabela_srv_moreno_prd_dbwel_v_fund_acompanhamento[[#This Row],[id_ordem_servico]],"-",Tabela_srv_moreno_prd_dbwel_v_fund_acompanhamento[[#This Row],[item]])</f>
        <v>27226-22</v>
      </c>
      <c r="B2314" s="25" t="str">
        <f>_xlfn.XLOOKUP(A2314,Tabela2[ID OS_MORENO],Tabela2[ID OS_MORENO],"",0)</f>
        <v/>
      </c>
      <c r="C2314" s="25">
        <v>27226</v>
      </c>
      <c r="D2314" s="25">
        <v>22</v>
      </c>
      <c r="E2314" s="25">
        <v>1</v>
      </c>
      <c r="F2314" s="178">
        <v>1484009</v>
      </c>
      <c r="G2314" s="178">
        <v>79</v>
      </c>
      <c r="H2314" s="178" t="str">
        <f>_xlfn.CONCAT(Tabela_srv_moreno_prd_dbwel_v_fund_acompanhamento[[#This Row],[codigo_peca]],"-",Tabela_srv_moreno_prd_dbwel_v_fund_acompanhamento[[#This Row],[seq_peca]])</f>
        <v>1484009-79</v>
      </c>
      <c r="I2314" s="178">
        <v>1</v>
      </c>
      <c r="J2314" s="178" t="s">
        <v>537</v>
      </c>
      <c r="K2314" s="179">
        <v>45942</v>
      </c>
      <c r="L2314" s="179">
        <v>45954</v>
      </c>
      <c r="M2314" s="178" t="s">
        <v>562</v>
      </c>
      <c r="N2314" s="179">
        <v>46021</v>
      </c>
      <c r="O23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5" spans="1:15" hidden="1" x14ac:dyDescent="0.25">
      <c r="A2315" s="25" t="str">
        <f>_xlfn.CONCAT(Tabela_srv_moreno_prd_dbwel_v_fund_acompanhamento[[#This Row],[id_ordem_servico]],"-",Tabela_srv_moreno_prd_dbwel_v_fund_acompanhamento[[#This Row],[item]])</f>
        <v>27226-23</v>
      </c>
      <c r="B2315" s="25" t="str">
        <f>_xlfn.XLOOKUP(A2315,Tabela2[ID OS_MORENO],Tabela2[ID OS_MORENO],"",0)</f>
        <v/>
      </c>
      <c r="C2315" s="25">
        <v>27226</v>
      </c>
      <c r="D2315" s="25">
        <v>23</v>
      </c>
      <c r="E2315" s="25">
        <v>1</v>
      </c>
      <c r="F2315" s="178">
        <v>1484009</v>
      </c>
      <c r="G2315" s="178">
        <v>80</v>
      </c>
      <c r="H2315" s="178" t="str">
        <f>_xlfn.CONCAT(Tabela_srv_moreno_prd_dbwel_v_fund_acompanhamento[[#This Row],[codigo_peca]],"-",Tabela_srv_moreno_prd_dbwel_v_fund_acompanhamento[[#This Row],[seq_peca]])</f>
        <v>1484009-80</v>
      </c>
      <c r="I2315" s="178">
        <v>1</v>
      </c>
      <c r="J2315" s="178" t="s">
        <v>537</v>
      </c>
      <c r="K2315" s="179">
        <v>45953</v>
      </c>
      <c r="L2315" s="179">
        <v>45954</v>
      </c>
      <c r="M2315" s="178" t="s">
        <v>562</v>
      </c>
      <c r="N2315" s="179">
        <v>46021</v>
      </c>
      <c r="O23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6" spans="1:15" hidden="1" x14ac:dyDescent="0.25">
      <c r="A2316" s="25" t="str">
        <f>_xlfn.CONCAT(Tabela_srv_moreno_prd_dbwel_v_fund_acompanhamento[[#This Row],[id_ordem_servico]],"-",Tabela_srv_moreno_prd_dbwel_v_fund_acompanhamento[[#This Row],[item]])</f>
        <v>27226-24</v>
      </c>
      <c r="B2316" s="25" t="str">
        <f>_xlfn.XLOOKUP(A2316,Tabela2[ID OS_MORENO],Tabela2[ID OS_MORENO],"",0)</f>
        <v/>
      </c>
      <c r="C2316" s="25">
        <v>27226</v>
      </c>
      <c r="D2316" s="25">
        <v>24</v>
      </c>
      <c r="E2316" s="25">
        <v>1</v>
      </c>
      <c r="F2316" s="178">
        <v>1484009</v>
      </c>
      <c r="G2316" s="178">
        <v>81</v>
      </c>
      <c r="H2316" s="178" t="str">
        <f>_xlfn.CONCAT(Tabela_srv_moreno_prd_dbwel_v_fund_acompanhamento[[#This Row],[codigo_peca]],"-",Tabela_srv_moreno_prd_dbwel_v_fund_acompanhamento[[#This Row],[seq_peca]])</f>
        <v>1484009-81</v>
      </c>
      <c r="I2316" s="178">
        <v>1</v>
      </c>
      <c r="J2316" s="178" t="s">
        <v>537</v>
      </c>
      <c r="K2316" s="179">
        <v>45953</v>
      </c>
      <c r="L2316" s="179">
        <v>45953</v>
      </c>
      <c r="M2316" s="178" t="s">
        <v>562</v>
      </c>
      <c r="N2316" s="179">
        <v>46021</v>
      </c>
      <c r="O23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7" spans="1:15" hidden="1" x14ac:dyDescent="0.25">
      <c r="A2317" s="25" t="str">
        <f>_xlfn.CONCAT(Tabela_srv_moreno_prd_dbwel_v_fund_acompanhamento[[#This Row],[id_ordem_servico]],"-",Tabela_srv_moreno_prd_dbwel_v_fund_acompanhamento[[#This Row],[item]])</f>
        <v>27226-25</v>
      </c>
      <c r="B2317" s="25" t="str">
        <f>_xlfn.XLOOKUP(A2317,Tabela2[ID OS_MORENO],Tabela2[ID OS_MORENO],"",0)</f>
        <v/>
      </c>
      <c r="C2317" s="25">
        <v>27226</v>
      </c>
      <c r="D2317" s="25">
        <v>25</v>
      </c>
      <c r="E2317" s="25">
        <v>1</v>
      </c>
      <c r="F2317" s="178">
        <v>1484009</v>
      </c>
      <c r="G2317" s="178">
        <v>82</v>
      </c>
      <c r="H2317" s="178" t="str">
        <f>_xlfn.CONCAT(Tabela_srv_moreno_prd_dbwel_v_fund_acompanhamento[[#This Row],[codigo_peca]],"-",Tabela_srv_moreno_prd_dbwel_v_fund_acompanhamento[[#This Row],[seq_peca]])</f>
        <v>1484009-82</v>
      </c>
      <c r="I2317" s="178">
        <v>1</v>
      </c>
      <c r="J2317" s="178" t="s">
        <v>537</v>
      </c>
      <c r="K2317" s="179">
        <v>45953</v>
      </c>
      <c r="L2317" s="179">
        <v>45953</v>
      </c>
      <c r="M2317" s="178" t="s">
        <v>562</v>
      </c>
      <c r="N2317" s="179">
        <v>46021</v>
      </c>
      <c r="O23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8" spans="1:15" hidden="1" x14ac:dyDescent="0.25">
      <c r="A2318" s="25" t="str">
        <f>_xlfn.CONCAT(Tabela_srv_moreno_prd_dbwel_v_fund_acompanhamento[[#This Row],[id_ordem_servico]],"-",Tabela_srv_moreno_prd_dbwel_v_fund_acompanhamento[[#This Row],[item]])</f>
        <v>27226-26</v>
      </c>
      <c r="B2318" s="25" t="str">
        <f>_xlfn.XLOOKUP(A2318,Tabela2[ID OS_MORENO],Tabela2[ID OS_MORENO],"",0)</f>
        <v/>
      </c>
      <c r="C2318" s="25">
        <v>27226</v>
      </c>
      <c r="D2318" s="25">
        <v>26</v>
      </c>
      <c r="E2318" s="25">
        <v>1</v>
      </c>
      <c r="F2318" s="178">
        <v>1484009</v>
      </c>
      <c r="G2318" s="178">
        <v>83</v>
      </c>
      <c r="H2318" s="178" t="str">
        <f>_xlfn.CONCAT(Tabela_srv_moreno_prd_dbwel_v_fund_acompanhamento[[#This Row],[codigo_peca]],"-",Tabela_srv_moreno_prd_dbwel_v_fund_acompanhamento[[#This Row],[seq_peca]])</f>
        <v>1484009-83</v>
      </c>
      <c r="I2318" s="178">
        <v>1</v>
      </c>
      <c r="J2318" s="178" t="s">
        <v>537</v>
      </c>
      <c r="K2318" s="179">
        <v>45953</v>
      </c>
      <c r="L2318" s="179">
        <v>45953</v>
      </c>
      <c r="M2318" s="178" t="s">
        <v>562</v>
      </c>
      <c r="N2318" s="179">
        <v>46021</v>
      </c>
      <c r="O23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19" spans="1:15" hidden="1" x14ac:dyDescent="0.25">
      <c r="A2319" s="25" t="str">
        <f>_xlfn.CONCAT(Tabela_srv_moreno_prd_dbwel_v_fund_acompanhamento[[#This Row],[id_ordem_servico]],"-",Tabela_srv_moreno_prd_dbwel_v_fund_acompanhamento[[#This Row],[item]])</f>
        <v>27226-27</v>
      </c>
      <c r="B2319" s="25" t="str">
        <f>_xlfn.XLOOKUP(A2319,Tabela2[ID OS_MORENO],Tabela2[ID OS_MORENO],"",0)</f>
        <v/>
      </c>
      <c r="C2319" s="25">
        <v>27226</v>
      </c>
      <c r="D2319" s="25">
        <v>27</v>
      </c>
      <c r="E2319" s="25">
        <v>1</v>
      </c>
      <c r="F2319" s="178">
        <v>1484009</v>
      </c>
      <c r="G2319" s="178">
        <v>89</v>
      </c>
      <c r="H2319" s="178" t="str">
        <f>_xlfn.CONCAT(Tabela_srv_moreno_prd_dbwel_v_fund_acompanhamento[[#This Row],[codigo_peca]],"-",Tabela_srv_moreno_prd_dbwel_v_fund_acompanhamento[[#This Row],[seq_peca]])</f>
        <v>1484009-89</v>
      </c>
      <c r="I2319" s="178">
        <v>1</v>
      </c>
      <c r="J2319" s="178" t="s">
        <v>537</v>
      </c>
      <c r="K2319" s="179">
        <v>45924</v>
      </c>
      <c r="L2319" s="179">
        <v>45957</v>
      </c>
      <c r="M2319" s="178" t="s">
        <v>562</v>
      </c>
      <c r="N2319" s="179">
        <v>46021</v>
      </c>
      <c r="O23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0" spans="1:15" hidden="1" x14ac:dyDescent="0.25">
      <c r="A2320" s="25" t="str">
        <f>_xlfn.CONCAT(Tabela_srv_moreno_prd_dbwel_v_fund_acompanhamento[[#This Row],[id_ordem_servico]],"-",Tabela_srv_moreno_prd_dbwel_v_fund_acompanhamento[[#This Row],[item]])</f>
        <v>27226-28</v>
      </c>
      <c r="B2320" s="25" t="str">
        <f>_xlfn.XLOOKUP(A2320,Tabela2[ID OS_MORENO],Tabela2[ID OS_MORENO],"",0)</f>
        <v/>
      </c>
      <c r="C2320" s="25">
        <v>27226</v>
      </c>
      <c r="D2320" s="25">
        <v>28</v>
      </c>
      <c r="E2320" s="25">
        <v>1</v>
      </c>
      <c r="F2320" s="178">
        <v>1484009</v>
      </c>
      <c r="G2320" s="178">
        <v>90</v>
      </c>
      <c r="H2320" s="178" t="str">
        <f>_xlfn.CONCAT(Tabela_srv_moreno_prd_dbwel_v_fund_acompanhamento[[#This Row],[codigo_peca]],"-",Tabela_srv_moreno_prd_dbwel_v_fund_acompanhamento[[#This Row],[seq_peca]])</f>
        <v>1484009-90</v>
      </c>
      <c r="I2320" s="178">
        <v>1</v>
      </c>
      <c r="J2320" s="178" t="s">
        <v>537</v>
      </c>
      <c r="K2320" s="179">
        <v>45924</v>
      </c>
      <c r="L2320" s="179">
        <v>45957</v>
      </c>
      <c r="M2320" s="178" t="s">
        <v>562</v>
      </c>
      <c r="N2320" s="179">
        <v>46021</v>
      </c>
      <c r="O23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1" spans="1:15" hidden="1" x14ac:dyDescent="0.25">
      <c r="A2321" s="25" t="str">
        <f>_xlfn.CONCAT(Tabela_srv_moreno_prd_dbwel_v_fund_acompanhamento[[#This Row],[id_ordem_servico]],"-",Tabela_srv_moreno_prd_dbwel_v_fund_acompanhamento[[#This Row],[item]])</f>
        <v>27226-29</v>
      </c>
      <c r="B2321" s="25" t="str">
        <f>_xlfn.XLOOKUP(A2321,Tabela2[ID OS_MORENO],Tabela2[ID OS_MORENO],"",0)</f>
        <v/>
      </c>
      <c r="C2321" s="25">
        <v>27226</v>
      </c>
      <c r="D2321" s="25">
        <v>29</v>
      </c>
      <c r="E2321" s="25">
        <v>1</v>
      </c>
      <c r="F2321" s="178">
        <v>1484009</v>
      </c>
      <c r="G2321" s="178">
        <v>91</v>
      </c>
      <c r="H2321" s="178" t="str">
        <f>_xlfn.CONCAT(Tabela_srv_moreno_prd_dbwel_v_fund_acompanhamento[[#This Row],[codigo_peca]],"-",Tabela_srv_moreno_prd_dbwel_v_fund_acompanhamento[[#This Row],[seq_peca]])</f>
        <v>1484009-91</v>
      </c>
      <c r="I2321" s="178">
        <v>1</v>
      </c>
      <c r="J2321" s="178" t="s">
        <v>537</v>
      </c>
      <c r="K2321" s="179">
        <v>45924</v>
      </c>
      <c r="L2321" s="179">
        <v>45961</v>
      </c>
      <c r="M2321" s="178" t="s">
        <v>562</v>
      </c>
      <c r="N2321" s="179">
        <v>46021</v>
      </c>
      <c r="O23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2" spans="1:15" hidden="1" x14ac:dyDescent="0.25">
      <c r="A2322" s="25" t="str">
        <f>_xlfn.CONCAT(Tabela_srv_moreno_prd_dbwel_v_fund_acompanhamento[[#This Row],[id_ordem_servico]],"-",Tabela_srv_moreno_prd_dbwel_v_fund_acompanhamento[[#This Row],[item]])</f>
        <v>27226-30</v>
      </c>
      <c r="B2322" s="25" t="str">
        <f>_xlfn.XLOOKUP(A2322,Tabela2[ID OS_MORENO],Tabela2[ID OS_MORENO],"",0)</f>
        <v/>
      </c>
      <c r="C2322" s="25">
        <v>27226</v>
      </c>
      <c r="D2322" s="25">
        <v>30</v>
      </c>
      <c r="E2322" s="25">
        <v>1</v>
      </c>
      <c r="F2322" s="178">
        <v>1484009</v>
      </c>
      <c r="G2322" s="178">
        <v>92</v>
      </c>
      <c r="H2322" s="178" t="str">
        <f>_xlfn.CONCAT(Tabela_srv_moreno_prd_dbwel_v_fund_acompanhamento[[#This Row],[codigo_peca]],"-",Tabela_srv_moreno_prd_dbwel_v_fund_acompanhamento[[#This Row],[seq_peca]])</f>
        <v>1484009-92</v>
      </c>
      <c r="I2322" s="178">
        <v>1</v>
      </c>
      <c r="J2322" s="178" t="s">
        <v>537</v>
      </c>
      <c r="K2322" s="179">
        <v>45924</v>
      </c>
      <c r="L2322" s="179">
        <v>45961</v>
      </c>
      <c r="M2322" s="178" t="s">
        <v>562</v>
      </c>
      <c r="N2322" s="179">
        <v>46021</v>
      </c>
      <c r="O23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3" spans="1:15" hidden="1" x14ac:dyDescent="0.25">
      <c r="A2323" s="25" t="str">
        <f>_xlfn.CONCAT(Tabela_srv_moreno_prd_dbwel_v_fund_acompanhamento[[#This Row],[id_ordem_servico]],"-",Tabela_srv_moreno_prd_dbwel_v_fund_acompanhamento[[#This Row],[item]])</f>
        <v>27226-31</v>
      </c>
      <c r="B2323" s="25" t="str">
        <f>_xlfn.XLOOKUP(A2323,Tabela2[ID OS_MORENO],Tabela2[ID OS_MORENO],"",0)</f>
        <v/>
      </c>
      <c r="C2323" s="25">
        <v>27226</v>
      </c>
      <c r="D2323" s="25">
        <v>31</v>
      </c>
      <c r="E2323" s="25">
        <v>1</v>
      </c>
      <c r="F2323" s="178">
        <v>1484009</v>
      </c>
      <c r="G2323" s="178">
        <v>93</v>
      </c>
      <c r="H2323" s="178" t="str">
        <f>_xlfn.CONCAT(Tabela_srv_moreno_prd_dbwel_v_fund_acompanhamento[[#This Row],[codigo_peca]],"-",Tabela_srv_moreno_prd_dbwel_v_fund_acompanhamento[[#This Row],[seq_peca]])</f>
        <v>1484009-93</v>
      </c>
      <c r="I2323" s="178">
        <v>1</v>
      </c>
      <c r="J2323" s="178" t="s">
        <v>537</v>
      </c>
      <c r="K2323" s="179">
        <v>45924</v>
      </c>
      <c r="L2323" s="179">
        <v>45961</v>
      </c>
      <c r="M2323" s="178" t="s">
        <v>562</v>
      </c>
      <c r="N2323" s="179">
        <v>46021</v>
      </c>
      <c r="O23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4" spans="1:15" hidden="1" x14ac:dyDescent="0.25">
      <c r="A2324" s="25" t="str">
        <f>_xlfn.CONCAT(Tabela_srv_moreno_prd_dbwel_v_fund_acompanhamento[[#This Row],[id_ordem_servico]],"-",Tabela_srv_moreno_prd_dbwel_v_fund_acompanhamento[[#This Row],[item]])</f>
        <v>27226-32</v>
      </c>
      <c r="B2324" s="25" t="str">
        <f>_xlfn.XLOOKUP(A2324,Tabela2[ID OS_MORENO],Tabela2[ID OS_MORENO],"",0)</f>
        <v/>
      </c>
      <c r="C2324" s="25">
        <v>27226</v>
      </c>
      <c r="D2324" s="25">
        <v>32</v>
      </c>
      <c r="E2324" s="25">
        <v>1</v>
      </c>
      <c r="F2324" s="178">
        <v>1484009</v>
      </c>
      <c r="G2324" s="178">
        <v>94</v>
      </c>
      <c r="H2324" s="178" t="str">
        <f>_xlfn.CONCAT(Tabela_srv_moreno_prd_dbwel_v_fund_acompanhamento[[#This Row],[codigo_peca]],"-",Tabela_srv_moreno_prd_dbwel_v_fund_acompanhamento[[#This Row],[seq_peca]])</f>
        <v>1484009-94</v>
      </c>
      <c r="I2324" s="178">
        <v>1</v>
      </c>
      <c r="J2324" s="178" t="s">
        <v>537</v>
      </c>
      <c r="K2324" s="179">
        <v>45924</v>
      </c>
      <c r="L2324" s="179">
        <v>45957</v>
      </c>
      <c r="M2324" s="178" t="s">
        <v>562</v>
      </c>
      <c r="N2324" s="179">
        <v>46021</v>
      </c>
      <c r="O23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5" spans="1:15" hidden="1" x14ac:dyDescent="0.25">
      <c r="A2325" s="25" t="str">
        <f>_xlfn.CONCAT(Tabela_srv_moreno_prd_dbwel_v_fund_acompanhamento[[#This Row],[id_ordem_servico]],"-",Tabela_srv_moreno_prd_dbwel_v_fund_acompanhamento[[#This Row],[item]])</f>
        <v>27226-33</v>
      </c>
      <c r="B2325" s="25" t="str">
        <f>_xlfn.XLOOKUP(A2325,Tabela2[ID OS_MORENO],Tabela2[ID OS_MORENO],"",0)</f>
        <v/>
      </c>
      <c r="C2325" s="25">
        <v>27226</v>
      </c>
      <c r="D2325" s="25">
        <v>33</v>
      </c>
      <c r="E2325" s="25">
        <v>1</v>
      </c>
      <c r="F2325" s="178">
        <v>1484009</v>
      </c>
      <c r="G2325" s="178">
        <v>84</v>
      </c>
      <c r="H2325" s="178" t="str">
        <f>_xlfn.CONCAT(Tabela_srv_moreno_prd_dbwel_v_fund_acompanhamento[[#This Row],[codigo_peca]],"-",Tabela_srv_moreno_prd_dbwel_v_fund_acompanhamento[[#This Row],[seq_peca]])</f>
        <v>1484009-84</v>
      </c>
      <c r="I2325" s="178">
        <v>1</v>
      </c>
      <c r="J2325" s="178" t="s">
        <v>537</v>
      </c>
      <c r="K2325" s="179">
        <v>45953</v>
      </c>
      <c r="L2325" s="179">
        <v>45953</v>
      </c>
      <c r="M2325" s="178" t="s">
        <v>562</v>
      </c>
      <c r="N2325" s="179">
        <v>46021</v>
      </c>
      <c r="O23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6" spans="1:15" hidden="1" x14ac:dyDescent="0.25">
      <c r="A2326" s="25" t="str">
        <f>_xlfn.CONCAT(Tabela_srv_moreno_prd_dbwel_v_fund_acompanhamento[[#This Row],[id_ordem_servico]],"-",Tabela_srv_moreno_prd_dbwel_v_fund_acompanhamento[[#This Row],[item]])</f>
        <v>27226-34</v>
      </c>
      <c r="B2326" s="25" t="str">
        <f>_xlfn.XLOOKUP(A2326,Tabela2[ID OS_MORENO],Tabela2[ID OS_MORENO],"",0)</f>
        <v/>
      </c>
      <c r="C2326" s="25">
        <v>27226</v>
      </c>
      <c r="D2326" s="25">
        <v>34</v>
      </c>
      <c r="E2326" s="25">
        <v>1</v>
      </c>
      <c r="F2326" s="178">
        <v>1484009</v>
      </c>
      <c r="G2326" s="178">
        <v>85</v>
      </c>
      <c r="H2326" s="178" t="str">
        <f>_xlfn.CONCAT(Tabela_srv_moreno_prd_dbwel_v_fund_acompanhamento[[#This Row],[codigo_peca]],"-",Tabela_srv_moreno_prd_dbwel_v_fund_acompanhamento[[#This Row],[seq_peca]])</f>
        <v>1484009-85</v>
      </c>
      <c r="I2326" s="178">
        <v>1</v>
      </c>
      <c r="J2326" s="178" t="s">
        <v>537</v>
      </c>
      <c r="K2326" s="179">
        <v>45953</v>
      </c>
      <c r="L2326" s="179">
        <v>45961</v>
      </c>
      <c r="M2326" s="178" t="s">
        <v>562</v>
      </c>
      <c r="N2326" s="179">
        <v>46021</v>
      </c>
      <c r="O23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7" spans="1:15" hidden="1" x14ac:dyDescent="0.25">
      <c r="A2327" s="25" t="str">
        <f>_xlfn.CONCAT(Tabela_srv_moreno_prd_dbwel_v_fund_acompanhamento[[#This Row],[id_ordem_servico]],"-",Tabela_srv_moreno_prd_dbwel_v_fund_acompanhamento[[#This Row],[item]])</f>
        <v>27226-35</v>
      </c>
      <c r="B2327" s="25" t="str">
        <f>_xlfn.XLOOKUP(A2327,Tabela2[ID OS_MORENO],Tabela2[ID OS_MORENO],"",0)</f>
        <v/>
      </c>
      <c r="C2327" s="25">
        <v>27226</v>
      </c>
      <c r="D2327" s="25">
        <v>35</v>
      </c>
      <c r="E2327" s="25">
        <v>1</v>
      </c>
      <c r="F2327" s="178">
        <v>1484009</v>
      </c>
      <c r="G2327" s="178">
        <v>97</v>
      </c>
      <c r="H2327" s="178" t="str">
        <f>_xlfn.CONCAT(Tabela_srv_moreno_prd_dbwel_v_fund_acompanhamento[[#This Row],[codigo_peca]],"-",Tabela_srv_moreno_prd_dbwel_v_fund_acompanhamento[[#This Row],[seq_peca]])</f>
        <v>1484009-97</v>
      </c>
      <c r="I2327" s="178">
        <v>1</v>
      </c>
      <c r="J2327" s="178" t="s">
        <v>537</v>
      </c>
      <c r="K2327" s="179">
        <v>45931</v>
      </c>
      <c r="L2327" s="179">
        <v>45961</v>
      </c>
      <c r="M2327" s="178" t="s">
        <v>562</v>
      </c>
      <c r="N2327" s="179">
        <v>46021</v>
      </c>
      <c r="O23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8" spans="1:15" hidden="1" x14ac:dyDescent="0.25">
      <c r="A2328" s="25" t="str">
        <f>_xlfn.CONCAT(Tabela_srv_moreno_prd_dbwel_v_fund_acompanhamento[[#This Row],[id_ordem_servico]],"-",Tabela_srv_moreno_prd_dbwel_v_fund_acompanhamento[[#This Row],[item]])</f>
        <v>27226-36</v>
      </c>
      <c r="B2328" s="25" t="str">
        <f>_xlfn.XLOOKUP(A2328,Tabela2[ID OS_MORENO],Tabela2[ID OS_MORENO],"",0)</f>
        <v/>
      </c>
      <c r="C2328" s="25">
        <v>27226</v>
      </c>
      <c r="D2328" s="25">
        <v>36</v>
      </c>
      <c r="E2328" s="25">
        <v>1</v>
      </c>
      <c r="F2328" s="178">
        <v>1484009</v>
      </c>
      <c r="G2328" s="178">
        <v>98</v>
      </c>
      <c r="H2328" s="178" t="str">
        <f>_xlfn.CONCAT(Tabela_srv_moreno_prd_dbwel_v_fund_acompanhamento[[#This Row],[codigo_peca]],"-",Tabela_srv_moreno_prd_dbwel_v_fund_acompanhamento[[#This Row],[seq_peca]])</f>
        <v>1484009-98</v>
      </c>
      <c r="I2328" s="178">
        <v>1</v>
      </c>
      <c r="J2328" s="178" t="s">
        <v>537</v>
      </c>
      <c r="K2328" s="179">
        <v>45931</v>
      </c>
      <c r="L2328" s="179">
        <v>45964</v>
      </c>
      <c r="M2328" s="178" t="s">
        <v>562</v>
      </c>
      <c r="N2328" s="179">
        <v>46021</v>
      </c>
      <c r="O23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29" spans="1:15" hidden="1" x14ac:dyDescent="0.25">
      <c r="A2329" s="25" t="str">
        <f>_xlfn.CONCAT(Tabela_srv_moreno_prd_dbwel_v_fund_acompanhamento[[#This Row],[id_ordem_servico]],"-",Tabela_srv_moreno_prd_dbwel_v_fund_acompanhamento[[#This Row],[item]])</f>
        <v>27226-37</v>
      </c>
      <c r="B2329" s="25" t="str">
        <f>_xlfn.XLOOKUP(A2329,Tabela2[ID OS_MORENO],Tabela2[ID OS_MORENO],"",0)</f>
        <v/>
      </c>
      <c r="C2329" s="25">
        <v>27226</v>
      </c>
      <c r="D2329" s="25">
        <v>37</v>
      </c>
      <c r="E2329" s="25">
        <v>1</v>
      </c>
      <c r="F2329" s="178">
        <v>1484009</v>
      </c>
      <c r="G2329" s="178">
        <v>86</v>
      </c>
      <c r="H2329" s="178" t="str">
        <f>_xlfn.CONCAT(Tabela_srv_moreno_prd_dbwel_v_fund_acompanhamento[[#This Row],[codigo_peca]],"-",Tabela_srv_moreno_prd_dbwel_v_fund_acompanhamento[[#This Row],[seq_peca]])</f>
        <v>1484009-86</v>
      </c>
      <c r="I2329" s="178">
        <v>1</v>
      </c>
      <c r="J2329" s="178" t="s">
        <v>537</v>
      </c>
      <c r="K2329" s="179">
        <v>45953</v>
      </c>
      <c r="L2329" s="179">
        <v>45953</v>
      </c>
      <c r="M2329" s="178" t="s">
        <v>562</v>
      </c>
      <c r="N2329" s="179">
        <v>46021</v>
      </c>
      <c r="O23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0" spans="1:15" hidden="1" x14ac:dyDescent="0.25">
      <c r="A2330" s="25" t="str">
        <f>_xlfn.CONCAT(Tabela_srv_moreno_prd_dbwel_v_fund_acompanhamento[[#This Row],[id_ordem_servico]],"-",Tabela_srv_moreno_prd_dbwel_v_fund_acompanhamento[[#This Row],[item]])</f>
        <v>27226-38</v>
      </c>
      <c r="B2330" s="25" t="str">
        <f>_xlfn.XLOOKUP(A2330,Tabela2[ID OS_MORENO],Tabela2[ID OS_MORENO],"",0)</f>
        <v/>
      </c>
      <c r="C2330" s="25">
        <v>27226</v>
      </c>
      <c r="D2330" s="25">
        <v>38</v>
      </c>
      <c r="E2330" s="25">
        <v>1</v>
      </c>
      <c r="F2330" s="178">
        <v>1484009</v>
      </c>
      <c r="G2330" s="178">
        <v>87</v>
      </c>
      <c r="H2330" s="178" t="str">
        <f>_xlfn.CONCAT(Tabela_srv_moreno_prd_dbwel_v_fund_acompanhamento[[#This Row],[codigo_peca]],"-",Tabela_srv_moreno_prd_dbwel_v_fund_acompanhamento[[#This Row],[seq_peca]])</f>
        <v>1484009-87</v>
      </c>
      <c r="I2330" s="178">
        <v>1</v>
      </c>
      <c r="J2330" s="178" t="s">
        <v>537</v>
      </c>
      <c r="K2330" s="179">
        <v>45953</v>
      </c>
      <c r="L2330" s="179">
        <v>45953</v>
      </c>
      <c r="M2330" s="178" t="s">
        <v>562</v>
      </c>
      <c r="N2330" s="179">
        <v>46021</v>
      </c>
      <c r="O23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1" spans="1:15" hidden="1" x14ac:dyDescent="0.25">
      <c r="A2331" s="25" t="str">
        <f>_xlfn.CONCAT(Tabela_srv_moreno_prd_dbwel_v_fund_acompanhamento[[#This Row],[id_ordem_servico]],"-",Tabela_srv_moreno_prd_dbwel_v_fund_acompanhamento[[#This Row],[item]])</f>
        <v>27226-39</v>
      </c>
      <c r="B2331" s="25" t="str">
        <f>_xlfn.XLOOKUP(A2331,Tabela2[ID OS_MORENO],Tabela2[ID OS_MORENO],"",0)</f>
        <v/>
      </c>
      <c r="C2331" s="25">
        <v>27226</v>
      </c>
      <c r="D2331" s="25">
        <v>39</v>
      </c>
      <c r="E2331" s="25">
        <v>1</v>
      </c>
      <c r="F2331" s="178">
        <v>1484009</v>
      </c>
      <c r="G2331" s="178">
        <v>88</v>
      </c>
      <c r="H2331" s="178" t="str">
        <f>_xlfn.CONCAT(Tabela_srv_moreno_prd_dbwel_v_fund_acompanhamento[[#This Row],[codigo_peca]],"-",Tabela_srv_moreno_prd_dbwel_v_fund_acompanhamento[[#This Row],[seq_peca]])</f>
        <v>1484009-88</v>
      </c>
      <c r="I2331" s="178">
        <v>1</v>
      </c>
      <c r="J2331" s="178" t="s">
        <v>537</v>
      </c>
      <c r="K2331" s="179">
        <v>45953</v>
      </c>
      <c r="L2331" s="179">
        <v>45961</v>
      </c>
      <c r="M2331" s="178" t="s">
        <v>562</v>
      </c>
      <c r="N2331" s="179">
        <v>46021</v>
      </c>
      <c r="O23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2" spans="1:15" hidden="1" x14ac:dyDescent="0.25">
      <c r="A2332" s="25" t="str">
        <f>_xlfn.CONCAT(Tabela_srv_moreno_prd_dbwel_v_fund_acompanhamento[[#This Row],[id_ordem_servico]],"-",Tabela_srv_moreno_prd_dbwel_v_fund_acompanhamento[[#This Row],[item]])</f>
        <v>27226-40</v>
      </c>
      <c r="B2332" s="25" t="str">
        <f>_xlfn.XLOOKUP(A2332,Tabela2[ID OS_MORENO],Tabela2[ID OS_MORENO],"",0)</f>
        <v/>
      </c>
      <c r="C2332" s="25">
        <v>27226</v>
      </c>
      <c r="D2332" s="25">
        <v>40</v>
      </c>
      <c r="E2332" s="25">
        <v>1</v>
      </c>
      <c r="F2332" s="178">
        <v>1484009</v>
      </c>
      <c r="G2332" s="178">
        <v>95</v>
      </c>
      <c r="H2332" s="178" t="str">
        <f>_xlfn.CONCAT(Tabela_srv_moreno_prd_dbwel_v_fund_acompanhamento[[#This Row],[codigo_peca]],"-",Tabela_srv_moreno_prd_dbwel_v_fund_acompanhamento[[#This Row],[seq_peca]])</f>
        <v>1484009-95</v>
      </c>
      <c r="I2332" s="178">
        <v>1</v>
      </c>
      <c r="J2332" s="178" t="s">
        <v>537</v>
      </c>
      <c r="K2332" s="179">
        <v>45924</v>
      </c>
      <c r="L2332" s="179">
        <v>45957</v>
      </c>
      <c r="M2332" s="178" t="s">
        <v>562</v>
      </c>
      <c r="N2332" s="179">
        <v>46021</v>
      </c>
      <c r="O233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3" spans="1:15" hidden="1" x14ac:dyDescent="0.25">
      <c r="A2333" s="25" t="str">
        <f>_xlfn.CONCAT(Tabela_srv_moreno_prd_dbwel_v_fund_acompanhamento[[#This Row],[id_ordem_servico]],"-",Tabela_srv_moreno_prd_dbwel_v_fund_acompanhamento[[#This Row],[item]])</f>
        <v>27226-41</v>
      </c>
      <c r="B2333" s="25" t="str">
        <f>_xlfn.XLOOKUP(A2333,Tabela2[ID OS_MORENO],Tabela2[ID OS_MORENO],"",0)</f>
        <v/>
      </c>
      <c r="C2333" s="25">
        <v>27226</v>
      </c>
      <c r="D2333" s="25">
        <v>41</v>
      </c>
      <c r="E2333" s="25">
        <v>1</v>
      </c>
      <c r="F2333" s="178">
        <v>1484009</v>
      </c>
      <c r="G2333" s="178">
        <v>96</v>
      </c>
      <c r="H2333" s="178" t="str">
        <f>_xlfn.CONCAT(Tabela_srv_moreno_prd_dbwel_v_fund_acompanhamento[[#This Row],[codigo_peca]],"-",Tabela_srv_moreno_prd_dbwel_v_fund_acompanhamento[[#This Row],[seq_peca]])</f>
        <v>1484009-96</v>
      </c>
      <c r="I2333" s="178">
        <v>1</v>
      </c>
      <c r="J2333" s="178" t="s">
        <v>537</v>
      </c>
      <c r="K2333" s="179">
        <v>45924</v>
      </c>
      <c r="L2333" s="179">
        <v>45957</v>
      </c>
      <c r="M2333" s="178" t="s">
        <v>562</v>
      </c>
      <c r="N2333" s="179">
        <v>46021</v>
      </c>
      <c r="O233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4" spans="1:15" hidden="1" x14ac:dyDescent="0.25">
      <c r="A2334" s="25" t="str">
        <f>_xlfn.CONCAT(Tabela_srv_moreno_prd_dbwel_v_fund_acompanhamento[[#This Row],[id_ordem_servico]],"-",Tabela_srv_moreno_prd_dbwel_v_fund_acompanhamento[[#This Row],[item]])</f>
        <v>27226-42</v>
      </c>
      <c r="B2334" s="25" t="str">
        <f>_xlfn.XLOOKUP(A2334,Tabela2[ID OS_MORENO],Tabela2[ID OS_MORENO],"",0)</f>
        <v/>
      </c>
      <c r="C2334" s="25">
        <v>27226</v>
      </c>
      <c r="D2334" s="25">
        <v>42</v>
      </c>
      <c r="E2334" s="25">
        <v>1</v>
      </c>
      <c r="F2334" s="178">
        <v>1484009</v>
      </c>
      <c r="G2334" s="178">
        <v>99</v>
      </c>
      <c r="H2334" s="178" t="str">
        <f>_xlfn.CONCAT(Tabela_srv_moreno_prd_dbwel_v_fund_acompanhamento[[#This Row],[codigo_peca]],"-",Tabela_srv_moreno_prd_dbwel_v_fund_acompanhamento[[#This Row],[seq_peca]])</f>
        <v>1484009-99</v>
      </c>
      <c r="I2334" s="178">
        <v>1</v>
      </c>
      <c r="J2334" s="178" t="s">
        <v>537</v>
      </c>
      <c r="K2334" s="179">
        <v>45931</v>
      </c>
      <c r="L2334" s="179">
        <v>45961</v>
      </c>
      <c r="M2334" s="178" t="s">
        <v>562</v>
      </c>
      <c r="N2334" s="179">
        <v>46021</v>
      </c>
      <c r="O23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5" spans="1:15" hidden="1" x14ac:dyDescent="0.25">
      <c r="A2335" s="25" t="str">
        <f>_xlfn.CONCAT(Tabela_srv_moreno_prd_dbwel_v_fund_acompanhamento[[#This Row],[id_ordem_servico]],"-",Tabela_srv_moreno_prd_dbwel_v_fund_acompanhamento[[#This Row],[item]])</f>
        <v>27226-43</v>
      </c>
      <c r="B2335" s="25" t="str">
        <f>_xlfn.XLOOKUP(A2335,Tabela2[ID OS_MORENO],Tabela2[ID OS_MORENO],"",0)</f>
        <v/>
      </c>
      <c r="C2335" s="25">
        <v>27226</v>
      </c>
      <c r="D2335" s="25">
        <v>43</v>
      </c>
      <c r="E2335" s="25">
        <v>1</v>
      </c>
      <c r="F2335" s="178">
        <v>1484009</v>
      </c>
      <c r="G2335" s="178">
        <v>100</v>
      </c>
      <c r="H2335" s="178" t="str">
        <f>_xlfn.CONCAT(Tabela_srv_moreno_prd_dbwel_v_fund_acompanhamento[[#This Row],[codigo_peca]],"-",Tabela_srv_moreno_prd_dbwel_v_fund_acompanhamento[[#This Row],[seq_peca]])</f>
        <v>1484009-100</v>
      </c>
      <c r="I2335" s="178">
        <v>1</v>
      </c>
      <c r="J2335" s="178" t="s">
        <v>537</v>
      </c>
      <c r="K2335" s="179">
        <v>45931</v>
      </c>
      <c r="L2335" s="179">
        <v>45961</v>
      </c>
      <c r="M2335" s="178" t="s">
        <v>562</v>
      </c>
      <c r="N2335" s="179">
        <v>46021</v>
      </c>
      <c r="O233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6" spans="1:15" hidden="1" x14ac:dyDescent="0.25">
      <c r="A2336" s="25" t="str">
        <f>_xlfn.CONCAT(Tabela_srv_moreno_prd_dbwel_v_fund_acompanhamento[[#This Row],[id_ordem_servico]],"-",Tabela_srv_moreno_prd_dbwel_v_fund_acompanhamento[[#This Row],[item]])</f>
        <v>27226-44</v>
      </c>
      <c r="B2336" s="25" t="str">
        <f>_xlfn.XLOOKUP(A2336,Tabela2[ID OS_MORENO],Tabela2[ID OS_MORENO],"",0)</f>
        <v/>
      </c>
      <c r="C2336" s="25">
        <v>27226</v>
      </c>
      <c r="D2336" s="25">
        <v>44</v>
      </c>
      <c r="E2336" s="25">
        <v>1</v>
      </c>
      <c r="F2336" s="178">
        <v>1484009</v>
      </c>
      <c r="G2336" s="178">
        <v>101</v>
      </c>
      <c r="H2336" s="178" t="str">
        <f>_xlfn.CONCAT(Tabela_srv_moreno_prd_dbwel_v_fund_acompanhamento[[#This Row],[codigo_peca]],"-",Tabela_srv_moreno_prd_dbwel_v_fund_acompanhamento[[#This Row],[seq_peca]])</f>
        <v>1484009-101</v>
      </c>
      <c r="I2336" s="178">
        <v>1</v>
      </c>
      <c r="J2336" s="178" t="s">
        <v>537</v>
      </c>
      <c r="K2336" s="179">
        <v>45931</v>
      </c>
      <c r="L2336" s="179">
        <v>45957</v>
      </c>
      <c r="M2336" s="178" t="s">
        <v>562</v>
      </c>
      <c r="N2336" s="179">
        <v>46021</v>
      </c>
      <c r="O23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7" spans="1:15" hidden="1" x14ac:dyDescent="0.25">
      <c r="A2337" s="25" t="str">
        <f>_xlfn.CONCAT(Tabela_srv_moreno_prd_dbwel_v_fund_acompanhamento[[#This Row],[id_ordem_servico]],"-",Tabela_srv_moreno_prd_dbwel_v_fund_acompanhamento[[#This Row],[item]])</f>
        <v>27226-45</v>
      </c>
      <c r="B2337" s="25" t="str">
        <f>_xlfn.XLOOKUP(A2337,Tabela2[ID OS_MORENO],Tabela2[ID OS_MORENO],"",0)</f>
        <v/>
      </c>
      <c r="C2337" s="25">
        <v>27226</v>
      </c>
      <c r="D2337" s="25">
        <v>45</v>
      </c>
      <c r="E2337" s="25">
        <v>1</v>
      </c>
      <c r="F2337" s="178">
        <v>1484009</v>
      </c>
      <c r="G2337" s="178">
        <v>102</v>
      </c>
      <c r="H2337" s="178" t="str">
        <f>_xlfn.CONCAT(Tabela_srv_moreno_prd_dbwel_v_fund_acompanhamento[[#This Row],[codigo_peca]],"-",Tabela_srv_moreno_prd_dbwel_v_fund_acompanhamento[[#This Row],[seq_peca]])</f>
        <v>1484009-102</v>
      </c>
      <c r="I2337" s="178">
        <v>1</v>
      </c>
      <c r="J2337" s="178" t="s">
        <v>537</v>
      </c>
      <c r="K2337" s="179">
        <v>45966</v>
      </c>
      <c r="L2337" s="179">
        <v>45964</v>
      </c>
      <c r="M2337" s="178" t="s">
        <v>562</v>
      </c>
      <c r="N2337" s="179">
        <v>46021</v>
      </c>
      <c r="O23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8" spans="1:15" hidden="1" x14ac:dyDescent="0.25">
      <c r="A2338" s="25" t="str">
        <f>_xlfn.CONCAT(Tabela_srv_moreno_prd_dbwel_v_fund_acompanhamento[[#This Row],[id_ordem_servico]],"-",Tabela_srv_moreno_prd_dbwel_v_fund_acompanhamento[[#This Row],[item]])</f>
        <v>27226-46</v>
      </c>
      <c r="B2338" s="25" t="str">
        <f>_xlfn.XLOOKUP(A2338,Tabela2[ID OS_MORENO],Tabela2[ID OS_MORENO],"",0)</f>
        <v/>
      </c>
      <c r="C2338" s="25">
        <v>27226</v>
      </c>
      <c r="D2338" s="25">
        <v>46</v>
      </c>
      <c r="E2338" s="25">
        <v>1</v>
      </c>
      <c r="F2338" s="178">
        <v>1484009</v>
      </c>
      <c r="G2338" s="178">
        <v>103</v>
      </c>
      <c r="H2338" s="178" t="str">
        <f>_xlfn.CONCAT(Tabela_srv_moreno_prd_dbwel_v_fund_acompanhamento[[#This Row],[codigo_peca]],"-",Tabela_srv_moreno_prd_dbwel_v_fund_acompanhamento[[#This Row],[seq_peca]])</f>
        <v>1484009-103</v>
      </c>
      <c r="I2338" s="178">
        <v>1</v>
      </c>
      <c r="J2338" s="178" t="s">
        <v>537</v>
      </c>
      <c r="K2338" s="179">
        <v>45966</v>
      </c>
      <c r="L2338" s="179">
        <v>45957</v>
      </c>
      <c r="M2338" s="178" t="s">
        <v>562</v>
      </c>
      <c r="N2338" s="179">
        <v>46021</v>
      </c>
      <c r="O23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39" spans="1:15" hidden="1" x14ac:dyDescent="0.25">
      <c r="A2339" s="25" t="str">
        <f>_xlfn.CONCAT(Tabela_srv_moreno_prd_dbwel_v_fund_acompanhamento[[#This Row],[id_ordem_servico]],"-",Tabela_srv_moreno_prd_dbwel_v_fund_acompanhamento[[#This Row],[item]])</f>
        <v>27226-47</v>
      </c>
      <c r="B2339" s="25" t="str">
        <f>_xlfn.XLOOKUP(A2339,Tabela2[ID OS_MORENO],Tabela2[ID OS_MORENO],"",0)</f>
        <v/>
      </c>
      <c r="C2339" s="25">
        <v>27226</v>
      </c>
      <c r="D2339" s="25">
        <v>47</v>
      </c>
      <c r="E2339" s="25">
        <v>1</v>
      </c>
      <c r="F2339" s="178">
        <v>1484009</v>
      </c>
      <c r="G2339" s="178">
        <v>104</v>
      </c>
      <c r="H2339" s="178" t="str">
        <f>_xlfn.CONCAT(Tabela_srv_moreno_prd_dbwel_v_fund_acompanhamento[[#This Row],[codigo_peca]],"-",Tabela_srv_moreno_prd_dbwel_v_fund_acompanhamento[[#This Row],[seq_peca]])</f>
        <v>1484009-104</v>
      </c>
      <c r="I2339" s="178">
        <v>1</v>
      </c>
      <c r="J2339" s="178" t="s">
        <v>537</v>
      </c>
      <c r="K2339" s="179">
        <v>45966</v>
      </c>
      <c r="L2339" s="179">
        <v>45960</v>
      </c>
      <c r="M2339" s="178" t="s">
        <v>562</v>
      </c>
      <c r="N2339" s="179">
        <v>46021</v>
      </c>
      <c r="O23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0" spans="1:15" hidden="1" x14ac:dyDescent="0.25">
      <c r="A2340" s="25" t="str">
        <f>_xlfn.CONCAT(Tabela_srv_moreno_prd_dbwel_v_fund_acompanhamento[[#This Row],[id_ordem_servico]],"-",Tabela_srv_moreno_prd_dbwel_v_fund_acompanhamento[[#This Row],[item]])</f>
        <v>27226-48</v>
      </c>
      <c r="B2340" s="25" t="str">
        <f>_xlfn.XLOOKUP(A2340,Tabela2[ID OS_MORENO],Tabela2[ID OS_MORENO],"",0)</f>
        <v/>
      </c>
      <c r="C2340" s="25">
        <v>27226</v>
      </c>
      <c r="D2340" s="25">
        <v>48</v>
      </c>
      <c r="E2340" s="25">
        <v>1</v>
      </c>
      <c r="F2340" s="178">
        <v>1484009</v>
      </c>
      <c r="G2340" s="178">
        <v>105</v>
      </c>
      <c r="H2340" s="178" t="str">
        <f>_xlfn.CONCAT(Tabela_srv_moreno_prd_dbwel_v_fund_acompanhamento[[#This Row],[codigo_peca]],"-",Tabela_srv_moreno_prd_dbwel_v_fund_acompanhamento[[#This Row],[seq_peca]])</f>
        <v>1484009-105</v>
      </c>
      <c r="I2340" s="178">
        <v>1</v>
      </c>
      <c r="J2340" s="178" t="s">
        <v>537</v>
      </c>
      <c r="K2340" s="179">
        <v>45966</v>
      </c>
      <c r="L2340" s="179">
        <v>45957</v>
      </c>
      <c r="M2340" s="178" t="s">
        <v>562</v>
      </c>
      <c r="N2340" s="179">
        <v>46021</v>
      </c>
      <c r="O23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1" spans="1:15" hidden="1" x14ac:dyDescent="0.25">
      <c r="A2341" s="25" t="str">
        <f>_xlfn.CONCAT(Tabela_srv_moreno_prd_dbwel_v_fund_acompanhamento[[#This Row],[id_ordem_servico]],"-",Tabela_srv_moreno_prd_dbwel_v_fund_acompanhamento[[#This Row],[item]])</f>
        <v>27226-49</v>
      </c>
      <c r="B2341" s="25" t="str">
        <f>_xlfn.XLOOKUP(A2341,Tabela2[ID OS_MORENO],Tabela2[ID OS_MORENO],"",0)</f>
        <v/>
      </c>
      <c r="C2341" s="25">
        <v>27226</v>
      </c>
      <c r="D2341" s="25">
        <v>49</v>
      </c>
      <c r="E2341" s="25">
        <v>1</v>
      </c>
      <c r="F2341" s="178">
        <v>1484009</v>
      </c>
      <c r="G2341" s="178">
        <v>106</v>
      </c>
      <c r="H2341" s="178" t="str">
        <f>_xlfn.CONCAT(Tabela_srv_moreno_prd_dbwel_v_fund_acompanhamento[[#This Row],[codigo_peca]],"-",Tabela_srv_moreno_prd_dbwel_v_fund_acompanhamento[[#This Row],[seq_peca]])</f>
        <v>1484009-106</v>
      </c>
      <c r="I2341" s="178">
        <v>1</v>
      </c>
      <c r="J2341" s="178" t="s">
        <v>537</v>
      </c>
      <c r="K2341" s="179">
        <v>45966</v>
      </c>
      <c r="L2341" s="179">
        <v>45960</v>
      </c>
      <c r="M2341" s="178" t="s">
        <v>562</v>
      </c>
      <c r="N2341" s="179">
        <v>46021</v>
      </c>
      <c r="O23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2" spans="1:15" hidden="1" x14ac:dyDescent="0.25">
      <c r="A2342" s="25" t="str">
        <f>_xlfn.CONCAT(Tabela_srv_moreno_prd_dbwel_v_fund_acompanhamento[[#This Row],[id_ordem_servico]],"-",Tabela_srv_moreno_prd_dbwel_v_fund_acompanhamento[[#This Row],[item]])</f>
        <v>27226-5</v>
      </c>
      <c r="B2342" s="25" t="str">
        <f>_xlfn.XLOOKUP(A2342,Tabela2[ID OS_MORENO],Tabela2[ID OS_MORENO],"",0)</f>
        <v/>
      </c>
      <c r="C2342" s="25">
        <v>27226</v>
      </c>
      <c r="D2342" s="25">
        <v>5</v>
      </c>
      <c r="E2342" s="25">
        <v>1</v>
      </c>
      <c r="F2342" s="178">
        <v>1484020</v>
      </c>
      <c r="G2342" s="178">
        <v>1</v>
      </c>
      <c r="H2342" s="178" t="str">
        <f>_xlfn.CONCAT(Tabela_srv_moreno_prd_dbwel_v_fund_acompanhamento[[#This Row],[codigo_peca]],"-",Tabela_srv_moreno_prd_dbwel_v_fund_acompanhamento[[#This Row],[seq_peca]])</f>
        <v>1484020-1</v>
      </c>
      <c r="I2342" s="178">
        <v>1</v>
      </c>
      <c r="J2342" s="178" t="s">
        <v>537</v>
      </c>
      <c r="K2342" s="179">
        <v>45962</v>
      </c>
      <c r="L2342" s="179">
        <v>45986</v>
      </c>
      <c r="M2342" s="178" t="s">
        <v>563</v>
      </c>
      <c r="N2342" s="179">
        <v>46001</v>
      </c>
      <c r="O234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3" spans="1:15" hidden="1" x14ac:dyDescent="0.25">
      <c r="A2343" s="25" t="str">
        <f>_xlfn.CONCAT(Tabela_srv_moreno_prd_dbwel_v_fund_acompanhamento[[#This Row],[id_ordem_servico]],"-",Tabela_srv_moreno_prd_dbwel_v_fund_acompanhamento[[#This Row],[item]])</f>
        <v>27226-6</v>
      </c>
      <c r="B2343" s="25" t="str">
        <f>_xlfn.XLOOKUP(A2343,Tabela2[ID OS_MORENO],Tabela2[ID OS_MORENO],"",0)</f>
        <v/>
      </c>
      <c r="C2343" s="25">
        <v>27226</v>
      </c>
      <c r="D2343" s="25">
        <v>6</v>
      </c>
      <c r="E2343" s="25">
        <v>1</v>
      </c>
      <c r="F2343" s="178">
        <v>1484021</v>
      </c>
      <c r="G2343" s="178">
        <v>1</v>
      </c>
      <c r="H2343" s="178" t="str">
        <f>_xlfn.CONCAT(Tabela_srv_moreno_prd_dbwel_v_fund_acompanhamento[[#This Row],[codigo_peca]],"-",Tabela_srv_moreno_prd_dbwel_v_fund_acompanhamento[[#This Row],[seq_peca]])</f>
        <v>1484021-1</v>
      </c>
      <c r="I2343" s="178">
        <v>1</v>
      </c>
      <c r="J2343" s="178" t="s">
        <v>537</v>
      </c>
      <c r="K2343" s="179">
        <v>45981</v>
      </c>
      <c r="L2343" s="179">
        <v>45981</v>
      </c>
      <c r="M2343" s="178" t="s">
        <v>563</v>
      </c>
      <c r="N2343" s="179">
        <v>46001</v>
      </c>
      <c r="O234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4" spans="1:15" hidden="1" x14ac:dyDescent="0.25">
      <c r="A2344" s="25" t="str">
        <f>_xlfn.CONCAT(Tabela_srv_moreno_prd_dbwel_v_fund_acompanhamento[[#This Row],[id_ordem_servico]],"-",Tabela_srv_moreno_prd_dbwel_v_fund_acompanhamento[[#This Row],[item]])</f>
        <v>27226-7</v>
      </c>
      <c r="B2344" s="25" t="str">
        <f>_xlfn.XLOOKUP(A2344,Tabela2[ID OS_MORENO],Tabela2[ID OS_MORENO],"",0)</f>
        <v/>
      </c>
      <c r="C2344" s="25">
        <v>27226</v>
      </c>
      <c r="D2344" s="25">
        <v>7</v>
      </c>
      <c r="E2344" s="25">
        <v>1</v>
      </c>
      <c r="F2344" s="178">
        <v>1484022</v>
      </c>
      <c r="G2344" s="178">
        <v>1</v>
      </c>
      <c r="H2344" s="178" t="str">
        <f>_xlfn.CONCAT(Tabela_srv_moreno_prd_dbwel_v_fund_acompanhamento[[#This Row],[codigo_peca]],"-",Tabela_srv_moreno_prd_dbwel_v_fund_acompanhamento[[#This Row],[seq_peca]])</f>
        <v>1484022-1</v>
      </c>
      <c r="I2344" s="178">
        <v>1</v>
      </c>
      <c r="J2344" s="178" t="s">
        <v>537</v>
      </c>
      <c r="K2344" s="179">
        <v>46021</v>
      </c>
      <c r="L2344" s="179">
        <v>45981</v>
      </c>
      <c r="M2344" s="178" t="s">
        <v>563</v>
      </c>
      <c r="N2344" s="179">
        <v>46001</v>
      </c>
      <c r="O23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5" spans="1:15" hidden="1" x14ac:dyDescent="0.25">
      <c r="A2345" s="25" t="str">
        <f>_xlfn.CONCAT(Tabela_srv_moreno_prd_dbwel_v_fund_acompanhamento[[#This Row],[id_ordem_servico]],"-",Tabela_srv_moreno_prd_dbwel_v_fund_acompanhamento[[#This Row],[item]])</f>
        <v>27226-9</v>
      </c>
      <c r="B2345" s="25" t="str">
        <f>_xlfn.XLOOKUP(A2345,Tabela2[ID OS_MORENO],Tabela2[ID OS_MORENO],"",0)</f>
        <v/>
      </c>
      <c r="C2345" s="25">
        <v>27226</v>
      </c>
      <c r="D2345" s="25">
        <v>9</v>
      </c>
      <c r="E2345" s="25">
        <v>1</v>
      </c>
      <c r="F2345" s="178">
        <v>1484024</v>
      </c>
      <c r="G2345" s="178">
        <v>1</v>
      </c>
      <c r="H2345" s="178" t="str">
        <f>_xlfn.CONCAT(Tabela_srv_moreno_prd_dbwel_v_fund_acompanhamento[[#This Row],[codigo_peca]],"-",Tabela_srv_moreno_prd_dbwel_v_fund_acompanhamento[[#This Row],[seq_peca]])</f>
        <v>1484024-1</v>
      </c>
      <c r="I2345" s="178">
        <v>1</v>
      </c>
      <c r="J2345" s="178" t="s">
        <v>537</v>
      </c>
      <c r="K2345" s="179">
        <v>46021</v>
      </c>
      <c r="L2345" s="179">
        <v>45981</v>
      </c>
      <c r="M2345" s="178" t="s">
        <v>563</v>
      </c>
      <c r="N2345" s="179">
        <v>46001</v>
      </c>
      <c r="O23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6" spans="1:15" hidden="1" x14ac:dyDescent="0.25">
      <c r="A2346" s="25" t="str">
        <f>_xlfn.CONCAT(Tabela_srv_moreno_prd_dbwel_v_fund_acompanhamento[[#This Row],[id_ordem_servico]],"-",Tabela_srv_moreno_prd_dbwel_v_fund_acompanhamento[[#This Row],[item]])</f>
        <v>27226-50</v>
      </c>
      <c r="B2346" s="25" t="str">
        <f>_xlfn.XLOOKUP(A2346,Tabela2[ID OS_MORENO],Tabela2[ID OS_MORENO],"",0)</f>
        <v/>
      </c>
      <c r="C2346" s="25">
        <v>27226</v>
      </c>
      <c r="D2346" s="25">
        <v>50</v>
      </c>
      <c r="E2346" s="25">
        <v>1</v>
      </c>
      <c r="F2346" s="178">
        <v>1484025</v>
      </c>
      <c r="G2346" s="178">
        <v>1</v>
      </c>
      <c r="H2346" s="178" t="str">
        <f>_xlfn.CONCAT(Tabela_srv_moreno_prd_dbwel_v_fund_acompanhamento[[#This Row],[codigo_peca]],"-",Tabela_srv_moreno_prd_dbwel_v_fund_acompanhamento[[#This Row],[seq_peca]])</f>
        <v>1484025-1</v>
      </c>
      <c r="I2346" s="178">
        <v>1</v>
      </c>
      <c r="J2346" s="178" t="s">
        <v>537</v>
      </c>
      <c r="K2346" s="179">
        <v>46021</v>
      </c>
      <c r="L2346" s="179">
        <v>45982</v>
      </c>
      <c r="M2346" s="178" t="s">
        <v>564</v>
      </c>
      <c r="N2346" s="179">
        <v>46021</v>
      </c>
      <c r="O2346" s="185" t="str">
        <f>IF(Tabela_srv_moreno_prd_dbwel_v_fund_acompanhamento[[#This Row],[prz_contratual]]=Tabela_srv_moreno_prd_dbwel_v_fund_acompanhamento[[#This Row],[lib_fundido_prev]],"S/Usin.","C/ Usin.")</f>
        <v>S/Usin.</v>
      </c>
    </row>
    <row r="2347" spans="1:15" hidden="1" x14ac:dyDescent="0.25">
      <c r="A2347" s="25" t="str">
        <f>_xlfn.CONCAT(Tabela_srv_moreno_prd_dbwel_v_fund_acompanhamento[[#This Row],[id_ordem_servico]],"-",Tabela_srv_moreno_prd_dbwel_v_fund_acompanhamento[[#This Row],[item]])</f>
        <v>27226-51</v>
      </c>
      <c r="B2347" s="25" t="str">
        <f>_xlfn.XLOOKUP(A2347,Tabela2[ID OS_MORENO],Tabela2[ID OS_MORENO],"",0)</f>
        <v/>
      </c>
      <c r="C2347" s="25">
        <v>27226</v>
      </c>
      <c r="D2347" s="25">
        <v>51</v>
      </c>
      <c r="E2347" s="25">
        <v>1</v>
      </c>
      <c r="F2347" s="178">
        <v>1484026</v>
      </c>
      <c r="G2347" s="178">
        <v>1</v>
      </c>
      <c r="H2347" s="178" t="str">
        <f>_xlfn.CONCAT(Tabela_srv_moreno_prd_dbwel_v_fund_acompanhamento[[#This Row],[codigo_peca]],"-",Tabela_srv_moreno_prd_dbwel_v_fund_acompanhamento[[#This Row],[seq_peca]])</f>
        <v>1484026-1</v>
      </c>
      <c r="I2347" s="178">
        <v>1</v>
      </c>
      <c r="J2347" s="178" t="s">
        <v>537</v>
      </c>
      <c r="K2347" s="179">
        <v>46021</v>
      </c>
      <c r="L2347" s="179">
        <v>45981</v>
      </c>
      <c r="M2347" s="178" t="s">
        <v>565</v>
      </c>
      <c r="N2347" s="179">
        <v>46021</v>
      </c>
      <c r="O2347" s="185" t="str">
        <f>IF(Tabela_srv_moreno_prd_dbwel_v_fund_acompanhamento[[#This Row],[prz_contratual]]=Tabela_srv_moreno_prd_dbwel_v_fund_acompanhamento[[#This Row],[lib_fundido_prev]],"S/Usin.","C/ Usin.")</f>
        <v>S/Usin.</v>
      </c>
    </row>
    <row r="2348" spans="1:15" hidden="1" x14ac:dyDescent="0.25">
      <c r="A2348" s="25" t="str">
        <f>_xlfn.CONCAT(Tabela_srv_moreno_prd_dbwel_v_fund_acompanhamento[[#This Row],[id_ordem_servico]],"-",Tabela_srv_moreno_prd_dbwel_v_fund_acompanhamento[[#This Row],[item]])</f>
        <v>27226-52</v>
      </c>
      <c r="B2348" s="25" t="str">
        <f>_xlfn.XLOOKUP(A2348,Tabela2[ID OS_MORENO],Tabela2[ID OS_MORENO],"",0)</f>
        <v/>
      </c>
      <c r="C2348" s="25">
        <v>27226</v>
      </c>
      <c r="D2348" s="25">
        <v>52</v>
      </c>
      <c r="E2348" s="25">
        <v>1</v>
      </c>
      <c r="F2348" s="178">
        <v>1484027</v>
      </c>
      <c r="G2348" s="178">
        <v>1</v>
      </c>
      <c r="H2348" s="178" t="str">
        <f>_xlfn.CONCAT(Tabela_srv_moreno_prd_dbwel_v_fund_acompanhamento[[#This Row],[codigo_peca]],"-",Tabela_srv_moreno_prd_dbwel_v_fund_acompanhamento[[#This Row],[seq_peca]])</f>
        <v>1484027-1</v>
      </c>
      <c r="I2348" s="178">
        <v>1</v>
      </c>
      <c r="J2348" s="178" t="s">
        <v>537</v>
      </c>
      <c r="K2348" s="179">
        <v>45971</v>
      </c>
      <c r="L2348" s="179">
        <v>45982</v>
      </c>
      <c r="M2348" s="178" t="s">
        <v>566</v>
      </c>
      <c r="N2348" s="179">
        <v>46021</v>
      </c>
      <c r="O23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49" spans="1:15" hidden="1" x14ac:dyDescent="0.25">
      <c r="A2349" s="25" t="str">
        <f>_xlfn.CONCAT(Tabela_srv_moreno_prd_dbwel_v_fund_acompanhamento[[#This Row],[id_ordem_servico]],"-",Tabela_srv_moreno_prd_dbwel_v_fund_acompanhamento[[#This Row],[item]])</f>
        <v>27226-53</v>
      </c>
      <c r="B2349" s="25" t="str">
        <f>_xlfn.XLOOKUP(A2349,Tabela2[ID OS_MORENO],Tabela2[ID OS_MORENO],"",0)</f>
        <v/>
      </c>
      <c r="C2349" s="25">
        <v>27226</v>
      </c>
      <c r="D2349" s="25">
        <v>53</v>
      </c>
      <c r="E2349" s="25">
        <v>1</v>
      </c>
      <c r="F2349" s="178">
        <v>1484028</v>
      </c>
      <c r="G2349" s="178">
        <v>1</v>
      </c>
      <c r="H2349" s="178" t="str">
        <f>_xlfn.CONCAT(Tabela_srv_moreno_prd_dbwel_v_fund_acompanhamento[[#This Row],[codigo_peca]],"-",Tabela_srv_moreno_prd_dbwel_v_fund_acompanhamento[[#This Row],[seq_peca]])</f>
        <v>1484028-1</v>
      </c>
      <c r="I2349" s="178">
        <v>1</v>
      </c>
      <c r="J2349" s="178" t="s">
        <v>537</v>
      </c>
      <c r="K2349" s="179">
        <v>46021</v>
      </c>
      <c r="L2349" s="179">
        <v>45981</v>
      </c>
      <c r="M2349" s="178" t="s">
        <v>567</v>
      </c>
      <c r="N2349" s="179">
        <v>46021</v>
      </c>
      <c r="O2349" s="185" t="str">
        <f>IF(Tabela_srv_moreno_prd_dbwel_v_fund_acompanhamento[[#This Row],[prz_contratual]]=Tabela_srv_moreno_prd_dbwel_v_fund_acompanhamento[[#This Row],[lib_fundido_prev]],"S/Usin.","C/ Usin.")</f>
        <v>S/Usin.</v>
      </c>
    </row>
    <row r="2350" spans="1:15" hidden="1" x14ac:dyDescent="0.25">
      <c r="A2350" s="25" t="str">
        <f>_xlfn.CONCAT(Tabela_srv_moreno_prd_dbwel_v_fund_acompanhamento[[#This Row],[id_ordem_servico]],"-",Tabela_srv_moreno_prd_dbwel_v_fund_acompanhamento[[#This Row],[item]])</f>
        <v>27226-54</v>
      </c>
      <c r="B2350" s="25" t="str">
        <f>_xlfn.XLOOKUP(A2350,Tabela2[ID OS_MORENO],Tabela2[ID OS_MORENO],"",0)</f>
        <v/>
      </c>
      <c r="C2350" s="25">
        <v>27226</v>
      </c>
      <c r="D2350" s="25">
        <v>54</v>
      </c>
      <c r="E2350" s="25">
        <v>1</v>
      </c>
      <c r="F2350" s="178">
        <v>1484028</v>
      </c>
      <c r="G2350" s="178">
        <v>2</v>
      </c>
      <c r="H2350" s="178" t="str">
        <f>_xlfn.CONCAT(Tabela_srv_moreno_prd_dbwel_v_fund_acompanhamento[[#This Row],[codigo_peca]],"-",Tabela_srv_moreno_prd_dbwel_v_fund_acompanhamento[[#This Row],[seq_peca]])</f>
        <v>1484028-2</v>
      </c>
      <c r="I2350" s="178">
        <v>1</v>
      </c>
      <c r="J2350" s="178" t="s">
        <v>537</v>
      </c>
      <c r="K2350" s="179">
        <v>46021</v>
      </c>
      <c r="L2350" s="179">
        <v>45981</v>
      </c>
      <c r="M2350" s="178" t="s">
        <v>567</v>
      </c>
      <c r="N2350" s="179">
        <v>46021</v>
      </c>
      <c r="O235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351" spans="1:15" hidden="1" x14ac:dyDescent="0.25">
      <c r="A2351" s="25" t="str">
        <f>_xlfn.CONCAT(Tabela_srv_moreno_prd_dbwel_v_fund_acompanhamento[[#This Row],[id_ordem_servico]],"-",Tabela_srv_moreno_prd_dbwel_v_fund_acompanhamento[[#This Row],[item]])</f>
        <v>27226-55</v>
      </c>
      <c r="B2351" s="25" t="str">
        <f>_xlfn.XLOOKUP(A2351,Tabela2[ID OS_MORENO],Tabela2[ID OS_MORENO],"",0)</f>
        <v/>
      </c>
      <c r="C2351" s="25">
        <v>27226</v>
      </c>
      <c r="D2351" s="25">
        <v>55</v>
      </c>
      <c r="E2351" s="25">
        <v>1</v>
      </c>
      <c r="F2351" s="178">
        <v>1484028</v>
      </c>
      <c r="G2351" s="178">
        <v>3</v>
      </c>
      <c r="H2351" s="178" t="str">
        <f>_xlfn.CONCAT(Tabela_srv_moreno_prd_dbwel_v_fund_acompanhamento[[#This Row],[codigo_peca]],"-",Tabela_srv_moreno_prd_dbwel_v_fund_acompanhamento[[#This Row],[seq_peca]])</f>
        <v>1484028-3</v>
      </c>
      <c r="I2351" s="178">
        <v>1</v>
      </c>
      <c r="J2351" s="178" t="s">
        <v>537</v>
      </c>
      <c r="K2351" s="179">
        <v>46021</v>
      </c>
      <c r="L2351" s="179">
        <v>45964</v>
      </c>
      <c r="M2351" s="178" t="s">
        <v>567</v>
      </c>
      <c r="N2351" s="179">
        <v>46021</v>
      </c>
      <c r="O235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352" spans="1:15" hidden="1" x14ac:dyDescent="0.25">
      <c r="A2352" s="25" t="str">
        <f>_xlfn.CONCAT(Tabela_srv_moreno_prd_dbwel_v_fund_acompanhamento[[#This Row],[id_ordem_servico]],"-",Tabela_srv_moreno_prd_dbwel_v_fund_acompanhamento[[#This Row],[item]])</f>
        <v>27367-1</v>
      </c>
      <c r="B2352" s="25" t="str">
        <f>_xlfn.XLOOKUP(A2352,Tabela2[ID OS_MORENO],Tabela2[ID OS_MORENO],"",0)</f>
        <v/>
      </c>
      <c r="C2352" s="25">
        <v>27367</v>
      </c>
      <c r="D2352" s="25">
        <v>1</v>
      </c>
      <c r="E2352" s="25">
        <v>1</v>
      </c>
      <c r="F2352" s="178">
        <v>6707</v>
      </c>
      <c r="G2352" s="178">
        <v>1</v>
      </c>
      <c r="H2352" s="178" t="str">
        <f>_xlfn.CONCAT(Tabela_srv_moreno_prd_dbwel_v_fund_acompanhamento[[#This Row],[codigo_peca]],"-",Tabela_srv_moreno_prd_dbwel_v_fund_acompanhamento[[#This Row],[seq_peca]])</f>
        <v>6707-1</v>
      </c>
      <c r="I2352" s="178">
        <v>1</v>
      </c>
      <c r="J2352" s="178" t="s">
        <v>735</v>
      </c>
      <c r="K2352" s="179">
        <v>46052</v>
      </c>
      <c r="L2352" s="179">
        <v>46050</v>
      </c>
      <c r="M2352" s="178" t="s">
        <v>736</v>
      </c>
      <c r="N2352" s="179">
        <v>46142</v>
      </c>
      <c r="O23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3" spans="1:15" hidden="1" x14ac:dyDescent="0.25">
      <c r="A2353" s="25" t="str">
        <f>_xlfn.CONCAT(Tabela_srv_moreno_prd_dbwel_v_fund_acompanhamento[[#This Row],[id_ordem_servico]],"-",Tabela_srv_moreno_prd_dbwel_v_fund_acompanhamento[[#This Row],[item]])</f>
        <v>27418-5</v>
      </c>
      <c r="B2353" s="25" t="str">
        <f>_xlfn.XLOOKUP(A2353,Tabela2[ID OS_MORENO],Tabela2[ID OS_MORENO],"",0)</f>
        <v>27418-5</v>
      </c>
      <c r="C2353" s="25">
        <v>27418</v>
      </c>
      <c r="D2353" s="25">
        <v>5</v>
      </c>
      <c r="E2353" s="25">
        <v>1</v>
      </c>
      <c r="F2353" s="178">
        <v>1495008</v>
      </c>
      <c r="G2353" s="178">
        <v>1</v>
      </c>
      <c r="H2353" s="178" t="str">
        <f>_xlfn.CONCAT(Tabela_srv_moreno_prd_dbwel_v_fund_acompanhamento[[#This Row],[codigo_peca]],"-",Tabela_srv_moreno_prd_dbwel_v_fund_acompanhamento[[#This Row],[seq_peca]])</f>
        <v>1495008-1</v>
      </c>
      <c r="I2353" s="178">
        <v>1</v>
      </c>
      <c r="J2353" s="178" t="s">
        <v>800</v>
      </c>
      <c r="K2353" s="179">
        <v>46090</v>
      </c>
      <c r="L2353" s="179">
        <v>46072</v>
      </c>
      <c r="M2353" s="178" t="s">
        <v>801</v>
      </c>
      <c r="N2353" s="179">
        <v>46176</v>
      </c>
      <c r="O235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4" spans="1:15" hidden="1" x14ac:dyDescent="0.25">
      <c r="A2354" s="25" t="str">
        <f>_xlfn.CONCAT(Tabela_srv_moreno_prd_dbwel_v_fund_acompanhamento[[#This Row],[id_ordem_servico]],"-",Tabela_srv_moreno_prd_dbwel_v_fund_acompanhamento[[#This Row],[item]])</f>
        <v>27418-6</v>
      </c>
      <c r="B2354" s="25" t="str">
        <f>_xlfn.XLOOKUP(A2354,Tabela2[ID OS_MORENO],Tabela2[ID OS_MORENO],"",0)</f>
        <v>27418-6</v>
      </c>
      <c r="C2354" s="25">
        <v>27418</v>
      </c>
      <c r="D2354" s="25">
        <v>6</v>
      </c>
      <c r="E2354" s="25">
        <v>1</v>
      </c>
      <c r="F2354" s="178">
        <v>1495008</v>
      </c>
      <c r="G2354" s="178">
        <v>2</v>
      </c>
      <c r="H2354" s="178" t="str">
        <f>_xlfn.CONCAT(Tabela_srv_moreno_prd_dbwel_v_fund_acompanhamento[[#This Row],[codigo_peca]],"-",Tabela_srv_moreno_prd_dbwel_v_fund_acompanhamento[[#This Row],[seq_peca]])</f>
        <v>1495008-2</v>
      </c>
      <c r="I2354" s="178">
        <v>1</v>
      </c>
      <c r="J2354" s="178" t="s">
        <v>800</v>
      </c>
      <c r="K2354" s="179">
        <v>46090</v>
      </c>
      <c r="L2354" s="179">
        <v>46072</v>
      </c>
      <c r="M2354" s="178" t="s">
        <v>801</v>
      </c>
      <c r="N2354" s="179">
        <v>46176</v>
      </c>
      <c r="O23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5" spans="1:15" hidden="1" x14ac:dyDescent="0.25">
      <c r="A2355" s="25" t="str">
        <f>_xlfn.CONCAT(Tabela_srv_moreno_prd_dbwel_v_fund_acompanhamento[[#This Row],[id_ordem_servico]],"-",Tabela_srv_moreno_prd_dbwel_v_fund_acompanhamento[[#This Row],[item]])</f>
        <v>27418-7</v>
      </c>
      <c r="B2355" s="25" t="str">
        <f>_xlfn.XLOOKUP(A2355,Tabela2[ID OS_MORENO],Tabela2[ID OS_MORENO],"",0)</f>
        <v>27418-7</v>
      </c>
      <c r="C2355" s="25">
        <v>27418</v>
      </c>
      <c r="D2355" s="25">
        <v>7</v>
      </c>
      <c r="E2355" s="25">
        <v>1</v>
      </c>
      <c r="F2355" s="178">
        <v>1495008</v>
      </c>
      <c r="G2355" s="178">
        <v>3</v>
      </c>
      <c r="H2355" s="178" t="str">
        <f>_xlfn.CONCAT(Tabela_srv_moreno_prd_dbwel_v_fund_acompanhamento[[#This Row],[codigo_peca]],"-",Tabela_srv_moreno_prd_dbwel_v_fund_acompanhamento[[#This Row],[seq_peca]])</f>
        <v>1495008-3</v>
      </c>
      <c r="I2355" s="178">
        <v>1</v>
      </c>
      <c r="J2355" s="178" t="s">
        <v>800</v>
      </c>
      <c r="K2355" s="179">
        <v>46090</v>
      </c>
      <c r="L2355" s="179">
        <v>46073</v>
      </c>
      <c r="M2355" s="178" t="s">
        <v>801</v>
      </c>
      <c r="N2355" s="179">
        <v>46176</v>
      </c>
      <c r="O23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6" spans="1:15" hidden="1" x14ac:dyDescent="0.25">
      <c r="A2356" s="25" t="str">
        <f>_xlfn.CONCAT(Tabela_srv_moreno_prd_dbwel_v_fund_acompanhamento[[#This Row],[id_ordem_servico]],"-",Tabela_srv_moreno_prd_dbwel_v_fund_acompanhamento[[#This Row],[item]])</f>
        <v>27418-1</v>
      </c>
      <c r="B2356" s="25" t="str">
        <f>_xlfn.XLOOKUP(A2356,Tabela2[ID OS_MORENO],Tabela2[ID OS_MORENO],"",0)</f>
        <v>27418-1</v>
      </c>
      <c r="C2356" s="25">
        <v>27418</v>
      </c>
      <c r="D2356" s="25">
        <v>1</v>
      </c>
      <c r="E2356" s="25">
        <v>1</v>
      </c>
      <c r="F2356" s="178">
        <v>1495045</v>
      </c>
      <c r="G2356" s="178">
        <v>1</v>
      </c>
      <c r="H2356" s="178" t="str">
        <f>_xlfn.CONCAT(Tabela_srv_moreno_prd_dbwel_v_fund_acompanhamento[[#This Row],[codigo_peca]],"-",Tabela_srv_moreno_prd_dbwel_v_fund_acompanhamento[[#This Row],[seq_peca]])</f>
        <v>1495045-1</v>
      </c>
      <c r="I2356" s="178">
        <v>1</v>
      </c>
      <c r="J2356" s="178" t="s">
        <v>800</v>
      </c>
      <c r="K2356" s="179">
        <v>46090</v>
      </c>
      <c r="L2356" s="179">
        <v>46072</v>
      </c>
      <c r="M2356" s="178" t="s">
        <v>802</v>
      </c>
      <c r="N2356" s="179">
        <v>46176</v>
      </c>
      <c r="O23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7" spans="1:15" hidden="1" x14ac:dyDescent="0.25">
      <c r="A2357" s="25" t="str">
        <f>_xlfn.CONCAT(Tabela_srv_moreno_prd_dbwel_v_fund_acompanhamento[[#This Row],[id_ordem_servico]],"-",Tabela_srv_moreno_prd_dbwel_v_fund_acompanhamento[[#This Row],[item]])</f>
        <v>27418-2</v>
      </c>
      <c r="B2357" s="25" t="str">
        <f>_xlfn.XLOOKUP(A2357,Tabela2[ID OS_MORENO],Tabela2[ID OS_MORENO],"",0)</f>
        <v>27418-2</v>
      </c>
      <c r="C2357" s="25">
        <v>27418</v>
      </c>
      <c r="D2357" s="25">
        <v>2</v>
      </c>
      <c r="E2357" s="25">
        <v>1</v>
      </c>
      <c r="F2357" s="178">
        <v>1495045</v>
      </c>
      <c r="G2357" s="178">
        <v>2</v>
      </c>
      <c r="H2357" s="178" t="str">
        <f>_xlfn.CONCAT(Tabela_srv_moreno_prd_dbwel_v_fund_acompanhamento[[#This Row],[codigo_peca]],"-",Tabela_srv_moreno_prd_dbwel_v_fund_acompanhamento[[#This Row],[seq_peca]])</f>
        <v>1495045-2</v>
      </c>
      <c r="I2357" s="178">
        <v>1</v>
      </c>
      <c r="J2357" s="178" t="s">
        <v>800</v>
      </c>
      <c r="K2357" s="179">
        <v>46090</v>
      </c>
      <c r="L2357" s="179">
        <v>46072</v>
      </c>
      <c r="M2357" s="178" t="s">
        <v>802</v>
      </c>
      <c r="N2357" s="179">
        <v>46176</v>
      </c>
      <c r="O235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8" spans="1:15" hidden="1" x14ac:dyDescent="0.25">
      <c r="A2358" s="25" t="str">
        <f>_xlfn.CONCAT(Tabela_srv_moreno_prd_dbwel_v_fund_acompanhamento[[#This Row],[id_ordem_servico]],"-",Tabela_srv_moreno_prd_dbwel_v_fund_acompanhamento[[#This Row],[item]])</f>
        <v>27418-3</v>
      </c>
      <c r="B2358" s="25" t="str">
        <f>_xlfn.XLOOKUP(A2358,Tabela2[ID OS_MORENO],Tabela2[ID OS_MORENO],"",0)</f>
        <v>27418-3</v>
      </c>
      <c r="C2358" s="25">
        <v>27418</v>
      </c>
      <c r="D2358" s="25">
        <v>3</v>
      </c>
      <c r="E2358" s="25">
        <v>1</v>
      </c>
      <c r="F2358" s="178">
        <v>1495045</v>
      </c>
      <c r="G2358" s="178">
        <v>3</v>
      </c>
      <c r="H2358" s="178" t="str">
        <f>_xlfn.CONCAT(Tabela_srv_moreno_prd_dbwel_v_fund_acompanhamento[[#This Row],[codigo_peca]],"-",Tabela_srv_moreno_prd_dbwel_v_fund_acompanhamento[[#This Row],[seq_peca]])</f>
        <v>1495045-3</v>
      </c>
      <c r="I2358" s="178">
        <v>1</v>
      </c>
      <c r="J2358" s="178" t="s">
        <v>800</v>
      </c>
      <c r="K2358" s="179">
        <v>46090</v>
      </c>
      <c r="L2358" s="179">
        <v>46072</v>
      </c>
      <c r="M2358" s="178" t="s">
        <v>802</v>
      </c>
      <c r="N2358" s="179">
        <v>46176</v>
      </c>
      <c r="O235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59" spans="1:15" hidden="1" x14ac:dyDescent="0.25">
      <c r="A2359" s="25" t="str">
        <f>_xlfn.CONCAT(Tabela_srv_moreno_prd_dbwel_v_fund_acompanhamento[[#This Row],[id_ordem_servico]],"-",Tabela_srv_moreno_prd_dbwel_v_fund_acompanhamento[[#This Row],[item]])</f>
        <v>27418-4</v>
      </c>
      <c r="B2359" s="25" t="str">
        <f>_xlfn.XLOOKUP(A2359,Tabela2[ID OS_MORENO],Tabela2[ID OS_MORENO],"",0)</f>
        <v>27418-4</v>
      </c>
      <c r="C2359" s="25">
        <v>27418</v>
      </c>
      <c r="D2359" s="25">
        <v>4</v>
      </c>
      <c r="E2359" s="25">
        <v>1</v>
      </c>
      <c r="F2359" s="178">
        <v>1495045</v>
      </c>
      <c r="G2359" s="178">
        <v>4</v>
      </c>
      <c r="H2359" s="178" t="str">
        <f>_xlfn.CONCAT(Tabela_srv_moreno_prd_dbwel_v_fund_acompanhamento[[#This Row],[codigo_peca]],"-",Tabela_srv_moreno_prd_dbwel_v_fund_acompanhamento[[#This Row],[seq_peca]])</f>
        <v>1495045-4</v>
      </c>
      <c r="I2359" s="178">
        <v>1</v>
      </c>
      <c r="J2359" s="178" t="s">
        <v>800</v>
      </c>
      <c r="K2359" s="179">
        <v>46090</v>
      </c>
      <c r="L2359" s="179">
        <v>46072</v>
      </c>
      <c r="M2359" s="178" t="s">
        <v>802</v>
      </c>
      <c r="N2359" s="179">
        <v>46176</v>
      </c>
      <c r="O23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0" spans="1:15" hidden="1" x14ac:dyDescent="0.25">
      <c r="A2360" s="25" t="str">
        <f>_xlfn.CONCAT(Tabela_srv_moreno_prd_dbwel_v_fund_acompanhamento[[#This Row],[id_ordem_servico]],"-",Tabela_srv_moreno_prd_dbwel_v_fund_acompanhamento[[#This Row],[item]])</f>
        <v>27418-8</v>
      </c>
      <c r="B2360" s="25" t="str">
        <f>_xlfn.XLOOKUP(A2360,Tabela2[ID OS_MORENO],Tabela2[ID OS_MORENO],"",0)</f>
        <v>27418-8</v>
      </c>
      <c r="C2360" s="25">
        <v>27418</v>
      </c>
      <c r="D2360" s="25">
        <v>8</v>
      </c>
      <c r="E2360" s="25">
        <v>1</v>
      </c>
      <c r="F2360" s="178">
        <v>1495046</v>
      </c>
      <c r="G2360" s="178">
        <v>1</v>
      </c>
      <c r="H2360" s="178" t="str">
        <f>_xlfn.CONCAT(Tabela_srv_moreno_prd_dbwel_v_fund_acompanhamento[[#This Row],[codigo_peca]],"-",Tabela_srv_moreno_prd_dbwel_v_fund_acompanhamento[[#This Row],[seq_peca]])</f>
        <v>1495046-1</v>
      </c>
      <c r="I2360" s="178">
        <v>1</v>
      </c>
      <c r="J2360" s="178" t="s">
        <v>800</v>
      </c>
      <c r="K2360" s="179">
        <v>46090</v>
      </c>
      <c r="L2360" s="179">
        <v>46072</v>
      </c>
      <c r="M2360" s="178" t="s">
        <v>803</v>
      </c>
      <c r="N2360" s="179">
        <v>46176</v>
      </c>
      <c r="O23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1" spans="1:15" hidden="1" x14ac:dyDescent="0.25">
      <c r="A2361" s="25" t="str">
        <f>_xlfn.CONCAT(Tabela_srv_moreno_prd_dbwel_v_fund_acompanhamento[[#This Row],[id_ordem_servico]],"-",Tabela_srv_moreno_prd_dbwel_v_fund_acompanhamento[[#This Row],[item]])</f>
        <v>27418-9</v>
      </c>
      <c r="B2361" s="25" t="str">
        <f>_xlfn.XLOOKUP(A2361,Tabela2[ID OS_MORENO],Tabela2[ID OS_MORENO],"",0)</f>
        <v>27418-9</v>
      </c>
      <c r="C2361" s="25">
        <v>27418</v>
      </c>
      <c r="D2361" s="25">
        <v>9</v>
      </c>
      <c r="E2361" s="25">
        <v>1</v>
      </c>
      <c r="F2361" s="178">
        <v>1495046</v>
      </c>
      <c r="G2361" s="178">
        <v>2</v>
      </c>
      <c r="H2361" s="178" t="str">
        <f>_xlfn.CONCAT(Tabela_srv_moreno_prd_dbwel_v_fund_acompanhamento[[#This Row],[codigo_peca]],"-",Tabela_srv_moreno_prd_dbwel_v_fund_acompanhamento[[#This Row],[seq_peca]])</f>
        <v>1495046-2</v>
      </c>
      <c r="I2361" s="178">
        <v>1</v>
      </c>
      <c r="J2361" s="178" t="s">
        <v>800</v>
      </c>
      <c r="K2361" s="179">
        <v>46090</v>
      </c>
      <c r="L2361" s="179">
        <v>46073</v>
      </c>
      <c r="M2361" s="178" t="s">
        <v>803</v>
      </c>
      <c r="N2361" s="179">
        <v>46176</v>
      </c>
      <c r="O23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2" spans="1:15" hidden="1" x14ac:dyDescent="0.25">
      <c r="A2362" s="25" t="str">
        <f>_xlfn.CONCAT(Tabela_srv_moreno_prd_dbwel_v_fund_acompanhamento[[#This Row],[id_ordem_servico]],"-",Tabela_srv_moreno_prd_dbwel_v_fund_acompanhamento[[#This Row],[item]])</f>
        <v>27418-10</v>
      </c>
      <c r="B2362" s="25" t="str">
        <f>_xlfn.XLOOKUP(A2362,Tabela2[ID OS_MORENO],Tabela2[ID OS_MORENO],"",0)</f>
        <v>27418-10</v>
      </c>
      <c r="C2362" s="25">
        <v>27418</v>
      </c>
      <c r="D2362" s="25">
        <v>10</v>
      </c>
      <c r="E2362" s="25">
        <v>1</v>
      </c>
      <c r="F2362" s="178">
        <v>1495046</v>
      </c>
      <c r="G2362" s="178">
        <v>3</v>
      </c>
      <c r="H2362" s="178" t="str">
        <f>_xlfn.CONCAT(Tabela_srv_moreno_prd_dbwel_v_fund_acompanhamento[[#This Row],[codigo_peca]],"-",Tabela_srv_moreno_prd_dbwel_v_fund_acompanhamento[[#This Row],[seq_peca]])</f>
        <v>1495046-3</v>
      </c>
      <c r="I2362" s="178">
        <v>1</v>
      </c>
      <c r="J2362" s="178" t="s">
        <v>800</v>
      </c>
      <c r="K2362" s="179">
        <v>46090</v>
      </c>
      <c r="L2362" s="179">
        <v>46073</v>
      </c>
      <c r="M2362" s="178" t="s">
        <v>803</v>
      </c>
      <c r="N2362" s="179">
        <v>46176</v>
      </c>
      <c r="O23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3" spans="1:15" hidden="1" x14ac:dyDescent="0.25">
      <c r="A2363" s="25" t="str">
        <f>_xlfn.CONCAT(Tabela_srv_moreno_prd_dbwel_v_fund_acompanhamento[[#This Row],[id_ordem_servico]],"-",Tabela_srv_moreno_prd_dbwel_v_fund_acompanhamento[[#This Row],[item]])</f>
        <v>27418-11</v>
      </c>
      <c r="B2363" s="25" t="str">
        <f>_xlfn.XLOOKUP(A2363,Tabela2[ID OS_MORENO],Tabela2[ID OS_MORENO],"",0)</f>
        <v>27418-11</v>
      </c>
      <c r="C2363" s="25">
        <v>27418</v>
      </c>
      <c r="D2363" s="25">
        <v>11</v>
      </c>
      <c r="E2363" s="25">
        <v>1</v>
      </c>
      <c r="F2363" s="178">
        <v>1495047</v>
      </c>
      <c r="G2363" s="178">
        <v>1</v>
      </c>
      <c r="H2363" s="178" t="str">
        <f>_xlfn.CONCAT(Tabela_srv_moreno_prd_dbwel_v_fund_acompanhamento[[#This Row],[codigo_peca]],"-",Tabela_srv_moreno_prd_dbwel_v_fund_acompanhamento[[#This Row],[seq_peca]])</f>
        <v>1495047-1</v>
      </c>
      <c r="I2363" s="178">
        <v>1</v>
      </c>
      <c r="J2363" s="178" t="s">
        <v>800</v>
      </c>
      <c r="K2363" s="179">
        <v>46090</v>
      </c>
      <c r="L2363" s="179">
        <v>46084</v>
      </c>
      <c r="M2363" s="178" t="s">
        <v>804</v>
      </c>
      <c r="N2363" s="179">
        <v>46176</v>
      </c>
      <c r="O236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4" spans="1:15" hidden="1" x14ac:dyDescent="0.25">
      <c r="A2364" s="25" t="str">
        <f>_xlfn.CONCAT(Tabela_srv_moreno_prd_dbwel_v_fund_acompanhamento[[#This Row],[id_ordem_servico]],"-",Tabela_srv_moreno_prd_dbwel_v_fund_acompanhamento[[#This Row],[item]])</f>
        <v>27418-12</v>
      </c>
      <c r="B2364" s="25" t="str">
        <f>_xlfn.XLOOKUP(A2364,Tabela2[ID OS_MORENO],Tabela2[ID OS_MORENO],"",0)</f>
        <v>27418-12</v>
      </c>
      <c r="C2364" s="25">
        <v>27418</v>
      </c>
      <c r="D2364" s="25">
        <v>12</v>
      </c>
      <c r="E2364" s="25">
        <v>1</v>
      </c>
      <c r="F2364" s="178">
        <v>1495047</v>
      </c>
      <c r="G2364" s="178">
        <v>2</v>
      </c>
      <c r="H2364" s="178" t="str">
        <f>_xlfn.CONCAT(Tabela_srv_moreno_prd_dbwel_v_fund_acompanhamento[[#This Row],[codigo_peca]],"-",Tabela_srv_moreno_prd_dbwel_v_fund_acompanhamento[[#This Row],[seq_peca]])</f>
        <v>1495047-2</v>
      </c>
      <c r="I2364" s="178">
        <v>1</v>
      </c>
      <c r="J2364" s="178" t="s">
        <v>800</v>
      </c>
      <c r="K2364" s="179">
        <v>46090</v>
      </c>
      <c r="L2364" s="179">
        <v>46085</v>
      </c>
      <c r="M2364" s="178" t="s">
        <v>804</v>
      </c>
      <c r="N2364" s="179">
        <v>46176</v>
      </c>
      <c r="O23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5" spans="1:15" hidden="1" x14ac:dyDescent="0.25">
      <c r="A2365" s="25" t="str">
        <f>_xlfn.CONCAT(Tabela_srv_moreno_prd_dbwel_v_fund_acompanhamento[[#This Row],[id_ordem_servico]],"-",Tabela_srv_moreno_prd_dbwel_v_fund_acompanhamento[[#This Row],[item]])</f>
        <v>27418-13</v>
      </c>
      <c r="B2365" s="25" t="str">
        <f>_xlfn.XLOOKUP(A2365,Tabela2[ID OS_MORENO],Tabela2[ID OS_MORENO],"",0)</f>
        <v>27418-13</v>
      </c>
      <c r="C2365" s="25">
        <v>27418</v>
      </c>
      <c r="D2365" s="25">
        <v>13</v>
      </c>
      <c r="E2365" s="25">
        <v>1</v>
      </c>
      <c r="F2365" s="178">
        <v>1495047</v>
      </c>
      <c r="G2365" s="178">
        <v>3</v>
      </c>
      <c r="H2365" s="178" t="str">
        <f>_xlfn.CONCAT(Tabela_srv_moreno_prd_dbwel_v_fund_acompanhamento[[#This Row],[codigo_peca]],"-",Tabela_srv_moreno_prd_dbwel_v_fund_acompanhamento[[#This Row],[seq_peca]])</f>
        <v>1495047-3</v>
      </c>
      <c r="I2365" s="178">
        <v>1</v>
      </c>
      <c r="J2365" s="178" t="s">
        <v>800</v>
      </c>
      <c r="K2365" s="179">
        <v>46090</v>
      </c>
      <c r="L2365" s="179">
        <v>46085</v>
      </c>
      <c r="M2365" s="178" t="s">
        <v>804</v>
      </c>
      <c r="N2365" s="179">
        <v>46176</v>
      </c>
      <c r="O23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6" spans="1:15" hidden="1" x14ac:dyDescent="0.25">
      <c r="A2366" s="25" t="str">
        <f>_xlfn.CONCAT(Tabela_srv_moreno_prd_dbwel_v_fund_acompanhamento[[#This Row],[id_ordem_servico]],"-",Tabela_srv_moreno_prd_dbwel_v_fund_acompanhamento[[#This Row],[item]])</f>
        <v>27418-14</v>
      </c>
      <c r="B2366" s="25" t="str">
        <f>_xlfn.XLOOKUP(A2366,Tabela2[ID OS_MORENO],Tabela2[ID OS_MORENO],"",0)</f>
        <v>27418-14</v>
      </c>
      <c r="C2366" s="25">
        <v>27418</v>
      </c>
      <c r="D2366" s="25">
        <v>14</v>
      </c>
      <c r="E2366" s="25">
        <v>1</v>
      </c>
      <c r="F2366" s="178">
        <v>1495047</v>
      </c>
      <c r="G2366" s="178">
        <v>4</v>
      </c>
      <c r="H2366" s="178" t="str">
        <f>_xlfn.CONCAT(Tabela_srv_moreno_prd_dbwel_v_fund_acompanhamento[[#This Row],[codigo_peca]],"-",Tabela_srv_moreno_prd_dbwel_v_fund_acompanhamento[[#This Row],[seq_peca]])</f>
        <v>1495047-4</v>
      </c>
      <c r="I2366" s="178">
        <v>1</v>
      </c>
      <c r="J2366" s="178" t="s">
        <v>800</v>
      </c>
      <c r="K2366" s="179">
        <v>46090</v>
      </c>
      <c r="L2366" s="179">
        <v>46085</v>
      </c>
      <c r="M2366" s="178" t="s">
        <v>804</v>
      </c>
      <c r="N2366" s="179">
        <v>46176</v>
      </c>
      <c r="O23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7" spans="1:15" hidden="1" x14ac:dyDescent="0.25">
      <c r="A2367" s="25" t="str">
        <f>_xlfn.CONCAT(Tabela_srv_moreno_prd_dbwel_v_fund_acompanhamento[[#This Row],[id_ordem_servico]],"-",Tabela_srv_moreno_prd_dbwel_v_fund_acompanhamento[[#This Row],[item]])</f>
        <v>27418-15</v>
      </c>
      <c r="B2367" s="25" t="str">
        <f>_xlfn.XLOOKUP(A2367,Tabela2[ID OS_MORENO],Tabela2[ID OS_MORENO],"",0)</f>
        <v>27418-15</v>
      </c>
      <c r="C2367" s="25">
        <v>27418</v>
      </c>
      <c r="D2367" s="25">
        <v>15</v>
      </c>
      <c r="E2367" s="25">
        <v>1</v>
      </c>
      <c r="F2367" s="178">
        <v>1495048</v>
      </c>
      <c r="G2367" s="178">
        <v>1</v>
      </c>
      <c r="H2367" s="178" t="str">
        <f>_xlfn.CONCAT(Tabela_srv_moreno_prd_dbwel_v_fund_acompanhamento[[#This Row],[codigo_peca]],"-",Tabela_srv_moreno_prd_dbwel_v_fund_acompanhamento[[#This Row],[seq_peca]])</f>
        <v>1495048-1</v>
      </c>
      <c r="I2367" s="178">
        <v>1</v>
      </c>
      <c r="J2367" s="178" t="s">
        <v>800</v>
      </c>
      <c r="K2367" s="179">
        <v>46100</v>
      </c>
      <c r="L2367" s="179">
        <v>46093</v>
      </c>
      <c r="M2367" s="178" t="s">
        <v>803</v>
      </c>
      <c r="N2367" s="179">
        <v>46176</v>
      </c>
      <c r="O23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8" spans="1:15" hidden="1" x14ac:dyDescent="0.25">
      <c r="A2368" s="25" t="str">
        <f>_xlfn.CONCAT(Tabela_srv_moreno_prd_dbwel_v_fund_acompanhamento[[#This Row],[id_ordem_servico]],"-",Tabela_srv_moreno_prd_dbwel_v_fund_acompanhamento[[#This Row],[item]])</f>
        <v>27418-16</v>
      </c>
      <c r="B2368" s="25" t="str">
        <f>_xlfn.XLOOKUP(A2368,Tabela2[ID OS_MORENO],Tabela2[ID OS_MORENO],"",0)</f>
        <v>27418-16</v>
      </c>
      <c r="C2368" s="25">
        <v>27418</v>
      </c>
      <c r="D2368" s="25">
        <v>16</v>
      </c>
      <c r="E2368" s="25">
        <v>1</v>
      </c>
      <c r="F2368" s="178">
        <v>1495048</v>
      </c>
      <c r="G2368" s="178">
        <v>2</v>
      </c>
      <c r="H2368" s="178" t="str">
        <f>_xlfn.CONCAT(Tabela_srv_moreno_prd_dbwel_v_fund_acompanhamento[[#This Row],[codigo_peca]],"-",Tabela_srv_moreno_prd_dbwel_v_fund_acompanhamento[[#This Row],[seq_peca]])</f>
        <v>1495048-2</v>
      </c>
      <c r="I2368" s="178">
        <v>1</v>
      </c>
      <c r="J2368" s="178" t="s">
        <v>800</v>
      </c>
      <c r="K2368" s="179">
        <v>46100</v>
      </c>
      <c r="L2368" s="179">
        <v>46093</v>
      </c>
      <c r="M2368" s="178" t="s">
        <v>803</v>
      </c>
      <c r="N2368" s="179">
        <v>46176</v>
      </c>
      <c r="O23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69" spans="1:15" hidden="1" x14ac:dyDescent="0.25">
      <c r="A2369" s="25" t="str">
        <f>_xlfn.CONCAT(Tabela_srv_moreno_prd_dbwel_v_fund_acompanhamento[[#This Row],[id_ordem_servico]],"-",Tabela_srv_moreno_prd_dbwel_v_fund_acompanhamento[[#This Row],[item]])</f>
        <v>27418-17</v>
      </c>
      <c r="B2369" s="25" t="str">
        <f>_xlfn.XLOOKUP(A2369,Tabela2[ID OS_MORENO],Tabela2[ID OS_MORENO],"",0)</f>
        <v>27418-17</v>
      </c>
      <c r="C2369" s="25">
        <v>27418</v>
      </c>
      <c r="D2369" s="25">
        <v>17</v>
      </c>
      <c r="E2369" s="25">
        <v>1</v>
      </c>
      <c r="F2369" s="178">
        <v>1495048</v>
      </c>
      <c r="G2369" s="178">
        <v>3</v>
      </c>
      <c r="H2369" s="178" t="str">
        <f>_xlfn.CONCAT(Tabela_srv_moreno_prd_dbwel_v_fund_acompanhamento[[#This Row],[codigo_peca]],"-",Tabela_srv_moreno_prd_dbwel_v_fund_acompanhamento[[#This Row],[seq_peca]])</f>
        <v>1495048-3</v>
      </c>
      <c r="I2369" s="178">
        <v>1</v>
      </c>
      <c r="J2369" s="178" t="s">
        <v>800</v>
      </c>
      <c r="K2369" s="179">
        <v>46100</v>
      </c>
      <c r="L2369" s="179">
        <v>46084</v>
      </c>
      <c r="M2369" s="178" t="s">
        <v>803</v>
      </c>
      <c r="N2369" s="179">
        <v>46176</v>
      </c>
      <c r="O23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0" spans="1:15" hidden="1" x14ac:dyDescent="0.25">
      <c r="A2370" s="25" t="str">
        <f>_xlfn.CONCAT(Tabela_srv_moreno_prd_dbwel_v_fund_acompanhamento[[#This Row],[id_ordem_servico]],"-",Tabela_srv_moreno_prd_dbwel_v_fund_acompanhamento[[#This Row],[item]])</f>
        <v>27418-18</v>
      </c>
      <c r="B2370" s="25" t="str">
        <f>_xlfn.XLOOKUP(A2370,Tabela2[ID OS_MORENO],Tabela2[ID OS_MORENO],"",0)</f>
        <v>27418-18</v>
      </c>
      <c r="C2370" s="25">
        <v>27418</v>
      </c>
      <c r="D2370" s="25">
        <v>18</v>
      </c>
      <c r="E2370" s="25">
        <v>1</v>
      </c>
      <c r="F2370" s="178">
        <v>1495048</v>
      </c>
      <c r="G2370" s="178">
        <v>4</v>
      </c>
      <c r="H2370" s="178" t="str">
        <f>_xlfn.CONCAT(Tabela_srv_moreno_prd_dbwel_v_fund_acompanhamento[[#This Row],[codigo_peca]],"-",Tabela_srv_moreno_prd_dbwel_v_fund_acompanhamento[[#This Row],[seq_peca]])</f>
        <v>1495048-4</v>
      </c>
      <c r="I2370" s="178">
        <v>1</v>
      </c>
      <c r="J2370" s="178" t="s">
        <v>800</v>
      </c>
      <c r="K2370" s="179">
        <v>46100</v>
      </c>
      <c r="L2370" s="179">
        <v>46093</v>
      </c>
      <c r="M2370" s="178" t="s">
        <v>803</v>
      </c>
      <c r="N2370" s="179">
        <v>46176</v>
      </c>
      <c r="O23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1" spans="1:15" hidden="1" x14ac:dyDescent="0.25">
      <c r="A2371" s="25" t="str">
        <f>_xlfn.CONCAT(Tabela_srv_moreno_prd_dbwel_v_fund_acompanhamento[[#This Row],[id_ordem_servico]],"-",Tabela_srv_moreno_prd_dbwel_v_fund_acompanhamento[[#This Row],[item]])</f>
        <v>27418-19</v>
      </c>
      <c r="B2371" s="25" t="str">
        <f>_xlfn.XLOOKUP(A2371,Tabela2[ID OS_MORENO],Tabela2[ID OS_MORENO],"",0)</f>
        <v>27418-19</v>
      </c>
      <c r="C2371" s="25">
        <v>27418</v>
      </c>
      <c r="D2371" s="25">
        <v>19</v>
      </c>
      <c r="E2371" s="25">
        <v>1</v>
      </c>
      <c r="F2371" s="178">
        <v>1495048</v>
      </c>
      <c r="G2371" s="178">
        <v>5</v>
      </c>
      <c r="H2371" s="178" t="str">
        <f>_xlfn.CONCAT(Tabela_srv_moreno_prd_dbwel_v_fund_acompanhamento[[#This Row],[codigo_peca]],"-",Tabela_srv_moreno_prd_dbwel_v_fund_acompanhamento[[#This Row],[seq_peca]])</f>
        <v>1495048-5</v>
      </c>
      <c r="I2371" s="178">
        <v>1</v>
      </c>
      <c r="J2371" s="178" t="s">
        <v>800</v>
      </c>
      <c r="K2371" s="179">
        <v>46100</v>
      </c>
      <c r="L2371" s="179">
        <v>46084</v>
      </c>
      <c r="M2371" s="178" t="s">
        <v>803</v>
      </c>
      <c r="N2371" s="179">
        <v>46176</v>
      </c>
      <c r="O23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2" spans="1:15" hidden="1" x14ac:dyDescent="0.25">
      <c r="A2372" s="25" t="str">
        <f>_xlfn.CONCAT(Tabela_srv_moreno_prd_dbwel_v_fund_acompanhamento[[#This Row],[id_ordem_servico]],"-",Tabela_srv_moreno_prd_dbwel_v_fund_acompanhamento[[#This Row],[item]])</f>
        <v>27418-20</v>
      </c>
      <c r="B2372" s="25" t="str">
        <f>_xlfn.XLOOKUP(A2372,Tabela2[ID OS_MORENO],Tabela2[ID OS_MORENO],"",0)</f>
        <v>27418-20</v>
      </c>
      <c r="C2372" s="25">
        <v>27418</v>
      </c>
      <c r="D2372" s="25">
        <v>20</v>
      </c>
      <c r="E2372" s="25">
        <v>1</v>
      </c>
      <c r="F2372" s="178">
        <v>1495048</v>
      </c>
      <c r="G2372" s="178">
        <v>6</v>
      </c>
      <c r="H2372" s="178" t="str">
        <f>_xlfn.CONCAT(Tabela_srv_moreno_prd_dbwel_v_fund_acompanhamento[[#This Row],[codigo_peca]],"-",Tabela_srv_moreno_prd_dbwel_v_fund_acompanhamento[[#This Row],[seq_peca]])</f>
        <v>1495048-6</v>
      </c>
      <c r="I2372" s="178">
        <v>1</v>
      </c>
      <c r="J2372" s="178" t="s">
        <v>800</v>
      </c>
      <c r="K2372" s="179">
        <v>46100</v>
      </c>
      <c r="L2372" s="179">
        <v>46084</v>
      </c>
      <c r="M2372" s="178" t="s">
        <v>803</v>
      </c>
      <c r="N2372" s="179">
        <v>46176</v>
      </c>
      <c r="O23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3" spans="1:15" hidden="1" x14ac:dyDescent="0.25">
      <c r="A2373" s="25" t="str">
        <f>_xlfn.CONCAT(Tabela_srv_moreno_prd_dbwel_v_fund_acompanhamento[[#This Row],[id_ordem_servico]],"-",Tabela_srv_moreno_prd_dbwel_v_fund_acompanhamento[[#This Row],[item]])</f>
        <v>27418-21</v>
      </c>
      <c r="B2373" s="25" t="str">
        <f>_xlfn.XLOOKUP(A2373,Tabela2[ID OS_MORENO],Tabela2[ID OS_MORENO],"",0)</f>
        <v>27418-21</v>
      </c>
      <c r="C2373" s="25">
        <v>27418</v>
      </c>
      <c r="D2373" s="25">
        <v>21</v>
      </c>
      <c r="E2373" s="25">
        <v>1</v>
      </c>
      <c r="F2373" s="178">
        <v>1495048</v>
      </c>
      <c r="G2373" s="178">
        <v>7</v>
      </c>
      <c r="H2373" s="178" t="str">
        <f>_xlfn.CONCAT(Tabela_srv_moreno_prd_dbwel_v_fund_acompanhamento[[#This Row],[codigo_peca]],"-",Tabela_srv_moreno_prd_dbwel_v_fund_acompanhamento[[#This Row],[seq_peca]])</f>
        <v>1495048-7</v>
      </c>
      <c r="I2373" s="178">
        <v>1</v>
      </c>
      <c r="J2373" s="178" t="s">
        <v>800</v>
      </c>
      <c r="K2373" s="179">
        <v>46100</v>
      </c>
      <c r="L2373" s="179">
        <v>46084</v>
      </c>
      <c r="M2373" s="178" t="s">
        <v>803</v>
      </c>
      <c r="N2373" s="179">
        <v>46176</v>
      </c>
      <c r="O23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4" spans="1:15" hidden="1" x14ac:dyDescent="0.25">
      <c r="A2374" s="25" t="str">
        <f>_xlfn.CONCAT(Tabela_srv_moreno_prd_dbwel_v_fund_acompanhamento[[#This Row],[id_ordem_servico]],"-",Tabela_srv_moreno_prd_dbwel_v_fund_acompanhamento[[#This Row],[item]])</f>
        <v>27418-22</v>
      </c>
      <c r="B2374" s="25" t="str">
        <f>_xlfn.XLOOKUP(A2374,Tabela2[ID OS_MORENO],Tabela2[ID OS_MORENO],"",0)</f>
        <v>27418-22</v>
      </c>
      <c r="C2374" s="25">
        <v>27418</v>
      </c>
      <c r="D2374" s="25">
        <v>22</v>
      </c>
      <c r="E2374" s="25">
        <v>1</v>
      </c>
      <c r="F2374" s="178">
        <v>1495048</v>
      </c>
      <c r="G2374" s="178">
        <v>8</v>
      </c>
      <c r="H2374" s="178" t="str">
        <f>_xlfn.CONCAT(Tabela_srv_moreno_prd_dbwel_v_fund_acompanhamento[[#This Row],[codigo_peca]],"-",Tabela_srv_moreno_prd_dbwel_v_fund_acompanhamento[[#This Row],[seq_peca]])</f>
        <v>1495048-8</v>
      </c>
      <c r="I2374" s="178">
        <v>1</v>
      </c>
      <c r="J2374" s="178" t="s">
        <v>800</v>
      </c>
      <c r="K2374" s="179">
        <v>46100</v>
      </c>
      <c r="L2374" s="179">
        <v>46084</v>
      </c>
      <c r="M2374" s="178" t="s">
        <v>803</v>
      </c>
      <c r="N2374" s="179">
        <v>46176</v>
      </c>
      <c r="O23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5" spans="1:15" hidden="1" x14ac:dyDescent="0.25">
      <c r="A2375" s="25" t="str">
        <f>_xlfn.CONCAT(Tabela_srv_moreno_prd_dbwel_v_fund_acompanhamento[[#This Row],[id_ordem_servico]],"-",Tabela_srv_moreno_prd_dbwel_v_fund_acompanhamento[[#This Row],[item]])</f>
        <v>27418-23</v>
      </c>
      <c r="B2375" s="25" t="str">
        <f>_xlfn.XLOOKUP(A2375,Tabela2[ID OS_MORENO],Tabela2[ID OS_MORENO],"",0)</f>
        <v>27418-23</v>
      </c>
      <c r="C2375" s="25">
        <v>27418</v>
      </c>
      <c r="D2375" s="25">
        <v>23</v>
      </c>
      <c r="E2375" s="25">
        <v>1</v>
      </c>
      <c r="F2375" s="178">
        <v>1495048</v>
      </c>
      <c r="G2375" s="178">
        <v>9</v>
      </c>
      <c r="H2375" s="178" t="str">
        <f>_xlfn.CONCAT(Tabela_srv_moreno_prd_dbwel_v_fund_acompanhamento[[#This Row],[codigo_peca]],"-",Tabela_srv_moreno_prd_dbwel_v_fund_acompanhamento[[#This Row],[seq_peca]])</f>
        <v>1495048-9</v>
      </c>
      <c r="I2375" s="178">
        <v>1</v>
      </c>
      <c r="J2375" s="178" t="s">
        <v>800</v>
      </c>
      <c r="K2375" s="179">
        <v>46100</v>
      </c>
      <c r="L2375" s="179">
        <v>46085</v>
      </c>
      <c r="M2375" s="178" t="s">
        <v>803</v>
      </c>
      <c r="N2375" s="179">
        <v>46176</v>
      </c>
      <c r="O23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6" spans="1:15" hidden="1" x14ac:dyDescent="0.25">
      <c r="A2376" s="25" t="str">
        <f>_xlfn.CONCAT(Tabela_srv_moreno_prd_dbwel_v_fund_acompanhamento[[#This Row],[id_ordem_servico]],"-",Tabela_srv_moreno_prd_dbwel_v_fund_acompanhamento[[#This Row],[item]])</f>
        <v>27418-24</v>
      </c>
      <c r="B2376" s="25" t="str">
        <f>_xlfn.XLOOKUP(A2376,Tabela2[ID OS_MORENO],Tabela2[ID OS_MORENO],"",0)</f>
        <v>27418-24</v>
      </c>
      <c r="C2376" s="25">
        <v>27418</v>
      </c>
      <c r="D2376" s="25">
        <v>24</v>
      </c>
      <c r="E2376" s="25">
        <v>1</v>
      </c>
      <c r="F2376" s="178">
        <v>1495048</v>
      </c>
      <c r="G2376" s="178">
        <v>10</v>
      </c>
      <c r="H2376" s="178" t="str">
        <f>_xlfn.CONCAT(Tabela_srv_moreno_prd_dbwel_v_fund_acompanhamento[[#This Row],[codigo_peca]],"-",Tabela_srv_moreno_prd_dbwel_v_fund_acompanhamento[[#This Row],[seq_peca]])</f>
        <v>1495048-10</v>
      </c>
      <c r="I2376" s="178">
        <v>1</v>
      </c>
      <c r="J2376" s="178" t="s">
        <v>800</v>
      </c>
      <c r="K2376" s="179">
        <v>46100</v>
      </c>
      <c r="L2376" s="179">
        <v>46085</v>
      </c>
      <c r="M2376" s="178" t="s">
        <v>803</v>
      </c>
      <c r="N2376" s="179">
        <v>46176</v>
      </c>
      <c r="O23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7" spans="1:15" hidden="1" x14ac:dyDescent="0.25">
      <c r="A2377" s="25" t="str">
        <f>_xlfn.CONCAT(Tabela_srv_moreno_prd_dbwel_v_fund_acompanhamento[[#This Row],[id_ordem_servico]],"-",Tabela_srv_moreno_prd_dbwel_v_fund_acompanhamento[[#This Row],[item]])</f>
        <v>27418-25</v>
      </c>
      <c r="B2377" s="25" t="str">
        <f>_xlfn.XLOOKUP(A2377,Tabela2[ID OS_MORENO],Tabela2[ID OS_MORENO],"",0)</f>
        <v>27418-25</v>
      </c>
      <c r="C2377" s="25">
        <v>27418</v>
      </c>
      <c r="D2377" s="25">
        <v>25</v>
      </c>
      <c r="E2377" s="25">
        <v>1</v>
      </c>
      <c r="F2377" s="178">
        <v>1495048</v>
      </c>
      <c r="G2377" s="178">
        <v>11</v>
      </c>
      <c r="H2377" s="178" t="str">
        <f>_xlfn.CONCAT(Tabela_srv_moreno_prd_dbwel_v_fund_acompanhamento[[#This Row],[codigo_peca]],"-",Tabela_srv_moreno_prd_dbwel_v_fund_acompanhamento[[#This Row],[seq_peca]])</f>
        <v>1495048-11</v>
      </c>
      <c r="I2377" s="178">
        <v>1</v>
      </c>
      <c r="J2377" s="178" t="s">
        <v>800</v>
      </c>
      <c r="K2377" s="179">
        <v>46100</v>
      </c>
      <c r="L2377" s="179">
        <v>46085</v>
      </c>
      <c r="M2377" s="178" t="s">
        <v>803</v>
      </c>
      <c r="N2377" s="179">
        <v>46176</v>
      </c>
      <c r="O23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8" spans="1:15" hidden="1" x14ac:dyDescent="0.25">
      <c r="A2378" s="25" t="str">
        <f>_xlfn.CONCAT(Tabela_srv_moreno_prd_dbwel_v_fund_acompanhamento[[#This Row],[id_ordem_servico]],"-",Tabela_srv_moreno_prd_dbwel_v_fund_acompanhamento[[#This Row],[item]])</f>
        <v>27418-26</v>
      </c>
      <c r="B2378" s="25" t="str">
        <f>_xlfn.XLOOKUP(A2378,Tabela2[ID OS_MORENO],Tabela2[ID OS_MORENO],"",0)</f>
        <v>27418-26</v>
      </c>
      <c r="C2378" s="25">
        <v>27418</v>
      </c>
      <c r="D2378" s="25">
        <v>26</v>
      </c>
      <c r="E2378" s="25">
        <v>1</v>
      </c>
      <c r="F2378" s="178">
        <v>1495048</v>
      </c>
      <c r="G2378" s="178">
        <v>12</v>
      </c>
      <c r="H2378" s="178" t="str">
        <f>_xlfn.CONCAT(Tabela_srv_moreno_prd_dbwel_v_fund_acompanhamento[[#This Row],[codigo_peca]],"-",Tabela_srv_moreno_prd_dbwel_v_fund_acompanhamento[[#This Row],[seq_peca]])</f>
        <v>1495048-12</v>
      </c>
      <c r="I2378" s="178">
        <v>1</v>
      </c>
      <c r="J2378" s="178" t="s">
        <v>800</v>
      </c>
      <c r="K2378" s="179">
        <v>46100</v>
      </c>
      <c r="L2378" s="179">
        <v>46085</v>
      </c>
      <c r="M2378" s="178" t="s">
        <v>803</v>
      </c>
      <c r="N2378" s="179">
        <v>46176</v>
      </c>
      <c r="O23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79" spans="1:15" hidden="1" x14ac:dyDescent="0.25">
      <c r="A2379" s="25" t="str">
        <f>_xlfn.CONCAT(Tabela_srv_moreno_prd_dbwel_v_fund_acompanhamento[[#This Row],[id_ordem_servico]],"-",Tabela_srv_moreno_prd_dbwel_v_fund_acompanhamento[[#This Row],[item]])</f>
        <v>27418-27</v>
      </c>
      <c r="B2379" s="25" t="str">
        <f>_xlfn.XLOOKUP(A2379,Tabela2[ID OS_MORENO],Tabela2[ID OS_MORENO],"",0)</f>
        <v>27418-27</v>
      </c>
      <c r="C2379" s="25">
        <v>27418</v>
      </c>
      <c r="D2379" s="25">
        <v>27</v>
      </c>
      <c r="E2379" s="25">
        <v>1</v>
      </c>
      <c r="F2379" s="178">
        <v>1495048</v>
      </c>
      <c r="G2379" s="178">
        <v>13</v>
      </c>
      <c r="H2379" s="178" t="str">
        <f>_xlfn.CONCAT(Tabela_srv_moreno_prd_dbwel_v_fund_acompanhamento[[#This Row],[codigo_peca]],"-",Tabela_srv_moreno_prd_dbwel_v_fund_acompanhamento[[#This Row],[seq_peca]])</f>
        <v>1495048-13</v>
      </c>
      <c r="I2379" s="178">
        <v>1</v>
      </c>
      <c r="J2379" s="178" t="s">
        <v>800</v>
      </c>
      <c r="K2379" s="179">
        <v>46100</v>
      </c>
      <c r="L2379" s="179">
        <v>46084</v>
      </c>
      <c r="M2379" s="178" t="s">
        <v>803</v>
      </c>
      <c r="N2379" s="179">
        <v>46176</v>
      </c>
      <c r="O23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0" spans="1:15" hidden="1" x14ac:dyDescent="0.25">
      <c r="A2380" s="25" t="str">
        <f>_xlfn.CONCAT(Tabela_srv_moreno_prd_dbwel_v_fund_acompanhamento[[#This Row],[id_ordem_servico]],"-",Tabela_srv_moreno_prd_dbwel_v_fund_acompanhamento[[#This Row],[item]])</f>
        <v>27418-28</v>
      </c>
      <c r="B2380" s="25" t="str">
        <f>_xlfn.XLOOKUP(A2380,Tabela2[ID OS_MORENO],Tabela2[ID OS_MORENO],"",0)</f>
        <v>27418-28</v>
      </c>
      <c r="C2380" s="25">
        <v>27418</v>
      </c>
      <c r="D2380" s="25">
        <v>28</v>
      </c>
      <c r="E2380" s="25">
        <v>1</v>
      </c>
      <c r="F2380" s="178">
        <v>1495049</v>
      </c>
      <c r="G2380" s="178">
        <v>1</v>
      </c>
      <c r="H2380" s="178" t="str">
        <f>_xlfn.CONCAT(Tabela_srv_moreno_prd_dbwel_v_fund_acompanhamento[[#This Row],[codigo_peca]],"-",Tabela_srv_moreno_prd_dbwel_v_fund_acompanhamento[[#This Row],[seq_peca]])</f>
        <v>1495049-1</v>
      </c>
      <c r="I2380" s="178">
        <v>1</v>
      </c>
      <c r="J2380" s="178" t="s">
        <v>800</v>
      </c>
      <c r="K2380" s="179">
        <v>46108</v>
      </c>
      <c r="L2380" s="179">
        <v>46085</v>
      </c>
      <c r="M2380" s="178" t="s">
        <v>804</v>
      </c>
      <c r="N2380" s="179">
        <v>46176</v>
      </c>
      <c r="O23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1" spans="1:15" hidden="1" x14ac:dyDescent="0.25">
      <c r="A2381" s="25" t="str">
        <f>_xlfn.CONCAT(Tabela_srv_moreno_prd_dbwel_v_fund_acompanhamento[[#This Row],[id_ordem_servico]],"-",Tabela_srv_moreno_prd_dbwel_v_fund_acompanhamento[[#This Row],[item]])</f>
        <v>27418-29</v>
      </c>
      <c r="B2381" s="25" t="str">
        <f>_xlfn.XLOOKUP(A2381,Tabela2[ID OS_MORENO],Tabela2[ID OS_MORENO],"",0)</f>
        <v>27418-29</v>
      </c>
      <c r="C2381" s="25">
        <v>27418</v>
      </c>
      <c r="D2381" s="25">
        <v>29</v>
      </c>
      <c r="E2381" s="25">
        <v>1</v>
      </c>
      <c r="F2381" s="178">
        <v>1495049</v>
      </c>
      <c r="G2381" s="178">
        <v>2</v>
      </c>
      <c r="H2381" s="178" t="str">
        <f>_xlfn.CONCAT(Tabela_srv_moreno_prd_dbwel_v_fund_acompanhamento[[#This Row],[codigo_peca]],"-",Tabela_srv_moreno_prd_dbwel_v_fund_acompanhamento[[#This Row],[seq_peca]])</f>
        <v>1495049-2</v>
      </c>
      <c r="I2381" s="178">
        <v>1</v>
      </c>
      <c r="J2381" s="178" t="s">
        <v>800</v>
      </c>
      <c r="K2381" s="179">
        <v>46108</v>
      </c>
      <c r="L2381" s="179">
        <v>46073</v>
      </c>
      <c r="M2381" s="178" t="s">
        <v>804</v>
      </c>
      <c r="N2381" s="179">
        <v>46176</v>
      </c>
      <c r="O238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2" spans="1:15" hidden="1" x14ac:dyDescent="0.25">
      <c r="A2382" s="25" t="str">
        <f>_xlfn.CONCAT(Tabela_srv_moreno_prd_dbwel_v_fund_acompanhamento[[#This Row],[id_ordem_servico]],"-",Tabela_srv_moreno_prd_dbwel_v_fund_acompanhamento[[#This Row],[item]])</f>
        <v>27418-30</v>
      </c>
      <c r="B2382" s="25" t="str">
        <f>_xlfn.XLOOKUP(A2382,Tabela2[ID OS_MORENO],Tabela2[ID OS_MORENO],"",0)</f>
        <v>27418-30</v>
      </c>
      <c r="C2382" s="25">
        <v>27418</v>
      </c>
      <c r="D2382" s="25">
        <v>30</v>
      </c>
      <c r="E2382" s="25">
        <v>1</v>
      </c>
      <c r="F2382" s="178">
        <v>1495049</v>
      </c>
      <c r="G2382" s="178">
        <v>3</v>
      </c>
      <c r="H2382" s="178" t="str">
        <f>_xlfn.CONCAT(Tabela_srv_moreno_prd_dbwel_v_fund_acompanhamento[[#This Row],[codigo_peca]],"-",Tabela_srv_moreno_prd_dbwel_v_fund_acompanhamento[[#This Row],[seq_peca]])</f>
        <v>1495049-3</v>
      </c>
      <c r="I2382" s="178">
        <v>1</v>
      </c>
      <c r="J2382" s="178" t="s">
        <v>800</v>
      </c>
      <c r="K2382" s="179">
        <v>46108</v>
      </c>
      <c r="L2382" s="179">
        <v>46073</v>
      </c>
      <c r="M2382" s="178" t="s">
        <v>804</v>
      </c>
      <c r="N2382" s="179">
        <v>46176</v>
      </c>
      <c r="O238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3" spans="1:15" hidden="1" x14ac:dyDescent="0.25">
      <c r="A2383" s="25" t="str">
        <f>_xlfn.CONCAT(Tabela_srv_moreno_prd_dbwel_v_fund_acompanhamento[[#This Row],[id_ordem_servico]],"-",Tabela_srv_moreno_prd_dbwel_v_fund_acompanhamento[[#This Row],[item]])</f>
        <v>27418-31</v>
      </c>
      <c r="B2383" s="25" t="str">
        <f>_xlfn.XLOOKUP(A2383,Tabela2[ID OS_MORENO],Tabela2[ID OS_MORENO],"",0)</f>
        <v>27418-31</v>
      </c>
      <c r="C2383" s="25">
        <v>27418</v>
      </c>
      <c r="D2383" s="25">
        <v>31</v>
      </c>
      <c r="E2383" s="25">
        <v>1</v>
      </c>
      <c r="F2383" s="178">
        <v>1495049</v>
      </c>
      <c r="G2383" s="178">
        <v>4</v>
      </c>
      <c r="H2383" s="178" t="str">
        <f>_xlfn.CONCAT(Tabela_srv_moreno_prd_dbwel_v_fund_acompanhamento[[#This Row],[codigo_peca]],"-",Tabela_srv_moreno_prd_dbwel_v_fund_acompanhamento[[#This Row],[seq_peca]])</f>
        <v>1495049-4</v>
      </c>
      <c r="I2383" s="178">
        <v>1</v>
      </c>
      <c r="J2383" s="178" t="s">
        <v>800</v>
      </c>
      <c r="K2383" s="179">
        <v>46108</v>
      </c>
      <c r="L2383" s="179">
        <v>46072</v>
      </c>
      <c r="M2383" s="178" t="s">
        <v>804</v>
      </c>
      <c r="N2383" s="179">
        <v>46176</v>
      </c>
      <c r="O238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4" spans="1:15" hidden="1" x14ac:dyDescent="0.25">
      <c r="A2384" s="25" t="str">
        <f>_xlfn.CONCAT(Tabela_srv_moreno_prd_dbwel_v_fund_acompanhamento[[#This Row],[id_ordem_servico]],"-",Tabela_srv_moreno_prd_dbwel_v_fund_acompanhamento[[#This Row],[item]])</f>
        <v>27418-32</v>
      </c>
      <c r="B2384" s="25" t="str">
        <f>_xlfn.XLOOKUP(A2384,Tabela2[ID OS_MORENO],Tabela2[ID OS_MORENO],"",0)</f>
        <v>27418-32</v>
      </c>
      <c r="C2384" s="25">
        <v>27418</v>
      </c>
      <c r="D2384" s="25">
        <v>32</v>
      </c>
      <c r="E2384" s="25">
        <v>1</v>
      </c>
      <c r="F2384" s="178">
        <v>1495049</v>
      </c>
      <c r="G2384" s="178">
        <v>5</v>
      </c>
      <c r="H2384" s="178" t="str">
        <f>_xlfn.CONCAT(Tabela_srv_moreno_prd_dbwel_v_fund_acompanhamento[[#This Row],[codigo_peca]],"-",Tabela_srv_moreno_prd_dbwel_v_fund_acompanhamento[[#This Row],[seq_peca]])</f>
        <v>1495049-5</v>
      </c>
      <c r="I2384" s="178">
        <v>1</v>
      </c>
      <c r="J2384" s="178" t="s">
        <v>800</v>
      </c>
      <c r="K2384" s="179">
        <v>46108</v>
      </c>
      <c r="L2384" s="179">
        <v>46084</v>
      </c>
      <c r="M2384" s="178" t="s">
        <v>804</v>
      </c>
      <c r="N2384" s="179">
        <v>46176</v>
      </c>
      <c r="O23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5" spans="1:15" hidden="1" x14ac:dyDescent="0.25">
      <c r="A2385" s="25" t="str">
        <f>_xlfn.CONCAT(Tabela_srv_moreno_prd_dbwel_v_fund_acompanhamento[[#This Row],[id_ordem_servico]],"-",Tabela_srv_moreno_prd_dbwel_v_fund_acompanhamento[[#This Row],[item]])</f>
        <v>27418-33</v>
      </c>
      <c r="B2385" s="25" t="str">
        <f>_xlfn.XLOOKUP(A2385,Tabela2[ID OS_MORENO],Tabela2[ID OS_MORENO],"",0)</f>
        <v>27418-33</v>
      </c>
      <c r="C2385" s="25">
        <v>27418</v>
      </c>
      <c r="D2385" s="25">
        <v>33</v>
      </c>
      <c r="E2385" s="25">
        <v>1</v>
      </c>
      <c r="F2385" s="178">
        <v>1495049</v>
      </c>
      <c r="G2385" s="178">
        <v>6</v>
      </c>
      <c r="H2385" s="178" t="str">
        <f>_xlfn.CONCAT(Tabela_srv_moreno_prd_dbwel_v_fund_acompanhamento[[#This Row],[codigo_peca]],"-",Tabela_srv_moreno_prd_dbwel_v_fund_acompanhamento[[#This Row],[seq_peca]])</f>
        <v>1495049-6</v>
      </c>
      <c r="I2385" s="178">
        <v>1</v>
      </c>
      <c r="J2385" s="178" t="s">
        <v>800</v>
      </c>
      <c r="K2385" s="179">
        <v>46108</v>
      </c>
      <c r="L2385" s="179">
        <v>46084</v>
      </c>
      <c r="M2385" s="178" t="s">
        <v>804</v>
      </c>
      <c r="N2385" s="179">
        <v>46176</v>
      </c>
      <c r="O23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6" spans="1:15" hidden="1" x14ac:dyDescent="0.25">
      <c r="A2386" s="25" t="str">
        <f>_xlfn.CONCAT(Tabela_srv_moreno_prd_dbwel_v_fund_acompanhamento[[#This Row],[id_ordem_servico]],"-",Tabela_srv_moreno_prd_dbwel_v_fund_acompanhamento[[#This Row],[item]])</f>
        <v>27418-34</v>
      </c>
      <c r="B2386" s="25" t="str">
        <f>_xlfn.XLOOKUP(A2386,Tabela2[ID OS_MORENO],Tabela2[ID OS_MORENO],"",0)</f>
        <v>27418-34</v>
      </c>
      <c r="C2386" s="25">
        <v>27418</v>
      </c>
      <c r="D2386" s="25">
        <v>34</v>
      </c>
      <c r="E2386" s="25">
        <v>1</v>
      </c>
      <c r="F2386" s="178">
        <v>1495049</v>
      </c>
      <c r="G2386" s="178">
        <v>7</v>
      </c>
      <c r="H2386" s="178" t="str">
        <f>_xlfn.CONCAT(Tabela_srv_moreno_prd_dbwel_v_fund_acompanhamento[[#This Row],[codigo_peca]],"-",Tabela_srv_moreno_prd_dbwel_v_fund_acompanhamento[[#This Row],[seq_peca]])</f>
        <v>1495049-7</v>
      </c>
      <c r="I2386" s="178">
        <v>1</v>
      </c>
      <c r="J2386" s="178" t="s">
        <v>800</v>
      </c>
      <c r="K2386" s="179">
        <v>46108</v>
      </c>
      <c r="L2386" s="179">
        <v>46084</v>
      </c>
      <c r="M2386" s="178" t="s">
        <v>804</v>
      </c>
      <c r="N2386" s="179">
        <v>46176</v>
      </c>
      <c r="O23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7" spans="1:15" hidden="1" x14ac:dyDescent="0.25">
      <c r="A2387" s="25" t="str">
        <f>_xlfn.CONCAT(Tabela_srv_moreno_prd_dbwel_v_fund_acompanhamento[[#This Row],[id_ordem_servico]],"-",Tabela_srv_moreno_prd_dbwel_v_fund_acompanhamento[[#This Row],[item]])</f>
        <v>27418-35</v>
      </c>
      <c r="B2387" s="25" t="str">
        <f>_xlfn.XLOOKUP(A2387,Tabela2[ID OS_MORENO],Tabela2[ID OS_MORENO],"",0)</f>
        <v>27418-35</v>
      </c>
      <c r="C2387" s="25">
        <v>27418</v>
      </c>
      <c r="D2387" s="25">
        <v>35</v>
      </c>
      <c r="E2387" s="25">
        <v>1</v>
      </c>
      <c r="F2387" s="178">
        <v>1495049</v>
      </c>
      <c r="G2387" s="178">
        <v>8</v>
      </c>
      <c r="H2387" s="178" t="str">
        <f>_xlfn.CONCAT(Tabela_srv_moreno_prd_dbwel_v_fund_acompanhamento[[#This Row],[codigo_peca]],"-",Tabela_srv_moreno_prd_dbwel_v_fund_acompanhamento[[#This Row],[seq_peca]])</f>
        <v>1495049-8</v>
      </c>
      <c r="I2387" s="178">
        <v>1</v>
      </c>
      <c r="J2387" s="178" t="s">
        <v>800</v>
      </c>
      <c r="K2387" s="179">
        <v>46108</v>
      </c>
      <c r="L2387" s="179">
        <v>46085</v>
      </c>
      <c r="M2387" s="178" t="s">
        <v>804</v>
      </c>
      <c r="N2387" s="179">
        <v>46176</v>
      </c>
      <c r="O23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8" spans="1:15" hidden="1" x14ac:dyDescent="0.25">
      <c r="A2388" s="25" t="str">
        <f>_xlfn.CONCAT(Tabela_srv_moreno_prd_dbwel_v_fund_acompanhamento[[#This Row],[id_ordem_servico]],"-",Tabela_srv_moreno_prd_dbwel_v_fund_acompanhamento[[#This Row],[item]])</f>
        <v>27418-36</v>
      </c>
      <c r="B2388" s="25" t="str">
        <f>_xlfn.XLOOKUP(A2388,Tabela2[ID OS_MORENO],Tabela2[ID OS_MORENO],"",0)</f>
        <v>27418-36</v>
      </c>
      <c r="C2388" s="25">
        <v>27418</v>
      </c>
      <c r="D2388" s="25">
        <v>36</v>
      </c>
      <c r="E2388" s="25">
        <v>1</v>
      </c>
      <c r="F2388" s="178">
        <v>1495049</v>
      </c>
      <c r="G2388" s="178">
        <v>9</v>
      </c>
      <c r="H2388" s="178" t="str">
        <f>_xlfn.CONCAT(Tabela_srv_moreno_prd_dbwel_v_fund_acompanhamento[[#This Row],[codigo_peca]],"-",Tabela_srv_moreno_prd_dbwel_v_fund_acompanhamento[[#This Row],[seq_peca]])</f>
        <v>1495049-9</v>
      </c>
      <c r="I2388" s="178">
        <v>1</v>
      </c>
      <c r="J2388" s="178" t="s">
        <v>800</v>
      </c>
      <c r="K2388" s="179">
        <v>46108</v>
      </c>
      <c r="L2388" s="179">
        <v>46093</v>
      </c>
      <c r="M2388" s="178" t="s">
        <v>804</v>
      </c>
      <c r="N2388" s="179">
        <v>46176</v>
      </c>
      <c r="O23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89" spans="1:15" hidden="1" x14ac:dyDescent="0.25">
      <c r="A2389" s="25" t="str">
        <f>_xlfn.CONCAT(Tabela_srv_moreno_prd_dbwel_v_fund_acompanhamento[[#This Row],[id_ordem_servico]],"-",Tabela_srv_moreno_prd_dbwel_v_fund_acompanhamento[[#This Row],[item]])</f>
        <v>27418-37</v>
      </c>
      <c r="B2389" s="25" t="str">
        <f>_xlfn.XLOOKUP(A2389,Tabela2[ID OS_MORENO],Tabela2[ID OS_MORENO],"",0)</f>
        <v>27418-37</v>
      </c>
      <c r="C2389" s="25">
        <v>27418</v>
      </c>
      <c r="D2389" s="25">
        <v>37</v>
      </c>
      <c r="E2389" s="25">
        <v>1</v>
      </c>
      <c r="F2389" s="178">
        <v>1495049</v>
      </c>
      <c r="G2389" s="178">
        <v>10</v>
      </c>
      <c r="H2389" s="178" t="str">
        <f>_xlfn.CONCAT(Tabela_srv_moreno_prd_dbwel_v_fund_acompanhamento[[#This Row],[codigo_peca]],"-",Tabela_srv_moreno_prd_dbwel_v_fund_acompanhamento[[#This Row],[seq_peca]])</f>
        <v>1495049-10</v>
      </c>
      <c r="I2389" s="178">
        <v>1</v>
      </c>
      <c r="J2389" s="178" t="s">
        <v>800</v>
      </c>
      <c r="K2389" s="179">
        <v>46108</v>
      </c>
      <c r="L2389" s="179">
        <v>46093</v>
      </c>
      <c r="M2389" s="178" t="s">
        <v>804</v>
      </c>
      <c r="N2389" s="179">
        <v>46176</v>
      </c>
      <c r="O238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0" spans="1:15" hidden="1" x14ac:dyDescent="0.25">
      <c r="A2390" s="25" t="str">
        <f>_xlfn.CONCAT(Tabela_srv_moreno_prd_dbwel_v_fund_acompanhamento[[#This Row],[id_ordem_servico]],"-",Tabela_srv_moreno_prd_dbwel_v_fund_acompanhamento[[#This Row],[item]])</f>
        <v>27418-38</v>
      </c>
      <c r="B2390" s="25" t="str">
        <f>_xlfn.XLOOKUP(A2390,Tabela2[ID OS_MORENO],Tabela2[ID OS_MORENO],"",0)</f>
        <v>27418-38</v>
      </c>
      <c r="C2390" s="25">
        <v>27418</v>
      </c>
      <c r="D2390" s="25">
        <v>38</v>
      </c>
      <c r="E2390" s="25">
        <v>1</v>
      </c>
      <c r="F2390" s="178">
        <v>1495049</v>
      </c>
      <c r="G2390" s="178">
        <v>11</v>
      </c>
      <c r="H2390" s="178" t="str">
        <f>_xlfn.CONCAT(Tabela_srv_moreno_prd_dbwel_v_fund_acompanhamento[[#This Row],[codigo_peca]],"-",Tabela_srv_moreno_prd_dbwel_v_fund_acompanhamento[[#This Row],[seq_peca]])</f>
        <v>1495049-11</v>
      </c>
      <c r="I2390" s="178">
        <v>1</v>
      </c>
      <c r="J2390" s="178" t="s">
        <v>800</v>
      </c>
      <c r="K2390" s="179">
        <v>46108</v>
      </c>
      <c r="L2390" s="179">
        <v>46085</v>
      </c>
      <c r="M2390" s="178" t="s">
        <v>804</v>
      </c>
      <c r="N2390" s="179">
        <v>46176</v>
      </c>
      <c r="O239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1" spans="1:15" hidden="1" x14ac:dyDescent="0.25">
      <c r="A2391" s="25" t="str">
        <f>_xlfn.CONCAT(Tabela_srv_moreno_prd_dbwel_v_fund_acompanhamento[[#This Row],[id_ordem_servico]],"-",Tabela_srv_moreno_prd_dbwel_v_fund_acompanhamento[[#This Row],[item]])</f>
        <v>27527-1</v>
      </c>
      <c r="B2391" s="25" t="str">
        <f>_xlfn.XLOOKUP(A2391,Tabela2[ID OS_MORENO],Tabela2[ID OS_MORENO],"",0)</f>
        <v>27527-1</v>
      </c>
      <c r="C2391" s="25">
        <v>27527</v>
      </c>
      <c r="D2391" s="25">
        <v>1</v>
      </c>
      <c r="E2391" s="25">
        <v>1</v>
      </c>
      <c r="F2391" s="178">
        <v>1495050</v>
      </c>
      <c r="G2391" s="178">
        <v>1</v>
      </c>
      <c r="H2391" s="178" t="str">
        <f>_xlfn.CONCAT(Tabela_srv_moreno_prd_dbwel_v_fund_acompanhamento[[#This Row],[codigo_peca]],"-",Tabela_srv_moreno_prd_dbwel_v_fund_acompanhamento[[#This Row],[seq_peca]])</f>
        <v>1495050-1</v>
      </c>
      <c r="I2391" s="178">
        <v>1</v>
      </c>
      <c r="J2391" s="178" t="s">
        <v>800</v>
      </c>
      <c r="K2391" s="179">
        <v>46189</v>
      </c>
      <c r="L2391" s="179"/>
      <c r="M2391" s="178" t="s">
        <v>563</v>
      </c>
      <c r="N2391" s="179">
        <v>46234</v>
      </c>
      <c r="O239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2" spans="1:15" hidden="1" x14ac:dyDescent="0.25">
      <c r="A2392" s="25" t="str">
        <f>_xlfn.CONCAT(Tabela_srv_moreno_prd_dbwel_v_fund_acompanhamento[[#This Row],[id_ordem_servico]],"-",Tabela_srv_moreno_prd_dbwel_v_fund_acompanhamento[[#This Row],[item]])</f>
        <v>27527-2</v>
      </c>
      <c r="B2392" s="25" t="str">
        <f>_xlfn.XLOOKUP(A2392,Tabela2[ID OS_MORENO],Tabela2[ID OS_MORENO],"",0)</f>
        <v>27527-2</v>
      </c>
      <c r="C2392" s="25">
        <v>27527</v>
      </c>
      <c r="D2392" s="25">
        <v>2</v>
      </c>
      <c r="E2392" s="25">
        <v>1</v>
      </c>
      <c r="F2392" s="178">
        <v>1495050</v>
      </c>
      <c r="G2392" s="178">
        <v>2</v>
      </c>
      <c r="H2392" s="178" t="str">
        <f>_xlfn.CONCAT(Tabela_srv_moreno_prd_dbwel_v_fund_acompanhamento[[#This Row],[codigo_peca]],"-",Tabela_srv_moreno_prd_dbwel_v_fund_acompanhamento[[#This Row],[seq_peca]])</f>
        <v>1495050-2</v>
      </c>
      <c r="I2392" s="178">
        <v>1</v>
      </c>
      <c r="J2392" s="178" t="s">
        <v>800</v>
      </c>
      <c r="K2392" s="179">
        <v>46189</v>
      </c>
      <c r="L2392" s="179"/>
      <c r="M2392" s="178" t="s">
        <v>563</v>
      </c>
      <c r="N2392" s="179">
        <v>46234</v>
      </c>
      <c r="O239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3" spans="1:15" hidden="1" x14ac:dyDescent="0.25">
      <c r="A2393" s="25" t="str">
        <f>_xlfn.CONCAT(Tabela_srv_moreno_prd_dbwel_v_fund_acompanhamento[[#This Row],[id_ordem_servico]],"-",Tabela_srv_moreno_prd_dbwel_v_fund_acompanhamento[[#This Row],[item]])</f>
        <v>27527-3</v>
      </c>
      <c r="B2393" s="25" t="str">
        <f>_xlfn.XLOOKUP(A2393,Tabela2[ID OS_MORENO],Tabela2[ID OS_MORENO],"",0)</f>
        <v>27527-3</v>
      </c>
      <c r="C2393" s="25">
        <v>27527</v>
      </c>
      <c r="D2393" s="25">
        <v>3</v>
      </c>
      <c r="E2393" s="25">
        <v>1</v>
      </c>
      <c r="F2393" s="178">
        <v>1495050</v>
      </c>
      <c r="G2393" s="178">
        <v>3</v>
      </c>
      <c r="H2393" s="178" t="str">
        <f>_xlfn.CONCAT(Tabela_srv_moreno_prd_dbwel_v_fund_acompanhamento[[#This Row],[codigo_peca]],"-",Tabela_srv_moreno_prd_dbwel_v_fund_acompanhamento[[#This Row],[seq_peca]])</f>
        <v>1495050-3</v>
      </c>
      <c r="I2393" s="178">
        <v>1</v>
      </c>
      <c r="J2393" s="178" t="s">
        <v>800</v>
      </c>
      <c r="K2393" s="179">
        <v>46189</v>
      </c>
      <c r="L2393" s="179"/>
      <c r="M2393" s="178" t="s">
        <v>563</v>
      </c>
      <c r="N2393" s="179">
        <v>46234</v>
      </c>
      <c r="O239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4" spans="1:15" hidden="1" x14ac:dyDescent="0.25">
      <c r="A2394" s="25" t="str">
        <f>_xlfn.CONCAT(Tabela_srv_moreno_prd_dbwel_v_fund_acompanhamento[[#This Row],[id_ordem_servico]],"-",Tabela_srv_moreno_prd_dbwel_v_fund_acompanhamento[[#This Row],[item]])</f>
        <v>27527-4</v>
      </c>
      <c r="B2394" s="25" t="str">
        <f>_xlfn.XLOOKUP(A2394,Tabela2[ID OS_MORENO],Tabela2[ID OS_MORENO],"",0)</f>
        <v>27527-4</v>
      </c>
      <c r="C2394" s="25">
        <v>27527</v>
      </c>
      <c r="D2394" s="25">
        <v>4</v>
      </c>
      <c r="E2394" s="25">
        <v>1</v>
      </c>
      <c r="F2394" s="178">
        <v>1495051</v>
      </c>
      <c r="G2394" s="178">
        <v>1</v>
      </c>
      <c r="H2394" s="178" t="str">
        <f>_xlfn.CONCAT(Tabela_srv_moreno_prd_dbwel_v_fund_acompanhamento[[#This Row],[codigo_peca]],"-",Tabela_srv_moreno_prd_dbwel_v_fund_acompanhamento[[#This Row],[seq_peca]])</f>
        <v>1495051-1</v>
      </c>
      <c r="I2394" s="178">
        <v>1</v>
      </c>
      <c r="J2394" s="178" t="s">
        <v>800</v>
      </c>
      <c r="K2394" s="179">
        <v>46189</v>
      </c>
      <c r="L2394" s="179"/>
      <c r="M2394" s="178" t="s">
        <v>563</v>
      </c>
      <c r="N2394" s="179">
        <v>46234</v>
      </c>
      <c r="O239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5" spans="1:15" hidden="1" x14ac:dyDescent="0.25">
      <c r="A2395" s="25" t="str">
        <f>_xlfn.CONCAT(Tabela_srv_moreno_prd_dbwel_v_fund_acompanhamento[[#This Row],[id_ordem_servico]],"-",Tabela_srv_moreno_prd_dbwel_v_fund_acompanhamento[[#This Row],[item]])</f>
        <v>27527-5</v>
      </c>
      <c r="B2395" s="25" t="str">
        <f>_xlfn.XLOOKUP(A2395,Tabela2[ID OS_MORENO],Tabela2[ID OS_MORENO],"",0)</f>
        <v>27527-5</v>
      </c>
      <c r="C2395" s="25">
        <v>27527</v>
      </c>
      <c r="D2395" s="25">
        <v>5</v>
      </c>
      <c r="E2395" s="25">
        <v>1</v>
      </c>
      <c r="F2395" s="178">
        <v>1495051</v>
      </c>
      <c r="G2395" s="178">
        <v>2</v>
      </c>
      <c r="H2395" s="178" t="str">
        <f>_xlfn.CONCAT(Tabela_srv_moreno_prd_dbwel_v_fund_acompanhamento[[#This Row],[codigo_peca]],"-",Tabela_srv_moreno_prd_dbwel_v_fund_acompanhamento[[#This Row],[seq_peca]])</f>
        <v>1495051-2</v>
      </c>
      <c r="I2395" s="178">
        <v>1</v>
      </c>
      <c r="J2395" s="178" t="s">
        <v>800</v>
      </c>
      <c r="K2395" s="179">
        <v>46189</v>
      </c>
      <c r="L2395" s="179"/>
      <c r="M2395" s="178" t="s">
        <v>563</v>
      </c>
      <c r="N2395" s="179">
        <v>46234</v>
      </c>
      <c r="O239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6" spans="1:15" hidden="1" x14ac:dyDescent="0.25">
      <c r="A2396" s="25" t="str">
        <f>_xlfn.CONCAT(Tabela_srv_moreno_prd_dbwel_v_fund_acompanhamento[[#This Row],[id_ordem_servico]],"-",Tabela_srv_moreno_prd_dbwel_v_fund_acompanhamento[[#This Row],[item]])</f>
        <v>27527-6</v>
      </c>
      <c r="B2396" s="25" t="str">
        <f>_xlfn.XLOOKUP(A2396,Tabela2[ID OS_MORENO],Tabela2[ID OS_MORENO],"",0)</f>
        <v>27527-6</v>
      </c>
      <c r="C2396" s="25">
        <v>27527</v>
      </c>
      <c r="D2396" s="25">
        <v>6</v>
      </c>
      <c r="E2396" s="25">
        <v>1</v>
      </c>
      <c r="F2396" s="178">
        <v>1495051</v>
      </c>
      <c r="G2396" s="178">
        <v>3</v>
      </c>
      <c r="H2396" s="178" t="str">
        <f>_xlfn.CONCAT(Tabela_srv_moreno_prd_dbwel_v_fund_acompanhamento[[#This Row],[codigo_peca]],"-",Tabela_srv_moreno_prd_dbwel_v_fund_acompanhamento[[#This Row],[seq_peca]])</f>
        <v>1495051-3</v>
      </c>
      <c r="I2396" s="178">
        <v>1</v>
      </c>
      <c r="J2396" s="178" t="s">
        <v>800</v>
      </c>
      <c r="K2396" s="179">
        <v>46189</v>
      </c>
      <c r="L2396" s="179"/>
      <c r="M2396" s="178" t="s">
        <v>563</v>
      </c>
      <c r="N2396" s="179">
        <v>46234</v>
      </c>
      <c r="O239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7" spans="1:15" hidden="1" x14ac:dyDescent="0.25">
      <c r="A2397" s="25" t="str">
        <f>_xlfn.CONCAT(Tabela_srv_moreno_prd_dbwel_v_fund_acompanhamento[[#This Row],[id_ordem_servico]],"-",Tabela_srv_moreno_prd_dbwel_v_fund_acompanhamento[[#This Row],[item]])</f>
        <v>27527-7</v>
      </c>
      <c r="B2397" s="25" t="str">
        <f>_xlfn.XLOOKUP(A2397,Tabela2[ID OS_MORENO],Tabela2[ID OS_MORENO],"",0)</f>
        <v>27527-7</v>
      </c>
      <c r="C2397" s="25">
        <v>27527</v>
      </c>
      <c r="D2397" s="25">
        <v>7</v>
      </c>
      <c r="E2397" s="25">
        <v>1</v>
      </c>
      <c r="F2397" s="178">
        <v>1495052</v>
      </c>
      <c r="G2397" s="178">
        <v>1</v>
      </c>
      <c r="H2397" s="178" t="str">
        <f>_xlfn.CONCAT(Tabela_srv_moreno_prd_dbwel_v_fund_acompanhamento[[#This Row],[codigo_peca]],"-",Tabela_srv_moreno_prd_dbwel_v_fund_acompanhamento[[#This Row],[seq_peca]])</f>
        <v>1495052-1</v>
      </c>
      <c r="I2397" s="178">
        <v>1</v>
      </c>
      <c r="J2397" s="178" t="s">
        <v>800</v>
      </c>
      <c r="K2397" s="179">
        <v>46181</v>
      </c>
      <c r="L2397" s="179">
        <v>46174</v>
      </c>
      <c r="M2397" s="178" t="s">
        <v>2110</v>
      </c>
      <c r="N2397" s="179">
        <v>46209</v>
      </c>
      <c r="O239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8" spans="1:15" hidden="1" x14ac:dyDescent="0.25">
      <c r="A2398" s="25" t="str">
        <f>_xlfn.CONCAT(Tabela_srv_moreno_prd_dbwel_v_fund_acompanhamento[[#This Row],[id_ordem_servico]],"-",Tabela_srv_moreno_prd_dbwel_v_fund_acompanhamento[[#This Row],[item]])</f>
        <v>27527-8</v>
      </c>
      <c r="B2398" s="25" t="str">
        <f>_xlfn.XLOOKUP(A2398,Tabela2[ID OS_MORENO],Tabela2[ID OS_MORENO],"",0)</f>
        <v>27527-8</v>
      </c>
      <c r="C2398" s="25">
        <v>27527</v>
      </c>
      <c r="D2398" s="25">
        <v>8</v>
      </c>
      <c r="E2398" s="25">
        <v>1</v>
      </c>
      <c r="F2398" s="178">
        <v>1495052</v>
      </c>
      <c r="G2398" s="178">
        <v>2</v>
      </c>
      <c r="H2398" s="178" t="str">
        <f>_xlfn.CONCAT(Tabela_srv_moreno_prd_dbwel_v_fund_acompanhamento[[#This Row],[codigo_peca]],"-",Tabela_srv_moreno_prd_dbwel_v_fund_acompanhamento[[#This Row],[seq_peca]])</f>
        <v>1495052-2</v>
      </c>
      <c r="I2398" s="178">
        <v>1</v>
      </c>
      <c r="J2398" s="178" t="s">
        <v>800</v>
      </c>
      <c r="K2398" s="179">
        <v>46181</v>
      </c>
      <c r="L2398" s="179">
        <v>46171</v>
      </c>
      <c r="M2398" s="178" t="s">
        <v>2110</v>
      </c>
      <c r="N2398" s="179">
        <v>46209</v>
      </c>
      <c r="O23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399" spans="1:15" hidden="1" x14ac:dyDescent="0.25">
      <c r="A2399" s="25" t="str">
        <f>_xlfn.CONCAT(Tabela_srv_moreno_prd_dbwel_v_fund_acompanhamento[[#This Row],[id_ordem_servico]],"-",Tabela_srv_moreno_prd_dbwel_v_fund_acompanhamento[[#This Row],[item]])</f>
        <v>27527-9</v>
      </c>
      <c r="B2399" s="25" t="str">
        <f>_xlfn.XLOOKUP(A2399,Tabela2[ID OS_MORENO],Tabela2[ID OS_MORENO],"",0)</f>
        <v>27527-9</v>
      </c>
      <c r="C2399" s="25">
        <v>27527</v>
      </c>
      <c r="D2399" s="25">
        <v>9</v>
      </c>
      <c r="E2399" s="25">
        <v>1</v>
      </c>
      <c r="F2399" s="178">
        <v>1495052</v>
      </c>
      <c r="G2399" s="178">
        <v>3</v>
      </c>
      <c r="H2399" s="178" t="str">
        <f>_xlfn.CONCAT(Tabela_srv_moreno_prd_dbwel_v_fund_acompanhamento[[#This Row],[codigo_peca]],"-",Tabela_srv_moreno_prd_dbwel_v_fund_acompanhamento[[#This Row],[seq_peca]])</f>
        <v>1495052-3</v>
      </c>
      <c r="I2399" s="178">
        <v>1</v>
      </c>
      <c r="J2399" s="178" t="s">
        <v>800</v>
      </c>
      <c r="K2399" s="179">
        <v>46181</v>
      </c>
      <c r="L2399" s="179">
        <v>46174</v>
      </c>
      <c r="M2399" s="178" t="s">
        <v>2110</v>
      </c>
      <c r="N2399" s="179">
        <v>46209</v>
      </c>
      <c r="O23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0" spans="1:15" hidden="1" x14ac:dyDescent="0.25">
      <c r="A2400" s="25" t="str">
        <f>_xlfn.CONCAT(Tabela_srv_moreno_prd_dbwel_v_fund_acompanhamento[[#This Row],[id_ordem_servico]],"-",Tabela_srv_moreno_prd_dbwel_v_fund_acompanhamento[[#This Row],[item]])</f>
        <v>27527-10</v>
      </c>
      <c r="B2400" s="25" t="str">
        <f>_xlfn.XLOOKUP(A2400,Tabela2[ID OS_MORENO],Tabela2[ID OS_MORENO],"",0)</f>
        <v>27527-10</v>
      </c>
      <c r="C2400" s="25">
        <v>27527</v>
      </c>
      <c r="D2400" s="25">
        <v>10</v>
      </c>
      <c r="E2400" s="25">
        <v>1</v>
      </c>
      <c r="F2400" s="178">
        <v>1495052</v>
      </c>
      <c r="G2400" s="178">
        <v>4</v>
      </c>
      <c r="H2400" s="178" t="str">
        <f>_xlfn.CONCAT(Tabela_srv_moreno_prd_dbwel_v_fund_acompanhamento[[#This Row],[codigo_peca]],"-",Tabela_srv_moreno_prd_dbwel_v_fund_acompanhamento[[#This Row],[seq_peca]])</f>
        <v>1495052-4</v>
      </c>
      <c r="I2400" s="178">
        <v>1</v>
      </c>
      <c r="J2400" s="178" t="s">
        <v>800</v>
      </c>
      <c r="K2400" s="179">
        <v>46181</v>
      </c>
      <c r="L2400" s="179">
        <v>46171</v>
      </c>
      <c r="M2400" s="178" t="s">
        <v>2110</v>
      </c>
      <c r="N2400" s="179">
        <v>46209</v>
      </c>
      <c r="O240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1" spans="1:15" hidden="1" x14ac:dyDescent="0.25">
      <c r="A2401" s="25" t="str">
        <f>_xlfn.CONCAT(Tabela_srv_moreno_prd_dbwel_v_fund_acompanhamento[[#This Row],[id_ordem_servico]],"-",Tabela_srv_moreno_prd_dbwel_v_fund_acompanhamento[[#This Row],[item]])</f>
        <v>27527-11</v>
      </c>
      <c r="B2401" s="25" t="str">
        <f>_xlfn.XLOOKUP(A2401,Tabela2[ID OS_MORENO],Tabela2[ID OS_MORENO],"",0)</f>
        <v>27527-11</v>
      </c>
      <c r="C2401" s="25">
        <v>27527</v>
      </c>
      <c r="D2401" s="25">
        <v>11</v>
      </c>
      <c r="E2401" s="25">
        <v>1</v>
      </c>
      <c r="F2401" s="178">
        <v>1495052</v>
      </c>
      <c r="G2401" s="178">
        <v>5</v>
      </c>
      <c r="H2401" s="178" t="str">
        <f>_xlfn.CONCAT(Tabela_srv_moreno_prd_dbwel_v_fund_acompanhamento[[#This Row],[codigo_peca]],"-",Tabela_srv_moreno_prd_dbwel_v_fund_acompanhamento[[#This Row],[seq_peca]])</f>
        <v>1495052-5</v>
      </c>
      <c r="I2401" s="178">
        <v>1</v>
      </c>
      <c r="J2401" s="178" t="s">
        <v>800</v>
      </c>
      <c r="K2401" s="179">
        <v>46181</v>
      </c>
      <c r="L2401" s="179">
        <v>46171</v>
      </c>
      <c r="M2401" s="178" t="s">
        <v>2110</v>
      </c>
      <c r="N2401" s="179">
        <v>46209</v>
      </c>
      <c r="O24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2" spans="1:15" hidden="1" x14ac:dyDescent="0.25">
      <c r="A2402" s="25" t="str">
        <f>_xlfn.CONCAT(Tabela_srv_moreno_prd_dbwel_v_fund_acompanhamento[[#This Row],[id_ordem_servico]],"-",Tabela_srv_moreno_prd_dbwel_v_fund_acompanhamento[[#This Row],[item]])</f>
        <v>27527-12</v>
      </c>
      <c r="B2402" s="25" t="str">
        <f>_xlfn.XLOOKUP(A2402,Tabela2[ID OS_MORENO],Tabela2[ID OS_MORENO],"",0)</f>
        <v>27527-12</v>
      </c>
      <c r="C2402" s="25">
        <v>27527</v>
      </c>
      <c r="D2402" s="25">
        <v>12</v>
      </c>
      <c r="E2402" s="25">
        <v>1</v>
      </c>
      <c r="F2402" s="178">
        <v>1495052</v>
      </c>
      <c r="G2402" s="178">
        <v>6</v>
      </c>
      <c r="H2402" s="178" t="str">
        <f>_xlfn.CONCAT(Tabela_srv_moreno_prd_dbwel_v_fund_acompanhamento[[#This Row],[codigo_peca]],"-",Tabela_srv_moreno_prd_dbwel_v_fund_acompanhamento[[#This Row],[seq_peca]])</f>
        <v>1495052-6</v>
      </c>
      <c r="I2402" s="178">
        <v>1</v>
      </c>
      <c r="J2402" s="178" t="s">
        <v>800</v>
      </c>
      <c r="K2402" s="179">
        <v>46181</v>
      </c>
      <c r="L2402" s="179">
        <v>46171</v>
      </c>
      <c r="M2402" s="178" t="s">
        <v>2110</v>
      </c>
      <c r="N2402" s="179">
        <v>46209</v>
      </c>
      <c r="O24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3" spans="1:15" hidden="1" x14ac:dyDescent="0.25">
      <c r="A2403" s="25" t="str">
        <f>_xlfn.CONCAT(Tabela_srv_moreno_prd_dbwel_v_fund_acompanhamento[[#This Row],[id_ordem_servico]],"-",Tabela_srv_moreno_prd_dbwel_v_fund_acompanhamento[[#This Row],[item]])</f>
        <v>27527-13</v>
      </c>
      <c r="B2403" s="25" t="str">
        <f>_xlfn.XLOOKUP(A2403,Tabela2[ID OS_MORENO],Tabela2[ID OS_MORENO],"",0)</f>
        <v>27527-13</v>
      </c>
      <c r="C2403" s="25">
        <v>27527</v>
      </c>
      <c r="D2403" s="25">
        <v>13</v>
      </c>
      <c r="E2403" s="25">
        <v>1</v>
      </c>
      <c r="F2403" s="178">
        <v>1495052</v>
      </c>
      <c r="G2403" s="178">
        <v>7</v>
      </c>
      <c r="H2403" s="178" t="str">
        <f>_xlfn.CONCAT(Tabela_srv_moreno_prd_dbwel_v_fund_acompanhamento[[#This Row],[codigo_peca]],"-",Tabela_srv_moreno_prd_dbwel_v_fund_acompanhamento[[#This Row],[seq_peca]])</f>
        <v>1495052-7</v>
      </c>
      <c r="I2403" s="178">
        <v>1</v>
      </c>
      <c r="J2403" s="178" t="s">
        <v>800</v>
      </c>
      <c r="K2403" s="179">
        <v>46181</v>
      </c>
      <c r="L2403" s="179">
        <v>46174</v>
      </c>
      <c r="M2403" s="178" t="s">
        <v>2110</v>
      </c>
      <c r="N2403" s="179">
        <v>46209</v>
      </c>
      <c r="O24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4" spans="1:15" hidden="1" x14ac:dyDescent="0.25">
      <c r="A2404" s="25" t="str">
        <f>_xlfn.CONCAT(Tabela_srv_moreno_prd_dbwel_v_fund_acompanhamento[[#This Row],[id_ordem_servico]],"-",Tabela_srv_moreno_prd_dbwel_v_fund_acompanhamento[[#This Row],[item]])</f>
        <v>27527-14</v>
      </c>
      <c r="B2404" s="25" t="str">
        <f>_xlfn.XLOOKUP(A2404,Tabela2[ID OS_MORENO],Tabela2[ID OS_MORENO],"",0)</f>
        <v>27527-14</v>
      </c>
      <c r="C2404" s="25">
        <v>27527</v>
      </c>
      <c r="D2404" s="25">
        <v>14</v>
      </c>
      <c r="E2404" s="25">
        <v>1</v>
      </c>
      <c r="F2404" s="178">
        <v>1495052</v>
      </c>
      <c r="G2404" s="178">
        <v>8</v>
      </c>
      <c r="H2404" s="178" t="str">
        <f>_xlfn.CONCAT(Tabela_srv_moreno_prd_dbwel_v_fund_acompanhamento[[#This Row],[codigo_peca]],"-",Tabela_srv_moreno_prd_dbwel_v_fund_acompanhamento[[#This Row],[seq_peca]])</f>
        <v>1495052-8</v>
      </c>
      <c r="I2404" s="178">
        <v>1</v>
      </c>
      <c r="J2404" s="178" t="s">
        <v>800</v>
      </c>
      <c r="K2404" s="179">
        <v>46181</v>
      </c>
      <c r="L2404" s="179">
        <v>46174</v>
      </c>
      <c r="M2404" s="178" t="s">
        <v>2110</v>
      </c>
      <c r="N2404" s="179">
        <v>46209</v>
      </c>
      <c r="O24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5" spans="1:15" hidden="1" x14ac:dyDescent="0.25">
      <c r="A2405" s="25" t="str">
        <f>_xlfn.CONCAT(Tabela_srv_moreno_prd_dbwel_v_fund_acompanhamento[[#This Row],[id_ordem_servico]],"-",Tabela_srv_moreno_prd_dbwel_v_fund_acompanhamento[[#This Row],[item]])</f>
        <v>27527-15</v>
      </c>
      <c r="B2405" s="25" t="str">
        <f>_xlfn.XLOOKUP(A2405,Tabela2[ID OS_MORENO],Tabela2[ID OS_MORENO],"",0)</f>
        <v>27527-15</v>
      </c>
      <c r="C2405" s="25">
        <v>27527</v>
      </c>
      <c r="D2405" s="25">
        <v>15</v>
      </c>
      <c r="E2405" s="25">
        <v>1</v>
      </c>
      <c r="F2405" s="178">
        <v>1495052</v>
      </c>
      <c r="G2405" s="178">
        <v>9</v>
      </c>
      <c r="H2405" s="178" t="str">
        <f>_xlfn.CONCAT(Tabela_srv_moreno_prd_dbwel_v_fund_acompanhamento[[#This Row],[codigo_peca]],"-",Tabela_srv_moreno_prd_dbwel_v_fund_acompanhamento[[#This Row],[seq_peca]])</f>
        <v>1495052-9</v>
      </c>
      <c r="I2405" s="178">
        <v>1</v>
      </c>
      <c r="J2405" s="178" t="s">
        <v>800</v>
      </c>
      <c r="K2405" s="179">
        <v>46181</v>
      </c>
      <c r="L2405" s="179">
        <v>46171</v>
      </c>
      <c r="M2405" s="178" t="s">
        <v>2110</v>
      </c>
      <c r="N2405" s="179">
        <v>46209</v>
      </c>
      <c r="O24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6" spans="1:15" hidden="1" x14ac:dyDescent="0.25">
      <c r="A2406" s="25" t="str">
        <f>_xlfn.CONCAT(Tabela_srv_moreno_prd_dbwel_v_fund_acompanhamento[[#This Row],[id_ordem_servico]],"-",Tabela_srv_moreno_prd_dbwel_v_fund_acompanhamento[[#This Row],[item]])</f>
        <v>27527-16</v>
      </c>
      <c r="B2406" s="25" t="str">
        <f>_xlfn.XLOOKUP(A2406,Tabela2[ID OS_MORENO],Tabela2[ID OS_MORENO],"",0)</f>
        <v>27527-16</v>
      </c>
      <c r="C2406" s="25">
        <v>27527</v>
      </c>
      <c r="D2406" s="25">
        <v>16</v>
      </c>
      <c r="E2406" s="25">
        <v>1</v>
      </c>
      <c r="F2406" s="178">
        <v>1495053</v>
      </c>
      <c r="G2406" s="178">
        <v>1</v>
      </c>
      <c r="H2406" s="178" t="str">
        <f>_xlfn.CONCAT(Tabela_srv_moreno_prd_dbwel_v_fund_acompanhamento[[#This Row],[codigo_peca]],"-",Tabela_srv_moreno_prd_dbwel_v_fund_acompanhamento[[#This Row],[seq_peca]])</f>
        <v>1495053-1</v>
      </c>
      <c r="I2406" s="178">
        <v>1</v>
      </c>
      <c r="J2406" s="178" t="s">
        <v>800</v>
      </c>
      <c r="K2406" s="179">
        <v>46189</v>
      </c>
      <c r="L2406" s="179"/>
      <c r="M2406" s="178" t="s">
        <v>655</v>
      </c>
      <c r="N2406" s="179">
        <v>46234</v>
      </c>
      <c r="O24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7" spans="1:15" hidden="1" x14ac:dyDescent="0.25">
      <c r="A2407" s="25" t="str">
        <f>_xlfn.CONCAT(Tabela_srv_moreno_prd_dbwel_v_fund_acompanhamento[[#This Row],[id_ordem_servico]],"-",Tabela_srv_moreno_prd_dbwel_v_fund_acompanhamento[[#This Row],[item]])</f>
        <v>27527-17</v>
      </c>
      <c r="B2407" s="25" t="str">
        <f>_xlfn.XLOOKUP(A2407,Tabela2[ID OS_MORENO],Tabela2[ID OS_MORENO],"",0)</f>
        <v>27527-17</v>
      </c>
      <c r="C2407" s="25">
        <v>27527</v>
      </c>
      <c r="D2407" s="25">
        <v>17</v>
      </c>
      <c r="E2407" s="25">
        <v>1</v>
      </c>
      <c r="F2407" s="178">
        <v>1495054</v>
      </c>
      <c r="G2407" s="178">
        <v>1</v>
      </c>
      <c r="H2407" s="178" t="str">
        <f>_xlfn.CONCAT(Tabela_srv_moreno_prd_dbwel_v_fund_acompanhamento[[#This Row],[codigo_peca]],"-",Tabela_srv_moreno_prd_dbwel_v_fund_acompanhamento[[#This Row],[seq_peca]])</f>
        <v>1495054-1</v>
      </c>
      <c r="I2407" s="178">
        <v>1</v>
      </c>
      <c r="J2407" s="178" t="s">
        <v>800</v>
      </c>
      <c r="K2407" s="179">
        <v>46181</v>
      </c>
      <c r="L2407" s="179">
        <v>46171</v>
      </c>
      <c r="M2407" s="178" t="s">
        <v>2111</v>
      </c>
      <c r="N2407" s="179">
        <v>46209</v>
      </c>
      <c r="O24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8" spans="1:15" hidden="1" x14ac:dyDescent="0.25">
      <c r="A2408" s="25" t="str">
        <f>_xlfn.CONCAT(Tabela_srv_moreno_prd_dbwel_v_fund_acompanhamento[[#This Row],[id_ordem_servico]],"-",Tabela_srv_moreno_prd_dbwel_v_fund_acompanhamento[[#This Row],[item]])</f>
        <v>27527-18</v>
      </c>
      <c r="B2408" s="25" t="str">
        <f>_xlfn.XLOOKUP(A2408,Tabela2[ID OS_MORENO],Tabela2[ID OS_MORENO],"",0)</f>
        <v>27527-18</v>
      </c>
      <c r="C2408" s="25">
        <v>27527</v>
      </c>
      <c r="D2408" s="25">
        <v>18</v>
      </c>
      <c r="E2408" s="25">
        <v>1</v>
      </c>
      <c r="F2408" s="178">
        <v>1495054</v>
      </c>
      <c r="G2408" s="178">
        <v>2</v>
      </c>
      <c r="H2408" s="178" t="str">
        <f>_xlfn.CONCAT(Tabela_srv_moreno_prd_dbwel_v_fund_acompanhamento[[#This Row],[codigo_peca]],"-",Tabela_srv_moreno_prd_dbwel_v_fund_acompanhamento[[#This Row],[seq_peca]])</f>
        <v>1495054-2</v>
      </c>
      <c r="I2408" s="178">
        <v>1</v>
      </c>
      <c r="J2408" s="178" t="s">
        <v>800</v>
      </c>
      <c r="K2408" s="179">
        <v>46181</v>
      </c>
      <c r="L2408" s="179">
        <v>46171</v>
      </c>
      <c r="M2408" s="178" t="s">
        <v>2111</v>
      </c>
      <c r="N2408" s="179">
        <v>46209</v>
      </c>
      <c r="O24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09" spans="1:15" hidden="1" x14ac:dyDescent="0.25">
      <c r="A2409" s="25" t="str">
        <f>_xlfn.CONCAT(Tabela_srv_moreno_prd_dbwel_v_fund_acompanhamento[[#This Row],[id_ordem_servico]],"-",Tabela_srv_moreno_prd_dbwel_v_fund_acompanhamento[[#This Row],[item]])</f>
        <v>27527-19</v>
      </c>
      <c r="B2409" s="25" t="str">
        <f>_xlfn.XLOOKUP(A2409,Tabela2[ID OS_MORENO],Tabela2[ID OS_MORENO],"",0)</f>
        <v>27527-19</v>
      </c>
      <c r="C2409" s="25">
        <v>27527</v>
      </c>
      <c r="D2409" s="25">
        <v>19</v>
      </c>
      <c r="E2409" s="25">
        <v>1</v>
      </c>
      <c r="F2409" s="178">
        <v>1495054</v>
      </c>
      <c r="G2409" s="178">
        <v>3</v>
      </c>
      <c r="H2409" s="178" t="str">
        <f>_xlfn.CONCAT(Tabela_srv_moreno_prd_dbwel_v_fund_acompanhamento[[#This Row],[codigo_peca]],"-",Tabela_srv_moreno_prd_dbwel_v_fund_acompanhamento[[#This Row],[seq_peca]])</f>
        <v>1495054-3</v>
      </c>
      <c r="I2409" s="178">
        <v>1</v>
      </c>
      <c r="J2409" s="178" t="s">
        <v>800</v>
      </c>
      <c r="K2409" s="179">
        <v>46181</v>
      </c>
      <c r="L2409" s="179">
        <v>46171</v>
      </c>
      <c r="M2409" s="178" t="s">
        <v>2111</v>
      </c>
      <c r="N2409" s="179">
        <v>46209</v>
      </c>
      <c r="O240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0" spans="1:15" hidden="1" x14ac:dyDescent="0.25">
      <c r="A2410" s="25" t="str">
        <f>_xlfn.CONCAT(Tabela_srv_moreno_prd_dbwel_v_fund_acompanhamento[[#This Row],[id_ordem_servico]],"-",Tabela_srv_moreno_prd_dbwel_v_fund_acompanhamento[[#This Row],[item]])</f>
        <v>27322-1</v>
      </c>
      <c r="B2410" s="25" t="str">
        <f>_xlfn.XLOOKUP(A2410,Tabela2[ID OS_MORENO],Tabela2[ID OS_MORENO],"",0)</f>
        <v/>
      </c>
      <c r="C2410" s="25">
        <v>27322</v>
      </c>
      <c r="D2410" s="25">
        <v>1</v>
      </c>
      <c r="E2410" s="25">
        <v>1</v>
      </c>
      <c r="F2410" s="178">
        <v>1506001</v>
      </c>
      <c r="G2410" s="178">
        <v>3</v>
      </c>
      <c r="H2410" s="178" t="str">
        <f>_xlfn.CONCAT(Tabela_srv_moreno_prd_dbwel_v_fund_acompanhamento[[#This Row],[codigo_peca]],"-",Tabela_srv_moreno_prd_dbwel_v_fund_acompanhamento[[#This Row],[seq_peca]])</f>
        <v>1506001-3</v>
      </c>
      <c r="I2410" s="178">
        <v>1</v>
      </c>
      <c r="J2410" s="178" t="s">
        <v>688</v>
      </c>
      <c r="K2410" s="179">
        <v>46060</v>
      </c>
      <c r="L2410" s="179">
        <v>46034</v>
      </c>
      <c r="M2410" s="178" t="s">
        <v>689</v>
      </c>
      <c r="N2410" s="179">
        <v>46091</v>
      </c>
      <c r="O24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1" spans="1:15" hidden="1" x14ac:dyDescent="0.25">
      <c r="A2411" s="25" t="str">
        <f>_xlfn.CONCAT(Tabela_srv_moreno_prd_dbwel_v_fund_acompanhamento[[#This Row],[id_ordem_servico]],"-",Tabela_srv_moreno_prd_dbwel_v_fund_acompanhamento[[#This Row],[item]])</f>
        <v>27322-2</v>
      </c>
      <c r="B2411" s="25" t="str">
        <f>_xlfn.XLOOKUP(A2411,Tabela2[ID OS_MORENO],Tabela2[ID OS_MORENO],"",0)</f>
        <v>27322-2</v>
      </c>
      <c r="C2411" s="25">
        <v>27322</v>
      </c>
      <c r="D2411" s="25">
        <v>2</v>
      </c>
      <c r="E2411" s="25">
        <v>1</v>
      </c>
      <c r="F2411" s="178">
        <v>1506001</v>
      </c>
      <c r="G2411" s="178">
        <v>4</v>
      </c>
      <c r="H2411" s="178" t="str">
        <f>_xlfn.CONCAT(Tabela_srv_moreno_prd_dbwel_v_fund_acompanhamento[[#This Row],[codigo_peca]],"-",Tabela_srv_moreno_prd_dbwel_v_fund_acompanhamento[[#This Row],[seq_peca]])</f>
        <v>1506001-4</v>
      </c>
      <c r="I2411" s="178">
        <v>1</v>
      </c>
      <c r="J2411" s="178" t="s">
        <v>688</v>
      </c>
      <c r="K2411" s="179">
        <v>46060</v>
      </c>
      <c r="L2411" s="179">
        <v>46034</v>
      </c>
      <c r="M2411" s="178" t="s">
        <v>689</v>
      </c>
      <c r="N2411" s="179">
        <v>46091</v>
      </c>
      <c r="O24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2" spans="1:15" hidden="1" x14ac:dyDescent="0.25">
      <c r="A2412" s="25" t="str">
        <f>_xlfn.CONCAT(Tabela_srv_moreno_prd_dbwel_v_fund_acompanhamento[[#This Row],[id_ordem_servico]],"-",Tabela_srv_moreno_prd_dbwel_v_fund_acompanhamento[[#This Row],[item]])</f>
        <v>27280-1</v>
      </c>
      <c r="B2412" s="25" t="str">
        <f>_xlfn.XLOOKUP(A2412,Tabela2[ID OS_MORENO],Tabela2[ID OS_MORENO],"",0)</f>
        <v/>
      </c>
      <c r="C2412" s="25">
        <v>27280</v>
      </c>
      <c r="D2412" s="25">
        <v>1</v>
      </c>
      <c r="E2412" s="25">
        <v>1</v>
      </c>
      <c r="F2412" s="178">
        <v>1515113</v>
      </c>
      <c r="G2412" s="178">
        <v>1</v>
      </c>
      <c r="H2412" s="178" t="str">
        <f>_xlfn.CONCAT(Tabela_srv_moreno_prd_dbwel_v_fund_acompanhamento[[#This Row],[codigo_peca]],"-",Tabela_srv_moreno_prd_dbwel_v_fund_acompanhamento[[#This Row],[seq_peca]])</f>
        <v>1515113-1</v>
      </c>
      <c r="I2412" s="178">
        <v>1</v>
      </c>
      <c r="J2412" s="178" t="s">
        <v>299</v>
      </c>
      <c r="K2412" s="179">
        <v>46060</v>
      </c>
      <c r="L2412" s="179">
        <v>46028</v>
      </c>
      <c r="M2412" s="178" t="s">
        <v>638</v>
      </c>
      <c r="N2412" s="179">
        <v>46020</v>
      </c>
      <c r="O24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3" spans="1:15" hidden="1" x14ac:dyDescent="0.25">
      <c r="A2413" s="25" t="str">
        <f>_xlfn.CONCAT(Tabela_srv_moreno_prd_dbwel_v_fund_acompanhamento[[#This Row],[id_ordem_servico]],"-",Tabela_srv_moreno_prd_dbwel_v_fund_acompanhamento[[#This Row],[item]])</f>
        <v>27309-1</v>
      </c>
      <c r="B2413" s="25" t="str">
        <f>_xlfn.XLOOKUP(A2413,Tabela2[ID OS_MORENO],Tabela2[ID OS_MORENO],"",0)</f>
        <v/>
      </c>
      <c r="C2413" s="25">
        <v>27309</v>
      </c>
      <c r="D2413" s="25">
        <v>1</v>
      </c>
      <c r="E2413" s="25">
        <v>1</v>
      </c>
      <c r="F2413" s="178">
        <v>1515042</v>
      </c>
      <c r="G2413" s="178">
        <v>13</v>
      </c>
      <c r="H2413" s="178" t="str">
        <f>_xlfn.CONCAT(Tabela_srv_moreno_prd_dbwel_v_fund_acompanhamento[[#This Row],[codigo_peca]],"-",Tabela_srv_moreno_prd_dbwel_v_fund_acompanhamento[[#This Row],[seq_peca]])</f>
        <v>1515042-13</v>
      </c>
      <c r="I2413" s="178">
        <v>1</v>
      </c>
      <c r="J2413" s="178" t="s">
        <v>299</v>
      </c>
      <c r="K2413" s="179">
        <v>46031</v>
      </c>
      <c r="L2413" s="179">
        <v>46055</v>
      </c>
      <c r="M2413" s="178" t="s">
        <v>277</v>
      </c>
      <c r="N2413" s="179">
        <v>46148</v>
      </c>
      <c r="O241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4" spans="1:15" hidden="1" x14ac:dyDescent="0.25">
      <c r="A2414" s="25" t="str">
        <f>_xlfn.CONCAT(Tabela_srv_moreno_prd_dbwel_v_fund_acompanhamento[[#This Row],[id_ordem_servico]],"-",Tabela_srv_moreno_prd_dbwel_v_fund_acompanhamento[[#This Row],[item]])</f>
        <v>27309-2</v>
      </c>
      <c r="B2414" s="25" t="str">
        <f>_xlfn.XLOOKUP(A2414,Tabela2[ID OS_MORENO],Tabela2[ID OS_MORENO],"",0)</f>
        <v/>
      </c>
      <c r="C2414" s="25">
        <v>27309</v>
      </c>
      <c r="D2414" s="25">
        <v>2</v>
      </c>
      <c r="E2414" s="25">
        <v>1</v>
      </c>
      <c r="F2414" s="178">
        <v>1515042</v>
      </c>
      <c r="G2414" s="178">
        <v>14</v>
      </c>
      <c r="H2414" s="178" t="str">
        <f>_xlfn.CONCAT(Tabela_srv_moreno_prd_dbwel_v_fund_acompanhamento[[#This Row],[codigo_peca]],"-",Tabela_srv_moreno_prd_dbwel_v_fund_acompanhamento[[#This Row],[seq_peca]])</f>
        <v>1515042-14</v>
      </c>
      <c r="I2414" s="178">
        <v>1</v>
      </c>
      <c r="J2414" s="178" t="s">
        <v>299</v>
      </c>
      <c r="K2414" s="179">
        <v>46031</v>
      </c>
      <c r="L2414" s="179">
        <v>46055</v>
      </c>
      <c r="M2414" s="178" t="s">
        <v>277</v>
      </c>
      <c r="N2414" s="179">
        <v>46148</v>
      </c>
      <c r="O24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5" spans="1:15" hidden="1" x14ac:dyDescent="0.25">
      <c r="A2415" s="25" t="str">
        <f>_xlfn.CONCAT(Tabela_srv_moreno_prd_dbwel_v_fund_acompanhamento[[#This Row],[id_ordem_servico]],"-",Tabela_srv_moreno_prd_dbwel_v_fund_acompanhamento[[#This Row],[item]])</f>
        <v>27265-1</v>
      </c>
      <c r="B2415" s="25" t="str">
        <f>_xlfn.XLOOKUP(A2415,Tabela2[ID OS_MORENO],Tabela2[ID OS_MORENO],"",0)</f>
        <v/>
      </c>
      <c r="C2415" s="25">
        <v>27265</v>
      </c>
      <c r="D2415" s="25">
        <v>1</v>
      </c>
      <c r="E2415" s="25">
        <v>1</v>
      </c>
      <c r="F2415" s="178">
        <v>1515071</v>
      </c>
      <c r="G2415" s="178">
        <v>3</v>
      </c>
      <c r="H2415" s="178" t="str">
        <f>_xlfn.CONCAT(Tabela_srv_moreno_prd_dbwel_v_fund_acompanhamento[[#This Row],[codigo_peca]],"-",Tabela_srv_moreno_prd_dbwel_v_fund_acompanhamento[[#This Row],[seq_peca]])</f>
        <v>1515071-3</v>
      </c>
      <c r="I2415" s="178">
        <v>1</v>
      </c>
      <c r="J2415" s="178" t="s">
        <v>299</v>
      </c>
      <c r="K2415" s="179">
        <v>46004</v>
      </c>
      <c r="L2415" s="179">
        <v>45993</v>
      </c>
      <c r="M2415" s="178" t="s">
        <v>276</v>
      </c>
      <c r="N2415" s="179">
        <v>46003</v>
      </c>
      <c r="O24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6" spans="1:15" hidden="1" x14ac:dyDescent="0.25">
      <c r="A2416" s="25" t="str">
        <f>_xlfn.CONCAT(Tabela_srv_moreno_prd_dbwel_v_fund_acompanhamento[[#This Row],[id_ordem_servico]],"-",Tabela_srv_moreno_prd_dbwel_v_fund_acompanhamento[[#This Row],[item]])</f>
        <v>27265-2</v>
      </c>
      <c r="B2416" s="25" t="str">
        <f>_xlfn.XLOOKUP(A2416,Tabela2[ID OS_MORENO],Tabela2[ID OS_MORENO],"",0)</f>
        <v/>
      </c>
      <c r="C2416" s="25">
        <v>27265</v>
      </c>
      <c r="D2416" s="25">
        <v>2</v>
      </c>
      <c r="E2416" s="25">
        <v>1</v>
      </c>
      <c r="F2416" s="178">
        <v>1515072</v>
      </c>
      <c r="G2416" s="178">
        <v>3</v>
      </c>
      <c r="H2416" s="178" t="str">
        <f>_xlfn.CONCAT(Tabela_srv_moreno_prd_dbwel_v_fund_acompanhamento[[#This Row],[codigo_peca]],"-",Tabela_srv_moreno_prd_dbwel_v_fund_acompanhamento[[#This Row],[seq_peca]])</f>
        <v>1515072-3</v>
      </c>
      <c r="I2416" s="178">
        <v>1</v>
      </c>
      <c r="J2416" s="178" t="s">
        <v>299</v>
      </c>
      <c r="K2416" s="179">
        <v>46004</v>
      </c>
      <c r="L2416" s="179">
        <v>46002</v>
      </c>
      <c r="M2416" s="178" t="s">
        <v>1490</v>
      </c>
      <c r="N2416" s="179">
        <v>46003</v>
      </c>
      <c r="O24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7" spans="1:15" hidden="1" x14ac:dyDescent="0.25">
      <c r="A2417" s="25" t="str">
        <f>_xlfn.CONCAT(Tabela_srv_moreno_prd_dbwel_v_fund_acompanhamento[[#This Row],[id_ordem_servico]],"-",Tabela_srv_moreno_prd_dbwel_v_fund_acompanhamento[[#This Row],[item]])</f>
        <v>27282-1</v>
      </c>
      <c r="B2417" s="25" t="str">
        <f>_xlfn.XLOOKUP(A2417,Tabela2[ID OS_MORENO],Tabela2[ID OS_MORENO],"",0)</f>
        <v/>
      </c>
      <c r="C2417" s="25">
        <v>27282</v>
      </c>
      <c r="D2417" s="25">
        <v>1</v>
      </c>
      <c r="E2417" s="25">
        <v>1</v>
      </c>
      <c r="F2417" s="178">
        <v>1515041</v>
      </c>
      <c r="G2417" s="178">
        <v>13</v>
      </c>
      <c r="H2417" s="178" t="str">
        <f>_xlfn.CONCAT(Tabela_srv_moreno_prd_dbwel_v_fund_acompanhamento[[#This Row],[codigo_peca]],"-",Tabela_srv_moreno_prd_dbwel_v_fund_acompanhamento[[#This Row],[seq_peca]])</f>
        <v>1515041-13</v>
      </c>
      <c r="I2417" s="178">
        <v>1</v>
      </c>
      <c r="J2417" s="178" t="s">
        <v>299</v>
      </c>
      <c r="K2417" s="179">
        <v>46009</v>
      </c>
      <c r="L2417" s="179">
        <v>46008</v>
      </c>
      <c r="M2417" s="178" t="s">
        <v>418</v>
      </c>
      <c r="N2417" s="179">
        <v>46006</v>
      </c>
      <c r="O24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8" spans="1:15" hidden="1" x14ac:dyDescent="0.25">
      <c r="A2418" s="25" t="str">
        <f>_xlfn.CONCAT(Tabela_srv_moreno_prd_dbwel_v_fund_acompanhamento[[#This Row],[id_ordem_servico]],"-",Tabela_srv_moreno_prd_dbwel_v_fund_acompanhamento[[#This Row],[item]])</f>
        <v>27282-2</v>
      </c>
      <c r="B2418" s="25" t="str">
        <f>_xlfn.XLOOKUP(A2418,Tabela2[ID OS_MORENO],Tabela2[ID OS_MORENO],"",0)</f>
        <v/>
      </c>
      <c r="C2418" s="25">
        <v>27282</v>
      </c>
      <c r="D2418" s="25">
        <v>2</v>
      </c>
      <c r="E2418" s="25">
        <v>1</v>
      </c>
      <c r="F2418" s="178">
        <v>1515041</v>
      </c>
      <c r="G2418" s="178">
        <v>14</v>
      </c>
      <c r="H2418" s="178" t="str">
        <f>_xlfn.CONCAT(Tabela_srv_moreno_prd_dbwel_v_fund_acompanhamento[[#This Row],[codigo_peca]],"-",Tabela_srv_moreno_prd_dbwel_v_fund_acompanhamento[[#This Row],[seq_peca]])</f>
        <v>1515041-14</v>
      </c>
      <c r="I2418" s="178">
        <v>1</v>
      </c>
      <c r="J2418" s="178" t="s">
        <v>299</v>
      </c>
      <c r="K2418" s="179">
        <v>46009</v>
      </c>
      <c r="L2418" s="179">
        <v>46008</v>
      </c>
      <c r="M2418" s="178" t="s">
        <v>418</v>
      </c>
      <c r="N2418" s="179">
        <v>46006</v>
      </c>
      <c r="O24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19" spans="1:15" hidden="1" x14ac:dyDescent="0.25">
      <c r="A2419" s="25" t="str">
        <f>_xlfn.CONCAT(Tabela_srv_moreno_prd_dbwel_v_fund_acompanhamento[[#This Row],[id_ordem_servico]],"-",Tabela_srv_moreno_prd_dbwel_v_fund_acompanhamento[[#This Row],[item]])</f>
        <v>27302-1</v>
      </c>
      <c r="B2419" s="25" t="str">
        <f>_xlfn.XLOOKUP(A2419,Tabela2[ID OS_MORENO],Tabela2[ID OS_MORENO],"",0)</f>
        <v/>
      </c>
      <c r="C2419" s="25">
        <v>27302</v>
      </c>
      <c r="D2419" s="25">
        <v>1</v>
      </c>
      <c r="E2419" s="25">
        <v>1</v>
      </c>
      <c r="F2419" s="178">
        <v>1515114</v>
      </c>
      <c r="G2419" s="178">
        <v>1</v>
      </c>
      <c r="H2419" s="178" t="str">
        <f>_xlfn.CONCAT(Tabela_srv_moreno_prd_dbwel_v_fund_acompanhamento[[#This Row],[codigo_peca]],"-",Tabela_srv_moreno_prd_dbwel_v_fund_acompanhamento[[#This Row],[seq_peca]])</f>
        <v>1515114-1</v>
      </c>
      <c r="I2419" s="178">
        <v>1</v>
      </c>
      <c r="J2419" s="178" t="s">
        <v>299</v>
      </c>
      <c r="K2419" s="179">
        <v>46056</v>
      </c>
      <c r="L2419" s="179">
        <v>46050</v>
      </c>
      <c r="M2419" s="178" t="s">
        <v>658</v>
      </c>
      <c r="N2419" s="179">
        <v>46056</v>
      </c>
      <c r="O2419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20" spans="1:15" hidden="1" x14ac:dyDescent="0.25">
      <c r="A2420" s="25" t="str">
        <f>_xlfn.CONCAT(Tabela_srv_moreno_prd_dbwel_v_fund_acompanhamento[[#This Row],[id_ordem_servico]],"-",Tabela_srv_moreno_prd_dbwel_v_fund_acompanhamento[[#This Row],[item]])</f>
        <v>27302-2</v>
      </c>
      <c r="B2420" s="25" t="str">
        <f>_xlfn.XLOOKUP(A2420,Tabela2[ID OS_MORENO],Tabela2[ID OS_MORENO],"",0)</f>
        <v/>
      </c>
      <c r="C2420" s="25">
        <v>27302</v>
      </c>
      <c r="D2420" s="25">
        <v>2</v>
      </c>
      <c r="E2420" s="25">
        <v>1</v>
      </c>
      <c r="F2420" s="178">
        <v>1515115</v>
      </c>
      <c r="G2420" s="178">
        <v>1</v>
      </c>
      <c r="H2420" s="178" t="str">
        <f>_xlfn.CONCAT(Tabela_srv_moreno_prd_dbwel_v_fund_acompanhamento[[#This Row],[codigo_peca]],"-",Tabela_srv_moreno_prd_dbwel_v_fund_acompanhamento[[#This Row],[seq_peca]])</f>
        <v>1515115-1</v>
      </c>
      <c r="I2420" s="178">
        <v>1</v>
      </c>
      <c r="J2420" s="178" t="s">
        <v>299</v>
      </c>
      <c r="K2420" s="179">
        <v>46056</v>
      </c>
      <c r="L2420" s="179">
        <v>46050</v>
      </c>
      <c r="M2420" s="178" t="s">
        <v>659</v>
      </c>
      <c r="N2420" s="179">
        <v>46056</v>
      </c>
      <c r="O242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21" spans="1:15" hidden="1" x14ac:dyDescent="0.25">
      <c r="A2421" s="25" t="str">
        <f>_xlfn.CONCAT(Tabela_srv_moreno_prd_dbwel_v_fund_acompanhamento[[#This Row],[id_ordem_servico]],"-",Tabela_srv_moreno_prd_dbwel_v_fund_acompanhamento[[#This Row],[item]])</f>
        <v>27243-1</v>
      </c>
      <c r="B2421" s="25" t="str">
        <f>_xlfn.XLOOKUP(A2421,Tabela2[ID OS_MORENO],Tabela2[ID OS_MORENO],"",0)</f>
        <v/>
      </c>
      <c r="C2421" s="25">
        <v>27243</v>
      </c>
      <c r="D2421" s="25">
        <v>1</v>
      </c>
      <c r="E2421" s="25">
        <v>1</v>
      </c>
      <c r="F2421" s="178">
        <v>1515109</v>
      </c>
      <c r="G2421" s="178">
        <v>1</v>
      </c>
      <c r="H2421" s="178" t="str">
        <f>_xlfn.CONCAT(Tabela_srv_moreno_prd_dbwel_v_fund_acompanhamento[[#This Row],[codigo_peca]],"-",Tabela_srv_moreno_prd_dbwel_v_fund_acompanhamento[[#This Row],[seq_peca]])</f>
        <v>1515109-1</v>
      </c>
      <c r="I2421" s="178">
        <v>1</v>
      </c>
      <c r="J2421" s="178" t="s">
        <v>299</v>
      </c>
      <c r="K2421" s="179">
        <v>46023</v>
      </c>
      <c r="L2421" s="179">
        <v>46021</v>
      </c>
      <c r="M2421" s="178" t="s">
        <v>593</v>
      </c>
      <c r="N2421" s="179">
        <v>46003</v>
      </c>
      <c r="O24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22" spans="1:15" hidden="1" x14ac:dyDescent="0.25">
      <c r="A2422" s="25" t="str">
        <f>_xlfn.CONCAT(Tabela_srv_moreno_prd_dbwel_v_fund_acompanhamento[[#This Row],[id_ordem_servico]],"-",Tabela_srv_moreno_prd_dbwel_v_fund_acompanhamento[[#This Row],[item]])</f>
        <v>27243-2</v>
      </c>
      <c r="B2422" s="25" t="str">
        <f>_xlfn.XLOOKUP(A2422,Tabela2[ID OS_MORENO],Tabela2[ID OS_MORENO],"",0)</f>
        <v/>
      </c>
      <c r="C2422" s="25">
        <v>27243</v>
      </c>
      <c r="D2422" s="25">
        <v>2</v>
      </c>
      <c r="E2422" s="25">
        <v>1</v>
      </c>
      <c r="F2422" s="178">
        <v>1515110</v>
      </c>
      <c r="G2422" s="178">
        <v>1</v>
      </c>
      <c r="H2422" s="178" t="str">
        <f>_xlfn.CONCAT(Tabela_srv_moreno_prd_dbwel_v_fund_acompanhamento[[#This Row],[codigo_peca]],"-",Tabela_srv_moreno_prd_dbwel_v_fund_acompanhamento[[#This Row],[seq_peca]])</f>
        <v>1515110-1</v>
      </c>
      <c r="I2422" s="178">
        <v>1</v>
      </c>
      <c r="J2422" s="178" t="s">
        <v>299</v>
      </c>
      <c r="K2422" s="179">
        <v>46013</v>
      </c>
      <c r="L2422" s="179">
        <v>46021</v>
      </c>
      <c r="M2422" s="178" t="s">
        <v>594</v>
      </c>
      <c r="N2422" s="179">
        <v>46003</v>
      </c>
      <c r="O24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23" spans="1:15" hidden="1" x14ac:dyDescent="0.25">
      <c r="A2423" s="25" t="str">
        <f>_xlfn.CONCAT(Tabela_srv_moreno_prd_dbwel_v_fund_acompanhamento[[#This Row],[id_ordem_servico]],"-",Tabela_srv_moreno_prd_dbwel_v_fund_acompanhamento[[#This Row],[item]])</f>
        <v>27262-1</v>
      </c>
      <c r="B2423" s="25" t="str">
        <f>_xlfn.XLOOKUP(A2423,Tabela2[ID OS_MORENO],Tabela2[ID OS_MORENO],"",0)</f>
        <v/>
      </c>
      <c r="C2423" s="25">
        <v>27262</v>
      </c>
      <c r="D2423" s="25">
        <v>1</v>
      </c>
      <c r="E2423" s="25">
        <v>1</v>
      </c>
      <c r="F2423" s="178">
        <v>1515111</v>
      </c>
      <c r="G2423" s="178">
        <v>1</v>
      </c>
      <c r="H2423" s="178" t="str">
        <f>_xlfn.CONCAT(Tabela_srv_moreno_prd_dbwel_v_fund_acompanhamento[[#This Row],[codigo_peca]],"-",Tabela_srv_moreno_prd_dbwel_v_fund_acompanhamento[[#This Row],[seq_peca]])</f>
        <v>1515111-1</v>
      </c>
      <c r="I2423" s="178">
        <v>1</v>
      </c>
      <c r="J2423" s="178" t="s">
        <v>299</v>
      </c>
      <c r="K2423" s="179">
        <v>46035</v>
      </c>
      <c r="L2423" s="179">
        <v>46014</v>
      </c>
      <c r="M2423" s="178" t="s">
        <v>611</v>
      </c>
      <c r="N2423" s="179">
        <v>46010</v>
      </c>
      <c r="O24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24" spans="1:15" hidden="1" x14ac:dyDescent="0.25">
      <c r="A2424" s="25" t="str">
        <f>_xlfn.CONCAT(Tabela_srv_moreno_prd_dbwel_v_fund_acompanhamento[[#This Row],[id_ordem_servico]],"-",Tabela_srv_moreno_prd_dbwel_v_fund_acompanhamento[[#This Row],[item]])</f>
        <v>27262-2</v>
      </c>
      <c r="B2424" s="25" t="str">
        <f>_xlfn.XLOOKUP(A2424,Tabela2[ID OS_MORENO],Tabela2[ID OS_MORENO],"",0)</f>
        <v/>
      </c>
      <c r="C2424" s="25">
        <v>27262</v>
      </c>
      <c r="D2424" s="25">
        <v>2</v>
      </c>
      <c r="E2424" s="25">
        <v>1</v>
      </c>
      <c r="F2424" s="178">
        <v>1515112</v>
      </c>
      <c r="G2424" s="178">
        <v>1</v>
      </c>
      <c r="H2424" s="178" t="str">
        <f>_xlfn.CONCAT(Tabela_srv_moreno_prd_dbwel_v_fund_acompanhamento[[#This Row],[codigo_peca]],"-",Tabela_srv_moreno_prd_dbwel_v_fund_acompanhamento[[#This Row],[seq_peca]])</f>
        <v>1515112-1</v>
      </c>
      <c r="I2424" s="178">
        <v>1</v>
      </c>
      <c r="J2424" s="178" t="s">
        <v>299</v>
      </c>
      <c r="K2424" s="179">
        <v>46035</v>
      </c>
      <c r="L2424" s="179">
        <v>46014</v>
      </c>
      <c r="M2424" s="178" t="s">
        <v>612</v>
      </c>
      <c r="N2424" s="179">
        <v>46010</v>
      </c>
      <c r="O24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25" spans="1:15" hidden="1" x14ac:dyDescent="0.25">
      <c r="A2425" s="25" t="str">
        <f>_xlfn.CONCAT(Tabela_srv_moreno_prd_dbwel_v_fund_acompanhamento[[#This Row],[id_ordem_servico]],"-",Tabela_srv_moreno_prd_dbwel_v_fund_acompanhamento[[#This Row],[item]])</f>
        <v>27251-1</v>
      </c>
      <c r="B2425" s="25" t="str">
        <f>_xlfn.XLOOKUP(A2425,Tabela2[ID OS_MORENO],Tabela2[ID OS_MORENO],"",0)</f>
        <v/>
      </c>
      <c r="C2425" s="25">
        <v>27251</v>
      </c>
      <c r="D2425" s="25">
        <v>1</v>
      </c>
      <c r="E2425" s="25">
        <v>1</v>
      </c>
      <c r="F2425" s="178">
        <v>1515064</v>
      </c>
      <c r="G2425" s="178">
        <v>8</v>
      </c>
      <c r="H2425" s="178" t="str">
        <f>_xlfn.CONCAT(Tabela_srv_moreno_prd_dbwel_v_fund_acompanhamento[[#This Row],[codigo_peca]],"-",Tabela_srv_moreno_prd_dbwel_v_fund_acompanhamento[[#This Row],[seq_peca]])</f>
        <v>1515064-8</v>
      </c>
      <c r="I2425" s="178">
        <v>1</v>
      </c>
      <c r="J2425" s="178" t="s">
        <v>299</v>
      </c>
      <c r="K2425" s="179">
        <v>45989</v>
      </c>
      <c r="L2425" s="179">
        <v>45988</v>
      </c>
      <c r="M2425" s="178" t="s">
        <v>276</v>
      </c>
      <c r="N2425" s="179">
        <v>45989</v>
      </c>
      <c r="O2425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26" spans="1:15" hidden="1" x14ac:dyDescent="0.25">
      <c r="A2426" s="25" t="str">
        <f>_xlfn.CONCAT(Tabela_srv_moreno_prd_dbwel_v_fund_acompanhamento[[#This Row],[id_ordem_servico]],"-",Tabela_srv_moreno_prd_dbwel_v_fund_acompanhamento[[#This Row],[item]])</f>
        <v>27251-2</v>
      </c>
      <c r="B2426" s="25" t="str">
        <f>_xlfn.XLOOKUP(A2426,Tabela2[ID OS_MORENO],Tabela2[ID OS_MORENO],"",0)</f>
        <v/>
      </c>
      <c r="C2426" s="25">
        <v>27251</v>
      </c>
      <c r="D2426" s="25">
        <v>2</v>
      </c>
      <c r="E2426" s="25">
        <v>1</v>
      </c>
      <c r="F2426" s="178">
        <v>1515065</v>
      </c>
      <c r="G2426" s="178">
        <v>3</v>
      </c>
      <c r="H2426" s="178" t="str">
        <f>_xlfn.CONCAT(Tabela_srv_moreno_prd_dbwel_v_fund_acompanhamento[[#This Row],[codigo_peca]],"-",Tabela_srv_moreno_prd_dbwel_v_fund_acompanhamento[[#This Row],[seq_peca]])</f>
        <v>1515065-3</v>
      </c>
      <c r="I2426" s="178">
        <v>1</v>
      </c>
      <c r="J2426" s="178" t="s">
        <v>299</v>
      </c>
      <c r="K2426" s="179">
        <v>45989</v>
      </c>
      <c r="L2426" s="179">
        <v>45993</v>
      </c>
      <c r="M2426" s="178" t="s">
        <v>606</v>
      </c>
      <c r="N2426" s="179">
        <v>45989</v>
      </c>
      <c r="O2426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27" spans="1:15" hidden="1" x14ac:dyDescent="0.25">
      <c r="A2427" s="25" t="str">
        <f>_xlfn.CONCAT(Tabela_srv_moreno_prd_dbwel_v_fund_acompanhamento[[#This Row],[id_ordem_servico]],"-",Tabela_srv_moreno_prd_dbwel_v_fund_acompanhamento[[#This Row],[item]])</f>
        <v>27187-3</v>
      </c>
      <c r="B2427" s="25" t="str">
        <f>_xlfn.XLOOKUP(A2427,Tabela2[ID OS_MORENO],Tabela2[ID OS_MORENO],"",0)</f>
        <v/>
      </c>
      <c r="C2427" s="25">
        <v>27187</v>
      </c>
      <c r="D2427" s="25">
        <v>3</v>
      </c>
      <c r="E2427" s="25">
        <v>1</v>
      </c>
      <c r="F2427" s="178">
        <v>1515041</v>
      </c>
      <c r="G2427" s="178">
        <v>12</v>
      </c>
      <c r="H2427" s="178" t="str">
        <f>_xlfn.CONCAT(Tabela_srv_moreno_prd_dbwel_v_fund_acompanhamento[[#This Row],[codigo_peca]],"-",Tabela_srv_moreno_prd_dbwel_v_fund_acompanhamento[[#This Row],[seq_peca]])</f>
        <v>1515041-12</v>
      </c>
      <c r="I2427" s="178">
        <v>1</v>
      </c>
      <c r="J2427" s="178" t="s">
        <v>299</v>
      </c>
      <c r="K2427" s="179">
        <v>45946</v>
      </c>
      <c r="L2427" s="179">
        <v>45957</v>
      </c>
      <c r="M2427" s="178" t="s">
        <v>418</v>
      </c>
      <c r="N2427" s="179">
        <v>45946</v>
      </c>
      <c r="O2427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28" spans="1:15" hidden="1" x14ac:dyDescent="0.25">
      <c r="A2428" s="25" t="str">
        <f>_xlfn.CONCAT(Tabela_srv_moreno_prd_dbwel_v_fund_acompanhamento[[#This Row],[id_ordem_servico]],"-",Tabela_srv_moreno_prd_dbwel_v_fund_acompanhamento[[#This Row],[item]])</f>
        <v>27187-1</v>
      </c>
      <c r="B2428" s="25" t="str">
        <f>_xlfn.XLOOKUP(A2428,Tabela2[ID OS_MORENO],Tabela2[ID OS_MORENO],"",0)</f>
        <v/>
      </c>
      <c r="C2428" s="25">
        <v>27187</v>
      </c>
      <c r="D2428" s="25">
        <v>1</v>
      </c>
      <c r="E2428" s="25">
        <v>1</v>
      </c>
      <c r="F2428" s="178">
        <v>1515041</v>
      </c>
      <c r="G2428" s="178">
        <v>11</v>
      </c>
      <c r="H2428" s="178" t="str">
        <f>_xlfn.CONCAT(Tabela_srv_moreno_prd_dbwel_v_fund_acompanhamento[[#This Row],[codigo_peca]],"-",Tabela_srv_moreno_prd_dbwel_v_fund_acompanhamento[[#This Row],[seq_peca]])</f>
        <v>1515041-11</v>
      </c>
      <c r="I2428" s="178">
        <v>1</v>
      </c>
      <c r="J2428" s="178" t="s">
        <v>299</v>
      </c>
      <c r="K2428" s="179">
        <v>45946</v>
      </c>
      <c r="L2428" s="179">
        <v>45957</v>
      </c>
      <c r="M2428" s="178" t="s">
        <v>418</v>
      </c>
      <c r="N2428" s="179">
        <v>45946</v>
      </c>
      <c r="O2428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29" spans="1:15" hidden="1" x14ac:dyDescent="0.25">
      <c r="A2429" s="25" t="str">
        <f>_xlfn.CONCAT(Tabela_srv_moreno_prd_dbwel_v_fund_acompanhamento[[#This Row],[id_ordem_servico]],"-",Tabela_srv_moreno_prd_dbwel_v_fund_acompanhamento[[#This Row],[item]])</f>
        <v>27187-2</v>
      </c>
      <c r="B2429" s="25" t="str">
        <f>_xlfn.XLOOKUP(A2429,Tabela2[ID OS_MORENO],Tabela2[ID OS_MORENO],"",0)</f>
        <v/>
      </c>
      <c r="C2429" s="25">
        <v>27187</v>
      </c>
      <c r="D2429" s="25">
        <v>2</v>
      </c>
      <c r="E2429" s="25">
        <v>1</v>
      </c>
      <c r="F2429" s="178">
        <v>1515042</v>
      </c>
      <c r="G2429" s="178">
        <v>11</v>
      </c>
      <c r="H2429" s="178" t="str">
        <f>_xlfn.CONCAT(Tabela_srv_moreno_prd_dbwel_v_fund_acompanhamento[[#This Row],[codigo_peca]],"-",Tabela_srv_moreno_prd_dbwel_v_fund_acompanhamento[[#This Row],[seq_peca]])</f>
        <v>1515042-11</v>
      </c>
      <c r="I2429" s="178">
        <v>1</v>
      </c>
      <c r="J2429" s="178" t="s">
        <v>299</v>
      </c>
      <c r="K2429" s="179">
        <v>45946</v>
      </c>
      <c r="L2429" s="179">
        <v>45950</v>
      </c>
      <c r="M2429" s="178" t="s">
        <v>277</v>
      </c>
      <c r="N2429" s="179">
        <v>45946</v>
      </c>
      <c r="O2429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30" spans="1:15" hidden="1" x14ac:dyDescent="0.25">
      <c r="A2430" s="25" t="str">
        <f>_xlfn.CONCAT(Tabela_srv_moreno_prd_dbwel_v_fund_acompanhamento[[#This Row],[id_ordem_servico]],"-",Tabela_srv_moreno_prd_dbwel_v_fund_acompanhamento[[#This Row],[item]])</f>
        <v>27187-4</v>
      </c>
      <c r="B2430" s="25" t="str">
        <f>_xlfn.XLOOKUP(A2430,Tabela2[ID OS_MORENO],Tabela2[ID OS_MORENO],"",0)</f>
        <v/>
      </c>
      <c r="C2430" s="25">
        <v>27187</v>
      </c>
      <c r="D2430" s="25">
        <v>4</v>
      </c>
      <c r="E2430" s="25">
        <v>1</v>
      </c>
      <c r="F2430" s="178">
        <v>1515042</v>
      </c>
      <c r="G2430" s="178">
        <v>12</v>
      </c>
      <c r="H2430" s="178" t="str">
        <f>_xlfn.CONCAT(Tabela_srv_moreno_prd_dbwel_v_fund_acompanhamento[[#This Row],[codigo_peca]],"-",Tabela_srv_moreno_prd_dbwel_v_fund_acompanhamento[[#This Row],[seq_peca]])</f>
        <v>1515042-12</v>
      </c>
      <c r="I2430" s="178">
        <v>1</v>
      </c>
      <c r="J2430" s="178" t="s">
        <v>299</v>
      </c>
      <c r="K2430" s="179">
        <v>45946</v>
      </c>
      <c r="L2430" s="179">
        <v>45950</v>
      </c>
      <c r="M2430" s="178" t="s">
        <v>277</v>
      </c>
      <c r="N2430" s="179">
        <v>45946</v>
      </c>
      <c r="O243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31" spans="1:15" hidden="1" x14ac:dyDescent="0.25">
      <c r="A2431" s="25" t="str">
        <f>_xlfn.CONCAT(Tabela_srv_moreno_prd_dbwel_v_fund_acompanhamento[[#This Row],[id_ordem_servico]],"-",Tabela_srv_moreno_prd_dbwel_v_fund_acompanhamento[[#This Row],[item]])</f>
        <v>27085-1</v>
      </c>
      <c r="B2431" s="25" t="str">
        <f>_xlfn.XLOOKUP(A2431,Tabela2[ID OS_MORENO],Tabela2[ID OS_MORENO],"",0)</f>
        <v/>
      </c>
      <c r="C2431" s="25">
        <v>27085</v>
      </c>
      <c r="D2431" s="25">
        <v>1</v>
      </c>
      <c r="E2431" s="25">
        <v>1</v>
      </c>
      <c r="F2431" s="178">
        <v>1515104</v>
      </c>
      <c r="G2431" s="178">
        <v>1</v>
      </c>
      <c r="H2431" s="178" t="str">
        <f>_xlfn.CONCAT(Tabela_srv_moreno_prd_dbwel_v_fund_acompanhamento[[#This Row],[codigo_peca]],"-",Tabela_srv_moreno_prd_dbwel_v_fund_acompanhamento[[#This Row],[seq_peca]])</f>
        <v>1515104-1</v>
      </c>
      <c r="I2431" s="178">
        <v>1</v>
      </c>
      <c r="J2431" s="178" t="s">
        <v>299</v>
      </c>
      <c r="K2431" s="179">
        <v>45923</v>
      </c>
      <c r="L2431" s="179">
        <v>45950</v>
      </c>
      <c r="M2431" s="178" t="s">
        <v>300</v>
      </c>
      <c r="N2431" s="179">
        <v>45923</v>
      </c>
      <c r="O243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32" spans="1:15" hidden="1" x14ac:dyDescent="0.25">
      <c r="A2432" s="25" t="str">
        <f>_xlfn.CONCAT(Tabela_srv_moreno_prd_dbwel_v_fund_acompanhamento[[#This Row],[id_ordem_servico]],"-",Tabela_srv_moreno_prd_dbwel_v_fund_acompanhamento[[#This Row],[item]])</f>
        <v>27085-2</v>
      </c>
      <c r="B2432" s="25" t="str">
        <f>_xlfn.XLOOKUP(A2432,Tabela2[ID OS_MORENO],Tabela2[ID OS_MORENO],"",0)</f>
        <v/>
      </c>
      <c r="C2432" s="25">
        <v>27085</v>
      </c>
      <c r="D2432" s="25">
        <v>2</v>
      </c>
      <c r="E2432" s="25">
        <v>1</v>
      </c>
      <c r="F2432" s="178">
        <v>1515105</v>
      </c>
      <c r="G2432" s="178">
        <v>1</v>
      </c>
      <c r="H2432" s="178" t="str">
        <f>_xlfn.CONCAT(Tabela_srv_moreno_prd_dbwel_v_fund_acompanhamento[[#This Row],[codigo_peca]],"-",Tabela_srv_moreno_prd_dbwel_v_fund_acompanhamento[[#This Row],[seq_peca]])</f>
        <v>1515105-1</v>
      </c>
      <c r="I2432" s="178">
        <v>1</v>
      </c>
      <c r="J2432" s="178" t="s">
        <v>299</v>
      </c>
      <c r="K2432" s="179">
        <v>45923</v>
      </c>
      <c r="L2432" s="179">
        <v>45929</v>
      </c>
      <c r="M2432" s="178" t="s">
        <v>268</v>
      </c>
      <c r="N2432" s="179">
        <v>45923</v>
      </c>
      <c r="O243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33" spans="1:15" hidden="1" x14ac:dyDescent="0.25">
      <c r="A2433" s="25" t="str">
        <f>_xlfn.CONCAT(Tabela_srv_moreno_prd_dbwel_v_fund_acompanhamento[[#This Row],[id_ordem_servico]],"-",Tabela_srv_moreno_prd_dbwel_v_fund_acompanhamento[[#This Row],[item]])</f>
        <v>27092-1</v>
      </c>
      <c r="B2433" s="25" t="str">
        <f>_xlfn.XLOOKUP(A2433,Tabela2[ID OS_MORENO],Tabela2[ID OS_MORENO],"",0)</f>
        <v/>
      </c>
      <c r="C2433" s="25">
        <v>27092</v>
      </c>
      <c r="D2433" s="25">
        <v>1</v>
      </c>
      <c r="E2433" s="25">
        <v>1</v>
      </c>
      <c r="F2433" s="178">
        <v>1515106</v>
      </c>
      <c r="G2433" s="178">
        <v>1</v>
      </c>
      <c r="H2433" s="178" t="str">
        <f>_xlfn.CONCAT(Tabela_srv_moreno_prd_dbwel_v_fund_acompanhamento[[#This Row],[codigo_peca]],"-",Tabela_srv_moreno_prd_dbwel_v_fund_acompanhamento[[#This Row],[seq_peca]])</f>
        <v>1515106-1</v>
      </c>
      <c r="I2433" s="178">
        <v>1</v>
      </c>
      <c r="J2433" s="178" t="s">
        <v>299</v>
      </c>
      <c r="K2433" s="179">
        <v>45943</v>
      </c>
      <c r="L2433" s="179">
        <v>45957</v>
      </c>
      <c r="M2433" s="178" t="s">
        <v>300</v>
      </c>
      <c r="N2433" s="179">
        <v>45943</v>
      </c>
      <c r="O243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34" spans="1:15" hidden="1" x14ac:dyDescent="0.25">
      <c r="A2434" s="25" t="str">
        <f>_xlfn.CONCAT(Tabela_srv_moreno_prd_dbwel_v_fund_acompanhamento[[#This Row],[id_ordem_servico]],"-",Tabela_srv_moreno_prd_dbwel_v_fund_acompanhamento[[#This Row],[item]])</f>
        <v>27092-2</v>
      </c>
      <c r="B2434" s="25" t="str">
        <f>_xlfn.XLOOKUP(A2434,Tabela2[ID OS_MORENO],Tabela2[ID OS_MORENO],"",0)</f>
        <v/>
      </c>
      <c r="C2434" s="25">
        <v>27092</v>
      </c>
      <c r="D2434" s="25">
        <v>2</v>
      </c>
      <c r="E2434" s="25">
        <v>1</v>
      </c>
      <c r="F2434" s="178">
        <v>1515107</v>
      </c>
      <c r="G2434" s="178">
        <v>1</v>
      </c>
      <c r="H2434" s="178" t="str">
        <f>_xlfn.CONCAT(Tabela_srv_moreno_prd_dbwel_v_fund_acompanhamento[[#This Row],[codigo_peca]],"-",Tabela_srv_moreno_prd_dbwel_v_fund_acompanhamento[[#This Row],[seq_peca]])</f>
        <v>1515107-1</v>
      </c>
      <c r="I2434" s="178">
        <v>1</v>
      </c>
      <c r="J2434" s="178" t="s">
        <v>299</v>
      </c>
      <c r="K2434" s="179">
        <v>45965</v>
      </c>
      <c r="L2434" s="179">
        <v>45950</v>
      </c>
      <c r="M2434" s="178" t="s">
        <v>268</v>
      </c>
      <c r="N2434" s="179">
        <v>45943</v>
      </c>
      <c r="O243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35" spans="1:15" hidden="1" x14ac:dyDescent="0.25">
      <c r="A2435" s="25" t="str">
        <f>_xlfn.CONCAT(Tabela_srv_moreno_prd_dbwel_v_fund_acompanhamento[[#This Row],[id_ordem_servico]],"-",Tabela_srv_moreno_prd_dbwel_v_fund_acompanhamento[[#This Row],[item]])</f>
        <v>27092-3</v>
      </c>
      <c r="B2435" s="25" t="str">
        <f>_xlfn.XLOOKUP(A2435,Tabela2[ID OS_MORENO],Tabela2[ID OS_MORENO],"",0)</f>
        <v/>
      </c>
      <c r="C2435" s="25">
        <v>27092</v>
      </c>
      <c r="D2435" s="25">
        <v>3</v>
      </c>
      <c r="E2435" s="25">
        <v>1</v>
      </c>
      <c r="F2435" s="178">
        <v>1515108</v>
      </c>
      <c r="G2435" s="178">
        <v>1</v>
      </c>
      <c r="H2435" s="178" t="str">
        <f>_xlfn.CONCAT(Tabela_srv_moreno_prd_dbwel_v_fund_acompanhamento[[#This Row],[codigo_peca]],"-",Tabela_srv_moreno_prd_dbwel_v_fund_acompanhamento[[#This Row],[seq_peca]])</f>
        <v>1515108-1</v>
      </c>
      <c r="I2435" s="178">
        <v>1</v>
      </c>
      <c r="J2435" s="178" t="s">
        <v>299</v>
      </c>
      <c r="K2435" s="179">
        <v>45943</v>
      </c>
      <c r="L2435" s="179">
        <v>45957</v>
      </c>
      <c r="M2435" s="178" t="s">
        <v>267</v>
      </c>
      <c r="N2435" s="179">
        <v>45943</v>
      </c>
      <c r="O2435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36" spans="1:15" hidden="1" x14ac:dyDescent="0.25">
      <c r="A2436" s="25" t="str">
        <f>_xlfn.CONCAT(Tabela_srv_moreno_prd_dbwel_v_fund_acompanhamento[[#This Row],[id_ordem_servico]],"-",Tabela_srv_moreno_prd_dbwel_v_fund_acompanhamento[[#This Row],[item]])</f>
        <v>27063-1</v>
      </c>
      <c r="B2436" s="25" t="str">
        <f>_xlfn.XLOOKUP(A2436,Tabela2[ID OS_MORENO],Tabela2[ID OS_MORENO],"",0)</f>
        <v/>
      </c>
      <c r="C2436" s="25">
        <v>27063</v>
      </c>
      <c r="D2436" s="25">
        <v>1</v>
      </c>
      <c r="E2436" s="25">
        <v>1</v>
      </c>
      <c r="F2436" s="178">
        <v>1515101</v>
      </c>
      <c r="G2436" s="178">
        <v>1</v>
      </c>
      <c r="H2436" s="178" t="str">
        <f>_xlfn.CONCAT(Tabela_srv_moreno_prd_dbwel_v_fund_acompanhamento[[#This Row],[codigo_peca]],"-",Tabela_srv_moreno_prd_dbwel_v_fund_acompanhamento[[#This Row],[seq_peca]])</f>
        <v>1515101-1</v>
      </c>
      <c r="I2436" s="178">
        <v>1</v>
      </c>
      <c r="J2436" s="178" t="s">
        <v>299</v>
      </c>
      <c r="K2436" s="179">
        <v>45953</v>
      </c>
      <c r="L2436" s="179">
        <v>45973</v>
      </c>
      <c r="M2436" s="178" t="s">
        <v>300</v>
      </c>
      <c r="N2436" s="179">
        <v>45960</v>
      </c>
      <c r="O243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37" spans="1:15" hidden="1" x14ac:dyDescent="0.25">
      <c r="A2437" s="25" t="str">
        <f>_xlfn.CONCAT(Tabela_srv_moreno_prd_dbwel_v_fund_acompanhamento[[#This Row],[id_ordem_servico]],"-",Tabela_srv_moreno_prd_dbwel_v_fund_acompanhamento[[#This Row],[item]])</f>
        <v>27063-2</v>
      </c>
      <c r="B2437" s="25" t="str">
        <f>_xlfn.XLOOKUP(A2437,Tabela2[ID OS_MORENO],Tabela2[ID OS_MORENO],"",0)</f>
        <v/>
      </c>
      <c r="C2437" s="25">
        <v>27063</v>
      </c>
      <c r="D2437" s="25">
        <v>2</v>
      </c>
      <c r="E2437" s="25">
        <v>1</v>
      </c>
      <c r="F2437" s="178">
        <v>1515102</v>
      </c>
      <c r="G2437" s="178">
        <v>1</v>
      </c>
      <c r="H2437" s="178" t="str">
        <f>_xlfn.CONCAT(Tabela_srv_moreno_prd_dbwel_v_fund_acompanhamento[[#This Row],[codigo_peca]],"-",Tabela_srv_moreno_prd_dbwel_v_fund_acompanhamento[[#This Row],[seq_peca]])</f>
        <v>1515102-1</v>
      </c>
      <c r="I2437" s="178">
        <v>1</v>
      </c>
      <c r="J2437" s="178" t="s">
        <v>299</v>
      </c>
      <c r="K2437" s="179">
        <v>45949</v>
      </c>
      <c r="L2437" s="179">
        <v>45973</v>
      </c>
      <c r="M2437" s="178" t="s">
        <v>268</v>
      </c>
      <c r="N2437" s="179">
        <v>45960</v>
      </c>
      <c r="O243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38" spans="1:15" hidden="1" x14ac:dyDescent="0.25">
      <c r="A2438" s="25" t="str">
        <f>_xlfn.CONCAT(Tabela_srv_moreno_prd_dbwel_v_fund_acompanhamento[[#This Row],[id_ordem_servico]],"-",Tabela_srv_moreno_prd_dbwel_v_fund_acompanhamento[[#This Row],[item]])</f>
        <v>27504-1</v>
      </c>
      <c r="B2438" s="25" t="str">
        <f>_xlfn.XLOOKUP(A2438,Tabela2[ID OS_MORENO],Tabela2[ID OS_MORENO],"",0)</f>
        <v/>
      </c>
      <c r="C2438" s="25">
        <v>27504</v>
      </c>
      <c r="D2438" s="25">
        <v>1</v>
      </c>
      <c r="E2438" s="25">
        <v>1</v>
      </c>
      <c r="F2438" s="178">
        <v>1515124</v>
      </c>
      <c r="G2438" s="178">
        <v>1</v>
      </c>
      <c r="H2438" s="178" t="str">
        <f>_xlfn.CONCAT(Tabela_srv_moreno_prd_dbwel_v_fund_acompanhamento[[#This Row],[codigo_peca]],"-",Tabela_srv_moreno_prd_dbwel_v_fund_acompanhamento[[#This Row],[seq_peca]])</f>
        <v>1515124-1</v>
      </c>
      <c r="I2438" s="178">
        <v>1</v>
      </c>
      <c r="J2438" s="178" t="s">
        <v>299</v>
      </c>
      <c r="K2438" s="179">
        <v>46216</v>
      </c>
      <c r="L2438" s="179"/>
      <c r="M2438" s="178" t="s">
        <v>2082</v>
      </c>
      <c r="N2438" s="179">
        <v>46249</v>
      </c>
      <c r="O243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39" spans="1:15" hidden="1" x14ac:dyDescent="0.25">
      <c r="A2439" s="25" t="str">
        <f>_xlfn.CONCAT(Tabela_srv_moreno_prd_dbwel_v_fund_acompanhamento[[#This Row],[id_ordem_servico]],"-",Tabela_srv_moreno_prd_dbwel_v_fund_acompanhamento[[#This Row],[item]])</f>
        <v>27504-2</v>
      </c>
      <c r="B2439" s="25" t="str">
        <f>_xlfn.XLOOKUP(A2439,Tabela2[ID OS_MORENO],Tabela2[ID OS_MORENO],"",0)</f>
        <v/>
      </c>
      <c r="C2439" s="25">
        <v>27504</v>
      </c>
      <c r="D2439" s="25">
        <v>2</v>
      </c>
      <c r="E2439" s="25">
        <v>1</v>
      </c>
      <c r="F2439" s="178">
        <v>1515125</v>
      </c>
      <c r="G2439" s="178">
        <v>1</v>
      </c>
      <c r="H2439" s="178" t="str">
        <f>_xlfn.CONCAT(Tabela_srv_moreno_prd_dbwel_v_fund_acompanhamento[[#This Row],[codigo_peca]],"-",Tabela_srv_moreno_prd_dbwel_v_fund_acompanhamento[[#This Row],[seq_peca]])</f>
        <v>1515125-1</v>
      </c>
      <c r="I2439" s="178">
        <v>1</v>
      </c>
      <c r="J2439" s="178" t="s">
        <v>299</v>
      </c>
      <c r="K2439" s="179">
        <v>46248</v>
      </c>
      <c r="L2439" s="179"/>
      <c r="M2439" s="178" t="s">
        <v>2083</v>
      </c>
      <c r="N2439" s="179">
        <v>46249</v>
      </c>
      <c r="O243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0" spans="1:15" hidden="1" x14ac:dyDescent="0.25">
      <c r="A2440" s="25" t="str">
        <f>_xlfn.CONCAT(Tabela_srv_moreno_prd_dbwel_v_fund_acompanhamento[[#This Row],[id_ordem_servico]],"-",Tabela_srv_moreno_prd_dbwel_v_fund_acompanhamento[[#This Row],[item]])</f>
        <v>27440-1</v>
      </c>
      <c r="B2440" s="25" t="str">
        <f>_xlfn.XLOOKUP(A2440,Tabela2[ID OS_MORENO],Tabela2[ID OS_MORENO],"",0)</f>
        <v/>
      </c>
      <c r="C2440" s="25">
        <v>27440</v>
      </c>
      <c r="D2440" s="25">
        <v>1</v>
      </c>
      <c r="E2440" s="25">
        <v>1</v>
      </c>
      <c r="F2440" s="178">
        <v>1515064</v>
      </c>
      <c r="G2440" s="178">
        <v>9</v>
      </c>
      <c r="H2440" s="178" t="str">
        <f>_xlfn.CONCAT(Tabela_srv_moreno_prd_dbwel_v_fund_acompanhamento[[#This Row],[codigo_peca]],"-",Tabela_srv_moreno_prd_dbwel_v_fund_acompanhamento[[#This Row],[seq_peca]])</f>
        <v>1515064-9</v>
      </c>
      <c r="I2440" s="178">
        <v>1</v>
      </c>
      <c r="J2440" s="178" t="s">
        <v>299</v>
      </c>
      <c r="K2440" s="179">
        <v>46160</v>
      </c>
      <c r="L2440" s="179">
        <v>46164</v>
      </c>
      <c r="M2440" s="178" t="s">
        <v>276</v>
      </c>
      <c r="N2440" s="179">
        <v>46163</v>
      </c>
      <c r="O244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1" spans="1:15" hidden="1" x14ac:dyDescent="0.25">
      <c r="A2441" s="25" t="str">
        <f>_xlfn.CONCAT(Tabela_srv_moreno_prd_dbwel_v_fund_acompanhamento[[#This Row],[id_ordem_servico]],"-",Tabela_srv_moreno_prd_dbwel_v_fund_acompanhamento[[#This Row],[item]])</f>
        <v>27440-2</v>
      </c>
      <c r="B2441" s="25" t="str">
        <f>_xlfn.XLOOKUP(A2441,Tabela2[ID OS_MORENO],Tabela2[ID OS_MORENO],"",0)</f>
        <v/>
      </c>
      <c r="C2441" s="25">
        <v>27440</v>
      </c>
      <c r="D2441" s="25">
        <v>2</v>
      </c>
      <c r="E2441" s="25">
        <v>1</v>
      </c>
      <c r="F2441" s="178">
        <v>1515103</v>
      </c>
      <c r="G2441" s="178">
        <v>2</v>
      </c>
      <c r="H2441" s="178" t="str">
        <f>_xlfn.CONCAT(Tabela_srv_moreno_prd_dbwel_v_fund_acompanhamento[[#This Row],[codigo_peca]],"-",Tabela_srv_moreno_prd_dbwel_v_fund_acompanhamento[[#This Row],[seq_peca]])</f>
        <v>1515103-2</v>
      </c>
      <c r="I2441" s="178">
        <v>1</v>
      </c>
      <c r="J2441" s="178" t="s">
        <v>299</v>
      </c>
      <c r="K2441" s="179">
        <v>46160</v>
      </c>
      <c r="L2441" s="179">
        <v>46167</v>
      </c>
      <c r="M2441" s="178" t="s">
        <v>829</v>
      </c>
      <c r="N2441" s="179">
        <v>46163</v>
      </c>
      <c r="O244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2" spans="1:15" hidden="1" x14ac:dyDescent="0.25">
      <c r="A2442" s="25" t="str">
        <f>_xlfn.CONCAT(Tabela_srv_moreno_prd_dbwel_v_fund_acompanhamento[[#This Row],[id_ordem_servico]],"-",Tabela_srv_moreno_prd_dbwel_v_fund_acompanhamento[[#This Row],[item]])</f>
        <v>27461-1</v>
      </c>
      <c r="B2442" s="25" t="str">
        <f>_xlfn.XLOOKUP(A2442,Tabela2[ID OS_MORENO],Tabela2[ID OS_MORENO],"",0)</f>
        <v/>
      </c>
      <c r="C2442" s="25">
        <v>27461</v>
      </c>
      <c r="D2442" s="25">
        <v>1</v>
      </c>
      <c r="E2442" s="25">
        <v>1</v>
      </c>
      <c r="F2442" s="178">
        <v>1437166</v>
      </c>
      <c r="G2442" s="178">
        <v>2</v>
      </c>
      <c r="H2442" s="178" t="str">
        <f>_xlfn.CONCAT(Tabela_srv_moreno_prd_dbwel_v_fund_acompanhamento[[#This Row],[codigo_peca]],"-",Tabela_srv_moreno_prd_dbwel_v_fund_acompanhamento[[#This Row],[seq_peca]])</f>
        <v>1437166-2</v>
      </c>
      <c r="I2442" s="178">
        <v>1</v>
      </c>
      <c r="J2442" s="178" t="s">
        <v>299</v>
      </c>
      <c r="K2442" s="179">
        <v>46210</v>
      </c>
      <c r="L2442" s="179"/>
      <c r="M2442" s="178" t="s">
        <v>1491</v>
      </c>
      <c r="N2442" s="179">
        <v>46210</v>
      </c>
      <c r="O244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43" spans="1:15" hidden="1" x14ac:dyDescent="0.25">
      <c r="A2443" s="25" t="str">
        <f>_xlfn.CONCAT(Tabela_srv_moreno_prd_dbwel_v_fund_acompanhamento[[#This Row],[id_ordem_servico]],"-",Tabela_srv_moreno_prd_dbwel_v_fund_acompanhamento[[#This Row],[item]])</f>
        <v>27461-2</v>
      </c>
      <c r="B2443" s="25" t="str">
        <f>_xlfn.XLOOKUP(A2443,Tabela2[ID OS_MORENO],Tabela2[ID OS_MORENO],"",0)</f>
        <v/>
      </c>
      <c r="C2443" s="25">
        <v>27461</v>
      </c>
      <c r="D2443" s="25">
        <v>2</v>
      </c>
      <c r="E2443" s="25">
        <v>1</v>
      </c>
      <c r="F2443" s="178">
        <v>1437167</v>
      </c>
      <c r="G2443" s="178">
        <v>2</v>
      </c>
      <c r="H2443" s="178" t="str">
        <f>_xlfn.CONCAT(Tabela_srv_moreno_prd_dbwel_v_fund_acompanhamento[[#This Row],[codigo_peca]],"-",Tabela_srv_moreno_prd_dbwel_v_fund_acompanhamento[[#This Row],[seq_peca]])</f>
        <v>1437167-2</v>
      </c>
      <c r="I2443" s="178">
        <v>1</v>
      </c>
      <c r="J2443" s="178" t="s">
        <v>299</v>
      </c>
      <c r="K2443" s="179">
        <v>46210</v>
      </c>
      <c r="L2443" s="179"/>
      <c r="M2443" s="178" t="s">
        <v>1492</v>
      </c>
      <c r="N2443" s="179">
        <v>46210</v>
      </c>
      <c r="O244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44" spans="1:15" hidden="1" x14ac:dyDescent="0.25">
      <c r="A2444" s="25" t="str">
        <f>_xlfn.CONCAT(Tabela_srv_moreno_prd_dbwel_v_fund_acompanhamento[[#This Row],[id_ordem_servico]],"-",Tabela_srv_moreno_prd_dbwel_v_fund_acompanhamento[[#This Row],[item]])</f>
        <v>27453-1</v>
      </c>
      <c r="B2444" s="25" t="str">
        <f>_xlfn.XLOOKUP(A2444,Tabela2[ID OS_MORENO],Tabela2[ID OS_MORENO],"",0)</f>
        <v/>
      </c>
      <c r="C2444" s="25">
        <v>27453</v>
      </c>
      <c r="D2444" s="25">
        <v>1</v>
      </c>
      <c r="E2444" s="25">
        <v>1</v>
      </c>
      <c r="F2444" s="178">
        <v>1515064</v>
      </c>
      <c r="G2444" s="178">
        <v>10</v>
      </c>
      <c r="H2444" s="178" t="str">
        <f>_xlfn.CONCAT(Tabela_srv_moreno_prd_dbwel_v_fund_acompanhamento[[#This Row],[codigo_peca]],"-",Tabela_srv_moreno_prd_dbwel_v_fund_acompanhamento[[#This Row],[seq_peca]])</f>
        <v>1515064-10</v>
      </c>
      <c r="I2444" s="178">
        <v>1</v>
      </c>
      <c r="J2444" s="178" t="s">
        <v>299</v>
      </c>
      <c r="K2444" s="179">
        <v>46145</v>
      </c>
      <c r="L2444" s="179">
        <v>46164</v>
      </c>
      <c r="M2444" s="178" t="s">
        <v>276</v>
      </c>
      <c r="N2444" s="179">
        <v>46189</v>
      </c>
      <c r="O244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5" spans="1:15" hidden="1" x14ac:dyDescent="0.25">
      <c r="A2445" s="25" t="str">
        <f>_xlfn.CONCAT(Tabela_srv_moreno_prd_dbwel_v_fund_acompanhamento[[#This Row],[id_ordem_servico]],"-",Tabela_srv_moreno_prd_dbwel_v_fund_acompanhamento[[#This Row],[item]])</f>
        <v>27453-2</v>
      </c>
      <c r="B2445" s="25" t="str">
        <f>_xlfn.XLOOKUP(A2445,Tabela2[ID OS_MORENO],Tabela2[ID OS_MORENO],"",0)</f>
        <v/>
      </c>
      <c r="C2445" s="25">
        <v>27453</v>
      </c>
      <c r="D2445" s="25">
        <v>2</v>
      </c>
      <c r="E2445" s="25">
        <v>1</v>
      </c>
      <c r="F2445" s="178">
        <v>1515065</v>
      </c>
      <c r="G2445" s="178">
        <v>4</v>
      </c>
      <c r="H2445" s="178" t="str">
        <f>_xlfn.CONCAT(Tabela_srv_moreno_prd_dbwel_v_fund_acompanhamento[[#This Row],[codigo_peca]],"-",Tabela_srv_moreno_prd_dbwel_v_fund_acompanhamento[[#This Row],[seq_peca]])</f>
        <v>1515065-4</v>
      </c>
      <c r="I2445" s="178">
        <v>1</v>
      </c>
      <c r="J2445" s="178" t="s">
        <v>299</v>
      </c>
      <c r="K2445" s="179">
        <v>46147</v>
      </c>
      <c r="L2445" s="179"/>
      <c r="M2445" s="178" t="s">
        <v>606</v>
      </c>
      <c r="N2445" s="179">
        <v>46189</v>
      </c>
      <c r="O244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6" spans="1:15" hidden="1" x14ac:dyDescent="0.25">
      <c r="A2446" s="25" t="str">
        <f>_xlfn.CONCAT(Tabela_srv_moreno_prd_dbwel_v_fund_acompanhamento[[#This Row],[id_ordem_servico]],"-",Tabela_srv_moreno_prd_dbwel_v_fund_acompanhamento[[#This Row],[item]])</f>
        <v>27455-1</v>
      </c>
      <c r="B2446" s="25" t="str">
        <f>_xlfn.XLOOKUP(A2446,Tabela2[ID OS_MORENO],Tabela2[ID OS_MORENO],"",0)</f>
        <v/>
      </c>
      <c r="C2446" s="25">
        <v>27455</v>
      </c>
      <c r="D2446" s="25">
        <v>1</v>
      </c>
      <c r="E2446" s="25">
        <v>1</v>
      </c>
      <c r="F2446" s="178">
        <v>1515065</v>
      </c>
      <c r="G2446" s="178">
        <v>5</v>
      </c>
      <c r="H2446" s="178" t="str">
        <f>_xlfn.CONCAT(Tabela_srv_moreno_prd_dbwel_v_fund_acompanhamento[[#This Row],[codigo_peca]],"-",Tabela_srv_moreno_prd_dbwel_v_fund_acompanhamento[[#This Row],[seq_peca]])</f>
        <v>1515065-5</v>
      </c>
      <c r="I2446" s="178">
        <v>1</v>
      </c>
      <c r="J2446" s="178" t="s">
        <v>299</v>
      </c>
      <c r="K2446" s="179">
        <v>46147</v>
      </c>
      <c r="L2446" s="179"/>
      <c r="M2446" s="178" t="s">
        <v>606</v>
      </c>
      <c r="N2446" s="179">
        <v>46211</v>
      </c>
      <c r="O244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7" spans="1:15" hidden="1" x14ac:dyDescent="0.25">
      <c r="A2447" s="25" t="str">
        <f>_xlfn.CONCAT(Tabela_srv_moreno_prd_dbwel_v_fund_acompanhamento[[#This Row],[id_ordem_servico]],"-",Tabela_srv_moreno_prd_dbwel_v_fund_acompanhamento[[#This Row],[item]])</f>
        <v>27455-2</v>
      </c>
      <c r="B2447" s="25" t="str">
        <f>_xlfn.XLOOKUP(A2447,Tabela2[ID OS_MORENO],Tabela2[ID OS_MORENO],"",0)</f>
        <v/>
      </c>
      <c r="C2447" s="25">
        <v>27455</v>
      </c>
      <c r="D2447" s="25">
        <v>2</v>
      </c>
      <c r="E2447" s="25">
        <v>1</v>
      </c>
      <c r="F2447" s="178">
        <v>1515064</v>
      </c>
      <c r="G2447" s="178">
        <v>11</v>
      </c>
      <c r="H2447" s="178" t="str">
        <f>_xlfn.CONCAT(Tabela_srv_moreno_prd_dbwel_v_fund_acompanhamento[[#This Row],[codigo_peca]],"-",Tabela_srv_moreno_prd_dbwel_v_fund_acompanhamento[[#This Row],[seq_peca]])</f>
        <v>1515064-11</v>
      </c>
      <c r="I2447" s="178">
        <v>1</v>
      </c>
      <c r="J2447" s="178" t="s">
        <v>299</v>
      </c>
      <c r="K2447" s="179">
        <v>46145</v>
      </c>
      <c r="L2447" s="179">
        <v>46155</v>
      </c>
      <c r="M2447" s="178" t="s">
        <v>276</v>
      </c>
      <c r="N2447" s="179">
        <v>46211</v>
      </c>
      <c r="O244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8" spans="1:15" hidden="1" x14ac:dyDescent="0.25">
      <c r="A2448" s="25" t="str">
        <f>_xlfn.CONCAT(Tabela_srv_moreno_prd_dbwel_v_fund_acompanhamento[[#This Row],[id_ordem_servico]],"-",Tabela_srv_moreno_prd_dbwel_v_fund_acompanhamento[[#This Row],[item]])</f>
        <v>27466-1</v>
      </c>
      <c r="B2448" s="25" t="str">
        <f>_xlfn.XLOOKUP(A2448,Tabela2[ID OS_MORENO],Tabela2[ID OS_MORENO],"",0)</f>
        <v/>
      </c>
      <c r="C2448" s="25">
        <v>27466</v>
      </c>
      <c r="D2448" s="25">
        <v>1</v>
      </c>
      <c r="E2448" s="25">
        <v>1</v>
      </c>
      <c r="F2448" s="178">
        <v>1515071</v>
      </c>
      <c r="G2448" s="178">
        <v>4</v>
      </c>
      <c r="H2448" s="178" t="str">
        <f>_xlfn.CONCAT(Tabela_srv_moreno_prd_dbwel_v_fund_acompanhamento[[#This Row],[codigo_peca]],"-",Tabela_srv_moreno_prd_dbwel_v_fund_acompanhamento[[#This Row],[seq_peca]])</f>
        <v>1515071-4</v>
      </c>
      <c r="I2448" s="178">
        <v>1</v>
      </c>
      <c r="J2448" s="178" t="s">
        <v>299</v>
      </c>
      <c r="K2448" s="179">
        <v>46171</v>
      </c>
      <c r="L2448" s="179">
        <v>46164</v>
      </c>
      <c r="M2448" s="178" t="s">
        <v>276</v>
      </c>
      <c r="N2448" s="179">
        <v>46205</v>
      </c>
      <c r="O244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49" spans="1:15" hidden="1" x14ac:dyDescent="0.25">
      <c r="A2449" s="25" t="str">
        <f>_xlfn.CONCAT(Tabela_srv_moreno_prd_dbwel_v_fund_acompanhamento[[#This Row],[id_ordem_servico]],"-",Tabela_srv_moreno_prd_dbwel_v_fund_acompanhamento[[#This Row],[item]])</f>
        <v>27466-2</v>
      </c>
      <c r="B2449" s="25" t="str">
        <f>_xlfn.XLOOKUP(A2449,Tabela2[ID OS_MORENO],Tabela2[ID OS_MORENO],"",0)</f>
        <v/>
      </c>
      <c r="C2449" s="25">
        <v>27466</v>
      </c>
      <c r="D2449" s="25">
        <v>2</v>
      </c>
      <c r="E2449" s="25">
        <v>1</v>
      </c>
      <c r="F2449" s="178">
        <v>1515072</v>
      </c>
      <c r="G2449" s="178">
        <v>4</v>
      </c>
      <c r="H2449" s="178" t="str">
        <f>_xlfn.CONCAT(Tabela_srv_moreno_prd_dbwel_v_fund_acompanhamento[[#This Row],[codigo_peca]],"-",Tabela_srv_moreno_prd_dbwel_v_fund_acompanhamento[[#This Row],[seq_peca]])</f>
        <v>1515072-4</v>
      </c>
      <c r="I2449" s="178">
        <v>1</v>
      </c>
      <c r="J2449" s="178" t="s">
        <v>299</v>
      </c>
      <c r="K2449" s="179">
        <v>46171</v>
      </c>
      <c r="L2449" s="179"/>
      <c r="M2449" s="178" t="s">
        <v>1490</v>
      </c>
      <c r="N2449" s="179">
        <v>46205</v>
      </c>
      <c r="O244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0" spans="1:15" hidden="1" x14ac:dyDescent="0.25">
      <c r="A2450" s="25" t="str">
        <f>_xlfn.CONCAT(Tabela_srv_moreno_prd_dbwel_v_fund_acompanhamento[[#This Row],[id_ordem_servico]],"-",Tabela_srv_moreno_prd_dbwel_v_fund_acompanhamento[[#This Row],[item]])</f>
        <v>27423-1</v>
      </c>
      <c r="B2450" s="25" t="str">
        <f>_xlfn.XLOOKUP(A2450,Tabela2[ID OS_MORENO],Tabela2[ID OS_MORENO],"",0)</f>
        <v/>
      </c>
      <c r="C2450" s="25">
        <v>27423</v>
      </c>
      <c r="D2450" s="25">
        <v>1</v>
      </c>
      <c r="E2450" s="25">
        <v>1</v>
      </c>
      <c r="F2450" s="178">
        <v>1515118</v>
      </c>
      <c r="G2450" s="178">
        <v>1</v>
      </c>
      <c r="H2450" s="178" t="str">
        <f>_xlfn.CONCAT(Tabela_srv_moreno_prd_dbwel_v_fund_acompanhamento[[#This Row],[codigo_peca]],"-",Tabela_srv_moreno_prd_dbwel_v_fund_acompanhamento[[#This Row],[seq_peca]])</f>
        <v>1515118-1</v>
      </c>
      <c r="I2450" s="178">
        <v>1</v>
      </c>
      <c r="J2450" s="178" t="s">
        <v>299</v>
      </c>
      <c r="K2450" s="179">
        <v>46141</v>
      </c>
      <c r="L2450" s="179">
        <v>46141</v>
      </c>
      <c r="M2450" s="178" t="s">
        <v>808</v>
      </c>
      <c r="N2450" s="179">
        <v>46134</v>
      </c>
      <c r="O245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1" spans="1:15" hidden="1" x14ac:dyDescent="0.25">
      <c r="A2451" s="25" t="str">
        <f>_xlfn.CONCAT(Tabela_srv_moreno_prd_dbwel_v_fund_acompanhamento[[#This Row],[id_ordem_servico]],"-",Tabela_srv_moreno_prd_dbwel_v_fund_acompanhamento[[#This Row],[item]])</f>
        <v>27423-2</v>
      </c>
      <c r="B2451" s="25" t="str">
        <f>_xlfn.XLOOKUP(A2451,Tabela2[ID OS_MORENO],Tabela2[ID OS_MORENO],"",0)</f>
        <v/>
      </c>
      <c r="C2451" s="25">
        <v>27423</v>
      </c>
      <c r="D2451" s="25">
        <v>2</v>
      </c>
      <c r="E2451" s="25">
        <v>1</v>
      </c>
      <c r="F2451" s="178">
        <v>1515119</v>
      </c>
      <c r="G2451" s="178">
        <v>1</v>
      </c>
      <c r="H2451" s="178" t="str">
        <f>_xlfn.CONCAT(Tabela_srv_moreno_prd_dbwel_v_fund_acompanhamento[[#This Row],[codigo_peca]],"-",Tabela_srv_moreno_prd_dbwel_v_fund_acompanhamento[[#This Row],[seq_peca]])</f>
        <v>1515119-1</v>
      </c>
      <c r="I2451" s="178">
        <v>1</v>
      </c>
      <c r="J2451" s="178" t="s">
        <v>299</v>
      </c>
      <c r="K2451" s="179">
        <v>46141</v>
      </c>
      <c r="L2451" s="179">
        <v>46141</v>
      </c>
      <c r="M2451" s="178" t="s">
        <v>809</v>
      </c>
      <c r="N2451" s="179">
        <v>46134</v>
      </c>
      <c r="O245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2" spans="1:15" hidden="1" x14ac:dyDescent="0.25">
      <c r="A2452" s="25" t="str">
        <f>_xlfn.CONCAT(Tabela_srv_moreno_prd_dbwel_v_fund_acompanhamento[[#This Row],[id_ordem_servico]],"-",Tabela_srv_moreno_prd_dbwel_v_fund_acompanhamento[[#This Row],[item]])</f>
        <v>27423-3</v>
      </c>
      <c r="B2452" s="25" t="str">
        <f>_xlfn.XLOOKUP(A2452,Tabela2[ID OS_MORENO],Tabela2[ID OS_MORENO],"",0)</f>
        <v/>
      </c>
      <c r="C2452" s="25">
        <v>27423</v>
      </c>
      <c r="D2452" s="25">
        <v>3</v>
      </c>
      <c r="E2452" s="25">
        <v>1</v>
      </c>
      <c r="F2452" s="178">
        <v>1515119</v>
      </c>
      <c r="G2452" s="178">
        <v>2</v>
      </c>
      <c r="H2452" s="178" t="str">
        <f>_xlfn.CONCAT(Tabela_srv_moreno_prd_dbwel_v_fund_acompanhamento[[#This Row],[codigo_peca]],"-",Tabela_srv_moreno_prd_dbwel_v_fund_acompanhamento[[#This Row],[seq_peca]])</f>
        <v>1515119-2</v>
      </c>
      <c r="I2452" s="178">
        <v>1</v>
      </c>
      <c r="J2452" s="178" t="s">
        <v>299</v>
      </c>
      <c r="K2452" s="179">
        <v>46141</v>
      </c>
      <c r="L2452" s="179">
        <v>46141</v>
      </c>
      <c r="M2452" s="178" t="s">
        <v>809</v>
      </c>
      <c r="N2452" s="179">
        <v>46134</v>
      </c>
      <c r="O245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3" spans="1:15" hidden="1" x14ac:dyDescent="0.25">
      <c r="A2453" s="25" t="str">
        <f>_xlfn.CONCAT(Tabela_srv_moreno_prd_dbwel_v_fund_acompanhamento[[#This Row],[id_ordem_servico]],"-",Tabela_srv_moreno_prd_dbwel_v_fund_acompanhamento[[#This Row],[item]])</f>
        <v>27423-5</v>
      </c>
      <c r="B2453" s="25" t="str">
        <f>_xlfn.XLOOKUP(A2453,Tabela2[ID OS_MORENO],Tabela2[ID OS_MORENO],"",0)</f>
        <v/>
      </c>
      <c r="C2453" s="25">
        <v>27423</v>
      </c>
      <c r="D2453" s="25">
        <v>5</v>
      </c>
      <c r="E2453" s="25">
        <v>1</v>
      </c>
      <c r="F2453" s="178">
        <v>1515120</v>
      </c>
      <c r="G2453" s="178">
        <v>1</v>
      </c>
      <c r="H2453" s="178" t="str">
        <f>_xlfn.CONCAT(Tabela_srv_moreno_prd_dbwel_v_fund_acompanhamento[[#This Row],[codigo_peca]],"-",Tabela_srv_moreno_prd_dbwel_v_fund_acompanhamento[[#This Row],[seq_peca]])</f>
        <v>1515120-1</v>
      </c>
      <c r="I2453" s="178">
        <v>1</v>
      </c>
      <c r="J2453" s="178" t="s">
        <v>299</v>
      </c>
      <c r="K2453" s="179">
        <v>46164</v>
      </c>
      <c r="L2453" s="179">
        <v>46155</v>
      </c>
      <c r="M2453" s="178" t="s">
        <v>810</v>
      </c>
      <c r="N2453" s="179">
        <v>46164</v>
      </c>
      <c r="O245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54" spans="1:15" hidden="1" x14ac:dyDescent="0.25">
      <c r="A2454" s="25" t="str">
        <f>_xlfn.CONCAT(Tabela_srv_moreno_prd_dbwel_v_fund_acompanhamento[[#This Row],[id_ordem_servico]],"-",Tabela_srv_moreno_prd_dbwel_v_fund_acompanhamento[[#This Row],[item]])</f>
        <v>27423-4</v>
      </c>
      <c r="B2454" s="25" t="str">
        <f>_xlfn.XLOOKUP(A2454,Tabela2[ID OS_MORENO],Tabela2[ID OS_MORENO],"",0)</f>
        <v/>
      </c>
      <c r="C2454" s="25">
        <v>27423</v>
      </c>
      <c r="D2454" s="25">
        <v>4</v>
      </c>
      <c r="E2454" s="25">
        <v>1</v>
      </c>
      <c r="F2454" s="178">
        <v>1515121</v>
      </c>
      <c r="G2454" s="178">
        <v>1</v>
      </c>
      <c r="H2454" s="178" t="str">
        <f>_xlfn.CONCAT(Tabela_srv_moreno_prd_dbwel_v_fund_acompanhamento[[#This Row],[codigo_peca]],"-",Tabela_srv_moreno_prd_dbwel_v_fund_acompanhamento[[#This Row],[seq_peca]])</f>
        <v>1515121-1</v>
      </c>
      <c r="I2454" s="178">
        <v>1</v>
      </c>
      <c r="J2454" s="178" t="s">
        <v>299</v>
      </c>
      <c r="K2454" s="179">
        <v>46141</v>
      </c>
      <c r="L2454" s="179">
        <v>46141</v>
      </c>
      <c r="M2454" s="178" t="s">
        <v>811</v>
      </c>
      <c r="N2454" s="179">
        <v>46134</v>
      </c>
      <c r="O245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5" spans="1:15" hidden="1" x14ac:dyDescent="0.25">
      <c r="A2455" s="25" t="str">
        <f>_xlfn.CONCAT(Tabela_srv_moreno_prd_dbwel_v_fund_acompanhamento[[#This Row],[id_ordem_servico]],"-",Tabela_srv_moreno_prd_dbwel_v_fund_acompanhamento[[#This Row],[item]])</f>
        <v>27436-1</v>
      </c>
      <c r="B2455" s="25" t="str">
        <f>_xlfn.XLOOKUP(A2455,Tabela2[ID OS_MORENO],Tabela2[ID OS_MORENO],"",0)</f>
        <v/>
      </c>
      <c r="C2455" s="25">
        <v>27436</v>
      </c>
      <c r="D2455" s="25">
        <v>1</v>
      </c>
      <c r="E2455" s="25">
        <v>1</v>
      </c>
      <c r="F2455" s="178">
        <v>1515122</v>
      </c>
      <c r="G2455" s="178">
        <v>1</v>
      </c>
      <c r="H2455" s="178" t="str">
        <f>_xlfn.CONCAT(Tabela_srv_moreno_prd_dbwel_v_fund_acompanhamento[[#This Row],[codigo_peca]],"-",Tabela_srv_moreno_prd_dbwel_v_fund_acompanhamento[[#This Row],[seq_peca]])</f>
        <v>1515122-1</v>
      </c>
      <c r="I2455" s="178">
        <v>1</v>
      </c>
      <c r="J2455" s="178" t="s">
        <v>299</v>
      </c>
      <c r="K2455" s="179">
        <v>46168</v>
      </c>
      <c r="L2455" s="179"/>
      <c r="M2455" s="178" t="s">
        <v>824</v>
      </c>
      <c r="N2455" s="179">
        <v>46188</v>
      </c>
      <c r="O245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6" spans="1:15" hidden="1" x14ac:dyDescent="0.25">
      <c r="A2456" s="25" t="str">
        <f>_xlfn.CONCAT(Tabela_srv_moreno_prd_dbwel_v_fund_acompanhamento[[#This Row],[id_ordem_servico]],"-",Tabela_srv_moreno_prd_dbwel_v_fund_acompanhamento[[#This Row],[item]])</f>
        <v>27436-2</v>
      </c>
      <c r="B2456" s="25" t="str">
        <f>_xlfn.XLOOKUP(A2456,Tabela2[ID OS_MORENO],Tabela2[ID OS_MORENO],"",0)</f>
        <v/>
      </c>
      <c r="C2456" s="25">
        <v>27436</v>
      </c>
      <c r="D2456" s="25">
        <v>2</v>
      </c>
      <c r="E2456" s="25">
        <v>1</v>
      </c>
      <c r="F2456" s="178">
        <v>1515123</v>
      </c>
      <c r="G2456" s="178">
        <v>1</v>
      </c>
      <c r="H2456" s="178" t="str">
        <f>_xlfn.CONCAT(Tabela_srv_moreno_prd_dbwel_v_fund_acompanhamento[[#This Row],[codigo_peca]],"-",Tabela_srv_moreno_prd_dbwel_v_fund_acompanhamento[[#This Row],[seq_peca]])</f>
        <v>1515123-1</v>
      </c>
      <c r="I2456" s="178">
        <v>1</v>
      </c>
      <c r="J2456" s="178" t="s">
        <v>299</v>
      </c>
      <c r="K2456" s="179">
        <v>46168</v>
      </c>
      <c r="L2456" s="179"/>
      <c r="M2456" s="178" t="s">
        <v>825</v>
      </c>
      <c r="N2456" s="179">
        <v>46188</v>
      </c>
      <c r="O245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57" spans="1:15" hidden="1" x14ac:dyDescent="0.25">
      <c r="A2457" s="25" t="str">
        <f>_xlfn.CONCAT(Tabela_srv_moreno_prd_dbwel_v_fund_acompanhamento[[#This Row],[id_ordem_servico]],"-",Tabela_srv_moreno_prd_dbwel_v_fund_acompanhamento[[#This Row],[item]])</f>
        <v>27403-1</v>
      </c>
      <c r="B2457" s="25" t="str">
        <f>_xlfn.XLOOKUP(A2457,Tabela2[ID OS_MORENO],Tabela2[ID OS_MORENO],"",0)</f>
        <v/>
      </c>
      <c r="C2457" s="25">
        <v>27403</v>
      </c>
      <c r="D2457" s="25">
        <v>1</v>
      </c>
      <c r="E2457" s="25">
        <v>1</v>
      </c>
      <c r="F2457" s="178">
        <v>1515116</v>
      </c>
      <c r="G2457" s="178">
        <v>1</v>
      </c>
      <c r="H2457" s="178" t="str">
        <f>_xlfn.CONCAT(Tabela_srv_moreno_prd_dbwel_v_fund_acompanhamento[[#This Row],[codigo_peca]],"-",Tabela_srv_moreno_prd_dbwel_v_fund_acompanhamento[[#This Row],[seq_peca]])</f>
        <v>1515116-1</v>
      </c>
      <c r="I2457" s="178">
        <v>1</v>
      </c>
      <c r="J2457" s="178" t="s">
        <v>299</v>
      </c>
      <c r="K2457" s="179">
        <v>46148</v>
      </c>
      <c r="L2457" s="179">
        <v>46141</v>
      </c>
      <c r="M2457" s="178" t="s">
        <v>786</v>
      </c>
      <c r="N2457" s="179">
        <v>46148</v>
      </c>
      <c r="O2457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58" spans="1:15" hidden="1" x14ac:dyDescent="0.25">
      <c r="A2458" s="25" t="str">
        <f>_xlfn.CONCAT(Tabela_srv_moreno_prd_dbwel_v_fund_acompanhamento[[#This Row],[id_ordem_servico]],"-",Tabela_srv_moreno_prd_dbwel_v_fund_acompanhamento[[#This Row],[item]])</f>
        <v>27403-2</v>
      </c>
      <c r="B2458" s="25" t="str">
        <f>_xlfn.XLOOKUP(A2458,Tabela2[ID OS_MORENO],Tabela2[ID OS_MORENO],"",0)</f>
        <v/>
      </c>
      <c r="C2458" s="25">
        <v>27403</v>
      </c>
      <c r="D2458" s="25">
        <v>2</v>
      </c>
      <c r="E2458" s="25">
        <v>1</v>
      </c>
      <c r="F2458" s="178">
        <v>1515117</v>
      </c>
      <c r="G2458" s="178">
        <v>1</v>
      </c>
      <c r="H2458" s="178" t="str">
        <f>_xlfn.CONCAT(Tabela_srv_moreno_prd_dbwel_v_fund_acompanhamento[[#This Row],[codigo_peca]],"-",Tabela_srv_moreno_prd_dbwel_v_fund_acompanhamento[[#This Row],[seq_peca]])</f>
        <v>1515117-1</v>
      </c>
      <c r="I2458" s="178">
        <v>1</v>
      </c>
      <c r="J2458" s="178" t="s">
        <v>299</v>
      </c>
      <c r="K2458" s="179">
        <v>46148</v>
      </c>
      <c r="L2458" s="179">
        <v>46141</v>
      </c>
      <c r="M2458" s="178" t="s">
        <v>787</v>
      </c>
      <c r="N2458" s="179">
        <v>46148</v>
      </c>
      <c r="O2458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59" spans="1:15" hidden="1" x14ac:dyDescent="0.25">
      <c r="A2459" s="25" t="str">
        <f>_xlfn.CONCAT(Tabela_srv_moreno_prd_dbwel_v_fund_acompanhamento[[#This Row],[id_ordem_servico]],"-",Tabela_srv_moreno_prd_dbwel_v_fund_acompanhamento[[#This Row],[item]])</f>
        <v>27581-1</v>
      </c>
      <c r="B2459" s="25" t="str">
        <f>_xlfn.XLOOKUP(A2459,Tabela2[ID OS_MORENO],Tabela2[ID OS_MORENO],"",0)</f>
        <v/>
      </c>
      <c r="C2459" s="25">
        <v>27581</v>
      </c>
      <c r="D2459" s="25">
        <v>1</v>
      </c>
      <c r="E2459" s="25">
        <v>1</v>
      </c>
      <c r="F2459" s="178">
        <v>1515128</v>
      </c>
      <c r="G2459" s="178">
        <v>1</v>
      </c>
      <c r="H2459" s="178" t="str">
        <f>_xlfn.CONCAT(Tabela_srv_moreno_prd_dbwel_v_fund_acompanhamento[[#This Row],[codigo_peca]],"-",Tabela_srv_moreno_prd_dbwel_v_fund_acompanhamento[[#This Row],[seq_peca]])</f>
        <v>1515128-1</v>
      </c>
      <c r="I2459" s="178">
        <v>1</v>
      </c>
      <c r="J2459" s="178" t="s">
        <v>299</v>
      </c>
      <c r="K2459" s="179">
        <v>46253</v>
      </c>
      <c r="L2459" s="179"/>
      <c r="M2459" s="178" t="s">
        <v>2865</v>
      </c>
      <c r="N2459" s="179">
        <v>46254</v>
      </c>
      <c r="O245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0" spans="1:15" hidden="1" x14ac:dyDescent="0.25">
      <c r="A2460" s="25" t="str">
        <f>_xlfn.CONCAT(Tabela_srv_moreno_prd_dbwel_v_fund_acompanhamento[[#This Row],[id_ordem_servico]],"-",Tabela_srv_moreno_prd_dbwel_v_fund_acompanhamento[[#This Row],[item]])</f>
        <v>27581-2</v>
      </c>
      <c r="B2460" s="25" t="str">
        <f>_xlfn.XLOOKUP(A2460,Tabela2[ID OS_MORENO],Tabela2[ID OS_MORENO],"",0)</f>
        <v/>
      </c>
      <c r="C2460" s="25">
        <v>27581</v>
      </c>
      <c r="D2460" s="25">
        <v>2</v>
      </c>
      <c r="E2460" s="25">
        <v>1</v>
      </c>
      <c r="F2460" s="178">
        <v>1515129</v>
      </c>
      <c r="G2460" s="178">
        <v>1</v>
      </c>
      <c r="H2460" s="178" t="str">
        <f>_xlfn.CONCAT(Tabela_srv_moreno_prd_dbwel_v_fund_acompanhamento[[#This Row],[codigo_peca]],"-",Tabela_srv_moreno_prd_dbwel_v_fund_acompanhamento[[#This Row],[seq_peca]])</f>
        <v>1515129-1</v>
      </c>
      <c r="I2460" s="178">
        <v>1</v>
      </c>
      <c r="J2460" s="178" t="s">
        <v>299</v>
      </c>
      <c r="K2460" s="179">
        <v>46253</v>
      </c>
      <c r="L2460" s="179"/>
      <c r="M2460" s="178" t="s">
        <v>2866</v>
      </c>
      <c r="N2460" s="179">
        <v>46254</v>
      </c>
      <c r="O246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1" spans="1:15" hidden="1" x14ac:dyDescent="0.25">
      <c r="A2461" s="25" t="str">
        <f>_xlfn.CONCAT(Tabela_srv_moreno_prd_dbwel_v_fund_acompanhamento[[#This Row],[id_ordem_servico]],"-",Tabela_srv_moreno_prd_dbwel_v_fund_acompanhamento[[#This Row],[item]])</f>
        <v>27581-3</v>
      </c>
      <c r="B2461" s="25" t="str">
        <f>_xlfn.XLOOKUP(A2461,Tabela2[ID OS_MORENO],Tabela2[ID OS_MORENO],"",0)</f>
        <v/>
      </c>
      <c r="C2461" s="25">
        <v>27581</v>
      </c>
      <c r="D2461" s="25">
        <v>3</v>
      </c>
      <c r="E2461" s="25">
        <v>1</v>
      </c>
      <c r="F2461" s="178">
        <v>1515130</v>
      </c>
      <c r="G2461" s="178">
        <v>1</v>
      </c>
      <c r="H2461" s="178" t="str">
        <f>_xlfn.CONCAT(Tabela_srv_moreno_prd_dbwel_v_fund_acompanhamento[[#This Row],[codigo_peca]],"-",Tabela_srv_moreno_prd_dbwel_v_fund_acompanhamento[[#This Row],[seq_peca]])</f>
        <v>1515130-1</v>
      </c>
      <c r="I2461" s="178">
        <v>1</v>
      </c>
      <c r="J2461" s="178" t="s">
        <v>299</v>
      </c>
      <c r="K2461" s="179">
        <v>46253</v>
      </c>
      <c r="L2461" s="179"/>
      <c r="M2461" s="178" t="s">
        <v>2867</v>
      </c>
      <c r="N2461" s="179">
        <v>46254</v>
      </c>
      <c r="O246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2" spans="1:15" hidden="1" x14ac:dyDescent="0.25">
      <c r="A2462" s="25" t="str">
        <f>_xlfn.CONCAT(Tabela_srv_moreno_prd_dbwel_v_fund_acompanhamento[[#This Row],[id_ordem_servico]],"-",Tabela_srv_moreno_prd_dbwel_v_fund_acompanhamento[[#This Row],[item]])</f>
        <v>27523-1</v>
      </c>
      <c r="B2462" s="25" t="str">
        <f>_xlfn.XLOOKUP(A2462,Tabela2[ID OS_MORENO],Tabela2[ID OS_MORENO],"",0)</f>
        <v/>
      </c>
      <c r="C2462" s="25">
        <v>27523</v>
      </c>
      <c r="D2462" s="25">
        <v>1</v>
      </c>
      <c r="E2462" s="25">
        <v>1</v>
      </c>
      <c r="F2462" s="178">
        <v>1515126</v>
      </c>
      <c r="G2462" s="178">
        <v>1</v>
      </c>
      <c r="H2462" s="178" t="str">
        <f>_xlfn.CONCAT(Tabela_srv_moreno_prd_dbwel_v_fund_acompanhamento[[#This Row],[codigo_peca]],"-",Tabela_srv_moreno_prd_dbwel_v_fund_acompanhamento[[#This Row],[seq_peca]])</f>
        <v>1515126-1</v>
      </c>
      <c r="I2462" s="178">
        <v>1</v>
      </c>
      <c r="J2462" s="178" t="s">
        <v>299</v>
      </c>
      <c r="K2462" s="179">
        <v>46260</v>
      </c>
      <c r="L2462" s="179"/>
      <c r="M2462" s="178" t="s">
        <v>2350</v>
      </c>
      <c r="N2462" s="179">
        <v>46254</v>
      </c>
      <c r="O246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3" spans="1:15" hidden="1" x14ac:dyDescent="0.25">
      <c r="A2463" s="25" t="str">
        <f>_xlfn.CONCAT(Tabela_srv_moreno_prd_dbwel_v_fund_acompanhamento[[#This Row],[id_ordem_servico]],"-",Tabela_srv_moreno_prd_dbwel_v_fund_acompanhamento[[#This Row],[item]])</f>
        <v>27523-2</v>
      </c>
      <c r="B2463" s="25" t="str">
        <f>_xlfn.XLOOKUP(A2463,Tabela2[ID OS_MORENO],Tabela2[ID OS_MORENO],"",0)</f>
        <v/>
      </c>
      <c r="C2463" s="25">
        <v>27523</v>
      </c>
      <c r="D2463" s="25">
        <v>2</v>
      </c>
      <c r="E2463" s="25">
        <v>1</v>
      </c>
      <c r="F2463" s="178">
        <v>1515127</v>
      </c>
      <c r="G2463" s="178">
        <v>1</v>
      </c>
      <c r="H2463" s="178" t="str">
        <f>_xlfn.CONCAT(Tabela_srv_moreno_prd_dbwel_v_fund_acompanhamento[[#This Row],[codigo_peca]],"-",Tabela_srv_moreno_prd_dbwel_v_fund_acompanhamento[[#This Row],[seq_peca]])</f>
        <v>1515127-1</v>
      </c>
      <c r="I2463" s="178">
        <v>1</v>
      </c>
      <c r="J2463" s="178" t="s">
        <v>299</v>
      </c>
      <c r="K2463" s="179">
        <v>46254</v>
      </c>
      <c r="L2463" s="179"/>
      <c r="M2463" s="178" t="s">
        <v>2351</v>
      </c>
      <c r="N2463" s="179">
        <v>46254</v>
      </c>
      <c r="O246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64" spans="1:15" hidden="1" x14ac:dyDescent="0.25">
      <c r="A2464" s="25" t="str">
        <f>_xlfn.CONCAT(Tabela_srv_moreno_prd_dbwel_v_fund_acompanhamento[[#This Row],[id_ordem_servico]],"-",Tabela_srv_moreno_prd_dbwel_v_fund_acompanhamento[[#This Row],[item]])</f>
        <v>27568-2</v>
      </c>
      <c r="B2464" s="25" t="str">
        <f>_xlfn.XLOOKUP(A2464,Tabela2[ID OS_MORENO],Tabela2[ID OS_MORENO],"",0)</f>
        <v/>
      </c>
      <c r="C2464" s="25">
        <v>27568</v>
      </c>
      <c r="D2464" s="25">
        <v>2</v>
      </c>
      <c r="E2464" s="25">
        <v>1</v>
      </c>
      <c r="F2464" s="178">
        <v>1515042</v>
      </c>
      <c r="G2464" s="178">
        <v>16</v>
      </c>
      <c r="H2464" s="178" t="str">
        <f>_xlfn.CONCAT(Tabela_srv_moreno_prd_dbwel_v_fund_acompanhamento[[#This Row],[codigo_peca]],"-",Tabela_srv_moreno_prd_dbwel_v_fund_acompanhamento[[#This Row],[seq_peca]])</f>
        <v>1515042-16</v>
      </c>
      <c r="I2464" s="178">
        <v>1</v>
      </c>
      <c r="J2464" s="178" t="s">
        <v>299</v>
      </c>
      <c r="K2464" s="179">
        <v>46308</v>
      </c>
      <c r="L2464" s="179"/>
      <c r="M2464" s="178" t="s">
        <v>277</v>
      </c>
      <c r="N2464" s="179">
        <v>46309</v>
      </c>
      <c r="O246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5" spans="1:15" hidden="1" x14ac:dyDescent="0.25">
      <c r="A2465" s="25" t="str">
        <f>_xlfn.CONCAT(Tabela_srv_moreno_prd_dbwel_v_fund_acompanhamento[[#This Row],[id_ordem_servico]],"-",Tabela_srv_moreno_prd_dbwel_v_fund_acompanhamento[[#This Row],[item]])</f>
        <v>27568-1</v>
      </c>
      <c r="B2465" s="25" t="str">
        <f>_xlfn.XLOOKUP(A2465,Tabela2[ID OS_MORENO],Tabela2[ID OS_MORENO],"",0)</f>
        <v/>
      </c>
      <c r="C2465" s="25">
        <v>27568</v>
      </c>
      <c r="D2465" s="25">
        <v>1</v>
      </c>
      <c r="E2465" s="25">
        <v>1</v>
      </c>
      <c r="F2465" s="178">
        <v>1515041</v>
      </c>
      <c r="G2465" s="178">
        <v>16</v>
      </c>
      <c r="H2465" s="178" t="str">
        <f>_xlfn.CONCAT(Tabela_srv_moreno_prd_dbwel_v_fund_acompanhamento[[#This Row],[codigo_peca]],"-",Tabela_srv_moreno_prd_dbwel_v_fund_acompanhamento[[#This Row],[seq_peca]])</f>
        <v>1515041-16</v>
      </c>
      <c r="I2465" s="178">
        <v>1</v>
      </c>
      <c r="J2465" s="178" t="s">
        <v>299</v>
      </c>
      <c r="K2465" s="179">
        <v>46308</v>
      </c>
      <c r="L2465" s="179"/>
      <c r="M2465" s="178" t="s">
        <v>418</v>
      </c>
      <c r="N2465" s="179">
        <v>46309</v>
      </c>
      <c r="O246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6" spans="1:15" hidden="1" x14ac:dyDescent="0.25">
      <c r="A2466" s="25" t="str">
        <f>_xlfn.CONCAT(Tabela_srv_moreno_prd_dbwel_v_fund_acompanhamento[[#This Row],[id_ordem_servico]],"-",Tabela_srv_moreno_prd_dbwel_v_fund_acompanhamento[[#This Row],[item]])</f>
        <v>27565-1</v>
      </c>
      <c r="B2466" s="25" t="str">
        <f>_xlfn.XLOOKUP(A2466,Tabela2[ID OS_MORENO],Tabela2[ID OS_MORENO],"",0)</f>
        <v/>
      </c>
      <c r="C2466" s="25">
        <v>27565</v>
      </c>
      <c r="D2466" s="25">
        <v>1</v>
      </c>
      <c r="E2466" s="25">
        <v>1</v>
      </c>
      <c r="F2466" s="178">
        <v>1515041</v>
      </c>
      <c r="G2466" s="178">
        <v>15</v>
      </c>
      <c r="H2466" s="178" t="str">
        <f>_xlfn.CONCAT(Tabela_srv_moreno_prd_dbwel_v_fund_acompanhamento[[#This Row],[codigo_peca]],"-",Tabela_srv_moreno_prd_dbwel_v_fund_acompanhamento[[#This Row],[seq_peca]])</f>
        <v>1515041-15</v>
      </c>
      <c r="I2466" s="178">
        <v>1</v>
      </c>
      <c r="J2466" s="178" t="s">
        <v>299</v>
      </c>
      <c r="K2466" s="179">
        <v>46244</v>
      </c>
      <c r="L2466" s="179"/>
      <c r="M2466" s="178" t="s">
        <v>418</v>
      </c>
      <c r="N2466" s="179">
        <v>46325</v>
      </c>
      <c r="O246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7" spans="1:15" hidden="1" x14ac:dyDescent="0.25">
      <c r="A2467" s="25" t="str">
        <f>_xlfn.CONCAT(Tabela_srv_moreno_prd_dbwel_v_fund_acompanhamento[[#This Row],[id_ordem_servico]],"-",Tabela_srv_moreno_prd_dbwel_v_fund_acompanhamento[[#This Row],[item]])</f>
        <v>27565-2</v>
      </c>
      <c r="B2467" s="25" t="str">
        <f>_xlfn.XLOOKUP(A2467,Tabela2[ID OS_MORENO],Tabela2[ID OS_MORENO],"",0)</f>
        <v/>
      </c>
      <c r="C2467" s="25">
        <v>27565</v>
      </c>
      <c r="D2467" s="25">
        <v>2</v>
      </c>
      <c r="E2467" s="25">
        <v>1</v>
      </c>
      <c r="F2467" s="178">
        <v>1515042</v>
      </c>
      <c r="G2467" s="178">
        <v>15</v>
      </c>
      <c r="H2467" s="178" t="str">
        <f>_xlfn.CONCAT(Tabela_srv_moreno_prd_dbwel_v_fund_acompanhamento[[#This Row],[codigo_peca]],"-",Tabela_srv_moreno_prd_dbwel_v_fund_acompanhamento[[#This Row],[seq_peca]])</f>
        <v>1515042-15</v>
      </c>
      <c r="I2467" s="178">
        <v>1</v>
      </c>
      <c r="J2467" s="178" t="s">
        <v>299</v>
      </c>
      <c r="K2467" s="179">
        <v>46227</v>
      </c>
      <c r="L2467" s="179"/>
      <c r="M2467" s="178" t="s">
        <v>277</v>
      </c>
      <c r="N2467" s="179">
        <v>46325</v>
      </c>
      <c r="O246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8" spans="1:15" hidden="1" x14ac:dyDescent="0.25">
      <c r="A2468" s="25" t="str">
        <f>_xlfn.CONCAT(Tabela_srv_moreno_prd_dbwel_v_fund_acompanhamento[[#This Row],[id_ordem_servico]],"-",Tabela_srv_moreno_prd_dbwel_v_fund_acompanhamento[[#This Row],[item]])</f>
        <v>27566-1</v>
      </c>
      <c r="B2468" s="25" t="str">
        <f>_xlfn.XLOOKUP(A2468,Tabela2[ID OS_MORENO],Tabela2[ID OS_MORENO],"",0)</f>
        <v/>
      </c>
      <c r="C2468" s="25">
        <v>27566</v>
      </c>
      <c r="D2468" s="25">
        <v>1</v>
      </c>
      <c r="E2468" s="25">
        <v>1</v>
      </c>
      <c r="F2468" s="178">
        <v>1515131</v>
      </c>
      <c r="G2468" s="178">
        <v>0</v>
      </c>
      <c r="H2468" s="178" t="str">
        <f>_xlfn.CONCAT(Tabela_srv_moreno_prd_dbwel_v_fund_acompanhamento[[#This Row],[codigo_peca]],"-",Tabela_srv_moreno_prd_dbwel_v_fund_acompanhamento[[#This Row],[seq_peca]])</f>
        <v>1515131-0</v>
      </c>
      <c r="I2468" s="178">
        <v>1</v>
      </c>
      <c r="J2468" s="178" t="s">
        <v>299</v>
      </c>
      <c r="K2468" s="179">
        <v>46294</v>
      </c>
      <c r="L2468" s="179"/>
      <c r="M2468" s="178" t="s">
        <v>2856</v>
      </c>
      <c r="N2468" s="179">
        <v>46274</v>
      </c>
      <c r="O246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69" spans="1:15" hidden="1" x14ac:dyDescent="0.25">
      <c r="A2469" s="25" t="str">
        <f>_xlfn.CONCAT(Tabela_srv_moreno_prd_dbwel_v_fund_acompanhamento[[#This Row],[id_ordem_servico]],"-",Tabela_srv_moreno_prd_dbwel_v_fund_acompanhamento[[#This Row],[item]])</f>
        <v>27566-2</v>
      </c>
      <c r="B2469" s="25" t="str">
        <f>_xlfn.XLOOKUP(A2469,Tabela2[ID OS_MORENO],Tabela2[ID OS_MORENO],"",0)</f>
        <v/>
      </c>
      <c r="C2469" s="25">
        <v>27566</v>
      </c>
      <c r="D2469" s="25">
        <v>2</v>
      </c>
      <c r="E2469" s="25">
        <v>1</v>
      </c>
      <c r="F2469" s="178">
        <v>1515132</v>
      </c>
      <c r="G2469" s="178">
        <v>0</v>
      </c>
      <c r="H2469" s="178" t="str">
        <f>_xlfn.CONCAT(Tabela_srv_moreno_prd_dbwel_v_fund_acompanhamento[[#This Row],[codigo_peca]],"-",Tabela_srv_moreno_prd_dbwel_v_fund_acompanhamento[[#This Row],[seq_peca]])</f>
        <v>1515132-0</v>
      </c>
      <c r="I2469" s="178">
        <v>1</v>
      </c>
      <c r="J2469" s="178" t="s">
        <v>299</v>
      </c>
      <c r="K2469" s="179">
        <v>46294</v>
      </c>
      <c r="L2469" s="179"/>
      <c r="M2469" s="178" t="s">
        <v>2857</v>
      </c>
      <c r="N2469" s="179">
        <v>46274</v>
      </c>
      <c r="O246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0" spans="1:15" hidden="1" x14ac:dyDescent="0.25">
      <c r="A2470" s="25" t="str">
        <f>_xlfn.CONCAT(Tabela_srv_moreno_prd_dbwel_v_fund_acompanhamento[[#This Row],[id_ordem_servico]],"-",Tabela_srv_moreno_prd_dbwel_v_fund_acompanhamento[[#This Row],[item]])</f>
        <v>27242-1</v>
      </c>
      <c r="B2470" s="25" t="str">
        <f>_xlfn.XLOOKUP(A2470,Tabela2[ID OS_MORENO],Tabela2[ID OS_MORENO],"",0)</f>
        <v/>
      </c>
      <c r="C2470" s="25">
        <v>27242</v>
      </c>
      <c r="D2470" s="25">
        <v>1</v>
      </c>
      <c r="E2470" s="25">
        <v>1</v>
      </c>
      <c r="F2470" s="178">
        <v>1516001</v>
      </c>
      <c r="G2470" s="178">
        <v>2</v>
      </c>
      <c r="H2470" s="178" t="str">
        <f>_xlfn.CONCAT(Tabela_srv_moreno_prd_dbwel_v_fund_acompanhamento[[#This Row],[codigo_peca]],"-",Tabela_srv_moreno_prd_dbwel_v_fund_acompanhamento[[#This Row],[seq_peca]])</f>
        <v>1516001-2</v>
      </c>
      <c r="I2470" s="178">
        <v>1</v>
      </c>
      <c r="J2470" s="178" t="s">
        <v>592</v>
      </c>
      <c r="K2470" s="179">
        <v>45973</v>
      </c>
      <c r="L2470" s="179">
        <v>46000</v>
      </c>
      <c r="M2470" s="178" t="s">
        <v>248</v>
      </c>
      <c r="N2470" s="179">
        <v>46001</v>
      </c>
      <c r="O247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1" spans="1:15" hidden="1" x14ac:dyDescent="0.25">
      <c r="A2471" s="25" t="str">
        <f>_xlfn.CONCAT(Tabela_srv_moreno_prd_dbwel_v_fund_acompanhamento[[#This Row],[id_ordem_servico]],"-",Tabela_srv_moreno_prd_dbwel_v_fund_acompanhamento[[#This Row],[item]])</f>
        <v>27112-1</v>
      </c>
      <c r="B2471" s="25" t="str">
        <f>_xlfn.XLOOKUP(A2471,Tabela2[ID OS_MORENO],Tabela2[ID OS_MORENO],"",0)</f>
        <v/>
      </c>
      <c r="C2471" s="25">
        <v>27112</v>
      </c>
      <c r="D2471" s="25">
        <v>1</v>
      </c>
      <c r="E2471" s="25">
        <v>1</v>
      </c>
      <c r="F2471" s="178">
        <v>6473</v>
      </c>
      <c r="G2471" s="178">
        <v>1</v>
      </c>
      <c r="H2471" s="178" t="str">
        <f>_xlfn.CONCAT(Tabela_srv_moreno_prd_dbwel_v_fund_acompanhamento[[#This Row],[codigo_peca]],"-",Tabela_srv_moreno_prd_dbwel_v_fund_acompanhamento[[#This Row],[seq_peca]])</f>
        <v>6473-1</v>
      </c>
      <c r="I2471" s="178">
        <v>1</v>
      </c>
      <c r="J2471" s="178" t="s">
        <v>310</v>
      </c>
      <c r="K2471" s="179">
        <v>45894</v>
      </c>
      <c r="L2471" s="179">
        <v>45894</v>
      </c>
      <c r="M2471" s="178" t="s">
        <v>311</v>
      </c>
      <c r="N2471" s="179">
        <v>46022</v>
      </c>
      <c r="O247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2" spans="1:15" hidden="1" x14ac:dyDescent="0.25">
      <c r="A2472" s="25" t="str">
        <f>_xlfn.CONCAT(Tabela_srv_moreno_prd_dbwel_v_fund_acompanhamento[[#This Row],[id_ordem_servico]],"-",Tabela_srv_moreno_prd_dbwel_v_fund_acompanhamento[[#This Row],[item]])</f>
        <v>27112-3</v>
      </c>
      <c r="B2472" s="25" t="str">
        <f>_xlfn.XLOOKUP(A2472,Tabela2[ID OS_MORENO],Tabela2[ID OS_MORENO],"",0)</f>
        <v/>
      </c>
      <c r="C2472" s="25">
        <v>27112</v>
      </c>
      <c r="D2472" s="25">
        <v>3</v>
      </c>
      <c r="E2472" s="25">
        <v>1</v>
      </c>
      <c r="F2472" s="178">
        <v>6475</v>
      </c>
      <c r="G2472" s="178">
        <v>1</v>
      </c>
      <c r="H2472" s="178" t="str">
        <f>_xlfn.CONCAT(Tabela_srv_moreno_prd_dbwel_v_fund_acompanhamento[[#This Row],[codigo_peca]],"-",Tabela_srv_moreno_prd_dbwel_v_fund_acompanhamento[[#This Row],[seq_peca]])</f>
        <v>6475-1</v>
      </c>
      <c r="I2472" s="178">
        <v>1</v>
      </c>
      <c r="J2472" s="178" t="s">
        <v>310</v>
      </c>
      <c r="K2472" s="179">
        <v>45866</v>
      </c>
      <c r="L2472" s="179">
        <v>45866</v>
      </c>
      <c r="M2472" s="178" t="s">
        <v>312</v>
      </c>
      <c r="N2472" s="179">
        <v>46059</v>
      </c>
      <c r="O247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3" spans="1:15" hidden="1" x14ac:dyDescent="0.25">
      <c r="A2473" s="25" t="str">
        <f>_xlfn.CONCAT(Tabela_srv_moreno_prd_dbwel_v_fund_acompanhamento[[#This Row],[id_ordem_servico]],"-",Tabela_srv_moreno_prd_dbwel_v_fund_acompanhamento[[#This Row],[item]])</f>
        <v>27112-7</v>
      </c>
      <c r="B2473" s="25" t="str">
        <f>_xlfn.XLOOKUP(A2473,Tabela2[ID OS_MORENO],Tabela2[ID OS_MORENO],"",0)</f>
        <v/>
      </c>
      <c r="C2473" s="25">
        <v>27112</v>
      </c>
      <c r="D2473" s="25">
        <v>7</v>
      </c>
      <c r="E2473" s="25">
        <v>1</v>
      </c>
      <c r="F2473" s="178">
        <v>6479</v>
      </c>
      <c r="G2473" s="178">
        <v>1</v>
      </c>
      <c r="H2473" s="178" t="str">
        <f>_xlfn.CONCAT(Tabela_srv_moreno_prd_dbwel_v_fund_acompanhamento[[#This Row],[codigo_peca]],"-",Tabela_srv_moreno_prd_dbwel_v_fund_acompanhamento[[#This Row],[seq_peca]])</f>
        <v>6479-1</v>
      </c>
      <c r="I2473" s="178">
        <v>1</v>
      </c>
      <c r="J2473" s="178" t="s">
        <v>310</v>
      </c>
      <c r="K2473" s="179">
        <v>45875</v>
      </c>
      <c r="L2473" s="179">
        <v>45875</v>
      </c>
      <c r="M2473" s="178" t="s">
        <v>313</v>
      </c>
      <c r="N2473" s="179">
        <v>46035</v>
      </c>
      <c r="O247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4" spans="1:15" hidden="1" x14ac:dyDescent="0.25">
      <c r="A2474" s="25" t="str">
        <f>_xlfn.CONCAT(Tabela_srv_moreno_prd_dbwel_v_fund_acompanhamento[[#This Row],[id_ordem_servico]],"-",Tabela_srv_moreno_prd_dbwel_v_fund_acompanhamento[[#This Row],[item]])</f>
        <v>27112-8</v>
      </c>
      <c r="B2474" s="25" t="str">
        <f>_xlfn.XLOOKUP(A2474,Tabela2[ID OS_MORENO],Tabela2[ID OS_MORENO],"",0)</f>
        <v/>
      </c>
      <c r="C2474" s="25">
        <v>27112</v>
      </c>
      <c r="D2474" s="25">
        <v>8</v>
      </c>
      <c r="E2474" s="25">
        <v>1</v>
      </c>
      <c r="F2474" s="178">
        <v>6480</v>
      </c>
      <c r="G2474" s="178">
        <v>1</v>
      </c>
      <c r="H2474" s="178" t="str">
        <f>_xlfn.CONCAT(Tabela_srv_moreno_prd_dbwel_v_fund_acompanhamento[[#This Row],[codigo_peca]],"-",Tabela_srv_moreno_prd_dbwel_v_fund_acompanhamento[[#This Row],[seq_peca]])</f>
        <v>6480-1</v>
      </c>
      <c r="I2474" s="178">
        <v>1</v>
      </c>
      <c r="J2474" s="178" t="s">
        <v>310</v>
      </c>
      <c r="K2474" s="179">
        <v>45880</v>
      </c>
      <c r="L2474" s="179">
        <v>45880</v>
      </c>
      <c r="M2474" s="178" t="s">
        <v>314</v>
      </c>
      <c r="N2474" s="179">
        <v>46037</v>
      </c>
      <c r="O247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5" spans="1:15" hidden="1" x14ac:dyDescent="0.25">
      <c r="A2475" s="25" t="str">
        <f>_xlfn.CONCAT(Tabela_srv_moreno_prd_dbwel_v_fund_acompanhamento[[#This Row],[id_ordem_servico]],"-",Tabela_srv_moreno_prd_dbwel_v_fund_acompanhamento[[#This Row],[item]])</f>
        <v>27112-10</v>
      </c>
      <c r="B2475" s="25" t="str">
        <f>_xlfn.XLOOKUP(A2475,Tabela2[ID OS_MORENO],Tabela2[ID OS_MORENO],"",0)</f>
        <v/>
      </c>
      <c r="C2475" s="25">
        <v>27112</v>
      </c>
      <c r="D2475" s="25">
        <v>10</v>
      </c>
      <c r="E2475" s="25">
        <v>1</v>
      </c>
      <c r="F2475" s="178">
        <v>6482</v>
      </c>
      <c r="G2475" s="178">
        <v>1</v>
      </c>
      <c r="H2475" s="178" t="str">
        <f>_xlfn.CONCAT(Tabela_srv_moreno_prd_dbwel_v_fund_acompanhamento[[#This Row],[codigo_peca]],"-",Tabela_srv_moreno_prd_dbwel_v_fund_acompanhamento[[#This Row],[seq_peca]])</f>
        <v>6482-1</v>
      </c>
      <c r="I2475" s="178">
        <v>1</v>
      </c>
      <c r="J2475" s="178" t="s">
        <v>310</v>
      </c>
      <c r="K2475" s="179">
        <v>45904</v>
      </c>
      <c r="L2475" s="179">
        <v>45904</v>
      </c>
      <c r="M2475" s="178" t="s">
        <v>311</v>
      </c>
      <c r="N2475" s="179">
        <v>46064</v>
      </c>
      <c r="O247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6" spans="1:15" hidden="1" x14ac:dyDescent="0.25">
      <c r="A2476" s="25" t="str">
        <f>_xlfn.CONCAT(Tabela_srv_moreno_prd_dbwel_v_fund_acompanhamento[[#This Row],[id_ordem_servico]],"-",Tabela_srv_moreno_prd_dbwel_v_fund_acompanhamento[[#This Row],[item]])</f>
        <v>27112-11</v>
      </c>
      <c r="B2476" s="25" t="str">
        <f>_xlfn.XLOOKUP(A2476,Tabela2[ID OS_MORENO],Tabela2[ID OS_MORENO],"",0)</f>
        <v/>
      </c>
      <c r="C2476" s="25">
        <v>27112</v>
      </c>
      <c r="D2476" s="25">
        <v>11</v>
      </c>
      <c r="E2476" s="25">
        <v>1</v>
      </c>
      <c r="F2476" s="178">
        <v>1593001</v>
      </c>
      <c r="G2476" s="178">
        <v>1</v>
      </c>
      <c r="H2476" s="178" t="str">
        <f>_xlfn.CONCAT(Tabela_srv_moreno_prd_dbwel_v_fund_acompanhamento[[#This Row],[codigo_peca]],"-",Tabela_srv_moreno_prd_dbwel_v_fund_acompanhamento[[#This Row],[seq_peca]])</f>
        <v>1593001-1</v>
      </c>
      <c r="I2476" s="178">
        <v>1</v>
      </c>
      <c r="J2476" s="178" t="s">
        <v>310</v>
      </c>
      <c r="K2476" s="179">
        <v>45956</v>
      </c>
      <c r="L2476" s="179">
        <v>45953</v>
      </c>
      <c r="M2476" s="178" t="s">
        <v>315</v>
      </c>
      <c r="N2476" s="179">
        <v>46021</v>
      </c>
      <c r="O247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7" spans="1:15" hidden="1" x14ac:dyDescent="0.25">
      <c r="A2477" s="25" t="str">
        <f>_xlfn.CONCAT(Tabela_srv_moreno_prd_dbwel_v_fund_acompanhamento[[#This Row],[id_ordem_servico]],"-",Tabela_srv_moreno_prd_dbwel_v_fund_acompanhamento[[#This Row],[item]])</f>
        <v>27409-1</v>
      </c>
      <c r="B2477" s="25" t="str">
        <f>_xlfn.XLOOKUP(A2477,Tabela2[ID OS_MORENO],Tabela2[ID OS_MORENO],"",0)</f>
        <v>27409-1</v>
      </c>
      <c r="C2477" s="25">
        <v>27409</v>
      </c>
      <c r="D2477" s="25">
        <v>1</v>
      </c>
      <c r="E2477" s="25">
        <v>1</v>
      </c>
      <c r="F2477" s="178">
        <v>1534002</v>
      </c>
      <c r="G2477" s="178">
        <v>2</v>
      </c>
      <c r="H2477" s="178" t="str">
        <f>_xlfn.CONCAT(Tabela_srv_moreno_prd_dbwel_v_fund_acompanhamento[[#This Row],[codigo_peca]],"-",Tabela_srv_moreno_prd_dbwel_v_fund_acompanhamento[[#This Row],[seq_peca]])</f>
        <v>1534002-2</v>
      </c>
      <c r="I2477" s="178">
        <v>1</v>
      </c>
      <c r="J2477" s="178" t="s">
        <v>792</v>
      </c>
      <c r="K2477" s="179">
        <v>46094</v>
      </c>
      <c r="L2477" s="179">
        <v>46114</v>
      </c>
      <c r="M2477" s="178" t="s">
        <v>793</v>
      </c>
      <c r="N2477" s="179">
        <v>46106</v>
      </c>
      <c r="O247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8" spans="1:15" hidden="1" x14ac:dyDescent="0.25">
      <c r="A2478" s="25" t="str">
        <f>_xlfn.CONCAT(Tabela_srv_moreno_prd_dbwel_v_fund_acompanhamento[[#This Row],[id_ordem_servico]],"-",Tabela_srv_moreno_prd_dbwel_v_fund_acompanhamento[[#This Row],[item]])</f>
        <v>27170-1</v>
      </c>
      <c r="B2478" s="25" t="str">
        <f>_xlfn.XLOOKUP(A2478,Tabela2[ID OS_MORENO],Tabela2[ID OS_MORENO],"",0)</f>
        <v/>
      </c>
      <c r="C2478" s="25">
        <v>27170</v>
      </c>
      <c r="D2478" s="25">
        <v>1</v>
      </c>
      <c r="E2478" s="25">
        <v>1</v>
      </c>
      <c r="F2478" s="178">
        <v>1535007</v>
      </c>
      <c r="G2478" s="178">
        <v>1</v>
      </c>
      <c r="H2478" s="178" t="str">
        <f>_xlfn.CONCAT(Tabela_srv_moreno_prd_dbwel_v_fund_acompanhamento[[#This Row],[codigo_peca]],"-",Tabela_srv_moreno_prd_dbwel_v_fund_acompanhamento[[#This Row],[seq_peca]])</f>
        <v>1535007-1</v>
      </c>
      <c r="I2478" s="178">
        <v>1</v>
      </c>
      <c r="J2478" s="178" t="s">
        <v>381</v>
      </c>
      <c r="K2478" s="179">
        <v>45960</v>
      </c>
      <c r="L2478" s="179">
        <v>45988</v>
      </c>
      <c r="M2478" s="178" t="s">
        <v>382</v>
      </c>
      <c r="N2478" s="179">
        <v>45986</v>
      </c>
      <c r="O247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79" spans="1:15" hidden="1" x14ac:dyDescent="0.25">
      <c r="A2479" s="25" t="str">
        <f>_xlfn.CONCAT(Tabela_srv_moreno_prd_dbwel_v_fund_acompanhamento[[#This Row],[id_ordem_servico]],"-",Tabela_srv_moreno_prd_dbwel_v_fund_acompanhamento[[#This Row],[item]])</f>
        <v>27170-2</v>
      </c>
      <c r="B2479" s="25" t="str">
        <f>_xlfn.XLOOKUP(A2479,Tabela2[ID OS_MORENO],Tabela2[ID OS_MORENO],"",0)</f>
        <v/>
      </c>
      <c r="C2479" s="25">
        <v>27170</v>
      </c>
      <c r="D2479" s="25">
        <v>2</v>
      </c>
      <c r="E2479" s="25">
        <v>1</v>
      </c>
      <c r="F2479" s="178">
        <v>1535008</v>
      </c>
      <c r="G2479" s="178">
        <v>1</v>
      </c>
      <c r="H2479" s="178" t="str">
        <f>_xlfn.CONCAT(Tabela_srv_moreno_prd_dbwel_v_fund_acompanhamento[[#This Row],[codigo_peca]],"-",Tabela_srv_moreno_prd_dbwel_v_fund_acompanhamento[[#This Row],[seq_peca]])</f>
        <v>1535008-1</v>
      </c>
      <c r="I2479" s="178">
        <v>1</v>
      </c>
      <c r="J2479" s="178" t="s">
        <v>381</v>
      </c>
      <c r="K2479" s="179">
        <v>45960</v>
      </c>
      <c r="L2479" s="179">
        <v>45988</v>
      </c>
      <c r="M2479" s="178" t="s">
        <v>383</v>
      </c>
      <c r="N2479" s="179">
        <v>45986</v>
      </c>
      <c r="O247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0" spans="1:15" hidden="1" x14ac:dyDescent="0.25">
      <c r="A2480" s="25" t="str">
        <f>_xlfn.CONCAT(Tabela_srv_moreno_prd_dbwel_v_fund_acompanhamento[[#This Row],[id_ordem_servico]],"-",Tabela_srv_moreno_prd_dbwel_v_fund_acompanhamento[[#This Row],[item]])</f>
        <v>27263-1</v>
      </c>
      <c r="B2480" s="25" t="str">
        <f>_xlfn.XLOOKUP(A2480,Tabela2[ID OS_MORENO],Tabela2[ID OS_MORENO],"",0)</f>
        <v/>
      </c>
      <c r="C2480" s="25">
        <v>27263</v>
      </c>
      <c r="D2480" s="25">
        <v>1</v>
      </c>
      <c r="E2480" s="25">
        <v>1</v>
      </c>
      <c r="F2480" s="178">
        <v>1539010</v>
      </c>
      <c r="G2480" s="178">
        <v>1</v>
      </c>
      <c r="H2480" s="178" t="str">
        <f>_xlfn.CONCAT(Tabela_srv_moreno_prd_dbwel_v_fund_acompanhamento[[#This Row],[codigo_peca]],"-",Tabela_srv_moreno_prd_dbwel_v_fund_acompanhamento[[#This Row],[seq_peca]])</f>
        <v>1539010-1</v>
      </c>
      <c r="I2480" s="178">
        <v>1</v>
      </c>
      <c r="J2480" s="178" t="s">
        <v>613</v>
      </c>
      <c r="K2480" s="179">
        <v>45953</v>
      </c>
      <c r="L2480" s="179">
        <v>45954</v>
      </c>
      <c r="M2480" s="178" t="s">
        <v>251</v>
      </c>
      <c r="N2480" s="179">
        <v>45967</v>
      </c>
      <c r="O248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1" spans="1:15" hidden="1" x14ac:dyDescent="0.25">
      <c r="A2481" s="25" t="str">
        <f>_xlfn.CONCAT(Tabela_srv_moreno_prd_dbwel_v_fund_acompanhamento[[#This Row],[id_ordem_servico]],"-",Tabela_srv_moreno_prd_dbwel_v_fund_acompanhamento[[#This Row],[item]])</f>
        <v>27478-1</v>
      </c>
      <c r="B2481" s="25" t="str">
        <f>_xlfn.XLOOKUP(A2481,Tabela2[ID OS_MORENO],Tabela2[ID OS_MORENO],"",0)</f>
        <v/>
      </c>
      <c r="C2481" s="25">
        <v>27478</v>
      </c>
      <c r="D2481" s="25">
        <v>1</v>
      </c>
      <c r="E2481" s="25">
        <v>1</v>
      </c>
      <c r="F2481" s="178">
        <v>1539011</v>
      </c>
      <c r="G2481" s="178">
        <v>1</v>
      </c>
      <c r="H2481" s="178" t="str">
        <f>_xlfn.CONCAT(Tabela_srv_moreno_prd_dbwel_v_fund_acompanhamento[[#This Row],[codigo_peca]],"-",Tabela_srv_moreno_prd_dbwel_v_fund_acompanhamento[[#This Row],[seq_peca]])</f>
        <v>1539011-1</v>
      </c>
      <c r="I2481" s="178">
        <v>1</v>
      </c>
      <c r="J2481" s="178" t="s">
        <v>613</v>
      </c>
      <c r="K2481" s="179">
        <v>46162</v>
      </c>
      <c r="L2481" s="179">
        <v>46146</v>
      </c>
      <c r="M2481" s="178" t="s">
        <v>1885</v>
      </c>
      <c r="N2481" s="179">
        <v>46162</v>
      </c>
      <c r="O248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82" spans="1:15" hidden="1" x14ac:dyDescent="0.25">
      <c r="A2482" s="25" t="str">
        <f>_xlfn.CONCAT(Tabela_srv_moreno_prd_dbwel_v_fund_acompanhamento[[#This Row],[id_ordem_servico]],"-",Tabela_srv_moreno_prd_dbwel_v_fund_acompanhamento[[#This Row],[item]])</f>
        <v>27584-1</v>
      </c>
      <c r="B2482" s="25" t="str">
        <f>_xlfn.XLOOKUP(A2482,Tabela2[ID OS_MORENO],Tabela2[ID OS_MORENO],"",0)</f>
        <v/>
      </c>
      <c r="C2482" s="25">
        <v>27584</v>
      </c>
      <c r="D2482" s="25">
        <v>1</v>
      </c>
      <c r="E2482" s="25">
        <v>1</v>
      </c>
      <c r="F2482" s="178">
        <v>1539002</v>
      </c>
      <c r="G2482" s="178">
        <v>5</v>
      </c>
      <c r="H2482" s="178" t="str">
        <f>_xlfn.CONCAT(Tabela_srv_moreno_prd_dbwel_v_fund_acompanhamento[[#This Row],[codigo_peca]],"-",Tabela_srv_moreno_prd_dbwel_v_fund_acompanhamento[[#This Row],[seq_peca]])</f>
        <v>1539002-5</v>
      </c>
      <c r="I2482" s="178">
        <v>1</v>
      </c>
      <c r="J2482" s="178" t="s">
        <v>613</v>
      </c>
      <c r="K2482" s="179">
        <v>46231</v>
      </c>
      <c r="L2482" s="179"/>
      <c r="M2482" s="178" t="s">
        <v>251</v>
      </c>
      <c r="N2482" s="179">
        <v>46231</v>
      </c>
      <c r="O248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83" spans="1:15" hidden="1" x14ac:dyDescent="0.25">
      <c r="A2483" s="25" t="str">
        <f>_xlfn.CONCAT(Tabela_srv_moreno_prd_dbwel_v_fund_acompanhamento[[#This Row],[id_ordem_servico]],"-",Tabela_srv_moreno_prd_dbwel_v_fund_acompanhamento[[#This Row],[item]])</f>
        <v>27584-2</v>
      </c>
      <c r="B2483" s="25" t="str">
        <f>_xlfn.XLOOKUP(A2483,Tabela2[ID OS_MORENO],Tabela2[ID OS_MORENO],"",0)</f>
        <v/>
      </c>
      <c r="C2483" s="25">
        <v>27584</v>
      </c>
      <c r="D2483" s="25">
        <v>2</v>
      </c>
      <c r="E2483" s="25">
        <v>1</v>
      </c>
      <c r="F2483" s="178">
        <v>1539002</v>
      </c>
      <c r="G2483" s="178">
        <v>6</v>
      </c>
      <c r="H2483" s="178" t="str">
        <f>_xlfn.CONCAT(Tabela_srv_moreno_prd_dbwel_v_fund_acompanhamento[[#This Row],[codigo_peca]],"-",Tabela_srv_moreno_prd_dbwel_v_fund_acompanhamento[[#This Row],[seq_peca]])</f>
        <v>1539002-6</v>
      </c>
      <c r="I2483" s="178">
        <v>1</v>
      </c>
      <c r="J2483" s="178" t="s">
        <v>613</v>
      </c>
      <c r="K2483" s="179">
        <v>46231</v>
      </c>
      <c r="L2483" s="179"/>
      <c r="M2483" s="178" t="s">
        <v>251</v>
      </c>
      <c r="N2483" s="179">
        <v>46231</v>
      </c>
      <c r="O248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84" spans="1:15" hidden="1" x14ac:dyDescent="0.25">
      <c r="A2484" s="25" t="str">
        <f>_xlfn.CONCAT(Tabela_srv_moreno_prd_dbwel_v_fund_acompanhamento[[#This Row],[id_ordem_servico]],"-",Tabela_srv_moreno_prd_dbwel_v_fund_acompanhamento[[#This Row],[item]])</f>
        <v>27356-1</v>
      </c>
      <c r="B2484" s="25" t="str">
        <f>_xlfn.XLOOKUP(A2484,Tabela2[ID OS_MORENO],Tabela2[ID OS_MORENO],"",0)</f>
        <v>27356-1</v>
      </c>
      <c r="C2484" s="25">
        <v>27356</v>
      </c>
      <c r="D2484" s="25">
        <v>1</v>
      </c>
      <c r="E2484" s="25">
        <v>1</v>
      </c>
      <c r="F2484" s="178">
        <v>1567006</v>
      </c>
      <c r="G2484" s="178">
        <v>1</v>
      </c>
      <c r="H2484" s="178" t="str">
        <f>_xlfn.CONCAT(Tabela_srv_moreno_prd_dbwel_v_fund_acompanhamento[[#This Row],[codigo_peca]],"-",Tabela_srv_moreno_prd_dbwel_v_fund_acompanhamento[[#This Row],[seq_peca]])</f>
        <v>1567006-1</v>
      </c>
      <c r="I2484" s="178">
        <v>1</v>
      </c>
      <c r="J2484" s="178" t="s">
        <v>727</v>
      </c>
      <c r="K2484" s="179">
        <v>46098</v>
      </c>
      <c r="L2484" s="179">
        <v>46127</v>
      </c>
      <c r="M2484" s="178" t="s">
        <v>728</v>
      </c>
      <c r="N2484" s="179">
        <v>46111</v>
      </c>
      <c r="O248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5" spans="1:15" hidden="1" x14ac:dyDescent="0.25">
      <c r="A2485" s="25" t="str">
        <f>_xlfn.CONCAT(Tabela_srv_moreno_prd_dbwel_v_fund_acompanhamento[[#This Row],[id_ordem_servico]],"-",Tabela_srv_moreno_prd_dbwel_v_fund_acompanhamento[[#This Row],[item]])</f>
        <v>27364-1</v>
      </c>
      <c r="B2485" s="25" t="str">
        <f>_xlfn.XLOOKUP(A2485,Tabela2[ID OS_MORENO],Tabela2[ID OS_MORENO],"",0)</f>
        <v/>
      </c>
      <c r="C2485" s="25">
        <v>27364</v>
      </c>
      <c r="D2485" s="25">
        <v>1</v>
      </c>
      <c r="E2485" s="25">
        <v>1</v>
      </c>
      <c r="F2485" s="178">
        <v>1569037</v>
      </c>
      <c r="G2485" s="178">
        <v>1</v>
      </c>
      <c r="H2485" s="178" t="str">
        <f>_xlfn.CONCAT(Tabela_srv_moreno_prd_dbwel_v_fund_acompanhamento[[#This Row],[codigo_peca]],"-",Tabela_srv_moreno_prd_dbwel_v_fund_acompanhamento[[#This Row],[seq_peca]])</f>
        <v>1569037-1</v>
      </c>
      <c r="I2485" s="178">
        <v>1</v>
      </c>
      <c r="J2485" s="178" t="s">
        <v>539</v>
      </c>
      <c r="K2485" s="179">
        <v>46038</v>
      </c>
      <c r="L2485" s="179">
        <v>46045</v>
      </c>
      <c r="M2485" s="178" t="s">
        <v>733</v>
      </c>
      <c r="N2485" s="179">
        <v>46045</v>
      </c>
      <c r="O248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6" spans="1:15" hidden="1" x14ac:dyDescent="0.25">
      <c r="A2486" s="25" t="str">
        <f>_xlfn.CONCAT(Tabela_srv_moreno_prd_dbwel_v_fund_acompanhamento[[#This Row],[id_ordem_servico]],"-",Tabela_srv_moreno_prd_dbwel_v_fund_acompanhamento[[#This Row],[item]])</f>
        <v>27364-2</v>
      </c>
      <c r="B2486" s="25" t="str">
        <f>_xlfn.XLOOKUP(A2486,Tabela2[ID OS_MORENO],Tabela2[ID OS_MORENO],"",0)</f>
        <v/>
      </c>
      <c r="C2486" s="25">
        <v>27364</v>
      </c>
      <c r="D2486" s="25">
        <v>2</v>
      </c>
      <c r="E2486" s="25">
        <v>1</v>
      </c>
      <c r="F2486" s="178">
        <v>1569038</v>
      </c>
      <c r="G2486" s="178">
        <v>1</v>
      </c>
      <c r="H2486" s="178" t="str">
        <f>_xlfn.CONCAT(Tabela_srv_moreno_prd_dbwel_v_fund_acompanhamento[[#This Row],[codigo_peca]],"-",Tabela_srv_moreno_prd_dbwel_v_fund_acompanhamento[[#This Row],[seq_peca]])</f>
        <v>1569038-1</v>
      </c>
      <c r="I2486" s="178">
        <v>1</v>
      </c>
      <c r="J2486" s="178" t="s">
        <v>539</v>
      </c>
      <c r="K2486" s="179">
        <v>46038</v>
      </c>
      <c r="L2486" s="179">
        <v>46045</v>
      </c>
      <c r="M2486" s="178" t="s">
        <v>540</v>
      </c>
      <c r="N2486" s="179">
        <v>46045</v>
      </c>
      <c r="O248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7" spans="1:15" hidden="1" x14ac:dyDescent="0.25">
      <c r="A2487" s="25" t="str">
        <f>_xlfn.CONCAT(Tabela_srv_moreno_prd_dbwel_v_fund_acompanhamento[[#This Row],[id_ordem_servico]],"-",Tabela_srv_moreno_prd_dbwel_v_fund_acompanhamento[[#This Row],[item]])</f>
        <v>27389-1</v>
      </c>
      <c r="B2487" s="25" t="str">
        <f>_xlfn.XLOOKUP(A2487,Tabela2[ID OS_MORENO],Tabela2[ID OS_MORENO],"",0)</f>
        <v/>
      </c>
      <c r="C2487" s="25">
        <v>27389</v>
      </c>
      <c r="D2487" s="25">
        <v>1</v>
      </c>
      <c r="E2487" s="25">
        <v>1</v>
      </c>
      <c r="F2487" s="178">
        <v>1569039</v>
      </c>
      <c r="G2487" s="178">
        <v>1</v>
      </c>
      <c r="H2487" s="178" t="str">
        <f>_xlfn.CONCAT(Tabela_srv_moreno_prd_dbwel_v_fund_acompanhamento[[#This Row],[codigo_peca]],"-",Tabela_srv_moreno_prd_dbwel_v_fund_acompanhamento[[#This Row],[seq_peca]])</f>
        <v>1569039-1</v>
      </c>
      <c r="I2487" s="178">
        <v>1</v>
      </c>
      <c r="J2487" s="178" t="s">
        <v>539</v>
      </c>
      <c r="K2487" s="179">
        <v>46135</v>
      </c>
      <c r="L2487" s="179">
        <v>46139</v>
      </c>
      <c r="M2487" s="178" t="s">
        <v>777</v>
      </c>
      <c r="N2487" s="179">
        <v>46111</v>
      </c>
      <c r="O248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8" spans="1:15" hidden="1" x14ac:dyDescent="0.25">
      <c r="A2488" s="25" t="str">
        <f>_xlfn.CONCAT(Tabela_srv_moreno_prd_dbwel_v_fund_acompanhamento[[#This Row],[id_ordem_servico]],"-",Tabela_srv_moreno_prd_dbwel_v_fund_acompanhamento[[#This Row],[item]])</f>
        <v>27389-2</v>
      </c>
      <c r="B2488" s="25" t="str">
        <f>_xlfn.XLOOKUP(A2488,Tabela2[ID OS_MORENO],Tabela2[ID OS_MORENO],"",0)</f>
        <v/>
      </c>
      <c r="C2488" s="25">
        <v>27389</v>
      </c>
      <c r="D2488" s="25">
        <v>2</v>
      </c>
      <c r="E2488" s="25">
        <v>1</v>
      </c>
      <c r="F2488" s="178">
        <v>1569040</v>
      </c>
      <c r="G2488" s="178">
        <v>1</v>
      </c>
      <c r="H2488" s="178" t="str">
        <f>_xlfn.CONCAT(Tabela_srv_moreno_prd_dbwel_v_fund_acompanhamento[[#This Row],[codigo_peca]],"-",Tabela_srv_moreno_prd_dbwel_v_fund_acompanhamento[[#This Row],[seq_peca]])</f>
        <v>1569040-1</v>
      </c>
      <c r="I2488" s="178">
        <v>1</v>
      </c>
      <c r="J2488" s="178" t="s">
        <v>539</v>
      </c>
      <c r="K2488" s="179">
        <v>46139</v>
      </c>
      <c r="L2488" s="179">
        <v>46146</v>
      </c>
      <c r="M2488" s="178" t="s">
        <v>778</v>
      </c>
      <c r="N2488" s="179">
        <v>46121</v>
      </c>
      <c r="O248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89" spans="1:15" hidden="1" x14ac:dyDescent="0.25">
      <c r="A2489" s="25" t="str">
        <f>_xlfn.CONCAT(Tabela_srv_moreno_prd_dbwel_v_fund_acompanhamento[[#This Row],[id_ordem_servico]],"-",Tabela_srv_moreno_prd_dbwel_v_fund_acompanhamento[[#This Row],[item]])</f>
        <v>27576-1</v>
      </c>
      <c r="B2489" s="25" t="str">
        <f>_xlfn.XLOOKUP(A2489,Tabela2[ID OS_MORENO],Tabela2[ID OS_MORENO],"",0)</f>
        <v/>
      </c>
      <c r="C2489" s="25">
        <v>27576</v>
      </c>
      <c r="D2489" s="25">
        <v>1</v>
      </c>
      <c r="E2489" s="25">
        <v>1</v>
      </c>
      <c r="F2489" s="178">
        <v>1569043</v>
      </c>
      <c r="G2489" s="178">
        <v>1</v>
      </c>
      <c r="H2489" s="178" t="str">
        <f>_xlfn.CONCAT(Tabela_srv_moreno_prd_dbwel_v_fund_acompanhamento[[#This Row],[codigo_peca]],"-",Tabela_srv_moreno_prd_dbwel_v_fund_acompanhamento[[#This Row],[seq_peca]])</f>
        <v>1569043-1</v>
      </c>
      <c r="I2489" s="178">
        <v>1</v>
      </c>
      <c r="J2489" s="178" t="s">
        <v>539</v>
      </c>
      <c r="K2489" s="179">
        <v>46192</v>
      </c>
      <c r="L2489" s="179"/>
      <c r="M2489" s="178" t="s">
        <v>2859</v>
      </c>
      <c r="N2489" s="179">
        <v>46192</v>
      </c>
      <c r="O2489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0" spans="1:15" hidden="1" x14ac:dyDescent="0.25">
      <c r="A2490" s="25" t="str">
        <f>_xlfn.CONCAT(Tabela_srv_moreno_prd_dbwel_v_fund_acompanhamento[[#This Row],[id_ordem_servico]],"-",Tabela_srv_moreno_prd_dbwel_v_fund_acompanhamento[[#This Row],[item]])</f>
        <v>27576-2</v>
      </c>
      <c r="B2490" s="25" t="str">
        <f>_xlfn.XLOOKUP(A2490,Tabela2[ID OS_MORENO],Tabela2[ID OS_MORENO],"",0)</f>
        <v/>
      </c>
      <c r="C2490" s="25">
        <v>27576</v>
      </c>
      <c r="D2490" s="25">
        <v>2</v>
      </c>
      <c r="E2490" s="25">
        <v>1</v>
      </c>
      <c r="F2490" s="178">
        <v>1569043</v>
      </c>
      <c r="G2490" s="178">
        <v>2</v>
      </c>
      <c r="H2490" s="178" t="str">
        <f>_xlfn.CONCAT(Tabela_srv_moreno_prd_dbwel_v_fund_acompanhamento[[#This Row],[codigo_peca]],"-",Tabela_srv_moreno_prd_dbwel_v_fund_acompanhamento[[#This Row],[seq_peca]])</f>
        <v>1569043-2</v>
      </c>
      <c r="I2490" s="178">
        <v>1</v>
      </c>
      <c r="J2490" s="178" t="s">
        <v>539</v>
      </c>
      <c r="K2490" s="179">
        <v>46192</v>
      </c>
      <c r="L2490" s="179"/>
      <c r="M2490" s="178" t="s">
        <v>2859</v>
      </c>
      <c r="N2490" s="179">
        <v>46192</v>
      </c>
      <c r="O249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1" spans="1:15" hidden="1" x14ac:dyDescent="0.25">
      <c r="A2491" s="25" t="str">
        <f>_xlfn.CONCAT(Tabela_srv_moreno_prd_dbwel_v_fund_acompanhamento[[#This Row],[id_ordem_servico]],"-",Tabela_srv_moreno_prd_dbwel_v_fund_acompanhamento[[#This Row],[item]])</f>
        <v>27576-3</v>
      </c>
      <c r="B2491" s="25" t="str">
        <f>_xlfn.XLOOKUP(A2491,Tabela2[ID OS_MORENO],Tabela2[ID OS_MORENO],"",0)</f>
        <v/>
      </c>
      <c r="C2491" s="25">
        <v>27576</v>
      </c>
      <c r="D2491" s="25">
        <v>3</v>
      </c>
      <c r="E2491" s="25">
        <v>1</v>
      </c>
      <c r="F2491" s="178">
        <v>1569044</v>
      </c>
      <c r="G2491" s="178">
        <v>1</v>
      </c>
      <c r="H2491" s="178" t="str">
        <f>_xlfn.CONCAT(Tabela_srv_moreno_prd_dbwel_v_fund_acompanhamento[[#This Row],[codigo_peca]],"-",Tabela_srv_moreno_prd_dbwel_v_fund_acompanhamento[[#This Row],[seq_peca]])</f>
        <v>1569044-1</v>
      </c>
      <c r="I2491" s="178">
        <v>1</v>
      </c>
      <c r="J2491" s="178" t="s">
        <v>539</v>
      </c>
      <c r="K2491" s="179">
        <v>46192</v>
      </c>
      <c r="L2491" s="179"/>
      <c r="M2491" s="178" t="s">
        <v>2860</v>
      </c>
      <c r="N2491" s="179">
        <v>46192</v>
      </c>
      <c r="O2491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2" spans="1:15" hidden="1" x14ac:dyDescent="0.25">
      <c r="A2492" s="25" t="str">
        <f>_xlfn.CONCAT(Tabela_srv_moreno_prd_dbwel_v_fund_acompanhamento[[#This Row],[id_ordem_servico]],"-",Tabela_srv_moreno_prd_dbwel_v_fund_acompanhamento[[#This Row],[item]])</f>
        <v>27576-4</v>
      </c>
      <c r="B2492" s="25" t="str">
        <f>_xlfn.XLOOKUP(A2492,Tabela2[ID OS_MORENO],Tabela2[ID OS_MORENO],"",0)</f>
        <v/>
      </c>
      <c r="C2492" s="25">
        <v>27576</v>
      </c>
      <c r="D2492" s="25">
        <v>4</v>
      </c>
      <c r="E2492" s="25">
        <v>1</v>
      </c>
      <c r="F2492" s="178">
        <v>1569044</v>
      </c>
      <c r="G2492" s="178">
        <v>2</v>
      </c>
      <c r="H2492" s="178" t="str">
        <f>_xlfn.CONCAT(Tabela_srv_moreno_prd_dbwel_v_fund_acompanhamento[[#This Row],[codigo_peca]],"-",Tabela_srv_moreno_prd_dbwel_v_fund_acompanhamento[[#This Row],[seq_peca]])</f>
        <v>1569044-2</v>
      </c>
      <c r="I2492" s="178">
        <v>1</v>
      </c>
      <c r="J2492" s="178" t="s">
        <v>539</v>
      </c>
      <c r="K2492" s="179">
        <v>46192</v>
      </c>
      <c r="L2492" s="179"/>
      <c r="M2492" s="178" t="s">
        <v>2860</v>
      </c>
      <c r="N2492" s="179">
        <v>46192</v>
      </c>
      <c r="O2492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3" spans="1:15" hidden="1" x14ac:dyDescent="0.25">
      <c r="A2493" s="25" t="str">
        <f>_xlfn.CONCAT(Tabela_srv_moreno_prd_dbwel_v_fund_acompanhamento[[#This Row],[id_ordem_servico]],"-",Tabela_srv_moreno_prd_dbwel_v_fund_acompanhamento[[#This Row],[item]])</f>
        <v>27577-1</v>
      </c>
      <c r="B2493" s="25" t="str">
        <f>_xlfn.XLOOKUP(A2493,Tabela2[ID OS_MORENO],Tabela2[ID OS_MORENO],"",0)</f>
        <v/>
      </c>
      <c r="C2493" s="25">
        <v>27577</v>
      </c>
      <c r="D2493" s="25">
        <v>1</v>
      </c>
      <c r="E2493" s="25">
        <v>1</v>
      </c>
      <c r="F2493" s="178">
        <v>1569045</v>
      </c>
      <c r="G2493" s="178">
        <v>1</v>
      </c>
      <c r="H2493" s="178" t="str">
        <f>_xlfn.CONCAT(Tabela_srv_moreno_prd_dbwel_v_fund_acompanhamento[[#This Row],[codigo_peca]],"-",Tabela_srv_moreno_prd_dbwel_v_fund_acompanhamento[[#This Row],[seq_peca]])</f>
        <v>1569045-1</v>
      </c>
      <c r="I2493" s="178">
        <v>1</v>
      </c>
      <c r="J2493" s="178" t="s">
        <v>539</v>
      </c>
      <c r="K2493" s="179">
        <v>46192</v>
      </c>
      <c r="L2493" s="179"/>
      <c r="M2493" s="178" t="s">
        <v>2861</v>
      </c>
      <c r="N2493" s="179">
        <v>46192</v>
      </c>
      <c r="O249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4" spans="1:15" hidden="1" x14ac:dyDescent="0.25">
      <c r="A2494" s="25" t="str">
        <f>_xlfn.CONCAT(Tabela_srv_moreno_prd_dbwel_v_fund_acompanhamento[[#This Row],[id_ordem_servico]],"-",Tabela_srv_moreno_prd_dbwel_v_fund_acompanhamento[[#This Row],[item]])</f>
        <v>27577-2</v>
      </c>
      <c r="B2494" s="25" t="str">
        <f>_xlfn.XLOOKUP(A2494,Tabela2[ID OS_MORENO],Tabela2[ID OS_MORENO],"",0)</f>
        <v/>
      </c>
      <c r="C2494" s="25">
        <v>27577</v>
      </c>
      <c r="D2494" s="25">
        <v>2</v>
      </c>
      <c r="E2494" s="25">
        <v>1</v>
      </c>
      <c r="F2494" s="178">
        <v>1569046</v>
      </c>
      <c r="G2494" s="178">
        <v>1</v>
      </c>
      <c r="H2494" s="178" t="str">
        <f>_xlfn.CONCAT(Tabela_srv_moreno_prd_dbwel_v_fund_acompanhamento[[#This Row],[codigo_peca]],"-",Tabela_srv_moreno_prd_dbwel_v_fund_acompanhamento[[#This Row],[seq_peca]])</f>
        <v>1569046-1</v>
      </c>
      <c r="I2494" s="178">
        <v>1</v>
      </c>
      <c r="J2494" s="178" t="s">
        <v>539</v>
      </c>
      <c r="K2494" s="179">
        <v>46192</v>
      </c>
      <c r="L2494" s="179"/>
      <c r="M2494" s="178" t="s">
        <v>2862</v>
      </c>
      <c r="N2494" s="179">
        <v>46192</v>
      </c>
      <c r="O2494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5" spans="1:15" hidden="1" x14ac:dyDescent="0.25">
      <c r="A2495" s="25" t="str">
        <f>_xlfn.CONCAT(Tabela_srv_moreno_prd_dbwel_v_fund_acompanhamento[[#This Row],[id_ordem_servico]],"-",Tabela_srv_moreno_prd_dbwel_v_fund_acompanhamento[[#This Row],[item]])</f>
        <v>27550-1</v>
      </c>
      <c r="B2495" s="25" t="str">
        <f>_xlfn.XLOOKUP(A2495,Tabela2[ID OS_MORENO],Tabela2[ID OS_MORENO],"",0)</f>
        <v/>
      </c>
      <c r="C2495" s="25">
        <v>27550</v>
      </c>
      <c r="D2495" s="25">
        <v>1</v>
      </c>
      <c r="E2495" s="25">
        <v>1</v>
      </c>
      <c r="F2495" s="178">
        <v>1569042</v>
      </c>
      <c r="G2495" s="178">
        <v>1</v>
      </c>
      <c r="H2495" s="178" t="str">
        <f>_xlfn.CONCAT(Tabela_srv_moreno_prd_dbwel_v_fund_acompanhamento[[#This Row],[codigo_peca]],"-",Tabela_srv_moreno_prd_dbwel_v_fund_acompanhamento[[#This Row],[seq_peca]])</f>
        <v>1569042-1</v>
      </c>
      <c r="I2495" s="178">
        <v>1</v>
      </c>
      <c r="J2495" s="178" t="s">
        <v>539</v>
      </c>
      <c r="K2495" s="179">
        <v>46169</v>
      </c>
      <c r="L2495" s="179"/>
      <c r="M2495" s="178" t="s">
        <v>2493</v>
      </c>
      <c r="N2495" s="179">
        <v>46169</v>
      </c>
      <c r="O2495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6" spans="1:15" hidden="1" x14ac:dyDescent="0.25">
      <c r="A2496" s="25" t="str">
        <f>_xlfn.CONCAT(Tabela_srv_moreno_prd_dbwel_v_fund_acompanhamento[[#This Row],[id_ordem_servico]],"-",Tabela_srv_moreno_prd_dbwel_v_fund_acompanhamento[[#This Row],[item]])</f>
        <v>27550-2</v>
      </c>
      <c r="B2496" s="25" t="str">
        <f>_xlfn.XLOOKUP(A2496,Tabela2[ID OS_MORENO],Tabela2[ID OS_MORENO],"",0)</f>
        <v/>
      </c>
      <c r="C2496" s="25">
        <v>27550</v>
      </c>
      <c r="D2496" s="25">
        <v>2</v>
      </c>
      <c r="E2496" s="25">
        <v>1</v>
      </c>
      <c r="F2496" s="178">
        <v>1569042</v>
      </c>
      <c r="G2496" s="178">
        <v>2</v>
      </c>
      <c r="H2496" s="178" t="str">
        <f>_xlfn.CONCAT(Tabela_srv_moreno_prd_dbwel_v_fund_acompanhamento[[#This Row],[codigo_peca]],"-",Tabela_srv_moreno_prd_dbwel_v_fund_acompanhamento[[#This Row],[seq_peca]])</f>
        <v>1569042-2</v>
      </c>
      <c r="I2496" s="178">
        <v>1</v>
      </c>
      <c r="J2496" s="178" t="s">
        <v>539</v>
      </c>
      <c r="K2496" s="179">
        <v>46184</v>
      </c>
      <c r="L2496" s="179"/>
      <c r="M2496" s="178" t="s">
        <v>2493</v>
      </c>
      <c r="N2496" s="179">
        <v>46184</v>
      </c>
      <c r="O2496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7" spans="1:15" hidden="1" x14ac:dyDescent="0.25">
      <c r="A2497" s="25" t="str">
        <f>_xlfn.CONCAT(Tabela_srv_moreno_prd_dbwel_v_fund_acompanhamento[[#This Row],[id_ordem_servico]],"-",Tabela_srv_moreno_prd_dbwel_v_fund_acompanhamento[[#This Row],[item]])</f>
        <v>27534-1</v>
      </c>
      <c r="B2497" s="25" t="str">
        <f>_xlfn.XLOOKUP(A2497,Tabela2[ID OS_MORENO],Tabela2[ID OS_MORENO],"",0)</f>
        <v/>
      </c>
      <c r="C2497" s="25">
        <v>27534</v>
      </c>
      <c r="D2497" s="25">
        <v>1</v>
      </c>
      <c r="E2497" s="25">
        <v>1</v>
      </c>
      <c r="F2497" s="178">
        <v>1569041</v>
      </c>
      <c r="G2497" s="178">
        <v>1</v>
      </c>
      <c r="H2497" s="178" t="str">
        <f>_xlfn.CONCAT(Tabela_srv_moreno_prd_dbwel_v_fund_acompanhamento[[#This Row],[codigo_peca]],"-",Tabela_srv_moreno_prd_dbwel_v_fund_acompanhamento[[#This Row],[seq_peca]])</f>
        <v>1569041-1</v>
      </c>
      <c r="I2497" s="178">
        <v>1</v>
      </c>
      <c r="J2497" s="178" t="s">
        <v>539</v>
      </c>
      <c r="K2497" s="179">
        <v>46202</v>
      </c>
      <c r="L2497" s="179"/>
      <c r="M2497" s="178" t="s">
        <v>2459</v>
      </c>
      <c r="N2497" s="179">
        <v>46202</v>
      </c>
      <c r="O2497" s="185" t="str">
        <f>IF(Tabela_srv_moreno_prd_dbwel_v_fund_acompanhamento[[#This Row],[prz_contratual]]=Tabela_srv_moreno_prd_dbwel_v_fund_acompanhamento[[#This Row],[lib_fundido_prev]],"S/Usin.","C/ Usin.")</f>
        <v>S/Usin.</v>
      </c>
    </row>
    <row r="2498" spans="1:15" hidden="1" x14ac:dyDescent="0.25">
      <c r="A2498" s="25" t="str">
        <f>_xlfn.CONCAT(Tabela_srv_moreno_prd_dbwel_v_fund_acompanhamento[[#This Row],[id_ordem_servico]],"-",Tabela_srv_moreno_prd_dbwel_v_fund_acompanhamento[[#This Row],[item]])</f>
        <v>27252-2</v>
      </c>
      <c r="B2498" s="25" t="str">
        <f>_xlfn.XLOOKUP(A2498,Tabela2[ID OS_MORENO],Tabela2[ID OS_MORENO],"",0)</f>
        <v/>
      </c>
      <c r="C2498" s="25">
        <v>27252</v>
      </c>
      <c r="D2498" s="25">
        <v>2</v>
      </c>
      <c r="E2498" s="25">
        <v>1</v>
      </c>
      <c r="F2498" s="178">
        <v>1569034</v>
      </c>
      <c r="G2498" s="178">
        <v>1</v>
      </c>
      <c r="H2498" s="178" t="str">
        <f>_xlfn.CONCAT(Tabela_srv_moreno_prd_dbwel_v_fund_acompanhamento[[#This Row],[codigo_peca]],"-",Tabela_srv_moreno_prd_dbwel_v_fund_acompanhamento[[#This Row],[seq_peca]])</f>
        <v>1569034-1</v>
      </c>
      <c r="I2498" s="178">
        <v>1</v>
      </c>
      <c r="J2498" s="178" t="s">
        <v>539</v>
      </c>
      <c r="K2498" s="179">
        <v>45941</v>
      </c>
      <c r="L2498" s="179">
        <v>45933</v>
      </c>
      <c r="M2498" s="178" t="s">
        <v>540</v>
      </c>
      <c r="N2498" s="179">
        <v>45933</v>
      </c>
      <c r="O249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499" spans="1:15" hidden="1" x14ac:dyDescent="0.25">
      <c r="A2499" s="25" t="str">
        <f>_xlfn.CONCAT(Tabela_srv_moreno_prd_dbwel_v_fund_acompanhamento[[#This Row],[id_ordem_servico]],"-",Tabela_srv_moreno_prd_dbwel_v_fund_acompanhamento[[#This Row],[item]])</f>
        <v>27252-3</v>
      </c>
      <c r="B2499" s="25" t="str">
        <f>_xlfn.XLOOKUP(A2499,Tabela2[ID OS_MORENO],Tabela2[ID OS_MORENO],"",0)</f>
        <v/>
      </c>
      <c r="C2499" s="25">
        <v>27252</v>
      </c>
      <c r="D2499" s="25">
        <v>3</v>
      </c>
      <c r="E2499" s="25">
        <v>1</v>
      </c>
      <c r="F2499" s="178">
        <v>1569035</v>
      </c>
      <c r="G2499" s="178">
        <v>1</v>
      </c>
      <c r="H2499" s="178" t="str">
        <f>_xlfn.CONCAT(Tabela_srv_moreno_prd_dbwel_v_fund_acompanhamento[[#This Row],[codigo_peca]],"-",Tabela_srv_moreno_prd_dbwel_v_fund_acompanhamento[[#This Row],[seq_peca]])</f>
        <v>1569035-1</v>
      </c>
      <c r="I2499" s="178">
        <v>1</v>
      </c>
      <c r="J2499" s="178" t="s">
        <v>539</v>
      </c>
      <c r="K2499" s="179">
        <v>45941</v>
      </c>
      <c r="L2499" s="179">
        <v>45933</v>
      </c>
      <c r="M2499" s="178" t="s">
        <v>540</v>
      </c>
      <c r="N2499" s="179">
        <v>45933</v>
      </c>
      <c r="O249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0" spans="1:15" hidden="1" x14ac:dyDescent="0.25">
      <c r="A2500" s="25" t="str">
        <f>_xlfn.CONCAT(Tabela_srv_moreno_prd_dbwel_v_fund_acompanhamento[[#This Row],[id_ordem_servico]],"-",Tabela_srv_moreno_prd_dbwel_v_fund_acompanhamento[[#This Row],[item]])</f>
        <v>27222-4</v>
      </c>
      <c r="B2500" s="25" t="str">
        <f>_xlfn.XLOOKUP(A2500,Tabela2[ID OS_MORENO],Tabela2[ID OS_MORENO],"",0)</f>
        <v/>
      </c>
      <c r="C2500" s="25">
        <v>27222</v>
      </c>
      <c r="D2500" s="25">
        <v>4</v>
      </c>
      <c r="E2500" s="25">
        <v>1</v>
      </c>
      <c r="F2500" s="178">
        <v>1569009</v>
      </c>
      <c r="G2500" s="178">
        <v>6</v>
      </c>
      <c r="H2500" s="178" t="str">
        <f>_xlfn.CONCAT(Tabela_srv_moreno_prd_dbwel_v_fund_acompanhamento[[#This Row],[codigo_peca]],"-",Tabela_srv_moreno_prd_dbwel_v_fund_acompanhamento[[#This Row],[seq_peca]])</f>
        <v>1569009-6</v>
      </c>
      <c r="I2500" s="178">
        <v>1</v>
      </c>
      <c r="J2500" s="178" t="s">
        <v>539</v>
      </c>
      <c r="K2500" s="179">
        <v>45898</v>
      </c>
      <c r="L2500" s="179">
        <v>45898</v>
      </c>
      <c r="M2500" s="178" t="s">
        <v>540</v>
      </c>
      <c r="N2500" s="179">
        <v>45898</v>
      </c>
      <c r="O2500" s="185" t="str">
        <f>IF(Tabela_srv_moreno_prd_dbwel_v_fund_acompanhamento[[#This Row],[prz_contratual]]=Tabela_srv_moreno_prd_dbwel_v_fund_acompanhamento[[#This Row],[lib_fundido_prev]],"S/Usin.","C/ Usin.")</f>
        <v>S/Usin.</v>
      </c>
    </row>
    <row r="2501" spans="1:15" hidden="1" x14ac:dyDescent="0.25">
      <c r="A2501" s="25" t="str">
        <f>_xlfn.CONCAT(Tabela_srv_moreno_prd_dbwel_v_fund_acompanhamento[[#This Row],[id_ordem_servico]],"-",Tabela_srv_moreno_prd_dbwel_v_fund_acompanhamento[[#This Row],[item]])</f>
        <v>27178-2</v>
      </c>
      <c r="B2501" s="25" t="str">
        <f>_xlfn.XLOOKUP(A2501,Tabela2[ID OS_MORENO],Tabela2[ID OS_MORENO],"",0)</f>
        <v/>
      </c>
      <c r="C2501" s="25">
        <v>27178</v>
      </c>
      <c r="D2501" s="25">
        <v>2</v>
      </c>
      <c r="E2501" s="25">
        <v>1</v>
      </c>
      <c r="F2501" s="178">
        <v>1573001</v>
      </c>
      <c r="G2501" s="178">
        <v>4</v>
      </c>
      <c r="H2501" s="178" t="str">
        <f>_xlfn.CONCAT(Tabela_srv_moreno_prd_dbwel_v_fund_acompanhamento[[#This Row],[codigo_peca]],"-",Tabela_srv_moreno_prd_dbwel_v_fund_acompanhamento[[#This Row],[seq_peca]])</f>
        <v>1573001-4</v>
      </c>
      <c r="I2501" s="178">
        <v>1</v>
      </c>
      <c r="J2501" s="178" t="s">
        <v>412</v>
      </c>
      <c r="K2501" s="179">
        <v>45921</v>
      </c>
      <c r="L2501" s="179">
        <v>45946</v>
      </c>
      <c r="M2501" s="178" t="s">
        <v>380</v>
      </c>
      <c r="N2501" s="179">
        <v>45946</v>
      </c>
      <c r="O250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2" spans="1:15" hidden="1" x14ac:dyDescent="0.25">
      <c r="A2502" s="25" t="str">
        <f>_xlfn.CONCAT(Tabela_srv_moreno_prd_dbwel_v_fund_acompanhamento[[#This Row],[id_ordem_servico]],"-",Tabela_srv_moreno_prd_dbwel_v_fund_acompanhamento[[#This Row],[item]])</f>
        <v>27178-3</v>
      </c>
      <c r="B2502" s="25" t="str">
        <f>_xlfn.XLOOKUP(A2502,Tabela2[ID OS_MORENO],Tabela2[ID OS_MORENO],"",0)</f>
        <v/>
      </c>
      <c r="C2502" s="25">
        <v>27178</v>
      </c>
      <c r="D2502" s="25">
        <v>3</v>
      </c>
      <c r="E2502" s="25">
        <v>1</v>
      </c>
      <c r="F2502" s="178">
        <v>1573001</v>
      </c>
      <c r="G2502" s="178">
        <v>5</v>
      </c>
      <c r="H2502" s="178" t="str">
        <f>_xlfn.CONCAT(Tabela_srv_moreno_prd_dbwel_v_fund_acompanhamento[[#This Row],[codigo_peca]],"-",Tabela_srv_moreno_prd_dbwel_v_fund_acompanhamento[[#This Row],[seq_peca]])</f>
        <v>1573001-5</v>
      </c>
      <c r="I2502" s="178">
        <v>1</v>
      </c>
      <c r="J2502" s="178" t="s">
        <v>412</v>
      </c>
      <c r="K2502" s="179">
        <v>45921</v>
      </c>
      <c r="L2502" s="179">
        <v>45944</v>
      </c>
      <c r="M2502" s="178" t="s">
        <v>380</v>
      </c>
      <c r="N2502" s="179">
        <v>45946</v>
      </c>
      <c r="O250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3" spans="1:15" hidden="1" x14ac:dyDescent="0.25">
      <c r="A2503" s="25" t="str">
        <f>_xlfn.CONCAT(Tabela_srv_moreno_prd_dbwel_v_fund_acompanhamento[[#This Row],[id_ordem_servico]],"-",Tabela_srv_moreno_prd_dbwel_v_fund_acompanhamento[[#This Row],[item]])</f>
        <v>27178-1</v>
      </c>
      <c r="B2503" s="25" t="str">
        <f>_xlfn.XLOOKUP(A2503,Tabela2[ID OS_MORENO],Tabela2[ID OS_MORENO],"",0)</f>
        <v/>
      </c>
      <c r="C2503" s="25">
        <v>27178</v>
      </c>
      <c r="D2503" s="25">
        <v>1</v>
      </c>
      <c r="E2503" s="25">
        <v>1</v>
      </c>
      <c r="F2503" s="178">
        <v>1573002</v>
      </c>
      <c r="G2503" s="178">
        <v>4</v>
      </c>
      <c r="H2503" s="178" t="str">
        <f>_xlfn.CONCAT(Tabela_srv_moreno_prd_dbwel_v_fund_acompanhamento[[#This Row],[codigo_peca]],"-",Tabela_srv_moreno_prd_dbwel_v_fund_acompanhamento[[#This Row],[seq_peca]])</f>
        <v>1573002-4</v>
      </c>
      <c r="I2503" s="178">
        <v>1</v>
      </c>
      <c r="J2503" s="178" t="s">
        <v>412</v>
      </c>
      <c r="K2503" s="179">
        <v>45921</v>
      </c>
      <c r="L2503" s="179">
        <v>45944</v>
      </c>
      <c r="M2503" s="178" t="s">
        <v>380</v>
      </c>
      <c r="N2503" s="179">
        <v>45946</v>
      </c>
      <c r="O250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4" spans="1:15" hidden="1" x14ac:dyDescent="0.25">
      <c r="A2504" s="25" t="str">
        <f>_xlfn.CONCAT(Tabela_srv_moreno_prd_dbwel_v_fund_acompanhamento[[#This Row],[id_ordem_servico]],"-",Tabela_srv_moreno_prd_dbwel_v_fund_acompanhamento[[#This Row],[item]])</f>
        <v>27307-1</v>
      </c>
      <c r="B2504" s="25" t="str">
        <f>_xlfn.XLOOKUP(A2504,Tabela2[ID OS_MORENO],Tabela2[ID OS_MORENO],"",0)</f>
        <v/>
      </c>
      <c r="C2504" s="25">
        <v>27307</v>
      </c>
      <c r="D2504" s="25">
        <v>1</v>
      </c>
      <c r="E2504" s="25">
        <v>1</v>
      </c>
      <c r="F2504" s="178">
        <v>1573005</v>
      </c>
      <c r="G2504" s="178">
        <v>1</v>
      </c>
      <c r="H2504" s="178" t="str">
        <f>_xlfn.CONCAT(Tabela_srv_moreno_prd_dbwel_v_fund_acompanhamento[[#This Row],[codigo_peca]],"-",Tabela_srv_moreno_prd_dbwel_v_fund_acompanhamento[[#This Row],[seq_peca]])</f>
        <v>1573005-1</v>
      </c>
      <c r="I2504" s="178">
        <v>1</v>
      </c>
      <c r="J2504" s="178" t="s">
        <v>412</v>
      </c>
      <c r="K2504" s="179">
        <v>45995</v>
      </c>
      <c r="L2504" s="179">
        <v>46020</v>
      </c>
      <c r="M2504" s="178" t="s">
        <v>380</v>
      </c>
      <c r="N2504" s="179">
        <v>46031</v>
      </c>
      <c r="O250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5" spans="1:15" hidden="1" x14ac:dyDescent="0.25">
      <c r="A2505" s="25" t="str">
        <f>_xlfn.CONCAT(Tabela_srv_moreno_prd_dbwel_v_fund_acompanhamento[[#This Row],[id_ordem_servico]],"-",Tabela_srv_moreno_prd_dbwel_v_fund_acompanhamento[[#This Row],[item]])</f>
        <v>27547-1</v>
      </c>
      <c r="B2505" s="25" t="str">
        <f>_xlfn.XLOOKUP(A2505,Tabela2[ID OS_MORENO],Tabela2[ID OS_MORENO],"",0)</f>
        <v>27547-1</v>
      </c>
      <c r="C2505" s="25">
        <v>27547</v>
      </c>
      <c r="D2505" s="25">
        <v>1</v>
      </c>
      <c r="E2505" s="25">
        <v>1</v>
      </c>
      <c r="F2505" s="178">
        <v>1573002</v>
      </c>
      <c r="G2505" s="178">
        <v>5</v>
      </c>
      <c r="H2505" s="178" t="str">
        <f>_xlfn.CONCAT(Tabela_srv_moreno_prd_dbwel_v_fund_acompanhamento[[#This Row],[codigo_peca]],"-",Tabela_srv_moreno_prd_dbwel_v_fund_acompanhamento[[#This Row],[seq_peca]])</f>
        <v>1573002-5</v>
      </c>
      <c r="I2505" s="178">
        <v>1</v>
      </c>
      <c r="J2505" s="178" t="s">
        <v>412</v>
      </c>
      <c r="K2505" s="179">
        <v>46223</v>
      </c>
      <c r="L2505" s="179"/>
      <c r="M2505" s="178" t="s">
        <v>380</v>
      </c>
      <c r="N2505" s="179">
        <v>46233</v>
      </c>
      <c r="O250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6" spans="1:15" hidden="1" x14ac:dyDescent="0.25">
      <c r="A2506" s="25" t="str">
        <f>_xlfn.CONCAT(Tabela_srv_moreno_prd_dbwel_v_fund_acompanhamento[[#This Row],[id_ordem_servico]],"-",Tabela_srv_moreno_prd_dbwel_v_fund_acompanhamento[[#This Row],[item]])</f>
        <v>27547-2</v>
      </c>
      <c r="B2506" s="25" t="str">
        <f>_xlfn.XLOOKUP(A2506,Tabela2[ID OS_MORENO],Tabela2[ID OS_MORENO],"",0)</f>
        <v>27547-2</v>
      </c>
      <c r="C2506" s="25">
        <v>27547</v>
      </c>
      <c r="D2506" s="25">
        <v>2</v>
      </c>
      <c r="E2506" s="25">
        <v>1</v>
      </c>
      <c r="F2506" s="178">
        <v>1573001</v>
      </c>
      <c r="G2506" s="178">
        <v>6</v>
      </c>
      <c r="H2506" s="178" t="str">
        <f>_xlfn.CONCAT(Tabela_srv_moreno_prd_dbwel_v_fund_acompanhamento[[#This Row],[codigo_peca]],"-",Tabela_srv_moreno_prd_dbwel_v_fund_acompanhamento[[#This Row],[seq_peca]])</f>
        <v>1573001-6</v>
      </c>
      <c r="I2506" s="178">
        <v>1</v>
      </c>
      <c r="J2506" s="178" t="s">
        <v>412</v>
      </c>
      <c r="K2506" s="179">
        <v>46223</v>
      </c>
      <c r="L2506" s="179"/>
      <c r="M2506" s="178" t="s">
        <v>380</v>
      </c>
      <c r="N2506" s="179">
        <v>46233</v>
      </c>
      <c r="O250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7" spans="1:15" hidden="1" x14ac:dyDescent="0.25">
      <c r="A2507" s="25" t="str">
        <f>_xlfn.CONCAT(Tabela_srv_moreno_prd_dbwel_v_fund_acompanhamento[[#This Row],[id_ordem_servico]],"-",Tabela_srv_moreno_prd_dbwel_v_fund_acompanhamento[[#This Row],[item]])</f>
        <v>27459-1</v>
      </c>
      <c r="B2507" s="25" t="str">
        <f>_xlfn.XLOOKUP(A2507,Tabela2[ID OS_MORENO],Tabela2[ID OS_MORENO],"",0)</f>
        <v>27459-1</v>
      </c>
      <c r="C2507" s="25">
        <v>27459</v>
      </c>
      <c r="D2507" s="25">
        <v>1</v>
      </c>
      <c r="E2507" s="25">
        <v>1</v>
      </c>
      <c r="F2507" s="178">
        <v>1578001</v>
      </c>
      <c r="G2507" s="178">
        <v>1</v>
      </c>
      <c r="H2507" s="178" t="str">
        <f>_xlfn.CONCAT(Tabela_srv_moreno_prd_dbwel_v_fund_acompanhamento[[#This Row],[codigo_peca]],"-",Tabela_srv_moreno_prd_dbwel_v_fund_acompanhamento[[#This Row],[seq_peca]])</f>
        <v>1578001-1</v>
      </c>
      <c r="I2507" s="178">
        <v>1</v>
      </c>
      <c r="J2507" s="178" t="s">
        <v>1468</v>
      </c>
      <c r="K2507" s="179">
        <v>46171</v>
      </c>
      <c r="L2507" s="179"/>
      <c r="M2507" s="178" t="s">
        <v>1469</v>
      </c>
      <c r="N2507" s="179">
        <v>46195</v>
      </c>
      <c r="O250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8" spans="1:15" hidden="1" x14ac:dyDescent="0.25">
      <c r="A2508" s="25" t="str">
        <f>_xlfn.CONCAT(Tabela_srv_moreno_prd_dbwel_v_fund_acompanhamento[[#This Row],[id_ordem_servico]],"-",Tabela_srv_moreno_prd_dbwel_v_fund_acompanhamento[[#This Row],[item]])</f>
        <v>27049-1</v>
      </c>
      <c r="B2508" s="25" t="str">
        <f>_xlfn.XLOOKUP(A2508,Tabela2[ID OS_MORENO],Tabela2[ID OS_MORENO],"",0)</f>
        <v/>
      </c>
      <c r="C2508" s="25">
        <v>27049</v>
      </c>
      <c r="D2508" s="25">
        <v>1</v>
      </c>
      <c r="E2508" s="25">
        <v>1</v>
      </c>
      <c r="F2508" s="178">
        <v>1589001</v>
      </c>
      <c r="G2508" s="178">
        <v>1</v>
      </c>
      <c r="H2508" s="178" t="str">
        <f>_xlfn.CONCAT(Tabela_srv_moreno_prd_dbwel_v_fund_acompanhamento[[#This Row],[codigo_peca]],"-",Tabela_srv_moreno_prd_dbwel_v_fund_acompanhamento[[#This Row],[seq_peca]])</f>
        <v>1589001-1</v>
      </c>
      <c r="I2508" s="178">
        <v>1</v>
      </c>
      <c r="J2508" s="178" t="s">
        <v>294</v>
      </c>
      <c r="K2508" s="179">
        <v>45855</v>
      </c>
      <c r="L2508" s="179">
        <v>45880</v>
      </c>
      <c r="M2508" s="178" t="s">
        <v>295</v>
      </c>
      <c r="N2508" s="179">
        <v>45957</v>
      </c>
      <c r="O250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09" spans="1:15" hidden="1" x14ac:dyDescent="0.25">
      <c r="A2509" s="25" t="str">
        <f>_xlfn.CONCAT(Tabela_srv_moreno_prd_dbwel_v_fund_acompanhamento[[#This Row],[id_ordem_servico]],"-",Tabela_srv_moreno_prd_dbwel_v_fund_acompanhamento[[#This Row],[item]])</f>
        <v>27120-1</v>
      </c>
      <c r="B2509" s="25" t="str">
        <f>_xlfn.XLOOKUP(A2509,Tabela2[ID OS_MORENO],Tabela2[ID OS_MORENO],"",0)</f>
        <v/>
      </c>
      <c r="C2509" s="25">
        <v>27120</v>
      </c>
      <c r="D2509" s="25">
        <v>1</v>
      </c>
      <c r="E2509" s="25">
        <v>1</v>
      </c>
      <c r="F2509" s="178">
        <v>1594001</v>
      </c>
      <c r="G2509" s="178">
        <v>1</v>
      </c>
      <c r="H2509" s="178" t="str">
        <f>_xlfn.CONCAT(Tabela_srv_moreno_prd_dbwel_v_fund_acompanhamento[[#This Row],[codigo_peca]],"-",Tabela_srv_moreno_prd_dbwel_v_fund_acompanhamento[[#This Row],[seq_peca]])</f>
        <v>1594001-1</v>
      </c>
      <c r="I2509" s="178">
        <v>1</v>
      </c>
      <c r="J2509" s="178" t="s">
        <v>316</v>
      </c>
      <c r="K2509" s="179">
        <v>45947</v>
      </c>
      <c r="L2509" s="179">
        <v>45950</v>
      </c>
      <c r="M2509" s="178" t="s">
        <v>317</v>
      </c>
      <c r="N2509" s="179">
        <v>45947</v>
      </c>
      <c r="O2509" s="185" t="str">
        <f>IF(Tabela_srv_moreno_prd_dbwel_v_fund_acompanhamento[[#This Row],[prz_contratual]]=Tabela_srv_moreno_prd_dbwel_v_fund_acompanhamento[[#This Row],[lib_fundido_prev]],"S/Usin.","C/ Usin.")</f>
        <v>S/Usin.</v>
      </c>
    </row>
    <row r="2510" spans="1:15" hidden="1" x14ac:dyDescent="0.25">
      <c r="A2510" s="25" t="str">
        <f>_xlfn.CONCAT(Tabela_srv_moreno_prd_dbwel_v_fund_acompanhamento[[#This Row],[id_ordem_servico]],"-",Tabela_srv_moreno_prd_dbwel_v_fund_acompanhamento[[#This Row],[item]])</f>
        <v>27166-1</v>
      </c>
      <c r="B2510" s="25" t="str">
        <f>_xlfn.XLOOKUP(A2510,Tabela2[ID OS_MORENO],Tabela2[ID OS_MORENO],"",0)</f>
        <v/>
      </c>
      <c r="C2510" s="25">
        <v>27166</v>
      </c>
      <c r="D2510" s="25">
        <v>1</v>
      </c>
      <c r="E2510" s="25">
        <v>1</v>
      </c>
      <c r="F2510" s="178">
        <v>1595001</v>
      </c>
      <c r="G2510" s="178">
        <v>1</v>
      </c>
      <c r="H2510" s="178" t="str">
        <f>_xlfn.CONCAT(Tabela_srv_moreno_prd_dbwel_v_fund_acompanhamento[[#This Row],[codigo_peca]],"-",Tabela_srv_moreno_prd_dbwel_v_fund_acompanhamento[[#This Row],[seq_peca]])</f>
        <v>1595001-1</v>
      </c>
      <c r="I2510" s="178">
        <v>1</v>
      </c>
      <c r="J2510" s="178" t="s">
        <v>379</v>
      </c>
      <c r="K2510" s="179">
        <v>45921</v>
      </c>
      <c r="L2510" s="179">
        <v>45944</v>
      </c>
      <c r="M2510" s="178" t="s">
        <v>380</v>
      </c>
      <c r="N2510" s="179">
        <v>45946</v>
      </c>
      <c r="O251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1" spans="1:15" hidden="1" x14ac:dyDescent="0.25">
      <c r="A2511" s="25" t="str">
        <f>_xlfn.CONCAT(Tabela_srv_moreno_prd_dbwel_v_fund_acompanhamento[[#This Row],[id_ordem_servico]],"-",Tabela_srv_moreno_prd_dbwel_v_fund_acompanhamento[[#This Row],[item]])</f>
        <v>27166-2</v>
      </c>
      <c r="B2511" s="25" t="str">
        <f>_xlfn.XLOOKUP(A2511,Tabela2[ID OS_MORENO],Tabela2[ID OS_MORENO],"",0)</f>
        <v/>
      </c>
      <c r="C2511" s="25">
        <v>27166</v>
      </c>
      <c r="D2511" s="25">
        <v>2</v>
      </c>
      <c r="E2511" s="25">
        <v>1</v>
      </c>
      <c r="F2511" s="178">
        <v>1595001</v>
      </c>
      <c r="G2511" s="178">
        <v>2</v>
      </c>
      <c r="H2511" s="178" t="str">
        <f>_xlfn.CONCAT(Tabela_srv_moreno_prd_dbwel_v_fund_acompanhamento[[#This Row],[codigo_peca]],"-",Tabela_srv_moreno_prd_dbwel_v_fund_acompanhamento[[#This Row],[seq_peca]])</f>
        <v>1595001-2</v>
      </c>
      <c r="I2511" s="178">
        <v>1</v>
      </c>
      <c r="J2511" s="178" t="s">
        <v>379</v>
      </c>
      <c r="K2511" s="179">
        <v>45921</v>
      </c>
      <c r="L2511" s="179">
        <v>45945</v>
      </c>
      <c r="M2511" s="178" t="s">
        <v>380</v>
      </c>
      <c r="N2511" s="179">
        <v>45946</v>
      </c>
      <c r="O251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2" spans="1:15" hidden="1" x14ac:dyDescent="0.25">
      <c r="A2512" s="25" t="str">
        <f>_xlfn.CONCAT(Tabela_srv_moreno_prd_dbwel_v_fund_acompanhamento[[#This Row],[id_ordem_servico]],"-",Tabela_srv_moreno_prd_dbwel_v_fund_acompanhamento[[#This Row],[item]])</f>
        <v>27313-1</v>
      </c>
      <c r="B2512" s="25" t="str">
        <f>_xlfn.XLOOKUP(A2512,Tabela2[ID OS_MORENO],Tabela2[ID OS_MORENO],"",0)</f>
        <v/>
      </c>
      <c r="C2512" s="25">
        <v>27313</v>
      </c>
      <c r="D2512" s="25">
        <v>1</v>
      </c>
      <c r="E2512" s="25">
        <v>1</v>
      </c>
      <c r="F2512" s="178">
        <v>1599001</v>
      </c>
      <c r="G2512" s="178">
        <v>1</v>
      </c>
      <c r="H2512" s="178" t="str">
        <f>_xlfn.CONCAT(Tabela_srv_moreno_prd_dbwel_v_fund_acompanhamento[[#This Row],[codigo_peca]],"-",Tabela_srv_moreno_prd_dbwel_v_fund_acompanhamento[[#This Row],[seq_peca]])</f>
        <v>1599001-1</v>
      </c>
      <c r="I2512" s="178">
        <v>1</v>
      </c>
      <c r="J2512" s="178" t="s">
        <v>674</v>
      </c>
      <c r="K2512" s="179">
        <v>46007</v>
      </c>
      <c r="L2512" s="179">
        <v>46021</v>
      </c>
      <c r="M2512" s="178" t="s">
        <v>262</v>
      </c>
      <c r="N2512" s="179">
        <v>46013</v>
      </c>
      <c r="O251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3" spans="1:15" hidden="1" x14ac:dyDescent="0.25">
      <c r="A2513" s="25" t="str">
        <f>_xlfn.CONCAT(Tabela_srv_moreno_prd_dbwel_v_fund_acompanhamento[[#This Row],[id_ordem_servico]],"-",Tabela_srv_moreno_prd_dbwel_v_fund_acompanhamento[[#This Row],[item]])</f>
        <v>27313-2</v>
      </c>
      <c r="B2513" s="25" t="str">
        <f>_xlfn.XLOOKUP(A2513,Tabela2[ID OS_MORENO],Tabela2[ID OS_MORENO],"",0)</f>
        <v/>
      </c>
      <c r="C2513" s="25">
        <v>27313</v>
      </c>
      <c r="D2513" s="25">
        <v>2</v>
      </c>
      <c r="E2513" s="25">
        <v>1</v>
      </c>
      <c r="F2513" s="178">
        <v>1599001</v>
      </c>
      <c r="G2513" s="178">
        <v>2</v>
      </c>
      <c r="H2513" s="178" t="str">
        <f>_xlfn.CONCAT(Tabela_srv_moreno_prd_dbwel_v_fund_acompanhamento[[#This Row],[codigo_peca]],"-",Tabela_srv_moreno_prd_dbwel_v_fund_acompanhamento[[#This Row],[seq_peca]])</f>
        <v>1599001-2</v>
      </c>
      <c r="I2513" s="178">
        <v>1</v>
      </c>
      <c r="J2513" s="178" t="s">
        <v>674</v>
      </c>
      <c r="K2513" s="179">
        <v>46013</v>
      </c>
      <c r="L2513" s="179">
        <v>46021</v>
      </c>
      <c r="M2513" s="178" t="s">
        <v>262</v>
      </c>
      <c r="N2513" s="179">
        <v>46013</v>
      </c>
      <c r="O2513" s="185" t="str">
        <f>IF(Tabela_srv_moreno_prd_dbwel_v_fund_acompanhamento[[#This Row],[prz_contratual]]=Tabela_srv_moreno_prd_dbwel_v_fund_acompanhamento[[#This Row],[lib_fundido_prev]],"S/Usin.","C/ Usin.")</f>
        <v>S/Usin.</v>
      </c>
    </row>
    <row r="2514" spans="1:15" hidden="1" x14ac:dyDescent="0.25">
      <c r="A2514" s="25" t="str">
        <f>_xlfn.CONCAT(Tabela_srv_moreno_prd_dbwel_v_fund_acompanhamento[[#This Row],[id_ordem_servico]],"-",Tabela_srv_moreno_prd_dbwel_v_fund_acompanhamento[[#This Row],[item]])</f>
        <v>27313-3</v>
      </c>
      <c r="B2514" s="25" t="str">
        <f>_xlfn.XLOOKUP(A2514,Tabela2[ID OS_MORENO],Tabela2[ID OS_MORENO],"",0)</f>
        <v/>
      </c>
      <c r="C2514" s="25">
        <v>27313</v>
      </c>
      <c r="D2514" s="25">
        <v>3</v>
      </c>
      <c r="E2514" s="25">
        <v>1</v>
      </c>
      <c r="F2514" s="178">
        <v>1599002</v>
      </c>
      <c r="G2514" s="178">
        <v>1</v>
      </c>
      <c r="H2514" s="178" t="str">
        <f>_xlfn.CONCAT(Tabela_srv_moreno_prd_dbwel_v_fund_acompanhamento[[#This Row],[codigo_peca]],"-",Tabela_srv_moreno_prd_dbwel_v_fund_acompanhamento[[#This Row],[seq_peca]])</f>
        <v>1599002-1</v>
      </c>
      <c r="I2514" s="178">
        <v>1</v>
      </c>
      <c r="J2514" s="178" t="s">
        <v>674</v>
      </c>
      <c r="K2514" s="179">
        <v>46007</v>
      </c>
      <c r="L2514" s="179">
        <v>46028</v>
      </c>
      <c r="M2514" s="178" t="s">
        <v>262</v>
      </c>
      <c r="N2514" s="179">
        <v>46042</v>
      </c>
      <c r="O251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5" spans="1:15" hidden="1" x14ac:dyDescent="0.25">
      <c r="A2515" s="25" t="str">
        <f>_xlfn.CONCAT(Tabela_srv_moreno_prd_dbwel_v_fund_acompanhamento[[#This Row],[id_ordem_servico]],"-",Tabela_srv_moreno_prd_dbwel_v_fund_acompanhamento[[#This Row],[item]])</f>
        <v>27313-4</v>
      </c>
      <c r="B2515" s="25" t="str">
        <f>_xlfn.XLOOKUP(A2515,Tabela2[ID OS_MORENO],Tabela2[ID OS_MORENO],"",0)</f>
        <v/>
      </c>
      <c r="C2515" s="25">
        <v>27313</v>
      </c>
      <c r="D2515" s="25">
        <v>4</v>
      </c>
      <c r="E2515" s="25">
        <v>1</v>
      </c>
      <c r="F2515" s="178">
        <v>1599002</v>
      </c>
      <c r="G2515" s="178">
        <v>2</v>
      </c>
      <c r="H2515" s="178" t="str">
        <f>_xlfn.CONCAT(Tabela_srv_moreno_prd_dbwel_v_fund_acompanhamento[[#This Row],[codigo_peca]],"-",Tabela_srv_moreno_prd_dbwel_v_fund_acompanhamento[[#This Row],[seq_peca]])</f>
        <v>1599002-2</v>
      </c>
      <c r="I2515" s="178">
        <v>1</v>
      </c>
      <c r="J2515" s="178" t="s">
        <v>674</v>
      </c>
      <c r="K2515" s="179">
        <v>46013</v>
      </c>
      <c r="L2515" s="179">
        <v>46045</v>
      </c>
      <c r="M2515" s="178" t="s">
        <v>262</v>
      </c>
      <c r="N2515" s="179">
        <v>46042</v>
      </c>
      <c r="O251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6" spans="1:15" hidden="1" x14ac:dyDescent="0.25">
      <c r="A2516" s="25" t="str">
        <f>_xlfn.CONCAT(Tabela_srv_moreno_prd_dbwel_v_fund_acompanhamento[[#This Row],[id_ordem_servico]],"-",Tabela_srv_moreno_prd_dbwel_v_fund_acompanhamento[[#This Row],[item]])</f>
        <v>27313-5</v>
      </c>
      <c r="B2516" s="25" t="str">
        <f>_xlfn.XLOOKUP(A2516,Tabela2[ID OS_MORENO],Tabela2[ID OS_MORENO],"",0)</f>
        <v/>
      </c>
      <c r="C2516" s="25">
        <v>27313</v>
      </c>
      <c r="D2516" s="25">
        <v>5</v>
      </c>
      <c r="E2516" s="25">
        <v>1</v>
      </c>
      <c r="F2516" s="178">
        <v>1599003</v>
      </c>
      <c r="G2516" s="178">
        <v>1</v>
      </c>
      <c r="H2516" s="178" t="str">
        <f>_xlfn.CONCAT(Tabela_srv_moreno_prd_dbwel_v_fund_acompanhamento[[#This Row],[codigo_peca]],"-",Tabela_srv_moreno_prd_dbwel_v_fund_acompanhamento[[#This Row],[seq_peca]])</f>
        <v>1599003-1</v>
      </c>
      <c r="I2516" s="178">
        <v>1</v>
      </c>
      <c r="J2516" s="178" t="s">
        <v>674</v>
      </c>
      <c r="K2516" s="179">
        <v>46013</v>
      </c>
      <c r="L2516" s="179">
        <v>46045</v>
      </c>
      <c r="M2516" s="178" t="s">
        <v>262</v>
      </c>
      <c r="N2516" s="179">
        <v>46011</v>
      </c>
      <c r="O251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7" spans="1:15" hidden="1" x14ac:dyDescent="0.25">
      <c r="A2517" s="25" t="str">
        <f>_xlfn.CONCAT(Tabela_srv_moreno_prd_dbwel_v_fund_acompanhamento[[#This Row],[id_ordem_servico]],"-",Tabela_srv_moreno_prd_dbwel_v_fund_acompanhamento[[#This Row],[item]])</f>
        <v>27313-6</v>
      </c>
      <c r="B2517" s="25" t="str">
        <f>_xlfn.XLOOKUP(A2517,Tabela2[ID OS_MORENO],Tabela2[ID OS_MORENO],"",0)</f>
        <v/>
      </c>
      <c r="C2517" s="25">
        <v>27313</v>
      </c>
      <c r="D2517" s="25">
        <v>6</v>
      </c>
      <c r="E2517" s="25">
        <v>1</v>
      </c>
      <c r="F2517" s="178">
        <v>1599003</v>
      </c>
      <c r="G2517" s="178">
        <v>2</v>
      </c>
      <c r="H2517" s="178" t="str">
        <f>_xlfn.CONCAT(Tabela_srv_moreno_prd_dbwel_v_fund_acompanhamento[[#This Row],[codigo_peca]],"-",Tabela_srv_moreno_prd_dbwel_v_fund_acompanhamento[[#This Row],[seq_peca]])</f>
        <v>1599003-2</v>
      </c>
      <c r="I2517" s="178">
        <v>1</v>
      </c>
      <c r="J2517" s="178" t="s">
        <v>674</v>
      </c>
      <c r="K2517" s="179">
        <v>46052</v>
      </c>
      <c r="L2517" s="179">
        <v>46021</v>
      </c>
      <c r="M2517" s="178" t="s">
        <v>262</v>
      </c>
      <c r="N2517" s="179">
        <v>46011</v>
      </c>
      <c r="O251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8" spans="1:15" hidden="1" x14ac:dyDescent="0.25">
      <c r="A2518" s="25" t="str">
        <f>_xlfn.CONCAT(Tabela_srv_moreno_prd_dbwel_v_fund_acompanhamento[[#This Row],[id_ordem_servico]],"-",Tabela_srv_moreno_prd_dbwel_v_fund_acompanhamento[[#This Row],[item]])</f>
        <v>27313-7</v>
      </c>
      <c r="B2518" s="25" t="str">
        <f>_xlfn.XLOOKUP(A2518,Tabela2[ID OS_MORENO],Tabela2[ID OS_MORENO],"",0)</f>
        <v/>
      </c>
      <c r="C2518" s="25">
        <v>27313</v>
      </c>
      <c r="D2518" s="25">
        <v>7</v>
      </c>
      <c r="E2518" s="25">
        <v>1</v>
      </c>
      <c r="F2518" s="178">
        <v>1599004</v>
      </c>
      <c r="G2518" s="178">
        <v>1</v>
      </c>
      <c r="H2518" s="178" t="str">
        <f>_xlfn.CONCAT(Tabela_srv_moreno_prd_dbwel_v_fund_acompanhamento[[#This Row],[codigo_peca]],"-",Tabela_srv_moreno_prd_dbwel_v_fund_acompanhamento[[#This Row],[seq_peca]])</f>
        <v>1599004-1</v>
      </c>
      <c r="I2518" s="178">
        <v>1</v>
      </c>
      <c r="J2518" s="178" t="s">
        <v>674</v>
      </c>
      <c r="K2518" s="179">
        <v>46031</v>
      </c>
      <c r="L2518" s="179">
        <v>46041</v>
      </c>
      <c r="M2518" s="178" t="s">
        <v>262</v>
      </c>
      <c r="N2518" s="179">
        <v>46032</v>
      </c>
      <c r="O251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19" spans="1:15" hidden="1" x14ac:dyDescent="0.25">
      <c r="A2519" s="25" t="str">
        <f>_xlfn.CONCAT(Tabela_srv_moreno_prd_dbwel_v_fund_acompanhamento[[#This Row],[id_ordem_servico]],"-",Tabela_srv_moreno_prd_dbwel_v_fund_acompanhamento[[#This Row],[item]])</f>
        <v>27313-8</v>
      </c>
      <c r="B2519" s="25" t="str">
        <f>_xlfn.XLOOKUP(A2519,Tabela2[ID OS_MORENO],Tabela2[ID OS_MORENO],"",0)</f>
        <v/>
      </c>
      <c r="C2519" s="25">
        <v>27313</v>
      </c>
      <c r="D2519" s="25">
        <v>8</v>
      </c>
      <c r="E2519" s="25">
        <v>1</v>
      </c>
      <c r="F2519" s="178">
        <v>1599004</v>
      </c>
      <c r="G2519" s="178">
        <v>2</v>
      </c>
      <c r="H2519" s="178" t="str">
        <f>_xlfn.CONCAT(Tabela_srv_moreno_prd_dbwel_v_fund_acompanhamento[[#This Row],[codigo_peca]],"-",Tabela_srv_moreno_prd_dbwel_v_fund_acompanhamento[[#This Row],[seq_peca]])</f>
        <v>1599004-2</v>
      </c>
      <c r="I2519" s="178">
        <v>1</v>
      </c>
      <c r="J2519" s="178" t="s">
        <v>674</v>
      </c>
      <c r="K2519" s="179">
        <v>46031</v>
      </c>
      <c r="L2519" s="179">
        <v>46041</v>
      </c>
      <c r="M2519" s="178" t="s">
        <v>262</v>
      </c>
      <c r="N2519" s="179">
        <v>46032</v>
      </c>
      <c r="O251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0" spans="1:15" hidden="1" x14ac:dyDescent="0.25">
      <c r="A2520" s="25" t="str">
        <f>_xlfn.CONCAT(Tabela_srv_moreno_prd_dbwel_v_fund_acompanhamento[[#This Row],[id_ordem_servico]],"-",Tabela_srv_moreno_prd_dbwel_v_fund_acompanhamento[[#This Row],[item]])</f>
        <v>27335-1</v>
      </c>
      <c r="B2520" s="25" t="str">
        <f>_xlfn.XLOOKUP(A2520,Tabela2[ID OS_MORENO],Tabela2[ID OS_MORENO],"",0)</f>
        <v/>
      </c>
      <c r="C2520" s="25">
        <v>27335</v>
      </c>
      <c r="D2520" s="25">
        <v>1</v>
      </c>
      <c r="E2520" s="25">
        <v>1</v>
      </c>
      <c r="F2520" s="178">
        <v>1600001</v>
      </c>
      <c r="G2520" s="178">
        <v>1</v>
      </c>
      <c r="H2520" s="178" t="str">
        <f>_xlfn.CONCAT(Tabela_srv_moreno_prd_dbwel_v_fund_acompanhamento[[#This Row],[codigo_peca]],"-",Tabela_srv_moreno_prd_dbwel_v_fund_acompanhamento[[#This Row],[seq_peca]])</f>
        <v>1600001-1</v>
      </c>
      <c r="I2520" s="178">
        <v>1</v>
      </c>
      <c r="J2520" s="178" t="s">
        <v>698</v>
      </c>
      <c r="K2520" s="179">
        <v>46047</v>
      </c>
      <c r="L2520" s="179">
        <v>46021</v>
      </c>
      <c r="M2520" s="178" t="s">
        <v>699</v>
      </c>
      <c r="N2520" s="179">
        <v>46027</v>
      </c>
      <c r="O252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1" spans="1:15" hidden="1" x14ac:dyDescent="0.25">
      <c r="A2521" s="25" t="str">
        <f>_xlfn.CONCAT(Tabela_srv_moreno_prd_dbwel_v_fund_acompanhamento[[#This Row],[id_ordem_servico]],"-",Tabela_srv_moreno_prd_dbwel_v_fund_acompanhamento[[#This Row],[item]])</f>
        <v>27410-1</v>
      </c>
      <c r="B2521" s="25" t="str">
        <f>_xlfn.XLOOKUP(A2521,Tabela2[ID OS_MORENO],Tabela2[ID OS_MORENO],"",0)</f>
        <v>27410-1</v>
      </c>
      <c r="C2521" s="25">
        <v>27410</v>
      </c>
      <c r="D2521" s="25">
        <v>1</v>
      </c>
      <c r="E2521" s="25">
        <v>1</v>
      </c>
      <c r="F2521" s="178">
        <v>1603001</v>
      </c>
      <c r="G2521" s="178">
        <v>1</v>
      </c>
      <c r="H2521" s="178" t="str">
        <f>_xlfn.CONCAT(Tabela_srv_moreno_prd_dbwel_v_fund_acompanhamento[[#This Row],[codigo_peca]],"-",Tabela_srv_moreno_prd_dbwel_v_fund_acompanhamento[[#This Row],[seq_peca]])</f>
        <v>1603001-1</v>
      </c>
      <c r="I2521" s="178">
        <v>1</v>
      </c>
      <c r="J2521" s="178" t="s">
        <v>794</v>
      </c>
      <c r="K2521" s="179">
        <v>46185</v>
      </c>
      <c r="L2521" s="179">
        <v>46170</v>
      </c>
      <c r="M2521" s="178" t="s">
        <v>795</v>
      </c>
      <c r="N2521" s="179">
        <v>46167</v>
      </c>
      <c r="O252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2" spans="1:15" hidden="1" x14ac:dyDescent="0.25">
      <c r="A2522" s="25" t="str">
        <f>_xlfn.CONCAT(Tabela_srv_moreno_prd_dbwel_v_fund_acompanhamento[[#This Row],[id_ordem_servico]],"-",Tabela_srv_moreno_prd_dbwel_v_fund_acompanhamento[[#This Row],[item]])</f>
        <v>27383-1</v>
      </c>
      <c r="B2522" s="25" t="str">
        <f>_xlfn.XLOOKUP(A2522,Tabela2[ID OS_MORENO],Tabela2[ID OS_MORENO],"",0)</f>
        <v>27383-1</v>
      </c>
      <c r="C2522" s="25">
        <v>27383</v>
      </c>
      <c r="D2522" s="25">
        <v>1</v>
      </c>
      <c r="E2522" s="25">
        <v>1</v>
      </c>
      <c r="F2522" s="178">
        <v>902160</v>
      </c>
      <c r="G2522" s="178">
        <v>1</v>
      </c>
      <c r="H2522" s="178" t="str">
        <f>_xlfn.CONCAT(Tabela_srv_moreno_prd_dbwel_v_fund_acompanhamento[[#This Row],[codigo_peca]],"-",Tabela_srv_moreno_prd_dbwel_v_fund_acompanhamento[[#This Row],[seq_peca]])</f>
        <v>902160-1</v>
      </c>
      <c r="I2522" s="178">
        <v>1</v>
      </c>
      <c r="J2522" s="178" t="s">
        <v>764</v>
      </c>
      <c r="K2522" s="179">
        <v>46115</v>
      </c>
      <c r="L2522" s="179">
        <v>46119</v>
      </c>
      <c r="M2522" s="178" t="s">
        <v>765</v>
      </c>
      <c r="N2522" s="179">
        <v>46118</v>
      </c>
      <c r="O2522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3" spans="1:15" hidden="1" x14ac:dyDescent="0.25">
      <c r="A2523" s="25" t="str">
        <f>_xlfn.CONCAT(Tabela_srv_moreno_prd_dbwel_v_fund_acompanhamento[[#This Row],[id_ordem_servico]],"-",Tabela_srv_moreno_prd_dbwel_v_fund_acompanhamento[[#This Row],[item]])</f>
        <v>27383-2</v>
      </c>
      <c r="B2523" s="25" t="str">
        <f>_xlfn.XLOOKUP(A2523,Tabela2[ID OS_MORENO],Tabela2[ID OS_MORENO],"",0)</f>
        <v>27383-2</v>
      </c>
      <c r="C2523" s="25">
        <v>27383</v>
      </c>
      <c r="D2523" s="25">
        <v>2</v>
      </c>
      <c r="E2523" s="25">
        <v>1</v>
      </c>
      <c r="F2523" s="178">
        <v>902160</v>
      </c>
      <c r="G2523" s="178">
        <v>2</v>
      </c>
      <c r="H2523" s="178" t="str">
        <f>_xlfn.CONCAT(Tabela_srv_moreno_prd_dbwel_v_fund_acompanhamento[[#This Row],[codigo_peca]],"-",Tabela_srv_moreno_prd_dbwel_v_fund_acompanhamento[[#This Row],[seq_peca]])</f>
        <v>902160-2</v>
      </c>
      <c r="I2523" s="178">
        <v>1</v>
      </c>
      <c r="J2523" s="178" t="s">
        <v>764</v>
      </c>
      <c r="K2523" s="179">
        <v>46115</v>
      </c>
      <c r="L2523" s="179">
        <v>46119</v>
      </c>
      <c r="M2523" s="178" t="s">
        <v>765</v>
      </c>
      <c r="N2523" s="179">
        <v>46118</v>
      </c>
      <c r="O2523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4" spans="1:15" hidden="1" x14ac:dyDescent="0.25">
      <c r="A2524" s="25" t="str">
        <f>_xlfn.CONCAT(Tabela_srv_moreno_prd_dbwel_v_fund_acompanhamento[[#This Row],[id_ordem_servico]],"-",Tabela_srv_moreno_prd_dbwel_v_fund_acompanhamento[[#This Row],[item]])</f>
        <v>27383-3</v>
      </c>
      <c r="B2524" s="25" t="str">
        <f>_xlfn.XLOOKUP(A2524,Tabela2[ID OS_MORENO],Tabela2[ID OS_MORENO],"",0)</f>
        <v>27383-3</v>
      </c>
      <c r="C2524" s="25">
        <v>27383</v>
      </c>
      <c r="D2524" s="25">
        <v>3</v>
      </c>
      <c r="E2524" s="25">
        <v>1</v>
      </c>
      <c r="F2524" s="178">
        <v>902160</v>
      </c>
      <c r="G2524" s="178">
        <v>3</v>
      </c>
      <c r="H2524" s="178" t="str">
        <f>_xlfn.CONCAT(Tabela_srv_moreno_prd_dbwel_v_fund_acompanhamento[[#This Row],[codigo_peca]],"-",Tabela_srv_moreno_prd_dbwel_v_fund_acompanhamento[[#This Row],[seq_peca]])</f>
        <v>902160-3</v>
      </c>
      <c r="I2524" s="178">
        <v>1</v>
      </c>
      <c r="J2524" s="178" t="s">
        <v>764</v>
      </c>
      <c r="K2524" s="179">
        <v>46115</v>
      </c>
      <c r="L2524" s="179">
        <v>46119</v>
      </c>
      <c r="M2524" s="178" t="s">
        <v>765</v>
      </c>
      <c r="N2524" s="179">
        <v>46118</v>
      </c>
      <c r="O2524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5" spans="1:15" hidden="1" x14ac:dyDescent="0.25">
      <c r="A2525" s="25" t="str">
        <f>_xlfn.CONCAT(Tabela_srv_moreno_prd_dbwel_v_fund_acompanhamento[[#This Row],[id_ordem_servico]],"-",Tabela_srv_moreno_prd_dbwel_v_fund_acompanhamento[[#This Row],[item]])</f>
        <v>27582-1</v>
      </c>
      <c r="B2525" s="25" t="str">
        <f>_xlfn.XLOOKUP(A2525,Tabela2[ID OS_MORENO],Tabela2[ID OS_MORENO],"",0)</f>
        <v/>
      </c>
      <c r="C2525" s="25">
        <v>27582</v>
      </c>
      <c r="D2525" s="25">
        <v>1</v>
      </c>
      <c r="E2525" s="25">
        <v>1</v>
      </c>
      <c r="F2525" s="178">
        <v>160001</v>
      </c>
      <c r="G2525" s="178">
        <v>0</v>
      </c>
      <c r="H2525" s="178" t="str">
        <f>_xlfn.CONCAT(Tabela_srv_moreno_prd_dbwel_v_fund_acompanhamento[[#This Row],[codigo_peca]],"-",Tabela_srv_moreno_prd_dbwel_v_fund_acompanhamento[[#This Row],[seq_peca]])</f>
        <v>160001-0</v>
      </c>
      <c r="I2525" s="178">
        <v>1</v>
      </c>
      <c r="J2525" s="178" t="s">
        <v>2868</v>
      </c>
      <c r="K2525" s="179">
        <v>46219</v>
      </c>
      <c r="L2525" s="179"/>
      <c r="M2525" s="178" t="s">
        <v>2869</v>
      </c>
      <c r="N2525" s="179">
        <v>46220</v>
      </c>
      <c r="O2525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6" spans="1:15" hidden="1" x14ac:dyDescent="0.25">
      <c r="A2526" s="25" t="str">
        <f>_xlfn.CONCAT(Tabela_srv_moreno_prd_dbwel_v_fund_acompanhamento[[#This Row],[id_ordem_servico]],"-",Tabela_srv_moreno_prd_dbwel_v_fund_acompanhamento[[#This Row],[item]])</f>
        <v>27582-2</v>
      </c>
      <c r="B2526" s="25" t="str">
        <f>_xlfn.XLOOKUP(A2526,Tabela2[ID OS_MORENO],Tabela2[ID OS_MORENO],"",0)</f>
        <v/>
      </c>
      <c r="C2526" s="25">
        <v>27582</v>
      </c>
      <c r="D2526" s="25">
        <v>2</v>
      </c>
      <c r="E2526" s="25">
        <v>1</v>
      </c>
      <c r="F2526" s="178">
        <v>160001</v>
      </c>
      <c r="G2526" s="178">
        <v>0</v>
      </c>
      <c r="H2526" s="178" t="str">
        <f>_xlfn.CONCAT(Tabela_srv_moreno_prd_dbwel_v_fund_acompanhamento[[#This Row],[codigo_peca]],"-",Tabela_srv_moreno_prd_dbwel_v_fund_acompanhamento[[#This Row],[seq_peca]])</f>
        <v>160001-0</v>
      </c>
      <c r="I2526" s="178">
        <v>1</v>
      </c>
      <c r="J2526" s="178" t="s">
        <v>2868</v>
      </c>
      <c r="K2526" s="179">
        <v>46219</v>
      </c>
      <c r="L2526" s="179"/>
      <c r="M2526" s="178" t="s">
        <v>2869</v>
      </c>
      <c r="N2526" s="179">
        <v>46220</v>
      </c>
      <c r="O2526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7" spans="1:15" hidden="1" x14ac:dyDescent="0.25">
      <c r="A2527" s="25" t="str">
        <f>_xlfn.CONCAT(Tabela_srv_moreno_prd_dbwel_v_fund_acompanhamento[[#This Row],[id_ordem_servico]],"-",Tabela_srv_moreno_prd_dbwel_v_fund_acompanhamento[[#This Row],[item]])</f>
        <v>27582-3</v>
      </c>
      <c r="B2527" s="25" t="str">
        <f>_xlfn.XLOOKUP(A2527,Tabela2[ID OS_MORENO],Tabela2[ID OS_MORENO],"",0)</f>
        <v/>
      </c>
      <c r="C2527" s="25">
        <v>27582</v>
      </c>
      <c r="D2527" s="25">
        <v>3</v>
      </c>
      <c r="E2527" s="25">
        <v>1</v>
      </c>
      <c r="F2527" s="178">
        <v>160001</v>
      </c>
      <c r="G2527" s="178">
        <v>0</v>
      </c>
      <c r="H2527" s="178" t="str">
        <f>_xlfn.CONCAT(Tabela_srv_moreno_prd_dbwel_v_fund_acompanhamento[[#This Row],[codigo_peca]],"-",Tabela_srv_moreno_prd_dbwel_v_fund_acompanhamento[[#This Row],[seq_peca]])</f>
        <v>160001-0</v>
      </c>
      <c r="I2527" s="178">
        <v>1</v>
      </c>
      <c r="J2527" s="178" t="s">
        <v>2868</v>
      </c>
      <c r="K2527" s="179">
        <v>46219</v>
      </c>
      <c r="L2527" s="179"/>
      <c r="M2527" s="178" t="s">
        <v>2869</v>
      </c>
      <c r="N2527" s="179">
        <v>46220</v>
      </c>
      <c r="O2527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8" spans="1:15" hidden="1" x14ac:dyDescent="0.25">
      <c r="A2528" s="25" t="str">
        <f>_xlfn.CONCAT(Tabela_srv_moreno_prd_dbwel_v_fund_acompanhamento[[#This Row],[id_ordem_servico]],"-",Tabela_srv_moreno_prd_dbwel_v_fund_acompanhamento[[#This Row],[item]])</f>
        <v>27587-1</v>
      </c>
      <c r="B2528" s="25" t="str">
        <f>_xlfn.XLOOKUP(A2528,Tabela2[ID OS_MORENO],Tabela2[ID OS_MORENO],"",0)</f>
        <v/>
      </c>
      <c r="C2528" s="25">
        <v>27587</v>
      </c>
      <c r="D2528" s="25">
        <v>1</v>
      </c>
      <c r="E2528" s="25">
        <v>1</v>
      </c>
      <c r="F2528" s="178">
        <v>1608001</v>
      </c>
      <c r="G2528" s="178">
        <v>0</v>
      </c>
      <c r="H2528" s="178" t="str">
        <f>_xlfn.CONCAT(Tabela_srv_moreno_prd_dbwel_v_fund_acompanhamento[[#This Row],[codigo_peca]],"-",Tabela_srv_moreno_prd_dbwel_v_fund_acompanhamento[[#This Row],[seq_peca]])</f>
        <v>1608001-0</v>
      </c>
      <c r="I2528" s="178">
        <v>1</v>
      </c>
      <c r="J2528" s="178" t="s">
        <v>2914</v>
      </c>
      <c r="K2528" s="179"/>
      <c r="L2528" s="179"/>
      <c r="M2528" s="178" t="s">
        <v>2915</v>
      </c>
      <c r="N2528" s="179">
        <v>46246</v>
      </c>
      <c r="O2528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29" spans="1:15" hidden="1" x14ac:dyDescent="0.25">
      <c r="A2529" s="25" t="str">
        <f>_xlfn.CONCAT(Tabela_srv_moreno_prd_dbwel_v_fund_acompanhamento[[#This Row],[id_ordem_servico]],"-",Tabela_srv_moreno_prd_dbwel_v_fund_acompanhamento[[#This Row],[item]])</f>
        <v>27587-2</v>
      </c>
      <c r="B2529" s="25" t="str">
        <f>_xlfn.XLOOKUP(A2529,Tabela2[ID OS_MORENO],Tabela2[ID OS_MORENO],"",0)</f>
        <v/>
      </c>
      <c r="C2529" s="25">
        <v>27587</v>
      </c>
      <c r="D2529" s="25">
        <v>2</v>
      </c>
      <c r="E2529" s="25">
        <v>1</v>
      </c>
      <c r="F2529" s="178">
        <v>1608002</v>
      </c>
      <c r="G2529" s="178">
        <v>0</v>
      </c>
      <c r="H2529" s="178" t="str">
        <f>_xlfn.CONCAT(Tabela_srv_moreno_prd_dbwel_v_fund_acompanhamento[[#This Row],[codigo_peca]],"-",Tabela_srv_moreno_prd_dbwel_v_fund_acompanhamento[[#This Row],[seq_peca]])</f>
        <v>1608002-0</v>
      </c>
      <c r="I2529" s="178">
        <v>1</v>
      </c>
      <c r="J2529" s="178" t="s">
        <v>2914</v>
      </c>
      <c r="K2529" s="179"/>
      <c r="L2529" s="179"/>
      <c r="M2529" s="178" t="s">
        <v>2915</v>
      </c>
      <c r="N2529" s="179">
        <v>46246</v>
      </c>
      <c r="O2529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30" spans="1:15" hidden="1" x14ac:dyDescent="0.25">
      <c r="A2530" s="25" t="str">
        <f>_xlfn.CONCAT(Tabela_srv_moreno_prd_dbwel_v_fund_acompanhamento[[#This Row],[id_ordem_servico]],"-",Tabela_srv_moreno_prd_dbwel_v_fund_acompanhamento[[#This Row],[item]])</f>
        <v>27587-3</v>
      </c>
      <c r="B2530" s="25" t="str">
        <f>_xlfn.XLOOKUP(A2530,Tabela2[ID OS_MORENO],Tabela2[ID OS_MORENO],"",0)</f>
        <v/>
      </c>
      <c r="C2530" s="25">
        <v>27587</v>
      </c>
      <c r="D2530" s="25">
        <v>3</v>
      </c>
      <c r="E2530" s="25">
        <v>1</v>
      </c>
      <c r="F2530" s="178">
        <v>1608002</v>
      </c>
      <c r="G2530" s="178">
        <v>0</v>
      </c>
      <c r="H2530" s="178" t="str">
        <f>_xlfn.CONCAT(Tabela_srv_moreno_prd_dbwel_v_fund_acompanhamento[[#This Row],[codigo_peca]],"-",Tabela_srv_moreno_prd_dbwel_v_fund_acompanhamento[[#This Row],[seq_peca]])</f>
        <v>1608002-0</v>
      </c>
      <c r="I2530" s="178">
        <v>1</v>
      </c>
      <c r="J2530" s="178" t="s">
        <v>2914</v>
      </c>
      <c r="K2530" s="179"/>
      <c r="L2530" s="179"/>
      <c r="M2530" s="178" t="s">
        <v>2915</v>
      </c>
      <c r="N2530" s="179">
        <v>46246</v>
      </c>
      <c r="O2530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31" spans="1:15" hidden="1" x14ac:dyDescent="0.25">
      <c r="A2531" s="25" t="str">
        <f>_xlfn.CONCAT(Tabela_srv_moreno_prd_dbwel_v_fund_acompanhamento[[#This Row],[id_ordem_servico]],"-",Tabela_srv_moreno_prd_dbwel_v_fund_acompanhamento[[#This Row],[item]])</f>
        <v>27593-1</v>
      </c>
      <c r="B2531" s="25" t="str">
        <f>_xlfn.XLOOKUP(A2531,Tabela2[ID OS_MORENO],Tabela2[ID OS_MORENO],"",0)</f>
        <v/>
      </c>
      <c r="C2531" s="25">
        <v>27593</v>
      </c>
      <c r="D2531" s="25">
        <v>1</v>
      </c>
      <c r="E2531" s="25">
        <v>1</v>
      </c>
      <c r="F2531" s="178">
        <v>1609001</v>
      </c>
      <c r="G2531" s="178">
        <v>0</v>
      </c>
      <c r="H2531" s="178" t="str">
        <f>_xlfn.CONCAT(Tabela_srv_moreno_prd_dbwel_v_fund_acompanhamento[[#This Row],[codigo_peca]],"-",Tabela_srv_moreno_prd_dbwel_v_fund_acompanhamento[[#This Row],[seq_peca]])</f>
        <v>1609001-0</v>
      </c>
      <c r="I2531" s="178">
        <v>1</v>
      </c>
      <c r="J2531" s="178" t="s">
        <v>2901</v>
      </c>
      <c r="K2531" s="179">
        <v>46242</v>
      </c>
      <c r="L2531" s="179"/>
      <c r="M2531" s="178" t="s">
        <v>2902</v>
      </c>
      <c r="N2531" s="179">
        <v>46253</v>
      </c>
      <c r="O2531" s="185" t="str">
        <f>IF(Tabela_srv_moreno_prd_dbwel_v_fund_acompanhamento[[#This Row],[prz_contratual]]=Tabela_srv_moreno_prd_dbwel_v_fund_acompanhamento[[#This Row],[lib_fundido_prev]],"S/Usin.","C/ Usin.")</f>
        <v>C/ Usin.</v>
      </c>
    </row>
    <row r="2536" spans="1:15" x14ac:dyDescent="0.25">
      <c r="J2536" s="90"/>
      <c r="L2536" s="25"/>
      <c r="M2536" s="90"/>
      <c r="N2536" s="25"/>
    </row>
    <row r="2537" spans="1:15" x14ac:dyDescent="0.25">
      <c r="J2537" s="90"/>
      <c r="L2537" s="25"/>
      <c r="M2537" s="90"/>
      <c r="N2537" s="25"/>
    </row>
    <row r="2538" spans="1:15" x14ac:dyDescent="0.25">
      <c r="J2538" s="90"/>
      <c r="L2538" s="25"/>
      <c r="M2538" s="90"/>
      <c r="N2538" s="25"/>
    </row>
    <row r="2539" spans="1:15" x14ac:dyDescent="0.25">
      <c r="J2539" s="90"/>
      <c r="L2539" s="25"/>
      <c r="M2539" s="90"/>
      <c r="N2539" s="25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5FA85-0D25-4C9A-9C58-344D1B8697BE}">
  <sheetPr codeName="Planilha3"/>
  <dimension ref="A1:T56"/>
  <sheetViews>
    <sheetView workbookViewId="0">
      <pane ySplit="7" topLeftCell="A8" activePane="bottomLeft" state="frozen"/>
      <selection pane="bottomLeft" activeCell="G2" sqref="G2"/>
    </sheetView>
  </sheetViews>
  <sheetFormatPr defaultRowHeight="15" x14ac:dyDescent="0.25"/>
  <cols>
    <col min="1" max="1" width="3.42578125" customWidth="1"/>
    <col min="2" max="2" width="8.5703125" bestFit="1" customWidth="1"/>
    <col min="3" max="3" width="5.7109375" bestFit="1" customWidth="1"/>
    <col min="4" max="4" width="5" bestFit="1" customWidth="1"/>
    <col min="5" max="5" width="4.42578125" bestFit="1" customWidth="1"/>
    <col min="6" max="6" width="28" bestFit="1" customWidth="1"/>
    <col min="7" max="7" width="73.85546875" customWidth="1"/>
    <col min="8" max="8" width="5" bestFit="1" customWidth="1"/>
    <col min="9" max="9" width="10.5703125" bestFit="1" customWidth="1"/>
    <col min="10" max="10" width="4.28515625" bestFit="1" customWidth="1"/>
    <col min="11" max="11" width="21.85546875" bestFit="1" customWidth="1"/>
    <col min="15" max="15" width="27" bestFit="1" customWidth="1"/>
    <col min="16" max="16" width="32.42578125" bestFit="1" customWidth="1"/>
    <col min="17" max="17" width="90.7109375" bestFit="1" customWidth="1"/>
    <col min="18" max="18" width="7.140625" customWidth="1"/>
    <col min="19" max="19" width="10.85546875" customWidth="1"/>
    <col min="20" max="20" width="15.140625" customWidth="1"/>
    <col min="21" max="21" width="31" bestFit="1" customWidth="1"/>
    <col min="25" max="25" width="10.85546875" bestFit="1" customWidth="1"/>
  </cols>
  <sheetData>
    <row r="1" spans="1:20" x14ac:dyDescent="0.25">
      <c r="A1" s="27"/>
      <c r="B1" s="49" t="s">
        <v>1106</v>
      </c>
      <c r="C1" s="49" t="s">
        <v>0</v>
      </c>
      <c r="D1" s="49" t="s">
        <v>865</v>
      </c>
      <c r="E1" s="49" t="s">
        <v>2</v>
      </c>
      <c r="F1" s="49" t="s">
        <v>3</v>
      </c>
      <c r="G1" s="49" t="s">
        <v>4</v>
      </c>
      <c r="H1" s="49" t="s">
        <v>5</v>
      </c>
      <c r="I1" s="49" t="s">
        <v>1105</v>
      </c>
      <c r="J1" s="49" t="s">
        <v>6</v>
      </c>
      <c r="K1" s="49" t="s">
        <v>1153</v>
      </c>
    </row>
    <row r="2" spans="1:20" x14ac:dyDescent="0.25">
      <c r="A2" s="27"/>
      <c r="B2" s="260" t="s">
        <v>17</v>
      </c>
      <c r="C2" s="207">
        <v>870</v>
      </c>
      <c r="D2" s="207">
        <v>26</v>
      </c>
      <c r="E2" s="207"/>
      <c r="F2" s="207" t="s">
        <v>3000</v>
      </c>
      <c r="G2" s="121" t="s">
        <v>3001</v>
      </c>
      <c r="H2" s="121" t="s">
        <v>23</v>
      </c>
      <c r="I2" s="121" t="s">
        <v>3002</v>
      </c>
      <c r="J2" s="121">
        <v>1</v>
      </c>
      <c r="K2" s="121" t="s">
        <v>1144</v>
      </c>
    </row>
    <row r="3" spans="1:20" x14ac:dyDescent="0.25">
      <c r="A3" s="27"/>
      <c r="B3" s="38"/>
      <c r="C3" s="121"/>
      <c r="D3" s="121"/>
      <c r="E3" s="121"/>
      <c r="F3" s="121"/>
      <c r="G3" s="121"/>
      <c r="H3" s="121"/>
      <c r="I3" s="121"/>
      <c r="J3" s="121"/>
      <c r="K3" s="121"/>
    </row>
    <row r="4" spans="1:20" x14ac:dyDescent="0.25">
      <c r="A4" s="27"/>
      <c r="B4" s="38"/>
      <c r="C4" s="37"/>
      <c r="D4" s="37"/>
      <c r="E4" s="37"/>
      <c r="F4" s="37"/>
      <c r="G4" s="37"/>
      <c r="H4" s="37"/>
      <c r="I4" s="37"/>
      <c r="J4" s="37"/>
      <c r="K4" s="37"/>
    </row>
    <row r="5" spans="1:20" x14ac:dyDescent="0.25">
      <c r="A5" s="27"/>
      <c r="B5" s="38"/>
      <c r="C5" s="121"/>
      <c r="D5" s="121"/>
      <c r="E5" s="121"/>
      <c r="F5" s="121"/>
      <c r="G5" s="121"/>
      <c r="H5" s="121"/>
      <c r="I5" s="121"/>
      <c r="J5" s="121"/>
      <c r="K5" s="121"/>
    </row>
    <row r="6" spans="1:20" x14ac:dyDescent="0.25">
      <c r="A6" s="27"/>
      <c r="B6" s="38"/>
      <c r="C6" s="37"/>
      <c r="D6" s="37"/>
      <c r="E6" s="37"/>
      <c r="F6" s="37"/>
      <c r="G6" s="37"/>
      <c r="H6" s="37"/>
      <c r="I6" s="37"/>
      <c r="J6" s="37"/>
      <c r="K6" s="37"/>
    </row>
    <row r="7" spans="1:20" x14ac:dyDescent="0.25">
      <c r="A7" s="27"/>
      <c r="B7" s="38"/>
      <c r="C7" s="121"/>
      <c r="D7" s="121"/>
      <c r="E7" s="121"/>
      <c r="F7" s="121"/>
      <c r="G7" s="121"/>
      <c r="H7" s="121"/>
      <c r="I7" s="121"/>
      <c r="J7" s="121"/>
      <c r="K7" s="121"/>
    </row>
    <row r="8" spans="1:20" x14ac:dyDescent="0.25">
      <c r="A8" s="27"/>
      <c r="B8" s="38"/>
      <c r="C8" s="37"/>
      <c r="D8" s="37"/>
      <c r="E8" s="37"/>
      <c r="F8" s="37"/>
      <c r="G8" s="37"/>
      <c r="H8" s="37"/>
      <c r="I8" s="37"/>
      <c r="J8" s="37"/>
      <c r="K8" s="37"/>
      <c r="Q8" s="241"/>
      <c r="R8" s="25"/>
      <c r="S8" s="25"/>
      <c r="T8" s="217"/>
    </row>
    <row r="9" spans="1:20" x14ac:dyDescent="0.25">
      <c r="A9" s="27"/>
      <c r="B9" s="38"/>
      <c r="C9" s="121"/>
      <c r="D9" s="121"/>
      <c r="E9" s="121"/>
      <c r="F9" s="121"/>
      <c r="G9" s="121"/>
      <c r="H9" s="121"/>
      <c r="I9" s="121"/>
      <c r="J9" s="121"/>
      <c r="K9" s="121"/>
      <c r="Q9" s="25"/>
      <c r="R9" s="25"/>
      <c r="S9" s="25"/>
      <c r="T9" s="217"/>
    </row>
    <row r="10" spans="1:20" x14ac:dyDescent="0.25">
      <c r="A10" s="27"/>
      <c r="B10" s="38"/>
      <c r="C10" s="37"/>
      <c r="D10" s="37"/>
      <c r="E10" s="37"/>
      <c r="F10" s="37"/>
      <c r="G10" s="37"/>
      <c r="H10" s="37"/>
      <c r="I10" s="37"/>
      <c r="J10" s="37"/>
      <c r="K10" s="37"/>
      <c r="Q10" s="241" t="s">
        <v>2847</v>
      </c>
      <c r="R10" s="25"/>
      <c r="S10" s="25">
        <v>396</v>
      </c>
      <c r="T10" s="217">
        <v>9.040909090909091</v>
      </c>
    </row>
    <row r="11" spans="1:20" x14ac:dyDescent="0.25">
      <c r="A11" s="27"/>
      <c r="B11" s="38"/>
      <c r="C11" s="121"/>
      <c r="D11" s="121"/>
      <c r="E11" s="121"/>
      <c r="F11" s="121"/>
      <c r="G11" s="121"/>
      <c r="H11" s="121"/>
      <c r="I11" s="121"/>
      <c r="J11" s="121"/>
      <c r="K11" s="121"/>
      <c r="Q11" s="25" t="s">
        <v>2848</v>
      </c>
      <c r="R11" s="25"/>
      <c r="S11" s="25">
        <v>112</v>
      </c>
      <c r="T11" s="217">
        <v>12.190909090909091</v>
      </c>
    </row>
    <row r="12" spans="1:20" x14ac:dyDescent="0.25">
      <c r="A12" s="27"/>
      <c r="B12" s="38"/>
      <c r="C12" s="37"/>
      <c r="D12" s="37"/>
      <c r="E12" s="37"/>
      <c r="F12" s="37"/>
      <c r="G12" s="37"/>
      <c r="H12" s="37"/>
      <c r="I12" s="37"/>
      <c r="J12" s="37"/>
      <c r="K12" s="37"/>
      <c r="Q12" s="25" t="s">
        <v>184</v>
      </c>
      <c r="R12" s="25"/>
      <c r="S12" s="25">
        <v>112</v>
      </c>
      <c r="T12" s="217">
        <v>6.422727272727272</v>
      </c>
    </row>
    <row r="13" spans="1:20" x14ac:dyDescent="0.25">
      <c r="A13" s="27"/>
      <c r="B13" s="38"/>
      <c r="C13" s="121"/>
      <c r="D13" s="121"/>
      <c r="E13" s="121"/>
      <c r="F13" s="121"/>
      <c r="G13" s="121"/>
      <c r="H13" s="121"/>
      <c r="I13" s="121"/>
      <c r="J13" s="121"/>
      <c r="K13" s="121"/>
      <c r="Q13" s="25" t="s">
        <v>2849</v>
      </c>
      <c r="R13" s="25"/>
      <c r="S13" s="25">
        <v>396</v>
      </c>
      <c r="T13" s="217">
        <v>6.5409090909090919</v>
      </c>
    </row>
    <row r="14" spans="1:20" x14ac:dyDescent="0.25">
      <c r="A14" s="27"/>
      <c r="B14" s="38"/>
      <c r="C14" s="37"/>
      <c r="D14" s="37"/>
      <c r="E14" s="37"/>
      <c r="F14" s="37"/>
      <c r="G14" s="37"/>
      <c r="H14" s="37"/>
      <c r="I14" s="37"/>
      <c r="J14" s="37"/>
      <c r="K14" s="37"/>
    </row>
    <row r="15" spans="1:20" x14ac:dyDescent="0.25">
      <c r="A15" s="27"/>
      <c r="B15" s="38"/>
      <c r="C15" s="121"/>
      <c r="D15" s="121"/>
      <c r="E15" s="121"/>
      <c r="F15" s="121"/>
      <c r="G15" s="121"/>
      <c r="H15" s="121"/>
      <c r="I15" s="121"/>
      <c r="J15" s="121"/>
      <c r="K15" s="121"/>
      <c r="Q15" s="25"/>
      <c r="R15" s="25"/>
      <c r="S15" s="25"/>
      <c r="T15" s="217"/>
    </row>
    <row r="16" spans="1:20" x14ac:dyDescent="0.25">
      <c r="A16" s="27"/>
      <c r="B16" s="38"/>
      <c r="C16" s="37"/>
      <c r="D16" s="37"/>
      <c r="E16" s="37"/>
      <c r="F16" s="37"/>
      <c r="G16" s="37"/>
      <c r="H16" s="37"/>
      <c r="I16" s="37"/>
      <c r="J16" s="37"/>
      <c r="K16" s="37"/>
    </row>
    <row r="17" spans="1:20" x14ac:dyDescent="0.25">
      <c r="A17" s="27"/>
      <c r="B17" s="38"/>
      <c r="C17" s="121"/>
      <c r="D17" s="121"/>
      <c r="E17" s="121"/>
      <c r="F17" s="121"/>
      <c r="G17" s="121"/>
      <c r="H17" s="121"/>
      <c r="I17" s="121"/>
      <c r="J17" s="121"/>
      <c r="K17" s="121"/>
    </row>
    <row r="18" spans="1:20" x14ac:dyDescent="0.25">
      <c r="A18" s="27"/>
      <c r="B18" s="38"/>
      <c r="C18" s="37"/>
      <c r="D18" s="37"/>
      <c r="E18" s="256"/>
      <c r="F18" s="37"/>
      <c r="G18" s="37"/>
      <c r="H18" s="37"/>
      <c r="I18" s="37"/>
      <c r="J18" s="37"/>
      <c r="K18" s="37"/>
    </row>
    <row r="19" spans="1:20" x14ac:dyDescent="0.25">
      <c r="A19" s="27"/>
      <c r="B19" s="37"/>
      <c r="C19" s="37"/>
      <c r="D19" s="37"/>
      <c r="E19" s="37"/>
      <c r="F19" s="162"/>
      <c r="G19" s="37"/>
      <c r="H19" s="153"/>
      <c r="I19" s="37"/>
      <c r="J19" s="37"/>
      <c r="K19" s="37"/>
      <c r="Q19" s="25"/>
      <c r="R19" s="25"/>
      <c r="S19" s="25"/>
      <c r="T19" s="217"/>
    </row>
    <row r="20" spans="1:20" x14ac:dyDescent="0.25">
      <c r="A20" s="27"/>
      <c r="B20" s="121"/>
      <c r="C20" s="121"/>
      <c r="D20" s="121"/>
      <c r="E20" s="121"/>
      <c r="F20" s="201"/>
      <c r="G20" s="121"/>
      <c r="H20" s="202"/>
      <c r="I20" s="121"/>
      <c r="J20" s="121"/>
      <c r="K20" s="121"/>
      <c r="Q20" s="25"/>
      <c r="R20" s="25"/>
      <c r="S20" s="25"/>
      <c r="T20" s="217"/>
    </row>
    <row r="21" spans="1:20" x14ac:dyDescent="0.25">
      <c r="A21" s="27"/>
      <c r="B21" s="37"/>
      <c r="C21" s="37"/>
      <c r="D21" s="37"/>
      <c r="E21" s="37"/>
      <c r="F21" s="162"/>
      <c r="G21" s="37"/>
      <c r="H21" s="153"/>
      <c r="I21" s="37"/>
      <c r="J21" s="37"/>
      <c r="K21" s="37"/>
    </row>
    <row r="22" spans="1:20" x14ac:dyDescent="0.25">
      <c r="A22" s="27"/>
      <c r="B22" s="121"/>
      <c r="C22" s="121"/>
      <c r="D22" s="121"/>
      <c r="E22" s="121"/>
      <c r="F22" s="201"/>
      <c r="G22" s="121"/>
      <c r="H22" s="202"/>
      <c r="I22" s="121"/>
      <c r="J22" s="121"/>
      <c r="K22" s="121"/>
    </row>
    <row r="23" spans="1:20" x14ac:dyDescent="0.25">
      <c r="A23" s="27"/>
      <c r="B23" s="37"/>
      <c r="C23" s="37"/>
      <c r="D23" s="37"/>
      <c r="E23" s="37"/>
      <c r="F23" s="162"/>
      <c r="G23" s="37"/>
      <c r="H23" s="153"/>
      <c r="I23" s="37"/>
      <c r="J23" s="37"/>
      <c r="K23" s="37"/>
    </row>
    <row r="24" spans="1:20" x14ac:dyDescent="0.25">
      <c r="A24" s="27"/>
      <c r="B24" s="121"/>
      <c r="C24" s="121"/>
      <c r="D24" s="121"/>
      <c r="E24" s="121"/>
      <c r="F24" s="201"/>
      <c r="G24" s="121"/>
      <c r="H24" s="202"/>
      <c r="I24" s="121"/>
      <c r="J24" s="121"/>
      <c r="K24" s="121"/>
    </row>
    <row r="25" spans="1:20" x14ac:dyDescent="0.25">
      <c r="A25" s="27"/>
      <c r="B25" s="37"/>
      <c r="C25" s="37"/>
      <c r="D25" s="37"/>
      <c r="E25" s="37"/>
      <c r="F25" s="162"/>
      <c r="G25" s="37"/>
      <c r="H25" s="153"/>
      <c r="I25" s="37"/>
      <c r="J25" s="37"/>
      <c r="K25" s="37"/>
    </row>
    <row r="26" spans="1:20" x14ac:dyDescent="0.25">
      <c r="A26" s="27"/>
      <c r="B26" s="121"/>
      <c r="C26" s="121"/>
      <c r="D26" s="121"/>
      <c r="E26" s="121"/>
      <c r="F26" s="201"/>
      <c r="G26" s="121"/>
      <c r="H26" s="202"/>
      <c r="I26" s="121"/>
      <c r="J26" s="121"/>
      <c r="K26" s="121"/>
    </row>
    <row r="27" spans="1:20" x14ac:dyDescent="0.25">
      <c r="B27" s="37"/>
      <c r="C27" s="37"/>
      <c r="D27" s="37"/>
      <c r="E27" s="37"/>
      <c r="F27" s="162"/>
      <c r="G27" s="37"/>
      <c r="H27" s="153"/>
      <c r="I27" s="37"/>
      <c r="J27" s="37"/>
      <c r="K27" s="37"/>
    </row>
    <row r="28" spans="1:20" x14ac:dyDescent="0.25">
      <c r="B28" s="121"/>
      <c r="C28" s="121"/>
      <c r="D28" s="121"/>
      <c r="E28" s="121"/>
      <c r="F28" s="201"/>
      <c r="G28" s="121"/>
      <c r="H28" s="202"/>
      <c r="I28" s="121"/>
      <c r="J28" s="121"/>
      <c r="K28" s="121"/>
    </row>
    <row r="29" spans="1:20" x14ac:dyDescent="0.25">
      <c r="B29" s="37"/>
      <c r="C29" s="37"/>
      <c r="D29" s="37"/>
      <c r="E29" s="37"/>
      <c r="F29" s="162"/>
      <c r="G29" s="37"/>
      <c r="H29" s="153"/>
      <c r="I29" s="37"/>
      <c r="J29" s="37"/>
      <c r="K29" s="37"/>
    </row>
    <row r="30" spans="1:20" x14ac:dyDescent="0.25">
      <c r="B30" s="121"/>
      <c r="C30" s="121"/>
      <c r="D30" s="121"/>
      <c r="E30" s="121"/>
      <c r="F30" s="201"/>
      <c r="G30" s="121"/>
      <c r="H30" s="202"/>
      <c r="I30" s="121"/>
      <c r="J30" s="121"/>
      <c r="K30" s="121"/>
    </row>
    <row r="31" spans="1:20" x14ac:dyDescent="0.25">
      <c r="B31" s="37"/>
      <c r="C31" s="37"/>
      <c r="D31" s="37"/>
      <c r="E31" s="37"/>
      <c r="F31" s="162"/>
      <c r="G31" s="37"/>
      <c r="H31" s="153"/>
      <c r="I31" s="37"/>
      <c r="J31" s="37"/>
      <c r="K31" s="37"/>
    </row>
    <row r="32" spans="1:20" x14ac:dyDescent="0.25">
      <c r="B32" s="121"/>
      <c r="C32" s="121"/>
      <c r="D32" s="121"/>
      <c r="E32" s="121"/>
      <c r="F32" s="201"/>
      <c r="G32" s="121"/>
      <c r="H32" s="202"/>
      <c r="I32" s="121"/>
      <c r="J32" s="121"/>
      <c r="K32" s="121"/>
    </row>
    <row r="33" spans="2:11" x14ac:dyDescent="0.25">
      <c r="B33" s="37"/>
      <c r="C33" s="37"/>
      <c r="D33" s="37"/>
      <c r="E33" s="37"/>
      <c r="F33" s="162"/>
      <c r="G33" s="37"/>
      <c r="H33" s="153"/>
      <c r="I33" s="37"/>
      <c r="J33" s="37"/>
      <c r="K33" s="37"/>
    </row>
    <row r="34" spans="2:11" x14ac:dyDescent="0.25">
      <c r="B34" s="121"/>
      <c r="C34" s="121"/>
      <c r="D34" s="121"/>
      <c r="E34" s="121"/>
      <c r="F34" s="201"/>
      <c r="G34" s="121"/>
      <c r="H34" s="202"/>
      <c r="I34" s="121"/>
      <c r="J34" s="121"/>
      <c r="K34" s="121"/>
    </row>
    <row r="35" spans="2:11" x14ac:dyDescent="0.25">
      <c r="B35" s="37"/>
      <c r="C35" s="37"/>
      <c r="D35" s="37"/>
      <c r="E35" s="37"/>
      <c r="F35" s="162"/>
      <c r="G35" s="37"/>
      <c r="H35" s="153"/>
      <c r="I35" s="37"/>
      <c r="J35" s="37"/>
      <c r="K35" s="37"/>
    </row>
    <row r="36" spans="2:11" x14ac:dyDescent="0.25">
      <c r="B36" s="121"/>
      <c r="C36" s="121"/>
      <c r="D36" s="121"/>
      <c r="E36" s="121"/>
      <c r="F36" s="201"/>
      <c r="G36" s="121"/>
      <c r="H36" s="202"/>
      <c r="I36" s="121"/>
      <c r="J36" s="121"/>
      <c r="K36" s="121"/>
    </row>
    <row r="37" spans="2:11" x14ac:dyDescent="0.25">
      <c r="B37" s="37"/>
      <c r="C37" s="37"/>
      <c r="D37" s="37"/>
      <c r="E37" s="37"/>
      <c r="F37" s="162"/>
      <c r="G37" s="37"/>
      <c r="H37" s="153"/>
      <c r="I37" s="37"/>
      <c r="J37" s="37"/>
      <c r="K37" s="37"/>
    </row>
    <row r="38" spans="2:11" x14ac:dyDescent="0.25">
      <c r="B38" s="121"/>
      <c r="C38" s="121"/>
      <c r="D38" s="121"/>
      <c r="E38" s="121"/>
      <c r="F38" s="201"/>
      <c r="G38" s="121"/>
      <c r="H38" s="202"/>
      <c r="I38" s="121"/>
      <c r="J38" s="121"/>
      <c r="K38" s="121"/>
    </row>
    <row r="39" spans="2:11" x14ac:dyDescent="0.25">
      <c r="B39" s="37"/>
      <c r="C39" s="37"/>
      <c r="D39" s="37"/>
      <c r="E39" s="37"/>
      <c r="F39" s="162"/>
      <c r="G39" s="37"/>
      <c r="H39" s="153"/>
      <c r="I39" s="37"/>
      <c r="J39" s="37"/>
      <c r="K39" s="37"/>
    </row>
    <row r="40" spans="2:11" x14ac:dyDescent="0.25">
      <c r="B40" s="121"/>
      <c r="C40" s="121"/>
      <c r="D40" s="121"/>
      <c r="E40" s="121"/>
      <c r="F40" s="201"/>
      <c r="G40" s="121"/>
      <c r="H40" s="202"/>
      <c r="I40" s="121"/>
      <c r="J40" s="121"/>
      <c r="K40" s="121"/>
    </row>
    <row r="41" spans="2:11" x14ac:dyDescent="0.25">
      <c r="B41" s="37"/>
      <c r="C41" s="37"/>
      <c r="D41" s="37"/>
      <c r="E41" s="37"/>
      <c r="F41" s="162"/>
      <c r="G41" s="37"/>
      <c r="H41" s="153"/>
      <c r="I41" s="37"/>
      <c r="J41" s="37"/>
      <c r="K41" s="37"/>
    </row>
    <row r="42" spans="2:11" x14ac:dyDescent="0.25">
      <c r="B42" s="121"/>
      <c r="C42" s="121"/>
      <c r="D42" s="121"/>
      <c r="E42" s="121"/>
      <c r="F42" s="201"/>
      <c r="G42" s="121"/>
      <c r="H42" s="202"/>
      <c r="I42" s="121"/>
      <c r="J42" s="121"/>
      <c r="K42" s="121"/>
    </row>
    <row r="43" spans="2:11" x14ac:dyDescent="0.25">
      <c r="B43" s="37"/>
      <c r="C43" s="37"/>
      <c r="D43" s="37"/>
      <c r="E43" s="37"/>
      <c r="F43" s="162"/>
      <c r="G43" s="37"/>
      <c r="H43" s="153"/>
      <c r="I43" s="37"/>
      <c r="J43" s="37"/>
      <c r="K43" s="37"/>
    </row>
    <row r="44" spans="2:11" x14ac:dyDescent="0.25">
      <c r="B44" s="121"/>
      <c r="C44" s="121"/>
      <c r="D44" s="121"/>
      <c r="E44" s="121"/>
      <c r="F44" s="201"/>
      <c r="G44" s="121"/>
      <c r="H44" s="202"/>
      <c r="I44" s="121"/>
      <c r="J44" s="121"/>
      <c r="K44" s="121"/>
    </row>
    <row r="45" spans="2:11" x14ac:dyDescent="0.25">
      <c r="B45" s="37"/>
      <c r="C45" s="37"/>
      <c r="D45" s="37"/>
      <c r="E45" s="37"/>
      <c r="F45" s="162"/>
      <c r="G45" s="37"/>
      <c r="H45" s="153"/>
      <c r="I45" s="37"/>
      <c r="J45" s="37"/>
      <c r="K45" s="37"/>
    </row>
    <row r="46" spans="2:11" x14ac:dyDescent="0.25">
      <c r="B46" s="121"/>
      <c r="C46" s="121"/>
      <c r="D46" s="121"/>
      <c r="E46" s="121"/>
      <c r="F46" s="201"/>
      <c r="G46" s="121"/>
      <c r="H46" s="202"/>
      <c r="I46" s="121"/>
      <c r="J46" s="121"/>
      <c r="K46" s="121"/>
    </row>
    <row r="47" spans="2:11" x14ac:dyDescent="0.25">
      <c r="B47" s="37"/>
      <c r="C47" s="37"/>
      <c r="D47" s="37"/>
      <c r="E47" s="37"/>
      <c r="F47" s="162"/>
      <c r="G47" s="37"/>
      <c r="H47" s="153"/>
      <c r="I47" s="37"/>
      <c r="J47" s="37"/>
      <c r="K47" s="37"/>
    </row>
    <row r="48" spans="2:11" x14ac:dyDescent="0.25">
      <c r="B48" s="203"/>
      <c r="C48" s="122"/>
      <c r="D48" s="122"/>
      <c r="E48" s="122"/>
      <c r="F48" s="122"/>
      <c r="G48" s="122"/>
      <c r="H48" s="204"/>
      <c r="I48" s="122"/>
      <c r="J48" s="121"/>
      <c r="K48" s="122"/>
    </row>
    <row r="49" spans="2:11" x14ac:dyDescent="0.25">
      <c r="B49" s="38"/>
      <c r="C49" s="120"/>
      <c r="D49" s="120"/>
      <c r="E49" s="120"/>
      <c r="F49" s="120"/>
      <c r="G49" s="120"/>
      <c r="H49" s="156"/>
      <c r="I49" s="120"/>
      <c r="J49" s="37"/>
      <c r="K49" s="120"/>
    </row>
    <row r="50" spans="2:11" x14ac:dyDescent="0.25">
      <c r="B50" s="203"/>
      <c r="C50" s="122"/>
      <c r="D50" s="122"/>
      <c r="E50" s="122"/>
      <c r="F50" s="122"/>
      <c r="G50" s="122"/>
      <c r="H50" s="204"/>
      <c r="I50" s="122"/>
      <c r="J50" s="121"/>
      <c r="K50" s="122"/>
    </row>
    <row r="51" spans="2:11" x14ac:dyDescent="0.25">
      <c r="B51" s="25"/>
      <c r="C51" s="37"/>
      <c r="D51" s="37"/>
      <c r="E51" s="37"/>
      <c r="F51" s="37"/>
      <c r="G51" s="37"/>
      <c r="H51" s="156"/>
      <c r="I51" s="37"/>
      <c r="J51" s="37"/>
      <c r="K51" s="37"/>
    </row>
    <row r="52" spans="2:11" x14ac:dyDescent="0.25">
      <c r="B52" s="205"/>
      <c r="C52" s="121"/>
      <c r="D52" s="121"/>
      <c r="E52" s="121"/>
      <c r="F52" s="121"/>
      <c r="G52" s="121"/>
      <c r="H52" s="204"/>
      <c r="I52" s="121"/>
      <c r="J52" s="121"/>
      <c r="K52" s="121"/>
    </row>
    <row r="53" spans="2:11" x14ac:dyDescent="0.25">
      <c r="B53" s="25"/>
      <c r="C53" s="37"/>
      <c r="D53" s="37"/>
      <c r="E53" s="37"/>
      <c r="F53" s="37"/>
      <c r="G53" s="37"/>
      <c r="H53" s="156"/>
      <c r="I53" s="37"/>
      <c r="J53" s="37"/>
      <c r="K53" s="37"/>
    </row>
    <row r="54" spans="2:11" x14ac:dyDescent="0.25">
      <c r="B54" s="205"/>
      <c r="C54" s="121"/>
      <c r="D54" s="121"/>
      <c r="E54" s="121"/>
      <c r="F54" s="121"/>
      <c r="G54" s="121"/>
      <c r="H54" s="204"/>
      <c r="I54" s="121"/>
      <c r="J54" s="121"/>
      <c r="K54" s="121"/>
    </row>
    <row r="55" spans="2:11" x14ac:dyDescent="0.25">
      <c r="B55" s="25"/>
      <c r="C55" s="37"/>
      <c r="D55" s="37"/>
      <c r="E55" s="37"/>
      <c r="F55" s="37"/>
      <c r="G55" s="37"/>
      <c r="H55" s="156"/>
      <c r="I55" s="37"/>
      <c r="J55" s="37"/>
      <c r="K55" s="37"/>
    </row>
    <row r="56" spans="2:11" x14ac:dyDescent="0.25">
      <c r="B56" s="206"/>
      <c r="C56" s="207"/>
      <c r="D56" s="207"/>
      <c r="E56" s="207"/>
      <c r="F56" s="207"/>
      <c r="G56" s="207"/>
      <c r="H56" s="208"/>
      <c r="I56" s="207"/>
      <c r="J56" s="121"/>
      <c r="K56" s="121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nviarParaUltimaLinhaOtimizado">
                <anchor moveWithCells="1" sizeWithCells="1">
                  <from>
                    <xdr:col>11</xdr:col>
                    <xdr:colOff>0</xdr:colOff>
                    <xdr:row>4</xdr:row>
                    <xdr:rowOff>95250</xdr:rowOff>
                  </from>
                  <to>
                    <xdr:col>12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E692F-6C3D-4FA6-945C-0229FF358896}">
  <sheetPr codeName="Planilha4">
    <pageSetUpPr fitToPage="1"/>
  </sheetPr>
  <dimension ref="A1:AG3656"/>
  <sheetViews>
    <sheetView topLeftCell="F1" zoomScale="75" zoomScaleNormal="75" workbookViewId="0">
      <pane ySplit="1" topLeftCell="A3431" activePane="bottomLeft" state="frozen"/>
      <selection pane="bottomLeft" activeCell="M3444" sqref="M3444"/>
    </sheetView>
  </sheetViews>
  <sheetFormatPr defaultRowHeight="15" x14ac:dyDescent="0.25"/>
  <cols>
    <col min="1" max="1" width="9.42578125" style="102" hidden="1" customWidth="1"/>
    <col min="2" max="2" width="8.7109375" style="25" hidden="1" customWidth="1"/>
    <col min="3" max="3" width="11.42578125" style="25" hidden="1" customWidth="1"/>
    <col min="4" max="4" width="10.42578125" style="102" hidden="1" customWidth="1"/>
    <col min="5" max="5" width="43.140625" style="25" bestFit="1" customWidth="1"/>
    <col min="6" max="6" width="83.7109375" style="25" bestFit="1" customWidth="1"/>
    <col min="7" max="7" width="8.42578125" style="25" customWidth="1"/>
    <col min="8" max="8" width="11.7109375" style="25" bestFit="1" customWidth="1"/>
    <col min="9" max="9" width="9.85546875" style="25" customWidth="1"/>
    <col min="10" max="10" width="24.7109375" style="25" customWidth="1"/>
    <col min="11" max="11" width="17.5703125" style="25" customWidth="1"/>
    <col min="12" max="12" width="18" hidden="1" customWidth="1"/>
    <col min="13" max="13" width="13.7109375" style="102" customWidth="1"/>
    <col min="14" max="14" width="11.85546875" style="102" customWidth="1"/>
    <col min="15" max="15" width="13.42578125" style="102" hidden="1" customWidth="1"/>
    <col min="16" max="16" width="17.28515625" style="48" hidden="1" customWidth="1"/>
    <col min="17" max="17" width="12.28515625" style="25" hidden="1" customWidth="1"/>
    <col min="18" max="18" width="18.28515625" style="102" bestFit="1" customWidth="1"/>
    <col min="19" max="19" width="77.28515625" style="25" customWidth="1"/>
    <col min="20" max="20" width="13.5703125" style="25" customWidth="1"/>
    <col min="21" max="21" width="51.7109375" style="48" bestFit="1" customWidth="1"/>
    <col min="22" max="22" width="13.140625" style="217" customWidth="1"/>
    <col min="23" max="23" width="13.5703125" style="218" customWidth="1"/>
    <col min="24" max="24" width="16.5703125" style="90" bestFit="1" customWidth="1"/>
    <col min="25" max="25" width="15.140625" style="90" customWidth="1"/>
    <col min="26" max="26" width="17" bestFit="1" customWidth="1"/>
    <col min="27" max="27" width="15.140625" style="102" bestFit="1" customWidth="1"/>
    <col min="28" max="28" width="9.85546875" style="25" bestFit="1" customWidth="1"/>
    <col min="29" max="29" width="10" style="25" bestFit="1" customWidth="1"/>
    <col min="30" max="30" width="22.140625" style="217" bestFit="1" customWidth="1"/>
  </cols>
  <sheetData>
    <row r="1" spans="1:30" ht="20.25" customHeight="1" x14ac:dyDescent="0.25">
      <c r="A1" s="42" t="s">
        <v>17</v>
      </c>
      <c r="B1" s="42" t="s">
        <v>9</v>
      </c>
      <c r="C1" s="43" t="s">
        <v>0</v>
      </c>
      <c r="D1" s="43" t="s">
        <v>1878</v>
      </c>
      <c r="E1" s="43" t="s">
        <v>215</v>
      </c>
      <c r="F1" s="43" t="s">
        <v>40</v>
      </c>
      <c r="G1" s="43" t="s">
        <v>1874</v>
      </c>
      <c r="H1" s="43" t="s">
        <v>1</v>
      </c>
      <c r="I1" s="43" t="s">
        <v>1873</v>
      </c>
      <c r="J1" s="43" t="s">
        <v>1137</v>
      </c>
      <c r="K1" s="43" t="s">
        <v>1875</v>
      </c>
      <c r="L1" s="43" t="s">
        <v>1484</v>
      </c>
      <c r="M1" s="43" t="s">
        <v>1904</v>
      </c>
      <c r="N1" s="43" t="s">
        <v>1139</v>
      </c>
      <c r="O1" s="43" t="s">
        <v>855</v>
      </c>
      <c r="P1" s="43" t="s">
        <v>864</v>
      </c>
      <c r="Q1" s="43" t="s">
        <v>863</v>
      </c>
      <c r="R1" s="43" t="s">
        <v>1686</v>
      </c>
      <c r="S1" s="43" t="s">
        <v>199</v>
      </c>
      <c r="T1" s="43" t="s">
        <v>39</v>
      </c>
      <c r="U1" s="43" t="s">
        <v>859</v>
      </c>
      <c r="V1" s="44" t="s">
        <v>1141</v>
      </c>
      <c r="W1" s="44" t="s">
        <v>1489</v>
      </c>
      <c r="X1" s="209" t="s">
        <v>857</v>
      </c>
      <c r="Y1" s="209" t="s">
        <v>858</v>
      </c>
      <c r="Z1" s="43" t="s">
        <v>1353</v>
      </c>
      <c r="AA1" s="134" t="s">
        <v>1354</v>
      </c>
      <c r="AB1" s="134" t="s">
        <v>1319</v>
      </c>
      <c r="AC1" s="134" t="s">
        <v>1320</v>
      </c>
      <c r="AD1" s="135" t="s">
        <v>1357</v>
      </c>
    </row>
    <row r="2" spans="1:30" x14ac:dyDescent="0.25">
      <c r="A2" s="224" t="s">
        <v>17</v>
      </c>
      <c r="B2" s="224" t="s">
        <v>9</v>
      </c>
      <c r="C2" s="224">
        <v>2118</v>
      </c>
      <c r="D2" s="224">
        <v>1</v>
      </c>
      <c r="E2" s="224" t="s">
        <v>1718</v>
      </c>
      <c r="F2" s="225" t="s">
        <v>1717</v>
      </c>
      <c r="G2" s="225" t="s">
        <v>11</v>
      </c>
      <c r="H2" s="48" t="str">
        <f>6770&amp;"-"&amp;M2</f>
        <v>6770-1</v>
      </c>
      <c r="I2" s="225">
        <v>1</v>
      </c>
      <c r="J2" s="225" t="s">
        <v>1144</v>
      </c>
      <c r="K2" s="225" t="s">
        <v>1487</v>
      </c>
      <c r="L2" s="224">
        <v>101373</v>
      </c>
      <c r="M2" s="224">
        <v>1</v>
      </c>
      <c r="N2" s="224" t="s">
        <v>1155</v>
      </c>
      <c r="O2" s="226"/>
      <c r="P2" s="224" t="s">
        <v>1158</v>
      </c>
      <c r="Q2" s="224" t="s">
        <v>1794</v>
      </c>
      <c r="R2" s="224" t="s">
        <v>1687</v>
      </c>
      <c r="S2" s="225" t="s">
        <v>1156</v>
      </c>
      <c r="T2" s="227">
        <v>1</v>
      </c>
      <c r="U2" s="224" t="str">
        <f>IFERROR(INDEX('TAXA DE OCUP. RECUR.'!$F$1:$F$60, MATCH(T2, 'TAXA DE OCUP. RECUR.'!$E$1:$E$60, 0)),"")</f>
        <v>FUNDIÇÃO MORENO</v>
      </c>
      <c r="V2" s="228">
        <v>1</v>
      </c>
      <c r="W2" s="228"/>
      <c r="X2" s="229">
        <v>45954</v>
      </c>
      <c r="Y2" s="229">
        <f>X2</f>
        <v>45954</v>
      </c>
      <c r="Z2" s="47">
        <f>IFERROR(WEEKNUM(X2,11),"")</f>
        <v>43</v>
      </c>
      <c r="AA2" s="47">
        <f>IF(Y2&lt;&gt;"",WEEKNUM(Y2,11),"")</f>
        <v>43</v>
      </c>
      <c r="AB2" s="224" t="str">
        <f t="shared" ref="AB2:AB33" si="0">IFERROR(IF(X2="","",TEXT(X2,"MMM")),"")</f>
        <v>out</v>
      </c>
      <c r="AC2" s="224" t="str">
        <f t="shared" ref="AC2:AC33" si="1">IFERROR(IF(X2="","",TEXT(X2,"AAAA")),"")</f>
        <v>2025</v>
      </c>
      <c r="AD2" s="165">
        <f t="shared" ref="AD2:AD65" si="2">IF(Y2&lt;&gt;"",1,"")</f>
        <v>1</v>
      </c>
    </row>
    <row r="3" spans="1:30" x14ac:dyDescent="0.25">
      <c r="A3" s="47" t="s">
        <v>17</v>
      </c>
      <c r="B3" s="47" t="s">
        <v>9</v>
      </c>
      <c r="C3" s="47">
        <v>2118</v>
      </c>
      <c r="D3" s="47">
        <v>1</v>
      </c>
      <c r="E3" s="47" t="s">
        <v>1718</v>
      </c>
      <c r="F3" s="48" t="s">
        <v>1717</v>
      </c>
      <c r="G3" s="48" t="s">
        <v>11</v>
      </c>
      <c r="H3" s="48" t="str">
        <f t="shared" ref="H3:H8" si="3">6770&amp;"-"&amp;M3</f>
        <v>6770-1</v>
      </c>
      <c r="I3" s="48">
        <v>1</v>
      </c>
      <c r="J3" s="48" t="s">
        <v>1144</v>
      </c>
      <c r="K3" s="48" t="s">
        <v>1487</v>
      </c>
      <c r="L3" s="47">
        <v>101373</v>
      </c>
      <c r="M3" s="47">
        <v>1</v>
      </c>
      <c r="N3" s="47" t="s">
        <v>1155</v>
      </c>
      <c r="O3" s="133"/>
      <c r="P3" s="47" t="s">
        <v>1158</v>
      </c>
      <c r="Q3" s="47" t="s">
        <v>1794</v>
      </c>
      <c r="R3" s="47" t="s">
        <v>1690</v>
      </c>
      <c r="S3" s="47" t="s">
        <v>1201</v>
      </c>
      <c r="T3" s="164">
        <v>561</v>
      </c>
      <c r="U3" s="47" t="str">
        <f>IFERROR(INDEX('TAXA DE OCUP. RECUR.'!$F$1:$F$60, MATCH(T3, 'TAXA DE OCUP. RECUR.'!$E$1:$E$60, 0)),"")</f>
        <v>TORNO HORIZONTAL NILES - [561]</v>
      </c>
      <c r="V3" s="165">
        <v>21.599999999999998</v>
      </c>
      <c r="W3" s="165"/>
      <c r="X3" s="229">
        <v>46109</v>
      </c>
      <c r="Y3" s="229">
        <f>X3</f>
        <v>46109</v>
      </c>
      <c r="Z3" s="47">
        <f t="shared" ref="Z3:Z66" si="4">IFERROR(WEEKNUM(X3,11),"")</f>
        <v>13</v>
      </c>
      <c r="AA3" s="47">
        <f t="shared" ref="AA3:AA4" si="5">IF(Y3&lt;&gt;"",WEEKNUM(Y3,11),"")</f>
        <v>13</v>
      </c>
      <c r="AB3" s="47" t="str">
        <f t="shared" si="0"/>
        <v>mar</v>
      </c>
      <c r="AC3" s="47" t="str">
        <f t="shared" si="1"/>
        <v>2026</v>
      </c>
      <c r="AD3" s="165">
        <f t="shared" si="2"/>
        <v>1</v>
      </c>
    </row>
    <row r="4" spans="1:30" x14ac:dyDescent="0.25">
      <c r="A4" s="47" t="s">
        <v>17</v>
      </c>
      <c r="B4" s="47" t="s">
        <v>9</v>
      </c>
      <c r="C4" s="47">
        <v>2118</v>
      </c>
      <c r="D4" s="47">
        <v>1</v>
      </c>
      <c r="E4" s="47" t="s">
        <v>1718</v>
      </c>
      <c r="F4" s="48" t="s">
        <v>1717</v>
      </c>
      <c r="G4" s="48" t="s">
        <v>11</v>
      </c>
      <c r="H4" s="48" t="str">
        <f t="shared" si="3"/>
        <v>6770-1</v>
      </c>
      <c r="I4" s="48">
        <v>1</v>
      </c>
      <c r="J4" s="48" t="s">
        <v>1144</v>
      </c>
      <c r="K4" s="48" t="s">
        <v>1487</v>
      </c>
      <c r="L4" s="47">
        <v>101373</v>
      </c>
      <c r="M4" s="47">
        <v>1</v>
      </c>
      <c r="N4" s="47" t="s">
        <v>1155</v>
      </c>
      <c r="O4" s="133"/>
      <c r="P4" s="47" t="s">
        <v>1158</v>
      </c>
      <c r="Q4" s="47" t="s">
        <v>1794</v>
      </c>
      <c r="R4" s="47" t="s">
        <v>1690</v>
      </c>
      <c r="S4" s="47" t="s">
        <v>159</v>
      </c>
      <c r="T4" s="164">
        <v>210</v>
      </c>
      <c r="U4" s="47" t="str">
        <f>IFERROR(INDEX('TAXA DE OCUP. RECUR.'!$F$1:$F$60, MATCH(T4, 'TAXA DE OCUP. RECUR.'!$E$1:$E$60, 0)),"")</f>
        <v>MANDRILH. SCHIESS A.G. FB 28 / 16 - [210]</v>
      </c>
      <c r="V4" s="165">
        <v>8.1818181818181817</v>
      </c>
      <c r="W4" s="165"/>
      <c r="X4" s="229">
        <v>46110</v>
      </c>
      <c r="Y4" s="229">
        <f>X4</f>
        <v>46110</v>
      </c>
      <c r="Z4" s="47">
        <f t="shared" si="4"/>
        <v>13</v>
      </c>
      <c r="AA4" s="47">
        <f t="shared" si="5"/>
        <v>13</v>
      </c>
      <c r="AB4" s="47" t="str">
        <f t="shared" si="0"/>
        <v>mar</v>
      </c>
      <c r="AC4" s="47" t="str">
        <f t="shared" si="1"/>
        <v>2026</v>
      </c>
      <c r="AD4" s="165">
        <f t="shared" si="2"/>
        <v>1</v>
      </c>
    </row>
    <row r="5" spans="1:30" x14ac:dyDescent="0.25">
      <c r="A5" s="47" t="s">
        <v>17</v>
      </c>
      <c r="B5" s="47" t="s">
        <v>9</v>
      </c>
      <c r="C5" s="47">
        <v>2118</v>
      </c>
      <c r="D5" s="47">
        <v>1</v>
      </c>
      <c r="E5" s="47" t="s">
        <v>1718</v>
      </c>
      <c r="F5" s="48" t="s">
        <v>1717</v>
      </c>
      <c r="G5" s="48" t="s">
        <v>11</v>
      </c>
      <c r="H5" s="48" t="str">
        <f t="shared" si="3"/>
        <v>6770-1</v>
      </c>
      <c r="I5" s="48">
        <v>1</v>
      </c>
      <c r="J5" s="48" t="s">
        <v>1144</v>
      </c>
      <c r="K5" s="48" t="s">
        <v>1487</v>
      </c>
      <c r="M5" s="47">
        <v>1</v>
      </c>
      <c r="N5" s="47" t="s">
        <v>1155</v>
      </c>
      <c r="O5" s="133"/>
      <c r="P5" s="47" t="s">
        <v>1158</v>
      </c>
      <c r="Q5" s="47" t="s">
        <v>1794</v>
      </c>
      <c r="R5" s="47" t="s">
        <v>1690</v>
      </c>
      <c r="S5" s="47" t="s">
        <v>161</v>
      </c>
      <c r="T5" s="164">
        <v>89</v>
      </c>
      <c r="U5" s="47" t="str">
        <f>IFERROR(INDEX('TAXA DE OCUP. RECUR.'!$F$1:$F$60, MATCH(T5, 'TAXA DE OCUP. RECUR.'!$E$1:$E$60, 0)),"")</f>
        <v>MONTAGEM (MONTAGEM DE MOENDA) - [89]</v>
      </c>
      <c r="V5" s="165">
        <v>19</v>
      </c>
      <c r="W5" s="165"/>
      <c r="X5" s="229">
        <v>46113</v>
      </c>
      <c r="Y5" s="229"/>
      <c r="Z5" s="47">
        <f t="shared" si="4"/>
        <v>14</v>
      </c>
      <c r="AA5" s="47" t="str">
        <f t="shared" ref="AA5:AA66" si="6">IF(Y5&lt;&gt;"",WEEKNUM(Y5,11),"")</f>
        <v/>
      </c>
      <c r="AB5" s="47" t="str">
        <f t="shared" si="0"/>
        <v>abr</v>
      </c>
      <c r="AC5" s="47" t="str">
        <f t="shared" si="1"/>
        <v>2026</v>
      </c>
      <c r="AD5" s="165" t="str">
        <f t="shared" si="2"/>
        <v/>
      </c>
    </row>
    <row r="6" spans="1:30" x14ac:dyDescent="0.25">
      <c r="A6" s="47" t="s">
        <v>17</v>
      </c>
      <c r="B6" s="47" t="s">
        <v>9</v>
      </c>
      <c r="C6" s="47">
        <v>2118</v>
      </c>
      <c r="D6" s="47">
        <v>1</v>
      </c>
      <c r="E6" s="47" t="s">
        <v>1718</v>
      </c>
      <c r="F6" s="48" t="s">
        <v>1717</v>
      </c>
      <c r="G6" s="48" t="s">
        <v>11</v>
      </c>
      <c r="H6" s="48" t="str">
        <f t="shared" si="3"/>
        <v>6770-1</v>
      </c>
      <c r="I6" s="48">
        <v>1</v>
      </c>
      <c r="J6" s="48" t="s">
        <v>1144</v>
      </c>
      <c r="K6" s="48" t="s">
        <v>1487</v>
      </c>
      <c r="M6" s="47">
        <v>1</v>
      </c>
      <c r="N6" s="47" t="s">
        <v>1155</v>
      </c>
      <c r="O6" s="133"/>
      <c r="P6" s="47" t="s">
        <v>1158</v>
      </c>
      <c r="Q6" s="47" t="s">
        <v>1794</v>
      </c>
      <c r="R6" s="47" t="s">
        <v>1690</v>
      </c>
      <c r="S6" s="47" t="s">
        <v>148</v>
      </c>
      <c r="T6" s="164">
        <v>489</v>
      </c>
      <c r="U6" s="47" t="str">
        <f>IFERROR(INDEX('TAXA DE OCUP. RECUR.'!$F$1:$F$60, MATCH(T6, 'TAXA DE OCUP. RECUR.'!$E$1:$E$60, 0)),"")</f>
        <v>BROQUEADORA - [489]</v>
      </c>
      <c r="V6" s="165">
        <v>11.945454545454545</v>
      </c>
      <c r="W6" s="165"/>
      <c r="X6" s="229">
        <v>46167</v>
      </c>
      <c r="Y6" s="229">
        <f>X6</f>
        <v>46167</v>
      </c>
      <c r="Z6" s="47">
        <f t="shared" si="4"/>
        <v>22</v>
      </c>
      <c r="AA6" s="47">
        <f t="shared" si="6"/>
        <v>22</v>
      </c>
      <c r="AB6" s="47" t="str">
        <f t="shared" si="0"/>
        <v>mai</v>
      </c>
      <c r="AC6" s="47" t="str">
        <f t="shared" si="1"/>
        <v>2026</v>
      </c>
      <c r="AD6" s="165">
        <f t="shared" si="2"/>
        <v>1</v>
      </c>
    </row>
    <row r="7" spans="1:30" x14ac:dyDescent="0.25">
      <c r="A7" s="47" t="s">
        <v>17</v>
      </c>
      <c r="B7" s="47" t="s">
        <v>9</v>
      </c>
      <c r="C7" s="47">
        <v>2118</v>
      </c>
      <c r="D7" s="47">
        <v>1</v>
      </c>
      <c r="E7" s="47" t="s">
        <v>1718</v>
      </c>
      <c r="F7" s="48" t="s">
        <v>1717</v>
      </c>
      <c r="G7" s="48" t="s">
        <v>11</v>
      </c>
      <c r="H7" s="48" t="str">
        <f t="shared" si="3"/>
        <v>6770-1</v>
      </c>
      <c r="I7" s="48">
        <v>1</v>
      </c>
      <c r="J7" s="48" t="s">
        <v>1144</v>
      </c>
      <c r="K7" s="48" t="s">
        <v>1487</v>
      </c>
      <c r="M7" s="47">
        <v>1</v>
      </c>
      <c r="N7" s="47" t="s">
        <v>1155</v>
      </c>
      <c r="O7" s="133"/>
      <c r="P7" s="47" t="s">
        <v>1158</v>
      </c>
      <c r="Q7" s="47" t="s">
        <v>1794</v>
      </c>
      <c r="R7" s="47" t="s">
        <v>1689</v>
      </c>
      <c r="S7" s="47" t="s">
        <v>162</v>
      </c>
      <c r="T7" s="164">
        <v>194</v>
      </c>
      <c r="U7" s="47" t="str">
        <f>IFERROR(INDEX('TAXA DE OCUP. RECUR.'!$F$1:$F$60, MATCH(T7, 'TAXA DE OCUP. RECUR.'!$E$1:$E$60, 0)),"")</f>
        <v>FORNO AQUECIMENTO CAMISAS (DRAGÃOZINHO) - [194]</v>
      </c>
      <c r="V7" s="165">
        <v>2.0499999999999998</v>
      </c>
      <c r="W7" s="165"/>
      <c r="X7" s="229">
        <v>46140</v>
      </c>
      <c r="Y7" s="229"/>
      <c r="Z7" s="47">
        <f t="shared" si="4"/>
        <v>18</v>
      </c>
      <c r="AA7" s="47" t="str">
        <f t="shared" si="6"/>
        <v/>
      </c>
      <c r="AB7" s="47" t="str">
        <f t="shared" si="0"/>
        <v>abr</v>
      </c>
      <c r="AC7" s="47" t="str">
        <f t="shared" si="1"/>
        <v>2026</v>
      </c>
      <c r="AD7" s="165" t="str">
        <f t="shared" si="2"/>
        <v/>
      </c>
    </row>
    <row r="8" spans="1:30" x14ac:dyDescent="0.25">
      <c r="A8" s="47" t="s">
        <v>17</v>
      </c>
      <c r="B8" s="47" t="s">
        <v>9</v>
      </c>
      <c r="C8" s="47">
        <v>2118</v>
      </c>
      <c r="D8" s="47">
        <v>1</v>
      </c>
      <c r="E8" s="47" t="s">
        <v>1718</v>
      </c>
      <c r="F8" s="48" t="s">
        <v>1717</v>
      </c>
      <c r="G8" s="48" t="s">
        <v>11</v>
      </c>
      <c r="H8" s="48" t="str">
        <f t="shared" si="3"/>
        <v>6770-1</v>
      </c>
      <c r="I8" s="48">
        <v>1</v>
      </c>
      <c r="J8" s="48" t="s">
        <v>1144</v>
      </c>
      <c r="K8" s="48" t="s">
        <v>1487</v>
      </c>
      <c r="M8" s="47">
        <v>1</v>
      </c>
      <c r="N8" s="47" t="s">
        <v>1155</v>
      </c>
      <c r="O8" s="133"/>
      <c r="P8" s="47" t="s">
        <v>1158</v>
      </c>
      <c r="Q8" s="47" t="s">
        <v>1794</v>
      </c>
      <c r="R8" s="47" t="s">
        <v>158</v>
      </c>
      <c r="S8" s="47" t="s">
        <v>158</v>
      </c>
      <c r="T8" s="164">
        <v>2</v>
      </c>
      <c r="U8" s="47" t="str">
        <f>IFERROR(INDEX('TAXA DE OCUP. RECUR.'!$F$1:$F$60, MATCH(T8, 'TAXA DE OCUP. RECUR.'!$E$1:$E$60, 0)),"")</f>
        <v>EXPEDIÇÃO</v>
      </c>
      <c r="V8" s="165">
        <v>1</v>
      </c>
      <c r="W8" s="165"/>
      <c r="X8" s="229">
        <v>46142</v>
      </c>
      <c r="Y8" s="229"/>
      <c r="Z8" s="47">
        <f t="shared" si="4"/>
        <v>18</v>
      </c>
      <c r="AA8" s="47" t="str">
        <f t="shared" si="6"/>
        <v/>
      </c>
      <c r="AB8" s="47" t="str">
        <f t="shared" si="0"/>
        <v>abr</v>
      </c>
      <c r="AC8" s="47" t="str">
        <f t="shared" si="1"/>
        <v>2026</v>
      </c>
      <c r="AD8" s="165" t="str">
        <f t="shared" si="2"/>
        <v/>
      </c>
    </row>
    <row r="9" spans="1:30" x14ac:dyDescent="0.25">
      <c r="A9" s="47" t="s">
        <v>17</v>
      </c>
      <c r="B9" s="47" t="s">
        <v>9</v>
      </c>
      <c r="C9" s="47">
        <v>2118</v>
      </c>
      <c r="D9" s="47">
        <v>1</v>
      </c>
      <c r="E9" s="47" t="s">
        <v>203</v>
      </c>
      <c r="F9" s="48" t="s">
        <v>741</v>
      </c>
      <c r="G9" s="48" t="s">
        <v>11</v>
      </c>
      <c r="H9" s="48" t="s">
        <v>2646</v>
      </c>
      <c r="I9" s="48">
        <v>1</v>
      </c>
      <c r="J9" s="48" t="s">
        <v>1144</v>
      </c>
      <c r="K9" s="48" t="s">
        <v>1487</v>
      </c>
      <c r="M9" s="47">
        <v>1</v>
      </c>
      <c r="N9" s="47" t="s">
        <v>1155</v>
      </c>
      <c r="O9" s="133"/>
      <c r="P9" s="47" t="s">
        <v>1158</v>
      </c>
      <c r="Q9" s="47">
        <v>6032</v>
      </c>
      <c r="R9" s="47" t="s">
        <v>1687</v>
      </c>
      <c r="S9" s="48" t="s">
        <v>1156</v>
      </c>
      <c r="T9" s="164">
        <v>1</v>
      </c>
      <c r="U9" s="47" t="str">
        <f>IFERROR(INDEX('TAXA DE OCUP. RECUR.'!$F$1:$F$60, MATCH(T9, 'TAXA DE OCUP. RECUR.'!$E$1:$E$60, 0)),"")</f>
        <v>FUNDIÇÃO MORENO</v>
      </c>
      <c r="V9" s="165">
        <v>1</v>
      </c>
      <c r="W9" s="165">
        <v>1</v>
      </c>
      <c r="X9" s="229">
        <v>45954</v>
      </c>
      <c r="Y9" s="229"/>
      <c r="Z9" s="47">
        <f t="shared" si="4"/>
        <v>43</v>
      </c>
      <c r="AA9" s="47" t="str">
        <f t="shared" si="6"/>
        <v/>
      </c>
      <c r="AB9" s="47" t="str">
        <f t="shared" si="0"/>
        <v>out</v>
      </c>
      <c r="AC9" s="47" t="str">
        <f t="shared" si="1"/>
        <v>2025</v>
      </c>
      <c r="AD9" s="165" t="str">
        <f t="shared" si="2"/>
        <v/>
      </c>
    </row>
    <row r="10" spans="1:30" x14ac:dyDescent="0.25">
      <c r="A10" s="47" t="s">
        <v>17</v>
      </c>
      <c r="B10" s="47" t="s">
        <v>9</v>
      </c>
      <c r="C10" s="47">
        <v>2118</v>
      </c>
      <c r="D10" s="47">
        <v>1</v>
      </c>
      <c r="E10" s="47" t="s">
        <v>203</v>
      </c>
      <c r="F10" s="48" t="s">
        <v>741</v>
      </c>
      <c r="G10" s="48" t="s">
        <v>11</v>
      </c>
      <c r="H10" s="48" t="s">
        <v>2646</v>
      </c>
      <c r="I10" s="48">
        <v>1</v>
      </c>
      <c r="J10" s="48" t="s">
        <v>1144</v>
      </c>
      <c r="K10" s="48" t="s">
        <v>1487</v>
      </c>
      <c r="M10" s="47">
        <v>1</v>
      </c>
      <c r="N10" s="47" t="s">
        <v>1155</v>
      </c>
      <c r="O10" s="133"/>
      <c r="P10" s="47" t="s">
        <v>1158</v>
      </c>
      <c r="Q10" s="47">
        <v>6032</v>
      </c>
      <c r="R10" s="47" t="s">
        <v>1690</v>
      </c>
      <c r="S10" s="47" t="s">
        <v>1201</v>
      </c>
      <c r="T10" s="164">
        <v>561</v>
      </c>
      <c r="U10" s="47" t="str">
        <f>IFERROR(INDEX('TAXA DE OCUP. RECUR.'!$F$1:$F$60, MATCH(T10, 'TAXA DE OCUP. RECUR.'!$E$1:$E$60, 0)),"")</f>
        <v>TORNO HORIZONTAL NILES - [561]</v>
      </c>
      <c r="V10" s="165">
        <v>21.599999999999998</v>
      </c>
      <c r="W10" s="165">
        <v>12.35</v>
      </c>
      <c r="X10" s="229">
        <v>46109</v>
      </c>
      <c r="Y10" s="229"/>
      <c r="Z10" s="47">
        <f t="shared" si="4"/>
        <v>13</v>
      </c>
      <c r="AA10" s="47" t="str">
        <f t="shared" si="6"/>
        <v/>
      </c>
      <c r="AB10" s="47" t="str">
        <f t="shared" si="0"/>
        <v>mar</v>
      </c>
      <c r="AC10" s="47" t="str">
        <f t="shared" si="1"/>
        <v>2026</v>
      </c>
      <c r="AD10" s="165" t="str">
        <f t="shared" si="2"/>
        <v/>
      </c>
    </row>
    <row r="11" spans="1:30" x14ac:dyDescent="0.25">
      <c r="A11" s="47" t="s">
        <v>17</v>
      </c>
      <c r="B11" s="47" t="s">
        <v>9</v>
      </c>
      <c r="C11" s="47">
        <v>2118</v>
      </c>
      <c r="D11" s="47">
        <v>1</v>
      </c>
      <c r="E11" s="47" t="s">
        <v>203</v>
      </c>
      <c r="F11" s="48" t="s">
        <v>741</v>
      </c>
      <c r="G11" s="48" t="s">
        <v>11</v>
      </c>
      <c r="H11" s="48" t="s">
        <v>2646</v>
      </c>
      <c r="I11" s="48">
        <v>1</v>
      </c>
      <c r="J11" s="48" t="s">
        <v>1144</v>
      </c>
      <c r="K11" s="48" t="s">
        <v>1487</v>
      </c>
      <c r="M11" s="47">
        <v>1</v>
      </c>
      <c r="N11" s="47" t="s">
        <v>1155</v>
      </c>
      <c r="O11" s="133"/>
      <c r="P11" s="47" t="s">
        <v>1158</v>
      </c>
      <c r="Q11" s="47">
        <v>6032</v>
      </c>
      <c r="R11" s="47" t="s">
        <v>1690</v>
      </c>
      <c r="S11" s="47" t="s">
        <v>159</v>
      </c>
      <c r="T11" s="164">
        <v>210</v>
      </c>
      <c r="U11" s="47" t="str">
        <f>IFERROR(INDEX('TAXA DE OCUP. RECUR.'!$F$1:$F$60, MATCH(T11, 'TAXA DE OCUP. RECUR.'!$E$1:$E$60, 0)),"")</f>
        <v>MANDRILH. SCHIESS A.G. FB 28 / 16 - [210]</v>
      </c>
      <c r="V11" s="165">
        <v>8.1818181818181817</v>
      </c>
      <c r="W11" s="165"/>
      <c r="X11" s="229">
        <v>46110</v>
      </c>
      <c r="Y11" s="229"/>
      <c r="Z11" s="47">
        <f t="shared" si="4"/>
        <v>13</v>
      </c>
      <c r="AA11" s="47" t="str">
        <f t="shared" si="6"/>
        <v/>
      </c>
      <c r="AB11" s="47" t="str">
        <f t="shared" si="0"/>
        <v>mar</v>
      </c>
      <c r="AC11" s="47" t="str">
        <f t="shared" si="1"/>
        <v>2026</v>
      </c>
      <c r="AD11" s="165" t="str">
        <f t="shared" si="2"/>
        <v/>
      </c>
    </row>
    <row r="12" spans="1:30" x14ac:dyDescent="0.25">
      <c r="A12" s="47" t="s">
        <v>17</v>
      </c>
      <c r="B12" s="47" t="s">
        <v>9</v>
      </c>
      <c r="C12" s="47">
        <v>2118</v>
      </c>
      <c r="D12" s="47">
        <v>1</v>
      </c>
      <c r="E12" s="47" t="s">
        <v>203</v>
      </c>
      <c r="F12" s="48" t="s">
        <v>741</v>
      </c>
      <c r="G12" s="48" t="s">
        <v>11</v>
      </c>
      <c r="H12" s="48" t="s">
        <v>2646</v>
      </c>
      <c r="I12" s="48">
        <v>1</v>
      </c>
      <c r="J12" s="48" t="s">
        <v>1144</v>
      </c>
      <c r="K12" s="48" t="s">
        <v>1487</v>
      </c>
      <c r="M12" s="47">
        <v>1</v>
      </c>
      <c r="N12" s="47" t="s">
        <v>1155</v>
      </c>
      <c r="O12" s="133"/>
      <c r="P12" s="47" t="s">
        <v>1158</v>
      </c>
      <c r="Q12" s="47">
        <v>6032</v>
      </c>
      <c r="R12" s="47" t="s">
        <v>1690</v>
      </c>
      <c r="S12" s="47" t="s">
        <v>148</v>
      </c>
      <c r="T12" s="164">
        <v>489</v>
      </c>
      <c r="U12" s="47" t="str">
        <f>IFERROR(INDEX('TAXA DE OCUP. RECUR.'!$F$1:$F$60, MATCH(T12, 'TAXA DE OCUP. RECUR.'!$E$1:$E$60, 0)),"")</f>
        <v>BROQUEADORA - [489]</v>
      </c>
      <c r="V12" s="165">
        <v>11.945454545454545</v>
      </c>
      <c r="W12" s="165"/>
      <c r="X12" s="229">
        <v>46119</v>
      </c>
      <c r="Y12" s="229"/>
      <c r="Z12" s="47">
        <f t="shared" si="4"/>
        <v>15</v>
      </c>
      <c r="AA12" s="47" t="str">
        <f t="shared" si="6"/>
        <v/>
      </c>
      <c r="AB12" s="47" t="str">
        <f t="shared" si="0"/>
        <v>abr</v>
      </c>
      <c r="AC12" s="47" t="str">
        <f t="shared" si="1"/>
        <v>2026</v>
      </c>
      <c r="AD12" s="165" t="str">
        <f t="shared" si="2"/>
        <v/>
      </c>
    </row>
    <row r="13" spans="1:30" x14ac:dyDescent="0.25">
      <c r="A13" s="47" t="s">
        <v>17</v>
      </c>
      <c r="B13" s="47" t="s">
        <v>9</v>
      </c>
      <c r="C13" s="47">
        <v>2118</v>
      </c>
      <c r="D13" s="47">
        <v>1</v>
      </c>
      <c r="E13" s="47" t="s">
        <v>203</v>
      </c>
      <c r="F13" s="48" t="s">
        <v>741</v>
      </c>
      <c r="G13" s="48" t="s">
        <v>11</v>
      </c>
      <c r="H13" s="48" t="s">
        <v>2646</v>
      </c>
      <c r="I13" s="48">
        <v>1</v>
      </c>
      <c r="J13" s="48" t="s">
        <v>1144</v>
      </c>
      <c r="K13" s="48" t="s">
        <v>1487</v>
      </c>
      <c r="M13" s="47">
        <v>1</v>
      </c>
      <c r="N13" s="47" t="s">
        <v>1155</v>
      </c>
      <c r="O13" s="133"/>
      <c r="P13" s="47" t="s">
        <v>1158</v>
      </c>
      <c r="Q13" s="47">
        <v>6032</v>
      </c>
      <c r="R13" s="47" t="s">
        <v>1689</v>
      </c>
      <c r="S13" s="47" t="s">
        <v>162</v>
      </c>
      <c r="T13" s="164">
        <v>194</v>
      </c>
      <c r="U13" s="47" t="str">
        <f>IFERROR(INDEX('TAXA DE OCUP. RECUR.'!$F$1:$F$60, MATCH(T13, 'TAXA DE OCUP. RECUR.'!$E$1:$E$60, 0)),"")</f>
        <v>FORNO AQUECIMENTO CAMISAS (DRAGÃOZINHO) - [194]</v>
      </c>
      <c r="V13" s="165">
        <v>2.0499999999999998</v>
      </c>
      <c r="W13" s="165"/>
      <c r="X13" s="229">
        <v>46140</v>
      </c>
      <c r="Y13" s="229"/>
      <c r="Z13" s="47">
        <f t="shared" si="4"/>
        <v>18</v>
      </c>
      <c r="AA13" s="47" t="str">
        <f t="shared" si="6"/>
        <v/>
      </c>
      <c r="AB13" s="47" t="str">
        <f t="shared" si="0"/>
        <v>abr</v>
      </c>
      <c r="AC13" s="47" t="str">
        <f t="shared" si="1"/>
        <v>2026</v>
      </c>
      <c r="AD13" s="165" t="str">
        <f t="shared" si="2"/>
        <v/>
      </c>
    </row>
    <row r="14" spans="1:30" x14ac:dyDescent="0.25">
      <c r="A14" s="47" t="s">
        <v>17</v>
      </c>
      <c r="B14" s="47" t="s">
        <v>9</v>
      </c>
      <c r="C14" s="47">
        <v>2118</v>
      </c>
      <c r="D14" s="47">
        <v>1</v>
      </c>
      <c r="E14" s="47" t="s">
        <v>203</v>
      </c>
      <c r="F14" s="48" t="s">
        <v>741</v>
      </c>
      <c r="G14" s="48" t="s">
        <v>11</v>
      </c>
      <c r="H14" s="48" t="s">
        <v>2646</v>
      </c>
      <c r="I14" s="48">
        <v>1</v>
      </c>
      <c r="J14" s="48" t="s">
        <v>1144</v>
      </c>
      <c r="K14" s="48" t="s">
        <v>1487</v>
      </c>
      <c r="M14" s="47">
        <v>1</v>
      </c>
      <c r="N14" s="47" t="s">
        <v>1155</v>
      </c>
      <c r="O14" s="133"/>
      <c r="P14" s="47" t="s">
        <v>1158</v>
      </c>
      <c r="Q14" s="47">
        <v>6032</v>
      </c>
      <c r="R14" s="47" t="s">
        <v>158</v>
      </c>
      <c r="S14" s="47" t="s">
        <v>158</v>
      </c>
      <c r="T14" s="164">
        <v>2</v>
      </c>
      <c r="U14" s="47" t="str">
        <f>IFERROR(INDEX('TAXA DE OCUP. RECUR.'!$F$1:$F$60, MATCH(T14, 'TAXA DE OCUP. RECUR.'!$E$1:$E$60, 0)),"")</f>
        <v>EXPEDIÇÃO</v>
      </c>
      <c r="V14" s="165">
        <v>1</v>
      </c>
      <c r="W14" s="165"/>
      <c r="X14" s="229">
        <v>46142</v>
      </c>
      <c r="Y14" s="229"/>
      <c r="Z14" s="47">
        <f t="shared" si="4"/>
        <v>18</v>
      </c>
      <c r="AA14" s="47" t="str">
        <f t="shared" si="6"/>
        <v/>
      </c>
      <c r="AB14" s="47" t="str">
        <f t="shared" si="0"/>
        <v>abr</v>
      </c>
      <c r="AC14" s="47" t="str">
        <f t="shared" si="1"/>
        <v>2026</v>
      </c>
      <c r="AD14" s="165" t="str">
        <f t="shared" si="2"/>
        <v/>
      </c>
    </row>
    <row r="15" spans="1:30" x14ac:dyDescent="0.25">
      <c r="A15" s="47" t="s">
        <v>894</v>
      </c>
      <c r="B15" s="47" t="s">
        <v>9</v>
      </c>
      <c r="C15" s="47">
        <v>2079</v>
      </c>
      <c r="D15" s="47">
        <v>1</v>
      </c>
      <c r="E15" s="47" t="s">
        <v>1114</v>
      </c>
      <c r="F15" s="48" t="s">
        <v>755</v>
      </c>
      <c r="G15" s="48" t="s">
        <v>11</v>
      </c>
      <c r="H15" s="48" t="s">
        <v>2647</v>
      </c>
      <c r="I15" s="48">
        <v>1</v>
      </c>
      <c r="J15" s="48" t="s">
        <v>1144</v>
      </c>
      <c r="K15" s="48" t="s">
        <v>1487</v>
      </c>
      <c r="L15" s="47">
        <v>101402</v>
      </c>
      <c r="M15" s="47">
        <v>1</v>
      </c>
      <c r="N15" s="47" t="s">
        <v>1155</v>
      </c>
      <c r="O15" s="133"/>
      <c r="P15" s="47" t="s">
        <v>1181</v>
      </c>
      <c r="Q15" s="47" t="s">
        <v>1806</v>
      </c>
      <c r="R15" s="47" t="s">
        <v>1687</v>
      </c>
      <c r="S15" s="48" t="s">
        <v>1156</v>
      </c>
      <c r="T15" s="164">
        <v>1</v>
      </c>
      <c r="U15" s="47" t="str">
        <f>IFERROR(INDEX('TAXA DE OCUP. RECUR.'!$F$1:$F$60, MATCH(T15, 'TAXA DE OCUP. RECUR.'!$E$1:$E$60, 0)),"")</f>
        <v>FUNDIÇÃO MORENO</v>
      </c>
      <c r="V15" s="165">
        <v>1</v>
      </c>
      <c r="W15" s="165">
        <v>1</v>
      </c>
      <c r="X15" s="229">
        <v>45981</v>
      </c>
      <c r="Y15" s="229">
        <f>X15</f>
        <v>45981</v>
      </c>
      <c r="Z15" s="47">
        <f t="shared" si="4"/>
        <v>47</v>
      </c>
      <c r="AA15" s="47">
        <f t="shared" si="6"/>
        <v>47</v>
      </c>
      <c r="AB15" s="47" t="str">
        <f t="shared" si="0"/>
        <v>nov</v>
      </c>
      <c r="AC15" s="47" t="str">
        <f t="shared" si="1"/>
        <v>2025</v>
      </c>
      <c r="AD15" s="165">
        <f t="shared" si="2"/>
        <v>1</v>
      </c>
    </row>
    <row r="16" spans="1:30" x14ac:dyDescent="0.25">
      <c r="A16" s="47" t="s">
        <v>894</v>
      </c>
      <c r="B16" s="47" t="s">
        <v>9</v>
      </c>
      <c r="C16" s="47">
        <v>2079</v>
      </c>
      <c r="D16" s="47">
        <v>1</v>
      </c>
      <c r="E16" s="47" t="s">
        <v>1114</v>
      </c>
      <c r="F16" s="48" t="s">
        <v>755</v>
      </c>
      <c r="G16" s="48" t="s">
        <v>11</v>
      </c>
      <c r="H16" s="48" t="s">
        <v>2647</v>
      </c>
      <c r="I16" s="48">
        <v>1</v>
      </c>
      <c r="J16" s="48" t="s">
        <v>1144</v>
      </c>
      <c r="K16" s="48" t="s">
        <v>1487</v>
      </c>
      <c r="L16" s="47">
        <v>101402</v>
      </c>
      <c r="M16" s="47">
        <v>1</v>
      </c>
      <c r="N16" s="47" t="s">
        <v>1155</v>
      </c>
      <c r="O16" s="133"/>
      <c r="P16" s="47" t="s">
        <v>1181</v>
      </c>
      <c r="Q16" s="47" t="s">
        <v>1806</v>
      </c>
      <c r="R16" s="47" t="s">
        <v>1690</v>
      </c>
      <c r="S16" s="47" t="s">
        <v>1201</v>
      </c>
      <c r="T16" s="164">
        <v>117</v>
      </c>
      <c r="U16" s="47" t="str">
        <f>IFERROR(INDEX('TAXA DE OCUP. RECUR.'!$F$1:$F$60, MATCH(T16, 'TAXA DE OCUP. RECUR.'!$E$1:$E$60, 0)),"")</f>
        <v>TORNO HORIZ. ZERBST FICHER TP-3000 - [117]</v>
      </c>
      <c r="V16" s="165">
        <v>19.554545454545455</v>
      </c>
      <c r="W16" s="165"/>
      <c r="X16" s="229">
        <v>46068</v>
      </c>
      <c r="Y16" s="229">
        <f>X16</f>
        <v>46068</v>
      </c>
      <c r="Z16" s="47">
        <f t="shared" si="4"/>
        <v>7</v>
      </c>
      <c r="AA16" s="47">
        <f t="shared" si="6"/>
        <v>7</v>
      </c>
      <c r="AB16" s="47" t="str">
        <f t="shared" si="0"/>
        <v>fev</v>
      </c>
      <c r="AC16" s="47" t="str">
        <f t="shared" si="1"/>
        <v>2026</v>
      </c>
      <c r="AD16" s="165">
        <f t="shared" si="2"/>
        <v>1</v>
      </c>
    </row>
    <row r="17" spans="1:30" x14ac:dyDescent="0.25">
      <c r="A17" s="47" t="s">
        <v>894</v>
      </c>
      <c r="B17" s="47" t="s">
        <v>9</v>
      </c>
      <c r="C17" s="47">
        <v>2079</v>
      </c>
      <c r="D17" s="47">
        <v>1</v>
      </c>
      <c r="E17" s="47" t="s">
        <v>1114</v>
      </c>
      <c r="F17" s="48" t="s">
        <v>755</v>
      </c>
      <c r="G17" s="48" t="s">
        <v>11</v>
      </c>
      <c r="H17" s="48" t="s">
        <v>2647</v>
      </c>
      <c r="I17" s="48">
        <v>1</v>
      </c>
      <c r="J17" s="48" t="s">
        <v>1144</v>
      </c>
      <c r="K17" s="48" t="s">
        <v>1487</v>
      </c>
      <c r="L17" s="47">
        <v>101402</v>
      </c>
      <c r="M17" s="47">
        <v>1</v>
      </c>
      <c r="N17" s="47" t="s">
        <v>1155</v>
      </c>
      <c r="O17" s="133"/>
      <c r="P17" s="47" t="s">
        <v>1181</v>
      </c>
      <c r="Q17" s="47" t="s">
        <v>1806</v>
      </c>
      <c r="R17" s="47" t="s">
        <v>1690</v>
      </c>
      <c r="S17" s="47" t="s">
        <v>159</v>
      </c>
      <c r="T17" s="164">
        <v>112</v>
      </c>
      <c r="U17" s="47" t="str">
        <f>IFERROR(INDEX('TAXA DE OCUP. RECUR.'!$F$1:$F$60, MATCH(T17, 'TAXA DE OCUP. RECUR.'!$E$1:$E$60, 0)),"")</f>
        <v>FURADEIRA RADIAL  HCP - [112]</v>
      </c>
      <c r="V17" s="165">
        <v>7.4454545454545444</v>
      </c>
      <c r="W17" s="165"/>
      <c r="X17" s="229">
        <v>46069</v>
      </c>
      <c r="Y17" s="229">
        <f>X17</f>
        <v>46069</v>
      </c>
      <c r="Z17" s="47">
        <f t="shared" si="4"/>
        <v>8</v>
      </c>
      <c r="AA17" s="47">
        <f t="shared" si="6"/>
        <v>8</v>
      </c>
      <c r="AB17" s="47" t="str">
        <f t="shared" si="0"/>
        <v>fev</v>
      </c>
      <c r="AC17" s="47" t="str">
        <f t="shared" si="1"/>
        <v>2026</v>
      </c>
      <c r="AD17" s="165">
        <f t="shared" si="2"/>
        <v>1</v>
      </c>
    </row>
    <row r="18" spans="1:30" x14ac:dyDescent="0.25">
      <c r="A18" s="47" t="s">
        <v>894</v>
      </c>
      <c r="B18" s="47" t="s">
        <v>9</v>
      </c>
      <c r="C18" s="47">
        <v>2079</v>
      </c>
      <c r="D18" s="47">
        <v>1</v>
      </c>
      <c r="E18" s="47" t="s">
        <v>1114</v>
      </c>
      <c r="F18" s="48" t="s">
        <v>755</v>
      </c>
      <c r="G18" s="48" t="s">
        <v>11</v>
      </c>
      <c r="H18" s="48" t="s">
        <v>2647</v>
      </c>
      <c r="I18" s="48">
        <v>1</v>
      </c>
      <c r="J18" s="48" t="s">
        <v>1144</v>
      </c>
      <c r="K18" s="48" t="s">
        <v>1487</v>
      </c>
      <c r="M18" s="47">
        <v>1</v>
      </c>
      <c r="N18" s="47" t="s">
        <v>1155</v>
      </c>
      <c r="O18" s="133"/>
      <c r="P18" s="47" t="s">
        <v>1181</v>
      </c>
      <c r="Q18" s="47" t="s">
        <v>1806</v>
      </c>
      <c r="R18" s="47" t="s">
        <v>1690</v>
      </c>
      <c r="S18" s="47" t="s">
        <v>148</v>
      </c>
      <c r="T18" s="164">
        <v>489</v>
      </c>
      <c r="U18" s="47" t="str">
        <f>IFERROR(INDEX('TAXA DE OCUP. RECUR.'!$F$1:$F$60, MATCH(T18, 'TAXA DE OCUP. RECUR.'!$E$1:$E$60, 0)),"")</f>
        <v>BROQUEADORA - [489]</v>
      </c>
      <c r="V18" s="165">
        <v>10.390909090909089</v>
      </c>
      <c r="W18" s="165"/>
      <c r="X18" s="229">
        <v>46148</v>
      </c>
      <c r="Y18" s="229"/>
      <c r="Z18" s="47">
        <f t="shared" si="4"/>
        <v>19</v>
      </c>
      <c r="AA18" s="47" t="str">
        <f t="shared" si="6"/>
        <v/>
      </c>
      <c r="AB18" s="47" t="str">
        <f t="shared" si="0"/>
        <v>mai</v>
      </c>
      <c r="AC18" s="47" t="str">
        <f t="shared" si="1"/>
        <v>2026</v>
      </c>
      <c r="AD18" s="165" t="str">
        <f t="shared" si="2"/>
        <v/>
      </c>
    </row>
    <row r="19" spans="1:30" x14ac:dyDescent="0.25">
      <c r="A19" s="47" t="s">
        <v>894</v>
      </c>
      <c r="B19" s="47" t="s">
        <v>9</v>
      </c>
      <c r="C19" s="47">
        <v>2079</v>
      </c>
      <c r="D19" s="47">
        <v>1</v>
      </c>
      <c r="E19" s="47" t="s">
        <v>1114</v>
      </c>
      <c r="F19" s="48" t="s">
        <v>755</v>
      </c>
      <c r="G19" s="48" t="s">
        <v>11</v>
      </c>
      <c r="H19" s="48" t="s">
        <v>2647</v>
      </c>
      <c r="I19" s="48">
        <v>1</v>
      </c>
      <c r="J19" s="48" t="s">
        <v>1144</v>
      </c>
      <c r="K19" s="48" t="s">
        <v>1487</v>
      </c>
      <c r="M19" s="47">
        <v>1</v>
      </c>
      <c r="N19" s="47" t="s">
        <v>1155</v>
      </c>
      <c r="O19" s="133"/>
      <c r="P19" s="47" t="s">
        <v>1181</v>
      </c>
      <c r="Q19" s="47" t="s">
        <v>1806</v>
      </c>
      <c r="R19" s="47" t="s">
        <v>1689</v>
      </c>
      <c r="S19" s="47" t="s">
        <v>162</v>
      </c>
      <c r="T19" s="164">
        <v>194</v>
      </c>
      <c r="U19" s="47" t="str">
        <f>IFERROR(INDEX('TAXA DE OCUP. RECUR.'!$F$1:$F$60, MATCH(T19, 'TAXA DE OCUP. RECUR.'!$E$1:$E$60, 0)),"")</f>
        <v>FORNO AQUECIMENTO CAMISAS (DRAGÃOZINHO) - [194]</v>
      </c>
      <c r="V19" s="165">
        <v>1.6363636363636362</v>
      </c>
      <c r="W19" s="165"/>
      <c r="X19" s="229">
        <v>46204</v>
      </c>
      <c r="Y19" s="229"/>
      <c r="Z19" s="47">
        <f t="shared" si="4"/>
        <v>27</v>
      </c>
      <c r="AA19" s="47" t="str">
        <f t="shared" si="6"/>
        <v/>
      </c>
      <c r="AB19" s="47" t="str">
        <f t="shared" si="0"/>
        <v>jul</v>
      </c>
      <c r="AC19" s="47" t="str">
        <f t="shared" si="1"/>
        <v>2026</v>
      </c>
      <c r="AD19" s="165" t="str">
        <f t="shared" si="2"/>
        <v/>
      </c>
    </row>
    <row r="20" spans="1:30" x14ac:dyDescent="0.25">
      <c r="A20" s="47" t="s">
        <v>894</v>
      </c>
      <c r="B20" s="47" t="s">
        <v>9</v>
      </c>
      <c r="C20" s="47">
        <v>2079</v>
      </c>
      <c r="D20" s="47">
        <v>1</v>
      </c>
      <c r="E20" s="47" t="s">
        <v>1114</v>
      </c>
      <c r="F20" s="48" t="s">
        <v>755</v>
      </c>
      <c r="G20" s="48" t="s">
        <v>11</v>
      </c>
      <c r="H20" s="48" t="s">
        <v>2647</v>
      </c>
      <c r="I20" s="48">
        <v>1</v>
      </c>
      <c r="J20" s="48" t="s">
        <v>1144</v>
      </c>
      <c r="K20" s="48" t="s">
        <v>1487</v>
      </c>
      <c r="M20" s="47">
        <v>1</v>
      </c>
      <c r="N20" s="47" t="s">
        <v>1155</v>
      </c>
      <c r="O20" s="133"/>
      <c r="P20" s="47" t="s">
        <v>1181</v>
      </c>
      <c r="Q20" s="47" t="s">
        <v>1806</v>
      </c>
      <c r="R20" s="47" t="s">
        <v>158</v>
      </c>
      <c r="S20" s="47" t="s">
        <v>158</v>
      </c>
      <c r="T20" s="164">
        <v>2</v>
      </c>
      <c r="U20" s="47" t="str">
        <f>IFERROR(INDEX('TAXA DE OCUP. RECUR.'!$F$1:$F$60, MATCH(T20, 'TAXA DE OCUP. RECUR.'!$E$1:$E$60, 0)),"")</f>
        <v>EXPEDIÇÃO</v>
      </c>
      <c r="V20" s="165">
        <v>1</v>
      </c>
      <c r="W20" s="165"/>
      <c r="X20" s="229">
        <v>46172</v>
      </c>
      <c r="Y20" s="229"/>
      <c r="Z20" s="47">
        <f t="shared" si="4"/>
        <v>22</v>
      </c>
      <c r="AA20" s="47" t="str">
        <f t="shared" si="6"/>
        <v/>
      </c>
      <c r="AB20" s="47" t="str">
        <f t="shared" si="0"/>
        <v>mai</v>
      </c>
      <c r="AC20" s="47" t="str">
        <f t="shared" si="1"/>
        <v>2026</v>
      </c>
      <c r="AD20" s="165" t="str">
        <f t="shared" si="2"/>
        <v/>
      </c>
    </row>
    <row r="21" spans="1:30" x14ac:dyDescent="0.25">
      <c r="A21" s="47" t="s">
        <v>959</v>
      </c>
      <c r="B21" s="47" t="s">
        <v>9</v>
      </c>
      <c r="C21" s="47">
        <v>2080</v>
      </c>
      <c r="D21" s="47">
        <v>1</v>
      </c>
      <c r="E21" s="47" t="s">
        <v>1121</v>
      </c>
      <c r="F21" s="48" t="s">
        <v>739</v>
      </c>
      <c r="G21" s="48" t="s">
        <v>11</v>
      </c>
      <c r="H21" s="48" t="s">
        <v>2648</v>
      </c>
      <c r="I21" s="48">
        <v>1</v>
      </c>
      <c r="J21" s="48" t="s">
        <v>1144</v>
      </c>
      <c r="K21" s="48" t="s">
        <v>1487</v>
      </c>
      <c r="M21" s="47">
        <v>1</v>
      </c>
      <c r="N21" s="47" t="s">
        <v>1154</v>
      </c>
      <c r="O21" s="133"/>
      <c r="P21" s="47" t="s">
        <v>1138</v>
      </c>
      <c r="Q21" s="47">
        <v>44</v>
      </c>
      <c r="R21" s="47" t="s">
        <v>1687</v>
      </c>
      <c r="S21" s="48" t="s">
        <v>1156</v>
      </c>
      <c r="T21" s="164">
        <v>1</v>
      </c>
      <c r="U21" s="47" t="str">
        <f>IFERROR(INDEX('TAXA DE OCUP. RECUR.'!$F$1:$F$60, MATCH(T21, 'TAXA DE OCUP. RECUR.'!$E$1:$E$60, 0)),"")</f>
        <v>FUNDIÇÃO MORENO</v>
      </c>
      <c r="V21" s="165">
        <v>1</v>
      </c>
      <c r="W21" s="165">
        <v>1</v>
      </c>
      <c r="X21" s="229">
        <v>46050</v>
      </c>
      <c r="Y21" s="229"/>
      <c r="Z21" s="47">
        <f t="shared" si="4"/>
        <v>5</v>
      </c>
      <c r="AA21" s="47" t="str">
        <f t="shared" si="6"/>
        <v/>
      </c>
      <c r="AB21" s="47" t="str">
        <f t="shared" si="0"/>
        <v>jan</v>
      </c>
      <c r="AC21" s="47" t="str">
        <f t="shared" si="1"/>
        <v>2026</v>
      </c>
      <c r="AD21" s="165" t="str">
        <f t="shared" si="2"/>
        <v/>
      </c>
    </row>
    <row r="22" spans="1:30" x14ac:dyDescent="0.25">
      <c r="A22" s="47" t="s">
        <v>959</v>
      </c>
      <c r="B22" s="47" t="s">
        <v>9</v>
      </c>
      <c r="C22" s="47">
        <v>2080</v>
      </c>
      <c r="D22" s="47">
        <v>1</v>
      </c>
      <c r="E22" s="47" t="s">
        <v>1121</v>
      </c>
      <c r="F22" s="48" t="s">
        <v>739</v>
      </c>
      <c r="G22" s="48" t="s">
        <v>11</v>
      </c>
      <c r="H22" s="48" t="s">
        <v>2648</v>
      </c>
      <c r="I22" s="48">
        <v>1</v>
      </c>
      <c r="J22" s="48" t="s">
        <v>1144</v>
      </c>
      <c r="K22" s="48" t="s">
        <v>1487</v>
      </c>
      <c r="M22" s="47">
        <v>1</v>
      </c>
      <c r="N22" s="47" t="s">
        <v>1154</v>
      </c>
      <c r="O22" s="133"/>
      <c r="P22" s="47" t="s">
        <v>1138</v>
      </c>
      <c r="Q22" s="47">
        <v>44</v>
      </c>
      <c r="R22" s="47" t="s">
        <v>1690</v>
      </c>
      <c r="S22" s="48" t="s">
        <v>1202</v>
      </c>
      <c r="T22" s="164">
        <v>117</v>
      </c>
      <c r="U22" s="47" t="str">
        <f>IFERROR(INDEX('TAXA DE OCUP. RECUR.'!$F$1:$F$60, MATCH(T22, 'TAXA DE OCUP. RECUR.'!$E$1:$E$60, 0)),"")</f>
        <v>TORNO HORIZ. ZERBST FICHER TP-3000 - [117]</v>
      </c>
      <c r="V22" s="165">
        <v>2.5281818181818179</v>
      </c>
      <c r="W22" s="165"/>
      <c r="X22" s="229">
        <v>46113</v>
      </c>
      <c r="Y22" s="229"/>
      <c r="Z22" s="47">
        <f t="shared" si="4"/>
        <v>14</v>
      </c>
      <c r="AA22" s="47" t="str">
        <f t="shared" si="6"/>
        <v/>
      </c>
      <c r="AB22" s="47" t="str">
        <f t="shared" si="0"/>
        <v>abr</v>
      </c>
      <c r="AC22" s="47" t="str">
        <f t="shared" si="1"/>
        <v>2026</v>
      </c>
      <c r="AD22" s="165" t="str">
        <f t="shared" si="2"/>
        <v/>
      </c>
    </row>
    <row r="23" spans="1:30" x14ac:dyDescent="0.25">
      <c r="A23" s="47" t="s">
        <v>959</v>
      </c>
      <c r="B23" s="47" t="s">
        <v>9</v>
      </c>
      <c r="C23" s="47">
        <v>2080</v>
      </c>
      <c r="D23" s="47">
        <v>1</v>
      </c>
      <c r="E23" s="47" t="s">
        <v>1121</v>
      </c>
      <c r="F23" s="48" t="s">
        <v>739</v>
      </c>
      <c r="G23" s="48" t="s">
        <v>11</v>
      </c>
      <c r="H23" s="48" t="s">
        <v>2648</v>
      </c>
      <c r="I23" s="48">
        <v>1</v>
      </c>
      <c r="J23" s="48" t="s">
        <v>1144</v>
      </c>
      <c r="K23" s="48" t="s">
        <v>1487</v>
      </c>
      <c r="M23" s="47">
        <v>1</v>
      </c>
      <c r="N23" s="47" t="s">
        <v>1154</v>
      </c>
      <c r="O23" s="133"/>
      <c r="P23" s="47" t="s">
        <v>1138</v>
      </c>
      <c r="Q23" s="47">
        <v>44</v>
      </c>
      <c r="R23" s="47" t="s">
        <v>1690</v>
      </c>
      <c r="S23" s="48" t="s">
        <v>159</v>
      </c>
      <c r="T23" s="164">
        <v>112</v>
      </c>
      <c r="U23" s="47" t="str">
        <f>IFERROR(INDEX('TAXA DE OCUP. RECUR.'!$F$1:$F$60, MATCH(T23, 'TAXA DE OCUP. RECUR.'!$E$1:$E$60, 0)),"")</f>
        <v>FURADEIRA RADIAL  HCP - [112]</v>
      </c>
      <c r="V23" s="165">
        <v>6.1363636363636358</v>
      </c>
      <c r="W23" s="165"/>
      <c r="X23" s="229">
        <v>46113</v>
      </c>
      <c r="Y23" s="229"/>
      <c r="Z23" s="47">
        <f t="shared" si="4"/>
        <v>14</v>
      </c>
      <c r="AA23" s="47" t="str">
        <f t="shared" si="6"/>
        <v/>
      </c>
      <c r="AB23" s="47" t="str">
        <f t="shared" si="0"/>
        <v>abr</v>
      </c>
      <c r="AC23" s="47" t="str">
        <f t="shared" si="1"/>
        <v>2026</v>
      </c>
      <c r="AD23" s="165" t="str">
        <f t="shared" si="2"/>
        <v/>
      </c>
    </row>
    <row r="24" spans="1:30" x14ac:dyDescent="0.25">
      <c r="A24" s="47" t="s">
        <v>959</v>
      </c>
      <c r="B24" s="47" t="s">
        <v>9</v>
      </c>
      <c r="C24" s="47">
        <v>2080</v>
      </c>
      <c r="D24" s="47">
        <v>1</v>
      </c>
      <c r="E24" s="47" t="s">
        <v>1121</v>
      </c>
      <c r="F24" s="48" t="s">
        <v>739</v>
      </c>
      <c r="G24" s="48" t="s">
        <v>11</v>
      </c>
      <c r="H24" s="48" t="s">
        <v>2648</v>
      </c>
      <c r="I24" s="48">
        <v>1</v>
      </c>
      <c r="J24" s="48" t="s">
        <v>1144</v>
      </c>
      <c r="K24" s="48" t="s">
        <v>1487</v>
      </c>
      <c r="M24" s="47">
        <v>1</v>
      </c>
      <c r="N24" s="47" t="s">
        <v>1154</v>
      </c>
      <c r="O24" s="133"/>
      <c r="P24" s="47" t="s">
        <v>1138</v>
      </c>
      <c r="Q24" s="47">
        <v>44</v>
      </c>
      <c r="R24" s="47" t="s">
        <v>1690</v>
      </c>
      <c r="S24" s="48" t="s">
        <v>160</v>
      </c>
      <c r="T24" s="164">
        <v>613</v>
      </c>
      <c r="U24" s="47" t="str">
        <f>IFERROR(INDEX('TAXA DE OCUP. RECUR.'!$F$1:$F$60, MATCH(T24, 'TAXA DE OCUP. RECUR.'!$E$1:$E$60, 0)),"")</f>
        <v>FURADEIRA SKODA - [613]</v>
      </c>
      <c r="V24" s="165">
        <v>18</v>
      </c>
      <c r="W24" s="165"/>
      <c r="X24" s="229">
        <v>46115</v>
      </c>
      <c r="Y24" s="229"/>
      <c r="Z24" s="47">
        <f t="shared" si="4"/>
        <v>14</v>
      </c>
      <c r="AA24" s="47" t="str">
        <f t="shared" si="6"/>
        <v/>
      </c>
      <c r="AB24" s="47" t="str">
        <f t="shared" si="0"/>
        <v>abr</v>
      </c>
      <c r="AC24" s="47" t="str">
        <f t="shared" si="1"/>
        <v>2026</v>
      </c>
      <c r="AD24" s="165" t="str">
        <f t="shared" si="2"/>
        <v/>
      </c>
    </row>
    <row r="25" spans="1:30" x14ac:dyDescent="0.25">
      <c r="A25" s="47" t="s">
        <v>959</v>
      </c>
      <c r="B25" s="47" t="s">
        <v>9</v>
      </c>
      <c r="C25" s="47">
        <v>2080</v>
      </c>
      <c r="D25" s="47">
        <v>1</v>
      </c>
      <c r="E25" s="47" t="s">
        <v>1121</v>
      </c>
      <c r="F25" s="48" t="s">
        <v>739</v>
      </c>
      <c r="G25" s="48" t="s">
        <v>11</v>
      </c>
      <c r="H25" s="48" t="s">
        <v>2648</v>
      </c>
      <c r="I25" s="48">
        <v>1</v>
      </c>
      <c r="J25" s="48" t="s">
        <v>1144</v>
      </c>
      <c r="K25" s="48" t="s">
        <v>1487</v>
      </c>
      <c r="M25" s="47">
        <v>1</v>
      </c>
      <c r="N25" s="47" t="s">
        <v>1154</v>
      </c>
      <c r="O25" s="133"/>
      <c r="P25" s="47" t="s">
        <v>1138</v>
      </c>
      <c r="Q25" s="47">
        <v>44</v>
      </c>
      <c r="R25" s="47" t="s">
        <v>146</v>
      </c>
      <c r="S25" s="48" t="s">
        <v>161</v>
      </c>
      <c r="T25" s="164">
        <v>89</v>
      </c>
      <c r="U25" s="47" t="str">
        <f>IFERROR(INDEX('TAXA DE OCUP. RECUR.'!$F$1:$F$60, MATCH(T25, 'TAXA DE OCUP. RECUR.'!$E$1:$E$60, 0)),"")</f>
        <v>MONTAGEM (MONTAGEM DE MOENDA) - [89]</v>
      </c>
      <c r="V25" s="165">
        <v>9</v>
      </c>
      <c r="W25" s="165"/>
      <c r="X25" s="229">
        <v>46116</v>
      </c>
      <c r="Y25" s="229"/>
      <c r="Z25" s="47">
        <f t="shared" si="4"/>
        <v>14</v>
      </c>
      <c r="AA25" s="47" t="str">
        <f t="shared" si="6"/>
        <v/>
      </c>
      <c r="AB25" s="47" t="str">
        <f t="shared" si="0"/>
        <v>abr</v>
      </c>
      <c r="AC25" s="47" t="str">
        <f t="shared" si="1"/>
        <v>2026</v>
      </c>
      <c r="AD25" s="165" t="str">
        <f t="shared" si="2"/>
        <v/>
      </c>
    </row>
    <row r="26" spans="1:30" x14ac:dyDescent="0.25">
      <c r="A26" s="47" t="s">
        <v>959</v>
      </c>
      <c r="B26" s="47" t="s">
        <v>9</v>
      </c>
      <c r="C26" s="47">
        <v>2080</v>
      </c>
      <c r="D26" s="47">
        <v>1</v>
      </c>
      <c r="E26" s="47" t="s">
        <v>1121</v>
      </c>
      <c r="F26" s="48" t="s">
        <v>739</v>
      </c>
      <c r="G26" s="48" t="s">
        <v>11</v>
      </c>
      <c r="H26" s="48" t="s">
        <v>2648</v>
      </c>
      <c r="I26" s="48">
        <v>1</v>
      </c>
      <c r="J26" s="48" t="s">
        <v>1144</v>
      </c>
      <c r="K26" s="48" t="s">
        <v>1487</v>
      </c>
      <c r="M26" s="47">
        <v>1</v>
      </c>
      <c r="N26" s="47" t="s">
        <v>1154</v>
      </c>
      <c r="O26" s="133"/>
      <c r="P26" s="47" t="s">
        <v>1138</v>
      </c>
      <c r="Q26" s="47">
        <v>44</v>
      </c>
      <c r="R26" s="47" t="s">
        <v>1690</v>
      </c>
      <c r="S26" s="48" t="s">
        <v>147</v>
      </c>
      <c r="T26" s="164">
        <v>117</v>
      </c>
      <c r="U26" s="47" t="str">
        <f>IFERROR(INDEX('TAXA DE OCUP. RECUR.'!$F$1:$F$60, MATCH(T26, 'TAXA DE OCUP. RECUR.'!$E$1:$E$60, 0)),"")</f>
        <v>TORNO HORIZ. ZERBST FICHER TP-3000 - [117]</v>
      </c>
      <c r="V26" s="165">
        <v>7.5618409090909093</v>
      </c>
      <c r="W26" s="165"/>
      <c r="X26" s="229">
        <v>46117</v>
      </c>
      <c r="Y26" s="229"/>
      <c r="Z26" s="47">
        <f t="shared" si="4"/>
        <v>14</v>
      </c>
      <c r="AA26" s="47" t="str">
        <f t="shared" si="6"/>
        <v/>
      </c>
      <c r="AB26" s="47" t="str">
        <f t="shared" si="0"/>
        <v>abr</v>
      </c>
      <c r="AC26" s="47" t="str">
        <f t="shared" si="1"/>
        <v>2026</v>
      </c>
      <c r="AD26" s="165" t="str">
        <f t="shared" si="2"/>
        <v/>
      </c>
    </row>
    <row r="27" spans="1:30" x14ac:dyDescent="0.25">
      <c r="A27" s="47" t="s">
        <v>959</v>
      </c>
      <c r="B27" s="47" t="s">
        <v>9</v>
      </c>
      <c r="C27" s="47">
        <v>2080</v>
      </c>
      <c r="D27" s="47">
        <v>1</v>
      </c>
      <c r="E27" s="47" t="s">
        <v>1121</v>
      </c>
      <c r="F27" s="48" t="s">
        <v>739</v>
      </c>
      <c r="G27" s="48" t="s">
        <v>11</v>
      </c>
      <c r="H27" s="48" t="s">
        <v>2648</v>
      </c>
      <c r="I27" s="48">
        <v>1</v>
      </c>
      <c r="J27" s="48" t="s">
        <v>1144</v>
      </c>
      <c r="K27" s="48" t="s">
        <v>1487</v>
      </c>
      <c r="M27" s="47">
        <v>1</v>
      </c>
      <c r="N27" s="47" t="s">
        <v>1154</v>
      </c>
      <c r="O27" s="133"/>
      <c r="P27" s="47" t="s">
        <v>1138</v>
      </c>
      <c r="Q27" s="47">
        <v>44</v>
      </c>
      <c r="R27" s="47" t="s">
        <v>1690</v>
      </c>
      <c r="S27" s="48" t="s">
        <v>148</v>
      </c>
      <c r="T27" s="164">
        <v>489</v>
      </c>
      <c r="U27" s="47" t="str">
        <f>IFERROR(INDEX('TAXA DE OCUP. RECUR.'!$F$1:$F$60, MATCH(T27, 'TAXA DE OCUP. RECUR.'!$E$1:$E$60, 0)),"")</f>
        <v>BROQUEADORA - [489]</v>
      </c>
      <c r="V27" s="165">
        <v>9.4909090909090903</v>
      </c>
      <c r="W27" s="165"/>
      <c r="X27" s="229">
        <v>46122</v>
      </c>
      <c r="Y27" s="229"/>
      <c r="Z27" s="47">
        <f t="shared" si="4"/>
        <v>15</v>
      </c>
      <c r="AA27" s="47" t="str">
        <f t="shared" si="6"/>
        <v/>
      </c>
      <c r="AB27" s="47" t="str">
        <f t="shared" si="0"/>
        <v>abr</v>
      </c>
      <c r="AC27" s="47" t="str">
        <f t="shared" si="1"/>
        <v>2026</v>
      </c>
      <c r="AD27" s="165" t="str">
        <f t="shared" si="2"/>
        <v/>
      </c>
    </row>
    <row r="28" spans="1:30" x14ac:dyDescent="0.25">
      <c r="A28" s="47" t="s">
        <v>959</v>
      </c>
      <c r="B28" s="47" t="s">
        <v>9</v>
      </c>
      <c r="C28" s="47">
        <v>2080</v>
      </c>
      <c r="D28" s="47">
        <v>1</v>
      </c>
      <c r="E28" s="47" t="s">
        <v>1121</v>
      </c>
      <c r="F28" s="48" t="s">
        <v>739</v>
      </c>
      <c r="G28" s="48" t="s">
        <v>11</v>
      </c>
      <c r="H28" s="48" t="s">
        <v>2648</v>
      </c>
      <c r="I28" s="48">
        <v>1</v>
      </c>
      <c r="J28" s="48" t="s">
        <v>1144</v>
      </c>
      <c r="K28" s="48" t="s">
        <v>1487</v>
      </c>
      <c r="M28" s="47">
        <v>1</v>
      </c>
      <c r="N28" s="47" t="s">
        <v>1154</v>
      </c>
      <c r="O28" s="133"/>
      <c r="P28" s="47" t="s">
        <v>1138</v>
      </c>
      <c r="Q28" s="47">
        <v>44</v>
      </c>
      <c r="R28" s="47" t="s">
        <v>1689</v>
      </c>
      <c r="S28" s="48" t="s">
        <v>162</v>
      </c>
      <c r="T28" s="164">
        <v>194</v>
      </c>
      <c r="U28" s="47" t="str">
        <f>IFERROR(INDEX('TAXA DE OCUP. RECUR.'!$F$1:$F$60, MATCH(T28, 'TAXA DE OCUP. RECUR.'!$E$1:$E$60, 0)),"")</f>
        <v>FORNO AQUECIMENTO CAMISAS (DRAGÃOZINHO) - [194]</v>
      </c>
      <c r="V28" s="165">
        <v>1.4318181818181819</v>
      </c>
      <c r="W28" s="165"/>
      <c r="X28" s="229">
        <v>46141</v>
      </c>
      <c r="Y28" s="229"/>
      <c r="Z28" s="47">
        <f t="shared" si="4"/>
        <v>18</v>
      </c>
      <c r="AA28" s="47" t="str">
        <f t="shared" si="6"/>
        <v/>
      </c>
      <c r="AB28" s="47" t="str">
        <f t="shared" si="0"/>
        <v>abr</v>
      </c>
      <c r="AC28" s="47" t="str">
        <f t="shared" si="1"/>
        <v>2026</v>
      </c>
      <c r="AD28" s="165" t="str">
        <f t="shared" si="2"/>
        <v/>
      </c>
    </row>
    <row r="29" spans="1:30" x14ac:dyDescent="0.25">
      <c r="A29" s="47" t="s">
        <v>959</v>
      </c>
      <c r="B29" s="47" t="s">
        <v>9</v>
      </c>
      <c r="C29" s="47">
        <v>2080</v>
      </c>
      <c r="D29" s="47">
        <v>1</v>
      </c>
      <c r="E29" s="47" t="s">
        <v>1121</v>
      </c>
      <c r="F29" s="48" t="s">
        <v>739</v>
      </c>
      <c r="G29" s="48" t="s">
        <v>11</v>
      </c>
      <c r="H29" s="48" t="s">
        <v>2648</v>
      </c>
      <c r="I29" s="48">
        <v>1</v>
      </c>
      <c r="J29" s="48" t="s">
        <v>1144</v>
      </c>
      <c r="K29" s="48" t="s">
        <v>1487</v>
      </c>
      <c r="M29" s="47">
        <v>1</v>
      </c>
      <c r="N29" s="47" t="s">
        <v>1154</v>
      </c>
      <c r="O29" s="133"/>
      <c r="P29" s="47" t="s">
        <v>1138</v>
      </c>
      <c r="Q29" s="47">
        <v>44</v>
      </c>
      <c r="R29" s="47" t="s">
        <v>158</v>
      </c>
      <c r="S29" s="48" t="s">
        <v>158</v>
      </c>
      <c r="T29" s="164">
        <v>2</v>
      </c>
      <c r="U29" s="47" t="str">
        <f>IFERROR(INDEX('TAXA DE OCUP. RECUR.'!$F$1:$F$60, MATCH(T29, 'TAXA DE OCUP. RECUR.'!$E$1:$E$60, 0)),"")</f>
        <v>EXPEDIÇÃO</v>
      </c>
      <c r="V29" s="165">
        <v>1</v>
      </c>
      <c r="W29" s="165"/>
      <c r="X29" s="229">
        <v>46142</v>
      </c>
      <c r="Y29" s="229"/>
      <c r="Z29" s="47">
        <f t="shared" si="4"/>
        <v>18</v>
      </c>
      <c r="AA29" s="47" t="str">
        <f t="shared" si="6"/>
        <v/>
      </c>
      <c r="AB29" s="47" t="str">
        <f t="shared" si="0"/>
        <v>abr</v>
      </c>
      <c r="AC29" s="47" t="str">
        <f t="shared" si="1"/>
        <v>2026</v>
      </c>
      <c r="AD29" s="165" t="str">
        <f t="shared" si="2"/>
        <v/>
      </c>
    </row>
    <row r="30" spans="1:30" x14ac:dyDescent="0.25">
      <c r="A30" s="47" t="s">
        <v>960</v>
      </c>
      <c r="B30" s="47" t="s">
        <v>9</v>
      </c>
      <c r="C30" s="47">
        <v>2080</v>
      </c>
      <c r="D30" s="47">
        <v>2</v>
      </c>
      <c r="E30" s="47" t="s">
        <v>1121</v>
      </c>
      <c r="F30" s="48" t="s">
        <v>739</v>
      </c>
      <c r="G30" s="48" t="s">
        <v>11</v>
      </c>
      <c r="H30" s="48" t="s">
        <v>2649</v>
      </c>
      <c r="I30" s="48">
        <v>1</v>
      </c>
      <c r="J30" s="48" t="s">
        <v>1144</v>
      </c>
      <c r="K30" s="48" t="s">
        <v>1487</v>
      </c>
      <c r="M30" s="47">
        <v>1</v>
      </c>
      <c r="N30" s="47" t="s">
        <v>1154</v>
      </c>
      <c r="O30" s="133"/>
      <c r="P30" s="47" t="s">
        <v>1138</v>
      </c>
      <c r="Q30" s="47">
        <v>33</v>
      </c>
      <c r="R30" s="47" t="s">
        <v>1687</v>
      </c>
      <c r="S30" s="48" t="s">
        <v>1156</v>
      </c>
      <c r="T30" s="164">
        <v>1</v>
      </c>
      <c r="U30" s="47" t="str">
        <f>IFERROR(INDEX('TAXA DE OCUP. RECUR.'!$F$1:$F$60, MATCH(T30, 'TAXA DE OCUP. RECUR.'!$E$1:$E$60, 0)),"")</f>
        <v>FUNDIÇÃO MORENO</v>
      </c>
      <c r="V30" s="165">
        <v>1</v>
      </c>
      <c r="W30" s="165">
        <v>1</v>
      </c>
      <c r="X30" s="229">
        <v>46050</v>
      </c>
      <c r="Y30" s="229"/>
      <c r="Z30" s="47">
        <f t="shared" si="4"/>
        <v>5</v>
      </c>
      <c r="AA30" s="47" t="str">
        <f t="shared" si="6"/>
        <v/>
      </c>
      <c r="AB30" s="47" t="str">
        <f t="shared" si="0"/>
        <v>jan</v>
      </c>
      <c r="AC30" s="47" t="str">
        <f t="shared" si="1"/>
        <v>2026</v>
      </c>
      <c r="AD30" s="165" t="str">
        <f t="shared" si="2"/>
        <v/>
      </c>
    </row>
    <row r="31" spans="1:30" x14ac:dyDescent="0.25">
      <c r="A31" s="47" t="s">
        <v>960</v>
      </c>
      <c r="B31" s="47" t="s">
        <v>9</v>
      </c>
      <c r="C31" s="47">
        <v>2080</v>
      </c>
      <c r="D31" s="47">
        <v>2</v>
      </c>
      <c r="E31" s="47" t="s">
        <v>1121</v>
      </c>
      <c r="F31" s="48" t="s">
        <v>739</v>
      </c>
      <c r="G31" s="48" t="s">
        <v>11</v>
      </c>
      <c r="H31" s="48" t="s">
        <v>2649</v>
      </c>
      <c r="I31" s="48">
        <v>1</v>
      </c>
      <c r="J31" s="48" t="s">
        <v>1144</v>
      </c>
      <c r="K31" s="48" t="s">
        <v>1487</v>
      </c>
      <c r="M31" s="47">
        <v>1</v>
      </c>
      <c r="N31" s="47" t="s">
        <v>1154</v>
      </c>
      <c r="O31" s="133"/>
      <c r="P31" s="47" t="s">
        <v>1138</v>
      </c>
      <c r="Q31" s="47">
        <v>33</v>
      </c>
      <c r="R31" s="47" t="s">
        <v>1690</v>
      </c>
      <c r="S31" s="48" t="s">
        <v>1202</v>
      </c>
      <c r="T31" s="164">
        <v>117</v>
      </c>
      <c r="U31" s="47" t="str">
        <f>IFERROR(INDEX('TAXA DE OCUP. RECUR.'!$F$1:$F$60, MATCH(T31, 'TAXA DE OCUP. RECUR.'!$E$1:$E$60, 0)),"")</f>
        <v>TORNO HORIZ. ZERBST FICHER TP-3000 - [117]</v>
      </c>
      <c r="V31" s="165">
        <v>2.5281818181818179</v>
      </c>
      <c r="W31" s="165"/>
      <c r="X31" s="229">
        <v>46114</v>
      </c>
      <c r="Y31" s="229"/>
      <c r="Z31" s="47">
        <f t="shared" si="4"/>
        <v>14</v>
      </c>
      <c r="AA31" s="47" t="str">
        <f t="shared" si="6"/>
        <v/>
      </c>
      <c r="AB31" s="47" t="str">
        <f t="shared" si="0"/>
        <v>abr</v>
      </c>
      <c r="AC31" s="47" t="str">
        <f t="shared" si="1"/>
        <v>2026</v>
      </c>
      <c r="AD31" s="165" t="str">
        <f t="shared" si="2"/>
        <v/>
      </c>
    </row>
    <row r="32" spans="1:30" x14ac:dyDescent="0.25">
      <c r="A32" s="47" t="s">
        <v>960</v>
      </c>
      <c r="B32" s="47" t="s">
        <v>9</v>
      </c>
      <c r="C32" s="47">
        <v>2080</v>
      </c>
      <c r="D32" s="47">
        <v>2</v>
      </c>
      <c r="E32" s="47" t="s">
        <v>1121</v>
      </c>
      <c r="F32" s="48" t="s">
        <v>739</v>
      </c>
      <c r="G32" s="48" t="s">
        <v>11</v>
      </c>
      <c r="H32" s="48" t="s">
        <v>2649</v>
      </c>
      <c r="I32" s="48">
        <v>1</v>
      </c>
      <c r="J32" s="48" t="s">
        <v>1144</v>
      </c>
      <c r="K32" s="48" t="s">
        <v>1487</v>
      </c>
      <c r="M32" s="47">
        <v>1</v>
      </c>
      <c r="N32" s="47" t="s">
        <v>1154</v>
      </c>
      <c r="O32" s="133"/>
      <c r="P32" s="47" t="s">
        <v>1138</v>
      </c>
      <c r="Q32" s="47">
        <v>33</v>
      </c>
      <c r="R32" s="47" t="s">
        <v>1690</v>
      </c>
      <c r="S32" s="48" t="s">
        <v>159</v>
      </c>
      <c r="T32" s="164">
        <v>112</v>
      </c>
      <c r="U32" s="47" t="str">
        <f>IFERROR(INDEX('TAXA DE OCUP. RECUR.'!$F$1:$F$60, MATCH(T32, 'TAXA DE OCUP. RECUR.'!$E$1:$E$60, 0)),"")</f>
        <v>FURADEIRA RADIAL  HCP - [112]</v>
      </c>
      <c r="V32" s="165">
        <v>6.1363636363636358</v>
      </c>
      <c r="W32" s="165"/>
      <c r="X32" s="229">
        <v>46115</v>
      </c>
      <c r="Y32" s="229"/>
      <c r="Z32" s="47">
        <f t="shared" si="4"/>
        <v>14</v>
      </c>
      <c r="AA32" s="47" t="str">
        <f t="shared" si="6"/>
        <v/>
      </c>
      <c r="AB32" s="47" t="str">
        <f t="shared" si="0"/>
        <v>abr</v>
      </c>
      <c r="AC32" s="47" t="str">
        <f t="shared" si="1"/>
        <v>2026</v>
      </c>
      <c r="AD32" s="165" t="str">
        <f t="shared" si="2"/>
        <v/>
      </c>
    </row>
    <row r="33" spans="1:30" x14ac:dyDescent="0.25">
      <c r="A33" s="47" t="s">
        <v>960</v>
      </c>
      <c r="B33" s="47" t="s">
        <v>9</v>
      </c>
      <c r="C33" s="47">
        <v>2080</v>
      </c>
      <c r="D33" s="47">
        <v>2</v>
      </c>
      <c r="E33" s="47" t="s">
        <v>1121</v>
      </c>
      <c r="F33" s="48" t="s">
        <v>739</v>
      </c>
      <c r="G33" s="48" t="s">
        <v>11</v>
      </c>
      <c r="H33" s="48" t="s">
        <v>2649</v>
      </c>
      <c r="I33" s="48">
        <v>1</v>
      </c>
      <c r="J33" s="48" t="s">
        <v>1144</v>
      </c>
      <c r="K33" s="48" t="s">
        <v>1487</v>
      </c>
      <c r="M33" s="47">
        <v>1</v>
      </c>
      <c r="N33" s="47" t="s">
        <v>1154</v>
      </c>
      <c r="O33" s="133"/>
      <c r="P33" s="47" t="s">
        <v>1138</v>
      </c>
      <c r="Q33" s="47">
        <v>33</v>
      </c>
      <c r="R33" s="47" t="s">
        <v>1690</v>
      </c>
      <c r="S33" s="48" t="s">
        <v>160</v>
      </c>
      <c r="T33" s="164">
        <v>613</v>
      </c>
      <c r="U33" s="47" t="str">
        <f>IFERROR(INDEX('TAXA DE OCUP. RECUR.'!$F$1:$F$60, MATCH(T33, 'TAXA DE OCUP. RECUR.'!$E$1:$E$60, 0)),"")</f>
        <v>FURADEIRA SKODA - [613]</v>
      </c>
      <c r="V33" s="165">
        <v>18</v>
      </c>
      <c r="W33" s="165"/>
      <c r="X33" s="229">
        <v>46116</v>
      </c>
      <c r="Y33" s="229"/>
      <c r="Z33" s="47">
        <f t="shared" si="4"/>
        <v>14</v>
      </c>
      <c r="AA33" s="47" t="str">
        <f t="shared" si="6"/>
        <v/>
      </c>
      <c r="AB33" s="47" t="str">
        <f t="shared" si="0"/>
        <v>abr</v>
      </c>
      <c r="AC33" s="47" t="str">
        <f t="shared" si="1"/>
        <v>2026</v>
      </c>
      <c r="AD33" s="165" t="str">
        <f t="shared" si="2"/>
        <v/>
      </c>
    </row>
    <row r="34" spans="1:30" x14ac:dyDescent="0.25">
      <c r="A34" s="47" t="s">
        <v>960</v>
      </c>
      <c r="B34" s="47" t="s">
        <v>9</v>
      </c>
      <c r="C34" s="47">
        <v>2080</v>
      </c>
      <c r="D34" s="47">
        <v>2</v>
      </c>
      <c r="E34" s="47" t="s">
        <v>1121</v>
      </c>
      <c r="F34" s="48" t="s">
        <v>739</v>
      </c>
      <c r="G34" s="48" t="s">
        <v>11</v>
      </c>
      <c r="H34" s="48" t="s">
        <v>2649</v>
      </c>
      <c r="I34" s="48">
        <v>1</v>
      </c>
      <c r="J34" s="48" t="s">
        <v>1144</v>
      </c>
      <c r="K34" s="48" t="s">
        <v>1487</v>
      </c>
      <c r="M34" s="47">
        <v>1</v>
      </c>
      <c r="N34" s="47" t="s">
        <v>1154</v>
      </c>
      <c r="O34" s="133"/>
      <c r="P34" s="47" t="s">
        <v>1138</v>
      </c>
      <c r="Q34" s="47">
        <v>33</v>
      </c>
      <c r="R34" s="47" t="s">
        <v>146</v>
      </c>
      <c r="S34" s="48" t="s">
        <v>161</v>
      </c>
      <c r="T34" s="164">
        <v>89</v>
      </c>
      <c r="U34" s="47" t="str">
        <f>IFERROR(INDEX('TAXA DE OCUP. RECUR.'!$F$1:$F$60, MATCH(T34, 'TAXA DE OCUP. RECUR.'!$E$1:$E$60, 0)),"")</f>
        <v>MONTAGEM (MONTAGEM DE MOENDA) - [89]</v>
      </c>
      <c r="V34" s="165">
        <v>9</v>
      </c>
      <c r="W34" s="165"/>
      <c r="X34" s="229">
        <v>46117</v>
      </c>
      <c r="Y34" s="229"/>
      <c r="Z34" s="47">
        <f t="shared" si="4"/>
        <v>14</v>
      </c>
      <c r="AA34" s="47" t="str">
        <f t="shared" si="6"/>
        <v/>
      </c>
      <c r="AB34" s="47" t="str">
        <f t="shared" ref="AB34:AB53" si="7">IFERROR(IF(X34="","",TEXT(X34,"MMM")),"")</f>
        <v>abr</v>
      </c>
      <c r="AC34" s="47" t="str">
        <f t="shared" ref="AC34:AC53" si="8">IFERROR(IF(X34="","",TEXT(X34,"AAAA")),"")</f>
        <v>2026</v>
      </c>
      <c r="AD34" s="165" t="str">
        <f t="shared" si="2"/>
        <v/>
      </c>
    </row>
    <row r="35" spans="1:30" x14ac:dyDescent="0.25">
      <c r="A35" s="47" t="s">
        <v>960</v>
      </c>
      <c r="B35" s="47" t="s">
        <v>9</v>
      </c>
      <c r="C35" s="47">
        <v>2080</v>
      </c>
      <c r="D35" s="47">
        <v>2</v>
      </c>
      <c r="E35" s="47" t="s">
        <v>1121</v>
      </c>
      <c r="F35" s="48" t="s">
        <v>739</v>
      </c>
      <c r="G35" s="48" t="s">
        <v>11</v>
      </c>
      <c r="H35" s="48" t="s">
        <v>2649</v>
      </c>
      <c r="I35" s="48">
        <v>1</v>
      </c>
      <c r="J35" s="48" t="s">
        <v>1144</v>
      </c>
      <c r="K35" s="48" t="s">
        <v>1487</v>
      </c>
      <c r="M35" s="47">
        <v>1</v>
      </c>
      <c r="N35" s="47" t="s">
        <v>1154</v>
      </c>
      <c r="O35" s="133"/>
      <c r="P35" s="47" t="s">
        <v>1138</v>
      </c>
      <c r="Q35" s="47">
        <v>33</v>
      </c>
      <c r="R35" s="47" t="s">
        <v>1690</v>
      </c>
      <c r="S35" s="48" t="s">
        <v>147</v>
      </c>
      <c r="T35" s="164">
        <v>117</v>
      </c>
      <c r="U35" s="47" t="str">
        <f>IFERROR(INDEX('TAXA DE OCUP. RECUR.'!$F$1:$F$60, MATCH(T35, 'TAXA DE OCUP. RECUR.'!$E$1:$E$60, 0)),"")</f>
        <v>TORNO HORIZ. ZERBST FICHER TP-3000 - [117]</v>
      </c>
      <c r="V35" s="165">
        <v>7.5618409090909093</v>
      </c>
      <c r="W35" s="165"/>
      <c r="X35" s="229">
        <v>46118</v>
      </c>
      <c r="Y35" s="229"/>
      <c r="Z35" s="47">
        <f t="shared" si="4"/>
        <v>15</v>
      </c>
      <c r="AA35" s="47" t="str">
        <f t="shared" si="6"/>
        <v/>
      </c>
      <c r="AB35" s="47" t="str">
        <f t="shared" si="7"/>
        <v>abr</v>
      </c>
      <c r="AC35" s="47" t="str">
        <f t="shared" si="8"/>
        <v>2026</v>
      </c>
      <c r="AD35" s="165" t="str">
        <f t="shared" si="2"/>
        <v/>
      </c>
    </row>
    <row r="36" spans="1:30" x14ac:dyDescent="0.25">
      <c r="A36" s="47" t="s">
        <v>960</v>
      </c>
      <c r="B36" s="47" t="s">
        <v>9</v>
      </c>
      <c r="C36" s="47">
        <v>2080</v>
      </c>
      <c r="D36" s="47">
        <v>2</v>
      </c>
      <c r="E36" s="47" t="s">
        <v>1121</v>
      </c>
      <c r="F36" s="48" t="s">
        <v>739</v>
      </c>
      <c r="G36" s="48" t="s">
        <v>11</v>
      </c>
      <c r="H36" s="48" t="s">
        <v>2649</v>
      </c>
      <c r="I36" s="48">
        <v>1</v>
      </c>
      <c r="J36" s="48" t="s">
        <v>1144</v>
      </c>
      <c r="K36" s="48" t="s">
        <v>1487</v>
      </c>
      <c r="M36" s="47">
        <v>1</v>
      </c>
      <c r="N36" s="47" t="s">
        <v>1154</v>
      </c>
      <c r="O36" s="133"/>
      <c r="P36" s="47" t="s">
        <v>1138</v>
      </c>
      <c r="Q36" s="47">
        <v>33</v>
      </c>
      <c r="R36" s="47" t="s">
        <v>1690</v>
      </c>
      <c r="S36" s="48" t="s">
        <v>148</v>
      </c>
      <c r="T36" s="164">
        <v>489</v>
      </c>
      <c r="U36" s="47" t="str">
        <f>IFERROR(INDEX('TAXA DE OCUP. RECUR.'!$F$1:$F$60, MATCH(T36, 'TAXA DE OCUP. RECUR.'!$E$1:$E$60, 0)),"")</f>
        <v>BROQUEADORA - [489]</v>
      </c>
      <c r="V36" s="165">
        <v>9.4909090909090903</v>
      </c>
      <c r="W36" s="165"/>
      <c r="X36" s="229">
        <v>46123</v>
      </c>
      <c r="Y36" s="229"/>
      <c r="Z36" s="47">
        <f t="shared" si="4"/>
        <v>15</v>
      </c>
      <c r="AA36" s="47" t="str">
        <f t="shared" si="6"/>
        <v/>
      </c>
      <c r="AB36" s="47" t="str">
        <f t="shared" si="7"/>
        <v>abr</v>
      </c>
      <c r="AC36" s="47" t="str">
        <f t="shared" si="8"/>
        <v>2026</v>
      </c>
      <c r="AD36" s="165" t="str">
        <f t="shared" si="2"/>
        <v/>
      </c>
    </row>
    <row r="37" spans="1:30" x14ac:dyDescent="0.25">
      <c r="A37" s="47" t="s">
        <v>960</v>
      </c>
      <c r="B37" s="47" t="s">
        <v>9</v>
      </c>
      <c r="C37" s="47">
        <v>2080</v>
      </c>
      <c r="D37" s="47">
        <v>2</v>
      </c>
      <c r="E37" s="47" t="s">
        <v>1121</v>
      </c>
      <c r="F37" s="48" t="s">
        <v>739</v>
      </c>
      <c r="G37" s="48" t="s">
        <v>11</v>
      </c>
      <c r="H37" s="48" t="s">
        <v>2649</v>
      </c>
      <c r="I37" s="48">
        <v>1</v>
      </c>
      <c r="J37" s="48" t="s">
        <v>1144</v>
      </c>
      <c r="K37" s="48" t="s">
        <v>1487</v>
      </c>
      <c r="M37" s="47">
        <v>1</v>
      </c>
      <c r="N37" s="47" t="s">
        <v>1154</v>
      </c>
      <c r="O37" s="133"/>
      <c r="P37" s="47" t="s">
        <v>1138</v>
      </c>
      <c r="Q37" s="47">
        <v>33</v>
      </c>
      <c r="R37" s="47" t="s">
        <v>1689</v>
      </c>
      <c r="S37" s="48" t="s">
        <v>162</v>
      </c>
      <c r="T37" s="164">
        <v>194</v>
      </c>
      <c r="U37" s="47" t="str">
        <f>IFERROR(INDEX('TAXA DE OCUP. RECUR.'!$F$1:$F$60, MATCH(T37, 'TAXA DE OCUP. RECUR.'!$E$1:$E$60, 0)),"")</f>
        <v>FORNO AQUECIMENTO CAMISAS (DRAGÃOZINHO) - [194]</v>
      </c>
      <c r="V37" s="165">
        <v>1.4318181818181819</v>
      </c>
      <c r="W37" s="165"/>
      <c r="X37" s="229">
        <v>46148</v>
      </c>
      <c r="Y37" s="229"/>
      <c r="Z37" s="47">
        <f t="shared" si="4"/>
        <v>19</v>
      </c>
      <c r="AA37" s="47" t="str">
        <f t="shared" si="6"/>
        <v/>
      </c>
      <c r="AB37" s="47" t="str">
        <f t="shared" si="7"/>
        <v>mai</v>
      </c>
      <c r="AC37" s="47" t="str">
        <f t="shared" si="8"/>
        <v>2026</v>
      </c>
      <c r="AD37" s="165" t="str">
        <f t="shared" si="2"/>
        <v/>
      </c>
    </row>
    <row r="38" spans="1:30" x14ac:dyDescent="0.25">
      <c r="A38" s="47" t="s">
        <v>960</v>
      </c>
      <c r="B38" s="47" t="s">
        <v>9</v>
      </c>
      <c r="C38" s="47">
        <v>2080</v>
      </c>
      <c r="D38" s="47">
        <v>2</v>
      </c>
      <c r="E38" s="47" t="s">
        <v>1121</v>
      </c>
      <c r="F38" s="48" t="s">
        <v>739</v>
      </c>
      <c r="G38" s="48" t="s">
        <v>11</v>
      </c>
      <c r="H38" s="48" t="s">
        <v>2649</v>
      </c>
      <c r="I38" s="48">
        <v>1</v>
      </c>
      <c r="J38" s="48" t="s">
        <v>1144</v>
      </c>
      <c r="K38" s="48" t="s">
        <v>1487</v>
      </c>
      <c r="M38" s="47">
        <v>1</v>
      </c>
      <c r="N38" s="47" t="s">
        <v>1154</v>
      </c>
      <c r="O38" s="133"/>
      <c r="P38" s="47" t="s">
        <v>1138</v>
      </c>
      <c r="Q38" s="47">
        <v>33</v>
      </c>
      <c r="R38" s="47" t="s">
        <v>158</v>
      </c>
      <c r="S38" s="48" t="s">
        <v>158</v>
      </c>
      <c r="T38" s="164">
        <v>2</v>
      </c>
      <c r="U38" s="47" t="str">
        <f>IFERROR(INDEX('TAXA DE OCUP. RECUR.'!$F$1:$F$60, MATCH(T38, 'TAXA DE OCUP. RECUR.'!$E$1:$E$60, 0)),"")</f>
        <v>EXPEDIÇÃO</v>
      </c>
      <c r="V38" s="165">
        <v>1</v>
      </c>
      <c r="W38" s="165"/>
      <c r="X38" s="229">
        <v>46172</v>
      </c>
      <c r="Y38" s="229"/>
      <c r="Z38" s="47">
        <f t="shared" si="4"/>
        <v>22</v>
      </c>
      <c r="AA38" s="47" t="str">
        <f t="shared" si="6"/>
        <v/>
      </c>
      <c r="AB38" s="47" t="str">
        <f t="shared" si="7"/>
        <v>mai</v>
      </c>
      <c r="AC38" s="47" t="str">
        <f t="shared" si="8"/>
        <v>2026</v>
      </c>
      <c r="AD38" s="165" t="str">
        <f t="shared" si="2"/>
        <v/>
      </c>
    </row>
    <row r="39" spans="1:30" x14ac:dyDescent="0.25">
      <c r="A39" s="47" t="s">
        <v>961</v>
      </c>
      <c r="B39" s="47" t="s">
        <v>9</v>
      </c>
      <c r="C39" s="47">
        <v>2081</v>
      </c>
      <c r="D39" s="47">
        <v>1</v>
      </c>
      <c r="E39" s="47" t="s">
        <v>205</v>
      </c>
      <c r="F39" s="48" t="s">
        <v>742</v>
      </c>
      <c r="G39" s="48" t="s">
        <v>11</v>
      </c>
      <c r="H39" s="48" t="s">
        <v>2650</v>
      </c>
      <c r="I39" s="48">
        <v>1</v>
      </c>
      <c r="J39" s="48" t="s">
        <v>1144</v>
      </c>
      <c r="K39" s="48" t="s">
        <v>1487</v>
      </c>
      <c r="L39" s="47" t="s">
        <v>1346</v>
      </c>
      <c r="M39" s="47">
        <v>1</v>
      </c>
      <c r="N39" s="47" t="s">
        <v>1155</v>
      </c>
      <c r="O39" s="133"/>
      <c r="P39" s="47" t="s">
        <v>1162</v>
      </c>
      <c r="Q39" s="47" t="s">
        <v>1797</v>
      </c>
      <c r="R39" s="47" t="s">
        <v>1687</v>
      </c>
      <c r="S39" s="48" t="s">
        <v>1156</v>
      </c>
      <c r="T39" s="164">
        <v>1</v>
      </c>
      <c r="U39" s="47" t="str">
        <f>IFERROR(INDEX('TAXA DE OCUP. RECUR.'!$F$1:$F$60, MATCH(T39, 'TAXA DE OCUP. RECUR.'!$E$1:$E$60, 0)),"")</f>
        <v>FUNDIÇÃO MORENO</v>
      </c>
      <c r="V39" s="165">
        <v>1</v>
      </c>
      <c r="W39" s="165">
        <v>1</v>
      </c>
      <c r="X39" s="229">
        <v>46050</v>
      </c>
      <c r="Y39" s="229">
        <f>X39</f>
        <v>46050</v>
      </c>
      <c r="Z39" s="47">
        <f t="shared" si="4"/>
        <v>5</v>
      </c>
      <c r="AA39" s="47">
        <f t="shared" si="6"/>
        <v>5</v>
      </c>
      <c r="AB39" s="47" t="str">
        <f t="shared" si="7"/>
        <v>jan</v>
      </c>
      <c r="AC39" s="47" t="str">
        <f t="shared" si="8"/>
        <v>2026</v>
      </c>
      <c r="AD39" s="165">
        <f t="shared" si="2"/>
        <v>1</v>
      </c>
    </row>
    <row r="40" spans="1:30" x14ac:dyDescent="0.25">
      <c r="A40" s="47" t="s">
        <v>961</v>
      </c>
      <c r="B40" s="47" t="s">
        <v>9</v>
      </c>
      <c r="C40" s="47">
        <v>2081</v>
      </c>
      <c r="D40" s="47">
        <v>1</v>
      </c>
      <c r="E40" s="47" t="s">
        <v>205</v>
      </c>
      <c r="F40" s="48" t="s">
        <v>742</v>
      </c>
      <c r="G40" s="48" t="s">
        <v>11</v>
      </c>
      <c r="H40" s="48" t="s">
        <v>2650</v>
      </c>
      <c r="I40" s="48">
        <v>1</v>
      </c>
      <c r="J40" s="48" t="s">
        <v>1144</v>
      </c>
      <c r="K40" s="48" t="s">
        <v>1487</v>
      </c>
      <c r="L40" s="47" t="s">
        <v>1346</v>
      </c>
      <c r="M40" s="47">
        <v>1</v>
      </c>
      <c r="N40" s="47" t="s">
        <v>1155</v>
      </c>
      <c r="O40" s="133"/>
      <c r="P40" s="47" t="s">
        <v>1162</v>
      </c>
      <c r="Q40" s="47" t="s">
        <v>1797</v>
      </c>
      <c r="R40" s="47" t="s">
        <v>1690</v>
      </c>
      <c r="S40" s="47" t="s">
        <v>1201</v>
      </c>
      <c r="T40" s="164">
        <v>118</v>
      </c>
      <c r="U40" s="47" t="str">
        <f>IFERROR(INDEX('TAXA DE OCUP. RECUR.'!$F$1:$F$60, MATCH(T40, 'TAXA DE OCUP. RECUR.'!$E$1:$E$60, 0)),"")</f>
        <v>TORNO HORIZ. ZERBST FICHER TP-4000 - [118]</v>
      </c>
      <c r="V40" s="165">
        <v>14.318181818181818</v>
      </c>
      <c r="W40" s="165"/>
      <c r="X40" s="229">
        <v>46083</v>
      </c>
      <c r="Y40" s="229">
        <f>X40</f>
        <v>46083</v>
      </c>
      <c r="Z40" s="47">
        <f t="shared" si="4"/>
        <v>10</v>
      </c>
      <c r="AA40" s="47">
        <f t="shared" si="6"/>
        <v>10</v>
      </c>
      <c r="AB40" s="47" t="str">
        <f t="shared" si="7"/>
        <v>mar</v>
      </c>
      <c r="AC40" s="47" t="str">
        <f t="shared" si="8"/>
        <v>2026</v>
      </c>
      <c r="AD40" s="165">
        <f t="shared" si="2"/>
        <v>1</v>
      </c>
    </row>
    <row r="41" spans="1:30" x14ac:dyDescent="0.25">
      <c r="A41" s="47" t="s">
        <v>961</v>
      </c>
      <c r="B41" s="47" t="s">
        <v>9</v>
      </c>
      <c r="C41" s="47">
        <v>2081</v>
      </c>
      <c r="D41" s="47">
        <v>1</v>
      </c>
      <c r="E41" s="47" t="s">
        <v>205</v>
      </c>
      <c r="F41" s="48" t="s">
        <v>742</v>
      </c>
      <c r="G41" s="48" t="s">
        <v>11</v>
      </c>
      <c r="H41" s="48" t="s">
        <v>2650</v>
      </c>
      <c r="I41" s="48">
        <v>1</v>
      </c>
      <c r="J41" s="48" t="s">
        <v>1144</v>
      </c>
      <c r="K41" s="48" t="s">
        <v>1487</v>
      </c>
      <c r="L41" s="47" t="s">
        <v>1346</v>
      </c>
      <c r="M41" s="47">
        <v>1</v>
      </c>
      <c r="N41" s="47" t="s">
        <v>1155</v>
      </c>
      <c r="O41" s="133"/>
      <c r="P41" s="47" t="s">
        <v>1162</v>
      </c>
      <c r="Q41" s="47" t="s">
        <v>1797</v>
      </c>
      <c r="R41" s="47" t="s">
        <v>1690</v>
      </c>
      <c r="S41" s="47" t="s">
        <v>159</v>
      </c>
      <c r="T41" s="164">
        <v>112</v>
      </c>
      <c r="U41" s="47" t="str">
        <f>IFERROR(INDEX('TAXA DE OCUP. RECUR.'!$F$1:$F$60, MATCH(T41, 'TAXA DE OCUP. RECUR.'!$E$1:$E$60, 0)),"")</f>
        <v>FURADEIRA RADIAL  HCP - [112]</v>
      </c>
      <c r="V41" s="165">
        <v>6.1363636363636358</v>
      </c>
      <c r="W41" s="165"/>
      <c r="X41" s="229">
        <v>46084</v>
      </c>
      <c r="Y41" s="229">
        <f>X41</f>
        <v>46084</v>
      </c>
      <c r="Z41" s="47">
        <f t="shared" si="4"/>
        <v>10</v>
      </c>
      <c r="AA41" s="47">
        <f t="shared" si="6"/>
        <v>10</v>
      </c>
      <c r="AB41" s="47" t="str">
        <f t="shared" si="7"/>
        <v>mar</v>
      </c>
      <c r="AC41" s="47" t="str">
        <f t="shared" si="8"/>
        <v>2026</v>
      </c>
      <c r="AD41" s="165">
        <f t="shared" si="2"/>
        <v>1</v>
      </c>
    </row>
    <row r="42" spans="1:30" x14ac:dyDescent="0.25">
      <c r="A42" s="47" t="s">
        <v>961</v>
      </c>
      <c r="B42" s="47" t="s">
        <v>9</v>
      </c>
      <c r="C42" s="47">
        <v>2081</v>
      </c>
      <c r="D42" s="47">
        <v>1</v>
      </c>
      <c r="E42" s="47" t="s">
        <v>205</v>
      </c>
      <c r="F42" s="48" t="s">
        <v>742</v>
      </c>
      <c r="G42" s="48" t="s">
        <v>11</v>
      </c>
      <c r="H42" s="48" t="s">
        <v>2650</v>
      </c>
      <c r="I42" s="48">
        <v>1</v>
      </c>
      <c r="J42" s="48" t="s">
        <v>1144</v>
      </c>
      <c r="K42" s="48" t="s">
        <v>1487</v>
      </c>
      <c r="M42" s="47">
        <v>1</v>
      </c>
      <c r="N42" s="47" t="s">
        <v>1155</v>
      </c>
      <c r="O42" s="133"/>
      <c r="P42" s="47" t="s">
        <v>1162</v>
      </c>
      <c r="Q42" s="47" t="s">
        <v>1797</v>
      </c>
      <c r="R42" s="47" t="s">
        <v>1690</v>
      </c>
      <c r="S42" s="47" t="s">
        <v>148</v>
      </c>
      <c r="T42" s="164">
        <v>489</v>
      </c>
      <c r="U42" s="47" t="str">
        <f>IFERROR(INDEX('TAXA DE OCUP. RECUR.'!$F$1:$F$60, MATCH(T42, 'TAXA DE OCUP. RECUR.'!$E$1:$E$60, 0)),"")</f>
        <v>BROQUEADORA - [489]</v>
      </c>
      <c r="V42" s="165">
        <v>8.5090909090909079</v>
      </c>
      <c r="W42" s="165"/>
      <c r="X42" s="229">
        <v>46148</v>
      </c>
      <c r="Y42" s="229"/>
      <c r="Z42" s="47">
        <f t="shared" si="4"/>
        <v>19</v>
      </c>
      <c r="AA42" s="47" t="str">
        <f t="shared" si="6"/>
        <v/>
      </c>
      <c r="AB42" s="47" t="str">
        <f t="shared" si="7"/>
        <v>mai</v>
      </c>
      <c r="AC42" s="47" t="str">
        <f t="shared" si="8"/>
        <v>2026</v>
      </c>
      <c r="AD42" s="165" t="str">
        <f t="shared" si="2"/>
        <v/>
      </c>
    </row>
    <row r="43" spans="1:30" x14ac:dyDescent="0.25">
      <c r="A43" s="47" t="s">
        <v>961</v>
      </c>
      <c r="B43" s="47" t="s">
        <v>9</v>
      </c>
      <c r="C43" s="47">
        <v>2081</v>
      </c>
      <c r="D43" s="47">
        <v>1</v>
      </c>
      <c r="E43" s="47" t="s">
        <v>205</v>
      </c>
      <c r="F43" s="48" t="s">
        <v>742</v>
      </c>
      <c r="G43" s="48" t="s">
        <v>11</v>
      </c>
      <c r="H43" s="48" t="s">
        <v>2650</v>
      </c>
      <c r="I43" s="48">
        <v>1</v>
      </c>
      <c r="J43" s="48" t="s">
        <v>1144</v>
      </c>
      <c r="K43" s="48" t="s">
        <v>1487</v>
      </c>
      <c r="M43" s="47">
        <v>1</v>
      </c>
      <c r="N43" s="47" t="s">
        <v>1155</v>
      </c>
      <c r="O43" s="133"/>
      <c r="P43" s="47" t="s">
        <v>1162</v>
      </c>
      <c r="Q43" s="47" t="s">
        <v>1797</v>
      </c>
      <c r="R43" s="47" t="s">
        <v>1689</v>
      </c>
      <c r="S43" s="47" t="s">
        <v>162</v>
      </c>
      <c r="T43" s="164">
        <v>194</v>
      </c>
      <c r="U43" s="47" t="str">
        <f>IFERROR(INDEX('TAXA DE OCUP. RECUR.'!$F$1:$F$60, MATCH(T43, 'TAXA DE OCUP. RECUR.'!$E$1:$E$60, 0)),"")</f>
        <v>FORNO AQUECIMENTO CAMISAS (DRAGÃOZINHO) - [194]</v>
      </c>
      <c r="V43" s="165">
        <v>1.2272727272727273</v>
      </c>
      <c r="W43" s="165"/>
      <c r="X43" s="229">
        <v>46150</v>
      </c>
      <c r="Y43" s="229"/>
      <c r="Z43" s="47">
        <f t="shared" si="4"/>
        <v>19</v>
      </c>
      <c r="AA43" s="47" t="str">
        <f t="shared" si="6"/>
        <v/>
      </c>
      <c r="AB43" s="47" t="str">
        <f t="shared" si="7"/>
        <v>mai</v>
      </c>
      <c r="AC43" s="47" t="str">
        <f t="shared" si="8"/>
        <v>2026</v>
      </c>
      <c r="AD43" s="165" t="str">
        <f t="shared" si="2"/>
        <v/>
      </c>
    </row>
    <row r="44" spans="1:30" x14ac:dyDescent="0.25">
      <c r="A44" s="47" t="s">
        <v>961</v>
      </c>
      <c r="B44" s="47" t="s">
        <v>9</v>
      </c>
      <c r="C44" s="47">
        <v>2081</v>
      </c>
      <c r="D44" s="47">
        <v>1</v>
      </c>
      <c r="E44" s="47" t="s">
        <v>205</v>
      </c>
      <c r="F44" s="48" t="s">
        <v>742</v>
      </c>
      <c r="G44" s="48" t="s">
        <v>11</v>
      </c>
      <c r="H44" s="48" t="s">
        <v>2650</v>
      </c>
      <c r="I44" s="48">
        <v>1</v>
      </c>
      <c r="J44" s="48" t="s">
        <v>1144</v>
      </c>
      <c r="K44" s="48" t="s">
        <v>1487</v>
      </c>
      <c r="M44" s="47">
        <v>1</v>
      </c>
      <c r="N44" s="47" t="s">
        <v>1155</v>
      </c>
      <c r="O44" s="133"/>
      <c r="P44" s="47" t="s">
        <v>1162</v>
      </c>
      <c r="Q44" s="47" t="s">
        <v>1797</v>
      </c>
      <c r="R44" s="47" t="s">
        <v>158</v>
      </c>
      <c r="S44" s="47" t="s">
        <v>158</v>
      </c>
      <c r="T44" s="164">
        <v>2</v>
      </c>
      <c r="U44" s="47" t="str">
        <f>IFERROR(INDEX('TAXA DE OCUP. RECUR.'!$F$1:$F$60, MATCH(T44, 'TAXA DE OCUP. RECUR.'!$E$1:$E$60, 0)),"")</f>
        <v>EXPEDIÇÃO</v>
      </c>
      <c r="V44" s="165">
        <v>1</v>
      </c>
      <c r="W44" s="165"/>
      <c r="X44" s="229">
        <v>46172</v>
      </c>
      <c r="Y44" s="229"/>
      <c r="Z44" s="47">
        <f t="shared" si="4"/>
        <v>22</v>
      </c>
      <c r="AA44" s="47" t="str">
        <f t="shared" si="6"/>
        <v/>
      </c>
      <c r="AB44" s="47" t="str">
        <f t="shared" si="7"/>
        <v>mai</v>
      </c>
      <c r="AC44" s="47" t="str">
        <f t="shared" si="8"/>
        <v>2026</v>
      </c>
      <c r="AD44" s="165" t="str">
        <f t="shared" si="2"/>
        <v/>
      </c>
    </row>
    <row r="45" spans="1:30" x14ac:dyDescent="0.25">
      <c r="A45" s="47" t="s">
        <v>962</v>
      </c>
      <c r="B45" s="47" t="s">
        <v>9</v>
      </c>
      <c r="C45" s="47">
        <v>2082</v>
      </c>
      <c r="D45" s="47">
        <v>1</v>
      </c>
      <c r="E45" s="47" t="s">
        <v>1122</v>
      </c>
      <c r="F45" s="48" t="s">
        <v>743</v>
      </c>
      <c r="G45" s="48" t="s">
        <v>11</v>
      </c>
      <c r="H45" s="48" t="s">
        <v>2651</v>
      </c>
      <c r="I45" s="48">
        <v>1</v>
      </c>
      <c r="J45" s="48" t="s">
        <v>1144</v>
      </c>
      <c r="K45" s="48" t="s">
        <v>1487</v>
      </c>
      <c r="M45" s="47">
        <v>1</v>
      </c>
      <c r="N45" s="47" t="s">
        <v>1155</v>
      </c>
      <c r="O45" s="133"/>
      <c r="P45" s="47" t="s">
        <v>1160</v>
      </c>
      <c r="Q45" s="47" t="s">
        <v>1800</v>
      </c>
      <c r="R45" s="47" t="s">
        <v>1687</v>
      </c>
      <c r="S45" s="48" t="s">
        <v>1156</v>
      </c>
      <c r="T45" s="164">
        <v>1</v>
      </c>
      <c r="U45" s="47" t="str">
        <f>IFERROR(INDEX('TAXA DE OCUP. RECUR.'!$F$1:$F$60, MATCH(T45, 'TAXA DE OCUP. RECUR.'!$E$1:$E$60, 0)),"")</f>
        <v>FUNDIÇÃO MORENO</v>
      </c>
      <c r="V45" s="165">
        <v>1</v>
      </c>
      <c r="W45" s="165">
        <v>1</v>
      </c>
      <c r="X45" s="229">
        <v>46050</v>
      </c>
      <c r="Y45" s="229">
        <f>X45</f>
        <v>46050</v>
      </c>
      <c r="Z45" s="47">
        <f t="shared" si="4"/>
        <v>5</v>
      </c>
      <c r="AA45" s="47">
        <f t="shared" si="6"/>
        <v>5</v>
      </c>
      <c r="AB45" s="47" t="str">
        <f t="shared" si="7"/>
        <v>jan</v>
      </c>
      <c r="AC45" s="47" t="str">
        <f t="shared" si="8"/>
        <v>2026</v>
      </c>
      <c r="AD45" s="165">
        <f t="shared" si="2"/>
        <v>1</v>
      </c>
    </row>
    <row r="46" spans="1:30" x14ac:dyDescent="0.25">
      <c r="A46" s="47" t="s">
        <v>962</v>
      </c>
      <c r="B46" s="47" t="s">
        <v>9</v>
      </c>
      <c r="C46" s="47">
        <v>2082</v>
      </c>
      <c r="D46" s="47">
        <v>1</v>
      </c>
      <c r="E46" s="47" t="s">
        <v>1122</v>
      </c>
      <c r="F46" s="48" t="s">
        <v>743</v>
      </c>
      <c r="G46" s="48" t="s">
        <v>11</v>
      </c>
      <c r="H46" s="48" t="s">
        <v>2651</v>
      </c>
      <c r="I46" s="48">
        <v>1</v>
      </c>
      <c r="J46" s="48" t="s">
        <v>1144</v>
      </c>
      <c r="K46" s="48" t="s">
        <v>1487</v>
      </c>
      <c r="M46" s="47">
        <v>1</v>
      </c>
      <c r="N46" s="47" t="s">
        <v>1155</v>
      </c>
      <c r="O46" s="133"/>
      <c r="P46" s="47" t="s">
        <v>1160</v>
      </c>
      <c r="Q46" s="47" t="s">
        <v>1800</v>
      </c>
      <c r="R46" s="47" t="s">
        <v>1690</v>
      </c>
      <c r="S46" s="47" t="s">
        <v>1201</v>
      </c>
      <c r="T46" s="164">
        <v>561</v>
      </c>
      <c r="U46" s="47" t="str">
        <f>IFERROR(INDEX('TAXA DE OCUP. RECUR.'!$F$1:$F$60, MATCH(T46, 'TAXA DE OCUP. RECUR.'!$E$1:$E$60, 0)),"")</f>
        <v>TORNO HORIZONTAL NILES - [561]</v>
      </c>
      <c r="V46" s="165">
        <v>20.25</v>
      </c>
      <c r="W46" s="165"/>
      <c r="X46" s="229">
        <v>46190</v>
      </c>
      <c r="Y46" s="229"/>
      <c r="Z46" s="47">
        <f t="shared" si="4"/>
        <v>25</v>
      </c>
      <c r="AA46" s="47" t="str">
        <f t="shared" si="6"/>
        <v/>
      </c>
      <c r="AB46" s="47" t="str">
        <f t="shared" si="7"/>
        <v>jun</v>
      </c>
      <c r="AC46" s="47" t="str">
        <f t="shared" si="8"/>
        <v>2026</v>
      </c>
      <c r="AD46" s="165" t="str">
        <f t="shared" si="2"/>
        <v/>
      </c>
    </row>
    <row r="47" spans="1:30" x14ac:dyDescent="0.25">
      <c r="A47" s="47" t="s">
        <v>962</v>
      </c>
      <c r="B47" s="47" t="s">
        <v>9</v>
      </c>
      <c r="C47" s="47">
        <v>2082</v>
      </c>
      <c r="D47" s="47">
        <v>1</v>
      </c>
      <c r="E47" s="47" t="s">
        <v>1122</v>
      </c>
      <c r="F47" s="48" t="s">
        <v>743</v>
      </c>
      <c r="G47" s="48" t="s">
        <v>11</v>
      </c>
      <c r="H47" s="48" t="s">
        <v>2651</v>
      </c>
      <c r="I47" s="48">
        <v>1</v>
      </c>
      <c r="J47" s="48" t="s">
        <v>1144</v>
      </c>
      <c r="K47" s="48" t="s">
        <v>1487</v>
      </c>
      <c r="M47" s="47">
        <v>1</v>
      </c>
      <c r="N47" s="47" t="s">
        <v>1155</v>
      </c>
      <c r="O47" s="133"/>
      <c r="P47" s="47" t="s">
        <v>1160</v>
      </c>
      <c r="Q47" s="47" t="s">
        <v>1800</v>
      </c>
      <c r="R47" s="47" t="s">
        <v>1690</v>
      </c>
      <c r="S47" s="47" t="s">
        <v>159</v>
      </c>
      <c r="T47" s="164">
        <v>210</v>
      </c>
      <c r="U47" s="47" t="str">
        <f>IFERROR(INDEX('TAXA DE OCUP. RECUR.'!$F$1:$F$60, MATCH(T47, 'TAXA DE OCUP. RECUR.'!$E$1:$E$60, 0)),"")</f>
        <v>MANDRILH. SCHIESS A.G. FB 28 / 16 - [210]</v>
      </c>
      <c r="V47" s="165">
        <v>7.4454545454545444</v>
      </c>
      <c r="W47" s="165"/>
      <c r="X47" s="229">
        <v>46092</v>
      </c>
      <c r="Y47" s="229"/>
      <c r="Z47" s="47">
        <f t="shared" si="4"/>
        <v>11</v>
      </c>
      <c r="AA47" s="47" t="str">
        <f t="shared" si="6"/>
        <v/>
      </c>
      <c r="AB47" s="47" t="str">
        <f t="shared" si="7"/>
        <v>mar</v>
      </c>
      <c r="AC47" s="47" t="str">
        <f t="shared" si="8"/>
        <v>2026</v>
      </c>
      <c r="AD47" s="165" t="str">
        <f t="shared" si="2"/>
        <v/>
      </c>
    </row>
    <row r="48" spans="1:30" x14ac:dyDescent="0.25">
      <c r="A48" s="47" t="s">
        <v>962</v>
      </c>
      <c r="B48" s="47" t="s">
        <v>9</v>
      </c>
      <c r="C48" s="47">
        <v>2082</v>
      </c>
      <c r="D48" s="47">
        <v>1</v>
      </c>
      <c r="E48" s="47" t="s">
        <v>1122</v>
      </c>
      <c r="F48" s="48" t="s">
        <v>743</v>
      </c>
      <c r="G48" s="48" t="s">
        <v>11</v>
      </c>
      <c r="H48" s="48" t="s">
        <v>2651</v>
      </c>
      <c r="I48" s="48">
        <v>1</v>
      </c>
      <c r="J48" s="48" t="s">
        <v>1144</v>
      </c>
      <c r="K48" s="48" t="s">
        <v>1487</v>
      </c>
      <c r="M48" s="47">
        <v>1</v>
      </c>
      <c r="N48" s="47" t="s">
        <v>1155</v>
      </c>
      <c r="O48" s="133"/>
      <c r="P48" s="47" t="s">
        <v>1160</v>
      </c>
      <c r="Q48" s="47" t="s">
        <v>1800</v>
      </c>
      <c r="R48" s="47" t="s">
        <v>1690</v>
      </c>
      <c r="S48" s="47" t="s">
        <v>148</v>
      </c>
      <c r="T48" s="164">
        <v>489</v>
      </c>
      <c r="U48" s="47" t="str">
        <f>IFERROR(INDEX('TAXA DE OCUP. RECUR.'!$F$1:$F$60, MATCH(T48, 'TAXA DE OCUP. RECUR.'!$E$1:$E$60, 0)),"")</f>
        <v>BROQUEADORA - [489]</v>
      </c>
      <c r="V48" s="165">
        <v>10.799999999999999</v>
      </c>
      <c r="W48" s="165"/>
      <c r="X48" s="229">
        <v>46160</v>
      </c>
      <c r="Y48" s="229"/>
      <c r="Z48" s="47">
        <f t="shared" si="4"/>
        <v>21</v>
      </c>
      <c r="AA48" s="47" t="str">
        <f t="shared" si="6"/>
        <v/>
      </c>
      <c r="AB48" s="47" t="str">
        <f t="shared" si="7"/>
        <v>mai</v>
      </c>
      <c r="AC48" s="47" t="str">
        <f t="shared" si="8"/>
        <v>2026</v>
      </c>
      <c r="AD48" s="165" t="str">
        <f t="shared" si="2"/>
        <v/>
      </c>
    </row>
    <row r="49" spans="1:30" x14ac:dyDescent="0.25">
      <c r="A49" s="47" t="s">
        <v>962</v>
      </c>
      <c r="B49" s="47" t="s">
        <v>9</v>
      </c>
      <c r="C49" s="47">
        <v>2082</v>
      </c>
      <c r="D49" s="47">
        <v>1</v>
      </c>
      <c r="E49" s="47" t="s">
        <v>1122</v>
      </c>
      <c r="F49" s="48" t="s">
        <v>743</v>
      </c>
      <c r="G49" s="48" t="s">
        <v>11</v>
      </c>
      <c r="H49" s="48" t="s">
        <v>2651</v>
      </c>
      <c r="I49" s="48">
        <v>1</v>
      </c>
      <c r="J49" s="48" t="s">
        <v>1144</v>
      </c>
      <c r="K49" s="48" t="s">
        <v>1487</v>
      </c>
      <c r="M49" s="47">
        <v>1</v>
      </c>
      <c r="N49" s="47" t="s">
        <v>1155</v>
      </c>
      <c r="O49" s="133"/>
      <c r="P49" s="47" t="s">
        <v>1160</v>
      </c>
      <c r="Q49" s="47" t="s">
        <v>1800</v>
      </c>
      <c r="R49" s="47" t="s">
        <v>1689</v>
      </c>
      <c r="S49" s="47" t="s">
        <v>162</v>
      </c>
      <c r="T49" s="164">
        <v>194</v>
      </c>
      <c r="U49" s="47" t="str">
        <f>IFERROR(INDEX('TAXA DE OCUP. RECUR.'!$F$1:$F$60, MATCH(T49, 'TAXA DE OCUP. RECUR.'!$E$1:$E$60, 0)),"")</f>
        <v>FORNO AQUECIMENTO CAMISAS (DRAGÃOZINHO) - [194]</v>
      </c>
      <c r="V49" s="165">
        <v>2.0454545454545454</v>
      </c>
      <c r="W49" s="165"/>
      <c r="X49" s="229"/>
      <c r="Y49" s="229"/>
      <c r="Z49" s="47">
        <f t="shared" si="4"/>
        <v>1</v>
      </c>
      <c r="AA49" s="47" t="str">
        <f t="shared" si="6"/>
        <v/>
      </c>
      <c r="AB49" s="47" t="str">
        <f t="shared" si="7"/>
        <v/>
      </c>
      <c r="AC49" s="47" t="str">
        <f t="shared" si="8"/>
        <v/>
      </c>
      <c r="AD49" s="165" t="str">
        <f t="shared" si="2"/>
        <v/>
      </c>
    </row>
    <row r="50" spans="1:30" x14ac:dyDescent="0.25">
      <c r="A50" s="47" t="s">
        <v>962</v>
      </c>
      <c r="B50" s="47" t="s">
        <v>9</v>
      </c>
      <c r="C50" s="47">
        <v>2082</v>
      </c>
      <c r="D50" s="47">
        <v>1</v>
      </c>
      <c r="E50" s="47" t="s">
        <v>1122</v>
      </c>
      <c r="F50" s="48" t="s">
        <v>743</v>
      </c>
      <c r="G50" s="48" t="s">
        <v>11</v>
      </c>
      <c r="H50" s="48" t="s">
        <v>2651</v>
      </c>
      <c r="I50" s="48">
        <v>1</v>
      </c>
      <c r="J50" s="48" t="s">
        <v>1144</v>
      </c>
      <c r="K50" s="48" t="s">
        <v>1487</v>
      </c>
      <c r="M50" s="47">
        <v>1</v>
      </c>
      <c r="N50" s="47" t="s">
        <v>1155</v>
      </c>
      <c r="O50" s="133"/>
      <c r="P50" s="47" t="s">
        <v>1160</v>
      </c>
      <c r="Q50" s="47" t="s">
        <v>1800</v>
      </c>
      <c r="R50" s="47" t="s">
        <v>158</v>
      </c>
      <c r="S50" s="47" t="s">
        <v>158</v>
      </c>
      <c r="T50" s="164">
        <v>2</v>
      </c>
      <c r="U50" s="47" t="str">
        <f>IFERROR(INDEX('TAXA DE OCUP. RECUR.'!$F$1:$F$60, MATCH(T50, 'TAXA DE OCUP. RECUR.'!$E$1:$E$60, 0)),"")</f>
        <v>EXPEDIÇÃO</v>
      </c>
      <c r="V50" s="165">
        <v>1</v>
      </c>
      <c r="W50" s="165"/>
      <c r="X50" s="229">
        <v>46172</v>
      </c>
      <c r="Y50" s="229"/>
      <c r="Z50" s="47">
        <f t="shared" si="4"/>
        <v>22</v>
      </c>
      <c r="AA50" s="47" t="str">
        <f t="shared" si="6"/>
        <v/>
      </c>
      <c r="AB50" s="47" t="str">
        <f t="shared" si="7"/>
        <v>mai</v>
      </c>
      <c r="AC50" s="47" t="str">
        <f t="shared" si="8"/>
        <v>2026</v>
      </c>
      <c r="AD50" s="165" t="str">
        <f t="shared" si="2"/>
        <v/>
      </c>
    </row>
    <row r="51" spans="1:30" x14ac:dyDescent="0.25">
      <c r="A51" s="47" t="s">
        <v>963</v>
      </c>
      <c r="B51" s="47" t="s">
        <v>9</v>
      </c>
      <c r="C51" s="47">
        <v>2082</v>
      </c>
      <c r="D51" s="47">
        <v>2</v>
      </c>
      <c r="E51" s="47" t="s">
        <v>1122</v>
      </c>
      <c r="F51" s="48" t="s">
        <v>744</v>
      </c>
      <c r="G51" s="48" t="s">
        <v>11</v>
      </c>
      <c r="H51" s="48" t="s">
        <v>2652</v>
      </c>
      <c r="I51" s="48">
        <v>1</v>
      </c>
      <c r="J51" s="48" t="s">
        <v>1144</v>
      </c>
      <c r="K51" s="48" t="s">
        <v>1487</v>
      </c>
      <c r="L51" s="47" t="s">
        <v>1346</v>
      </c>
      <c r="M51" s="47">
        <v>1</v>
      </c>
      <c r="N51" s="47" t="s">
        <v>1155</v>
      </c>
      <c r="O51" s="133"/>
      <c r="P51" s="47" t="s">
        <v>1160</v>
      </c>
      <c r="Q51" s="47" t="s">
        <v>1801</v>
      </c>
      <c r="R51" s="47" t="s">
        <v>1687</v>
      </c>
      <c r="S51" s="48" t="s">
        <v>1156</v>
      </c>
      <c r="T51" s="164">
        <v>1</v>
      </c>
      <c r="U51" s="47" t="str">
        <f>IFERROR(INDEX('TAXA DE OCUP. RECUR.'!$F$1:$F$60, MATCH(T51, 'TAXA DE OCUP. RECUR.'!$E$1:$E$60, 0)),"")</f>
        <v>FUNDIÇÃO MORENO</v>
      </c>
      <c r="V51" s="165">
        <v>1</v>
      </c>
      <c r="W51" s="165">
        <v>1</v>
      </c>
      <c r="X51" s="229">
        <v>46050</v>
      </c>
      <c r="Y51" s="229">
        <f>X51</f>
        <v>46050</v>
      </c>
      <c r="Z51" s="47">
        <f t="shared" si="4"/>
        <v>5</v>
      </c>
      <c r="AA51" s="47">
        <f t="shared" si="6"/>
        <v>5</v>
      </c>
      <c r="AB51" s="47" t="str">
        <f t="shared" si="7"/>
        <v>jan</v>
      </c>
      <c r="AC51" s="47" t="str">
        <f t="shared" si="8"/>
        <v>2026</v>
      </c>
      <c r="AD51" s="165">
        <f t="shared" si="2"/>
        <v>1</v>
      </c>
    </row>
    <row r="52" spans="1:30" x14ac:dyDescent="0.25">
      <c r="A52" s="47" t="s">
        <v>963</v>
      </c>
      <c r="B52" s="47" t="s">
        <v>9</v>
      </c>
      <c r="C52" s="47">
        <v>2082</v>
      </c>
      <c r="D52" s="47">
        <v>2</v>
      </c>
      <c r="E52" s="47" t="s">
        <v>1122</v>
      </c>
      <c r="F52" s="48" t="s">
        <v>744</v>
      </c>
      <c r="G52" s="48" t="s">
        <v>11</v>
      </c>
      <c r="H52" s="48" t="s">
        <v>2652</v>
      </c>
      <c r="I52" s="48">
        <v>1</v>
      </c>
      <c r="J52" s="48" t="s">
        <v>1144</v>
      </c>
      <c r="K52" s="48" t="s">
        <v>1487</v>
      </c>
      <c r="L52" s="47" t="s">
        <v>1346</v>
      </c>
      <c r="M52" s="47">
        <v>1</v>
      </c>
      <c r="N52" s="47" t="s">
        <v>1155</v>
      </c>
      <c r="O52" s="133"/>
      <c r="P52" s="47" t="s">
        <v>1160</v>
      </c>
      <c r="Q52" s="47" t="s">
        <v>1801</v>
      </c>
      <c r="R52" s="47" t="s">
        <v>1690</v>
      </c>
      <c r="S52" s="47" t="s">
        <v>1201</v>
      </c>
      <c r="T52" s="164">
        <v>117</v>
      </c>
      <c r="U52" s="47" t="str">
        <f>IFERROR(INDEX('TAXA DE OCUP. RECUR.'!$F$1:$F$60, MATCH(T52, 'TAXA DE OCUP. RECUR.'!$E$1:$E$60, 0)),"")</f>
        <v>TORNO HORIZ. ZERBST FICHER TP-3000 - [117]</v>
      </c>
      <c r="V52" s="165">
        <v>20.25</v>
      </c>
      <c r="W52" s="165"/>
      <c r="X52" s="229">
        <v>46117</v>
      </c>
      <c r="Y52" s="229">
        <f>X52</f>
        <v>46117</v>
      </c>
      <c r="Z52" s="47">
        <f t="shared" si="4"/>
        <v>14</v>
      </c>
      <c r="AA52" s="47">
        <f t="shared" si="6"/>
        <v>14</v>
      </c>
      <c r="AB52" s="47" t="str">
        <f t="shared" si="7"/>
        <v>abr</v>
      </c>
      <c r="AC52" s="47" t="str">
        <f t="shared" si="8"/>
        <v>2026</v>
      </c>
      <c r="AD52" s="165">
        <f t="shared" si="2"/>
        <v>1</v>
      </c>
    </row>
    <row r="53" spans="1:30" x14ac:dyDescent="0.25">
      <c r="A53" s="47" t="s">
        <v>963</v>
      </c>
      <c r="B53" s="47" t="s">
        <v>9</v>
      </c>
      <c r="C53" s="47">
        <v>2082</v>
      </c>
      <c r="D53" s="47">
        <v>2</v>
      </c>
      <c r="E53" s="47" t="s">
        <v>1122</v>
      </c>
      <c r="F53" s="48" t="s">
        <v>744</v>
      </c>
      <c r="G53" s="48" t="s">
        <v>11</v>
      </c>
      <c r="H53" s="48" t="s">
        <v>2652</v>
      </c>
      <c r="I53" s="48">
        <v>1</v>
      </c>
      <c r="J53" s="48" t="s">
        <v>1144</v>
      </c>
      <c r="K53" s="48" t="s">
        <v>1487</v>
      </c>
      <c r="L53" s="47" t="s">
        <v>1346</v>
      </c>
      <c r="M53" s="47">
        <v>1</v>
      </c>
      <c r="N53" s="47" t="s">
        <v>1155</v>
      </c>
      <c r="O53" s="133"/>
      <c r="P53" s="47" t="s">
        <v>1160</v>
      </c>
      <c r="Q53" s="47" t="s">
        <v>1801</v>
      </c>
      <c r="R53" s="47" t="s">
        <v>1690</v>
      </c>
      <c r="S53" s="47" t="s">
        <v>159</v>
      </c>
      <c r="T53" s="164">
        <v>112</v>
      </c>
      <c r="U53" s="47" t="str">
        <f>IFERROR(INDEX('TAXA DE OCUP. RECUR.'!$F$1:$F$60, MATCH(T53, 'TAXA DE OCUP. RECUR.'!$E$1:$E$60, 0)),"")</f>
        <v>FURADEIRA RADIAL  HCP - [112]</v>
      </c>
      <c r="V53" s="165">
        <v>7.4454545454545444</v>
      </c>
      <c r="W53" s="165"/>
      <c r="X53" s="229">
        <v>46130</v>
      </c>
      <c r="Y53" s="229">
        <f>X53</f>
        <v>46130</v>
      </c>
      <c r="Z53" s="47">
        <f t="shared" si="4"/>
        <v>16</v>
      </c>
      <c r="AA53" s="47">
        <f t="shared" si="6"/>
        <v>16</v>
      </c>
      <c r="AB53" s="47" t="str">
        <f t="shared" si="7"/>
        <v>abr</v>
      </c>
      <c r="AC53" s="47" t="str">
        <f t="shared" si="8"/>
        <v>2026</v>
      </c>
      <c r="AD53" s="165">
        <f t="shared" si="2"/>
        <v>1</v>
      </c>
    </row>
    <row r="54" spans="1:30" x14ac:dyDescent="0.25">
      <c r="A54" s="47" t="s">
        <v>963</v>
      </c>
      <c r="B54" s="47"/>
      <c r="C54" s="47"/>
      <c r="D54" s="47"/>
      <c r="E54" s="47" t="s">
        <v>1122</v>
      </c>
      <c r="F54" s="48" t="s">
        <v>744</v>
      </c>
      <c r="G54" s="48" t="s">
        <v>11</v>
      </c>
      <c r="H54" s="48" t="s">
        <v>2653</v>
      </c>
      <c r="I54" s="48"/>
      <c r="J54" s="48" t="s">
        <v>1144</v>
      </c>
      <c r="K54" s="48" t="s">
        <v>1487</v>
      </c>
      <c r="L54" s="47" t="s">
        <v>1346</v>
      </c>
      <c r="M54" s="47">
        <v>2</v>
      </c>
      <c r="N54" s="47"/>
      <c r="O54" s="133"/>
      <c r="P54" s="47" t="s">
        <v>1160</v>
      </c>
      <c r="Q54" s="47" t="s">
        <v>1801</v>
      </c>
      <c r="R54" s="47" t="s">
        <v>1690</v>
      </c>
      <c r="S54" s="47" t="s">
        <v>161</v>
      </c>
      <c r="T54" s="164">
        <v>89</v>
      </c>
      <c r="U54" s="47" t="str">
        <f>IFERROR(INDEX('TAXA DE OCUP. RECUR.'!$F$1:$F$60, MATCH(T54, 'TAXA DE OCUP. RECUR.'!$E$1:$E$60, 0)),"")</f>
        <v>MONTAGEM (MONTAGEM DE MOENDA) - [89]</v>
      </c>
      <c r="V54" s="165">
        <v>19</v>
      </c>
      <c r="W54" s="165"/>
      <c r="X54" s="229">
        <v>46148</v>
      </c>
      <c r="Y54" s="229"/>
      <c r="Z54" s="47">
        <f t="shared" si="4"/>
        <v>19</v>
      </c>
      <c r="AA54" s="47" t="str">
        <f t="shared" si="6"/>
        <v/>
      </c>
      <c r="AB54" s="47"/>
      <c r="AC54" s="47"/>
      <c r="AD54" s="165" t="str">
        <f t="shared" si="2"/>
        <v/>
      </c>
    </row>
    <row r="55" spans="1:30" x14ac:dyDescent="0.25">
      <c r="A55" s="47" t="s">
        <v>963</v>
      </c>
      <c r="B55" s="47" t="s">
        <v>9</v>
      </c>
      <c r="C55" s="47">
        <v>2082</v>
      </c>
      <c r="D55" s="47">
        <v>2</v>
      </c>
      <c r="E55" s="47" t="s">
        <v>1122</v>
      </c>
      <c r="F55" s="48" t="s">
        <v>744</v>
      </c>
      <c r="G55" s="48" t="s">
        <v>11</v>
      </c>
      <c r="H55" s="48" t="s">
        <v>2652</v>
      </c>
      <c r="I55" s="48">
        <v>1</v>
      </c>
      <c r="J55" s="48" t="s">
        <v>1144</v>
      </c>
      <c r="K55" s="48" t="s">
        <v>1487</v>
      </c>
      <c r="M55" s="47">
        <v>1</v>
      </c>
      <c r="N55" s="47" t="s">
        <v>1155</v>
      </c>
      <c r="O55" s="133"/>
      <c r="P55" s="47" t="s">
        <v>1160</v>
      </c>
      <c r="Q55" s="47" t="s">
        <v>1801</v>
      </c>
      <c r="R55" s="47" t="s">
        <v>1690</v>
      </c>
      <c r="S55" s="47" t="s">
        <v>148</v>
      </c>
      <c r="T55" s="164">
        <v>489</v>
      </c>
      <c r="U55" s="47" t="str">
        <f>IFERROR(INDEX('TAXA DE OCUP. RECUR.'!$F$1:$F$60, MATCH(T55, 'TAXA DE OCUP. RECUR.'!$E$1:$E$60, 0)),"")</f>
        <v>BROQUEADORA - [489]</v>
      </c>
      <c r="V55" s="165">
        <v>10.799999999999999</v>
      </c>
      <c r="W55" s="165"/>
      <c r="X55" s="229">
        <v>46148</v>
      </c>
      <c r="Y55" s="229"/>
      <c r="Z55" s="47">
        <f t="shared" si="4"/>
        <v>19</v>
      </c>
      <c r="AA55" s="47" t="str">
        <f t="shared" si="6"/>
        <v/>
      </c>
      <c r="AB55" s="47" t="str">
        <f t="shared" ref="AB55:AB118" si="9">IFERROR(IF(X55="","",TEXT(X55,"MMM")),"")</f>
        <v>mai</v>
      </c>
      <c r="AC55" s="47" t="str">
        <f t="shared" ref="AC55:AC118" si="10">IFERROR(IF(X55="","",TEXT(X55,"AAAA")),"")</f>
        <v>2026</v>
      </c>
      <c r="AD55" s="165" t="str">
        <f t="shared" si="2"/>
        <v/>
      </c>
    </row>
    <row r="56" spans="1:30" x14ac:dyDescent="0.25">
      <c r="A56" s="47" t="s">
        <v>963</v>
      </c>
      <c r="B56" s="47" t="s">
        <v>9</v>
      </c>
      <c r="C56" s="47">
        <v>2082</v>
      </c>
      <c r="D56" s="47">
        <v>2</v>
      </c>
      <c r="E56" s="47" t="s">
        <v>1122</v>
      </c>
      <c r="F56" s="48" t="s">
        <v>744</v>
      </c>
      <c r="G56" s="48" t="s">
        <v>11</v>
      </c>
      <c r="H56" s="48" t="s">
        <v>2652</v>
      </c>
      <c r="I56" s="48">
        <v>1</v>
      </c>
      <c r="J56" s="48" t="s">
        <v>1144</v>
      </c>
      <c r="K56" s="48" t="s">
        <v>1487</v>
      </c>
      <c r="M56" s="47">
        <v>1</v>
      </c>
      <c r="N56" s="47" t="s">
        <v>1155</v>
      </c>
      <c r="O56" s="133"/>
      <c r="P56" s="47" t="s">
        <v>1160</v>
      </c>
      <c r="Q56" s="47" t="s">
        <v>1801</v>
      </c>
      <c r="R56" s="47" t="s">
        <v>1689</v>
      </c>
      <c r="S56" s="47" t="s">
        <v>162</v>
      </c>
      <c r="T56" s="164">
        <v>194</v>
      </c>
      <c r="U56" s="47" t="str">
        <f>IFERROR(INDEX('TAXA DE OCUP. RECUR.'!$F$1:$F$60, MATCH(T56, 'TAXA DE OCUP. RECUR.'!$E$1:$E$60, 0)),"")</f>
        <v>FORNO AQUECIMENTO CAMISAS (DRAGÃOZINHO) - [194]</v>
      </c>
      <c r="V56" s="165">
        <v>2.0454545454545454</v>
      </c>
      <c r="W56" s="165"/>
      <c r="X56" s="229">
        <v>46149</v>
      </c>
      <c r="Y56" s="229"/>
      <c r="Z56" s="47">
        <f t="shared" si="4"/>
        <v>19</v>
      </c>
      <c r="AA56" s="47" t="str">
        <f t="shared" si="6"/>
        <v/>
      </c>
      <c r="AB56" s="47" t="str">
        <f t="shared" si="9"/>
        <v>mai</v>
      </c>
      <c r="AC56" s="47" t="str">
        <f t="shared" si="10"/>
        <v>2026</v>
      </c>
      <c r="AD56" s="165" t="str">
        <f t="shared" si="2"/>
        <v/>
      </c>
    </row>
    <row r="57" spans="1:30" x14ac:dyDescent="0.25">
      <c r="A57" s="47" t="s">
        <v>963</v>
      </c>
      <c r="B57" s="47" t="s">
        <v>9</v>
      </c>
      <c r="C57" s="47">
        <v>2082</v>
      </c>
      <c r="D57" s="47">
        <v>2</v>
      </c>
      <c r="E57" s="47" t="s">
        <v>1122</v>
      </c>
      <c r="F57" s="48" t="s">
        <v>744</v>
      </c>
      <c r="G57" s="48" t="s">
        <v>11</v>
      </c>
      <c r="H57" s="48" t="s">
        <v>2652</v>
      </c>
      <c r="I57" s="48">
        <v>1</v>
      </c>
      <c r="J57" s="48" t="s">
        <v>1144</v>
      </c>
      <c r="K57" s="48" t="s">
        <v>1487</v>
      </c>
      <c r="M57" s="47">
        <v>1</v>
      </c>
      <c r="N57" s="47" t="s">
        <v>1155</v>
      </c>
      <c r="O57" s="133"/>
      <c r="P57" s="47" t="s">
        <v>1160</v>
      </c>
      <c r="Q57" s="47" t="s">
        <v>1801</v>
      </c>
      <c r="R57" s="47" t="s">
        <v>158</v>
      </c>
      <c r="S57" s="47" t="s">
        <v>158</v>
      </c>
      <c r="T57" s="164">
        <v>2</v>
      </c>
      <c r="U57" s="47" t="str">
        <f>IFERROR(INDEX('TAXA DE OCUP. RECUR.'!$F$1:$F$60, MATCH(T57, 'TAXA DE OCUP. RECUR.'!$E$1:$E$60, 0)),"")</f>
        <v>EXPEDIÇÃO</v>
      </c>
      <c r="V57" s="165">
        <v>1</v>
      </c>
      <c r="W57" s="165"/>
      <c r="X57" s="229">
        <v>46172</v>
      </c>
      <c r="Y57" s="229"/>
      <c r="Z57" s="47">
        <f t="shared" si="4"/>
        <v>22</v>
      </c>
      <c r="AA57" s="47" t="str">
        <f t="shared" si="6"/>
        <v/>
      </c>
      <c r="AB57" s="47" t="str">
        <f t="shared" si="9"/>
        <v>mai</v>
      </c>
      <c r="AC57" s="47" t="str">
        <f t="shared" si="10"/>
        <v>2026</v>
      </c>
      <c r="AD57" s="165" t="str">
        <f t="shared" si="2"/>
        <v/>
      </c>
    </row>
    <row r="58" spans="1:30" x14ac:dyDescent="0.25">
      <c r="A58" s="47" t="s">
        <v>964</v>
      </c>
      <c r="B58" s="47" t="s">
        <v>9</v>
      </c>
      <c r="C58" s="47">
        <v>2083</v>
      </c>
      <c r="D58" s="47">
        <v>1</v>
      </c>
      <c r="E58" s="47" t="s">
        <v>1123</v>
      </c>
      <c r="F58" s="48" t="s">
        <v>752</v>
      </c>
      <c r="G58" s="48" t="s">
        <v>11</v>
      </c>
      <c r="H58" s="48" t="s">
        <v>2654</v>
      </c>
      <c r="I58" s="48">
        <v>1</v>
      </c>
      <c r="J58" s="48" t="s">
        <v>1144</v>
      </c>
      <c r="K58" s="48" t="s">
        <v>1487</v>
      </c>
      <c r="M58" s="47">
        <v>1</v>
      </c>
      <c r="N58" s="47" t="s">
        <v>1155</v>
      </c>
      <c r="O58" s="133"/>
      <c r="P58" s="47" t="s">
        <v>1138</v>
      </c>
      <c r="Q58" s="47" t="s">
        <v>1799</v>
      </c>
      <c r="R58" s="47" t="s">
        <v>1687</v>
      </c>
      <c r="S58" s="48" t="s">
        <v>1156</v>
      </c>
      <c r="T58" s="164">
        <v>1</v>
      </c>
      <c r="U58" s="47" t="str">
        <f>IFERROR(INDEX('TAXA DE OCUP. RECUR.'!$F$1:$F$60, MATCH(T58, 'TAXA DE OCUP. RECUR.'!$E$1:$E$60, 0)),"")</f>
        <v>FUNDIÇÃO MORENO</v>
      </c>
      <c r="V58" s="165">
        <v>1</v>
      </c>
      <c r="W58" s="165">
        <v>1</v>
      </c>
      <c r="X58" s="229">
        <v>46050</v>
      </c>
      <c r="Y58" s="229"/>
      <c r="Z58" s="47">
        <f t="shared" si="4"/>
        <v>5</v>
      </c>
      <c r="AA58" s="47" t="str">
        <f t="shared" si="6"/>
        <v/>
      </c>
      <c r="AB58" s="47" t="str">
        <f t="shared" si="9"/>
        <v>jan</v>
      </c>
      <c r="AC58" s="47" t="str">
        <f t="shared" si="10"/>
        <v>2026</v>
      </c>
      <c r="AD58" s="165" t="str">
        <f t="shared" si="2"/>
        <v/>
      </c>
    </row>
    <row r="59" spans="1:30" x14ac:dyDescent="0.25">
      <c r="A59" s="47" t="s">
        <v>964</v>
      </c>
      <c r="B59" s="47" t="s">
        <v>9</v>
      </c>
      <c r="C59" s="47">
        <v>2083</v>
      </c>
      <c r="D59" s="47">
        <v>1</v>
      </c>
      <c r="E59" s="47" t="s">
        <v>1123</v>
      </c>
      <c r="F59" s="48" t="s">
        <v>752</v>
      </c>
      <c r="G59" s="48" t="s">
        <v>11</v>
      </c>
      <c r="H59" s="48" t="s">
        <v>2654</v>
      </c>
      <c r="I59" s="48">
        <v>1</v>
      </c>
      <c r="J59" s="48" t="s">
        <v>1144</v>
      </c>
      <c r="K59" s="48" t="s">
        <v>1487</v>
      </c>
      <c r="M59" s="47">
        <v>1</v>
      </c>
      <c r="N59" s="47" t="s">
        <v>1155</v>
      </c>
      <c r="O59" s="133"/>
      <c r="P59" s="47" t="s">
        <v>1138</v>
      </c>
      <c r="Q59" s="47" t="s">
        <v>1799</v>
      </c>
      <c r="R59" s="47" t="s">
        <v>1690</v>
      </c>
      <c r="S59" s="47" t="s">
        <v>1201</v>
      </c>
      <c r="T59" s="164">
        <v>118</v>
      </c>
      <c r="U59" s="47" t="str">
        <f>IFERROR(INDEX('TAXA DE OCUP. RECUR.'!$F$1:$F$60, MATCH(T59, 'TAXA DE OCUP. RECUR.'!$E$1:$E$60, 0)),"")</f>
        <v>TORNO HORIZ. ZERBST FICHER TP-4000 - [118]</v>
      </c>
      <c r="V59" s="165">
        <v>15.954545454545453</v>
      </c>
      <c r="W59" s="165"/>
      <c r="X59" s="229">
        <v>46068</v>
      </c>
      <c r="Y59" s="229"/>
      <c r="Z59" s="47">
        <f t="shared" si="4"/>
        <v>7</v>
      </c>
      <c r="AA59" s="47" t="str">
        <f t="shared" si="6"/>
        <v/>
      </c>
      <c r="AB59" s="47" t="str">
        <f t="shared" si="9"/>
        <v>fev</v>
      </c>
      <c r="AC59" s="47" t="str">
        <f t="shared" si="10"/>
        <v>2026</v>
      </c>
      <c r="AD59" s="165" t="str">
        <f t="shared" si="2"/>
        <v/>
      </c>
    </row>
    <row r="60" spans="1:30" x14ac:dyDescent="0.25">
      <c r="A60" s="47" t="s">
        <v>964</v>
      </c>
      <c r="B60" s="47" t="s">
        <v>9</v>
      </c>
      <c r="C60" s="47">
        <v>2083</v>
      </c>
      <c r="D60" s="47">
        <v>1</v>
      </c>
      <c r="E60" s="47" t="s">
        <v>1123</v>
      </c>
      <c r="F60" s="48" t="s">
        <v>752</v>
      </c>
      <c r="G60" s="48" t="s">
        <v>11</v>
      </c>
      <c r="H60" s="48" t="s">
        <v>2654</v>
      </c>
      <c r="I60" s="48">
        <v>1</v>
      </c>
      <c r="J60" s="48" t="s">
        <v>1144</v>
      </c>
      <c r="K60" s="48" t="s">
        <v>1487</v>
      </c>
      <c r="M60" s="47">
        <v>1</v>
      </c>
      <c r="N60" s="47" t="s">
        <v>1155</v>
      </c>
      <c r="O60" s="133"/>
      <c r="P60" s="47" t="s">
        <v>1138</v>
      </c>
      <c r="Q60" s="47" t="s">
        <v>1799</v>
      </c>
      <c r="R60" s="47" t="s">
        <v>1690</v>
      </c>
      <c r="S60" s="47" t="s">
        <v>159</v>
      </c>
      <c r="T60" s="164">
        <v>112</v>
      </c>
      <c r="U60" s="47" t="str">
        <f>IFERROR(INDEX('TAXA DE OCUP. RECUR.'!$F$1:$F$60, MATCH(T60, 'TAXA DE OCUP. RECUR.'!$E$1:$E$60, 0)),"")</f>
        <v>FURADEIRA RADIAL  HCP - [112]</v>
      </c>
      <c r="V60" s="165">
        <v>6.1363636363636358</v>
      </c>
      <c r="W60" s="165"/>
      <c r="X60" s="229">
        <v>46069</v>
      </c>
      <c r="Y60" s="229"/>
      <c r="Z60" s="47">
        <f t="shared" si="4"/>
        <v>8</v>
      </c>
      <c r="AA60" s="47" t="str">
        <f t="shared" si="6"/>
        <v/>
      </c>
      <c r="AB60" s="47" t="str">
        <f t="shared" si="9"/>
        <v>fev</v>
      </c>
      <c r="AC60" s="47" t="str">
        <f t="shared" si="10"/>
        <v>2026</v>
      </c>
      <c r="AD60" s="165" t="str">
        <f t="shared" si="2"/>
        <v/>
      </c>
    </row>
    <row r="61" spans="1:30" x14ac:dyDescent="0.25">
      <c r="A61" s="47" t="s">
        <v>964</v>
      </c>
      <c r="B61" s="47" t="s">
        <v>9</v>
      </c>
      <c r="C61" s="47">
        <v>2083</v>
      </c>
      <c r="D61" s="47">
        <v>1</v>
      </c>
      <c r="E61" s="47" t="s">
        <v>1123</v>
      </c>
      <c r="F61" s="48" t="s">
        <v>752</v>
      </c>
      <c r="G61" s="48" t="s">
        <v>11</v>
      </c>
      <c r="H61" s="48" t="s">
        <v>2654</v>
      </c>
      <c r="I61" s="48">
        <v>1</v>
      </c>
      <c r="J61" s="48" t="s">
        <v>1144</v>
      </c>
      <c r="K61" s="48" t="s">
        <v>1487</v>
      </c>
      <c r="M61" s="47">
        <v>1</v>
      </c>
      <c r="N61" s="47" t="s">
        <v>1155</v>
      </c>
      <c r="O61" s="133"/>
      <c r="P61" s="47" t="s">
        <v>1138</v>
      </c>
      <c r="Q61" s="47" t="s">
        <v>1799</v>
      </c>
      <c r="R61" s="47" t="s">
        <v>1690</v>
      </c>
      <c r="S61" s="47" t="s">
        <v>148</v>
      </c>
      <c r="T61" s="164">
        <v>489</v>
      </c>
      <c r="U61" s="47" t="str">
        <f>IFERROR(INDEX('TAXA DE OCUP. RECUR.'!$F$1:$F$60, MATCH(T61, 'TAXA DE OCUP. RECUR.'!$E$1:$E$60, 0)),"")</f>
        <v>BROQUEADORA - [489]</v>
      </c>
      <c r="V61" s="165">
        <v>9.4909090909090903</v>
      </c>
      <c r="W61" s="165"/>
      <c r="X61" s="229">
        <v>46072</v>
      </c>
      <c r="Y61" s="229"/>
      <c r="Z61" s="47">
        <f t="shared" si="4"/>
        <v>8</v>
      </c>
      <c r="AA61" s="47" t="str">
        <f t="shared" si="6"/>
        <v/>
      </c>
      <c r="AB61" s="47" t="str">
        <f t="shared" si="9"/>
        <v>fev</v>
      </c>
      <c r="AC61" s="47" t="str">
        <f t="shared" si="10"/>
        <v>2026</v>
      </c>
      <c r="AD61" s="165" t="str">
        <f t="shared" si="2"/>
        <v/>
      </c>
    </row>
    <row r="62" spans="1:30" x14ac:dyDescent="0.25">
      <c r="A62" s="47" t="s">
        <v>964</v>
      </c>
      <c r="B62" s="47" t="s">
        <v>9</v>
      </c>
      <c r="C62" s="47">
        <v>2083</v>
      </c>
      <c r="D62" s="47">
        <v>1</v>
      </c>
      <c r="E62" s="47" t="s">
        <v>1123</v>
      </c>
      <c r="F62" s="48" t="s">
        <v>752</v>
      </c>
      <c r="G62" s="48" t="s">
        <v>11</v>
      </c>
      <c r="H62" s="48" t="s">
        <v>2654</v>
      </c>
      <c r="I62" s="48">
        <v>1</v>
      </c>
      <c r="J62" s="48" t="s">
        <v>1144</v>
      </c>
      <c r="K62" s="48" t="s">
        <v>1487</v>
      </c>
      <c r="M62" s="47">
        <v>1</v>
      </c>
      <c r="N62" s="47" t="s">
        <v>1155</v>
      </c>
      <c r="O62" s="133"/>
      <c r="P62" s="47" t="s">
        <v>1138</v>
      </c>
      <c r="Q62" s="47" t="s">
        <v>1799</v>
      </c>
      <c r="R62" s="47" t="s">
        <v>1689</v>
      </c>
      <c r="S62" s="47" t="s">
        <v>162</v>
      </c>
      <c r="T62" s="164">
        <v>194</v>
      </c>
      <c r="U62" s="47" t="str">
        <f>IFERROR(INDEX('TAXA DE OCUP. RECUR.'!$F$1:$F$60, MATCH(T62, 'TAXA DE OCUP. RECUR.'!$E$1:$E$60, 0)),"")</f>
        <v>FORNO AQUECIMENTO CAMISAS (DRAGÃOZINHO) - [194]</v>
      </c>
      <c r="V62" s="165">
        <v>1.4318181818181819</v>
      </c>
      <c r="W62" s="165"/>
      <c r="X62" s="229">
        <v>46084</v>
      </c>
      <c r="Y62" s="229"/>
      <c r="Z62" s="47">
        <f t="shared" si="4"/>
        <v>10</v>
      </c>
      <c r="AA62" s="47" t="str">
        <f t="shared" si="6"/>
        <v/>
      </c>
      <c r="AB62" s="47" t="str">
        <f t="shared" si="9"/>
        <v>mar</v>
      </c>
      <c r="AC62" s="47" t="str">
        <f t="shared" si="10"/>
        <v>2026</v>
      </c>
      <c r="AD62" s="165" t="str">
        <f t="shared" si="2"/>
        <v/>
      </c>
    </row>
    <row r="63" spans="1:30" x14ac:dyDescent="0.25">
      <c r="A63" s="47" t="s">
        <v>964</v>
      </c>
      <c r="B63" s="47" t="s">
        <v>9</v>
      </c>
      <c r="C63" s="47">
        <v>2083</v>
      </c>
      <c r="D63" s="47">
        <v>1</v>
      </c>
      <c r="E63" s="47" t="s">
        <v>1123</v>
      </c>
      <c r="F63" s="48" t="s">
        <v>752</v>
      </c>
      <c r="G63" s="48" t="s">
        <v>11</v>
      </c>
      <c r="H63" s="48" t="s">
        <v>2654</v>
      </c>
      <c r="I63" s="48">
        <v>1</v>
      </c>
      <c r="J63" s="48" t="s">
        <v>1144</v>
      </c>
      <c r="K63" s="48" t="s">
        <v>1487</v>
      </c>
      <c r="M63" s="47">
        <v>1</v>
      </c>
      <c r="N63" s="47" t="s">
        <v>1155</v>
      </c>
      <c r="O63" s="133"/>
      <c r="P63" s="47" t="s">
        <v>1138</v>
      </c>
      <c r="Q63" s="47" t="s">
        <v>1799</v>
      </c>
      <c r="R63" s="47" t="s">
        <v>158</v>
      </c>
      <c r="S63" s="47" t="s">
        <v>158</v>
      </c>
      <c r="T63" s="164">
        <v>2</v>
      </c>
      <c r="U63" s="47" t="str">
        <f>IFERROR(INDEX('TAXA DE OCUP. RECUR.'!$F$1:$F$60, MATCH(T63, 'TAXA DE OCUP. RECUR.'!$E$1:$E$60, 0)),"")</f>
        <v>EXPEDIÇÃO</v>
      </c>
      <c r="V63" s="165">
        <v>1</v>
      </c>
      <c r="W63" s="165"/>
      <c r="X63" s="229">
        <v>46101</v>
      </c>
      <c r="Y63" s="229"/>
      <c r="Z63" s="47">
        <f t="shared" si="4"/>
        <v>12</v>
      </c>
      <c r="AA63" s="47" t="str">
        <f t="shared" si="6"/>
        <v/>
      </c>
      <c r="AB63" s="47" t="str">
        <f t="shared" si="9"/>
        <v>mar</v>
      </c>
      <c r="AC63" s="47" t="str">
        <f t="shared" si="10"/>
        <v>2026</v>
      </c>
      <c r="AD63" s="165" t="str">
        <f t="shared" si="2"/>
        <v/>
      </c>
    </row>
    <row r="64" spans="1:30" x14ac:dyDescent="0.25">
      <c r="A64" s="47" t="s">
        <v>965</v>
      </c>
      <c r="B64" s="47" t="s">
        <v>9</v>
      </c>
      <c r="C64" s="47">
        <v>2087</v>
      </c>
      <c r="D64" s="47">
        <v>1</v>
      </c>
      <c r="E64" s="47" t="s">
        <v>1124</v>
      </c>
      <c r="F64" s="48" t="s">
        <v>754</v>
      </c>
      <c r="G64" s="48" t="s">
        <v>11</v>
      </c>
      <c r="H64" s="48" t="s">
        <v>2655</v>
      </c>
      <c r="I64" s="48">
        <v>1</v>
      </c>
      <c r="J64" s="48" t="s">
        <v>1144</v>
      </c>
      <c r="K64" s="48" t="s">
        <v>1487</v>
      </c>
      <c r="M64" s="47">
        <v>1</v>
      </c>
      <c r="N64" s="47" t="s">
        <v>1155</v>
      </c>
      <c r="O64" s="133"/>
      <c r="P64" s="47" t="s">
        <v>1160</v>
      </c>
      <c r="Q64" s="47">
        <v>62</v>
      </c>
      <c r="R64" s="47" t="s">
        <v>1687</v>
      </c>
      <c r="S64" s="48" t="s">
        <v>1156</v>
      </c>
      <c r="T64" s="164">
        <v>1</v>
      </c>
      <c r="U64" s="47" t="str">
        <f>IFERROR(INDEX('TAXA DE OCUP. RECUR.'!$F$1:$F$60, MATCH(T64, 'TAXA DE OCUP. RECUR.'!$E$1:$E$60, 0)),"")</f>
        <v>FUNDIÇÃO MORENO</v>
      </c>
      <c r="V64" s="165">
        <v>1</v>
      </c>
      <c r="W64" s="165">
        <v>1</v>
      </c>
      <c r="X64" s="229">
        <v>46050</v>
      </c>
      <c r="Y64" s="229"/>
      <c r="Z64" s="47">
        <f t="shared" si="4"/>
        <v>5</v>
      </c>
      <c r="AA64" s="47" t="str">
        <f t="shared" si="6"/>
        <v/>
      </c>
      <c r="AB64" s="47" t="str">
        <f t="shared" si="9"/>
        <v>jan</v>
      </c>
      <c r="AC64" s="47" t="str">
        <f t="shared" si="10"/>
        <v>2026</v>
      </c>
      <c r="AD64" s="165" t="str">
        <f t="shared" si="2"/>
        <v/>
      </c>
    </row>
    <row r="65" spans="1:30" x14ac:dyDescent="0.25">
      <c r="A65" s="47" t="s">
        <v>965</v>
      </c>
      <c r="B65" s="47" t="s">
        <v>9</v>
      </c>
      <c r="C65" s="47">
        <v>2087</v>
      </c>
      <c r="D65" s="47">
        <v>1</v>
      </c>
      <c r="E65" s="47" t="s">
        <v>1124</v>
      </c>
      <c r="F65" s="48" t="s">
        <v>754</v>
      </c>
      <c r="G65" s="48" t="s">
        <v>11</v>
      </c>
      <c r="H65" s="48" t="s">
        <v>2655</v>
      </c>
      <c r="I65" s="48">
        <v>1</v>
      </c>
      <c r="J65" s="48" t="s">
        <v>1144</v>
      </c>
      <c r="K65" s="48" t="s">
        <v>1487</v>
      </c>
      <c r="M65" s="47">
        <v>1</v>
      </c>
      <c r="N65" s="47" t="s">
        <v>1155</v>
      </c>
      <c r="O65" s="133"/>
      <c r="P65" s="47" t="s">
        <v>1160</v>
      </c>
      <c r="Q65" s="47">
        <v>62</v>
      </c>
      <c r="R65" s="47" t="s">
        <v>1690</v>
      </c>
      <c r="S65" s="47" t="s">
        <v>1201</v>
      </c>
      <c r="T65" s="164">
        <v>117</v>
      </c>
      <c r="U65" s="47" t="str">
        <f>IFERROR(INDEX('TAXA DE OCUP. RECUR.'!$F$1:$F$60, MATCH(T65, 'TAXA DE OCUP. RECUR.'!$E$1:$E$60, 0)),"")</f>
        <v>TORNO HORIZ. ZERBST FICHER TP-3000 - [117]</v>
      </c>
      <c r="V65" s="165">
        <v>20.25</v>
      </c>
      <c r="W65" s="165"/>
      <c r="X65" s="229">
        <v>46119</v>
      </c>
      <c r="Y65" s="229"/>
      <c r="Z65" s="47">
        <f t="shared" si="4"/>
        <v>15</v>
      </c>
      <c r="AA65" s="47" t="str">
        <f t="shared" si="6"/>
        <v/>
      </c>
      <c r="AB65" s="47" t="str">
        <f t="shared" si="9"/>
        <v>abr</v>
      </c>
      <c r="AC65" s="47" t="str">
        <f t="shared" si="10"/>
        <v>2026</v>
      </c>
      <c r="AD65" s="165" t="str">
        <f t="shared" si="2"/>
        <v/>
      </c>
    </row>
    <row r="66" spans="1:30" x14ac:dyDescent="0.25">
      <c r="A66" s="47" t="s">
        <v>965</v>
      </c>
      <c r="B66" s="47" t="s">
        <v>9</v>
      </c>
      <c r="C66" s="47">
        <v>2087</v>
      </c>
      <c r="D66" s="47">
        <v>1</v>
      </c>
      <c r="E66" s="47" t="s">
        <v>1124</v>
      </c>
      <c r="F66" s="48" t="s">
        <v>754</v>
      </c>
      <c r="G66" s="48" t="s">
        <v>11</v>
      </c>
      <c r="H66" s="48" t="s">
        <v>2655</v>
      </c>
      <c r="I66" s="48">
        <v>1</v>
      </c>
      <c r="J66" s="48" t="s">
        <v>1144</v>
      </c>
      <c r="K66" s="48" t="s">
        <v>1487</v>
      </c>
      <c r="M66" s="47">
        <v>1</v>
      </c>
      <c r="N66" s="47" t="s">
        <v>1155</v>
      </c>
      <c r="O66" s="133"/>
      <c r="P66" s="47" t="s">
        <v>1160</v>
      </c>
      <c r="Q66" s="47">
        <v>62</v>
      </c>
      <c r="R66" s="47" t="s">
        <v>1690</v>
      </c>
      <c r="S66" s="47" t="s">
        <v>159</v>
      </c>
      <c r="T66" s="164">
        <v>112</v>
      </c>
      <c r="U66" s="47" t="str">
        <f>IFERROR(INDEX('TAXA DE OCUP. RECUR.'!$F$1:$F$60, MATCH(T66, 'TAXA DE OCUP. RECUR.'!$E$1:$E$60, 0)),"")</f>
        <v>FURADEIRA RADIAL  HCP - [112]</v>
      </c>
      <c r="V66" s="165">
        <v>7.4454545454545444</v>
      </c>
      <c r="W66" s="165"/>
      <c r="X66" s="229">
        <v>46132</v>
      </c>
      <c r="Y66" s="229"/>
      <c r="Z66" s="47">
        <f t="shared" si="4"/>
        <v>17</v>
      </c>
      <c r="AA66" s="47" t="str">
        <f t="shared" si="6"/>
        <v/>
      </c>
      <c r="AB66" s="47" t="str">
        <f t="shared" si="9"/>
        <v>abr</v>
      </c>
      <c r="AC66" s="47" t="str">
        <f t="shared" si="10"/>
        <v>2026</v>
      </c>
      <c r="AD66" s="165" t="str">
        <f t="shared" ref="AD66:AD129" si="11">IF(Y66&lt;&gt;"",1,"")</f>
        <v/>
      </c>
    </row>
    <row r="67" spans="1:30" x14ac:dyDescent="0.25">
      <c r="A67" s="47" t="s">
        <v>965</v>
      </c>
      <c r="B67" s="47" t="s">
        <v>9</v>
      </c>
      <c r="C67" s="47">
        <v>2087</v>
      </c>
      <c r="D67" s="47">
        <v>1</v>
      </c>
      <c r="E67" s="47" t="s">
        <v>1124</v>
      </c>
      <c r="F67" s="48" t="s">
        <v>754</v>
      </c>
      <c r="G67" s="48" t="s">
        <v>11</v>
      </c>
      <c r="H67" s="48" t="s">
        <v>2655</v>
      </c>
      <c r="I67" s="48">
        <v>1</v>
      </c>
      <c r="J67" s="48" t="s">
        <v>1144</v>
      </c>
      <c r="K67" s="48" t="s">
        <v>1487</v>
      </c>
      <c r="M67" s="47">
        <v>1</v>
      </c>
      <c r="N67" s="47" t="s">
        <v>1155</v>
      </c>
      <c r="O67" s="133"/>
      <c r="P67" s="47" t="s">
        <v>1160</v>
      </c>
      <c r="Q67" s="47">
        <v>62</v>
      </c>
      <c r="R67" s="47" t="s">
        <v>1690</v>
      </c>
      <c r="S67" s="47" t="s">
        <v>148</v>
      </c>
      <c r="T67" s="164">
        <v>489</v>
      </c>
      <c r="U67" s="47" t="str">
        <f>IFERROR(INDEX('TAXA DE OCUP. RECUR.'!$F$1:$F$60, MATCH(T67, 'TAXA DE OCUP. RECUR.'!$E$1:$E$60, 0)),"")</f>
        <v>BROQUEADORA - [489]</v>
      </c>
      <c r="V67" s="165">
        <v>10.799999999999999</v>
      </c>
      <c r="W67" s="165"/>
      <c r="X67" s="229">
        <v>46136</v>
      </c>
      <c r="Y67" s="229"/>
      <c r="Z67" s="47">
        <f t="shared" ref="Z67:Z130" si="12">IFERROR(WEEKNUM(X67,11),"")</f>
        <v>17</v>
      </c>
      <c r="AA67" s="47" t="str">
        <f t="shared" ref="AA67:AA130" si="13">IF(Y67&lt;&gt;"",WEEKNUM(Y67,11),"")</f>
        <v/>
      </c>
      <c r="AB67" s="47" t="str">
        <f t="shared" si="9"/>
        <v>abr</v>
      </c>
      <c r="AC67" s="47" t="str">
        <f t="shared" si="10"/>
        <v>2026</v>
      </c>
      <c r="AD67" s="165" t="str">
        <f t="shared" si="11"/>
        <v/>
      </c>
    </row>
    <row r="68" spans="1:30" x14ac:dyDescent="0.25">
      <c r="A68" s="47" t="s">
        <v>965</v>
      </c>
      <c r="B68" s="47" t="s">
        <v>9</v>
      </c>
      <c r="C68" s="47">
        <v>2087</v>
      </c>
      <c r="D68" s="47">
        <v>1</v>
      </c>
      <c r="E68" s="47" t="s">
        <v>1124</v>
      </c>
      <c r="F68" s="48" t="s">
        <v>754</v>
      </c>
      <c r="G68" s="48" t="s">
        <v>11</v>
      </c>
      <c r="H68" s="48" t="s">
        <v>2655</v>
      </c>
      <c r="I68" s="48">
        <v>1</v>
      </c>
      <c r="J68" s="48" t="s">
        <v>1144</v>
      </c>
      <c r="K68" s="48" t="s">
        <v>1487</v>
      </c>
      <c r="M68" s="47">
        <v>1</v>
      </c>
      <c r="N68" s="47" t="s">
        <v>1155</v>
      </c>
      <c r="O68" s="133"/>
      <c r="P68" s="47" t="s">
        <v>1160</v>
      </c>
      <c r="Q68" s="47">
        <v>62</v>
      </c>
      <c r="R68" s="47" t="s">
        <v>1689</v>
      </c>
      <c r="S68" s="47" t="s">
        <v>162</v>
      </c>
      <c r="T68" s="164">
        <v>194</v>
      </c>
      <c r="U68" s="47" t="str">
        <f>IFERROR(INDEX('TAXA DE OCUP. RECUR.'!$F$1:$F$60, MATCH(T68, 'TAXA DE OCUP. RECUR.'!$E$1:$E$60, 0)),"")</f>
        <v>FORNO AQUECIMENTO CAMISAS (DRAGÃOZINHO) - [194]</v>
      </c>
      <c r="V68" s="165">
        <v>2.0454545454545454</v>
      </c>
      <c r="W68" s="165"/>
      <c r="X68" s="229">
        <v>46136</v>
      </c>
      <c r="Y68" s="229"/>
      <c r="Z68" s="47">
        <f t="shared" si="12"/>
        <v>17</v>
      </c>
      <c r="AA68" s="47" t="str">
        <f t="shared" si="13"/>
        <v/>
      </c>
      <c r="AB68" s="47" t="str">
        <f t="shared" si="9"/>
        <v>abr</v>
      </c>
      <c r="AC68" s="47" t="str">
        <f t="shared" si="10"/>
        <v>2026</v>
      </c>
      <c r="AD68" s="165" t="str">
        <f t="shared" si="11"/>
        <v/>
      </c>
    </row>
    <row r="69" spans="1:30" x14ac:dyDescent="0.25">
      <c r="A69" s="47" t="s">
        <v>965</v>
      </c>
      <c r="B69" s="47" t="s">
        <v>9</v>
      </c>
      <c r="C69" s="47">
        <v>2087</v>
      </c>
      <c r="D69" s="47">
        <v>1</v>
      </c>
      <c r="E69" s="47" t="s">
        <v>1124</v>
      </c>
      <c r="F69" s="48" t="s">
        <v>754</v>
      </c>
      <c r="G69" s="48" t="s">
        <v>11</v>
      </c>
      <c r="H69" s="48" t="s">
        <v>2655</v>
      </c>
      <c r="I69" s="48">
        <v>1</v>
      </c>
      <c r="J69" s="48" t="s">
        <v>1144</v>
      </c>
      <c r="K69" s="48" t="s">
        <v>1487</v>
      </c>
      <c r="M69" s="47">
        <v>1</v>
      </c>
      <c r="N69" s="47" t="s">
        <v>1155</v>
      </c>
      <c r="O69" s="133"/>
      <c r="P69" s="47" t="s">
        <v>1160</v>
      </c>
      <c r="Q69" s="47">
        <v>62</v>
      </c>
      <c r="R69" s="47" t="s">
        <v>158</v>
      </c>
      <c r="S69" s="47" t="s">
        <v>158</v>
      </c>
      <c r="T69" s="164">
        <v>2</v>
      </c>
      <c r="U69" s="47" t="str">
        <f>IFERROR(INDEX('TAXA DE OCUP. RECUR.'!$F$1:$F$60, MATCH(T69, 'TAXA DE OCUP. RECUR.'!$E$1:$E$60, 0)),"")</f>
        <v>EXPEDIÇÃO</v>
      </c>
      <c r="V69" s="165">
        <v>1</v>
      </c>
      <c r="W69" s="165"/>
      <c r="X69" s="229">
        <v>46142</v>
      </c>
      <c r="Y69" s="229"/>
      <c r="Z69" s="47">
        <f t="shared" si="12"/>
        <v>18</v>
      </c>
      <c r="AA69" s="47" t="str">
        <f t="shared" si="13"/>
        <v/>
      </c>
      <c r="AB69" s="47" t="str">
        <f t="shared" si="9"/>
        <v>abr</v>
      </c>
      <c r="AC69" s="47" t="str">
        <f t="shared" si="10"/>
        <v>2026</v>
      </c>
      <c r="AD69" s="165" t="str">
        <f t="shared" si="11"/>
        <v/>
      </c>
    </row>
    <row r="70" spans="1:30" x14ac:dyDescent="0.25">
      <c r="A70" s="47" t="s">
        <v>966</v>
      </c>
      <c r="B70" s="47" t="s">
        <v>9</v>
      </c>
      <c r="C70" s="47">
        <v>2088</v>
      </c>
      <c r="D70" s="47">
        <v>1</v>
      </c>
      <c r="E70" s="47" t="s">
        <v>206</v>
      </c>
      <c r="F70" s="48" t="s">
        <v>768</v>
      </c>
      <c r="G70" s="48" t="s">
        <v>11</v>
      </c>
      <c r="H70" s="48" t="s">
        <v>2656</v>
      </c>
      <c r="I70" s="48">
        <v>1</v>
      </c>
      <c r="J70" s="48" t="s">
        <v>1144</v>
      </c>
      <c r="K70" s="48" t="s">
        <v>1487</v>
      </c>
      <c r="M70" s="47">
        <v>1</v>
      </c>
      <c r="N70" s="47" t="s">
        <v>1155</v>
      </c>
      <c r="O70" s="133"/>
      <c r="P70" s="47" t="s">
        <v>1158</v>
      </c>
      <c r="Q70" s="47" t="s">
        <v>1798</v>
      </c>
      <c r="R70" s="47" t="s">
        <v>1687</v>
      </c>
      <c r="S70" s="48" t="s">
        <v>1156</v>
      </c>
      <c r="T70" s="164">
        <v>1</v>
      </c>
      <c r="U70" s="47" t="str">
        <f>IFERROR(INDEX('TAXA DE OCUP. RECUR.'!$F$1:$F$60, MATCH(T70, 'TAXA DE OCUP. RECUR.'!$E$1:$E$60, 0)),"")</f>
        <v>FUNDIÇÃO MORENO</v>
      </c>
      <c r="V70" s="165">
        <v>1</v>
      </c>
      <c r="W70" s="165">
        <v>1</v>
      </c>
      <c r="X70" s="229">
        <v>46050</v>
      </c>
      <c r="Y70" s="229"/>
      <c r="Z70" s="47">
        <f t="shared" si="12"/>
        <v>5</v>
      </c>
      <c r="AA70" s="47" t="str">
        <f t="shared" si="13"/>
        <v/>
      </c>
      <c r="AB70" s="47" t="str">
        <f t="shared" si="9"/>
        <v>jan</v>
      </c>
      <c r="AC70" s="47" t="str">
        <f t="shared" si="10"/>
        <v>2026</v>
      </c>
      <c r="AD70" s="165" t="str">
        <f t="shared" si="11"/>
        <v/>
      </c>
    </row>
    <row r="71" spans="1:30" x14ac:dyDescent="0.25">
      <c r="A71" s="47" t="s">
        <v>966</v>
      </c>
      <c r="B71" s="47" t="s">
        <v>9</v>
      </c>
      <c r="C71" s="47">
        <v>2088</v>
      </c>
      <c r="D71" s="47">
        <v>1</v>
      </c>
      <c r="E71" s="47" t="s">
        <v>206</v>
      </c>
      <c r="F71" s="48" t="s">
        <v>768</v>
      </c>
      <c r="G71" s="48" t="s">
        <v>11</v>
      </c>
      <c r="H71" s="48" t="s">
        <v>2656</v>
      </c>
      <c r="I71" s="48">
        <v>1</v>
      </c>
      <c r="J71" s="48" t="s">
        <v>1144</v>
      </c>
      <c r="K71" s="48" t="s">
        <v>1487</v>
      </c>
      <c r="M71" s="47">
        <v>1</v>
      </c>
      <c r="N71" s="47" t="s">
        <v>1155</v>
      </c>
      <c r="O71" s="133"/>
      <c r="P71" s="47" t="s">
        <v>1158</v>
      </c>
      <c r="Q71" s="47" t="s">
        <v>1798</v>
      </c>
      <c r="R71" s="47" t="s">
        <v>1690</v>
      </c>
      <c r="S71" s="47" t="s">
        <v>1201</v>
      </c>
      <c r="T71" s="164">
        <v>561</v>
      </c>
      <c r="U71" s="47" t="str">
        <f>IFERROR(INDEX('TAXA DE OCUP. RECUR.'!$F$1:$F$60, MATCH(T71, 'TAXA DE OCUP. RECUR.'!$E$1:$E$60, 0)),"")</f>
        <v>TORNO HORIZONTAL NILES - [561]</v>
      </c>
      <c r="V71" s="165">
        <v>21.599999999999998</v>
      </c>
      <c r="W71" s="165"/>
      <c r="X71" s="229">
        <v>46132</v>
      </c>
      <c r="Y71" s="229"/>
      <c r="Z71" s="47">
        <f t="shared" si="12"/>
        <v>17</v>
      </c>
      <c r="AA71" s="47" t="str">
        <f t="shared" si="13"/>
        <v/>
      </c>
      <c r="AB71" s="47" t="str">
        <f t="shared" si="9"/>
        <v>abr</v>
      </c>
      <c r="AC71" s="47" t="str">
        <f t="shared" si="10"/>
        <v>2026</v>
      </c>
      <c r="AD71" s="165" t="str">
        <f t="shared" si="11"/>
        <v/>
      </c>
    </row>
    <row r="72" spans="1:30" x14ac:dyDescent="0.25">
      <c r="A72" s="47" t="s">
        <v>966</v>
      </c>
      <c r="B72" s="47" t="s">
        <v>9</v>
      </c>
      <c r="C72" s="47">
        <v>2088</v>
      </c>
      <c r="D72" s="47">
        <v>1</v>
      </c>
      <c r="E72" s="47" t="s">
        <v>206</v>
      </c>
      <c r="F72" s="48" t="s">
        <v>768</v>
      </c>
      <c r="G72" s="48" t="s">
        <v>11</v>
      </c>
      <c r="H72" s="48" t="s">
        <v>2656</v>
      </c>
      <c r="I72" s="48">
        <v>1</v>
      </c>
      <c r="J72" s="48" t="s">
        <v>1144</v>
      </c>
      <c r="K72" s="48" t="s">
        <v>1487</v>
      </c>
      <c r="M72" s="47">
        <v>1</v>
      </c>
      <c r="N72" s="47" t="s">
        <v>1155</v>
      </c>
      <c r="O72" s="133"/>
      <c r="P72" s="47" t="s">
        <v>1158</v>
      </c>
      <c r="Q72" s="47" t="s">
        <v>1798</v>
      </c>
      <c r="R72" s="47" t="s">
        <v>1690</v>
      </c>
      <c r="S72" s="47" t="s">
        <v>159</v>
      </c>
      <c r="T72" s="164">
        <v>112</v>
      </c>
      <c r="U72" s="47" t="str">
        <f>IFERROR(INDEX('TAXA DE OCUP. RECUR.'!$F$1:$F$60, MATCH(T72, 'TAXA DE OCUP. RECUR.'!$E$1:$E$60, 0)),"")</f>
        <v>FURADEIRA RADIAL  HCP - [112]</v>
      </c>
      <c r="V72" s="165">
        <v>8.1818181818181817</v>
      </c>
      <c r="W72" s="165"/>
      <c r="X72" s="229">
        <v>46133</v>
      </c>
      <c r="Y72" s="229"/>
      <c r="Z72" s="47">
        <f t="shared" si="12"/>
        <v>17</v>
      </c>
      <c r="AA72" s="47" t="str">
        <f t="shared" si="13"/>
        <v/>
      </c>
      <c r="AB72" s="47" t="str">
        <f t="shared" si="9"/>
        <v>abr</v>
      </c>
      <c r="AC72" s="47" t="str">
        <f t="shared" si="10"/>
        <v>2026</v>
      </c>
      <c r="AD72" s="165" t="str">
        <f t="shared" si="11"/>
        <v/>
      </c>
    </row>
    <row r="73" spans="1:30" x14ac:dyDescent="0.25">
      <c r="A73" s="47" t="s">
        <v>966</v>
      </c>
      <c r="B73" s="47" t="s">
        <v>9</v>
      </c>
      <c r="C73" s="47">
        <v>2088</v>
      </c>
      <c r="D73" s="47">
        <v>1</v>
      </c>
      <c r="E73" s="47" t="s">
        <v>206</v>
      </c>
      <c r="F73" s="48" t="s">
        <v>768</v>
      </c>
      <c r="G73" s="48" t="s">
        <v>11</v>
      </c>
      <c r="H73" s="48" t="s">
        <v>2656</v>
      </c>
      <c r="I73" s="48">
        <v>1</v>
      </c>
      <c r="J73" s="48" t="s">
        <v>1144</v>
      </c>
      <c r="K73" s="48" t="s">
        <v>1487</v>
      </c>
      <c r="M73" s="47">
        <v>1</v>
      </c>
      <c r="N73" s="47" t="s">
        <v>1155</v>
      </c>
      <c r="O73" s="133"/>
      <c r="P73" s="47" t="s">
        <v>1158</v>
      </c>
      <c r="Q73" s="47" t="s">
        <v>1798</v>
      </c>
      <c r="R73" s="47" t="s">
        <v>1690</v>
      </c>
      <c r="S73" s="47" t="s">
        <v>148</v>
      </c>
      <c r="T73" s="164">
        <v>489</v>
      </c>
      <c r="U73" s="47" t="str">
        <f>IFERROR(INDEX('TAXA DE OCUP. RECUR.'!$F$1:$F$60, MATCH(T73, 'TAXA DE OCUP. RECUR.'!$E$1:$E$60, 0)),"")</f>
        <v>BROQUEADORA - [489]</v>
      </c>
      <c r="V73" s="165">
        <v>11.945454545454545</v>
      </c>
      <c r="W73" s="165"/>
      <c r="X73" s="229">
        <v>46136</v>
      </c>
      <c r="Y73" s="229"/>
      <c r="Z73" s="47">
        <f t="shared" si="12"/>
        <v>17</v>
      </c>
      <c r="AA73" s="47" t="str">
        <f t="shared" si="13"/>
        <v/>
      </c>
      <c r="AB73" s="47" t="str">
        <f t="shared" si="9"/>
        <v>abr</v>
      </c>
      <c r="AC73" s="47" t="str">
        <f t="shared" si="10"/>
        <v>2026</v>
      </c>
      <c r="AD73" s="165" t="str">
        <f t="shared" si="11"/>
        <v/>
      </c>
    </row>
    <row r="74" spans="1:30" x14ac:dyDescent="0.25">
      <c r="A74" s="47" t="s">
        <v>966</v>
      </c>
      <c r="B74" s="47" t="s">
        <v>9</v>
      </c>
      <c r="C74" s="47">
        <v>2088</v>
      </c>
      <c r="D74" s="47">
        <v>1</v>
      </c>
      <c r="E74" s="47" t="s">
        <v>206</v>
      </c>
      <c r="F74" s="48" t="s">
        <v>768</v>
      </c>
      <c r="G74" s="48" t="s">
        <v>11</v>
      </c>
      <c r="H74" s="48" t="s">
        <v>2656</v>
      </c>
      <c r="I74" s="48">
        <v>1</v>
      </c>
      <c r="J74" s="48" t="s">
        <v>1144</v>
      </c>
      <c r="K74" s="48" t="s">
        <v>1487</v>
      </c>
      <c r="M74" s="47">
        <v>1</v>
      </c>
      <c r="N74" s="47" t="s">
        <v>1155</v>
      </c>
      <c r="O74" s="133"/>
      <c r="P74" s="47" t="s">
        <v>1158</v>
      </c>
      <c r="Q74" s="47" t="s">
        <v>1798</v>
      </c>
      <c r="R74" s="47" t="s">
        <v>1689</v>
      </c>
      <c r="S74" s="47" t="s">
        <v>162</v>
      </c>
      <c r="T74" s="164">
        <v>194</v>
      </c>
      <c r="U74" s="47" t="str">
        <f>IFERROR(INDEX('TAXA DE OCUP. RECUR.'!$F$1:$F$60, MATCH(T74, 'TAXA DE OCUP. RECUR.'!$E$1:$E$60, 0)),"")</f>
        <v>FORNO AQUECIMENTO CAMISAS (DRAGÃOZINHO) - [194]</v>
      </c>
      <c r="V74" s="165">
        <v>2.0454545454545454</v>
      </c>
      <c r="W74" s="165"/>
      <c r="X74" s="229">
        <v>46136</v>
      </c>
      <c r="Y74" s="229"/>
      <c r="Z74" s="47">
        <f t="shared" si="12"/>
        <v>17</v>
      </c>
      <c r="AA74" s="47" t="str">
        <f t="shared" si="13"/>
        <v/>
      </c>
      <c r="AB74" s="47" t="str">
        <f t="shared" si="9"/>
        <v>abr</v>
      </c>
      <c r="AC74" s="47" t="str">
        <f t="shared" si="10"/>
        <v>2026</v>
      </c>
      <c r="AD74" s="165" t="str">
        <f t="shared" si="11"/>
        <v/>
      </c>
    </row>
    <row r="75" spans="1:30" x14ac:dyDescent="0.25">
      <c r="A75" s="47" t="s">
        <v>966</v>
      </c>
      <c r="B75" s="47" t="s">
        <v>9</v>
      </c>
      <c r="C75" s="47">
        <v>2088</v>
      </c>
      <c r="D75" s="47">
        <v>1</v>
      </c>
      <c r="E75" s="47" t="s">
        <v>206</v>
      </c>
      <c r="F75" s="48" t="s">
        <v>768</v>
      </c>
      <c r="G75" s="48" t="s">
        <v>11</v>
      </c>
      <c r="H75" s="48" t="s">
        <v>2656</v>
      </c>
      <c r="I75" s="48">
        <v>1</v>
      </c>
      <c r="J75" s="48" t="s">
        <v>1144</v>
      </c>
      <c r="K75" s="48" t="s">
        <v>1487</v>
      </c>
      <c r="M75" s="47">
        <v>1</v>
      </c>
      <c r="N75" s="47" t="s">
        <v>1155</v>
      </c>
      <c r="O75" s="133"/>
      <c r="P75" s="47" t="s">
        <v>1158</v>
      </c>
      <c r="Q75" s="47" t="s">
        <v>1798</v>
      </c>
      <c r="R75" s="47" t="s">
        <v>158</v>
      </c>
      <c r="S75" s="47" t="s">
        <v>158</v>
      </c>
      <c r="T75" s="164">
        <v>2</v>
      </c>
      <c r="U75" s="47" t="str">
        <f>IFERROR(INDEX('TAXA DE OCUP. RECUR.'!$F$1:$F$60, MATCH(T75, 'TAXA DE OCUP. RECUR.'!$E$1:$E$60, 0)),"")</f>
        <v>EXPEDIÇÃO</v>
      </c>
      <c r="V75" s="165">
        <v>1</v>
      </c>
      <c r="W75" s="165"/>
      <c r="X75" s="229">
        <v>46142</v>
      </c>
      <c r="Y75" s="229"/>
      <c r="Z75" s="47">
        <f t="shared" si="12"/>
        <v>18</v>
      </c>
      <c r="AA75" s="47" t="str">
        <f t="shared" si="13"/>
        <v/>
      </c>
      <c r="AB75" s="47" t="str">
        <f t="shared" si="9"/>
        <v>abr</v>
      </c>
      <c r="AC75" s="47" t="str">
        <f t="shared" si="10"/>
        <v>2026</v>
      </c>
      <c r="AD75" s="165" t="str">
        <f t="shared" si="11"/>
        <v/>
      </c>
    </row>
    <row r="76" spans="1:30" x14ac:dyDescent="0.25">
      <c r="A76" s="47" t="s">
        <v>967</v>
      </c>
      <c r="B76" s="47" t="s">
        <v>9</v>
      </c>
      <c r="C76" s="47">
        <v>2088</v>
      </c>
      <c r="D76" s="47">
        <v>2</v>
      </c>
      <c r="E76" s="47" t="s">
        <v>206</v>
      </c>
      <c r="F76" s="48" t="s">
        <v>769</v>
      </c>
      <c r="G76" s="48" t="s">
        <v>11</v>
      </c>
      <c r="H76" s="48" t="s">
        <v>2657</v>
      </c>
      <c r="I76" s="48">
        <v>1</v>
      </c>
      <c r="J76" s="48" t="s">
        <v>1144</v>
      </c>
      <c r="K76" s="48" t="s">
        <v>1487</v>
      </c>
      <c r="M76" s="47">
        <v>1</v>
      </c>
      <c r="N76" s="47" t="s">
        <v>1155</v>
      </c>
      <c r="O76" s="133"/>
      <c r="P76" s="47" t="s">
        <v>1158</v>
      </c>
      <c r="Q76" s="47" t="s">
        <v>1346</v>
      </c>
      <c r="R76" s="47" t="s">
        <v>1687</v>
      </c>
      <c r="S76" s="48" t="s">
        <v>1156</v>
      </c>
      <c r="T76" s="164">
        <v>1</v>
      </c>
      <c r="U76" s="47" t="str">
        <f>IFERROR(INDEX('TAXA DE OCUP. RECUR.'!$F$1:$F$60, MATCH(T76, 'TAXA DE OCUP. RECUR.'!$E$1:$E$60, 0)),"")</f>
        <v>FUNDIÇÃO MORENO</v>
      </c>
      <c r="V76" s="165">
        <v>1</v>
      </c>
      <c r="W76" s="165">
        <v>1</v>
      </c>
      <c r="X76" s="229">
        <v>46050</v>
      </c>
      <c r="Y76" s="229"/>
      <c r="Z76" s="47">
        <f t="shared" si="12"/>
        <v>5</v>
      </c>
      <c r="AA76" s="47" t="str">
        <f t="shared" si="13"/>
        <v/>
      </c>
      <c r="AB76" s="47" t="str">
        <f t="shared" si="9"/>
        <v>jan</v>
      </c>
      <c r="AC76" s="47" t="str">
        <f t="shared" si="10"/>
        <v>2026</v>
      </c>
      <c r="AD76" s="165" t="str">
        <f t="shared" si="11"/>
        <v/>
      </c>
    </row>
    <row r="77" spans="1:30" x14ac:dyDescent="0.25">
      <c r="A77" s="47" t="s">
        <v>967</v>
      </c>
      <c r="B77" s="47" t="s">
        <v>9</v>
      </c>
      <c r="C77" s="47">
        <v>2088</v>
      </c>
      <c r="D77" s="47">
        <v>2</v>
      </c>
      <c r="E77" s="47" t="s">
        <v>206</v>
      </c>
      <c r="F77" s="48" t="s">
        <v>769</v>
      </c>
      <c r="G77" s="48" t="s">
        <v>11</v>
      </c>
      <c r="H77" s="48" t="s">
        <v>2657</v>
      </c>
      <c r="I77" s="48">
        <v>1</v>
      </c>
      <c r="J77" s="48" t="s">
        <v>1144</v>
      </c>
      <c r="K77" s="48" t="s">
        <v>1487</v>
      </c>
      <c r="M77" s="47">
        <v>1</v>
      </c>
      <c r="N77" s="47" t="s">
        <v>1155</v>
      </c>
      <c r="O77" s="133"/>
      <c r="P77" s="166" t="s">
        <v>1158</v>
      </c>
      <c r="Q77" s="47" t="s">
        <v>1346</v>
      </c>
      <c r="R77" s="47" t="s">
        <v>1690</v>
      </c>
      <c r="S77" s="47" t="s">
        <v>1201</v>
      </c>
      <c r="T77" s="164">
        <v>561</v>
      </c>
      <c r="U77" s="47" t="str">
        <f>IFERROR(INDEX('TAXA DE OCUP. RECUR.'!$F$1:$F$60, MATCH(T77, 'TAXA DE OCUP. RECUR.'!$E$1:$E$60, 0)),"")</f>
        <v>TORNO HORIZONTAL NILES - [561]</v>
      </c>
      <c r="V77" s="165">
        <v>21.599999999999998</v>
      </c>
      <c r="W77" s="165"/>
      <c r="X77" s="229">
        <v>46084</v>
      </c>
      <c r="Y77" s="229"/>
      <c r="Z77" s="47">
        <f t="shared" si="12"/>
        <v>10</v>
      </c>
      <c r="AA77" s="47" t="str">
        <f t="shared" si="13"/>
        <v/>
      </c>
      <c r="AB77" s="47" t="str">
        <f t="shared" si="9"/>
        <v>mar</v>
      </c>
      <c r="AC77" s="47" t="str">
        <f t="shared" si="10"/>
        <v>2026</v>
      </c>
      <c r="AD77" s="165" t="str">
        <f t="shared" si="11"/>
        <v/>
      </c>
    </row>
    <row r="78" spans="1:30" x14ac:dyDescent="0.25">
      <c r="A78" s="47" t="s">
        <v>967</v>
      </c>
      <c r="B78" s="47" t="s">
        <v>9</v>
      </c>
      <c r="C78" s="47">
        <v>2088</v>
      </c>
      <c r="D78" s="47">
        <v>2</v>
      </c>
      <c r="E78" s="47" t="s">
        <v>206</v>
      </c>
      <c r="F78" s="48" t="s">
        <v>769</v>
      </c>
      <c r="G78" s="48" t="s">
        <v>11</v>
      </c>
      <c r="H78" s="48" t="s">
        <v>2657</v>
      </c>
      <c r="I78" s="48">
        <v>1</v>
      </c>
      <c r="J78" s="48" t="s">
        <v>1144</v>
      </c>
      <c r="K78" s="48" t="s">
        <v>1487</v>
      </c>
      <c r="M78" s="47">
        <v>1</v>
      </c>
      <c r="N78" s="47" t="s">
        <v>1155</v>
      </c>
      <c r="O78" s="133"/>
      <c r="P78" s="166" t="s">
        <v>1158</v>
      </c>
      <c r="Q78" s="47" t="s">
        <v>1346</v>
      </c>
      <c r="R78" s="47" t="s">
        <v>1690</v>
      </c>
      <c r="S78" s="47" t="s">
        <v>159</v>
      </c>
      <c r="T78" s="164">
        <v>210</v>
      </c>
      <c r="U78" s="47" t="str">
        <f>IFERROR(INDEX('TAXA DE OCUP. RECUR.'!$F$1:$F$60, MATCH(T78, 'TAXA DE OCUP. RECUR.'!$E$1:$E$60, 0)),"")</f>
        <v>MANDRILH. SCHIESS A.G. FB 28 / 16 - [210]</v>
      </c>
      <c r="V78" s="165">
        <v>8.1818181818181817</v>
      </c>
      <c r="W78" s="165"/>
      <c r="X78" s="229">
        <v>46085</v>
      </c>
      <c r="Y78" s="229"/>
      <c r="Z78" s="47">
        <f t="shared" si="12"/>
        <v>10</v>
      </c>
      <c r="AA78" s="47" t="str">
        <f t="shared" si="13"/>
        <v/>
      </c>
      <c r="AB78" s="47" t="str">
        <f t="shared" si="9"/>
        <v>mar</v>
      </c>
      <c r="AC78" s="47" t="str">
        <f t="shared" si="10"/>
        <v>2026</v>
      </c>
      <c r="AD78" s="165" t="str">
        <f t="shared" si="11"/>
        <v/>
      </c>
    </row>
    <row r="79" spans="1:30" x14ac:dyDescent="0.25">
      <c r="A79" s="47" t="s">
        <v>967</v>
      </c>
      <c r="B79" s="47" t="s">
        <v>9</v>
      </c>
      <c r="C79" s="47">
        <v>2088</v>
      </c>
      <c r="D79" s="47">
        <v>2</v>
      </c>
      <c r="E79" s="47" t="s">
        <v>206</v>
      </c>
      <c r="F79" s="48" t="s">
        <v>769</v>
      </c>
      <c r="G79" s="48" t="s">
        <v>11</v>
      </c>
      <c r="H79" s="48" t="s">
        <v>2657</v>
      </c>
      <c r="I79" s="48">
        <v>1</v>
      </c>
      <c r="J79" s="48" t="s">
        <v>1144</v>
      </c>
      <c r="K79" s="48" t="s">
        <v>1487</v>
      </c>
      <c r="M79" s="47">
        <v>1</v>
      </c>
      <c r="N79" s="47" t="s">
        <v>1155</v>
      </c>
      <c r="O79" s="133"/>
      <c r="P79" s="166" t="s">
        <v>1158</v>
      </c>
      <c r="Q79" s="47" t="s">
        <v>1346</v>
      </c>
      <c r="R79" s="47" t="s">
        <v>1690</v>
      </c>
      <c r="S79" s="47" t="s">
        <v>148</v>
      </c>
      <c r="T79" s="164">
        <v>489</v>
      </c>
      <c r="U79" s="47" t="str">
        <f>IFERROR(INDEX('TAXA DE OCUP. RECUR.'!$F$1:$F$60, MATCH(T79, 'TAXA DE OCUP. RECUR.'!$E$1:$E$60, 0)),"")</f>
        <v>BROQUEADORA - [489]</v>
      </c>
      <c r="V79" s="165">
        <v>11.945454545454545</v>
      </c>
      <c r="W79" s="165"/>
      <c r="X79" s="229">
        <v>46090</v>
      </c>
      <c r="Y79" s="229"/>
      <c r="Z79" s="47">
        <f t="shared" si="12"/>
        <v>11</v>
      </c>
      <c r="AA79" s="47" t="str">
        <f t="shared" si="13"/>
        <v/>
      </c>
      <c r="AB79" s="47" t="str">
        <f t="shared" si="9"/>
        <v>mar</v>
      </c>
      <c r="AC79" s="47" t="str">
        <f t="shared" si="10"/>
        <v>2026</v>
      </c>
      <c r="AD79" s="165" t="str">
        <f t="shared" si="11"/>
        <v/>
      </c>
    </row>
    <row r="80" spans="1:30" x14ac:dyDescent="0.25">
      <c r="A80" s="47" t="s">
        <v>967</v>
      </c>
      <c r="B80" s="47" t="s">
        <v>9</v>
      </c>
      <c r="C80" s="47">
        <v>2088</v>
      </c>
      <c r="D80" s="47">
        <v>2</v>
      </c>
      <c r="E80" s="47" t="s">
        <v>206</v>
      </c>
      <c r="F80" s="48" t="s">
        <v>769</v>
      </c>
      <c r="G80" s="48" t="s">
        <v>11</v>
      </c>
      <c r="H80" s="48" t="s">
        <v>2657</v>
      </c>
      <c r="I80" s="48">
        <v>1</v>
      </c>
      <c r="J80" s="48" t="s">
        <v>1144</v>
      </c>
      <c r="K80" s="48" t="s">
        <v>1487</v>
      </c>
      <c r="M80" s="47">
        <v>1</v>
      </c>
      <c r="N80" s="47" t="s">
        <v>1155</v>
      </c>
      <c r="O80" s="133"/>
      <c r="P80" s="166" t="s">
        <v>1158</v>
      </c>
      <c r="Q80" s="47" t="s">
        <v>1346</v>
      </c>
      <c r="R80" s="47" t="s">
        <v>1689</v>
      </c>
      <c r="S80" s="47" t="s">
        <v>162</v>
      </c>
      <c r="T80" s="164">
        <v>194</v>
      </c>
      <c r="U80" s="47" t="str">
        <f>IFERROR(INDEX('TAXA DE OCUP. RECUR.'!$F$1:$F$60, MATCH(T80, 'TAXA DE OCUP. RECUR.'!$E$1:$E$60, 0)),"")</f>
        <v>FORNO AQUECIMENTO CAMISAS (DRAGÃOZINHO) - [194]</v>
      </c>
      <c r="V80" s="165">
        <v>2.0454545454545454</v>
      </c>
      <c r="W80" s="165"/>
      <c r="X80" s="229">
        <v>46094</v>
      </c>
      <c r="Y80" s="229"/>
      <c r="Z80" s="47">
        <f t="shared" si="12"/>
        <v>11</v>
      </c>
      <c r="AA80" s="47" t="str">
        <f t="shared" si="13"/>
        <v/>
      </c>
      <c r="AB80" s="47" t="str">
        <f t="shared" si="9"/>
        <v>mar</v>
      </c>
      <c r="AC80" s="47" t="str">
        <f t="shared" si="10"/>
        <v>2026</v>
      </c>
      <c r="AD80" s="165" t="str">
        <f t="shared" si="11"/>
        <v/>
      </c>
    </row>
    <row r="81" spans="1:30" x14ac:dyDescent="0.25">
      <c r="A81" s="47" t="s">
        <v>967</v>
      </c>
      <c r="B81" s="47" t="s">
        <v>9</v>
      </c>
      <c r="C81" s="47">
        <v>2088</v>
      </c>
      <c r="D81" s="47">
        <v>2</v>
      </c>
      <c r="E81" s="47" t="s">
        <v>206</v>
      </c>
      <c r="F81" s="48" t="s">
        <v>769</v>
      </c>
      <c r="G81" s="48" t="s">
        <v>11</v>
      </c>
      <c r="H81" s="48" t="s">
        <v>2657</v>
      </c>
      <c r="I81" s="48">
        <v>1</v>
      </c>
      <c r="J81" s="48" t="s">
        <v>1144</v>
      </c>
      <c r="K81" s="48" t="s">
        <v>1487</v>
      </c>
      <c r="M81" s="47">
        <v>1</v>
      </c>
      <c r="N81" s="47" t="s">
        <v>1155</v>
      </c>
      <c r="O81" s="133"/>
      <c r="P81" s="166" t="s">
        <v>1158</v>
      </c>
      <c r="Q81" s="47" t="s">
        <v>1346</v>
      </c>
      <c r="R81" s="47" t="s">
        <v>158</v>
      </c>
      <c r="S81" s="47" t="s">
        <v>158</v>
      </c>
      <c r="T81" s="164">
        <v>2</v>
      </c>
      <c r="U81" s="47" t="str">
        <f>IFERROR(INDEX('TAXA DE OCUP. RECUR.'!$F$1:$F$60, MATCH(T81, 'TAXA DE OCUP. RECUR.'!$E$1:$E$60, 0)),"")</f>
        <v>EXPEDIÇÃO</v>
      </c>
      <c r="V81" s="165">
        <v>1</v>
      </c>
      <c r="W81" s="165"/>
      <c r="X81" s="229">
        <v>46101</v>
      </c>
      <c r="Y81" s="229"/>
      <c r="Z81" s="47">
        <f t="shared" si="12"/>
        <v>12</v>
      </c>
      <c r="AA81" s="47" t="str">
        <f t="shared" si="13"/>
        <v/>
      </c>
      <c r="AB81" s="47" t="str">
        <f t="shared" si="9"/>
        <v>mar</v>
      </c>
      <c r="AC81" s="47" t="str">
        <f t="shared" si="10"/>
        <v>2026</v>
      </c>
      <c r="AD81" s="165" t="str">
        <f t="shared" si="11"/>
        <v/>
      </c>
    </row>
    <row r="82" spans="1:30" x14ac:dyDescent="0.25">
      <c r="A82" s="47" t="s">
        <v>968</v>
      </c>
      <c r="B82" s="47" t="s">
        <v>9</v>
      </c>
      <c r="C82" s="47">
        <v>2088</v>
      </c>
      <c r="D82" s="47">
        <v>3</v>
      </c>
      <c r="E82" s="47" t="s">
        <v>206</v>
      </c>
      <c r="F82" s="48" t="s">
        <v>770</v>
      </c>
      <c r="G82" s="48" t="s">
        <v>11</v>
      </c>
      <c r="H82" s="48" t="s">
        <v>2658</v>
      </c>
      <c r="I82" s="48">
        <v>1</v>
      </c>
      <c r="J82" s="48" t="s">
        <v>1144</v>
      </c>
      <c r="K82" s="48" t="s">
        <v>1487</v>
      </c>
      <c r="M82" s="47">
        <v>1</v>
      </c>
      <c r="N82" s="47" t="s">
        <v>1155</v>
      </c>
      <c r="O82" s="133"/>
      <c r="P82" s="47" t="s">
        <v>1158</v>
      </c>
      <c r="Q82" s="47">
        <v>62</v>
      </c>
      <c r="R82" s="47" t="s">
        <v>1687</v>
      </c>
      <c r="S82" s="48" t="s">
        <v>1156</v>
      </c>
      <c r="T82" s="164">
        <v>1</v>
      </c>
      <c r="U82" s="47" t="str">
        <f>IFERROR(INDEX('TAXA DE OCUP. RECUR.'!$F$1:$F$60, MATCH(T82, 'TAXA DE OCUP. RECUR.'!$E$1:$E$60, 0)),"")</f>
        <v>FUNDIÇÃO MORENO</v>
      </c>
      <c r="V82" s="165">
        <v>1</v>
      </c>
      <c r="W82" s="165">
        <v>1</v>
      </c>
      <c r="X82" s="229">
        <v>46052</v>
      </c>
      <c r="Y82" s="229"/>
      <c r="Z82" s="47">
        <f t="shared" si="12"/>
        <v>5</v>
      </c>
      <c r="AA82" s="47" t="str">
        <f t="shared" si="13"/>
        <v/>
      </c>
      <c r="AB82" s="47" t="str">
        <f t="shared" si="9"/>
        <v>jan</v>
      </c>
      <c r="AC82" s="47" t="str">
        <f t="shared" si="10"/>
        <v>2026</v>
      </c>
      <c r="AD82" s="165" t="str">
        <f t="shared" si="11"/>
        <v/>
      </c>
    </row>
    <row r="83" spans="1:30" x14ac:dyDescent="0.25">
      <c r="A83" s="47" t="s">
        <v>968</v>
      </c>
      <c r="B83" s="47" t="s">
        <v>9</v>
      </c>
      <c r="C83" s="47">
        <v>2088</v>
      </c>
      <c r="D83" s="47">
        <v>3</v>
      </c>
      <c r="E83" s="47" t="s">
        <v>206</v>
      </c>
      <c r="F83" s="48" t="s">
        <v>770</v>
      </c>
      <c r="G83" s="48" t="s">
        <v>11</v>
      </c>
      <c r="H83" s="48" t="s">
        <v>2658</v>
      </c>
      <c r="I83" s="48">
        <v>1</v>
      </c>
      <c r="J83" s="48" t="s">
        <v>1144</v>
      </c>
      <c r="K83" s="48" t="s">
        <v>1487</v>
      </c>
      <c r="M83" s="47">
        <v>1</v>
      </c>
      <c r="N83" s="47" t="s">
        <v>1155</v>
      </c>
      <c r="O83" s="133"/>
      <c r="P83" s="47" t="s">
        <v>1158</v>
      </c>
      <c r="Q83" s="47">
        <v>62</v>
      </c>
      <c r="R83" s="47" t="s">
        <v>1690</v>
      </c>
      <c r="S83" s="47" t="s">
        <v>1201</v>
      </c>
      <c r="T83" s="164">
        <v>561</v>
      </c>
      <c r="U83" s="47" t="str">
        <f>IFERROR(INDEX('TAXA DE OCUP. RECUR.'!$F$1:$F$60, MATCH(T83, 'TAXA DE OCUP. RECUR.'!$E$1:$E$60, 0)),"")</f>
        <v>TORNO HORIZONTAL NILES - [561]</v>
      </c>
      <c r="V83" s="165">
        <v>21.599999999999998</v>
      </c>
      <c r="W83" s="165"/>
      <c r="X83" s="229">
        <v>46132</v>
      </c>
      <c r="Y83" s="229"/>
      <c r="Z83" s="47">
        <f t="shared" si="12"/>
        <v>17</v>
      </c>
      <c r="AA83" s="47" t="str">
        <f t="shared" si="13"/>
        <v/>
      </c>
      <c r="AB83" s="47" t="str">
        <f t="shared" si="9"/>
        <v>abr</v>
      </c>
      <c r="AC83" s="47" t="str">
        <f t="shared" si="10"/>
        <v>2026</v>
      </c>
      <c r="AD83" s="165" t="str">
        <f t="shared" si="11"/>
        <v/>
      </c>
    </row>
    <row r="84" spans="1:30" x14ac:dyDescent="0.25">
      <c r="A84" s="47" t="s">
        <v>968</v>
      </c>
      <c r="B84" s="47" t="s">
        <v>9</v>
      </c>
      <c r="C84" s="47">
        <v>2088</v>
      </c>
      <c r="D84" s="47">
        <v>3</v>
      </c>
      <c r="E84" s="47" t="s">
        <v>206</v>
      </c>
      <c r="F84" s="48" t="s">
        <v>770</v>
      </c>
      <c r="G84" s="48" t="s">
        <v>11</v>
      </c>
      <c r="H84" s="48" t="s">
        <v>2658</v>
      </c>
      <c r="I84" s="48">
        <v>1</v>
      </c>
      <c r="J84" s="48" t="s">
        <v>1144</v>
      </c>
      <c r="K84" s="48" t="s">
        <v>1487</v>
      </c>
      <c r="M84" s="47">
        <v>1</v>
      </c>
      <c r="N84" s="47" t="s">
        <v>1155</v>
      </c>
      <c r="O84" s="133"/>
      <c r="P84" s="47" t="s">
        <v>1158</v>
      </c>
      <c r="Q84" s="47">
        <v>62</v>
      </c>
      <c r="R84" s="47" t="s">
        <v>1690</v>
      </c>
      <c r="S84" s="47" t="s">
        <v>159</v>
      </c>
      <c r="T84" s="164">
        <v>112</v>
      </c>
      <c r="U84" s="47" t="str">
        <f>IFERROR(INDEX('TAXA DE OCUP. RECUR.'!$F$1:$F$60, MATCH(T84, 'TAXA DE OCUP. RECUR.'!$E$1:$E$60, 0)),"")</f>
        <v>FURADEIRA RADIAL  HCP - [112]</v>
      </c>
      <c r="V84" s="165">
        <v>8.1818181818181817</v>
      </c>
      <c r="W84" s="165"/>
      <c r="X84" s="229">
        <v>46134</v>
      </c>
      <c r="Y84" s="229"/>
      <c r="Z84" s="47">
        <f t="shared" si="12"/>
        <v>17</v>
      </c>
      <c r="AA84" s="47" t="str">
        <f t="shared" si="13"/>
        <v/>
      </c>
      <c r="AB84" s="47" t="str">
        <f t="shared" si="9"/>
        <v>abr</v>
      </c>
      <c r="AC84" s="47" t="str">
        <f t="shared" si="10"/>
        <v>2026</v>
      </c>
      <c r="AD84" s="165" t="str">
        <f t="shared" si="11"/>
        <v/>
      </c>
    </row>
    <row r="85" spans="1:30" x14ac:dyDescent="0.25">
      <c r="A85" s="47" t="s">
        <v>968</v>
      </c>
      <c r="B85" s="47" t="s">
        <v>9</v>
      </c>
      <c r="C85" s="47">
        <v>2088</v>
      </c>
      <c r="D85" s="47">
        <v>3</v>
      </c>
      <c r="E85" s="47" t="s">
        <v>206</v>
      </c>
      <c r="F85" s="48" t="s">
        <v>770</v>
      </c>
      <c r="G85" s="48" t="s">
        <v>11</v>
      </c>
      <c r="H85" s="48" t="s">
        <v>2658</v>
      </c>
      <c r="I85" s="48">
        <v>1</v>
      </c>
      <c r="J85" s="48" t="s">
        <v>1144</v>
      </c>
      <c r="K85" s="48" t="s">
        <v>1487</v>
      </c>
      <c r="M85" s="47">
        <v>1</v>
      </c>
      <c r="N85" s="47" t="s">
        <v>1155</v>
      </c>
      <c r="O85" s="133"/>
      <c r="P85" s="47" t="s">
        <v>1158</v>
      </c>
      <c r="Q85" s="47">
        <v>62</v>
      </c>
      <c r="R85" s="47" t="s">
        <v>1690</v>
      </c>
      <c r="S85" s="47" t="s">
        <v>148</v>
      </c>
      <c r="T85" s="164">
        <v>489</v>
      </c>
      <c r="U85" s="47" t="str">
        <f>IFERROR(INDEX('TAXA DE OCUP. RECUR.'!$F$1:$F$60, MATCH(T85, 'TAXA DE OCUP. RECUR.'!$E$1:$E$60, 0)),"")</f>
        <v>BROQUEADORA - [489]</v>
      </c>
      <c r="V85" s="165">
        <v>11.945454545454545</v>
      </c>
      <c r="W85" s="165"/>
      <c r="X85" s="229">
        <v>46137</v>
      </c>
      <c r="Y85" s="229"/>
      <c r="Z85" s="47">
        <f t="shared" si="12"/>
        <v>17</v>
      </c>
      <c r="AA85" s="47" t="str">
        <f t="shared" si="13"/>
        <v/>
      </c>
      <c r="AB85" s="47" t="str">
        <f t="shared" si="9"/>
        <v>abr</v>
      </c>
      <c r="AC85" s="47" t="str">
        <f t="shared" si="10"/>
        <v>2026</v>
      </c>
      <c r="AD85" s="165" t="str">
        <f t="shared" si="11"/>
        <v/>
      </c>
    </row>
    <row r="86" spans="1:30" x14ac:dyDescent="0.25">
      <c r="A86" s="47" t="s">
        <v>968</v>
      </c>
      <c r="B86" s="47" t="s">
        <v>9</v>
      </c>
      <c r="C86" s="47">
        <v>2088</v>
      </c>
      <c r="D86" s="47">
        <v>3</v>
      </c>
      <c r="E86" s="47" t="s">
        <v>206</v>
      </c>
      <c r="F86" s="48" t="s">
        <v>770</v>
      </c>
      <c r="G86" s="48" t="s">
        <v>11</v>
      </c>
      <c r="H86" s="48" t="s">
        <v>2658</v>
      </c>
      <c r="I86" s="48">
        <v>1</v>
      </c>
      <c r="J86" s="48" t="s">
        <v>1144</v>
      </c>
      <c r="K86" s="48" t="s">
        <v>1487</v>
      </c>
      <c r="M86" s="47">
        <v>1</v>
      </c>
      <c r="N86" s="47" t="s">
        <v>1155</v>
      </c>
      <c r="O86" s="133"/>
      <c r="P86" s="47" t="s">
        <v>1158</v>
      </c>
      <c r="Q86" s="47">
        <v>62</v>
      </c>
      <c r="R86" s="47" t="s">
        <v>1689</v>
      </c>
      <c r="S86" s="47" t="s">
        <v>162</v>
      </c>
      <c r="T86" s="164">
        <v>194</v>
      </c>
      <c r="U86" s="47" t="str">
        <f>IFERROR(INDEX('TAXA DE OCUP. RECUR.'!$F$1:$F$60, MATCH(T86, 'TAXA DE OCUP. RECUR.'!$E$1:$E$60, 0)),"")</f>
        <v>FORNO AQUECIMENTO CAMISAS (DRAGÃOZINHO) - [194]</v>
      </c>
      <c r="V86" s="165">
        <v>2.0454545454545454</v>
      </c>
      <c r="W86" s="165"/>
      <c r="X86" s="229">
        <v>46137</v>
      </c>
      <c r="Y86" s="229"/>
      <c r="Z86" s="47">
        <f t="shared" si="12"/>
        <v>17</v>
      </c>
      <c r="AA86" s="47" t="str">
        <f t="shared" si="13"/>
        <v/>
      </c>
      <c r="AB86" s="47" t="str">
        <f t="shared" si="9"/>
        <v>abr</v>
      </c>
      <c r="AC86" s="47" t="str">
        <f t="shared" si="10"/>
        <v>2026</v>
      </c>
      <c r="AD86" s="165" t="str">
        <f t="shared" si="11"/>
        <v/>
      </c>
    </row>
    <row r="87" spans="1:30" x14ac:dyDescent="0.25">
      <c r="A87" s="47" t="s">
        <v>968</v>
      </c>
      <c r="B87" s="47" t="s">
        <v>9</v>
      </c>
      <c r="C87" s="47">
        <v>2088</v>
      </c>
      <c r="D87" s="47">
        <v>3</v>
      </c>
      <c r="E87" s="47" t="s">
        <v>206</v>
      </c>
      <c r="F87" s="48" t="s">
        <v>770</v>
      </c>
      <c r="G87" s="48" t="s">
        <v>11</v>
      </c>
      <c r="H87" s="48" t="s">
        <v>2658</v>
      </c>
      <c r="I87" s="48">
        <v>1</v>
      </c>
      <c r="J87" s="48" t="s">
        <v>1144</v>
      </c>
      <c r="K87" s="48" t="s">
        <v>1487</v>
      </c>
      <c r="M87" s="47">
        <v>1</v>
      </c>
      <c r="N87" s="47" t="s">
        <v>1155</v>
      </c>
      <c r="O87" s="133"/>
      <c r="P87" s="47" t="s">
        <v>1158</v>
      </c>
      <c r="Q87" s="47">
        <v>62</v>
      </c>
      <c r="R87" s="47" t="s">
        <v>158</v>
      </c>
      <c r="S87" s="47" t="s">
        <v>158</v>
      </c>
      <c r="T87" s="164">
        <v>2</v>
      </c>
      <c r="U87" s="47" t="str">
        <f>IFERROR(INDEX('TAXA DE OCUP. RECUR.'!$F$1:$F$60, MATCH(T87, 'TAXA DE OCUP. RECUR.'!$E$1:$E$60, 0)),"")</f>
        <v>EXPEDIÇÃO</v>
      </c>
      <c r="V87" s="165">
        <v>1</v>
      </c>
      <c r="W87" s="165"/>
      <c r="X87" s="229">
        <v>46142</v>
      </c>
      <c r="Y87" s="229"/>
      <c r="Z87" s="47">
        <f t="shared" si="12"/>
        <v>18</v>
      </c>
      <c r="AA87" s="47" t="str">
        <f t="shared" si="13"/>
        <v/>
      </c>
      <c r="AB87" s="47" t="str">
        <f t="shared" si="9"/>
        <v>abr</v>
      </c>
      <c r="AC87" s="47" t="str">
        <f t="shared" si="10"/>
        <v>2026</v>
      </c>
      <c r="AD87" s="165" t="str">
        <f t="shared" si="11"/>
        <v/>
      </c>
    </row>
    <row r="88" spans="1:30" x14ac:dyDescent="0.25">
      <c r="A88" s="47" t="s">
        <v>991</v>
      </c>
      <c r="B88" s="47" t="s">
        <v>9</v>
      </c>
      <c r="C88" s="47">
        <v>2077</v>
      </c>
      <c r="D88" s="47">
        <v>2</v>
      </c>
      <c r="E88" s="47" t="s">
        <v>203</v>
      </c>
      <c r="F88" s="48" t="s">
        <v>740</v>
      </c>
      <c r="G88" s="48" t="s">
        <v>11</v>
      </c>
      <c r="H88" s="48" t="s">
        <v>2659</v>
      </c>
      <c r="I88" s="48">
        <v>1</v>
      </c>
      <c r="J88" s="48" t="s">
        <v>1144</v>
      </c>
      <c r="K88" s="48" t="s">
        <v>1487</v>
      </c>
      <c r="M88" s="47">
        <v>1</v>
      </c>
      <c r="N88" s="47" t="s">
        <v>1154</v>
      </c>
      <c r="O88" s="133"/>
      <c r="P88" s="47" t="s">
        <v>1158</v>
      </c>
      <c r="Q88" s="47">
        <v>6040</v>
      </c>
      <c r="R88" s="47" t="s">
        <v>1687</v>
      </c>
      <c r="S88" s="48" t="s">
        <v>1156</v>
      </c>
      <c r="T88" s="164">
        <v>1</v>
      </c>
      <c r="U88" s="47" t="str">
        <f>IFERROR(INDEX('TAXA DE OCUP. RECUR.'!$F$1:$F$60, MATCH(T88, 'TAXA DE OCUP. RECUR.'!$E$1:$E$60, 0)),"")</f>
        <v>FUNDIÇÃO MORENO</v>
      </c>
      <c r="V88" s="165">
        <v>1</v>
      </c>
      <c r="W88" s="165"/>
      <c r="X88" s="229">
        <v>46124</v>
      </c>
      <c r="Y88" s="229">
        <f t="shared" ref="Y88:Y93" si="14">X88</f>
        <v>46124</v>
      </c>
      <c r="Z88" s="47">
        <f t="shared" si="12"/>
        <v>15</v>
      </c>
      <c r="AA88" s="47">
        <f t="shared" si="13"/>
        <v>15</v>
      </c>
      <c r="AB88" s="47" t="str">
        <f t="shared" si="9"/>
        <v>abr</v>
      </c>
      <c r="AC88" s="47" t="str">
        <f t="shared" si="10"/>
        <v>2026</v>
      </c>
      <c r="AD88" s="165">
        <f t="shared" si="11"/>
        <v>1</v>
      </c>
    </row>
    <row r="89" spans="1:30" x14ac:dyDescent="0.25">
      <c r="A89" s="47" t="s">
        <v>991</v>
      </c>
      <c r="B89" s="47" t="s">
        <v>9</v>
      </c>
      <c r="C89" s="47">
        <v>2077</v>
      </c>
      <c r="D89" s="47">
        <v>2</v>
      </c>
      <c r="E89" s="47" t="s">
        <v>203</v>
      </c>
      <c r="F89" s="48" t="s">
        <v>740</v>
      </c>
      <c r="G89" s="48" t="s">
        <v>11</v>
      </c>
      <c r="H89" s="48" t="s">
        <v>2659</v>
      </c>
      <c r="I89" s="48">
        <v>1</v>
      </c>
      <c r="J89" s="48" t="s">
        <v>1144</v>
      </c>
      <c r="K89" s="48" t="s">
        <v>1487</v>
      </c>
      <c r="M89" s="47">
        <v>1</v>
      </c>
      <c r="N89" s="47" t="s">
        <v>1154</v>
      </c>
      <c r="O89" s="133"/>
      <c r="P89" s="47" t="s">
        <v>1158</v>
      </c>
      <c r="Q89" s="47">
        <v>6040</v>
      </c>
      <c r="R89" s="47" t="s">
        <v>1690</v>
      </c>
      <c r="S89" s="48" t="s">
        <v>1202</v>
      </c>
      <c r="T89" s="164">
        <v>561</v>
      </c>
      <c r="U89" s="47" t="str">
        <f>IFERROR(INDEX('TAXA DE OCUP. RECUR.'!$F$1:$F$60, MATCH(T89, 'TAXA DE OCUP. RECUR.'!$E$1:$E$60, 0)),"")</f>
        <v>TORNO HORIZONTAL NILES - [561]</v>
      </c>
      <c r="V89" s="165">
        <v>3.2154545454545453</v>
      </c>
      <c r="W89" s="165"/>
      <c r="X89" s="229">
        <v>46125</v>
      </c>
      <c r="Y89" s="229">
        <f t="shared" si="14"/>
        <v>46125</v>
      </c>
      <c r="Z89" s="47">
        <f t="shared" si="12"/>
        <v>16</v>
      </c>
      <c r="AA89" s="47">
        <f t="shared" si="13"/>
        <v>16</v>
      </c>
      <c r="AB89" s="47" t="str">
        <f t="shared" si="9"/>
        <v>abr</v>
      </c>
      <c r="AC89" s="47" t="str">
        <f t="shared" si="10"/>
        <v>2026</v>
      </c>
      <c r="AD89" s="165">
        <f t="shared" si="11"/>
        <v>1</v>
      </c>
    </row>
    <row r="90" spans="1:30" x14ac:dyDescent="0.25">
      <c r="A90" s="47" t="s">
        <v>991</v>
      </c>
      <c r="B90" s="47" t="s">
        <v>9</v>
      </c>
      <c r="C90" s="47">
        <v>2077</v>
      </c>
      <c r="D90" s="47">
        <v>2</v>
      </c>
      <c r="E90" s="47" t="s">
        <v>203</v>
      </c>
      <c r="F90" s="48" t="s">
        <v>740</v>
      </c>
      <c r="G90" s="48" t="s">
        <v>11</v>
      </c>
      <c r="H90" s="48" t="s">
        <v>2659</v>
      </c>
      <c r="I90" s="48">
        <v>1</v>
      </c>
      <c r="J90" s="48" t="s">
        <v>1144</v>
      </c>
      <c r="K90" s="48" t="s">
        <v>1487</v>
      </c>
      <c r="M90" s="47">
        <v>1</v>
      </c>
      <c r="N90" s="47" t="s">
        <v>1154</v>
      </c>
      <c r="O90" s="133"/>
      <c r="P90" s="47" t="s">
        <v>1158</v>
      </c>
      <c r="Q90" s="47">
        <v>6040</v>
      </c>
      <c r="R90" s="47" t="s">
        <v>1690</v>
      </c>
      <c r="S90" s="48" t="s">
        <v>159</v>
      </c>
      <c r="T90" s="164">
        <v>210</v>
      </c>
      <c r="U90" s="47" t="str">
        <f>IFERROR(INDEX('TAXA DE OCUP. RECUR.'!$F$1:$F$60, MATCH(T90, 'TAXA DE OCUP. RECUR.'!$E$1:$E$60, 0)),"")</f>
        <v>MANDRILH. SCHIESS A.G. FB 28 / 16 - [210]</v>
      </c>
      <c r="V90" s="165">
        <v>8.1818181818181817</v>
      </c>
      <c r="W90" s="165"/>
      <c r="X90" s="229">
        <v>46126</v>
      </c>
      <c r="Y90" s="229">
        <f t="shared" si="14"/>
        <v>46126</v>
      </c>
      <c r="Z90" s="47">
        <f t="shared" si="12"/>
        <v>16</v>
      </c>
      <c r="AA90" s="47">
        <f t="shared" si="13"/>
        <v>16</v>
      </c>
      <c r="AB90" s="47" t="str">
        <f t="shared" si="9"/>
        <v>abr</v>
      </c>
      <c r="AC90" s="47" t="str">
        <f t="shared" si="10"/>
        <v>2026</v>
      </c>
      <c r="AD90" s="165">
        <f t="shared" si="11"/>
        <v>1</v>
      </c>
    </row>
    <row r="91" spans="1:30" x14ac:dyDescent="0.25">
      <c r="A91" s="47" t="s">
        <v>991</v>
      </c>
      <c r="B91" s="47" t="s">
        <v>9</v>
      </c>
      <c r="C91" s="47">
        <v>2077</v>
      </c>
      <c r="D91" s="47">
        <v>2</v>
      </c>
      <c r="E91" s="47" t="s">
        <v>203</v>
      </c>
      <c r="F91" s="48" t="s">
        <v>740</v>
      </c>
      <c r="G91" s="48" t="s">
        <v>11</v>
      </c>
      <c r="H91" s="48" t="s">
        <v>2659</v>
      </c>
      <c r="I91" s="48">
        <v>1</v>
      </c>
      <c r="J91" s="48" t="s">
        <v>1144</v>
      </c>
      <c r="K91" s="48" t="s">
        <v>1487</v>
      </c>
      <c r="M91" s="47">
        <v>1</v>
      </c>
      <c r="N91" s="47" t="s">
        <v>1154</v>
      </c>
      <c r="O91" s="133"/>
      <c r="P91" s="47" t="s">
        <v>1158</v>
      </c>
      <c r="Q91" s="47">
        <v>6040</v>
      </c>
      <c r="R91" s="47" t="s">
        <v>1690</v>
      </c>
      <c r="S91" s="48" t="s">
        <v>160</v>
      </c>
      <c r="T91" s="164">
        <v>613</v>
      </c>
      <c r="U91" s="47" t="str">
        <f>IFERROR(INDEX('TAXA DE OCUP. RECUR.'!$F$1:$F$60, MATCH(T91, 'TAXA DE OCUP. RECUR.'!$E$1:$E$60, 0)),"")</f>
        <v>FURADEIRA SKODA - [613]</v>
      </c>
      <c r="V91" s="165">
        <v>27.108000000000001</v>
      </c>
      <c r="W91" s="165"/>
      <c r="X91" s="229">
        <v>46127</v>
      </c>
      <c r="Y91" s="229">
        <f t="shared" si="14"/>
        <v>46127</v>
      </c>
      <c r="Z91" s="47">
        <f t="shared" si="12"/>
        <v>16</v>
      </c>
      <c r="AA91" s="47">
        <f t="shared" si="13"/>
        <v>16</v>
      </c>
      <c r="AB91" s="47" t="str">
        <f t="shared" si="9"/>
        <v>abr</v>
      </c>
      <c r="AC91" s="47" t="str">
        <f t="shared" si="10"/>
        <v>2026</v>
      </c>
      <c r="AD91" s="165">
        <f t="shared" si="11"/>
        <v>1</v>
      </c>
    </row>
    <row r="92" spans="1:30" x14ac:dyDescent="0.25">
      <c r="A92" s="47" t="s">
        <v>991</v>
      </c>
      <c r="B92" s="47" t="s">
        <v>9</v>
      </c>
      <c r="C92" s="47">
        <v>2077</v>
      </c>
      <c r="D92" s="47">
        <v>2</v>
      </c>
      <c r="E92" s="47" t="s">
        <v>203</v>
      </c>
      <c r="F92" s="48" t="s">
        <v>740</v>
      </c>
      <c r="G92" s="48" t="s">
        <v>11</v>
      </c>
      <c r="H92" s="48" t="s">
        <v>2659</v>
      </c>
      <c r="I92" s="48">
        <v>1</v>
      </c>
      <c r="J92" s="48" t="s">
        <v>1144</v>
      </c>
      <c r="K92" s="48" t="s">
        <v>1487</v>
      </c>
      <c r="M92" s="47">
        <v>1</v>
      </c>
      <c r="N92" s="47" t="s">
        <v>1154</v>
      </c>
      <c r="O92" s="133"/>
      <c r="P92" s="47" t="s">
        <v>1158</v>
      </c>
      <c r="Q92" s="47">
        <v>6040</v>
      </c>
      <c r="R92" s="47" t="s">
        <v>146</v>
      </c>
      <c r="S92" s="48" t="s">
        <v>161</v>
      </c>
      <c r="T92" s="164">
        <v>89</v>
      </c>
      <c r="U92" s="47" t="str">
        <f>IFERROR(INDEX('TAXA DE OCUP. RECUR.'!$F$1:$F$60, MATCH(T92, 'TAXA DE OCUP. RECUR.'!$E$1:$E$60, 0)),"")</f>
        <v>MONTAGEM (MONTAGEM DE MOENDA) - [89]</v>
      </c>
      <c r="V92" s="165">
        <v>13.499999999999998</v>
      </c>
      <c r="W92" s="165"/>
      <c r="X92" s="229">
        <v>46124</v>
      </c>
      <c r="Y92" s="229">
        <f t="shared" si="14"/>
        <v>46124</v>
      </c>
      <c r="Z92" s="47">
        <f t="shared" si="12"/>
        <v>15</v>
      </c>
      <c r="AA92" s="47">
        <f t="shared" si="13"/>
        <v>15</v>
      </c>
      <c r="AB92" s="47" t="str">
        <f t="shared" si="9"/>
        <v>abr</v>
      </c>
      <c r="AC92" s="47" t="str">
        <f t="shared" si="10"/>
        <v>2026</v>
      </c>
      <c r="AD92" s="165">
        <f t="shared" si="11"/>
        <v>1</v>
      </c>
    </row>
    <row r="93" spans="1:30" x14ac:dyDescent="0.25">
      <c r="A93" s="47" t="s">
        <v>991</v>
      </c>
      <c r="B93" s="47" t="s">
        <v>9</v>
      </c>
      <c r="C93" s="47">
        <v>2077</v>
      </c>
      <c r="D93" s="47">
        <v>2</v>
      </c>
      <c r="E93" s="47" t="s">
        <v>203</v>
      </c>
      <c r="F93" s="48" t="s">
        <v>740</v>
      </c>
      <c r="G93" s="48" t="s">
        <v>11</v>
      </c>
      <c r="H93" s="48" t="s">
        <v>2659</v>
      </c>
      <c r="I93" s="48">
        <v>1</v>
      </c>
      <c r="J93" s="48" t="s">
        <v>1144</v>
      </c>
      <c r="K93" s="48" t="s">
        <v>1487</v>
      </c>
      <c r="M93" s="47">
        <v>1</v>
      </c>
      <c r="N93" s="47" t="s">
        <v>1154</v>
      </c>
      <c r="O93" s="133"/>
      <c r="P93" s="47" t="s">
        <v>1158</v>
      </c>
      <c r="Q93" s="47">
        <v>6040</v>
      </c>
      <c r="R93" s="47" t="s">
        <v>1690</v>
      </c>
      <c r="S93" s="48" t="s">
        <v>147</v>
      </c>
      <c r="T93" s="164">
        <v>561</v>
      </c>
      <c r="U93" s="47" t="str">
        <f>IFERROR(INDEX('TAXA DE OCUP. RECUR.'!$F$1:$F$60, MATCH(T93, 'TAXA DE OCUP. RECUR.'!$E$1:$E$60, 0)),"")</f>
        <v>TORNO HORIZONTAL NILES - [561]</v>
      </c>
      <c r="V93" s="165">
        <v>9.5125909090909104</v>
      </c>
      <c r="W93" s="165"/>
      <c r="X93" s="229">
        <v>46130</v>
      </c>
      <c r="Y93" s="229">
        <f t="shared" si="14"/>
        <v>46130</v>
      </c>
      <c r="Z93" s="47">
        <f t="shared" si="12"/>
        <v>16</v>
      </c>
      <c r="AA93" s="47">
        <f t="shared" si="13"/>
        <v>16</v>
      </c>
      <c r="AB93" s="47" t="str">
        <f t="shared" si="9"/>
        <v>abr</v>
      </c>
      <c r="AC93" s="47" t="str">
        <f t="shared" si="10"/>
        <v>2026</v>
      </c>
      <c r="AD93" s="165">
        <f t="shared" si="11"/>
        <v>1</v>
      </c>
    </row>
    <row r="94" spans="1:30" x14ac:dyDescent="0.25">
      <c r="A94" s="47" t="s">
        <v>991</v>
      </c>
      <c r="B94" s="47" t="s">
        <v>9</v>
      </c>
      <c r="C94" s="47">
        <v>2077</v>
      </c>
      <c r="D94" s="47">
        <v>2</v>
      </c>
      <c r="E94" s="47" t="s">
        <v>203</v>
      </c>
      <c r="F94" s="48" t="s">
        <v>740</v>
      </c>
      <c r="G94" s="48" t="s">
        <v>11</v>
      </c>
      <c r="H94" s="48" t="s">
        <v>2659</v>
      </c>
      <c r="I94" s="48">
        <v>1</v>
      </c>
      <c r="J94" s="48" t="s">
        <v>1144</v>
      </c>
      <c r="K94" s="48" t="s">
        <v>1487</v>
      </c>
      <c r="M94" s="47">
        <v>1</v>
      </c>
      <c r="N94" s="47" t="s">
        <v>1154</v>
      </c>
      <c r="O94" s="133"/>
      <c r="P94" s="47" t="s">
        <v>1158</v>
      </c>
      <c r="Q94" s="47">
        <v>6040</v>
      </c>
      <c r="R94" s="47" t="s">
        <v>1690</v>
      </c>
      <c r="S94" s="48" t="s">
        <v>148</v>
      </c>
      <c r="T94" s="164">
        <v>489</v>
      </c>
      <c r="U94" s="47" t="str">
        <f>IFERROR(INDEX('TAXA DE OCUP. RECUR.'!$F$1:$F$60, MATCH(T94, 'TAXA DE OCUP. RECUR.'!$E$1:$E$60, 0)),"")</f>
        <v>BROQUEADORA - [489]</v>
      </c>
      <c r="V94" s="165">
        <v>11.945454545454545</v>
      </c>
      <c r="W94" s="165"/>
      <c r="X94" s="229">
        <v>46189</v>
      </c>
      <c r="Y94" s="229">
        <f>X94</f>
        <v>46189</v>
      </c>
      <c r="Z94" s="47">
        <f t="shared" si="12"/>
        <v>25</v>
      </c>
      <c r="AA94" s="47">
        <f t="shared" si="13"/>
        <v>25</v>
      </c>
      <c r="AB94" s="47" t="str">
        <f t="shared" si="9"/>
        <v>jun</v>
      </c>
      <c r="AC94" s="47" t="str">
        <f t="shared" si="10"/>
        <v>2026</v>
      </c>
      <c r="AD94" s="165">
        <f t="shared" si="11"/>
        <v>1</v>
      </c>
    </row>
    <row r="95" spans="1:30" x14ac:dyDescent="0.25">
      <c r="A95" s="47" t="s">
        <v>991</v>
      </c>
      <c r="B95" s="47" t="s">
        <v>9</v>
      </c>
      <c r="C95" s="47">
        <v>2077</v>
      </c>
      <c r="D95" s="47">
        <v>2</v>
      </c>
      <c r="E95" s="47" t="s">
        <v>203</v>
      </c>
      <c r="F95" s="48" t="s">
        <v>740</v>
      </c>
      <c r="G95" s="48" t="s">
        <v>11</v>
      </c>
      <c r="H95" s="48" t="s">
        <v>2659</v>
      </c>
      <c r="I95" s="48">
        <v>1</v>
      </c>
      <c r="J95" s="48" t="s">
        <v>1144</v>
      </c>
      <c r="K95" s="48" t="s">
        <v>1487</v>
      </c>
      <c r="M95" s="47">
        <v>1</v>
      </c>
      <c r="N95" s="47" t="s">
        <v>1154</v>
      </c>
      <c r="O95" s="133"/>
      <c r="P95" s="47" t="s">
        <v>1158</v>
      </c>
      <c r="Q95" s="47">
        <v>6040</v>
      </c>
      <c r="R95" s="47" t="s">
        <v>1689</v>
      </c>
      <c r="S95" s="48" t="s">
        <v>162</v>
      </c>
      <c r="T95" s="164">
        <v>194</v>
      </c>
      <c r="U95" s="47" t="str">
        <f>IFERROR(INDEX('TAXA DE OCUP. RECUR.'!$F$1:$F$60, MATCH(T95, 'TAXA DE OCUP. RECUR.'!$E$1:$E$60, 0)),"")</f>
        <v>FORNO AQUECIMENTO CAMISAS (DRAGÃOZINHO) - [194]</v>
      </c>
      <c r="V95" s="165">
        <v>2.0454545454545454</v>
      </c>
      <c r="W95" s="165"/>
      <c r="X95" s="229">
        <v>46139</v>
      </c>
      <c r="Y95" s="229"/>
      <c r="Z95" s="47">
        <f t="shared" si="12"/>
        <v>18</v>
      </c>
      <c r="AA95" s="47" t="str">
        <f t="shared" si="13"/>
        <v/>
      </c>
      <c r="AB95" s="47" t="str">
        <f t="shared" si="9"/>
        <v>abr</v>
      </c>
      <c r="AC95" s="47" t="str">
        <f t="shared" si="10"/>
        <v>2026</v>
      </c>
      <c r="AD95" s="165" t="str">
        <f t="shared" si="11"/>
        <v/>
      </c>
    </row>
    <row r="96" spans="1:30" x14ac:dyDescent="0.25">
      <c r="A96" s="47" t="s">
        <v>991</v>
      </c>
      <c r="B96" s="47" t="s">
        <v>9</v>
      </c>
      <c r="C96" s="47">
        <v>2077</v>
      </c>
      <c r="D96" s="47">
        <v>2</v>
      </c>
      <c r="E96" s="47" t="s">
        <v>203</v>
      </c>
      <c r="F96" s="48" t="s">
        <v>740</v>
      </c>
      <c r="G96" s="48" t="s">
        <v>11</v>
      </c>
      <c r="H96" s="48" t="s">
        <v>2659</v>
      </c>
      <c r="I96" s="48">
        <v>1</v>
      </c>
      <c r="J96" s="48" t="s">
        <v>1144</v>
      </c>
      <c r="K96" s="48" t="s">
        <v>1487</v>
      </c>
      <c r="M96" s="47">
        <v>1</v>
      </c>
      <c r="N96" s="47" t="s">
        <v>1154</v>
      </c>
      <c r="O96" s="133"/>
      <c r="P96" s="47" t="s">
        <v>1158</v>
      </c>
      <c r="Q96" s="47">
        <v>6040</v>
      </c>
      <c r="R96" s="47" t="s">
        <v>158</v>
      </c>
      <c r="S96" s="48" t="s">
        <v>158</v>
      </c>
      <c r="T96" s="164">
        <v>2</v>
      </c>
      <c r="U96" s="47" t="str">
        <f>IFERROR(INDEX('TAXA DE OCUP. RECUR.'!$F$1:$F$60, MATCH(T96, 'TAXA DE OCUP. RECUR.'!$E$1:$E$60, 0)),"")</f>
        <v>EXPEDIÇÃO</v>
      </c>
      <c r="V96" s="165">
        <v>1</v>
      </c>
      <c r="W96" s="165"/>
      <c r="X96" s="229">
        <v>46142</v>
      </c>
      <c r="Y96" s="229"/>
      <c r="Z96" s="47">
        <f t="shared" si="12"/>
        <v>18</v>
      </c>
      <c r="AA96" s="47" t="str">
        <f t="shared" si="13"/>
        <v/>
      </c>
      <c r="AB96" s="47" t="str">
        <f t="shared" si="9"/>
        <v>abr</v>
      </c>
      <c r="AC96" s="47" t="str">
        <f t="shared" si="10"/>
        <v>2026</v>
      </c>
      <c r="AD96" s="165" t="str">
        <f t="shared" si="11"/>
        <v/>
      </c>
    </row>
    <row r="97" spans="1:30" x14ac:dyDescent="0.25">
      <c r="A97" s="47" t="s">
        <v>992</v>
      </c>
      <c r="B97" s="47" t="s">
        <v>9</v>
      </c>
      <c r="C97" s="47">
        <v>2081</v>
      </c>
      <c r="D97" s="47">
        <v>2</v>
      </c>
      <c r="E97" s="47" t="s">
        <v>205</v>
      </c>
      <c r="F97" s="48" t="s">
        <v>739</v>
      </c>
      <c r="G97" s="48" t="s">
        <v>11</v>
      </c>
      <c r="H97" s="48" t="s">
        <v>2660</v>
      </c>
      <c r="I97" s="48">
        <v>1</v>
      </c>
      <c r="J97" s="48" t="s">
        <v>1144</v>
      </c>
      <c r="K97" s="48" t="s">
        <v>1487</v>
      </c>
      <c r="M97" s="47">
        <v>1</v>
      </c>
      <c r="N97" s="47" t="s">
        <v>1154</v>
      </c>
      <c r="O97" s="133"/>
      <c r="P97" s="47" t="s">
        <v>1138</v>
      </c>
      <c r="Q97" s="47" t="s">
        <v>1763</v>
      </c>
      <c r="R97" s="47" t="s">
        <v>1687</v>
      </c>
      <c r="S97" s="48" t="s">
        <v>1156</v>
      </c>
      <c r="T97" s="164">
        <v>1</v>
      </c>
      <c r="U97" s="47" t="str">
        <f>IFERROR(INDEX('TAXA DE OCUP. RECUR.'!$F$1:$F$60, MATCH(T97, 'TAXA DE OCUP. RECUR.'!$E$1:$E$60, 0)),"")</f>
        <v>FUNDIÇÃO MORENO</v>
      </c>
      <c r="V97" s="165">
        <v>1</v>
      </c>
      <c r="W97" s="165"/>
      <c r="X97" s="229">
        <v>46092</v>
      </c>
      <c r="Y97" s="229"/>
      <c r="Z97" s="47">
        <f t="shared" si="12"/>
        <v>11</v>
      </c>
      <c r="AA97" s="47" t="str">
        <f t="shared" si="13"/>
        <v/>
      </c>
      <c r="AB97" s="47" t="str">
        <f t="shared" si="9"/>
        <v>mar</v>
      </c>
      <c r="AC97" s="47" t="str">
        <f t="shared" si="10"/>
        <v>2026</v>
      </c>
      <c r="AD97" s="165" t="str">
        <f t="shared" si="11"/>
        <v/>
      </c>
    </row>
    <row r="98" spans="1:30" x14ac:dyDescent="0.25">
      <c r="A98" s="47" t="s">
        <v>992</v>
      </c>
      <c r="B98" s="47" t="s">
        <v>9</v>
      </c>
      <c r="C98" s="47">
        <v>2081</v>
      </c>
      <c r="D98" s="47">
        <v>2</v>
      </c>
      <c r="E98" s="47" t="s">
        <v>205</v>
      </c>
      <c r="F98" s="48" t="s">
        <v>739</v>
      </c>
      <c r="G98" s="48" t="s">
        <v>11</v>
      </c>
      <c r="H98" s="48" t="s">
        <v>2660</v>
      </c>
      <c r="I98" s="48">
        <v>1</v>
      </c>
      <c r="J98" s="48" t="s">
        <v>1144</v>
      </c>
      <c r="K98" s="48" t="s">
        <v>1487</v>
      </c>
      <c r="M98" s="47">
        <v>1</v>
      </c>
      <c r="N98" s="47" t="s">
        <v>1154</v>
      </c>
      <c r="O98" s="133"/>
      <c r="P98" s="47" t="s">
        <v>1138</v>
      </c>
      <c r="Q98" s="47" t="s">
        <v>1763</v>
      </c>
      <c r="R98" s="47" t="s">
        <v>1690</v>
      </c>
      <c r="S98" s="48" t="s">
        <v>1202</v>
      </c>
      <c r="T98" s="164">
        <v>117</v>
      </c>
      <c r="U98" s="47" t="str">
        <f>IFERROR(INDEX('TAXA DE OCUP. RECUR.'!$F$1:$F$60, MATCH(T98, 'TAXA DE OCUP. RECUR.'!$E$1:$E$60, 0)),"")</f>
        <v>TORNO HORIZ. ZERBST FICHER TP-3000 - [117]</v>
      </c>
      <c r="V98" s="165">
        <v>2.5281818181818179</v>
      </c>
      <c r="W98" s="165"/>
      <c r="X98" s="229">
        <v>46092</v>
      </c>
      <c r="Y98" s="229"/>
      <c r="Z98" s="47">
        <f t="shared" si="12"/>
        <v>11</v>
      </c>
      <c r="AA98" s="47" t="str">
        <f t="shared" si="13"/>
        <v/>
      </c>
      <c r="AB98" s="47" t="str">
        <f t="shared" si="9"/>
        <v>mar</v>
      </c>
      <c r="AC98" s="47" t="str">
        <f t="shared" si="10"/>
        <v>2026</v>
      </c>
      <c r="AD98" s="165" t="str">
        <f t="shared" si="11"/>
        <v/>
      </c>
    </row>
    <row r="99" spans="1:30" x14ac:dyDescent="0.25">
      <c r="A99" s="47" t="s">
        <v>992</v>
      </c>
      <c r="B99" s="47" t="s">
        <v>9</v>
      </c>
      <c r="C99" s="47">
        <v>2081</v>
      </c>
      <c r="D99" s="47">
        <v>2</v>
      </c>
      <c r="E99" s="47" t="s">
        <v>205</v>
      </c>
      <c r="F99" s="48" t="s">
        <v>739</v>
      </c>
      <c r="G99" s="48" t="s">
        <v>11</v>
      </c>
      <c r="H99" s="48" t="s">
        <v>2660</v>
      </c>
      <c r="I99" s="48">
        <v>1</v>
      </c>
      <c r="J99" s="48" t="s">
        <v>1144</v>
      </c>
      <c r="K99" s="48" t="s">
        <v>1487</v>
      </c>
      <c r="M99" s="47">
        <v>1</v>
      </c>
      <c r="N99" s="47" t="s">
        <v>1154</v>
      </c>
      <c r="O99" s="133"/>
      <c r="P99" s="47" t="s">
        <v>1138</v>
      </c>
      <c r="Q99" s="47" t="s">
        <v>1763</v>
      </c>
      <c r="R99" s="47" t="s">
        <v>1690</v>
      </c>
      <c r="S99" s="48" t="s">
        <v>159</v>
      </c>
      <c r="T99" s="164">
        <v>210</v>
      </c>
      <c r="U99" s="47" t="str">
        <f>IFERROR(INDEX('TAXA DE OCUP. RECUR.'!$F$1:$F$60, MATCH(T99, 'TAXA DE OCUP. RECUR.'!$E$1:$E$60, 0)),"")</f>
        <v>MANDRILH. SCHIESS A.G. FB 28 / 16 - [210]</v>
      </c>
      <c r="V99" s="165">
        <v>6.1363636363636358</v>
      </c>
      <c r="W99" s="165"/>
      <c r="X99" s="229">
        <v>46093</v>
      </c>
      <c r="Y99" s="229"/>
      <c r="Z99" s="47">
        <f t="shared" si="12"/>
        <v>11</v>
      </c>
      <c r="AA99" s="47" t="str">
        <f t="shared" si="13"/>
        <v/>
      </c>
      <c r="AB99" s="47" t="str">
        <f t="shared" si="9"/>
        <v>mar</v>
      </c>
      <c r="AC99" s="47" t="str">
        <f t="shared" si="10"/>
        <v>2026</v>
      </c>
      <c r="AD99" s="165" t="str">
        <f t="shared" si="11"/>
        <v/>
      </c>
    </row>
    <row r="100" spans="1:30" x14ac:dyDescent="0.25">
      <c r="A100" s="47" t="s">
        <v>992</v>
      </c>
      <c r="B100" s="47" t="s">
        <v>9</v>
      </c>
      <c r="C100" s="47">
        <v>2081</v>
      </c>
      <c r="D100" s="47">
        <v>2</v>
      </c>
      <c r="E100" s="47" t="s">
        <v>205</v>
      </c>
      <c r="F100" s="48" t="s">
        <v>739</v>
      </c>
      <c r="G100" s="48" t="s">
        <v>11</v>
      </c>
      <c r="H100" s="48" t="s">
        <v>2660</v>
      </c>
      <c r="I100" s="48">
        <v>1</v>
      </c>
      <c r="J100" s="48" t="s">
        <v>1144</v>
      </c>
      <c r="K100" s="48" t="s">
        <v>1487</v>
      </c>
      <c r="M100" s="47">
        <v>1</v>
      </c>
      <c r="N100" s="47" t="s">
        <v>1154</v>
      </c>
      <c r="O100" s="133"/>
      <c r="P100" s="47" t="s">
        <v>1138</v>
      </c>
      <c r="Q100" s="47" t="s">
        <v>1763</v>
      </c>
      <c r="R100" s="47" t="s">
        <v>1690</v>
      </c>
      <c r="S100" s="48" t="s">
        <v>160</v>
      </c>
      <c r="T100" s="164">
        <v>613</v>
      </c>
      <c r="U100" s="47" t="str">
        <f>IFERROR(INDEX('TAXA DE OCUP. RECUR.'!$F$1:$F$60, MATCH(T100, 'TAXA DE OCUP. RECUR.'!$E$1:$E$60, 0)),"")</f>
        <v>FURADEIRA SKODA - [613]</v>
      </c>
      <c r="V100" s="165">
        <v>18</v>
      </c>
      <c r="W100" s="165"/>
      <c r="X100" s="229">
        <v>46095</v>
      </c>
      <c r="Y100" s="229"/>
      <c r="Z100" s="47">
        <f t="shared" si="12"/>
        <v>11</v>
      </c>
      <c r="AA100" s="47" t="str">
        <f t="shared" si="13"/>
        <v/>
      </c>
      <c r="AB100" s="47" t="str">
        <f t="shared" si="9"/>
        <v>mar</v>
      </c>
      <c r="AC100" s="47" t="str">
        <f t="shared" si="10"/>
        <v>2026</v>
      </c>
      <c r="AD100" s="165" t="str">
        <f t="shared" si="11"/>
        <v/>
      </c>
    </row>
    <row r="101" spans="1:30" x14ac:dyDescent="0.25">
      <c r="A101" s="47" t="s">
        <v>992</v>
      </c>
      <c r="B101" s="47" t="s">
        <v>9</v>
      </c>
      <c r="C101" s="47">
        <v>2081</v>
      </c>
      <c r="D101" s="47">
        <v>2</v>
      </c>
      <c r="E101" s="47" t="s">
        <v>205</v>
      </c>
      <c r="F101" s="48" t="s">
        <v>739</v>
      </c>
      <c r="G101" s="48" t="s">
        <v>11</v>
      </c>
      <c r="H101" s="48" t="s">
        <v>2660</v>
      </c>
      <c r="I101" s="48">
        <v>1</v>
      </c>
      <c r="J101" s="48" t="s">
        <v>1144</v>
      </c>
      <c r="K101" s="48" t="s">
        <v>1487</v>
      </c>
      <c r="M101" s="47">
        <v>1</v>
      </c>
      <c r="N101" s="47" t="s">
        <v>1154</v>
      </c>
      <c r="O101" s="133"/>
      <c r="P101" s="47" t="s">
        <v>1138</v>
      </c>
      <c r="Q101" s="47" t="s">
        <v>1763</v>
      </c>
      <c r="R101" s="47" t="s">
        <v>146</v>
      </c>
      <c r="S101" s="48" t="s">
        <v>161</v>
      </c>
      <c r="T101" s="164">
        <v>89</v>
      </c>
      <c r="U101" s="47" t="str">
        <f>IFERROR(INDEX('TAXA DE OCUP. RECUR.'!$F$1:$F$60, MATCH(T101, 'TAXA DE OCUP. RECUR.'!$E$1:$E$60, 0)),"")</f>
        <v>MONTAGEM (MONTAGEM DE MOENDA) - [89]</v>
      </c>
      <c r="V101" s="165">
        <v>9</v>
      </c>
      <c r="W101" s="165"/>
      <c r="X101" s="229">
        <v>46096</v>
      </c>
      <c r="Y101" s="229"/>
      <c r="Z101" s="47">
        <f t="shared" si="12"/>
        <v>11</v>
      </c>
      <c r="AA101" s="47" t="str">
        <f t="shared" si="13"/>
        <v/>
      </c>
      <c r="AB101" s="47" t="str">
        <f t="shared" si="9"/>
        <v>mar</v>
      </c>
      <c r="AC101" s="47" t="str">
        <f t="shared" si="10"/>
        <v>2026</v>
      </c>
      <c r="AD101" s="165" t="str">
        <f t="shared" si="11"/>
        <v/>
      </c>
    </row>
    <row r="102" spans="1:30" x14ac:dyDescent="0.25">
      <c r="A102" s="47" t="s">
        <v>992</v>
      </c>
      <c r="B102" s="47" t="s">
        <v>9</v>
      </c>
      <c r="C102" s="47">
        <v>2081</v>
      </c>
      <c r="D102" s="47">
        <v>2</v>
      </c>
      <c r="E102" s="47" t="s">
        <v>205</v>
      </c>
      <c r="F102" s="48" t="s">
        <v>739</v>
      </c>
      <c r="G102" s="48" t="s">
        <v>11</v>
      </c>
      <c r="H102" s="48" t="s">
        <v>2660</v>
      </c>
      <c r="I102" s="48">
        <v>1</v>
      </c>
      <c r="J102" s="48" t="s">
        <v>1144</v>
      </c>
      <c r="K102" s="48" t="s">
        <v>1487</v>
      </c>
      <c r="M102" s="47">
        <v>1</v>
      </c>
      <c r="N102" s="47" t="s">
        <v>1154</v>
      </c>
      <c r="O102" s="133"/>
      <c r="P102" s="47" t="s">
        <v>1138</v>
      </c>
      <c r="Q102" s="47" t="s">
        <v>1763</v>
      </c>
      <c r="R102" s="47" t="s">
        <v>1690</v>
      </c>
      <c r="S102" s="48" t="s">
        <v>147</v>
      </c>
      <c r="T102" s="164">
        <v>117</v>
      </c>
      <c r="U102" s="47" t="str">
        <f>IFERROR(INDEX('TAXA DE OCUP. RECUR.'!$F$1:$F$60, MATCH(T102, 'TAXA DE OCUP. RECUR.'!$E$1:$E$60, 0)),"")</f>
        <v>TORNO HORIZ. ZERBST FICHER TP-3000 - [117]</v>
      </c>
      <c r="V102" s="165">
        <v>7.5618409090909093</v>
      </c>
      <c r="W102" s="165"/>
      <c r="X102" s="229">
        <v>46124</v>
      </c>
      <c r="Y102" s="229"/>
      <c r="Z102" s="47">
        <f t="shared" si="12"/>
        <v>15</v>
      </c>
      <c r="AA102" s="47" t="str">
        <f t="shared" si="13"/>
        <v/>
      </c>
      <c r="AB102" s="47" t="str">
        <f t="shared" si="9"/>
        <v>abr</v>
      </c>
      <c r="AC102" s="47" t="str">
        <f t="shared" si="10"/>
        <v>2026</v>
      </c>
      <c r="AD102" s="165" t="str">
        <f t="shared" si="11"/>
        <v/>
      </c>
    </row>
    <row r="103" spans="1:30" x14ac:dyDescent="0.25">
      <c r="A103" s="47" t="s">
        <v>992</v>
      </c>
      <c r="B103" s="47" t="s">
        <v>9</v>
      </c>
      <c r="C103" s="47">
        <v>2081</v>
      </c>
      <c r="D103" s="47">
        <v>2</v>
      </c>
      <c r="E103" s="47" t="s">
        <v>205</v>
      </c>
      <c r="F103" s="48" t="s">
        <v>739</v>
      </c>
      <c r="G103" s="48" t="s">
        <v>11</v>
      </c>
      <c r="H103" s="48" t="s">
        <v>2660</v>
      </c>
      <c r="I103" s="48">
        <v>1</v>
      </c>
      <c r="J103" s="48" t="s">
        <v>1144</v>
      </c>
      <c r="K103" s="48" t="s">
        <v>1487</v>
      </c>
      <c r="M103" s="47">
        <v>1</v>
      </c>
      <c r="N103" s="47" t="s">
        <v>1154</v>
      </c>
      <c r="O103" s="133"/>
      <c r="P103" s="47" t="s">
        <v>1138</v>
      </c>
      <c r="Q103" s="47" t="s">
        <v>1763</v>
      </c>
      <c r="R103" s="47" t="s">
        <v>1690</v>
      </c>
      <c r="S103" s="48" t="s">
        <v>148</v>
      </c>
      <c r="T103" s="164">
        <v>489</v>
      </c>
      <c r="U103" s="47" t="str">
        <f>IFERROR(INDEX('TAXA DE OCUP. RECUR.'!$F$1:$F$60, MATCH(T103, 'TAXA DE OCUP. RECUR.'!$E$1:$E$60, 0)),"")</f>
        <v>BROQUEADORA - [489]</v>
      </c>
      <c r="V103" s="165">
        <v>9.4909090909090903</v>
      </c>
      <c r="W103" s="165"/>
      <c r="X103" s="229">
        <v>46129</v>
      </c>
      <c r="Y103" s="229"/>
      <c r="Z103" s="47">
        <f t="shared" si="12"/>
        <v>16</v>
      </c>
      <c r="AA103" s="47" t="str">
        <f t="shared" si="13"/>
        <v/>
      </c>
      <c r="AB103" s="47" t="str">
        <f t="shared" si="9"/>
        <v>abr</v>
      </c>
      <c r="AC103" s="47" t="str">
        <f t="shared" si="10"/>
        <v>2026</v>
      </c>
      <c r="AD103" s="165" t="str">
        <f t="shared" si="11"/>
        <v/>
      </c>
    </row>
    <row r="104" spans="1:30" x14ac:dyDescent="0.25">
      <c r="A104" s="47" t="s">
        <v>992</v>
      </c>
      <c r="B104" s="47" t="s">
        <v>9</v>
      </c>
      <c r="C104" s="47">
        <v>2081</v>
      </c>
      <c r="D104" s="47">
        <v>2</v>
      </c>
      <c r="E104" s="47" t="s">
        <v>205</v>
      </c>
      <c r="F104" s="48" t="s">
        <v>739</v>
      </c>
      <c r="G104" s="48" t="s">
        <v>11</v>
      </c>
      <c r="H104" s="48" t="s">
        <v>2660</v>
      </c>
      <c r="I104" s="48">
        <v>1</v>
      </c>
      <c r="J104" s="48" t="s">
        <v>1144</v>
      </c>
      <c r="K104" s="48" t="s">
        <v>1487</v>
      </c>
      <c r="M104" s="47">
        <v>1</v>
      </c>
      <c r="N104" s="47" t="s">
        <v>1154</v>
      </c>
      <c r="O104" s="133"/>
      <c r="P104" s="47" t="s">
        <v>1138</v>
      </c>
      <c r="Q104" s="47" t="s">
        <v>1763</v>
      </c>
      <c r="R104" s="47" t="s">
        <v>1689</v>
      </c>
      <c r="S104" s="48" t="s">
        <v>162</v>
      </c>
      <c r="T104" s="164">
        <v>194</v>
      </c>
      <c r="U104" s="47" t="str">
        <f>IFERROR(INDEX('TAXA DE OCUP. RECUR.'!$F$1:$F$60, MATCH(T104, 'TAXA DE OCUP. RECUR.'!$E$1:$E$60, 0)),"")</f>
        <v>FORNO AQUECIMENTO CAMISAS (DRAGÃOZINHO) - [194]</v>
      </c>
      <c r="V104" s="165">
        <v>1.4318181818181819</v>
      </c>
      <c r="W104" s="165"/>
      <c r="X104" s="229">
        <v>46136</v>
      </c>
      <c r="Y104" s="229"/>
      <c r="Z104" s="47">
        <f t="shared" si="12"/>
        <v>17</v>
      </c>
      <c r="AA104" s="47" t="str">
        <f t="shared" si="13"/>
        <v/>
      </c>
      <c r="AB104" s="47" t="str">
        <f t="shared" si="9"/>
        <v>abr</v>
      </c>
      <c r="AC104" s="47" t="str">
        <f t="shared" si="10"/>
        <v>2026</v>
      </c>
      <c r="AD104" s="165" t="str">
        <f t="shared" si="11"/>
        <v/>
      </c>
    </row>
    <row r="105" spans="1:30" x14ac:dyDescent="0.25">
      <c r="A105" s="47" t="s">
        <v>992</v>
      </c>
      <c r="B105" s="47" t="s">
        <v>9</v>
      </c>
      <c r="C105" s="47">
        <v>2081</v>
      </c>
      <c r="D105" s="47">
        <v>2</v>
      </c>
      <c r="E105" s="47" t="s">
        <v>205</v>
      </c>
      <c r="F105" s="48" t="s">
        <v>739</v>
      </c>
      <c r="G105" s="48" t="s">
        <v>11</v>
      </c>
      <c r="H105" s="48" t="s">
        <v>2660</v>
      </c>
      <c r="I105" s="48">
        <v>1</v>
      </c>
      <c r="J105" s="48" t="s">
        <v>1144</v>
      </c>
      <c r="K105" s="48" t="s">
        <v>1487</v>
      </c>
      <c r="M105" s="47">
        <v>1</v>
      </c>
      <c r="N105" s="47" t="s">
        <v>1154</v>
      </c>
      <c r="O105" s="133"/>
      <c r="P105" s="47" t="s">
        <v>1138</v>
      </c>
      <c r="Q105" s="47" t="s">
        <v>1763</v>
      </c>
      <c r="R105" s="47" t="s">
        <v>158</v>
      </c>
      <c r="S105" s="48" t="s">
        <v>158</v>
      </c>
      <c r="T105" s="164">
        <v>2</v>
      </c>
      <c r="U105" s="47" t="str">
        <f>IFERROR(INDEX('TAXA DE OCUP. RECUR.'!$F$1:$F$60, MATCH(T105, 'TAXA DE OCUP. RECUR.'!$E$1:$E$60, 0)),"")</f>
        <v>EXPEDIÇÃO</v>
      </c>
      <c r="V105" s="165">
        <v>1</v>
      </c>
      <c r="W105" s="165"/>
      <c r="X105" s="229">
        <v>46142</v>
      </c>
      <c r="Y105" s="229"/>
      <c r="Z105" s="47">
        <f t="shared" si="12"/>
        <v>18</v>
      </c>
      <c r="AA105" s="47" t="str">
        <f t="shared" si="13"/>
        <v/>
      </c>
      <c r="AB105" s="47" t="str">
        <f t="shared" si="9"/>
        <v>abr</v>
      </c>
      <c r="AC105" s="47" t="str">
        <f t="shared" si="10"/>
        <v>2026</v>
      </c>
      <c r="AD105" s="165" t="str">
        <f t="shared" si="11"/>
        <v/>
      </c>
    </row>
    <row r="106" spans="1:30" x14ac:dyDescent="0.25">
      <c r="A106" s="47" t="s">
        <v>993</v>
      </c>
      <c r="B106" s="47">
        <v>0</v>
      </c>
      <c r="C106" s="47">
        <v>0</v>
      </c>
      <c r="D106" s="47">
        <v>0</v>
      </c>
      <c r="E106" s="47" t="s">
        <v>1122</v>
      </c>
      <c r="F106" s="48" t="s">
        <v>745</v>
      </c>
      <c r="G106" s="48" t="s">
        <v>11</v>
      </c>
      <c r="H106" s="48" t="s">
        <v>2661</v>
      </c>
      <c r="I106" s="48">
        <v>1</v>
      </c>
      <c r="J106" s="48" t="s">
        <v>1144</v>
      </c>
      <c r="K106" s="48" t="s">
        <v>1487</v>
      </c>
      <c r="M106" s="47">
        <v>1</v>
      </c>
      <c r="N106" s="47" t="s">
        <v>1154</v>
      </c>
      <c r="O106" s="133"/>
      <c r="P106" s="47" t="s">
        <v>1160</v>
      </c>
      <c r="Q106" s="47" t="s">
        <v>1802</v>
      </c>
      <c r="R106" s="47" t="s">
        <v>1687</v>
      </c>
      <c r="S106" s="48" t="s">
        <v>1156</v>
      </c>
      <c r="T106" s="164">
        <v>1</v>
      </c>
      <c r="U106" s="47" t="str">
        <f>IFERROR(INDEX('TAXA DE OCUP. RECUR.'!$F$1:$F$60, MATCH(T106, 'TAXA DE OCUP. RECUR.'!$E$1:$E$60, 0)),"")</f>
        <v>FUNDIÇÃO MORENO</v>
      </c>
      <c r="V106" s="165">
        <v>1</v>
      </c>
      <c r="W106" s="165"/>
      <c r="X106" s="229">
        <v>46128</v>
      </c>
      <c r="Y106" s="229">
        <v>46171</v>
      </c>
      <c r="Z106" s="47">
        <f t="shared" si="12"/>
        <v>16</v>
      </c>
      <c r="AA106" s="47">
        <f t="shared" si="13"/>
        <v>22</v>
      </c>
      <c r="AB106" s="47" t="str">
        <f t="shared" si="9"/>
        <v>abr</v>
      </c>
      <c r="AC106" s="47" t="str">
        <f t="shared" si="10"/>
        <v>2026</v>
      </c>
      <c r="AD106" s="165">
        <f t="shared" si="11"/>
        <v>1</v>
      </c>
    </row>
    <row r="107" spans="1:30" x14ac:dyDescent="0.25">
      <c r="A107" s="47" t="s">
        <v>993</v>
      </c>
      <c r="B107" s="47">
        <v>0</v>
      </c>
      <c r="C107" s="47">
        <v>0</v>
      </c>
      <c r="D107" s="47">
        <v>0</v>
      </c>
      <c r="E107" s="47" t="s">
        <v>1122</v>
      </c>
      <c r="F107" s="48" t="s">
        <v>745</v>
      </c>
      <c r="G107" s="48" t="s">
        <v>11</v>
      </c>
      <c r="H107" s="48" t="s">
        <v>2661</v>
      </c>
      <c r="I107" s="48">
        <v>1</v>
      </c>
      <c r="J107" s="48" t="s">
        <v>1144</v>
      </c>
      <c r="K107" s="48" t="s">
        <v>1487</v>
      </c>
      <c r="M107" s="47">
        <v>1</v>
      </c>
      <c r="N107" s="47" t="s">
        <v>1154</v>
      </c>
      <c r="O107" s="133"/>
      <c r="P107" s="47" t="s">
        <v>1160</v>
      </c>
      <c r="Q107" s="47" t="s">
        <v>1802</v>
      </c>
      <c r="R107" s="47" t="s">
        <v>1690</v>
      </c>
      <c r="S107" s="48" t="s">
        <v>1202</v>
      </c>
      <c r="T107" s="164">
        <v>117</v>
      </c>
      <c r="U107" s="47" t="str">
        <f>IFERROR(INDEX('TAXA DE OCUP. RECUR.'!$F$1:$F$60, MATCH(T107, 'TAXA DE OCUP. RECUR.'!$E$1:$E$60, 0)),"")</f>
        <v>TORNO HORIZ. ZERBST FICHER TP-3000 - [117]</v>
      </c>
      <c r="V107" s="165">
        <v>2.9863636363636363</v>
      </c>
      <c r="W107" s="165"/>
      <c r="X107" s="229">
        <v>46129</v>
      </c>
      <c r="Y107" s="229">
        <v>46171</v>
      </c>
      <c r="Z107" s="47">
        <f t="shared" si="12"/>
        <v>16</v>
      </c>
      <c r="AA107" s="47">
        <f t="shared" si="13"/>
        <v>22</v>
      </c>
      <c r="AB107" s="47" t="str">
        <f t="shared" si="9"/>
        <v>abr</v>
      </c>
      <c r="AC107" s="47" t="str">
        <f t="shared" si="10"/>
        <v>2026</v>
      </c>
      <c r="AD107" s="165">
        <f t="shared" si="11"/>
        <v>1</v>
      </c>
    </row>
    <row r="108" spans="1:30" x14ac:dyDescent="0.25">
      <c r="A108" s="47" t="s">
        <v>993</v>
      </c>
      <c r="B108" s="47">
        <v>0</v>
      </c>
      <c r="C108" s="47">
        <v>0</v>
      </c>
      <c r="D108" s="47">
        <v>0</v>
      </c>
      <c r="E108" s="47" t="s">
        <v>1122</v>
      </c>
      <c r="F108" s="48" t="s">
        <v>745</v>
      </c>
      <c r="G108" s="48" t="s">
        <v>11</v>
      </c>
      <c r="H108" s="48" t="s">
        <v>2661</v>
      </c>
      <c r="I108" s="48">
        <v>1</v>
      </c>
      <c r="J108" s="48" t="s">
        <v>1144</v>
      </c>
      <c r="K108" s="48" t="s">
        <v>1487</v>
      </c>
      <c r="M108" s="47">
        <v>1</v>
      </c>
      <c r="N108" s="47" t="s">
        <v>1154</v>
      </c>
      <c r="O108" s="133"/>
      <c r="P108" s="47" t="s">
        <v>1160</v>
      </c>
      <c r="Q108" s="47" t="s">
        <v>1802</v>
      </c>
      <c r="R108" s="47" t="s">
        <v>1690</v>
      </c>
      <c r="S108" s="48" t="s">
        <v>159</v>
      </c>
      <c r="T108" s="164">
        <v>210</v>
      </c>
      <c r="U108" s="47" t="str">
        <f>IFERROR(INDEX('TAXA DE OCUP. RECUR.'!$F$1:$F$60, MATCH(T108, 'TAXA DE OCUP. RECUR.'!$E$1:$E$60, 0)),"")</f>
        <v>MANDRILH. SCHIESS A.G. FB 28 / 16 - [210]</v>
      </c>
      <c r="V108" s="165">
        <v>7.4454545454545444</v>
      </c>
      <c r="W108" s="165"/>
      <c r="X108" s="229">
        <v>46129</v>
      </c>
      <c r="Y108" s="229">
        <v>46171</v>
      </c>
      <c r="Z108" s="47">
        <f t="shared" si="12"/>
        <v>16</v>
      </c>
      <c r="AA108" s="47">
        <f t="shared" si="13"/>
        <v>22</v>
      </c>
      <c r="AB108" s="47" t="str">
        <f t="shared" si="9"/>
        <v>abr</v>
      </c>
      <c r="AC108" s="47" t="str">
        <f t="shared" si="10"/>
        <v>2026</v>
      </c>
      <c r="AD108" s="165">
        <f t="shared" si="11"/>
        <v>1</v>
      </c>
    </row>
    <row r="109" spans="1:30" x14ac:dyDescent="0.25">
      <c r="A109" s="47" t="s">
        <v>993</v>
      </c>
      <c r="B109" s="47">
        <v>0</v>
      </c>
      <c r="C109" s="47">
        <v>0</v>
      </c>
      <c r="D109" s="47">
        <v>0</v>
      </c>
      <c r="E109" s="47" t="s">
        <v>1122</v>
      </c>
      <c r="F109" s="48" t="s">
        <v>745</v>
      </c>
      <c r="G109" s="48" t="s">
        <v>11</v>
      </c>
      <c r="H109" s="48" t="s">
        <v>2661</v>
      </c>
      <c r="I109" s="48">
        <v>1</v>
      </c>
      <c r="J109" s="48" t="s">
        <v>1144</v>
      </c>
      <c r="K109" s="48" t="s">
        <v>1487</v>
      </c>
      <c r="M109" s="47">
        <v>1</v>
      </c>
      <c r="N109" s="47" t="s">
        <v>1154</v>
      </c>
      <c r="O109" s="133"/>
      <c r="P109" s="47" t="s">
        <v>1160</v>
      </c>
      <c r="Q109" s="47" t="s">
        <v>1802</v>
      </c>
      <c r="R109" s="47" t="s">
        <v>1690</v>
      </c>
      <c r="S109" s="48" t="s">
        <v>160</v>
      </c>
      <c r="T109" s="164">
        <v>613</v>
      </c>
      <c r="U109" s="47" t="str">
        <f>IFERROR(INDEX('TAXA DE OCUP. RECUR.'!$F$1:$F$60, MATCH(T109, 'TAXA DE OCUP. RECUR.'!$E$1:$E$60, 0)),"")</f>
        <v>FURADEIRA SKODA - [613]</v>
      </c>
      <c r="V109" s="165">
        <v>24.545454545454543</v>
      </c>
      <c r="W109" s="165"/>
      <c r="X109" s="229">
        <v>46130</v>
      </c>
      <c r="Y109" s="229">
        <v>46171</v>
      </c>
      <c r="Z109" s="47">
        <f t="shared" si="12"/>
        <v>16</v>
      </c>
      <c r="AA109" s="47">
        <f t="shared" si="13"/>
        <v>22</v>
      </c>
      <c r="AB109" s="47" t="str">
        <f t="shared" si="9"/>
        <v>abr</v>
      </c>
      <c r="AC109" s="47" t="str">
        <f t="shared" si="10"/>
        <v>2026</v>
      </c>
      <c r="AD109" s="165">
        <f t="shared" si="11"/>
        <v>1</v>
      </c>
    </row>
    <row r="110" spans="1:30" x14ac:dyDescent="0.25">
      <c r="A110" s="47" t="s">
        <v>993</v>
      </c>
      <c r="B110" s="47">
        <v>0</v>
      </c>
      <c r="C110" s="47">
        <v>0</v>
      </c>
      <c r="D110" s="47">
        <v>0</v>
      </c>
      <c r="E110" s="47" t="s">
        <v>1122</v>
      </c>
      <c r="F110" s="48" t="s">
        <v>745</v>
      </c>
      <c r="G110" s="48" t="s">
        <v>11</v>
      </c>
      <c r="H110" s="48" t="s">
        <v>2661</v>
      </c>
      <c r="I110" s="48">
        <v>1</v>
      </c>
      <c r="J110" s="48" t="s">
        <v>1144</v>
      </c>
      <c r="K110" s="48" t="s">
        <v>1487</v>
      </c>
      <c r="M110" s="47">
        <v>1</v>
      </c>
      <c r="N110" s="47" t="s">
        <v>1154</v>
      </c>
      <c r="O110" s="133"/>
      <c r="P110" s="47" t="s">
        <v>1160</v>
      </c>
      <c r="Q110" s="47" t="s">
        <v>1802</v>
      </c>
      <c r="R110" s="47" t="s">
        <v>146</v>
      </c>
      <c r="S110" s="48" t="s">
        <v>161</v>
      </c>
      <c r="T110" s="164">
        <v>89</v>
      </c>
      <c r="U110" s="47" t="str">
        <f>IFERROR(INDEX('TAXA DE OCUP. RECUR.'!$F$1:$F$60, MATCH(T110, 'TAXA DE OCUP. RECUR.'!$E$1:$E$60, 0)),"")</f>
        <v>MONTAGEM (MONTAGEM DE MOENDA) - [89]</v>
      </c>
      <c r="V110" s="165">
        <v>12.272727272727272</v>
      </c>
      <c r="W110" s="165"/>
      <c r="X110" s="229">
        <v>46131</v>
      </c>
      <c r="Y110" s="229">
        <v>46171</v>
      </c>
      <c r="Z110" s="47">
        <f t="shared" si="12"/>
        <v>16</v>
      </c>
      <c r="AA110" s="47">
        <f t="shared" si="13"/>
        <v>22</v>
      </c>
      <c r="AB110" s="47" t="str">
        <f t="shared" si="9"/>
        <v>abr</v>
      </c>
      <c r="AC110" s="47" t="str">
        <f t="shared" si="10"/>
        <v>2026</v>
      </c>
      <c r="AD110" s="165">
        <f t="shared" si="11"/>
        <v>1</v>
      </c>
    </row>
    <row r="111" spans="1:30" x14ac:dyDescent="0.25">
      <c r="A111" s="47" t="s">
        <v>993</v>
      </c>
      <c r="B111" s="47">
        <v>0</v>
      </c>
      <c r="C111" s="47">
        <v>0</v>
      </c>
      <c r="D111" s="47">
        <v>0</v>
      </c>
      <c r="E111" s="47" t="s">
        <v>1122</v>
      </c>
      <c r="F111" s="48" t="s">
        <v>745</v>
      </c>
      <c r="G111" s="48" t="s">
        <v>11</v>
      </c>
      <c r="H111" s="48" t="s">
        <v>2661</v>
      </c>
      <c r="I111" s="48">
        <v>1</v>
      </c>
      <c r="J111" s="48" t="s">
        <v>1144</v>
      </c>
      <c r="K111" s="48" t="s">
        <v>1487</v>
      </c>
      <c r="M111" s="47">
        <v>1</v>
      </c>
      <c r="N111" s="47" t="s">
        <v>1154</v>
      </c>
      <c r="O111" s="133"/>
      <c r="P111" s="47" t="s">
        <v>1160</v>
      </c>
      <c r="Q111" s="47" t="s">
        <v>1802</v>
      </c>
      <c r="R111" s="47" t="s">
        <v>1690</v>
      </c>
      <c r="S111" s="48" t="s">
        <v>147</v>
      </c>
      <c r="T111" s="164">
        <v>117</v>
      </c>
      <c r="U111" s="47" t="str">
        <f>IFERROR(INDEX('TAXA DE OCUP. RECUR.'!$F$1:$F$60, MATCH(T111, 'TAXA DE OCUP. RECUR.'!$E$1:$E$60, 0)),"")</f>
        <v>TORNO HORIZ. ZERBST FICHER TP-3000 - [117]</v>
      </c>
      <c r="V111" s="165">
        <v>8.8623409090909107</v>
      </c>
      <c r="W111" s="165"/>
      <c r="X111" s="229">
        <v>46132</v>
      </c>
      <c r="Y111" s="229">
        <v>46171</v>
      </c>
      <c r="Z111" s="47">
        <f t="shared" si="12"/>
        <v>17</v>
      </c>
      <c r="AA111" s="47">
        <f t="shared" si="13"/>
        <v>22</v>
      </c>
      <c r="AB111" s="47" t="str">
        <f t="shared" si="9"/>
        <v>abr</v>
      </c>
      <c r="AC111" s="47" t="str">
        <f t="shared" si="10"/>
        <v>2026</v>
      </c>
      <c r="AD111" s="165">
        <f t="shared" si="11"/>
        <v>1</v>
      </c>
    </row>
    <row r="112" spans="1:30" x14ac:dyDescent="0.25">
      <c r="A112" s="47" t="s">
        <v>993</v>
      </c>
      <c r="B112" s="47">
        <v>0</v>
      </c>
      <c r="C112" s="47">
        <v>0</v>
      </c>
      <c r="D112" s="47">
        <v>0</v>
      </c>
      <c r="E112" s="47" t="s">
        <v>1122</v>
      </c>
      <c r="F112" s="48" t="s">
        <v>745</v>
      </c>
      <c r="G112" s="48" t="s">
        <v>11</v>
      </c>
      <c r="H112" s="48" t="s">
        <v>2661</v>
      </c>
      <c r="I112" s="48">
        <v>1</v>
      </c>
      <c r="J112" s="48" t="s">
        <v>1144</v>
      </c>
      <c r="K112" s="48" t="s">
        <v>1487</v>
      </c>
      <c r="M112" s="47">
        <v>1</v>
      </c>
      <c r="N112" s="47" t="s">
        <v>1154</v>
      </c>
      <c r="O112" s="133"/>
      <c r="P112" s="47" t="s">
        <v>1160</v>
      </c>
      <c r="Q112" s="47" t="s">
        <v>1802</v>
      </c>
      <c r="R112" s="47" t="s">
        <v>1690</v>
      </c>
      <c r="S112" s="48" t="s">
        <v>148</v>
      </c>
      <c r="T112" s="164">
        <v>489</v>
      </c>
      <c r="U112" s="47" t="str">
        <f>IFERROR(INDEX('TAXA DE OCUP. RECUR.'!$F$1:$F$60, MATCH(T112, 'TAXA DE OCUP. RECUR.'!$E$1:$E$60, 0)),"")</f>
        <v>BROQUEADORA - [489]</v>
      </c>
      <c r="V112" s="165">
        <v>10.799999999999999</v>
      </c>
      <c r="W112" s="165"/>
      <c r="X112" s="229">
        <v>46167</v>
      </c>
      <c r="Y112" s="229">
        <v>46171</v>
      </c>
      <c r="Z112" s="47">
        <f t="shared" si="12"/>
        <v>22</v>
      </c>
      <c r="AA112" s="47">
        <f t="shared" si="13"/>
        <v>22</v>
      </c>
      <c r="AB112" s="47" t="str">
        <f t="shared" si="9"/>
        <v>mai</v>
      </c>
      <c r="AC112" s="47" t="str">
        <f t="shared" si="10"/>
        <v>2026</v>
      </c>
      <c r="AD112" s="165">
        <f t="shared" si="11"/>
        <v>1</v>
      </c>
    </row>
    <row r="113" spans="1:30" x14ac:dyDescent="0.25">
      <c r="A113" s="47" t="s">
        <v>993</v>
      </c>
      <c r="B113" s="47">
        <v>0</v>
      </c>
      <c r="C113" s="47">
        <v>0</v>
      </c>
      <c r="D113" s="47">
        <v>0</v>
      </c>
      <c r="E113" s="47" t="s">
        <v>1122</v>
      </c>
      <c r="F113" s="48" t="s">
        <v>745</v>
      </c>
      <c r="G113" s="48" t="s">
        <v>11</v>
      </c>
      <c r="H113" s="48" t="s">
        <v>2661</v>
      </c>
      <c r="I113" s="48">
        <v>1</v>
      </c>
      <c r="J113" s="48" t="s">
        <v>1144</v>
      </c>
      <c r="K113" s="48" t="s">
        <v>1487</v>
      </c>
      <c r="M113" s="47">
        <v>1</v>
      </c>
      <c r="N113" s="47" t="s">
        <v>1154</v>
      </c>
      <c r="O113" s="133"/>
      <c r="P113" s="47" t="s">
        <v>1160</v>
      </c>
      <c r="Q113" s="47" t="s">
        <v>1802</v>
      </c>
      <c r="R113" s="47" t="s">
        <v>1689</v>
      </c>
      <c r="S113" s="48" t="s">
        <v>162</v>
      </c>
      <c r="T113" s="164">
        <v>194</v>
      </c>
      <c r="U113" s="47" t="str">
        <f>IFERROR(INDEX('TAXA DE OCUP. RECUR.'!$F$1:$F$60, MATCH(T113, 'TAXA DE OCUP. RECUR.'!$E$1:$E$60, 0)),"")</f>
        <v>FORNO AQUECIMENTO CAMISAS (DRAGÃOZINHO) - [194]</v>
      </c>
      <c r="V113" s="165">
        <v>2.0454545454545454</v>
      </c>
      <c r="W113" s="165"/>
      <c r="X113" s="229">
        <v>46167</v>
      </c>
      <c r="Y113" s="229">
        <v>46171</v>
      </c>
      <c r="Z113" s="47">
        <f t="shared" si="12"/>
        <v>22</v>
      </c>
      <c r="AA113" s="47">
        <f t="shared" si="13"/>
        <v>22</v>
      </c>
      <c r="AB113" s="47" t="str">
        <f t="shared" si="9"/>
        <v>mai</v>
      </c>
      <c r="AC113" s="47" t="str">
        <f t="shared" si="10"/>
        <v>2026</v>
      </c>
      <c r="AD113" s="165">
        <f t="shared" si="11"/>
        <v>1</v>
      </c>
    </row>
    <row r="114" spans="1:30" x14ac:dyDescent="0.25">
      <c r="A114" s="47" t="s">
        <v>993</v>
      </c>
      <c r="B114" s="47">
        <v>0</v>
      </c>
      <c r="C114" s="47">
        <v>0</v>
      </c>
      <c r="D114" s="47">
        <v>0</v>
      </c>
      <c r="E114" s="47" t="s">
        <v>1122</v>
      </c>
      <c r="F114" s="48" t="s">
        <v>745</v>
      </c>
      <c r="G114" s="48" t="s">
        <v>11</v>
      </c>
      <c r="H114" s="48" t="s">
        <v>2661</v>
      </c>
      <c r="I114" s="48">
        <v>1</v>
      </c>
      <c r="J114" s="48" t="s">
        <v>1144</v>
      </c>
      <c r="K114" s="48" t="s">
        <v>1487</v>
      </c>
      <c r="M114" s="47">
        <v>1</v>
      </c>
      <c r="N114" s="47" t="s">
        <v>1154</v>
      </c>
      <c r="O114" s="133"/>
      <c r="P114" s="47" t="s">
        <v>1160</v>
      </c>
      <c r="Q114" s="47" t="s">
        <v>1802</v>
      </c>
      <c r="R114" s="47" t="s">
        <v>158</v>
      </c>
      <c r="S114" s="48" t="s">
        <v>158</v>
      </c>
      <c r="T114" s="164">
        <v>2</v>
      </c>
      <c r="U114" s="47" t="str">
        <f>IFERROR(INDEX('TAXA DE OCUP. RECUR.'!$F$1:$F$60, MATCH(T114, 'TAXA DE OCUP. RECUR.'!$E$1:$E$60, 0)),"")</f>
        <v>EXPEDIÇÃO</v>
      </c>
      <c r="V114" s="165">
        <v>1</v>
      </c>
      <c r="W114" s="165"/>
      <c r="X114" s="229">
        <v>46142</v>
      </c>
      <c r="Y114" s="229"/>
      <c r="Z114" s="47">
        <f t="shared" si="12"/>
        <v>18</v>
      </c>
      <c r="AA114" s="47" t="str">
        <f t="shared" si="13"/>
        <v/>
      </c>
      <c r="AB114" s="47" t="str">
        <f t="shared" si="9"/>
        <v>abr</v>
      </c>
      <c r="AC114" s="47" t="str">
        <f t="shared" si="10"/>
        <v>2026</v>
      </c>
      <c r="AD114" s="165" t="str">
        <f t="shared" si="11"/>
        <v/>
      </c>
    </row>
    <row r="115" spans="1:30" x14ac:dyDescent="0.25">
      <c r="A115" s="47" t="s">
        <v>994</v>
      </c>
      <c r="B115" s="47" t="s">
        <v>9</v>
      </c>
      <c r="C115" s="47">
        <v>2083</v>
      </c>
      <c r="D115" s="47">
        <v>2</v>
      </c>
      <c r="E115" s="47" t="s">
        <v>1123</v>
      </c>
      <c r="F115" s="48" t="s">
        <v>746</v>
      </c>
      <c r="G115" s="48" t="s">
        <v>11</v>
      </c>
      <c r="H115" s="48" t="s">
        <v>2662</v>
      </c>
      <c r="I115" s="48">
        <v>1</v>
      </c>
      <c r="J115" s="48" t="s">
        <v>1144</v>
      </c>
      <c r="K115" s="48" t="s">
        <v>1487</v>
      </c>
      <c r="M115" s="47">
        <v>1</v>
      </c>
      <c r="N115" s="47" t="s">
        <v>1154</v>
      </c>
      <c r="O115" s="133"/>
      <c r="P115" s="47" t="s">
        <v>1160</v>
      </c>
      <c r="Q115" s="47" t="s">
        <v>1779</v>
      </c>
      <c r="R115" s="47" t="s">
        <v>1687</v>
      </c>
      <c r="S115" s="48" t="s">
        <v>1156</v>
      </c>
      <c r="T115" s="164">
        <v>1</v>
      </c>
      <c r="U115" s="47" t="str">
        <f>IFERROR(INDEX('TAXA DE OCUP. RECUR.'!$F$1:$F$60, MATCH(T115, 'TAXA DE OCUP. RECUR.'!$E$1:$E$60, 0)),"")</f>
        <v>FUNDIÇÃO MORENO</v>
      </c>
      <c r="V115" s="165">
        <v>1</v>
      </c>
      <c r="W115" s="165"/>
      <c r="X115" s="229">
        <v>46128</v>
      </c>
      <c r="Y115" s="229">
        <f>X115</f>
        <v>46128</v>
      </c>
      <c r="Z115" s="47">
        <f t="shared" si="12"/>
        <v>16</v>
      </c>
      <c r="AA115" s="47">
        <f t="shared" si="13"/>
        <v>16</v>
      </c>
      <c r="AB115" s="47" t="str">
        <f t="shared" si="9"/>
        <v>abr</v>
      </c>
      <c r="AC115" s="47" t="str">
        <f t="shared" si="10"/>
        <v>2026</v>
      </c>
      <c r="AD115" s="165">
        <f t="shared" si="11"/>
        <v>1</v>
      </c>
    </row>
    <row r="116" spans="1:30" x14ac:dyDescent="0.25">
      <c r="A116" s="47" t="s">
        <v>994</v>
      </c>
      <c r="B116" s="47" t="s">
        <v>9</v>
      </c>
      <c r="C116" s="47">
        <v>2083</v>
      </c>
      <c r="D116" s="47">
        <v>2</v>
      </c>
      <c r="E116" s="47" t="s">
        <v>1123</v>
      </c>
      <c r="F116" s="48" t="s">
        <v>746</v>
      </c>
      <c r="G116" s="48" t="s">
        <v>11</v>
      </c>
      <c r="H116" s="48" t="s">
        <v>2662</v>
      </c>
      <c r="I116" s="48">
        <v>1</v>
      </c>
      <c r="J116" s="48" t="s">
        <v>1144</v>
      </c>
      <c r="K116" s="48" t="s">
        <v>1487</v>
      </c>
      <c r="M116" s="47">
        <v>1</v>
      </c>
      <c r="N116" s="47" t="s">
        <v>1154</v>
      </c>
      <c r="O116" s="133"/>
      <c r="P116" s="47" t="s">
        <v>1160</v>
      </c>
      <c r="Q116" s="47" t="s">
        <v>1779</v>
      </c>
      <c r="R116" s="47" t="s">
        <v>1690</v>
      </c>
      <c r="S116" s="48" t="s">
        <v>1202</v>
      </c>
      <c r="T116" s="164">
        <v>117</v>
      </c>
      <c r="U116" s="47" t="str">
        <f>IFERROR(INDEX('TAXA DE OCUP. RECUR.'!$F$1:$F$60, MATCH(T116, 'TAXA DE OCUP. RECUR.'!$E$1:$E$60, 0)),"")</f>
        <v>TORNO HORIZ. ZERBST FICHER TP-3000 - [117]</v>
      </c>
      <c r="V116" s="165">
        <v>2.9863636363636363</v>
      </c>
      <c r="W116" s="165"/>
      <c r="X116" s="229">
        <v>46095</v>
      </c>
      <c r="Y116" s="229">
        <f>X116</f>
        <v>46095</v>
      </c>
      <c r="Z116" s="47">
        <f t="shared" si="12"/>
        <v>11</v>
      </c>
      <c r="AA116" s="47">
        <f t="shared" si="13"/>
        <v>11</v>
      </c>
      <c r="AB116" s="47" t="str">
        <f t="shared" si="9"/>
        <v>mar</v>
      </c>
      <c r="AC116" s="47" t="str">
        <f t="shared" si="10"/>
        <v>2026</v>
      </c>
      <c r="AD116" s="165">
        <f t="shared" si="11"/>
        <v>1</v>
      </c>
    </row>
    <row r="117" spans="1:30" x14ac:dyDescent="0.25">
      <c r="A117" s="47" t="s">
        <v>994</v>
      </c>
      <c r="B117" s="47" t="s">
        <v>9</v>
      </c>
      <c r="C117" s="47">
        <v>2083</v>
      </c>
      <c r="D117" s="47">
        <v>2</v>
      </c>
      <c r="E117" s="47" t="s">
        <v>1123</v>
      </c>
      <c r="F117" s="48" t="s">
        <v>746</v>
      </c>
      <c r="G117" s="48" t="s">
        <v>11</v>
      </c>
      <c r="H117" s="48" t="s">
        <v>2662</v>
      </c>
      <c r="I117" s="48">
        <v>1</v>
      </c>
      <c r="J117" s="48" t="s">
        <v>1144</v>
      </c>
      <c r="K117" s="48" t="s">
        <v>1487</v>
      </c>
      <c r="M117" s="47">
        <v>1</v>
      </c>
      <c r="N117" s="47" t="s">
        <v>1154</v>
      </c>
      <c r="O117" s="133"/>
      <c r="P117" s="47" t="s">
        <v>1160</v>
      </c>
      <c r="Q117" s="47" t="s">
        <v>1779</v>
      </c>
      <c r="R117" s="47" t="s">
        <v>1690</v>
      </c>
      <c r="S117" s="48" t="s">
        <v>159</v>
      </c>
      <c r="T117" s="164">
        <v>210</v>
      </c>
      <c r="U117" s="47" t="str">
        <f>IFERROR(INDEX('TAXA DE OCUP. RECUR.'!$F$1:$F$60, MATCH(T117, 'TAXA DE OCUP. RECUR.'!$E$1:$E$60, 0)),"")</f>
        <v>MANDRILH. SCHIESS A.G. FB 28 / 16 - [210]</v>
      </c>
      <c r="V117" s="165">
        <v>7.4454545454545444</v>
      </c>
      <c r="W117" s="165"/>
      <c r="X117" s="229">
        <v>46145</v>
      </c>
      <c r="Y117" s="229">
        <f>X117</f>
        <v>46145</v>
      </c>
      <c r="Z117" s="47">
        <f t="shared" si="12"/>
        <v>18</v>
      </c>
      <c r="AA117" s="47">
        <f t="shared" si="13"/>
        <v>18</v>
      </c>
      <c r="AB117" s="47" t="str">
        <f t="shared" si="9"/>
        <v>mai</v>
      </c>
      <c r="AC117" s="47" t="str">
        <f t="shared" si="10"/>
        <v>2026</v>
      </c>
      <c r="AD117" s="165">
        <f t="shared" si="11"/>
        <v>1</v>
      </c>
    </row>
    <row r="118" spans="1:30" x14ac:dyDescent="0.25">
      <c r="A118" s="47" t="s">
        <v>994</v>
      </c>
      <c r="B118" s="47" t="s">
        <v>9</v>
      </c>
      <c r="C118" s="47">
        <v>2083</v>
      </c>
      <c r="D118" s="47">
        <v>2</v>
      </c>
      <c r="E118" s="47" t="s">
        <v>1123</v>
      </c>
      <c r="F118" s="48" t="s">
        <v>746</v>
      </c>
      <c r="G118" s="48" t="s">
        <v>11</v>
      </c>
      <c r="H118" s="48" t="s">
        <v>2662</v>
      </c>
      <c r="I118" s="48">
        <v>1</v>
      </c>
      <c r="J118" s="48" t="s">
        <v>1144</v>
      </c>
      <c r="K118" s="48" t="s">
        <v>1487</v>
      </c>
      <c r="M118" s="47">
        <v>1</v>
      </c>
      <c r="N118" s="47" t="s">
        <v>1154</v>
      </c>
      <c r="O118" s="133"/>
      <c r="P118" s="47" t="s">
        <v>1160</v>
      </c>
      <c r="Q118" s="47" t="s">
        <v>1779</v>
      </c>
      <c r="R118" s="47" t="s">
        <v>1690</v>
      </c>
      <c r="S118" s="48" t="s">
        <v>160</v>
      </c>
      <c r="T118" s="164">
        <v>613</v>
      </c>
      <c r="U118" s="47" t="str">
        <f>IFERROR(INDEX('TAXA DE OCUP. RECUR.'!$F$1:$F$60, MATCH(T118, 'TAXA DE OCUP. RECUR.'!$E$1:$E$60, 0)),"")</f>
        <v>FURADEIRA SKODA - [613]</v>
      </c>
      <c r="V118" s="165">
        <v>24.545454545454543</v>
      </c>
      <c r="W118" s="165"/>
      <c r="X118" s="229">
        <v>46167</v>
      </c>
      <c r="Y118" s="229">
        <v>46171</v>
      </c>
      <c r="Z118" s="47">
        <f t="shared" si="12"/>
        <v>22</v>
      </c>
      <c r="AA118" s="47">
        <f t="shared" si="13"/>
        <v>22</v>
      </c>
      <c r="AB118" s="47" t="str">
        <f t="shared" si="9"/>
        <v>mai</v>
      </c>
      <c r="AC118" s="47" t="str">
        <f t="shared" si="10"/>
        <v>2026</v>
      </c>
      <c r="AD118" s="165">
        <f t="shared" si="11"/>
        <v>1</v>
      </c>
    </row>
    <row r="119" spans="1:30" x14ac:dyDescent="0.25">
      <c r="A119" s="47" t="s">
        <v>994</v>
      </c>
      <c r="B119" s="47" t="s">
        <v>9</v>
      </c>
      <c r="C119" s="47">
        <v>2083</v>
      </c>
      <c r="D119" s="47">
        <v>2</v>
      </c>
      <c r="E119" s="47" t="s">
        <v>1123</v>
      </c>
      <c r="F119" s="48" t="s">
        <v>746</v>
      </c>
      <c r="G119" s="48" t="s">
        <v>11</v>
      </c>
      <c r="H119" s="48" t="s">
        <v>2662</v>
      </c>
      <c r="I119" s="48">
        <v>1</v>
      </c>
      <c r="J119" s="48" t="s">
        <v>1144</v>
      </c>
      <c r="K119" s="48" t="s">
        <v>1487</v>
      </c>
      <c r="M119" s="47">
        <v>1</v>
      </c>
      <c r="N119" s="47" t="s">
        <v>1154</v>
      </c>
      <c r="O119" s="133"/>
      <c r="P119" s="47" t="s">
        <v>1160</v>
      </c>
      <c r="Q119" s="47" t="s">
        <v>1779</v>
      </c>
      <c r="R119" s="47" t="s">
        <v>146</v>
      </c>
      <c r="S119" s="48" t="s">
        <v>161</v>
      </c>
      <c r="T119" s="164">
        <v>89</v>
      </c>
      <c r="U119" s="47" t="str">
        <f>IFERROR(INDEX('TAXA DE OCUP. RECUR.'!$F$1:$F$60, MATCH(T119, 'TAXA DE OCUP. RECUR.'!$E$1:$E$60, 0)),"")</f>
        <v>MONTAGEM (MONTAGEM DE MOENDA) - [89]</v>
      </c>
      <c r="V119" s="165">
        <v>12.272727272727272</v>
      </c>
      <c r="W119" s="165"/>
      <c r="X119" s="229">
        <v>46176</v>
      </c>
      <c r="Y119" s="229">
        <v>46171</v>
      </c>
      <c r="Z119" s="47">
        <f t="shared" si="12"/>
        <v>23</v>
      </c>
      <c r="AA119" s="47">
        <f t="shared" si="13"/>
        <v>22</v>
      </c>
      <c r="AB119" s="47" t="str">
        <f t="shared" ref="AB119:AB182" si="15">IFERROR(IF(X119="","",TEXT(X119,"MMM")),"")</f>
        <v>jun</v>
      </c>
      <c r="AC119" s="47" t="str">
        <f t="shared" ref="AC119:AC182" si="16">IFERROR(IF(X119="","",TEXT(X119,"AAAA")),"")</f>
        <v>2026</v>
      </c>
      <c r="AD119" s="165">
        <f t="shared" si="11"/>
        <v>1</v>
      </c>
    </row>
    <row r="120" spans="1:30" x14ac:dyDescent="0.25">
      <c r="A120" s="47" t="s">
        <v>994</v>
      </c>
      <c r="B120" s="47" t="s">
        <v>9</v>
      </c>
      <c r="C120" s="47">
        <v>2083</v>
      </c>
      <c r="D120" s="47">
        <v>2</v>
      </c>
      <c r="E120" s="47" t="s">
        <v>1123</v>
      </c>
      <c r="F120" s="48" t="s">
        <v>746</v>
      </c>
      <c r="G120" s="48" t="s">
        <v>11</v>
      </c>
      <c r="H120" s="48" t="s">
        <v>2662</v>
      </c>
      <c r="I120" s="48">
        <v>1</v>
      </c>
      <c r="J120" s="48" t="s">
        <v>1144</v>
      </c>
      <c r="K120" s="48" t="s">
        <v>1487</v>
      </c>
      <c r="M120" s="47">
        <v>1</v>
      </c>
      <c r="N120" s="47" t="s">
        <v>1154</v>
      </c>
      <c r="O120" s="133"/>
      <c r="P120" s="47" t="s">
        <v>1160</v>
      </c>
      <c r="Q120" s="47" t="s">
        <v>1779</v>
      </c>
      <c r="R120" s="47" t="s">
        <v>1690</v>
      </c>
      <c r="S120" s="48" t="s">
        <v>147</v>
      </c>
      <c r="T120" s="164">
        <v>118</v>
      </c>
      <c r="U120" s="47" t="str">
        <f>IFERROR(INDEX('TAXA DE OCUP. RECUR.'!$F$1:$F$60, MATCH(T120, 'TAXA DE OCUP. RECUR.'!$E$1:$E$60, 0)),"")</f>
        <v>TORNO HORIZ. ZERBST FICHER TP-4000 - [118]</v>
      </c>
      <c r="V120" s="165">
        <v>8.8623409090909107</v>
      </c>
      <c r="W120" s="165"/>
      <c r="X120" s="229">
        <v>46169</v>
      </c>
      <c r="Y120" s="229">
        <v>46171</v>
      </c>
      <c r="Z120" s="47">
        <f t="shared" si="12"/>
        <v>22</v>
      </c>
      <c r="AA120" s="47">
        <f t="shared" si="13"/>
        <v>22</v>
      </c>
      <c r="AB120" s="47" t="str">
        <f t="shared" si="15"/>
        <v>mai</v>
      </c>
      <c r="AC120" s="47" t="str">
        <f t="shared" si="16"/>
        <v>2026</v>
      </c>
      <c r="AD120" s="165">
        <f t="shared" si="11"/>
        <v>1</v>
      </c>
    </row>
    <row r="121" spans="1:30" x14ac:dyDescent="0.25">
      <c r="A121" s="47" t="s">
        <v>994</v>
      </c>
      <c r="B121" s="47" t="s">
        <v>9</v>
      </c>
      <c r="C121" s="47">
        <v>2083</v>
      </c>
      <c r="D121" s="47">
        <v>2</v>
      </c>
      <c r="E121" s="47" t="s">
        <v>1123</v>
      </c>
      <c r="F121" s="48" t="s">
        <v>746</v>
      </c>
      <c r="G121" s="48" t="s">
        <v>11</v>
      </c>
      <c r="H121" s="48" t="s">
        <v>2662</v>
      </c>
      <c r="I121" s="48">
        <v>1</v>
      </c>
      <c r="J121" s="48" t="s">
        <v>1144</v>
      </c>
      <c r="K121" s="48" t="s">
        <v>1487</v>
      </c>
      <c r="M121" s="47">
        <v>1</v>
      </c>
      <c r="N121" s="47" t="s">
        <v>1154</v>
      </c>
      <c r="O121" s="133"/>
      <c r="P121" s="47" t="s">
        <v>1160</v>
      </c>
      <c r="Q121" s="47" t="s">
        <v>1779</v>
      </c>
      <c r="R121" s="47" t="s">
        <v>1690</v>
      </c>
      <c r="S121" s="48" t="s">
        <v>148</v>
      </c>
      <c r="T121" s="164">
        <v>489</v>
      </c>
      <c r="U121" s="47" t="str">
        <f>IFERROR(INDEX('TAXA DE OCUP. RECUR.'!$F$1:$F$60, MATCH(T121, 'TAXA DE OCUP. RECUR.'!$E$1:$E$60, 0)),"")</f>
        <v>BROQUEADORA - [489]</v>
      </c>
      <c r="V121" s="165">
        <v>10.799999999999999</v>
      </c>
      <c r="W121" s="165"/>
      <c r="X121" s="229">
        <v>46203</v>
      </c>
      <c r="Y121" s="229"/>
      <c r="Z121" s="47">
        <f t="shared" si="12"/>
        <v>27</v>
      </c>
      <c r="AA121" s="47" t="str">
        <f t="shared" si="13"/>
        <v/>
      </c>
      <c r="AB121" s="47" t="str">
        <f t="shared" si="15"/>
        <v>jun</v>
      </c>
      <c r="AC121" s="47" t="str">
        <f t="shared" si="16"/>
        <v>2026</v>
      </c>
      <c r="AD121" s="165" t="str">
        <f t="shared" si="11"/>
        <v/>
      </c>
    </row>
    <row r="122" spans="1:30" x14ac:dyDescent="0.25">
      <c r="A122" s="47" t="s">
        <v>994</v>
      </c>
      <c r="B122" s="47" t="s">
        <v>9</v>
      </c>
      <c r="C122" s="47">
        <v>2083</v>
      </c>
      <c r="D122" s="47">
        <v>2</v>
      </c>
      <c r="E122" s="47" t="s">
        <v>1123</v>
      </c>
      <c r="F122" s="48" t="s">
        <v>746</v>
      </c>
      <c r="G122" s="48" t="s">
        <v>11</v>
      </c>
      <c r="H122" s="48" t="s">
        <v>2662</v>
      </c>
      <c r="I122" s="48">
        <v>1</v>
      </c>
      <c r="J122" s="48" t="s">
        <v>1144</v>
      </c>
      <c r="K122" s="48" t="s">
        <v>1487</v>
      </c>
      <c r="M122" s="47">
        <v>1</v>
      </c>
      <c r="N122" s="47" t="s">
        <v>1154</v>
      </c>
      <c r="O122" s="133"/>
      <c r="P122" s="47" t="s">
        <v>1160</v>
      </c>
      <c r="Q122" s="47" t="s">
        <v>1779</v>
      </c>
      <c r="R122" s="47" t="s">
        <v>1689</v>
      </c>
      <c r="S122" s="48" t="s">
        <v>162</v>
      </c>
      <c r="T122" s="164">
        <v>194</v>
      </c>
      <c r="U122" s="47" t="str">
        <f>IFERROR(INDEX('TAXA DE OCUP. RECUR.'!$F$1:$F$60, MATCH(T122, 'TAXA DE OCUP. RECUR.'!$E$1:$E$60, 0)),"")</f>
        <v>FORNO AQUECIMENTO CAMISAS (DRAGÃOZINHO) - [194]</v>
      </c>
      <c r="V122" s="165">
        <v>2.0454545454545454</v>
      </c>
      <c r="W122" s="165"/>
      <c r="X122" s="229">
        <v>46203</v>
      </c>
      <c r="Y122" s="229"/>
      <c r="Z122" s="47">
        <f t="shared" si="12"/>
        <v>27</v>
      </c>
      <c r="AA122" s="47" t="str">
        <f t="shared" si="13"/>
        <v/>
      </c>
      <c r="AB122" s="47" t="str">
        <f t="shared" si="15"/>
        <v>jun</v>
      </c>
      <c r="AC122" s="47" t="str">
        <f t="shared" si="16"/>
        <v>2026</v>
      </c>
      <c r="AD122" s="165" t="str">
        <f t="shared" si="11"/>
        <v/>
      </c>
    </row>
    <row r="123" spans="1:30" x14ac:dyDescent="0.25">
      <c r="A123" s="47" t="s">
        <v>994</v>
      </c>
      <c r="B123" s="47" t="s">
        <v>9</v>
      </c>
      <c r="C123" s="47">
        <v>2083</v>
      </c>
      <c r="D123" s="47">
        <v>2</v>
      </c>
      <c r="E123" s="47" t="s">
        <v>1123</v>
      </c>
      <c r="F123" s="48" t="s">
        <v>746</v>
      </c>
      <c r="G123" s="48" t="s">
        <v>11</v>
      </c>
      <c r="H123" s="48" t="s">
        <v>2662</v>
      </c>
      <c r="I123" s="48">
        <v>1</v>
      </c>
      <c r="J123" s="48" t="s">
        <v>1144</v>
      </c>
      <c r="K123" s="48" t="s">
        <v>1487</v>
      </c>
      <c r="M123" s="47">
        <v>1</v>
      </c>
      <c r="N123" s="47" t="s">
        <v>1154</v>
      </c>
      <c r="O123" s="133"/>
      <c r="P123" s="47" t="s">
        <v>1160</v>
      </c>
      <c r="Q123" s="47" t="s">
        <v>1779</v>
      </c>
      <c r="R123" s="47" t="s">
        <v>158</v>
      </c>
      <c r="S123" s="48" t="s">
        <v>158</v>
      </c>
      <c r="T123" s="164">
        <v>2</v>
      </c>
      <c r="U123" s="47" t="str">
        <f>IFERROR(INDEX('TAXA DE OCUP. RECUR.'!$F$1:$F$60, MATCH(T123, 'TAXA DE OCUP. RECUR.'!$E$1:$E$60, 0)),"")</f>
        <v>EXPEDIÇÃO</v>
      </c>
      <c r="V123" s="165">
        <v>1</v>
      </c>
      <c r="W123" s="165"/>
      <c r="X123" s="229">
        <v>46172</v>
      </c>
      <c r="Y123" s="229"/>
      <c r="Z123" s="47">
        <f t="shared" si="12"/>
        <v>22</v>
      </c>
      <c r="AA123" s="47" t="str">
        <f t="shared" si="13"/>
        <v/>
      </c>
      <c r="AB123" s="47" t="str">
        <f t="shared" si="15"/>
        <v>mai</v>
      </c>
      <c r="AC123" s="47" t="str">
        <f t="shared" si="16"/>
        <v>2026</v>
      </c>
      <c r="AD123" s="165" t="str">
        <f t="shared" si="11"/>
        <v/>
      </c>
    </row>
    <row r="124" spans="1:30" x14ac:dyDescent="0.25">
      <c r="A124" s="47" t="s">
        <v>995</v>
      </c>
      <c r="B124" s="47" t="s">
        <v>9</v>
      </c>
      <c r="C124" s="47">
        <v>2083</v>
      </c>
      <c r="D124" s="47">
        <v>3</v>
      </c>
      <c r="E124" s="47" t="s">
        <v>1123</v>
      </c>
      <c r="F124" s="48" t="s">
        <v>747</v>
      </c>
      <c r="G124" s="48" t="s">
        <v>11</v>
      </c>
      <c r="H124" s="48" t="s">
        <v>2663</v>
      </c>
      <c r="I124" s="48">
        <v>1</v>
      </c>
      <c r="J124" s="48" t="s">
        <v>1144</v>
      </c>
      <c r="K124" s="48" t="s">
        <v>1487</v>
      </c>
      <c r="M124" s="47">
        <v>1</v>
      </c>
      <c r="N124" s="47" t="s">
        <v>1154</v>
      </c>
      <c r="O124" s="133"/>
      <c r="P124" s="47" t="s">
        <v>1138</v>
      </c>
      <c r="Q124" s="47">
        <v>24</v>
      </c>
      <c r="R124" s="47" t="s">
        <v>1687</v>
      </c>
      <c r="S124" s="48" t="s">
        <v>1156</v>
      </c>
      <c r="T124" s="164">
        <v>1</v>
      </c>
      <c r="U124" s="47" t="str">
        <f>IFERROR(INDEX('TAXA DE OCUP. RECUR.'!$F$1:$F$60, MATCH(T124, 'TAXA DE OCUP. RECUR.'!$E$1:$E$60, 0)),"")</f>
        <v>FUNDIÇÃO MORENO</v>
      </c>
      <c r="V124" s="165">
        <v>1</v>
      </c>
      <c r="W124" s="165">
        <v>1</v>
      </c>
      <c r="X124" s="229">
        <v>45969</v>
      </c>
      <c r="Y124" s="229">
        <f>X124</f>
        <v>45969</v>
      </c>
      <c r="Z124" s="47">
        <f t="shared" si="12"/>
        <v>45</v>
      </c>
      <c r="AA124" s="47">
        <f t="shared" si="13"/>
        <v>45</v>
      </c>
      <c r="AB124" s="47" t="str">
        <f t="shared" si="15"/>
        <v>nov</v>
      </c>
      <c r="AC124" s="47" t="str">
        <f t="shared" si="16"/>
        <v>2025</v>
      </c>
      <c r="AD124" s="165">
        <f t="shared" si="11"/>
        <v>1</v>
      </c>
    </row>
    <row r="125" spans="1:30" x14ac:dyDescent="0.25">
      <c r="A125" s="47" t="s">
        <v>995</v>
      </c>
      <c r="B125" s="47" t="s">
        <v>9</v>
      </c>
      <c r="C125" s="47">
        <v>2083</v>
      </c>
      <c r="D125" s="47">
        <v>3</v>
      </c>
      <c r="E125" s="47" t="s">
        <v>1123</v>
      </c>
      <c r="F125" s="48" t="s">
        <v>747</v>
      </c>
      <c r="G125" s="48" t="s">
        <v>11</v>
      </c>
      <c r="H125" s="48" t="s">
        <v>2663</v>
      </c>
      <c r="I125" s="48">
        <v>1</v>
      </c>
      <c r="J125" s="48" t="s">
        <v>1144</v>
      </c>
      <c r="K125" s="48" t="s">
        <v>1487</v>
      </c>
      <c r="M125" s="47">
        <v>1</v>
      </c>
      <c r="N125" s="47" t="s">
        <v>1154</v>
      </c>
      <c r="O125" s="133"/>
      <c r="P125" s="47" t="s">
        <v>1138</v>
      </c>
      <c r="Q125" s="47">
        <v>24</v>
      </c>
      <c r="R125" s="47" t="s">
        <v>1690</v>
      </c>
      <c r="S125" s="48" t="s">
        <v>1202</v>
      </c>
      <c r="T125" s="164">
        <v>118</v>
      </c>
      <c r="U125" s="47" t="str">
        <f>IFERROR(INDEX('TAXA DE OCUP. RECUR.'!$F$1:$F$60, MATCH(T125, 'TAXA DE OCUP. RECUR.'!$E$1:$E$60, 0)),"")</f>
        <v>TORNO HORIZ. ZERBST FICHER TP-4000 - [118]</v>
      </c>
      <c r="V125" s="165">
        <v>2.5281818181818179</v>
      </c>
      <c r="W125" s="165"/>
      <c r="X125" s="229">
        <v>46096</v>
      </c>
      <c r="Y125" s="229">
        <f>X125</f>
        <v>46096</v>
      </c>
      <c r="Z125" s="47">
        <f t="shared" si="12"/>
        <v>11</v>
      </c>
      <c r="AA125" s="47">
        <f t="shared" si="13"/>
        <v>11</v>
      </c>
      <c r="AB125" s="47" t="str">
        <f t="shared" si="15"/>
        <v>mar</v>
      </c>
      <c r="AC125" s="47" t="str">
        <f t="shared" si="16"/>
        <v>2026</v>
      </c>
      <c r="AD125" s="165">
        <f t="shared" si="11"/>
        <v>1</v>
      </c>
    </row>
    <row r="126" spans="1:30" x14ac:dyDescent="0.25">
      <c r="A126" s="47" t="s">
        <v>995</v>
      </c>
      <c r="B126" s="47" t="s">
        <v>9</v>
      </c>
      <c r="C126" s="47">
        <v>2083</v>
      </c>
      <c r="D126" s="47">
        <v>3</v>
      </c>
      <c r="E126" s="47" t="s">
        <v>1123</v>
      </c>
      <c r="F126" s="48" t="s">
        <v>747</v>
      </c>
      <c r="G126" s="48" t="s">
        <v>11</v>
      </c>
      <c r="H126" s="48" t="s">
        <v>2663</v>
      </c>
      <c r="I126" s="48">
        <v>1</v>
      </c>
      <c r="J126" s="48" t="s">
        <v>1144</v>
      </c>
      <c r="K126" s="48" t="s">
        <v>1487</v>
      </c>
      <c r="M126" s="47">
        <v>1</v>
      </c>
      <c r="N126" s="47" t="s">
        <v>1154</v>
      </c>
      <c r="O126" s="133"/>
      <c r="P126" s="47" t="s">
        <v>1138</v>
      </c>
      <c r="Q126" s="47">
        <v>24</v>
      </c>
      <c r="R126" s="47" t="s">
        <v>1690</v>
      </c>
      <c r="S126" s="48" t="s">
        <v>159</v>
      </c>
      <c r="T126" s="164">
        <v>210</v>
      </c>
      <c r="U126" s="47" t="str">
        <f>IFERROR(INDEX('TAXA DE OCUP. RECUR.'!$F$1:$F$60, MATCH(T126, 'TAXA DE OCUP. RECUR.'!$E$1:$E$60, 0)),"")</f>
        <v>MANDRILH. SCHIESS A.G. FB 28 / 16 - [210]</v>
      </c>
      <c r="V126" s="165">
        <v>6.1363636363636358</v>
      </c>
      <c r="W126" s="165"/>
      <c r="X126" s="229">
        <v>46148</v>
      </c>
      <c r="Y126" s="229">
        <f>X126</f>
        <v>46148</v>
      </c>
      <c r="Z126" s="47">
        <f t="shared" si="12"/>
        <v>19</v>
      </c>
      <c r="AA126" s="47">
        <f t="shared" si="13"/>
        <v>19</v>
      </c>
      <c r="AB126" s="47" t="str">
        <f t="shared" si="15"/>
        <v>mai</v>
      </c>
      <c r="AC126" s="47" t="str">
        <f t="shared" si="16"/>
        <v>2026</v>
      </c>
      <c r="AD126" s="165">
        <f t="shared" si="11"/>
        <v>1</v>
      </c>
    </row>
    <row r="127" spans="1:30" x14ac:dyDescent="0.25">
      <c r="A127" s="47" t="s">
        <v>995</v>
      </c>
      <c r="B127" s="47" t="s">
        <v>9</v>
      </c>
      <c r="C127" s="47">
        <v>2083</v>
      </c>
      <c r="D127" s="47">
        <v>3</v>
      </c>
      <c r="E127" s="47" t="s">
        <v>1123</v>
      </c>
      <c r="F127" s="48" t="s">
        <v>747</v>
      </c>
      <c r="G127" s="48" t="s">
        <v>11</v>
      </c>
      <c r="H127" s="48" t="s">
        <v>2663</v>
      </c>
      <c r="I127" s="48">
        <v>1</v>
      </c>
      <c r="J127" s="48" t="s">
        <v>1144</v>
      </c>
      <c r="K127" s="48" t="s">
        <v>1487</v>
      </c>
      <c r="M127" s="47">
        <v>1</v>
      </c>
      <c r="N127" s="47" t="s">
        <v>1154</v>
      </c>
      <c r="O127" s="133"/>
      <c r="P127" s="47" t="s">
        <v>1138</v>
      </c>
      <c r="Q127" s="47">
        <v>24</v>
      </c>
      <c r="R127" s="47" t="s">
        <v>1690</v>
      </c>
      <c r="S127" s="48" t="s">
        <v>160</v>
      </c>
      <c r="T127" s="164">
        <v>613</v>
      </c>
      <c r="U127" s="47" t="str">
        <f>IFERROR(INDEX('TAXA DE OCUP. RECUR.'!$F$1:$F$60, MATCH(T127, 'TAXA DE OCUP. RECUR.'!$E$1:$E$60, 0)),"")</f>
        <v>FURADEIRA SKODA - [613]</v>
      </c>
      <c r="V127" s="165">
        <v>18</v>
      </c>
      <c r="W127" s="165"/>
      <c r="X127" s="229">
        <v>46167</v>
      </c>
      <c r="Y127" s="229">
        <v>46171</v>
      </c>
      <c r="Z127" s="47">
        <f t="shared" si="12"/>
        <v>22</v>
      </c>
      <c r="AA127" s="47">
        <f t="shared" si="13"/>
        <v>22</v>
      </c>
      <c r="AB127" s="47" t="str">
        <f t="shared" si="15"/>
        <v>mai</v>
      </c>
      <c r="AC127" s="47" t="str">
        <f t="shared" si="16"/>
        <v>2026</v>
      </c>
      <c r="AD127" s="165">
        <f t="shared" si="11"/>
        <v>1</v>
      </c>
    </row>
    <row r="128" spans="1:30" x14ac:dyDescent="0.25">
      <c r="A128" s="47" t="s">
        <v>995</v>
      </c>
      <c r="B128" s="47" t="s">
        <v>9</v>
      </c>
      <c r="C128" s="47">
        <v>2083</v>
      </c>
      <c r="D128" s="47">
        <v>3</v>
      </c>
      <c r="E128" s="47" t="s">
        <v>1123</v>
      </c>
      <c r="F128" s="48" t="s">
        <v>747</v>
      </c>
      <c r="G128" s="48" t="s">
        <v>11</v>
      </c>
      <c r="H128" s="48" t="s">
        <v>2663</v>
      </c>
      <c r="I128" s="48">
        <v>1</v>
      </c>
      <c r="J128" s="48" t="s">
        <v>1144</v>
      </c>
      <c r="K128" s="48" t="s">
        <v>1487</v>
      </c>
      <c r="M128" s="47">
        <v>1</v>
      </c>
      <c r="N128" s="47" t="s">
        <v>1154</v>
      </c>
      <c r="O128" s="133"/>
      <c r="P128" s="47" t="s">
        <v>1138</v>
      </c>
      <c r="Q128" s="47">
        <v>24</v>
      </c>
      <c r="R128" s="47" t="s">
        <v>146</v>
      </c>
      <c r="S128" s="48" t="s">
        <v>161</v>
      </c>
      <c r="T128" s="164">
        <v>89</v>
      </c>
      <c r="U128" s="47" t="str">
        <f>IFERROR(INDEX('TAXA DE OCUP. RECUR.'!$F$1:$F$60, MATCH(T128, 'TAXA DE OCUP. RECUR.'!$E$1:$E$60, 0)),"")</f>
        <v>MONTAGEM (MONTAGEM DE MOENDA) - [89]</v>
      </c>
      <c r="V128" s="165">
        <v>9</v>
      </c>
      <c r="W128" s="165"/>
      <c r="X128" s="229">
        <v>46169</v>
      </c>
      <c r="Y128" s="229">
        <v>46171</v>
      </c>
      <c r="Z128" s="47">
        <f t="shared" si="12"/>
        <v>22</v>
      </c>
      <c r="AA128" s="47">
        <f t="shared" si="13"/>
        <v>22</v>
      </c>
      <c r="AB128" s="47" t="str">
        <f t="shared" si="15"/>
        <v>mai</v>
      </c>
      <c r="AC128" s="47" t="str">
        <f t="shared" si="16"/>
        <v>2026</v>
      </c>
      <c r="AD128" s="165">
        <f t="shared" si="11"/>
        <v>1</v>
      </c>
    </row>
    <row r="129" spans="1:30" x14ac:dyDescent="0.25">
      <c r="A129" s="47" t="s">
        <v>995</v>
      </c>
      <c r="B129" s="47" t="s">
        <v>9</v>
      </c>
      <c r="C129" s="47">
        <v>2083</v>
      </c>
      <c r="D129" s="47">
        <v>3</v>
      </c>
      <c r="E129" s="47" t="s">
        <v>1123</v>
      </c>
      <c r="F129" s="48" t="s">
        <v>747</v>
      </c>
      <c r="G129" s="48" t="s">
        <v>11</v>
      </c>
      <c r="H129" s="48" t="s">
        <v>2663</v>
      </c>
      <c r="I129" s="48">
        <v>1</v>
      </c>
      <c r="J129" s="48" t="s">
        <v>1144</v>
      </c>
      <c r="K129" s="48" t="s">
        <v>1487</v>
      </c>
      <c r="M129" s="47">
        <v>1</v>
      </c>
      <c r="N129" s="47" t="s">
        <v>1154</v>
      </c>
      <c r="O129" s="133"/>
      <c r="P129" s="47" t="s">
        <v>1138</v>
      </c>
      <c r="Q129" s="47">
        <v>24</v>
      </c>
      <c r="R129" s="47" t="s">
        <v>1690</v>
      </c>
      <c r="S129" s="48" t="s">
        <v>147</v>
      </c>
      <c r="T129" s="164">
        <v>118</v>
      </c>
      <c r="U129" s="47" t="str">
        <f>IFERROR(INDEX('TAXA DE OCUP. RECUR.'!$F$1:$F$60, MATCH(T129, 'TAXA DE OCUP. RECUR.'!$E$1:$E$60, 0)),"")</f>
        <v>TORNO HORIZ. ZERBST FICHER TP-4000 - [118]</v>
      </c>
      <c r="V129" s="165">
        <v>7.5618409090909093</v>
      </c>
      <c r="W129" s="165"/>
      <c r="X129" s="229">
        <v>46169</v>
      </c>
      <c r="Y129" s="229">
        <v>46171</v>
      </c>
      <c r="Z129" s="47">
        <f t="shared" si="12"/>
        <v>22</v>
      </c>
      <c r="AA129" s="47">
        <f t="shared" si="13"/>
        <v>22</v>
      </c>
      <c r="AB129" s="47" t="str">
        <f t="shared" si="15"/>
        <v>mai</v>
      </c>
      <c r="AC129" s="47" t="str">
        <f t="shared" si="16"/>
        <v>2026</v>
      </c>
      <c r="AD129" s="165">
        <f t="shared" si="11"/>
        <v>1</v>
      </c>
    </row>
    <row r="130" spans="1:30" x14ac:dyDescent="0.25">
      <c r="A130" s="47" t="s">
        <v>995</v>
      </c>
      <c r="B130" s="47" t="s">
        <v>9</v>
      </c>
      <c r="C130" s="47">
        <v>2083</v>
      </c>
      <c r="D130" s="47">
        <v>3</v>
      </c>
      <c r="E130" s="47" t="s">
        <v>1123</v>
      </c>
      <c r="F130" s="48" t="s">
        <v>747</v>
      </c>
      <c r="G130" s="48" t="s">
        <v>11</v>
      </c>
      <c r="H130" s="48" t="s">
        <v>2663</v>
      </c>
      <c r="I130" s="48">
        <v>1</v>
      </c>
      <c r="J130" s="48" t="s">
        <v>1144</v>
      </c>
      <c r="K130" s="48" t="s">
        <v>1487</v>
      </c>
      <c r="M130" s="47">
        <v>1</v>
      </c>
      <c r="N130" s="47" t="s">
        <v>1154</v>
      </c>
      <c r="O130" s="133"/>
      <c r="P130" s="47" t="s">
        <v>1138</v>
      </c>
      <c r="Q130" s="47">
        <v>24</v>
      </c>
      <c r="R130" s="47" t="s">
        <v>1690</v>
      </c>
      <c r="S130" s="48" t="s">
        <v>148</v>
      </c>
      <c r="T130" s="164">
        <v>489</v>
      </c>
      <c r="U130" s="47" t="str">
        <f>IFERROR(INDEX('TAXA DE OCUP. RECUR.'!$F$1:$F$60, MATCH(T130, 'TAXA DE OCUP. RECUR.'!$E$1:$E$60, 0)),"")</f>
        <v>BROQUEADORA - [489]</v>
      </c>
      <c r="V130" s="165">
        <v>9.4909090909090903</v>
      </c>
      <c r="W130" s="165"/>
      <c r="X130" s="229">
        <v>46203</v>
      </c>
      <c r="Y130" s="229"/>
      <c r="Z130" s="47">
        <f t="shared" si="12"/>
        <v>27</v>
      </c>
      <c r="AA130" s="47" t="str">
        <f t="shared" si="13"/>
        <v/>
      </c>
      <c r="AB130" s="47" t="str">
        <f t="shared" si="15"/>
        <v>jun</v>
      </c>
      <c r="AC130" s="47" t="str">
        <f t="shared" si="16"/>
        <v>2026</v>
      </c>
      <c r="AD130" s="165" t="str">
        <f t="shared" ref="AD130:AD193" si="17">IF(Y130&lt;&gt;"",1,"")</f>
        <v/>
      </c>
    </row>
    <row r="131" spans="1:30" x14ac:dyDescent="0.25">
      <c r="A131" s="47" t="s">
        <v>995</v>
      </c>
      <c r="B131" s="47" t="s">
        <v>9</v>
      </c>
      <c r="C131" s="47">
        <v>2083</v>
      </c>
      <c r="D131" s="47">
        <v>3</v>
      </c>
      <c r="E131" s="47" t="s">
        <v>1123</v>
      </c>
      <c r="F131" s="48" t="s">
        <v>747</v>
      </c>
      <c r="G131" s="48" t="s">
        <v>11</v>
      </c>
      <c r="H131" s="48" t="s">
        <v>2663</v>
      </c>
      <c r="I131" s="48">
        <v>1</v>
      </c>
      <c r="J131" s="48" t="s">
        <v>1144</v>
      </c>
      <c r="K131" s="48" t="s">
        <v>1487</v>
      </c>
      <c r="M131" s="47">
        <v>1</v>
      </c>
      <c r="N131" s="47" t="s">
        <v>1154</v>
      </c>
      <c r="O131" s="133"/>
      <c r="P131" s="47" t="s">
        <v>1138</v>
      </c>
      <c r="Q131" s="47">
        <v>24</v>
      </c>
      <c r="R131" s="47" t="s">
        <v>1689</v>
      </c>
      <c r="S131" s="48" t="s">
        <v>162</v>
      </c>
      <c r="T131" s="164">
        <v>194</v>
      </c>
      <c r="U131" s="47" t="str">
        <f>IFERROR(INDEX('TAXA DE OCUP. RECUR.'!$F$1:$F$60, MATCH(T131, 'TAXA DE OCUP. RECUR.'!$E$1:$E$60, 0)),"")</f>
        <v>FORNO AQUECIMENTO CAMISAS (DRAGÃOZINHO) - [194]</v>
      </c>
      <c r="V131" s="165">
        <v>1.4318181818181819</v>
      </c>
      <c r="W131" s="165"/>
      <c r="X131" s="229">
        <v>46203</v>
      </c>
      <c r="Y131" s="229"/>
      <c r="Z131" s="47">
        <f t="shared" ref="Z131:Z194" si="18">IFERROR(WEEKNUM(X131,11),"")</f>
        <v>27</v>
      </c>
      <c r="AA131" s="47" t="str">
        <f t="shared" ref="AA131:AA194" si="19">IF(Y131&lt;&gt;"",WEEKNUM(Y131,11),"")</f>
        <v/>
      </c>
      <c r="AB131" s="47" t="str">
        <f t="shared" si="15"/>
        <v>jun</v>
      </c>
      <c r="AC131" s="47" t="str">
        <f t="shared" si="16"/>
        <v>2026</v>
      </c>
      <c r="AD131" s="165" t="str">
        <f t="shared" si="17"/>
        <v/>
      </c>
    </row>
    <row r="132" spans="1:30" x14ac:dyDescent="0.25">
      <c r="A132" s="47" t="s">
        <v>995</v>
      </c>
      <c r="B132" s="47" t="s">
        <v>9</v>
      </c>
      <c r="C132" s="47">
        <v>2083</v>
      </c>
      <c r="D132" s="47">
        <v>3</v>
      </c>
      <c r="E132" s="47" t="s">
        <v>1123</v>
      </c>
      <c r="F132" s="48" t="s">
        <v>747</v>
      </c>
      <c r="G132" s="48" t="s">
        <v>11</v>
      </c>
      <c r="H132" s="48" t="s">
        <v>2663</v>
      </c>
      <c r="I132" s="48">
        <v>1</v>
      </c>
      <c r="J132" s="48" t="s">
        <v>1144</v>
      </c>
      <c r="K132" s="48" t="s">
        <v>1487</v>
      </c>
      <c r="M132" s="47">
        <v>1</v>
      </c>
      <c r="N132" s="47" t="s">
        <v>1154</v>
      </c>
      <c r="O132" s="133"/>
      <c r="P132" s="47" t="s">
        <v>1138</v>
      </c>
      <c r="Q132" s="47">
        <v>24</v>
      </c>
      <c r="R132" s="47" t="s">
        <v>158</v>
      </c>
      <c r="S132" s="48" t="s">
        <v>158</v>
      </c>
      <c r="T132" s="164">
        <v>2</v>
      </c>
      <c r="U132" s="47" t="str">
        <f>IFERROR(INDEX('TAXA DE OCUP. RECUR.'!$F$1:$F$60, MATCH(T132, 'TAXA DE OCUP. RECUR.'!$E$1:$E$60, 0)),"")</f>
        <v>EXPEDIÇÃO</v>
      </c>
      <c r="V132" s="165">
        <v>1</v>
      </c>
      <c r="W132" s="165"/>
      <c r="X132" s="229">
        <v>46172</v>
      </c>
      <c r="Y132" s="229"/>
      <c r="Z132" s="47">
        <f t="shared" si="18"/>
        <v>22</v>
      </c>
      <c r="AA132" s="47" t="str">
        <f t="shared" si="19"/>
        <v/>
      </c>
      <c r="AB132" s="47" t="str">
        <f t="shared" si="15"/>
        <v>mai</v>
      </c>
      <c r="AC132" s="47" t="str">
        <f t="shared" si="16"/>
        <v>2026</v>
      </c>
      <c r="AD132" s="165" t="str">
        <f t="shared" si="17"/>
        <v/>
      </c>
    </row>
    <row r="133" spans="1:30" x14ac:dyDescent="0.25">
      <c r="A133" s="47" t="s">
        <v>996</v>
      </c>
      <c r="B133" s="47" t="s">
        <v>9</v>
      </c>
      <c r="C133" s="47">
        <v>2083</v>
      </c>
      <c r="D133" s="47">
        <v>4</v>
      </c>
      <c r="E133" s="47" t="s">
        <v>1123</v>
      </c>
      <c r="F133" s="48" t="s">
        <v>747</v>
      </c>
      <c r="G133" s="48" t="s">
        <v>11</v>
      </c>
      <c r="H133" s="48" t="s">
        <v>2664</v>
      </c>
      <c r="I133" s="48">
        <v>1</v>
      </c>
      <c r="J133" s="48" t="s">
        <v>1144</v>
      </c>
      <c r="K133" s="48" t="s">
        <v>1487</v>
      </c>
      <c r="M133" s="47">
        <v>1</v>
      </c>
      <c r="N133" s="47" t="s">
        <v>1154</v>
      </c>
      <c r="O133" s="133"/>
      <c r="P133" s="47" t="s">
        <v>1138</v>
      </c>
      <c r="Q133" s="47">
        <v>30</v>
      </c>
      <c r="R133" s="47" t="s">
        <v>1687</v>
      </c>
      <c r="S133" s="48" t="s">
        <v>1156</v>
      </c>
      <c r="T133" s="164">
        <v>1</v>
      </c>
      <c r="U133" s="47" t="str">
        <f>IFERROR(INDEX('TAXA DE OCUP. RECUR.'!$F$1:$F$60, MATCH(T133, 'TAXA DE OCUP. RECUR.'!$E$1:$E$60, 0)),"")</f>
        <v>FUNDIÇÃO MORENO</v>
      </c>
      <c r="V133" s="165">
        <v>1</v>
      </c>
      <c r="W133" s="165"/>
      <c r="X133" s="229">
        <v>46079</v>
      </c>
      <c r="Y133" s="229"/>
      <c r="Z133" s="47">
        <f t="shared" si="18"/>
        <v>9</v>
      </c>
      <c r="AA133" s="47" t="str">
        <f t="shared" si="19"/>
        <v/>
      </c>
      <c r="AB133" s="47" t="str">
        <f t="shared" si="15"/>
        <v>fev</v>
      </c>
      <c r="AC133" s="47" t="str">
        <f t="shared" si="16"/>
        <v>2026</v>
      </c>
      <c r="AD133" s="165" t="str">
        <f t="shared" si="17"/>
        <v/>
      </c>
    </row>
    <row r="134" spans="1:30" x14ac:dyDescent="0.25">
      <c r="A134" s="47" t="s">
        <v>996</v>
      </c>
      <c r="B134" s="47" t="s">
        <v>9</v>
      </c>
      <c r="C134" s="47">
        <v>2083</v>
      </c>
      <c r="D134" s="47">
        <v>4</v>
      </c>
      <c r="E134" s="47" t="s">
        <v>1123</v>
      </c>
      <c r="F134" s="48" t="s">
        <v>747</v>
      </c>
      <c r="G134" s="48" t="s">
        <v>11</v>
      </c>
      <c r="H134" s="48" t="s">
        <v>2664</v>
      </c>
      <c r="I134" s="48">
        <v>1</v>
      </c>
      <c r="J134" s="48" t="s">
        <v>1144</v>
      </c>
      <c r="K134" s="48" t="s">
        <v>1487</v>
      </c>
      <c r="M134" s="47">
        <v>1</v>
      </c>
      <c r="N134" s="47" t="s">
        <v>1154</v>
      </c>
      <c r="O134" s="133"/>
      <c r="P134" s="47" t="s">
        <v>1138</v>
      </c>
      <c r="Q134" s="47">
        <v>30</v>
      </c>
      <c r="R134" s="47" t="s">
        <v>1690</v>
      </c>
      <c r="S134" s="48" t="s">
        <v>1202</v>
      </c>
      <c r="T134" s="164">
        <v>118</v>
      </c>
      <c r="U134" s="47" t="str">
        <f>IFERROR(INDEX('TAXA DE OCUP. RECUR.'!$F$1:$F$60, MATCH(T134, 'TAXA DE OCUP. RECUR.'!$E$1:$E$60, 0)),"")</f>
        <v>TORNO HORIZ. ZERBST FICHER TP-4000 - [118]</v>
      </c>
      <c r="V134" s="165">
        <v>2.5281818181818179</v>
      </c>
      <c r="W134" s="165"/>
      <c r="X134" s="229">
        <v>46096</v>
      </c>
      <c r="Y134" s="229"/>
      <c r="Z134" s="47">
        <f t="shared" si="18"/>
        <v>11</v>
      </c>
      <c r="AA134" s="47" t="str">
        <f t="shared" si="19"/>
        <v/>
      </c>
      <c r="AB134" s="47" t="str">
        <f t="shared" si="15"/>
        <v>mar</v>
      </c>
      <c r="AC134" s="47" t="str">
        <f t="shared" si="16"/>
        <v>2026</v>
      </c>
      <c r="AD134" s="165" t="str">
        <f t="shared" si="17"/>
        <v/>
      </c>
    </row>
    <row r="135" spans="1:30" x14ac:dyDescent="0.25">
      <c r="A135" s="47" t="s">
        <v>996</v>
      </c>
      <c r="B135" s="47" t="s">
        <v>9</v>
      </c>
      <c r="C135" s="47">
        <v>2083</v>
      </c>
      <c r="D135" s="47">
        <v>4</v>
      </c>
      <c r="E135" s="47" t="s">
        <v>1123</v>
      </c>
      <c r="F135" s="48" t="s">
        <v>747</v>
      </c>
      <c r="G135" s="48" t="s">
        <v>11</v>
      </c>
      <c r="H135" s="48" t="s">
        <v>2664</v>
      </c>
      <c r="I135" s="48">
        <v>1</v>
      </c>
      <c r="J135" s="48" t="s">
        <v>1144</v>
      </c>
      <c r="K135" s="48" t="s">
        <v>1487</v>
      </c>
      <c r="M135" s="47">
        <v>1</v>
      </c>
      <c r="N135" s="47" t="s">
        <v>1154</v>
      </c>
      <c r="O135" s="133"/>
      <c r="P135" s="47" t="s">
        <v>1138</v>
      </c>
      <c r="Q135" s="47">
        <v>30</v>
      </c>
      <c r="R135" s="47" t="s">
        <v>1690</v>
      </c>
      <c r="S135" s="48" t="s">
        <v>159</v>
      </c>
      <c r="T135" s="164">
        <v>210</v>
      </c>
      <c r="U135" s="47" t="str">
        <f>IFERROR(INDEX('TAXA DE OCUP. RECUR.'!$F$1:$F$60, MATCH(T135, 'TAXA DE OCUP. RECUR.'!$E$1:$E$60, 0)),"")</f>
        <v>MANDRILH. SCHIESS A.G. FB 28 / 16 - [210]</v>
      </c>
      <c r="V135" s="165">
        <v>6.1363636363636358</v>
      </c>
      <c r="W135" s="165"/>
      <c r="X135" s="229">
        <v>46097</v>
      </c>
      <c r="Y135" s="229"/>
      <c r="Z135" s="47">
        <f t="shared" si="18"/>
        <v>12</v>
      </c>
      <c r="AA135" s="47" t="str">
        <f t="shared" si="19"/>
        <v/>
      </c>
      <c r="AB135" s="47" t="str">
        <f t="shared" si="15"/>
        <v>mar</v>
      </c>
      <c r="AC135" s="47" t="str">
        <f t="shared" si="16"/>
        <v>2026</v>
      </c>
      <c r="AD135" s="165" t="str">
        <f t="shared" si="17"/>
        <v/>
      </c>
    </row>
    <row r="136" spans="1:30" x14ac:dyDescent="0.25">
      <c r="A136" s="47" t="s">
        <v>996</v>
      </c>
      <c r="B136" s="47" t="s">
        <v>9</v>
      </c>
      <c r="C136" s="47">
        <v>2083</v>
      </c>
      <c r="D136" s="47">
        <v>4</v>
      </c>
      <c r="E136" s="47" t="s">
        <v>1123</v>
      </c>
      <c r="F136" s="48" t="s">
        <v>747</v>
      </c>
      <c r="G136" s="48" t="s">
        <v>11</v>
      </c>
      <c r="H136" s="48" t="s">
        <v>2664</v>
      </c>
      <c r="I136" s="48">
        <v>1</v>
      </c>
      <c r="J136" s="48" t="s">
        <v>1144</v>
      </c>
      <c r="K136" s="48" t="s">
        <v>1487</v>
      </c>
      <c r="M136" s="47">
        <v>1</v>
      </c>
      <c r="N136" s="47" t="s">
        <v>1154</v>
      </c>
      <c r="O136" s="133"/>
      <c r="P136" s="47" t="s">
        <v>1138</v>
      </c>
      <c r="Q136" s="47">
        <v>30</v>
      </c>
      <c r="R136" s="47" t="s">
        <v>1690</v>
      </c>
      <c r="S136" s="48" t="s">
        <v>160</v>
      </c>
      <c r="T136" s="164">
        <v>613</v>
      </c>
      <c r="U136" s="47" t="str">
        <f>IFERROR(INDEX('TAXA DE OCUP. RECUR.'!$F$1:$F$60, MATCH(T136, 'TAXA DE OCUP. RECUR.'!$E$1:$E$60, 0)),"")</f>
        <v>FURADEIRA SKODA - [613]</v>
      </c>
      <c r="V136" s="165">
        <v>18</v>
      </c>
      <c r="W136" s="165"/>
      <c r="X136" s="229">
        <v>46099</v>
      </c>
      <c r="Y136" s="229"/>
      <c r="Z136" s="47">
        <f t="shared" si="18"/>
        <v>12</v>
      </c>
      <c r="AA136" s="47" t="str">
        <f t="shared" si="19"/>
        <v/>
      </c>
      <c r="AB136" s="47" t="str">
        <f t="shared" si="15"/>
        <v>mar</v>
      </c>
      <c r="AC136" s="47" t="str">
        <f t="shared" si="16"/>
        <v>2026</v>
      </c>
      <c r="AD136" s="165" t="str">
        <f t="shared" si="17"/>
        <v/>
      </c>
    </row>
    <row r="137" spans="1:30" x14ac:dyDescent="0.25">
      <c r="A137" s="47" t="s">
        <v>996</v>
      </c>
      <c r="B137" s="47" t="s">
        <v>9</v>
      </c>
      <c r="C137" s="47">
        <v>2083</v>
      </c>
      <c r="D137" s="47">
        <v>4</v>
      </c>
      <c r="E137" s="47" t="s">
        <v>1123</v>
      </c>
      <c r="F137" s="48" t="s">
        <v>747</v>
      </c>
      <c r="G137" s="48" t="s">
        <v>11</v>
      </c>
      <c r="H137" s="48" t="s">
        <v>2664</v>
      </c>
      <c r="I137" s="48">
        <v>1</v>
      </c>
      <c r="J137" s="48" t="s">
        <v>1144</v>
      </c>
      <c r="K137" s="48" t="s">
        <v>1487</v>
      </c>
      <c r="M137" s="47">
        <v>1</v>
      </c>
      <c r="N137" s="47" t="s">
        <v>1154</v>
      </c>
      <c r="O137" s="133"/>
      <c r="P137" s="47" t="s">
        <v>1138</v>
      </c>
      <c r="Q137" s="47">
        <v>30</v>
      </c>
      <c r="R137" s="47" t="s">
        <v>146</v>
      </c>
      <c r="S137" s="48" t="s">
        <v>161</v>
      </c>
      <c r="T137" s="164">
        <v>89</v>
      </c>
      <c r="U137" s="47" t="str">
        <f>IFERROR(INDEX('TAXA DE OCUP. RECUR.'!$F$1:$F$60, MATCH(T137, 'TAXA DE OCUP. RECUR.'!$E$1:$E$60, 0)),"")</f>
        <v>MONTAGEM (MONTAGEM DE MOENDA) - [89]</v>
      </c>
      <c r="V137" s="165">
        <v>9</v>
      </c>
      <c r="W137" s="165"/>
      <c r="X137" s="229">
        <v>46100</v>
      </c>
      <c r="Y137" s="229"/>
      <c r="Z137" s="47">
        <f t="shared" si="18"/>
        <v>12</v>
      </c>
      <c r="AA137" s="47" t="str">
        <f t="shared" si="19"/>
        <v/>
      </c>
      <c r="AB137" s="47" t="str">
        <f t="shared" si="15"/>
        <v>mar</v>
      </c>
      <c r="AC137" s="47" t="str">
        <f t="shared" si="16"/>
        <v>2026</v>
      </c>
      <c r="AD137" s="165" t="str">
        <f t="shared" si="17"/>
        <v/>
      </c>
    </row>
    <row r="138" spans="1:30" x14ac:dyDescent="0.25">
      <c r="A138" s="47" t="s">
        <v>996</v>
      </c>
      <c r="B138" s="47" t="s">
        <v>9</v>
      </c>
      <c r="C138" s="47">
        <v>2083</v>
      </c>
      <c r="D138" s="47">
        <v>4</v>
      </c>
      <c r="E138" s="47" t="s">
        <v>1123</v>
      </c>
      <c r="F138" s="48" t="s">
        <v>747</v>
      </c>
      <c r="G138" s="48" t="s">
        <v>11</v>
      </c>
      <c r="H138" s="48" t="s">
        <v>2664</v>
      </c>
      <c r="I138" s="48">
        <v>1</v>
      </c>
      <c r="J138" s="48" t="s">
        <v>1144</v>
      </c>
      <c r="K138" s="48" t="s">
        <v>1487</v>
      </c>
      <c r="M138" s="47">
        <v>1</v>
      </c>
      <c r="N138" s="47" t="s">
        <v>1154</v>
      </c>
      <c r="O138" s="133"/>
      <c r="P138" s="47" t="s">
        <v>1138</v>
      </c>
      <c r="Q138" s="47">
        <v>30</v>
      </c>
      <c r="R138" s="47" t="s">
        <v>1690</v>
      </c>
      <c r="S138" s="48" t="s">
        <v>147</v>
      </c>
      <c r="T138" s="164">
        <v>118</v>
      </c>
      <c r="U138" s="47" t="str">
        <f>IFERROR(INDEX('TAXA DE OCUP. RECUR.'!$F$1:$F$60, MATCH(T138, 'TAXA DE OCUP. RECUR.'!$E$1:$E$60, 0)),"")</f>
        <v>TORNO HORIZ. ZERBST FICHER TP-4000 - [118]</v>
      </c>
      <c r="V138" s="165">
        <v>7.5618409090909093</v>
      </c>
      <c r="W138" s="165"/>
      <c r="X138" s="229">
        <v>46100</v>
      </c>
      <c r="Y138" s="229"/>
      <c r="Z138" s="47">
        <f t="shared" si="18"/>
        <v>12</v>
      </c>
      <c r="AA138" s="47" t="str">
        <f t="shared" si="19"/>
        <v/>
      </c>
      <c r="AB138" s="47" t="str">
        <f t="shared" si="15"/>
        <v>mar</v>
      </c>
      <c r="AC138" s="47" t="str">
        <f t="shared" si="16"/>
        <v>2026</v>
      </c>
      <c r="AD138" s="165" t="str">
        <f t="shared" si="17"/>
        <v/>
      </c>
    </row>
    <row r="139" spans="1:30" x14ac:dyDescent="0.25">
      <c r="A139" s="47" t="s">
        <v>996</v>
      </c>
      <c r="B139" s="47" t="s">
        <v>9</v>
      </c>
      <c r="C139" s="47">
        <v>2083</v>
      </c>
      <c r="D139" s="47">
        <v>4</v>
      </c>
      <c r="E139" s="47" t="s">
        <v>1123</v>
      </c>
      <c r="F139" s="48" t="s">
        <v>747</v>
      </c>
      <c r="G139" s="48" t="s">
        <v>11</v>
      </c>
      <c r="H139" s="48" t="s">
        <v>2664</v>
      </c>
      <c r="I139" s="48">
        <v>1</v>
      </c>
      <c r="J139" s="48" t="s">
        <v>1144</v>
      </c>
      <c r="K139" s="48" t="s">
        <v>1487</v>
      </c>
      <c r="M139" s="47">
        <v>1</v>
      </c>
      <c r="N139" s="47" t="s">
        <v>1154</v>
      </c>
      <c r="O139" s="133"/>
      <c r="P139" s="47" t="s">
        <v>1138</v>
      </c>
      <c r="Q139" s="47">
        <v>30</v>
      </c>
      <c r="R139" s="47" t="s">
        <v>1690</v>
      </c>
      <c r="S139" s="48" t="s">
        <v>148</v>
      </c>
      <c r="T139" s="164">
        <v>489</v>
      </c>
      <c r="U139" s="47" t="str">
        <f>IFERROR(INDEX('TAXA DE OCUP. RECUR.'!$F$1:$F$60, MATCH(T139, 'TAXA DE OCUP. RECUR.'!$E$1:$E$60, 0)),"")</f>
        <v>BROQUEADORA - [489]</v>
      </c>
      <c r="V139" s="165">
        <v>9.4909090909090903</v>
      </c>
      <c r="W139" s="165"/>
      <c r="X139" s="229">
        <v>46104</v>
      </c>
      <c r="Y139" s="229"/>
      <c r="Z139" s="47">
        <f t="shared" si="18"/>
        <v>13</v>
      </c>
      <c r="AA139" s="47" t="str">
        <f t="shared" si="19"/>
        <v/>
      </c>
      <c r="AB139" s="47" t="str">
        <f t="shared" si="15"/>
        <v>mar</v>
      </c>
      <c r="AC139" s="47" t="str">
        <f t="shared" si="16"/>
        <v>2026</v>
      </c>
      <c r="AD139" s="165" t="str">
        <f t="shared" si="17"/>
        <v/>
      </c>
    </row>
    <row r="140" spans="1:30" x14ac:dyDescent="0.25">
      <c r="A140" s="47" t="s">
        <v>996</v>
      </c>
      <c r="B140" s="47" t="s">
        <v>9</v>
      </c>
      <c r="C140" s="47">
        <v>2083</v>
      </c>
      <c r="D140" s="47">
        <v>4</v>
      </c>
      <c r="E140" s="47" t="s">
        <v>1123</v>
      </c>
      <c r="F140" s="48" t="s">
        <v>747</v>
      </c>
      <c r="G140" s="48" t="s">
        <v>11</v>
      </c>
      <c r="H140" s="48" t="s">
        <v>2664</v>
      </c>
      <c r="I140" s="48">
        <v>1</v>
      </c>
      <c r="J140" s="48" t="s">
        <v>1144</v>
      </c>
      <c r="K140" s="48" t="s">
        <v>1487</v>
      </c>
      <c r="M140" s="47">
        <v>1</v>
      </c>
      <c r="N140" s="47" t="s">
        <v>1154</v>
      </c>
      <c r="O140" s="133"/>
      <c r="P140" s="47" t="s">
        <v>1138</v>
      </c>
      <c r="Q140" s="47">
        <v>30</v>
      </c>
      <c r="R140" s="47" t="s">
        <v>1689</v>
      </c>
      <c r="S140" s="48" t="s">
        <v>162</v>
      </c>
      <c r="T140" s="164">
        <v>194</v>
      </c>
      <c r="U140" s="47" t="str">
        <f>IFERROR(INDEX('TAXA DE OCUP. RECUR.'!$F$1:$F$60, MATCH(T140, 'TAXA DE OCUP. RECUR.'!$E$1:$E$60, 0)),"")</f>
        <v>FORNO AQUECIMENTO CAMISAS (DRAGÃOZINHO) - [194]</v>
      </c>
      <c r="V140" s="165">
        <v>1.4318181818181819</v>
      </c>
      <c r="W140" s="165"/>
      <c r="X140" s="229">
        <v>46107</v>
      </c>
      <c r="Y140" s="229"/>
      <c r="Z140" s="47">
        <f t="shared" si="18"/>
        <v>13</v>
      </c>
      <c r="AA140" s="47" t="str">
        <f t="shared" si="19"/>
        <v/>
      </c>
      <c r="AB140" s="47" t="str">
        <f t="shared" si="15"/>
        <v>mar</v>
      </c>
      <c r="AC140" s="47" t="str">
        <f t="shared" si="16"/>
        <v>2026</v>
      </c>
      <c r="AD140" s="165" t="str">
        <f t="shared" si="17"/>
        <v/>
      </c>
    </row>
    <row r="141" spans="1:30" x14ac:dyDescent="0.25">
      <c r="A141" s="47" t="s">
        <v>996</v>
      </c>
      <c r="B141" s="47" t="s">
        <v>9</v>
      </c>
      <c r="C141" s="47">
        <v>2083</v>
      </c>
      <c r="D141" s="47">
        <v>4</v>
      </c>
      <c r="E141" s="47" t="s">
        <v>1123</v>
      </c>
      <c r="F141" s="48" t="s">
        <v>747</v>
      </c>
      <c r="G141" s="48" t="s">
        <v>11</v>
      </c>
      <c r="H141" s="48" t="s">
        <v>2664</v>
      </c>
      <c r="I141" s="48">
        <v>1</v>
      </c>
      <c r="J141" s="48" t="s">
        <v>1144</v>
      </c>
      <c r="K141" s="48" t="s">
        <v>1487</v>
      </c>
      <c r="M141" s="47">
        <v>1</v>
      </c>
      <c r="N141" s="47" t="s">
        <v>1154</v>
      </c>
      <c r="O141" s="133"/>
      <c r="P141" s="47" t="s">
        <v>1138</v>
      </c>
      <c r="Q141" s="47">
        <v>30</v>
      </c>
      <c r="R141" s="47" t="s">
        <v>158</v>
      </c>
      <c r="S141" s="48" t="s">
        <v>158</v>
      </c>
      <c r="T141" s="164">
        <v>2</v>
      </c>
      <c r="U141" s="47" t="str">
        <f>IFERROR(INDEX('TAXA DE OCUP. RECUR.'!$F$1:$F$60, MATCH(T141, 'TAXA DE OCUP. RECUR.'!$E$1:$E$60, 0)),"")</f>
        <v>EXPEDIÇÃO</v>
      </c>
      <c r="V141" s="165">
        <v>1</v>
      </c>
      <c r="W141" s="165"/>
      <c r="X141" s="229">
        <v>46108</v>
      </c>
      <c r="Y141" s="229"/>
      <c r="Z141" s="47">
        <f t="shared" si="18"/>
        <v>13</v>
      </c>
      <c r="AA141" s="47" t="str">
        <f t="shared" si="19"/>
        <v/>
      </c>
      <c r="AB141" s="47" t="str">
        <f t="shared" si="15"/>
        <v>mar</v>
      </c>
      <c r="AC141" s="47" t="str">
        <f t="shared" si="16"/>
        <v>2026</v>
      </c>
      <c r="AD141" s="165" t="str">
        <f t="shared" si="17"/>
        <v/>
      </c>
    </row>
    <row r="142" spans="1:30" x14ac:dyDescent="0.25">
      <c r="A142" s="47" t="s">
        <v>997</v>
      </c>
      <c r="B142" s="47" t="s">
        <v>9</v>
      </c>
      <c r="C142" s="47">
        <v>2083</v>
      </c>
      <c r="D142" s="47">
        <v>5</v>
      </c>
      <c r="E142" s="47" t="s">
        <v>1123</v>
      </c>
      <c r="F142" s="48" t="s">
        <v>748</v>
      </c>
      <c r="G142" s="48" t="s">
        <v>11</v>
      </c>
      <c r="H142" s="48" t="s">
        <v>2665</v>
      </c>
      <c r="I142" s="48">
        <v>1</v>
      </c>
      <c r="J142" s="48" t="s">
        <v>1144</v>
      </c>
      <c r="K142" s="48" t="s">
        <v>1487</v>
      </c>
      <c r="L142" s="47">
        <v>101986</v>
      </c>
      <c r="M142" s="47">
        <v>1</v>
      </c>
      <c r="N142" s="47" t="s">
        <v>1154</v>
      </c>
      <c r="O142" s="133"/>
      <c r="P142" s="47" t="s">
        <v>1160</v>
      </c>
      <c r="Q142" s="47" t="s">
        <v>1793</v>
      </c>
      <c r="R142" s="47" t="s">
        <v>1687</v>
      </c>
      <c r="S142" s="48" t="s">
        <v>1156</v>
      </c>
      <c r="T142" s="164">
        <v>1</v>
      </c>
      <c r="U142" s="47" t="str">
        <f>IFERROR(INDEX('TAXA DE OCUP. RECUR.'!$F$1:$F$60, MATCH(T142, 'TAXA DE OCUP. RECUR.'!$E$1:$E$60, 0)),"")</f>
        <v>FUNDIÇÃO MORENO</v>
      </c>
      <c r="V142" s="165">
        <v>1</v>
      </c>
      <c r="W142" s="165"/>
      <c r="X142" s="229">
        <v>46098</v>
      </c>
      <c r="Y142" s="229">
        <f t="shared" ref="Y142:Y147" si="20">X142</f>
        <v>46098</v>
      </c>
      <c r="Z142" s="47">
        <f t="shared" si="18"/>
        <v>12</v>
      </c>
      <c r="AA142" s="47">
        <f t="shared" si="19"/>
        <v>12</v>
      </c>
      <c r="AB142" s="47" t="str">
        <f t="shared" si="15"/>
        <v>mar</v>
      </c>
      <c r="AC142" s="47" t="str">
        <f t="shared" si="16"/>
        <v>2026</v>
      </c>
      <c r="AD142" s="165">
        <f t="shared" si="17"/>
        <v>1</v>
      </c>
    </row>
    <row r="143" spans="1:30" x14ac:dyDescent="0.25">
      <c r="A143" s="47" t="s">
        <v>997</v>
      </c>
      <c r="B143" s="47" t="s">
        <v>9</v>
      </c>
      <c r="C143" s="47">
        <v>2083</v>
      </c>
      <c r="D143" s="47">
        <v>5</v>
      </c>
      <c r="E143" s="47" t="s">
        <v>1123</v>
      </c>
      <c r="F143" s="48" t="s">
        <v>748</v>
      </c>
      <c r="G143" s="48" t="s">
        <v>11</v>
      </c>
      <c r="H143" s="48" t="s">
        <v>2665</v>
      </c>
      <c r="I143" s="48">
        <v>1</v>
      </c>
      <c r="J143" s="48" t="s">
        <v>1144</v>
      </c>
      <c r="K143" s="48" t="s">
        <v>1487</v>
      </c>
      <c r="L143" s="47">
        <v>101986</v>
      </c>
      <c r="M143" s="47">
        <v>1</v>
      </c>
      <c r="N143" s="47" t="s">
        <v>1154</v>
      </c>
      <c r="O143" s="133"/>
      <c r="P143" s="47" t="s">
        <v>1160</v>
      </c>
      <c r="Q143" s="47" t="s">
        <v>1793</v>
      </c>
      <c r="R143" s="47" t="s">
        <v>1690</v>
      </c>
      <c r="S143" s="48" t="s">
        <v>1202</v>
      </c>
      <c r="T143" s="164">
        <v>118</v>
      </c>
      <c r="U143" s="47" t="str">
        <f>IFERROR(INDEX('TAXA DE OCUP. RECUR.'!$F$1:$F$60, MATCH(T143, 'TAXA DE OCUP. RECUR.'!$E$1:$E$60, 0)),"")</f>
        <v>TORNO HORIZ. ZERBST FICHER TP-4000 - [118]</v>
      </c>
      <c r="V143" s="165">
        <v>2.9863636363636363</v>
      </c>
      <c r="W143" s="165"/>
      <c r="X143" s="229">
        <v>46099</v>
      </c>
      <c r="Y143" s="229">
        <f t="shared" si="20"/>
        <v>46099</v>
      </c>
      <c r="Z143" s="47">
        <f t="shared" si="18"/>
        <v>12</v>
      </c>
      <c r="AA143" s="47">
        <f t="shared" si="19"/>
        <v>12</v>
      </c>
      <c r="AB143" s="47" t="str">
        <f t="shared" si="15"/>
        <v>mar</v>
      </c>
      <c r="AC143" s="47" t="str">
        <f t="shared" si="16"/>
        <v>2026</v>
      </c>
      <c r="AD143" s="165">
        <f t="shared" si="17"/>
        <v>1</v>
      </c>
    </row>
    <row r="144" spans="1:30" x14ac:dyDescent="0.25">
      <c r="A144" s="47" t="s">
        <v>997</v>
      </c>
      <c r="B144" s="47" t="s">
        <v>9</v>
      </c>
      <c r="C144" s="47">
        <v>2083</v>
      </c>
      <c r="D144" s="47">
        <v>5</v>
      </c>
      <c r="E144" s="47" t="s">
        <v>1123</v>
      </c>
      <c r="F144" s="48" t="s">
        <v>748</v>
      </c>
      <c r="G144" s="48" t="s">
        <v>11</v>
      </c>
      <c r="H144" s="48" t="s">
        <v>2665</v>
      </c>
      <c r="I144" s="48">
        <v>1</v>
      </c>
      <c r="J144" s="48" t="s">
        <v>1144</v>
      </c>
      <c r="K144" s="48" t="s">
        <v>1487</v>
      </c>
      <c r="L144" s="47">
        <v>101986</v>
      </c>
      <c r="M144" s="47">
        <v>1</v>
      </c>
      <c r="N144" s="47" t="s">
        <v>1154</v>
      </c>
      <c r="O144" s="133"/>
      <c r="P144" s="47" t="s">
        <v>1160</v>
      </c>
      <c r="Q144" s="47" t="s">
        <v>1793</v>
      </c>
      <c r="R144" s="47" t="s">
        <v>1690</v>
      </c>
      <c r="S144" s="48" t="s">
        <v>159</v>
      </c>
      <c r="T144" s="164">
        <v>210</v>
      </c>
      <c r="U144" s="47" t="str">
        <f>IFERROR(INDEX('TAXA DE OCUP. RECUR.'!$F$1:$F$60, MATCH(T144, 'TAXA DE OCUP. RECUR.'!$E$1:$E$60, 0)),"")</f>
        <v>MANDRILH. SCHIESS A.G. FB 28 / 16 - [210]</v>
      </c>
      <c r="V144" s="165">
        <v>7.4454545454545444</v>
      </c>
      <c r="W144" s="165"/>
      <c r="X144" s="229">
        <v>46100</v>
      </c>
      <c r="Y144" s="229">
        <f t="shared" si="20"/>
        <v>46100</v>
      </c>
      <c r="Z144" s="47">
        <f t="shared" si="18"/>
        <v>12</v>
      </c>
      <c r="AA144" s="47">
        <f t="shared" si="19"/>
        <v>12</v>
      </c>
      <c r="AB144" s="47" t="str">
        <f t="shared" si="15"/>
        <v>mar</v>
      </c>
      <c r="AC144" s="47" t="str">
        <f t="shared" si="16"/>
        <v>2026</v>
      </c>
      <c r="AD144" s="165">
        <f t="shared" si="17"/>
        <v>1</v>
      </c>
    </row>
    <row r="145" spans="1:30" x14ac:dyDescent="0.25">
      <c r="A145" s="47" t="s">
        <v>997</v>
      </c>
      <c r="B145" s="47" t="s">
        <v>9</v>
      </c>
      <c r="C145" s="47">
        <v>2083</v>
      </c>
      <c r="D145" s="47">
        <v>5</v>
      </c>
      <c r="E145" s="47" t="s">
        <v>1123</v>
      </c>
      <c r="F145" s="48" t="s">
        <v>748</v>
      </c>
      <c r="G145" s="48" t="s">
        <v>11</v>
      </c>
      <c r="H145" s="48" t="s">
        <v>2665</v>
      </c>
      <c r="I145" s="48">
        <v>1</v>
      </c>
      <c r="J145" s="48" t="s">
        <v>1144</v>
      </c>
      <c r="K145" s="48" t="s">
        <v>1487</v>
      </c>
      <c r="L145" s="47">
        <v>101986</v>
      </c>
      <c r="M145" s="47">
        <v>1</v>
      </c>
      <c r="N145" s="47" t="s">
        <v>1154</v>
      </c>
      <c r="O145" s="133"/>
      <c r="P145" s="47" t="s">
        <v>1160</v>
      </c>
      <c r="Q145" s="47" t="s">
        <v>1793</v>
      </c>
      <c r="R145" s="47" t="s">
        <v>1690</v>
      </c>
      <c r="S145" s="48" t="s">
        <v>160</v>
      </c>
      <c r="T145" s="164">
        <v>613</v>
      </c>
      <c r="U145" s="47" t="str">
        <f>IFERROR(INDEX('TAXA DE OCUP. RECUR.'!$F$1:$F$60, MATCH(T145, 'TAXA DE OCUP. RECUR.'!$E$1:$E$60, 0)),"")</f>
        <v>FURADEIRA SKODA - [613]</v>
      </c>
      <c r="V145" s="165">
        <v>24.545454545454543</v>
      </c>
      <c r="W145" s="165"/>
      <c r="X145" s="229">
        <v>46150</v>
      </c>
      <c r="Y145" s="229">
        <f t="shared" si="20"/>
        <v>46150</v>
      </c>
      <c r="Z145" s="47">
        <f t="shared" si="18"/>
        <v>19</v>
      </c>
      <c r="AA145" s="47">
        <f t="shared" si="19"/>
        <v>19</v>
      </c>
      <c r="AB145" s="47" t="str">
        <f t="shared" si="15"/>
        <v>mai</v>
      </c>
      <c r="AC145" s="47" t="str">
        <f t="shared" si="16"/>
        <v>2026</v>
      </c>
      <c r="AD145" s="165">
        <f t="shared" si="17"/>
        <v>1</v>
      </c>
    </row>
    <row r="146" spans="1:30" x14ac:dyDescent="0.25">
      <c r="A146" s="47" t="s">
        <v>997</v>
      </c>
      <c r="B146" s="47" t="s">
        <v>9</v>
      </c>
      <c r="C146" s="47">
        <v>2083</v>
      </c>
      <c r="D146" s="47">
        <v>5</v>
      </c>
      <c r="E146" s="47" t="s">
        <v>1123</v>
      </c>
      <c r="F146" s="48" t="s">
        <v>748</v>
      </c>
      <c r="G146" s="48" t="s">
        <v>11</v>
      </c>
      <c r="H146" s="48" t="s">
        <v>2665</v>
      </c>
      <c r="I146" s="48">
        <v>1</v>
      </c>
      <c r="J146" s="48" t="s">
        <v>1144</v>
      </c>
      <c r="K146" s="48" t="s">
        <v>1487</v>
      </c>
      <c r="M146" s="47">
        <v>1</v>
      </c>
      <c r="N146" s="47" t="s">
        <v>1154</v>
      </c>
      <c r="O146" s="133"/>
      <c r="P146" s="47" t="s">
        <v>1160</v>
      </c>
      <c r="Q146" s="47" t="s">
        <v>1793</v>
      </c>
      <c r="R146" s="47" t="s">
        <v>146</v>
      </c>
      <c r="S146" s="48" t="s">
        <v>161</v>
      </c>
      <c r="T146" s="164">
        <v>89</v>
      </c>
      <c r="U146" s="47" t="str">
        <f>IFERROR(INDEX('TAXA DE OCUP. RECUR.'!$F$1:$F$60, MATCH(T146, 'TAXA DE OCUP. RECUR.'!$E$1:$E$60, 0)),"")</f>
        <v>MONTAGEM (MONTAGEM DE MOENDA) - [89]</v>
      </c>
      <c r="V146" s="165">
        <v>12.272727272727272</v>
      </c>
      <c r="W146" s="165"/>
      <c r="X146" s="229">
        <v>46160</v>
      </c>
      <c r="Y146" s="229">
        <f t="shared" si="20"/>
        <v>46160</v>
      </c>
      <c r="Z146" s="47">
        <f t="shared" si="18"/>
        <v>21</v>
      </c>
      <c r="AA146" s="47">
        <f t="shared" si="19"/>
        <v>21</v>
      </c>
      <c r="AB146" s="47" t="str">
        <f t="shared" si="15"/>
        <v>mai</v>
      </c>
      <c r="AC146" s="47" t="str">
        <f t="shared" si="16"/>
        <v>2026</v>
      </c>
      <c r="AD146" s="165">
        <f t="shared" si="17"/>
        <v>1</v>
      </c>
    </row>
    <row r="147" spans="1:30" x14ac:dyDescent="0.25">
      <c r="A147" s="47" t="s">
        <v>997</v>
      </c>
      <c r="B147" s="47" t="s">
        <v>9</v>
      </c>
      <c r="C147" s="47">
        <v>2083</v>
      </c>
      <c r="D147" s="47">
        <v>5</v>
      </c>
      <c r="E147" s="47" t="s">
        <v>1123</v>
      </c>
      <c r="F147" s="48" t="s">
        <v>748</v>
      </c>
      <c r="G147" s="48" t="s">
        <v>11</v>
      </c>
      <c r="H147" s="48" t="s">
        <v>2665</v>
      </c>
      <c r="I147" s="48">
        <v>1</v>
      </c>
      <c r="J147" s="48" t="s">
        <v>1144</v>
      </c>
      <c r="K147" s="48" t="s">
        <v>1487</v>
      </c>
      <c r="M147" s="47">
        <v>1</v>
      </c>
      <c r="N147" s="47" t="s">
        <v>1154</v>
      </c>
      <c r="O147" s="133"/>
      <c r="P147" s="47" t="s">
        <v>1160</v>
      </c>
      <c r="Q147" s="47" t="s">
        <v>1793</v>
      </c>
      <c r="R147" s="47" t="s">
        <v>1690</v>
      </c>
      <c r="S147" s="48" t="s">
        <v>147</v>
      </c>
      <c r="T147" s="164">
        <v>118</v>
      </c>
      <c r="U147" s="47" t="str">
        <f>IFERROR(INDEX('TAXA DE OCUP. RECUR.'!$F$1:$F$60, MATCH(T147, 'TAXA DE OCUP. RECUR.'!$E$1:$E$60, 0)),"")</f>
        <v>TORNO HORIZ. ZERBST FICHER TP-4000 - [118]</v>
      </c>
      <c r="V147" s="165">
        <v>8.8623409090909107</v>
      </c>
      <c r="W147" s="165"/>
      <c r="X147" s="229">
        <v>46160</v>
      </c>
      <c r="Y147" s="229">
        <f t="shared" si="20"/>
        <v>46160</v>
      </c>
      <c r="Z147" s="47">
        <f t="shared" si="18"/>
        <v>21</v>
      </c>
      <c r="AA147" s="47">
        <f t="shared" si="19"/>
        <v>21</v>
      </c>
      <c r="AB147" s="47" t="str">
        <f t="shared" si="15"/>
        <v>mai</v>
      </c>
      <c r="AC147" s="47" t="str">
        <f t="shared" si="16"/>
        <v>2026</v>
      </c>
      <c r="AD147" s="165">
        <f t="shared" si="17"/>
        <v>1</v>
      </c>
    </row>
    <row r="148" spans="1:30" x14ac:dyDescent="0.25">
      <c r="A148" s="47" t="s">
        <v>997</v>
      </c>
      <c r="B148" s="47" t="s">
        <v>9</v>
      </c>
      <c r="C148" s="47">
        <v>2083</v>
      </c>
      <c r="D148" s="47">
        <v>5</v>
      </c>
      <c r="E148" s="47" t="s">
        <v>1123</v>
      </c>
      <c r="F148" s="48" t="s">
        <v>748</v>
      </c>
      <c r="G148" s="48" t="s">
        <v>11</v>
      </c>
      <c r="H148" s="48" t="s">
        <v>2665</v>
      </c>
      <c r="I148" s="48">
        <v>1</v>
      </c>
      <c r="J148" s="48" t="s">
        <v>1144</v>
      </c>
      <c r="K148" s="48" t="s">
        <v>1487</v>
      </c>
      <c r="M148" s="47">
        <v>1</v>
      </c>
      <c r="N148" s="47" t="s">
        <v>1154</v>
      </c>
      <c r="O148" s="133"/>
      <c r="P148" s="47" t="s">
        <v>1160</v>
      </c>
      <c r="Q148" s="47" t="s">
        <v>1793</v>
      </c>
      <c r="R148" s="47" t="s">
        <v>1690</v>
      </c>
      <c r="S148" s="48" t="s">
        <v>148</v>
      </c>
      <c r="T148" s="164">
        <v>489</v>
      </c>
      <c r="U148" s="47" t="str">
        <f>IFERROR(INDEX('TAXA DE OCUP. RECUR.'!$F$1:$F$60, MATCH(T148, 'TAXA DE OCUP. RECUR.'!$E$1:$E$60, 0)),"")</f>
        <v>BROQUEADORA - [489]</v>
      </c>
      <c r="V148" s="165">
        <v>10.799999999999999</v>
      </c>
      <c r="W148" s="165"/>
      <c r="X148" s="229">
        <v>46203</v>
      </c>
      <c r="Y148" s="229"/>
      <c r="Z148" s="47">
        <f t="shared" si="18"/>
        <v>27</v>
      </c>
      <c r="AA148" s="47" t="str">
        <f t="shared" si="19"/>
        <v/>
      </c>
      <c r="AB148" s="47" t="str">
        <f t="shared" si="15"/>
        <v>jun</v>
      </c>
      <c r="AC148" s="47" t="str">
        <f t="shared" si="16"/>
        <v>2026</v>
      </c>
      <c r="AD148" s="165" t="str">
        <f t="shared" si="17"/>
        <v/>
      </c>
    </row>
    <row r="149" spans="1:30" x14ac:dyDescent="0.25">
      <c r="A149" s="47" t="s">
        <v>997</v>
      </c>
      <c r="B149" s="47" t="s">
        <v>9</v>
      </c>
      <c r="C149" s="47">
        <v>2083</v>
      </c>
      <c r="D149" s="47">
        <v>5</v>
      </c>
      <c r="E149" s="47" t="s">
        <v>1123</v>
      </c>
      <c r="F149" s="48" t="s">
        <v>748</v>
      </c>
      <c r="G149" s="48" t="s">
        <v>11</v>
      </c>
      <c r="H149" s="48" t="s">
        <v>2665</v>
      </c>
      <c r="I149" s="48">
        <v>1</v>
      </c>
      <c r="J149" s="48" t="s">
        <v>1144</v>
      </c>
      <c r="K149" s="48" t="s">
        <v>1487</v>
      </c>
      <c r="M149" s="47">
        <v>1</v>
      </c>
      <c r="N149" s="47" t="s">
        <v>1154</v>
      </c>
      <c r="O149" s="133"/>
      <c r="P149" s="47" t="s">
        <v>1160</v>
      </c>
      <c r="Q149" s="47" t="s">
        <v>1793</v>
      </c>
      <c r="R149" s="47" t="s">
        <v>1689</v>
      </c>
      <c r="S149" s="48" t="s">
        <v>162</v>
      </c>
      <c r="T149" s="164">
        <v>194</v>
      </c>
      <c r="U149" s="47" t="str">
        <f>IFERROR(INDEX('TAXA DE OCUP. RECUR.'!$F$1:$F$60, MATCH(T149, 'TAXA DE OCUP. RECUR.'!$E$1:$E$60, 0)),"")</f>
        <v>FORNO AQUECIMENTO CAMISAS (DRAGÃOZINHO) - [194]</v>
      </c>
      <c r="V149" s="165">
        <v>2.0454545454545454</v>
      </c>
      <c r="W149" s="165"/>
      <c r="X149" s="229">
        <v>46203</v>
      </c>
      <c r="Y149" s="229"/>
      <c r="Z149" s="47">
        <f t="shared" si="18"/>
        <v>27</v>
      </c>
      <c r="AA149" s="47" t="str">
        <f t="shared" si="19"/>
        <v/>
      </c>
      <c r="AB149" s="47" t="str">
        <f t="shared" si="15"/>
        <v>jun</v>
      </c>
      <c r="AC149" s="47" t="str">
        <f t="shared" si="16"/>
        <v>2026</v>
      </c>
      <c r="AD149" s="165" t="str">
        <f t="shared" si="17"/>
        <v/>
      </c>
    </row>
    <row r="150" spans="1:30" x14ac:dyDescent="0.25">
      <c r="A150" s="47" t="s">
        <v>997</v>
      </c>
      <c r="B150" s="47" t="s">
        <v>9</v>
      </c>
      <c r="C150" s="47">
        <v>2083</v>
      </c>
      <c r="D150" s="47">
        <v>5</v>
      </c>
      <c r="E150" s="47" t="s">
        <v>1123</v>
      </c>
      <c r="F150" s="48" t="s">
        <v>748</v>
      </c>
      <c r="G150" s="48" t="s">
        <v>11</v>
      </c>
      <c r="H150" s="48" t="s">
        <v>2665</v>
      </c>
      <c r="I150" s="48">
        <v>1</v>
      </c>
      <c r="J150" s="48" t="s">
        <v>1144</v>
      </c>
      <c r="K150" s="48" t="s">
        <v>1487</v>
      </c>
      <c r="L150" s="47">
        <v>101986</v>
      </c>
      <c r="M150" s="47">
        <v>1</v>
      </c>
      <c r="N150" s="47" t="s">
        <v>1154</v>
      </c>
      <c r="O150" s="133"/>
      <c r="P150" s="47" t="s">
        <v>1160</v>
      </c>
      <c r="Q150" s="47" t="s">
        <v>1793</v>
      </c>
      <c r="R150" s="47" t="s">
        <v>158</v>
      </c>
      <c r="S150" s="48" t="s">
        <v>158</v>
      </c>
      <c r="T150" s="164">
        <v>2</v>
      </c>
      <c r="U150" s="47" t="str">
        <f>IFERROR(INDEX('TAXA DE OCUP. RECUR.'!$F$1:$F$60, MATCH(T150, 'TAXA DE OCUP. RECUR.'!$E$1:$E$60, 0)),"")</f>
        <v>EXPEDIÇÃO</v>
      </c>
      <c r="V150" s="165">
        <v>1</v>
      </c>
      <c r="W150" s="165"/>
      <c r="X150" s="229">
        <v>46172</v>
      </c>
      <c r="Y150" s="229">
        <f>X150</f>
        <v>46172</v>
      </c>
      <c r="Z150" s="47">
        <f t="shared" si="18"/>
        <v>22</v>
      </c>
      <c r="AA150" s="47">
        <f t="shared" si="19"/>
        <v>22</v>
      </c>
      <c r="AB150" s="47" t="str">
        <f t="shared" si="15"/>
        <v>mai</v>
      </c>
      <c r="AC150" s="47" t="str">
        <f t="shared" si="16"/>
        <v>2026</v>
      </c>
      <c r="AD150" s="165">
        <f t="shared" si="17"/>
        <v>1</v>
      </c>
    </row>
    <row r="151" spans="1:30" x14ac:dyDescent="0.25">
      <c r="A151" s="47" t="s">
        <v>998</v>
      </c>
      <c r="B151" s="47" t="s">
        <v>9</v>
      </c>
      <c r="C151" s="47">
        <v>2083</v>
      </c>
      <c r="D151" s="47">
        <v>6</v>
      </c>
      <c r="E151" s="47" t="s">
        <v>1123</v>
      </c>
      <c r="F151" s="48" t="s">
        <v>749</v>
      </c>
      <c r="G151" s="48" t="s">
        <v>11</v>
      </c>
      <c r="H151" s="48" t="s">
        <v>2666</v>
      </c>
      <c r="I151" s="48">
        <v>1</v>
      </c>
      <c r="J151" s="48" t="s">
        <v>1144</v>
      </c>
      <c r="K151" s="48" t="s">
        <v>1487</v>
      </c>
      <c r="L151" s="47">
        <v>101987</v>
      </c>
      <c r="M151" s="47">
        <v>1</v>
      </c>
      <c r="N151" s="47" t="s">
        <v>1154</v>
      </c>
      <c r="O151" s="133"/>
      <c r="P151" s="47" t="s">
        <v>1138</v>
      </c>
      <c r="Q151" s="47">
        <v>46</v>
      </c>
      <c r="R151" s="47" t="s">
        <v>1687</v>
      </c>
      <c r="S151" s="48" t="s">
        <v>1156</v>
      </c>
      <c r="T151" s="164">
        <v>1</v>
      </c>
      <c r="U151" s="47" t="str">
        <f>IFERROR(INDEX('TAXA DE OCUP. RECUR.'!$F$1:$F$60, MATCH(T151, 'TAXA DE OCUP. RECUR.'!$E$1:$E$60, 0)),"")</f>
        <v>FUNDIÇÃO MORENO</v>
      </c>
      <c r="V151" s="165">
        <v>1</v>
      </c>
      <c r="W151" s="165">
        <v>1</v>
      </c>
      <c r="X151" s="229">
        <v>45970</v>
      </c>
      <c r="Y151" s="229">
        <f>X151</f>
        <v>45970</v>
      </c>
      <c r="Z151" s="47">
        <f t="shared" si="18"/>
        <v>45</v>
      </c>
      <c r="AA151" s="47">
        <f t="shared" si="19"/>
        <v>45</v>
      </c>
      <c r="AB151" s="47" t="str">
        <f t="shared" si="15"/>
        <v>nov</v>
      </c>
      <c r="AC151" s="47" t="str">
        <f t="shared" si="16"/>
        <v>2025</v>
      </c>
      <c r="AD151" s="165">
        <f t="shared" si="17"/>
        <v>1</v>
      </c>
    </row>
    <row r="152" spans="1:30" x14ac:dyDescent="0.25">
      <c r="A152" s="47" t="s">
        <v>998</v>
      </c>
      <c r="B152" s="47" t="s">
        <v>9</v>
      </c>
      <c r="C152" s="47">
        <v>2083</v>
      </c>
      <c r="D152" s="47">
        <v>6</v>
      </c>
      <c r="E152" s="47" t="s">
        <v>1123</v>
      </c>
      <c r="F152" s="48" t="s">
        <v>749</v>
      </c>
      <c r="G152" s="48" t="s">
        <v>11</v>
      </c>
      <c r="H152" s="48" t="s">
        <v>2666</v>
      </c>
      <c r="I152" s="48">
        <v>1</v>
      </c>
      <c r="J152" s="48" t="s">
        <v>1144</v>
      </c>
      <c r="K152" s="48" t="s">
        <v>1487</v>
      </c>
      <c r="L152" s="47">
        <v>101987</v>
      </c>
      <c r="M152" s="47">
        <v>1</v>
      </c>
      <c r="N152" s="47" t="s">
        <v>1154</v>
      </c>
      <c r="O152" s="133"/>
      <c r="P152" s="47" t="s">
        <v>1138</v>
      </c>
      <c r="Q152" s="47">
        <v>46</v>
      </c>
      <c r="R152" s="47" t="s">
        <v>1690</v>
      </c>
      <c r="S152" s="48" t="s">
        <v>1202</v>
      </c>
      <c r="T152" s="164">
        <v>117</v>
      </c>
      <c r="U152" s="47" t="str">
        <f>IFERROR(INDEX('TAXA DE OCUP. RECUR.'!$F$1:$F$60, MATCH(T152, 'TAXA DE OCUP. RECUR.'!$E$1:$E$60, 0)),"")</f>
        <v>TORNO HORIZ. ZERBST FICHER TP-3000 - [117]</v>
      </c>
      <c r="V152" s="165">
        <v>2.5281818181818179</v>
      </c>
      <c r="W152" s="165"/>
      <c r="X152" s="229">
        <v>46103</v>
      </c>
      <c r="Y152" s="229">
        <f>X152</f>
        <v>46103</v>
      </c>
      <c r="Z152" s="47">
        <f t="shared" si="18"/>
        <v>12</v>
      </c>
      <c r="AA152" s="47">
        <f t="shared" si="19"/>
        <v>12</v>
      </c>
      <c r="AB152" s="47" t="str">
        <f t="shared" si="15"/>
        <v>mar</v>
      </c>
      <c r="AC152" s="47" t="str">
        <f t="shared" si="16"/>
        <v>2026</v>
      </c>
      <c r="AD152" s="165">
        <f t="shared" si="17"/>
        <v>1</v>
      </c>
    </row>
    <row r="153" spans="1:30" x14ac:dyDescent="0.25">
      <c r="A153" s="47" t="s">
        <v>998</v>
      </c>
      <c r="B153" s="47" t="s">
        <v>9</v>
      </c>
      <c r="C153" s="47">
        <v>2083</v>
      </c>
      <c r="D153" s="47">
        <v>6</v>
      </c>
      <c r="E153" s="47" t="s">
        <v>1123</v>
      </c>
      <c r="F153" s="48" t="s">
        <v>749</v>
      </c>
      <c r="G153" s="48" t="s">
        <v>11</v>
      </c>
      <c r="H153" s="48" t="s">
        <v>2666</v>
      </c>
      <c r="I153" s="48">
        <v>1</v>
      </c>
      <c r="J153" s="48" t="s">
        <v>1144</v>
      </c>
      <c r="K153" s="48" t="s">
        <v>1487</v>
      </c>
      <c r="M153" s="47">
        <v>1</v>
      </c>
      <c r="N153" s="47" t="s">
        <v>1154</v>
      </c>
      <c r="O153" s="133"/>
      <c r="P153" s="47" t="s">
        <v>1138</v>
      </c>
      <c r="Q153" s="47">
        <v>46</v>
      </c>
      <c r="R153" s="47" t="s">
        <v>1690</v>
      </c>
      <c r="S153" s="48" t="s">
        <v>159</v>
      </c>
      <c r="T153" s="164">
        <v>210</v>
      </c>
      <c r="U153" s="47" t="str">
        <f>IFERROR(INDEX('TAXA DE OCUP. RECUR.'!$F$1:$F$60, MATCH(T153, 'TAXA DE OCUP. RECUR.'!$E$1:$E$60, 0)),"")</f>
        <v>MANDRILH. SCHIESS A.G. FB 28 / 16 - [210]</v>
      </c>
      <c r="V153" s="165">
        <v>6.1363636363636358</v>
      </c>
      <c r="W153" s="165"/>
      <c r="X153" s="229">
        <v>46153</v>
      </c>
      <c r="Y153" s="229">
        <f>X153</f>
        <v>46153</v>
      </c>
      <c r="Z153" s="47">
        <f t="shared" si="18"/>
        <v>20</v>
      </c>
      <c r="AA153" s="47">
        <f t="shared" si="19"/>
        <v>20</v>
      </c>
      <c r="AB153" s="47" t="str">
        <f t="shared" si="15"/>
        <v>mai</v>
      </c>
      <c r="AC153" s="47" t="str">
        <f t="shared" si="16"/>
        <v>2026</v>
      </c>
      <c r="AD153" s="165">
        <f t="shared" si="17"/>
        <v>1</v>
      </c>
    </row>
    <row r="154" spans="1:30" x14ac:dyDescent="0.25">
      <c r="A154" s="47" t="s">
        <v>998</v>
      </c>
      <c r="B154" s="47" t="s">
        <v>9</v>
      </c>
      <c r="C154" s="47">
        <v>2083</v>
      </c>
      <c r="D154" s="47">
        <v>6</v>
      </c>
      <c r="E154" s="47" t="s">
        <v>1123</v>
      </c>
      <c r="F154" s="48" t="s">
        <v>749</v>
      </c>
      <c r="G154" s="48" t="s">
        <v>11</v>
      </c>
      <c r="H154" s="48" t="s">
        <v>2666</v>
      </c>
      <c r="I154" s="48">
        <v>1</v>
      </c>
      <c r="J154" s="48" t="s">
        <v>1144</v>
      </c>
      <c r="K154" s="48" t="s">
        <v>1487</v>
      </c>
      <c r="M154" s="47">
        <v>1</v>
      </c>
      <c r="N154" s="47" t="s">
        <v>1154</v>
      </c>
      <c r="O154" s="133"/>
      <c r="P154" s="47" t="s">
        <v>1138</v>
      </c>
      <c r="Q154" s="47">
        <v>46</v>
      </c>
      <c r="R154" s="47" t="s">
        <v>1690</v>
      </c>
      <c r="S154" s="48" t="s">
        <v>160</v>
      </c>
      <c r="T154" s="164">
        <v>613</v>
      </c>
      <c r="U154" s="47" t="str">
        <f>IFERROR(INDEX('TAXA DE OCUP. RECUR.'!$F$1:$F$60, MATCH(T154, 'TAXA DE OCUP. RECUR.'!$E$1:$E$60, 0)),"")</f>
        <v>FURADEIRA SKODA - [613]</v>
      </c>
      <c r="V154" s="165">
        <v>18</v>
      </c>
      <c r="W154" s="165"/>
      <c r="X154" s="229">
        <v>46154</v>
      </c>
      <c r="Y154" s="229">
        <f>X154</f>
        <v>46154</v>
      </c>
      <c r="Z154" s="47">
        <f t="shared" si="18"/>
        <v>20</v>
      </c>
      <c r="AA154" s="47">
        <f t="shared" si="19"/>
        <v>20</v>
      </c>
      <c r="AB154" s="47" t="str">
        <f t="shared" si="15"/>
        <v>mai</v>
      </c>
      <c r="AC154" s="47" t="str">
        <f t="shared" si="16"/>
        <v>2026</v>
      </c>
      <c r="AD154" s="165">
        <f t="shared" si="17"/>
        <v>1</v>
      </c>
    </row>
    <row r="155" spans="1:30" x14ac:dyDescent="0.25">
      <c r="A155" s="47" t="s">
        <v>998</v>
      </c>
      <c r="B155" s="47" t="s">
        <v>9</v>
      </c>
      <c r="C155" s="47">
        <v>2083</v>
      </c>
      <c r="D155" s="47">
        <v>6</v>
      </c>
      <c r="E155" s="47" t="s">
        <v>1123</v>
      </c>
      <c r="F155" s="48" t="s">
        <v>749</v>
      </c>
      <c r="G155" s="48" t="s">
        <v>11</v>
      </c>
      <c r="H155" s="48" t="s">
        <v>2666</v>
      </c>
      <c r="I155" s="48">
        <v>1</v>
      </c>
      <c r="J155" s="48" t="s">
        <v>1144</v>
      </c>
      <c r="K155" s="48" t="s">
        <v>1487</v>
      </c>
      <c r="M155" s="47">
        <v>1</v>
      </c>
      <c r="N155" s="47" t="s">
        <v>1154</v>
      </c>
      <c r="O155" s="133"/>
      <c r="P155" s="47" t="s">
        <v>1138</v>
      </c>
      <c r="Q155" s="47">
        <v>46</v>
      </c>
      <c r="R155" s="47" t="s">
        <v>146</v>
      </c>
      <c r="S155" s="48" t="s">
        <v>161</v>
      </c>
      <c r="T155" s="164">
        <v>89</v>
      </c>
      <c r="U155" s="47" t="str">
        <f>IFERROR(INDEX('TAXA DE OCUP. RECUR.'!$F$1:$F$60, MATCH(T155, 'TAXA DE OCUP. RECUR.'!$E$1:$E$60, 0)),"")</f>
        <v>MONTAGEM (MONTAGEM DE MOENDA) - [89]</v>
      </c>
      <c r="V155" s="165">
        <v>9</v>
      </c>
      <c r="W155" s="165"/>
      <c r="X155" s="229">
        <v>46167</v>
      </c>
      <c r="Y155" s="229">
        <v>46171</v>
      </c>
      <c r="Z155" s="47">
        <f t="shared" si="18"/>
        <v>22</v>
      </c>
      <c r="AA155" s="47">
        <f t="shared" si="19"/>
        <v>22</v>
      </c>
      <c r="AB155" s="47" t="str">
        <f t="shared" si="15"/>
        <v>mai</v>
      </c>
      <c r="AC155" s="47" t="str">
        <f t="shared" si="16"/>
        <v>2026</v>
      </c>
      <c r="AD155" s="165">
        <f t="shared" si="17"/>
        <v>1</v>
      </c>
    </row>
    <row r="156" spans="1:30" x14ac:dyDescent="0.25">
      <c r="A156" s="47" t="s">
        <v>998</v>
      </c>
      <c r="B156" s="47" t="s">
        <v>9</v>
      </c>
      <c r="C156" s="47">
        <v>2083</v>
      </c>
      <c r="D156" s="47">
        <v>6</v>
      </c>
      <c r="E156" s="47" t="s">
        <v>1123</v>
      </c>
      <c r="F156" s="48" t="s">
        <v>749</v>
      </c>
      <c r="G156" s="48" t="s">
        <v>11</v>
      </c>
      <c r="H156" s="48" t="s">
        <v>2666</v>
      </c>
      <c r="I156" s="48">
        <v>1</v>
      </c>
      <c r="J156" s="48" t="s">
        <v>1144</v>
      </c>
      <c r="K156" s="48" t="s">
        <v>1487</v>
      </c>
      <c r="M156" s="47">
        <v>1</v>
      </c>
      <c r="N156" s="47" t="s">
        <v>1154</v>
      </c>
      <c r="O156" s="133"/>
      <c r="P156" s="47" t="s">
        <v>1138</v>
      </c>
      <c r="Q156" s="47">
        <v>46</v>
      </c>
      <c r="R156" s="47" t="s">
        <v>1690</v>
      </c>
      <c r="S156" s="48" t="s">
        <v>147</v>
      </c>
      <c r="T156" s="164">
        <v>118</v>
      </c>
      <c r="U156" s="47" t="str">
        <f>IFERROR(INDEX('TAXA DE OCUP. RECUR.'!$F$1:$F$60, MATCH(T156, 'TAXA DE OCUP. RECUR.'!$E$1:$E$60, 0)),"")</f>
        <v>TORNO HORIZ. ZERBST FICHER TP-4000 - [118]</v>
      </c>
      <c r="V156" s="165">
        <v>7.5618409090909093</v>
      </c>
      <c r="W156" s="165"/>
      <c r="X156" s="229">
        <v>46167</v>
      </c>
      <c r="Y156" s="229">
        <v>46171</v>
      </c>
      <c r="Z156" s="47">
        <f t="shared" si="18"/>
        <v>22</v>
      </c>
      <c r="AA156" s="47">
        <f t="shared" si="19"/>
        <v>22</v>
      </c>
      <c r="AB156" s="47" t="str">
        <f t="shared" si="15"/>
        <v>mai</v>
      </c>
      <c r="AC156" s="47" t="str">
        <f t="shared" si="16"/>
        <v>2026</v>
      </c>
      <c r="AD156" s="165">
        <f t="shared" si="17"/>
        <v>1</v>
      </c>
    </row>
    <row r="157" spans="1:30" x14ac:dyDescent="0.25">
      <c r="A157" s="47" t="s">
        <v>998</v>
      </c>
      <c r="B157" s="47" t="s">
        <v>9</v>
      </c>
      <c r="C157" s="47">
        <v>2083</v>
      </c>
      <c r="D157" s="47">
        <v>6</v>
      </c>
      <c r="E157" s="47" t="s">
        <v>1123</v>
      </c>
      <c r="F157" s="48" t="s">
        <v>749</v>
      </c>
      <c r="G157" s="48" t="s">
        <v>11</v>
      </c>
      <c r="H157" s="48" t="s">
        <v>2666</v>
      </c>
      <c r="I157" s="48">
        <v>1</v>
      </c>
      <c r="J157" s="48" t="s">
        <v>1144</v>
      </c>
      <c r="K157" s="48" t="s">
        <v>1487</v>
      </c>
      <c r="M157" s="47">
        <v>1</v>
      </c>
      <c r="N157" s="47" t="s">
        <v>1154</v>
      </c>
      <c r="O157" s="133"/>
      <c r="P157" s="47" t="s">
        <v>1138</v>
      </c>
      <c r="Q157" s="47">
        <v>46</v>
      </c>
      <c r="R157" s="47" t="s">
        <v>1690</v>
      </c>
      <c r="S157" s="48" t="s">
        <v>148</v>
      </c>
      <c r="T157" s="164">
        <v>489</v>
      </c>
      <c r="U157" s="47" t="str">
        <f>IFERROR(INDEX('TAXA DE OCUP. RECUR.'!$F$1:$F$60, MATCH(T157, 'TAXA DE OCUP. RECUR.'!$E$1:$E$60, 0)),"")</f>
        <v>BROQUEADORA - [489]</v>
      </c>
      <c r="V157" s="165">
        <v>9.4909090909090903</v>
      </c>
      <c r="W157" s="165"/>
      <c r="X157" s="229">
        <v>46203</v>
      </c>
      <c r="Y157" s="229"/>
      <c r="Z157" s="47">
        <f t="shared" si="18"/>
        <v>27</v>
      </c>
      <c r="AA157" s="47" t="str">
        <f t="shared" si="19"/>
        <v/>
      </c>
      <c r="AB157" s="47" t="str">
        <f t="shared" si="15"/>
        <v>jun</v>
      </c>
      <c r="AC157" s="47" t="str">
        <f t="shared" si="16"/>
        <v>2026</v>
      </c>
      <c r="AD157" s="165" t="str">
        <f t="shared" si="17"/>
        <v/>
      </c>
    </row>
    <row r="158" spans="1:30" x14ac:dyDescent="0.25">
      <c r="A158" s="47" t="s">
        <v>998</v>
      </c>
      <c r="B158" s="47" t="s">
        <v>9</v>
      </c>
      <c r="C158" s="47">
        <v>2083</v>
      </c>
      <c r="D158" s="47">
        <v>6</v>
      </c>
      <c r="E158" s="47" t="s">
        <v>1123</v>
      </c>
      <c r="F158" s="48" t="s">
        <v>749</v>
      </c>
      <c r="G158" s="48" t="s">
        <v>11</v>
      </c>
      <c r="H158" s="48" t="s">
        <v>2666</v>
      </c>
      <c r="I158" s="48">
        <v>1</v>
      </c>
      <c r="J158" s="48" t="s">
        <v>1144</v>
      </c>
      <c r="K158" s="48" t="s">
        <v>1487</v>
      </c>
      <c r="M158" s="47">
        <v>1</v>
      </c>
      <c r="N158" s="47" t="s">
        <v>1154</v>
      </c>
      <c r="O158" s="133"/>
      <c r="P158" s="47" t="s">
        <v>1138</v>
      </c>
      <c r="Q158" s="47">
        <v>46</v>
      </c>
      <c r="R158" s="47" t="s">
        <v>1689</v>
      </c>
      <c r="S158" s="48" t="s">
        <v>162</v>
      </c>
      <c r="T158" s="164">
        <v>194</v>
      </c>
      <c r="U158" s="47" t="str">
        <f>IFERROR(INDEX('TAXA DE OCUP. RECUR.'!$F$1:$F$60, MATCH(T158, 'TAXA DE OCUP. RECUR.'!$E$1:$E$60, 0)),"")</f>
        <v>FORNO AQUECIMENTO CAMISAS (DRAGÃOZINHO) - [194]</v>
      </c>
      <c r="V158" s="165">
        <v>1.4318181818181819</v>
      </c>
      <c r="W158" s="165"/>
      <c r="X158" s="229">
        <v>46203</v>
      </c>
      <c r="Y158" s="229"/>
      <c r="Z158" s="47">
        <f t="shared" si="18"/>
        <v>27</v>
      </c>
      <c r="AA158" s="47" t="str">
        <f t="shared" si="19"/>
        <v/>
      </c>
      <c r="AB158" s="47" t="str">
        <f t="shared" si="15"/>
        <v>jun</v>
      </c>
      <c r="AC158" s="47" t="str">
        <f t="shared" si="16"/>
        <v>2026</v>
      </c>
      <c r="AD158" s="165" t="str">
        <f t="shared" si="17"/>
        <v/>
      </c>
    </row>
    <row r="159" spans="1:30" x14ac:dyDescent="0.25">
      <c r="A159" s="47" t="s">
        <v>998</v>
      </c>
      <c r="B159" s="47" t="s">
        <v>9</v>
      </c>
      <c r="C159" s="47">
        <v>2083</v>
      </c>
      <c r="D159" s="47">
        <v>6</v>
      </c>
      <c r="E159" s="47" t="s">
        <v>1123</v>
      </c>
      <c r="F159" s="48" t="s">
        <v>749</v>
      </c>
      <c r="G159" s="48" t="s">
        <v>11</v>
      </c>
      <c r="H159" s="48" t="s">
        <v>2666</v>
      </c>
      <c r="I159" s="48">
        <v>1</v>
      </c>
      <c r="J159" s="48" t="s">
        <v>1144</v>
      </c>
      <c r="K159" s="48" t="s">
        <v>1487</v>
      </c>
      <c r="M159" s="47">
        <v>1</v>
      </c>
      <c r="N159" s="47" t="s">
        <v>1154</v>
      </c>
      <c r="O159" s="133"/>
      <c r="P159" s="47" t="s">
        <v>1138</v>
      </c>
      <c r="Q159" s="47">
        <v>46</v>
      </c>
      <c r="R159" s="47" t="s">
        <v>158</v>
      </c>
      <c r="S159" s="48" t="s">
        <v>158</v>
      </c>
      <c r="T159" s="164">
        <v>2</v>
      </c>
      <c r="U159" s="47" t="str">
        <f>IFERROR(INDEX('TAXA DE OCUP. RECUR.'!$F$1:$F$60, MATCH(T159, 'TAXA DE OCUP. RECUR.'!$E$1:$E$60, 0)),"")</f>
        <v>EXPEDIÇÃO</v>
      </c>
      <c r="V159" s="165">
        <v>1</v>
      </c>
      <c r="W159" s="165"/>
      <c r="X159" s="229">
        <v>46172</v>
      </c>
      <c r="Y159" s="229"/>
      <c r="Z159" s="47">
        <f t="shared" si="18"/>
        <v>22</v>
      </c>
      <c r="AA159" s="47" t="str">
        <f t="shared" si="19"/>
        <v/>
      </c>
      <c r="AB159" s="47" t="str">
        <f t="shared" si="15"/>
        <v>mai</v>
      </c>
      <c r="AC159" s="47" t="str">
        <f t="shared" si="16"/>
        <v>2026</v>
      </c>
      <c r="AD159" s="165" t="str">
        <f t="shared" si="17"/>
        <v/>
      </c>
    </row>
    <row r="160" spans="1:30" x14ac:dyDescent="0.25">
      <c r="A160" s="47" t="s">
        <v>999</v>
      </c>
      <c r="B160" s="47" t="s">
        <v>9</v>
      </c>
      <c r="C160" s="47">
        <v>2083</v>
      </c>
      <c r="D160" s="47">
        <v>7</v>
      </c>
      <c r="E160" s="47" t="s">
        <v>1123</v>
      </c>
      <c r="F160" s="48" t="s">
        <v>750</v>
      </c>
      <c r="G160" s="48" t="s">
        <v>11</v>
      </c>
      <c r="H160" s="48" t="s">
        <v>2667</v>
      </c>
      <c r="I160" s="48">
        <v>1</v>
      </c>
      <c r="J160" s="48" t="s">
        <v>1144</v>
      </c>
      <c r="K160" s="48" t="s">
        <v>1487</v>
      </c>
      <c r="L160" s="47">
        <v>101988</v>
      </c>
      <c r="M160" s="47">
        <v>1</v>
      </c>
      <c r="N160" s="47" t="s">
        <v>1154</v>
      </c>
      <c r="O160" s="133"/>
      <c r="P160" s="47" t="s">
        <v>1138</v>
      </c>
      <c r="Q160" s="47">
        <v>32</v>
      </c>
      <c r="R160" s="47" t="s">
        <v>1687</v>
      </c>
      <c r="S160" s="48" t="s">
        <v>1156</v>
      </c>
      <c r="T160" s="164">
        <v>1</v>
      </c>
      <c r="U160" s="47" t="str">
        <f>IFERROR(INDEX('TAXA DE OCUP. RECUR.'!$F$1:$F$60, MATCH(T160, 'TAXA DE OCUP. RECUR.'!$E$1:$E$60, 0)),"")</f>
        <v>FUNDIÇÃO MORENO</v>
      </c>
      <c r="V160" s="165">
        <v>1</v>
      </c>
      <c r="W160" s="165">
        <v>1</v>
      </c>
      <c r="X160" s="229">
        <v>46014</v>
      </c>
      <c r="Y160" s="229">
        <f>X160</f>
        <v>46014</v>
      </c>
      <c r="Z160" s="47">
        <f t="shared" si="18"/>
        <v>52</v>
      </c>
      <c r="AA160" s="47">
        <f t="shared" si="19"/>
        <v>52</v>
      </c>
      <c r="AB160" s="47" t="str">
        <f t="shared" si="15"/>
        <v>dez</v>
      </c>
      <c r="AC160" s="47" t="str">
        <f t="shared" si="16"/>
        <v>2025</v>
      </c>
      <c r="AD160" s="165">
        <f t="shared" si="17"/>
        <v>1</v>
      </c>
    </row>
    <row r="161" spans="1:30" x14ac:dyDescent="0.25">
      <c r="A161" s="47" t="s">
        <v>999</v>
      </c>
      <c r="B161" s="47" t="s">
        <v>9</v>
      </c>
      <c r="C161" s="47">
        <v>2083</v>
      </c>
      <c r="D161" s="47">
        <v>7</v>
      </c>
      <c r="E161" s="47" t="s">
        <v>1123</v>
      </c>
      <c r="F161" s="48" t="s">
        <v>750</v>
      </c>
      <c r="G161" s="48" t="s">
        <v>11</v>
      </c>
      <c r="H161" s="48" t="s">
        <v>2667</v>
      </c>
      <c r="I161" s="48">
        <v>1</v>
      </c>
      <c r="J161" s="48" t="s">
        <v>1144</v>
      </c>
      <c r="K161" s="48" t="s">
        <v>1487</v>
      </c>
      <c r="L161" s="47">
        <v>101988</v>
      </c>
      <c r="M161" s="47">
        <v>1</v>
      </c>
      <c r="N161" s="47" t="s">
        <v>1154</v>
      </c>
      <c r="O161" s="133"/>
      <c r="P161" s="47" t="s">
        <v>1138</v>
      </c>
      <c r="Q161" s="47">
        <v>32</v>
      </c>
      <c r="R161" s="47" t="s">
        <v>1690</v>
      </c>
      <c r="S161" s="48" t="s">
        <v>1202</v>
      </c>
      <c r="T161" s="164">
        <v>118</v>
      </c>
      <c r="U161" s="47" t="str">
        <f>IFERROR(INDEX('TAXA DE OCUP. RECUR.'!$F$1:$F$60, MATCH(T161, 'TAXA DE OCUP. RECUR.'!$E$1:$E$60, 0)),"")</f>
        <v>TORNO HORIZ. ZERBST FICHER TP-4000 - [118]</v>
      </c>
      <c r="V161" s="165">
        <v>2.5281818181818179</v>
      </c>
      <c r="W161" s="165"/>
      <c r="X161" s="229">
        <v>46096</v>
      </c>
      <c r="Y161" s="229">
        <f>X161</f>
        <v>46096</v>
      </c>
      <c r="Z161" s="47">
        <f t="shared" si="18"/>
        <v>11</v>
      </c>
      <c r="AA161" s="47">
        <f t="shared" si="19"/>
        <v>11</v>
      </c>
      <c r="AB161" s="47" t="str">
        <f t="shared" si="15"/>
        <v>mar</v>
      </c>
      <c r="AC161" s="47" t="str">
        <f t="shared" si="16"/>
        <v>2026</v>
      </c>
      <c r="AD161" s="165">
        <f t="shared" si="17"/>
        <v>1</v>
      </c>
    </row>
    <row r="162" spans="1:30" x14ac:dyDescent="0.25">
      <c r="A162" s="47" t="s">
        <v>999</v>
      </c>
      <c r="B162" s="47" t="s">
        <v>9</v>
      </c>
      <c r="C162" s="47">
        <v>2083</v>
      </c>
      <c r="D162" s="47">
        <v>7</v>
      </c>
      <c r="E162" s="47" t="s">
        <v>1123</v>
      </c>
      <c r="F162" s="48" t="s">
        <v>750</v>
      </c>
      <c r="G162" s="48" t="s">
        <v>11</v>
      </c>
      <c r="H162" s="48" t="s">
        <v>2667</v>
      </c>
      <c r="I162" s="48">
        <v>1</v>
      </c>
      <c r="J162" s="48" t="s">
        <v>1144</v>
      </c>
      <c r="K162" s="48" t="s">
        <v>1487</v>
      </c>
      <c r="M162" s="47">
        <v>1</v>
      </c>
      <c r="N162" s="47" t="s">
        <v>1154</v>
      </c>
      <c r="O162" s="133"/>
      <c r="P162" s="47" t="s">
        <v>1138</v>
      </c>
      <c r="Q162" s="47">
        <v>32</v>
      </c>
      <c r="R162" s="47" t="s">
        <v>1690</v>
      </c>
      <c r="S162" s="48" t="s">
        <v>159</v>
      </c>
      <c r="T162" s="164">
        <v>210</v>
      </c>
      <c r="U162" s="47" t="str">
        <f>IFERROR(INDEX('TAXA DE OCUP. RECUR.'!$F$1:$F$60, MATCH(T162, 'TAXA DE OCUP. RECUR.'!$E$1:$E$60, 0)),"")</f>
        <v>MANDRILH. SCHIESS A.G. FB 28 / 16 - [210]</v>
      </c>
      <c r="V162" s="165">
        <v>6.1363636363636358</v>
      </c>
      <c r="W162" s="165"/>
      <c r="X162" s="229">
        <v>46167</v>
      </c>
      <c r="Y162" s="229">
        <v>46171</v>
      </c>
      <c r="Z162" s="47">
        <f t="shared" si="18"/>
        <v>22</v>
      </c>
      <c r="AA162" s="47">
        <f t="shared" si="19"/>
        <v>22</v>
      </c>
      <c r="AB162" s="47" t="str">
        <f t="shared" si="15"/>
        <v>mai</v>
      </c>
      <c r="AC162" s="47" t="str">
        <f t="shared" si="16"/>
        <v>2026</v>
      </c>
      <c r="AD162" s="165">
        <f t="shared" si="17"/>
        <v>1</v>
      </c>
    </row>
    <row r="163" spans="1:30" x14ac:dyDescent="0.25">
      <c r="A163" s="47" t="s">
        <v>999</v>
      </c>
      <c r="B163" s="47" t="s">
        <v>9</v>
      </c>
      <c r="C163" s="47">
        <v>2083</v>
      </c>
      <c r="D163" s="47">
        <v>7</v>
      </c>
      <c r="E163" s="47" t="s">
        <v>1123</v>
      </c>
      <c r="F163" s="48" t="s">
        <v>750</v>
      </c>
      <c r="G163" s="48" t="s">
        <v>11</v>
      </c>
      <c r="H163" s="48" t="s">
        <v>2667</v>
      </c>
      <c r="I163" s="48">
        <v>1</v>
      </c>
      <c r="J163" s="48" t="s">
        <v>1144</v>
      </c>
      <c r="K163" s="48" t="s">
        <v>1487</v>
      </c>
      <c r="M163" s="47">
        <v>1</v>
      </c>
      <c r="N163" s="47" t="s">
        <v>1154</v>
      </c>
      <c r="O163" s="133"/>
      <c r="P163" s="47" t="s">
        <v>1138</v>
      </c>
      <c r="Q163" s="47">
        <v>32</v>
      </c>
      <c r="R163" s="47" t="s">
        <v>1690</v>
      </c>
      <c r="S163" s="48" t="s">
        <v>160</v>
      </c>
      <c r="T163" s="164">
        <v>613</v>
      </c>
      <c r="U163" s="47" t="str">
        <f>IFERROR(INDEX('TAXA DE OCUP. RECUR.'!$F$1:$F$60, MATCH(T163, 'TAXA DE OCUP. RECUR.'!$E$1:$E$60, 0)),"")</f>
        <v>FURADEIRA SKODA - [613]</v>
      </c>
      <c r="V163" s="165">
        <v>18</v>
      </c>
      <c r="W163" s="165"/>
      <c r="X163" s="229">
        <v>46167</v>
      </c>
      <c r="Y163" s="229">
        <v>46171</v>
      </c>
      <c r="Z163" s="47">
        <f t="shared" si="18"/>
        <v>22</v>
      </c>
      <c r="AA163" s="47">
        <f t="shared" si="19"/>
        <v>22</v>
      </c>
      <c r="AB163" s="47" t="str">
        <f t="shared" si="15"/>
        <v>mai</v>
      </c>
      <c r="AC163" s="47" t="str">
        <f t="shared" si="16"/>
        <v>2026</v>
      </c>
      <c r="AD163" s="165">
        <f t="shared" si="17"/>
        <v>1</v>
      </c>
    </row>
    <row r="164" spans="1:30" x14ac:dyDescent="0.25">
      <c r="A164" s="47" t="s">
        <v>999</v>
      </c>
      <c r="B164" s="47" t="s">
        <v>9</v>
      </c>
      <c r="C164" s="47">
        <v>2083</v>
      </c>
      <c r="D164" s="47">
        <v>7</v>
      </c>
      <c r="E164" s="47" t="s">
        <v>1123</v>
      </c>
      <c r="F164" s="48" t="s">
        <v>750</v>
      </c>
      <c r="G164" s="48" t="s">
        <v>11</v>
      </c>
      <c r="H164" s="48" t="s">
        <v>2667</v>
      </c>
      <c r="I164" s="48">
        <v>1</v>
      </c>
      <c r="J164" s="48" t="s">
        <v>1144</v>
      </c>
      <c r="K164" s="48" t="s">
        <v>1487</v>
      </c>
      <c r="M164" s="47">
        <v>1</v>
      </c>
      <c r="N164" s="47" t="s">
        <v>1154</v>
      </c>
      <c r="O164" s="133"/>
      <c r="P164" s="47" t="s">
        <v>1138</v>
      </c>
      <c r="Q164" s="47">
        <v>32</v>
      </c>
      <c r="R164" s="47" t="s">
        <v>146</v>
      </c>
      <c r="S164" s="48" t="s">
        <v>161</v>
      </c>
      <c r="T164" s="164">
        <v>89</v>
      </c>
      <c r="U164" s="47" t="str">
        <f>IFERROR(INDEX('TAXA DE OCUP. RECUR.'!$F$1:$F$60, MATCH(T164, 'TAXA DE OCUP. RECUR.'!$E$1:$E$60, 0)),"")</f>
        <v>MONTAGEM (MONTAGEM DE MOENDA) - [89]</v>
      </c>
      <c r="V164" s="165">
        <v>9</v>
      </c>
      <c r="W164" s="165"/>
      <c r="X164" s="229">
        <v>46181</v>
      </c>
      <c r="Y164" s="229">
        <v>46171</v>
      </c>
      <c r="Z164" s="47">
        <f t="shared" si="18"/>
        <v>24</v>
      </c>
      <c r="AA164" s="47">
        <f t="shared" si="19"/>
        <v>22</v>
      </c>
      <c r="AB164" s="47" t="str">
        <f t="shared" si="15"/>
        <v>jun</v>
      </c>
      <c r="AC164" s="47" t="str">
        <f t="shared" si="16"/>
        <v>2026</v>
      </c>
      <c r="AD164" s="165">
        <f t="shared" si="17"/>
        <v>1</v>
      </c>
    </row>
    <row r="165" spans="1:30" x14ac:dyDescent="0.25">
      <c r="A165" s="47" t="s">
        <v>999</v>
      </c>
      <c r="B165" s="47" t="s">
        <v>9</v>
      </c>
      <c r="C165" s="47">
        <v>2083</v>
      </c>
      <c r="D165" s="47">
        <v>7</v>
      </c>
      <c r="E165" s="47" t="s">
        <v>1123</v>
      </c>
      <c r="F165" s="48" t="s">
        <v>750</v>
      </c>
      <c r="G165" s="48" t="s">
        <v>11</v>
      </c>
      <c r="H165" s="48" t="s">
        <v>2667</v>
      </c>
      <c r="I165" s="48">
        <v>1</v>
      </c>
      <c r="J165" s="48" t="s">
        <v>1144</v>
      </c>
      <c r="K165" s="48" t="s">
        <v>1487</v>
      </c>
      <c r="M165" s="47">
        <v>1</v>
      </c>
      <c r="N165" s="47" t="s">
        <v>1154</v>
      </c>
      <c r="O165" s="133"/>
      <c r="P165" s="47" t="s">
        <v>1138</v>
      </c>
      <c r="Q165" s="47">
        <v>32</v>
      </c>
      <c r="R165" s="47" t="s">
        <v>1690</v>
      </c>
      <c r="S165" s="48" t="s">
        <v>147</v>
      </c>
      <c r="T165" s="164">
        <v>117</v>
      </c>
      <c r="U165" s="47" t="str">
        <f>IFERROR(INDEX('TAXA DE OCUP. RECUR.'!$F$1:$F$60, MATCH(T165, 'TAXA DE OCUP. RECUR.'!$E$1:$E$60, 0)),"")</f>
        <v>TORNO HORIZ. ZERBST FICHER TP-3000 - [117]</v>
      </c>
      <c r="V165" s="165">
        <v>7.5618409090909093</v>
      </c>
      <c r="W165" s="165"/>
      <c r="X165" s="229">
        <v>46181</v>
      </c>
      <c r="Y165" s="229">
        <v>46171</v>
      </c>
      <c r="Z165" s="47">
        <f t="shared" si="18"/>
        <v>24</v>
      </c>
      <c r="AA165" s="47">
        <f t="shared" si="19"/>
        <v>22</v>
      </c>
      <c r="AB165" s="47" t="str">
        <f t="shared" si="15"/>
        <v>jun</v>
      </c>
      <c r="AC165" s="47" t="str">
        <f t="shared" si="16"/>
        <v>2026</v>
      </c>
      <c r="AD165" s="165">
        <f t="shared" si="17"/>
        <v>1</v>
      </c>
    </row>
    <row r="166" spans="1:30" x14ac:dyDescent="0.25">
      <c r="A166" s="47" t="s">
        <v>999</v>
      </c>
      <c r="B166" s="47" t="s">
        <v>9</v>
      </c>
      <c r="C166" s="47">
        <v>2083</v>
      </c>
      <c r="D166" s="47">
        <v>7</v>
      </c>
      <c r="E166" s="47" t="s">
        <v>1123</v>
      </c>
      <c r="F166" s="48" t="s">
        <v>750</v>
      </c>
      <c r="G166" s="48" t="s">
        <v>11</v>
      </c>
      <c r="H166" s="48" t="s">
        <v>2667</v>
      </c>
      <c r="I166" s="48">
        <v>1</v>
      </c>
      <c r="J166" s="48" t="s">
        <v>1144</v>
      </c>
      <c r="K166" s="48" t="s">
        <v>1487</v>
      </c>
      <c r="M166" s="47">
        <v>1</v>
      </c>
      <c r="N166" s="47" t="s">
        <v>1154</v>
      </c>
      <c r="O166" s="133"/>
      <c r="P166" s="47" t="s">
        <v>1138</v>
      </c>
      <c r="Q166" s="47">
        <v>32</v>
      </c>
      <c r="R166" s="47" t="s">
        <v>1690</v>
      </c>
      <c r="S166" s="48" t="s">
        <v>148</v>
      </c>
      <c r="T166" s="164">
        <v>489</v>
      </c>
      <c r="U166" s="47" t="str">
        <f>IFERROR(INDEX('TAXA DE OCUP. RECUR.'!$F$1:$F$60, MATCH(T166, 'TAXA DE OCUP. RECUR.'!$E$1:$E$60, 0)),"")</f>
        <v>BROQUEADORA - [489]</v>
      </c>
      <c r="V166" s="165">
        <v>9.4909090909090903</v>
      </c>
      <c r="W166" s="165"/>
      <c r="X166" s="229">
        <v>46160</v>
      </c>
      <c r="Y166" s="229"/>
      <c r="Z166" s="47">
        <f t="shared" si="18"/>
        <v>21</v>
      </c>
      <c r="AA166" s="47" t="str">
        <f t="shared" si="19"/>
        <v/>
      </c>
      <c r="AB166" s="47" t="str">
        <f t="shared" si="15"/>
        <v>mai</v>
      </c>
      <c r="AC166" s="47" t="str">
        <f t="shared" si="16"/>
        <v>2026</v>
      </c>
      <c r="AD166" s="165" t="str">
        <f t="shared" si="17"/>
        <v/>
      </c>
    </row>
    <row r="167" spans="1:30" x14ac:dyDescent="0.25">
      <c r="A167" s="47" t="s">
        <v>999</v>
      </c>
      <c r="B167" s="47" t="s">
        <v>9</v>
      </c>
      <c r="C167" s="47">
        <v>2083</v>
      </c>
      <c r="D167" s="47">
        <v>7</v>
      </c>
      <c r="E167" s="47" t="s">
        <v>1123</v>
      </c>
      <c r="F167" s="48" t="s">
        <v>750</v>
      </c>
      <c r="G167" s="48" t="s">
        <v>11</v>
      </c>
      <c r="H167" s="48" t="s">
        <v>2667</v>
      </c>
      <c r="I167" s="48">
        <v>1</v>
      </c>
      <c r="J167" s="48" t="s">
        <v>1144</v>
      </c>
      <c r="K167" s="48" t="s">
        <v>1487</v>
      </c>
      <c r="M167" s="47">
        <v>1</v>
      </c>
      <c r="N167" s="47" t="s">
        <v>1154</v>
      </c>
      <c r="O167" s="133"/>
      <c r="P167" s="47" t="s">
        <v>1138</v>
      </c>
      <c r="Q167" s="47">
        <v>32</v>
      </c>
      <c r="R167" s="47" t="s">
        <v>1689</v>
      </c>
      <c r="S167" s="48" t="s">
        <v>162</v>
      </c>
      <c r="T167" s="164">
        <v>194</v>
      </c>
      <c r="U167" s="47" t="str">
        <f>IFERROR(INDEX('TAXA DE OCUP. RECUR.'!$F$1:$F$60, MATCH(T167, 'TAXA DE OCUP. RECUR.'!$E$1:$E$60, 0)),"")</f>
        <v>FORNO AQUECIMENTO CAMISAS (DRAGÃOZINHO) - [194]</v>
      </c>
      <c r="V167" s="165">
        <v>1.4318181818181819</v>
      </c>
      <c r="W167" s="165"/>
      <c r="X167" s="229"/>
      <c r="Y167" s="229"/>
      <c r="Z167" s="47">
        <f t="shared" si="18"/>
        <v>1</v>
      </c>
      <c r="AA167" s="47" t="str">
        <f t="shared" si="19"/>
        <v/>
      </c>
      <c r="AB167" s="47" t="str">
        <f t="shared" si="15"/>
        <v/>
      </c>
      <c r="AC167" s="47" t="str">
        <f t="shared" si="16"/>
        <v/>
      </c>
      <c r="AD167" s="165" t="str">
        <f t="shared" si="17"/>
        <v/>
      </c>
    </row>
    <row r="168" spans="1:30" x14ac:dyDescent="0.25">
      <c r="A168" s="47" t="s">
        <v>999</v>
      </c>
      <c r="B168" s="47" t="s">
        <v>9</v>
      </c>
      <c r="C168" s="47">
        <v>2083</v>
      </c>
      <c r="D168" s="47">
        <v>7</v>
      </c>
      <c r="E168" s="47" t="s">
        <v>1123</v>
      </c>
      <c r="F168" s="48" t="s">
        <v>750</v>
      </c>
      <c r="G168" s="48" t="s">
        <v>11</v>
      </c>
      <c r="H168" s="48" t="s">
        <v>2667</v>
      </c>
      <c r="I168" s="48">
        <v>1</v>
      </c>
      <c r="J168" s="48" t="s">
        <v>1144</v>
      </c>
      <c r="K168" s="48" t="s">
        <v>1487</v>
      </c>
      <c r="M168" s="47">
        <v>1</v>
      </c>
      <c r="N168" s="47" t="s">
        <v>1154</v>
      </c>
      <c r="O168" s="133"/>
      <c r="P168" s="47" t="s">
        <v>1138</v>
      </c>
      <c r="Q168" s="47">
        <v>32</v>
      </c>
      <c r="R168" s="47" t="s">
        <v>158</v>
      </c>
      <c r="S168" s="48" t="s">
        <v>158</v>
      </c>
      <c r="T168" s="164">
        <v>2</v>
      </c>
      <c r="U168" s="47" t="str">
        <f>IFERROR(INDEX('TAXA DE OCUP. RECUR.'!$F$1:$F$60, MATCH(T168, 'TAXA DE OCUP. RECUR.'!$E$1:$E$60, 0)),"")</f>
        <v>EXPEDIÇÃO</v>
      </c>
      <c r="V168" s="165">
        <v>1</v>
      </c>
      <c r="W168" s="165"/>
      <c r="X168" s="229">
        <v>46172</v>
      </c>
      <c r="Y168" s="229"/>
      <c r="Z168" s="47">
        <f t="shared" si="18"/>
        <v>22</v>
      </c>
      <c r="AA168" s="47" t="str">
        <f t="shared" si="19"/>
        <v/>
      </c>
      <c r="AB168" s="47" t="str">
        <f t="shared" si="15"/>
        <v>mai</v>
      </c>
      <c r="AC168" s="47" t="str">
        <f t="shared" si="16"/>
        <v>2026</v>
      </c>
      <c r="AD168" s="165" t="str">
        <f t="shared" si="17"/>
        <v/>
      </c>
    </row>
    <row r="169" spans="1:30" x14ac:dyDescent="0.25">
      <c r="A169" s="47" t="s">
        <v>1000</v>
      </c>
      <c r="B169" s="47" t="s">
        <v>9</v>
      </c>
      <c r="C169" s="47">
        <v>2083</v>
      </c>
      <c r="D169" s="47">
        <v>8</v>
      </c>
      <c r="E169" s="47" t="s">
        <v>1123</v>
      </c>
      <c r="F169" s="48" t="s">
        <v>749</v>
      </c>
      <c r="G169" s="48" t="s">
        <v>11</v>
      </c>
      <c r="H169" s="48" t="s">
        <v>2668</v>
      </c>
      <c r="I169" s="48">
        <v>1</v>
      </c>
      <c r="J169" s="48" t="s">
        <v>1144</v>
      </c>
      <c r="K169" s="48" t="s">
        <v>1487</v>
      </c>
      <c r="M169" s="47">
        <v>1</v>
      </c>
      <c r="N169" s="47" t="s">
        <v>1154</v>
      </c>
      <c r="O169" s="133"/>
      <c r="P169" s="47" t="s">
        <v>1138</v>
      </c>
      <c r="Q169" s="47">
        <v>22</v>
      </c>
      <c r="R169" s="47" t="s">
        <v>1687</v>
      </c>
      <c r="S169" s="48" t="s">
        <v>1156</v>
      </c>
      <c r="T169" s="164">
        <v>1</v>
      </c>
      <c r="U169" s="47" t="str">
        <f>IFERROR(INDEX('TAXA DE OCUP. RECUR.'!$F$1:$F$60, MATCH(T169, 'TAXA DE OCUP. RECUR.'!$E$1:$E$60, 0)),"")</f>
        <v>FUNDIÇÃO MORENO</v>
      </c>
      <c r="V169" s="165">
        <v>1</v>
      </c>
      <c r="W169" s="165"/>
      <c r="X169" s="229">
        <v>46097</v>
      </c>
      <c r="Y169" s="229">
        <f>X169</f>
        <v>46097</v>
      </c>
      <c r="Z169" s="47">
        <f t="shared" si="18"/>
        <v>12</v>
      </c>
      <c r="AA169" s="47">
        <f t="shared" si="19"/>
        <v>12</v>
      </c>
      <c r="AB169" s="47" t="str">
        <f t="shared" si="15"/>
        <v>mar</v>
      </c>
      <c r="AC169" s="47" t="str">
        <f t="shared" si="16"/>
        <v>2026</v>
      </c>
      <c r="AD169" s="165">
        <f t="shared" si="17"/>
        <v>1</v>
      </c>
    </row>
    <row r="170" spans="1:30" x14ac:dyDescent="0.25">
      <c r="A170" s="47" t="s">
        <v>1000</v>
      </c>
      <c r="B170" s="47" t="s">
        <v>9</v>
      </c>
      <c r="C170" s="47">
        <v>2083</v>
      </c>
      <c r="D170" s="47">
        <v>8</v>
      </c>
      <c r="E170" s="47" t="s">
        <v>1123</v>
      </c>
      <c r="F170" s="48" t="s">
        <v>749</v>
      </c>
      <c r="G170" s="48" t="s">
        <v>11</v>
      </c>
      <c r="H170" s="48" t="s">
        <v>2668</v>
      </c>
      <c r="I170" s="48">
        <v>1</v>
      </c>
      <c r="J170" s="48" t="s">
        <v>1144</v>
      </c>
      <c r="K170" s="48" t="s">
        <v>1487</v>
      </c>
      <c r="M170" s="47">
        <v>1</v>
      </c>
      <c r="N170" s="47" t="s">
        <v>1154</v>
      </c>
      <c r="O170" s="133"/>
      <c r="P170" s="47" t="s">
        <v>1138</v>
      </c>
      <c r="Q170" s="47">
        <v>22</v>
      </c>
      <c r="R170" s="47" t="s">
        <v>1690</v>
      </c>
      <c r="S170" s="48" t="s">
        <v>1202</v>
      </c>
      <c r="T170" s="164">
        <v>118</v>
      </c>
      <c r="U170" s="47" t="str">
        <f>IFERROR(INDEX('TAXA DE OCUP. RECUR.'!$F$1:$F$60, MATCH(T170, 'TAXA DE OCUP. RECUR.'!$E$1:$E$60, 0)),"")</f>
        <v>TORNO HORIZ. ZERBST FICHER TP-4000 - [118]</v>
      </c>
      <c r="V170" s="165">
        <v>2.5281818181818179</v>
      </c>
      <c r="W170" s="165"/>
      <c r="X170" s="229">
        <v>46095</v>
      </c>
      <c r="Y170" s="229">
        <f>X170</f>
        <v>46095</v>
      </c>
      <c r="Z170" s="47">
        <f t="shared" si="18"/>
        <v>11</v>
      </c>
      <c r="AA170" s="47">
        <f t="shared" si="19"/>
        <v>11</v>
      </c>
      <c r="AB170" s="47" t="str">
        <f t="shared" si="15"/>
        <v>mar</v>
      </c>
      <c r="AC170" s="47" t="str">
        <f t="shared" si="16"/>
        <v>2026</v>
      </c>
      <c r="AD170" s="165">
        <f t="shared" si="17"/>
        <v>1</v>
      </c>
    </row>
    <row r="171" spans="1:30" x14ac:dyDescent="0.25">
      <c r="A171" s="47" t="s">
        <v>1000</v>
      </c>
      <c r="B171" s="47" t="s">
        <v>9</v>
      </c>
      <c r="C171" s="47">
        <v>2083</v>
      </c>
      <c r="D171" s="47">
        <v>8</v>
      </c>
      <c r="E171" s="47" t="s">
        <v>1123</v>
      </c>
      <c r="F171" s="48" t="s">
        <v>749</v>
      </c>
      <c r="G171" s="48" t="s">
        <v>11</v>
      </c>
      <c r="H171" s="48" t="s">
        <v>2668</v>
      </c>
      <c r="I171" s="48">
        <v>1</v>
      </c>
      <c r="J171" s="48" t="s">
        <v>1144</v>
      </c>
      <c r="K171" s="48" t="s">
        <v>1487</v>
      </c>
      <c r="M171" s="47">
        <v>1</v>
      </c>
      <c r="N171" s="47" t="s">
        <v>1154</v>
      </c>
      <c r="O171" s="133"/>
      <c r="P171" s="47" t="s">
        <v>1138</v>
      </c>
      <c r="Q171" s="47">
        <v>22</v>
      </c>
      <c r="R171" s="47" t="s">
        <v>1690</v>
      </c>
      <c r="S171" s="48" t="s">
        <v>159</v>
      </c>
      <c r="T171" s="164">
        <v>210</v>
      </c>
      <c r="U171" s="47" t="str">
        <f>IFERROR(INDEX('TAXA DE OCUP. RECUR.'!$F$1:$F$60, MATCH(T171, 'TAXA DE OCUP. RECUR.'!$E$1:$E$60, 0)),"")</f>
        <v>MANDRILH. SCHIESS A.G. FB 28 / 16 - [210]</v>
      </c>
      <c r="V171" s="165">
        <v>6.1363636363636358</v>
      </c>
      <c r="W171" s="165"/>
      <c r="X171" s="229">
        <v>46160</v>
      </c>
      <c r="Y171" s="229">
        <f>X171</f>
        <v>46160</v>
      </c>
      <c r="Z171" s="47">
        <f t="shared" si="18"/>
        <v>21</v>
      </c>
      <c r="AA171" s="47">
        <f t="shared" si="19"/>
        <v>21</v>
      </c>
      <c r="AB171" s="47" t="str">
        <f t="shared" si="15"/>
        <v>mai</v>
      </c>
      <c r="AC171" s="47" t="str">
        <f t="shared" si="16"/>
        <v>2026</v>
      </c>
      <c r="AD171" s="165">
        <f t="shared" si="17"/>
        <v>1</v>
      </c>
    </row>
    <row r="172" spans="1:30" x14ac:dyDescent="0.25">
      <c r="A172" s="47" t="s">
        <v>1000</v>
      </c>
      <c r="B172" s="47" t="s">
        <v>9</v>
      </c>
      <c r="C172" s="47">
        <v>2083</v>
      </c>
      <c r="D172" s="47">
        <v>8</v>
      </c>
      <c r="E172" s="47" t="s">
        <v>1123</v>
      </c>
      <c r="F172" s="48" t="s">
        <v>749</v>
      </c>
      <c r="G172" s="48" t="s">
        <v>11</v>
      </c>
      <c r="H172" s="48" t="s">
        <v>2668</v>
      </c>
      <c r="I172" s="48">
        <v>1</v>
      </c>
      <c r="J172" s="48" t="s">
        <v>1144</v>
      </c>
      <c r="K172" s="48" t="s">
        <v>1487</v>
      </c>
      <c r="M172" s="47">
        <v>1</v>
      </c>
      <c r="N172" s="47" t="s">
        <v>1154</v>
      </c>
      <c r="O172" s="133"/>
      <c r="P172" s="47" t="s">
        <v>1138</v>
      </c>
      <c r="Q172" s="47">
        <v>22</v>
      </c>
      <c r="R172" s="47" t="s">
        <v>1690</v>
      </c>
      <c r="S172" s="48" t="s">
        <v>160</v>
      </c>
      <c r="T172" s="164">
        <v>613</v>
      </c>
      <c r="U172" s="47" t="str">
        <f>IFERROR(INDEX('TAXA DE OCUP. RECUR.'!$F$1:$F$60, MATCH(T172, 'TAXA DE OCUP. RECUR.'!$E$1:$E$60, 0)),"")</f>
        <v>FURADEIRA SKODA - [613]</v>
      </c>
      <c r="V172" s="165">
        <v>18</v>
      </c>
      <c r="W172" s="165"/>
      <c r="X172" s="229">
        <v>46160</v>
      </c>
      <c r="Y172" s="229">
        <f>X172</f>
        <v>46160</v>
      </c>
      <c r="Z172" s="47">
        <f t="shared" si="18"/>
        <v>21</v>
      </c>
      <c r="AA172" s="47">
        <f t="shared" si="19"/>
        <v>21</v>
      </c>
      <c r="AB172" s="47" t="str">
        <f t="shared" si="15"/>
        <v>mai</v>
      </c>
      <c r="AC172" s="47" t="str">
        <f t="shared" si="16"/>
        <v>2026</v>
      </c>
      <c r="AD172" s="165">
        <f t="shared" si="17"/>
        <v>1</v>
      </c>
    </row>
    <row r="173" spans="1:30" x14ac:dyDescent="0.25">
      <c r="A173" s="47" t="s">
        <v>1000</v>
      </c>
      <c r="B173" s="47" t="s">
        <v>9</v>
      </c>
      <c r="C173" s="47">
        <v>2083</v>
      </c>
      <c r="D173" s="47">
        <v>8</v>
      </c>
      <c r="E173" s="47" t="s">
        <v>1123</v>
      </c>
      <c r="F173" s="48" t="s">
        <v>749</v>
      </c>
      <c r="G173" s="48" t="s">
        <v>11</v>
      </c>
      <c r="H173" s="48" t="s">
        <v>2668</v>
      </c>
      <c r="I173" s="48">
        <v>1</v>
      </c>
      <c r="J173" s="48" t="s">
        <v>1144</v>
      </c>
      <c r="K173" s="48" t="s">
        <v>1487</v>
      </c>
      <c r="M173" s="47">
        <v>1</v>
      </c>
      <c r="N173" s="47" t="s">
        <v>1154</v>
      </c>
      <c r="O173" s="133"/>
      <c r="P173" s="47" t="s">
        <v>1138</v>
      </c>
      <c r="Q173" s="47">
        <v>22</v>
      </c>
      <c r="R173" s="47" t="s">
        <v>146</v>
      </c>
      <c r="S173" s="48" t="s">
        <v>161</v>
      </c>
      <c r="T173" s="164">
        <v>89</v>
      </c>
      <c r="U173" s="47" t="str">
        <f>IFERROR(INDEX('TAXA DE OCUP. RECUR.'!$F$1:$F$60, MATCH(T173, 'TAXA DE OCUP. RECUR.'!$E$1:$E$60, 0)),"")</f>
        <v>MONTAGEM (MONTAGEM DE MOENDA) - [89]</v>
      </c>
      <c r="V173" s="165">
        <v>9</v>
      </c>
      <c r="W173" s="165"/>
      <c r="X173" s="229">
        <v>46190</v>
      </c>
      <c r="Y173" s="229">
        <v>46190</v>
      </c>
      <c r="Z173" s="47">
        <f t="shared" si="18"/>
        <v>25</v>
      </c>
      <c r="AA173" s="47">
        <f t="shared" si="19"/>
        <v>25</v>
      </c>
      <c r="AB173" s="47" t="str">
        <f t="shared" si="15"/>
        <v>jun</v>
      </c>
      <c r="AC173" s="47" t="str">
        <f t="shared" si="16"/>
        <v>2026</v>
      </c>
      <c r="AD173" s="165">
        <f t="shared" si="17"/>
        <v>1</v>
      </c>
    </row>
    <row r="174" spans="1:30" x14ac:dyDescent="0.25">
      <c r="A174" s="47" t="s">
        <v>1000</v>
      </c>
      <c r="B174" s="47" t="s">
        <v>9</v>
      </c>
      <c r="C174" s="47">
        <v>2083</v>
      </c>
      <c r="D174" s="47">
        <v>8</v>
      </c>
      <c r="E174" s="47" t="s">
        <v>1123</v>
      </c>
      <c r="F174" s="48" t="s">
        <v>749</v>
      </c>
      <c r="G174" s="48" t="s">
        <v>11</v>
      </c>
      <c r="H174" s="48" t="s">
        <v>2668</v>
      </c>
      <c r="I174" s="48">
        <v>1</v>
      </c>
      <c r="J174" s="48" t="s">
        <v>1144</v>
      </c>
      <c r="K174" s="48" t="s">
        <v>1487</v>
      </c>
      <c r="M174" s="47">
        <v>1</v>
      </c>
      <c r="N174" s="47" t="s">
        <v>1154</v>
      </c>
      <c r="O174" s="133"/>
      <c r="P174" s="47" t="s">
        <v>1138</v>
      </c>
      <c r="Q174" s="47">
        <v>22</v>
      </c>
      <c r="R174" s="47" t="s">
        <v>1690</v>
      </c>
      <c r="S174" s="48" t="s">
        <v>147</v>
      </c>
      <c r="T174" s="164">
        <v>118</v>
      </c>
      <c r="U174" s="47" t="str">
        <f>IFERROR(INDEX('TAXA DE OCUP. RECUR.'!$F$1:$F$60, MATCH(T174, 'TAXA DE OCUP. RECUR.'!$E$1:$E$60, 0)),"")</f>
        <v>TORNO HORIZ. ZERBST FICHER TP-4000 - [118]</v>
      </c>
      <c r="V174" s="165">
        <v>7.5618409090909093</v>
      </c>
      <c r="W174" s="165"/>
      <c r="X174" s="229">
        <v>46190</v>
      </c>
      <c r="Y174" s="229"/>
      <c r="Z174" s="47">
        <f t="shared" si="18"/>
        <v>25</v>
      </c>
      <c r="AA174" s="47" t="str">
        <f t="shared" si="19"/>
        <v/>
      </c>
      <c r="AB174" s="47" t="str">
        <f t="shared" si="15"/>
        <v>jun</v>
      </c>
      <c r="AC174" s="47" t="str">
        <f t="shared" si="16"/>
        <v>2026</v>
      </c>
      <c r="AD174" s="165" t="str">
        <f t="shared" si="17"/>
        <v/>
      </c>
    </row>
    <row r="175" spans="1:30" x14ac:dyDescent="0.25">
      <c r="A175" s="47" t="s">
        <v>1000</v>
      </c>
      <c r="B175" s="47" t="s">
        <v>9</v>
      </c>
      <c r="C175" s="47">
        <v>2083</v>
      </c>
      <c r="D175" s="47">
        <v>8</v>
      </c>
      <c r="E175" s="47" t="s">
        <v>1123</v>
      </c>
      <c r="F175" s="48" t="s">
        <v>749</v>
      </c>
      <c r="G175" s="48" t="s">
        <v>11</v>
      </c>
      <c r="H175" s="48" t="s">
        <v>2668</v>
      </c>
      <c r="I175" s="48">
        <v>1</v>
      </c>
      <c r="J175" s="48" t="s">
        <v>1144</v>
      </c>
      <c r="K175" s="48" t="s">
        <v>1487</v>
      </c>
      <c r="M175" s="47">
        <v>1</v>
      </c>
      <c r="N175" s="47" t="s">
        <v>1154</v>
      </c>
      <c r="O175" s="133"/>
      <c r="P175" s="47" t="s">
        <v>1138</v>
      </c>
      <c r="Q175" s="47">
        <v>22</v>
      </c>
      <c r="R175" s="47" t="s">
        <v>1690</v>
      </c>
      <c r="S175" s="48" t="s">
        <v>148</v>
      </c>
      <c r="T175" s="164">
        <v>489</v>
      </c>
      <c r="U175" s="47" t="str">
        <f>IFERROR(INDEX('TAXA DE OCUP. RECUR.'!$F$1:$F$60, MATCH(T175, 'TAXA DE OCUP. RECUR.'!$E$1:$E$60, 0)),"")</f>
        <v>BROQUEADORA - [489]</v>
      </c>
      <c r="V175" s="165">
        <v>9.4909090909090903</v>
      </c>
      <c r="W175" s="165"/>
      <c r="X175" s="229"/>
      <c r="Y175" s="229"/>
      <c r="Z175" s="47">
        <f t="shared" si="18"/>
        <v>1</v>
      </c>
      <c r="AA175" s="47" t="str">
        <f t="shared" si="19"/>
        <v/>
      </c>
      <c r="AB175" s="47" t="str">
        <f t="shared" si="15"/>
        <v/>
      </c>
      <c r="AC175" s="47" t="str">
        <f t="shared" si="16"/>
        <v/>
      </c>
      <c r="AD175" s="165" t="str">
        <f t="shared" si="17"/>
        <v/>
      </c>
    </row>
    <row r="176" spans="1:30" x14ac:dyDescent="0.25">
      <c r="A176" s="47" t="s">
        <v>1000</v>
      </c>
      <c r="B176" s="47" t="s">
        <v>9</v>
      </c>
      <c r="C176" s="47">
        <v>2083</v>
      </c>
      <c r="D176" s="47">
        <v>8</v>
      </c>
      <c r="E176" s="47" t="s">
        <v>1123</v>
      </c>
      <c r="F176" s="48" t="s">
        <v>749</v>
      </c>
      <c r="G176" s="48" t="s">
        <v>11</v>
      </c>
      <c r="H176" s="48" t="s">
        <v>2668</v>
      </c>
      <c r="I176" s="48">
        <v>1</v>
      </c>
      <c r="J176" s="48" t="s">
        <v>1144</v>
      </c>
      <c r="K176" s="48" t="s">
        <v>1487</v>
      </c>
      <c r="M176" s="47">
        <v>1</v>
      </c>
      <c r="N176" s="47" t="s">
        <v>1154</v>
      </c>
      <c r="O176" s="133"/>
      <c r="P176" s="47" t="s">
        <v>1138</v>
      </c>
      <c r="Q176" s="47">
        <v>22</v>
      </c>
      <c r="R176" s="47" t="s">
        <v>1689</v>
      </c>
      <c r="S176" s="48" t="s">
        <v>162</v>
      </c>
      <c r="T176" s="164">
        <v>194</v>
      </c>
      <c r="U176" s="47" t="str">
        <f>IFERROR(INDEX('TAXA DE OCUP. RECUR.'!$F$1:$F$60, MATCH(T176, 'TAXA DE OCUP. RECUR.'!$E$1:$E$60, 0)),"")</f>
        <v>FORNO AQUECIMENTO CAMISAS (DRAGÃOZINHO) - [194]</v>
      </c>
      <c r="V176" s="165">
        <v>1.4318181818181819</v>
      </c>
      <c r="W176" s="165"/>
      <c r="X176" s="229"/>
      <c r="Y176" s="229"/>
      <c r="Z176" s="47">
        <f t="shared" si="18"/>
        <v>1</v>
      </c>
      <c r="AA176" s="47" t="str">
        <f t="shared" si="19"/>
        <v/>
      </c>
      <c r="AB176" s="47" t="str">
        <f t="shared" si="15"/>
        <v/>
      </c>
      <c r="AC176" s="47" t="str">
        <f t="shared" si="16"/>
        <v/>
      </c>
      <c r="AD176" s="165" t="str">
        <f t="shared" si="17"/>
        <v/>
      </c>
    </row>
    <row r="177" spans="1:30" x14ac:dyDescent="0.25">
      <c r="A177" s="47" t="s">
        <v>1000</v>
      </c>
      <c r="B177" s="47" t="s">
        <v>9</v>
      </c>
      <c r="C177" s="47">
        <v>2083</v>
      </c>
      <c r="D177" s="47">
        <v>8</v>
      </c>
      <c r="E177" s="47" t="s">
        <v>1123</v>
      </c>
      <c r="F177" s="48" t="s">
        <v>749</v>
      </c>
      <c r="G177" s="48" t="s">
        <v>11</v>
      </c>
      <c r="H177" s="48" t="s">
        <v>2668</v>
      </c>
      <c r="I177" s="48">
        <v>1</v>
      </c>
      <c r="J177" s="48" t="s">
        <v>1144</v>
      </c>
      <c r="K177" s="48" t="s">
        <v>1487</v>
      </c>
      <c r="M177" s="47">
        <v>1</v>
      </c>
      <c r="N177" s="47" t="s">
        <v>1154</v>
      </c>
      <c r="O177" s="133"/>
      <c r="P177" s="47" t="s">
        <v>1138</v>
      </c>
      <c r="Q177" s="47">
        <v>22</v>
      </c>
      <c r="R177" s="47" t="s">
        <v>158</v>
      </c>
      <c r="S177" s="48" t="s">
        <v>158</v>
      </c>
      <c r="T177" s="164">
        <v>2</v>
      </c>
      <c r="U177" s="47" t="str">
        <f>IFERROR(INDEX('TAXA DE OCUP. RECUR.'!$F$1:$F$60, MATCH(T177, 'TAXA DE OCUP. RECUR.'!$E$1:$E$60, 0)),"")</f>
        <v>EXPEDIÇÃO</v>
      </c>
      <c r="V177" s="165">
        <v>1</v>
      </c>
      <c r="W177" s="165"/>
      <c r="X177" s="229">
        <v>46172</v>
      </c>
      <c r="Y177" s="229"/>
      <c r="Z177" s="47">
        <f t="shared" si="18"/>
        <v>22</v>
      </c>
      <c r="AA177" s="47" t="str">
        <f t="shared" si="19"/>
        <v/>
      </c>
      <c r="AB177" s="47" t="str">
        <f t="shared" si="15"/>
        <v>mai</v>
      </c>
      <c r="AC177" s="47" t="str">
        <f t="shared" si="16"/>
        <v>2026</v>
      </c>
      <c r="AD177" s="165" t="str">
        <f t="shared" si="17"/>
        <v/>
      </c>
    </row>
    <row r="178" spans="1:30" x14ac:dyDescent="0.25">
      <c r="A178" s="47" t="s">
        <v>1001</v>
      </c>
      <c r="B178" s="47" t="s">
        <v>9</v>
      </c>
      <c r="C178" s="47">
        <v>2083</v>
      </c>
      <c r="D178" s="47">
        <v>9</v>
      </c>
      <c r="E178" s="47" t="s">
        <v>1123</v>
      </c>
      <c r="F178" s="48" t="s">
        <v>751</v>
      </c>
      <c r="G178" s="48" t="s">
        <v>11</v>
      </c>
      <c r="H178" s="48" t="s">
        <v>2669</v>
      </c>
      <c r="I178" s="48">
        <v>1</v>
      </c>
      <c r="J178" s="48" t="s">
        <v>1144</v>
      </c>
      <c r="K178" s="48" t="s">
        <v>1487</v>
      </c>
      <c r="M178" s="47">
        <v>1</v>
      </c>
      <c r="N178" s="47" t="s">
        <v>1154</v>
      </c>
      <c r="O178" s="133"/>
      <c r="P178" s="47" t="s">
        <v>1138</v>
      </c>
      <c r="Q178" s="47">
        <v>25</v>
      </c>
      <c r="R178" s="47" t="s">
        <v>1687</v>
      </c>
      <c r="S178" s="48" t="s">
        <v>1156</v>
      </c>
      <c r="T178" s="164">
        <v>1</v>
      </c>
      <c r="U178" s="47" t="str">
        <f>IFERROR(INDEX('TAXA DE OCUP. RECUR.'!$F$1:$F$60, MATCH(T178, 'TAXA DE OCUP. RECUR.'!$E$1:$E$60, 0)),"")</f>
        <v>FUNDIÇÃO MORENO</v>
      </c>
      <c r="V178" s="165">
        <v>1</v>
      </c>
      <c r="W178" s="165"/>
      <c r="X178" s="229">
        <v>46094</v>
      </c>
      <c r="Y178" s="229">
        <f>X178</f>
        <v>46094</v>
      </c>
      <c r="Z178" s="47">
        <f t="shared" si="18"/>
        <v>11</v>
      </c>
      <c r="AA178" s="47">
        <f t="shared" si="19"/>
        <v>11</v>
      </c>
      <c r="AB178" s="47" t="str">
        <f t="shared" si="15"/>
        <v>mar</v>
      </c>
      <c r="AC178" s="47" t="str">
        <f t="shared" si="16"/>
        <v>2026</v>
      </c>
      <c r="AD178" s="165">
        <f t="shared" si="17"/>
        <v>1</v>
      </c>
    </row>
    <row r="179" spans="1:30" x14ac:dyDescent="0.25">
      <c r="A179" s="47" t="s">
        <v>1001</v>
      </c>
      <c r="B179" s="47" t="s">
        <v>9</v>
      </c>
      <c r="C179" s="47">
        <v>2083</v>
      </c>
      <c r="D179" s="47">
        <v>9</v>
      </c>
      <c r="E179" s="47" t="s">
        <v>1123</v>
      </c>
      <c r="F179" s="48" t="s">
        <v>751</v>
      </c>
      <c r="G179" s="48" t="s">
        <v>11</v>
      </c>
      <c r="H179" s="48" t="s">
        <v>2669</v>
      </c>
      <c r="I179" s="48">
        <v>1</v>
      </c>
      <c r="J179" s="48" t="s">
        <v>1144</v>
      </c>
      <c r="K179" s="48" t="s">
        <v>1487</v>
      </c>
      <c r="M179" s="47">
        <v>1</v>
      </c>
      <c r="N179" s="47" t="s">
        <v>1154</v>
      </c>
      <c r="O179" s="133"/>
      <c r="P179" s="47" t="s">
        <v>1138</v>
      </c>
      <c r="Q179" s="47">
        <v>25</v>
      </c>
      <c r="R179" s="47" t="s">
        <v>1690</v>
      </c>
      <c r="S179" s="48" t="s">
        <v>1202</v>
      </c>
      <c r="T179" s="164">
        <v>117</v>
      </c>
      <c r="U179" s="47" t="str">
        <f>IFERROR(INDEX('TAXA DE OCUP. RECUR.'!$F$1:$F$60, MATCH(T179, 'TAXA DE OCUP. RECUR.'!$E$1:$E$60, 0)),"")</f>
        <v>TORNO HORIZ. ZERBST FICHER TP-3000 - [117]</v>
      </c>
      <c r="V179" s="165">
        <v>2.5281818181818179</v>
      </c>
      <c r="W179" s="165"/>
      <c r="X179" s="229">
        <v>46104</v>
      </c>
      <c r="Y179" s="229">
        <f>X179</f>
        <v>46104</v>
      </c>
      <c r="Z179" s="47">
        <f t="shared" si="18"/>
        <v>13</v>
      </c>
      <c r="AA179" s="47">
        <f t="shared" si="19"/>
        <v>13</v>
      </c>
      <c r="AB179" s="47" t="str">
        <f t="shared" si="15"/>
        <v>mar</v>
      </c>
      <c r="AC179" s="47" t="str">
        <f t="shared" si="16"/>
        <v>2026</v>
      </c>
      <c r="AD179" s="165">
        <f t="shared" si="17"/>
        <v>1</v>
      </c>
    </row>
    <row r="180" spans="1:30" x14ac:dyDescent="0.25">
      <c r="A180" s="47" t="s">
        <v>1001</v>
      </c>
      <c r="B180" s="47" t="s">
        <v>9</v>
      </c>
      <c r="C180" s="47">
        <v>2083</v>
      </c>
      <c r="D180" s="47">
        <v>9</v>
      </c>
      <c r="E180" s="47" t="s">
        <v>1123</v>
      </c>
      <c r="F180" s="48" t="s">
        <v>751</v>
      </c>
      <c r="G180" s="48" t="s">
        <v>11</v>
      </c>
      <c r="H180" s="48" t="s">
        <v>2669</v>
      </c>
      <c r="I180" s="48">
        <v>1</v>
      </c>
      <c r="J180" s="48" t="s">
        <v>1144</v>
      </c>
      <c r="K180" s="48" t="s">
        <v>1487</v>
      </c>
      <c r="M180" s="47">
        <v>1</v>
      </c>
      <c r="N180" s="47" t="s">
        <v>1154</v>
      </c>
      <c r="O180" s="133"/>
      <c r="P180" s="47" t="s">
        <v>1138</v>
      </c>
      <c r="Q180" s="47">
        <v>25</v>
      </c>
      <c r="R180" s="47" t="s">
        <v>1690</v>
      </c>
      <c r="S180" s="48" t="s">
        <v>159</v>
      </c>
      <c r="T180" s="164">
        <v>210</v>
      </c>
      <c r="U180" s="47" t="str">
        <f>IFERROR(INDEX('TAXA DE OCUP. RECUR.'!$F$1:$F$60, MATCH(T180, 'TAXA DE OCUP. RECUR.'!$E$1:$E$60, 0)),"")</f>
        <v>MANDRILH. SCHIESS A.G. FB 28 / 16 - [210]</v>
      </c>
      <c r="V180" s="165">
        <v>6.1363636363636358</v>
      </c>
      <c r="W180" s="165"/>
      <c r="X180" s="229">
        <v>46160</v>
      </c>
      <c r="Y180" s="229">
        <f>X180</f>
        <v>46160</v>
      </c>
      <c r="Z180" s="47">
        <f t="shared" si="18"/>
        <v>21</v>
      </c>
      <c r="AA180" s="47">
        <f t="shared" si="19"/>
        <v>21</v>
      </c>
      <c r="AB180" s="47" t="str">
        <f t="shared" si="15"/>
        <v>mai</v>
      </c>
      <c r="AC180" s="47" t="str">
        <f t="shared" si="16"/>
        <v>2026</v>
      </c>
      <c r="AD180" s="165">
        <f t="shared" si="17"/>
        <v>1</v>
      </c>
    </row>
    <row r="181" spans="1:30" x14ac:dyDescent="0.25">
      <c r="A181" s="47" t="s">
        <v>1001</v>
      </c>
      <c r="B181" s="47" t="s">
        <v>9</v>
      </c>
      <c r="C181" s="47">
        <v>2083</v>
      </c>
      <c r="D181" s="47">
        <v>9</v>
      </c>
      <c r="E181" s="47" t="s">
        <v>1123</v>
      </c>
      <c r="F181" s="48" t="s">
        <v>751</v>
      </c>
      <c r="G181" s="48" t="s">
        <v>11</v>
      </c>
      <c r="H181" s="48" t="s">
        <v>2669</v>
      </c>
      <c r="I181" s="48">
        <v>1</v>
      </c>
      <c r="J181" s="48" t="s">
        <v>1144</v>
      </c>
      <c r="K181" s="48" t="s">
        <v>1487</v>
      </c>
      <c r="M181" s="47">
        <v>1</v>
      </c>
      <c r="N181" s="47" t="s">
        <v>1154</v>
      </c>
      <c r="O181" s="133"/>
      <c r="P181" s="47" t="s">
        <v>1138</v>
      </c>
      <c r="Q181" s="47">
        <v>25</v>
      </c>
      <c r="R181" s="47" t="s">
        <v>1690</v>
      </c>
      <c r="S181" s="48" t="s">
        <v>160</v>
      </c>
      <c r="T181" s="164">
        <v>613</v>
      </c>
      <c r="U181" s="47" t="str">
        <f>IFERROR(INDEX('TAXA DE OCUP. RECUR.'!$F$1:$F$60, MATCH(T181, 'TAXA DE OCUP. RECUR.'!$E$1:$E$60, 0)),"")</f>
        <v>FURADEIRA SKODA - [613]</v>
      </c>
      <c r="V181" s="165">
        <v>18</v>
      </c>
      <c r="W181" s="165"/>
      <c r="X181" s="229">
        <v>46167</v>
      </c>
      <c r="Y181" s="229">
        <f>X181</f>
        <v>46167</v>
      </c>
      <c r="Z181" s="47">
        <f t="shared" si="18"/>
        <v>22</v>
      </c>
      <c r="AA181" s="47">
        <f t="shared" si="19"/>
        <v>22</v>
      </c>
      <c r="AB181" s="47" t="str">
        <f t="shared" si="15"/>
        <v>mai</v>
      </c>
      <c r="AC181" s="47" t="str">
        <f t="shared" si="16"/>
        <v>2026</v>
      </c>
      <c r="AD181" s="165">
        <f t="shared" si="17"/>
        <v>1</v>
      </c>
    </row>
    <row r="182" spans="1:30" x14ac:dyDescent="0.25">
      <c r="A182" s="47" t="s">
        <v>1001</v>
      </c>
      <c r="B182" s="47" t="s">
        <v>9</v>
      </c>
      <c r="C182" s="47">
        <v>2083</v>
      </c>
      <c r="D182" s="47">
        <v>9</v>
      </c>
      <c r="E182" s="47" t="s">
        <v>1123</v>
      </c>
      <c r="F182" s="48" t="s">
        <v>751</v>
      </c>
      <c r="G182" s="48" t="s">
        <v>11</v>
      </c>
      <c r="H182" s="48" t="s">
        <v>2669</v>
      </c>
      <c r="I182" s="48">
        <v>1</v>
      </c>
      <c r="J182" s="48" t="s">
        <v>1144</v>
      </c>
      <c r="K182" s="48" t="s">
        <v>1487</v>
      </c>
      <c r="M182" s="47">
        <v>1</v>
      </c>
      <c r="N182" s="47" t="s">
        <v>1154</v>
      </c>
      <c r="O182" s="133"/>
      <c r="P182" s="47" t="s">
        <v>1138</v>
      </c>
      <c r="Q182" s="47">
        <v>25</v>
      </c>
      <c r="R182" s="47" t="s">
        <v>146</v>
      </c>
      <c r="S182" s="48" t="s">
        <v>161</v>
      </c>
      <c r="T182" s="164">
        <v>89</v>
      </c>
      <c r="U182" s="47" t="str">
        <f>IFERROR(INDEX('TAXA DE OCUP. RECUR.'!$F$1:$F$60, MATCH(T182, 'TAXA DE OCUP. RECUR.'!$E$1:$E$60, 0)),"")</f>
        <v>MONTAGEM (MONTAGEM DE MOENDA) - [89]</v>
      </c>
      <c r="V182" s="165">
        <v>9</v>
      </c>
      <c r="W182" s="165"/>
      <c r="X182" s="229">
        <v>46190</v>
      </c>
      <c r="Y182" s="229">
        <v>46190</v>
      </c>
      <c r="Z182" s="47">
        <f t="shared" si="18"/>
        <v>25</v>
      </c>
      <c r="AA182" s="47">
        <f t="shared" si="19"/>
        <v>25</v>
      </c>
      <c r="AB182" s="47" t="str">
        <f t="shared" si="15"/>
        <v>jun</v>
      </c>
      <c r="AC182" s="47" t="str">
        <f t="shared" si="16"/>
        <v>2026</v>
      </c>
      <c r="AD182" s="165">
        <f t="shared" si="17"/>
        <v>1</v>
      </c>
    </row>
    <row r="183" spans="1:30" x14ac:dyDescent="0.25">
      <c r="A183" s="47" t="s">
        <v>1001</v>
      </c>
      <c r="B183" s="47" t="s">
        <v>9</v>
      </c>
      <c r="C183" s="47">
        <v>2083</v>
      </c>
      <c r="D183" s="47">
        <v>9</v>
      </c>
      <c r="E183" s="47" t="s">
        <v>1123</v>
      </c>
      <c r="F183" s="48" t="s">
        <v>751</v>
      </c>
      <c r="G183" s="48" t="s">
        <v>11</v>
      </c>
      <c r="H183" s="48" t="s">
        <v>2669</v>
      </c>
      <c r="I183" s="48">
        <v>1</v>
      </c>
      <c r="J183" s="48" t="s">
        <v>1144</v>
      </c>
      <c r="K183" s="48" t="s">
        <v>1487</v>
      </c>
      <c r="M183" s="47">
        <v>1</v>
      </c>
      <c r="N183" s="47" t="s">
        <v>1154</v>
      </c>
      <c r="O183" s="133"/>
      <c r="P183" s="47" t="s">
        <v>1138</v>
      </c>
      <c r="Q183" s="47">
        <v>25</v>
      </c>
      <c r="R183" s="47" t="s">
        <v>1690</v>
      </c>
      <c r="S183" s="48" t="s">
        <v>147</v>
      </c>
      <c r="T183" s="164">
        <v>118</v>
      </c>
      <c r="U183" s="47" t="str">
        <f>IFERROR(INDEX('TAXA DE OCUP. RECUR.'!$F$1:$F$60, MATCH(T183, 'TAXA DE OCUP. RECUR.'!$E$1:$E$60, 0)),"")</f>
        <v>TORNO HORIZ. ZERBST FICHER TP-4000 - [118]</v>
      </c>
      <c r="V183" s="165">
        <v>7.5618409090909093</v>
      </c>
      <c r="W183" s="165"/>
      <c r="X183" s="229">
        <v>46190</v>
      </c>
      <c r="Y183" s="229"/>
      <c r="Z183" s="47">
        <f t="shared" si="18"/>
        <v>25</v>
      </c>
      <c r="AA183" s="47" t="str">
        <f t="shared" si="19"/>
        <v/>
      </c>
      <c r="AB183" s="47" t="str">
        <f t="shared" ref="AB183:AB246" si="21">IFERROR(IF(X183="","",TEXT(X183,"MMM")),"")</f>
        <v>jun</v>
      </c>
      <c r="AC183" s="47" t="str">
        <f t="shared" ref="AC183:AC246" si="22">IFERROR(IF(X183="","",TEXT(X183,"AAAA")),"")</f>
        <v>2026</v>
      </c>
      <c r="AD183" s="165" t="str">
        <f t="shared" si="17"/>
        <v/>
      </c>
    </row>
    <row r="184" spans="1:30" x14ac:dyDescent="0.25">
      <c r="A184" s="47" t="s">
        <v>1001</v>
      </c>
      <c r="B184" s="47" t="s">
        <v>9</v>
      </c>
      <c r="C184" s="47">
        <v>2083</v>
      </c>
      <c r="D184" s="47">
        <v>9</v>
      </c>
      <c r="E184" s="47" t="s">
        <v>1123</v>
      </c>
      <c r="F184" s="48" t="s">
        <v>751</v>
      </c>
      <c r="G184" s="48" t="s">
        <v>11</v>
      </c>
      <c r="H184" s="48" t="s">
        <v>2669</v>
      </c>
      <c r="I184" s="48">
        <v>1</v>
      </c>
      <c r="J184" s="48" t="s">
        <v>1144</v>
      </c>
      <c r="K184" s="48" t="s">
        <v>1487</v>
      </c>
      <c r="M184" s="47">
        <v>1</v>
      </c>
      <c r="N184" s="47" t="s">
        <v>1154</v>
      </c>
      <c r="O184" s="133"/>
      <c r="P184" s="47" t="s">
        <v>1138</v>
      </c>
      <c r="Q184" s="47">
        <v>25</v>
      </c>
      <c r="R184" s="47" t="s">
        <v>1690</v>
      </c>
      <c r="S184" s="48" t="s">
        <v>148</v>
      </c>
      <c r="T184" s="164">
        <v>489</v>
      </c>
      <c r="U184" s="47" t="str">
        <f>IFERROR(INDEX('TAXA DE OCUP. RECUR.'!$F$1:$F$60, MATCH(T184, 'TAXA DE OCUP. RECUR.'!$E$1:$E$60, 0)),"")</f>
        <v>BROQUEADORA - [489]</v>
      </c>
      <c r="V184" s="165">
        <v>9.4909090909090903</v>
      </c>
      <c r="W184" s="165"/>
      <c r="X184" s="229"/>
      <c r="Y184" s="229"/>
      <c r="Z184" s="47">
        <f t="shared" si="18"/>
        <v>1</v>
      </c>
      <c r="AA184" s="47" t="str">
        <f t="shared" si="19"/>
        <v/>
      </c>
      <c r="AB184" s="47" t="str">
        <f t="shared" si="21"/>
        <v/>
      </c>
      <c r="AC184" s="47" t="str">
        <f t="shared" si="22"/>
        <v/>
      </c>
      <c r="AD184" s="165" t="str">
        <f t="shared" si="17"/>
        <v/>
      </c>
    </row>
    <row r="185" spans="1:30" x14ac:dyDescent="0.25">
      <c r="A185" s="47" t="s">
        <v>1001</v>
      </c>
      <c r="B185" s="47" t="s">
        <v>9</v>
      </c>
      <c r="C185" s="47">
        <v>2083</v>
      </c>
      <c r="D185" s="47">
        <v>9</v>
      </c>
      <c r="E185" s="47" t="s">
        <v>1123</v>
      </c>
      <c r="F185" s="48" t="s">
        <v>751</v>
      </c>
      <c r="G185" s="48" t="s">
        <v>11</v>
      </c>
      <c r="H185" s="48" t="s">
        <v>2669</v>
      </c>
      <c r="I185" s="48">
        <v>1</v>
      </c>
      <c r="J185" s="48" t="s">
        <v>1144</v>
      </c>
      <c r="K185" s="48" t="s">
        <v>1487</v>
      </c>
      <c r="M185" s="47">
        <v>1</v>
      </c>
      <c r="N185" s="47" t="s">
        <v>1154</v>
      </c>
      <c r="O185" s="133"/>
      <c r="P185" s="47" t="s">
        <v>1138</v>
      </c>
      <c r="Q185" s="47">
        <v>25</v>
      </c>
      <c r="R185" s="47" t="s">
        <v>1689</v>
      </c>
      <c r="S185" s="48" t="s">
        <v>162</v>
      </c>
      <c r="T185" s="164">
        <v>194</v>
      </c>
      <c r="U185" s="47" t="str">
        <f>IFERROR(INDEX('TAXA DE OCUP. RECUR.'!$F$1:$F$60, MATCH(T185, 'TAXA DE OCUP. RECUR.'!$E$1:$E$60, 0)),"")</f>
        <v>FORNO AQUECIMENTO CAMISAS (DRAGÃOZINHO) - [194]</v>
      </c>
      <c r="V185" s="165">
        <v>1.4318181818181819</v>
      </c>
      <c r="W185" s="165"/>
      <c r="X185" s="229">
        <v>46203</v>
      </c>
      <c r="Y185" s="229"/>
      <c r="Z185" s="47">
        <f t="shared" si="18"/>
        <v>27</v>
      </c>
      <c r="AA185" s="47" t="str">
        <f t="shared" si="19"/>
        <v/>
      </c>
      <c r="AB185" s="47" t="str">
        <f t="shared" si="21"/>
        <v>jun</v>
      </c>
      <c r="AC185" s="47" t="str">
        <f t="shared" si="22"/>
        <v>2026</v>
      </c>
      <c r="AD185" s="165" t="str">
        <f t="shared" si="17"/>
        <v/>
      </c>
    </row>
    <row r="186" spans="1:30" x14ac:dyDescent="0.25">
      <c r="A186" s="47" t="s">
        <v>1001</v>
      </c>
      <c r="B186" s="47" t="s">
        <v>9</v>
      </c>
      <c r="C186" s="47">
        <v>2083</v>
      </c>
      <c r="D186" s="47">
        <v>9</v>
      </c>
      <c r="E186" s="47" t="s">
        <v>1123</v>
      </c>
      <c r="F186" s="48" t="s">
        <v>751</v>
      </c>
      <c r="G186" s="48" t="s">
        <v>11</v>
      </c>
      <c r="H186" s="48" t="s">
        <v>2669</v>
      </c>
      <c r="I186" s="48">
        <v>1</v>
      </c>
      <c r="J186" s="48" t="s">
        <v>1144</v>
      </c>
      <c r="K186" s="48" t="s">
        <v>1487</v>
      </c>
      <c r="M186" s="47">
        <v>1</v>
      </c>
      <c r="N186" s="47" t="s">
        <v>1154</v>
      </c>
      <c r="O186" s="133"/>
      <c r="P186" s="47" t="s">
        <v>1138</v>
      </c>
      <c r="Q186" s="47">
        <v>25</v>
      </c>
      <c r="R186" s="47" t="s">
        <v>158</v>
      </c>
      <c r="S186" s="48" t="s">
        <v>158</v>
      </c>
      <c r="T186" s="164">
        <v>2</v>
      </c>
      <c r="U186" s="47" t="str">
        <f>IFERROR(INDEX('TAXA DE OCUP. RECUR.'!$F$1:$F$60, MATCH(T186, 'TAXA DE OCUP. RECUR.'!$E$1:$E$60, 0)),"")</f>
        <v>EXPEDIÇÃO</v>
      </c>
      <c r="V186" s="165">
        <v>1</v>
      </c>
      <c r="W186" s="165"/>
      <c r="X186" s="229">
        <v>46172</v>
      </c>
      <c r="Y186" s="229"/>
      <c r="Z186" s="47">
        <f t="shared" si="18"/>
        <v>22</v>
      </c>
      <c r="AA186" s="47" t="str">
        <f t="shared" si="19"/>
        <v/>
      </c>
      <c r="AB186" s="47" t="str">
        <f t="shared" si="21"/>
        <v>mai</v>
      </c>
      <c r="AC186" s="47" t="str">
        <f t="shared" si="22"/>
        <v>2026</v>
      </c>
      <c r="AD186" s="165" t="str">
        <f t="shared" si="17"/>
        <v/>
      </c>
    </row>
    <row r="187" spans="1:30" x14ac:dyDescent="0.25">
      <c r="A187" s="47" t="s">
        <v>1005</v>
      </c>
      <c r="B187" s="47" t="s">
        <v>9</v>
      </c>
      <c r="C187" s="47">
        <v>2099</v>
      </c>
      <c r="D187" s="47">
        <v>1</v>
      </c>
      <c r="E187" s="47" t="s">
        <v>207</v>
      </c>
      <c r="F187" s="48" t="s">
        <v>762</v>
      </c>
      <c r="G187" s="48" t="s">
        <v>11</v>
      </c>
      <c r="H187" s="48" t="s">
        <v>2670</v>
      </c>
      <c r="I187" s="48">
        <v>1</v>
      </c>
      <c r="J187" s="48" t="s">
        <v>1144</v>
      </c>
      <c r="K187" s="48" t="s">
        <v>1487</v>
      </c>
      <c r="M187" s="47">
        <v>1</v>
      </c>
      <c r="N187" s="47" t="s">
        <v>1154</v>
      </c>
      <c r="O187" s="133"/>
      <c r="P187" s="47" t="s">
        <v>1160</v>
      </c>
      <c r="Q187" s="47">
        <v>44</v>
      </c>
      <c r="R187" s="47" t="s">
        <v>1687</v>
      </c>
      <c r="S187" s="48" t="s">
        <v>1156</v>
      </c>
      <c r="T187" s="164">
        <v>1</v>
      </c>
      <c r="U187" s="47" t="str">
        <f>IFERROR(INDEX('TAXA DE OCUP. RECUR.'!$F$1:$F$60, MATCH(T187, 'TAXA DE OCUP. RECUR.'!$E$1:$E$60, 0)),"")</f>
        <v>FUNDIÇÃO MORENO</v>
      </c>
      <c r="V187" s="165">
        <v>1</v>
      </c>
      <c r="W187" s="165"/>
      <c r="X187" s="229">
        <v>46115</v>
      </c>
      <c r="Y187" s="229">
        <f t="shared" ref="Y187:Y192" si="23">X187</f>
        <v>46115</v>
      </c>
      <c r="Z187" s="47">
        <f t="shared" si="18"/>
        <v>14</v>
      </c>
      <c r="AA187" s="47">
        <f t="shared" si="19"/>
        <v>14</v>
      </c>
      <c r="AB187" s="47" t="str">
        <f t="shared" si="21"/>
        <v>abr</v>
      </c>
      <c r="AC187" s="47" t="str">
        <f t="shared" si="22"/>
        <v>2026</v>
      </c>
      <c r="AD187" s="165">
        <f t="shared" si="17"/>
        <v>1</v>
      </c>
    </row>
    <row r="188" spans="1:30" x14ac:dyDescent="0.25">
      <c r="A188" s="47" t="s">
        <v>1005</v>
      </c>
      <c r="B188" s="47" t="s">
        <v>9</v>
      </c>
      <c r="C188" s="47">
        <v>2099</v>
      </c>
      <c r="D188" s="47">
        <v>1</v>
      </c>
      <c r="E188" s="47" t="s">
        <v>207</v>
      </c>
      <c r="F188" s="48" t="s">
        <v>762</v>
      </c>
      <c r="G188" s="48" t="s">
        <v>11</v>
      </c>
      <c r="H188" s="48" t="s">
        <v>2670</v>
      </c>
      <c r="I188" s="48">
        <v>1</v>
      </c>
      <c r="J188" s="48" t="s">
        <v>1144</v>
      </c>
      <c r="K188" s="48" t="s">
        <v>1487</v>
      </c>
      <c r="M188" s="47">
        <v>1</v>
      </c>
      <c r="N188" s="47" t="s">
        <v>1154</v>
      </c>
      <c r="O188" s="133"/>
      <c r="P188" s="47" t="s">
        <v>1160</v>
      </c>
      <c r="Q188" s="47">
        <v>44</v>
      </c>
      <c r="R188" s="47" t="s">
        <v>1690</v>
      </c>
      <c r="S188" s="48" t="s">
        <v>1202</v>
      </c>
      <c r="T188" s="164">
        <v>118</v>
      </c>
      <c r="U188" s="47" t="str">
        <f>IFERROR(INDEX('TAXA DE OCUP. RECUR.'!$F$1:$F$60, MATCH(T188, 'TAXA DE OCUP. RECUR.'!$E$1:$E$60, 0)),"")</f>
        <v>TORNO HORIZ. ZERBST FICHER TP-4000 - [118]</v>
      </c>
      <c r="V188" s="165">
        <v>2.9863636363636363</v>
      </c>
      <c r="W188" s="165"/>
      <c r="X188" s="229">
        <v>46103</v>
      </c>
      <c r="Y188" s="229">
        <f t="shared" si="23"/>
        <v>46103</v>
      </c>
      <c r="Z188" s="47">
        <f t="shared" si="18"/>
        <v>12</v>
      </c>
      <c r="AA188" s="47">
        <f t="shared" si="19"/>
        <v>12</v>
      </c>
      <c r="AB188" s="47" t="str">
        <f t="shared" si="21"/>
        <v>mar</v>
      </c>
      <c r="AC188" s="47" t="str">
        <f t="shared" si="22"/>
        <v>2026</v>
      </c>
      <c r="AD188" s="165">
        <f t="shared" si="17"/>
        <v>1</v>
      </c>
    </row>
    <row r="189" spans="1:30" x14ac:dyDescent="0.25">
      <c r="A189" s="47" t="s">
        <v>1005</v>
      </c>
      <c r="B189" s="47" t="s">
        <v>9</v>
      </c>
      <c r="C189" s="47">
        <v>2099</v>
      </c>
      <c r="D189" s="47">
        <v>1</v>
      </c>
      <c r="E189" s="47" t="s">
        <v>207</v>
      </c>
      <c r="F189" s="48" t="s">
        <v>762</v>
      </c>
      <c r="G189" s="48" t="s">
        <v>11</v>
      </c>
      <c r="H189" s="48" t="s">
        <v>2670</v>
      </c>
      <c r="I189" s="48">
        <v>1</v>
      </c>
      <c r="J189" s="48" t="s">
        <v>1144</v>
      </c>
      <c r="K189" s="48" t="s">
        <v>1487</v>
      </c>
      <c r="M189" s="47">
        <v>1</v>
      </c>
      <c r="N189" s="47" t="s">
        <v>1154</v>
      </c>
      <c r="O189" s="133"/>
      <c r="P189" s="47" t="s">
        <v>1160</v>
      </c>
      <c r="Q189" s="47">
        <v>44</v>
      </c>
      <c r="R189" s="47" t="s">
        <v>1690</v>
      </c>
      <c r="S189" s="48" t="s">
        <v>159</v>
      </c>
      <c r="T189" s="164">
        <v>210</v>
      </c>
      <c r="U189" s="47" t="str">
        <f>IFERROR(INDEX('TAXA DE OCUP. RECUR.'!$F$1:$F$60, MATCH(T189, 'TAXA DE OCUP. RECUR.'!$E$1:$E$60, 0)),"")</f>
        <v>MANDRILH. SCHIESS A.G. FB 28 / 16 - [210]</v>
      </c>
      <c r="V189" s="165">
        <v>7.4454545454545444</v>
      </c>
      <c r="W189" s="165"/>
      <c r="X189" s="229">
        <v>46104</v>
      </c>
      <c r="Y189" s="229">
        <f t="shared" si="23"/>
        <v>46104</v>
      </c>
      <c r="Z189" s="47">
        <f t="shared" si="18"/>
        <v>13</v>
      </c>
      <c r="AA189" s="47">
        <f t="shared" si="19"/>
        <v>13</v>
      </c>
      <c r="AB189" s="47" t="str">
        <f t="shared" si="21"/>
        <v>mar</v>
      </c>
      <c r="AC189" s="47" t="str">
        <f t="shared" si="22"/>
        <v>2026</v>
      </c>
      <c r="AD189" s="165">
        <f t="shared" si="17"/>
        <v>1</v>
      </c>
    </row>
    <row r="190" spans="1:30" x14ac:dyDescent="0.25">
      <c r="A190" s="47" t="s">
        <v>1005</v>
      </c>
      <c r="B190" s="47" t="s">
        <v>9</v>
      </c>
      <c r="C190" s="47">
        <v>2099</v>
      </c>
      <c r="D190" s="47">
        <v>1</v>
      </c>
      <c r="E190" s="47" t="s">
        <v>207</v>
      </c>
      <c r="F190" s="48" t="s">
        <v>762</v>
      </c>
      <c r="G190" s="48" t="s">
        <v>11</v>
      </c>
      <c r="H190" s="48" t="s">
        <v>2670</v>
      </c>
      <c r="I190" s="48">
        <v>1</v>
      </c>
      <c r="J190" s="48" t="s">
        <v>1144</v>
      </c>
      <c r="K190" s="48" t="s">
        <v>1487</v>
      </c>
      <c r="M190" s="47">
        <v>1</v>
      </c>
      <c r="N190" s="47" t="s">
        <v>1154</v>
      </c>
      <c r="O190" s="133"/>
      <c r="P190" s="47" t="s">
        <v>1160</v>
      </c>
      <c r="Q190" s="47">
        <v>44</v>
      </c>
      <c r="R190" s="47" t="s">
        <v>1690</v>
      </c>
      <c r="S190" s="48" t="s">
        <v>160</v>
      </c>
      <c r="T190" s="164">
        <v>613</v>
      </c>
      <c r="U190" s="47" t="str">
        <f>IFERROR(INDEX('TAXA DE OCUP. RECUR.'!$F$1:$F$60, MATCH(T190, 'TAXA DE OCUP. RECUR.'!$E$1:$E$60, 0)),"")</f>
        <v>FURADEIRA SKODA - [613]</v>
      </c>
      <c r="V190" s="165">
        <v>24.545454545454543</v>
      </c>
      <c r="W190" s="165"/>
      <c r="X190" s="229">
        <v>46105</v>
      </c>
      <c r="Y190" s="229">
        <f t="shared" si="23"/>
        <v>46105</v>
      </c>
      <c r="Z190" s="47">
        <f t="shared" si="18"/>
        <v>13</v>
      </c>
      <c r="AA190" s="47">
        <f t="shared" si="19"/>
        <v>13</v>
      </c>
      <c r="AB190" s="47" t="str">
        <f t="shared" si="21"/>
        <v>mar</v>
      </c>
      <c r="AC190" s="47" t="str">
        <f t="shared" si="22"/>
        <v>2026</v>
      </c>
      <c r="AD190" s="165">
        <f t="shared" si="17"/>
        <v>1</v>
      </c>
    </row>
    <row r="191" spans="1:30" x14ac:dyDescent="0.25">
      <c r="A191" s="47" t="s">
        <v>1005</v>
      </c>
      <c r="B191" s="47" t="s">
        <v>9</v>
      </c>
      <c r="C191" s="47">
        <v>2099</v>
      </c>
      <c r="D191" s="47">
        <v>1</v>
      </c>
      <c r="E191" s="47" t="s">
        <v>207</v>
      </c>
      <c r="F191" s="48" t="s">
        <v>762</v>
      </c>
      <c r="G191" s="48" t="s">
        <v>11</v>
      </c>
      <c r="H191" s="48" t="s">
        <v>2670</v>
      </c>
      <c r="I191" s="48">
        <v>1</v>
      </c>
      <c r="J191" s="48" t="s">
        <v>1144</v>
      </c>
      <c r="K191" s="48" t="s">
        <v>1487</v>
      </c>
      <c r="M191" s="47">
        <v>1</v>
      </c>
      <c r="N191" s="47" t="s">
        <v>1154</v>
      </c>
      <c r="O191" s="133"/>
      <c r="P191" s="47" t="s">
        <v>1160</v>
      </c>
      <c r="Q191" s="47">
        <v>44</v>
      </c>
      <c r="R191" s="47" t="s">
        <v>146</v>
      </c>
      <c r="S191" s="48" t="s">
        <v>161</v>
      </c>
      <c r="T191" s="164">
        <v>89</v>
      </c>
      <c r="U191" s="47" t="str">
        <f>IFERROR(INDEX('TAXA DE OCUP. RECUR.'!$F$1:$F$60, MATCH(T191, 'TAXA DE OCUP. RECUR.'!$E$1:$E$60, 0)),"")</f>
        <v>MONTAGEM (MONTAGEM DE MOENDA) - [89]</v>
      </c>
      <c r="V191" s="165">
        <v>12.272727272727272</v>
      </c>
      <c r="W191" s="165"/>
      <c r="X191" s="229">
        <v>46106</v>
      </c>
      <c r="Y191" s="229">
        <f t="shared" si="23"/>
        <v>46106</v>
      </c>
      <c r="Z191" s="47">
        <f t="shared" si="18"/>
        <v>13</v>
      </c>
      <c r="AA191" s="47">
        <f t="shared" si="19"/>
        <v>13</v>
      </c>
      <c r="AB191" s="47" t="str">
        <f t="shared" si="21"/>
        <v>mar</v>
      </c>
      <c r="AC191" s="47" t="str">
        <f t="shared" si="22"/>
        <v>2026</v>
      </c>
      <c r="AD191" s="165">
        <f t="shared" si="17"/>
        <v>1</v>
      </c>
    </row>
    <row r="192" spans="1:30" x14ac:dyDescent="0.25">
      <c r="A192" s="47" t="s">
        <v>1005</v>
      </c>
      <c r="B192" s="47" t="s">
        <v>9</v>
      </c>
      <c r="C192" s="47">
        <v>2099</v>
      </c>
      <c r="D192" s="47">
        <v>1</v>
      </c>
      <c r="E192" s="47" t="s">
        <v>207</v>
      </c>
      <c r="F192" s="48" t="s">
        <v>762</v>
      </c>
      <c r="G192" s="48" t="s">
        <v>11</v>
      </c>
      <c r="H192" s="48" t="s">
        <v>2670</v>
      </c>
      <c r="I192" s="48">
        <v>1</v>
      </c>
      <c r="J192" s="48" t="s">
        <v>1144</v>
      </c>
      <c r="K192" s="48" t="s">
        <v>1487</v>
      </c>
      <c r="M192" s="47">
        <v>1</v>
      </c>
      <c r="N192" s="47" t="s">
        <v>1154</v>
      </c>
      <c r="O192" s="133"/>
      <c r="P192" s="47" t="s">
        <v>1160</v>
      </c>
      <c r="Q192" s="47">
        <v>44</v>
      </c>
      <c r="R192" s="47" t="s">
        <v>1690</v>
      </c>
      <c r="S192" s="48" t="s">
        <v>147</v>
      </c>
      <c r="T192" s="164">
        <v>117</v>
      </c>
      <c r="U192" s="47" t="str">
        <f>IFERROR(INDEX('TAXA DE OCUP. RECUR.'!$F$1:$F$60, MATCH(T192, 'TAXA DE OCUP. RECUR.'!$E$1:$E$60, 0)),"")</f>
        <v>TORNO HORIZ. ZERBST FICHER TP-3000 - [117]</v>
      </c>
      <c r="V192" s="165">
        <v>8.8623409090909107</v>
      </c>
      <c r="W192" s="165"/>
      <c r="X192" s="229">
        <v>46107</v>
      </c>
      <c r="Y192" s="229">
        <f t="shared" si="23"/>
        <v>46107</v>
      </c>
      <c r="Z192" s="47">
        <f t="shared" si="18"/>
        <v>13</v>
      </c>
      <c r="AA192" s="47">
        <f t="shared" si="19"/>
        <v>13</v>
      </c>
      <c r="AB192" s="47" t="str">
        <f t="shared" si="21"/>
        <v>mar</v>
      </c>
      <c r="AC192" s="47" t="str">
        <f t="shared" si="22"/>
        <v>2026</v>
      </c>
      <c r="AD192" s="165">
        <f t="shared" si="17"/>
        <v>1</v>
      </c>
    </row>
    <row r="193" spans="1:30" x14ac:dyDescent="0.25">
      <c r="A193" s="47" t="s">
        <v>1005</v>
      </c>
      <c r="B193" s="47" t="s">
        <v>9</v>
      </c>
      <c r="C193" s="47">
        <v>2099</v>
      </c>
      <c r="D193" s="47">
        <v>1</v>
      </c>
      <c r="E193" s="47" t="s">
        <v>207</v>
      </c>
      <c r="F193" s="48" t="s">
        <v>762</v>
      </c>
      <c r="G193" s="48" t="s">
        <v>11</v>
      </c>
      <c r="H193" s="48" t="s">
        <v>2670</v>
      </c>
      <c r="I193" s="48">
        <v>1</v>
      </c>
      <c r="J193" s="48" t="s">
        <v>1144</v>
      </c>
      <c r="K193" s="48" t="s">
        <v>1487</v>
      </c>
      <c r="M193" s="47">
        <v>1</v>
      </c>
      <c r="N193" s="47" t="s">
        <v>1154</v>
      </c>
      <c r="O193" s="133"/>
      <c r="P193" s="47" t="s">
        <v>1160</v>
      </c>
      <c r="Q193" s="47">
        <v>44</v>
      </c>
      <c r="R193" s="47" t="s">
        <v>1690</v>
      </c>
      <c r="S193" s="48" t="s">
        <v>148</v>
      </c>
      <c r="T193" s="164">
        <v>489</v>
      </c>
      <c r="U193" s="47" t="str">
        <f>IFERROR(INDEX('TAXA DE OCUP. RECUR.'!$F$1:$F$60, MATCH(T193, 'TAXA DE OCUP. RECUR.'!$E$1:$E$60, 0)),"")</f>
        <v>BROQUEADORA - [489]</v>
      </c>
      <c r="V193" s="165">
        <v>10.799999999999999</v>
      </c>
      <c r="W193" s="165"/>
      <c r="X193" s="229">
        <v>46112</v>
      </c>
      <c r="Y193" s="229"/>
      <c r="Z193" s="47">
        <f t="shared" si="18"/>
        <v>14</v>
      </c>
      <c r="AA193" s="47" t="str">
        <f t="shared" si="19"/>
        <v/>
      </c>
      <c r="AB193" s="47" t="str">
        <f t="shared" si="21"/>
        <v>mar</v>
      </c>
      <c r="AC193" s="47" t="str">
        <f t="shared" si="22"/>
        <v>2026</v>
      </c>
      <c r="AD193" s="165" t="str">
        <f t="shared" si="17"/>
        <v/>
      </c>
    </row>
    <row r="194" spans="1:30" x14ac:dyDescent="0.25">
      <c r="A194" s="47" t="s">
        <v>1005</v>
      </c>
      <c r="B194" s="47" t="s">
        <v>9</v>
      </c>
      <c r="C194" s="47">
        <v>2099</v>
      </c>
      <c r="D194" s="47">
        <v>1</v>
      </c>
      <c r="E194" s="47" t="s">
        <v>207</v>
      </c>
      <c r="F194" s="48" t="s">
        <v>762</v>
      </c>
      <c r="G194" s="48" t="s">
        <v>11</v>
      </c>
      <c r="H194" s="48" t="s">
        <v>2670</v>
      </c>
      <c r="I194" s="48">
        <v>1</v>
      </c>
      <c r="J194" s="48" t="s">
        <v>1144</v>
      </c>
      <c r="K194" s="48" t="s">
        <v>1487</v>
      </c>
      <c r="M194" s="47">
        <v>1</v>
      </c>
      <c r="N194" s="47" t="s">
        <v>1154</v>
      </c>
      <c r="O194" s="133"/>
      <c r="P194" s="47" t="s">
        <v>1160</v>
      </c>
      <c r="Q194" s="47">
        <v>44</v>
      </c>
      <c r="R194" s="47" t="s">
        <v>1689</v>
      </c>
      <c r="S194" s="48" t="s">
        <v>162</v>
      </c>
      <c r="T194" s="164">
        <v>194</v>
      </c>
      <c r="U194" s="47" t="str">
        <f>IFERROR(INDEX('TAXA DE OCUP. RECUR.'!$F$1:$F$60, MATCH(T194, 'TAXA DE OCUP. RECUR.'!$E$1:$E$60, 0)),"")</f>
        <v>FORNO AQUECIMENTO CAMISAS (DRAGÃOZINHO) - [194]</v>
      </c>
      <c r="V194" s="165">
        <v>2.0454545454545454</v>
      </c>
      <c r="W194" s="165"/>
      <c r="X194" s="229">
        <v>46116</v>
      </c>
      <c r="Y194" s="229"/>
      <c r="Z194" s="47">
        <f t="shared" si="18"/>
        <v>14</v>
      </c>
      <c r="AA194" s="47" t="str">
        <f t="shared" si="19"/>
        <v/>
      </c>
      <c r="AB194" s="47" t="str">
        <f t="shared" si="21"/>
        <v>abr</v>
      </c>
      <c r="AC194" s="47" t="str">
        <f t="shared" si="22"/>
        <v>2026</v>
      </c>
      <c r="AD194" s="165" t="str">
        <f t="shared" ref="AD194:AD257" si="24">IF(Y194&lt;&gt;"",1,"")</f>
        <v/>
      </c>
    </row>
    <row r="195" spans="1:30" x14ac:dyDescent="0.25">
      <c r="A195" s="47" t="s">
        <v>1005</v>
      </c>
      <c r="B195" s="47" t="s">
        <v>9</v>
      </c>
      <c r="C195" s="47">
        <v>2099</v>
      </c>
      <c r="D195" s="47">
        <v>1</v>
      </c>
      <c r="E195" s="47" t="s">
        <v>207</v>
      </c>
      <c r="F195" s="48" t="s">
        <v>762</v>
      </c>
      <c r="G195" s="48" t="s">
        <v>11</v>
      </c>
      <c r="H195" s="48" t="s">
        <v>2670</v>
      </c>
      <c r="I195" s="48">
        <v>1</v>
      </c>
      <c r="J195" s="48" t="s">
        <v>1144</v>
      </c>
      <c r="K195" s="48" t="s">
        <v>1487</v>
      </c>
      <c r="M195" s="47">
        <v>1</v>
      </c>
      <c r="N195" s="47" t="s">
        <v>1154</v>
      </c>
      <c r="O195" s="133"/>
      <c r="P195" s="47" t="s">
        <v>1160</v>
      </c>
      <c r="Q195" s="47">
        <v>44</v>
      </c>
      <c r="R195" s="47" t="s">
        <v>158</v>
      </c>
      <c r="S195" s="48" t="s">
        <v>158</v>
      </c>
      <c r="T195" s="164">
        <v>2</v>
      </c>
      <c r="U195" s="47" t="str">
        <f>IFERROR(INDEX('TAXA DE OCUP. RECUR.'!$F$1:$F$60, MATCH(T195, 'TAXA DE OCUP. RECUR.'!$E$1:$E$60, 0)),"")</f>
        <v>EXPEDIÇÃO</v>
      </c>
      <c r="V195" s="165">
        <v>1</v>
      </c>
      <c r="W195" s="165"/>
      <c r="X195" s="229">
        <v>46118</v>
      </c>
      <c r="Y195" s="229"/>
      <c r="Z195" s="47">
        <f t="shared" ref="Z195:Z258" si="25">IFERROR(WEEKNUM(X195,11),"")</f>
        <v>15</v>
      </c>
      <c r="AA195" s="47" t="str">
        <f t="shared" ref="AA195:AA258" si="26">IF(Y195&lt;&gt;"",WEEKNUM(Y195,11),"")</f>
        <v/>
      </c>
      <c r="AB195" s="47" t="str">
        <f t="shared" si="21"/>
        <v>abr</v>
      </c>
      <c r="AC195" s="47" t="str">
        <f t="shared" si="22"/>
        <v>2026</v>
      </c>
      <c r="AD195" s="165" t="str">
        <f t="shared" si="24"/>
        <v/>
      </c>
    </row>
    <row r="196" spans="1:30" x14ac:dyDescent="0.25">
      <c r="A196" s="47" t="s">
        <v>1006</v>
      </c>
      <c r="B196" s="47" t="s">
        <v>9</v>
      </c>
      <c r="C196" s="47">
        <v>2098</v>
      </c>
      <c r="D196" s="47">
        <v>1</v>
      </c>
      <c r="E196" s="47" t="s">
        <v>1130</v>
      </c>
      <c r="F196" s="48" t="s">
        <v>750</v>
      </c>
      <c r="G196" s="48" t="s">
        <v>11</v>
      </c>
      <c r="H196" s="48" t="s">
        <v>2671</v>
      </c>
      <c r="I196" s="48">
        <v>1</v>
      </c>
      <c r="J196" s="48" t="s">
        <v>1144</v>
      </c>
      <c r="K196" s="48" t="s">
        <v>1487</v>
      </c>
      <c r="M196" s="47">
        <v>1</v>
      </c>
      <c r="N196" s="47" t="s">
        <v>1154</v>
      </c>
      <c r="O196" s="133"/>
      <c r="P196" s="47" t="s">
        <v>1138</v>
      </c>
      <c r="Q196" s="47">
        <v>22</v>
      </c>
      <c r="R196" s="47" t="s">
        <v>1687</v>
      </c>
      <c r="S196" s="48" t="s">
        <v>1156</v>
      </c>
      <c r="T196" s="164">
        <v>1</v>
      </c>
      <c r="U196" s="47" t="str">
        <f>IFERROR(INDEX('TAXA DE OCUP. RECUR.'!$F$1:$F$60, MATCH(T196, 'TAXA DE OCUP. RECUR.'!$E$1:$E$60, 0)),"")</f>
        <v>FUNDIÇÃO MORENO</v>
      </c>
      <c r="V196" s="165">
        <v>1</v>
      </c>
      <c r="W196" s="165">
        <v>1</v>
      </c>
      <c r="X196" s="229">
        <v>46079</v>
      </c>
      <c r="Y196" s="229">
        <f>X196</f>
        <v>46079</v>
      </c>
      <c r="Z196" s="47">
        <f t="shared" si="25"/>
        <v>9</v>
      </c>
      <c r="AA196" s="47">
        <f t="shared" si="26"/>
        <v>9</v>
      </c>
      <c r="AB196" s="47" t="str">
        <f t="shared" si="21"/>
        <v>fev</v>
      </c>
      <c r="AC196" s="47" t="str">
        <f t="shared" si="22"/>
        <v>2026</v>
      </c>
      <c r="AD196" s="165">
        <f t="shared" si="24"/>
        <v>1</v>
      </c>
    </row>
    <row r="197" spans="1:30" x14ac:dyDescent="0.25">
      <c r="A197" s="47" t="s">
        <v>1006</v>
      </c>
      <c r="B197" s="47" t="s">
        <v>9</v>
      </c>
      <c r="C197" s="47">
        <v>2098</v>
      </c>
      <c r="D197" s="47">
        <v>1</v>
      </c>
      <c r="E197" s="47" t="s">
        <v>1130</v>
      </c>
      <c r="F197" s="48" t="s">
        <v>750</v>
      </c>
      <c r="G197" s="48" t="s">
        <v>11</v>
      </c>
      <c r="H197" s="48" t="s">
        <v>2671</v>
      </c>
      <c r="I197" s="48">
        <v>1</v>
      </c>
      <c r="J197" s="48" t="s">
        <v>1144</v>
      </c>
      <c r="K197" s="48" t="s">
        <v>1487</v>
      </c>
      <c r="M197" s="47">
        <v>1</v>
      </c>
      <c r="N197" s="47" t="s">
        <v>1154</v>
      </c>
      <c r="O197" s="133"/>
      <c r="P197" s="47" t="s">
        <v>1138</v>
      </c>
      <c r="Q197" s="47">
        <v>22</v>
      </c>
      <c r="R197" s="47" t="s">
        <v>1690</v>
      </c>
      <c r="S197" s="48" t="s">
        <v>1202</v>
      </c>
      <c r="T197" s="164">
        <v>118</v>
      </c>
      <c r="U197" s="47" t="str">
        <f>IFERROR(INDEX('TAXA DE OCUP. RECUR.'!$F$1:$F$60, MATCH(T197, 'TAXA DE OCUP. RECUR.'!$E$1:$E$60, 0)),"")</f>
        <v>TORNO HORIZ. ZERBST FICHER TP-4000 - [118]</v>
      </c>
      <c r="V197" s="165">
        <v>2.5281818181818179</v>
      </c>
      <c r="W197" s="165"/>
      <c r="X197" s="229">
        <v>46104</v>
      </c>
      <c r="Y197" s="229">
        <f>X197</f>
        <v>46104</v>
      </c>
      <c r="Z197" s="47">
        <f t="shared" si="25"/>
        <v>13</v>
      </c>
      <c r="AA197" s="47">
        <f t="shared" si="26"/>
        <v>13</v>
      </c>
      <c r="AB197" s="47" t="str">
        <f t="shared" si="21"/>
        <v>mar</v>
      </c>
      <c r="AC197" s="47" t="str">
        <f t="shared" si="22"/>
        <v>2026</v>
      </c>
      <c r="AD197" s="165">
        <f t="shared" si="24"/>
        <v>1</v>
      </c>
    </row>
    <row r="198" spans="1:30" x14ac:dyDescent="0.25">
      <c r="A198" s="47" t="s">
        <v>1006</v>
      </c>
      <c r="B198" s="47" t="s">
        <v>9</v>
      </c>
      <c r="C198" s="47">
        <v>2098</v>
      </c>
      <c r="D198" s="47">
        <v>1</v>
      </c>
      <c r="E198" s="47" t="s">
        <v>1130</v>
      </c>
      <c r="F198" s="48" t="s">
        <v>750</v>
      </c>
      <c r="G198" s="48" t="s">
        <v>11</v>
      </c>
      <c r="H198" s="48" t="s">
        <v>2671</v>
      </c>
      <c r="I198" s="48">
        <v>1</v>
      </c>
      <c r="J198" s="48" t="s">
        <v>1144</v>
      </c>
      <c r="K198" s="48" t="s">
        <v>1487</v>
      </c>
      <c r="M198" s="47">
        <v>1</v>
      </c>
      <c r="N198" s="47" t="s">
        <v>1154</v>
      </c>
      <c r="O198" s="133"/>
      <c r="P198" s="47" t="s">
        <v>1138</v>
      </c>
      <c r="Q198" s="47">
        <v>22</v>
      </c>
      <c r="R198" s="47" t="s">
        <v>1690</v>
      </c>
      <c r="S198" s="48" t="s">
        <v>159</v>
      </c>
      <c r="T198" s="164">
        <v>210</v>
      </c>
      <c r="U198" s="47" t="str">
        <f>IFERROR(INDEX('TAXA DE OCUP. RECUR.'!$F$1:$F$60, MATCH(T198, 'TAXA DE OCUP. RECUR.'!$E$1:$E$60, 0)),"")</f>
        <v>MANDRILH. SCHIESS A.G. FB 28 / 16 - [210]</v>
      </c>
      <c r="V198" s="165">
        <v>6.1363636363636358</v>
      </c>
      <c r="W198" s="165"/>
      <c r="X198" s="229">
        <v>46160</v>
      </c>
      <c r="Y198" s="229">
        <f>X198</f>
        <v>46160</v>
      </c>
      <c r="Z198" s="47">
        <f t="shared" si="25"/>
        <v>21</v>
      </c>
      <c r="AA198" s="47">
        <f t="shared" si="26"/>
        <v>21</v>
      </c>
      <c r="AB198" s="47" t="str">
        <f t="shared" si="21"/>
        <v>mai</v>
      </c>
      <c r="AC198" s="47" t="str">
        <f t="shared" si="22"/>
        <v>2026</v>
      </c>
      <c r="AD198" s="165">
        <f t="shared" si="24"/>
        <v>1</v>
      </c>
    </row>
    <row r="199" spans="1:30" x14ac:dyDescent="0.25">
      <c r="A199" s="47" t="s">
        <v>1006</v>
      </c>
      <c r="B199" s="47" t="s">
        <v>9</v>
      </c>
      <c r="C199" s="47">
        <v>2098</v>
      </c>
      <c r="D199" s="47">
        <v>1</v>
      </c>
      <c r="E199" s="47" t="s">
        <v>1130</v>
      </c>
      <c r="F199" s="48" t="s">
        <v>750</v>
      </c>
      <c r="G199" s="48" t="s">
        <v>11</v>
      </c>
      <c r="H199" s="48" t="s">
        <v>2671</v>
      </c>
      <c r="I199" s="48">
        <v>1</v>
      </c>
      <c r="J199" s="48" t="s">
        <v>1144</v>
      </c>
      <c r="K199" s="48" t="s">
        <v>1487</v>
      </c>
      <c r="M199" s="47">
        <v>1</v>
      </c>
      <c r="N199" s="47" t="s">
        <v>1154</v>
      </c>
      <c r="O199" s="133"/>
      <c r="P199" s="47" t="s">
        <v>1138</v>
      </c>
      <c r="Q199" s="47">
        <v>22</v>
      </c>
      <c r="R199" s="47" t="s">
        <v>1690</v>
      </c>
      <c r="S199" s="48" t="s">
        <v>160</v>
      </c>
      <c r="T199" s="164">
        <v>613</v>
      </c>
      <c r="U199" s="47" t="str">
        <f>IFERROR(INDEX('TAXA DE OCUP. RECUR.'!$F$1:$F$60, MATCH(T199, 'TAXA DE OCUP. RECUR.'!$E$1:$E$60, 0)),"")</f>
        <v>FURADEIRA SKODA - [613]</v>
      </c>
      <c r="V199" s="165">
        <v>18</v>
      </c>
      <c r="W199" s="165"/>
      <c r="X199" s="229">
        <v>46167</v>
      </c>
      <c r="Y199" s="229">
        <v>46171</v>
      </c>
      <c r="Z199" s="47">
        <f t="shared" si="25"/>
        <v>22</v>
      </c>
      <c r="AA199" s="47">
        <f t="shared" si="26"/>
        <v>22</v>
      </c>
      <c r="AB199" s="47" t="str">
        <f t="shared" si="21"/>
        <v>mai</v>
      </c>
      <c r="AC199" s="47" t="str">
        <f t="shared" si="22"/>
        <v>2026</v>
      </c>
      <c r="AD199" s="165">
        <f t="shared" si="24"/>
        <v>1</v>
      </c>
    </row>
    <row r="200" spans="1:30" x14ac:dyDescent="0.25">
      <c r="A200" s="47" t="s">
        <v>1006</v>
      </c>
      <c r="B200" s="47" t="s">
        <v>9</v>
      </c>
      <c r="C200" s="47">
        <v>2098</v>
      </c>
      <c r="D200" s="47">
        <v>1</v>
      </c>
      <c r="E200" s="47" t="s">
        <v>1130</v>
      </c>
      <c r="F200" s="48" t="s">
        <v>750</v>
      </c>
      <c r="G200" s="48" t="s">
        <v>11</v>
      </c>
      <c r="H200" s="48" t="s">
        <v>2671</v>
      </c>
      <c r="I200" s="48">
        <v>1</v>
      </c>
      <c r="J200" s="48" t="s">
        <v>1144</v>
      </c>
      <c r="K200" s="48" t="s">
        <v>1487</v>
      </c>
      <c r="M200" s="47">
        <v>1</v>
      </c>
      <c r="N200" s="47" t="s">
        <v>1154</v>
      </c>
      <c r="O200" s="133"/>
      <c r="P200" s="47" t="s">
        <v>1138</v>
      </c>
      <c r="Q200" s="47">
        <v>22</v>
      </c>
      <c r="R200" s="47" t="s">
        <v>146</v>
      </c>
      <c r="S200" s="48" t="s">
        <v>161</v>
      </c>
      <c r="T200" s="164">
        <v>89</v>
      </c>
      <c r="U200" s="47" t="str">
        <f>IFERROR(INDEX('TAXA DE OCUP. RECUR.'!$F$1:$F$60, MATCH(T200, 'TAXA DE OCUP. RECUR.'!$E$1:$E$60, 0)),"")</f>
        <v>MONTAGEM (MONTAGEM DE MOENDA) - [89]</v>
      </c>
      <c r="V200" s="165">
        <v>9</v>
      </c>
      <c r="W200" s="165"/>
      <c r="X200" s="229">
        <v>46167</v>
      </c>
      <c r="Y200" s="229">
        <v>46171</v>
      </c>
      <c r="Z200" s="47">
        <f t="shared" si="25"/>
        <v>22</v>
      </c>
      <c r="AA200" s="47">
        <f t="shared" si="26"/>
        <v>22</v>
      </c>
      <c r="AB200" s="47" t="str">
        <f t="shared" si="21"/>
        <v>mai</v>
      </c>
      <c r="AC200" s="47" t="str">
        <f t="shared" si="22"/>
        <v>2026</v>
      </c>
      <c r="AD200" s="165">
        <f t="shared" si="24"/>
        <v>1</v>
      </c>
    </row>
    <row r="201" spans="1:30" x14ac:dyDescent="0.25">
      <c r="A201" s="47" t="s">
        <v>1006</v>
      </c>
      <c r="B201" s="47" t="s">
        <v>9</v>
      </c>
      <c r="C201" s="47">
        <v>2098</v>
      </c>
      <c r="D201" s="47">
        <v>1</v>
      </c>
      <c r="E201" s="47" t="s">
        <v>1130</v>
      </c>
      <c r="F201" s="48" t="s">
        <v>750</v>
      </c>
      <c r="G201" s="48" t="s">
        <v>11</v>
      </c>
      <c r="H201" s="48" t="s">
        <v>2671</v>
      </c>
      <c r="I201" s="48">
        <v>1</v>
      </c>
      <c r="J201" s="48" t="s">
        <v>1144</v>
      </c>
      <c r="K201" s="48" t="s">
        <v>1487</v>
      </c>
      <c r="M201" s="47">
        <v>1</v>
      </c>
      <c r="N201" s="47" t="s">
        <v>1154</v>
      </c>
      <c r="O201" s="133"/>
      <c r="P201" s="47" t="s">
        <v>1138</v>
      </c>
      <c r="Q201" s="47">
        <v>22</v>
      </c>
      <c r="R201" s="47" t="s">
        <v>1690</v>
      </c>
      <c r="S201" s="48" t="s">
        <v>147</v>
      </c>
      <c r="T201" s="164">
        <v>117</v>
      </c>
      <c r="U201" s="47" t="str">
        <f>IFERROR(INDEX('TAXA DE OCUP. RECUR.'!$F$1:$F$60, MATCH(T201, 'TAXA DE OCUP. RECUR.'!$E$1:$E$60, 0)),"")</f>
        <v>TORNO HORIZ. ZERBST FICHER TP-3000 - [117]</v>
      </c>
      <c r="V201" s="165">
        <v>7.5618409090909093</v>
      </c>
      <c r="W201" s="165"/>
      <c r="X201" s="229">
        <v>46167</v>
      </c>
      <c r="Y201" s="229">
        <v>46171</v>
      </c>
      <c r="Z201" s="47">
        <f t="shared" si="25"/>
        <v>22</v>
      </c>
      <c r="AA201" s="47">
        <f t="shared" si="26"/>
        <v>22</v>
      </c>
      <c r="AB201" s="47" t="str">
        <f t="shared" si="21"/>
        <v>mai</v>
      </c>
      <c r="AC201" s="47" t="str">
        <f t="shared" si="22"/>
        <v>2026</v>
      </c>
      <c r="AD201" s="165">
        <f t="shared" si="24"/>
        <v>1</v>
      </c>
    </row>
    <row r="202" spans="1:30" x14ac:dyDescent="0.25">
      <c r="A202" s="47" t="s">
        <v>1006</v>
      </c>
      <c r="B202" s="47" t="s">
        <v>9</v>
      </c>
      <c r="C202" s="47">
        <v>2098</v>
      </c>
      <c r="D202" s="47">
        <v>1</v>
      </c>
      <c r="E202" s="47" t="s">
        <v>1130</v>
      </c>
      <c r="F202" s="48" t="s">
        <v>750</v>
      </c>
      <c r="G202" s="48" t="s">
        <v>11</v>
      </c>
      <c r="H202" s="48" t="s">
        <v>2671</v>
      </c>
      <c r="I202" s="48">
        <v>1</v>
      </c>
      <c r="J202" s="48" t="s">
        <v>1144</v>
      </c>
      <c r="K202" s="48" t="s">
        <v>1487</v>
      </c>
      <c r="M202" s="47">
        <v>1</v>
      </c>
      <c r="N202" s="47" t="s">
        <v>1154</v>
      </c>
      <c r="O202" s="133"/>
      <c r="P202" s="47" t="s">
        <v>1138</v>
      </c>
      <c r="Q202" s="47">
        <v>22</v>
      </c>
      <c r="R202" s="47" t="s">
        <v>1690</v>
      </c>
      <c r="S202" s="48" t="s">
        <v>148</v>
      </c>
      <c r="T202" s="164">
        <v>489</v>
      </c>
      <c r="U202" s="47" t="str">
        <f>IFERROR(INDEX('TAXA DE OCUP. RECUR.'!$F$1:$F$60, MATCH(T202, 'TAXA DE OCUP. RECUR.'!$E$1:$E$60, 0)),"")</f>
        <v>BROQUEADORA - [489]</v>
      </c>
      <c r="V202" s="165">
        <v>9.4909090909090903</v>
      </c>
      <c r="W202" s="165"/>
      <c r="X202" s="229">
        <v>46203</v>
      </c>
      <c r="Y202" s="229"/>
      <c r="Z202" s="47">
        <f t="shared" si="25"/>
        <v>27</v>
      </c>
      <c r="AA202" s="47" t="str">
        <f t="shared" si="26"/>
        <v/>
      </c>
      <c r="AB202" s="47" t="str">
        <f t="shared" si="21"/>
        <v>jun</v>
      </c>
      <c r="AC202" s="47" t="str">
        <f t="shared" si="22"/>
        <v>2026</v>
      </c>
      <c r="AD202" s="165" t="str">
        <f t="shared" si="24"/>
        <v/>
      </c>
    </row>
    <row r="203" spans="1:30" x14ac:dyDescent="0.25">
      <c r="A203" s="47" t="s">
        <v>1006</v>
      </c>
      <c r="B203" s="47" t="s">
        <v>9</v>
      </c>
      <c r="C203" s="47">
        <v>2098</v>
      </c>
      <c r="D203" s="47">
        <v>1</v>
      </c>
      <c r="E203" s="47" t="s">
        <v>1130</v>
      </c>
      <c r="F203" s="48" t="s">
        <v>750</v>
      </c>
      <c r="G203" s="48" t="s">
        <v>11</v>
      </c>
      <c r="H203" s="48" t="s">
        <v>2671</v>
      </c>
      <c r="I203" s="48">
        <v>1</v>
      </c>
      <c r="J203" s="48" t="s">
        <v>1144</v>
      </c>
      <c r="K203" s="48" t="s">
        <v>1487</v>
      </c>
      <c r="M203" s="47">
        <v>1</v>
      </c>
      <c r="N203" s="47" t="s">
        <v>1154</v>
      </c>
      <c r="O203" s="133"/>
      <c r="P203" s="47" t="s">
        <v>1138</v>
      </c>
      <c r="Q203" s="47">
        <v>22</v>
      </c>
      <c r="R203" s="47" t="s">
        <v>1689</v>
      </c>
      <c r="S203" s="48" t="s">
        <v>162</v>
      </c>
      <c r="T203" s="164">
        <v>194</v>
      </c>
      <c r="U203" s="47" t="str">
        <f>IFERROR(INDEX('TAXA DE OCUP. RECUR.'!$F$1:$F$60, MATCH(T203, 'TAXA DE OCUP. RECUR.'!$E$1:$E$60, 0)),"")</f>
        <v>FORNO AQUECIMENTO CAMISAS (DRAGÃOZINHO) - [194]</v>
      </c>
      <c r="V203" s="165">
        <v>1.4318181818181819</v>
      </c>
      <c r="W203" s="165"/>
      <c r="X203" s="229">
        <v>46203</v>
      </c>
      <c r="Y203" s="229"/>
      <c r="Z203" s="47">
        <f t="shared" si="25"/>
        <v>27</v>
      </c>
      <c r="AA203" s="47" t="str">
        <f t="shared" si="26"/>
        <v/>
      </c>
      <c r="AB203" s="47" t="str">
        <f t="shared" si="21"/>
        <v>jun</v>
      </c>
      <c r="AC203" s="47" t="str">
        <f t="shared" si="22"/>
        <v>2026</v>
      </c>
      <c r="AD203" s="165" t="str">
        <f t="shared" si="24"/>
        <v/>
      </c>
    </row>
    <row r="204" spans="1:30" x14ac:dyDescent="0.25">
      <c r="A204" s="47" t="s">
        <v>1006</v>
      </c>
      <c r="B204" s="47" t="s">
        <v>9</v>
      </c>
      <c r="C204" s="47">
        <v>2098</v>
      </c>
      <c r="D204" s="47">
        <v>1</v>
      </c>
      <c r="E204" s="47" t="s">
        <v>1130</v>
      </c>
      <c r="F204" s="48" t="s">
        <v>750</v>
      </c>
      <c r="G204" s="48" t="s">
        <v>11</v>
      </c>
      <c r="H204" s="48" t="s">
        <v>2671</v>
      </c>
      <c r="I204" s="48">
        <v>1</v>
      </c>
      <c r="J204" s="48" t="s">
        <v>1144</v>
      </c>
      <c r="K204" s="48" t="s">
        <v>1487</v>
      </c>
      <c r="M204" s="47">
        <v>1</v>
      </c>
      <c r="N204" s="47" t="s">
        <v>1154</v>
      </c>
      <c r="O204" s="133"/>
      <c r="P204" s="47" t="s">
        <v>1138</v>
      </c>
      <c r="Q204" s="47">
        <v>22</v>
      </c>
      <c r="R204" s="47" t="s">
        <v>158</v>
      </c>
      <c r="S204" s="48" t="s">
        <v>158</v>
      </c>
      <c r="T204" s="164">
        <v>2</v>
      </c>
      <c r="U204" s="47" t="str">
        <f>IFERROR(INDEX('TAXA DE OCUP. RECUR.'!$F$1:$F$60, MATCH(T204, 'TAXA DE OCUP. RECUR.'!$E$1:$E$60, 0)),"")</f>
        <v>EXPEDIÇÃO</v>
      </c>
      <c r="V204" s="165">
        <v>1</v>
      </c>
      <c r="W204" s="165"/>
      <c r="X204" s="229">
        <v>46172</v>
      </c>
      <c r="Y204" s="229"/>
      <c r="Z204" s="47">
        <f t="shared" si="25"/>
        <v>22</v>
      </c>
      <c r="AA204" s="47" t="str">
        <f t="shared" si="26"/>
        <v/>
      </c>
      <c r="AB204" s="47" t="str">
        <f t="shared" si="21"/>
        <v>mai</v>
      </c>
      <c r="AC204" s="47" t="str">
        <f t="shared" si="22"/>
        <v>2026</v>
      </c>
      <c r="AD204" s="165" t="str">
        <f t="shared" si="24"/>
        <v/>
      </c>
    </row>
    <row r="205" spans="1:30" x14ac:dyDescent="0.25">
      <c r="A205" s="47" t="s">
        <v>1007</v>
      </c>
      <c r="B205" s="47" t="s">
        <v>9</v>
      </c>
      <c r="C205" s="47">
        <v>2097</v>
      </c>
      <c r="D205" s="47">
        <v>1</v>
      </c>
      <c r="E205" s="47" t="s">
        <v>1131</v>
      </c>
      <c r="F205" s="48" t="s">
        <v>767</v>
      </c>
      <c r="G205" s="48" t="s">
        <v>11</v>
      </c>
      <c r="H205" s="48" t="s">
        <v>2728</v>
      </c>
      <c r="I205" s="48">
        <v>1</v>
      </c>
      <c r="J205" s="48" t="s">
        <v>1144</v>
      </c>
      <c r="K205" s="48" t="s">
        <v>1487</v>
      </c>
      <c r="L205" s="47">
        <v>101906</v>
      </c>
      <c r="M205" s="47">
        <v>1</v>
      </c>
      <c r="N205" s="47" t="s">
        <v>1154</v>
      </c>
      <c r="O205" s="133"/>
      <c r="P205" s="47" t="s">
        <v>1161</v>
      </c>
      <c r="Q205" s="47" t="s">
        <v>1346</v>
      </c>
      <c r="R205" s="47" t="s">
        <v>1687</v>
      </c>
      <c r="S205" s="48" t="s">
        <v>1156</v>
      </c>
      <c r="T205" s="164">
        <v>1</v>
      </c>
      <c r="U205" s="47" t="str">
        <f>IFERROR(INDEX('TAXA DE OCUP. RECUR.'!$F$1:$F$60, MATCH(T205, 'TAXA DE OCUP. RECUR.'!$E$1:$E$60, 0)),"")</f>
        <v>FUNDIÇÃO MORENO</v>
      </c>
      <c r="V205" s="165">
        <v>1</v>
      </c>
      <c r="W205" s="165"/>
      <c r="X205" s="229">
        <v>46122</v>
      </c>
      <c r="Y205" s="229">
        <f>X205</f>
        <v>46122</v>
      </c>
      <c r="Z205" s="47">
        <f t="shared" si="25"/>
        <v>15</v>
      </c>
      <c r="AA205" s="47">
        <f t="shared" si="26"/>
        <v>15</v>
      </c>
      <c r="AB205" s="47" t="str">
        <f t="shared" si="21"/>
        <v>abr</v>
      </c>
      <c r="AC205" s="47" t="str">
        <f t="shared" si="22"/>
        <v>2026</v>
      </c>
      <c r="AD205" s="165">
        <f t="shared" si="24"/>
        <v>1</v>
      </c>
    </row>
    <row r="206" spans="1:30" x14ac:dyDescent="0.25">
      <c r="A206" s="47" t="s">
        <v>1007</v>
      </c>
      <c r="B206" s="47" t="s">
        <v>9</v>
      </c>
      <c r="C206" s="47">
        <v>2097</v>
      </c>
      <c r="D206" s="47">
        <v>1</v>
      </c>
      <c r="E206" s="47" t="s">
        <v>1131</v>
      </c>
      <c r="F206" s="48" t="s">
        <v>767</v>
      </c>
      <c r="G206" s="48" t="s">
        <v>11</v>
      </c>
      <c r="H206" s="48" t="s">
        <v>2728</v>
      </c>
      <c r="I206" s="48">
        <v>1</v>
      </c>
      <c r="J206" s="48" t="s">
        <v>1144</v>
      </c>
      <c r="K206" s="48" t="s">
        <v>1487</v>
      </c>
      <c r="L206" s="47">
        <v>101906</v>
      </c>
      <c r="M206" s="47">
        <v>1</v>
      </c>
      <c r="N206" s="47" t="s">
        <v>1154</v>
      </c>
      <c r="O206" s="133"/>
      <c r="P206" s="47" t="s">
        <v>1161</v>
      </c>
      <c r="Q206" s="47" t="s">
        <v>1346</v>
      </c>
      <c r="R206" s="47" t="s">
        <v>1690</v>
      </c>
      <c r="S206" s="48" t="s">
        <v>1202</v>
      </c>
      <c r="T206" s="164">
        <v>561</v>
      </c>
      <c r="U206" s="47" t="str">
        <f>IFERROR(INDEX('TAXA DE OCUP. RECUR.'!$F$1:$F$60, MATCH(T206, 'TAXA DE OCUP. RECUR.'!$E$1:$E$60, 0)),"")</f>
        <v>TORNO HORIZONTAL NILES - [561]</v>
      </c>
      <c r="V206" s="165">
        <v>3.4445454545454539</v>
      </c>
      <c r="W206" s="165"/>
      <c r="X206" s="229">
        <v>46107</v>
      </c>
      <c r="Y206" s="229">
        <f>X206</f>
        <v>46107</v>
      </c>
      <c r="Z206" s="47">
        <f t="shared" si="25"/>
        <v>13</v>
      </c>
      <c r="AA206" s="47">
        <f t="shared" si="26"/>
        <v>13</v>
      </c>
      <c r="AB206" s="47" t="str">
        <f t="shared" si="21"/>
        <v>mar</v>
      </c>
      <c r="AC206" s="47" t="str">
        <f t="shared" si="22"/>
        <v>2026</v>
      </c>
      <c r="AD206" s="165">
        <f t="shared" si="24"/>
        <v>1</v>
      </c>
    </row>
    <row r="207" spans="1:30" x14ac:dyDescent="0.25">
      <c r="A207" s="47" t="s">
        <v>1007</v>
      </c>
      <c r="B207" s="47" t="s">
        <v>9</v>
      </c>
      <c r="C207" s="47">
        <v>2097</v>
      </c>
      <c r="D207" s="47">
        <v>1</v>
      </c>
      <c r="E207" s="47" t="s">
        <v>1131</v>
      </c>
      <c r="F207" s="48" t="s">
        <v>767</v>
      </c>
      <c r="G207" s="48" t="s">
        <v>11</v>
      </c>
      <c r="H207" s="48" t="s">
        <v>2728</v>
      </c>
      <c r="I207" s="48">
        <v>1</v>
      </c>
      <c r="J207" s="48" t="s">
        <v>1144</v>
      </c>
      <c r="K207" s="48" t="s">
        <v>1487</v>
      </c>
      <c r="L207" s="47">
        <v>101906</v>
      </c>
      <c r="M207" s="47">
        <v>1</v>
      </c>
      <c r="N207" s="47" t="s">
        <v>1154</v>
      </c>
      <c r="O207" s="133"/>
      <c r="P207" s="47" t="s">
        <v>1161</v>
      </c>
      <c r="Q207" s="47" t="s">
        <v>1346</v>
      </c>
      <c r="R207" s="47" t="s">
        <v>1690</v>
      </c>
      <c r="S207" s="48" t="s">
        <v>159</v>
      </c>
      <c r="T207" s="164">
        <v>210</v>
      </c>
      <c r="U207" s="47" t="str">
        <f>IFERROR(INDEX('TAXA DE OCUP. RECUR.'!$F$1:$F$60, MATCH(T207, 'TAXA DE OCUP. RECUR.'!$E$1:$E$60, 0)),"")</f>
        <v>MANDRILH. SCHIESS A.G. FB 28 / 16 - [210]</v>
      </c>
      <c r="V207" s="165">
        <v>9.4090909090909083</v>
      </c>
      <c r="W207" s="165"/>
      <c r="X207" s="229">
        <v>46108</v>
      </c>
      <c r="Y207" s="229">
        <v>46148</v>
      </c>
      <c r="Z207" s="47">
        <f t="shared" si="25"/>
        <v>13</v>
      </c>
      <c r="AA207" s="47">
        <f t="shared" si="26"/>
        <v>19</v>
      </c>
      <c r="AB207" s="47" t="str">
        <f t="shared" si="21"/>
        <v>mar</v>
      </c>
      <c r="AC207" s="47" t="str">
        <f t="shared" si="22"/>
        <v>2026</v>
      </c>
      <c r="AD207" s="165">
        <f t="shared" si="24"/>
        <v>1</v>
      </c>
    </row>
    <row r="208" spans="1:30" x14ac:dyDescent="0.25">
      <c r="A208" s="47" t="s">
        <v>1007</v>
      </c>
      <c r="B208" s="47" t="s">
        <v>9</v>
      </c>
      <c r="C208" s="47">
        <v>2097</v>
      </c>
      <c r="D208" s="47">
        <v>1</v>
      </c>
      <c r="E208" s="47" t="s">
        <v>1131</v>
      </c>
      <c r="F208" s="48" t="s">
        <v>767</v>
      </c>
      <c r="G208" s="48" t="s">
        <v>11</v>
      </c>
      <c r="H208" s="48" t="s">
        <v>2728</v>
      </c>
      <c r="I208" s="48">
        <v>1</v>
      </c>
      <c r="J208" s="48" t="s">
        <v>1144</v>
      </c>
      <c r="K208" s="48" t="s">
        <v>1487</v>
      </c>
      <c r="L208" s="47">
        <v>101906</v>
      </c>
      <c r="M208" s="47">
        <v>1</v>
      </c>
      <c r="N208" s="47" t="s">
        <v>1154</v>
      </c>
      <c r="O208" s="133"/>
      <c r="P208" s="47" t="s">
        <v>1161</v>
      </c>
      <c r="Q208" s="47" t="s">
        <v>1346</v>
      </c>
      <c r="R208" s="47" t="s">
        <v>1690</v>
      </c>
      <c r="S208" s="48" t="s">
        <v>160</v>
      </c>
      <c r="T208" s="164">
        <v>613</v>
      </c>
      <c r="U208" s="47" t="str">
        <f>IFERROR(INDEX('TAXA DE OCUP. RECUR.'!$F$1:$F$60, MATCH(T208, 'TAXA DE OCUP. RECUR.'!$E$1:$E$60, 0)),"")</f>
        <v>FURADEIRA SKODA - [613]</v>
      </c>
      <c r="V208" s="165">
        <v>31.634999999999998</v>
      </c>
      <c r="W208" s="165"/>
      <c r="X208" s="229">
        <v>46110</v>
      </c>
      <c r="Y208" s="229">
        <v>46150</v>
      </c>
      <c r="Z208" s="47">
        <f t="shared" si="25"/>
        <v>13</v>
      </c>
      <c r="AA208" s="47">
        <f t="shared" si="26"/>
        <v>19</v>
      </c>
      <c r="AB208" s="47" t="str">
        <f t="shared" si="21"/>
        <v>mar</v>
      </c>
      <c r="AC208" s="47" t="str">
        <f t="shared" si="22"/>
        <v>2026</v>
      </c>
      <c r="AD208" s="165">
        <f t="shared" si="24"/>
        <v>1</v>
      </c>
    </row>
    <row r="209" spans="1:30" x14ac:dyDescent="0.25">
      <c r="A209" s="47" t="s">
        <v>1007</v>
      </c>
      <c r="B209" s="47" t="s">
        <v>9</v>
      </c>
      <c r="C209" s="47">
        <v>2097</v>
      </c>
      <c r="D209" s="47">
        <v>1</v>
      </c>
      <c r="E209" s="47" t="s">
        <v>1131</v>
      </c>
      <c r="F209" s="48" t="s">
        <v>767</v>
      </c>
      <c r="G209" s="48" t="s">
        <v>11</v>
      </c>
      <c r="H209" s="48" t="s">
        <v>2728</v>
      </c>
      <c r="I209" s="48">
        <v>1</v>
      </c>
      <c r="J209" s="48" t="s">
        <v>1144</v>
      </c>
      <c r="K209" s="48" t="s">
        <v>1487</v>
      </c>
      <c r="M209" s="47">
        <v>1</v>
      </c>
      <c r="N209" s="47" t="s">
        <v>1154</v>
      </c>
      <c r="O209" s="133"/>
      <c r="P209" s="47" t="s">
        <v>1161</v>
      </c>
      <c r="Q209" s="47" t="s">
        <v>1346</v>
      </c>
      <c r="R209" s="47" t="s">
        <v>146</v>
      </c>
      <c r="S209" s="48" t="s">
        <v>161</v>
      </c>
      <c r="T209" s="164">
        <v>89</v>
      </c>
      <c r="U209" s="47" t="str">
        <f>IFERROR(INDEX('TAXA DE OCUP. RECUR.'!$F$1:$F$60, MATCH(T209, 'TAXA DE OCUP. RECUR.'!$E$1:$E$60, 0)),"")</f>
        <v>MONTAGEM (MONTAGEM DE MOENDA) - [89]</v>
      </c>
      <c r="V209" s="165">
        <v>15.136363636363635</v>
      </c>
      <c r="W209" s="165"/>
      <c r="X209" s="229">
        <v>46160</v>
      </c>
      <c r="Y209" s="229">
        <v>46150</v>
      </c>
      <c r="Z209" s="47">
        <f t="shared" si="25"/>
        <v>21</v>
      </c>
      <c r="AA209" s="47">
        <f t="shared" si="26"/>
        <v>19</v>
      </c>
      <c r="AB209" s="47" t="str">
        <f t="shared" si="21"/>
        <v>mai</v>
      </c>
      <c r="AC209" s="47" t="str">
        <f t="shared" si="22"/>
        <v>2026</v>
      </c>
      <c r="AD209" s="165">
        <f t="shared" si="24"/>
        <v>1</v>
      </c>
    </row>
    <row r="210" spans="1:30" x14ac:dyDescent="0.25">
      <c r="A210" s="47" t="s">
        <v>1007</v>
      </c>
      <c r="B210" s="47" t="s">
        <v>9</v>
      </c>
      <c r="C210" s="47">
        <v>2097</v>
      </c>
      <c r="D210" s="47">
        <v>1</v>
      </c>
      <c r="E210" s="47" t="s">
        <v>1131</v>
      </c>
      <c r="F210" s="48" t="s">
        <v>767</v>
      </c>
      <c r="G210" s="48" t="s">
        <v>11</v>
      </c>
      <c r="H210" s="48" t="s">
        <v>2728</v>
      </c>
      <c r="I210" s="48">
        <v>1</v>
      </c>
      <c r="J210" s="48" t="s">
        <v>1144</v>
      </c>
      <c r="K210" s="48" t="s">
        <v>1487</v>
      </c>
      <c r="M210" s="47">
        <v>1</v>
      </c>
      <c r="N210" s="47" t="s">
        <v>1154</v>
      </c>
      <c r="O210" s="133"/>
      <c r="P210" s="47" t="s">
        <v>1161</v>
      </c>
      <c r="Q210" s="47" t="s">
        <v>1346</v>
      </c>
      <c r="R210" s="47" t="s">
        <v>1690</v>
      </c>
      <c r="S210" s="48" t="s">
        <v>147</v>
      </c>
      <c r="T210" s="164">
        <v>561</v>
      </c>
      <c r="U210" s="47" t="str">
        <f>IFERROR(INDEX('TAXA DE OCUP. RECUR.'!$F$1:$F$60, MATCH(T210, 'TAXA DE OCUP. RECUR.'!$E$1:$E$60, 0)),"")</f>
        <v>TORNO HORIZONTAL NILES - [561]</v>
      </c>
      <c r="V210" s="165">
        <v>10.162840909090908</v>
      </c>
      <c r="W210" s="165"/>
      <c r="X210" s="229">
        <v>46160</v>
      </c>
      <c r="Y210" s="229">
        <v>46150</v>
      </c>
      <c r="Z210" s="47">
        <f t="shared" si="25"/>
        <v>21</v>
      </c>
      <c r="AA210" s="47">
        <f t="shared" si="26"/>
        <v>19</v>
      </c>
      <c r="AB210" s="47" t="str">
        <f t="shared" si="21"/>
        <v>mai</v>
      </c>
      <c r="AC210" s="47" t="str">
        <f t="shared" si="22"/>
        <v>2026</v>
      </c>
      <c r="AD210" s="165">
        <f t="shared" si="24"/>
        <v>1</v>
      </c>
    </row>
    <row r="211" spans="1:30" x14ac:dyDescent="0.25">
      <c r="A211" s="47" t="s">
        <v>1007</v>
      </c>
      <c r="B211" s="47" t="s">
        <v>9</v>
      </c>
      <c r="C211" s="47">
        <v>2097</v>
      </c>
      <c r="D211" s="47">
        <v>1</v>
      </c>
      <c r="E211" s="47" t="s">
        <v>1131</v>
      </c>
      <c r="F211" s="48" t="s">
        <v>767</v>
      </c>
      <c r="G211" s="48" t="s">
        <v>11</v>
      </c>
      <c r="H211" s="48" t="s">
        <v>2728</v>
      </c>
      <c r="I211" s="48">
        <v>1</v>
      </c>
      <c r="J211" s="48" t="s">
        <v>1144</v>
      </c>
      <c r="K211" s="48" t="s">
        <v>1487</v>
      </c>
      <c r="L211" s="47">
        <v>101906</v>
      </c>
      <c r="M211" s="47">
        <v>1</v>
      </c>
      <c r="N211" s="47" t="s">
        <v>1154</v>
      </c>
      <c r="O211" s="133"/>
      <c r="P211" s="47" t="s">
        <v>1161</v>
      </c>
      <c r="Q211" s="47" t="s">
        <v>1346</v>
      </c>
      <c r="R211" s="47" t="s">
        <v>1690</v>
      </c>
      <c r="S211" s="48" t="s">
        <v>148</v>
      </c>
      <c r="T211" s="164">
        <v>489</v>
      </c>
      <c r="U211" s="47" t="str">
        <f>IFERROR(INDEX('TAXA DE OCUP. RECUR.'!$F$1:$F$60, MATCH(T211, 'TAXA DE OCUP. RECUR.'!$E$1:$E$60, 0)),"")</f>
        <v>BROQUEADORA - [489]</v>
      </c>
      <c r="V211" s="165">
        <v>13.418181818181816</v>
      </c>
      <c r="W211" s="165"/>
      <c r="X211" s="229">
        <v>46156</v>
      </c>
      <c r="Y211" s="229">
        <v>46156</v>
      </c>
      <c r="Z211" s="47">
        <f t="shared" si="25"/>
        <v>20</v>
      </c>
      <c r="AA211" s="47">
        <f>IF(Y211&lt;&gt;"",WEEKNUM(Y211,11),"")</f>
        <v>20</v>
      </c>
      <c r="AB211" s="47" t="str">
        <f t="shared" si="21"/>
        <v>mai</v>
      </c>
      <c r="AC211" s="47" t="str">
        <f t="shared" si="22"/>
        <v>2026</v>
      </c>
      <c r="AD211" s="165">
        <f t="shared" si="24"/>
        <v>1</v>
      </c>
    </row>
    <row r="212" spans="1:30" x14ac:dyDescent="0.25">
      <c r="A212" s="47" t="s">
        <v>1007</v>
      </c>
      <c r="B212" s="47" t="s">
        <v>9</v>
      </c>
      <c r="C212" s="47">
        <v>2097</v>
      </c>
      <c r="D212" s="47">
        <v>1</v>
      </c>
      <c r="E212" s="47" t="s">
        <v>1131</v>
      </c>
      <c r="F212" s="48" t="s">
        <v>767</v>
      </c>
      <c r="G212" s="48" t="s">
        <v>11</v>
      </c>
      <c r="H212" s="48" t="s">
        <v>2728</v>
      </c>
      <c r="I212" s="48">
        <v>1</v>
      </c>
      <c r="J212" s="48" t="s">
        <v>1144</v>
      </c>
      <c r="K212" s="48" t="s">
        <v>1487</v>
      </c>
      <c r="M212" s="47">
        <v>1</v>
      </c>
      <c r="N212" s="47" t="s">
        <v>1154</v>
      </c>
      <c r="O212" s="133"/>
      <c r="P212" s="47" t="s">
        <v>1161</v>
      </c>
      <c r="Q212" s="47" t="s">
        <v>1346</v>
      </c>
      <c r="R212" s="47" t="s">
        <v>1689</v>
      </c>
      <c r="S212" s="48" t="s">
        <v>162</v>
      </c>
      <c r="T212" s="164">
        <v>194</v>
      </c>
      <c r="U212" s="47" t="str">
        <f>IFERROR(INDEX('TAXA DE OCUP. RECUR.'!$F$1:$F$60, MATCH(T212, 'TAXA DE OCUP. RECUR.'!$E$1:$E$60, 0)),"")</f>
        <v>FORNO AQUECIMENTO CAMISAS (DRAGÃOZINHO) - [194]</v>
      </c>
      <c r="V212" s="165">
        <v>2.25</v>
      </c>
      <c r="W212" s="165"/>
      <c r="X212" s="229"/>
      <c r="Y212" s="229"/>
      <c r="Z212" s="47">
        <f t="shared" si="25"/>
        <v>1</v>
      </c>
      <c r="AA212" s="47" t="str">
        <f t="shared" si="26"/>
        <v/>
      </c>
      <c r="AB212" s="47" t="str">
        <f t="shared" si="21"/>
        <v/>
      </c>
      <c r="AC212" s="47" t="str">
        <f t="shared" si="22"/>
        <v/>
      </c>
      <c r="AD212" s="165" t="str">
        <f t="shared" si="24"/>
        <v/>
      </c>
    </row>
    <row r="213" spans="1:30" x14ac:dyDescent="0.25">
      <c r="A213" s="47" t="s">
        <v>1007</v>
      </c>
      <c r="B213" s="47" t="s">
        <v>9</v>
      </c>
      <c r="C213" s="47">
        <v>2097</v>
      </c>
      <c r="D213" s="47">
        <v>1</v>
      </c>
      <c r="E213" s="47" t="s">
        <v>1131</v>
      </c>
      <c r="F213" s="48" t="s">
        <v>767</v>
      </c>
      <c r="G213" s="48" t="s">
        <v>11</v>
      </c>
      <c r="H213" s="48" t="s">
        <v>2728</v>
      </c>
      <c r="I213" s="48">
        <v>1</v>
      </c>
      <c r="J213" s="48" t="s">
        <v>1144</v>
      </c>
      <c r="K213" s="48" t="s">
        <v>1487</v>
      </c>
      <c r="M213" s="47">
        <v>1</v>
      </c>
      <c r="N213" s="47" t="s">
        <v>1154</v>
      </c>
      <c r="O213" s="133"/>
      <c r="P213" s="47" t="s">
        <v>1161</v>
      </c>
      <c r="Q213" s="47" t="s">
        <v>1346</v>
      </c>
      <c r="R213" s="47" t="s">
        <v>158</v>
      </c>
      <c r="S213" s="48" t="s">
        <v>158</v>
      </c>
      <c r="T213" s="164">
        <v>2</v>
      </c>
      <c r="U213" s="47" t="str">
        <f>IFERROR(INDEX('TAXA DE OCUP. RECUR.'!$F$1:$F$60, MATCH(T213, 'TAXA DE OCUP. RECUR.'!$E$1:$E$60, 0)),"")</f>
        <v>EXPEDIÇÃO</v>
      </c>
      <c r="V213" s="165">
        <v>1</v>
      </c>
      <c r="W213" s="165"/>
      <c r="X213" s="229">
        <v>46172</v>
      </c>
      <c r="Y213" s="229"/>
      <c r="Z213" s="47">
        <f t="shared" si="25"/>
        <v>22</v>
      </c>
      <c r="AA213" s="47" t="str">
        <f t="shared" si="26"/>
        <v/>
      </c>
      <c r="AB213" s="47" t="str">
        <f t="shared" si="21"/>
        <v>mai</v>
      </c>
      <c r="AC213" s="47" t="str">
        <f t="shared" si="22"/>
        <v>2026</v>
      </c>
      <c r="AD213" s="165" t="str">
        <f t="shared" si="24"/>
        <v/>
      </c>
    </row>
    <row r="214" spans="1:30" x14ac:dyDescent="0.25">
      <c r="A214" s="47" t="s">
        <v>1008</v>
      </c>
      <c r="B214" s="47" t="s">
        <v>9</v>
      </c>
      <c r="C214" s="47">
        <v>2096</v>
      </c>
      <c r="D214" s="47">
        <v>1</v>
      </c>
      <c r="E214" s="47" t="s">
        <v>202</v>
      </c>
      <c r="F214" s="48" t="s">
        <v>739</v>
      </c>
      <c r="G214" s="48" t="s">
        <v>11</v>
      </c>
      <c r="H214" s="48" t="s">
        <v>2672</v>
      </c>
      <c r="I214" s="48">
        <v>1</v>
      </c>
      <c r="J214" s="48" t="s">
        <v>1144</v>
      </c>
      <c r="K214" s="48" t="s">
        <v>1487</v>
      </c>
      <c r="L214" s="47" t="s">
        <v>1346</v>
      </c>
      <c r="M214" s="47">
        <v>1</v>
      </c>
      <c r="N214" s="47" t="s">
        <v>1154</v>
      </c>
      <c r="O214" s="133"/>
      <c r="P214" s="47" t="s">
        <v>1138</v>
      </c>
      <c r="Q214" s="47">
        <v>82</v>
      </c>
      <c r="R214" s="47" t="s">
        <v>1687</v>
      </c>
      <c r="S214" s="48" t="s">
        <v>1156</v>
      </c>
      <c r="T214" s="164">
        <v>1</v>
      </c>
      <c r="U214" s="47" t="str">
        <f>IFERROR(INDEX('TAXA DE OCUP. RECUR.'!$F$1:$F$60, MATCH(T214, 'TAXA DE OCUP. RECUR.'!$E$1:$E$60, 0)),"")</f>
        <v>FUNDIÇÃO MORENO</v>
      </c>
      <c r="V214" s="165">
        <v>1</v>
      </c>
      <c r="W214" s="165">
        <v>1</v>
      </c>
      <c r="X214" s="229">
        <v>46077</v>
      </c>
      <c r="Y214" s="229">
        <f>X214</f>
        <v>46077</v>
      </c>
      <c r="Z214" s="47">
        <f t="shared" si="25"/>
        <v>9</v>
      </c>
      <c r="AA214" s="47">
        <f t="shared" si="26"/>
        <v>9</v>
      </c>
      <c r="AB214" s="47" t="str">
        <f t="shared" si="21"/>
        <v>fev</v>
      </c>
      <c r="AC214" s="47" t="str">
        <f t="shared" si="22"/>
        <v>2026</v>
      </c>
      <c r="AD214" s="165">
        <f t="shared" si="24"/>
        <v>1</v>
      </c>
    </row>
    <row r="215" spans="1:30" x14ac:dyDescent="0.25">
      <c r="A215" s="47" t="s">
        <v>1008</v>
      </c>
      <c r="B215" s="47" t="s">
        <v>9</v>
      </c>
      <c r="C215" s="47">
        <v>2096</v>
      </c>
      <c r="D215" s="47">
        <v>1</v>
      </c>
      <c r="E215" s="47" t="s">
        <v>202</v>
      </c>
      <c r="F215" s="48" t="s">
        <v>739</v>
      </c>
      <c r="G215" s="48" t="s">
        <v>11</v>
      </c>
      <c r="H215" s="48" t="s">
        <v>2672</v>
      </c>
      <c r="I215" s="48">
        <v>1</v>
      </c>
      <c r="J215" s="48" t="s">
        <v>1144</v>
      </c>
      <c r="K215" s="48" t="s">
        <v>1487</v>
      </c>
      <c r="L215" s="47" t="s">
        <v>1346</v>
      </c>
      <c r="M215" s="47">
        <v>1</v>
      </c>
      <c r="N215" s="47" t="s">
        <v>1154</v>
      </c>
      <c r="O215" s="133"/>
      <c r="P215" s="47" t="s">
        <v>1138</v>
      </c>
      <c r="Q215" s="47">
        <v>82</v>
      </c>
      <c r="R215" s="47" t="s">
        <v>1690</v>
      </c>
      <c r="S215" s="48" t="s">
        <v>1202</v>
      </c>
      <c r="T215" s="164">
        <v>117</v>
      </c>
      <c r="U215" s="47" t="str">
        <f>IFERROR(INDEX('TAXA DE OCUP. RECUR.'!$F$1:$F$60, MATCH(T215, 'TAXA DE OCUP. RECUR.'!$E$1:$E$60, 0)),"")</f>
        <v>TORNO HORIZ. ZERBST FICHER TP-3000 - [117]</v>
      </c>
      <c r="V215" s="165">
        <v>2.5281818181818179</v>
      </c>
      <c r="W215" s="165"/>
      <c r="X215" s="229">
        <v>46112</v>
      </c>
      <c r="Y215" s="229">
        <f>X215</f>
        <v>46112</v>
      </c>
      <c r="Z215" s="47">
        <f t="shared" si="25"/>
        <v>14</v>
      </c>
      <c r="AA215" s="47">
        <f t="shared" si="26"/>
        <v>14</v>
      </c>
      <c r="AB215" s="47" t="str">
        <f t="shared" si="21"/>
        <v>mar</v>
      </c>
      <c r="AC215" s="47" t="str">
        <f t="shared" si="22"/>
        <v>2026</v>
      </c>
      <c r="AD215" s="165">
        <f t="shared" si="24"/>
        <v>1</v>
      </c>
    </row>
    <row r="216" spans="1:30" x14ac:dyDescent="0.25">
      <c r="A216" s="47" t="s">
        <v>1008</v>
      </c>
      <c r="B216" s="47" t="s">
        <v>9</v>
      </c>
      <c r="C216" s="47">
        <v>2096</v>
      </c>
      <c r="D216" s="47">
        <v>1</v>
      </c>
      <c r="E216" s="47" t="s">
        <v>202</v>
      </c>
      <c r="F216" s="48" t="s">
        <v>739</v>
      </c>
      <c r="G216" s="48" t="s">
        <v>11</v>
      </c>
      <c r="H216" s="48" t="s">
        <v>2672</v>
      </c>
      <c r="I216" s="48">
        <v>1</v>
      </c>
      <c r="J216" s="48" t="s">
        <v>1144</v>
      </c>
      <c r="K216" s="48" t="s">
        <v>1487</v>
      </c>
      <c r="L216" s="47" t="s">
        <v>1346</v>
      </c>
      <c r="M216" s="47">
        <v>1</v>
      </c>
      <c r="N216" s="47" t="s">
        <v>1154</v>
      </c>
      <c r="O216" s="133"/>
      <c r="P216" s="47" t="s">
        <v>1138</v>
      </c>
      <c r="Q216" s="47">
        <v>82</v>
      </c>
      <c r="R216" s="47" t="s">
        <v>1690</v>
      </c>
      <c r="S216" s="48" t="s">
        <v>159</v>
      </c>
      <c r="T216" s="164">
        <v>210</v>
      </c>
      <c r="U216" s="47" t="str">
        <f>IFERROR(INDEX('TAXA DE OCUP. RECUR.'!$F$1:$F$60, MATCH(T216, 'TAXA DE OCUP. RECUR.'!$E$1:$E$60, 0)),"")</f>
        <v>MANDRILH. SCHIESS A.G. FB 28 / 16 - [210]</v>
      </c>
      <c r="V216" s="165">
        <v>6.1363636363636358</v>
      </c>
      <c r="W216" s="165"/>
      <c r="X216" s="229">
        <v>46113</v>
      </c>
      <c r="Y216" s="229">
        <f>X216</f>
        <v>46113</v>
      </c>
      <c r="Z216" s="47">
        <f t="shared" si="25"/>
        <v>14</v>
      </c>
      <c r="AA216" s="47">
        <f t="shared" si="26"/>
        <v>14</v>
      </c>
      <c r="AB216" s="47" t="str">
        <f t="shared" si="21"/>
        <v>abr</v>
      </c>
      <c r="AC216" s="47" t="str">
        <f t="shared" si="22"/>
        <v>2026</v>
      </c>
      <c r="AD216" s="165">
        <f t="shared" si="24"/>
        <v>1</v>
      </c>
    </row>
    <row r="217" spans="1:30" x14ac:dyDescent="0.25">
      <c r="A217" s="47" t="s">
        <v>1008</v>
      </c>
      <c r="B217" s="47" t="s">
        <v>9</v>
      </c>
      <c r="C217" s="47">
        <v>2096</v>
      </c>
      <c r="D217" s="47">
        <v>1</v>
      </c>
      <c r="E217" s="47" t="s">
        <v>202</v>
      </c>
      <c r="F217" s="48" t="s">
        <v>739</v>
      </c>
      <c r="G217" s="48" t="s">
        <v>11</v>
      </c>
      <c r="H217" s="48" t="s">
        <v>2672</v>
      </c>
      <c r="I217" s="48">
        <v>1</v>
      </c>
      <c r="J217" s="48" t="s">
        <v>1144</v>
      </c>
      <c r="K217" s="48" t="s">
        <v>1487</v>
      </c>
      <c r="L217" s="47" t="s">
        <v>1346</v>
      </c>
      <c r="M217" s="47">
        <v>1</v>
      </c>
      <c r="N217" s="47" t="s">
        <v>1154</v>
      </c>
      <c r="O217" s="133"/>
      <c r="P217" s="47" t="s">
        <v>1138</v>
      </c>
      <c r="Q217" s="47">
        <v>82</v>
      </c>
      <c r="R217" s="47" t="s">
        <v>1690</v>
      </c>
      <c r="S217" s="48" t="s">
        <v>160</v>
      </c>
      <c r="T217" s="164">
        <v>613</v>
      </c>
      <c r="U217" s="47" t="str">
        <f>IFERROR(INDEX('TAXA DE OCUP. RECUR.'!$F$1:$F$60, MATCH(T217, 'TAXA DE OCUP. RECUR.'!$E$1:$E$60, 0)),"")</f>
        <v>FURADEIRA SKODA - [613]</v>
      </c>
      <c r="V217" s="165">
        <v>18</v>
      </c>
      <c r="W217" s="165"/>
      <c r="X217" s="229">
        <v>46115</v>
      </c>
      <c r="Y217" s="229">
        <f>X217</f>
        <v>46115</v>
      </c>
      <c r="Z217" s="47">
        <f t="shared" si="25"/>
        <v>14</v>
      </c>
      <c r="AA217" s="47">
        <f t="shared" si="26"/>
        <v>14</v>
      </c>
      <c r="AB217" s="47" t="str">
        <f t="shared" si="21"/>
        <v>abr</v>
      </c>
      <c r="AC217" s="47" t="str">
        <f t="shared" si="22"/>
        <v>2026</v>
      </c>
      <c r="AD217" s="165">
        <f t="shared" si="24"/>
        <v>1</v>
      </c>
    </row>
    <row r="218" spans="1:30" x14ac:dyDescent="0.25">
      <c r="A218" s="47" t="s">
        <v>1008</v>
      </c>
      <c r="B218" s="47" t="s">
        <v>9</v>
      </c>
      <c r="C218" s="47">
        <v>2096</v>
      </c>
      <c r="D218" s="47">
        <v>1</v>
      </c>
      <c r="E218" s="47" t="s">
        <v>202</v>
      </c>
      <c r="F218" s="48" t="s">
        <v>739</v>
      </c>
      <c r="G218" s="48" t="s">
        <v>11</v>
      </c>
      <c r="H218" s="48" t="s">
        <v>2672</v>
      </c>
      <c r="I218" s="48">
        <v>1</v>
      </c>
      <c r="J218" s="48" t="s">
        <v>1144</v>
      </c>
      <c r="K218" s="48" t="s">
        <v>1487</v>
      </c>
      <c r="M218" s="47">
        <v>1</v>
      </c>
      <c r="N218" s="47" t="s">
        <v>1154</v>
      </c>
      <c r="O218" s="133"/>
      <c r="P218" s="47" t="s">
        <v>1138</v>
      </c>
      <c r="Q218" s="47">
        <v>82</v>
      </c>
      <c r="R218" s="47" t="s">
        <v>146</v>
      </c>
      <c r="S218" s="48" t="s">
        <v>161</v>
      </c>
      <c r="T218" s="164">
        <v>89</v>
      </c>
      <c r="U218" s="47" t="str">
        <f>IFERROR(INDEX('TAXA DE OCUP. RECUR.'!$F$1:$F$60, MATCH(T218, 'TAXA DE OCUP. RECUR.'!$E$1:$E$60, 0)),"")</f>
        <v>MONTAGEM (MONTAGEM DE MOENDA) - [89]</v>
      </c>
      <c r="V218" s="165">
        <v>9</v>
      </c>
      <c r="W218" s="165"/>
      <c r="X218" s="229">
        <v>46190</v>
      </c>
      <c r="Y218" s="229"/>
      <c r="Z218" s="47">
        <f t="shared" si="25"/>
        <v>25</v>
      </c>
      <c r="AA218" s="47" t="str">
        <f t="shared" si="26"/>
        <v/>
      </c>
      <c r="AB218" s="47" t="str">
        <f t="shared" si="21"/>
        <v>jun</v>
      </c>
      <c r="AC218" s="47" t="str">
        <f t="shared" si="22"/>
        <v>2026</v>
      </c>
      <c r="AD218" s="165" t="str">
        <f t="shared" si="24"/>
        <v/>
      </c>
    </row>
    <row r="219" spans="1:30" x14ac:dyDescent="0.25">
      <c r="A219" s="47" t="s">
        <v>1008</v>
      </c>
      <c r="B219" s="47" t="s">
        <v>9</v>
      </c>
      <c r="C219" s="47">
        <v>2096</v>
      </c>
      <c r="D219" s="47">
        <v>1</v>
      </c>
      <c r="E219" s="47" t="s">
        <v>202</v>
      </c>
      <c r="F219" s="48" t="s">
        <v>739</v>
      </c>
      <c r="G219" s="48" t="s">
        <v>11</v>
      </c>
      <c r="H219" s="48" t="s">
        <v>2672</v>
      </c>
      <c r="I219" s="48">
        <v>1</v>
      </c>
      <c r="J219" s="48" t="s">
        <v>1144</v>
      </c>
      <c r="K219" s="48" t="s">
        <v>1487</v>
      </c>
      <c r="M219" s="47">
        <v>1</v>
      </c>
      <c r="N219" s="47" t="s">
        <v>1154</v>
      </c>
      <c r="O219" s="133"/>
      <c r="P219" s="47" t="s">
        <v>1138</v>
      </c>
      <c r="Q219" s="47">
        <v>82</v>
      </c>
      <c r="R219" s="47" t="s">
        <v>1690</v>
      </c>
      <c r="S219" s="48" t="s">
        <v>147</v>
      </c>
      <c r="T219" s="164">
        <v>118</v>
      </c>
      <c r="U219" s="47" t="str">
        <f>IFERROR(INDEX('TAXA DE OCUP. RECUR.'!$F$1:$F$60, MATCH(T219, 'TAXA DE OCUP. RECUR.'!$E$1:$E$60, 0)),"")</f>
        <v>TORNO HORIZ. ZERBST FICHER TP-4000 - [118]</v>
      </c>
      <c r="V219" s="165">
        <v>7.5618409090909093</v>
      </c>
      <c r="W219" s="165"/>
      <c r="X219" s="229">
        <v>46191</v>
      </c>
      <c r="Y219" s="229"/>
      <c r="Z219" s="47">
        <f t="shared" si="25"/>
        <v>25</v>
      </c>
      <c r="AA219" s="47" t="str">
        <f t="shared" si="26"/>
        <v/>
      </c>
      <c r="AB219" s="47" t="str">
        <f t="shared" si="21"/>
        <v>jun</v>
      </c>
      <c r="AC219" s="47" t="str">
        <f t="shared" si="22"/>
        <v>2026</v>
      </c>
      <c r="AD219" s="165" t="str">
        <f t="shared" si="24"/>
        <v/>
      </c>
    </row>
    <row r="220" spans="1:30" x14ac:dyDescent="0.25">
      <c r="A220" s="47" t="s">
        <v>1008</v>
      </c>
      <c r="B220" s="47" t="s">
        <v>9</v>
      </c>
      <c r="C220" s="47">
        <v>2096</v>
      </c>
      <c r="D220" s="47">
        <v>1</v>
      </c>
      <c r="E220" s="47" t="s">
        <v>202</v>
      </c>
      <c r="F220" s="48" t="s">
        <v>739</v>
      </c>
      <c r="G220" s="48" t="s">
        <v>11</v>
      </c>
      <c r="H220" s="48" t="s">
        <v>2672</v>
      </c>
      <c r="I220" s="48">
        <v>1</v>
      </c>
      <c r="J220" s="48" t="s">
        <v>1144</v>
      </c>
      <c r="K220" s="48" t="s">
        <v>1487</v>
      </c>
      <c r="L220" s="47" t="s">
        <v>1346</v>
      </c>
      <c r="M220" s="47">
        <v>1</v>
      </c>
      <c r="N220" s="47" t="s">
        <v>1154</v>
      </c>
      <c r="O220" s="133"/>
      <c r="P220" s="47" t="s">
        <v>1138</v>
      </c>
      <c r="Q220" s="47">
        <v>82</v>
      </c>
      <c r="R220" s="47" t="s">
        <v>1690</v>
      </c>
      <c r="S220" s="48" t="s">
        <v>148</v>
      </c>
      <c r="T220" s="164">
        <v>489</v>
      </c>
      <c r="U220" s="47" t="str">
        <f>IFERROR(INDEX('TAXA DE OCUP. RECUR.'!$F$1:$F$60, MATCH(T220, 'TAXA DE OCUP. RECUR.'!$E$1:$E$60, 0)),"")</f>
        <v>BROQUEADORA - [489]</v>
      </c>
      <c r="V220" s="165">
        <v>9.4909090909090903</v>
      </c>
      <c r="W220" s="165"/>
      <c r="X220" s="229">
        <v>46156</v>
      </c>
      <c r="Y220" s="229">
        <v>46156</v>
      </c>
      <c r="Z220" s="47">
        <f t="shared" si="25"/>
        <v>20</v>
      </c>
      <c r="AA220" s="47">
        <f>IF(Y220&lt;&gt;"",WEEKNUM(Y220,11),"")</f>
        <v>20</v>
      </c>
      <c r="AB220" s="47" t="str">
        <f t="shared" si="21"/>
        <v>mai</v>
      </c>
      <c r="AC220" s="47" t="str">
        <f t="shared" si="22"/>
        <v>2026</v>
      </c>
      <c r="AD220" s="165">
        <f t="shared" si="24"/>
        <v>1</v>
      </c>
    </row>
    <row r="221" spans="1:30" x14ac:dyDescent="0.25">
      <c r="A221" s="47" t="s">
        <v>1008</v>
      </c>
      <c r="B221" s="47" t="s">
        <v>9</v>
      </c>
      <c r="C221" s="47">
        <v>2096</v>
      </c>
      <c r="D221" s="47">
        <v>1</v>
      </c>
      <c r="E221" s="47" t="s">
        <v>202</v>
      </c>
      <c r="F221" s="48" t="s">
        <v>739</v>
      </c>
      <c r="G221" s="48" t="s">
        <v>11</v>
      </c>
      <c r="H221" s="48" t="s">
        <v>2672</v>
      </c>
      <c r="I221" s="48">
        <v>1</v>
      </c>
      <c r="J221" s="48" t="s">
        <v>1144</v>
      </c>
      <c r="K221" s="48" t="s">
        <v>1487</v>
      </c>
      <c r="M221" s="47">
        <v>1</v>
      </c>
      <c r="N221" s="47" t="s">
        <v>1154</v>
      </c>
      <c r="O221" s="133"/>
      <c r="P221" s="47" t="s">
        <v>1138</v>
      </c>
      <c r="Q221" s="47">
        <v>82</v>
      </c>
      <c r="R221" s="47" t="s">
        <v>1689</v>
      </c>
      <c r="S221" s="48" t="s">
        <v>162</v>
      </c>
      <c r="T221" s="164">
        <v>194</v>
      </c>
      <c r="U221" s="47" t="str">
        <f>IFERROR(INDEX('TAXA DE OCUP. RECUR.'!$F$1:$F$60, MATCH(T221, 'TAXA DE OCUP. RECUR.'!$E$1:$E$60, 0)),"")</f>
        <v>FORNO AQUECIMENTO CAMISAS (DRAGÃOZINHO) - [194]</v>
      </c>
      <c r="V221" s="165">
        <v>1.4318181818181819</v>
      </c>
      <c r="W221" s="165"/>
      <c r="X221" s="229"/>
      <c r="Y221" s="229"/>
      <c r="Z221" s="47">
        <f t="shared" si="25"/>
        <v>1</v>
      </c>
      <c r="AA221" s="47" t="str">
        <f t="shared" si="26"/>
        <v/>
      </c>
      <c r="AB221" s="47" t="str">
        <f t="shared" si="21"/>
        <v/>
      </c>
      <c r="AC221" s="47" t="str">
        <f t="shared" si="22"/>
        <v/>
      </c>
      <c r="AD221" s="165" t="str">
        <f t="shared" si="24"/>
        <v/>
      </c>
    </row>
    <row r="222" spans="1:30" x14ac:dyDescent="0.25">
      <c r="A222" s="47" t="s">
        <v>1008</v>
      </c>
      <c r="B222" s="47" t="s">
        <v>9</v>
      </c>
      <c r="C222" s="47">
        <v>2096</v>
      </c>
      <c r="D222" s="47">
        <v>1</v>
      </c>
      <c r="E222" s="47" t="s">
        <v>202</v>
      </c>
      <c r="F222" s="48" t="s">
        <v>739</v>
      </c>
      <c r="G222" s="48" t="s">
        <v>11</v>
      </c>
      <c r="H222" s="48" t="s">
        <v>2672</v>
      </c>
      <c r="I222" s="48">
        <v>1</v>
      </c>
      <c r="J222" s="48" t="s">
        <v>1144</v>
      </c>
      <c r="K222" s="48" t="s">
        <v>1487</v>
      </c>
      <c r="M222" s="47">
        <v>1</v>
      </c>
      <c r="N222" s="47" t="s">
        <v>1154</v>
      </c>
      <c r="O222" s="133"/>
      <c r="P222" s="47" t="s">
        <v>1138</v>
      </c>
      <c r="Q222" s="47">
        <v>82</v>
      </c>
      <c r="R222" s="47" t="s">
        <v>158</v>
      </c>
      <c r="S222" s="48" t="s">
        <v>158</v>
      </c>
      <c r="T222" s="164">
        <v>2</v>
      </c>
      <c r="U222" s="47" t="str">
        <f>IFERROR(INDEX('TAXA DE OCUP. RECUR.'!$F$1:$F$60, MATCH(T222, 'TAXA DE OCUP. RECUR.'!$E$1:$E$60, 0)),"")</f>
        <v>EXPEDIÇÃO</v>
      </c>
      <c r="V222" s="165">
        <v>1</v>
      </c>
      <c r="W222" s="165"/>
      <c r="X222" s="229">
        <v>46127</v>
      </c>
      <c r="Y222" s="229"/>
      <c r="Z222" s="47">
        <f t="shared" si="25"/>
        <v>16</v>
      </c>
      <c r="AA222" s="47" t="str">
        <f t="shared" si="26"/>
        <v/>
      </c>
      <c r="AB222" s="47" t="str">
        <f t="shared" si="21"/>
        <v>abr</v>
      </c>
      <c r="AC222" s="47" t="str">
        <f t="shared" si="22"/>
        <v>2026</v>
      </c>
      <c r="AD222" s="165" t="str">
        <f t="shared" si="24"/>
        <v/>
      </c>
    </row>
    <row r="223" spans="1:30" x14ac:dyDescent="0.25">
      <c r="A223" s="47" t="s">
        <v>1009</v>
      </c>
      <c r="B223" s="47" t="s">
        <v>9</v>
      </c>
      <c r="C223" s="47">
        <v>2096</v>
      </c>
      <c r="D223" s="47">
        <v>2</v>
      </c>
      <c r="E223" s="47" t="s">
        <v>202</v>
      </c>
      <c r="F223" s="48" t="s">
        <v>739</v>
      </c>
      <c r="G223" s="48" t="s">
        <v>11</v>
      </c>
      <c r="H223" s="48" t="s">
        <v>2673</v>
      </c>
      <c r="I223" s="48">
        <v>1</v>
      </c>
      <c r="J223" s="48" t="s">
        <v>1144</v>
      </c>
      <c r="K223" s="48" t="s">
        <v>1487</v>
      </c>
      <c r="L223" s="47" t="s">
        <v>1346</v>
      </c>
      <c r="M223" s="47">
        <v>1</v>
      </c>
      <c r="N223" s="47" t="s">
        <v>1154</v>
      </c>
      <c r="O223" s="133"/>
      <c r="P223" s="47" t="s">
        <v>1138</v>
      </c>
      <c r="Q223" s="47">
        <v>85</v>
      </c>
      <c r="R223" s="47" t="s">
        <v>1687</v>
      </c>
      <c r="S223" s="48" t="s">
        <v>1156</v>
      </c>
      <c r="T223" s="164">
        <v>1</v>
      </c>
      <c r="U223" s="47" t="str">
        <f>IFERROR(INDEX('TAXA DE OCUP. RECUR.'!$F$1:$F$60, MATCH(T223, 'TAXA DE OCUP. RECUR.'!$E$1:$E$60, 0)),"")</f>
        <v>FUNDIÇÃO MORENO</v>
      </c>
      <c r="V223" s="165">
        <v>1</v>
      </c>
      <c r="W223" s="165">
        <v>1</v>
      </c>
      <c r="X223" s="229">
        <v>46078</v>
      </c>
      <c r="Y223" s="229">
        <f>X223</f>
        <v>46078</v>
      </c>
      <c r="Z223" s="47">
        <f t="shared" si="25"/>
        <v>9</v>
      </c>
      <c r="AA223" s="47">
        <f t="shared" si="26"/>
        <v>9</v>
      </c>
      <c r="AB223" s="47" t="str">
        <f t="shared" si="21"/>
        <v>fev</v>
      </c>
      <c r="AC223" s="47" t="str">
        <f t="shared" si="22"/>
        <v>2026</v>
      </c>
      <c r="AD223" s="165">
        <f t="shared" si="24"/>
        <v>1</v>
      </c>
    </row>
    <row r="224" spans="1:30" x14ac:dyDescent="0.25">
      <c r="A224" s="47" t="s">
        <v>1009</v>
      </c>
      <c r="B224" s="47" t="s">
        <v>9</v>
      </c>
      <c r="C224" s="47">
        <v>2096</v>
      </c>
      <c r="D224" s="47">
        <v>2</v>
      </c>
      <c r="E224" s="47" t="s">
        <v>202</v>
      </c>
      <c r="F224" s="48" t="s">
        <v>739</v>
      </c>
      <c r="G224" s="48" t="s">
        <v>11</v>
      </c>
      <c r="H224" s="48" t="s">
        <v>2673</v>
      </c>
      <c r="I224" s="48">
        <v>1</v>
      </c>
      <c r="J224" s="48" t="s">
        <v>1144</v>
      </c>
      <c r="K224" s="48" t="s">
        <v>1487</v>
      </c>
      <c r="L224" s="47" t="s">
        <v>1346</v>
      </c>
      <c r="M224" s="47">
        <v>1</v>
      </c>
      <c r="N224" s="47" t="s">
        <v>1154</v>
      </c>
      <c r="O224" s="133"/>
      <c r="P224" s="47" t="s">
        <v>1138</v>
      </c>
      <c r="Q224" s="47">
        <v>85</v>
      </c>
      <c r="R224" s="47" t="s">
        <v>1690</v>
      </c>
      <c r="S224" s="48" t="s">
        <v>1202</v>
      </c>
      <c r="T224" s="164">
        <v>118</v>
      </c>
      <c r="U224" s="47" t="str">
        <f>IFERROR(INDEX('TAXA DE OCUP. RECUR.'!$F$1:$F$60, MATCH(T224, 'TAXA DE OCUP. RECUR.'!$E$1:$E$60, 0)),"")</f>
        <v>TORNO HORIZ. ZERBST FICHER TP-4000 - [118]</v>
      </c>
      <c r="V224" s="165">
        <v>2.5281818181818179</v>
      </c>
      <c r="W224" s="165"/>
      <c r="X224" s="229">
        <v>46109</v>
      </c>
      <c r="Y224" s="229">
        <f>X224</f>
        <v>46109</v>
      </c>
      <c r="Z224" s="47">
        <f t="shared" si="25"/>
        <v>13</v>
      </c>
      <c r="AA224" s="47">
        <f t="shared" si="26"/>
        <v>13</v>
      </c>
      <c r="AB224" s="47" t="str">
        <f t="shared" si="21"/>
        <v>mar</v>
      </c>
      <c r="AC224" s="47" t="str">
        <f t="shared" si="22"/>
        <v>2026</v>
      </c>
      <c r="AD224" s="165">
        <f t="shared" si="24"/>
        <v>1</v>
      </c>
    </row>
    <row r="225" spans="1:30" x14ac:dyDescent="0.25">
      <c r="A225" s="47" t="s">
        <v>1009</v>
      </c>
      <c r="B225" s="47" t="s">
        <v>9</v>
      </c>
      <c r="C225" s="47">
        <v>2096</v>
      </c>
      <c r="D225" s="47">
        <v>2</v>
      </c>
      <c r="E225" s="47" t="s">
        <v>202</v>
      </c>
      <c r="F225" s="48" t="s">
        <v>739</v>
      </c>
      <c r="G225" s="48" t="s">
        <v>11</v>
      </c>
      <c r="H225" s="48" t="s">
        <v>2673</v>
      </c>
      <c r="I225" s="48">
        <v>1</v>
      </c>
      <c r="J225" s="48" t="s">
        <v>1144</v>
      </c>
      <c r="K225" s="48" t="s">
        <v>1487</v>
      </c>
      <c r="L225" s="47" t="s">
        <v>1346</v>
      </c>
      <c r="M225" s="47">
        <v>1</v>
      </c>
      <c r="N225" s="47" t="s">
        <v>1154</v>
      </c>
      <c r="O225" s="133"/>
      <c r="P225" s="47" t="s">
        <v>1138</v>
      </c>
      <c r="Q225" s="47">
        <v>85</v>
      </c>
      <c r="R225" s="47" t="s">
        <v>1690</v>
      </c>
      <c r="S225" s="48" t="s">
        <v>159</v>
      </c>
      <c r="T225" s="164">
        <v>210</v>
      </c>
      <c r="U225" s="47" t="str">
        <f>IFERROR(INDEX('TAXA DE OCUP. RECUR.'!$F$1:$F$60, MATCH(T225, 'TAXA DE OCUP. RECUR.'!$E$1:$E$60, 0)),"")</f>
        <v>MANDRILH. SCHIESS A.G. FB 28 / 16 - [210]</v>
      </c>
      <c r="V225" s="165">
        <v>6.1363636363636358</v>
      </c>
      <c r="W225" s="165"/>
      <c r="X225" s="229">
        <v>46110</v>
      </c>
      <c r="Y225" s="229">
        <f>X225</f>
        <v>46110</v>
      </c>
      <c r="Z225" s="47">
        <f t="shared" si="25"/>
        <v>13</v>
      </c>
      <c r="AA225" s="47">
        <f t="shared" si="26"/>
        <v>13</v>
      </c>
      <c r="AB225" s="47" t="str">
        <f t="shared" si="21"/>
        <v>mar</v>
      </c>
      <c r="AC225" s="47" t="str">
        <f t="shared" si="22"/>
        <v>2026</v>
      </c>
      <c r="AD225" s="165">
        <f t="shared" si="24"/>
        <v>1</v>
      </c>
    </row>
    <row r="226" spans="1:30" x14ac:dyDescent="0.25">
      <c r="A226" s="47" t="s">
        <v>1009</v>
      </c>
      <c r="B226" s="47" t="s">
        <v>9</v>
      </c>
      <c r="C226" s="47">
        <v>2096</v>
      </c>
      <c r="D226" s="47">
        <v>2</v>
      </c>
      <c r="E226" s="47" t="s">
        <v>202</v>
      </c>
      <c r="F226" s="48" t="s">
        <v>739</v>
      </c>
      <c r="G226" s="48" t="s">
        <v>11</v>
      </c>
      <c r="H226" s="48" t="s">
        <v>2673</v>
      </c>
      <c r="I226" s="48">
        <v>1</v>
      </c>
      <c r="J226" s="48" t="s">
        <v>1144</v>
      </c>
      <c r="K226" s="48" t="s">
        <v>1487</v>
      </c>
      <c r="L226" s="47" t="s">
        <v>1346</v>
      </c>
      <c r="M226" s="47">
        <v>1</v>
      </c>
      <c r="N226" s="47" t="s">
        <v>1154</v>
      </c>
      <c r="O226" s="133"/>
      <c r="P226" s="47" t="s">
        <v>1138</v>
      </c>
      <c r="Q226" s="47">
        <v>85</v>
      </c>
      <c r="R226" s="47" t="s">
        <v>1690</v>
      </c>
      <c r="S226" s="48" t="s">
        <v>160</v>
      </c>
      <c r="T226" s="164">
        <v>613</v>
      </c>
      <c r="U226" s="47" t="str">
        <f>IFERROR(INDEX('TAXA DE OCUP. RECUR.'!$F$1:$F$60, MATCH(T226, 'TAXA DE OCUP. RECUR.'!$E$1:$E$60, 0)),"")</f>
        <v>FURADEIRA SKODA - [613]</v>
      </c>
      <c r="V226" s="165">
        <v>18</v>
      </c>
      <c r="W226" s="165"/>
      <c r="X226" s="229">
        <v>46112</v>
      </c>
      <c r="Y226" s="229">
        <f>X226</f>
        <v>46112</v>
      </c>
      <c r="Z226" s="47">
        <f t="shared" si="25"/>
        <v>14</v>
      </c>
      <c r="AA226" s="47">
        <f t="shared" si="26"/>
        <v>14</v>
      </c>
      <c r="AB226" s="47" t="str">
        <f t="shared" si="21"/>
        <v>mar</v>
      </c>
      <c r="AC226" s="47" t="str">
        <f t="shared" si="22"/>
        <v>2026</v>
      </c>
      <c r="AD226" s="165">
        <f t="shared" si="24"/>
        <v>1</v>
      </c>
    </row>
    <row r="227" spans="1:30" x14ac:dyDescent="0.25">
      <c r="A227" s="47" t="s">
        <v>1009</v>
      </c>
      <c r="B227" s="47" t="s">
        <v>9</v>
      </c>
      <c r="C227" s="47">
        <v>2096</v>
      </c>
      <c r="D227" s="47">
        <v>2</v>
      </c>
      <c r="E227" s="47" t="s">
        <v>202</v>
      </c>
      <c r="F227" s="48" t="s">
        <v>739</v>
      </c>
      <c r="G227" s="48" t="s">
        <v>11</v>
      </c>
      <c r="H227" s="48" t="s">
        <v>2673</v>
      </c>
      <c r="I227" s="48">
        <v>1</v>
      </c>
      <c r="J227" s="48" t="s">
        <v>1144</v>
      </c>
      <c r="K227" s="48" t="s">
        <v>1487</v>
      </c>
      <c r="M227" s="47">
        <v>1</v>
      </c>
      <c r="N227" s="47" t="s">
        <v>1154</v>
      </c>
      <c r="O227" s="133"/>
      <c r="P227" s="47" t="s">
        <v>1138</v>
      </c>
      <c r="Q227" s="47">
        <v>85</v>
      </c>
      <c r="R227" s="47" t="s">
        <v>146</v>
      </c>
      <c r="S227" s="48" t="s">
        <v>161</v>
      </c>
      <c r="T227" s="164">
        <v>89</v>
      </c>
      <c r="U227" s="47" t="str">
        <f>IFERROR(INDEX('TAXA DE OCUP. RECUR.'!$F$1:$F$60, MATCH(T227, 'TAXA DE OCUP. RECUR.'!$E$1:$E$60, 0)),"")</f>
        <v>MONTAGEM (MONTAGEM DE MOENDA) - [89]</v>
      </c>
      <c r="V227" s="165">
        <v>9</v>
      </c>
      <c r="W227" s="165"/>
      <c r="X227" s="229">
        <v>46190</v>
      </c>
      <c r="Y227" s="229"/>
      <c r="Z227" s="47">
        <f t="shared" si="25"/>
        <v>25</v>
      </c>
      <c r="AA227" s="47" t="str">
        <f t="shared" si="26"/>
        <v/>
      </c>
      <c r="AB227" s="47" t="str">
        <f t="shared" si="21"/>
        <v>jun</v>
      </c>
      <c r="AC227" s="47" t="str">
        <f t="shared" si="22"/>
        <v>2026</v>
      </c>
      <c r="AD227" s="165" t="str">
        <f t="shared" si="24"/>
        <v/>
      </c>
    </row>
    <row r="228" spans="1:30" x14ac:dyDescent="0.25">
      <c r="A228" s="47" t="s">
        <v>1009</v>
      </c>
      <c r="B228" s="47" t="s">
        <v>9</v>
      </c>
      <c r="C228" s="47">
        <v>2096</v>
      </c>
      <c r="D228" s="47">
        <v>2</v>
      </c>
      <c r="E228" s="47" t="s">
        <v>202</v>
      </c>
      <c r="F228" s="48" t="s">
        <v>739</v>
      </c>
      <c r="G228" s="48" t="s">
        <v>11</v>
      </c>
      <c r="H228" s="48" t="s">
        <v>2673</v>
      </c>
      <c r="I228" s="48">
        <v>1</v>
      </c>
      <c r="J228" s="48" t="s">
        <v>1144</v>
      </c>
      <c r="K228" s="48" t="s">
        <v>1487</v>
      </c>
      <c r="M228" s="47">
        <v>1</v>
      </c>
      <c r="N228" s="47" t="s">
        <v>1154</v>
      </c>
      <c r="O228" s="133"/>
      <c r="P228" s="47" t="s">
        <v>1138</v>
      </c>
      <c r="Q228" s="47">
        <v>85</v>
      </c>
      <c r="R228" s="47" t="s">
        <v>1690</v>
      </c>
      <c r="S228" s="48" t="s">
        <v>147</v>
      </c>
      <c r="T228" s="164">
        <v>117</v>
      </c>
      <c r="U228" s="47" t="str">
        <f>IFERROR(INDEX('TAXA DE OCUP. RECUR.'!$F$1:$F$60, MATCH(T228, 'TAXA DE OCUP. RECUR.'!$E$1:$E$60, 0)),"")</f>
        <v>TORNO HORIZ. ZERBST FICHER TP-3000 - [117]</v>
      </c>
      <c r="V228" s="165">
        <v>7.5618409090909093</v>
      </c>
      <c r="W228" s="165"/>
      <c r="X228" s="229">
        <v>46190</v>
      </c>
      <c r="Y228" s="229"/>
      <c r="Z228" s="47">
        <f t="shared" si="25"/>
        <v>25</v>
      </c>
      <c r="AA228" s="47" t="str">
        <f t="shared" si="26"/>
        <v/>
      </c>
      <c r="AB228" s="47" t="str">
        <f t="shared" si="21"/>
        <v>jun</v>
      </c>
      <c r="AC228" s="47" t="str">
        <f t="shared" si="22"/>
        <v>2026</v>
      </c>
      <c r="AD228" s="165" t="str">
        <f t="shared" si="24"/>
        <v/>
      </c>
    </row>
    <row r="229" spans="1:30" x14ac:dyDescent="0.25">
      <c r="A229" s="47" t="s">
        <v>1009</v>
      </c>
      <c r="B229" s="47" t="s">
        <v>9</v>
      </c>
      <c r="C229" s="47">
        <v>2096</v>
      </c>
      <c r="D229" s="47">
        <v>2</v>
      </c>
      <c r="E229" s="47" t="s">
        <v>202</v>
      </c>
      <c r="F229" s="48" t="s">
        <v>739</v>
      </c>
      <c r="G229" s="48" t="s">
        <v>11</v>
      </c>
      <c r="H229" s="48" t="s">
        <v>2673</v>
      </c>
      <c r="I229" s="48">
        <v>1</v>
      </c>
      <c r="J229" s="48" t="s">
        <v>1144</v>
      </c>
      <c r="K229" s="48" t="s">
        <v>1487</v>
      </c>
      <c r="L229" s="47" t="s">
        <v>1346</v>
      </c>
      <c r="M229" s="47">
        <v>1</v>
      </c>
      <c r="N229" s="47" t="s">
        <v>1154</v>
      </c>
      <c r="O229" s="133"/>
      <c r="P229" s="47" t="s">
        <v>1138</v>
      </c>
      <c r="Q229" s="47">
        <v>85</v>
      </c>
      <c r="R229" s="47" t="s">
        <v>1690</v>
      </c>
      <c r="S229" s="48" t="s">
        <v>148</v>
      </c>
      <c r="T229" s="164">
        <v>489</v>
      </c>
      <c r="U229" s="47" t="str">
        <f>IFERROR(INDEX('TAXA DE OCUP. RECUR.'!$F$1:$F$60, MATCH(T229, 'TAXA DE OCUP. RECUR.'!$E$1:$E$60, 0)),"")</f>
        <v>BROQUEADORA - [489]</v>
      </c>
      <c r="V229" s="165">
        <v>9.4909090909090903</v>
      </c>
      <c r="W229" s="165"/>
      <c r="X229" s="229">
        <v>46156</v>
      </c>
      <c r="Y229" s="229">
        <v>46156</v>
      </c>
      <c r="Z229" s="47">
        <f t="shared" si="25"/>
        <v>20</v>
      </c>
      <c r="AA229" s="47">
        <f>IF(Y229&lt;&gt;"",WEEKNUM(Y229,11),"")</f>
        <v>20</v>
      </c>
      <c r="AB229" s="47" t="str">
        <f t="shared" si="21"/>
        <v>mai</v>
      </c>
      <c r="AC229" s="47" t="str">
        <f t="shared" si="22"/>
        <v>2026</v>
      </c>
      <c r="AD229" s="165">
        <f t="shared" si="24"/>
        <v>1</v>
      </c>
    </row>
    <row r="230" spans="1:30" x14ac:dyDescent="0.25">
      <c r="A230" s="47" t="s">
        <v>1009</v>
      </c>
      <c r="B230" s="47" t="s">
        <v>9</v>
      </c>
      <c r="C230" s="47">
        <v>2096</v>
      </c>
      <c r="D230" s="47">
        <v>2</v>
      </c>
      <c r="E230" s="47" t="s">
        <v>202</v>
      </c>
      <c r="F230" s="48" t="s">
        <v>739</v>
      </c>
      <c r="G230" s="48" t="s">
        <v>11</v>
      </c>
      <c r="H230" s="48" t="s">
        <v>2673</v>
      </c>
      <c r="I230" s="48">
        <v>1</v>
      </c>
      <c r="J230" s="48" t="s">
        <v>1144</v>
      </c>
      <c r="K230" s="48" t="s">
        <v>1487</v>
      </c>
      <c r="M230" s="47">
        <v>1</v>
      </c>
      <c r="N230" s="47" t="s">
        <v>1154</v>
      </c>
      <c r="O230" s="133"/>
      <c r="P230" s="47" t="s">
        <v>1138</v>
      </c>
      <c r="Q230" s="47">
        <v>85</v>
      </c>
      <c r="R230" s="47" t="s">
        <v>1689</v>
      </c>
      <c r="S230" s="48" t="s">
        <v>162</v>
      </c>
      <c r="T230" s="164">
        <v>194</v>
      </c>
      <c r="U230" s="47" t="str">
        <f>IFERROR(INDEX('TAXA DE OCUP. RECUR.'!$F$1:$F$60, MATCH(T230, 'TAXA DE OCUP. RECUR.'!$E$1:$E$60, 0)),"")</f>
        <v>FORNO AQUECIMENTO CAMISAS (DRAGÃOZINHO) - [194]</v>
      </c>
      <c r="V230" s="165">
        <v>1.4318181818181819</v>
      </c>
      <c r="W230" s="165"/>
      <c r="X230" s="229"/>
      <c r="Y230" s="229"/>
      <c r="Z230" s="47">
        <f t="shared" si="25"/>
        <v>1</v>
      </c>
      <c r="AA230" s="47" t="str">
        <f t="shared" si="26"/>
        <v/>
      </c>
      <c r="AB230" s="47" t="str">
        <f t="shared" si="21"/>
        <v/>
      </c>
      <c r="AC230" s="47" t="str">
        <f t="shared" si="22"/>
        <v/>
      </c>
      <c r="AD230" s="165" t="str">
        <f t="shared" si="24"/>
        <v/>
      </c>
    </row>
    <row r="231" spans="1:30" x14ac:dyDescent="0.25">
      <c r="A231" s="47" t="s">
        <v>1009</v>
      </c>
      <c r="B231" s="47" t="s">
        <v>9</v>
      </c>
      <c r="C231" s="47">
        <v>2096</v>
      </c>
      <c r="D231" s="47">
        <v>2</v>
      </c>
      <c r="E231" s="47" t="s">
        <v>202</v>
      </c>
      <c r="F231" s="48" t="s">
        <v>739</v>
      </c>
      <c r="G231" s="48" t="s">
        <v>11</v>
      </c>
      <c r="H231" s="48" t="s">
        <v>2673</v>
      </c>
      <c r="I231" s="48">
        <v>1</v>
      </c>
      <c r="J231" s="48" t="s">
        <v>1144</v>
      </c>
      <c r="K231" s="48" t="s">
        <v>1487</v>
      </c>
      <c r="M231" s="47">
        <v>1</v>
      </c>
      <c r="N231" s="47" t="s">
        <v>1154</v>
      </c>
      <c r="O231" s="133"/>
      <c r="P231" s="47" t="s">
        <v>1138</v>
      </c>
      <c r="Q231" s="47">
        <v>85</v>
      </c>
      <c r="R231" s="47" t="s">
        <v>158</v>
      </c>
      <c r="S231" s="48" t="s">
        <v>158</v>
      </c>
      <c r="T231" s="164">
        <v>2</v>
      </c>
      <c r="U231" s="47" t="str">
        <f>IFERROR(INDEX('TAXA DE OCUP. RECUR.'!$F$1:$F$60, MATCH(T231, 'TAXA DE OCUP. RECUR.'!$E$1:$E$60, 0)),"")</f>
        <v>EXPEDIÇÃO</v>
      </c>
      <c r="V231" s="165">
        <v>1</v>
      </c>
      <c r="W231" s="165"/>
      <c r="X231" s="229">
        <v>46127</v>
      </c>
      <c r="Y231" s="229"/>
      <c r="Z231" s="47">
        <f t="shared" si="25"/>
        <v>16</v>
      </c>
      <c r="AA231" s="47" t="str">
        <f t="shared" si="26"/>
        <v/>
      </c>
      <c r="AB231" s="47" t="str">
        <f t="shared" si="21"/>
        <v>abr</v>
      </c>
      <c r="AC231" s="47" t="str">
        <f t="shared" si="22"/>
        <v>2026</v>
      </c>
      <c r="AD231" s="165" t="str">
        <f t="shared" si="24"/>
        <v/>
      </c>
    </row>
    <row r="232" spans="1:30" x14ac:dyDescent="0.25">
      <c r="A232" s="47" t="s">
        <v>1010</v>
      </c>
      <c r="B232" s="47" t="s">
        <v>9</v>
      </c>
      <c r="C232" s="47">
        <v>2096</v>
      </c>
      <c r="D232" s="47">
        <v>3</v>
      </c>
      <c r="E232" s="47" t="s">
        <v>202</v>
      </c>
      <c r="F232" s="48" t="s">
        <v>739</v>
      </c>
      <c r="G232" s="48" t="s">
        <v>11</v>
      </c>
      <c r="H232" s="48" t="s">
        <v>2674</v>
      </c>
      <c r="I232" s="48">
        <v>1</v>
      </c>
      <c r="J232" s="48" t="s">
        <v>1144</v>
      </c>
      <c r="K232" s="48" t="s">
        <v>1487</v>
      </c>
      <c r="L232" s="47">
        <v>103011</v>
      </c>
      <c r="M232" s="47">
        <v>1</v>
      </c>
      <c r="N232" s="47" t="s">
        <v>1154</v>
      </c>
      <c r="O232" s="133"/>
      <c r="P232" s="47" t="s">
        <v>1138</v>
      </c>
      <c r="Q232" s="47">
        <v>78</v>
      </c>
      <c r="R232" s="47" t="s">
        <v>1687</v>
      </c>
      <c r="S232" s="48" t="s">
        <v>1156</v>
      </c>
      <c r="T232" s="164">
        <v>1</v>
      </c>
      <c r="U232" s="47" t="str">
        <f>IFERROR(INDEX('TAXA DE OCUP. RECUR.'!$F$1:$F$60, MATCH(T232, 'TAXA DE OCUP. RECUR.'!$E$1:$E$60, 0)),"")</f>
        <v>FUNDIÇÃO MORENO</v>
      </c>
      <c r="V232" s="165">
        <v>1</v>
      </c>
      <c r="W232" s="165"/>
      <c r="X232" s="229">
        <v>46098</v>
      </c>
      <c r="Y232" s="229">
        <f>X232</f>
        <v>46098</v>
      </c>
      <c r="Z232" s="47">
        <f t="shared" si="25"/>
        <v>12</v>
      </c>
      <c r="AA232" s="47">
        <f t="shared" si="26"/>
        <v>12</v>
      </c>
      <c r="AB232" s="47" t="str">
        <f t="shared" si="21"/>
        <v>mar</v>
      </c>
      <c r="AC232" s="47" t="str">
        <f t="shared" si="22"/>
        <v>2026</v>
      </c>
      <c r="AD232" s="165">
        <f t="shared" si="24"/>
        <v>1</v>
      </c>
    </row>
    <row r="233" spans="1:30" x14ac:dyDescent="0.25">
      <c r="A233" s="47" t="s">
        <v>1010</v>
      </c>
      <c r="B233" s="47" t="s">
        <v>9</v>
      </c>
      <c r="C233" s="47">
        <v>2096</v>
      </c>
      <c r="D233" s="47">
        <v>3</v>
      </c>
      <c r="E233" s="47" t="s">
        <v>202</v>
      </c>
      <c r="F233" s="48" t="s">
        <v>739</v>
      </c>
      <c r="G233" s="48" t="s">
        <v>11</v>
      </c>
      <c r="H233" s="48" t="s">
        <v>2674</v>
      </c>
      <c r="I233" s="48">
        <v>1</v>
      </c>
      <c r="J233" s="48" t="s">
        <v>1144</v>
      </c>
      <c r="K233" s="48" t="s">
        <v>1487</v>
      </c>
      <c r="L233" s="47">
        <v>103011</v>
      </c>
      <c r="M233" s="47">
        <v>1</v>
      </c>
      <c r="N233" s="47" t="s">
        <v>1154</v>
      </c>
      <c r="O233" s="133"/>
      <c r="P233" s="47" t="s">
        <v>1138</v>
      </c>
      <c r="Q233" s="47">
        <v>78</v>
      </c>
      <c r="R233" s="47" t="s">
        <v>1690</v>
      </c>
      <c r="S233" s="48" t="s">
        <v>1202</v>
      </c>
      <c r="T233" s="164">
        <v>118</v>
      </c>
      <c r="U233" s="47" t="str">
        <f>IFERROR(INDEX('TAXA DE OCUP. RECUR.'!$F$1:$F$60, MATCH(T233, 'TAXA DE OCUP. RECUR.'!$E$1:$E$60, 0)),"")</f>
        <v>TORNO HORIZ. ZERBST FICHER TP-4000 - [118]</v>
      </c>
      <c r="V233" s="165">
        <v>2.5281818181818179</v>
      </c>
      <c r="W233" s="165"/>
      <c r="X233" s="229">
        <v>46112</v>
      </c>
      <c r="Y233" s="229">
        <f>X233</f>
        <v>46112</v>
      </c>
      <c r="Z233" s="47">
        <f t="shared" si="25"/>
        <v>14</v>
      </c>
      <c r="AA233" s="47">
        <f t="shared" si="26"/>
        <v>14</v>
      </c>
      <c r="AB233" s="47" t="str">
        <f t="shared" si="21"/>
        <v>mar</v>
      </c>
      <c r="AC233" s="47" t="str">
        <f t="shared" si="22"/>
        <v>2026</v>
      </c>
      <c r="AD233" s="165">
        <f t="shared" si="24"/>
        <v>1</v>
      </c>
    </row>
    <row r="234" spans="1:30" x14ac:dyDescent="0.25">
      <c r="A234" s="47" t="s">
        <v>1010</v>
      </c>
      <c r="B234" s="47" t="s">
        <v>9</v>
      </c>
      <c r="C234" s="47">
        <v>2096</v>
      </c>
      <c r="D234" s="47">
        <v>3</v>
      </c>
      <c r="E234" s="47" t="s">
        <v>202</v>
      </c>
      <c r="F234" s="48" t="s">
        <v>739</v>
      </c>
      <c r="G234" s="48" t="s">
        <v>11</v>
      </c>
      <c r="H234" s="48" t="s">
        <v>2674</v>
      </c>
      <c r="I234" s="48">
        <v>1</v>
      </c>
      <c r="J234" s="48" t="s">
        <v>1144</v>
      </c>
      <c r="K234" s="48" t="s">
        <v>1487</v>
      </c>
      <c r="L234" s="47">
        <v>103011</v>
      </c>
      <c r="M234" s="47">
        <v>1</v>
      </c>
      <c r="N234" s="47" t="s">
        <v>1154</v>
      </c>
      <c r="O234" s="133"/>
      <c r="P234" s="47" t="s">
        <v>1138</v>
      </c>
      <c r="Q234" s="47">
        <v>78</v>
      </c>
      <c r="R234" s="47" t="s">
        <v>1690</v>
      </c>
      <c r="S234" s="48" t="s">
        <v>159</v>
      </c>
      <c r="T234" s="164">
        <v>210</v>
      </c>
      <c r="U234" s="47" t="str">
        <f>IFERROR(INDEX('TAXA DE OCUP. RECUR.'!$F$1:$F$60, MATCH(T234, 'TAXA DE OCUP. RECUR.'!$E$1:$E$60, 0)),"")</f>
        <v>MANDRILH. SCHIESS A.G. FB 28 / 16 - [210]</v>
      </c>
      <c r="V234" s="165">
        <v>6.1363636363636358</v>
      </c>
      <c r="W234" s="165"/>
      <c r="X234" s="229">
        <v>46113</v>
      </c>
      <c r="Y234" s="229">
        <f>X234</f>
        <v>46113</v>
      </c>
      <c r="Z234" s="47">
        <f t="shared" si="25"/>
        <v>14</v>
      </c>
      <c r="AA234" s="47">
        <f t="shared" si="26"/>
        <v>14</v>
      </c>
      <c r="AB234" s="47" t="str">
        <f t="shared" si="21"/>
        <v>abr</v>
      </c>
      <c r="AC234" s="47" t="str">
        <f t="shared" si="22"/>
        <v>2026</v>
      </c>
      <c r="AD234" s="165">
        <f t="shared" si="24"/>
        <v>1</v>
      </c>
    </row>
    <row r="235" spans="1:30" x14ac:dyDescent="0.25">
      <c r="A235" s="47" t="s">
        <v>1010</v>
      </c>
      <c r="B235" s="47" t="s">
        <v>9</v>
      </c>
      <c r="C235" s="47">
        <v>2096</v>
      </c>
      <c r="D235" s="47">
        <v>3</v>
      </c>
      <c r="E235" s="47" t="s">
        <v>202</v>
      </c>
      <c r="F235" s="48" t="s">
        <v>739</v>
      </c>
      <c r="G235" s="48" t="s">
        <v>11</v>
      </c>
      <c r="H235" s="48" t="s">
        <v>2674</v>
      </c>
      <c r="I235" s="48">
        <v>1</v>
      </c>
      <c r="J235" s="48" t="s">
        <v>1144</v>
      </c>
      <c r="K235" s="48" t="s">
        <v>1487</v>
      </c>
      <c r="L235" s="47">
        <v>103011</v>
      </c>
      <c r="M235" s="47">
        <v>1</v>
      </c>
      <c r="N235" s="47" t="s">
        <v>1154</v>
      </c>
      <c r="O235" s="133"/>
      <c r="P235" s="47" t="s">
        <v>1138</v>
      </c>
      <c r="Q235" s="47">
        <v>78</v>
      </c>
      <c r="R235" s="47" t="s">
        <v>1690</v>
      </c>
      <c r="S235" s="48" t="s">
        <v>160</v>
      </c>
      <c r="T235" s="164">
        <v>613</v>
      </c>
      <c r="U235" s="47" t="str">
        <f>IFERROR(INDEX('TAXA DE OCUP. RECUR.'!$F$1:$F$60, MATCH(T235, 'TAXA DE OCUP. RECUR.'!$E$1:$E$60, 0)),"")</f>
        <v>FURADEIRA SKODA - [613]</v>
      </c>
      <c r="V235" s="165">
        <v>18</v>
      </c>
      <c r="W235" s="165"/>
      <c r="X235" s="229">
        <v>46114</v>
      </c>
      <c r="Y235" s="229">
        <f>X235</f>
        <v>46114</v>
      </c>
      <c r="Z235" s="47">
        <f t="shared" si="25"/>
        <v>14</v>
      </c>
      <c r="AA235" s="47">
        <f t="shared" si="26"/>
        <v>14</v>
      </c>
      <c r="AB235" s="47" t="str">
        <f t="shared" si="21"/>
        <v>abr</v>
      </c>
      <c r="AC235" s="47" t="str">
        <f t="shared" si="22"/>
        <v>2026</v>
      </c>
      <c r="AD235" s="165">
        <f t="shared" si="24"/>
        <v>1</v>
      </c>
    </row>
    <row r="236" spans="1:30" x14ac:dyDescent="0.25">
      <c r="A236" s="47" t="s">
        <v>1010</v>
      </c>
      <c r="B236" s="47" t="s">
        <v>9</v>
      </c>
      <c r="C236" s="47">
        <v>2096</v>
      </c>
      <c r="D236" s="47">
        <v>3</v>
      </c>
      <c r="E236" s="47" t="s">
        <v>202</v>
      </c>
      <c r="F236" s="48" t="s">
        <v>739</v>
      </c>
      <c r="G236" s="48" t="s">
        <v>11</v>
      </c>
      <c r="H236" s="48" t="s">
        <v>2674</v>
      </c>
      <c r="I236" s="48">
        <v>1</v>
      </c>
      <c r="J236" s="48" t="s">
        <v>1144</v>
      </c>
      <c r="K236" s="48" t="s">
        <v>1487</v>
      </c>
      <c r="M236" s="47">
        <v>1</v>
      </c>
      <c r="N236" s="47" t="s">
        <v>1154</v>
      </c>
      <c r="O236" s="133"/>
      <c r="P236" s="47" t="s">
        <v>1138</v>
      </c>
      <c r="Q236" s="47">
        <v>78</v>
      </c>
      <c r="R236" s="47" t="s">
        <v>146</v>
      </c>
      <c r="S236" s="48" t="s">
        <v>161</v>
      </c>
      <c r="T236" s="164">
        <v>89</v>
      </c>
      <c r="U236" s="47" t="str">
        <f>IFERROR(INDEX('TAXA DE OCUP. RECUR.'!$F$1:$F$60, MATCH(T236, 'TAXA DE OCUP. RECUR.'!$E$1:$E$60, 0)),"")</f>
        <v>MONTAGEM (MONTAGEM DE MOENDA) - [89]</v>
      </c>
      <c r="V236" s="165">
        <v>9</v>
      </c>
      <c r="W236" s="165"/>
      <c r="X236" s="229">
        <v>46167</v>
      </c>
      <c r="Y236" s="229">
        <v>46171</v>
      </c>
      <c r="Z236" s="47">
        <f t="shared" si="25"/>
        <v>22</v>
      </c>
      <c r="AA236" s="47">
        <f t="shared" si="26"/>
        <v>22</v>
      </c>
      <c r="AB236" s="47" t="str">
        <f t="shared" si="21"/>
        <v>mai</v>
      </c>
      <c r="AC236" s="47" t="str">
        <f t="shared" si="22"/>
        <v>2026</v>
      </c>
      <c r="AD236" s="165">
        <f t="shared" si="24"/>
        <v>1</v>
      </c>
    </row>
    <row r="237" spans="1:30" x14ac:dyDescent="0.25">
      <c r="A237" s="47" t="s">
        <v>1010</v>
      </c>
      <c r="B237" s="47" t="s">
        <v>9</v>
      </c>
      <c r="C237" s="47">
        <v>2096</v>
      </c>
      <c r="D237" s="47">
        <v>3</v>
      </c>
      <c r="E237" s="47" t="s">
        <v>202</v>
      </c>
      <c r="F237" s="48" t="s">
        <v>739</v>
      </c>
      <c r="G237" s="48" t="s">
        <v>11</v>
      </c>
      <c r="H237" s="48" t="s">
        <v>2674</v>
      </c>
      <c r="I237" s="48">
        <v>1</v>
      </c>
      <c r="J237" s="48" t="s">
        <v>1144</v>
      </c>
      <c r="K237" s="48" t="s">
        <v>1487</v>
      </c>
      <c r="M237" s="47">
        <v>1</v>
      </c>
      <c r="N237" s="47" t="s">
        <v>1154</v>
      </c>
      <c r="O237" s="133"/>
      <c r="P237" s="47" t="s">
        <v>1138</v>
      </c>
      <c r="Q237" s="47">
        <v>78</v>
      </c>
      <c r="R237" s="47" t="s">
        <v>1690</v>
      </c>
      <c r="S237" s="48" t="s">
        <v>147</v>
      </c>
      <c r="T237" s="164">
        <v>117</v>
      </c>
      <c r="U237" s="47" t="str">
        <f>IFERROR(INDEX('TAXA DE OCUP. RECUR.'!$F$1:$F$60, MATCH(T237, 'TAXA DE OCUP. RECUR.'!$E$1:$E$60, 0)),"")</f>
        <v>TORNO HORIZ. ZERBST FICHER TP-3000 - [117]</v>
      </c>
      <c r="V237" s="165">
        <v>7.5618409090909093</v>
      </c>
      <c r="W237" s="165"/>
      <c r="X237" s="229">
        <v>46167</v>
      </c>
      <c r="Y237" s="229">
        <v>46171</v>
      </c>
      <c r="Z237" s="47">
        <f t="shared" si="25"/>
        <v>22</v>
      </c>
      <c r="AA237" s="47">
        <f t="shared" si="26"/>
        <v>22</v>
      </c>
      <c r="AB237" s="47" t="str">
        <f t="shared" si="21"/>
        <v>mai</v>
      </c>
      <c r="AC237" s="47" t="str">
        <f t="shared" si="22"/>
        <v>2026</v>
      </c>
      <c r="AD237" s="165">
        <f t="shared" si="24"/>
        <v>1</v>
      </c>
    </row>
    <row r="238" spans="1:30" x14ac:dyDescent="0.25">
      <c r="A238" s="47" t="s">
        <v>1010</v>
      </c>
      <c r="B238" s="47" t="s">
        <v>9</v>
      </c>
      <c r="C238" s="47">
        <v>2096</v>
      </c>
      <c r="D238" s="47">
        <v>3</v>
      </c>
      <c r="E238" s="47" t="s">
        <v>202</v>
      </c>
      <c r="F238" s="48" t="s">
        <v>739</v>
      </c>
      <c r="G238" s="48" t="s">
        <v>11</v>
      </c>
      <c r="H238" s="48" t="s">
        <v>2674</v>
      </c>
      <c r="I238" s="48">
        <v>1</v>
      </c>
      <c r="J238" s="48" t="s">
        <v>1144</v>
      </c>
      <c r="K238" s="48" t="s">
        <v>1487</v>
      </c>
      <c r="L238" s="47">
        <v>103011</v>
      </c>
      <c r="M238" s="47">
        <v>1</v>
      </c>
      <c r="N238" s="47" t="s">
        <v>1154</v>
      </c>
      <c r="O238" s="133"/>
      <c r="P238" s="47" t="s">
        <v>1138</v>
      </c>
      <c r="Q238" s="47">
        <v>78</v>
      </c>
      <c r="R238" s="47" t="s">
        <v>1690</v>
      </c>
      <c r="S238" s="48" t="s">
        <v>148</v>
      </c>
      <c r="T238" s="164">
        <v>489</v>
      </c>
      <c r="U238" s="47" t="str">
        <f>IFERROR(INDEX('TAXA DE OCUP. RECUR.'!$F$1:$F$60, MATCH(T238, 'TAXA DE OCUP. RECUR.'!$E$1:$E$60, 0)),"")</f>
        <v>BROQUEADORA - [489]</v>
      </c>
      <c r="V238" s="165">
        <v>9.4909090909090903</v>
      </c>
      <c r="W238" s="165"/>
      <c r="X238" s="229">
        <v>46156</v>
      </c>
      <c r="Y238" s="229">
        <v>46156</v>
      </c>
      <c r="Z238" s="47">
        <f t="shared" si="25"/>
        <v>20</v>
      </c>
      <c r="AA238" s="47">
        <f>IF(Y238&lt;&gt;"",WEEKNUM(Y238,11),"")</f>
        <v>20</v>
      </c>
      <c r="AB238" s="47" t="str">
        <f t="shared" si="21"/>
        <v>mai</v>
      </c>
      <c r="AC238" s="47" t="str">
        <f t="shared" si="22"/>
        <v>2026</v>
      </c>
      <c r="AD238" s="165">
        <f t="shared" si="24"/>
        <v>1</v>
      </c>
    </row>
    <row r="239" spans="1:30" x14ac:dyDescent="0.25">
      <c r="A239" s="47" t="s">
        <v>1010</v>
      </c>
      <c r="B239" s="47" t="s">
        <v>9</v>
      </c>
      <c r="C239" s="47">
        <v>2096</v>
      </c>
      <c r="D239" s="47">
        <v>3</v>
      </c>
      <c r="E239" s="47" t="s">
        <v>202</v>
      </c>
      <c r="F239" s="48" t="s">
        <v>739</v>
      </c>
      <c r="G239" s="48" t="s">
        <v>11</v>
      </c>
      <c r="H239" s="48" t="s">
        <v>2674</v>
      </c>
      <c r="I239" s="48">
        <v>1</v>
      </c>
      <c r="J239" s="48" t="s">
        <v>1144</v>
      </c>
      <c r="K239" s="48" t="s">
        <v>1487</v>
      </c>
      <c r="M239" s="47">
        <v>1</v>
      </c>
      <c r="N239" s="47" t="s">
        <v>1154</v>
      </c>
      <c r="O239" s="133"/>
      <c r="P239" s="47" t="s">
        <v>1138</v>
      </c>
      <c r="Q239" s="47">
        <v>78</v>
      </c>
      <c r="R239" s="47" t="s">
        <v>1689</v>
      </c>
      <c r="S239" s="48" t="s">
        <v>162</v>
      </c>
      <c r="T239" s="164">
        <v>194</v>
      </c>
      <c r="U239" s="47" t="str">
        <f>IFERROR(INDEX('TAXA DE OCUP. RECUR.'!$F$1:$F$60, MATCH(T239, 'TAXA DE OCUP. RECUR.'!$E$1:$E$60, 0)),"")</f>
        <v>FORNO AQUECIMENTO CAMISAS (DRAGÃOZINHO) - [194]</v>
      </c>
      <c r="V239" s="165">
        <v>1.4318181818181819</v>
      </c>
      <c r="W239" s="165"/>
      <c r="X239" s="229"/>
      <c r="Y239" s="229"/>
      <c r="Z239" s="47">
        <f t="shared" si="25"/>
        <v>1</v>
      </c>
      <c r="AA239" s="47" t="str">
        <f t="shared" si="26"/>
        <v/>
      </c>
      <c r="AB239" s="47" t="str">
        <f t="shared" si="21"/>
        <v/>
      </c>
      <c r="AC239" s="47" t="str">
        <f t="shared" si="22"/>
        <v/>
      </c>
      <c r="AD239" s="165" t="str">
        <f t="shared" si="24"/>
        <v/>
      </c>
    </row>
    <row r="240" spans="1:30" x14ac:dyDescent="0.25">
      <c r="A240" s="47" t="s">
        <v>1010</v>
      </c>
      <c r="B240" s="47" t="s">
        <v>9</v>
      </c>
      <c r="C240" s="47">
        <v>2096</v>
      </c>
      <c r="D240" s="47">
        <v>3</v>
      </c>
      <c r="E240" s="47" t="s">
        <v>202</v>
      </c>
      <c r="F240" s="48" t="s">
        <v>739</v>
      </c>
      <c r="G240" s="48" t="s">
        <v>11</v>
      </c>
      <c r="H240" s="48" t="s">
        <v>2674</v>
      </c>
      <c r="I240" s="48">
        <v>1</v>
      </c>
      <c r="J240" s="48" t="s">
        <v>1144</v>
      </c>
      <c r="K240" s="48" t="s">
        <v>1487</v>
      </c>
      <c r="M240" s="47">
        <v>1</v>
      </c>
      <c r="N240" s="47" t="s">
        <v>1154</v>
      </c>
      <c r="O240" s="133"/>
      <c r="P240" s="47" t="s">
        <v>1138</v>
      </c>
      <c r="Q240" s="47">
        <v>78</v>
      </c>
      <c r="R240" s="47" t="s">
        <v>158</v>
      </c>
      <c r="S240" s="48" t="s">
        <v>158</v>
      </c>
      <c r="T240" s="164">
        <v>2</v>
      </c>
      <c r="U240" s="47" t="str">
        <f>IFERROR(INDEX('TAXA DE OCUP. RECUR.'!$F$1:$F$60, MATCH(T240, 'TAXA DE OCUP. RECUR.'!$E$1:$E$60, 0)),"")</f>
        <v>EXPEDIÇÃO</v>
      </c>
      <c r="V240" s="165">
        <v>1</v>
      </c>
      <c r="W240" s="165"/>
      <c r="X240" s="229">
        <v>46127</v>
      </c>
      <c r="Y240" s="229"/>
      <c r="Z240" s="47">
        <f t="shared" si="25"/>
        <v>16</v>
      </c>
      <c r="AA240" s="47" t="str">
        <f t="shared" si="26"/>
        <v/>
      </c>
      <c r="AB240" s="47" t="str">
        <f t="shared" si="21"/>
        <v>abr</v>
      </c>
      <c r="AC240" s="47" t="str">
        <f t="shared" si="22"/>
        <v>2026</v>
      </c>
      <c r="AD240" s="165" t="str">
        <f t="shared" si="24"/>
        <v/>
      </c>
    </row>
    <row r="241" spans="1:30" x14ac:dyDescent="0.25">
      <c r="A241" s="47" t="s">
        <v>1058</v>
      </c>
      <c r="B241" s="47" t="s">
        <v>9</v>
      </c>
      <c r="C241" s="47">
        <v>2113</v>
      </c>
      <c r="D241" s="47">
        <v>5</v>
      </c>
      <c r="E241" s="47" t="s">
        <v>38</v>
      </c>
      <c r="F241" s="48" t="s">
        <v>801</v>
      </c>
      <c r="G241" s="48" t="s">
        <v>11</v>
      </c>
      <c r="H241" s="48" t="s">
        <v>2675</v>
      </c>
      <c r="I241" s="48">
        <v>1</v>
      </c>
      <c r="J241" s="48" t="s">
        <v>1145</v>
      </c>
      <c r="K241" s="48" t="s">
        <v>1487</v>
      </c>
      <c r="L241" s="47"/>
      <c r="M241" s="47">
        <f>_xlfn.XLOOKUP(BASE!$A680,dd_carteira_fundição!A:A,dd_carteira_fundição!G:G,"",0)</f>
        <v>260</v>
      </c>
      <c r="N241" s="47" t="s">
        <v>1164</v>
      </c>
      <c r="O241" s="133"/>
      <c r="P241" s="47" t="s">
        <v>1160</v>
      </c>
      <c r="Q241" s="47" t="s">
        <v>1346</v>
      </c>
      <c r="R241" s="47" t="s">
        <v>1687</v>
      </c>
      <c r="S241" s="48" t="s">
        <v>1156</v>
      </c>
      <c r="T241" s="164">
        <v>1</v>
      </c>
      <c r="U241" s="47" t="str">
        <f>IFERROR(INDEX('TAXA DE OCUP. RECUR.'!$F$1:$F$60, MATCH(T241, 'TAXA DE OCUP. RECUR.'!$E$1:$E$60, 0)),"")</f>
        <v>FUNDIÇÃO MORENO</v>
      </c>
      <c r="V241" s="165">
        <v>1</v>
      </c>
      <c r="W241" s="165">
        <v>1</v>
      </c>
      <c r="X241" s="229">
        <v>46090</v>
      </c>
      <c r="Y241" s="229">
        <f>X241</f>
        <v>46090</v>
      </c>
      <c r="Z241" s="47">
        <f t="shared" si="25"/>
        <v>11</v>
      </c>
      <c r="AA241" s="47">
        <f t="shared" si="26"/>
        <v>11</v>
      </c>
      <c r="AB241" s="47" t="str">
        <f t="shared" si="21"/>
        <v>mar</v>
      </c>
      <c r="AC241" s="47" t="str">
        <f t="shared" si="22"/>
        <v>2026</v>
      </c>
      <c r="AD241" s="165">
        <f t="shared" si="24"/>
        <v>1</v>
      </c>
    </row>
    <row r="242" spans="1:30" x14ac:dyDescent="0.25">
      <c r="A242" s="47" t="s">
        <v>1058</v>
      </c>
      <c r="B242" s="47" t="s">
        <v>9</v>
      </c>
      <c r="C242" s="47">
        <v>2113</v>
      </c>
      <c r="D242" s="47">
        <v>5</v>
      </c>
      <c r="E242" s="47" t="s">
        <v>38</v>
      </c>
      <c r="F242" s="48" t="s">
        <v>801</v>
      </c>
      <c r="G242" s="48" t="s">
        <v>11</v>
      </c>
      <c r="H242" s="48" t="s">
        <v>2675</v>
      </c>
      <c r="I242" s="48">
        <v>1</v>
      </c>
      <c r="J242" s="48" t="s">
        <v>1145</v>
      </c>
      <c r="K242" s="48" t="s">
        <v>1487</v>
      </c>
      <c r="L242" s="47"/>
      <c r="M242" s="47">
        <f>_xlfn.XLOOKUP(BASE!$A681,dd_carteira_fundição!A:A,dd_carteira_fundição!G:G,"",0)</f>
        <v>260</v>
      </c>
      <c r="N242" s="47" t="s">
        <v>1164</v>
      </c>
      <c r="O242" s="133"/>
      <c r="P242" s="47" t="s">
        <v>1160</v>
      </c>
      <c r="Q242" s="47" t="s">
        <v>1346</v>
      </c>
      <c r="R242" s="47" t="s">
        <v>1690</v>
      </c>
      <c r="S242" s="47" t="s">
        <v>174</v>
      </c>
      <c r="T242" s="164">
        <v>106</v>
      </c>
      <c r="U242" s="47" t="str">
        <f>IFERROR(INDEX('TAXA DE OCUP. RECUR.'!$F$1:$F$60, MATCH(T242, 'TAXA DE OCUP. RECUR.'!$E$1:$E$60, 0)),"")</f>
        <v>PLAINA DE MESA POREBA - [106]</v>
      </c>
      <c r="V242" s="165">
        <v>3.24</v>
      </c>
      <c r="W242" s="165"/>
      <c r="X242" s="229">
        <v>46113</v>
      </c>
      <c r="Y242" s="229">
        <f>X242</f>
        <v>46113</v>
      </c>
      <c r="Z242" s="47">
        <f t="shared" si="25"/>
        <v>14</v>
      </c>
      <c r="AA242" s="47">
        <f t="shared" si="26"/>
        <v>14</v>
      </c>
      <c r="AB242" s="47" t="str">
        <f t="shared" si="21"/>
        <v>abr</v>
      </c>
      <c r="AC242" s="47" t="str">
        <f t="shared" si="22"/>
        <v>2026</v>
      </c>
      <c r="AD242" s="165">
        <f t="shared" si="24"/>
        <v>1</v>
      </c>
    </row>
    <row r="243" spans="1:30" x14ac:dyDescent="0.25">
      <c r="A243" s="47" t="s">
        <v>1058</v>
      </c>
      <c r="B243" s="47" t="s">
        <v>9</v>
      </c>
      <c r="C243" s="47">
        <v>2113</v>
      </c>
      <c r="D243" s="47">
        <v>5</v>
      </c>
      <c r="E243" s="47" t="s">
        <v>38</v>
      </c>
      <c r="F243" s="48" t="s">
        <v>801</v>
      </c>
      <c r="G243" s="48" t="s">
        <v>11</v>
      </c>
      <c r="H243" s="48" t="s">
        <v>2675</v>
      </c>
      <c r="I243" s="48">
        <v>1</v>
      </c>
      <c r="J243" s="48" t="s">
        <v>1145</v>
      </c>
      <c r="K243" s="48" t="s">
        <v>1487</v>
      </c>
      <c r="L243" s="47"/>
      <c r="M243" s="47">
        <f>_xlfn.XLOOKUP(BASE!$A682,dd_carteira_fundição!A:A,dd_carteira_fundição!G:G,"",0)</f>
        <v>260</v>
      </c>
      <c r="N243" s="47" t="s">
        <v>1164</v>
      </c>
      <c r="O243" s="133"/>
      <c r="P243" s="47" t="s">
        <v>1160</v>
      </c>
      <c r="Q243" s="47" t="s">
        <v>1346</v>
      </c>
      <c r="R243" s="47" t="s">
        <v>1690</v>
      </c>
      <c r="S243" s="47" t="s">
        <v>175</v>
      </c>
      <c r="T243" s="164">
        <v>151</v>
      </c>
      <c r="U243" s="47" t="str">
        <f>IFERROR(INDEX('TAXA DE OCUP. RECUR.'!$F$1:$F$60, MATCH(T243, 'TAXA DE OCUP. RECUR.'!$E$1:$E$60, 0)),"")</f>
        <v>MANDRILH. FISHER MILL - [151]</v>
      </c>
      <c r="V243" s="165">
        <v>1.5545454545454545</v>
      </c>
      <c r="W243" s="165"/>
      <c r="X243" s="229">
        <v>46114</v>
      </c>
      <c r="Y243" s="229">
        <f>X243</f>
        <v>46114</v>
      </c>
      <c r="Z243" s="47">
        <f t="shared" si="25"/>
        <v>14</v>
      </c>
      <c r="AA243" s="47">
        <f t="shared" si="26"/>
        <v>14</v>
      </c>
      <c r="AB243" s="47" t="str">
        <f t="shared" si="21"/>
        <v>abr</v>
      </c>
      <c r="AC243" s="47" t="str">
        <f t="shared" si="22"/>
        <v>2026</v>
      </c>
      <c r="AD243" s="165">
        <f t="shared" si="24"/>
        <v>1</v>
      </c>
    </row>
    <row r="244" spans="1:30" x14ac:dyDescent="0.25">
      <c r="A244" s="47" t="s">
        <v>1058</v>
      </c>
      <c r="B244" s="47" t="s">
        <v>9</v>
      </c>
      <c r="C244" s="47">
        <v>2113</v>
      </c>
      <c r="D244" s="47">
        <v>5</v>
      </c>
      <c r="E244" s="47" t="s">
        <v>38</v>
      </c>
      <c r="F244" s="48" t="s">
        <v>801</v>
      </c>
      <c r="G244" s="48" t="s">
        <v>11</v>
      </c>
      <c r="H244" s="48" t="s">
        <v>2675</v>
      </c>
      <c r="I244" s="48">
        <v>1</v>
      </c>
      <c r="J244" s="48" t="s">
        <v>1145</v>
      </c>
      <c r="K244" s="48" t="s">
        <v>1487</v>
      </c>
      <c r="L244" s="47"/>
      <c r="M244" s="47">
        <f>_xlfn.XLOOKUP(BASE!$A683,dd_carteira_fundição!A:A,dd_carteira_fundição!G:G,"",0)</f>
        <v>260</v>
      </c>
      <c r="N244" s="47" t="s">
        <v>1164</v>
      </c>
      <c r="O244" s="133"/>
      <c r="P244" s="47" t="s">
        <v>1160</v>
      </c>
      <c r="Q244" s="47" t="s">
        <v>1346</v>
      </c>
      <c r="R244" s="47" t="s">
        <v>1690</v>
      </c>
      <c r="S244" s="47" t="s">
        <v>177</v>
      </c>
      <c r="T244" s="164">
        <v>560</v>
      </c>
      <c r="U244" s="47" t="str">
        <f>IFERROR(INDEX('TAXA DE OCUP. RECUR.'!$F$1:$F$60, MATCH(T244, 'TAXA DE OCUP. RECUR.'!$E$1:$E$60, 0)),"")</f>
        <v>FRESA DROPP HEINN - [560]</v>
      </c>
      <c r="V244" s="165">
        <v>4.59</v>
      </c>
      <c r="W244" s="165"/>
      <c r="X244" s="229">
        <v>46115</v>
      </c>
      <c r="Y244" s="229">
        <f>X244</f>
        <v>46115</v>
      </c>
      <c r="Z244" s="47">
        <f t="shared" si="25"/>
        <v>14</v>
      </c>
      <c r="AA244" s="47">
        <f t="shared" si="26"/>
        <v>14</v>
      </c>
      <c r="AB244" s="47" t="str">
        <f t="shared" si="21"/>
        <v>abr</v>
      </c>
      <c r="AC244" s="47" t="str">
        <f t="shared" si="22"/>
        <v>2026</v>
      </c>
      <c r="AD244" s="165">
        <f t="shared" si="24"/>
        <v>1</v>
      </c>
    </row>
    <row r="245" spans="1:30" x14ac:dyDescent="0.25">
      <c r="A245" s="47" t="s">
        <v>1058</v>
      </c>
      <c r="B245" s="47" t="s">
        <v>9</v>
      </c>
      <c r="C245" s="47">
        <v>2113</v>
      </c>
      <c r="D245" s="47">
        <v>5</v>
      </c>
      <c r="E245" s="47" t="s">
        <v>38</v>
      </c>
      <c r="F245" s="48" t="s">
        <v>801</v>
      </c>
      <c r="G245" s="48" t="s">
        <v>11</v>
      </c>
      <c r="H245" s="48" t="s">
        <v>2676</v>
      </c>
      <c r="I245" s="48">
        <v>1</v>
      </c>
      <c r="J245" s="48" t="s">
        <v>1145</v>
      </c>
      <c r="K245" s="48" t="s">
        <v>1487</v>
      </c>
      <c r="L245" s="47"/>
      <c r="M245" s="47">
        <f>_xlfn.XLOOKUP(BASE!$A684,dd_carteira_fundição!A:A,dd_carteira_fundição!G:G,"",0)</f>
        <v>233</v>
      </c>
      <c r="N245" s="47" t="s">
        <v>1164</v>
      </c>
      <c r="O245" s="133"/>
      <c r="P245" s="47" t="s">
        <v>1160</v>
      </c>
      <c r="Q245" s="47" t="s">
        <v>1346</v>
      </c>
      <c r="R245" s="47" t="s">
        <v>1690</v>
      </c>
      <c r="S245" s="47" t="s">
        <v>176</v>
      </c>
      <c r="T245" s="164">
        <v>610</v>
      </c>
      <c r="U245" s="47" t="str">
        <f>IFERROR(INDEX('TAXA DE OCUP. RECUR.'!$F$1:$F$60, MATCH(T245, 'TAXA DE OCUP. RECUR.'!$E$1:$E$60, 0)),"")</f>
        <v>FRESADORA HEYLIGENTASDE - [610]</v>
      </c>
      <c r="V245" s="165">
        <v>1.8826872498570613</v>
      </c>
      <c r="W245" s="165"/>
      <c r="X245" s="229">
        <v>46116</v>
      </c>
      <c r="Y245" s="229">
        <f>X245</f>
        <v>46116</v>
      </c>
      <c r="Z245" s="47">
        <f t="shared" si="25"/>
        <v>14</v>
      </c>
      <c r="AA245" s="47">
        <f t="shared" si="26"/>
        <v>14</v>
      </c>
      <c r="AB245" s="47" t="str">
        <f t="shared" si="21"/>
        <v>abr</v>
      </c>
      <c r="AC245" s="47" t="str">
        <f t="shared" si="22"/>
        <v>2026</v>
      </c>
      <c r="AD245" s="165">
        <f t="shared" si="24"/>
        <v>1</v>
      </c>
    </row>
    <row r="246" spans="1:30" x14ac:dyDescent="0.25">
      <c r="A246" s="47" t="s">
        <v>1058</v>
      </c>
      <c r="B246" s="47" t="s">
        <v>9</v>
      </c>
      <c r="C246" s="47">
        <v>2113</v>
      </c>
      <c r="D246" s="47">
        <v>5</v>
      </c>
      <c r="E246" s="47" t="s">
        <v>38</v>
      </c>
      <c r="F246" s="48" t="s">
        <v>801</v>
      </c>
      <c r="G246" s="48" t="s">
        <v>11</v>
      </c>
      <c r="H246" s="48" t="s">
        <v>2676</v>
      </c>
      <c r="I246" s="48">
        <v>1</v>
      </c>
      <c r="J246" s="48" t="s">
        <v>1145</v>
      </c>
      <c r="K246" s="48" t="s">
        <v>1487</v>
      </c>
      <c r="M246" s="47">
        <f>_xlfn.XLOOKUP(BASE!$A685,dd_carteira_fundição!A:A,dd_carteira_fundição!G:G,"",0)</f>
        <v>233</v>
      </c>
      <c r="N246" s="47" t="s">
        <v>1164</v>
      </c>
      <c r="O246" s="133"/>
      <c r="P246" s="47" t="s">
        <v>1160</v>
      </c>
      <c r="Q246" s="47" t="s">
        <v>1346</v>
      </c>
      <c r="R246" s="47" t="s">
        <v>158</v>
      </c>
      <c r="S246" s="47" t="s">
        <v>158</v>
      </c>
      <c r="T246" s="164">
        <v>2</v>
      </c>
      <c r="U246" s="47" t="str">
        <f>IFERROR(INDEX('TAXA DE OCUP. RECUR.'!$F$1:$F$60, MATCH(T246, 'TAXA DE OCUP. RECUR.'!$E$1:$E$60, 0)),"")</f>
        <v>EXPEDIÇÃO</v>
      </c>
      <c r="V246" s="165">
        <v>1</v>
      </c>
      <c r="W246" s="165"/>
      <c r="X246" s="229">
        <v>46176</v>
      </c>
      <c r="Y246" s="229"/>
      <c r="Z246" s="47">
        <f t="shared" si="25"/>
        <v>23</v>
      </c>
      <c r="AA246" s="47" t="str">
        <f t="shared" si="26"/>
        <v/>
      </c>
      <c r="AB246" s="47" t="str">
        <f t="shared" si="21"/>
        <v>jun</v>
      </c>
      <c r="AC246" s="47" t="str">
        <f t="shared" si="22"/>
        <v>2026</v>
      </c>
      <c r="AD246" s="165" t="str">
        <f t="shared" si="24"/>
        <v/>
      </c>
    </row>
    <row r="247" spans="1:30" x14ac:dyDescent="0.25">
      <c r="A247" s="47" t="s">
        <v>1059</v>
      </c>
      <c r="B247" s="47" t="s">
        <v>9</v>
      </c>
      <c r="C247" s="47">
        <v>2113</v>
      </c>
      <c r="D247" s="47">
        <v>6</v>
      </c>
      <c r="E247" s="47" t="s">
        <v>38</v>
      </c>
      <c r="F247" s="48" t="s">
        <v>801</v>
      </c>
      <c r="G247" s="48" t="s">
        <v>11</v>
      </c>
      <c r="H247" s="48" t="s">
        <v>2676</v>
      </c>
      <c r="I247" s="48">
        <v>1</v>
      </c>
      <c r="J247" s="48" t="s">
        <v>1145</v>
      </c>
      <c r="K247" s="48" t="s">
        <v>1487</v>
      </c>
      <c r="L247" s="47"/>
      <c r="M247" s="47">
        <f>_xlfn.XLOOKUP(BASE!$A686,dd_carteira_fundição!A:A,dd_carteira_fundição!G:G,"",0)</f>
        <v>233</v>
      </c>
      <c r="N247" s="47" t="s">
        <v>1164</v>
      </c>
      <c r="O247" s="133"/>
      <c r="P247" s="47" t="s">
        <v>1160</v>
      </c>
      <c r="Q247" s="47" t="s">
        <v>1346</v>
      </c>
      <c r="R247" s="48" t="s">
        <v>1687</v>
      </c>
      <c r="S247" s="48" t="s">
        <v>1156</v>
      </c>
      <c r="T247" s="48">
        <v>1</v>
      </c>
      <c r="U247" s="48" t="str">
        <f>IFERROR(INDEX('TAXA DE OCUP. RECUR.'!$F$1:$F$60, MATCH(T247, 'TAXA DE OCUP. RECUR.'!$E$1:$E$60, 0)),"")</f>
        <v>FUNDIÇÃO MORENO</v>
      </c>
      <c r="V247" s="48">
        <v>1</v>
      </c>
      <c r="W247" s="48">
        <v>1</v>
      </c>
      <c r="X247" s="229">
        <v>46090</v>
      </c>
      <c r="Y247" s="229">
        <f>X247</f>
        <v>46090</v>
      </c>
      <c r="Z247" s="47">
        <f t="shared" si="25"/>
        <v>11</v>
      </c>
      <c r="AA247" s="47">
        <f t="shared" si="26"/>
        <v>11</v>
      </c>
      <c r="AB247" s="47" t="str">
        <f t="shared" ref="AB247:AB310" si="27">IFERROR(IF(X247="","",TEXT(X247,"MMM")),"")</f>
        <v>mar</v>
      </c>
      <c r="AC247" s="47" t="str">
        <f t="shared" ref="AC247:AC310" si="28">IFERROR(IF(X247="","",TEXT(X247,"AAAA")),"")</f>
        <v>2026</v>
      </c>
      <c r="AD247" s="165">
        <f t="shared" si="24"/>
        <v>1</v>
      </c>
    </row>
    <row r="248" spans="1:30" x14ac:dyDescent="0.25">
      <c r="A248" s="47" t="s">
        <v>1059</v>
      </c>
      <c r="B248" s="47" t="s">
        <v>9</v>
      </c>
      <c r="C248" s="47">
        <v>2113</v>
      </c>
      <c r="D248" s="47">
        <v>6</v>
      </c>
      <c r="E248" s="47" t="s">
        <v>38</v>
      </c>
      <c r="F248" s="48" t="s">
        <v>801</v>
      </c>
      <c r="G248" s="48" t="s">
        <v>11</v>
      </c>
      <c r="H248" s="48" t="s">
        <v>2676</v>
      </c>
      <c r="I248" s="48">
        <v>1</v>
      </c>
      <c r="J248" s="48" t="s">
        <v>1145</v>
      </c>
      <c r="K248" s="48" t="s">
        <v>1487</v>
      </c>
      <c r="L248" s="47"/>
      <c r="M248" s="47">
        <f>_xlfn.XLOOKUP(BASE!$A687,dd_carteira_fundição!A:A,dd_carteira_fundição!G:G,"",0)</f>
        <v>233</v>
      </c>
      <c r="N248" s="47" t="s">
        <v>1164</v>
      </c>
      <c r="O248" s="133"/>
      <c r="P248" s="47" t="s">
        <v>1160</v>
      </c>
      <c r="Q248" s="47" t="s">
        <v>1346</v>
      </c>
      <c r="R248" s="48" t="s">
        <v>1690</v>
      </c>
      <c r="S248" s="48" t="s">
        <v>174</v>
      </c>
      <c r="T248" s="48">
        <v>106</v>
      </c>
      <c r="U248" s="48" t="str">
        <f>IFERROR(INDEX('TAXA DE OCUP. RECUR.'!$F$1:$F$60, MATCH(T248, 'TAXA DE OCUP. RECUR.'!$E$1:$E$60, 0)),"")</f>
        <v>PLAINA DE MESA POREBA - [106]</v>
      </c>
      <c r="V248" s="48">
        <v>3.24</v>
      </c>
      <c r="W248" s="48"/>
      <c r="X248" s="229">
        <v>46113</v>
      </c>
      <c r="Y248" s="229">
        <f>X248</f>
        <v>46113</v>
      </c>
      <c r="Z248" s="47">
        <f t="shared" si="25"/>
        <v>14</v>
      </c>
      <c r="AA248" s="47">
        <f t="shared" si="26"/>
        <v>14</v>
      </c>
      <c r="AB248" s="47" t="str">
        <f t="shared" si="27"/>
        <v>abr</v>
      </c>
      <c r="AC248" s="47" t="str">
        <f t="shared" si="28"/>
        <v>2026</v>
      </c>
      <c r="AD248" s="165">
        <f t="shared" si="24"/>
        <v>1</v>
      </c>
    </row>
    <row r="249" spans="1:30" x14ac:dyDescent="0.25">
      <c r="A249" s="47" t="s">
        <v>1059</v>
      </c>
      <c r="B249" s="47" t="s">
        <v>9</v>
      </c>
      <c r="C249" s="47">
        <v>2113</v>
      </c>
      <c r="D249" s="47">
        <v>6</v>
      </c>
      <c r="E249" s="47" t="s">
        <v>38</v>
      </c>
      <c r="F249" s="48" t="s">
        <v>801</v>
      </c>
      <c r="G249" s="48" t="s">
        <v>11</v>
      </c>
      <c r="H249" s="48" t="s">
        <v>2677</v>
      </c>
      <c r="I249" s="48">
        <v>1</v>
      </c>
      <c r="J249" s="48" t="s">
        <v>1145</v>
      </c>
      <c r="K249" s="48" t="s">
        <v>1487</v>
      </c>
      <c r="L249" s="47"/>
      <c r="M249" s="47">
        <f>_xlfn.XLOOKUP(BASE!$A688,dd_carteira_fundição!A:A,dd_carteira_fundição!G:G,"",0)</f>
        <v>234</v>
      </c>
      <c r="N249" s="47" t="s">
        <v>1164</v>
      </c>
      <c r="O249" s="133"/>
      <c r="P249" s="47" t="s">
        <v>1160</v>
      </c>
      <c r="Q249" s="47" t="s">
        <v>1346</v>
      </c>
      <c r="R249" s="48" t="s">
        <v>1690</v>
      </c>
      <c r="S249" s="48" t="s">
        <v>175</v>
      </c>
      <c r="T249" s="48">
        <v>151</v>
      </c>
      <c r="U249" s="48" t="str">
        <f>IFERROR(INDEX('TAXA DE OCUP. RECUR.'!$F$1:$F$60, MATCH(T249, 'TAXA DE OCUP. RECUR.'!$E$1:$E$60, 0)),"")</f>
        <v>MANDRILH. FISHER MILL - [151]</v>
      </c>
      <c r="V249" s="48">
        <v>1.5545454545454545</v>
      </c>
      <c r="W249" s="48"/>
      <c r="X249" s="229">
        <v>46114</v>
      </c>
      <c r="Y249" s="229">
        <f>X249</f>
        <v>46114</v>
      </c>
      <c r="Z249" s="47">
        <f t="shared" si="25"/>
        <v>14</v>
      </c>
      <c r="AA249" s="47">
        <f t="shared" si="26"/>
        <v>14</v>
      </c>
      <c r="AB249" s="47" t="str">
        <f t="shared" si="27"/>
        <v>abr</v>
      </c>
      <c r="AC249" s="47" t="str">
        <f t="shared" si="28"/>
        <v>2026</v>
      </c>
      <c r="AD249" s="165">
        <f t="shared" si="24"/>
        <v>1</v>
      </c>
    </row>
    <row r="250" spans="1:30" x14ac:dyDescent="0.25">
      <c r="A250" s="47" t="s">
        <v>1059</v>
      </c>
      <c r="B250" s="47" t="s">
        <v>9</v>
      </c>
      <c r="C250" s="47">
        <v>2113</v>
      </c>
      <c r="D250" s="47">
        <v>6</v>
      </c>
      <c r="E250" s="47" t="s">
        <v>38</v>
      </c>
      <c r="F250" s="48" t="s">
        <v>801</v>
      </c>
      <c r="G250" s="48" t="s">
        <v>11</v>
      </c>
      <c r="H250" s="48" t="s">
        <v>2677</v>
      </c>
      <c r="I250" s="48">
        <v>1</v>
      </c>
      <c r="J250" s="48" t="s">
        <v>1145</v>
      </c>
      <c r="K250" s="48" t="s">
        <v>1487</v>
      </c>
      <c r="L250" s="47"/>
      <c r="M250" s="47">
        <f>_xlfn.XLOOKUP(BASE!$A689,dd_carteira_fundição!A:A,dd_carteira_fundição!G:G,"",0)</f>
        <v>234</v>
      </c>
      <c r="N250" s="47" t="s">
        <v>1164</v>
      </c>
      <c r="O250" s="133"/>
      <c r="P250" s="47" t="s">
        <v>1160</v>
      </c>
      <c r="Q250" s="47" t="s">
        <v>1346</v>
      </c>
      <c r="R250" s="48" t="s">
        <v>1690</v>
      </c>
      <c r="S250" s="48" t="s">
        <v>177</v>
      </c>
      <c r="T250" s="48">
        <v>560</v>
      </c>
      <c r="U250" s="48" t="str">
        <f>IFERROR(INDEX('TAXA DE OCUP. RECUR.'!$F$1:$F$60, MATCH(T250, 'TAXA DE OCUP. RECUR.'!$E$1:$E$60, 0)),"")</f>
        <v>FRESA DROPP HEINN - [560]</v>
      </c>
      <c r="V250" s="48">
        <v>4.59</v>
      </c>
      <c r="W250" s="48"/>
      <c r="X250" s="229">
        <v>46115</v>
      </c>
      <c r="Y250" s="229">
        <f t="shared" ref="Y250:Y251" si="29">X250</f>
        <v>46115</v>
      </c>
      <c r="Z250" s="47">
        <f t="shared" si="25"/>
        <v>14</v>
      </c>
      <c r="AA250" s="47">
        <f t="shared" si="26"/>
        <v>14</v>
      </c>
      <c r="AB250" s="47" t="str">
        <f t="shared" si="27"/>
        <v>abr</v>
      </c>
      <c r="AC250" s="47" t="str">
        <f t="shared" si="28"/>
        <v>2026</v>
      </c>
      <c r="AD250" s="165">
        <f t="shared" si="24"/>
        <v>1</v>
      </c>
    </row>
    <row r="251" spans="1:30" x14ac:dyDescent="0.25">
      <c r="A251" s="47" t="s">
        <v>1059</v>
      </c>
      <c r="B251" s="47" t="s">
        <v>9</v>
      </c>
      <c r="C251" s="47">
        <v>2113</v>
      </c>
      <c r="D251" s="47">
        <v>6</v>
      </c>
      <c r="E251" s="47" t="s">
        <v>38</v>
      </c>
      <c r="F251" s="48" t="s">
        <v>801</v>
      </c>
      <c r="G251" s="48" t="s">
        <v>11</v>
      </c>
      <c r="H251" s="48" t="s">
        <v>2677</v>
      </c>
      <c r="I251" s="48">
        <v>1</v>
      </c>
      <c r="J251" s="48" t="s">
        <v>1145</v>
      </c>
      <c r="K251" s="48" t="s">
        <v>1487</v>
      </c>
      <c r="L251" s="47"/>
      <c r="M251" s="47">
        <f>_xlfn.XLOOKUP(BASE!$A690,dd_carteira_fundição!A:A,dd_carteira_fundição!G:G,"",0)</f>
        <v>234</v>
      </c>
      <c r="N251" s="47" t="s">
        <v>1164</v>
      </c>
      <c r="O251" s="133"/>
      <c r="P251" s="47" t="s">
        <v>1160</v>
      </c>
      <c r="Q251" s="47" t="s">
        <v>1346</v>
      </c>
      <c r="R251" s="48" t="s">
        <v>1690</v>
      </c>
      <c r="S251" s="48" t="s">
        <v>176</v>
      </c>
      <c r="T251" s="48">
        <v>610</v>
      </c>
      <c r="U251" s="48" t="str">
        <f>IFERROR(INDEX('TAXA DE OCUP. RECUR.'!$F$1:$F$60, MATCH(T251, 'TAXA DE OCUP. RECUR.'!$E$1:$E$60, 0)),"")</f>
        <v>FRESADORA HEYLIGENTASDE - [610]</v>
      </c>
      <c r="V251" s="48">
        <v>1.8826872498570613</v>
      </c>
      <c r="W251" s="48"/>
      <c r="X251" s="229">
        <v>46116</v>
      </c>
      <c r="Y251" s="229">
        <f t="shared" si="29"/>
        <v>46116</v>
      </c>
      <c r="Z251" s="47">
        <f t="shared" si="25"/>
        <v>14</v>
      </c>
      <c r="AA251" s="47">
        <f t="shared" si="26"/>
        <v>14</v>
      </c>
      <c r="AB251" s="47" t="str">
        <f t="shared" si="27"/>
        <v>abr</v>
      </c>
      <c r="AC251" s="47" t="str">
        <f t="shared" si="28"/>
        <v>2026</v>
      </c>
      <c r="AD251" s="165">
        <f t="shared" si="24"/>
        <v>1</v>
      </c>
    </row>
    <row r="252" spans="1:30" x14ac:dyDescent="0.25">
      <c r="A252" s="47" t="s">
        <v>1059</v>
      </c>
      <c r="B252" s="47" t="s">
        <v>9</v>
      </c>
      <c r="C252" s="47">
        <v>2113</v>
      </c>
      <c r="D252" s="47">
        <v>6</v>
      </c>
      <c r="E252" s="47" t="s">
        <v>38</v>
      </c>
      <c r="F252" s="48" t="s">
        <v>801</v>
      </c>
      <c r="G252" s="48" t="s">
        <v>11</v>
      </c>
      <c r="H252" s="48" t="s">
        <v>2677</v>
      </c>
      <c r="I252" s="48">
        <v>1</v>
      </c>
      <c r="J252" s="48" t="s">
        <v>1145</v>
      </c>
      <c r="K252" s="48" t="s">
        <v>1487</v>
      </c>
      <c r="M252" s="47">
        <f>_xlfn.XLOOKUP(BASE!$A691,dd_carteira_fundição!A:A,dd_carteira_fundição!G:G,"",0)</f>
        <v>234</v>
      </c>
      <c r="N252" s="47" t="s">
        <v>1164</v>
      </c>
      <c r="O252" s="133"/>
      <c r="P252" s="47" t="s">
        <v>1160</v>
      </c>
      <c r="Q252" s="47" t="s">
        <v>1346</v>
      </c>
      <c r="R252" s="47" t="s">
        <v>158</v>
      </c>
      <c r="S252" s="47" t="s">
        <v>158</v>
      </c>
      <c r="T252" s="164">
        <v>2</v>
      </c>
      <c r="U252" s="47" t="str">
        <f>IFERROR(INDEX('TAXA DE OCUP. RECUR.'!$F$1:$F$60, MATCH(T252, 'TAXA DE OCUP. RECUR.'!$E$1:$E$60, 0)),"")</f>
        <v>EXPEDIÇÃO</v>
      </c>
      <c r="V252" s="165">
        <v>1</v>
      </c>
      <c r="W252" s="165"/>
      <c r="X252" s="229">
        <v>46176</v>
      </c>
      <c r="Y252" s="229"/>
      <c r="Z252" s="47">
        <f t="shared" si="25"/>
        <v>23</v>
      </c>
      <c r="AA252" s="47" t="str">
        <f t="shared" si="26"/>
        <v/>
      </c>
      <c r="AB252" s="47" t="str">
        <f t="shared" si="27"/>
        <v>jun</v>
      </c>
      <c r="AC252" s="47" t="str">
        <f t="shared" si="28"/>
        <v>2026</v>
      </c>
      <c r="AD252" s="165" t="str">
        <f t="shared" si="24"/>
        <v/>
      </c>
    </row>
    <row r="253" spans="1:30" x14ac:dyDescent="0.25">
      <c r="A253" s="47" t="s">
        <v>1060</v>
      </c>
      <c r="B253" s="47" t="s">
        <v>9</v>
      </c>
      <c r="C253" s="47">
        <v>2113</v>
      </c>
      <c r="D253" s="47">
        <v>7</v>
      </c>
      <c r="E253" s="47" t="s">
        <v>38</v>
      </c>
      <c r="F253" s="48" t="s">
        <v>801</v>
      </c>
      <c r="G253" s="48" t="s">
        <v>11</v>
      </c>
      <c r="H253" s="48" t="s">
        <v>2678</v>
      </c>
      <c r="I253" s="48">
        <v>1</v>
      </c>
      <c r="J253" s="48" t="s">
        <v>1145</v>
      </c>
      <c r="K253" s="48" t="s">
        <v>1487</v>
      </c>
      <c r="L253" s="47"/>
      <c r="M253" s="47">
        <f>_xlfn.XLOOKUP(BASE!$A692,dd_carteira_fundição!A:A,dd_carteira_fundição!G:G,"",0)</f>
        <v>235</v>
      </c>
      <c r="N253" s="47" t="s">
        <v>1164</v>
      </c>
      <c r="O253" s="133"/>
      <c r="P253" s="47" t="s">
        <v>1160</v>
      </c>
      <c r="Q253" s="47" t="s">
        <v>1346</v>
      </c>
      <c r="R253" s="48" t="s">
        <v>1687</v>
      </c>
      <c r="S253" s="48" t="s">
        <v>1156</v>
      </c>
      <c r="T253" s="48">
        <v>1</v>
      </c>
      <c r="U253" s="48" t="str">
        <f>IFERROR(INDEX('TAXA DE OCUP. RECUR.'!$F$1:$F$60, MATCH(T253, 'TAXA DE OCUP. RECUR.'!$E$1:$E$60, 0)),"")</f>
        <v>FUNDIÇÃO MORENO</v>
      </c>
      <c r="V253" s="48">
        <v>1</v>
      </c>
      <c r="W253" s="48">
        <v>1</v>
      </c>
      <c r="X253" s="229">
        <v>46090</v>
      </c>
      <c r="Y253" s="229">
        <f>X253</f>
        <v>46090</v>
      </c>
      <c r="Z253" s="47">
        <f t="shared" si="25"/>
        <v>11</v>
      </c>
      <c r="AA253" s="47">
        <f t="shared" si="26"/>
        <v>11</v>
      </c>
      <c r="AB253" s="47" t="str">
        <f t="shared" si="27"/>
        <v>mar</v>
      </c>
      <c r="AC253" s="47" t="str">
        <f t="shared" si="28"/>
        <v>2026</v>
      </c>
      <c r="AD253" s="165">
        <f t="shared" si="24"/>
        <v>1</v>
      </c>
    </row>
    <row r="254" spans="1:30" x14ac:dyDescent="0.25">
      <c r="A254" s="47" t="s">
        <v>1060</v>
      </c>
      <c r="B254" s="47" t="s">
        <v>9</v>
      </c>
      <c r="C254" s="47">
        <v>2113</v>
      </c>
      <c r="D254" s="47">
        <v>7</v>
      </c>
      <c r="E254" s="47" t="s">
        <v>38</v>
      </c>
      <c r="F254" s="48" t="s">
        <v>801</v>
      </c>
      <c r="G254" s="48" t="s">
        <v>11</v>
      </c>
      <c r="H254" s="48" t="s">
        <v>2678</v>
      </c>
      <c r="I254" s="48">
        <v>1</v>
      </c>
      <c r="J254" s="48" t="s">
        <v>1145</v>
      </c>
      <c r="K254" s="48" t="s">
        <v>1487</v>
      </c>
      <c r="L254" s="47"/>
      <c r="M254" s="47">
        <f>_xlfn.XLOOKUP(BASE!$A693,dd_carteira_fundição!A:A,dd_carteira_fundição!G:G,"",0)</f>
        <v>235</v>
      </c>
      <c r="N254" s="47" t="s">
        <v>1164</v>
      </c>
      <c r="O254" s="133"/>
      <c r="P254" s="47" t="s">
        <v>1160</v>
      </c>
      <c r="Q254" s="47" t="s">
        <v>1346</v>
      </c>
      <c r="R254" s="48" t="s">
        <v>1690</v>
      </c>
      <c r="S254" s="48" t="s">
        <v>174</v>
      </c>
      <c r="T254" s="48">
        <v>106</v>
      </c>
      <c r="U254" s="48" t="str">
        <f>IFERROR(INDEX('TAXA DE OCUP. RECUR.'!$F$1:$F$60, MATCH(T254, 'TAXA DE OCUP. RECUR.'!$E$1:$E$60, 0)),"")</f>
        <v>PLAINA DE MESA POREBA - [106]</v>
      </c>
      <c r="V254" s="48">
        <v>3.24</v>
      </c>
      <c r="W254" s="48"/>
      <c r="X254" s="229">
        <v>46113</v>
      </c>
      <c r="Y254" s="229">
        <f>X254</f>
        <v>46113</v>
      </c>
      <c r="Z254" s="47">
        <f t="shared" si="25"/>
        <v>14</v>
      </c>
      <c r="AA254" s="47">
        <f t="shared" si="26"/>
        <v>14</v>
      </c>
      <c r="AB254" s="47" t="str">
        <f t="shared" si="27"/>
        <v>abr</v>
      </c>
      <c r="AC254" s="47" t="str">
        <f t="shared" si="28"/>
        <v>2026</v>
      </c>
      <c r="AD254" s="165">
        <f t="shared" si="24"/>
        <v>1</v>
      </c>
    </row>
    <row r="255" spans="1:30" x14ac:dyDescent="0.25">
      <c r="A255" s="47" t="s">
        <v>1060</v>
      </c>
      <c r="B255" s="47" t="s">
        <v>9</v>
      </c>
      <c r="C255" s="47">
        <v>2113</v>
      </c>
      <c r="D255" s="47">
        <v>7</v>
      </c>
      <c r="E255" s="47" t="s">
        <v>38</v>
      </c>
      <c r="F255" s="48" t="s">
        <v>801</v>
      </c>
      <c r="G255" s="48" t="s">
        <v>11</v>
      </c>
      <c r="H255" s="48" t="s">
        <v>2678</v>
      </c>
      <c r="I255" s="48">
        <v>1</v>
      </c>
      <c r="J255" s="48" t="s">
        <v>1145</v>
      </c>
      <c r="K255" s="48" t="s">
        <v>1487</v>
      </c>
      <c r="L255" s="47"/>
      <c r="M255" s="47">
        <f>_xlfn.XLOOKUP(BASE!$A694,dd_carteira_fundição!A:A,dd_carteira_fundição!G:G,"",0)</f>
        <v>235</v>
      </c>
      <c r="N255" s="47" t="s">
        <v>1164</v>
      </c>
      <c r="O255" s="133"/>
      <c r="P255" s="47" t="s">
        <v>1160</v>
      </c>
      <c r="Q255" s="47" t="s">
        <v>1346</v>
      </c>
      <c r="R255" s="48" t="s">
        <v>1690</v>
      </c>
      <c r="S255" s="48" t="s">
        <v>175</v>
      </c>
      <c r="T255" s="48">
        <v>151</v>
      </c>
      <c r="U255" s="48" t="str">
        <f>IFERROR(INDEX('TAXA DE OCUP. RECUR.'!$F$1:$F$60, MATCH(T255, 'TAXA DE OCUP. RECUR.'!$E$1:$E$60, 0)),"")</f>
        <v>MANDRILH. FISHER MILL - [151]</v>
      </c>
      <c r="V255" s="48">
        <v>1.5545454545454545</v>
      </c>
      <c r="W255" s="48"/>
      <c r="X255" s="229">
        <v>46114</v>
      </c>
      <c r="Y255" s="229">
        <f>X255</f>
        <v>46114</v>
      </c>
      <c r="Z255" s="47">
        <f t="shared" si="25"/>
        <v>14</v>
      </c>
      <c r="AA255" s="47">
        <f t="shared" si="26"/>
        <v>14</v>
      </c>
      <c r="AB255" s="47" t="str">
        <f t="shared" si="27"/>
        <v>abr</v>
      </c>
      <c r="AC255" s="47" t="str">
        <f t="shared" si="28"/>
        <v>2026</v>
      </c>
      <c r="AD255" s="165">
        <f t="shared" si="24"/>
        <v>1</v>
      </c>
    </row>
    <row r="256" spans="1:30" x14ac:dyDescent="0.25">
      <c r="A256" s="47" t="s">
        <v>1060</v>
      </c>
      <c r="B256" s="47" t="s">
        <v>9</v>
      </c>
      <c r="C256" s="47">
        <v>2113</v>
      </c>
      <c r="D256" s="47">
        <v>7</v>
      </c>
      <c r="E256" s="47" t="s">
        <v>38</v>
      </c>
      <c r="F256" s="48" t="s">
        <v>801</v>
      </c>
      <c r="G256" s="48" t="s">
        <v>11</v>
      </c>
      <c r="H256" s="48" t="s">
        <v>2678</v>
      </c>
      <c r="I256" s="48">
        <v>1</v>
      </c>
      <c r="J256" s="48" t="s">
        <v>1145</v>
      </c>
      <c r="K256" s="48" t="s">
        <v>1487</v>
      </c>
      <c r="L256" s="47"/>
      <c r="M256" s="47">
        <f>_xlfn.XLOOKUP(BASE!$A695,dd_carteira_fundição!A:A,dd_carteira_fundição!G:G,"",0)</f>
        <v>235</v>
      </c>
      <c r="N256" s="47" t="s">
        <v>1164</v>
      </c>
      <c r="O256" s="133"/>
      <c r="P256" s="47" t="s">
        <v>1160</v>
      </c>
      <c r="Q256" s="47" t="s">
        <v>1346</v>
      </c>
      <c r="R256" s="48" t="s">
        <v>1690</v>
      </c>
      <c r="S256" s="48" t="s">
        <v>177</v>
      </c>
      <c r="T256" s="48">
        <v>560</v>
      </c>
      <c r="U256" s="48" t="str">
        <f>IFERROR(INDEX('TAXA DE OCUP. RECUR.'!$F$1:$F$60, MATCH(T256, 'TAXA DE OCUP. RECUR.'!$E$1:$E$60, 0)),"")</f>
        <v>FRESA DROPP HEINN - [560]</v>
      </c>
      <c r="V256" s="48">
        <v>4.59</v>
      </c>
      <c r="W256" s="48"/>
      <c r="X256" s="229">
        <v>46115</v>
      </c>
      <c r="Y256" s="229">
        <f>X256</f>
        <v>46115</v>
      </c>
      <c r="Z256" s="47">
        <f t="shared" si="25"/>
        <v>14</v>
      </c>
      <c r="AA256" s="47">
        <f t="shared" si="26"/>
        <v>14</v>
      </c>
      <c r="AB256" s="47" t="str">
        <f t="shared" si="27"/>
        <v>abr</v>
      </c>
      <c r="AC256" s="47" t="str">
        <f t="shared" si="28"/>
        <v>2026</v>
      </c>
      <c r="AD256" s="165">
        <f t="shared" si="24"/>
        <v>1</v>
      </c>
    </row>
    <row r="257" spans="1:30" x14ac:dyDescent="0.25">
      <c r="A257" s="47" t="s">
        <v>1060</v>
      </c>
      <c r="B257" s="47" t="s">
        <v>9</v>
      </c>
      <c r="C257" s="47">
        <v>2113</v>
      </c>
      <c r="D257" s="47">
        <v>7</v>
      </c>
      <c r="E257" s="47" t="s">
        <v>38</v>
      </c>
      <c r="F257" s="48" t="s">
        <v>801</v>
      </c>
      <c r="G257" s="48" t="s">
        <v>11</v>
      </c>
      <c r="H257" s="48" t="s">
        <v>2679</v>
      </c>
      <c r="I257" s="48">
        <v>1</v>
      </c>
      <c r="J257" s="48" t="s">
        <v>1145</v>
      </c>
      <c r="K257" s="48" t="s">
        <v>1487</v>
      </c>
      <c r="L257" s="47"/>
      <c r="M257" s="47">
        <f>_xlfn.XLOOKUP(BASE!$A696,dd_carteira_fundição!A:A,dd_carteira_fundição!G:G,"",0)</f>
        <v>236</v>
      </c>
      <c r="N257" s="47" t="s">
        <v>1164</v>
      </c>
      <c r="O257" s="133"/>
      <c r="P257" s="47" t="s">
        <v>1160</v>
      </c>
      <c r="Q257" s="47" t="s">
        <v>1346</v>
      </c>
      <c r="R257" s="48" t="s">
        <v>1690</v>
      </c>
      <c r="S257" s="48" t="s">
        <v>176</v>
      </c>
      <c r="T257" s="48">
        <v>610</v>
      </c>
      <c r="U257" s="48" t="str">
        <f>IFERROR(INDEX('TAXA DE OCUP. RECUR.'!$F$1:$F$60, MATCH(T257, 'TAXA DE OCUP. RECUR.'!$E$1:$E$60, 0)),"")</f>
        <v>FRESADORA HEYLIGENTASDE - [610]</v>
      </c>
      <c r="V257" s="48">
        <v>1.8826872498570613</v>
      </c>
      <c r="W257" s="48"/>
      <c r="X257" s="229">
        <v>46116</v>
      </c>
      <c r="Y257" s="229">
        <f>X257</f>
        <v>46116</v>
      </c>
      <c r="Z257" s="47">
        <f t="shared" si="25"/>
        <v>14</v>
      </c>
      <c r="AA257" s="47">
        <f t="shared" si="26"/>
        <v>14</v>
      </c>
      <c r="AB257" s="47" t="str">
        <f t="shared" si="27"/>
        <v>abr</v>
      </c>
      <c r="AC257" s="47" t="str">
        <f t="shared" si="28"/>
        <v>2026</v>
      </c>
      <c r="AD257" s="165">
        <f t="shared" si="24"/>
        <v>1</v>
      </c>
    </row>
    <row r="258" spans="1:30" x14ac:dyDescent="0.25">
      <c r="A258" s="47" t="s">
        <v>1060</v>
      </c>
      <c r="B258" s="47" t="s">
        <v>9</v>
      </c>
      <c r="C258" s="47">
        <v>2113</v>
      </c>
      <c r="D258" s="47">
        <v>7</v>
      </c>
      <c r="E258" s="47" t="s">
        <v>38</v>
      </c>
      <c r="F258" s="48" t="s">
        <v>801</v>
      </c>
      <c r="G258" s="48" t="s">
        <v>11</v>
      </c>
      <c r="H258" s="48" t="s">
        <v>2679</v>
      </c>
      <c r="I258" s="48">
        <v>1</v>
      </c>
      <c r="J258" s="48" t="s">
        <v>1145</v>
      </c>
      <c r="K258" s="48" t="s">
        <v>1487</v>
      </c>
      <c r="M258" s="47">
        <f>_xlfn.XLOOKUP(BASE!$A697,dd_carteira_fundição!A:A,dd_carteira_fundição!G:G,"",0)</f>
        <v>236</v>
      </c>
      <c r="N258" s="47" t="s">
        <v>1164</v>
      </c>
      <c r="O258" s="133"/>
      <c r="P258" s="47" t="s">
        <v>1160</v>
      </c>
      <c r="Q258" s="47" t="s">
        <v>1346</v>
      </c>
      <c r="R258" s="47" t="s">
        <v>158</v>
      </c>
      <c r="S258" s="47" t="s">
        <v>158</v>
      </c>
      <c r="T258" s="164">
        <v>2</v>
      </c>
      <c r="U258" s="47" t="str">
        <f>IFERROR(INDEX('TAXA DE OCUP. RECUR.'!$F$1:$F$60, MATCH(T258, 'TAXA DE OCUP. RECUR.'!$E$1:$E$60, 0)),"")</f>
        <v>EXPEDIÇÃO</v>
      </c>
      <c r="V258" s="165">
        <v>1</v>
      </c>
      <c r="W258" s="165"/>
      <c r="X258" s="229">
        <v>46176</v>
      </c>
      <c r="Y258" s="229"/>
      <c r="Z258" s="47">
        <f t="shared" si="25"/>
        <v>23</v>
      </c>
      <c r="AA258" s="47" t="str">
        <f t="shared" si="26"/>
        <v/>
      </c>
      <c r="AB258" s="47" t="str">
        <f t="shared" si="27"/>
        <v>jun</v>
      </c>
      <c r="AC258" s="47" t="str">
        <f t="shared" si="28"/>
        <v>2026</v>
      </c>
      <c r="AD258" s="165" t="str">
        <f t="shared" ref="AD258:AD321" si="30">IF(Y258&lt;&gt;"",1,"")</f>
        <v/>
      </c>
    </row>
    <row r="259" spans="1:30" x14ac:dyDescent="0.25">
      <c r="A259" s="47" t="s">
        <v>1061</v>
      </c>
      <c r="B259" s="47" t="s">
        <v>9</v>
      </c>
      <c r="C259" s="47">
        <v>2113</v>
      </c>
      <c r="D259" s="47">
        <v>1</v>
      </c>
      <c r="E259" s="47" t="s">
        <v>38</v>
      </c>
      <c r="F259" s="48" t="s">
        <v>802</v>
      </c>
      <c r="G259" s="48" t="s">
        <v>11</v>
      </c>
      <c r="H259" s="48" t="s">
        <v>2680</v>
      </c>
      <c r="I259" s="48">
        <v>1</v>
      </c>
      <c r="J259" s="48" t="s">
        <v>1145</v>
      </c>
      <c r="K259" s="48" t="s">
        <v>1487</v>
      </c>
      <c r="L259" s="47"/>
      <c r="M259" s="47">
        <f>_xlfn.XLOOKUP(BASE!$A698,dd_carteira_fundição!A:A,dd_carteira_fundição!G:G,"",0)</f>
        <v>236</v>
      </c>
      <c r="N259" s="47" t="s">
        <v>1164</v>
      </c>
      <c r="O259" s="133"/>
      <c r="P259" s="47" t="s">
        <v>1160</v>
      </c>
      <c r="Q259" s="47" t="s">
        <v>1346</v>
      </c>
      <c r="R259" s="48" t="s">
        <v>1687</v>
      </c>
      <c r="S259" s="48" t="s">
        <v>1156</v>
      </c>
      <c r="T259" s="48">
        <v>1</v>
      </c>
      <c r="U259" s="48" t="str">
        <f>IFERROR(INDEX('TAXA DE OCUP. RECUR.'!$F$1:$F$60, MATCH(T259, 'TAXA DE OCUP. RECUR.'!$E$1:$E$60, 0)),"")</f>
        <v>FUNDIÇÃO MORENO</v>
      </c>
      <c r="V259" s="48">
        <v>1</v>
      </c>
      <c r="W259" s="48">
        <v>1</v>
      </c>
      <c r="X259" s="229">
        <v>46090</v>
      </c>
      <c r="Y259" s="229">
        <f>X259</f>
        <v>46090</v>
      </c>
      <c r="Z259" s="47">
        <f t="shared" ref="Z259:Z322" si="31">IFERROR(WEEKNUM(X259,11),"")</f>
        <v>11</v>
      </c>
      <c r="AA259" s="47">
        <f t="shared" ref="AA259:AA263" si="32">IF(Y259&lt;&gt;"",WEEKNUM(Y259,11),"")</f>
        <v>11</v>
      </c>
      <c r="AB259" s="47" t="str">
        <f t="shared" si="27"/>
        <v>mar</v>
      </c>
      <c r="AC259" s="47" t="str">
        <f t="shared" si="28"/>
        <v>2026</v>
      </c>
      <c r="AD259" s="165">
        <f t="shared" si="30"/>
        <v>1</v>
      </c>
    </row>
    <row r="260" spans="1:30" x14ac:dyDescent="0.25">
      <c r="A260" s="47" t="s">
        <v>1061</v>
      </c>
      <c r="B260" s="47" t="s">
        <v>9</v>
      </c>
      <c r="C260" s="47">
        <v>2113</v>
      </c>
      <c r="D260" s="47">
        <v>1</v>
      </c>
      <c r="E260" s="47" t="s">
        <v>38</v>
      </c>
      <c r="F260" s="48" t="s">
        <v>802</v>
      </c>
      <c r="G260" s="48" t="s">
        <v>11</v>
      </c>
      <c r="H260" s="48" t="s">
        <v>2680</v>
      </c>
      <c r="I260" s="48">
        <v>1</v>
      </c>
      <c r="J260" s="48" t="s">
        <v>1145</v>
      </c>
      <c r="K260" s="48" t="s">
        <v>1487</v>
      </c>
      <c r="L260" s="47"/>
      <c r="M260" s="47">
        <f>_xlfn.XLOOKUP(BASE!$A699,dd_carteira_fundição!A:A,dd_carteira_fundição!G:G,"",0)</f>
        <v>236</v>
      </c>
      <c r="N260" s="47" t="s">
        <v>1164</v>
      </c>
      <c r="O260" s="133"/>
      <c r="P260" s="47" t="s">
        <v>1160</v>
      </c>
      <c r="Q260" s="47" t="s">
        <v>1346</v>
      </c>
      <c r="R260" s="48" t="s">
        <v>1690</v>
      </c>
      <c r="S260" s="48" t="s">
        <v>174</v>
      </c>
      <c r="T260" s="48">
        <v>106</v>
      </c>
      <c r="U260" s="48" t="str">
        <f>IFERROR(INDEX('TAXA DE OCUP. RECUR.'!$F$1:$F$60, MATCH(T260, 'TAXA DE OCUP. RECUR.'!$E$1:$E$60, 0)),"")</f>
        <v>PLAINA DE MESA POREBA - [106]</v>
      </c>
      <c r="V260" s="48">
        <v>3.24</v>
      </c>
      <c r="W260" s="48"/>
      <c r="X260" s="229">
        <v>46113</v>
      </c>
      <c r="Y260" s="229">
        <f>X260</f>
        <v>46113</v>
      </c>
      <c r="Z260" s="47">
        <f t="shared" si="31"/>
        <v>14</v>
      </c>
      <c r="AA260" s="47">
        <f t="shared" si="32"/>
        <v>14</v>
      </c>
      <c r="AB260" s="47" t="str">
        <f t="shared" si="27"/>
        <v>abr</v>
      </c>
      <c r="AC260" s="47" t="str">
        <f t="shared" si="28"/>
        <v>2026</v>
      </c>
      <c r="AD260" s="165">
        <f t="shared" si="30"/>
        <v>1</v>
      </c>
    </row>
    <row r="261" spans="1:30" x14ac:dyDescent="0.25">
      <c r="A261" s="47" t="s">
        <v>1061</v>
      </c>
      <c r="B261" s="47" t="s">
        <v>9</v>
      </c>
      <c r="C261" s="47">
        <v>2113</v>
      </c>
      <c r="D261" s="47">
        <v>1</v>
      </c>
      <c r="E261" s="47" t="s">
        <v>38</v>
      </c>
      <c r="F261" s="48" t="s">
        <v>802</v>
      </c>
      <c r="G261" s="48" t="s">
        <v>11</v>
      </c>
      <c r="H261" s="48" t="s">
        <v>2681</v>
      </c>
      <c r="I261" s="48">
        <v>1</v>
      </c>
      <c r="J261" s="48" t="s">
        <v>1145</v>
      </c>
      <c r="K261" s="48" t="s">
        <v>1487</v>
      </c>
      <c r="L261" s="47"/>
      <c r="M261" s="47">
        <f>_xlfn.XLOOKUP(BASE!$A700,dd_carteira_fundição!A:A,dd_carteira_fundição!G:G,"",0)</f>
        <v>1</v>
      </c>
      <c r="N261" s="47" t="s">
        <v>1164</v>
      </c>
      <c r="O261" s="133"/>
      <c r="P261" s="47" t="s">
        <v>1160</v>
      </c>
      <c r="Q261" s="47" t="s">
        <v>1346</v>
      </c>
      <c r="R261" s="48" t="s">
        <v>1690</v>
      </c>
      <c r="S261" s="48" t="s">
        <v>175</v>
      </c>
      <c r="T261" s="48">
        <v>151</v>
      </c>
      <c r="U261" s="48" t="str">
        <f>IFERROR(INDEX('TAXA DE OCUP. RECUR.'!$F$1:$F$60, MATCH(T261, 'TAXA DE OCUP. RECUR.'!$E$1:$E$60, 0)),"")</f>
        <v>MANDRILH. FISHER MILL - [151]</v>
      </c>
      <c r="V261" s="48">
        <v>1.5545454545454545</v>
      </c>
      <c r="W261" s="48"/>
      <c r="X261" s="229">
        <v>46114</v>
      </c>
      <c r="Y261" s="229">
        <f>X261</f>
        <v>46114</v>
      </c>
      <c r="Z261" s="47">
        <f t="shared" si="31"/>
        <v>14</v>
      </c>
      <c r="AA261" s="47">
        <f t="shared" si="32"/>
        <v>14</v>
      </c>
      <c r="AB261" s="47" t="str">
        <f t="shared" si="27"/>
        <v>abr</v>
      </c>
      <c r="AC261" s="47" t="str">
        <f t="shared" si="28"/>
        <v>2026</v>
      </c>
      <c r="AD261" s="165">
        <f t="shared" si="30"/>
        <v>1</v>
      </c>
    </row>
    <row r="262" spans="1:30" x14ac:dyDescent="0.25">
      <c r="A262" s="47" t="s">
        <v>1061</v>
      </c>
      <c r="B262" s="47" t="s">
        <v>9</v>
      </c>
      <c r="C262" s="47">
        <v>2113</v>
      </c>
      <c r="D262" s="47">
        <v>1</v>
      </c>
      <c r="E262" s="47" t="s">
        <v>38</v>
      </c>
      <c r="F262" s="48" t="s">
        <v>802</v>
      </c>
      <c r="G262" s="48" t="s">
        <v>11</v>
      </c>
      <c r="H262" s="48" t="s">
        <v>2681</v>
      </c>
      <c r="I262" s="48">
        <v>1</v>
      </c>
      <c r="J262" s="48" t="s">
        <v>1145</v>
      </c>
      <c r="K262" s="48" t="s">
        <v>1487</v>
      </c>
      <c r="L262" s="47"/>
      <c r="M262" s="47">
        <f>_xlfn.XLOOKUP(BASE!$A701,dd_carteira_fundição!A:A,dd_carteira_fundição!G:G,"",0)</f>
        <v>1</v>
      </c>
      <c r="N262" s="47" t="s">
        <v>1164</v>
      </c>
      <c r="O262" s="133"/>
      <c r="P262" s="47" t="s">
        <v>1160</v>
      </c>
      <c r="Q262" s="47" t="s">
        <v>1346</v>
      </c>
      <c r="R262" s="48" t="s">
        <v>1690</v>
      </c>
      <c r="S262" s="48" t="s">
        <v>177</v>
      </c>
      <c r="T262" s="48">
        <v>560</v>
      </c>
      <c r="U262" s="48" t="str">
        <f>IFERROR(INDEX('TAXA DE OCUP. RECUR.'!$F$1:$F$60, MATCH(T262, 'TAXA DE OCUP. RECUR.'!$E$1:$E$60, 0)),"")</f>
        <v>FRESA DROPP HEINN - [560]</v>
      </c>
      <c r="V262" s="48">
        <v>4.59</v>
      </c>
      <c r="W262" s="48"/>
      <c r="X262" s="229">
        <v>46115</v>
      </c>
      <c r="Y262" s="229">
        <f t="shared" ref="Y262:Y263" si="33">X262</f>
        <v>46115</v>
      </c>
      <c r="Z262" s="47">
        <f t="shared" si="31"/>
        <v>14</v>
      </c>
      <c r="AA262" s="47">
        <f t="shared" si="32"/>
        <v>14</v>
      </c>
      <c r="AB262" s="47" t="str">
        <f t="shared" si="27"/>
        <v>abr</v>
      </c>
      <c r="AC262" s="47" t="str">
        <f t="shared" si="28"/>
        <v>2026</v>
      </c>
      <c r="AD262" s="165">
        <f t="shared" si="30"/>
        <v>1</v>
      </c>
    </row>
    <row r="263" spans="1:30" x14ac:dyDescent="0.25">
      <c r="A263" s="47" t="s">
        <v>1061</v>
      </c>
      <c r="B263" s="47" t="s">
        <v>9</v>
      </c>
      <c r="C263" s="47">
        <v>2113</v>
      </c>
      <c r="D263" s="47">
        <v>1</v>
      </c>
      <c r="E263" s="47" t="s">
        <v>38</v>
      </c>
      <c r="F263" s="48" t="s">
        <v>802</v>
      </c>
      <c r="G263" s="48" t="s">
        <v>11</v>
      </c>
      <c r="H263" s="48" t="s">
        <v>2681</v>
      </c>
      <c r="I263" s="48">
        <v>1</v>
      </c>
      <c r="J263" s="48" t="s">
        <v>1145</v>
      </c>
      <c r="K263" s="48" t="s">
        <v>1487</v>
      </c>
      <c r="L263" s="47"/>
      <c r="M263" s="47">
        <f>_xlfn.XLOOKUP(BASE!$A702,dd_carteira_fundição!A:A,dd_carteira_fundição!G:G,"",0)</f>
        <v>1</v>
      </c>
      <c r="N263" s="47" t="s">
        <v>1164</v>
      </c>
      <c r="O263" s="133"/>
      <c r="P263" s="47" t="s">
        <v>1160</v>
      </c>
      <c r="Q263" s="47" t="s">
        <v>1346</v>
      </c>
      <c r="R263" s="48" t="s">
        <v>1690</v>
      </c>
      <c r="S263" s="48" t="s">
        <v>176</v>
      </c>
      <c r="T263" s="48">
        <v>610</v>
      </c>
      <c r="U263" s="48" t="str">
        <f>IFERROR(INDEX('TAXA DE OCUP. RECUR.'!$F$1:$F$60, MATCH(T263, 'TAXA DE OCUP. RECUR.'!$E$1:$E$60, 0)),"")</f>
        <v>FRESADORA HEYLIGENTASDE - [610]</v>
      </c>
      <c r="V263" s="48">
        <v>1.8826872498570613</v>
      </c>
      <c r="W263" s="48"/>
      <c r="X263" s="229">
        <v>46116</v>
      </c>
      <c r="Y263" s="229">
        <f t="shared" si="33"/>
        <v>46116</v>
      </c>
      <c r="Z263" s="47">
        <f t="shared" si="31"/>
        <v>14</v>
      </c>
      <c r="AA263" s="47">
        <f t="shared" si="32"/>
        <v>14</v>
      </c>
      <c r="AB263" s="47" t="str">
        <f t="shared" si="27"/>
        <v>abr</v>
      </c>
      <c r="AC263" s="47" t="str">
        <f t="shared" si="28"/>
        <v>2026</v>
      </c>
      <c r="AD263" s="165">
        <f t="shared" si="30"/>
        <v>1</v>
      </c>
    </row>
    <row r="264" spans="1:30" x14ac:dyDescent="0.25">
      <c r="A264" s="47" t="s">
        <v>1061</v>
      </c>
      <c r="B264" s="47" t="s">
        <v>9</v>
      </c>
      <c r="C264" s="47">
        <v>2113</v>
      </c>
      <c r="D264" s="47">
        <v>1</v>
      </c>
      <c r="E264" s="47" t="s">
        <v>38</v>
      </c>
      <c r="F264" s="48" t="s">
        <v>802</v>
      </c>
      <c r="G264" s="48" t="s">
        <v>11</v>
      </c>
      <c r="H264" s="48" t="s">
        <v>2681</v>
      </c>
      <c r="I264" s="48">
        <v>1</v>
      </c>
      <c r="J264" s="48" t="s">
        <v>1145</v>
      </c>
      <c r="K264" s="48" t="s">
        <v>1487</v>
      </c>
      <c r="M264" s="47">
        <f>_xlfn.XLOOKUP(BASE!$A703,dd_carteira_fundição!A:A,dd_carteira_fundição!G:G,"",0)</f>
        <v>1</v>
      </c>
      <c r="N264" s="47" t="s">
        <v>1164</v>
      </c>
      <c r="O264" s="133"/>
      <c r="P264" s="47" t="s">
        <v>1160</v>
      </c>
      <c r="Q264" s="47" t="s">
        <v>1346</v>
      </c>
      <c r="R264" s="47" t="s">
        <v>158</v>
      </c>
      <c r="S264" s="47" t="s">
        <v>158</v>
      </c>
      <c r="T264" s="164">
        <v>2</v>
      </c>
      <c r="U264" s="47" t="str">
        <f>IFERROR(INDEX('TAXA DE OCUP. RECUR.'!$F$1:$F$60, MATCH(T264, 'TAXA DE OCUP. RECUR.'!$E$1:$E$60, 0)),"")</f>
        <v>EXPEDIÇÃO</v>
      </c>
      <c r="V264" s="165">
        <v>1</v>
      </c>
      <c r="W264" s="165"/>
      <c r="X264" s="229">
        <v>46176</v>
      </c>
      <c r="Y264" s="229"/>
      <c r="Z264" s="47">
        <f t="shared" si="31"/>
        <v>23</v>
      </c>
      <c r="AA264" s="47" t="str">
        <f t="shared" ref="AA264:AA322" si="34">IF(Y264&lt;&gt;"",WEEKNUM(Y264,11),"")</f>
        <v/>
      </c>
      <c r="AB264" s="47" t="str">
        <f t="shared" si="27"/>
        <v>jun</v>
      </c>
      <c r="AC264" s="47" t="str">
        <f t="shared" si="28"/>
        <v>2026</v>
      </c>
      <c r="AD264" s="165" t="str">
        <f t="shared" si="30"/>
        <v/>
      </c>
    </row>
    <row r="265" spans="1:30" x14ac:dyDescent="0.25">
      <c r="A265" s="47" t="s">
        <v>1062</v>
      </c>
      <c r="B265" s="47" t="s">
        <v>9</v>
      </c>
      <c r="C265" s="47">
        <v>2113</v>
      </c>
      <c r="D265" s="47">
        <v>2</v>
      </c>
      <c r="E265" s="47" t="s">
        <v>38</v>
      </c>
      <c r="F265" s="48" t="s">
        <v>802</v>
      </c>
      <c r="G265" s="48" t="s">
        <v>11</v>
      </c>
      <c r="H265" s="48" t="s">
        <v>2681</v>
      </c>
      <c r="I265" s="48">
        <v>1</v>
      </c>
      <c r="J265" s="48" t="s">
        <v>1145</v>
      </c>
      <c r="K265" s="48" t="s">
        <v>1487</v>
      </c>
      <c r="L265" s="47"/>
      <c r="M265" s="47">
        <f>_xlfn.XLOOKUP(BASE!$A704,dd_carteira_fundição!A:A,dd_carteira_fundição!G:G,"",0)</f>
        <v>1</v>
      </c>
      <c r="N265" s="47" t="s">
        <v>1164</v>
      </c>
      <c r="O265" s="133"/>
      <c r="P265" s="47" t="s">
        <v>1160</v>
      </c>
      <c r="Q265" s="47" t="s">
        <v>1346</v>
      </c>
      <c r="R265" s="48" t="s">
        <v>1687</v>
      </c>
      <c r="S265" s="48" t="s">
        <v>1156</v>
      </c>
      <c r="T265" s="48">
        <v>1</v>
      </c>
      <c r="U265" s="48" t="str">
        <f>IFERROR(INDEX('TAXA DE OCUP. RECUR.'!$F$1:$F$60, MATCH(T265, 'TAXA DE OCUP. RECUR.'!$E$1:$E$60, 0)),"")</f>
        <v>FUNDIÇÃO MORENO</v>
      </c>
      <c r="V265" s="48">
        <v>1</v>
      </c>
      <c r="W265" s="48">
        <v>1</v>
      </c>
      <c r="X265" s="229">
        <v>46090</v>
      </c>
      <c r="Y265" s="229">
        <f>X265</f>
        <v>46090</v>
      </c>
      <c r="Z265" s="47">
        <f t="shared" si="31"/>
        <v>11</v>
      </c>
      <c r="AA265" s="47">
        <f t="shared" si="34"/>
        <v>11</v>
      </c>
      <c r="AB265" s="47" t="str">
        <f t="shared" si="27"/>
        <v>mar</v>
      </c>
      <c r="AC265" s="47" t="str">
        <f t="shared" si="28"/>
        <v>2026</v>
      </c>
      <c r="AD265" s="165">
        <f t="shared" si="30"/>
        <v>1</v>
      </c>
    </row>
    <row r="266" spans="1:30" x14ac:dyDescent="0.25">
      <c r="A266" s="47" t="s">
        <v>1062</v>
      </c>
      <c r="B266" s="47" t="s">
        <v>9</v>
      </c>
      <c r="C266" s="47">
        <v>2113</v>
      </c>
      <c r="D266" s="47">
        <v>2</v>
      </c>
      <c r="E266" s="47" t="s">
        <v>38</v>
      </c>
      <c r="F266" s="48" t="s">
        <v>802</v>
      </c>
      <c r="G266" s="48" t="s">
        <v>11</v>
      </c>
      <c r="H266" s="48" t="s">
        <v>2681</v>
      </c>
      <c r="I266" s="48">
        <v>1</v>
      </c>
      <c r="J266" s="48" t="s">
        <v>1145</v>
      </c>
      <c r="K266" s="48" t="s">
        <v>1487</v>
      </c>
      <c r="L266" s="47"/>
      <c r="M266" s="47">
        <f>_xlfn.XLOOKUP(BASE!$A705,dd_carteira_fundição!A:A,dd_carteira_fundição!G:G,"",0)</f>
        <v>1</v>
      </c>
      <c r="N266" s="47" t="s">
        <v>1164</v>
      </c>
      <c r="O266" s="133"/>
      <c r="P266" s="47" t="s">
        <v>1160</v>
      </c>
      <c r="Q266" s="47" t="s">
        <v>1346</v>
      </c>
      <c r="R266" s="48" t="s">
        <v>1690</v>
      </c>
      <c r="S266" s="48" t="s">
        <v>174</v>
      </c>
      <c r="T266" s="48">
        <v>106</v>
      </c>
      <c r="U266" s="48" t="str">
        <f>IFERROR(INDEX('TAXA DE OCUP. RECUR.'!$F$1:$F$60, MATCH(T266, 'TAXA DE OCUP. RECUR.'!$E$1:$E$60, 0)),"")</f>
        <v>PLAINA DE MESA POREBA - [106]</v>
      </c>
      <c r="V266" s="48">
        <v>3.24</v>
      </c>
      <c r="W266" s="48"/>
      <c r="X266" s="229">
        <v>46113</v>
      </c>
      <c r="Y266" s="229">
        <f>X266</f>
        <v>46113</v>
      </c>
      <c r="Z266" s="47">
        <f t="shared" si="31"/>
        <v>14</v>
      </c>
      <c r="AA266" s="47">
        <f t="shared" si="34"/>
        <v>14</v>
      </c>
      <c r="AB266" s="47" t="str">
        <f t="shared" si="27"/>
        <v>abr</v>
      </c>
      <c r="AC266" s="47" t="str">
        <f t="shared" si="28"/>
        <v>2026</v>
      </c>
      <c r="AD266" s="165">
        <f t="shared" si="30"/>
        <v>1</v>
      </c>
    </row>
    <row r="267" spans="1:30" x14ac:dyDescent="0.25">
      <c r="A267" s="47" t="s">
        <v>1062</v>
      </c>
      <c r="B267" s="47" t="s">
        <v>9</v>
      </c>
      <c r="C267" s="47">
        <v>2113</v>
      </c>
      <c r="D267" s="47">
        <v>2</v>
      </c>
      <c r="E267" s="47" t="s">
        <v>38</v>
      </c>
      <c r="F267" s="48" t="s">
        <v>802</v>
      </c>
      <c r="G267" s="48" t="s">
        <v>11</v>
      </c>
      <c r="H267" s="48" t="s">
        <v>2681</v>
      </c>
      <c r="I267" s="48">
        <v>1</v>
      </c>
      <c r="J267" s="48" t="s">
        <v>1145</v>
      </c>
      <c r="K267" s="48" t="s">
        <v>1487</v>
      </c>
      <c r="L267" s="47"/>
      <c r="M267" s="47">
        <f>_xlfn.XLOOKUP(BASE!$A706,dd_carteira_fundição!A:A,dd_carteira_fundição!G:G,"",0)</f>
        <v>1</v>
      </c>
      <c r="N267" s="47" t="s">
        <v>1164</v>
      </c>
      <c r="O267" s="133"/>
      <c r="P267" s="47" t="s">
        <v>1160</v>
      </c>
      <c r="Q267" s="47" t="s">
        <v>1346</v>
      </c>
      <c r="R267" s="48" t="s">
        <v>1690</v>
      </c>
      <c r="S267" s="48" t="s">
        <v>175</v>
      </c>
      <c r="T267" s="48">
        <v>151</v>
      </c>
      <c r="U267" s="48" t="str">
        <f>IFERROR(INDEX('TAXA DE OCUP. RECUR.'!$F$1:$F$60, MATCH(T267, 'TAXA DE OCUP. RECUR.'!$E$1:$E$60, 0)),"")</f>
        <v>MANDRILH. FISHER MILL - [151]</v>
      </c>
      <c r="V267" s="48">
        <v>1.5545454545454545</v>
      </c>
      <c r="W267" s="48"/>
      <c r="X267" s="229">
        <v>46114</v>
      </c>
      <c r="Y267" s="229">
        <f>X267</f>
        <v>46114</v>
      </c>
      <c r="Z267" s="47">
        <f t="shared" si="31"/>
        <v>14</v>
      </c>
      <c r="AA267" s="47">
        <f t="shared" si="34"/>
        <v>14</v>
      </c>
      <c r="AB267" s="47" t="str">
        <f t="shared" si="27"/>
        <v>abr</v>
      </c>
      <c r="AC267" s="47" t="str">
        <f t="shared" si="28"/>
        <v>2026</v>
      </c>
      <c r="AD267" s="165">
        <f t="shared" si="30"/>
        <v>1</v>
      </c>
    </row>
    <row r="268" spans="1:30" x14ac:dyDescent="0.25">
      <c r="A268" s="47" t="s">
        <v>1062</v>
      </c>
      <c r="B268" s="47" t="s">
        <v>9</v>
      </c>
      <c r="C268" s="47">
        <v>2113</v>
      </c>
      <c r="D268" s="47">
        <v>2</v>
      </c>
      <c r="E268" s="47" t="s">
        <v>38</v>
      </c>
      <c r="F268" s="48" t="s">
        <v>802</v>
      </c>
      <c r="G268" s="48" t="s">
        <v>11</v>
      </c>
      <c r="H268" s="48" t="s">
        <v>2681</v>
      </c>
      <c r="I268" s="48">
        <v>1</v>
      </c>
      <c r="J268" s="48" t="s">
        <v>1145</v>
      </c>
      <c r="K268" s="48" t="s">
        <v>1487</v>
      </c>
      <c r="L268" s="47"/>
      <c r="M268" s="47">
        <f>_xlfn.XLOOKUP(BASE!$A707,dd_carteira_fundição!A:A,dd_carteira_fundição!G:G,"",0)</f>
        <v>1</v>
      </c>
      <c r="N268" s="47" t="s">
        <v>1164</v>
      </c>
      <c r="O268" s="133"/>
      <c r="P268" s="47" t="s">
        <v>1160</v>
      </c>
      <c r="Q268" s="47" t="s">
        <v>1346</v>
      </c>
      <c r="R268" s="48" t="s">
        <v>1690</v>
      </c>
      <c r="S268" s="48" t="s">
        <v>177</v>
      </c>
      <c r="T268" s="48">
        <v>560</v>
      </c>
      <c r="U268" s="48" t="str">
        <f>IFERROR(INDEX('TAXA DE OCUP. RECUR.'!$F$1:$F$60, MATCH(T268, 'TAXA DE OCUP. RECUR.'!$E$1:$E$60, 0)),"")</f>
        <v>FRESA DROPP HEINN - [560]</v>
      </c>
      <c r="V268" s="48">
        <v>4.59</v>
      </c>
      <c r="W268" s="48"/>
      <c r="X268" s="229">
        <v>46115</v>
      </c>
      <c r="Y268" s="229">
        <f>X268</f>
        <v>46115</v>
      </c>
      <c r="Z268" s="47">
        <f t="shared" si="31"/>
        <v>14</v>
      </c>
      <c r="AA268" s="47">
        <f t="shared" si="34"/>
        <v>14</v>
      </c>
      <c r="AB268" s="47" t="str">
        <f t="shared" si="27"/>
        <v>abr</v>
      </c>
      <c r="AC268" s="47" t="str">
        <f t="shared" si="28"/>
        <v>2026</v>
      </c>
      <c r="AD268" s="165">
        <f t="shared" si="30"/>
        <v>1</v>
      </c>
    </row>
    <row r="269" spans="1:30" x14ac:dyDescent="0.25">
      <c r="A269" s="47" t="s">
        <v>1062</v>
      </c>
      <c r="B269" s="47" t="s">
        <v>9</v>
      </c>
      <c r="C269" s="47">
        <v>2113</v>
      </c>
      <c r="D269" s="47">
        <v>2</v>
      </c>
      <c r="E269" s="47" t="s">
        <v>38</v>
      </c>
      <c r="F269" s="48" t="s">
        <v>802</v>
      </c>
      <c r="G269" s="48" t="s">
        <v>11</v>
      </c>
      <c r="H269" s="48" t="s">
        <v>2681</v>
      </c>
      <c r="I269" s="48">
        <v>1</v>
      </c>
      <c r="J269" s="48" t="s">
        <v>1145</v>
      </c>
      <c r="K269" s="48" t="s">
        <v>1487</v>
      </c>
      <c r="L269" s="47"/>
      <c r="M269" s="47">
        <f>_xlfn.XLOOKUP(BASE!$A708,dd_carteira_fundição!A:A,dd_carteira_fundição!G:G,"",0)</f>
        <v>1</v>
      </c>
      <c r="N269" s="47" t="s">
        <v>1164</v>
      </c>
      <c r="O269" s="133"/>
      <c r="P269" s="47" t="s">
        <v>1160</v>
      </c>
      <c r="Q269" s="47" t="s">
        <v>1346</v>
      </c>
      <c r="R269" s="48" t="s">
        <v>1690</v>
      </c>
      <c r="S269" s="48" t="s">
        <v>176</v>
      </c>
      <c r="T269" s="48">
        <v>610</v>
      </c>
      <c r="U269" s="48" t="str">
        <f>IFERROR(INDEX('TAXA DE OCUP. RECUR.'!$F$1:$F$60, MATCH(T269, 'TAXA DE OCUP. RECUR.'!$E$1:$E$60, 0)),"")</f>
        <v>FRESADORA HEYLIGENTASDE - [610]</v>
      </c>
      <c r="V269" s="48">
        <v>1.8826872498570613</v>
      </c>
      <c r="W269" s="48"/>
      <c r="X269" s="229">
        <v>46116</v>
      </c>
      <c r="Y269" s="229">
        <f>X269</f>
        <v>46116</v>
      </c>
      <c r="Z269" s="47">
        <f t="shared" si="31"/>
        <v>14</v>
      </c>
      <c r="AA269" s="47">
        <f t="shared" si="34"/>
        <v>14</v>
      </c>
      <c r="AB269" s="47" t="str">
        <f t="shared" si="27"/>
        <v>abr</v>
      </c>
      <c r="AC269" s="47" t="str">
        <f t="shared" si="28"/>
        <v>2026</v>
      </c>
      <c r="AD269" s="165">
        <f t="shared" si="30"/>
        <v>1</v>
      </c>
    </row>
    <row r="270" spans="1:30" x14ac:dyDescent="0.25">
      <c r="A270" s="47" t="s">
        <v>1062</v>
      </c>
      <c r="B270" s="47" t="s">
        <v>9</v>
      </c>
      <c r="C270" s="47">
        <v>2113</v>
      </c>
      <c r="D270" s="47">
        <v>2</v>
      </c>
      <c r="E270" s="47" t="s">
        <v>38</v>
      </c>
      <c r="F270" s="48" t="s">
        <v>802</v>
      </c>
      <c r="G270" s="48" t="s">
        <v>11</v>
      </c>
      <c r="H270" s="48" t="s">
        <v>2681</v>
      </c>
      <c r="I270" s="48">
        <v>1</v>
      </c>
      <c r="J270" s="48" t="s">
        <v>1145</v>
      </c>
      <c r="K270" s="48" t="s">
        <v>1487</v>
      </c>
      <c r="M270" s="47">
        <f>_xlfn.XLOOKUP(BASE!$A709,dd_carteira_fundição!A:A,dd_carteira_fundição!G:G,"",0)</f>
        <v>1</v>
      </c>
      <c r="N270" s="47" t="s">
        <v>1164</v>
      </c>
      <c r="O270" s="133"/>
      <c r="P270" s="47" t="s">
        <v>1160</v>
      </c>
      <c r="Q270" s="47" t="s">
        <v>1346</v>
      </c>
      <c r="R270" s="47" t="s">
        <v>158</v>
      </c>
      <c r="S270" s="47" t="s">
        <v>158</v>
      </c>
      <c r="T270" s="164">
        <v>2</v>
      </c>
      <c r="U270" s="47" t="str">
        <f>IFERROR(INDEX('TAXA DE OCUP. RECUR.'!$F$1:$F$60, MATCH(T270, 'TAXA DE OCUP. RECUR.'!$E$1:$E$60, 0)),"")</f>
        <v>EXPEDIÇÃO</v>
      </c>
      <c r="V270" s="165">
        <v>1</v>
      </c>
      <c r="W270" s="165"/>
      <c r="X270" s="229">
        <v>46176</v>
      </c>
      <c r="Y270" s="229"/>
      <c r="Z270" s="47">
        <f t="shared" si="31"/>
        <v>23</v>
      </c>
      <c r="AA270" s="47" t="str">
        <f t="shared" si="34"/>
        <v/>
      </c>
      <c r="AB270" s="47" t="str">
        <f t="shared" si="27"/>
        <v>jun</v>
      </c>
      <c r="AC270" s="47" t="str">
        <f t="shared" si="28"/>
        <v>2026</v>
      </c>
      <c r="AD270" s="165" t="str">
        <f t="shared" si="30"/>
        <v/>
      </c>
    </row>
    <row r="271" spans="1:30" x14ac:dyDescent="0.25">
      <c r="A271" s="47" t="s">
        <v>1063</v>
      </c>
      <c r="B271" s="47" t="s">
        <v>9</v>
      </c>
      <c r="C271" s="47">
        <v>2113</v>
      </c>
      <c r="D271" s="47">
        <v>3</v>
      </c>
      <c r="E271" s="47" t="s">
        <v>38</v>
      </c>
      <c r="F271" s="48" t="s">
        <v>802</v>
      </c>
      <c r="G271" s="48" t="s">
        <v>11</v>
      </c>
      <c r="H271" s="48" t="s">
        <v>2681</v>
      </c>
      <c r="I271" s="48">
        <v>1</v>
      </c>
      <c r="J271" s="48" t="s">
        <v>1145</v>
      </c>
      <c r="K271" s="48" t="s">
        <v>1487</v>
      </c>
      <c r="L271" s="47"/>
      <c r="M271" s="47">
        <f>_xlfn.XLOOKUP(BASE!$A710,dd_carteira_fundição!A:A,dd_carteira_fundição!G:G,"",0)</f>
        <v>1</v>
      </c>
      <c r="N271" s="47" t="s">
        <v>1164</v>
      </c>
      <c r="O271" s="133"/>
      <c r="P271" s="47" t="s">
        <v>1160</v>
      </c>
      <c r="Q271" s="47" t="s">
        <v>1346</v>
      </c>
      <c r="R271" s="48" t="s">
        <v>1687</v>
      </c>
      <c r="S271" s="48" t="s">
        <v>1156</v>
      </c>
      <c r="T271" s="48">
        <v>1</v>
      </c>
      <c r="U271" s="48" t="str">
        <f>IFERROR(INDEX('TAXA DE OCUP. RECUR.'!$F$1:$F$60, MATCH(T271, 'TAXA DE OCUP. RECUR.'!$E$1:$E$60, 0)),"")</f>
        <v>FUNDIÇÃO MORENO</v>
      </c>
      <c r="V271" s="48">
        <v>1</v>
      </c>
      <c r="W271" s="48">
        <v>1</v>
      </c>
      <c r="X271" s="229">
        <v>46090</v>
      </c>
      <c r="Y271" s="229">
        <f>X271</f>
        <v>46090</v>
      </c>
      <c r="Z271" s="47">
        <f t="shared" si="31"/>
        <v>11</v>
      </c>
      <c r="AA271" s="47">
        <f t="shared" si="34"/>
        <v>11</v>
      </c>
      <c r="AB271" s="47" t="str">
        <f t="shared" si="27"/>
        <v>mar</v>
      </c>
      <c r="AC271" s="47" t="str">
        <f t="shared" si="28"/>
        <v>2026</v>
      </c>
      <c r="AD271" s="165">
        <f t="shared" si="30"/>
        <v>1</v>
      </c>
    </row>
    <row r="272" spans="1:30" x14ac:dyDescent="0.25">
      <c r="A272" s="47" t="s">
        <v>1063</v>
      </c>
      <c r="B272" s="47" t="s">
        <v>9</v>
      </c>
      <c r="C272" s="47">
        <v>2113</v>
      </c>
      <c r="D272" s="47">
        <v>3</v>
      </c>
      <c r="E272" s="47" t="s">
        <v>38</v>
      </c>
      <c r="F272" s="48" t="s">
        <v>802</v>
      </c>
      <c r="G272" s="48" t="s">
        <v>11</v>
      </c>
      <c r="H272" s="48" t="s">
        <v>2681</v>
      </c>
      <c r="I272" s="48">
        <v>1</v>
      </c>
      <c r="J272" s="48" t="s">
        <v>1145</v>
      </c>
      <c r="K272" s="48" t="s">
        <v>1487</v>
      </c>
      <c r="L272" s="47"/>
      <c r="M272" s="47">
        <f>_xlfn.XLOOKUP(BASE!$A711,dd_carteira_fundição!A:A,dd_carteira_fundição!G:G,"",0)</f>
        <v>1</v>
      </c>
      <c r="N272" s="47" t="s">
        <v>1164</v>
      </c>
      <c r="O272" s="133"/>
      <c r="P272" s="47" t="s">
        <v>1160</v>
      </c>
      <c r="Q272" s="47" t="s">
        <v>1346</v>
      </c>
      <c r="R272" s="48" t="s">
        <v>1690</v>
      </c>
      <c r="S272" s="48" t="s">
        <v>174</v>
      </c>
      <c r="T272" s="48">
        <v>106</v>
      </c>
      <c r="U272" s="48" t="str">
        <f>IFERROR(INDEX('TAXA DE OCUP. RECUR.'!$F$1:$F$60, MATCH(T272, 'TAXA DE OCUP. RECUR.'!$E$1:$E$60, 0)),"")</f>
        <v>PLAINA DE MESA POREBA - [106]</v>
      </c>
      <c r="V272" s="48">
        <v>3.24</v>
      </c>
      <c r="W272" s="48"/>
      <c r="X272" s="229">
        <v>46113</v>
      </c>
      <c r="Y272" s="229">
        <f>X272</f>
        <v>46113</v>
      </c>
      <c r="Z272" s="47">
        <f t="shared" si="31"/>
        <v>14</v>
      </c>
      <c r="AA272" s="47">
        <f t="shared" si="34"/>
        <v>14</v>
      </c>
      <c r="AB272" s="47" t="str">
        <f t="shared" si="27"/>
        <v>abr</v>
      </c>
      <c r="AC272" s="47" t="str">
        <f t="shared" si="28"/>
        <v>2026</v>
      </c>
      <c r="AD272" s="165">
        <f t="shared" si="30"/>
        <v>1</v>
      </c>
    </row>
    <row r="273" spans="1:30" x14ac:dyDescent="0.25">
      <c r="A273" s="47" t="s">
        <v>1063</v>
      </c>
      <c r="B273" s="47" t="s">
        <v>9</v>
      </c>
      <c r="C273" s="47">
        <v>2113</v>
      </c>
      <c r="D273" s="47">
        <v>3</v>
      </c>
      <c r="E273" s="47" t="s">
        <v>38</v>
      </c>
      <c r="F273" s="48" t="s">
        <v>802</v>
      </c>
      <c r="G273" s="48" t="s">
        <v>11</v>
      </c>
      <c r="H273" s="48" t="s">
        <v>2681</v>
      </c>
      <c r="I273" s="48">
        <v>1</v>
      </c>
      <c r="J273" s="48" t="s">
        <v>1145</v>
      </c>
      <c r="K273" s="48" t="s">
        <v>1487</v>
      </c>
      <c r="L273" s="47"/>
      <c r="M273" s="47">
        <f>_xlfn.XLOOKUP(BASE!$A712,dd_carteira_fundição!A:A,dd_carteira_fundição!G:G,"",0)</f>
        <v>1</v>
      </c>
      <c r="N273" s="47" t="s">
        <v>1164</v>
      </c>
      <c r="O273" s="133"/>
      <c r="P273" s="47" t="s">
        <v>1160</v>
      </c>
      <c r="Q273" s="47" t="s">
        <v>1346</v>
      </c>
      <c r="R273" s="48" t="s">
        <v>1690</v>
      </c>
      <c r="S273" s="48" t="s">
        <v>175</v>
      </c>
      <c r="T273" s="48">
        <v>151</v>
      </c>
      <c r="U273" s="48" t="str">
        <f>IFERROR(INDEX('TAXA DE OCUP. RECUR.'!$F$1:$F$60, MATCH(T273, 'TAXA DE OCUP. RECUR.'!$E$1:$E$60, 0)),"")</f>
        <v>MANDRILH. FISHER MILL - [151]</v>
      </c>
      <c r="V273" s="48">
        <v>1.5545454545454545</v>
      </c>
      <c r="W273" s="48"/>
      <c r="X273" s="229">
        <v>46114</v>
      </c>
      <c r="Y273" s="229">
        <f>X273</f>
        <v>46114</v>
      </c>
      <c r="Z273" s="47">
        <f t="shared" si="31"/>
        <v>14</v>
      </c>
      <c r="AA273" s="47">
        <f t="shared" si="34"/>
        <v>14</v>
      </c>
      <c r="AB273" s="47" t="str">
        <f t="shared" si="27"/>
        <v>abr</v>
      </c>
      <c r="AC273" s="47" t="str">
        <f t="shared" si="28"/>
        <v>2026</v>
      </c>
      <c r="AD273" s="165">
        <f t="shared" si="30"/>
        <v>1</v>
      </c>
    </row>
    <row r="274" spans="1:30" x14ac:dyDescent="0.25">
      <c r="A274" s="47" t="s">
        <v>1063</v>
      </c>
      <c r="B274" s="47" t="s">
        <v>9</v>
      </c>
      <c r="C274" s="47">
        <v>2113</v>
      </c>
      <c r="D274" s="47">
        <v>3</v>
      </c>
      <c r="E274" s="47" t="s">
        <v>38</v>
      </c>
      <c r="F274" s="48" t="s">
        <v>802</v>
      </c>
      <c r="G274" s="48" t="s">
        <v>11</v>
      </c>
      <c r="H274" s="48" t="s">
        <v>2681</v>
      </c>
      <c r="I274" s="48">
        <v>1</v>
      </c>
      <c r="J274" s="48" t="s">
        <v>1145</v>
      </c>
      <c r="K274" s="48" t="s">
        <v>1487</v>
      </c>
      <c r="L274" s="47"/>
      <c r="M274" s="47">
        <f>_xlfn.XLOOKUP(BASE!$A713,dd_carteira_fundição!A:A,dd_carteira_fundição!G:G,"",0)</f>
        <v>1</v>
      </c>
      <c r="N274" s="47" t="s">
        <v>1164</v>
      </c>
      <c r="O274" s="133"/>
      <c r="P274" s="47" t="s">
        <v>1160</v>
      </c>
      <c r="Q274" s="47" t="s">
        <v>1346</v>
      </c>
      <c r="R274" s="48" t="s">
        <v>1690</v>
      </c>
      <c r="S274" s="48" t="s">
        <v>177</v>
      </c>
      <c r="T274" s="48">
        <v>560</v>
      </c>
      <c r="U274" s="48" t="str">
        <f>IFERROR(INDEX('TAXA DE OCUP. RECUR.'!$F$1:$F$60, MATCH(T274, 'TAXA DE OCUP. RECUR.'!$E$1:$E$60, 0)),"")</f>
        <v>FRESA DROPP HEINN - [560]</v>
      </c>
      <c r="V274" s="48">
        <v>4.59</v>
      </c>
      <c r="W274" s="48"/>
      <c r="X274" s="229">
        <v>46115</v>
      </c>
      <c r="Y274" s="229">
        <f t="shared" ref="Y274:Y275" si="35">X274</f>
        <v>46115</v>
      </c>
      <c r="Z274" s="47">
        <f t="shared" si="31"/>
        <v>14</v>
      </c>
      <c r="AA274" s="47">
        <f t="shared" si="34"/>
        <v>14</v>
      </c>
      <c r="AB274" s="47" t="str">
        <f t="shared" si="27"/>
        <v>abr</v>
      </c>
      <c r="AC274" s="47" t="str">
        <f t="shared" si="28"/>
        <v>2026</v>
      </c>
      <c r="AD274" s="165">
        <f t="shared" si="30"/>
        <v>1</v>
      </c>
    </row>
    <row r="275" spans="1:30" x14ac:dyDescent="0.25">
      <c r="A275" s="47" t="s">
        <v>1063</v>
      </c>
      <c r="B275" s="47" t="s">
        <v>9</v>
      </c>
      <c r="C275" s="47">
        <v>2113</v>
      </c>
      <c r="D275" s="47">
        <v>3</v>
      </c>
      <c r="E275" s="47" t="s">
        <v>38</v>
      </c>
      <c r="F275" s="48" t="s">
        <v>802</v>
      </c>
      <c r="G275" s="48" t="s">
        <v>11</v>
      </c>
      <c r="H275" s="48" t="s">
        <v>2681</v>
      </c>
      <c r="I275" s="48">
        <v>1</v>
      </c>
      <c r="J275" s="48" t="s">
        <v>1145</v>
      </c>
      <c r="K275" s="48" t="s">
        <v>1487</v>
      </c>
      <c r="L275" s="47"/>
      <c r="M275" s="47">
        <f>_xlfn.XLOOKUP(BASE!$A714,dd_carteira_fundição!A:A,dd_carteira_fundição!G:G,"",0)</f>
        <v>1</v>
      </c>
      <c r="N275" s="47" t="s">
        <v>1164</v>
      </c>
      <c r="O275" s="133"/>
      <c r="P275" s="47" t="s">
        <v>1160</v>
      </c>
      <c r="Q275" s="47" t="s">
        <v>1346</v>
      </c>
      <c r="R275" s="48" t="s">
        <v>1690</v>
      </c>
      <c r="S275" s="48" t="s">
        <v>176</v>
      </c>
      <c r="T275" s="48">
        <v>610</v>
      </c>
      <c r="U275" s="48" t="str">
        <f>IFERROR(INDEX('TAXA DE OCUP. RECUR.'!$F$1:$F$60, MATCH(T275, 'TAXA DE OCUP. RECUR.'!$E$1:$E$60, 0)),"")</f>
        <v>FRESADORA HEYLIGENTASDE - [610]</v>
      </c>
      <c r="V275" s="48">
        <v>1.8826872498570613</v>
      </c>
      <c r="W275" s="48"/>
      <c r="X275" s="229">
        <v>46116</v>
      </c>
      <c r="Y275" s="229">
        <f t="shared" si="35"/>
        <v>46116</v>
      </c>
      <c r="Z275" s="47">
        <f t="shared" si="31"/>
        <v>14</v>
      </c>
      <c r="AA275" s="47">
        <f t="shared" si="34"/>
        <v>14</v>
      </c>
      <c r="AB275" s="47" t="str">
        <f t="shared" si="27"/>
        <v>abr</v>
      </c>
      <c r="AC275" s="47" t="str">
        <f t="shared" si="28"/>
        <v>2026</v>
      </c>
      <c r="AD275" s="165">
        <f t="shared" si="30"/>
        <v>1</v>
      </c>
    </row>
    <row r="276" spans="1:30" x14ac:dyDescent="0.25">
      <c r="A276" s="47" t="s">
        <v>1063</v>
      </c>
      <c r="B276" s="47" t="s">
        <v>9</v>
      </c>
      <c r="C276" s="47">
        <v>2113</v>
      </c>
      <c r="D276" s="47">
        <v>3</v>
      </c>
      <c r="E276" s="47" t="s">
        <v>38</v>
      </c>
      <c r="F276" s="48" t="s">
        <v>802</v>
      </c>
      <c r="G276" s="48" t="s">
        <v>11</v>
      </c>
      <c r="H276" s="48" t="s">
        <v>2681</v>
      </c>
      <c r="I276" s="48">
        <v>1</v>
      </c>
      <c r="J276" s="48" t="s">
        <v>1145</v>
      </c>
      <c r="K276" s="48" t="s">
        <v>1487</v>
      </c>
      <c r="M276" s="47">
        <f>_xlfn.XLOOKUP(BASE!$A715,dd_carteira_fundição!A:A,dd_carteira_fundição!G:G,"",0)</f>
        <v>1</v>
      </c>
      <c r="N276" s="47" t="s">
        <v>1164</v>
      </c>
      <c r="O276" s="133"/>
      <c r="P276" s="47" t="s">
        <v>1160</v>
      </c>
      <c r="Q276" s="47" t="s">
        <v>1346</v>
      </c>
      <c r="R276" s="47" t="s">
        <v>158</v>
      </c>
      <c r="S276" s="47" t="s">
        <v>158</v>
      </c>
      <c r="T276" s="164">
        <v>2</v>
      </c>
      <c r="U276" s="47" t="str">
        <f>IFERROR(INDEX('TAXA DE OCUP. RECUR.'!$F$1:$F$60, MATCH(T276, 'TAXA DE OCUP. RECUR.'!$E$1:$E$60, 0)),"")</f>
        <v>EXPEDIÇÃO</v>
      </c>
      <c r="V276" s="165">
        <v>1</v>
      </c>
      <c r="W276" s="165"/>
      <c r="X276" s="229">
        <v>46176</v>
      </c>
      <c r="Y276" s="229"/>
      <c r="Z276" s="47">
        <f t="shared" si="31"/>
        <v>23</v>
      </c>
      <c r="AA276" s="47" t="str">
        <f t="shared" si="34"/>
        <v/>
      </c>
      <c r="AB276" s="47" t="str">
        <f t="shared" si="27"/>
        <v>jun</v>
      </c>
      <c r="AC276" s="47" t="str">
        <f t="shared" si="28"/>
        <v>2026</v>
      </c>
      <c r="AD276" s="165" t="str">
        <f t="shared" si="30"/>
        <v/>
      </c>
    </row>
    <row r="277" spans="1:30" x14ac:dyDescent="0.25">
      <c r="A277" s="47" t="s">
        <v>1064</v>
      </c>
      <c r="B277" s="47" t="s">
        <v>9</v>
      </c>
      <c r="C277" s="47">
        <v>2113</v>
      </c>
      <c r="D277" s="47">
        <v>4</v>
      </c>
      <c r="E277" s="47" t="s">
        <v>38</v>
      </c>
      <c r="F277" s="48" t="s">
        <v>802</v>
      </c>
      <c r="G277" s="48" t="s">
        <v>11</v>
      </c>
      <c r="H277" s="48" t="s">
        <v>2681</v>
      </c>
      <c r="I277" s="48">
        <v>1</v>
      </c>
      <c r="J277" s="48" t="s">
        <v>1145</v>
      </c>
      <c r="K277" s="48" t="s">
        <v>1487</v>
      </c>
      <c r="L277" s="47"/>
      <c r="M277" s="47">
        <f>_xlfn.XLOOKUP(BASE!$A716,dd_carteira_fundição!A:A,dd_carteira_fundição!G:G,"",0)</f>
        <v>1</v>
      </c>
      <c r="N277" s="47" t="s">
        <v>1164</v>
      </c>
      <c r="O277" s="133"/>
      <c r="P277" s="47" t="s">
        <v>1160</v>
      </c>
      <c r="Q277" s="47" t="s">
        <v>1346</v>
      </c>
      <c r="R277" s="48" t="s">
        <v>1687</v>
      </c>
      <c r="S277" s="48" t="s">
        <v>1156</v>
      </c>
      <c r="T277" s="48">
        <v>1</v>
      </c>
      <c r="U277" s="48" t="str">
        <f>IFERROR(INDEX('TAXA DE OCUP. RECUR.'!$F$1:$F$60, MATCH(T277, 'TAXA DE OCUP. RECUR.'!$E$1:$E$60, 0)),"")</f>
        <v>FUNDIÇÃO MORENO</v>
      </c>
      <c r="V277" s="48">
        <v>1</v>
      </c>
      <c r="W277" s="48">
        <v>1</v>
      </c>
      <c r="X277" s="229">
        <v>46090</v>
      </c>
      <c r="Y277" s="229">
        <f>X277</f>
        <v>46090</v>
      </c>
      <c r="Z277" s="47">
        <f t="shared" si="31"/>
        <v>11</v>
      </c>
      <c r="AA277" s="47">
        <f t="shared" si="34"/>
        <v>11</v>
      </c>
      <c r="AB277" s="47" t="str">
        <f t="shared" si="27"/>
        <v>mar</v>
      </c>
      <c r="AC277" s="47" t="str">
        <f t="shared" si="28"/>
        <v>2026</v>
      </c>
      <c r="AD277" s="165">
        <f t="shared" si="30"/>
        <v>1</v>
      </c>
    </row>
    <row r="278" spans="1:30" x14ac:dyDescent="0.25">
      <c r="A278" s="47" t="s">
        <v>1064</v>
      </c>
      <c r="B278" s="47" t="s">
        <v>9</v>
      </c>
      <c r="C278" s="47">
        <v>2113</v>
      </c>
      <c r="D278" s="47">
        <v>4</v>
      </c>
      <c r="E278" s="47" t="s">
        <v>38</v>
      </c>
      <c r="F278" s="48" t="s">
        <v>802</v>
      </c>
      <c r="G278" s="48" t="s">
        <v>11</v>
      </c>
      <c r="H278" s="48" t="s">
        <v>2681</v>
      </c>
      <c r="I278" s="48">
        <v>1</v>
      </c>
      <c r="J278" s="48" t="s">
        <v>1145</v>
      </c>
      <c r="K278" s="48" t="s">
        <v>1487</v>
      </c>
      <c r="L278" s="47"/>
      <c r="M278" s="47">
        <f>_xlfn.XLOOKUP(BASE!$A717,dd_carteira_fundição!A:A,dd_carteira_fundição!G:G,"",0)</f>
        <v>1</v>
      </c>
      <c r="N278" s="47" t="s">
        <v>1164</v>
      </c>
      <c r="O278" s="133"/>
      <c r="P278" s="47" t="s">
        <v>1160</v>
      </c>
      <c r="Q278" s="47" t="s">
        <v>1346</v>
      </c>
      <c r="R278" s="48" t="s">
        <v>1690</v>
      </c>
      <c r="S278" s="48" t="s">
        <v>174</v>
      </c>
      <c r="T278" s="48">
        <v>106</v>
      </c>
      <c r="U278" s="48" t="str">
        <f>IFERROR(INDEX('TAXA DE OCUP. RECUR.'!$F$1:$F$60, MATCH(T278, 'TAXA DE OCUP. RECUR.'!$E$1:$E$60, 0)),"")</f>
        <v>PLAINA DE MESA POREBA - [106]</v>
      </c>
      <c r="V278" s="48">
        <v>3.24</v>
      </c>
      <c r="W278" s="48"/>
      <c r="X278" s="229">
        <v>46113</v>
      </c>
      <c r="Y278" s="229">
        <f>X278</f>
        <v>46113</v>
      </c>
      <c r="Z278" s="47">
        <f t="shared" si="31"/>
        <v>14</v>
      </c>
      <c r="AA278" s="47">
        <f t="shared" si="34"/>
        <v>14</v>
      </c>
      <c r="AB278" s="47" t="str">
        <f t="shared" si="27"/>
        <v>abr</v>
      </c>
      <c r="AC278" s="47" t="str">
        <f t="shared" si="28"/>
        <v>2026</v>
      </c>
      <c r="AD278" s="165">
        <f t="shared" si="30"/>
        <v>1</v>
      </c>
    </row>
    <row r="279" spans="1:30" x14ac:dyDescent="0.25">
      <c r="A279" s="47" t="s">
        <v>1064</v>
      </c>
      <c r="B279" s="47" t="s">
        <v>9</v>
      </c>
      <c r="C279" s="47">
        <v>2113</v>
      </c>
      <c r="D279" s="47">
        <v>4</v>
      </c>
      <c r="E279" s="47" t="s">
        <v>38</v>
      </c>
      <c r="F279" s="48" t="s">
        <v>802</v>
      </c>
      <c r="G279" s="48" t="s">
        <v>11</v>
      </c>
      <c r="H279" s="48" t="s">
        <v>2681</v>
      </c>
      <c r="I279" s="48">
        <v>1</v>
      </c>
      <c r="J279" s="48" t="s">
        <v>1145</v>
      </c>
      <c r="K279" s="48" t="s">
        <v>1487</v>
      </c>
      <c r="L279" s="47"/>
      <c r="M279" s="47">
        <f>_xlfn.XLOOKUP(BASE!$A718,dd_carteira_fundição!A:A,dd_carteira_fundição!G:G,"",0)</f>
        <v>1</v>
      </c>
      <c r="N279" s="47" t="s">
        <v>1164</v>
      </c>
      <c r="O279" s="133"/>
      <c r="P279" s="47" t="s">
        <v>1160</v>
      </c>
      <c r="Q279" s="47" t="s">
        <v>1346</v>
      </c>
      <c r="R279" s="48" t="s">
        <v>1690</v>
      </c>
      <c r="S279" s="48" t="s">
        <v>175</v>
      </c>
      <c r="T279" s="48">
        <v>151</v>
      </c>
      <c r="U279" s="48" t="str">
        <f>IFERROR(INDEX('TAXA DE OCUP. RECUR.'!$F$1:$F$60, MATCH(T279, 'TAXA DE OCUP. RECUR.'!$E$1:$E$60, 0)),"")</f>
        <v>MANDRILH. FISHER MILL - [151]</v>
      </c>
      <c r="V279" s="48">
        <v>1.5545454545454545</v>
      </c>
      <c r="W279" s="48"/>
      <c r="X279" s="229">
        <v>46114</v>
      </c>
      <c r="Y279" s="229">
        <f>X279</f>
        <v>46114</v>
      </c>
      <c r="Z279" s="47">
        <f t="shared" si="31"/>
        <v>14</v>
      </c>
      <c r="AA279" s="47">
        <f t="shared" si="34"/>
        <v>14</v>
      </c>
      <c r="AB279" s="47" t="str">
        <f t="shared" si="27"/>
        <v>abr</v>
      </c>
      <c r="AC279" s="47" t="str">
        <f t="shared" si="28"/>
        <v>2026</v>
      </c>
      <c r="AD279" s="165">
        <f t="shared" si="30"/>
        <v>1</v>
      </c>
    </row>
    <row r="280" spans="1:30" x14ac:dyDescent="0.25">
      <c r="A280" s="47" t="s">
        <v>1064</v>
      </c>
      <c r="B280" s="47" t="s">
        <v>9</v>
      </c>
      <c r="C280" s="47">
        <v>2113</v>
      </c>
      <c r="D280" s="47">
        <v>4</v>
      </c>
      <c r="E280" s="47" t="s">
        <v>38</v>
      </c>
      <c r="F280" s="48" t="s">
        <v>802</v>
      </c>
      <c r="G280" s="48" t="s">
        <v>11</v>
      </c>
      <c r="H280" s="48" t="s">
        <v>2681</v>
      </c>
      <c r="I280" s="48">
        <v>1</v>
      </c>
      <c r="J280" s="48" t="s">
        <v>1145</v>
      </c>
      <c r="K280" s="48" t="s">
        <v>1487</v>
      </c>
      <c r="L280" s="47"/>
      <c r="M280" s="47">
        <f>_xlfn.XLOOKUP(BASE!$A719,dd_carteira_fundição!A:A,dd_carteira_fundição!G:G,"",0)</f>
        <v>1</v>
      </c>
      <c r="N280" s="47" t="s">
        <v>1164</v>
      </c>
      <c r="O280" s="133"/>
      <c r="P280" s="47" t="s">
        <v>1160</v>
      </c>
      <c r="Q280" s="47" t="s">
        <v>1346</v>
      </c>
      <c r="R280" s="48" t="s">
        <v>1690</v>
      </c>
      <c r="S280" s="48" t="s">
        <v>177</v>
      </c>
      <c r="T280" s="48">
        <v>560</v>
      </c>
      <c r="U280" s="48" t="str">
        <f>IFERROR(INDEX('TAXA DE OCUP. RECUR.'!$F$1:$F$60, MATCH(T280, 'TAXA DE OCUP. RECUR.'!$E$1:$E$60, 0)),"")</f>
        <v>FRESA DROPP HEINN - [560]</v>
      </c>
      <c r="V280" s="48">
        <v>4.59</v>
      </c>
      <c r="W280" s="48"/>
      <c r="X280" s="229">
        <v>46115</v>
      </c>
      <c r="Y280" s="229">
        <f>X280</f>
        <v>46115</v>
      </c>
      <c r="Z280" s="47">
        <f t="shared" si="31"/>
        <v>14</v>
      </c>
      <c r="AA280" s="47">
        <f t="shared" si="34"/>
        <v>14</v>
      </c>
      <c r="AB280" s="47" t="str">
        <f t="shared" si="27"/>
        <v>abr</v>
      </c>
      <c r="AC280" s="47" t="str">
        <f t="shared" si="28"/>
        <v>2026</v>
      </c>
      <c r="AD280" s="165">
        <f t="shared" si="30"/>
        <v>1</v>
      </c>
    </row>
    <row r="281" spans="1:30" x14ac:dyDescent="0.25">
      <c r="A281" s="47" t="s">
        <v>1064</v>
      </c>
      <c r="B281" s="47" t="s">
        <v>9</v>
      </c>
      <c r="C281" s="47">
        <v>2113</v>
      </c>
      <c r="D281" s="47">
        <v>4</v>
      </c>
      <c r="E281" s="47" t="s">
        <v>38</v>
      </c>
      <c r="F281" s="48" t="s">
        <v>802</v>
      </c>
      <c r="G281" s="48" t="s">
        <v>11</v>
      </c>
      <c r="H281" s="48" t="s">
        <v>2682</v>
      </c>
      <c r="I281" s="48">
        <v>1</v>
      </c>
      <c r="J281" s="48" t="s">
        <v>1145</v>
      </c>
      <c r="K281" s="48" t="s">
        <v>1487</v>
      </c>
      <c r="L281" s="47"/>
      <c r="M281" s="47" t="str">
        <f>_xlfn.XLOOKUP(BASE!$A720,dd_carteira_fundição!A:A,dd_carteira_fundição!G:G,"",0)</f>
        <v/>
      </c>
      <c r="N281" s="47" t="s">
        <v>1164</v>
      </c>
      <c r="O281" s="133"/>
      <c r="P281" s="47" t="s">
        <v>1160</v>
      </c>
      <c r="Q281" s="47" t="s">
        <v>1346</v>
      </c>
      <c r="R281" s="48" t="s">
        <v>1690</v>
      </c>
      <c r="S281" s="48" t="s">
        <v>176</v>
      </c>
      <c r="T281" s="48">
        <v>610</v>
      </c>
      <c r="U281" s="48" t="str">
        <f>IFERROR(INDEX('TAXA DE OCUP. RECUR.'!$F$1:$F$60, MATCH(T281, 'TAXA DE OCUP. RECUR.'!$E$1:$E$60, 0)),"")</f>
        <v>FRESADORA HEYLIGENTASDE - [610]</v>
      </c>
      <c r="V281" s="48">
        <v>1.8826872498570613</v>
      </c>
      <c r="W281" s="48"/>
      <c r="X281" s="229">
        <v>46116</v>
      </c>
      <c r="Y281" s="229">
        <f>X281</f>
        <v>46116</v>
      </c>
      <c r="Z281" s="47">
        <f t="shared" si="31"/>
        <v>14</v>
      </c>
      <c r="AA281" s="47">
        <f t="shared" si="34"/>
        <v>14</v>
      </c>
      <c r="AB281" s="47" t="str">
        <f t="shared" si="27"/>
        <v>abr</v>
      </c>
      <c r="AC281" s="47" t="str">
        <f t="shared" si="28"/>
        <v>2026</v>
      </c>
      <c r="AD281" s="165">
        <f t="shared" si="30"/>
        <v>1</v>
      </c>
    </row>
    <row r="282" spans="1:30" x14ac:dyDescent="0.25">
      <c r="A282" s="47" t="s">
        <v>1064</v>
      </c>
      <c r="B282" s="47" t="s">
        <v>9</v>
      </c>
      <c r="C282" s="47">
        <v>2113</v>
      </c>
      <c r="D282" s="47">
        <v>4</v>
      </c>
      <c r="E282" s="47" t="s">
        <v>38</v>
      </c>
      <c r="F282" s="48" t="s">
        <v>802</v>
      </c>
      <c r="G282" s="48" t="s">
        <v>11</v>
      </c>
      <c r="H282" s="48" t="s">
        <v>2682</v>
      </c>
      <c r="I282" s="48">
        <v>1</v>
      </c>
      <c r="J282" s="48" t="s">
        <v>1145</v>
      </c>
      <c r="K282" s="48" t="s">
        <v>1487</v>
      </c>
      <c r="M282" s="47" t="str">
        <f>_xlfn.XLOOKUP(BASE!$A721,dd_carteira_fundição!A:A,dd_carteira_fundição!G:G,"",0)</f>
        <v/>
      </c>
      <c r="N282" s="47" t="s">
        <v>1164</v>
      </c>
      <c r="O282" s="133"/>
      <c r="P282" s="47" t="s">
        <v>1160</v>
      </c>
      <c r="Q282" s="47" t="s">
        <v>1346</v>
      </c>
      <c r="R282" s="47" t="s">
        <v>158</v>
      </c>
      <c r="S282" s="47" t="s">
        <v>158</v>
      </c>
      <c r="T282" s="164">
        <v>2</v>
      </c>
      <c r="U282" s="47" t="str">
        <f>IFERROR(INDEX('TAXA DE OCUP. RECUR.'!$F$1:$F$60, MATCH(T282, 'TAXA DE OCUP. RECUR.'!$E$1:$E$60, 0)),"")</f>
        <v>EXPEDIÇÃO</v>
      </c>
      <c r="V282" s="165">
        <v>1</v>
      </c>
      <c r="W282" s="165"/>
      <c r="X282" s="229">
        <v>46176</v>
      </c>
      <c r="Y282" s="229"/>
      <c r="Z282" s="47">
        <f t="shared" si="31"/>
        <v>23</v>
      </c>
      <c r="AA282" s="47" t="str">
        <f t="shared" si="34"/>
        <v/>
      </c>
      <c r="AB282" s="47" t="str">
        <f t="shared" si="27"/>
        <v>jun</v>
      </c>
      <c r="AC282" s="47" t="str">
        <f t="shared" si="28"/>
        <v>2026</v>
      </c>
      <c r="AD282" s="165" t="str">
        <f t="shared" si="30"/>
        <v/>
      </c>
    </row>
    <row r="283" spans="1:30" x14ac:dyDescent="0.25">
      <c r="A283" s="47" t="s">
        <v>1065</v>
      </c>
      <c r="B283" s="47" t="s">
        <v>9</v>
      </c>
      <c r="C283" s="47">
        <v>2113</v>
      </c>
      <c r="D283" s="47">
        <v>8</v>
      </c>
      <c r="E283" s="47" t="s">
        <v>38</v>
      </c>
      <c r="F283" s="48" t="s">
        <v>803</v>
      </c>
      <c r="G283" s="48" t="s">
        <v>11</v>
      </c>
      <c r="H283" s="48" t="s">
        <v>2683</v>
      </c>
      <c r="I283" s="48">
        <v>1</v>
      </c>
      <c r="J283" s="48" t="s">
        <v>1145</v>
      </c>
      <c r="K283" s="48" t="s">
        <v>1487</v>
      </c>
      <c r="L283" s="47"/>
      <c r="M283" s="47" t="str">
        <f>_xlfn.XLOOKUP(BASE!$A722,dd_carteira_fundição!A:A,dd_carteira_fundição!G:G,"",0)</f>
        <v/>
      </c>
      <c r="N283" s="47" t="s">
        <v>1164</v>
      </c>
      <c r="O283" s="133"/>
      <c r="P283" s="47" t="s">
        <v>1158</v>
      </c>
      <c r="Q283" s="47" t="s">
        <v>1346</v>
      </c>
      <c r="R283" s="48" t="s">
        <v>1687</v>
      </c>
      <c r="S283" s="48" t="s">
        <v>1156</v>
      </c>
      <c r="T283" s="48">
        <v>1</v>
      </c>
      <c r="U283" s="48" t="str">
        <f>IFERROR(INDEX('TAXA DE OCUP. RECUR.'!$F$1:$F$60, MATCH(T283, 'TAXA DE OCUP. RECUR.'!$E$1:$E$60, 0)),"")</f>
        <v>FUNDIÇÃO MORENO</v>
      </c>
      <c r="V283" s="48">
        <v>1</v>
      </c>
      <c r="W283" s="48">
        <v>1</v>
      </c>
      <c r="X283" s="229">
        <v>46090</v>
      </c>
      <c r="Y283" s="229">
        <f>X283</f>
        <v>46090</v>
      </c>
      <c r="Z283" s="47">
        <f t="shared" si="31"/>
        <v>11</v>
      </c>
      <c r="AA283" s="47">
        <f t="shared" si="34"/>
        <v>11</v>
      </c>
      <c r="AB283" s="47" t="str">
        <f t="shared" si="27"/>
        <v>mar</v>
      </c>
      <c r="AC283" s="47" t="str">
        <f t="shared" si="28"/>
        <v>2026</v>
      </c>
      <c r="AD283" s="165">
        <f t="shared" si="30"/>
        <v>1</v>
      </c>
    </row>
    <row r="284" spans="1:30" x14ac:dyDescent="0.25">
      <c r="A284" s="47" t="s">
        <v>1065</v>
      </c>
      <c r="B284" s="47" t="s">
        <v>9</v>
      </c>
      <c r="C284" s="47">
        <v>2113</v>
      </c>
      <c r="D284" s="47">
        <v>8</v>
      </c>
      <c r="E284" s="47" t="s">
        <v>38</v>
      </c>
      <c r="F284" s="48" t="s">
        <v>803</v>
      </c>
      <c r="G284" s="48" t="s">
        <v>11</v>
      </c>
      <c r="H284" s="48" t="s">
        <v>2683</v>
      </c>
      <c r="I284" s="48">
        <v>1</v>
      </c>
      <c r="J284" s="48" t="s">
        <v>1145</v>
      </c>
      <c r="K284" s="48" t="s">
        <v>1487</v>
      </c>
      <c r="L284" s="47"/>
      <c r="M284" s="47" t="str">
        <f>_xlfn.XLOOKUP(BASE!$A723,dd_carteira_fundição!A:A,dd_carteira_fundição!G:G,"",0)</f>
        <v/>
      </c>
      <c r="N284" s="47" t="s">
        <v>1164</v>
      </c>
      <c r="O284" s="133"/>
      <c r="P284" s="47" t="s">
        <v>1158</v>
      </c>
      <c r="Q284" s="47" t="s">
        <v>1346</v>
      </c>
      <c r="R284" s="48" t="s">
        <v>1690</v>
      </c>
      <c r="S284" s="48" t="s">
        <v>174</v>
      </c>
      <c r="T284" s="48">
        <v>106</v>
      </c>
      <c r="U284" s="48" t="str">
        <f>IFERROR(INDEX('TAXA DE OCUP. RECUR.'!$F$1:$F$60, MATCH(T284, 'TAXA DE OCUP. RECUR.'!$E$1:$E$60, 0)),"")</f>
        <v>PLAINA DE MESA POREBA - [106]</v>
      </c>
      <c r="V284" s="48">
        <v>3.42</v>
      </c>
      <c r="W284" s="48"/>
      <c r="X284" s="229">
        <v>46113</v>
      </c>
      <c r="Y284" s="229">
        <f>X284</f>
        <v>46113</v>
      </c>
      <c r="Z284" s="47">
        <f t="shared" si="31"/>
        <v>14</v>
      </c>
      <c r="AA284" s="47">
        <f t="shared" si="34"/>
        <v>14</v>
      </c>
      <c r="AB284" s="47" t="str">
        <f t="shared" si="27"/>
        <v>abr</v>
      </c>
      <c r="AC284" s="47" t="str">
        <f t="shared" si="28"/>
        <v>2026</v>
      </c>
      <c r="AD284" s="165">
        <f t="shared" si="30"/>
        <v>1</v>
      </c>
    </row>
    <row r="285" spans="1:30" x14ac:dyDescent="0.25">
      <c r="A285" s="47" t="s">
        <v>1065</v>
      </c>
      <c r="B285" s="47" t="s">
        <v>9</v>
      </c>
      <c r="C285" s="47">
        <v>2113</v>
      </c>
      <c r="D285" s="47">
        <v>8</v>
      </c>
      <c r="E285" s="47" t="s">
        <v>38</v>
      </c>
      <c r="F285" s="48" t="s">
        <v>803</v>
      </c>
      <c r="G285" s="48" t="s">
        <v>11</v>
      </c>
      <c r="H285" s="48" t="s">
        <v>2684</v>
      </c>
      <c r="I285" s="48">
        <v>1</v>
      </c>
      <c r="J285" s="48" t="s">
        <v>1145</v>
      </c>
      <c r="K285" s="48" t="s">
        <v>1487</v>
      </c>
      <c r="L285" s="47"/>
      <c r="M285" s="47">
        <f>_xlfn.XLOOKUP(BASE!$A724,dd_carteira_fundição!A:A,dd_carteira_fundição!G:G,"",0)</f>
        <v>163</v>
      </c>
      <c r="N285" s="47" t="s">
        <v>1164</v>
      </c>
      <c r="O285" s="133"/>
      <c r="P285" s="47" t="s">
        <v>1158</v>
      </c>
      <c r="Q285" s="47" t="s">
        <v>1346</v>
      </c>
      <c r="R285" s="48" t="s">
        <v>1690</v>
      </c>
      <c r="S285" s="48" t="s">
        <v>175</v>
      </c>
      <c r="T285" s="48">
        <v>151</v>
      </c>
      <c r="U285" s="48" t="str">
        <f>IFERROR(INDEX('TAXA DE OCUP. RECUR.'!$F$1:$F$60, MATCH(T285, 'TAXA DE OCUP. RECUR.'!$E$1:$E$60, 0)),"")</f>
        <v>MANDRILH. FISHER MILL - [151]</v>
      </c>
      <c r="V285" s="48">
        <v>1.5545454545454545</v>
      </c>
      <c r="W285" s="48"/>
      <c r="X285" s="229">
        <v>46114</v>
      </c>
      <c r="Y285" s="229">
        <f>X285</f>
        <v>46114</v>
      </c>
      <c r="Z285" s="47">
        <f t="shared" si="31"/>
        <v>14</v>
      </c>
      <c r="AA285" s="47">
        <f t="shared" si="34"/>
        <v>14</v>
      </c>
      <c r="AB285" s="47" t="str">
        <f t="shared" si="27"/>
        <v>abr</v>
      </c>
      <c r="AC285" s="47" t="str">
        <f t="shared" si="28"/>
        <v>2026</v>
      </c>
      <c r="AD285" s="165">
        <f t="shared" si="30"/>
        <v>1</v>
      </c>
    </row>
    <row r="286" spans="1:30" x14ac:dyDescent="0.25">
      <c r="A286" s="47" t="s">
        <v>1065</v>
      </c>
      <c r="B286" s="47" t="s">
        <v>9</v>
      </c>
      <c r="C286" s="47">
        <v>2113</v>
      </c>
      <c r="D286" s="47">
        <v>8</v>
      </c>
      <c r="E286" s="47" t="s">
        <v>38</v>
      </c>
      <c r="F286" s="48" t="s">
        <v>803</v>
      </c>
      <c r="G286" s="48" t="s">
        <v>11</v>
      </c>
      <c r="H286" s="48" t="s">
        <v>2684</v>
      </c>
      <c r="I286" s="48">
        <v>1</v>
      </c>
      <c r="J286" s="48" t="s">
        <v>1145</v>
      </c>
      <c r="K286" s="48" t="s">
        <v>1487</v>
      </c>
      <c r="L286" s="47"/>
      <c r="M286" s="47">
        <f>_xlfn.XLOOKUP(BASE!$A725,dd_carteira_fundição!A:A,dd_carteira_fundição!G:G,"",0)</f>
        <v>163</v>
      </c>
      <c r="N286" s="47" t="s">
        <v>1164</v>
      </c>
      <c r="O286" s="133"/>
      <c r="P286" s="47" t="s">
        <v>1158</v>
      </c>
      <c r="Q286" s="47" t="s">
        <v>1346</v>
      </c>
      <c r="R286" s="48" t="s">
        <v>1690</v>
      </c>
      <c r="S286" s="48" t="s">
        <v>177</v>
      </c>
      <c r="T286" s="48">
        <v>560</v>
      </c>
      <c r="U286" s="48" t="str">
        <f>IFERROR(INDEX('TAXA DE OCUP. RECUR.'!$F$1:$F$60, MATCH(T286, 'TAXA DE OCUP. RECUR.'!$E$1:$E$60, 0)),"")</f>
        <v>FRESA DROPP HEINN - [560]</v>
      </c>
      <c r="V286" s="48">
        <v>4.8600000000000003</v>
      </c>
      <c r="W286" s="48"/>
      <c r="X286" s="229">
        <v>46115</v>
      </c>
      <c r="Y286" s="229">
        <f t="shared" ref="Y286:Y287" si="36">X286</f>
        <v>46115</v>
      </c>
      <c r="Z286" s="47">
        <f t="shared" si="31"/>
        <v>14</v>
      </c>
      <c r="AA286" s="47">
        <f t="shared" si="34"/>
        <v>14</v>
      </c>
      <c r="AB286" s="47" t="str">
        <f t="shared" si="27"/>
        <v>abr</v>
      </c>
      <c r="AC286" s="47" t="str">
        <f t="shared" si="28"/>
        <v>2026</v>
      </c>
      <c r="AD286" s="165">
        <f t="shared" si="30"/>
        <v>1</v>
      </c>
    </row>
    <row r="287" spans="1:30" x14ac:dyDescent="0.25">
      <c r="A287" s="47" t="s">
        <v>1065</v>
      </c>
      <c r="B287" s="47" t="s">
        <v>9</v>
      </c>
      <c r="C287" s="47">
        <v>2113</v>
      </c>
      <c r="D287" s="47">
        <v>8</v>
      </c>
      <c r="E287" s="47" t="s">
        <v>38</v>
      </c>
      <c r="F287" s="48" t="s">
        <v>803</v>
      </c>
      <c r="G287" s="48" t="s">
        <v>11</v>
      </c>
      <c r="H287" s="48" t="s">
        <v>2684</v>
      </c>
      <c r="I287" s="48">
        <v>1</v>
      </c>
      <c r="J287" s="48" t="s">
        <v>1145</v>
      </c>
      <c r="K287" s="48" t="s">
        <v>1487</v>
      </c>
      <c r="L287" s="47"/>
      <c r="M287" s="47">
        <f>_xlfn.XLOOKUP(BASE!$A726,dd_carteira_fundição!A:A,dd_carteira_fundição!G:G,"",0)</f>
        <v>163</v>
      </c>
      <c r="N287" s="47" t="s">
        <v>1164</v>
      </c>
      <c r="O287" s="133"/>
      <c r="P287" s="47" t="s">
        <v>1158</v>
      </c>
      <c r="Q287" s="47" t="s">
        <v>1346</v>
      </c>
      <c r="R287" s="48" t="s">
        <v>1690</v>
      </c>
      <c r="S287" s="48" t="s">
        <v>176</v>
      </c>
      <c r="T287" s="48">
        <v>610</v>
      </c>
      <c r="U287" s="48" t="str">
        <f>IFERROR(INDEX('TAXA DE OCUP. RECUR.'!$F$1:$F$60, MATCH(T287, 'TAXA DE OCUP. RECUR.'!$E$1:$E$60, 0)),"")</f>
        <v>FRESADORA HEYLIGENTASDE - [610]</v>
      </c>
      <c r="V287" s="48">
        <v>1.9882142176481796</v>
      </c>
      <c r="W287" s="48"/>
      <c r="X287" s="229">
        <v>46116</v>
      </c>
      <c r="Y287" s="229">
        <f t="shared" si="36"/>
        <v>46116</v>
      </c>
      <c r="Z287" s="47">
        <f t="shared" si="31"/>
        <v>14</v>
      </c>
      <c r="AA287" s="47">
        <f t="shared" si="34"/>
        <v>14</v>
      </c>
      <c r="AB287" s="47" t="str">
        <f t="shared" si="27"/>
        <v>abr</v>
      </c>
      <c r="AC287" s="47" t="str">
        <f t="shared" si="28"/>
        <v>2026</v>
      </c>
      <c r="AD287" s="165">
        <f t="shared" si="30"/>
        <v>1</v>
      </c>
    </row>
    <row r="288" spans="1:30" x14ac:dyDescent="0.25">
      <c r="A288" s="47" t="s">
        <v>1065</v>
      </c>
      <c r="B288" s="47" t="s">
        <v>9</v>
      </c>
      <c r="C288" s="47">
        <v>2113</v>
      </c>
      <c r="D288" s="47">
        <v>8</v>
      </c>
      <c r="E288" s="47" t="s">
        <v>38</v>
      </c>
      <c r="F288" s="48" t="s">
        <v>803</v>
      </c>
      <c r="G288" s="48" t="s">
        <v>11</v>
      </c>
      <c r="H288" s="48" t="s">
        <v>2684</v>
      </c>
      <c r="I288" s="48">
        <v>1</v>
      </c>
      <c r="J288" s="48" t="s">
        <v>1145</v>
      </c>
      <c r="K288" s="48" t="s">
        <v>1487</v>
      </c>
      <c r="M288" s="47">
        <f>_xlfn.XLOOKUP(BASE!$A727,dd_carteira_fundição!A:A,dd_carteira_fundição!G:G,"",0)</f>
        <v>163</v>
      </c>
      <c r="N288" s="47" t="s">
        <v>1164</v>
      </c>
      <c r="O288" s="133"/>
      <c r="P288" s="47" t="s">
        <v>1158</v>
      </c>
      <c r="Q288" s="47" t="s">
        <v>1346</v>
      </c>
      <c r="R288" s="47" t="s">
        <v>158</v>
      </c>
      <c r="S288" s="47" t="s">
        <v>158</v>
      </c>
      <c r="T288" s="164">
        <v>2</v>
      </c>
      <c r="U288" s="47" t="str">
        <f>IFERROR(INDEX('TAXA DE OCUP. RECUR.'!$F$1:$F$60, MATCH(T288, 'TAXA DE OCUP. RECUR.'!$E$1:$E$60, 0)),"")</f>
        <v>EXPEDIÇÃO</v>
      </c>
      <c r="V288" s="165">
        <v>1</v>
      </c>
      <c r="W288" s="165"/>
      <c r="X288" s="229">
        <v>46176</v>
      </c>
      <c r="Y288" s="229"/>
      <c r="Z288" s="47">
        <f t="shared" si="31"/>
        <v>23</v>
      </c>
      <c r="AA288" s="47" t="str">
        <f t="shared" si="34"/>
        <v/>
      </c>
      <c r="AB288" s="47" t="str">
        <f t="shared" si="27"/>
        <v>jun</v>
      </c>
      <c r="AC288" s="47" t="str">
        <f t="shared" si="28"/>
        <v>2026</v>
      </c>
      <c r="AD288" s="165" t="str">
        <f t="shared" si="30"/>
        <v/>
      </c>
    </row>
    <row r="289" spans="1:30" x14ac:dyDescent="0.25">
      <c r="A289" s="47" t="s">
        <v>1066</v>
      </c>
      <c r="B289" s="47" t="s">
        <v>9</v>
      </c>
      <c r="C289" s="47">
        <v>2113</v>
      </c>
      <c r="D289" s="47">
        <v>9</v>
      </c>
      <c r="E289" s="47" t="s">
        <v>38</v>
      </c>
      <c r="F289" s="48" t="s">
        <v>803</v>
      </c>
      <c r="G289" s="48" t="s">
        <v>11</v>
      </c>
      <c r="H289" s="48" t="s">
        <v>2685</v>
      </c>
      <c r="I289" s="48">
        <v>1</v>
      </c>
      <c r="J289" s="48" t="s">
        <v>1145</v>
      </c>
      <c r="K289" s="48" t="s">
        <v>1487</v>
      </c>
      <c r="L289" s="47"/>
      <c r="M289" s="47">
        <f>_xlfn.XLOOKUP(BASE!$A728,dd_carteira_fundição!A:A,dd_carteira_fundição!G:G,"",0)</f>
        <v>164</v>
      </c>
      <c r="N289" s="47" t="s">
        <v>1164</v>
      </c>
      <c r="O289" s="133"/>
      <c r="P289" s="47" t="s">
        <v>1158</v>
      </c>
      <c r="Q289" s="47" t="s">
        <v>1346</v>
      </c>
      <c r="R289" s="48" t="s">
        <v>1687</v>
      </c>
      <c r="S289" s="48" t="s">
        <v>1156</v>
      </c>
      <c r="T289" s="48">
        <v>1</v>
      </c>
      <c r="U289" s="48" t="str">
        <f>IFERROR(INDEX('TAXA DE OCUP. RECUR.'!$F$1:$F$60, MATCH(T289, 'TAXA DE OCUP. RECUR.'!$E$1:$E$60, 0)),"")</f>
        <v>FUNDIÇÃO MORENO</v>
      </c>
      <c r="V289" s="48">
        <v>1</v>
      </c>
      <c r="W289" s="48">
        <v>1</v>
      </c>
      <c r="X289" s="229">
        <v>46090</v>
      </c>
      <c r="Y289" s="229">
        <f>X289</f>
        <v>46090</v>
      </c>
      <c r="Z289" s="47">
        <f t="shared" si="31"/>
        <v>11</v>
      </c>
      <c r="AA289" s="47">
        <f t="shared" si="34"/>
        <v>11</v>
      </c>
      <c r="AB289" s="47" t="str">
        <f t="shared" si="27"/>
        <v>mar</v>
      </c>
      <c r="AC289" s="47" t="str">
        <f t="shared" si="28"/>
        <v>2026</v>
      </c>
      <c r="AD289" s="165">
        <f t="shared" si="30"/>
        <v>1</v>
      </c>
    </row>
    <row r="290" spans="1:30" x14ac:dyDescent="0.25">
      <c r="A290" s="47" t="s">
        <v>1066</v>
      </c>
      <c r="B290" s="47" t="s">
        <v>9</v>
      </c>
      <c r="C290" s="47">
        <v>2113</v>
      </c>
      <c r="D290" s="47">
        <v>9</v>
      </c>
      <c r="E290" s="47" t="s">
        <v>38</v>
      </c>
      <c r="F290" s="48" t="s">
        <v>803</v>
      </c>
      <c r="G290" s="48" t="s">
        <v>11</v>
      </c>
      <c r="H290" s="48" t="s">
        <v>2685</v>
      </c>
      <c r="I290" s="48">
        <v>1</v>
      </c>
      <c r="J290" s="48" t="s">
        <v>1145</v>
      </c>
      <c r="K290" s="48" t="s">
        <v>1487</v>
      </c>
      <c r="L290" s="47"/>
      <c r="M290" s="47">
        <f>_xlfn.XLOOKUP(BASE!$A729,dd_carteira_fundição!A:A,dd_carteira_fundição!G:G,"",0)</f>
        <v>164</v>
      </c>
      <c r="N290" s="47" t="s">
        <v>1164</v>
      </c>
      <c r="O290" s="133"/>
      <c r="P290" s="47" t="s">
        <v>1158</v>
      </c>
      <c r="Q290" s="47" t="s">
        <v>1346</v>
      </c>
      <c r="R290" s="48" t="s">
        <v>1690</v>
      </c>
      <c r="S290" s="48" t="s">
        <v>174</v>
      </c>
      <c r="T290" s="48">
        <v>106</v>
      </c>
      <c r="U290" s="48" t="str">
        <f>IFERROR(INDEX('TAXA DE OCUP. RECUR.'!$F$1:$F$60, MATCH(T290, 'TAXA DE OCUP. RECUR.'!$E$1:$E$60, 0)),"")</f>
        <v>PLAINA DE MESA POREBA - [106]</v>
      </c>
      <c r="V290" s="48">
        <v>3.42</v>
      </c>
      <c r="W290" s="48"/>
      <c r="X290" s="229">
        <v>46113</v>
      </c>
      <c r="Y290" s="229">
        <f>X290</f>
        <v>46113</v>
      </c>
      <c r="Z290" s="47">
        <f t="shared" si="31"/>
        <v>14</v>
      </c>
      <c r="AA290" s="47">
        <f t="shared" si="34"/>
        <v>14</v>
      </c>
      <c r="AB290" s="47" t="str">
        <f t="shared" si="27"/>
        <v>abr</v>
      </c>
      <c r="AC290" s="47" t="str">
        <f t="shared" si="28"/>
        <v>2026</v>
      </c>
      <c r="AD290" s="165">
        <f t="shared" si="30"/>
        <v>1</v>
      </c>
    </row>
    <row r="291" spans="1:30" x14ac:dyDescent="0.25">
      <c r="A291" s="47" t="s">
        <v>1066</v>
      </c>
      <c r="B291" s="47" t="s">
        <v>9</v>
      </c>
      <c r="C291" s="47">
        <v>2113</v>
      </c>
      <c r="D291" s="47">
        <v>9</v>
      </c>
      <c r="E291" s="47" t="s">
        <v>38</v>
      </c>
      <c r="F291" s="48" t="s">
        <v>803</v>
      </c>
      <c r="G291" s="48" t="s">
        <v>11</v>
      </c>
      <c r="H291" s="48" t="s">
        <v>2685</v>
      </c>
      <c r="I291" s="48">
        <v>1</v>
      </c>
      <c r="J291" s="48" t="s">
        <v>1145</v>
      </c>
      <c r="K291" s="48" t="s">
        <v>1487</v>
      </c>
      <c r="L291" s="47"/>
      <c r="M291" s="47">
        <f>_xlfn.XLOOKUP(BASE!$A730,dd_carteira_fundição!A:A,dd_carteira_fundição!G:G,"",0)</f>
        <v>164</v>
      </c>
      <c r="N291" s="47" t="s">
        <v>1164</v>
      </c>
      <c r="O291" s="133"/>
      <c r="P291" s="47" t="s">
        <v>1158</v>
      </c>
      <c r="Q291" s="47" t="s">
        <v>1346</v>
      </c>
      <c r="R291" s="48" t="s">
        <v>1690</v>
      </c>
      <c r="S291" s="48" t="s">
        <v>175</v>
      </c>
      <c r="T291" s="48">
        <v>151</v>
      </c>
      <c r="U291" s="48" t="str">
        <f>IFERROR(INDEX('TAXA DE OCUP. RECUR.'!$F$1:$F$60, MATCH(T291, 'TAXA DE OCUP. RECUR.'!$E$1:$E$60, 0)),"")</f>
        <v>MANDRILH. FISHER MILL - [151]</v>
      </c>
      <c r="V291" s="48">
        <v>1.5545454545454545</v>
      </c>
      <c r="W291" s="48"/>
      <c r="X291" s="229">
        <v>46114</v>
      </c>
      <c r="Y291" s="229">
        <f>X291</f>
        <v>46114</v>
      </c>
      <c r="Z291" s="47">
        <f t="shared" si="31"/>
        <v>14</v>
      </c>
      <c r="AA291" s="47">
        <f t="shared" si="34"/>
        <v>14</v>
      </c>
      <c r="AB291" s="47" t="str">
        <f t="shared" si="27"/>
        <v>abr</v>
      </c>
      <c r="AC291" s="47" t="str">
        <f t="shared" si="28"/>
        <v>2026</v>
      </c>
      <c r="AD291" s="165">
        <f t="shared" si="30"/>
        <v>1</v>
      </c>
    </row>
    <row r="292" spans="1:30" x14ac:dyDescent="0.25">
      <c r="A292" s="47" t="s">
        <v>1066</v>
      </c>
      <c r="B292" s="47" t="s">
        <v>9</v>
      </c>
      <c r="C292" s="47">
        <v>2113</v>
      </c>
      <c r="D292" s="47">
        <v>9</v>
      </c>
      <c r="E292" s="47" t="s">
        <v>38</v>
      </c>
      <c r="F292" s="48" t="s">
        <v>803</v>
      </c>
      <c r="G292" s="48" t="s">
        <v>11</v>
      </c>
      <c r="H292" s="48" t="s">
        <v>2685</v>
      </c>
      <c r="I292" s="48">
        <v>1</v>
      </c>
      <c r="J292" s="48" t="s">
        <v>1145</v>
      </c>
      <c r="K292" s="48" t="s">
        <v>1487</v>
      </c>
      <c r="L292" s="47"/>
      <c r="M292" s="47">
        <f>_xlfn.XLOOKUP(BASE!$A731,dd_carteira_fundição!A:A,dd_carteira_fundição!G:G,"",0)</f>
        <v>164</v>
      </c>
      <c r="N292" s="47" t="s">
        <v>1164</v>
      </c>
      <c r="O292" s="133"/>
      <c r="P292" s="47" t="s">
        <v>1158</v>
      </c>
      <c r="Q292" s="47" t="s">
        <v>1346</v>
      </c>
      <c r="R292" s="48" t="s">
        <v>1690</v>
      </c>
      <c r="S292" s="48" t="s">
        <v>177</v>
      </c>
      <c r="T292" s="48">
        <v>560</v>
      </c>
      <c r="U292" s="48" t="str">
        <f>IFERROR(INDEX('TAXA DE OCUP. RECUR.'!$F$1:$F$60, MATCH(T292, 'TAXA DE OCUP. RECUR.'!$E$1:$E$60, 0)),"")</f>
        <v>FRESA DROPP HEINN - [560]</v>
      </c>
      <c r="V292" s="48">
        <v>4.8600000000000003</v>
      </c>
      <c r="W292" s="48"/>
      <c r="X292" s="229">
        <v>46115</v>
      </c>
      <c r="Y292" s="229">
        <f>X292</f>
        <v>46115</v>
      </c>
      <c r="Z292" s="47">
        <f t="shared" si="31"/>
        <v>14</v>
      </c>
      <c r="AA292" s="47">
        <f t="shared" si="34"/>
        <v>14</v>
      </c>
      <c r="AB292" s="47" t="str">
        <f t="shared" si="27"/>
        <v>abr</v>
      </c>
      <c r="AC292" s="47" t="str">
        <f t="shared" si="28"/>
        <v>2026</v>
      </c>
      <c r="AD292" s="165">
        <f t="shared" si="30"/>
        <v>1</v>
      </c>
    </row>
    <row r="293" spans="1:30" x14ac:dyDescent="0.25">
      <c r="A293" s="47" t="s">
        <v>1066</v>
      </c>
      <c r="B293" s="47" t="s">
        <v>9</v>
      </c>
      <c r="C293" s="47">
        <v>2113</v>
      </c>
      <c r="D293" s="47">
        <v>9</v>
      </c>
      <c r="E293" s="47" t="s">
        <v>38</v>
      </c>
      <c r="F293" s="48" t="s">
        <v>803</v>
      </c>
      <c r="G293" s="48" t="s">
        <v>11</v>
      </c>
      <c r="H293" s="48" t="s">
        <v>2686</v>
      </c>
      <c r="I293" s="48">
        <v>1</v>
      </c>
      <c r="J293" s="48" t="s">
        <v>1145</v>
      </c>
      <c r="K293" s="48" t="s">
        <v>1487</v>
      </c>
      <c r="L293" s="47"/>
      <c r="M293" s="47">
        <f>_xlfn.XLOOKUP(BASE!$A732,dd_carteira_fundição!A:A,dd_carteira_fundição!G:G,"",0)</f>
        <v>165</v>
      </c>
      <c r="N293" s="47" t="s">
        <v>1164</v>
      </c>
      <c r="O293" s="133"/>
      <c r="P293" s="47" t="s">
        <v>1158</v>
      </c>
      <c r="Q293" s="47" t="s">
        <v>1346</v>
      </c>
      <c r="R293" s="48" t="s">
        <v>1690</v>
      </c>
      <c r="S293" s="48" t="s">
        <v>176</v>
      </c>
      <c r="T293" s="48">
        <v>610</v>
      </c>
      <c r="U293" s="48" t="str">
        <f>IFERROR(INDEX('TAXA DE OCUP. RECUR.'!$F$1:$F$60, MATCH(T293, 'TAXA DE OCUP. RECUR.'!$E$1:$E$60, 0)),"")</f>
        <v>FRESADORA HEYLIGENTASDE - [610]</v>
      </c>
      <c r="V293" s="48">
        <v>1.9882142176481796</v>
      </c>
      <c r="W293" s="48"/>
      <c r="X293" s="229">
        <v>46116</v>
      </c>
      <c r="Y293" s="229">
        <f>X293</f>
        <v>46116</v>
      </c>
      <c r="Z293" s="47">
        <f t="shared" si="31"/>
        <v>14</v>
      </c>
      <c r="AA293" s="47">
        <f t="shared" si="34"/>
        <v>14</v>
      </c>
      <c r="AB293" s="47" t="str">
        <f t="shared" si="27"/>
        <v>abr</v>
      </c>
      <c r="AC293" s="47" t="str">
        <f t="shared" si="28"/>
        <v>2026</v>
      </c>
      <c r="AD293" s="165">
        <f t="shared" si="30"/>
        <v>1</v>
      </c>
    </row>
    <row r="294" spans="1:30" x14ac:dyDescent="0.25">
      <c r="A294" s="47" t="s">
        <v>1066</v>
      </c>
      <c r="B294" s="47" t="s">
        <v>9</v>
      </c>
      <c r="C294" s="47">
        <v>2113</v>
      </c>
      <c r="D294" s="47">
        <v>9</v>
      </c>
      <c r="E294" s="47" t="s">
        <v>38</v>
      </c>
      <c r="F294" s="48" t="s">
        <v>803</v>
      </c>
      <c r="G294" s="48" t="s">
        <v>11</v>
      </c>
      <c r="H294" s="48" t="s">
        <v>2686</v>
      </c>
      <c r="I294" s="48">
        <v>1</v>
      </c>
      <c r="J294" s="48" t="s">
        <v>1145</v>
      </c>
      <c r="K294" s="48" t="s">
        <v>1487</v>
      </c>
      <c r="M294" s="47">
        <f>_xlfn.XLOOKUP(BASE!$A733,dd_carteira_fundição!A:A,dd_carteira_fundição!G:G,"",0)</f>
        <v>165</v>
      </c>
      <c r="N294" s="47" t="s">
        <v>1164</v>
      </c>
      <c r="O294" s="133"/>
      <c r="P294" s="47" t="s">
        <v>1158</v>
      </c>
      <c r="Q294" s="47" t="s">
        <v>1346</v>
      </c>
      <c r="R294" s="47" t="s">
        <v>158</v>
      </c>
      <c r="S294" s="47" t="s">
        <v>158</v>
      </c>
      <c r="T294" s="164">
        <v>2</v>
      </c>
      <c r="U294" s="47" t="str">
        <f>IFERROR(INDEX('TAXA DE OCUP. RECUR.'!$F$1:$F$60, MATCH(T294, 'TAXA DE OCUP. RECUR.'!$E$1:$E$60, 0)),"")</f>
        <v>EXPEDIÇÃO</v>
      </c>
      <c r="V294" s="165">
        <v>1</v>
      </c>
      <c r="W294" s="165"/>
      <c r="X294" s="229">
        <v>46176</v>
      </c>
      <c r="Y294" s="229"/>
      <c r="Z294" s="47">
        <f t="shared" si="31"/>
        <v>23</v>
      </c>
      <c r="AA294" s="47" t="str">
        <f t="shared" si="34"/>
        <v/>
      </c>
      <c r="AB294" s="47" t="str">
        <f t="shared" si="27"/>
        <v>jun</v>
      </c>
      <c r="AC294" s="47" t="str">
        <f t="shared" si="28"/>
        <v>2026</v>
      </c>
      <c r="AD294" s="165" t="str">
        <f t="shared" si="30"/>
        <v/>
      </c>
    </row>
    <row r="295" spans="1:30" x14ac:dyDescent="0.25">
      <c r="A295" s="47" t="s">
        <v>1067</v>
      </c>
      <c r="B295" s="47" t="s">
        <v>9</v>
      </c>
      <c r="C295" s="47">
        <v>2113</v>
      </c>
      <c r="D295" s="47">
        <v>10</v>
      </c>
      <c r="E295" s="47" t="s">
        <v>38</v>
      </c>
      <c r="F295" s="48" t="s">
        <v>803</v>
      </c>
      <c r="G295" s="48" t="s">
        <v>11</v>
      </c>
      <c r="H295" s="48" t="s">
        <v>2686</v>
      </c>
      <c r="I295" s="48">
        <v>1</v>
      </c>
      <c r="J295" s="48" t="s">
        <v>1145</v>
      </c>
      <c r="K295" s="48" t="s">
        <v>1487</v>
      </c>
      <c r="L295" s="47"/>
      <c r="M295" s="47">
        <f>_xlfn.XLOOKUP(BASE!$A734,dd_carteira_fundição!A:A,dd_carteira_fundição!G:G,"",0)</f>
        <v>165</v>
      </c>
      <c r="N295" s="47" t="s">
        <v>1164</v>
      </c>
      <c r="O295" s="133"/>
      <c r="P295" s="47" t="s">
        <v>1158</v>
      </c>
      <c r="Q295" s="47" t="s">
        <v>1346</v>
      </c>
      <c r="R295" s="48" t="s">
        <v>1687</v>
      </c>
      <c r="S295" s="48" t="s">
        <v>1156</v>
      </c>
      <c r="T295" s="48">
        <v>1</v>
      </c>
      <c r="U295" s="48" t="str">
        <f>IFERROR(INDEX('TAXA DE OCUP. RECUR.'!$F$1:$F$60, MATCH(T295, 'TAXA DE OCUP. RECUR.'!$E$1:$E$60, 0)),"")</f>
        <v>FUNDIÇÃO MORENO</v>
      </c>
      <c r="V295" s="48">
        <v>1</v>
      </c>
      <c r="W295" s="48">
        <v>1</v>
      </c>
      <c r="X295" s="229">
        <v>46090</v>
      </c>
      <c r="Y295" s="229">
        <f>X295</f>
        <v>46090</v>
      </c>
      <c r="Z295" s="47">
        <f t="shared" si="31"/>
        <v>11</v>
      </c>
      <c r="AA295" s="47">
        <f t="shared" si="34"/>
        <v>11</v>
      </c>
      <c r="AB295" s="47" t="str">
        <f t="shared" si="27"/>
        <v>mar</v>
      </c>
      <c r="AC295" s="47" t="str">
        <f t="shared" si="28"/>
        <v>2026</v>
      </c>
      <c r="AD295" s="165">
        <f t="shared" si="30"/>
        <v>1</v>
      </c>
    </row>
    <row r="296" spans="1:30" x14ac:dyDescent="0.25">
      <c r="A296" s="47" t="s">
        <v>1067</v>
      </c>
      <c r="B296" s="47" t="s">
        <v>9</v>
      </c>
      <c r="C296" s="47">
        <v>2113</v>
      </c>
      <c r="D296" s="47">
        <v>10</v>
      </c>
      <c r="E296" s="47" t="s">
        <v>38</v>
      </c>
      <c r="F296" s="48" t="s">
        <v>803</v>
      </c>
      <c r="G296" s="48" t="s">
        <v>11</v>
      </c>
      <c r="H296" s="48" t="s">
        <v>2686</v>
      </c>
      <c r="I296" s="48">
        <v>1</v>
      </c>
      <c r="J296" s="48" t="s">
        <v>1145</v>
      </c>
      <c r="K296" s="48" t="s">
        <v>1487</v>
      </c>
      <c r="L296" s="47"/>
      <c r="M296" s="47">
        <f>_xlfn.XLOOKUP(BASE!$A735,dd_carteira_fundição!A:A,dd_carteira_fundição!G:G,"",0)</f>
        <v>165</v>
      </c>
      <c r="N296" s="47" t="s">
        <v>1164</v>
      </c>
      <c r="O296" s="133"/>
      <c r="P296" s="47" t="s">
        <v>1158</v>
      </c>
      <c r="Q296" s="47" t="s">
        <v>1346</v>
      </c>
      <c r="R296" s="48" t="s">
        <v>1690</v>
      </c>
      <c r="S296" s="48" t="s">
        <v>174</v>
      </c>
      <c r="T296" s="48">
        <v>106</v>
      </c>
      <c r="U296" s="48" t="str">
        <f>IFERROR(INDEX('TAXA DE OCUP. RECUR.'!$F$1:$F$60, MATCH(T296, 'TAXA DE OCUP. RECUR.'!$E$1:$E$60, 0)),"")</f>
        <v>PLAINA DE MESA POREBA - [106]</v>
      </c>
      <c r="V296" s="48">
        <v>3.42</v>
      </c>
      <c r="W296" s="48"/>
      <c r="X296" s="229">
        <v>46113</v>
      </c>
      <c r="Y296" s="229">
        <f>X296</f>
        <v>46113</v>
      </c>
      <c r="Z296" s="47">
        <f t="shared" si="31"/>
        <v>14</v>
      </c>
      <c r="AA296" s="47">
        <f t="shared" si="34"/>
        <v>14</v>
      </c>
      <c r="AB296" s="47" t="str">
        <f t="shared" si="27"/>
        <v>abr</v>
      </c>
      <c r="AC296" s="47" t="str">
        <f t="shared" si="28"/>
        <v>2026</v>
      </c>
      <c r="AD296" s="165">
        <f t="shared" si="30"/>
        <v>1</v>
      </c>
    </row>
    <row r="297" spans="1:30" x14ac:dyDescent="0.25">
      <c r="A297" s="47" t="s">
        <v>1067</v>
      </c>
      <c r="B297" s="47" t="s">
        <v>9</v>
      </c>
      <c r="C297" s="47">
        <v>2113</v>
      </c>
      <c r="D297" s="47">
        <v>10</v>
      </c>
      <c r="E297" s="47" t="s">
        <v>38</v>
      </c>
      <c r="F297" s="48" t="s">
        <v>803</v>
      </c>
      <c r="G297" s="48" t="s">
        <v>11</v>
      </c>
      <c r="H297" s="48" t="s">
        <v>2687</v>
      </c>
      <c r="I297" s="48">
        <v>1</v>
      </c>
      <c r="J297" s="48" t="s">
        <v>1145</v>
      </c>
      <c r="K297" s="48" t="s">
        <v>1487</v>
      </c>
      <c r="L297" s="47"/>
      <c r="M297" s="47">
        <f>_xlfn.XLOOKUP(BASE!$A736,dd_carteira_fundição!A:A,dd_carteira_fundição!G:G,"",0)</f>
        <v>20</v>
      </c>
      <c r="N297" s="47" t="s">
        <v>1164</v>
      </c>
      <c r="O297" s="133"/>
      <c r="P297" s="47" t="s">
        <v>1158</v>
      </c>
      <c r="Q297" s="47" t="s">
        <v>1346</v>
      </c>
      <c r="R297" s="48" t="s">
        <v>1690</v>
      </c>
      <c r="S297" s="48" t="s">
        <v>175</v>
      </c>
      <c r="T297" s="48">
        <v>151</v>
      </c>
      <c r="U297" s="48" t="str">
        <f>IFERROR(INDEX('TAXA DE OCUP. RECUR.'!$F$1:$F$60, MATCH(T297, 'TAXA DE OCUP. RECUR.'!$E$1:$E$60, 0)),"")</f>
        <v>MANDRILH. FISHER MILL - [151]</v>
      </c>
      <c r="V297" s="48">
        <v>1.5545454545454545</v>
      </c>
      <c r="W297" s="48"/>
      <c r="X297" s="229">
        <v>46114</v>
      </c>
      <c r="Y297" s="229">
        <f>X297</f>
        <v>46114</v>
      </c>
      <c r="Z297" s="47">
        <f t="shared" si="31"/>
        <v>14</v>
      </c>
      <c r="AA297" s="47">
        <f t="shared" si="34"/>
        <v>14</v>
      </c>
      <c r="AB297" s="47" t="str">
        <f t="shared" si="27"/>
        <v>abr</v>
      </c>
      <c r="AC297" s="47" t="str">
        <f t="shared" si="28"/>
        <v>2026</v>
      </c>
      <c r="AD297" s="165">
        <f t="shared" si="30"/>
        <v>1</v>
      </c>
    </row>
    <row r="298" spans="1:30" x14ac:dyDescent="0.25">
      <c r="A298" s="47" t="s">
        <v>1067</v>
      </c>
      <c r="B298" s="47" t="s">
        <v>9</v>
      </c>
      <c r="C298" s="47">
        <v>2113</v>
      </c>
      <c r="D298" s="47">
        <v>10</v>
      </c>
      <c r="E298" s="47" t="s">
        <v>38</v>
      </c>
      <c r="F298" s="48" t="s">
        <v>803</v>
      </c>
      <c r="G298" s="48" t="s">
        <v>11</v>
      </c>
      <c r="H298" s="48" t="s">
        <v>2687</v>
      </c>
      <c r="I298" s="48">
        <v>1</v>
      </c>
      <c r="J298" s="48" t="s">
        <v>1145</v>
      </c>
      <c r="K298" s="48" t="s">
        <v>1487</v>
      </c>
      <c r="L298" s="47"/>
      <c r="M298" s="47">
        <f>_xlfn.XLOOKUP(BASE!$A737,dd_carteira_fundição!A:A,dd_carteira_fundição!G:G,"",0)</f>
        <v>20</v>
      </c>
      <c r="N298" s="47" t="s">
        <v>1164</v>
      </c>
      <c r="O298" s="133"/>
      <c r="P298" s="47" t="s">
        <v>1158</v>
      </c>
      <c r="Q298" s="47" t="s">
        <v>1346</v>
      </c>
      <c r="R298" s="48" t="s">
        <v>1690</v>
      </c>
      <c r="S298" s="48" t="s">
        <v>177</v>
      </c>
      <c r="T298" s="48">
        <v>560</v>
      </c>
      <c r="U298" s="48" t="str">
        <f>IFERROR(INDEX('TAXA DE OCUP. RECUR.'!$F$1:$F$60, MATCH(T298, 'TAXA DE OCUP. RECUR.'!$E$1:$E$60, 0)),"")</f>
        <v>FRESA DROPP HEINN - [560]</v>
      </c>
      <c r="V298" s="48">
        <v>4.8600000000000003</v>
      </c>
      <c r="W298" s="48"/>
      <c r="X298" s="229">
        <v>46115</v>
      </c>
      <c r="Y298" s="229">
        <f t="shared" ref="Y298:Y299" si="37">X298</f>
        <v>46115</v>
      </c>
      <c r="Z298" s="47">
        <f t="shared" si="31"/>
        <v>14</v>
      </c>
      <c r="AA298" s="47">
        <f t="shared" si="34"/>
        <v>14</v>
      </c>
      <c r="AB298" s="47" t="str">
        <f t="shared" si="27"/>
        <v>abr</v>
      </c>
      <c r="AC298" s="47" t="str">
        <f t="shared" si="28"/>
        <v>2026</v>
      </c>
      <c r="AD298" s="165">
        <f t="shared" si="30"/>
        <v>1</v>
      </c>
    </row>
    <row r="299" spans="1:30" x14ac:dyDescent="0.25">
      <c r="A299" s="47" t="s">
        <v>1067</v>
      </c>
      <c r="B299" s="47" t="s">
        <v>9</v>
      </c>
      <c r="C299" s="47">
        <v>2113</v>
      </c>
      <c r="D299" s="47">
        <v>10</v>
      </c>
      <c r="E299" s="47" t="s">
        <v>38</v>
      </c>
      <c r="F299" s="48" t="s">
        <v>803</v>
      </c>
      <c r="G299" s="48" t="s">
        <v>11</v>
      </c>
      <c r="H299" s="48" t="s">
        <v>2683</v>
      </c>
      <c r="I299" s="48">
        <v>1</v>
      </c>
      <c r="J299" s="48" t="s">
        <v>1145</v>
      </c>
      <c r="K299" s="48" t="s">
        <v>1487</v>
      </c>
      <c r="L299" s="47"/>
      <c r="M299" s="47" t="str">
        <f>_xlfn.XLOOKUP(BASE!$A738,dd_carteira_fundição!A:A,dd_carteira_fundição!G:G,"",0)</f>
        <v/>
      </c>
      <c r="N299" s="47" t="s">
        <v>1164</v>
      </c>
      <c r="O299" s="133"/>
      <c r="P299" s="47" t="s">
        <v>1158</v>
      </c>
      <c r="Q299" s="47" t="s">
        <v>1346</v>
      </c>
      <c r="R299" s="48" t="s">
        <v>1690</v>
      </c>
      <c r="S299" s="48" t="s">
        <v>176</v>
      </c>
      <c r="T299" s="48">
        <v>610</v>
      </c>
      <c r="U299" s="48" t="str">
        <f>IFERROR(INDEX('TAXA DE OCUP. RECUR.'!$F$1:$F$60, MATCH(T299, 'TAXA DE OCUP. RECUR.'!$E$1:$E$60, 0)),"")</f>
        <v>FRESADORA HEYLIGENTASDE - [610]</v>
      </c>
      <c r="V299" s="48">
        <v>1.9882142176481796</v>
      </c>
      <c r="W299" s="48"/>
      <c r="X299" s="229">
        <v>46116</v>
      </c>
      <c r="Y299" s="229">
        <f t="shared" si="37"/>
        <v>46116</v>
      </c>
      <c r="Z299" s="47">
        <f t="shared" si="31"/>
        <v>14</v>
      </c>
      <c r="AA299" s="47">
        <f t="shared" si="34"/>
        <v>14</v>
      </c>
      <c r="AB299" s="47" t="str">
        <f t="shared" si="27"/>
        <v>abr</v>
      </c>
      <c r="AC299" s="47" t="str">
        <f t="shared" si="28"/>
        <v>2026</v>
      </c>
      <c r="AD299" s="165">
        <f t="shared" si="30"/>
        <v>1</v>
      </c>
    </row>
    <row r="300" spans="1:30" x14ac:dyDescent="0.25">
      <c r="A300" s="47" t="s">
        <v>1067</v>
      </c>
      <c r="B300" s="47" t="s">
        <v>9</v>
      </c>
      <c r="C300" s="47">
        <v>2113</v>
      </c>
      <c r="D300" s="47">
        <v>10</v>
      </c>
      <c r="E300" s="47" t="s">
        <v>38</v>
      </c>
      <c r="F300" s="48" t="s">
        <v>803</v>
      </c>
      <c r="G300" s="48" t="s">
        <v>11</v>
      </c>
      <c r="H300" s="48" t="s">
        <v>2683</v>
      </c>
      <c r="I300" s="48">
        <v>1</v>
      </c>
      <c r="J300" s="48" t="s">
        <v>1145</v>
      </c>
      <c r="K300" s="48" t="s">
        <v>1487</v>
      </c>
      <c r="M300" s="47" t="str">
        <f>_xlfn.XLOOKUP(BASE!$A739,dd_carteira_fundição!A:A,dd_carteira_fundição!G:G,"",0)</f>
        <v/>
      </c>
      <c r="N300" s="47" t="s">
        <v>1164</v>
      </c>
      <c r="O300" s="133"/>
      <c r="P300" s="47" t="s">
        <v>1158</v>
      </c>
      <c r="Q300" s="47" t="s">
        <v>1346</v>
      </c>
      <c r="R300" s="47" t="s">
        <v>158</v>
      </c>
      <c r="S300" s="47" t="s">
        <v>158</v>
      </c>
      <c r="T300" s="164">
        <v>2</v>
      </c>
      <c r="U300" s="47" t="str">
        <f>IFERROR(INDEX('TAXA DE OCUP. RECUR.'!$F$1:$F$60, MATCH(T300, 'TAXA DE OCUP. RECUR.'!$E$1:$E$60, 0)),"")</f>
        <v>EXPEDIÇÃO</v>
      </c>
      <c r="V300" s="165">
        <v>1</v>
      </c>
      <c r="W300" s="165"/>
      <c r="X300" s="229">
        <v>46176</v>
      </c>
      <c r="Y300" s="229"/>
      <c r="Z300" s="47">
        <f t="shared" si="31"/>
        <v>23</v>
      </c>
      <c r="AA300" s="47" t="str">
        <f t="shared" si="34"/>
        <v/>
      </c>
      <c r="AB300" s="47" t="str">
        <f t="shared" si="27"/>
        <v>jun</v>
      </c>
      <c r="AC300" s="47" t="str">
        <f t="shared" si="28"/>
        <v>2026</v>
      </c>
      <c r="AD300" s="165" t="str">
        <f t="shared" si="30"/>
        <v/>
      </c>
    </row>
    <row r="301" spans="1:30" x14ac:dyDescent="0.25">
      <c r="A301" s="47" t="s">
        <v>1068</v>
      </c>
      <c r="B301" s="47" t="s">
        <v>9</v>
      </c>
      <c r="C301" s="47">
        <v>2113</v>
      </c>
      <c r="D301" s="47">
        <v>11</v>
      </c>
      <c r="E301" s="47" t="s">
        <v>38</v>
      </c>
      <c r="F301" s="48" t="s">
        <v>804</v>
      </c>
      <c r="G301" s="48" t="s">
        <v>11</v>
      </c>
      <c r="H301" s="48" t="s">
        <v>2688</v>
      </c>
      <c r="I301" s="48">
        <v>1</v>
      </c>
      <c r="J301" s="48" t="s">
        <v>1145</v>
      </c>
      <c r="K301" s="48" t="s">
        <v>1487</v>
      </c>
      <c r="L301" s="47"/>
      <c r="M301" s="47" t="str">
        <f>_xlfn.XLOOKUP(BASE!$A740,dd_carteira_fundição!A:A,dd_carteira_fundição!G:G,"",0)</f>
        <v/>
      </c>
      <c r="N301" s="47" t="s">
        <v>1164</v>
      </c>
      <c r="O301" s="133"/>
      <c r="P301" s="47" t="s">
        <v>1158</v>
      </c>
      <c r="Q301" s="47" t="s">
        <v>1346</v>
      </c>
      <c r="R301" s="48" t="s">
        <v>1687</v>
      </c>
      <c r="S301" s="48" t="s">
        <v>1156</v>
      </c>
      <c r="T301" s="48">
        <v>1</v>
      </c>
      <c r="U301" s="48" t="str">
        <f>IFERROR(INDEX('TAXA DE OCUP. RECUR.'!$F$1:$F$60, MATCH(T301, 'TAXA DE OCUP. RECUR.'!$E$1:$E$60, 0)),"")</f>
        <v>FUNDIÇÃO MORENO</v>
      </c>
      <c r="V301" s="53">
        <v>1</v>
      </c>
      <c r="W301" s="48">
        <v>1</v>
      </c>
      <c r="X301" s="229">
        <v>46090</v>
      </c>
      <c r="Y301" s="229">
        <f>X301</f>
        <v>46090</v>
      </c>
      <c r="Z301" s="47">
        <f t="shared" si="31"/>
        <v>11</v>
      </c>
      <c r="AA301" s="47">
        <f t="shared" si="34"/>
        <v>11</v>
      </c>
      <c r="AB301" s="47" t="str">
        <f t="shared" si="27"/>
        <v>mar</v>
      </c>
      <c r="AC301" s="47" t="str">
        <f t="shared" si="28"/>
        <v>2026</v>
      </c>
      <c r="AD301" s="165">
        <f t="shared" si="30"/>
        <v>1</v>
      </c>
    </row>
    <row r="302" spans="1:30" x14ac:dyDescent="0.25">
      <c r="A302" s="47" t="s">
        <v>1068</v>
      </c>
      <c r="B302" s="47" t="s">
        <v>9</v>
      </c>
      <c r="C302" s="47">
        <v>2113</v>
      </c>
      <c r="D302" s="47">
        <v>11</v>
      </c>
      <c r="E302" s="47" t="s">
        <v>38</v>
      </c>
      <c r="F302" s="48" t="s">
        <v>804</v>
      </c>
      <c r="G302" s="48" t="s">
        <v>11</v>
      </c>
      <c r="H302" s="48" t="s">
        <v>2688</v>
      </c>
      <c r="I302" s="48">
        <v>1</v>
      </c>
      <c r="J302" s="48" t="s">
        <v>1145</v>
      </c>
      <c r="K302" s="48" t="s">
        <v>1487</v>
      </c>
      <c r="L302" s="47"/>
      <c r="M302" s="47" t="str">
        <f>_xlfn.XLOOKUP(BASE!$A741,dd_carteira_fundição!A:A,dd_carteira_fundição!G:G,"",0)</f>
        <v/>
      </c>
      <c r="N302" s="47" t="s">
        <v>1164</v>
      </c>
      <c r="O302" s="133"/>
      <c r="P302" s="47" t="s">
        <v>1158</v>
      </c>
      <c r="Q302" s="47" t="s">
        <v>1346</v>
      </c>
      <c r="R302" s="48" t="s">
        <v>1690</v>
      </c>
      <c r="S302" s="48" t="s">
        <v>174</v>
      </c>
      <c r="T302" s="48">
        <v>106</v>
      </c>
      <c r="U302" s="48" t="str">
        <f>IFERROR(INDEX('TAXA DE OCUP. RECUR.'!$F$1:$F$60, MATCH(T302, 'TAXA DE OCUP. RECUR.'!$E$1:$E$60, 0)),"")</f>
        <v>PLAINA DE MESA POREBA - [106]</v>
      </c>
      <c r="V302" s="53">
        <v>3.42</v>
      </c>
      <c r="W302" s="48"/>
      <c r="X302" s="229">
        <v>46113</v>
      </c>
      <c r="Y302" s="229">
        <f>X302</f>
        <v>46113</v>
      </c>
      <c r="Z302" s="47">
        <f t="shared" si="31"/>
        <v>14</v>
      </c>
      <c r="AA302" s="47">
        <f t="shared" si="34"/>
        <v>14</v>
      </c>
      <c r="AB302" s="47" t="str">
        <f t="shared" si="27"/>
        <v>abr</v>
      </c>
      <c r="AC302" s="47" t="str">
        <f t="shared" si="28"/>
        <v>2026</v>
      </c>
      <c r="AD302" s="165">
        <f t="shared" si="30"/>
        <v>1</v>
      </c>
    </row>
    <row r="303" spans="1:30" x14ac:dyDescent="0.25">
      <c r="A303" s="47" t="s">
        <v>1068</v>
      </c>
      <c r="B303" s="47" t="s">
        <v>9</v>
      </c>
      <c r="C303" s="47">
        <v>2113</v>
      </c>
      <c r="D303" s="47">
        <v>11</v>
      </c>
      <c r="E303" s="47" t="s">
        <v>38</v>
      </c>
      <c r="F303" s="48" t="s">
        <v>804</v>
      </c>
      <c r="G303" s="48" t="s">
        <v>11</v>
      </c>
      <c r="H303" s="48" t="s">
        <v>2688</v>
      </c>
      <c r="I303" s="48">
        <v>1</v>
      </c>
      <c r="J303" s="48" t="s">
        <v>1145</v>
      </c>
      <c r="K303" s="48" t="s">
        <v>1487</v>
      </c>
      <c r="L303" s="47"/>
      <c r="M303" s="47" t="str">
        <f>_xlfn.XLOOKUP(BASE!$A742,dd_carteira_fundição!A:A,dd_carteira_fundição!G:G,"",0)</f>
        <v/>
      </c>
      <c r="N303" s="47" t="s">
        <v>1164</v>
      </c>
      <c r="O303" s="133"/>
      <c r="P303" s="47" t="s">
        <v>1158</v>
      </c>
      <c r="Q303" s="47" t="s">
        <v>1346</v>
      </c>
      <c r="R303" s="48" t="s">
        <v>1690</v>
      </c>
      <c r="S303" s="48" t="s">
        <v>175</v>
      </c>
      <c r="T303" s="48">
        <v>151</v>
      </c>
      <c r="U303" s="48" t="str">
        <f>IFERROR(INDEX('TAXA DE OCUP. RECUR.'!$F$1:$F$60, MATCH(T303, 'TAXA DE OCUP. RECUR.'!$E$1:$E$60, 0)),"")</f>
        <v>MANDRILH. FISHER MILL - [151]</v>
      </c>
      <c r="V303" s="53">
        <v>1.5545454545454545</v>
      </c>
      <c r="W303" s="48"/>
      <c r="X303" s="229">
        <v>46114</v>
      </c>
      <c r="Y303" s="229">
        <f>X303</f>
        <v>46114</v>
      </c>
      <c r="Z303" s="47">
        <f t="shared" si="31"/>
        <v>14</v>
      </c>
      <c r="AA303" s="47">
        <f t="shared" si="34"/>
        <v>14</v>
      </c>
      <c r="AB303" s="47" t="str">
        <f t="shared" si="27"/>
        <v>abr</v>
      </c>
      <c r="AC303" s="47" t="str">
        <f t="shared" si="28"/>
        <v>2026</v>
      </c>
      <c r="AD303" s="165">
        <f t="shared" si="30"/>
        <v>1</v>
      </c>
    </row>
    <row r="304" spans="1:30" x14ac:dyDescent="0.25">
      <c r="A304" s="47" t="s">
        <v>1068</v>
      </c>
      <c r="B304" s="47" t="s">
        <v>9</v>
      </c>
      <c r="C304" s="47">
        <v>2113</v>
      </c>
      <c r="D304" s="47">
        <v>11</v>
      </c>
      <c r="E304" s="47" t="s">
        <v>38</v>
      </c>
      <c r="F304" s="48" t="s">
        <v>804</v>
      </c>
      <c r="G304" s="48" t="s">
        <v>11</v>
      </c>
      <c r="H304" s="48" t="s">
        <v>2689</v>
      </c>
      <c r="I304" s="48">
        <v>1</v>
      </c>
      <c r="J304" s="48" t="s">
        <v>1145</v>
      </c>
      <c r="K304" s="48" t="s">
        <v>1487</v>
      </c>
      <c r="L304" s="47"/>
      <c r="M304" s="47">
        <f>_xlfn.XLOOKUP(BASE!$A743,dd_carteira_fundição!A:A,dd_carteira_fundição!G:G,"",0)</f>
        <v>20</v>
      </c>
      <c r="N304" s="47" t="s">
        <v>1164</v>
      </c>
      <c r="O304" s="133"/>
      <c r="P304" s="47" t="s">
        <v>1158</v>
      </c>
      <c r="Q304" s="47" t="s">
        <v>1346</v>
      </c>
      <c r="R304" s="48" t="s">
        <v>1690</v>
      </c>
      <c r="S304" s="48" t="s">
        <v>177</v>
      </c>
      <c r="T304" s="48">
        <v>560</v>
      </c>
      <c r="U304" s="48" t="str">
        <f>IFERROR(INDEX('TAXA DE OCUP. RECUR.'!$F$1:$F$60, MATCH(T304, 'TAXA DE OCUP. RECUR.'!$E$1:$E$60, 0)),"")</f>
        <v>FRESA DROPP HEINN - [560]</v>
      </c>
      <c r="V304" s="53">
        <v>4.8600000000000003</v>
      </c>
      <c r="W304" s="48"/>
      <c r="X304" s="229">
        <v>46115</v>
      </c>
      <c r="Y304" s="229">
        <f>X304</f>
        <v>46115</v>
      </c>
      <c r="Z304" s="47">
        <f t="shared" si="31"/>
        <v>14</v>
      </c>
      <c r="AA304" s="47">
        <f t="shared" si="34"/>
        <v>14</v>
      </c>
      <c r="AB304" s="47" t="str">
        <f t="shared" si="27"/>
        <v>abr</v>
      </c>
      <c r="AC304" s="47" t="str">
        <f t="shared" si="28"/>
        <v>2026</v>
      </c>
      <c r="AD304" s="165">
        <f t="shared" si="30"/>
        <v>1</v>
      </c>
    </row>
    <row r="305" spans="1:30" x14ac:dyDescent="0.25">
      <c r="A305" s="47" t="s">
        <v>1068</v>
      </c>
      <c r="B305" s="47" t="s">
        <v>9</v>
      </c>
      <c r="C305" s="47">
        <v>2113</v>
      </c>
      <c r="D305" s="47">
        <v>11</v>
      </c>
      <c r="E305" s="47" t="s">
        <v>38</v>
      </c>
      <c r="F305" s="48" t="s">
        <v>804</v>
      </c>
      <c r="G305" s="48" t="s">
        <v>11</v>
      </c>
      <c r="H305" s="48" t="s">
        <v>2690</v>
      </c>
      <c r="I305" s="48">
        <v>1</v>
      </c>
      <c r="J305" s="48" t="s">
        <v>1145</v>
      </c>
      <c r="K305" s="48" t="s">
        <v>1487</v>
      </c>
      <c r="L305" s="47"/>
      <c r="M305" s="47">
        <f>_xlfn.XLOOKUP(BASE!$A744,dd_carteira_fundição!A:A,dd_carteira_fundição!G:G,"",0)</f>
        <v>1</v>
      </c>
      <c r="N305" s="47" t="s">
        <v>1164</v>
      </c>
      <c r="O305" s="133"/>
      <c r="P305" s="47" t="s">
        <v>1158</v>
      </c>
      <c r="Q305" s="47" t="s">
        <v>1346</v>
      </c>
      <c r="R305" s="48" t="s">
        <v>1690</v>
      </c>
      <c r="S305" s="48" t="s">
        <v>176</v>
      </c>
      <c r="T305" s="48">
        <v>610</v>
      </c>
      <c r="U305" s="48" t="str">
        <f>IFERROR(INDEX('TAXA DE OCUP. RECUR.'!$F$1:$F$60, MATCH(T305, 'TAXA DE OCUP. RECUR.'!$E$1:$E$60, 0)),"")</f>
        <v>FRESADORA HEYLIGENTASDE - [610]</v>
      </c>
      <c r="V305" s="53">
        <v>1.9882142176481796</v>
      </c>
      <c r="W305" s="48"/>
      <c r="X305" s="229">
        <v>46116</v>
      </c>
      <c r="Y305" s="229">
        <f>X305</f>
        <v>46116</v>
      </c>
      <c r="Z305" s="47">
        <f t="shared" si="31"/>
        <v>14</v>
      </c>
      <c r="AA305" s="47">
        <f t="shared" si="34"/>
        <v>14</v>
      </c>
      <c r="AB305" s="47" t="str">
        <f t="shared" si="27"/>
        <v>abr</v>
      </c>
      <c r="AC305" s="47" t="str">
        <f t="shared" si="28"/>
        <v>2026</v>
      </c>
      <c r="AD305" s="165">
        <f t="shared" si="30"/>
        <v>1</v>
      </c>
    </row>
    <row r="306" spans="1:30" x14ac:dyDescent="0.25">
      <c r="A306" s="47" t="s">
        <v>1068</v>
      </c>
      <c r="B306" s="47" t="s">
        <v>9</v>
      </c>
      <c r="C306" s="47">
        <v>2113</v>
      </c>
      <c r="D306" s="47">
        <v>11</v>
      </c>
      <c r="E306" s="47" t="s">
        <v>38</v>
      </c>
      <c r="F306" s="48" t="s">
        <v>804</v>
      </c>
      <c r="G306" s="48" t="s">
        <v>11</v>
      </c>
      <c r="H306" s="48" t="s">
        <v>2690</v>
      </c>
      <c r="I306" s="48">
        <v>1</v>
      </c>
      <c r="J306" s="48" t="s">
        <v>1145</v>
      </c>
      <c r="K306" s="48" t="s">
        <v>1487</v>
      </c>
      <c r="M306" s="47">
        <f>_xlfn.XLOOKUP(BASE!$A745,dd_carteira_fundição!A:A,dd_carteira_fundição!G:G,"",0)</f>
        <v>1</v>
      </c>
      <c r="N306" s="47" t="s">
        <v>1164</v>
      </c>
      <c r="O306" s="133"/>
      <c r="P306" s="47" t="s">
        <v>1158</v>
      </c>
      <c r="Q306" s="47" t="s">
        <v>1346</v>
      </c>
      <c r="R306" s="47" t="s">
        <v>158</v>
      </c>
      <c r="S306" s="47" t="s">
        <v>158</v>
      </c>
      <c r="T306" s="164">
        <v>2</v>
      </c>
      <c r="U306" s="47" t="str">
        <f>IFERROR(INDEX('TAXA DE OCUP. RECUR.'!$F$1:$F$60, MATCH(T306, 'TAXA DE OCUP. RECUR.'!$E$1:$E$60, 0)),"")</f>
        <v>EXPEDIÇÃO</v>
      </c>
      <c r="V306" s="165">
        <v>1</v>
      </c>
      <c r="W306" s="165"/>
      <c r="X306" s="229">
        <v>46176</v>
      </c>
      <c r="Y306" s="229"/>
      <c r="Z306" s="47">
        <f t="shared" si="31"/>
        <v>23</v>
      </c>
      <c r="AA306" s="47" t="str">
        <f t="shared" si="34"/>
        <v/>
      </c>
      <c r="AB306" s="47" t="str">
        <f t="shared" si="27"/>
        <v>jun</v>
      </c>
      <c r="AC306" s="47" t="str">
        <f t="shared" si="28"/>
        <v>2026</v>
      </c>
      <c r="AD306" s="165" t="str">
        <f t="shared" si="30"/>
        <v/>
      </c>
    </row>
    <row r="307" spans="1:30" x14ac:dyDescent="0.25">
      <c r="A307" s="47" t="s">
        <v>1069</v>
      </c>
      <c r="B307" s="47" t="s">
        <v>9</v>
      </c>
      <c r="C307" s="47">
        <v>2113</v>
      </c>
      <c r="D307" s="47">
        <v>12</v>
      </c>
      <c r="E307" s="47" t="s">
        <v>38</v>
      </c>
      <c r="F307" s="48" t="s">
        <v>804</v>
      </c>
      <c r="G307" s="48" t="s">
        <v>11</v>
      </c>
      <c r="H307" s="48" t="s">
        <v>2690</v>
      </c>
      <c r="I307" s="48">
        <v>1</v>
      </c>
      <c r="J307" s="48" t="s">
        <v>1145</v>
      </c>
      <c r="K307" s="48" t="s">
        <v>1487</v>
      </c>
      <c r="L307" s="47"/>
      <c r="M307" s="47">
        <f>_xlfn.XLOOKUP(BASE!$A746,dd_carteira_fundição!A:A,dd_carteira_fundição!G:G,"",0)</f>
        <v>1</v>
      </c>
      <c r="N307" s="47" t="s">
        <v>1164</v>
      </c>
      <c r="O307" s="133"/>
      <c r="P307" s="47" t="s">
        <v>1158</v>
      </c>
      <c r="Q307" s="47" t="s">
        <v>1346</v>
      </c>
      <c r="R307" s="48" t="s">
        <v>1687</v>
      </c>
      <c r="S307" s="48" t="s">
        <v>1156</v>
      </c>
      <c r="T307" s="48">
        <v>1</v>
      </c>
      <c r="U307" s="48" t="str">
        <f>IFERROR(INDEX('TAXA DE OCUP. RECUR.'!$F$1:$F$60, MATCH(T307, 'TAXA DE OCUP. RECUR.'!$E$1:$E$60, 0)),"")</f>
        <v>FUNDIÇÃO MORENO</v>
      </c>
      <c r="V307" s="53">
        <v>1</v>
      </c>
      <c r="W307" s="48">
        <v>1</v>
      </c>
      <c r="X307" s="229">
        <v>46090</v>
      </c>
      <c r="Y307" s="229">
        <f>X307</f>
        <v>46090</v>
      </c>
      <c r="Z307" s="47">
        <f t="shared" si="31"/>
        <v>11</v>
      </c>
      <c r="AA307" s="47">
        <f t="shared" si="34"/>
        <v>11</v>
      </c>
      <c r="AB307" s="47" t="str">
        <f t="shared" si="27"/>
        <v>mar</v>
      </c>
      <c r="AC307" s="47" t="str">
        <f t="shared" si="28"/>
        <v>2026</v>
      </c>
      <c r="AD307" s="165">
        <f t="shared" si="30"/>
        <v>1</v>
      </c>
    </row>
    <row r="308" spans="1:30" x14ac:dyDescent="0.25">
      <c r="A308" s="47" t="s">
        <v>1069</v>
      </c>
      <c r="B308" s="47" t="s">
        <v>9</v>
      </c>
      <c r="C308" s="47">
        <v>2113</v>
      </c>
      <c r="D308" s="47">
        <v>12</v>
      </c>
      <c r="E308" s="47" t="s">
        <v>38</v>
      </c>
      <c r="F308" s="48" t="s">
        <v>804</v>
      </c>
      <c r="G308" s="48" t="s">
        <v>11</v>
      </c>
      <c r="H308" s="48" t="s">
        <v>2690</v>
      </c>
      <c r="I308" s="48">
        <v>1</v>
      </c>
      <c r="J308" s="48" t="s">
        <v>1145</v>
      </c>
      <c r="K308" s="48" t="s">
        <v>1487</v>
      </c>
      <c r="L308" s="47"/>
      <c r="M308" s="47">
        <f>_xlfn.XLOOKUP(BASE!$A747,dd_carteira_fundição!A:A,dd_carteira_fundição!G:G,"",0)</f>
        <v>1</v>
      </c>
      <c r="N308" s="47" t="s">
        <v>1164</v>
      </c>
      <c r="O308" s="133"/>
      <c r="P308" s="47" t="s">
        <v>1158</v>
      </c>
      <c r="Q308" s="47" t="s">
        <v>1346</v>
      </c>
      <c r="R308" s="48" t="s">
        <v>1690</v>
      </c>
      <c r="S308" s="48" t="s">
        <v>174</v>
      </c>
      <c r="T308" s="48">
        <v>106</v>
      </c>
      <c r="U308" s="48" t="str">
        <f>IFERROR(INDEX('TAXA DE OCUP. RECUR.'!$F$1:$F$60, MATCH(T308, 'TAXA DE OCUP. RECUR.'!$E$1:$E$60, 0)),"")</f>
        <v>PLAINA DE MESA POREBA - [106]</v>
      </c>
      <c r="V308" s="53">
        <v>3.42</v>
      </c>
      <c r="W308" s="48"/>
      <c r="X308" s="229">
        <v>46113</v>
      </c>
      <c r="Y308" s="229">
        <f>X308</f>
        <v>46113</v>
      </c>
      <c r="Z308" s="47">
        <f t="shared" si="31"/>
        <v>14</v>
      </c>
      <c r="AA308" s="47">
        <f t="shared" si="34"/>
        <v>14</v>
      </c>
      <c r="AB308" s="47" t="str">
        <f t="shared" si="27"/>
        <v>abr</v>
      </c>
      <c r="AC308" s="47" t="str">
        <f t="shared" si="28"/>
        <v>2026</v>
      </c>
      <c r="AD308" s="165">
        <f t="shared" si="30"/>
        <v>1</v>
      </c>
    </row>
    <row r="309" spans="1:30" x14ac:dyDescent="0.25">
      <c r="A309" s="47" t="s">
        <v>1069</v>
      </c>
      <c r="B309" s="47" t="s">
        <v>9</v>
      </c>
      <c r="C309" s="47">
        <v>2113</v>
      </c>
      <c r="D309" s="47">
        <v>12</v>
      </c>
      <c r="E309" s="47" t="s">
        <v>38</v>
      </c>
      <c r="F309" s="48" t="s">
        <v>804</v>
      </c>
      <c r="G309" s="48" t="s">
        <v>11</v>
      </c>
      <c r="H309" s="48" t="s">
        <v>2690</v>
      </c>
      <c r="I309" s="48">
        <v>1</v>
      </c>
      <c r="J309" s="48" t="s">
        <v>1145</v>
      </c>
      <c r="K309" s="48" t="s">
        <v>1487</v>
      </c>
      <c r="L309" s="47"/>
      <c r="M309" s="47">
        <f>_xlfn.XLOOKUP(BASE!$A748,dd_carteira_fundição!A:A,dd_carteira_fundição!G:G,"",0)</f>
        <v>1</v>
      </c>
      <c r="N309" s="47" t="s">
        <v>1164</v>
      </c>
      <c r="O309" s="133"/>
      <c r="P309" s="47" t="s">
        <v>1158</v>
      </c>
      <c r="Q309" s="47" t="s">
        <v>1346</v>
      </c>
      <c r="R309" s="48" t="s">
        <v>1690</v>
      </c>
      <c r="S309" s="48" t="s">
        <v>175</v>
      </c>
      <c r="T309" s="48">
        <v>151</v>
      </c>
      <c r="U309" s="48" t="str">
        <f>IFERROR(INDEX('TAXA DE OCUP. RECUR.'!$F$1:$F$60, MATCH(T309, 'TAXA DE OCUP. RECUR.'!$E$1:$E$60, 0)),"")</f>
        <v>MANDRILH. FISHER MILL - [151]</v>
      </c>
      <c r="V309" s="53">
        <v>1.5545454545454545</v>
      </c>
      <c r="W309" s="48"/>
      <c r="X309" s="229">
        <v>46114</v>
      </c>
      <c r="Y309" s="229">
        <f>X309</f>
        <v>46114</v>
      </c>
      <c r="Z309" s="47">
        <f t="shared" si="31"/>
        <v>14</v>
      </c>
      <c r="AA309" s="47">
        <f t="shared" si="34"/>
        <v>14</v>
      </c>
      <c r="AB309" s="47" t="str">
        <f t="shared" si="27"/>
        <v>abr</v>
      </c>
      <c r="AC309" s="47" t="str">
        <f t="shared" si="28"/>
        <v>2026</v>
      </c>
      <c r="AD309" s="165">
        <f t="shared" si="30"/>
        <v>1</v>
      </c>
    </row>
    <row r="310" spans="1:30" x14ac:dyDescent="0.25">
      <c r="A310" s="47" t="s">
        <v>1069</v>
      </c>
      <c r="B310" s="47" t="s">
        <v>9</v>
      </c>
      <c r="C310" s="47">
        <v>2113</v>
      </c>
      <c r="D310" s="47">
        <v>12</v>
      </c>
      <c r="E310" s="47" t="s">
        <v>38</v>
      </c>
      <c r="F310" s="48" t="s">
        <v>804</v>
      </c>
      <c r="G310" s="48" t="s">
        <v>11</v>
      </c>
      <c r="H310" s="48" t="s">
        <v>2691</v>
      </c>
      <c r="I310" s="48">
        <v>1</v>
      </c>
      <c r="J310" s="48" t="s">
        <v>1145</v>
      </c>
      <c r="K310" s="48" t="s">
        <v>1487</v>
      </c>
      <c r="L310" s="47"/>
      <c r="M310" s="47">
        <f>_xlfn.XLOOKUP(BASE!$A749,dd_carteira_fundição!A:A,dd_carteira_fundição!G:G,"",0)</f>
        <v>9</v>
      </c>
      <c r="N310" s="47" t="s">
        <v>1164</v>
      </c>
      <c r="O310" s="133"/>
      <c r="P310" s="47" t="s">
        <v>1158</v>
      </c>
      <c r="Q310" s="47" t="s">
        <v>1346</v>
      </c>
      <c r="R310" s="48" t="s">
        <v>1690</v>
      </c>
      <c r="S310" s="48" t="s">
        <v>177</v>
      </c>
      <c r="T310" s="48">
        <v>560</v>
      </c>
      <c r="U310" s="48" t="str">
        <f>IFERROR(INDEX('TAXA DE OCUP. RECUR.'!$F$1:$F$60, MATCH(T310, 'TAXA DE OCUP. RECUR.'!$E$1:$E$60, 0)),"")</f>
        <v>FRESA DROPP HEINN - [560]</v>
      </c>
      <c r="V310" s="53">
        <v>4.8600000000000003</v>
      </c>
      <c r="W310" s="48"/>
      <c r="X310" s="229">
        <v>46115</v>
      </c>
      <c r="Y310" s="229">
        <f t="shared" ref="Y310:Y311" si="38">X310</f>
        <v>46115</v>
      </c>
      <c r="Z310" s="47">
        <f t="shared" si="31"/>
        <v>14</v>
      </c>
      <c r="AA310" s="47">
        <f t="shared" si="34"/>
        <v>14</v>
      </c>
      <c r="AB310" s="47" t="str">
        <f t="shared" si="27"/>
        <v>abr</v>
      </c>
      <c r="AC310" s="47" t="str">
        <f t="shared" si="28"/>
        <v>2026</v>
      </c>
      <c r="AD310" s="165">
        <f t="shared" si="30"/>
        <v>1</v>
      </c>
    </row>
    <row r="311" spans="1:30" x14ac:dyDescent="0.25">
      <c r="A311" s="47" t="s">
        <v>1069</v>
      </c>
      <c r="B311" s="47" t="s">
        <v>9</v>
      </c>
      <c r="C311" s="47">
        <v>2113</v>
      </c>
      <c r="D311" s="47">
        <v>12</v>
      </c>
      <c r="E311" s="47" t="s">
        <v>38</v>
      </c>
      <c r="F311" s="48" t="s">
        <v>804</v>
      </c>
      <c r="G311" s="48" t="s">
        <v>11</v>
      </c>
      <c r="H311" s="48" t="s">
        <v>2691</v>
      </c>
      <c r="I311" s="48">
        <v>1</v>
      </c>
      <c r="J311" s="48" t="s">
        <v>1145</v>
      </c>
      <c r="K311" s="48" t="s">
        <v>1487</v>
      </c>
      <c r="L311" s="47"/>
      <c r="M311" s="47">
        <f>_xlfn.XLOOKUP(BASE!$A750,dd_carteira_fundição!A:A,dd_carteira_fundição!G:G,"",0)</f>
        <v>9</v>
      </c>
      <c r="N311" s="47" t="s">
        <v>1164</v>
      </c>
      <c r="O311" s="133"/>
      <c r="P311" s="47" t="s">
        <v>1158</v>
      </c>
      <c r="Q311" s="47" t="s">
        <v>1346</v>
      </c>
      <c r="R311" s="48" t="s">
        <v>1690</v>
      </c>
      <c r="S311" s="48" t="s">
        <v>176</v>
      </c>
      <c r="T311" s="48">
        <v>610</v>
      </c>
      <c r="U311" s="48" t="str">
        <f>IFERROR(INDEX('TAXA DE OCUP. RECUR.'!$F$1:$F$60, MATCH(T311, 'TAXA DE OCUP. RECUR.'!$E$1:$E$60, 0)),"")</f>
        <v>FRESADORA HEYLIGENTASDE - [610]</v>
      </c>
      <c r="V311" s="53">
        <v>1.9882142176481796</v>
      </c>
      <c r="W311" s="48"/>
      <c r="X311" s="229">
        <v>46116</v>
      </c>
      <c r="Y311" s="229">
        <f t="shared" si="38"/>
        <v>46116</v>
      </c>
      <c r="Z311" s="47">
        <f t="shared" si="31"/>
        <v>14</v>
      </c>
      <c r="AA311" s="47">
        <f t="shared" si="34"/>
        <v>14</v>
      </c>
      <c r="AB311" s="47" t="str">
        <f t="shared" ref="AB311:AB374" si="39">IFERROR(IF(X311="","",TEXT(X311,"MMM")),"")</f>
        <v>abr</v>
      </c>
      <c r="AC311" s="47" t="str">
        <f t="shared" ref="AC311:AC374" si="40">IFERROR(IF(X311="","",TEXT(X311,"AAAA")),"")</f>
        <v>2026</v>
      </c>
      <c r="AD311" s="165">
        <f t="shared" si="30"/>
        <v>1</v>
      </c>
    </row>
    <row r="312" spans="1:30" x14ac:dyDescent="0.25">
      <c r="A312" s="47" t="s">
        <v>1069</v>
      </c>
      <c r="B312" s="47" t="s">
        <v>9</v>
      </c>
      <c r="C312" s="47">
        <v>2113</v>
      </c>
      <c r="D312" s="47">
        <v>12</v>
      </c>
      <c r="E312" s="47" t="s">
        <v>38</v>
      </c>
      <c r="F312" s="48" t="s">
        <v>804</v>
      </c>
      <c r="G312" s="48" t="s">
        <v>11</v>
      </c>
      <c r="H312" s="48" t="s">
        <v>2691</v>
      </c>
      <c r="I312" s="48">
        <v>1</v>
      </c>
      <c r="J312" s="48" t="s">
        <v>1145</v>
      </c>
      <c r="K312" s="48" t="s">
        <v>1487</v>
      </c>
      <c r="M312" s="47">
        <f>_xlfn.XLOOKUP(BASE!$A751,dd_carteira_fundição!A:A,dd_carteira_fundição!G:G,"",0)</f>
        <v>9</v>
      </c>
      <c r="N312" s="47" t="s">
        <v>1164</v>
      </c>
      <c r="O312" s="133"/>
      <c r="P312" s="47" t="s">
        <v>1158</v>
      </c>
      <c r="Q312" s="47" t="s">
        <v>1346</v>
      </c>
      <c r="R312" s="47" t="s">
        <v>158</v>
      </c>
      <c r="S312" s="47" t="s">
        <v>158</v>
      </c>
      <c r="T312" s="164">
        <v>2</v>
      </c>
      <c r="U312" s="47" t="str">
        <f>IFERROR(INDEX('TAXA DE OCUP. RECUR.'!$F$1:$F$60, MATCH(T312, 'TAXA DE OCUP. RECUR.'!$E$1:$E$60, 0)),"")</f>
        <v>EXPEDIÇÃO</v>
      </c>
      <c r="V312" s="165">
        <v>1</v>
      </c>
      <c r="W312" s="165"/>
      <c r="X312" s="229">
        <v>46176</v>
      </c>
      <c r="Y312" s="229"/>
      <c r="Z312" s="47">
        <f t="shared" si="31"/>
        <v>23</v>
      </c>
      <c r="AA312" s="47" t="str">
        <f t="shared" si="34"/>
        <v/>
      </c>
      <c r="AB312" s="47" t="str">
        <f t="shared" si="39"/>
        <v>jun</v>
      </c>
      <c r="AC312" s="47" t="str">
        <f t="shared" si="40"/>
        <v>2026</v>
      </c>
      <c r="AD312" s="165" t="str">
        <f t="shared" si="30"/>
        <v/>
      </c>
    </row>
    <row r="313" spans="1:30" x14ac:dyDescent="0.25">
      <c r="A313" s="47" t="s">
        <v>1070</v>
      </c>
      <c r="B313" s="47" t="s">
        <v>9</v>
      </c>
      <c r="C313" s="47">
        <v>2113</v>
      </c>
      <c r="D313" s="47">
        <v>13</v>
      </c>
      <c r="E313" s="47" t="s">
        <v>38</v>
      </c>
      <c r="F313" s="48" t="s">
        <v>804</v>
      </c>
      <c r="G313" s="48" t="s">
        <v>11</v>
      </c>
      <c r="H313" s="48" t="s">
        <v>2691</v>
      </c>
      <c r="I313" s="48">
        <v>1</v>
      </c>
      <c r="J313" s="48" t="s">
        <v>1145</v>
      </c>
      <c r="K313" s="48" t="s">
        <v>1487</v>
      </c>
      <c r="L313" s="47"/>
      <c r="M313" s="47">
        <f>_xlfn.XLOOKUP(BASE!$A752,dd_carteira_fundição!A:A,dd_carteira_fundição!G:G,"",0)</f>
        <v>9</v>
      </c>
      <c r="N313" s="47" t="s">
        <v>1164</v>
      </c>
      <c r="O313" s="133"/>
      <c r="P313" s="47" t="s">
        <v>1158</v>
      </c>
      <c r="Q313" s="47" t="s">
        <v>1346</v>
      </c>
      <c r="R313" s="48" t="s">
        <v>1687</v>
      </c>
      <c r="S313" s="48" t="s">
        <v>1156</v>
      </c>
      <c r="T313" s="48">
        <v>1</v>
      </c>
      <c r="U313" s="48" t="str">
        <f>IFERROR(INDEX('TAXA DE OCUP. RECUR.'!$F$1:$F$60, MATCH(T313, 'TAXA DE OCUP. RECUR.'!$E$1:$E$60, 0)),"")</f>
        <v>FUNDIÇÃO MORENO</v>
      </c>
      <c r="V313" s="53">
        <v>1</v>
      </c>
      <c r="W313" s="48">
        <v>1</v>
      </c>
      <c r="X313" s="229">
        <v>46090</v>
      </c>
      <c r="Y313" s="229">
        <f>X313</f>
        <v>46090</v>
      </c>
      <c r="Z313" s="47">
        <f t="shared" si="31"/>
        <v>11</v>
      </c>
      <c r="AA313" s="47">
        <f t="shared" si="34"/>
        <v>11</v>
      </c>
      <c r="AB313" s="47" t="str">
        <f t="shared" si="39"/>
        <v>mar</v>
      </c>
      <c r="AC313" s="47" t="str">
        <f t="shared" si="40"/>
        <v>2026</v>
      </c>
      <c r="AD313" s="165">
        <f t="shared" si="30"/>
        <v>1</v>
      </c>
    </row>
    <row r="314" spans="1:30" x14ac:dyDescent="0.25">
      <c r="A314" s="47" t="s">
        <v>1070</v>
      </c>
      <c r="B314" s="47" t="s">
        <v>9</v>
      </c>
      <c r="C314" s="47">
        <v>2113</v>
      </c>
      <c r="D314" s="47">
        <v>13</v>
      </c>
      <c r="E314" s="47" t="s">
        <v>38</v>
      </c>
      <c r="F314" s="48" t="s">
        <v>804</v>
      </c>
      <c r="G314" s="48" t="s">
        <v>11</v>
      </c>
      <c r="H314" s="48" t="s">
        <v>2692</v>
      </c>
      <c r="I314" s="48">
        <v>1</v>
      </c>
      <c r="J314" s="48" t="s">
        <v>1145</v>
      </c>
      <c r="K314" s="48" t="s">
        <v>1487</v>
      </c>
      <c r="L314" s="47"/>
      <c r="M314" s="47">
        <f>_xlfn.XLOOKUP(BASE!$A753,dd_carteira_fundição!A:A,dd_carteira_fundição!G:G,"",0)</f>
        <v>10</v>
      </c>
      <c r="N314" s="47" t="s">
        <v>1164</v>
      </c>
      <c r="O314" s="133"/>
      <c r="P314" s="47" t="s">
        <v>1158</v>
      </c>
      <c r="Q314" s="47" t="s">
        <v>1346</v>
      </c>
      <c r="R314" s="48" t="s">
        <v>1690</v>
      </c>
      <c r="S314" s="48" t="s">
        <v>174</v>
      </c>
      <c r="T314" s="48">
        <v>106</v>
      </c>
      <c r="U314" s="48" t="str">
        <f>IFERROR(INDEX('TAXA DE OCUP. RECUR.'!$F$1:$F$60, MATCH(T314, 'TAXA DE OCUP. RECUR.'!$E$1:$E$60, 0)),"")</f>
        <v>PLAINA DE MESA POREBA - [106]</v>
      </c>
      <c r="V314" s="53">
        <v>3.42</v>
      </c>
      <c r="W314" s="48"/>
      <c r="X314" s="229">
        <v>46120</v>
      </c>
      <c r="Y314" s="229">
        <f>X314</f>
        <v>46120</v>
      </c>
      <c r="Z314" s="47">
        <f t="shared" si="31"/>
        <v>15</v>
      </c>
      <c r="AA314" s="47">
        <f t="shared" si="34"/>
        <v>15</v>
      </c>
      <c r="AB314" s="47" t="str">
        <f t="shared" si="39"/>
        <v>abr</v>
      </c>
      <c r="AC314" s="47" t="str">
        <f t="shared" si="40"/>
        <v>2026</v>
      </c>
      <c r="AD314" s="165">
        <f t="shared" si="30"/>
        <v>1</v>
      </c>
    </row>
    <row r="315" spans="1:30" x14ac:dyDescent="0.25">
      <c r="A315" s="47" t="s">
        <v>1070</v>
      </c>
      <c r="B315" s="47" t="s">
        <v>9</v>
      </c>
      <c r="C315" s="47">
        <v>2113</v>
      </c>
      <c r="D315" s="47">
        <v>13</v>
      </c>
      <c r="E315" s="47" t="s">
        <v>38</v>
      </c>
      <c r="F315" s="48" t="s">
        <v>804</v>
      </c>
      <c r="G315" s="48" t="s">
        <v>11</v>
      </c>
      <c r="H315" s="48" t="s">
        <v>2692</v>
      </c>
      <c r="I315" s="48">
        <v>1</v>
      </c>
      <c r="J315" s="48" t="s">
        <v>1145</v>
      </c>
      <c r="K315" s="48" t="s">
        <v>1487</v>
      </c>
      <c r="L315" s="47"/>
      <c r="M315" s="47">
        <f>_xlfn.XLOOKUP(BASE!$A754,dd_carteira_fundição!A:A,dd_carteira_fundição!G:G,"",0)</f>
        <v>10</v>
      </c>
      <c r="N315" s="47" t="s">
        <v>1164</v>
      </c>
      <c r="O315" s="133"/>
      <c r="P315" s="47" t="s">
        <v>1158</v>
      </c>
      <c r="Q315" s="47" t="s">
        <v>1346</v>
      </c>
      <c r="R315" s="48" t="s">
        <v>1690</v>
      </c>
      <c r="S315" s="48" t="s">
        <v>175</v>
      </c>
      <c r="T315" s="48">
        <v>151</v>
      </c>
      <c r="U315" s="48" t="str">
        <f>IFERROR(INDEX('TAXA DE OCUP. RECUR.'!$F$1:$F$60, MATCH(T315, 'TAXA DE OCUP. RECUR.'!$E$1:$E$60, 0)),"")</f>
        <v>MANDRILH. FISHER MILL - [151]</v>
      </c>
      <c r="V315" s="53">
        <v>1.5545454545454545</v>
      </c>
      <c r="W315" s="48"/>
      <c r="X315" s="229">
        <v>46121</v>
      </c>
      <c r="Y315" s="229">
        <f>X315</f>
        <v>46121</v>
      </c>
      <c r="Z315" s="47">
        <f t="shared" si="31"/>
        <v>15</v>
      </c>
      <c r="AA315" s="47">
        <f t="shared" si="34"/>
        <v>15</v>
      </c>
      <c r="AB315" s="47" t="str">
        <f t="shared" si="39"/>
        <v>abr</v>
      </c>
      <c r="AC315" s="47" t="str">
        <f t="shared" si="40"/>
        <v>2026</v>
      </c>
      <c r="AD315" s="165">
        <f t="shared" si="30"/>
        <v>1</v>
      </c>
    </row>
    <row r="316" spans="1:30" x14ac:dyDescent="0.25">
      <c r="A316" s="47" t="s">
        <v>1070</v>
      </c>
      <c r="B316" s="47" t="s">
        <v>9</v>
      </c>
      <c r="C316" s="47">
        <v>2113</v>
      </c>
      <c r="D316" s="47">
        <v>13</v>
      </c>
      <c r="E316" s="47" t="s">
        <v>38</v>
      </c>
      <c r="F316" s="48" t="s">
        <v>804</v>
      </c>
      <c r="G316" s="48" t="s">
        <v>11</v>
      </c>
      <c r="H316" s="48" t="s">
        <v>2692</v>
      </c>
      <c r="I316" s="48">
        <v>1</v>
      </c>
      <c r="J316" s="48" t="s">
        <v>1145</v>
      </c>
      <c r="K316" s="48" t="s">
        <v>1487</v>
      </c>
      <c r="L316" s="47"/>
      <c r="M316" s="47">
        <f>_xlfn.XLOOKUP(BASE!$A755,dd_carteira_fundição!A:A,dd_carteira_fundição!G:G,"",0)</f>
        <v>10</v>
      </c>
      <c r="N316" s="47" t="s">
        <v>1164</v>
      </c>
      <c r="O316" s="133"/>
      <c r="P316" s="47" t="s">
        <v>1158</v>
      </c>
      <c r="Q316" s="47" t="s">
        <v>1346</v>
      </c>
      <c r="R316" s="48" t="s">
        <v>1690</v>
      </c>
      <c r="S316" s="48" t="s">
        <v>177</v>
      </c>
      <c r="T316" s="48">
        <v>560</v>
      </c>
      <c r="U316" s="48" t="str">
        <f>IFERROR(INDEX('TAXA DE OCUP. RECUR.'!$F$1:$F$60, MATCH(T316, 'TAXA DE OCUP. RECUR.'!$E$1:$E$60, 0)),"")</f>
        <v>FRESA DROPP HEINN - [560]</v>
      </c>
      <c r="V316" s="53">
        <v>4.8600000000000003</v>
      </c>
      <c r="W316" s="48"/>
      <c r="X316" s="229">
        <v>46122</v>
      </c>
      <c r="Y316" s="229">
        <f>X316</f>
        <v>46122</v>
      </c>
      <c r="Z316" s="47">
        <f t="shared" si="31"/>
        <v>15</v>
      </c>
      <c r="AA316" s="47">
        <f t="shared" si="34"/>
        <v>15</v>
      </c>
      <c r="AB316" s="47" t="str">
        <f t="shared" si="39"/>
        <v>abr</v>
      </c>
      <c r="AC316" s="47" t="str">
        <f t="shared" si="40"/>
        <v>2026</v>
      </c>
      <c r="AD316" s="165">
        <f t="shared" si="30"/>
        <v>1</v>
      </c>
    </row>
    <row r="317" spans="1:30" x14ac:dyDescent="0.25">
      <c r="A317" s="47" t="s">
        <v>1070</v>
      </c>
      <c r="B317" s="47" t="s">
        <v>9</v>
      </c>
      <c r="C317" s="47">
        <v>2113</v>
      </c>
      <c r="D317" s="47">
        <v>13</v>
      </c>
      <c r="E317" s="47" t="s">
        <v>38</v>
      </c>
      <c r="F317" s="48" t="s">
        <v>804</v>
      </c>
      <c r="G317" s="48" t="s">
        <v>11</v>
      </c>
      <c r="H317" s="48" t="s">
        <v>2692</v>
      </c>
      <c r="I317" s="48">
        <v>1</v>
      </c>
      <c r="J317" s="48" t="s">
        <v>1145</v>
      </c>
      <c r="K317" s="48" t="s">
        <v>1487</v>
      </c>
      <c r="L317" s="47"/>
      <c r="M317" s="47">
        <f>_xlfn.XLOOKUP(BASE!$A756,dd_carteira_fundição!A:A,dd_carteira_fundição!G:G,"",0)</f>
        <v>10</v>
      </c>
      <c r="N317" s="47" t="s">
        <v>1164</v>
      </c>
      <c r="O317" s="133"/>
      <c r="P317" s="47" t="s">
        <v>1158</v>
      </c>
      <c r="Q317" s="47" t="s">
        <v>1346</v>
      </c>
      <c r="R317" s="48" t="s">
        <v>1690</v>
      </c>
      <c r="S317" s="48" t="s">
        <v>176</v>
      </c>
      <c r="T317" s="48">
        <v>610</v>
      </c>
      <c r="U317" s="48" t="str">
        <f>IFERROR(INDEX('TAXA DE OCUP. RECUR.'!$F$1:$F$60, MATCH(T317, 'TAXA DE OCUP. RECUR.'!$E$1:$E$60, 0)),"")</f>
        <v>FRESADORA HEYLIGENTASDE - [610]</v>
      </c>
      <c r="V317" s="53">
        <v>1.9882142176481796</v>
      </c>
      <c r="W317" s="48"/>
      <c r="X317" s="229">
        <v>46123</v>
      </c>
      <c r="Y317" s="229">
        <f>X317</f>
        <v>46123</v>
      </c>
      <c r="Z317" s="47">
        <f t="shared" si="31"/>
        <v>15</v>
      </c>
      <c r="AA317" s="47">
        <f t="shared" si="34"/>
        <v>15</v>
      </c>
      <c r="AB317" s="47" t="str">
        <f t="shared" si="39"/>
        <v>abr</v>
      </c>
      <c r="AC317" s="47" t="str">
        <f t="shared" si="40"/>
        <v>2026</v>
      </c>
      <c r="AD317" s="165">
        <f t="shared" si="30"/>
        <v>1</v>
      </c>
    </row>
    <row r="318" spans="1:30" x14ac:dyDescent="0.25">
      <c r="A318" s="47" t="s">
        <v>1070</v>
      </c>
      <c r="B318" s="47" t="s">
        <v>9</v>
      </c>
      <c r="C318" s="47">
        <v>2113</v>
      </c>
      <c r="D318" s="47">
        <v>13</v>
      </c>
      <c r="E318" s="47" t="s">
        <v>38</v>
      </c>
      <c r="F318" s="48" t="s">
        <v>804</v>
      </c>
      <c r="G318" s="48" t="s">
        <v>11</v>
      </c>
      <c r="H318" s="48" t="s">
        <v>2688</v>
      </c>
      <c r="I318" s="48">
        <v>1</v>
      </c>
      <c r="J318" s="48" t="s">
        <v>1145</v>
      </c>
      <c r="K318" s="48" t="s">
        <v>1487</v>
      </c>
      <c r="M318" s="47" t="str">
        <f>_xlfn.XLOOKUP(BASE!$A757,dd_carteira_fundição!A:A,dd_carteira_fundição!G:G,"",0)</f>
        <v/>
      </c>
      <c r="N318" s="47" t="s">
        <v>1164</v>
      </c>
      <c r="O318" s="133"/>
      <c r="P318" s="47" t="s">
        <v>1158</v>
      </c>
      <c r="Q318" s="47" t="s">
        <v>1346</v>
      </c>
      <c r="R318" s="47" t="s">
        <v>158</v>
      </c>
      <c r="S318" s="47" t="s">
        <v>158</v>
      </c>
      <c r="T318" s="164">
        <v>2</v>
      </c>
      <c r="U318" s="47" t="str">
        <f>IFERROR(INDEX('TAXA DE OCUP. RECUR.'!$F$1:$F$60, MATCH(T318, 'TAXA DE OCUP. RECUR.'!$E$1:$E$60, 0)),"")</f>
        <v>EXPEDIÇÃO</v>
      </c>
      <c r="V318" s="165">
        <v>1</v>
      </c>
      <c r="W318" s="165"/>
      <c r="X318" s="229">
        <v>46176</v>
      </c>
      <c r="Y318" s="229"/>
      <c r="Z318" s="47">
        <f t="shared" si="31"/>
        <v>23</v>
      </c>
      <c r="AA318" s="47" t="str">
        <f t="shared" si="34"/>
        <v/>
      </c>
      <c r="AB318" s="47" t="str">
        <f t="shared" si="39"/>
        <v>jun</v>
      </c>
      <c r="AC318" s="47" t="str">
        <f t="shared" si="40"/>
        <v>2026</v>
      </c>
      <c r="AD318" s="165" t="str">
        <f t="shared" si="30"/>
        <v/>
      </c>
    </row>
    <row r="319" spans="1:30" x14ac:dyDescent="0.25">
      <c r="A319" s="47" t="s">
        <v>1071</v>
      </c>
      <c r="B319" s="47" t="s">
        <v>9</v>
      </c>
      <c r="C319" s="47">
        <v>2113</v>
      </c>
      <c r="D319" s="47">
        <v>14</v>
      </c>
      <c r="E319" s="47" t="s">
        <v>38</v>
      </c>
      <c r="F319" s="48" t="s">
        <v>804</v>
      </c>
      <c r="G319" s="48" t="s">
        <v>11</v>
      </c>
      <c r="H319" s="48" t="s">
        <v>2692</v>
      </c>
      <c r="I319" s="48">
        <v>1</v>
      </c>
      <c r="J319" s="48" t="s">
        <v>1145</v>
      </c>
      <c r="K319" s="48" t="s">
        <v>1487</v>
      </c>
      <c r="L319" s="47"/>
      <c r="M319" s="47">
        <f>_xlfn.XLOOKUP(BASE!$A758,dd_carteira_fundição!A:A,dd_carteira_fundição!G:G,"",0)</f>
        <v>10</v>
      </c>
      <c r="N319" s="47" t="s">
        <v>1164</v>
      </c>
      <c r="O319" s="133"/>
      <c r="P319" s="47" t="s">
        <v>1158</v>
      </c>
      <c r="Q319" s="47" t="s">
        <v>1346</v>
      </c>
      <c r="R319" s="48" t="s">
        <v>158</v>
      </c>
      <c r="S319" s="48" t="s">
        <v>158</v>
      </c>
      <c r="T319" s="48">
        <v>2</v>
      </c>
      <c r="U319" s="48" t="str">
        <f>IFERROR(INDEX('TAXA DE OCUP. RECUR.'!$F$1:$F$60, MATCH(T319, 'TAXA DE OCUP. RECUR.'!$E$1:$E$60, 0)),"")</f>
        <v>EXPEDIÇÃO</v>
      </c>
      <c r="V319" s="53">
        <v>1</v>
      </c>
      <c r="W319" s="48">
        <v>1</v>
      </c>
      <c r="X319" s="229">
        <v>46087</v>
      </c>
      <c r="Y319" s="229"/>
      <c r="Z319" s="47">
        <f t="shared" si="31"/>
        <v>10</v>
      </c>
      <c r="AA319" s="47" t="str">
        <f t="shared" si="34"/>
        <v/>
      </c>
      <c r="AB319" s="47" t="str">
        <f t="shared" si="39"/>
        <v>mar</v>
      </c>
      <c r="AC319" s="47" t="str">
        <f t="shared" si="40"/>
        <v>2026</v>
      </c>
      <c r="AD319" s="165" t="str">
        <f t="shared" si="30"/>
        <v/>
      </c>
    </row>
    <row r="320" spans="1:30" x14ac:dyDescent="0.25">
      <c r="A320" s="47" t="s">
        <v>1071</v>
      </c>
      <c r="B320" s="47" t="s">
        <v>9</v>
      </c>
      <c r="C320" s="47">
        <v>2113</v>
      </c>
      <c r="D320" s="47">
        <v>14</v>
      </c>
      <c r="E320" s="47" t="s">
        <v>38</v>
      </c>
      <c r="F320" s="48" t="s">
        <v>804</v>
      </c>
      <c r="G320" s="48" t="s">
        <v>11</v>
      </c>
      <c r="H320" s="48" t="s">
        <v>2692</v>
      </c>
      <c r="I320" s="48">
        <v>1</v>
      </c>
      <c r="J320" s="48" t="s">
        <v>1145</v>
      </c>
      <c r="K320" s="48" t="s">
        <v>1487</v>
      </c>
      <c r="L320" s="47"/>
      <c r="M320" s="47">
        <f>_xlfn.XLOOKUP(BASE!$A759,dd_carteira_fundição!A:A,dd_carteira_fundição!G:G,"",0)</f>
        <v>10</v>
      </c>
      <c r="N320" s="47" t="s">
        <v>1164</v>
      </c>
      <c r="O320" s="133"/>
      <c r="P320" s="47" t="s">
        <v>1158</v>
      </c>
      <c r="Q320" s="47" t="s">
        <v>1346</v>
      </c>
      <c r="R320" s="48" t="s">
        <v>1690</v>
      </c>
      <c r="S320" s="48" t="s">
        <v>174</v>
      </c>
      <c r="T320" s="48">
        <v>106</v>
      </c>
      <c r="U320" s="48" t="str">
        <f>IFERROR(INDEX('TAXA DE OCUP. RECUR.'!$F$1:$F$60, MATCH(T320, 'TAXA DE OCUP. RECUR.'!$E$1:$E$60, 0)),"")</f>
        <v>PLAINA DE MESA POREBA - [106]</v>
      </c>
      <c r="V320" s="53">
        <v>3.42</v>
      </c>
      <c r="W320" s="48"/>
      <c r="X320" s="229">
        <v>46120</v>
      </c>
      <c r="Y320" s="229">
        <f>X320</f>
        <v>46120</v>
      </c>
      <c r="Z320" s="47">
        <f t="shared" si="31"/>
        <v>15</v>
      </c>
      <c r="AA320" s="47">
        <f t="shared" si="34"/>
        <v>15</v>
      </c>
      <c r="AB320" s="47" t="str">
        <f t="shared" si="39"/>
        <v>abr</v>
      </c>
      <c r="AC320" s="47" t="str">
        <f t="shared" si="40"/>
        <v>2026</v>
      </c>
      <c r="AD320" s="165">
        <f t="shared" si="30"/>
        <v>1</v>
      </c>
    </row>
    <row r="321" spans="1:30" x14ac:dyDescent="0.25">
      <c r="A321" s="47" t="s">
        <v>1071</v>
      </c>
      <c r="B321" s="47" t="s">
        <v>9</v>
      </c>
      <c r="C321" s="47">
        <v>2113</v>
      </c>
      <c r="D321" s="47">
        <v>14</v>
      </c>
      <c r="E321" s="47" t="s">
        <v>38</v>
      </c>
      <c r="F321" s="48" t="s">
        <v>804</v>
      </c>
      <c r="G321" s="48" t="s">
        <v>11</v>
      </c>
      <c r="H321" s="48" t="s">
        <v>2690</v>
      </c>
      <c r="I321" s="48">
        <v>1</v>
      </c>
      <c r="J321" s="48" t="s">
        <v>1145</v>
      </c>
      <c r="K321" s="48" t="s">
        <v>1487</v>
      </c>
      <c r="L321" s="47"/>
      <c r="M321" s="47">
        <f>_xlfn.XLOOKUP(BASE!$A760,dd_carteira_fundição!A:A,dd_carteira_fundição!G:G,"",0)</f>
        <v>1</v>
      </c>
      <c r="N321" s="47" t="s">
        <v>1164</v>
      </c>
      <c r="O321" s="133"/>
      <c r="P321" s="47" t="s">
        <v>1158</v>
      </c>
      <c r="Q321" s="47" t="s">
        <v>1346</v>
      </c>
      <c r="R321" s="48" t="s">
        <v>1690</v>
      </c>
      <c r="S321" s="48" t="s">
        <v>175</v>
      </c>
      <c r="T321" s="48">
        <v>151</v>
      </c>
      <c r="U321" s="48" t="str">
        <f>IFERROR(INDEX('TAXA DE OCUP. RECUR.'!$F$1:$F$60, MATCH(T321, 'TAXA DE OCUP. RECUR.'!$E$1:$E$60, 0)),"")</f>
        <v>MANDRILH. FISHER MILL - [151]</v>
      </c>
      <c r="V321" s="53">
        <v>1.5545454545454545</v>
      </c>
      <c r="W321" s="48"/>
      <c r="X321" s="229">
        <v>46121</v>
      </c>
      <c r="Y321" s="229">
        <f>X321</f>
        <v>46121</v>
      </c>
      <c r="Z321" s="47">
        <f t="shared" si="31"/>
        <v>15</v>
      </c>
      <c r="AA321" s="47">
        <f t="shared" si="34"/>
        <v>15</v>
      </c>
      <c r="AB321" s="47" t="str">
        <f t="shared" si="39"/>
        <v>abr</v>
      </c>
      <c r="AC321" s="47" t="str">
        <f t="shared" si="40"/>
        <v>2026</v>
      </c>
      <c r="AD321" s="165">
        <f t="shared" si="30"/>
        <v>1</v>
      </c>
    </row>
    <row r="322" spans="1:30" x14ac:dyDescent="0.25">
      <c r="A322" s="47" t="s">
        <v>1071</v>
      </c>
      <c r="B322" s="47" t="s">
        <v>9</v>
      </c>
      <c r="C322" s="47">
        <v>2113</v>
      </c>
      <c r="D322" s="47">
        <v>14</v>
      </c>
      <c r="E322" s="47" t="s">
        <v>38</v>
      </c>
      <c r="F322" s="48" t="s">
        <v>804</v>
      </c>
      <c r="G322" s="48" t="s">
        <v>11</v>
      </c>
      <c r="H322" s="48" t="s">
        <v>2690</v>
      </c>
      <c r="I322" s="48">
        <v>1</v>
      </c>
      <c r="J322" s="48" t="s">
        <v>1145</v>
      </c>
      <c r="K322" s="48" t="s">
        <v>1487</v>
      </c>
      <c r="L322" s="47"/>
      <c r="M322" s="47">
        <f>_xlfn.XLOOKUP(BASE!$A761,dd_carteira_fundição!A:A,dd_carteira_fundição!G:G,"",0)</f>
        <v>1</v>
      </c>
      <c r="N322" s="47" t="s">
        <v>1164</v>
      </c>
      <c r="O322" s="133"/>
      <c r="P322" s="47" t="s">
        <v>1158</v>
      </c>
      <c r="Q322" s="47" t="s">
        <v>1346</v>
      </c>
      <c r="R322" s="48" t="s">
        <v>1690</v>
      </c>
      <c r="S322" s="48" t="s">
        <v>177</v>
      </c>
      <c r="T322" s="48">
        <v>560</v>
      </c>
      <c r="U322" s="48" t="str">
        <f>IFERROR(INDEX('TAXA DE OCUP. RECUR.'!$F$1:$F$60, MATCH(T322, 'TAXA DE OCUP. RECUR.'!$E$1:$E$60, 0)),"")</f>
        <v>FRESA DROPP HEINN - [560]</v>
      </c>
      <c r="V322" s="53">
        <v>4.8600000000000003</v>
      </c>
      <c r="W322" s="48"/>
      <c r="X322" s="229">
        <v>46122</v>
      </c>
      <c r="Y322" s="229">
        <f t="shared" ref="Y322:Y323" si="41">X322</f>
        <v>46122</v>
      </c>
      <c r="Z322" s="47">
        <f t="shared" si="31"/>
        <v>15</v>
      </c>
      <c r="AA322" s="47">
        <f t="shared" si="34"/>
        <v>15</v>
      </c>
      <c r="AB322" s="47" t="str">
        <f t="shared" si="39"/>
        <v>abr</v>
      </c>
      <c r="AC322" s="47" t="str">
        <f t="shared" si="40"/>
        <v>2026</v>
      </c>
      <c r="AD322" s="165">
        <f t="shared" ref="AD322:AD385" si="42">IF(Y322&lt;&gt;"",1,"")</f>
        <v>1</v>
      </c>
    </row>
    <row r="323" spans="1:30" x14ac:dyDescent="0.25">
      <c r="A323" s="47" t="s">
        <v>1071</v>
      </c>
      <c r="B323" s="47" t="s">
        <v>9</v>
      </c>
      <c r="C323" s="47">
        <v>2113</v>
      </c>
      <c r="D323" s="47">
        <v>14</v>
      </c>
      <c r="E323" s="47" t="s">
        <v>38</v>
      </c>
      <c r="F323" s="48" t="s">
        <v>804</v>
      </c>
      <c r="G323" s="48" t="s">
        <v>11</v>
      </c>
      <c r="H323" s="48" t="s">
        <v>2690</v>
      </c>
      <c r="I323" s="48">
        <v>1</v>
      </c>
      <c r="J323" s="48" t="s">
        <v>1145</v>
      </c>
      <c r="K323" s="48" t="s">
        <v>1487</v>
      </c>
      <c r="L323" s="47"/>
      <c r="M323" s="47">
        <f>_xlfn.XLOOKUP(BASE!$A762,dd_carteira_fundição!A:A,dd_carteira_fundição!G:G,"",0)</f>
        <v>1</v>
      </c>
      <c r="N323" s="47" t="s">
        <v>1164</v>
      </c>
      <c r="O323" s="133"/>
      <c r="P323" s="47" t="s">
        <v>1158</v>
      </c>
      <c r="Q323" s="47" t="s">
        <v>1346</v>
      </c>
      <c r="R323" s="48" t="s">
        <v>1690</v>
      </c>
      <c r="S323" s="48" t="s">
        <v>176</v>
      </c>
      <c r="T323" s="48">
        <v>610</v>
      </c>
      <c r="U323" s="48" t="str">
        <f>IFERROR(INDEX('TAXA DE OCUP. RECUR.'!$F$1:$F$60, MATCH(T323, 'TAXA DE OCUP. RECUR.'!$E$1:$E$60, 0)),"")</f>
        <v>FRESADORA HEYLIGENTASDE - [610]</v>
      </c>
      <c r="V323" s="53">
        <v>1.9882142176481796</v>
      </c>
      <c r="W323" s="48"/>
      <c r="X323" s="229">
        <v>46123</v>
      </c>
      <c r="Y323" s="229">
        <f t="shared" si="41"/>
        <v>46123</v>
      </c>
      <c r="Z323" s="47">
        <f t="shared" ref="Z323:Z386" si="43">IFERROR(WEEKNUM(X323,11),"")</f>
        <v>15</v>
      </c>
      <c r="AA323" s="47">
        <f t="shared" ref="AA323" si="44">IF(Y323&lt;&gt;"",WEEKNUM(Y323,11),"")</f>
        <v>15</v>
      </c>
      <c r="AB323" s="47" t="str">
        <f t="shared" si="39"/>
        <v>abr</v>
      </c>
      <c r="AC323" s="47" t="str">
        <f t="shared" si="40"/>
        <v>2026</v>
      </c>
      <c r="AD323" s="165">
        <f t="shared" si="42"/>
        <v>1</v>
      </c>
    </row>
    <row r="324" spans="1:30" x14ac:dyDescent="0.25">
      <c r="A324" s="47" t="s">
        <v>1071</v>
      </c>
      <c r="B324" s="47" t="s">
        <v>9</v>
      </c>
      <c r="C324" s="47">
        <v>2113</v>
      </c>
      <c r="D324" s="47">
        <v>14</v>
      </c>
      <c r="E324" s="47" t="s">
        <v>38</v>
      </c>
      <c r="F324" s="48" t="s">
        <v>804</v>
      </c>
      <c r="G324" s="48" t="s">
        <v>11</v>
      </c>
      <c r="H324" s="48" t="s">
        <v>2690</v>
      </c>
      <c r="I324" s="48">
        <v>1</v>
      </c>
      <c r="J324" s="48" t="s">
        <v>1145</v>
      </c>
      <c r="K324" s="48" t="s">
        <v>1487</v>
      </c>
      <c r="M324" s="47">
        <f>_xlfn.XLOOKUP(BASE!$A763,dd_carteira_fundição!A:A,dd_carteira_fundição!G:G,"",0)</f>
        <v>1</v>
      </c>
      <c r="N324" s="47" t="s">
        <v>1164</v>
      </c>
      <c r="O324" s="133"/>
      <c r="P324" s="47" t="s">
        <v>1158</v>
      </c>
      <c r="Q324" s="47" t="s">
        <v>1346</v>
      </c>
      <c r="R324" s="47" t="s">
        <v>158</v>
      </c>
      <c r="S324" s="47" t="s">
        <v>158</v>
      </c>
      <c r="T324" s="164">
        <v>2</v>
      </c>
      <c r="U324" s="47" t="str">
        <f>IFERROR(INDEX('TAXA DE OCUP. RECUR.'!$F$1:$F$60, MATCH(T324, 'TAXA DE OCUP. RECUR.'!$E$1:$E$60, 0)),"")</f>
        <v>EXPEDIÇÃO</v>
      </c>
      <c r="V324" s="165">
        <v>1</v>
      </c>
      <c r="W324" s="165"/>
      <c r="X324" s="229">
        <v>46176</v>
      </c>
      <c r="Y324" s="229"/>
      <c r="Z324" s="47">
        <f t="shared" si="43"/>
        <v>23</v>
      </c>
      <c r="AA324" s="47" t="str">
        <f t="shared" ref="AA324:AA386" si="45">IF(Y324&lt;&gt;"",WEEKNUM(Y324,11),"")</f>
        <v/>
      </c>
      <c r="AB324" s="47" t="str">
        <f t="shared" si="39"/>
        <v>jun</v>
      </c>
      <c r="AC324" s="47" t="str">
        <f t="shared" si="40"/>
        <v>2026</v>
      </c>
      <c r="AD324" s="165" t="str">
        <f t="shared" si="42"/>
        <v/>
      </c>
    </row>
    <row r="325" spans="1:30" x14ac:dyDescent="0.25">
      <c r="A325" s="47" t="s">
        <v>1073</v>
      </c>
      <c r="B325" s="47" t="s">
        <v>9</v>
      </c>
      <c r="C325" s="47">
        <v>2113</v>
      </c>
      <c r="D325" s="47">
        <v>16</v>
      </c>
      <c r="E325" s="47" t="s">
        <v>38</v>
      </c>
      <c r="F325" s="48" t="s">
        <v>803</v>
      </c>
      <c r="G325" s="48" t="s">
        <v>11</v>
      </c>
      <c r="H325" s="48" t="s">
        <v>2693</v>
      </c>
      <c r="I325" s="48">
        <v>1</v>
      </c>
      <c r="J325" s="48" t="s">
        <v>1145</v>
      </c>
      <c r="K325" s="48" t="s">
        <v>1487</v>
      </c>
      <c r="L325" s="47"/>
      <c r="M325" s="47">
        <f>_xlfn.XLOOKUP(BASE!$A764,dd_carteira_fundição!A:A,dd_carteira_fundição!G:G,"",0)</f>
        <v>1</v>
      </c>
      <c r="N325" s="47" t="s">
        <v>1164</v>
      </c>
      <c r="O325" s="133"/>
      <c r="P325" s="47" t="s">
        <v>1158</v>
      </c>
      <c r="Q325" s="47" t="s">
        <v>1346</v>
      </c>
      <c r="R325" s="47" t="s">
        <v>1687</v>
      </c>
      <c r="S325" s="48" t="s">
        <v>1156</v>
      </c>
      <c r="T325" s="164">
        <v>1</v>
      </c>
      <c r="U325" s="47" t="str">
        <f>IFERROR(INDEX('TAXA DE OCUP. RECUR.'!$F$1:$F$60, MATCH(T325, 'TAXA DE OCUP. RECUR.'!$E$1:$E$60, 0)),"")</f>
        <v>FUNDIÇÃO MORENO</v>
      </c>
      <c r="V325" s="165">
        <v>1</v>
      </c>
      <c r="W325" s="165">
        <v>1</v>
      </c>
      <c r="X325" s="229">
        <v>46177</v>
      </c>
      <c r="Y325" s="229">
        <f t="shared" ref="Y325:Y356" si="46">X325</f>
        <v>46177</v>
      </c>
      <c r="Z325" s="47">
        <f t="shared" si="43"/>
        <v>23</v>
      </c>
      <c r="AA325" s="47">
        <f t="shared" si="45"/>
        <v>23</v>
      </c>
      <c r="AB325" s="47" t="str">
        <f t="shared" si="39"/>
        <v>jun</v>
      </c>
      <c r="AC325" s="47" t="str">
        <f t="shared" si="40"/>
        <v>2026</v>
      </c>
      <c r="AD325" s="165">
        <f t="shared" si="42"/>
        <v>1</v>
      </c>
    </row>
    <row r="326" spans="1:30" x14ac:dyDescent="0.25">
      <c r="A326" s="47" t="s">
        <v>1073</v>
      </c>
      <c r="B326" s="47" t="s">
        <v>9</v>
      </c>
      <c r="C326" s="47">
        <v>2113</v>
      </c>
      <c r="D326" s="47">
        <v>16</v>
      </c>
      <c r="E326" s="47" t="s">
        <v>38</v>
      </c>
      <c r="F326" s="48" t="s">
        <v>803</v>
      </c>
      <c r="G326" s="48" t="s">
        <v>11</v>
      </c>
      <c r="H326" s="48" t="s">
        <v>2693</v>
      </c>
      <c r="I326" s="48">
        <v>1</v>
      </c>
      <c r="J326" s="48" t="s">
        <v>1145</v>
      </c>
      <c r="K326" s="48" t="s">
        <v>1487</v>
      </c>
      <c r="L326" s="47"/>
      <c r="M326" s="47">
        <f>_xlfn.XLOOKUP(BASE!$A765,dd_carteira_fundição!A:A,dd_carteira_fundição!G:G,"",0)</f>
        <v>1</v>
      </c>
      <c r="N326" s="47" t="s">
        <v>1164</v>
      </c>
      <c r="O326" s="133"/>
      <c r="P326" s="47" t="s">
        <v>1158</v>
      </c>
      <c r="Q326" s="47" t="s">
        <v>1346</v>
      </c>
      <c r="R326" s="47" t="s">
        <v>1690</v>
      </c>
      <c r="S326" s="47" t="s">
        <v>174</v>
      </c>
      <c r="T326" s="164">
        <v>106</v>
      </c>
      <c r="U326" s="47" t="str">
        <f>IFERROR(INDEX('TAXA DE OCUP. RECUR.'!$F$1:$F$60, MATCH(T326, 'TAXA DE OCUP. RECUR.'!$E$1:$E$60, 0)),"")</f>
        <v>PLAINA DE MESA POREBA - [106]</v>
      </c>
      <c r="V326" s="165">
        <v>3.42</v>
      </c>
      <c r="W326" s="165"/>
      <c r="X326" s="229">
        <v>46120</v>
      </c>
      <c r="Y326" s="229">
        <f t="shared" si="46"/>
        <v>46120</v>
      </c>
      <c r="Z326" s="47">
        <f t="shared" si="43"/>
        <v>15</v>
      </c>
      <c r="AA326" s="47">
        <f t="shared" si="45"/>
        <v>15</v>
      </c>
      <c r="AB326" s="47" t="str">
        <f t="shared" si="39"/>
        <v>abr</v>
      </c>
      <c r="AC326" s="47" t="str">
        <f t="shared" si="40"/>
        <v>2026</v>
      </c>
      <c r="AD326" s="165">
        <f t="shared" si="42"/>
        <v>1</v>
      </c>
    </row>
    <row r="327" spans="1:30" x14ac:dyDescent="0.25">
      <c r="A327" s="47" t="s">
        <v>1073</v>
      </c>
      <c r="B327" s="47" t="s">
        <v>9</v>
      </c>
      <c r="C327" s="47">
        <v>2113</v>
      </c>
      <c r="D327" s="47">
        <v>16</v>
      </c>
      <c r="E327" s="47" t="s">
        <v>38</v>
      </c>
      <c r="F327" s="48" t="s">
        <v>803</v>
      </c>
      <c r="G327" s="48" t="s">
        <v>11</v>
      </c>
      <c r="H327" s="48" t="s">
        <v>2693</v>
      </c>
      <c r="I327" s="48">
        <v>1</v>
      </c>
      <c r="J327" s="48" t="s">
        <v>1145</v>
      </c>
      <c r="K327" s="48" t="s">
        <v>1487</v>
      </c>
      <c r="L327" s="47"/>
      <c r="M327" s="47">
        <f>_xlfn.XLOOKUP(BASE!$A766,dd_carteira_fundição!A:A,dd_carteira_fundição!G:G,"",0)</f>
        <v>1</v>
      </c>
      <c r="N327" s="47" t="s">
        <v>1164</v>
      </c>
      <c r="O327" s="133"/>
      <c r="P327" s="47" t="s">
        <v>1158</v>
      </c>
      <c r="Q327" s="47" t="s">
        <v>1346</v>
      </c>
      <c r="R327" s="47" t="s">
        <v>1690</v>
      </c>
      <c r="S327" s="47" t="s">
        <v>175</v>
      </c>
      <c r="T327" s="164">
        <v>151</v>
      </c>
      <c r="U327" s="47" t="str">
        <f>IFERROR(INDEX('TAXA DE OCUP. RECUR.'!$F$1:$F$60, MATCH(T327, 'TAXA DE OCUP. RECUR.'!$E$1:$E$60, 0)),"")</f>
        <v>MANDRILH. FISHER MILL - [151]</v>
      </c>
      <c r="V327" s="165">
        <v>1.5545454545454545</v>
      </c>
      <c r="W327" s="165"/>
      <c r="X327" s="229">
        <v>46121</v>
      </c>
      <c r="Y327" s="229">
        <f t="shared" si="46"/>
        <v>46121</v>
      </c>
      <c r="Z327" s="47">
        <f t="shared" si="43"/>
        <v>15</v>
      </c>
      <c r="AA327" s="47">
        <f t="shared" si="45"/>
        <v>15</v>
      </c>
      <c r="AB327" s="47" t="str">
        <f t="shared" si="39"/>
        <v>abr</v>
      </c>
      <c r="AC327" s="47" t="str">
        <f t="shared" si="40"/>
        <v>2026</v>
      </c>
      <c r="AD327" s="165">
        <f t="shared" si="42"/>
        <v>1</v>
      </c>
    </row>
    <row r="328" spans="1:30" x14ac:dyDescent="0.25">
      <c r="A328" s="47" t="s">
        <v>1073</v>
      </c>
      <c r="B328" s="47" t="s">
        <v>9</v>
      </c>
      <c r="C328" s="47">
        <v>2113</v>
      </c>
      <c r="D328" s="47">
        <v>16</v>
      </c>
      <c r="E328" s="47" t="s">
        <v>38</v>
      </c>
      <c r="F328" s="48" t="s">
        <v>803</v>
      </c>
      <c r="G328" s="48" t="s">
        <v>11</v>
      </c>
      <c r="H328" s="48" t="s">
        <v>2693</v>
      </c>
      <c r="I328" s="48">
        <v>1</v>
      </c>
      <c r="J328" s="48" t="s">
        <v>1145</v>
      </c>
      <c r="K328" s="48" t="s">
        <v>1487</v>
      </c>
      <c r="L328" s="47"/>
      <c r="M328" s="47">
        <f>_xlfn.XLOOKUP(BASE!$A767,dd_carteira_fundição!A:A,dd_carteira_fundição!G:G,"",0)</f>
        <v>1</v>
      </c>
      <c r="N328" s="47" t="s">
        <v>1164</v>
      </c>
      <c r="O328" s="133"/>
      <c r="P328" s="47" t="s">
        <v>1158</v>
      </c>
      <c r="Q328" s="47" t="s">
        <v>1346</v>
      </c>
      <c r="R328" s="47" t="s">
        <v>1690</v>
      </c>
      <c r="S328" s="47" t="s">
        <v>177</v>
      </c>
      <c r="T328" s="164">
        <v>560</v>
      </c>
      <c r="U328" s="47" t="str">
        <f>IFERROR(INDEX('TAXA DE OCUP. RECUR.'!$F$1:$F$60, MATCH(T328, 'TAXA DE OCUP. RECUR.'!$E$1:$E$60, 0)),"")</f>
        <v>FRESA DROPP HEINN - [560]</v>
      </c>
      <c r="V328" s="165">
        <v>4.8600000000000003</v>
      </c>
      <c r="W328" s="165"/>
      <c r="X328" s="229">
        <v>46122</v>
      </c>
      <c r="Y328" s="229">
        <f t="shared" si="46"/>
        <v>46122</v>
      </c>
      <c r="Z328" s="47">
        <f t="shared" si="43"/>
        <v>15</v>
      </c>
      <c r="AA328" s="47">
        <f t="shared" si="45"/>
        <v>15</v>
      </c>
      <c r="AB328" s="47" t="str">
        <f t="shared" si="39"/>
        <v>abr</v>
      </c>
      <c r="AC328" s="47" t="str">
        <f t="shared" si="40"/>
        <v>2026</v>
      </c>
      <c r="AD328" s="165">
        <f t="shared" si="42"/>
        <v>1</v>
      </c>
    </row>
    <row r="329" spans="1:30" x14ac:dyDescent="0.25">
      <c r="A329" s="47" t="s">
        <v>1073</v>
      </c>
      <c r="B329" s="47" t="s">
        <v>9</v>
      </c>
      <c r="C329" s="47">
        <v>2113</v>
      </c>
      <c r="D329" s="47">
        <v>16</v>
      </c>
      <c r="E329" s="47" t="s">
        <v>38</v>
      </c>
      <c r="F329" s="48" t="s">
        <v>803</v>
      </c>
      <c r="G329" s="48" t="s">
        <v>11</v>
      </c>
      <c r="H329" s="48" t="s">
        <v>2693</v>
      </c>
      <c r="I329" s="48">
        <v>1</v>
      </c>
      <c r="J329" s="48" t="s">
        <v>1145</v>
      </c>
      <c r="K329" s="48" t="s">
        <v>1487</v>
      </c>
      <c r="L329" s="47"/>
      <c r="M329" s="47">
        <f>_xlfn.XLOOKUP(BASE!$A768,dd_carteira_fundição!A:A,dd_carteira_fundição!G:G,"",0)</f>
        <v>1</v>
      </c>
      <c r="N329" s="47" t="s">
        <v>1164</v>
      </c>
      <c r="O329" s="133"/>
      <c r="P329" s="47" t="s">
        <v>1158</v>
      </c>
      <c r="Q329" s="47" t="s">
        <v>1346</v>
      </c>
      <c r="R329" s="47" t="s">
        <v>1690</v>
      </c>
      <c r="S329" s="47" t="s">
        <v>176</v>
      </c>
      <c r="T329" s="164">
        <v>610</v>
      </c>
      <c r="U329" s="47" t="str">
        <f>IFERROR(INDEX('TAXA DE OCUP. RECUR.'!$F$1:$F$60, MATCH(T329, 'TAXA DE OCUP. RECUR.'!$E$1:$E$60, 0)),"")</f>
        <v>FRESADORA HEYLIGENTASDE - [610]</v>
      </c>
      <c r="V329" s="165">
        <v>1.9882142176481796</v>
      </c>
      <c r="W329" s="165"/>
      <c r="X329" s="229">
        <v>46123</v>
      </c>
      <c r="Y329" s="229">
        <f t="shared" si="46"/>
        <v>46123</v>
      </c>
      <c r="Z329" s="47">
        <f t="shared" si="43"/>
        <v>15</v>
      </c>
      <c r="AA329" s="47">
        <f t="shared" si="45"/>
        <v>15</v>
      </c>
      <c r="AB329" s="47" t="str">
        <f t="shared" si="39"/>
        <v>abr</v>
      </c>
      <c r="AC329" s="47" t="str">
        <f t="shared" si="40"/>
        <v>2026</v>
      </c>
      <c r="AD329" s="165">
        <f t="shared" si="42"/>
        <v>1</v>
      </c>
    </row>
    <row r="330" spans="1:30" x14ac:dyDescent="0.25">
      <c r="A330" s="47" t="s">
        <v>1073</v>
      </c>
      <c r="B330" s="47" t="s">
        <v>9</v>
      </c>
      <c r="C330" s="47">
        <v>2113</v>
      </c>
      <c r="D330" s="47">
        <v>16</v>
      </c>
      <c r="E330" s="47" t="s">
        <v>38</v>
      </c>
      <c r="F330" s="48" t="s">
        <v>803</v>
      </c>
      <c r="G330" s="48" t="s">
        <v>11</v>
      </c>
      <c r="H330" s="48" t="s">
        <v>2694</v>
      </c>
      <c r="I330" s="48">
        <v>1</v>
      </c>
      <c r="J330" s="48" t="s">
        <v>1145</v>
      </c>
      <c r="K330" s="48" t="s">
        <v>1487</v>
      </c>
      <c r="L330" s="47"/>
      <c r="M330" s="47" t="str">
        <f>_xlfn.XLOOKUP(BASE!$A769,dd_carteira_fundição!A:A,dd_carteira_fundição!G:G,"",0)</f>
        <v/>
      </c>
      <c r="N330" s="47" t="s">
        <v>1164</v>
      </c>
      <c r="O330" s="133"/>
      <c r="P330" s="47" t="s">
        <v>1158</v>
      </c>
      <c r="Q330" s="47" t="s">
        <v>1346</v>
      </c>
      <c r="R330" s="47" t="s">
        <v>158</v>
      </c>
      <c r="S330" s="47" t="s">
        <v>158</v>
      </c>
      <c r="T330" s="164">
        <v>2</v>
      </c>
      <c r="U330" s="47" t="str">
        <f>IFERROR(INDEX('TAXA DE OCUP. RECUR.'!$F$1:$F$60, MATCH(T330, 'TAXA DE OCUP. RECUR.'!$E$1:$E$60, 0)),"")</f>
        <v>EXPEDIÇÃO</v>
      </c>
      <c r="V330" s="165">
        <v>1</v>
      </c>
      <c r="W330" s="165"/>
      <c r="X330" s="229">
        <v>46176</v>
      </c>
      <c r="Y330" s="229">
        <f t="shared" si="46"/>
        <v>46176</v>
      </c>
      <c r="Z330" s="47">
        <f t="shared" si="43"/>
        <v>23</v>
      </c>
      <c r="AA330" s="47">
        <f t="shared" si="45"/>
        <v>23</v>
      </c>
      <c r="AB330" s="47" t="str">
        <f t="shared" si="39"/>
        <v>jun</v>
      </c>
      <c r="AC330" s="47" t="str">
        <f t="shared" si="40"/>
        <v>2026</v>
      </c>
      <c r="AD330" s="165">
        <f t="shared" si="42"/>
        <v>1</v>
      </c>
    </row>
    <row r="331" spans="1:30" x14ac:dyDescent="0.25">
      <c r="A331" s="47" t="s">
        <v>1074</v>
      </c>
      <c r="B331" s="47" t="s">
        <v>9</v>
      </c>
      <c r="C331" s="47">
        <v>2113</v>
      </c>
      <c r="D331" s="47">
        <v>17</v>
      </c>
      <c r="E331" s="47" t="s">
        <v>38</v>
      </c>
      <c r="F331" s="48" t="s">
        <v>803</v>
      </c>
      <c r="G331" s="48" t="s">
        <v>11</v>
      </c>
      <c r="H331" s="48" t="s">
        <v>2693</v>
      </c>
      <c r="I331" s="48">
        <v>1</v>
      </c>
      <c r="J331" s="48" t="s">
        <v>1145</v>
      </c>
      <c r="K331" s="48" t="s">
        <v>1487</v>
      </c>
      <c r="L331" s="47"/>
      <c r="M331" s="47">
        <f>_xlfn.XLOOKUP(BASE!$A770,dd_carteira_fundição!A:A,dd_carteira_fundição!G:G,"",0)</f>
        <v>1</v>
      </c>
      <c r="N331" s="47" t="s">
        <v>1164</v>
      </c>
      <c r="O331" s="133"/>
      <c r="P331" s="47" t="s">
        <v>1158</v>
      </c>
      <c r="Q331" s="47" t="s">
        <v>1346</v>
      </c>
      <c r="R331" s="47" t="s">
        <v>1687</v>
      </c>
      <c r="S331" s="48" t="s">
        <v>1156</v>
      </c>
      <c r="T331" s="164">
        <v>1</v>
      </c>
      <c r="U331" s="47" t="str">
        <f>IFERROR(INDEX('TAXA DE OCUP. RECUR.'!$F$1:$F$60, MATCH(T331, 'TAXA DE OCUP. RECUR.'!$E$1:$E$60, 0)),"")</f>
        <v>FUNDIÇÃO MORENO</v>
      </c>
      <c r="V331" s="165">
        <v>1</v>
      </c>
      <c r="W331" s="165">
        <v>1</v>
      </c>
      <c r="X331" s="229">
        <v>46100</v>
      </c>
      <c r="Y331" s="229">
        <f t="shared" si="46"/>
        <v>46100</v>
      </c>
      <c r="Z331" s="47">
        <f t="shared" si="43"/>
        <v>12</v>
      </c>
      <c r="AA331" s="47">
        <f t="shared" si="45"/>
        <v>12</v>
      </c>
      <c r="AB331" s="47" t="str">
        <f t="shared" si="39"/>
        <v>mar</v>
      </c>
      <c r="AC331" s="47" t="str">
        <f t="shared" si="40"/>
        <v>2026</v>
      </c>
      <c r="AD331" s="165">
        <f t="shared" si="42"/>
        <v>1</v>
      </c>
    </row>
    <row r="332" spans="1:30" x14ac:dyDescent="0.25">
      <c r="A332" s="47" t="s">
        <v>1074</v>
      </c>
      <c r="B332" s="47" t="s">
        <v>9</v>
      </c>
      <c r="C332" s="47">
        <v>2113</v>
      </c>
      <c r="D332" s="47">
        <v>17</v>
      </c>
      <c r="E332" s="47" t="s">
        <v>38</v>
      </c>
      <c r="F332" s="48" t="s">
        <v>803</v>
      </c>
      <c r="G332" s="48" t="s">
        <v>11</v>
      </c>
      <c r="H332" s="48" t="s">
        <v>2693</v>
      </c>
      <c r="I332" s="48">
        <v>1</v>
      </c>
      <c r="J332" s="48" t="s">
        <v>1145</v>
      </c>
      <c r="K332" s="48" t="s">
        <v>1487</v>
      </c>
      <c r="L332" s="47"/>
      <c r="M332" s="47">
        <f>_xlfn.XLOOKUP(BASE!$A771,dd_carteira_fundição!A:A,dd_carteira_fundição!G:G,"",0)</f>
        <v>1</v>
      </c>
      <c r="N332" s="47" t="s">
        <v>1164</v>
      </c>
      <c r="O332" s="133"/>
      <c r="P332" s="47" t="s">
        <v>1158</v>
      </c>
      <c r="Q332" s="47" t="s">
        <v>1346</v>
      </c>
      <c r="R332" s="47" t="s">
        <v>1690</v>
      </c>
      <c r="S332" s="47" t="s">
        <v>174</v>
      </c>
      <c r="T332" s="164">
        <v>106</v>
      </c>
      <c r="U332" s="47" t="str">
        <f>IFERROR(INDEX('TAXA DE OCUP. RECUR.'!$F$1:$F$60, MATCH(T332, 'TAXA DE OCUP. RECUR.'!$E$1:$E$60, 0)),"")</f>
        <v>PLAINA DE MESA POREBA - [106]</v>
      </c>
      <c r="V332" s="165">
        <v>3.42</v>
      </c>
      <c r="W332" s="165"/>
      <c r="X332" s="229">
        <v>46120</v>
      </c>
      <c r="Y332" s="229">
        <f t="shared" si="46"/>
        <v>46120</v>
      </c>
      <c r="Z332" s="47">
        <f t="shared" si="43"/>
        <v>15</v>
      </c>
      <c r="AA332" s="47">
        <f t="shared" si="45"/>
        <v>15</v>
      </c>
      <c r="AB332" s="47" t="str">
        <f t="shared" si="39"/>
        <v>abr</v>
      </c>
      <c r="AC332" s="47" t="str">
        <f t="shared" si="40"/>
        <v>2026</v>
      </c>
      <c r="AD332" s="165">
        <f t="shared" si="42"/>
        <v>1</v>
      </c>
    </row>
    <row r="333" spans="1:30" x14ac:dyDescent="0.25">
      <c r="A333" s="47" t="s">
        <v>1074</v>
      </c>
      <c r="B333" s="47" t="s">
        <v>9</v>
      </c>
      <c r="C333" s="47">
        <v>2113</v>
      </c>
      <c r="D333" s="47">
        <v>17</v>
      </c>
      <c r="E333" s="47" t="s">
        <v>38</v>
      </c>
      <c r="F333" s="48" t="s">
        <v>803</v>
      </c>
      <c r="G333" s="48" t="s">
        <v>11</v>
      </c>
      <c r="H333" s="48" t="s">
        <v>2693</v>
      </c>
      <c r="I333" s="48">
        <v>1</v>
      </c>
      <c r="J333" s="48" t="s">
        <v>1145</v>
      </c>
      <c r="K333" s="48" t="s">
        <v>1487</v>
      </c>
      <c r="L333" s="47"/>
      <c r="M333" s="47">
        <f>_xlfn.XLOOKUP(BASE!$A772,dd_carteira_fundição!A:A,dd_carteira_fundição!G:G,"",0)</f>
        <v>1</v>
      </c>
      <c r="N333" s="47" t="s">
        <v>1164</v>
      </c>
      <c r="O333" s="133"/>
      <c r="P333" s="47" t="s">
        <v>1158</v>
      </c>
      <c r="Q333" s="47" t="s">
        <v>1346</v>
      </c>
      <c r="R333" s="47" t="s">
        <v>1690</v>
      </c>
      <c r="S333" s="47" t="s">
        <v>175</v>
      </c>
      <c r="T333" s="164">
        <v>151</v>
      </c>
      <c r="U333" s="47" t="str">
        <f>IFERROR(INDEX('TAXA DE OCUP. RECUR.'!$F$1:$F$60, MATCH(T333, 'TAXA DE OCUP. RECUR.'!$E$1:$E$60, 0)),"")</f>
        <v>MANDRILH. FISHER MILL - [151]</v>
      </c>
      <c r="V333" s="165">
        <v>1.5545454545454545</v>
      </c>
      <c r="W333" s="165"/>
      <c r="X333" s="229">
        <v>46121</v>
      </c>
      <c r="Y333" s="229">
        <f t="shared" si="46"/>
        <v>46121</v>
      </c>
      <c r="Z333" s="47">
        <f t="shared" si="43"/>
        <v>15</v>
      </c>
      <c r="AA333" s="47">
        <f t="shared" si="45"/>
        <v>15</v>
      </c>
      <c r="AB333" s="47" t="str">
        <f t="shared" si="39"/>
        <v>abr</v>
      </c>
      <c r="AC333" s="47" t="str">
        <f t="shared" si="40"/>
        <v>2026</v>
      </c>
      <c r="AD333" s="165">
        <f t="shared" si="42"/>
        <v>1</v>
      </c>
    </row>
    <row r="334" spans="1:30" x14ac:dyDescent="0.25">
      <c r="A334" s="47" t="s">
        <v>1074</v>
      </c>
      <c r="B334" s="47" t="s">
        <v>9</v>
      </c>
      <c r="C334" s="47">
        <v>2113</v>
      </c>
      <c r="D334" s="47">
        <v>17</v>
      </c>
      <c r="E334" s="47" t="s">
        <v>38</v>
      </c>
      <c r="F334" s="48" t="s">
        <v>803</v>
      </c>
      <c r="G334" s="48" t="s">
        <v>11</v>
      </c>
      <c r="H334" s="48" t="s">
        <v>2693</v>
      </c>
      <c r="I334" s="48">
        <v>1</v>
      </c>
      <c r="J334" s="48" t="s">
        <v>1145</v>
      </c>
      <c r="K334" s="48" t="s">
        <v>1487</v>
      </c>
      <c r="L334" s="47"/>
      <c r="M334" s="47">
        <f>_xlfn.XLOOKUP(BASE!$A773,dd_carteira_fundição!A:A,dd_carteira_fundição!G:G,"",0)</f>
        <v>1</v>
      </c>
      <c r="N334" s="47" t="s">
        <v>1164</v>
      </c>
      <c r="O334" s="133"/>
      <c r="P334" s="47" t="s">
        <v>1158</v>
      </c>
      <c r="Q334" s="47" t="s">
        <v>1346</v>
      </c>
      <c r="R334" s="47" t="s">
        <v>1690</v>
      </c>
      <c r="S334" s="47" t="s">
        <v>177</v>
      </c>
      <c r="T334" s="164">
        <v>560</v>
      </c>
      <c r="U334" s="47" t="str">
        <f>IFERROR(INDEX('TAXA DE OCUP. RECUR.'!$F$1:$F$60, MATCH(T334, 'TAXA DE OCUP. RECUR.'!$E$1:$E$60, 0)),"")</f>
        <v>FRESA DROPP HEINN - [560]</v>
      </c>
      <c r="V334" s="165">
        <v>4.8600000000000003</v>
      </c>
      <c r="W334" s="165"/>
      <c r="X334" s="229">
        <v>46122</v>
      </c>
      <c r="Y334" s="229">
        <f t="shared" si="46"/>
        <v>46122</v>
      </c>
      <c r="Z334" s="47">
        <f t="shared" si="43"/>
        <v>15</v>
      </c>
      <c r="AA334" s="47">
        <f t="shared" si="45"/>
        <v>15</v>
      </c>
      <c r="AB334" s="47" t="str">
        <f t="shared" si="39"/>
        <v>abr</v>
      </c>
      <c r="AC334" s="47" t="str">
        <f t="shared" si="40"/>
        <v>2026</v>
      </c>
      <c r="AD334" s="165">
        <f t="shared" si="42"/>
        <v>1</v>
      </c>
    </row>
    <row r="335" spans="1:30" x14ac:dyDescent="0.25">
      <c r="A335" s="47" t="s">
        <v>1074</v>
      </c>
      <c r="B335" s="47" t="s">
        <v>9</v>
      </c>
      <c r="C335" s="47">
        <v>2113</v>
      </c>
      <c r="D335" s="47">
        <v>17</v>
      </c>
      <c r="E335" s="47" t="s">
        <v>38</v>
      </c>
      <c r="F335" s="48" t="s">
        <v>803</v>
      </c>
      <c r="G335" s="48" t="s">
        <v>11</v>
      </c>
      <c r="H335" s="48" t="s">
        <v>2695</v>
      </c>
      <c r="I335" s="48">
        <v>1</v>
      </c>
      <c r="J335" s="48" t="s">
        <v>1145</v>
      </c>
      <c r="K335" s="48" t="s">
        <v>1487</v>
      </c>
      <c r="L335" s="47"/>
      <c r="M335" s="47">
        <f>_xlfn.XLOOKUP(BASE!$A774,dd_carteira_fundição!A:A,dd_carteira_fundição!G:G,"",0)</f>
        <v>2</v>
      </c>
      <c r="N335" s="47" t="s">
        <v>1164</v>
      </c>
      <c r="O335" s="133"/>
      <c r="P335" s="47" t="s">
        <v>1158</v>
      </c>
      <c r="Q335" s="47" t="s">
        <v>1346</v>
      </c>
      <c r="R335" s="47" t="s">
        <v>1690</v>
      </c>
      <c r="S335" s="47" t="s">
        <v>176</v>
      </c>
      <c r="T335" s="164">
        <v>610</v>
      </c>
      <c r="U335" s="47" t="str">
        <f>IFERROR(INDEX('TAXA DE OCUP. RECUR.'!$F$1:$F$60, MATCH(T335, 'TAXA DE OCUP. RECUR.'!$E$1:$E$60, 0)),"")</f>
        <v>FRESADORA HEYLIGENTASDE - [610]</v>
      </c>
      <c r="V335" s="165">
        <v>1.9882142176481796</v>
      </c>
      <c r="W335" s="165"/>
      <c r="X335" s="229">
        <v>46123</v>
      </c>
      <c r="Y335" s="229">
        <f t="shared" si="46"/>
        <v>46123</v>
      </c>
      <c r="Z335" s="47">
        <f t="shared" si="43"/>
        <v>15</v>
      </c>
      <c r="AA335" s="47">
        <f t="shared" si="45"/>
        <v>15</v>
      </c>
      <c r="AB335" s="47" t="str">
        <f t="shared" si="39"/>
        <v>abr</v>
      </c>
      <c r="AC335" s="47" t="str">
        <f t="shared" si="40"/>
        <v>2026</v>
      </c>
      <c r="AD335" s="165">
        <f t="shared" si="42"/>
        <v>1</v>
      </c>
    </row>
    <row r="336" spans="1:30" x14ac:dyDescent="0.25">
      <c r="A336" s="47" t="s">
        <v>1074</v>
      </c>
      <c r="B336" s="47" t="s">
        <v>9</v>
      </c>
      <c r="C336" s="47">
        <v>2113</v>
      </c>
      <c r="D336" s="47">
        <v>17</v>
      </c>
      <c r="E336" s="47" t="s">
        <v>38</v>
      </c>
      <c r="F336" s="48" t="s">
        <v>803</v>
      </c>
      <c r="G336" s="48" t="s">
        <v>11</v>
      </c>
      <c r="H336" s="48" t="s">
        <v>2695</v>
      </c>
      <c r="I336" s="48">
        <v>1</v>
      </c>
      <c r="J336" s="48" t="s">
        <v>1145</v>
      </c>
      <c r="K336" s="48" t="s">
        <v>1487</v>
      </c>
      <c r="L336" s="47"/>
      <c r="M336" s="47">
        <f>_xlfn.XLOOKUP(BASE!$A775,dd_carteira_fundição!A:A,dd_carteira_fundição!G:G,"",0)</f>
        <v>2</v>
      </c>
      <c r="N336" s="47" t="s">
        <v>1164</v>
      </c>
      <c r="O336" s="133"/>
      <c r="P336" s="47" t="s">
        <v>1158</v>
      </c>
      <c r="Q336" s="47" t="s">
        <v>1346</v>
      </c>
      <c r="R336" s="47" t="s">
        <v>158</v>
      </c>
      <c r="S336" s="47" t="s">
        <v>158</v>
      </c>
      <c r="T336" s="164">
        <v>2</v>
      </c>
      <c r="U336" s="47" t="str">
        <f>IFERROR(INDEX('TAXA DE OCUP. RECUR.'!$F$1:$F$60, MATCH(T336, 'TAXA DE OCUP. RECUR.'!$E$1:$E$60, 0)),"")</f>
        <v>EXPEDIÇÃO</v>
      </c>
      <c r="V336" s="165">
        <v>1</v>
      </c>
      <c r="W336" s="165"/>
      <c r="X336" s="229">
        <v>46176</v>
      </c>
      <c r="Y336" s="229">
        <f t="shared" si="46"/>
        <v>46176</v>
      </c>
      <c r="Z336" s="47">
        <f t="shared" si="43"/>
        <v>23</v>
      </c>
      <c r="AA336" s="47">
        <f t="shared" si="45"/>
        <v>23</v>
      </c>
      <c r="AB336" s="47" t="str">
        <f t="shared" si="39"/>
        <v>jun</v>
      </c>
      <c r="AC336" s="47" t="str">
        <f t="shared" si="40"/>
        <v>2026</v>
      </c>
      <c r="AD336" s="165">
        <f t="shared" si="42"/>
        <v>1</v>
      </c>
    </row>
    <row r="337" spans="1:30" x14ac:dyDescent="0.25">
      <c r="A337" s="47" t="s">
        <v>1075</v>
      </c>
      <c r="B337" s="47" t="s">
        <v>9</v>
      </c>
      <c r="C337" s="47">
        <v>2113</v>
      </c>
      <c r="D337" s="47">
        <v>18</v>
      </c>
      <c r="E337" s="47" t="s">
        <v>38</v>
      </c>
      <c r="F337" s="48" t="s">
        <v>803</v>
      </c>
      <c r="G337" s="48" t="s">
        <v>11</v>
      </c>
      <c r="H337" s="48" t="s">
        <v>2695</v>
      </c>
      <c r="I337" s="48">
        <v>1</v>
      </c>
      <c r="J337" s="48" t="s">
        <v>1145</v>
      </c>
      <c r="K337" s="48" t="s">
        <v>1487</v>
      </c>
      <c r="L337" s="47"/>
      <c r="M337" s="47">
        <f>_xlfn.XLOOKUP(BASE!$A776,dd_carteira_fundição!A:A,dd_carteira_fundição!G:G,"",0)</f>
        <v>2</v>
      </c>
      <c r="N337" s="47" t="s">
        <v>1164</v>
      </c>
      <c r="O337" s="133"/>
      <c r="P337" s="47" t="s">
        <v>1158</v>
      </c>
      <c r="Q337" s="47" t="s">
        <v>1346</v>
      </c>
      <c r="R337" s="47" t="s">
        <v>1687</v>
      </c>
      <c r="S337" s="48" t="s">
        <v>1156</v>
      </c>
      <c r="T337" s="164">
        <v>1</v>
      </c>
      <c r="U337" s="47" t="str">
        <f>IFERROR(INDEX('TAXA DE OCUP. RECUR.'!$F$1:$F$60, MATCH(T337, 'TAXA DE OCUP. RECUR.'!$E$1:$E$60, 0)),"")</f>
        <v>FUNDIÇÃO MORENO</v>
      </c>
      <c r="V337" s="165">
        <v>1</v>
      </c>
      <c r="W337" s="165">
        <v>1</v>
      </c>
      <c r="X337" s="229">
        <v>46095</v>
      </c>
      <c r="Y337" s="229">
        <f t="shared" si="46"/>
        <v>46095</v>
      </c>
      <c r="Z337" s="47">
        <f t="shared" si="43"/>
        <v>11</v>
      </c>
      <c r="AA337" s="47">
        <f t="shared" si="45"/>
        <v>11</v>
      </c>
      <c r="AB337" s="47" t="str">
        <f t="shared" si="39"/>
        <v>mar</v>
      </c>
      <c r="AC337" s="47" t="str">
        <f t="shared" si="40"/>
        <v>2026</v>
      </c>
      <c r="AD337" s="165">
        <f t="shared" si="42"/>
        <v>1</v>
      </c>
    </row>
    <row r="338" spans="1:30" x14ac:dyDescent="0.25">
      <c r="A338" s="47" t="s">
        <v>1075</v>
      </c>
      <c r="B338" s="47" t="s">
        <v>9</v>
      </c>
      <c r="C338" s="47">
        <v>2113</v>
      </c>
      <c r="D338" s="47">
        <v>18</v>
      </c>
      <c r="E338" s="47" t="s">
        <v>38</v>
      </c>
      <c r="F338" s="48" t="s">
        <v>803</v>
      </c>
      <c r="G338" s="48" t="s">
        <v>11</v>
      </c>
      <c r="H338" s="48" t="s">
        <v>2695</v>
      </c>
      <c r="I338" s="48">
        <v>1</v>
      </c>
      <c r="J338" s="48" t="s">
        <v>1145</v>
      </c>
      <c r="K338" s="48" t="s">
        <v>1487</v>
      </c>
      <c r="L338" s="47"/>
      <c r="M338" s="47">
        <f>_xlfn.XLOOKUP(BASE!$A777,dd_carteira_fundição!A:A,dd_carteira_fundição!G:G,"",0)</f>
        <v>2</v>
      </c>
      <c r="N338" s="47" t="s">
        <v>1164</v>
      </c>
      <c r="O338" s="133"/>
      <c r="P338" s="47" t="s">
        <v>1158</v>
      </c>
      <c r="Q338" s="47" t="s">
        <v>1346</v>
      </c>
      <c r="R338" s="47" t="s">
        <v>1690</v>
      </c>
      <c r="S338" s="47" t="s">
        <v>174</v>
      </c>
      <c r="T338" s="164">
        <v>106</v>
      </c>
      <c r="U338" s="47" t="str">
        <f>IFERROR(INDEX('TAXA DE OCUP. RECUR.'!$F$1:$F$60, MATCH(T338, 'TAXA DE OCUP. RECUR.'!$E$1:$E$60, 0)),"")</f>
        <v>PLAINA DE MESA POREBA - [106]</v>
      </c>
      <c r="V338" s="165">
        <v>3.42</v>
      </c>
      <c r="W338" s="165"/>
      <c r="X338" s="229">
        <v>46120</v>
      </c>
      <c r="Y338" s="229">
        <f t="shared" si="46"/>
        <v>46120</v>
      </c>
      <c r="Z338" s="47">
        <f t="shared" si="43"/>
        <v>15</v>
      </c>
      <c r="AA338" s="47">
        <f t="shared" si="45"/>
        <v>15</v>
      </c>
      <c r="AB338" s="47" t="str">
        <f t="shared" si="39"/>
        <v>abr</v>
      </c>
      <c r="AC338" s="47" t="str">
        <f t="shared" si="40"/>
        <v>2026</v>
      </c>
      <c r="AD338" s="165">
        <f t="shared" si="42"/>
        <v>1</v>
      </c>
    </row>
    <row r="339" spans="1:30" x14ac:dyDescent="0.25">
      <c r="A339" s="47" t="s">
        <v>1075</v>
      </c>
      <c r="B339" s="47" t="s">
        <v>9</v>
      </c>
      <c r="C339" s="47">
        <v>2113</v>
      </c>
      <c r="D339" s="47">
        <v>18</v>
      </c>
      <c r="E339" s="47" t="s">
        <v>38</v>
      </c>
      <c r="F339" s="48" t="s">
        <v>803</v>
      </c>
      <c r="G339" s="48" t="s">
        <v>11</v>
      </c>
      <c r="H339" s="48" t="s">
        <v>2695</v>
      </c>
      <c r="I339" s="48">
        <v>1</v>
      </c>
      <c r="J339" s="48" t="s">
        <v>1145</v>
      </c>
      <c r="K339" s="48" t="s">
        <v>1487</v>
      </c>
      <c r="L339" s="47"/>
      <c r="M339" s="47">
        <f>_xlfn.XLOOKUP(BASE!$A778,dd_carteira_fundição!A:A,dd_carteira_fundição!G:G,"",0)</f>
        <v>2</v>
      </c>
      <c r="N339" s="47" t="s">
        <v>1164</v>
      </c>
      <c r="O339" s="133"/>
      <c r="P339" s="47" t="s">
        <v>1158</v>
      </c>
      <c r="Q339" s="47" t="s">
        <v>1346</v>
      </c>
      <c r="R339" s="47" t="s">
        <v>1690</v>
      </c>
      <c r="S339" s="47" t="s">
        <v>175</v>
      </c>
      <c r="T339" s="164">
        <v>151</v>
      </c>
      <c r="U339" s="47" t="str">
        <f>IFERROR(INDEX('TAXA DE OCUP. RECUR.'!$F$1:$F$60, MATCH(T339, 'TAXA DE OCUP. RECUR.'!$E$1:$E$60, 0)),"")</f>
        <v>MANDRILH. FISHER MILL - [151]</v>
      </c>
      <c r="V339" s="165">
        <v>1.5545454545454545</v>
      </c>
      <c r="W339" s="165"/>
      <c r="X339" s="229">
        <v>46121</v>
      </c>
      <c r="Y339" s="229">
        <f t="shared" si="46"/>
        <v>46121</v>
      </c>
      <c r="Z339" s="47">
        <f t="shared" si="43"/>
        <v>15</v>
      </c>
      <c r="AA339" s="47">
        <f t="shared" si="45"/>
        <v>15</v>
      </c>
      <c r="AB339" s="47" t="str">
        <f t="shared" si="39"/>
        <v>abr</v>
      </c>
      <c r="AC339" s="47" t="str">
        <f t="shared" si="40"/>
        <v>2026</v>
      </c>
      <c r="AD339" s="165">
        <f t="shared" si="42"/>
        <v>1</v>
      </c>
    </row>
    <row r="340" spans="1:30" x14ac:dyDescent="0.25">
      <c r="A340" s="47" t="s">
        <v>1075</v>
      </c>
      <c r="B340" s="47" t="s">
        <v>9</v>
      </c>
      <c r="C340" s="47">
        <v>2113</v>
      </c>
      <c r="D340" s="47">
        <v>18</v>
      </c>
      <c r="E340" s="47" t="s">
        <v>38</v>
      </c>
      <c r="F340" s="48" t="s">
        <v>803</v>
      </c>
      <c r="G340" s="48" t="s">
        <v>11</v>
      </c>
      <c r="H340" s="48" t="s">
        <v>2695</v>
      </c>
      <c r="I340" s="48">
        <v>1</v>
      </c>
      <c r="J340" s="48" t="s">
        <v>1145</v>
      </c>
      <c r="K340" s="48" t="s">
        <v>1487</v>
      </c>
      <c r="L340" s="47"/>
      <c r="M340" s="47">
        <f>_xlfn.XLOOKUP(BASE!$A779,dd_carteira_fundição!A:A,dd_carteira_fundição!G:G,"",0)</f>
        <v>2</v>
      </c>
      <c r="N340" s="47" t="s">
        <v>1164</v>
      </c>
      <c r="O340" s="133"/>
      <c r="P340" s="47" t="s">
        <v>1158</v>
      </c>
      <c r="Q340" s="47" t="s">
        <v>1346</v>
      </c>
      <c r="R340" s="47" t="s">
        <v>1690</v>
      </c>
      <c r="S340" s="47" t="s">
        <v>177</v>
      </c>
      <c r="T340" s="164">
        <v>560</v>
      </c>
      <c r="U340" s="47" t="str">
        <f>IFERROR(INDEX('TAXA DE OCUP. RECUR.'!$F$1:$F$60, MATCH(T340, 'TAXA DE OCUP. RECUR.'!$E$1:$E$60, 0)),"")</f>
        <v>FRESA DROPP HEINN - [560]</v>
      </c>
      <c r="V340" s="165">
        <v>4.8600000000000003</v>
      </c>
      <c r="W340" s="165"/>
      <c r="X340" s="229">
        <v>46122</v>
      </c>
      <c r="Y340" s="229">
        <f t="shared" si="46"/>
        <v>46122</v>
      </c>
      <c r="Z340" s="47">
        <f t="shared" si="43"/>
        <v>15</v>
      </c>
      <c r="AA340" s="47">
        <f t="shared" si="45"/>
        <v>15</v>
      </c>
      <c r="AB340" s="47" t="str">
        <f t="shared" si="39"/>
        <v>abr</v>
      </c>
      <c r="AC340" s="47" t="str">
        <f t="shared" si="40"/>
        <v>2026</v>
      </c>
      <c r="AD340" s="165">
        <f t="shared" si="42"/>
        <v>1</v>
      </c>
    </row>
    <row r="341" spans="1:30" x14ac:dyDescent="0.25">
      <c r="A341" s="47" t="s">
        <v>1075</v>
      </c>
      <c r="B341" s="47" t="s">
        <v>9</v>
      </c>
      <c r="C341" s="47">
        <v>2113</v>
      </c>
      <c r="D341" s="47">
        <v>18</v>
      </c>
      <c r="E341" s="47" t="s">
        <v>38</v>
      </c>
      <c r="F341" s="48" t="s">
        <v>803</v>
      </c>
      <c r="G341" s="48" t="s">
        <v>11</v>
      </c>
      <c r="H341" s="48" t="s">
        <v>2696</v>
      </c>
      <c r="I341" s="48">
        <v>1</v>
      </c>
      <c r="J341" s="48" t="s">
        <v>1145</v>
      </c>
      <c r="K341" s="48" t="s">
        <v>1487</v>
      </c>
      <c r="L341" s="47"/>
      <c r="M341" s="47">
        <f>_xlfn.XLOOKUP(BASE!$A780,dd_carteira_fundição!A:A,dd_carteira_fundição!G:G,"",0)</f>
        <v>3</v>
      </c>
      <c r="N341" s="47" t="s">
        <v>1164</v>
      </c>
      <c r="O341" s="133"/>
      <c r="P341" s="47" t="s">
        <v>1158</v>
      </c>
      <c r="Q341" s="47" t="s">
        <v>1346</v>
      </c>
      <c r="R341" s="47" t="s">
        <v>1690</v>
      </c>
      <c r="S341" s="47" t="s">
        <v>176</v>
      </c>
      <c r="T341" s="164">
        <v>610</v>
      </c>
      <c r="U341" s="47" t="str">
        <f>IFERROR(INDEX('TAXA DE OCUP. RECUR.'!$F$1:$F$60, MATCH(T341, 'TAXA DE OCUP. RECUR.'!$E$1:$E$60, 0)),"")</f>
        <v>FRESADORA HEYLIGENTASDE - [610]</v>
      </c>
      <c r="V341" s="165">
        <v>1.9882142176481796</v>
      </c>
      <c r="W341" s="165"/>
      <c r="X341" s="229">
        <v>46123</v>
      </c>
      <c r="Y341" s="229">
        <f t="shared" si="46"/>
        <v>46123</v>
      </c>
      <c r="Z341" s="47">
        <f t="shared" si="43"/>
        <v>15</v>
      </c>
      <c r="AA341" s="47">
        <f t="shared" si="45"/>
        <v>15</v>
      </c>
      <c r="AB341" s="47" t="str">
        <f t="shared" si="39"/>
        <v>abr</v>
      </c>
      <c r="AC341" s="47" t="str">
        <f t="shared" si="40"/>
        <v>2026</v>
      </c>
      <c r="AD341" s="165">
        <f t="shared" si="42"/>
        <v>1</v>
      </c>
    </row>
    <row r="342" spans="1:30" x14ac:dyDescent="0.25">
      <c r="A342" s="47" t="s">
        <v>1075</v>
      </c>
      <c r="B342" s="47" t="s">
        <v>9</v>
      </c>
      <c r="C342" s="47">
        <v>2113</v>
      </c>
      <c r="D342" s="47">
        <v>18</v>
      </c>
      <c r="E342" s="47" t="s">
        <v>38</v>
      </c>
      <c r="F342" s="48" t="s">
        <v>803</v>
      </c>
      <c r="G342" s="48" t="s">
        <v>11</v>
      </c>
      <c r="H342" s="48" t="s">
        <v>2696</v>
      </c>
      <c r="I342" s="48">
        <v>1</v>
      </c>
      <c r="J342" s="48" t="s">
        <v>1145</v>
      </c>
      <c r="K342" s="48" t="s">
        <v>1487</v>
      </c>
      <c r="L342" s="47"/>
      <c r="M342" s="47">
        <f>_xlfn.XLOOKUP(BASE!$A781,dd_carteira_fundição!A:A,dd_carteira_fundição!G:G,"",0)</f>
        <v>3</v>
      </c>
      <c r="N342" s="47" t="s">
        <v>1164</v>
      </c>
      <c r="O342" s="133"/>
      <c r="P342" s="47" t="s">
        <v>1158</v>
      </c>
      <c r="Q342" s="47" t="s">
        <v>1346</v>
      </c>
      <c r="R342" s="47" t="s">
        <v>158</v>
      </c>
      <c r="S342" s="47" t="s">
        <v>158</v>
      </c>
      <c r="T342" s="164">
        <v>2</v>
      </c>
      <c r="U342" s="47" t="str">
        <f>IFERROR(INDEX('TAXA DE OCUP. RECUR.'!$F$1:$F$60, MATCH(T342, 'TAXA DE OCUP. RECUR.'!$E$1:$E$60, 0)),"")</f>
        <v>EXPEDIÇÃO</v>
      </c>
      <c r="V342" s="165">
        <v>1</v>
      </c>
      <c r="W342" s="165"/>
      <c r="X342" s="229">
        <v>46176</v>
      </c>
      <c r="Y342" s="229">
        <f t="shared" si="46"/>
        <v>46176</v>
      </c>
      <c r="Z342" s="47">
        <f t="shared" si="43"/>
        <v>23</v>
      </c>
      <c r="AA342" s="47">
        <f t="shared" si="45"/>
        <v>23</v>
      </c>
      <c r="AB342" s="47" t="str">
        <f t="shared" si="39"/>
        <v>jun</v>
      </c>
      <c r="AC342" s="47" t="str">
        <f t="shared" si="40"/>
        <v>2026</v>
      </c>
      <c r="AD342" s="165">
        <f t="shared" si="42"/>
        <v>1</v>
      </c>
    </row>
    <row r="343" spans="1:30" x14ac:dyDescent="0.25">
      <c r="A343" s="47" t="s">
        <v>1076</v>
      </c>
      <c r="B343" s="47" t="s">
        <v>9</v>
      </c>
      <c r="C343" s="47">
        <v>2113</v>
      </c>
      <c r="D343" s="47">
        <v>19</v>
      </c>
      <c r="E343" s="47" t="s">
        <v>38</v>
      </c>
      <c r="F343" s="48" t="s">
        <v>803</v>
      </c>
      <c r="G343" s="48" t="s">
        <v>11</v>
      </c>
      <c r="H343" s="48" t="s">
        <v>2696</v>
      </c>
      <c r="I343" s="48">
        <v>1</v>
      </c>
      <c r="J343" s="48" t="s">
        <v>1145</v>
      </c>
      <c r="K343" s="48" t="s">
        <v>1487</v>
      </c>
      <c r="L343" s="47"/>
      <c r="M343" s="47">
        <f>_xlfn.XLOOKUP(BASE!$A782,dd_carteira_fundição!A:A,dd_carteira_fundição!G:G,"",0)</f>
        <v>3</v>
      </c>
      <c r="N343" s="47" t="s">
        <v>1164</v>
      </c>
      <c r="O343" s="133"/>
      <c r="P343" s="47" t="s">
        <v>1158</v>
      </c>
      <c r="Q343" s="47" t="s">
        <v>1346</v>
      </c>
      <c r="R343" s="47" t="s">
        <v>1687</v>
      </c>
      <c r="S343" s="48" t="s">
        <v>1156</v>
      </c>
      <c r="T343" s="164">
        <v>1</v>
      </c>
      <c r="U343" s="47" t="str">
        <f>IFERROR(INDEX('TAXA DE OCUP. RECUR.'!$F$1:$F$60, MATCH(T343, 'TAXA DE OCUP. RECUR.'!$E$1:$E$60, 0)),"")</f>
        <v>FUNDIÇÃO MORENO</v>
      </c>
      <c r="V343" s="165">
        <v>1</v>
      </c>
      <c r="W343" s="165">
        <v>1</v>
      </c>
      <c r="X343" s="229">
        <v>46100</v>
      </c>
      <c r="Y343" s="229">
        <f t="shared" si="46"/>
        <v>46100</v>
      </c>
      <c r="Z343" s="47">
        <f t="shared" si="43"/>
        <v>12</v>
      </c>
      <c r="AA343" s="47">
        <f t="shared" si="45"/>
        <v>12</v>
      </c>
      <c r="AB343" s="47" t="str">
        <f t="shared" si="39"/>
        <v>mar</v>
      </c>
      <c r="AC343" s="47" t="str">
        <f t="shared" si="40"/>
        <v>2026</v>
      </c>
      <c r="AD343" s="165">
        <f t="shared" si="42"/>
        <v>1</v>
      </c>
    </row>
    <row r="344" spans="1:30" x14ac:dyDescent="0.25">
      <c r="A344" s="47" t="s">
        <v>1076</v>
      </c>
      <c r="B344" s="47" t="s">
        <v>9</v>
      </c>
      <c r="C344" s="47">
        <v>2113</v>
      </c>
      <c r="D344" s="47">
        <v>19</v>
      </c>
      <c r="E344" s="47" t="s">
        <v>38</v>
      </c>
      <c r="F344" s="48" t="s">
        <v>803</v>
      </c>
      <c r="G344" s="48" t="s">
        <v>11</v>
      </c>
      <c r="H344" s="48" t="s">
        <v>2696</v>
      </c>
      <c r="I344" s="48">
        <v>1</v>
      </c>
      <c r="J344" s="48" t="s">
        <v>1145</v>
      </c>
      <c r="K344" s="48" t="s">
        <v>1487</v>
      </c>
      <c r="L344" s="47"/>
      <c r="M344" s="47">
        <f>_xlfn.XLOOKUP(BASE!$A783,dd_carteira_fundição!A:A,dd_carteira_fundição!G:G,"",0)</f>
        <v>3</v>
      </c>
      <c r="N344" s="47" t="s">
        <v>1164</v>
      </c>
      <c r="O344" s="133"/>
      <c r="P344" s="47" t="s">
        <v>1158</v>
      </c>
      <c r="Q344" s="47" t="s">
        <v>1346</v>
      </c>
      <c r="R344" s="47" t="s">
        <v>1690</v>
      </c>
      <c r="S344" s="47" t="s">
        <v>174</v>
      </c>
      <c r="T344" s="164">
        <v>106</v>
      </c>
      <c r="U344" s="47" t="str">
        <f>IFERROR(INDEX('TAXA DE OCUP. RECUR.'!$F$1:$F$60, MATCH(T344, 'TAXA DE OCUP. RECUR.'!$E$1:$E$60, 0)),"")</f>
        <v>PLAINA DE MESA POREBA - [106]</v>
      </c>
      <c r="V344" s="165">
        <v>3.42</v>
      </c>
      <c r="W344" s="165"/>
      <c r="X344" s="229">
        <v>46120</v>
      </c>
      <c r="Y344" s="229">
        <f t="shared" si="46"/>
        <v>46120</v>
      </c>
      <c r="Z344" s="47">
        <f t="shared" si="43"/>
        <v>15</v>
      </c>
      <c r="AA344" s="47">
        <f t="shared" si="45"/>
        <v>15</v>
      </c>
      <c r="AB344" s="47" t="str">
        <f t="shared" si="39"/>
        <v>abr</v>
      </c>
      <c r="AC344" s="47" t="str">
        <f t="shared" si="40"/>
        <v>2026</v>
      </c>
      <c r="AD344" s="165">
        <f t="shared" si="42"/>
        <v>1</v>
      </c>
    </row>
    <row r="345" spans="1:30" x14ac:dyDescent="0.25">
      <c r="A345" s="47" t="s">
        <v>1076</v>
      </c>
      <c r="B345" s="47" t="s">
        <v>9</v>
      </c>
      <c r="C345" s="47">
        <v>2113</v>
      </c>
      <c r="D345" s="47">
        <v>19</v>
      </c>
      <c r="E345" s="47" t="s">
        <v>38</v>
      </c>
      <c r="F345" s="48" t="s">
        <v>803</v>
      </c>
      <c r="G345" s="48" t="s">
        <v>11</v>
      </c>
      <c r="H345" s="48" t="s">
        <v>2696</v>
      </c>
      <c r="I345" s="48">
        <v>1</v>
      </c>
      <c r="J345" s="48" t="s">
        <v>1145</v>
      </c>
      <c r="K345" s="48" t="s">
        <v>1487</v>
      </c>
      <c r="L345" s="47"/>
      <c r="M345" s="47">
        <f>_xlfn.XLOOKUP(BASE!$A784,dd_carteira_fundição!A:A,dd_carteira_fundição!G:G,"",0)</f>
        <v>3</v>
      </c>
      <c r="N345" s="47" t="s">
        <v>1164</v>
      </c>
      <c r="O345" s="133"/>
      <c r="P345" s="47" t="s">
        <v>1158</v>
      </c>
      <c r="Q345" s="47" t="s">
        <v>1346</v>
      </c>
      <c r="R345" s="47" t="s">
        <v>1690</v>
      </c>
      <c r="S345" s="47" t="s">
        <v>175</v>
      </c>
      <c r="T345" s="164">
        <v>151</v>
      </c>
      <c r="U345" s="47" t="str">
        <f>IFERROR(INDEX('TAXA DE OCUP. RECUR.'!$F$1:$F$60, MATCH(T345, 'TAXA DE OCUP. RECUR.'!$E$1:$E$60, 0)),"")</f>
        <v>MANDRILH. FISHER MILL - [151]</v>
      </c>
      <c r="V345" s="165">
        <v>1.5545454545454545</v>
      </c>
      <c r="W345" s="165"/>
      <c r="X345" s="229">
        <v>46121</v>
      </c>
      <c r="Y345" s="229">
        <f t="shared" si="46"/>
        <v>46121</v>
      </c>
      <c r="Z345" s="47">
        <f t="shared" si="43"/>
        <v>15</v>
      </c>
      <c r="AA345" s="47">
        <f t="shared" si="45"/>
        <v>15</v>
      </c>
      <c r="AB345" s="47" t="str">
        <f t="shared" si="39"/>
        <v>abr</v>
      </c>
      <c r="AC345" s="47" t="str">
        <f t="shared" si="40"/>
        <v>2026</v>
      </c>
      <c r="AD345" s="165">
        <f t="shared" si="42"/>
        <v>1</v>
      </c>
    </row>
    <row r="346" spans="1:30" x14ac:dyDescent="0.25">
      <c r="A346" s="47" t="s">
        <v>1076</v>
      </c>
      <c r="B346" s="47" t="s">
        <v>9</v>
      </c>
      <c r="C346" s="47">
        <v>2113</v>
      </c>
      <c r="D346" s="47">
        <v>19</v>
      </c>
      <c r="E346" s="47" t="s">
        <v>38</v>
      </c>
      <c r="F346" s="48" t="s">
        <v>803</v>
      </c>
      <c r="G346" s="48" t="s">
        <v>11</v>
      </c>
      <c r="H346" s="48" t="s">
        <v>2696</v>
      </c>
      <c r="I346" s="48">
        <v>1</v>
      </c>
      <c r="J346" s="48" t="s">
        <v>1145</v>
      </c>
      <c r="K346" s="48" t="s">
        <v>1487</v>
      </c>
      <c r="L346" s="47"/>
      <c r="M346" s="47">
        <f>_xlfn.XLOOKUP(BASE!$A785,dd_carteira_fundição!A:A,dd_carteira_fundição!G:G,"",0)</f>
        <v>3</v>
      </c>
      <c r="N346" s="47" t="s">
        <v>1164</v>
      </c>
      <c r="O346" s="133"/>
      <c r="P346" s="47" t="s">
        <v>1158</v>
      </c>
      <c r="Q346" s="47" t="s">
        <v>1346</v>
      </c>
      <c r="R346" s="47" t="s">
        <v>1690</v>
      </c>
      <c r="S346" s="47" t="s">
        <v>177</v>
      </c>
      <c r="T346" s="164">
        <v>560</v>
      </c>
      <c r="U346" s="47" t="str">
        <f>IFERROR(INDEX('TAXA DE OCUP. RECUR.'!$F$1:$F$60, MATCH(T346, 'TAXA DE OCUP. RECUR.'!$E$1:$E$60, 0)),"")</f>
        <v>FRESA DROPP HEINN - [560]</v>
      </c>
      <c r="V346" s="165">
        <v>4.8600000000000003</v>
      </c>
      <c r="W346" s="165"/>
      <c r="X346" s="229">
        <v>46122</v>
      </c>
      <c r="Y346" s="229">
        <f t="shared" si="46"/>
        <v>46122</v>
      </c>
      <c r="Z346" s="47">
        <f t="shared" si="43"/>
        <v>15</v>
      </c>
      <c r="AA346" s="47">
        <f t="shared" si="45"/>
        <v>15</v>
      </c>
      <c r="AB346" s="47" t="str">
        <f t="shared" si="39"/>
        <v>abr</v>
      </c>
      <c r="AC346" s="47" t="str">
        <f t="shared" si="40"/>
        <v>2026</v>
      </c>
      <c r="AD346" s="165">
        <f t="shared" si="42"/>
        <v>1</v>
      </c>
    </row>
    <row r="347" spans="1:30" x14ac:dyDescent="0.25">
      <c r="A347" s="47" t="s">
        <v>1076</v>
      </c>
      <c r="B347" s="47" t="s">
        <v>9</v>
      </c>
      <c r="C347" s="47">
        <v>2113</v>
      </c>
      <c r="D347" s="47">
        <v>19</v>
      </c>
      <c r="E347" s="47" t="s">
        <v>38</v>
      </c>
      <c r="F347" s="48" t="s">
        <v>803</v>
      </c>
      <c r="G347" s="48" t="s">
        <v>11</v>
      </c>
      <c r="H347" s="48" t="s">
        <v>2693</v>
      </c>
      <c r="I347" s="48">
        <v>1</v>
      </c>
      <c r="J347" s="48" t="s">
        <v>1145</v>
      </c>
      <c r="K347" s="48" t="s">
        <v>1487</v>
      </c>
      <c r="L347" s="47"/>
      <c r="M347" s="47">
        <f>_xlfn.XLOOKUP(BASE!$A786,dd_carteira_fundição!A:A,dd_carteira_fundição!G:G,"",0)</f>
        <v>1</v>
      </c>
      <c r="N347" s="47" t="s">
        <v>1164</v>
      </c>
      <c r="O347" s="133"/>
      <c r="P347" s="47" t="s">
        <v>1158</v>
      </c>
      <c r="Q347" s="47" t="s">
        <v>1346</v>
      </c>
      <c r="R347" s="47" t="s">
        <v>1690</v>
      </c>
      <c r="S347" s="47" t="s">
        <v>176</v>
      </c>
      <c r="T347" s="164">
        <v>610</v>
      </c>
      <c r="U347" s="47" t="str">
        <f>IFERROR(INDEX('TAXA DE OCUP. RECUR.'!$F$1:$F$60, MATCH(T347, 'TAXA DE OCUP. RECUR.'!$E$1:$E$60, 0)),"")</f>
        <v>FRESADORA HEYLIGENTASDE - [610]</v>
      </c>
      <c r="V347" s="165">
        <v>1.9882142176481796</v>
      </c>
      <c r="W347" s="165"/>
      <c r="X347" s="229">
        <v>46123</v>
      </c>
      <c r="Y347" s="229">
        <f t="shared" si="46"/>
        <v>46123</v>
      </c>
      <c r="Z347" s="47">
        <f t="shared" si="43"/>
        <v>15</v>
      </c>
      <c r="AA347" s="47">
        <f t="shared" si="45"/>
        <v>15</v>
      </c>
      <c r="AB347" s="47" t="str">
        <f t="shared" si="39"/>
        <v>abr</v>
      </c>
      <c r="AC347" s="47" t="str">
        <f t="shared" si="40"/>
        <v>2026</v>
      </c>
      <c r="AD347" s="165">
        <f t="shared" si="42"/>
        <v>1</v>
      </c>
    </row>
    <row r="348" spans="1:30" x14ac:dyDescent="0.25">
      <c r="A348" s="47" t="s">
        <v>1076</v>
      </c>
      <c r="B348" s="47" t="s">
        <v>9</v>
      </c>
      <c r="C348" s="47">
        <v>2113</v>
      </c>
      <c r="D348" s="47">
        <v>19</v>
      </c>
      <c r="E348" s="47" t="s">
        <v>38</v>
      </c>
      <c r="F348" s="48" t="s">
        <v>803</v>
      </c>
      <c r="G348" s="48" t="s">
        <v>11</v>
      </c>
      <c r="H348" s="48" t="s">
        <v>2693</v>
      </c>
      <c r="I348" s="48">
        <v>1</v>
      </c>
      <c r="J348" s="48" t="s">
        <v>1145</v>
      </c>
      <c r="K348" s="48" t="s">
        <v>1487</v>
      </c>
      <c r="L348" s="47"/>
      <c r="M348" s="47">
        <f>_xlfn.XLOOKUP(BASE!$A787,dd_carteira_fundição!A:A,dd_carteira_fundição!G:G,"",0)</f>
        <v>1</v>
      </c>
      <c r="N348" s="47" t="s">
        <v>1164</v>
      </c>
      <c r="O348" s="133"/>
      <c r="P348" s="47" t="s">
        <v>1158</v>
      </c>
      <c r="Q348" s="47" t="s">
        <v>1346</v>
      </c>
      <c r="R348" s="47" t="s">
        <v>158</v>
      </c>
      <c r="S348" s="47" t="s">
        <v>158</v>
      </c>
      <c r="T348" s="164">
        <v>2</v>
      </c>
      <c r="U348" s="47" t="str">
        <f>IFERROR(INDEX('TAXA DE OCUP. RECUR.'!$F$1:$F$60, MATCH(T348, 'TAXA DE OCUP. RECUR.'!$E$1:$E$60, 0)),"")</f>
        <v>EXPEDIÇÃO</v>
      </c>
      <c r="V348" s="165">
        <v>1</v>
      </c>
      <c r="W348" s="165"/>
      <c r="X348" s="229">
        <v>46176</v>
      </c>
      <c r="Y348" s="229">
        <f t="shared" si="46"/>
        <v>46176</v>
      </c>
      <c r="Z348" s="47">
        <f t="shared" si="43"/>
        <v>23</v>
      </c>
      <c r="AA348" s="47">
        <f t="shared" si="45"/>
        <v>23</v>
      </c>
      <c r="AB348" s="47" t="str">
        <f t="shared" si="39"/>
        <v>jun</v>
      </c>
      <c r="AC348" s="47" t="str">
        <f t="shared" si="40"/>
        <v>2026</v>
      </c>
      <c r="AD348" s="165">
        <f t="shared" si="42"/>
        <v>1</v>
      </c>
    </row>
    <row r="349" spans="1:30" x14ac:dyDescent="0.25">
      <c r="A349" s="47" t="s">
        <v>1077</v>
      </c>
      <c r="B349" s="47" t="s">
        <v>9</v>
      </c>
      <c r="C349" s="47">
        <v>2113</v>
      </c>
      <c r="D349" s="47">
        <v>20</v>
      </c>
      <c r="E349" s="47" t="s">
        <v>38</v>
      </c>
      <c r="F349" s="48" t="s">
        <v>803</v>
      </c>
      <c r="G349" s="48" t="s">
        <v>11</v>
      </c>
      <c r="H349" s="48" t="s">
        <v>2693</v>
      </c>
      <c r="I349" s="48">
        <v>1</v>
      </c>
      <c r="J349" s="48" t="s">
        <v>1145</v>
      </c>
      <c r="K349" s="48" t="s">
        <v>1487</v>
      </c>
      <c r="L349" s="47"/>
      <c r="M349" s="47">
        <f>_xlfn.XLOOKUP(BASE!$A788,dd_carteira_fundição!A:A,dd_carteira_fundição!G:G,"",0)</f>
        <v>1</v>
      </c>
      <c r="N349" s="47" t="s">
        <v>1164</v>
      </c>
      <c r="O349" s="133"/>
      <c r="P349" s="47" t="s">
        <v>1158</v>
      </c>
      <c r="Q349" s="47" t="s">
        <v>1346</v>
      </c>
      <c r="R349" s="47" t="s">
        <v>1687</v>
      </c>
      <c r="S349" s="48" t="s">
        <v>1156</v>
      </c>
      <c r="T349" s="164">
        <v>1</v>
      </c>
      <c r="U349" s="47" t="str">
        <f>IFERROR(INDEX('TAXA DE OCUP. RECUR.'!$F$1:$F$60, MATCH(T349, 'TAXA DE OCUP. RECUR.'!$E$1:$E$60, 0)),"")</f>
        <v>FUNDIÇÃO MORENO</v>
      </c>
      <c r="V349" s="165">
        <v>1</v>
      </c>
      <c r="W349" s="165">
        <v>1</v>
      </c>
      <c r="X349" s="229">
        <v>46100</v>
      </c>
      <c r="Y349" s="229">
        <f t="shared" si="46"/>
        <v>46100</v>
      </c>
      <c r="Z349" s="47">
        <f t="shared" si="43"/>
        <v>12</v>
      </c>
      <c r="AA349" s="47">
        <f t="shared" si="45"/>
        <v>12</v>
      </c>
      <c r="AB349" s="47" t="str">
        <f t="shared" si="39"/>
        <v>mar</v>
      </c>
      <c r="AC349" s="47" t="str">
        <f t="shared" si="40"/>
        <v>2026</v>
      </c>
      <c r="AD349" s="165">
        <f t="shared" si="42"/>
        <v>1</v>
      </c>
    </row>
    <row r="350" spans="1:30" x14ac:dyDescent="0.25">
      <c r="A350" s="47" t="s">
        <v>1077</v>
      </c>
      <c r="B350" s="47" t="s">
        <v>9</v>
      </c>
      <c r="C350" s="47">
        <v>2113</v>
      </c>
      <c r="D350" s="47">
        <v>20</v>
      </c>
      <c r="E350" s="47" t="s">
        <v>38</v>
      </c>
      <c r="F350" s="48" t="s">
        <v>803</v>
      </c>
      <c r="G350" s="48" t="s">
        <v>11</v>
      </c>
      <c r="H350" s="48" t="s">
        <v>2693</v>
      </c>
      <c r="I350" s="48">
        <v>1</v>
      </c>
      <c r="J350" s="48" t="s">
        <v>1145</v>
      </c>
      <c r="K350" s="48" t="s">
        <v>1487</v>
      </c>
      <c r="L350" s="47"/>
      <c r="M350" s="47">
        <f>_xlfn.XLOOKUP(BASE!$A789,dd_carteira_fundição!A:A,dd_carteira_fundição!G:G,"",0)</f>
        <v>1</v>
      </c>
      <c r="N350" s="47" t="s">
        <v>1164</v>
      </c>
      <c r="O350" s="133"/>
      <c r="P350" s="47" t="s">
        <v>1158</v>
      </c>
      <c r="Q350" s="47" t="s">
        <v>1346</v>
      </c>
      <c r="R350" s="47" t="s">
        <v>1690</v>
      </c>
      <c r="S350" s="47" t="s">
        <v>174</v>
      </c>
      <c r="T350" s="164">
        <v>106</v>
      </c>
      <c r="U350" s="47" t="str">
        <f>IFERROR(INDEX('TAXA DE OCUP. RECUR.'!$F$1:$F$60, MATCH(T350, 'TAXA DE OCUP. RECUR.'!$E$1:$E$60, 0)),"")</f>
        <v>PLAINA DE MESA POREBA - [106]</v>
      </c>
      <c r="V350" s="165">
        <v>3.42</v>
      </c>
      <c r="W350" s="165"/>
      <c r="X350" s="229">
        <v>46120</v>
      </c>
      <c r="Y350" s="229">
        <f t="shared" si="46"/>
        <v>46120</v>
      </c>
      <c r="Z350" s="47">
        <f t="shared" si="43"/>
        <v>15</v>
      </c>
      <c r="AA350" s="47">
        <f t="shared" si="45"/>
        <v>15</v>
      </c>
      <c r="AB350" s="47" t="str">
        <f t="shared" si="39"/>
        <v>abr</v>
      </c>
      <c r="AC350" s="47" t="str">
        <f t="shared" si="40"/>
        <v>2026</v>
      </c>
      <c r="AD350" s="165">
        <f t="shared" si="42"/>
        <v>1</v>
      </c>
    </row>
    <row r="351" spans="1:30" x14ac:dyDescent="0.25">
      <c r="A351" s="47" t="s">
        <v>1077</v>
      </c>
      <c r="B351" s="47" t="s">
        <v>9</v>
      </c>
      <c r="C351" s="47">
        <v>2113</v>
      </c>
      <c r="D351" s="47">
        <v>20</v>
      </c>
      <c r="E351" s="47" t="s">
        <v>38</v>
      </c>
      <c r="F351" s="48" t="s">
        <v>803</v>
      </c>
      <c r="G351" s="48" t="s">
        <v>11</v>
      </c>
      <c r="H351" s="48" t="s">
        <v>2695</v>
      </c>
      <c r="I351" s="48">
        <v>1</v>
      </c>
      <c r="J351" s="48" t="s">
        <v>1145</v>
      </c>
      <c r="K351" s="48" t="s">
        <v>1487</v>
      </c>
      <c r="L351" s="47"/>
      <c r="M351" s="47">
        <f>_xlfn.XLOOKUP(BASE!$A790,dd_carteira_fundição!A:A,dd_carteira_fundição!G:G,"",0)</f>
        <v>2</v>
      </c>
      <c r="N351" s="47" t="s">
        <v>1164</v>
      </c>
      <c r="O351" s="133"/>
      <c r="P351" s="47" t="s">
        <v>1158</v>
      </c>
      <c r="Q351" s="47" t="s">
        <v>1346</v>
      </c>
      <c r="R351" s="47" t="s">
        <v>1690</v>
      </c>
      <c r="S351" s="47" t="s">
        <v>175</v>
      </c>
      <c r="T351" s="164">
        <v>151</v>
      </c>
      <c r="U351" s="47" t="str">
        <f>IFERROR(INDEX('TAXA DE OCUP. RECUR.'!$F$1:$F$60, MATCH(T351, 'TAXA DE OCUP. RECUR.'!$E$1:$E$60, 0)),"")</f>
        <v>MANDRILH. FISHER MILL - [151]</v>
      </c>
      <c r="V351" s="165">
        <v>1.5545454545454545</v>
      </c>
      <c r="W351" s="165"/>
      <c r="X351" s="229">
        <v>46121</v>
      </c>
      <c r="Y351" s="229">
        <f t="shared" si="46"/>
        <v>46121</v>
      </c>
      <c r="Z351" s="47">
        <f t="shared" si="43"/>
        <v>15</v>
      </c>
      <c r="AA351" s="47">
        <f t="shared" si="45"/>
        <v>15</v>
      </c>
      <c r="AB351" s="47" t="str">
        <f t="shared" si="39"/>
        <v>abr</v>
      </c>
      <c r="AC351" s="47" t="str">
        <f t="shared" si="40"/>
        <v>2026</v>
      </c>
      <c r="AD351" s="165">
        <f t="shared" si="42"/>
        <v>1</v>
      </c>
    </row>
    <row r="352" spans="1:30" x14ac:dyDescent="0.25">
      <c r="A352" s="47" t="s">
        <v>1077</v>
      </c>
      <c r="B352" s="47" t="s">
        <v>9</v>
      </c>
      <c r="C352" s="47">
        <v>2113</v>
      </c>
      <c r="D352" s="47">
        <v>20</v>
      </c>
      <c r="E352" s="47" t="s">
        <v>38</v>
      </c>
      <c r="F352" s="48" t="s">
        <v>803</v>
      </c>
      <c r="G352" s="48" t="s">
        <v>11</v>
      </c>
      <c r="H352" s="48" t="s">
        <v>2695</v>
      </c>
      <c r="I352" s="48">
        <v>1</v>
      </c>
      <c r="J352" s="48" t="s">
        <v>1145</v>
      </c>
      <c r="K352" s="48" t="s">
        <v>1487</v>
      </c>
      <c r="L352" s="47"/>
      <c r="M352" s="47">
        <f>_xlfn.XLOOKUP(BASE!$A791,dd_carteira_fundição!A:A,dd_carteira_fundição!G:G,"",0)</f>
        <v>2</v>
      </c>
      <c r="N352" s="47" t="s">
        <v>1164</v>
      </c>
      <c r="O352" s="133"/>
      <c r="P352" s="47" t="s">
        <v>1158</v>
      </c>
      <c r="Q352" s="47" t="s">
        <v>1346</v>
      </c>
      <c r="R352" s="47" t="s">
        <v>1690</v>
      </c>
      <c r="S352" s="47" t="s">
        <v>177</v>
      </c>
      <c r="T352" s="164">
        <v>560</v>
      </c>
      <c r="U352" s="47" t="str">
        <f>IFERROR(INDEX('TAXA DE OCUP. RECUR.'!$F$1:$F$60, MATCH(T352, 'TAXA DE OCUP. RECUR.'!$E$1:$E$60, 0)),"")</f>
        <v>FRESA DROPP HEINN - [560]</v>
      </c>
      <c r="V352" s="165">
        <v>4.8600000000000003</v>
      </c>
      <c r="W352" s="165"/>
      <c r="X352" s="229">
        <v>46122</v>
      </c>
      <c r="Y352" s="229">
        <f t="shared" si="46"/>
        <v>46122</v>
      </c>
      <c r="Z352" s="47">
        <f t="shared" si="43"/>
        <v>15</v>
      </c>
      <c r="AA352" s="47">
        <f t="shared" si="45"/>
        <v>15</v>
      </c>
      <c r="AB352" s="47" t="str">
        <f t="shared" si="39"/>
        <v>abr</v>
      </c>
      <c r="AC352" s="47" t="str">
        <f t="shared" si="40"/>
        <v>2026</v>
      </c>
      <c r="AD352" s="165">
        <f t="shared" si="42"/>
        <v>1</v>
      </c>
    </row>
    <row r="353" spans="1:30" x14ac:dyDescent="0.25">
      <c r="A353" s="47" t="s">
        <v>1077</v>
      </c>
      <c r="B353" s="47" t="s">
        <v>9</v>
      </c>
      <c r="C353" s="47">
        <v>2113</v>
      </c>
      <c r="D353" s="47">
        <v>20</v>
      </c>
      <c r="E353" s="47" t="s">
        <v>38</v>
      </c>
      <c r="F353" s="48" t="s">
        <v>803</v>
      </c>
      <c r="G353" s="48" t="s">
        <v>11</v>
      </c>
      <c r="H353" s="48" t="s">
        <v>2695</v>
      </c>
      <c r="I353" s="48">
        <v>1</v>
      </c>
      <c r="J353" s="48" t="s">
        <v>1145</v>
      </c>
      <c r="K353" s="48" t="s">
        <v>1487</v>
      </c>
      <c r="L353" s="47"/>
      <c r="M353" s="47">
        <f>_xlfn.XLOOKUP(BASE!$A792,dd_carteira_fundição!A:A,dd_carteira_fundição!G:G,"",0)</f>
        <v>2</v>
      </c>
      <c r="N353" s="47" t="s">
        <v>1164</v>
      </c>
      <c r="O353" s="133"/>
      <c r="P353" s="47" t="s">
        <v>1158</v>
      </c>
      <c r="Q353" s="47" t="s">
        <v>1346</v>
      </c>
      <c r="R353" s="47" t="s">
        <v>1690</v>
      </c>
      <c r="S353" s="47" t="s">
        <v>176</v>
      </c>
      <c r="T353" s="164">
        <v>610</v>
      </c>
      <c r="U353" s="47" t="str">
        <f>IFERROR(INDEX('TAXA DE OCUP. RECUR.'!$F$1:$F$60, MATCH(T353, 'TAXA DE OCUP. RECUR.'!$E$1:$E$60, 0)),"")</f>
        <v>FRESADORA HEYLIGENTASDE - [610]</v>
      </c>
      <c r="V353" s="165">
        <v>1.9882142176481796</v>
      </c>
      <c r="W353" s="165"/>
      <c r="X353" s="229">
        <v>46123</v>
      </c>
      <c r="Y353" s="229">
        <f t="shared" si="46"/>
        <v>46123</v>
      </c>
      <c r="Z353" s="47">
        <f t="shared" si="43"/>
        <v>15</v>
      </c>
      <c r="AA353" s="47">
        <f t="shared" si="45"/>
        <v>15</v>
      </c>
      <c r="AB353" s="47" t="str">
        <f t="shared" si="39"/>
        <v>abr</v>
      </c>
      <c r="AC353" s="47" t="str">
        <f t="shared" si="40"/>
        <v>2026</v>
      </c>
      <c r="AD353" s="165">
        <f t="shared" si="42"/>
        <v>1</v>
      </c>
    </row>
    <row r="354" spans="1:30" x14ac:dyDescent="0.25">
      <c r="A354" s="47" t="s">
        <v>1077</v>
      </c>
      <c r="B354" s="47" t="s">
        <v>9</v>
      </c>
      <c r="C354" s="47">
        <v>2113</v>
      </c>
      <c r="D354" s="47">
        <v>20</v>
      </c>
      <c r="E354" s="47" t="s">
        <v>38</v>
      </c>
      <c r="F354" s="48" t="s">
        <v>803</v>
      </c>
      <c r="G354" s="48" t="s">
        <v>11</v>
      </c>
      <c r="H354" s="48" t="s">
        <v>2695</v>
      </c>
      <c r="I354" s="48">
        <v>1</v>
      </c>
      <c r="J354" s="48" t="s">
        <v>1145</v>
      </c>
      <c r="K354" s="48" t="s">
        <v>1487</v>
      </c>
      <c r="L354" s="47"/>
      <c r="M354" s="47">
        <f>_xlfn.XLOOKUP(BASE!$A793,dd_carteira_fundição!A:A,dd_carteira_fundição!G:G,"",0)</f>
        <v>2</v>
      </c>
      <c r="N354" s="47" t="s">
        <v>1164</v>
      </c>
      <c r="O354" s="133"/>
      <c r="P354" s="47" t="s">
        <v>1158</v>
      </c>
      <c r="Q354" s="47" t="s">
        <v>1346</v>
      </c>
      <c r="R354" s="47" t="s">
        <v>158</v>
      </c>
      <c r="S354" s="47" t="s">
        <v>158</v>
      </c>
      <c r="T354" s="164">
        <v>2</v>
      </c>
      <c r="U354" s="47" t="str">
        <f>IFERROR(INDEX('TAXA DE OCUP. RECUR.'!$F$1:$F$60, MATCH(T354, 'TAXA DE OCUP. RECUR.'!$E$1:$E$60, 0)),"")</f>
        <v>EXPEDIÇÃO</v>
      </c>
      <c r="V354" s="165">
        <v>1</v>
      </c>
      <c r="W354" s="165"/>
      <c r="X354" s="229">
        <v>46176</v>
      </c>
      <c r="Y354" s="229">
        <f t="shared" si="46"/>
        <v>46176</v>
      </c>
      <c r="Z354" s="47">
        <f t="shared" si="43"/>
        <v>23</v>
      </c>
      <c r="AA354" s="47">
        <f t="shared" si="45"/>
        <v>23</v>
      </c>
      <c r="AB354" s="47" t="str">
        <f t="shared" si="39"/>
        <v>jun</v>
      </c>
      <c r="AC354" s="47" t="str">
        <f t="shared" si="40"/>
        <v>2026</v>
      </c>
      <c r="AD354" s="165">
        <f t="shared" si="42"/>
        <v>1</v>
      </c>
    </row>
    <row r="355" spans="1:30" x14ac:dyDescent="0.25">
      <c r="A355" s="47" t="s">
        <v>1078</v>
      </c>
      <c r="B355" s="47" t="s">
        <v>9</v>
      </c>
      <c r="C355" s="47">
        <v>2113</v>
      </c>
      <c r="D355" s="47">
        <v>21</v>
      </c>
      <c r="E355" s="47" t="s">
        <v>38</v>
      </c>
      <c r="F355" s="48" t="s">
        <v>803</v>
      </c>
      <c r="G355" s="48" t="s">
        <v>11</v>
      </c>
      <c r="H355" s="48" t="s">
        <v>2697</v>
      </c>
      <c r="I355" s="48">
        <v>1</v>
      </c>
      <c r="J355" s="48" t="s">
        <v>1145</v>
      </c>
      <c r="K355" s="48" t="s">
        <v>1487</v>
      </c>
      <c r="L355" s="47"/>
      <c r="M355" s="47">
        <f>_xlfn.XLOOKUP(BASE!$A794,dd_carteira_fundição!A:A,dd_carteira_fundição!G:G,"",0)</f>
        <v>11</v>
      </c>
      <c r="N355" s="47" t="s">
        <v>1164</v>
      </c>
      <c r="O355" s="133"/>
      <c r="P355" s="47" t="s">
        <v>1158</v>
      </c>
      <c r="Q355" s="47" t="s">
        <v>1346</v>
      </c>
      <c r="R355" s="47" t="s">
        <v>1687</v>
      </c>
      <c r="S355" s="48" t="s">
        <v>1156</v>
      </c>
      <c r="T355" s="164">
        <v>1</v>
      </c>
      <c r="U355" s="47" t="str">
        <f>IFERROR(INDEX('TAXA DE OCUP. RECUR.'!$F$1:$F$60, MATCH(T355, 'TAXA DE OCUP. RECUR.'!$E$1:$E$60, 0)),"")</f>
        <v>FUNDIÇÃO MORENO</v>
      </c>
      <c r="V355" s="165">
        <v>1</v>
      </c>
      <c r="W355" s="165">
        <v>1</v>
      </c>
      <c r="X355" s="229">
        <v>46100</v>
      </c>
      <c r="Y355" s="229">
        <f t="shared" si="46"/>
        <v>46100</v>
      </c>
      <c r="Z355" s="47">
        <f t="shared" si="43"/>
        <v>12</v>
      </c>
      <c r="AA355" s="47">
        <f t="shared" si="45"/>
        <v>12</v>
      </c>
      <c r="AB355" s="47" t="str">
        <f t="shared" si="39"/>
        <v>mar</v>
      </c>
      <c r="AC355" s="47" t="str">
        <f t="shared" si="40"/>
        <v>2026</v>
      </c>
      <c r="AD355" s="165">
        <f t="shared" si="42"/>
        <v>1</v>
      </c>
    </row>
    <row r="356" spans="1:30" x14ac:dyDescent="0.25">
      <c r="A356" s="47" t="s">
        <v>1078</v>
      </c>
      <c r="B356" s="47" t="s">
        <v>9</v>
      </c>
      <c r="C356" s="47">
        <v>2113</v>
      </c>
      <c r="D356" s="47">
        <v>21</v>
      </c>
      <c r="E356" s="47" t="s">
        <v>38</v>
      </c>
      <c r="F356" s="48" t="s">
        <v>803</v>
      </c>
      <c r="G356" s="48" t="s">
        <v>11</v>
      </c>
      <c r="H356" s="48" t="s">
        <v>2697</v>
      </c>
      <c r="I356" s="48">
        <v>1</v>
      </c>
      <c r="J356" s="48" t="s">
        <v>1145</v>
      </c>
      <c r="K356" s="48" t="s">
        <v>1487</v>
      </c>
      <c r="L356" s="47"/>
      <c r="M356" s="47">
        <f>_xlfn.XLOOKUP(BASE!$A795,dd_carteira_fundição!A:A,dd_carteira_fundição!G:G,"",0)</f>
        <v>11</v>
      </c>
      <c r="N356" s="47" t="s">
        <v>1164</v>
      </c>
      <c r="O356" s="133"/>
      <c r="P356" s="47" t="s">
        <v>1158</v>
      </c>
      <c r="Q356" s="47" t="s">
        <v>1346</v>
      </c>
      <c r="R356" s="47" t="s">
        <v>1690</v>
      </c>
      <c r="S356" s="47" t="s">
        <v>174</v>
      </c>
      <c r="T356" s="164">
        <v>106</v>
      </c>
      <c r="U356" s="47" t="str">
        <f>IFERROR(INDEX('TAXA DE OCUP. RECUR.'!$F$1:$F$60, MATCH(T356, 'TAXA DE OCUP. RECUR.'!$E$1:$E$60, 0)),"")</f>
        <v>PLAINA DE MESA POREBA - [106]</v>
      </c>
      <c r="V356" s="165">
        <v>3.42</v>
      </c>
      <c r="W356" s="165"/>
      <c r="X356" s="229">
        <v>46120</v>
      </c>
      <c r="Y356" s="229">
        <f t="shared" si="46"/>
        <v>46120</v>
      </c>
      <c r="Z356" s="47">
        <f t="shared" si="43"/>
        <v>15</v>
      </c>
      <c r="AA356" s="47">
        <f t="shared" si="45"/>
        <v>15</v>
      </c>
      <c r="AB356" s="47" t="str">
        <f t="shared" si="39"/>
        <v>abr</v>
      </c>
      <c r="AC356" s="47" t="str">
        <f t="shared" si="40"/>
        <v>2026</v>
      </c>
      <c r="AD356" s="165">
        <f t="shared" si="42"/>
        <v>1</v>
      </c>
    </row>
    <row r="357" spans="1:30" x14ac:dyDescent="0.25">
      <c r="A357" s="47" t="s">
        <v>1078</v>
      </c>
      <c r="B357" s="47" t="s">
        <v>9</v>
      </c>
      <c r="C357" s="47">
        <v>2113</v>
      </c>
      <c r="D357" s="47">
        <v>21</v>
      </c>
      <c r="E357" s="47" t="s">
        <v>38</v>
      </c>
      <c r="F357" s="48" t="s">
        <v>803</v>
      </c>
      <c r="G357" s="48" t="s">
        <v>11</v>
      </c>
      <c r="H357" s="48" t="s">
        <v>2697</v>
      </c>
      <c r="I357" s="48">
        <v>1</v>
      </c>
      <c r="J357" s="48" t="s">
        <v>1145</v>
      </c>
      <c r="K357" s="48" t="s">
        <v>1487</v>
      </c>
      <c r="L357" s="47"/>
      <c r="M357" s="47">
        <f>_xlfn.XLOOKUP(BASE!$A796,dd_carteira_fundição!A:A,dd_carteira_fundição!G:G,"",0)</f>
        <v>11</v>
      </c>
      <c r="N357" s="47" t="s">
        <v>1164</v>
      </c>
      <c r="O357" s="133"/>
      <c r="P357" s="47" t="s">
        <v>1158</v>
      </c>
      <c r="Q357" s="47" t="s">
        <v>1346</v>
      </c>
      <c r="R357" s="47" t="s">
        <v>1690</v>
      </c>
      <c r="S357" s="47" t="s">
        <v>175</v>
      </c>
      <c r="T357" s="164">
        <v>151</v>
      </c>
      <c r="U357" s="47" t="str">
        <f>IFERROR(INDEX('TAXA DE OCUP. RECUR.'!$F$1:$F$60, MATCH(T357, 'TAXA DE OCUP. RECUR.'!$E$1:$E$60, 0)),"")</f>
        <v>MANDRILH. FISHER MILL - [151]</v>
      </c>
      <c r="V357" s="165">
        <v>1.5545454545454545</v>
      </c>
      <c r="W357" s="165"/>
      <c r="X357" s="229">
        <v>46121</v>
      </c>
      <c r="Y357" s="229">
        <f t="shared" ref="Y357:Y378" si="47">X357</f>
        <v>46121</v>
      </c>
      <c r="Z357" s="47">
        <f t="shared" si="43"/>
        <v>15</v>
      </c>
      <c r="AA357" s="47">
        <f t="shared" si="45"/>
        <v>15</v>
      </c>
      <c r="AB357" s="47" t="str">
        <f t="shared" si="39"/>
        <v>abr</v>
      </c>
      <c r="AC357" s="47" t="str">
        <f t="shared" si="40"/>
        <v>2026</v>
      </c>
      <c r="AD357" s="165">
        <f t="shared" si="42"/>
        <v>1</v>
      </c>
    </row>
    <row r="358" spans="1:30" x14ac:dyDescent="0.25">
      <c r="A358" s="47" t="s">
        <v>1078</v>
      </c>
      <c r="B358" s="47" t="s">
        <v>9</v>
      </c>
      <c r="C358" s="47">
        <v>2113</v>
      </c>
      <c r="D358" s="47">
        <v>21</v>
      </c>
      <c r="E358" s="47" t="s">
        <v>38</v>
      </c>
      <c r="F358" s="48" t="s">
        <v>803</v>
      </c>
      <c r="G358" s="48" t="s">
        <v>11</v>
      </c>
      <c r="H358" s="48" t="s">
        <v>2693</v>
      </c>
      <c r="I358" s="48">
        <v>1</v>
      </c>
      <c r="J358" s="48" t="s">
        <v>1145</v>
      </c>
      <c r="K358" s="48" t="s">
        <v>1487</v>
      </c>
      <c r="L358" s="47"/>
      <c r="M358" s="47">
        <f>_xlfn.XLOOKUP(BASE!$A797,dd_carteira_fundição!A:A,dd_carteira_fundição!G:G,"",0)</f>
        <v>1</v>
      </c>
      <c r="N358" s="47" t="s">
        <v>1164</v>
      </c>
      <c r="O358" s="133"/>
      <c r="P358" s="47" t="s">
        <v>1158</v>
      </c>
      <c r="Q358" s="47" t="s">
        <v>1346</v>
      </c>
      <c r="R358" s="47" t="s">
        <v>1690</v>
      </c>
      <c r="S358" s="47" t="s">
        <v>177</v>
      </c>
      <c r="T358" s="164">
        <v>560</v>
      </c>
      <c r="U358" s="47" t="str">
        <f>IFERROR(INDEX('TAXA DE OCUP. RECUR.'!$F$1:$F$60, MATCH(T358, 'TAXA DE OCUP. RECUR.'!$E$1:$E$60, 0)),"")</f>
        <v>FRESA DROPP HEINN - [560]</v>
      </c>
      <c r="V358" s="165">
        <v>4.8600000000000003</v>
      </c>
      <c r="W358" s="165"/>
      <c r="X358" s="229">
        <v>46122</v>
      </c>
      <c r="Y358" s="229">
        <f t="shared" si="47"/>
        <v>46122</v>
      </c>
      <c r="Z358" s="47">
        <f t="shared" si="43"/>
        <v>15</v>
      </c>
      <c r="AA358" s="47">
        <f t="shared" si="45"/>
        <v>15</v>
      </c>
      <c r="AB358" s="47" t="str">
        <f t="shared" si="39"/>
        <v>abr</v>
      </c>
      <c r="AC358" s="47" t="str">
        <f t="shared" si="40"/>
        <v>2026</v>
      </c>
      <c r="AD358" s="165">
        <f t="shared" si="42"/>
        <v>1</v>
      </c>
    </row>
    <row r="359" spans="1:30" x14ac:dyDescent="0.25">
      <c r="A359" s="47" t="s">
        <v>1078</v>
      </c>
      <c r="B359" s="47" t="s">
        <v>9</v>
      </c>
      <c r="C359" s="47">
        <v>2113</v>
      </c>
      <c r="D359" s="47">
        <v>21</v>
      </c>
      <c r="E359" s="47" t="s">
        <v>38</v>
      </c>
      <c r="F359" s="48" t="s">
        <v>803</v>
      </c>
      <c r="G359" s="48" t="s">
        <v>11</v>
      </c>
      <c r="H359" s="48" t="s">
        <v>2693</v>
      </c>
      <c r="I359" s="48">
        <v>1</v>
      </c>
      <c r="J359" s="48" t="s">
        <v>1145</v>
      </c>
      <c r="K359" s="48" t="s">
        <v>1487</v>
      </c>
      <c r="L359" s="47"/>
      <c r="M359" s="47">
        <f>_xlfn.XLOOKUP(BASE!$A798,dd_carteira_fundição!A:A,dd_carteira_fundição!G:G,"",0)</f>
        <v>1</v>
      </c>
      <c r="N359" s="47" t="s">
        <v>1164</v>
      </c>
      <c r="O359" s="133"/>
      <c r="P359" s="47" t="s">
        <v>1158</v>
      </c>
      <c r="Q359" s="47" t="s">
        <v>1346</v>
      </c>
      <c r="R359" s="47" t="s">
        <v>1690</v>
      </c>
      <c r="S359" s="47" t="s">
        <v>176</v>
      </c>
      <c r="T359" s="164">
        <v>610</v>
      </c>
      <c r="U359" s="47" t="str">
        <f>IFERROR(INDEX('TAXA DE OCUP. RECUR.'!$F$1:$F$60, MATCH(T359, 'TAXA DE OCUP. RECUR.'!$E$1:$E$60, 0)),"")</f>
        <v>FRESADORA HEYLIGENTASDE - [610]</v>
      </c>
      <c r="V359" s="165">
        <v>1.9882142176481796</v>
      </c>
      <c r="W359" s="165"/>
      <c r="X359" s="229">
        <v>46123</v>
      </c>
      <c r="Y359" s="229">
        <f t="shared" si="47"/>
        <v>46123</v>
      </c>
      <c r="Z359" s="47">
        <f t="shared" si="43"/>
        <v>15</v>
      </c>
      <c r="AA359" s="47">
        <f t="shared" si="45"/>
        <v>15</v>
      </c>
      <c r="AB359" s="47" t="str">
        <f t="shared" si="39"/>
        <v>abr</v>
      </c>
      <c r="AC359" s="47" t="str">
        <f t="shared" si="40"/>
        <v>2026</v>
      </c>
      <c r="AD359" s="165">
        <f t="shared" si="42"/>
        <v>1</v>
      </c>
    </row>
    <row r="360" spans="1:30" x14ac:dyDescent="0.25">
      <c r="A360" s="47" t="s">
        <v>1078</v>
      </c>
      <c r="B360" s="47" t="s">
        <v>9</v>
      </c>
      <c r="C360" s="47">
        <v>2113</v>
      </c>
      <c r="D360" s="47">
        <v>21</v>
      </c>
      <c r="E360" s="47" t="s">
        <v>38</v>
      </c>
      <c r="F360" s="48" t="s">
        <v>803</v>
      </c>
      <c r="G360" s="48" t="s">
        <v>11</v>
      </c>
      <c r="H360" s="48" t="s">
        <v>2693</v>
      </c>
      <c r="I360" s="48">
        <v>1</v>
      </c>
      <c r="J360" s="48" t="s">
        <v>1145</v>
      </c>
      <c r="K360" s="48" t="s">
        <v>1487</v>
      </c>
      <c r="L360" s="47"/>
      <c r="M360" s="47">
        <f>_xlfn.XLOOKUP(BASE!$A799,dd_carteira_fundição!A:A,dd_carteira_fundição!G:G,"",0)</f>
        <v>1</v>
      </c>
      <c r="N360" s="47" t="s">
        <v>1164</v>
      </c>
      <c r="O360" s="133"/>
      <c r="P360" s="47" t="s">
        <v>1158</v>
      </c>
      <c r="Q360" s="47" t="s">
        <v>1346</v>
      </c>
      <c r="R360" s="47" t="s">
        <v>158</v>
      </c>
      <c r="S360" s="47" t="s">
        <v>158</v>
      </c>
      <c r="T360" s="164">
        <v>2</v>
      </c>
      <c r="U360" s="47" t="str">
        <f>IFERROR(INDEX('TAXA DE OCUP. RECUR.'!$F$1:$F$60, MATCH(T360, 'TAXA DE OCUP. RECUR.'!$E$1:$E$60, 0)),"")</f>
        <v>EXPEDIÇÃO</v>
      </c>
      <c r="V360" s="165">
        <v>1</v>
      </c>
      <c r="W360" s="165"/>
      <c r="X360" s="229">
        <v>46176</v>
      </c>
      <c r="Y360" s="229">
        <f t="shared" si="47"/>
        <v>46176</v>
      </c>
      <c r="Z360" s="47">
        <f t="shared" si="43"/>
        <v>23</v>
      </c>
      <c r="AA360" s="47">
        <f t="shared" si="45"/>
        <v>23</v>
      </c>
      <c r="AB360" s="47" t="str">
        <f t="shared" si="39"/>
        <v>jun</v>
      </c>
      <c r="AC360" s="47" t="str">
        <f t="shared" si="40"/>
        <v>2026</v>
      </c>
      <c r="AD360" s="165">
        <f t="shared" si="42"/>
        <v>1</v>
      </c>
    </row>
    <row r="361" spans="1:30" x14ac:dyDescent="0.25">
      <c r="A361" s="47" t="s">
        <v>1079</v>
      </c>
      <c r="B361" s="47" t="s">
        <v>9</v>
      </c>
      <c r="C361" s="47">
        <v>2113</v>
      </c>
      <c r="D361" s="47">
        <v>22</v>
      </c>
      <c r="E361" s="47" t="s">
        <v>38</v>
      </c>
      <c r="F361" s="48" t="s">
        <v>803</v>
      </c>
      <c r="G361" s="48" t="s">
        <v>11</v>
      </c>
      <c r="H361" s="48" t="s">
        <v>2698</v>
      </c>
      <c r="I361" s="48">
        <v>1</v>
      </c>
      <c r="J361" s="48" t="s">
        <v>1145</v>
      </c>
      <c r="K361" s="48" t="s">
        <v>1487</v>
      </c>
      <c r="L361" s="47"/>
      <c r="M361" s="47">
        <f>_xlfn.XLOOKUP(BASE!$A800,dd_carteira_fundição!A:A,dd_carteira_fundição!G:G,"",0)</f>
        <v>157</v>
      </c>
      <c r="N361" s="47" t="s">
        <v>1164</v>
      </c>
      <c r="O361" s="133"/>
      <c r="P361" s="47" t="s">
        <v>1158</v>
      </c>
      <c r="Q361" s="47" t="s">
        <v>1346</v>
      </c>
      <c r="R361" s="47" t="s">
        <v>1687</v>
      </c>
      <c r="S361" s="48" t="s">
        <v>1156</v>
      </c>
      <c r="T361" s="164">
        <v>1</v>
      </c>
      <c r="U361" s="47" t="str">
        <f>IFERROR(INDEX('TAXA DE OCUP. RECUR.'!$F$1:$F$60, MATCH(T361, 'TAXA DE OCUP. RECUR.'!$E$1:$E$60, 0)),"")</f>
        <v>FUNDIÇÃO MORENO</v>
      </c>
      <c r="V361" s="165">
        <v>1</v>
      </c>
      <c r="W361" s="165">
        <v>1</v>
      </c>
      <c r="X361" s="229">
        <v>46100</v>
      </c>
      <c r="Y361" s="229">
        <f t="shared" si="47"/>
        <v>46100</v>
      </c>
      <c r="Z361" s="47">
        <f t="shared" si="43"/>
        <v>12</v>
      </c>
      <c r="AA361" s="47">
        <f t="shared" si="45"/>
        <v>12</v>
      </c>
      <c r="AB361" s="47" t="str">
        <f t="shared" si="39"/>
        <v>mar</v>
      </c>
      <c r="AC361" s="47" t="str">
        <f t="shared" si="40"/>
        <v>2026</v>
      </c>
      <c r="AD361" s="165">
        <f t="shared" si="42"/>
        <v>1</v>
      </c>
    </row>
    <row r="362" spans="1:30" x14ac:dyDescent="0.25">
      <c r="A362" s="47" t="s">
        <v>1079</v>
      </c>
      <c r="B362" s="47" t="s">
        <v>9</v>
      </c>
      <c r="C362" s="47">
        <v>2113</v>
      </c>
      <c r="D362" s="47">
        <v>22</v>
      </c>
      <c r="E362" s="47" t="s">
        <v>38</v>
      </c>
      <c r="F362" s="48" t="s">
        <v>803</v>
      </c>
      <c r="G362" s="48" t="s">
        <v>11</v>
      </c>
      <c r="H362" s="48" t="s">
        <v>2698</v>
      </c>
      <c r="I362" s="48">
        <v>1</v>
      </c>
      <c r="J362" s="48" t="s">
        <v>1145</v>
      </c>
      <c r="K362" s="48" t="s">
        <v>1487</v>
      </c>
      <c r="L362" s="47"/>
      <c r="M362" s="47">
        <f>_xlfn.XLOOKUP(BASE!$A801,dd_carteira_fundição!A:A,dd_carteira_fundição!G:G,"",0)</f>
        <v>157</v>
      </c>
      <c r="N362" s="47" t="s">
        <v>1164</v>
      </c>
      <c r="O362" s="133"/>
      <c r="P362" s="47" t="s">
        <v>1158</v>
      </c>
      <c r="Q362" s="47" t="s">
        <v>1346</v>
      </c>
      <c r="R362" s="47" t="s">
        <v>1690</v>
      </c>
      <c r="S362" s="47" t="s">
        <v>174</v>
      </c>
      <c r="T362" s="164">
        <v>106</v>
      </c>
      <c r="U362" s="47" t="str">
        <f>IFERROR(INDEX('TAXA DE OCUP. RECUR.'!$F$1:$F$60, MATCH(T362, 'TAXA DE OCUP. RECUR.'!$E$1:$E$60, 0)),"")</f>
        <v>PLAINA DE MESA POREBA - [106]</v>
      </c>
      <c r="V362" s="165">
        <v>3.42</v>
      </c>
      <c r="W362" s="165"/>
      <c r="X362" s="229">
        <v>46120</v>
      </c>
      <c r="Y362" s="229">
        <f t="shared" si="47"/>
        <v>46120</v>
      </c>
      <c r="Z362" s="47">
        <f t="shared" si="43"/>
        <v>15</v>
      </c>
      <c r="AA362" s="47">
        <f t="shared" si="45"/>
        <v>15</v>
      </c>
      <c r="AB362" s="47" t="str">
        <f t="shared" si="39"/>
        <v>abr</v>
      </c>
      <c r="AC362" s="47" t="str">
        <f t="shared" si="40"/>
        <v>2026</v>
      </c>
      <c r="AD362" s="165">
        <f t="shared" si="42"/>
        <v>1</v>
      </c>
    </row>
    <row r="363" spans="1:30" x14ac:dyDescent="0.25">
      <c r="A363" s="47" t="s">
        <v>1079</v>
      </c>
      <c r="B363" s="47" t="s">
        <v>9</v>
      </c>
      <c r="C363" s="47">
        <v>2113</v>
      </c>
      <c r="D363" s="47">
        <v>22</v>
      </c>
      <c r="E363" s="47" t="s">
        <v>38</v>
      </c>
      <c r="F363" s="48" t="s">
        <v>803</v>
      </c>
      <c r="G363" s="48" t="s">
        <v>11</v>
      </c>
      <c r="H363" s="48" t="s">
        <v>2698</v>
      </c>
      <c r="I363" s="48">
        <v>1</v>
      </c>
      <c r="J363" s="48" t="s">
        <v>1145</v>
      </c>
      <c r="K363" s="48" t="s">
        <v>1487</v>
      </c>
      <c r="L363" s="47"/>
      <c r="M363" s="47">
        <f>_xlfn.XLOOKUP(BASE!$A802,dd_carteira_fundição!A:A,dd_carteira_fundição!G:G,"",0)</f>
        <v>157</v>
      </c>
      <c r="N363" s="47" t="s">
        <v>1164</v>
      </c>
      <c r="O363" s="133"/>
      <c r="P363" s="47" t="s">
        <v>1158</v>
      </c>
      <c r="Q363" s="47" t="s">
        <v>1346</v>
      </c>
      <c r="R363" s="47" t="s">
        <v>1690</v>
      </c>
      <c r="S363" s="47" t="s">
        <v>175</v>
      </c>
      <c r="T363" s="164">
        <v>151</v>
      </c>
      <c r="U363" s="47" t="str">
        <f>IFERROR(INDEX('TAXA DE OCUP. RECUR.'!$F$1:$F$60, MATCH(T363, 'TAXA DE OCUP. RECUR.'!$E$1:$E$60, 0)),"")</f>
        <v>MANDRILH. FISHER MILL - [151]</v>
      </c>
      <c r="V363" s="165">
        <v>1.5545454545454545</v>
      </c>
      <c r="W363" s="165"/>
      <c r="X363" s="229">
        <v>46121</v>
      </c>
      <c r="Y363" s="229">
        <f t="shared" si="47"/>
        <v>46121</v>
      </c>
      <c r="Z363" s="47">
        <f t="shared" si="43"/>
        <v>15</v>
      </c>
      <c r="AA363" s="47">
        <f t="shared" si="45"/>
        <v>15</v>
      </c>
      <c r="AB363" s="47" t="str">
        <f t="shared" si="39"/>
        <v>abr</v>
      </c>
      <c r="AC363" s="47" t="str">
        <f t="shared" si="40"/>
        <v>2026</v>
      </c>
      <c r="AD363" s="165">
        <f t="shared" si="42"/>
        <v>1</v>
      </c>
    </row>
    <row r="364" spans="1:30" x14ac:dyDescent="0.25">
      <c r="A364" s="47" t="s">
        <v>1079</v>
      </c>
      <c r="B364" s="47" t="s">
        <v>9</v>
      </c>
      <c r="C364" s="47">
        <v>2113</v>
      </c>
      <c r="D364" s="47">
        <v>22</v>
      </c>
      <c r="E364" s="47" t="s">
        <v>38</v>
      </c>
      <c r="F364" s="48" t="s">
        <v>803</v>
      </c>
      <c r="G364" s="48" t="s">
        <v>11</v>
      </c>
      <c r="H364" s="48" t="s">
        <v>2698</v>
      </c>
      <c r="I364" s="48">
        <v>1</v>
      </c>
      <c r="J364" s="48" t="s">
        <v>1145</v>
      </c>
      <c r="K364" s="48" t="s">
        <v>1487</v>
      </c>
      <c r="L364" s="47"/>
      <c r="M364" s="47">
        <f>_xlfn.XLOOKUP(BASE!$A803,dd_carteira_fundição!A:A,dd_carteira_fundição!G:G,"",0)</f>
        <v>157</v>
      </c>
      <c r="N364" s="47" t="s">
        <v>1164</v>
      </c>
      <c r="O364" s="133"/>
      <c r="P364" s="47" t="s">
        <v>1158</v>
      </c>
      <c r="Q364" s="47" t="s">
        <v>1346</v>
      </c>
      <c r="R364" s="47" t="s">
        <v>1690</v>
      </c>
      <c r="S364" s="47" t="s">
        <v>177</v>
      </c>
      <c r="T364" s="164">
        <v>560</v>
      </c>
      <c r="U364" s="47" t="str">
        <f>IFERROR(INDEX('TAXA DE OCUP. RECUR.'!$F$1:$F$60, MATCH(T364, 'TAXA DE OCUP. RECUR.'!$E$1:$E$60, 0)),"")</f>
        <v>FRESA DROPP HEINN - [560]</v>
      </c>
      <c r="V364" s="165">
        <v>4.8600000000000003</v>
      </c>
      <c r="W364" s="165"/>
      <c r="X364" s="229">
        <v>46122</v>
      </c>
      <c r="Y364" s="229">
        <f t="shared" si="47"/>
        <v>46122</v>
      </c>
      <c r="Z364" s="47">
        <f t="shared" si="43"/>
        <v>15</v>
      </c>
      <c r="AA364" s="47">
        <f t="shared" si="45"/>
        <v>15</v>
      </c>
      <c r="AB364" s="47" t="str">
        <f t="shared" si="39"/>
        <v>abr</v>
      </c>
      <c r="AC364" s="47" t="str">
        <f t="shared" si="40"/>
        <v>2026</v>
      </c>
      <c r="AD364" s="165">
        <f t="shared" si="42"/>
        <v>1</v>
      </c>
    </row>
    <row r="365" spans="1:30" x14ac:dyDescent="0.25">
      <c r="A365" s="47" t="s">
        <v>1079</v>
      </c>
      <c r="B365" s="47" t="s">
        <v>9</v>
      </c>
      <c r="C365" s="47">
        <v>2113</v>
      </c>
      <c r="D365" s="47">
        <v>22</v>
      </c>
      <c r="E365" s="47" t="s">
        <v>38</v>
      </c>
      <c r="F365" s="48" t="s">
        <v>803</v>
      </c>
      <c r="G365" s="48" t="s">
        <v>11</v>
      </c>
      <c r="H365" s="48" t="s">
        <v>2698</v>
      </c>
      <c r="I365" s="48">
        <v>1</v>
      </c>
      <c r="J365" s="48" t="s">
        <v>1145</v>
      </c>
      <c r="K365" s="48" t="s">
        <v>1487</v>
      </c>
      <c r="L365" s="47"/>
      <c r="M365" s="47">
        <f>_xlfn.XLOOKUP(BASE!$A804,dd_carteira_fundição!A:A,dd_carteira_fundição!G:G,"",0)</f>
        <v>157</v>
      </c>
      <c r="N365" s="47" t="s">
        <v>1164</v>
      </c>
      <c r="O365" s="133"/>
      <c r="P365" s="47" t="s">
        <v>1158</v>
      </c>
      <c r="Q365" s="47" t="s">
        <v>1346</v>
      </c>
      <c r="R365" s="47" t="s">
        <v>1690</v>
      </c>
      <c r="S365" s="47" t="s">
        <v>176</v>
      </c>
      <c r="T365" s="164">
        <v>610</v>
      </c>
      <c r="U365" s="47" t="str">
        <f>IFERROR(INDEX('TAXA DE OCUP. RECUR.'!$F$1:$F$60, MATCH(T365, 'TAXA DE OCUP. RECUR.'!$E$1:$E$60, 0)),"")</f>
        <v>FRESADORA HEYLIGENTASDE - [610]</v>
      </c>
      <c r="V365" s="165">
        <v>1.9882142176481796</v>
      </c>
      <c r="W365" s="165"/>
      <c r="X365" s="229">
        <v>46123</v>
      </c>
      <c r="Y365" s="229">
        <f t="shared" si="47"/>
        <v>46123</v>
      </c>
      <c r="Z365" s="47">
        <f t="shared" si="43"/>
        <v>15</v>
      </c>
      <c r="AA365" s="47">
        <f t="shared" si="45"/>
        <v>15</v>
      </c>
      <c r="AB365" s="47" t="str">
        <f t="shared" si="39"/>
        <v>abr</v>
      </c>
      <c r="AC365" s="47" t="str">
        <f t="shared" si="40"/>
        <v>2026</v>
      </c>
      <c r="AD365" s="165">
        <f t="shared" si="42"/>
        <v>1</v>
      </c>
    </row>
    <row r="366" spans="1:30" x14ac:dyDescent="0.25">
      <c r="A366" s="47" t="s">
        <v>1079</v>
      </c>
      <c r="B366" s="47" t="s">
        <v>9</v>
      </c>
      <c r="C366" s="47">
        <v>2113</v>
      </c>
      <c r="D366" s="47">
        <v>22</v>
      </c>
      <c r="E366" s="47" t="s">
        <v>38</v>
      </c>
      <c r="F366" s="48" t="s">
        <v>803</v>
      </c>
      <c r="G366" s="48" t="s">
        <v>11</v>
      </c>
      <c r="H366" s="48" t="s">
        <v>2698</v>
      </c>
      <c r="I366" s="48">
        <v>1</v>
      </c>
      <c r="J366" s="48" t="s">
        <v>1145</v>
      </c>
      <c r="K366" s="48" t="s">
        <v>1487</v>
      </c>
      <c r="L366" s="47"/>
      <c r="M366" s="47">
        <f>_xlfn.XLOOKUP(BASE!$A805,dd_carteira_fundição!A:A,dd_carteira_fundição!G:G,"",0)</f>
        <v>157</v>
      </c>
      <c r="N366" s="47" t="s">
        <v>1164</v>
      </c>
      <c r="O366" s="133"/>
      <c r="P366" s="47" t="s">
        <v>1158</v>
      </c>
      <c r="Q366" s="47" t="s">
        <v>1346</v>
      </c>
      <c r="R366" s="47" t="s">
        <v>158</v>
      </c>
      <c r="S366" s="47" t="s">
        <v>158</v>
      </c>
      <c r="T366" s="164">
        <v>2</v>
      </c>
      <c r="U366" s="47" t="str">
        <f>IFERROR(INDEX('TAXA DE OCUP. RECUR.'!$F$1:$F$60, MATCH(T366, 'TAXA DE OCUP. RECUR.'!$E$1:$E$60, 0)),"")</f>
        <v>EXPEDIÇÃO</v>
      </c>
      <c r="V366" s="165">
        <v>1</v>
      </c>
      <c r="W366" s="165"/>
      <c r="X366" s="229">
        <v>46176</v>
      </c>
      <c r="Y366" s="229">
        <f t="shared" si="47"/>
        <v>46176</v>
      </c>
      <c r="Z366" s="47">
        <f t="shared" si="43"/>
        <v>23</v>
      </c>
      <c r="AA366" s="47">
        <f t="shared" si="45"/>
        <v>23</v>
      </c>
      <c r="AB366" s="47" t="str">
        <f t="shared" si="39"/>
        <v>jun</v>
      </c>
      <c r="AC366" s="47" t="str">
        <f t="shared" si="40"/>
        <v>2026</v>
      </c>
      <c r="AD366" s="165">
        <f t="shared" si="42"/>
        <v>1</v>
      </c>
    </row>
    <row r="367" spans="1:30" x14ac:dyDescent="0.25">
      <c r="A367" s="47" t="s">
        <v>1080</v>
      </c>
      <c r="B367" s="47" t="s">
        <v>9</v>
      </c>
      <c r="C367" s="47">
        <v>2113</v>
      </c>
      <c r="D367" s="47">
        <v>23</v>
      </c>
      <c r="E367" s="47" t="s">
        <v>38</v>
      </c>
      <c r="F367" s="48" t="s">
        <v>803</v>
      </c>
      <c r="G367" s="48" t="s">
        <v>11</v>
      </c>
      <c r="H367" s="48" t="s">
        <v>2693</v>
      </c>
      <c r="I367" s="48">
        <v>1</v>
      </c>
      <c r="J367" s="48" t="s">
        <v>1145</v>
      </c>
      <c r="K367" s="48" t="s">
        <v>1487</v>
      </c>
      <c r="L367" s="47"/>
      <c r="M367" s="47">
        <f>_xlfn.XLOOKUP(BASE!$A806,dd_carteira_fundição!A:A,dd_carteira_fundição!G:G,"",0)</f>
        <v>1</v>
      </c>
      <c r="N367" s="47" t="s">
        <v>1164</v>
      </c>
      <c r="O367" s="133"/>
      <c r="P367" s="47" t="s">
        <v>1158</v>
      </c>
      <c r="Q367" s="47" t="s">
        <v>1346</v>
      </c>
      <c r="R367" s="47" t="s">
        <v>1687</v>
      </c>
      <c r="S367" s="48" t="s">
        <v>1156</v>
      </c>
      <c r="T367" s="164">
        <v>1</v>
      </c>
      <c r="U367" s="47" t="str">
        <f>IFERROR(INDEX('TAXA DE OCUP. RECUR.'!$F$1:$F$60, MATCH(T367, 'TAXA DE OCUP. RECUR.'!$E$1:$E$60, 0)),"")</f>
        <v>FUNDIÇÃO MORENO</v>
      </c>
      <c r="V367" s="165">
        <v>1</v>
      </c>
      <c r="W367" s="165">
        <v>1</v>
      </c>
      <c r="X367" s="229">
        <v>46100</v>
      </c>
      <c r="Y367" s="229">
        <f t="shared" si="47"/>
        <v>46100</v>
      </c>
      <c r="Z367" s="47">
        <f t="shared" si="43"/>
        <v>12</v>
      </c>
      <c r="AA367" s="47">
        <f t="shared" si="45"/>
        <v>12</v>
      </c>
      <c r="AB367" s="47" t="str">
        <f t="shared" si="39"/>
        <v>mar</v>
      </c>
      <c r="AC367" s="47" t="str">
        <f t="shared" si="40"/>
        <v>2026</v>
      </c>
      <c r="AD367" s="165">
        <f t="shared" si="42"/>
        <v>1</v>
      </c>
    </row>
    <row r="368" spans="1:30" x14ac:dyDescent="0.25">
      <c r="A368" s="47" t="s">
        <v>1080</v>
      </c>
      <c r="B368" s="47" t="s">
        <v>9</v>
      </c>
      <c r="C368" s="47">
        <v>2113</v>
      </c>
      <c r="D368" s="47">
        <v>23</v>
      </c>
      <c r="E368" s="47" t="s">
        <v>38</v>
      </c>
      <c r="F368" s="48" t="s">
        <v>803</v>
      </c>
      <c r="G368" s="48" t="s">
        <v>11</v>
      </c>
      <c r="H368" s="48" t="s">
        <v>2693</v>
      </c>
      <c r="I368" s="48">
        <v>1</v>
      </c>
      <c r="J368" s="48" t="s">
        <v>1145</v>
      </c>
      <c r="K368" s="48" t="s">
        <v>1487</v>
      </c>
      <c r="L368" s="47"/>
      <c r="M368" s="47">
        <f>_xlfn.XLOOKUP(BASE!$A807,dd_carteira_fundição!A:A,dd_carteira_fundição!G:G,"",0)</f>
        <v>1</v>
      </c>
      <c r="N368" s="47" t="s">
        <v>1164</v>
      </c>
      <c r="O368" s="133"/>
      <c r="P368" s="47" t="s">
        <v>1158</v>
      </c>
      <c r="Q368" s="47" t="s">
        <v>1346</v>
      </c>
      <c r="R368" s="47" t="s">
        <v>1690</v>
      </c>
      <c r="S368" s="47" t="s">
        <v>174</v>
      </c>
      <c r="T368" s="164">
        <v>106</v>
      </c>
      <c r="U368" s="47" t="str">
        <f>IFERROR(INDEX('TAXA DE OCUP. RECUR.'!$F$1:$F$60, MATCH(T368, 'TAXA DE OCUP. RECUR.'!$E$1:$E$60, 0)),"")</f>
        <v>PLAINA DE MESA POREBA - [106]</v>
      </c>
      <c r="V368" s="165">
        <v>3.42</v>
      </c>
      <c r="W368" s="165"/>
      <c r="X368" s="229">
        <v>46120</v>
      </c>
      <c r="Y368" s="229">
        <f t="shared" si="47"/>
        <v>46120</v>
      </c>
      <c r="Z368" s="47">
        <f t="shared" si="43"/>
        <v>15</v>
      </c>
      <c r="AA368" s="47">
        <f t="shared" si="45"/>
        <v>15</v>
      </c>
      <c r="AB368" s="47" t="str">
        <f t="shared" si="39"/>
        <v>abr</v>
      </c>
      <c r="AC368" s="47" t="str">
        <f t="shared" si="40"/>
        <v>2026</v>
      </c>
      <c r="AD368" s="165">
        <f t="shared" si="42"/>
        <v>1</v>
      </c>
    </row>
    <row r="369" spans="1:30" x14ac:dyDescent="0.25">
      <c r="A369" s="47" t="s">
        <v>1080</v>
      </c>
      <c r="B369" s="47" t="s">
        <v>9</v>
      </c>
      <c r="C369" s="47">
        <v>2113</v>
      </c>
      <c r="D369" s="47">
        <v>23</v>
      </c>
      <c r="E369" s="47" t="s">
        <v>38</v>
      </c>
      <c r="F369" s="48" t="s">
        <v>803</v>
      </c>
      <c r="G369" s="48" t="s">
        <v>11</v>
      </c>
      <c r="H369" s="48" t="s">
        <v>2693</v>
      </c>
      <c r="I369" s="48">
        <v>1</v>
      </c>
      <c r="J369" s="48" t="s">
        <v>1145</v>
      </c>
      <c r="K369" s="48" t="s">
        <v>1487</v>
      </c>
      <c r="L369" s="47"/>
      <c r="M369" s="47">
        <f>_xlfn.XLOOKUP(BASE!$A808,dd_carteira_fundição!A:A,dd_carteira_fundição!G:G,"",0)</f>
        <v>1</v>
      </c>
      <c r="N369" s="47" t="s">
        <v>1164</v>
      </c>
      <c r="O369" s="133"/>
      <c r="P369" s="47" t="s">
        <v>1158</v>
      </c>
      <c r="Q369" s="47" t="s">
        <v>1346</v>
      </c>
      <c r="R369" s="47" t="s">
        <v>1690</v>
      </c>
      <c r="S369" s="47" t="s">
        <v>175</v>
      </c>
      <c r="T369" s="164">
        <v>151</v>
      </c>
      <c r="U369" s="47" t="str">
        <f>IFERROR(INDEX('TAXA DE OCUP. RECUR.'!$F$1:$F$60, MATCH(T369, 'TAXA DE OCUP. RECUR.'!$E$1:$E$60, 0)),"")</f>
        <v>MANDRILH. FISHER MILL - [151]</v>
      </c>
      <c r="V369" s="165">
        <v>1.5545454545454545</v>
      </c>
      <c r="W369" s="165"/>
      <c r="X369" s="229">
        <v>46121</v>
      </c>
      <c r="Y369" s="229">
        <f t="shared" si="47"/>
        <v>46121</v>
      </c>
      <c r="Z369" s="47">
        <f t="shared" si="43"/>
        <v>15</v>
      </c>
      <c r="AA369" s="47">
        <f t="shared" si="45"/>
        <v>15</v>
      </c>
      <c r="AB369" s="47" t="str">
        <f t="shared" si="39"/>
        <v>abr</v>
      </c>
      <c r="AC369" s="47" t="str">
        <f t="shared" si="40"/>
        <v>2026</v>
      </c>
      <c r="AD369" s="165">
        <f t="shared" si="42"/>
        <v>1</v>
      </c>
    </row>
    <row r="370" spans="1:30" x14ac:dyDescent="0.25">
      <c r="A370" s="47" t="s">
        <v>1080</v>
      </c>
      <c r="B370" s="47" t="s">
        <v>9</v>
      </c>
      <c r="C370" s="47">
        <v>2113</v>
      </c>
      <c r="D370" s="47">
        <v>23</v>
      </c>
      <c r="E370" s="47" t="s">
        <v>38</v>
      </c>
      <c r="F370" s="48" t="s">
        <v>803</v>
      </c>
      <c r="G370" s="48" t="s">
        <v>11</v>
      </c>
      <c r="H370" s="48" t="s">
        <v>2693</v>
      </c>
      <c r="I370" s="48">
        <v>1</v>
      </c>
      <c r="J370" s="48" t="s">
        <v>1145</v>
      </c>
      <c r="K370" s="48" t="s">
        <v>1487</v>
      </c>
      <c r="L370" s="47"/>
      <c r="M370" s="47">
        <f>_xlfn.XLOOKUP(BASE!$A809,dd_carteira_fundição!A:A,dd_carteira_fundição!G:G,"",0)</f>
        <v>1</v>
      </c>
      <c r="N370" s="47" t="s">
        <v>1164</v>
      </c>
      <c r="O370" s="133"/>
      <c r="P370" s="47" t="s">
        <v>1158</v>
      </c>
      <c r="Q370" s="47" t="s">
        <v>1346</v>
      </c>
      <c r="R370" s="47" t="s">
        <v>1690</v>
      </c>
      <c r="S370" s="47" t="s">
        <v>177</v>
      </c>
      <c r="T370" s="164">
        <v>560</v>
      </c>
      <c r="U370" s="47" t="str">
        <f>IFERROR(INDEX('TAXA DE OCUP. RECUR.'!$F$1:$F$60, MATCH(T370, 'TAXA DE OCUP. RECUR.'!$E$1:$E$60, 0)),"")</f>
        <v>FRESA DROPP HEINN - [560]</v>
      </c>
      <c r="V370" s="165">
        <v>4.8600000000000003</v>
      </c>
      <c r="W370" s="165"/>
      <c r="X370" s="229">
        <v>46122</v>
      </c>
      <c r="Y370" s="229">
        <f t="shared" si="47"/>
        <v>46122</v>
      </c>
      <c r="Z370" s="47">
        <f t="shared" si="43"/>
        <v>15</v>
      </c>
      <c r="AA370" s="47">
        <f t="shared" si="45"/>
        <v>15</v>
      </c>
      <c r="AB370" s="47" t="str">
        <f t="shared" si="39"/>
        <v>abr</v>
      </c>
      <c r="AC370" s="47" t="str">
        <f t="shared" si="40"/>
        <v>2026</v>
      </c>
      <c r="AD370" s="165">
        <f t="shared" si="42"/>
        <v>1</v>
      </c>
    </row>
    <row r="371" spans="1:30" x14ac:dyDescent="0.25">
      <c r="A371" s="47" t="s">
        <v>1080</v>
      </c>
      <c r="B371" s="47" t="s">
        <v>9</v>
      </c>
      <c r="C371" s="47">
        <v>2113</v>
      </c>
      <c r="D371" s="47">
        <v>23</v>
      </c>
      <c r="E371" s="47" t="s">
        <v>38</v>
      </c>
      <c r="F371" s="48" t="s">
        <v>803</v>
      </c>
      <c r="G371" s="48" t="s">
        <v>11</v>
      </c>
      <c r="H371" s="48" t="s">
        <v>2693</v>
      </c>
      <c r="I371" s="48">
        <v>1</v>
      </c>
      <c r="J371" s="48" t="s">
        <v>1145</v>
      </c>
      <c r="K371" s="48" t="s">
        <v>1487</v>
      </c>
      <c r="L371" s="47"/>
      <c r="M371" s="47">
        <f>_xlfn.XLOOKUP(BASE!$A810,dd_carteira_fundição!A:A,dd_carteira_fundição!G:G,"",0)</f>
        <v>1</v>
      </c>
      <c r="N371" s="47" t="s">
        <v>1164</v>
      </c>
      <c r="O371" s="133"/>
      <c r="P371" s="47" t="s">
        <v>1158</v>
      </c>
      <c r="Q371" s="47" t="s">
        <v>1346</v>
      </c>
      <c r="R371" s="47" t="s">
        <v>1690</v>
      </c>
      <c r="S371" s="47" t="s">
        <v>176</v>
      </c>
      <c r="T371" s="164">
        <v>610</v>
      </c>
      <c r="U371" s="47" t="str">
        <f>IFERROR(INDEX('TAXA DE OCUP. RECUR.'!$F$1:$F$60, MATCH(T371, 'TAXA DE OCUP. RECUR.'!$E$1:$E$60, 0)),"")</f>
        <v>FRESADORA HEYLIGENTASDE - [610]</v>
      </c>
      <c r="V371" s="165">
        <v>1.9882142176481796</v>
      </c>
      <c r="W371" s="165"/>
      <c r="X371" s="229">
        <v>46123</v>
      </c>
      <c r="Y371" s="229">
        <f t="shared" si="47"/>
        <v>46123</v>
      </c>
      <c r="Z371" s="47">
        <f t="shared" si="43"/>
        <v>15</v>
      </c>
      <c r="AA371" s="47">
        <f t="shared" si="45"/>
        <v>15</v>
      </c>
      <c r="AB371" s="47" t="str">
        <f t="shared" si="39"/>
        <v>abr</v>
      </c>
      <c r="AC371" s="47" t="str">
        <f t="shared" si="40"/>
        <v>2026</v>
      </c>
      <c r="AD371" s="165">
        <f t="shared" si="42"/>
        <v>1</v>
      </c>
    </row>
    <row r="372" spans="1:30" x14ac:dyDescent="0.25">
      <c r="A372" s="47" t="s">
        <v>1080</v>
      </c>
      <c r="B372" s="47" t="s">
        <v>9</v>
      </c>
      <c r="C372" s="47">
        <v>2113</v>
      </c>
      <c r="D372" s="47">
        <v>23</v>
      </c>
      <c r="E372" s="47" t="s">
        <v>38</v>
      </c>
      <c r="F372" s="48" t="s">
        <v>803</v>
      </c>
      <c r="G372" s="48" t="s">
        <v>11</v>
      </c>
      <c r="H372" s="48" t="s">
        <v>2693</v>
      </c>
      <c r="I372" s="48">
        <v>1</v>
      </c>
      <c r="J372" s="48" t="s">
        <v>1145</v>
      </c>
      <c r="K372" s="48" t="s">
        <v>1487</v>
      </c>
      <c r="L372" s="47"/>
      <c r="M372" s="47">
        <f>_xlfn.XLOOKUP(BASE!$A811,dd_carteira_fundição!A:A,dd_carteira_fundição!G:G,"",0)</f>
        <v>1</v>
      </c>
      <c r="N372" s="47" t="s">
        <v>1164</v>
      </c>
      <c r="O372" s="133"/>
      <c r="P372" s="47" t="s">
        <v>1158</v>
      </c>
      <c r="Q372" s="47" t="s">
        <v>1346</v>
      </c>
      <c r="R372" s="47" t="s">
        <v>158</v>
      </c>
      <c r="S372" s="47" t="s">
        <v>158</v>
      </c>
      <c r="T372" s="164">
        <v>2</v>
      </c>
      <c r="U372" s="47" t="str">
        <f>IFERROR(INDEX('TAXA DE OCUP. RECUR.'!$F$1:$F$60, MATCH(T372, 'TAXA DE OCUP. RECUR.'!$E$1:$E$60, 0)),"")</f>
        <v>EXPEDIÇÃO</v>
      </c>
      <c r="V372" s="165">
        <v>1</v>
      </c>
      <c r="W372" s="165"/>
      <c r="X372" s="229">
        <v>46176</v>
      </c>
      <c r="Y372" s="229">
        <f t="shared" si="47"/>
        <v>46176</v>
      </c>
      <c r="Z372" s="47">
        <f t="shared" si="43"/>
        <v>23</v>
      </c>
      <c r="AA372" s="47">
        <f t="shared" si="45"/>
        <v>23</v>
      </c>
      <c r="AB372" s="47" t="str">
        <f t="shared" si="39"/>
        <v>jun</v>
      </c>
      <c r="AC372" s="47" t="str">
        <f t="shared" si="40"/>
        <v>2026</v>
      </c>
      <c r="AD372" s="165">
        <f t="shared" si="42"/>
        <v>1</v>
      </c>
    </row>
    <row r="373" spans="1:30" x14ac:dyDescent="0.25">
      <c r="A373" s="47" t="s">
        <v>1081</v>
      </c>
      <c r="B373" s="47" t="s">
        <v>9</v>
      </c>
      <c r="C373" s="47">
        <v>2113</v>
      </c>
      <c r="D373" s="47">
        <v>24</v>
      </c>
      <c r="E373" s="47" t="s">
        <v>38</v>
      </c>
      <c r="F373" s="48" t="s">
        <v>803</v>
      </c>
      <c r="G373" s="48" t="s">
        <v>11</v>
      </c>
      <c r="H373" s="48" t="s">
        <v>2693</v>
      </c>
      <c r="I373" s="48">
        <v>1</v>
      </c>
      <c r="J373" s="48" t="s">
        <v>1145</v>
      </c>
      <c r="K373" s="48" t="s">
        <v>1487</v>
      </c>
      <c r="L373" s="47"/>
      <c r="M373" s="47">
        <f>_xlfn.XLOOKUP(BASE!$A812,dd_carteira_fundição!A:A,dd_carteira_fundição!G:G,"",0)</f>
        <v>1</v>
      </c>
      <c r="N373" s="47" t="s">
        <v>1164</v>
      </c>
      <c r="O373" s="133"/>
      <c r="P373" s="47" t="s">
        <v>1158</v>
      </c>
      <c r="Q373" s="47" t="s">
        <v>1346</v>
      </c>
      <c r="R373" s="47" t="s">
        <v>1687</v>
      </c>
      <c r="S373" s="48" t="s">
        <v>1156</v>
      </c>
      <c r="T373" s="164">
        <v>1</v>
      </c>
      <c r="U373" s="47" t="str">
        <f>IFERROR(INDEX('TAXA DE OCUP. RECUR.'!$F$1:$F$60, MATCH(T373, 'TAXA DE OCUP. RECUR.'!$E$1:$E$60, 0)),"")</f>
        <v>FUNDIÇÃO MORENO</v>
      </c>
      <c r="V373" s="165">
        <v>1</v>
      </c>
      <c r="W373" s="165">
        <v>1</v>
      </c>
      <c r="X373" s="229">
        <v>46100</v>
      </c>
      <c r="Y373" s="229">
        <f t="shared" si="47"/>
        <v>46100</v>
      </c>
      <c r="Z373" s="47">
        <f t="shared" si="43"/>
        <v>12</v>
      </c>
      <c r="AA373" s="47">
        <f t="shared" si="45"/>
        <v>12</v>
      </c>
      <c r="AB373" s="47" t="str">
        <f t="shared" si="39"/>
        <v>mar</v>
      </c>
      <c r="AC373" s="47" t="str">
        <f t="shared" si="40"/>
        <v>2026</v>
      </c>
      <c r="AD373" s="165">
        <f t="shared" si="42"/>
        <v>1</v>
      </c>
    </row>
    <row r="374" spans="1:30" x14ac:dyDescent="0.25">
      <c r="A374" s="47" t="s">
        <v>1081</v>
      </c>
      <c r="B374" s="47" t="s">
        <v>9</v>
      </c>
      <c r="C374" s="47">
        <v>2113</v>
      </c>
      <c r="D374" s="47">
        <v>24</v>
      </c>
      <c r="E374" s="47" t="s">
        <v>38</v>
      </c>
      <c r="F374" s="48" t="s">
        <v>803</v>
      </c>
      <c r="G374" s="48" t="s">
        <v>11</v>
      </c>
      <c r="H374" s="48" t="s">
        <v>2693</v>
      </c>
      <c r="I374" s="48">
        <v>1</v>
      </c>
      <c r="J374" s="48" t="s">
        <v>1145</v>
      </c>
      <c r="K374" s="48" t="s">
        <v>1487</v>
      </c>
      <c r="L374" s="47"/>
      <c r="M374" s="47">
        <f>_xlfn.XLOOKUP(BASE!$A813,dd_carteira_fundição!A:A,dd_carteira_fundição!G:G,"",0)</f>
        <v>1</v>
      </c>
      <c r="N374" s="47" t="s">
        <v>1164</v>
      </c>
      <c r="O374" s="133"/>
      <c r="P374" s="47" t="s">
        <v>1158</v>
      </c>
      <c r="Q374" s="47" t="s">
        <v>1346</v>
      </c>
      <c r="R374" s="47" t="s">
        <v>1690</v>
      </c>
      <c r="S374" s="47" t="s">
        <v>174</v>
      </c>
      <c r="T374" s="164">
        <v>106</v>
      </c>
      <c r="U374" s="47" t="str">
        <f>IFERROR(INDEX('TAXA DE OCUP. RECUR.'!$F$1:$F$60, MATCH(T374, 'TAXA DE OCUP. RECUR.'!$E$1:$E$60, 0)),"")</f>
        <v>PLAINA DE MESA POREBA - [106]</v>
      </c>
      <c r="V374" s="165">
        <v>3.42</v>
      </c>
      <c r="W374" s="165"/>
      <c r="X374" s="229">
        <v>46120</v>
      </c>
      <c r="Y374" s="229">
        <f t="shared" si="47"/>
        <v>46120</v>
      </c>
      <c r="Z374" s="47">
        <f t="shared" si="43"/>
        <v>15</v>
      </c>
      <c r="AA374" s="47">
        <f t="shared" si="45"/>
        <v>15</v>
      </c>
      <c r="AB374" s="47" t="str">
        <f t="shared" si="39"/>
        <v>abr</v>
      </c>
      <c r="AC374" s="47" t="str">
        <f t="shared" si="40"/>
        <v>2026</v>
      </c>
      <c r="AD374" s="165">
        <f t="shared" si="42"/>
        <v>1</v>
      </c>
    </row>
    <row r="375" spans="1:30" x14ac:dyDescent="0.25">
      <c r="A375" s="47" t="s">
        <v>1081</v>
      </c>
      <c r="B375" s="47" t="s">
        <v>9</v>
      </c>
      <c r="C375" s="47">
        <v>2113</v>
      </c>
      <c r="D375" s="47">
        <v>24</v>
      </c>
      <c r="E375" s="47" t="s">
        <v>38</v>
      </c>
      <c r="F375" s="48" t="s">
        <v>803</v>
      </c>
      <c r="G375" s="48" t="s">
        <v>11</v>
      </c>
      <c r="H375" s="48" t="s">
        <v>2699</v>
      </c>
      <c r="I375" s="48">
        <v>1</v>
      </c>
      <c r="J375" s="48" t="s">
        <v>1145</v>
      </c>
      <c r="K375" s="48" t="s">
        <v>1487</v>
      </c>
      <c r="L375" s="47"/>
      <c r="M375" s="47">
        <f>_xlfn.XLOOKUP(BASE!$A814,dd_carteira_fundição!A:A,dd_carteira_fundição!G:G,"",0)</f>
        <v>127</v>
      </c>
      <c r="N375" s="47" t="s">
        <v>1164</v>
      </c>
      <c r="O375" s="133"/>
      <c r="P375" s="47" t="s">
        <v>1158</v>
      </c>
      <c r="Q375" s="47" t="s">
        <v>1346</v>
      </c>
      <c r="R375" s="47" t="s">
        <v>1690</v>
      </c>
      <c r="S375" s="47" t="s">
        <v>175</v>
      </c>
      <c r="T375" s="164">
        <v>151</v>
      </c>
      <c r="U375" s="47" t="str">
        <f>IFERROR(INDEX('TAXA DE OCUP. RECUR.'!$F$1:$F$60, MATCH(T375, 'TAXA DE OCUP. RECUR.'!$E$1:$E$60, 0)),"")</f>
        <v>MANDRILH. FISHER MILL - [151]</v>
      </c>
      <c r="V375" s="165">
        <v>1.5545454545454545</v>
      </c>
      <c r="W375" s="165"/>
      <c r="X375" s="229">
        <v>46121</v>
      </c>
      <c r="Y375" s="229">
        <f t="shared" si="47"/>
        <v>46121</v>
      </c>
      <c r="Z375" s="47">
        <f t="shared" si="43"/>
        <v>15</v>
      </c>
      <c r="AA375" s="47">
        <f t="shared" si="45"/>
        <v>15</v>
      </c>
      <c r="AB375" s="47" t="str">
        <f t="shared" ref="AB375:AB438" si="48">IFERROR(IF(X375="","",TEXT(X375,"MMM")),"")</f>
        <v>abr</v>
      </c>
      <c r="AC375" s="47" t="str">
        <f t="shared" ref="AC375:AC438" si="49">IFERROR(IF(X375="","",TEXT(X375,"AAAA")),"")</f>
        <v>2026</v>
      </c>
      <c r="AD375" s="165">
        <f t="shared" si="42"/>
        <v>1</v>
      </c>
    </row>
    <row r="376" spans="1:30" x14ac:dyDescent="0.25">
      <c r="A376" s="47" t="s">
        <v>1081</v>
      </c>
      <c r="B376" s="47" t="s">
        <v>9</v>
      </c>
      <c r="C376" s="47">
        <v>2113</v>
      </c>
      <c r="D376" s="47">
        <v>24</v>
      </c>
      <c r="E376" s="47" t="s">
        <v>38</v>
      </c>
      <c r="F376" s="48" t="s">
        <v>803</v>
      </c>
      <c r="G376" s="48" t="s">
        <v>11</v>
      </c>
      <c r="H376" s="48" t="s">
        <v>2699</v>
      </c>
      <c r="I376" s="48">
        <v>1</v>
      </c>
      <c r="J376" s="48" t="s">
        <v>1145</v>
      </c>
      <c r="K376" s="48" t="s">
        <v>1487</v>
      </c>
      <c r="L376" s="47"/>
      <c r="M376" s="47">
        <f>_xlfn.XLOOKUP(BASE!$A815,dd_carteira_fundição!A:A,dd_carteira_fundição!G:G,"",0)</f>
        <v>127</v>
      </c>
      <c r="N376" s="47" t="s">
        <v>1164</v>
      </c>
      <c r="O376" s="133"/>
      <c r="P376" s="47" t="s">
        <v>1158</v>
      </c>
      <c r="Q376" s="47" t="s">
        <v>1346</v>
      </c>
      <c r="R376" s="47" t="s">
        <v>1690</v>
      </c>
      <c r="S376" s="47" t="s">
        <v>177</v>
      </c>
      <c r="T376" s="164">
        <v>560</v>
      </c>
      <c r="U376" s="47" t="str">
        <f>IFERROR(INDEX('TAXA DE OCUP. RECUR.'!$F$1:$F$60, MATCH(T376, 'TAXA DE OCUP. RECUR.'!$E$1:$E$60, 0)),"")</f>
        <v>FRESA DROPP HEINN - [560]</v>
      </c>
      <c r="V376" s="165">
        <v>4.8600000000000003</v>
      </c>
      <c r="W376" s="165"/>
      <c r="X376" s="229">
        <v>46122</v>
      </c>
      <c r="Y376" s="229">
        <f t="shared" si="47"/>
        <v>46122</v>
      </c>
      <c r="Z376" s="47">
        <f t="shared" si="43"/>
        <v>15</v>
      </c>
      <c r="AA376" s="47">
        <f t="shared" si="45"/>
        <v>15</v>
      </c>
      <c r="AB376" s="47" t="str">
        <f t="shared" si="48"/>
        <v>abr</v>
      </c>
      <c r="AC376" s="47" t="str">
        <f t="shared" si="49"/>
        <v>2026</v>
      </c>
      <c r="AD376" s="165">
        <f t="shared" si="42"/>
        <v>1</v>
      </c>
    </row>
    <row r="377" spans="1:30" x14ac:dyDescent="0.25">
      <c r="A377" s="47" t="s">
        <v>1081</v>
      </c>
      <c r="B377" s="47" t="s">
        <v>9</v>
      </c>
      <c r="C377" s="47">
        <v>2113</v>
      </c>
      <c r="D377" s="47">
        <v>24</v>
      </c>
      <c r="E377" s="47" t="s">
        <v>38</v>
      </c>
      <c r="F377" s="48" t="s">
        <v>803</v>
      </c>
      <c r="G377" s="48" t="s">
        <v>11</v>
      </c>
      <c r="H377" s="48" t="s">
        <v>2699</v>
      </c>
      <c r="I377" s="48">
        <v>1</v>
      </c>
      <c r="J377" s="48" t="s">
        <v>1145</v>
      </c>
      <c r="K377" s="48" t="s">
        <v>1487</v>
      </c>
      <c r="L377" s="47"/>
      <c r="M377" s="47">
        <f>_xlfn.XLOOKUP(BASE!$A816,dd_carteira_fundição!A:A,dd_carteira_fundição!G:G,"",0)</f>
        <v>127</v>
      </c>
      <c r="N377" s="47" t="s">
        <v>1164</v>
      </c>
      <c r="O377" s="133"/>
      <c r="P377" s="47" t="s">
        <v>1158</v>
      </c>
      <c r="Q377" s="47" t="s">
        <v>1346</v>
      </c>
      <c r="R377" s="47" t="s">
        <v>1690</v>
      </c>
      <c r="S377" s="47" t="s">
        <v>176</v>
      </c>
      <c r="T377" s="164">
        <v>610</v>
      </c>
      <c r="U377" s="47" t="str">
        <f>IFERROR(INDEX('TAXA DE OCUP. RECUR.'!$F$1:$F$60, MATCH(T377, 'TAXA DE OCUP. RECUR.'!$E$1:$E$60, 0)),"")</f>
        <v>FRESADORA HEYLIGENTASDE - [610]</v>
      </c>
      <c r="V377" s="165">
        <v>1.9882142176481796</v>
      </c>
      <c r="W377" s="165"/>
      <c r="X377" s="229">
        <v>46123</v>
      </c>
      <c r="Y377" s="229">
        <f t="shared" si="47"/>
        <v>46123</v>
      </c>
      <c r="Z377" s="47">
        <f t="shared" si="43"/>
        <v>15</v>
      </c>
      <c r="AA377" s="47">
        <f t="shared" si="45"/>
        <v>15</v>
      </c>
      <c r="AB377" s="47" t="str">
        <f t="shared" si="48"/>
        <v>abr</v>
      </c>
      <c r="AC377" s="47" t="str">
        <f t="shared" si="49"/>
        <v>2026</v>
      </c>
      <c r="AD377" s="165">
        <f t="shared" si="42"/>
        <v>1</v>
      </c>
    </row>
    <row r="378" spans="1:30" x14ac:dyDescent="0.25">
      <c r="A378" s="47" t="s">
        <v>1081</v>
      </c>
      <c r="B378" s="47" t="s">
        <v>9</v>
      </c>
      <c r="C378" s="47">
        <v>2113</v>
      </c>
      <c r="D378" s="47">
        <v>24</v>
      </c>
      <c r="E378" s="47" t="s">
        <v>38</v>
      </c>
      <c r="F378" s="48" t="s">
        <v>803</v>
      </c>
      <c r="G378" s="48" t="s">
        <v>11</v>
      </c>
      <c r="H378" s="48" t="s">
        <v>2694</v>
      </c>
      <c r="I378" s="48">
        <v>1</v>
      </c>
      <c r="J378" s="48" t="s">
        <v>1145</v>
      </c>
      <c r="K378" s="48" t="s">
        <v>1487</v>
      </c>
      <c r="L378" s="47"/>
      <c r="M378" s="47" t="str">
        <f>_xlfn.XLOOKUP(BASE!$A817,dd_carteira_fundição!A:A,dd_carteira_fundição!G:G,"",0)</f>
        <v/>
      </c>
      <c r="N378" s="47" t="s">
        <v>1164</v>
      </c>
      <c r="O378" s="133"/>
      <c r="P378" s="47" t="s">
        <v>1158</v>
      </c>
      <c r="Q378" s="47" t="s">
        <v>1346</v>
      </c>
      <c r="R378" s="47" t="s">
        <v>158</v>
      </c>
      <c r="S378" s="47" t="s">
        <v>158</v>
      </c>
      <c r="T378" s="164">
        <v>2</v>
      </c>
      <c r="U378" s="47" t="str">
        <f>IFERROR(INDEX('TAXA DE OCUP. RECUR.'!$F$1:$F$60, MATCH(T378, 'TAXA DE OCUP. RECUR.'!$E$1:$E$60, 0)),"")</f>
        <v>EXPEDIÇÃO</v>
      </c>
      <c r="V378" s="165">
        <v>1</v>
      </c>
      <c r="W378" s="165"/>
      <c r="X378" s="229">
        <v>46176</v>
      </c>
      <c r="Y378" s="229">
        <f t="shared" si="47"/>
        <v>46176</v>
      </c>
      <c r="Z378" s="47">
        <f t="shared" si="43"/>
        <v>23</v>
      </c>
      <c r="AA378" s="47">
        <f t="shared" si="45"/>
        <v>23</v>
      </c>
      <c r="AB378" s="47" t="str">
        <f t="shared" si="48"/>
        <v>jun</v>
      </c>
      <c r="AC378" s="47" t="str">
        <f t="shared" si="49"/>
        <v>2026</v>
      </c>
      <c r="AD378" s="165">
        <f t="shared" si="42"/>
        <v>1</v>
      </c>
    </row>
    <row r="379" spans="1:30" x14ac:dyDescent="0.25">
      <c r="A379" s="47" t="s">
        <v>1082</v>
      </c>
      <c r="B379" s="47" t="s">
        <v>9</v>
      </c>
      <c r="C379" s="47">
        <v>2113</v>
      </c>
      <c r="D379" s="47">
        <v>25</v>
      </c>
      <c r="E379" s="47" t="s">
        <v>38</v>
      </c>
      <c r="F379" s="48" t="s">
        <v>803</v>
      </c>
      <c r="G379" s="48" t="s">
        <v>11</v>
      </c>
      <c r="H379" s="48" t="s">
        <v>2700</v>
      </c>
      <c r="I379" s="48">
        <v>1</v>
      </c>
      <c r="J379" s="48" t="s">
        <v>1145</v>
      </c>
      <c r="K379" s="48" t="s">
        <v>1487</v>
      </c>
      <c r="L379" s="47"/>
      <c r="M379" s="47">
        <f>_xlfn.XLOOKUP(BASE!$A818,dd_carteira_fundição!A:A,dd_carteira_fundição!G:G,"",0)</f>
        <v>34</v>
      </c>
      <c r="N379" s="47" t="s">
        <v>1164</v>
      </c>
      <c r="O379" s="133"/>
      <c r="P379" s="47" t="s">
        <v>1158</v>
      </c>
      <c r="Q379" s="47" t="s">
        <v>1346</v>
      </c>
      <c r="R379" s="47" t="s">
        <v>1687</v>
      </c>
      <c r="S379" s="48" t="s">
        <v>1156</v>
      </c>
      <c r="T379" s="164">
        <v>1</v>
      </c>
      <c r="U379" s="47" t="str">
        <f>IFERROR(INDEX('TAXA DE OCUP. RECUR.'!$F$1:$F$60, MATCH(T379, 'TAXA DE OCUP. RECUR.'!$E$1:$E$60, 0)),"")</f>
        <v>FUNDIÇÃO MORENO</v>
      </c>
      <c r="V379" s="165">
        <v>1</v>
      </c>
      <c r="W379" s="165">
        <v>1</v>
      </c>
      <c r="X379" s="229">
        <v>46100</v>
      </c>
      <c r="Y379" s="229"/>
      <c r="Z379" s="47">
        <f t="shared" si="43"/>
        <v>12</v>
      </c>
      <c r="AA379" s="47" t="str">
        <f t="shared" si="45"/>
        <v/>
      </c>
      <c r="AB379" s="47" t="str">
        <f t="shared" si="48"/>
        <v>mar</v>
      </c>
      <c r="AC379" s="47" t="str">
        <f t="shared" si="49"/>
        <v>2026</v>
      </c>
      <c r="AD379" s="165" t="str">
        <f t="shared" si="42"/>
        <v/>
      </c>
    </row>
    <row r="380" spans="1:30" x14ac:dyDescent="0.25">
      <c r="A380" s="47" t="s">
        <v>1082</v>
      </c>
      <c r="B380" s="47" t="s">
        <v>9</v>
      </c>
      <c r="C380" s="47">
        <v>2113</v>
      </c>
      <c r="D380" s="47">
        <v>25</v>
      </c>
      <c r="E380" s="47" t="s">
        <v>38</v>
      </c>
      <c r="F380" s="48" t="s">
        <v>803</v>
      </c>
      <c r="G380" s="48" t="s">
        <v>11</v>
      </c>
      <c r="H380" s="48" t="s">
        <v>2700</v>
      </c>
      <c r="I380" s="48">
        <v>1</v>
      </c>
      <c r="J380" s="48" t="s">
        <v>1145</v>
      </c>
      <c r="K380" s="48" t="s">
        <v>1487</v>
      </c>
      <c r="L380" s="47"/>
      <c r="M380" s="47">
        <f>_xlfn.XLOOKUP(BASE!$A819,dd_carteira_fundição!A:A,dd_carteira_fundição!G:G,"",0)</f>
        <v>34</v>
      </c>
      <c r="N380" s="47" t="s">
        <v>1164</v>
      </c>
      <c r="O380" s="133"/>
      <c r="P380" s="47" t="s">
        <v>1158</v>
      </c>
      <c r="Q380" s="47" t="s">
        <v>1346</v>
      </c>
      <c r="R380" s="47" t="s">
        <v>1690</v>
      </c>
      <c r="S380" s="47" t="s">
        <v>174</v>
      </c>
      <c r="T380" s="164">
        <v>106</v>
      </c>
      <c r="U380" s="47" t="str">
        <f>IFERROR(INDEX('TAXA DE OCUP. RECUR.'!$F$1:$F$60, MATCH(T380, 'TAXA DE OCUP. RECUR.'!$E$1:$E$60, 0)),"")</f>
        <v>PLAINA DE MESA POREBA - [106]</v>
      </c>
      <c r="V380" s="165">
        <v>3.42</v>
      </c>
      <c r="W380" s="165"/>
      <c r="X380" s="229">
        <v>46120</v>
      </c>
      <c r="Y380" s="229">
        <f t="shared" ref="Y380:Y401" si="50">X380</f>
        <v>46120</v>
      </c>
      <c r="Z380" s="47">
        <f t="shared" si="43"/>
        <v>15</v>
      </c>
      <c r="AA380" s="47">
        <f t="shared" si="45"/>
        <v>15</v>
      </c>
      <c r="AB380" s="47" t="str">
        <f t="shared" si="48"/>
        <v>abr</v>
      </c>
      <c r="AC380" s="47" t="str">
        <f t="shared" si="49"/>
        <v>2026</v>
      </c>
      <c r="AD380" s="165">
        <f t="shared" si="42"/>
        <v>1</v>
      </c>
    </row>
    <row r="381" spans="1:30" x14ac:dyDescent="0.25">
      <c r="A381" s="47" t="s">
        <v>1082</v>
      </c>
      <c r="B381" s="47" t="s">
        <v>9</v>
      </c>
      <c r="C381" s="47">
        <v>2113</v>
      </c>
      <c r="D381" s="47">
        <v>25</v>
      </c>
      <c r="E381" s="47" t="s">
        <v>38</v>
      </c>
      <c r="F381" s="48" t="s">
        <v>803</v>
      </c>
      <c r="G381" s="48" t="s">
        <v>11</v>
      </c>
      <c r="H381" s="48" t="s">
        <v>2700</v>
      </c>
      <c r="I381" s="48">
        <v>1</v>
      </c>
      <c r="J381" s="48" t="s">
        <v>1145</v>
      </c>
      <c r="K381" s="48" t="s">
        <v>1487</v>
      </c>
      <c r="L381" s="47"/>
      <c r="M381" s="47">
        <f>_xlfn.XLOOKUP(BASE!$A820,dd_carteira_fundição!A:A,dd_carteira_fundição!G:G,"",0)</f>
        <v>34</v>
      </c>
      <c r="N381" s="47" t="s">
        <v>1164</v>
      </c>
      <c r="O381" s="133"/>
      <c r="P381" s="47" t="s">
        <v>1158</v>
      </c>
      <c r="Q381" s="47" t="s">
        <v>1346</v>
      </c>
      <c r="R381" s="47" t="s">
        <v>1690</v>
      </c>
      <c r="S381" s="47" t="s">
        <v>175</v>
      </c>
      <c r="T381" s="164">
        <v>151</v>
      </c>
      <c r="U381" s="47" t="str">
        <f>IFERROR(INDEX('TAXA DE OCUP. RECUR.'!$F$1:$F$60, MATCH(T381, 'TAXA DE OCUP. RECUR.'!$E$1:$E$60, 0)),"")</f>
        <v>MANDRILH. FISHER MILL - [151]</v>
      </c>
      <c r="V381" s="165">
        <v>1.5545454545454545</v>
      </c>
      <c r="W381" s="165"/>
      <c r="X381" s="229">
        <v>46121</v>
      </c>
      <c r="Y381" s="229">
        <f t="shared" si="50"/>
        <v>46121</v>
      </c>
      <c r="Z381" s="47">
        <f t="shared" si="43"/>
        <v>15</v>
      </c>
      <c r="AA381" s="47">
        <f t="shared" si="45"/>
        <v>15</v>
      </c>
      <c r="AB381" s="47" t="str">
        <f t="shared" si="48"/>
        <v>abr</v>
      </c>
      <c r="AC381" s="47" t="str">
        <f t="shared" si="49"/>
        <v>2026</v>
      </c>
      <c r="AD381" s="165">
        <f t="shared" si="42"/>
        <v>1</v>
      </c>
    </row>
    <row r="382" spans="1:30" x14ac:dyDescent="0.25">
      <c r="A382" s="47" t="s">
        <v>1082</v>
      </c>
      <c r="B382" s="47" t="s">
        <v>9</v>
      </c>
      <c r="C382" s="47">
        <v>2113</v>
      </c>
      <c r="D382" s="47">
        <v>25</v>
      </c>
      <c r="E382" s="47" t="s">
        <v>38</v>
      </c>
      <c r="F382" s="48" t="s">
        <v>803</v>
      </c>
      <c r="G382" s="48" t="s">
        <v>11</v>
      </c>
      <c r="H382" s="48" t="s">
        <v>2700</v>
      </c>
      <c r="I382" s="48">
        <v>1</v>
      </c>
      <c r="J382" s="48" t="s">
        <v>1145</v>
      </c>
      <c r="K382" s="48" t="s">
        <v>1487</v>
      </c>
      <c r="L382" s="47"/>
      <c r="M382" s="47">
        <f>_xlfn.XLOOKUP(BASE!$A821,dd_carteira_fundição!A:A,dd_carteira_fundição!G:G,"",0)</f>
        <v>34</v>
      </c>
      <c r="N382" s="47" t="s">
        <v>1164</v>
      </c>
      <c r="O382" s="133"/>
      <c r="P382" s="47" t="s">
        <v>1158</v>
      </c>
      <c r="Q382" s="47" t="s">
        <v>1346</v>
      </c>
      <c r="R382" s="47" t="s">
        <v>1690</v>
      </c>
      <c r="S382" s="47" t="s">
        <v>177</v>
      </c>
      <c r="T382" s="164">
        <v>560</v>
      </c>
      <c r="U382" s="47" t="str">
        <f>IFERROR(INDEX('TAXA DE OCUP. RECUR.'!$F$1:$F$60, MATCH(T382, 'TAXA DE OCUP. RECUR.'!$E$1:$E$60, 0)),"")</f>
        <v>FRESA DROPP HEINN - [560]</v>
      </c>
      <c r="V382" s="165">
        <v>4.8600000000000003</v>
      </c>
      <c r="W382" s="165"/>
      <c r="X382" s="229">
        <v>46122</v>
      </c>
      <c r="Y382" s="229">
        <f t="shared" si="50"/>
        <v>46122</v>
      </c>
      <c r="Z382" s="47">
        <f t="shared" si="43"/>
        <v>15</v>
      </c>
      <c r="AA382" s="47">
        <f t="shared" si="45"/>
        <v>15</v>
      </c>
      <c r="AB382" s="47" t="str">
        <f t="shared" si="48"/>
        <v>abr</v>
      </c>
      <c r="AC382" s="47" t="str">
        <f t="shared" si="49"/>
        <v>2026</v>
      </c>
      <c r="AD382" s="165">
        <f t="shared" si="42"/>
        <v>1</v>
      </c>
    </row>
    <row r="383" spans="1:30" x14ac:dyDescent="0.25">
      <c r="A383" s="47" t="s">
        <v>1082</v>
      </c>
      <c r="B383" s="47" t="s">
        <v>9</v>
      </c>
      <c r="C383" s="47">
        <v>2113</v>
      </c>
      <c r="D383" s="47">
        <v>25</v>
      </c>
      <c r="E383" s="47" t="s">
        <v>38</v>
      </c>
      <c r="F383" s="48" t="s">
        <v>803</v>
      </c>
      <c r="G383" s="48" t="s">
        <v>11</v>
      </c>
      <c r="H383" s="48" t="s">
        <v>2694</v>
      </c>
      <c r="I383" s="48">
        <v>1</v>
      </c>
      <c r="J383" s="48" t="s">
        <v>1145</v>
      </c>
      <c r="K383" s="48" t="s">
        <v>1487</v>
      </c>
      <c r="L383" s="47"/>
      <c r="M383" s="47" t="str">
        <f>_xlfn.XLOOKUP(BASE!$A822,dd_carteira_fundição!A:A,dd_carteira_fundição!G:G,"",0)</f>
        <v/>
      </c>
      <c r="N383" s="47" t="s">
        <v>1164</v>
      </c>
      <c r="O383" s="133"/>
      <c r="P383" s="47" t="s">
        <v>1158</v>
      </c>
      <c r="Q383" s="47" t="s">
        <v>1346</v>
      </c>
      <c r="R383" s="47" t="s">
        <v>1690</v>
      </c>
      <c r="S383" s="47" t="s">
        <v>176</v>
      </c>
      <c r="T383" s="164">
        <v>610</v>
      </c>
      <c r="U383" s="47" t="str">
        <f>IFERROR(INDEX('TAXA DE OCUP. RECUR.'!$F$1:$F$60, MATCH(T383, 'TAXA DE OCUP. RECUR.'!$E$1:$E$60, 0)),"")</f>
        <v>FRESADORA HEYLIGENTASDE - [610]</v>
      </c>
      <c r="V383" s="165">
        <v>1.9882142176481796</v>
      </c>
      <c r="W383" s="165"/>
      <c r="X383" s="229">
        <v>46123</v>
      </c>
      <c r="Y383" s="229">
        <f t="shared" si="50"/>
        <v>46123</v>
      </c>
      <c r="Z383" s="47">
        <f t="shared" si="43"/>
        <v>15</v>
      </c>
      <c r="AA383" s="47">
        <f t="shared" si="45"/>
        <v>15</v>
      </c>
      <c r="AB383" s="47" t="str">
        <f t="shared" si="48"/>
        <v>abr</v>
      </c>
      <c r="AC383" s="47" t="str">
        <f t="shared" si="49"/>
        <v>2026</v>
      </c>
      <c r="AD383" s="165">
        <f t="shared" si="42"/>
        <v>1</v>
      </c>
    </row>
    <row r="384" spans="1:30" x14ac:dyDescent="0.25">
      <c r="A384" s="47" t="s">
        <v>1082</v>
      </c>
      <c r="B384" s="47" t="s">
        <v>9</v>
      </c>
      <c r="C384" s="47">
        <v>2113</v>
      </c>
      <c r="D384" s="47">
        <v>25</v>
      </c>
      <c r="E384" s="47" t="s">
        <v>38</v>
      </c>
      <c r="F384" s="48" t="s">
        <v>803</v>
      </c>
      <c r="G384" s="48" t="s">
        <v>11</v>
      </c>
      <c r="H384" s="48" t="s">
        <v>2694</v>
      </c>
      <c r="I384" s="48">
        <v>1</v>
      </c>
      <c r="J384" s="48" t="s">
        <v>1145</v>
      </c>
      <c r="K384" s="48" t="s">
        <v>1487</v>
      </c>
      <c r="L384" s="47"/>
      <c r="M384" s="47" t="str">
        <f>_xlfn.XLOOKUP(BASE!$A823,dd_carteira_fundição!A:A,dd_carteira_fundição!G:G,"",0)</f>
        <v/>
      </c>
      <c r="N384" s="47" t="s">
        <v>1164</v>
      </c>
      <c r="O384" s="133"/>
      <c r="P384" s="47" t="s">
        <v>1158</v>
      </c>
      <c r="Q384" s="47" t="s">
        <v>1346</v>
      </c>
      <c r="R384" s="47" t="s">
        <v>158</v>
      </c>
      <c r="S384" s="47" t="s">
        <v>158</v>
      </c>
      <c r="T384" s="164">
        <v>2</v>
      </c>
      <c r="U384" s="47" t="str">
        <f>IFERROR(INDEX('TAXA DE OCUP. RECUR.'!$F$1:$F$60, MATCH(T384, 'TAXA DE OCUP. RECUR.'!$E$1:$E$60, 0)),"")</f>
        <v>EXPEDIÇÃO</v>
      </c>
      <c r="V384" s="165">
        <v>1</v>
      </c>
      <c r="W384" s="165"/>
      <c r="X384" s="229">
        <v>46176</v>
      </c>
      <c r="Y384" s="229">
        <f t="shared" si="50"/>
        <v>46176</v>
      </c>
      <c r="Z384" s="47">
        <f t="shared" si="43"/>
        <v>23</v>
      </c>
      <c r="AA384" s="47">
        <f t="shared" si="45"/>
        <v>23</v>
      </c>
      <c r="AB384" s="47" t="str">
        <f t="shared" si="48"/>
        <v>jun</v>
      </c>
      <c r="AC384" s="47" t="str">
        <f t="shared" si="49"/>
        <v>2026</v>
      </c>
      <c r="AD384" s="165">
        <f t="shared" si="42"/>
        <v>1</v>
      </c>
    </row>
    <row r="385" spans="1:30" x14ac:dyDescent="0.25">
      <c r="A385" s="47" t="s">
        <v>1083</v>
      </c>
      <c r="B385" s="47" t="s">
        <v>9</v>
      </c>
      <c r="C385" s="47">
        <v>2113</v>
      </c>
      <c r="D385" s="47">
        <v>26</v>
      </c>
      <c r="E385" s="47" t="s">
        <v>38</v>
      </c>
      <c r="F385" s="48" t="s">
        <v>803</v>
      </c>
      <c r="G385" s="48" t="s">
        <v>11</v>
      </c>
      <c r="H385" s="48" t="s">
        <v>2694</v>
      </c>
      <c r="I385" s="48">
        <v>1</v>
      </c>
      <c r="J385" s="48" t="s">
        <v>1145</v>
      </c>
      <c r="K385" s="48" t="s">
        <v>1487</v>
      </c>
      <c r="L385" s="47"/>
      <c r="M385" s="47" t="str">
        <f>_xlfn.XLOOKUP(BASE!$A824,dd_carteira_fundição!A:A,dd_carteira_fundição!G:G,"",0)</f>
        <v/>
      </c>
      <c r="N385" s="47" t="s">
        <v>1164</v>
      </c>
      <c r="O385" s="133"/>
      <c r="P385" s="47" t="s">
        <v>1158</v>
      </c>
      <c r="Q385" s="47" t="s">
        <v>1346</v>
      </c>
      <c r="R385" s="47" t="s">
        <v>1687</v>
      </c>
      <c r="S385" s="48" t="s">
        <v>1156</v>
      </c>
      <c r="T385" s="164">
        <v>1</v>
      </c>
      <c r="U385" s="47" t="str">
        <f>IFERROR(INDEX('TAXA DE OCUP. RECUR.'!$F$1:$F$60, MATCH(T385, 'TAXA DE OCUP. RECUR.'!$E$1:$E$60, 0)),"")</f>
        <v>FUNDIÇÃO MORENO</v>
      </c>
      <c r="V385" s="165">
        <v>1</v>
      </c>
      <c r="W385" s="165">
        <v>1</v>
      </c>
      <c r="X385" s="229">
        <v>46100</v>
      </c>
      <c r="Y385" s="229">
        <f t="shared" si="50"/>
        <v>46100</v>
      </c>
      <c r="Z385" s="47">
        <f t="shared" si="43"/>
        <v>12</v>
      </c>
      <c r="AA385" s="47">
        <f t="shared" si="45"/>
        <v>12</v>
      </c>
      <c r="AB385" s="47" t="str">
        <f t="shared" si="48"/>
        <v>mar</v>
      </c>
      <c r="AC385" s="47" t="str">
        <f t="shared" si="49"/>
        <v>2026</v>
      </c>
      <c r="AD385" s="165">
        <f t="shared" si="42"/>
        <v>1</v>
      </c>
    </row>
    <row r="386" spans="1:30" x14ac:dyDescent="0.25">
      <c r="A386" s="47" t="s">
        <v>1083</v>
      </c>
      <c r="B386" s="47" t="s">
        <v>9</v>
      </c>
      <c r="C386" s="47">
        <v>2113</v>
      </c>
      <c r="D386" s="47">
        <v>26</v>
      </c>
      <c r="E386" s="47" t="s">
        <v>38</v>
      </c>
      <c r="F386" s="48" t="s">
        <v>803</v>
      </c>
      <c r="G386" s="48" t="s">
        <v>11</v>
      </c>
      <c r="H386" s="48" t="s">
        <v>2694</v>
      </c>
      <c r="I386" s="48">
        <v>1</v>
      </c>
      <c r="J386" s="48" t="s">
        <v>1145</v>
      </c>
      <c r="K386" s="48" t="s">
        <v>1487</v>
      </c>
      <c r="L386" s="47"/>
      <c r="M386" s="47" t="str">
        <f>_xlfn.XLOOKUP(BASE!$A825,dd_carteira_fundição!A:A,dd_carteira_fundição!G:G,"",0)</f>
        <v/>
      </c>
      <c r="N386" s="47" t="s">
        <v>1164</v>
      </c>
      <c r="O386" s="133"/>
      <c r="P386" s="47" t="s">
        <v>1158</v>
      </c>
      <c r="Q386" s="47" t="s">
        <v>1346</v>
      </c>
      <c r="R386" s="47" t="s">
        <v>1690</v>
      </c>
      <c r="S386" s="47" t="s">
        <v>174</v>
      </c>
      <c r="T386" s="164">
        <v>106</v>
      </c>
      <c r="U386" s="47" t="str">
        <f>IFERROR(INDEX('TAXA DE OCUP. RECUR.'!$F$1:$F$60, MATCH(T386, 'TAXA DE OCUP. RECUR.'!$E$1:$E$60, 0)),"")</f>
        <v>PLAINA DE MESA POREBA - [106]</v>
      </c>
      <c r="V386" s="165">
        <v>3.42</v>
      </c>
      <c r="W386" s="165"/>
      <c r="X386" s="229">
        <v>46124</v>
      </c>
      <c r="Y386" s="229">
        <f t="shared" si="50"/>
        <v>46124</v>
      </c>
      <c r="Z386" s="47">
        <f t="shared" si="43"/>
        <v>15</v>
      </c>
      <c r="AA386" s="47">
        <f t="shared" si="45"/>
        <v>15</v>
      </c>
      <c r="AB386" s="47" t="str">
        <f t="shared" si="48"/>
        <v>abr</v>
      </c>
      <c r="AC386" s="47" t="str">
        <f t="shared" si="49"/>
        <v>2026</v>
      </c>
      <c r="AD386" s="165">
        <f t="shared" ref="AD386:AD449" si="51">IF(Y386&lt;&gt;"",1,"")</f>
        <v>1</v>
      </c>
    </row>
    <row r="387" spans="1:30" x14ac:dyDescent="0.25">
      <c r="A387" s="47" t="s">
        <v>1083</v>
      </c>
      <c r="B387" s="47" t="s">
        <v>9</v>
      </c>
      <c r="C387" s="47">
        <v>2113</v>
      </c>
      <c r="D387" s="47">
        <v>26</v>
      </c>
      <c r="E387" s="47" t="s">
        <v>38</v>
      </c>
      <c r="F387" s="48" t="s">
        <v>803</v>
      </c>
      <c r="G387" s="48" t="s">
        <v>11</v>
      </c>
      <c r="H387" s="48" t="s">
        <v>2694</v>
      </c>
      <c r="I387" s="48">
        <v>1</v>
      </c>
      <c r="J387" s="48" t="s">
        <v>1145</v>
      </c>
      <c r="K387" s="48" t="s">
        <v>1487</v>
      </c>
      <c r="L387" s="47"/>
      <c r="M387" s="47" t="str">
        <f>_xlfn.XLOOKUP(BASE!$A826,dd_carteira_fundição!A:A,dd_carteira_fundição!G:G,"",0)</f>
        <v/>
      </c>
      <c r="N387" s="47" t="s">
        <v>1164</v>
      </c>
      <c r="O387" s="133"/>
      <c r="P387" s="47" t="s">
        <v>1158</v>
      </c>
      <c r="Q387" s="47" t="s">
        <v>1346</v>
      </c>
      <c r="R387" s="47" t="s">
        <v>1690</v>
      </c>
      <c r="S387" s="47" t="s">
        <v>175</v>
      </c>
      <c r="T387" s="164">
        <v>151</v>
      </c>
      <c r="U387" s="47" t="str">
        <f>IFERROR(INDEX('TAXA DE OCUP. RECUR.'!$F$1:$F$60, MATCH(T387, 'TAXA DE OCUP. RECUR.'!$E$1:$E$60, 0)),"")</f>
        <v>MANDRILH. FISHER MILL - [151]</v>
      </c>
      <c r="V387" s="165">
        <v>1.5545454545454545</v>
      </c>
      <c r="W387" s="165"/>
      <c r="X387" s="229">
        <v>46125</v>
      </c>
      <c r="Y387" s="229">
        <f t="shared" si="50"/>
        <v>46125</v>
      </c>
      <c r="Z387" s="47">
        <f t="shared" ref="Z387:Z450" si="52">IFERROR(WEEKNUM(X387,11),"")</f>
        <v>16</v>
      </c>
      <c r="AA387" s="47">
        <f t="shared" ref="AA387:AA401" si="53">IF(Y387&lt;&gt;"",WEEKNUM(Y387,11),"")</f>
        <v>16</v>
      </c>
      <c r="AB387" s="47" t="str">
        <f t="shared" si="48"/>
        <v>abr</v>
      </c>
      <c r="AC387" s="47" t="str">
        <f t="shared" si="49"/>
        <v>2026</v>
      </c>
      <c r="AD387" s="165">
        <f t="shared" si="51"/>
        <v>1</v>
      </c>
    </row>
    <row r="388" spans="1:30" x14ac:dyDescent="0.25">
      <c r="A388" s="47" t="s">
        <v>1083</v>
      </c>
      <c r="B388" s="47" t="s">
        <v>9</v>
      </c>
      <c r="C388" s="47">
        <v>2113</v>
      </c>
      <c r="D388" s="47">
        <v>26</v>
      </c>
      <c r="E388" s="47" t="s">
        <v>38</v>
      </c>
      <c r="F388" s="48" t="s">
        <v>803</v>
      </c>
      <c r="G388" s="48" t="s">
        <v>11</v>
      </c>
      <c r="H388" s="48" t="s">
        <v>2694</v>
      </c>
      <c r="I388" s="48">
        <v>1</v>
      </c>
      <c r="J388" s="48" t="s">
        <v>1145</v>
      </c>
      <c r="K388" s="48" t="s">
        <v>1487</v>
      </c>
      <c r="L388" s="47"/>
      <c r="M388" s="47" t="str">
        <f>_xlfn.XLOOKUP(BASE!$A827,dd_carteira_fundição!A:A,dd_carteira_fundição!G:G,"",0)</f>
        <v/>
      </c>
      <c r="N388" s="47" t="s">
        <v>1164</v>
      </c>
      <c r="O388" s="133"/>
      <c r="P388" s="47" t="s">
        <v>1158</v>
      </c>
      <c r="Q388" s="47" t="s">
        <v>1346</v>
      </c>
      <c r="R388" s="47" t="s">
        <v>1690</v>
      </c>
      <c r="S388" s="47" t="s">
        <v>177</v>
      </c>
      <c r="T388" s="164">
        <v>560</v>
      </c>
      <c r="U388" s="47" t="str">
        <f>IFERROR(INDEX('TAXA DE OCUP. RECUR.'!$F$1:$F$60, MATCH(T388, 'TAXA DE OCUP. RECUR.'!$E$1:$E$60, 0)),"")</f>
        <v>FRESA DROPP HEINN - [560]</v>
      </c>
      <c r="V388" s="165">
        <v>4.8600000000000003</v>
      </c>
      <c r="W388" s="165"/>
      <c r="X388" s="229">
        <v>46126</v>
      </c>
      <c r="Y388" s="229">
        <f t="shared" si="50"/>
        <v>46126</v>
      </c>
      <c r="Z388" s="47">
        <f t="shared" si="52"/>
        <v>16</v>
      </c>
      <c r="AA388" s="47">
        <f t="shared" si="53"/>
        <v>16</v>
      </c>
      <c r="AB388" s="47" t="str">
        <f t="shared" si="48"/>
        <v>abr</v>
      </c>
      <c r="AC388" s="47" t="str">
        <f t="shared" si="49"/>
        <v>2026</v>
      </c>
      <c r="AD388" s="165">
        <f t="shared" si="51"/>
        <v>1</v>
      </c>
    </row>
    <row r="389" spans="1:30" x14ac:dyDescent="0.25">
      <c r="A389" s="47" t="s">
        <v>1083</v>
      </c>
      <c r="B389" s="47" t="s">
        <v>9</v>
      </c>
      <c r="C389" s="47">
        <v>2113</v>
      </c>
      <c r="D389" s="47">
        <v>26</v>
      </c>
      <c r="E389" s="47" t="s">
        <v>38</v>
      </c>
      <c r="F389" s="48" t="s">
        <v>803</v>
      </c>
      <c r="G389" s="48" t="s">
        <v>11</v>
      </c>
      <c r="H389" s="48" t="s">
        <v>2694</v>
      </c>
      <c r="I389" s="48">
        <v>1</v>
      </c>
      <c r="J389" s="48" t="s">
        <v>1145</v>
      </c>
      <c r="K389" s="48" t="s">
        <v>1487</v>
      </c>
      <c r="L389" s="47"/>
      <c r="M389" s="47" t="str">
        <f>_xlfn.XLOOKUP(BASE!$A828,dd_carteira_fundição!A:A,dd_carteira_fundição!G:G,"",0)</f>
        <v/>
      </c>
      <c r="N389" s="47" t="s">
        <v>1164</v>
      </c>
      <c r="O389" s="133"/>
      <c r="P389" s="47" t="s">
        <v>1158</v>
      </c>
      <c r="Q389" s="47" t="s">
        <v>1346</v>
      </c>
      <c r="R389" s="47" t="s">
        <v>1690</v>
      </c>
      <c r="S389" s="47" t="s">
        <v>176</v>
      </c>
      <c r="T389" s="164">
        <v>610</v>
      </c>
      <c r="U389" s="47" t="str">
        <f>IFERROR(INDEX('TAXA DE OCUP. RECUR.'!$F$1:$F$60, MATCH(T389, 'TAXA DE OCUP. RECUR.'!$E$1:$E$60, 0)),"")</f>
        <v>FRESADORA HEYLIGENTASDE - [610]</v>
      </c>
      <c r="V389" s="165">
        <v>1.9882142176481796</v>
      </c>
      <c r="W389" s="165"/>
      <c r="X389" s="229">
        <v>46127</v>
      </c>
      <c r="Y389" s="229">
        <f t="shared" si="50"/>
        <v>46127</v>
      </c>
      <c r="Z389" s="47">
        <f t="shared" si="52"/>
        <v>16</v>
      </c>
      <c r="AA389" s="47">
        <f t="shared" si="53"/>
        <v>16</v>
      </c>
      <c r="AB389" s="47" t="str">
        <f t="shared" si="48"/>
        <v>abr</v>
      </c>
      <c r="AC389" s="47" t="str">
        <f t="shared" si="49"/>
        <v>2026</v>
      </c>
      <c r="AD389" s="165">
        <f t="shared" si="51"/>
        <v>1</v>
      </c>
    </row>
    <row r="390" spans="1:30" x14ac:dyDescent="0.25">
      <c r="A390" s="47" t="s">
        <v>1083</v>
      </c>
      <c r="B390" s="47" t="s">
        <v>9</v>
      </c>
      <c r="C390" s="47">
        <v>2113</v>
      </c>
      <c r="D390" s="47">
        <v>26</v>
      </c>
      <c r="E390" s="47" t="s">
        <v>38</v>
      </c>
      <c r="F390" s="48" t="s">
        <v>803</v>
      </c>
      <c r="G390" s="48" t="s">
        <v>11</v>
      </c>
      <c r="H390" s="48" t="s">
        <v>2694</v>
      </c>
      <c r="I390" s="48">
        <v>1</v>
      </c>
      <c r="J390" s="48" t="s">
        <v>1145</v>
      </c>
      <c r="K390" s="48" t="s">
        <v>1487</v>
      </c>
      <c r="L390" s="47"/>
      <c r="M390" s="47" t="str">
        <f>_xlfn.XLOOKUP(BASE!$A829,dd_carteira_fundição!A:A,dd_carteira_fundição!G:G,"",0)</f>
        <v/>
      </c>
      <c r="N390" s="47" t="s">
        <v>1164</v>
      </c>
      <c r="O390" s="133"/>
      <c r="P390" s="47" t="s">
        <v>1158</v>
      </c>
      <c r="Q390" s="47" t="s">
        <v>1346</v>
      </c>
      <c r="R390" s="47" t="s">
        <v>158</v>
      </c>
      <c r="S390" s="47" t="s">
        <v>158</v>
      </c>
      <c r="T390" s="164">
        <v>2</v>
      </c>
      <c r="U390" s="47" t="str">
        <f>IFERROR(INDEX('TAXA DE OCUP. RECUR.'!$F$1:$F$60, MATCH(T390, 'TAXA DE OCUP. RECUR.'!$E$1:$E$60, 0)),"")</f>
        <v>EXPEDIÇÃO</v>
      </c>
      <c r="V390" s="165">
        <v>1</v>
      </c>
      <c r="W390" s="165"/>
      <c r="X390" s="229">
        <v>46176</v>
      </c>
      <c r="Y390" s="229">
        <f t="shared" si="50"/>
        <v>46176</v>
      </c>
      <c r="Z390" s="47">
        <f t="shared" si="52"/>
        <v>23</v>
      </c>
      <c r="AA390" s="47">
        <f t="shared" si="53"/>
        <v>23</v>
      </c>
      <c r="AB390" s="47" t="str">
        <f t="shared" si="48"/>
        <v>jun</v>
      </c>
      <c r="AC390" s="47" t="str">
        <f t="shared" si="49"/>
        <v>2026</v>
      </c>
      <c r="AD390" s="165">
        <f t="shared" si="51"/>
        <v>1</v>
      </c>
    </row>
    <row r="391" spans="1:30" x14ac:dyDescent="0.25">
      <c r="A391" s="47" t="s">
        <v>1084</v>
      </c>
      <c r="B391" s="47" t="s">
        <v>9</v>
      </c>
      <c r="C391" s="47">
        <v>2113</v>
      </c>
      <c r="D391" s="47">
        <v>27</v>
      </c>
      <c r="E391" s="47" t="s">
        <v>38</v>
      </c>
      <c r="F391" s="48" t="s">
        <v>803</v>
      </c>
      <c r="G391" s="48" t="s">
        <v>11</v>
      </c>
      <c r="H391" s="48" t="s">
        <v>2694</v>
      </c>
      <c r="I391" s="48">
        <v>1</v>
      </c>
      <c r="J391" s="48" t="s">
        <v>1145</v>
      </c>
      <c r="K391" s="48" t="s">
        <v>1487</v>
      </c>
      <c r="L391" s="47"/>
      <c r="M391" s="47" t="str">
        <f>_xlfn.XLOOKUP(BASE!$A830,dd_carteira_fundição!A:A,dd_carteira_fundição!G:G,"",0)</f>
        <v/>
      </c>
      <c r="N391" s="47" t="s">
        <v>1164</v>
      </c>
      <c r="O391" s="133"/>
      <c r="P391" s="47" t="s">
        <v>1158</v>
      </c>
      <c r="Q391" s="47" t="s">
        <v>1346</v>
      </c>
      <c r="R391" s="47" t="s">
        <v>1687</v>
      </c>
      <c r="S391" s="48" t="s">
        <v>1156</v>
      </c>
      <c r="T391" s="164">
        <v>1</v>
      </c>
      <c r="U391" s="47" t="str">
        <f>IFERROR(INDEX('TAXA DE OCUP. RECUR.'!$F$1:$F$60, MATCH(T391, 'TAXA DE OCUP. RECUR.'!$E$1:$E$60, 0)),"")</f>
        <v>FUNDIÇÃO MORENO</v>
      </c>
      <c r="V391" s="165">
        <v>1</v>
      </c>
      <c r="W391" s="165">
        <v>1</v>
      </c>
      <c r="X391" s="229">
        <v>46100</v>
      </c>
      <c r="Y391" s="229">
        <f t="shared" si="50"/>
        <v>46100</v>
      </c>
      <c r="Z391" s="47">
        <f t="shared" si="52"/>
        <v>12</v>
      </c>
      <c r="AA391" s="47">
        <f t="shared" si="53"/>
        <v>12</v>
      </c>
      <c r="AB391" s="47" t="str">
        <f t="shared" si="48"/>
        <v>mar</v>
      </c>
      <c r="AC391" s="47" t="str">
        <f t="shared" si="49"/>
        <v>2026</v>
      </c>
      <c r="AD391" s="165">
        <f t="shared" si="51"/>
        <v>1</v>
      </c>
    </row>
    <row r="392" spans="1:30" x14ac:dyDescent="0.25">
      <c r="A392" s="47" t="s">
        <v>1084</v>
      </c>
      <c r="B392" s="47" t="s">
        <v>9</v>
      </c>
      <c r="C392" s="47">
        <v>2113</v>
      </c>
      <c r="D392" s="47">
        <v>27</v>
      </c>
      <c r="E392" s="47" t="s">
        <v>38</v>
      </c>
      <c r="F392" s="48" t="s">
        <v>803</v>
      </c>
      <c r="G392" s="48" t="s">
        <v>11</v>
      </c>
      <c r="H392" s="48" t="s">
        <v>2694</v>
      </c>
      <c r="I392" s="48">
        <v>1</v>
      </c>
      <c r="J392" s="48" t="s">
        <v>1145</v>
      </c>
      <c r="K392" s="48" t="s">
        <v>1487</v>
      </c>
      <c r="L392" s="47"/>
      <c r="M392" s="47" t="str">
        <f>_xlfn.XLOOKUP(BASE!$A831,dd_carteira_fundição!A:A,dd_carteira_fundição!G:G,"",0)</f>
        <v/>
      </c>
      <c r="N392" s="47" t="s">
        <v>1164</v>
      </c>
      <c r="O392" s="133"/>
      <c r="P392" s="47" t="s">
        <v>1158</v>
      </c>
      <c r="Q392" s="47" t="s">
        <v>1346</v>
      </c>
      <c r="R392" s="47" t="s">
        <v>1690</v>
      </c>
      <c r="S392" s="47" t="s">
        <v>174</v>
      </c>
      <c r="T392" s="164">
        <v>106</v>
      </c>
      <c r="U392" s="47" t="str">
        <f>IFERROR(INDEX('TAXA DE OCUP. RECUR.'!$F$1:$F$60, MATCH(T392, 'TAXA DE OCUP. RECUR.'!$E$1:$E$60, 0)),"")</f>
        <v>PLAINA DE MESA POREBA - [106]</v>
      </c>
      <c r="V392" s="165">
        <v>3.42</v>
      </c>
      <c r="W392" s="165"/>
      <c r="X392" s="229">
        <v>46124</v>
      </c>
      <c r="Y392" s="229">
        <f t="shared" si="50"/>
        <v>46124</v>
      </c>
      <c r="Z392" s="47">
        <f t="shared" si="52"/>
        <v>15</v>
      </c>
      <c r="AA392" s="47">
        <f t="shared" si="53"/>
        <v>15</v>
      </c>
      <c r="AB392" s="47" t="str">
        <f t="shared" si="48"/>
        <v>abr</v>
      </c>
      <c r="AC392" s="47" t="str">
        <f t="shared" si="49"/>
        <v>2026</v>
      </c>
      <c r="AD392" s="165">
        <f t="shared" si="51"/>
        <v>1</v>
      </c>
    </row>
    <row r="393" spans="1:30" x14ac:dyDescent="0.25">
      <c r="A393" s="47" t="s">
        <v>1084</v>
      </c>
      <c r="B393" s="47" t="s">
        <v>9</v>
      </c>
      <c r="C393" s="47">
        <v>2113</v>
      </c>
      <c r="D393" s="47">
        <v>27</v>
      </c>
      <c r="E393" s="47" t="s">
        <v>38</v>
      </c>
      <c r="F393" s="48" t="s">
        <v>803</v>
      </c>
      <c r="G393" s="48" t="s">
        <v>11</v>
      </c>
      <c r="H393" s="48" t="s">
        <v>2694</v>
      </c>
      <c r="I393" s="48">
        <v>1</v>
      </c>
      <c r="J393" s="48" t="s">
        <v>1145</v>
      </c>
      <c r="K393" s="48" t="s">
        <v>1487</v>
      </c>
      <c r="L393" s="47"/>
      <c r="M393" s="47" t="str">
        <f>_xlfn.XLOOKUP(BASE!$A832,dd_carteira_fundição!A:A,dd_carteira_fundição!G:G,"",0)</f>
        <v/>
      </c>
      <c r="N393" s="47" t="s">
        <v>1164</v>
      </c>
      <c r="O393" s="133"/>
      <c r="P393" s="47" t="s">
        <v>1158</v>
      </c>
      <c r="Q393" s="47" t="s">
        <v>1346</v>
      </c>
      <c r="R393" s="47" t="s">
        <v>1690</v>
      </c>
      <c r="S393" s="47" t="s">
        <v>175</v>
      </c>
      <c r="T393" s="164">
        <v>151</v>
      </c>
      <c r="U393" s="47" t="str">
        <f>IFERROR(INDEX('TAXA DE OCUP. RECUR.'!$F$1:$F$60, MATCH(T393, 'TAXA DE OCUP. RECUR.'!$E$1:$E$60, 0)),"")</f>
        <v>MANDRILH. FISHER MILL - [151]</v>
      </c>
      <c r="V393" s="165">
        <v>1.5545454545454545</v>
      </c>
      <c r="W393" s="165"/>
      <c r="X393" s="229">
        <v>46125</v>
      </c>
      <c r="Y393" s="229">
        <f t="shared" si="50"/>
        <v>46125</v>
      </c>
      <c r="Z393" s="47">
        <f t="shared" si="52"/>
        <v>16</v>
      </c>
      <c r="AA393" s="47">
        <f t="shared" si="53"/>
        <v>16</v>
      </c>
      <c r="AB393" s="47" t="str">
        <f t="shared" si="48"/>
        <v>abr</v>
      </c>
      <c r="AC393" s="47" t="str">
        <f t="shared" si="49"/>
        <v>2026</v>
      </c>
      <c r="AD393" s="165">
        <f t="shared" si="51"/>
        <v>1</v>
      </c>
    </row>
    <row r="394" spans="1:30" x14ac:dyDescent="0.25">
      <c r="A394" s="47" t="s">
        <v>1084</v>
      </c>
      <c r="B394" s="47" t="s">
        <v>9</v>
      </c>
      <c r="C394" s="47">
        <v>2113</v>
      </c>
      <c r="D394" s="47">
        <v>27</v>
      </c>
      <c r="E394" s="47" t="s">
        <v>38</v>
      </c>
      <c r="F394" s="48" t="s">
        <v>803</v>
      </c>
      <c r="G394" s="48" t="s">
        <v>11</v>
      </c>
      <c r="H394" s="48" t="s">
        <v>2694</v>
      </c>
      <c r="I394" s="48">
        <v>1</v>
      </c>
      <c r="J394" s="48" t="s">
        <v>1145</v>
      </c>
      <c r="K394" s="48" t="s">
        <v>1487</v>
      </c>
      <c r="L394" s="47"/>
      <c r="M394" s="47" t="str">
        <f>_xlfn.XLOOKUP(BASE!$A833,dd_carteira_fundição!A:A,dd_carteira_fundição!G:G,"",0)</f>
        <v/>
      </c>
      <c r="N394" s="47" t="s">
        <v>1164</v>
      </c>
      <c r="O394" s="133"/>
      <c r="P394" s="47" t="s">
        <v>1158</v>
      </c>
      <c r="Q394" s="47" t="s">
        <v>1346</v>
      </c>
      <c r="R394" s="47" t="s">
        <v>1690</v>
      </c>
      <c r="S394" s="47" t="s">
        <v>177</v>
      </c>
      <c r="T394" s="164">
        <v>560</v>
      </c>
      <c r="U394" s="47" t="str">
        <f>IFERROR(INDEX('TAXA DE OCUP. RECUR.'!$F$1:$F$60, MATCH(T394, 'TAXA DE OCUP. RECUR.'!$E$1:$E$60, 0)),"")</f>
        <v>FRESA DROPP HEINN - [560]</v>
      </c>
      <c r="V394" s="165">
        <v>4.8600000000000003</v>
      </c>
      <c r="W394" s="165"/>
      <c r="X394" s="229">
        <v>46126</v>
      </c>
      <c r="Y394" s="229">
        <f t="shared" si="50"/>
        <v>46126</v>
      </c>
      <c r="Z394" s="47">
        <f t="shared" si="52"/>
        <v>16</v>
      </c>
      <c r="AA394" s="47">
        <f t="shared" si="53"/>
        <v>16</v>
      </c>
      <c r="AB394" s="47" t="str">
        <f t="shared" si="48"/>
        <v>abr</v>
      </c>
      <c r="AC394" s="47" t="str">
        <f t="shared" si="49"/>
        <v>2026</v>
      </c>
      <c r="AD394" s="165">
        <f t="shared" si="51"/>
        <v>1</v>
      </c>
    </row>
    <row r="395" spans="1:30" x14ac:dyDescent="0.25">
      <c r="A395" s="47" t="s">
        <v>1084</v>
      </c>
      <c r="B395" s="47" t="s">
        <v>9</v>
      </c>
      <c r="C395" s="47">
        <v>2113</v>
      </c>
      <c r="D395" s="47">
        <v>27</v>
      </c>
      <c r="E395" s="47" t="s">
        <v>38</v>
      </c>
      <c r="F395" s="48" t="s">
        <v>803</v>
      </c>
      <c r="G395" s="48" t="s">
        <v>11</v>
      </c>
      <c r="H395" s="48" t="s">
        <v>2694</v>
      </c>
      <c r="I395" s="48">
        <v>1</v>
      </c>
      <c r="J395" s="48" t="s">
        <v>1145</v>
      </c>
      <c r="K395" s="48" t="s">
        <v>1487</v>
      </c>
      <c r="L395" s="47"/>
      <c r="M395" s="47" t="str">
        <f>_xlfn.XLOOKUP(BASE!$A834,dd_carteira_fundição!A:A,dd_carteira_fundição!G:G,"",0)</f>
        <v/>
      </c>
      <c r="N395" s="47" t="s">
        <v>1164</v>
      </c>
      <c r="O395" s="133"/>
      <c r="P395" s="47" t="s">
        <v>1158</v>
      </c>
      <c r="Q395" s="47" t="s">
        <v>1346</v>
      </c>
      <c r="R395" s="47" t="s">
        <v>1690</v>
      </c>
      <c r="S395" s="47" t="s">
        <v>176</v>
      </c>
      <c r="T395" s="164">
        <v>610</v>
      </c>
      <c r="U395" s="47" t="str">
        <f>IFERROR(INDEX('TAXA DE OCUP. RECUR.'!$F$1:$F$60, MATCH(T395, 'TAXA DE OCUP. RECUR.'!$E$1:$E$60, 0)),"")</f>
        <v>FRESADORA HEYLIGENTASDE - [610]</v>
      </c>
      <c r="V395" s="165">
        <v>1.9882142176481796</v>
      </c>
      <c r="W395" s="165"/>
      <c r="X395" s="229">
        <v>46127</v>
      </c>
      <c r="Y395" s="229">
        <f t="shared" si="50"/>
        <v>46127</v>
      </c>
      <c r="Z395" s="47">
        <f t="shared" si="52"/>
        <v>16</v>
      </c>
      <c r="AA395" s="47">
        <f t="shared" si="53"/>
        <v>16</v>
      </c>
      <c r="AB395" s="47" t="str">
        <f t="shared" si="48"/>
        <v>abr</v>
      </c>
      <c r="AC395" s="47" t="str">
        <f t="shared" si="49"/>
        <v>2026</v>
      </c>
      <c r="AD395" s="165">
        <f t="shared" si="51"/>
        <v>1</v>
      </c>
    </row>
    <row r="396" spans="1:30" x14ac:dyDescent="0.25">
      <c r="A396" s="47" t="s">
        <v>1084</v>
      </c>
      <c r="B396" s="47" t="s">
        <v>9</v>
      </c>
      <c r="C396" s="47">
        <v>2113</v>
      </c>
      <c r="D396" s="47">
        <v>27</v>
      </c>
      <c r="E396" s="47" t="s">
        <v>38</v>
      </c>
      <c r="F396" s="48" t="s">
        <v>803</v>
      </c>
      <c r="G396" s="48" t="s">
        <v>11</v>
      </c>
      <c r="H396" s="48" t="s">
        <v>2694</v>
      </c>
      <c r="I396" s="48">
        <v>1</v>
      </c>
      <c r="J396" s="48" t="s">
        <v>1145</v>
      </c>
      <c r="K396" s="48" t="s">
        <v>1487</v>
      </c>
      <c r="L396" s="47"/>
      <c r="M396" s="47" t="str">
        <f>_xlfn.XLOOKUP(BASE!$A835,dd_carteira_fundição!A:A,dd_carteira_fundição!G:G,"",0)</f>
        <v/>
      </c>
      <c r="N396" s="47" t="s">
        <v>1164</v>
      </c>
      <c r="O396" s="133"/>
      <c r="P396" s="47" t="s">
        <v>1158</v>
      </c>
      <c r="Q396" s="47" t="s">
        <v>1346</v>
      </c>
      <c r="R396" s="47" t="s">
        <v>158</v>
      </c>
      <c r="S396" s="47" t="s">
        <v>158</v>
      </c>
      <c r="T396" s="164">
        <v>2</v>
      </c>
      <c r="U396" s="47" t="str">
        <f>IFERROR(INDEX('TAXA DE OCUP. RECUR.'!$F$1:$F$60, MATCH(T396, 'TAXA DE OCUP. RECUR.'!$E$1:$E$60, 0)),"")</f>
        <v>EXPEDIÇÃO</v>
      </c>
      <c r="V396" s="165">
        <v>1</v>
      </c>
      <c r="W396" s="165"/>
      <c r="X396" s="229">
        <v>46176</v>
      </c>
      <c r="Y396" s="229">
        <f t="shared" si="50"/>
        <v>46176</v>
      </c>
      <c r="Z396" s="47">
        <f t="shared" si="52"/>
        <v>23</v>
      </c>
      <c r="AA396" s="47">
        <f t="shared" si="53"/>
        <v>23</v>
      </c>
      <c r="AB396" s="47" t="str">
        <f t="shared" si="48"/>
        <v>jun</v>
      </c>
      <c r="AC396" s="47" t="str">
        <f t="shared" si="49"/>
        <v>2026</v>
      </c>
      <c r="AD396" s="165">
        <f t="shared" si="51"/>
        <v>1</v>
      </c>
    </row>
    <row r="397" spans="1:30" x14ac:dyDescent="0.25">
      <c r="A397" s="47" t="s">
        <v>1085</v>
      </c>
      <c r="B397" s="47" t="s">
        <v>9</v>
      </c>
      <c r="C397" s="47">
        <v>2113</v>
      </c>
      <c r="D397" s="47">
        <v>28</v>
      </c>
      <c r="E397" s="47" t="s">
        <v>38</v>
      </c>
      <c r="F397" s="48" t="s">
        <v>804</v>
      </c>
      <c r="G397" s="48" t="s">
        <v>11</v>
      </c>
      <c r="H397" s="48" t="s">
        <v>2701</v>
      </c>
      <c r="I397" s="48">
        <v>1</v>
      </c>
      <c r="J397" s="48" t="s">
        <v>1145</v>
      </c>
      <c r="K397" s="48" t="s">
        <v>1487</v>
      </c>
      <c r="M397" s="47" t="str">
        <f>_xlfn.XLOOKUP(BASE!$A836,dd_carteira_fundição!A:A,dd_carteira_fundição!G:G,"",0)</f>
        <v/>
      </c>
      <c r="N397" s="47" t="s">
        <v>1164</v>
      </c>
      <c r="O397" s="133"/>
      <c r="P397" s="47" t="s">
        <v>1158</v>
      </c>
      <c r="Q397" s="47" t="s">
        <v>1346</v>
      </c>
      <c r="R397" s="47" t="s">
        <v>1687</v>
      </c>
      <c r="S397" s="48" t="s">
        <v>1156</v>
      </c>
      <c r="T397" s="164">
        <v>1</v>
      </c>
      <c r="U397" s="47" t="str">
        <f>IFERROR(INDEX('TAXA DE OCUP. RECUR.'!$F$1:$F$60, MATCH(T397, 'TAXA DE OCUP. RECUR.'!$E$1:$E$60, 0)),"")</f>
        <v>FUNDIÇÃO MORENO</v>
      </c>
      <c r="V397" s="165">
        <v>1</v>
      </c>
      <c r="W397" s="165">
        <v>1</v>
      </c>
      <c r="X397" s="229">
        <v>46108</v>
      </c>
      <c r="Y397" s="229">
        <f t="shared" si="50"/>
        <v>46108</v>
      </c>
      <c r="Z397" s="47">
        <f t="shared" si="52"/>
        <v>13</v>
      </c>
      <c r="AA397" s="47">
        <f t="shared" si="53"/>
        <v>13</v>
      </c>
      <c r="AB397" s="47" t="str">
        <f t="shared" si="48"/>
        <v>mar</v>
      </c>
      <c r="AC397" s="47" t="str">
        <f t="shared" si="49"/>
        <v>2026</v>
      </c>
      <c r="AD397" s="165">
        <f t="shared" si="51"/>
        <v>1</v>
      </c>
    </row>
    <row r="398" spans="1:30" x14ac:dyDescent="0.25">
      <c r="A398" s="47" t="s">
        <v>1085</v>
      </c>
      <c r="B398" s="47" t="s">
        <v>9</v>
      </c>
      <c r="C398" s="47">
        <v>2113</v>
      </c>
      <c r="D398" s="47">
        <v>28</v>
      </c>
      <c r="E398" s="47" t="s">
        <v>38</v>
      </c>
      <c r="F398" s="48" t="s">
        <v>804</v>
      </c>
      <c r="G398" s="48" t="s">
        <v>11</v>
      </c>
      <c r="H398" s="48" t="s">
        <v>2701</v>
      </c>
      <c r="I398" s="48">
        <v>1</v>
      </c>
      <c r="J398" s="48" t="s">
        <v>1145</v>
      </c>
      <c r="K398" s="48" t="s">
        <v>1487</v>
      </c>
      <c r="M398" s="47" t="str">
        <f>_xlfn.XLOOKUP(BASE!$A837,dd_carteira_fundição!A:A,dd_carteira_fundição!G:G,"",0)</f>
        <v/>
      </c>
      <c r="N398" s="47" t="s">
        <v>1164</v>
      </c>
      <c r="O398" s="133"/>
      <c r="P398" s="47" t="s">
        <v>1158</v>
      </c>
      <c r="Q398" s="47" t="s">
        <v>1346</v>
      </c>
      <c r="R398" s="47" t="s">
        <v>1690</v>
      </c>
      <c r="S398" s="47" t="s">
        <v>174</v>
      </c>
      <c r="T398" s="164">
        <v>106</v>
      </c>
      <c r="U398" s="47" t="str">
        <f>IFERROR(INDEX('TAXA DE OCUP. RECUR.'!$F$1:$F$60, MATCH(T398, 'TAXA DE OCUP. RECUR.'!$E$1:$E$60, 0)),"")</f>
        <v>PLAINA DE MESA POREBA - [106]</v>
      </c>
      <c r="V398" s="165">
        <v>3.42</v>
      </c>
      <c r="W398" s="165"/>
      <c r="X398" s="229">
        <v>46124</v>
      </c>
      <c r="Y398" s="229">
        <f t="shared" si="50"/>
        <v>46124</v>
      </c>
      <c r="Z398" s="47">
        <f t="shared" si="52"/>
        <v>15</v>
      </c>
      <c r="AA398" s="47">
        <f t="shared" si="53"/>
        <v>15</v>
      </c>
      <c r="AB398" s="47" t="str">
        <f t="shared" si="48"/>
        <v>abr</v>
      </c>
      <c r="AC398" s="47" t="str">
        <f t="shared" si="49"/>
        <v>2026</v>
      </c>
      <c r="AD398" s="165">
        <f t="shared" si="51"/>
        <v>1</v>
      </c>
    </row>
    <row r="399" spans="1:30" x14ac:dyDescent="0.25">
      <c r="A399" s="47" t="s">
        <v>1085</v>
      </c>
      <c r="B399" s="47" t="s">
        <v>9</v>
      </c>
      <c r="C399" s="47">
        <v>2113</v>
      </c>
      <c r="D399" s="47">
        <v>28</v>
      </c>
      <c r="E399" s="47" t="s">
        <v>38</v>
      </c>
      <c r="F399" s="48" t="s">
        <v>804</v>
      </c>
      <c r="G399" s="48" t="s">
        <v>11</v>
      </c>
      <c r="H399" s="48" t="s">
        <v>2701</v>
      </c>
      <c r="I399" s="48">
        <v>1</v>
      </c>
      <c r="J399" s="48" t="s">
        <v>1145</v>
      </c>
      <c r="K399" s="48" t="s">
        <v>1487</v>
      </c>
      <c r="M399" s="47" t="str">
        <f>_xlfn.XLOOKUP(BASE!$A838,dd_carteira_fundição!A:A,dd_carteira_fundição!G:G,"",0)</f>
        <v/>
      </c>
      <c r="N399" s="47" t="s">
        <v>1164</v>
      </c>
      <c r="O399" s="133"/>
      <c r="P399" s="47" t="s">
        <v>1158</v>
      </c>
      <c r="Q399" s="47" t="s">
        <v>1346</v>
      </c>
      <c r="R399" s="47" t="s">
        <v>1690</v>
      </c>
      <c r="S399" s="47" t="s">
        <v>175</v>
      </c>
      <c r="T399" s="164">
        <v>151</v>
      </c>
      <c r="U399" s="47" t="str">
        <f>IFERROR(INDEX('TAXA DE OCUP. RECUR.'!$F$1:$F$60, MATCH(T399, 'TAXA DE OCUP. RECUR.'!$E$1:$E$60, 0)),"")</f>
        <v>MANDRILH. FISHER MILL - [151]</v>
      </c>
      <c r="V399" s="165">
        <v>1.5545454545454545</v>
      </c>
      <c r="W399" s="165"/>
      <c r="X399" s="229">
        <v>46125</v>
      </c>
      <c r="Y399" s="229">
        <f t="shared" si="50"/>
        <v>46125</v>
      </c>
      <c r="Z399" s="47">
        <f t="shared" si="52"/>
        <v>16</v>
      </c>
      <c r="AA399" s="47">
        <f t="shared" si="53"/>
        <v>16</v>
      </c>
      <c r="AB399" s="47" t="str">
        <f t="shared" si="48"/>
        <v>abr</v>
      </c>
      <c r="AC399" s="47" t="str">
        <f t="shared" si="49"/>
        <v>2026</v>
      </c>
      <c r="AD399" s="165">
        <f t="shared" si="51"/>
        <v>1</v>
      </c>
    </row>
    <row r="400" spans="1:30" x14ac:dyDescent="0.25">
      <c r="A400" s="47" t="s">
        <v>1085</v>
      </c>
      <c r="B400" s="47" t="s">
        <v>9</v>
      </c>
      <c r="C400" s="47">
        <v>2113</v>
      </c>
      <c r="D400" s="47">
        <v>28</v>
      </c>
      <c r="E400" s="47" t="s">
        <v>38</v>
      </c>
      <c r="F400" s="48" t="s">
        <v>804</v>
      </c>
      <c r="G400" s="48" t="s">
        <v>11</v>
      </c>
      <c r="H400" s="48" t="s">
        <v>2701</v>
      </c>
      <c r="I400" s="48">
        <v>1</v>
      </c>
      <c r="J400" s="48" t="s">
        <v>1145</v>
      </c>
      <c r="K400" s="48" t="s">
        <v>1487</v>
      </c>
      <c r="M400" s="47" t="str">
        <f>_xlfn.XLOOKUP(BASE!$A839,dd_carteira_fundição!A:A,dd_carteira_fundição!G:G,"",0)</f>
        <v/>
      </c>
      <c r="N400" s="47" t="s">
        <v>1164</v>
      </c>
      <c r="O400" s="133"/>
      <c r="P400" s="47" t="s">
        <v>1158</v>
      </c>
      <c r="Q400" s="47" t="s">
        <v>1346</v>
      </c>
      <c r="R400" s="47" t="s">
        <v>1690</v>
      </c>
      <c r="S400" s="47" t="s">
        <v>177</v>
      </c>
      <c r="T400" s="164">
        <v>560</v>
      </c>
      <c r="U400" s="47" t="str">
        <f>IFERROR(INDEX('TAXA DE OCUP. RECUR.'!$F$1:$F$60, MATCH(T400, 'TAXA DE OCUP. RECUR.'!$E$1:$E$60, 0)),"")</f>
        <v>FRESA DROPP HEINN - [560]</v>
      </c>
      <c r="V400" s="165">
        <v>4.8600000000000003</v>
      </c>
      <c r="W400" s="165"/>
      <c r="X400" s="229">
        <v>46126</v>
      </c>
      <c r="Y400" s="229">
        <f t="shared" si="50"/>
        <v>46126</v>
      </c>
      <c r="Z400" s="47">
        <f t="shared" si="52"/>
        <v>16</v>
      </c>
      <c r="AA400" s="47">
        <f t="shared" si="53"/>
        <v>16</v>
      </c>
      <c r="AB400" s="47" t="str">
        <f t="shared" si="48"/>
        <v>abr</v>
      </c>
      <c r="AC400" s="47" t="str">
        <f t="shared" si="49"/>
        <v>2026</v>
      </c>
      <c r="AD400" s="165">
        <f t="shared" si="51"/>
        <v>1</v>
      </c>
    </row>
    <row r="401" spans="1:30" x14ac:dyDescent="0.25">
      <c r="A401" s="47" t="s">
        <v>1085</v>
      </c>
      <c r="B401" s="47" t="s">
        <v>9</v>
      </c>
      <c r="C401" s="47">
        <v>2113</v>
      </c>
      <c r="D401" s="47">
        <v>28</v>
      </c>
      <c r="E401" s="47" t="s">
        <v>38</v>
      </c>
      <c r="F401" s="48" t="s">
        <v>804</v>
      </c>
      <c r="G401" s="48" t="s">
        <v>11</v>
      </c>
      <c r="H401" s="48" t="s">
        <v>2702</v>
      </c>
      <c r="I401" s="48">
        <v>1</v>
      </c>
      <c r="J401" s="48" t="s">
        <v>1145</v>
      </c>
      <c r="K401" s="48" t="s">
        <v>1487</v>
      </c>
      <c r="M401" s="47">
        <f>_xlfn.XLOOKUP(BASE!$A840,dd_carteira_fundição!A:A,dd_carteira_fundição!G:G,"",0)</f>
        <v>1</v>
      </c>
      <c r="N401" s="47" t="s">
        <v>1164</v>
      </c>
      <c r="O401" s="133"/>
      <c r="P401" s="47" t="s">
        <v>1158</v>
      </c>
      <c r="Q401" s="47" t="s">
        <v>1346</v>
      </c>
      <c r="R401" s="47" t="s">
        <v>1690</v>
      </c>
      <c r="S401" s="47" t="s">
        <v>176</v>
      </c>
      <c r="T401" s="164">
        <v>610</v>
      </c>
      <c r="U401" s="47" t="str">
        <f>IFERROR(INDEX('TAXA DE OCUP. RECUR.'!$F$1:$F$60, MATCH(T401, 'TAXA DE OCUP. RECUR.'!$E$1:$E$60, 0)),"")</f>
        <v>FRESADORA HEYLIGENTASDE - [610]</v>
      </c>
      <c r="V401" s="165">
        <v>1.9882142176481796</v>
      </c>
      <c r="W401" s="165"/>
      <c r="X401" s="229">
        <v>46127</v>
      </c>
      <c r="Y401" s="229">
        <f t="shared" si="50"/>
        <v>46127</v>
      </c>
      <c r="Z401" s="47">
        <f t="shared" si="52"/>
        <v>16</v>
      </c>
      <c r="AA401" s="47">
        <f t="shared" si="53"/>
        <v>16</v>
      </c>
      <c r="AB401" s="47" t="str">
        <f t="shared" si="48"/>
        <v>abr</v>
      </c>
      <c r="AC401" s="47" t="str">
        <f t="shared" si="49"/>
        <v>2026</v>
      </c>
      <c r="AD401" s="165">
        <f t="shared" si="51"/>
        <v>1</v>
      </c>
    </row>
    <row r="402" spans="1:30" x14ac:dyDescent="0.25">
      <c r="A402" s="47" t="s">
        <v>1085</v>
      </c>
      <c r="B402" s="47" t="s">
        <v>9</v>
      </c>
      <c r="C402" s="47">
        <v>2113</v>
      </c>
      <c r="D402" s="47">
        <v>28</v>
      </c>
      <c r="E402" s="47" t="s">
        <v>38</v>
      </c>
      <c r="F402" s="48" t="s">
        <v>804</v>
      </c>
      <c r="G402" s="48" t="s">
        <v>11</v>
      </c>
      <c r="H402" s="48" t="s">
        <v>2702</v>
      </c>
      <c r="I402" s="48">
        <v>1</v>
      </c>
      <c r="J402" s="48" t="s">
        <v>1145</v>
      </c>
      <c r="K402" s="48" t="s">
        <v>1487</v>
      </c>
      <c r="M402" s="47">
        <f>_xlfn.XLOOKUP(BASE!$A841,dd_carteira_fundição!A:A,dd_carteira_fundição!G:G,"",0)</f>
        <v>1</v>
      </c>
      <c r="N402" s="47" t="s">
        <v>1164</v>
      </c>
      <c r="O402" s="133"/>
      <c r="P402" s="47" t="s">
        <v>1158</v>
      </c>
      <c r="Q402" s="47" t="s">
        <v>1346</v>
      </c>
      <c r="R402" s="47" t="s">
        <v>158</v>
      </c>
      <c r="S402" s="47" t="s">
        <v>158</v>
      </c>
      <c r="T402" s="164">
        <v>2</v>
      </c>
      <c r="U402" s="47" t="str">
        <f>IFERROR(INDEX('TAXA DE OCUP. RECUR.'!$F$1:$F$60, MATCH(T402, 'TAXA DE OCUP. RECUR.'!$E$1:$E$60, 0)),"")</f>
        <v>EXPEDIÇÃO</v>
      </c>
      <c r="V402" s="165">
        <v>1</v>
      </c>
      <c r="W402" s="165"/>
      <c r="X402" s="229">
        <v>46176</v>
      </c>
      <c r="Y402" s="229"/>
      <c r="Z402" s="47">
        <f t="shared" si="52"/>
        <v>23</v>
      </c>
      <c r="AA402" s="47" t="str">
        <f t="shared" ref="AA402:AA450" si="54">IF(Y402&lt;&gt;"",WEEKNUM(Y402,11),"")</f>
        <v/>
      </c>
      <c r="AB402" s="47" t="str">
        <f t="shared" si="48"/>
        <v>jun</v>
      </c>
      <c r="AC402" s="47" t="str">
        <f t="shared" si="49"/>
        <v>2026</v>
      </c>
      <c r="AD402" s="165" t="str">
        <f t="shared" si="51"/>
        <v/>
      </c>
    </row>
    <row r="403" spans="1:30" x14ac:dyDescent="0.25">
      <c r="A403" s="47" t="s">
        <v>1086</v>
      </c>
      <c r="B403" s="47" t="s">
        <v>9</v>
      </c>
      <c r="C403" s="47">
        <v>2113</v>
      </c>
      <c r="D403" s="47">
        <v>29</v>
      </c>
      <c r="E403" s="47" t="s">
        <v>38</v>
      </c>
      <c r="F403" s="48" t="s">
        <v>804</v>
      </c>
      <c r="G403" s="48" t="s">
        <v>11</v>
      </c>
      <c r="H403" s="48" t="s">
        <v>2702</v>
      </c>
      <c r="I403" s="48">
        <v>1</v>
      </c>
      <c r="J403" s="48" t="s">
        <v>1145</v>
      </c>
      <c r="K403" s="48" t="s">
        <v>1487</v>
      </c>
      <c r="M403" s="47">
        <f>_xlfn.XLOOKUP(BASE!$A842,dd_carteira_fundição!A:A,dd_carteira_fundição!G:G,"",0)</f>
        <v>1</v>
      </c>
      <c r="N403" s="47" t="s">
        <v>1164</v>
      </c>
      <c r="O403" s="133"/>
      <c r="P403" s="47" t="s">
        <v>1158</v>
      </c>
      <c r="Q403" s="47" t="s">
        <v>1346</v>
      </c>
      <c r="R403" s="47" t="s">
        <v>1687</v>
      </c>
      <c r="S403" s="48" t="s">
        <v>1156</v>
      </c>
      <c r="T403" s="164">
        <v>1</v>
      </c>
      <c r="U403" s="47" t="str">
        <f>IFERROR(INDEX('TAXA DE OCUP. RECUR.'!$F$1:$F$60, MATCH(T403, 'TAXA DE OCUP. RECUR.'!$E$1:$E$60, 0)),"")</f>
        <v>FUNDIÇÃO MORENO</v>
      </c>
      <c r="V403" s="165">
        <v>1</v>
      </c>
      <c r="W403" s="165">
        <v>1</v>
      </c>
      <c r="X403" s="229">
        <v>46108</v>
      </c>
      <c r="Y403" s="229">
        <f>X403</f>
        <v>46108</v>
      </c>
      <c r="Z403" s="47">
        <f t="shared" si="52"/>
        <v>13</v>
      </c>
      <c r="AA403" s="47">
        <f t="shared" si="54"/>
        <v>13</v>
      </c>
      <c r="AB403" s="47" t="str">
        <f t="shared" si="48"/>
        <v>mar</v>
      </c>
      <c r="AC403" s="47" t="str">
        <f t="shared" si="49"/>
        <v>2026</v>
      </c>
      <c r="AD403" s="165">
        <f t="shared" si="51"/>
        <v>1</v>
      </c>
    </row>
    <row r="404" spans="1:30" x14ac:dyDescent="0.25">
      <c r="A404" s="47" t="s">
        <v>1086</v>
      </c>
      <c r="B404" s="47" t="s">
        <v>9</v>
      </c>
      <c r="C404" s="47">
        <v>2113</v>
      </c>
      <c r="D404" s="47">
        <v>29</v>
      </c>
      <c r="E404" s="47" t="s">
        <v>38</v>
      </c>
      <c r="F404" s="48" t="s">
        <v>804</v>
      </c>
      <c r="G404" s="48" t="s">
        <v>11</v>
      </c>
      <c r="H404" s="48" t="s">
        <v>2702</v>
      </c>
      <c r="I404" s="48">
        <v>1</v>
      </c>
      <c r="J404" s="48" t="s">
        <v>1145</v>
      </c>
      <c r="K404" s="48" t="s">
        <v>1487</v>
      </c>
      <c r="M404" s="47">
        <f>_xlfn.XLOOKUP(BASE!$A843,dd_carteira_fundição!A:A,dd_carteira_fundição!G:G,"",0)</f>
        <v>1</v>
      </c>
      <c r="N404" s="47" t="s">
        <v>1164</v>
      </c>
      <c r="O404" s="133"/>
      <c r="P404" s="47" t="s">
        <v>1158</v>
      </c>
      <c r="Q404" s="47" t="s">
        <v>1346</v>
      </c>
      <c r="R404" s="47" t="s">
        <v>1690</v>
      </c>
      <c r="S404" s="47" t="s">
        <v>174</v>
      </c>
      <c r="T404" s="164">
        <v>106</v>
      </c>
      <c r="U404" s="47" t="str">
        <f>IFERROR(INDEX('TAXA DE OCUP. RECUR.'!$F$1:$F$60, MATCH(T404, 'TAXA DE OCUP. RECUR.'!$E$1:$E$60, 0)),"")</f>
        <v>PLAINA DE MESA POREBA - [106]</v>
      </c>
      <c r="V404" s="165">
        <v>3.42</v>
      </c>
      <c r="W404" s="165"/>
      <c r="X404" s="229">
        <v>46124</v>
      </c>
      <c r="Y404" s="229">
        <f>X404</f>
        <v>46124</v>
      </c>
      <c r="Z404" s="47">
        <f t="shared" si="52"/>
        <v>15</v>
      </c>
      <c r="AA404" s="47">
        <f t="shared" si="54"/>
        <v>15</v>
      </c>
      <c r="AB404" s="47" t="str">
        <f t="shared" si="48"/>
        <v>abr</v>
      </c>
      <c r="AC404" s="47" t="str">
        <f t="shared" si="49"/>
        <v>2026</v>
      </c>
      <c r="AD404" s="165">
        <f t="shared" si="51"/>
        <v>1</v>
      </c>
    </row>
    <row r="405" spans="1:30" x14ac:dyDescent="0.25">
      <c r="A405" s="47" t="s">
        <v>1086</v>
      </c>
      <c r="B405" s="47" t="s">
        <v>9</v>
      </c>
      <c r="C405" s="47">
        <v>2113</v>
      </c>
      <c r="D405" s="47">
        <v>29</v>
      </c>
      <c r="E405" s="47" t="s">
        <v>38</v>
      </c>
      <c r="F405" s="48" t="s">
        <v>804</v>
      </c>
      <c r="G405" s="48" t="s">
        <v>11</v>
      </c>
      <c r="H405" s="48" t="s">
        <v>2702</v>
      </c>
      <c r="I405" s="48">
        <v>1</v>
      </c>
      <c r="J405" s="48" t="s">
        <v>1145</v>
      </c>
      <c r="K405" s="48" t="s">
        <v>1487</v>
      </c>
      <c r="M405" s="47">
        <f>_xlfn.XLOOKUP(BASE!$A844,dd_carteira_fundição!A:A,dd_carteira_fundição!G:G,"",0)</f>
        <v>1</v>
      </c>
      <c r="N405" s="47" t="s">
        <v>1164</v>
      </c>
      <c r="O405" s="133"/>
      <c r="P405" s="47" t="s">
        <v>1158</v>
      </c>
      <c r="Q405" s="47" t="s">
        <v>1346</v>
      </c>
      <c r="R405" s="47" t="s">
        <v>1690</v>
      </c>
      <c r="S405" s="47" t="s">
        <v>175</v>
      </c>
      <c r="T405" s="164">
        <v>151</v>
      </c>
      <c r="U405" s="47" t="str">
        <f>IFERROR(INDEX('TAXA DE OCUP. RECUR.'!$F$1:$F$60, MATCH(T405, 'TAXA DE OCUP. RECUR.'!$E$1:$E$60, 0)),"")</f>
        <v>MANDRILH. FISHER MILL - [151]</v>
      </c>
      <c r="V405" s="165">
        <v>1.5545454545454545</v>
      </c>
      <c r="W405" s="165"/>
      <c r="X405" s="229">
        <v>46125</v>
      </c>
      <c r="Y405" s="229">
        <f>X405</f>
        <v>46125</v>
      </c>
      <c r="Z405" s="47">
        <f t="shared" si="52"/>
        <v>16</v>
      </c>
      <c r="AA405" s="47">
        <f t="shared" si="54"/>
        <v>16</v>
      </c>
      <c r="AB405" s="47" t="str">
        <f t="shared" si="48"/>
        <v>abr</v>
      </c>
      <c r="AC405" s="47" t="str">
        <f t="shared" si="49"/>
        <v>2026</v>
      </c>
      <c r="AD405" s="165">
        <f t="shared" si="51"/>
        <v>1</v>
      </c>
    </row>
    <row r="406" spans="1:30" x14ac:dyDescent="0.25">
      <c r="A406" s="47" t="s">
        <v>1086</v>
      </c>
      <c r="B406" s="47" t="s">
        <v>9</v>
      </c>
      <c r="C406" s="47">
        <v>2113</v>
      </c>
      <c r="D406" s="47">
        <v>29</v>
      </c>
      <c r="E406" s="47" t="s">
        <v>38</v>
      </c>
      <c r="F406" s="48" t="s">
        <v>804</v>
      </c>
      <c r="G406" s="48" t="s">
        <v>11</v>
      </c>
      <c r="H406" s="48" t="s">
        <v>2702</v>
      </c>
      <c r="I406" s="48">
        <v>1</v>
      </c>
      <c r="J406" s="48" t="s">
        <v>1145</v>
      </c>
      <c r="K406" s="48" t="s">
        <v>1487</v>
      </c>
      <c r="M406" s="47">
        <f>_xlfn.XLOOKUP(BASE!$A845,dd_carteira_fundição!A:A,dd_carteira_fundição!G:G,"",0)</f>
        <v>1</v>
      </c>
      <c r="N406" s="47" t="s">
        <v>1164</v>
      </c>
      <c r="O406" s="133"/>
      <c r="P406" s="47" t="s">
        <v>1158</v>
      </c>
      <c r="Q406" s="47" t="s">
        <v>1346</v>
      </c>
      <c r="R406" s="47" t="s">
        <v>1690</v>
      </c>
      <c r="S406" s="47" t="s">
        <v>177</v>
      </c>
      <c r="T406" s="164">
        <v>560</v>
      </c>
      <c r="U406" s="47" t="str">
        <f>IFERROR(INDEX('TAXA DE OCUP. RECUR.'!$F$1:$F$60, MATCH(T406, 'TAXA DE OCUP. RECUR.'!$E$1:$E$60, 0)),"")</f>
        <v>FRESA DROPP HEINN - [560]</v>
      </c>
      <c r="V406" s="165">
        <v>4.8600000000000003</v>
      </c>
      <c r="W406" s="165"/>
      <c r="X406" s="229">
        <v>46126</v>
      </c>
      <c r="Y406" s="229">
        <f>X406</f>
        <v>46126</v>
      </c>
      <c r="Z406" s="47">
        <f t="shared" si="52"/>
        <v>16</v>
      </c>
      <c r="AA406" s="47">
        <f t="shared" si="54"/>
        <v>16</v>
      </c>
      <c r="AB406" s="47" t="str">
        <f t="shared" si="48"/>
        <v>abr</v>
      </c>
      <c r="AC406" s="47" t="str">
        <f t="shared" si="49"/>
        <v>2026</v>
      </c>
      <c r="AD406" s="165">
        <f t="shared" si="51"/>
        <v>1</v>
      </c>
    </row>
    <row r="407" spans="1:30" x14ac:dyDescent="0.25">
      <c r="A407" s="47" t="s">
        <v>1086</v>
      </c>
      <c r="B407" s="47" t="s">
        <v>9</v>
      </c>
      <c r="C407" s="47">
        <v>2113</v>
      </c>
      <c r="D407" s="47">
        <v>29</v>
      </c>
      <c r="E407" s="47" t="s">
        <v>38</v>
      </c>
      <c r="F407" s="48" t="s">
        <v>804</v>
      </c>
      <c r="G407" s="48" t="s">
        <v>11</v>
      </c>
      <c r="H407" s="48" t="s">
        <v>2703</v>
      </c>
      <c r="I407" s="48">
        <v>1</v>
      </c>
      <c r="J407" s="48" t="s">
        <v>1145</v>
      </c>
      <c r="K407" s="48" t="s">
        <v>1487</v>
      </c>
      <c r="M407" s="47">
        <f>_xlfn.XLOOKUP(BASE!$A846,dd_carteira_fundição!A:A,dd_carteira_fundição!G:G,"",0)</f>
        <v>39</v>
      </c>
      <c r="N407" s="47" t="s">
        <v>1164</v>
      </c>
      <c r="O407" s="133"/>
      <c r="P407" s="47" t="s">
        <v>1158</v>
      </c>
      <c r="Q407" s="47" t="s">
        <v>1346</v>
      </c>
      <c r="R407" s="47" t="s">
        <v>1690</v>
      </c>
      <c r="S407" s="47" t="s">
        <v>176</v>
      </c>
      <c r="T407" s="164">
        <v>610</v>
      </c>
      <c r="U407" s="47" t="str">
        <f>IFERROR(INDEX('TAXA DE OCUP. RECUR.'!$F$1:$F$60, MATCH(T407, 'TAXA DE OCUP. RECUR.'!$E$1:$E$60, 0)),"")</f>
        <v>FRESADORA HEYLIGENTASDE - [610]</v>
      </c>
      <c r="V407" s="165">
        <v>1.9882142176481796</v>
      </c>
      <c r="W407" s="165"/>
      <c r="X407" s="229">
        <v>46127</v>
      </c>
      <c r="Y407" s="229">
        <f>X407</f>
        <v>46127</v>
      </c>
      <c r="Z407" s="47">
        <f t="shared" si="52"/>
        <v>16</v>
      </c>
      <c r="AA407" s="47">
        <f t="shared" si="54"/>
        <v>16</v>
      </c>
      <c r="AB407" s="47" t="str">
        <f t="shared" si="48"/>
        <v>abr</v>
      </c>
      <c r="AC407" s="47" t="str">
        <f t="shared" si="49"/>
        <v>2026</v>
      </c>
      <c r="AD407" s="165">
        <f t="shared" si="51"/>
        <v>1</v>
      </c>
    </row>
    <row r="408" spans="1:30" x14ac:dyDescent="0.25">
      <c r="A408" s="47" t="s">
        <v>1086</v>
      </c>
      <c r="B408" s="47" t="s">
        <v>9</v>
      </c>
      <c r="C408" s="47">
        <v>2113</v>
      </c>
      <c r="D408" s="47">
        <v>29</v>
      </c>
      <c r="E408" s="47" t="s">
        <v>38</v>
      </c>
      <c r="F408" s="48" t="s">
        <v>804</v>
      </c>
      <c r="G408" s="48" t="s">
        <v>11</v>
      </c>
      <c r="H408" s="48" t="s">
        <v>2703</v>
      </c>
      <c r="I408" s="48">
        <v>1</v>
      </c>
      <c r="J408" s="48" t="s">
        <v>1145</v>
      </c>
      <c r="K408" s="48" t="s">
        <v>1487</v>
      </c>
      <c r="M408" s="47">
        <f>_xlfn.XLOOKUP(BASE!$A847,dd_carteira_fundição!A:A,dd_carteira_fundição!G:G,"",0)</f>
        <v>39</v>
      </c>
      <c r="N408" s="47" t="s">
        <v>1164</v>
      </c>
      <c r="O408" s="133"/>
      <c r="P408" s="47" t="s">
        <v>1158</v>
      </c>
      <c r="Q408" s="47" t="s">
        <v>1346</v>
      </c>
      <c r="R408" s="47" t="s">
        <v>158</v>
      </c>
      <c r="S408" s="47" t="s">
        <v>158</v>
      </c>
      <c r="T408" s="164">
        <v>2</v>
      </c>
      <c r="U408" s="47" t="str">
        <f>IFERROR(INDEX('TAXA DE OCUP. RECUR.'!$F$1:$F$60, MATCH(T408, 'TAXA DE OCUP. RECUR.'!$E$1:$E$60, 0)),"")</f>
        <v>EXPEDIÇÃO</v>
      </c>
      <c r="V408" s="165">
        <v>1</v>
      </c>
      <c r="W408" s="165"/>
      <c r="X408" s="229">
        <v>46176</v>
      </c>
      <c r="Y408" s="229"/>
      <c r="Z408" s="47">
        <f t="shared" si="52"/>
        <v>23</v>
      </c>
      <c r="AA408" s="47" t="str">
        <f t="shared" si="54"/>
        <v/>
      </c>
      <c r="AB408" s="47" t="str">
        <f t="shared" si="48"/>
        <v>jun</v>
      </c>
      <c r="AC408" s="47" t="str">
        <f t="shared" si="49"/>
        <v>2026</v>
      </c>
      <c r="AD408" s="165" t="str">
        <f t="shared" si="51"/>
        <v/>
      </c>
    </row>
    <row r="409" spans="1:30" x14ac:dyDescent="0.25">
      <c r="A409" s="47" t="s">
        <v>1087</v>
      </c>
      <c r="B409" s="47" t="s">
        <v>9</v>
      </c>
      <c r="C409" s="47">
        <v>2113</v>
      </c>
      <c r="D409" s="47">
        <v>30</v>
      </c>
      <c r="E409" s="47" t="s">
        <v>38</v>
      </c>
      <c r="F409" s="48" t="s">
        <v>804</v>
      </c>
      <c r="G409" s="48" t="s">
        <v>11</v>
      </c>
      <c r="H409" s="48" t="s">
        <v>2703</v>
      </c>
      <c r="I409" s="48">
        <v>1</v>
      </c>
      <c r="J409" s="48" t="s">
        <v>1145</v>
      </c>
      <c r="K409" s="48" t="s">
        <v>1487</v>
      </c>
      <c r="M409" s="47">
        <f>_xlfn.XLOOKUP(BASE!$A848,dd_carteira_fundição!A:A,dd_carteira_fundição!G:G,"",0)</f>
        <v>39</v>
      </c>
      <c r="N409" s="47" t="s">
        <v>1164</v>
      </c>
      <c r="O409" s="133"/>
      <c r="P409" s="47" t="s">
        <v>1158</v>
      </c>
      <c r="Q409" s="47" t="s">
        <v>1346</v>
      </c>
      <c r="R409" s="47" t="s">
        <v>1687</v>
      </c>
      <c r="S409" s="48" t="s">
        <v>1156</v>
      </c>
      <c r="T409" s="164">
        <v>1</v>
      </c>
      <c r="U409" s="47" t="str">
        <f>IFERROR(INDEX('TAXA DE OCUP. RECUR.'!$F$1:$F$60, MATCH(T409, 'TAXA DE OCUP. RECUR.'!$E$1:$E$60, 0)),"")</f>
        <v>FUNDIÇÃO MORENO</v>
      </c>
      <c r="V409" s="165">
        <v>1</v>
      </c>
      <c r="W409" s="165">
        <v>1</v>
      </c>
      <c r="X409" s="229">
        <v>46108</v>
      </c>
      <c r="Y409" s="229">
        <f t="shared" ref="Y409:Y413" si="55">X409</f>
        <v>46108</v>
      </c>
      <c r="Z409" s="47">
        <f t="shared" si="52"/>
        <v>13</v>
      </c>
      <c r="AA409" s="47">
        <f t="shared" si="54"/>
        <v>13</v>
      </c>
      <c r="AB409" s="47" t="str">
        <f t="shared" si="48"/>
        <v>mar</v>
      </c>
      <c r="AC409" s="47" t="str">
        <f t="shared" si="49"/>
        <v>2026</v>
      </c>
      <c r="AD409" s="165">
        <f t="shared" si="51"/>
        <v>1</v>
      </c>
    </row>
    <row r="410" spans="1:30" x14ac:dyDescent="0.25">
      <c r="A410" s="47" t="s">
        <v>1087</v>
      </c>
      <c r="B410" s="47" t="s">
        <v>9</v>
      </c>
      <c r="C410" s="47">
        <v>2113</v>
      </c>
      <c r="D410" s="47">
        <v>30</v>
      </c>
      <c r="E410" s="47" t="s">
        <v>38</v>
      </c>
      <c r="F410" s="48" t="s">
        <v>804</v>
      </c>
      <c r="G410" s="48" t="s">
        <v>11</v>
      </c>
      <c r="H410" s="48" t="s">
        <v>2703</v>
      </c>
      <c r="I410" s="48">
        <v>1</v>
      </c>
      <c r="J410" s="48" t="s">
        <v>1145</v>
      </c>
      <c r="K410" s="48" t="s">
        <v>1487</v>
      </c>
      <c r="M410" s="47">
        <f>_xlfn.XLOOKUP(BASE!$A849,dd_carteira_fundição!A:A,dd_carteira_fundição!G:G,"",0)</f>
        <v>39</v>
      </c>
      <c r="N410" s="47" t="s">
        <v>1164</v>
      </c>
      <c r="O410" s="133"/>
      <c r="P410" s="47" t="s">
        <v>1158</v>
      </c>
      <c r="Q410" s="47" t="s">
        <v>1346</v>
      </c>
      <c r="R410" s="47" t="s">
        <v>1690</v>
      </c>
      <c r="S410" s="47" t="s">
        <v>174</v>
      </c>
      <c r="T410" s="164">
        <v>106</v>
      </c>
      <c r="U410" s="47" t="str">
        <f>IFERROR(INDEX('TAXA DE OCUP. RECUR.'!$F$1:$F$60, MATCH(T410, 'TAXA DE OCUP. RECUR.'!$E$1:$E$60, 0)),"")</f>
        <v>PLAINA DE MESA POREBA - [106]</v>
      </c>
      <c r="V410" s="165">
        <v>3.42</v>
      </c>
      <c r="W410" s="165"/>
      <c r="X410" s="229">
        <v>46124</v>
      </c>
      <c r="Y410" s="229">
        <f t="shared" si="55"/>
        <v>46124</v>
      </c>
      <c r="Z410" s="47">
        <f t="shared" si="52"/>
        <v>15</v>
      </c>
      <c r="AA410" s="47">
        <f t="shared" si="54"/>
        <v>15</v>
      </c>
      <c r="AB410" s="47" t="str">
        <f t="shared" si="48"/>
        <v>abr</v>
      </c>
      <c r="AC410" s="47" t="str">
        <f t="shared" si="49"/>
        <v>2026</v>
      </c>
      <c r="AD410" s="165">
        <f t="shared" si="51"/>
        <v>1</v>
      </c>
    </row>
    <row r="411" spans="1:30" x14ac:dyDescent="0.25">
      <c r="A411" s="47" t="s">
        <v>1087</v>
      </c>
      <c r="B411" s="47" t="s">
        <v>9</v>
      </c>
      <c r="C411" s="47">
        <v>2113</v>
      </c>
      <c r="D411" s="47">
        <v>30</v>
      </c>
      <c r="E411" s="47" t="s">
        <v>38</v>
      </c>
      <c r="F411" s="48" t="s">
        <v>804</v>
      </c>
      <c r="G411" s="48" t="s">
        <v>11</v>
      </c>
      <c r="H411" s="48" t="s">
        <v>2703</v>
      </c>
      <c r="I411" s="48">
        <v>1</v>
      </c>
      <c r="J411" s="48" t="s">
        <v>1145</v>
      </c>
      <c r="K411" s="48" t="s">
        <v>1487</v>
      </c>
      <c r="M411" s="47">
        <f>_xlfn.XLOOKUP(BASE!$A850,dd_carteira_fundição!A:A,dd_carteira_fundição!G:G,"",0)</f>
        <v>39</v>
      </c>
      <c r="N411" s="47" t="s">
        <v>1164</v>
      </c>
      <c r="O411" s="133"/>
      <c r="P411" s="47" t="s">
        <v>1158</v>
      </c>
      <c r="Q411" s="47" t="s">
        <v>1346</v>
      </c>
      <c r="R411" s="47" t="s">
        <v>1690</v>
      </c>
      <c r="S411" s="47" t="s">
        <v>175</v>
      </c>
      <c r="T411" s="164">
        <v>151</v>
      </c>
      <c r="U411" s="47" t="str">
        <f>IFERROR(INDEX('TAXA DE OCUP. RECUR.'!$F$1:$F$60, MATCH(T411, 'TAXA DE OCUP. RECUR.'!$E$1:$E$60, 0)),"")</f>
        <v>MANDRILH. FISHER MILL - [151]</v>
      </c>
      <c r="V411" s="165">
        <v>1.5545454545454545</v>
      </c>
      <c r="W411" s="165"/>
      <c r="X411" s="229">
        <v>46125</v>
      </c>
      <c r="Y411" s="229">
        <f t="shared" si="55"/>
        <v>46125</v>
      </c>
      <c r="Z411" s="47">
        <f t="shared" si="52"/>
        <v>16</v>
      </c>
      <c r="AA411" s="47">
        <f t="shared" si="54"/>
        <v>16</v>
      </c>
      <c r="AB411" s="47" t="str">
        <f t="shared" si="48"/>
        <v>abr</v>
      </c>
      <c r="AC411" s="47" t="str">
        <f t="shared" si="49"/>
        <v>2026</v>
      </c>
      <c r="AD411" s="165">
        <f t="shared" si="51"/>
        <v>1</v>
      </c>
    </row>
    <row r="412" spans="1:30" x14ac:dyDescent="0.25">
      <c r="A412" s="47" t="s">
        <v>1087</v>
      </c>
      <c r="B412" s="47" t="s">
        <v>9</v>
      </c>
      <c r="C412" s="47">
        <v>2113</v>
      </c>
      <c r="D412" s="47">
        <v>30</v>
      </c>
      <c r="E412" s="47" t="s">
        <v>38</v>
      </c>
      <c r="F412" s="48" t="s">
        <v>804</v>
      </c>
      <c r="G412" s="48" t="s">
        <v>11</v>
      </c>
      <c r="H412" s="48" t="s">
        <v>2703</v>
      </c>
      <c r="I412" s="48">
        <v>1</v>
      </c>
      <c r="J412" s="48" t="s">
        <v>1145</v>
      </c>
      <c r="K412" s="48" t="s">
        <v>1487</v>
      </c>
      <c r="M412" s="47">
        <f>_xlfn.XLOOKUP(BASE!$A851,dd_carteira_fundição!A:A,dd_carteira_fundição!G:G,"",0)</f>
        <v>39</v>
      </c>
      <c r="N412" s="47" t="s">
        <v>1164</v>
      </c>
      <c r="O412" s="133"/>
      <c r="P412" s="47" t="s">
        <v>1158</v>
      </c>
      <c r="Q412" s="47" t="s">
        <v>1346</v>
      </c>
      <c r="R412" s="47" t="s">
        <v>1690</v>
      </c>
      <c r="S412" s="47" t="s">
        <v>177</v>
      </c>
      <c r="T412" s="164">
        <v>560</v>
      </c>
      <c r="U412" s="47" t="str">
        <f>IFERROR(INDEX('TAXA DE OCUP. RECUR.'!$F$1:$F$60, MATCH(T412, 'TAXA DE OCUP. RECUR.'!$E$1:$E$60, 0)),"")</f>
        <v>FRESA DROPP HEINN - [560]</v>
      </c>
      <c r="V412" s="165">
        <v>4.8600000000000003</v>
      </c>
      <c r="W412" s="165"/>
      <c r="X412" s="229">
        <v>46126</v>
      </c>
      <c r="Y412" s="229">
        <f t="shared" si="55"/>
        <v>46126</v>
      </c>
      <c r="Z412" s="47">
        <f t="shared" si="52"/>
        <v>16</v>
      </c>
      <c r="AA412" s="47">
        <f t="shared" si="54"/>
        <v>16</v>
      </c>
      <c r="AB412" s="47" t="str">
        <f t="shared" si="48"/>
        <v>abr</v>
      </c>
      <c r="AC412" s="47" t="str">
        <f t="shared" si="49"/>
        <v>2026</v>
      </c>
      <c r="AD412" s="165">
        <f t="shared" si="51"/>
        <v>1</v>
      </c>
    </row>
    <row r="413" spans="1:30" x14ac:dyDescent="0.25">
      <c r="A413" s="47" t="s">
        <v>1087</v>
      </c>
      <c r="B413" s="47" t="s">
        <v>9</v>
      </c>
      <c r="C413" s="47">
        <v>2113</v>
      </c>
      <c r="D413" s="47">
        <v>30</v>
      </c>
      <c r="E413" s="47" t="s">
        <v>38</v>
      </c>
      <c r="F413" s="48" t="s">
        <v>804</v>
      </c>
      <c r="G413" s="48" t="s">
        <v>11</v>
      </c>
      <c r="H413" s="48" t="s">
        <v>2704</v>
      </c>
      <c r="I413" s="48">
        <v>1</v>
      </c>
      <c r="J413" s="48" t="s">
        <v>1145</v>
      </c>
      <c r="K413" s="48" t="s">
        <v>1487</v>
      </c>
      <c r="M413" s="47">
        <f>_xlfn.XLOOKUP(BASE!$A852,dd_carteira_fundição!A:A,dd_carteira_fundição!G:G,"",0)</f>
        <v>40</v>
      </c>
      <c r="N413" s="47" t="s">
        <v>1164</v>
      </c>
      <c r="O413" s="133"/>
      <c r="P413" s="47" t="s">
        <v>1158</v>
      </c>
      <c r="Q413" s="47" t="s">
        <v>1346</v>
      </c>
      <c r="R413" s="47" t="s">
        <v>1690</v>
      </c>
      <c r="S413" s="47" t="s">
        <v>176</v>
      </c>
      <c r="T413" s="164">
        <v>610</v>
      </c>
      <c r="U413" s="47" t="str">
        <f>IFERROR(INDEX('TAXA DE OCUP. RECUR.'!$F$1:$F$60, MATCH(T413, 'TAXA DE OCUP. RECUR.'!$E$1:$E$60, 0)),"")</f>
        <v>FRESADORA HEYLIGENTASDE - [610]</v>
      </c>
      <c r="V413" s="165">
        <v>1.9882142176481796</v>
      </c>
      <c r="W413" s="165"/>
      <c r="X413" s="229">
        <v>46127</v>
      </c>
      <c r="Y413" s="229">
        <f t="shared" si="55"/>
        <v>46127</v>
      </c>
      <c r="Z413" s="47">
        <f t="shared" si="52"/>
        <v>16</v>
      </c>
      <c r="AA413" s="47">
        <f t="shared" si="54"/>
        <v>16</v>
      </c>
      <c r="AB413" s="47" t="str">
        <f t="shared" si="48"/>
        <v>abr</v>
      </c>
      <c r="AC413" s="47" t="str">
        <f t="shared" si="49"/>
        <v>2026</v>
      </c>
      <c r="AD413" s="165">
        <f t="shared" si="51"/>
        <v>1</v>
      </c>
    </row>
    <row r="414" spans="1:30" x14ac:dyDescent="0.25">
      <c r="A414" s="47" t="s">
        <v>1087</v>
      </c>
      <c r="B414" s="47" t="s">
        <v>9</v>
      </c>
      <c r="C414" s="47">
        <v>2113</v>
      </c>
      <c r="D414" s="47">
        <v>30</v>
      </c>
      <c r="E414" s="47" t="s">
        <v>38</v>
      </c>
      <c r="F414" s="48" t="s">
        <v>804</v>
      </c>
      <c r="G414" s="48" t="s">
        <v>11</v>
      </c>
      <c r="H414" s="48" t="s">
        <v>2704</v>
      </c>
      <c r="I414" s="48">
        <v>1</v>
      </c>
      <c r="J414" s="48" t="s">
        <v>1145</v>
      </c>
      <c r="K414" s="48" t="s">
        <v>1487</v>
      </c>
      <c r="M414" s="47">
        <f>_xlfn.XLOOKUP(BASE!$A853,dd_carteira_fundição!A:A,dd_carteira_fundição!G:G,"",0)</f>
        <v>40</v>
      </c>
      <c r="N414" s="47" t="s">
        <v>1164</v>
      </c>
      <c r="O414" s="133"/>
      <c r="P414" s="47" t="s">
        <v>1158</v>
      </c>
      <c r="Q414" s="47" t="s">
        <v>1346</v>
      </c>
      <c r="R414" s="47" t="s">
        <v>158</v>
      </c>
      <c r="S414" s="47" t="s">
        <v>158</v>
      </c>
      <c r="T414" s="164">
        <v>2</v>
      </c>
      <c r="U414" s="47" t="str">
        <f>IFERROR(INDEX('TAXA DE OCUP. RECUR.'!$F$1:$F$60, MATCH(T414, 'TAXA DE OCUP. RECUR.'!$E$1:$E$60, 0)),"")</f>
        <v>EXPEDIÇÃO</v>
      </c>
      <c r="V414" s="165">
        <v>1</v>
      </c>
      <c r="W414" s="165"/>
      <c r="X414" s="229">
        <v>46176</v>
      </c>
      <c r="Y414" s="229"/>
      <c r="Z414" s="47">
        <f t="shared" si="52"/>
        <v>23</v>
      </c>
      <c r="AA414" s="47" t="str">
        <f t="shared" si="54"/>
        <v/>
      </c>
      <c r="AB414" s="47" t="str">
        <f t="shared" si="48"/>
        <v>jun</v>
      </c>
      <c r="AC414" s="47" t="str">
        <f t="shared" si="49"/>
        <v>2026</v>
      </c>
      <c r="AD414" s="165" t="str">
        <f t="shared" si="51"/>
        <v/>
      </c>
    </row>
    <row r="415" spans="1:30" x14ac:dyDescent="0.25">
      <c r="A415" s="47" t="s">
        <v>1088</v>
      </c>
      <c r="B415" s="47" t="s">
        <v>9</v>
      </c>
      <c r="C415" s="47">
        <v>2113</v>
      </c>
      <c r="D415" s="47">
        <v>31</v>
      </c>
      <c r="E415" s="47" t="s">
        <v>38</v>
      </c>
      <c r="F415" s="48" t="s">
        <v>804</v>
      </c>
      <c r="G415" s="48" t="s">
        <v>11</v>
      </c>
      <c r="H415" s="48" t="s">
        <v>2704</v>
      </c>
      <c r="I415" s="48">
        <v>1</v>
      </c>
      <c r="J415" s="48" t="s">
        <v>1145</v>
      </c>
      <c r="K415" s="48" t="s">
        <v>1487</v>
      </c>
      <c r="M415" s="47">
        <f>_xlfn.XLOOKUP(BASE!$A854,dd_carteira_fundição!A:A,dd_carteira_fundição!G:G,"",0)</f>
        <v>40</v>
      </c>
      <c r="N415" s="47" t="s">
        <v>1164</v>
      </c>
      <c r="O415" s="133"/>
      <c r="P415" s="47" t="s">
        <v>1158</v>
      </c>
      <c r="Q415" s="47" t="s">
        <v>1346</v>
      </c>
      <c r="R415" s="47" t="s">
        <v>1687</v>
      </c>
      <c r="S415" s="48" t="s">
        <v>1156</v>
      </c>
      <c r="T415" s="164">
        <v>1</v>
      </c>
      <c r="U415" s="47" t="str">
        <f>IFERROR(INDEX('TAXA DE OCUP. RECUR.'!$F$1:$F$60, MATCH(T415, 'TAXA DE OCUP. RECUR.'!$E$1:$E$60, 0)),"")</f>
        <v>FUNDIÇÃO MORENO</v>
      </c>
      <c r="V415" s="165">
        <v>1</v>
      </c>
      <c r="W415" s="165">
        <v>1</v>
      </c>
      <c r="X415" s="229">
        <v>46108</v>
      </c>
      <c r="Y415" s="229">
        <f>X415</f>
        <v>46108</v>
      </c>
      <c r="Z415" s="47">
        <f t="shared" si="52"/>
        <v>13</v>
      </c>
      <c r="AA415" s="47">
        <f t="shared" si="54"/>
        <v>13</v>
      </c>
      <c r="AB415" s="47" t="str">
        <f t="shared" si="48"/>
        <v>mar</v>
      </c>
      <c r="AC415" s="47" t="str">
        <f t="shared" si="49"/>
        <v>2026</v>
      </c>
      <c r="AD415" s="165">
        <f t="shared" si="51"/>
        <v>1</v>
      </c>
    </row>
    <row r="416" spans="1:30" x14ac:dyDescent="0.25">
      <c r="A416" s="47" t="s">
        <v>1088</v>
      </c>
      <c r="B416" s="47" t="s">
        <v>9</v>
      </c>
      <c r="C416" s="47">
        <v>2113</v>
      </c>
      <c r="D416" s="47">
        <v>31</v>
      </c>
      <c r="E416" s="47" t="s">
        <v>38</v>
      </c>
      <c r="F416" s="48" t="s">
        <v>804</v>
      </c>
      <c r="G416" s="48" t="s">
        <v>11</v>
      </c>
      <c r="H416" s="48" t="s">
        <v>2704</v>
      </c>
      <c r="I416" s="48">
        <v>1</v>
      </c>
      <c r="J416" s="48" t="s">
        <v>1145</v>
      </c>
      <c r="K416" s="48" t="s">
        <v>1487</v>
      </c>
      <c r="M416" s="47">
        <f>_xlfn.XLOOKUP(BASE!$A855,dd_carteira_fundição!A:A,dd_carteira_fundição!G:G,"",0)</f>
        <v>40</v>
      </c>
      <c r="N416" s="47" t="s">
        <v>1164</v>
      </c>
      <c r="O416" s="133"/>
      <c r="P416" s="47" t="s">
        <v>1158</v>
      </c>
      <c r="Q416" s="47" t="s">
        <v>1346</v>
      </c>
      <c r="R416" s="47" t="s">
        <v>1690</v>
      </c>
      <c r="S416" s="47" t="s">
        <v>174</v>
      </c>
      <c r="T416" s="164">
        <v>106</v>
      </c>
      <c r="U416" s="47" t="str">
        <f>IFERROR(INDEX('TAXA DE OCUP. RECUR.'!$F$1:$F$60, MATCH(T416, 'TAXA DE OCUP. RECUR.'!$E$1:$E$60, 0)),"")</f>
        <v>PLAINA DE MESA POREBA - [106]</v>
      </c>
      <c r="V416" s="165">
        <v>3.42</v>
      </c>
      <c r="W416" s="165"/>
      <c r="X416" s="229">
        <v>46124</v>
      </c>
      <c r="Y416" s="229">
        <f t="shared" ref="Y416:Y419" si="56">X416</f>
        <v>46124</v>
      </c>
      <c r="Z416" s="47">
        <f t="shared" si="52"/>
        <v>15</v>
      </c>
      <c r="AA416" s="47">
        <f t="shared" si="54"/>
        <v>15</v>
      </c>
      <c r="AB416" s="47" t="str">
        <f t="shared" si="48"/>
        <v>abr</v>
      </c>
      <c r="AC416" s="47" t="str">
        <f t="shared" si="49"/>
        <v>2026</v>
      </c>
      <c r="AD416" s="165">
        <f t="shared" si="51"/>
        <v>1</v>
      </c>
    </row>
    <row r="417" spans="1:30" x14ac:dyDescent="0.25">
      <c r="A417" s="47" t="s">
        <v>1088</v>
      </c>
      <c r="B417" s="47" t="s">
        <v>9</v>
      </c>
      <c r="C417" s="47">
        <v>2113</v>
      </c>
      <c r="D417" s="47">
        <v>31</v>
      </c>
      <c r="E417" s="47" t="s">
        <v>38</v>
      </c>
      <c r="F417" s="48" t="s">
        <v>804</v>
      </c>
      <c r="G417" s="48" t="s">
        <v>11</v>
      </c>
      <c r="H417" s="48" t="s">
        <v>2704</v>
      </c>
      <c r="I417" s="48">
        <v>1</v>
      </c>
      <c r="J417" s="48" t="s">
        <v>1145</v>
      </c>
      <c r="K417" s="48" t="s">
        <v>1487</v>
      </c>
      <c r="M417" s="47">
        <f>_xlfn.XLOOKUP(BASE!$A856,dd_carteira_fundição!A:A,dd_carteira_fundição!G:G,"",0)</f>
        <v>40</v>
      </c>
      <c r="N417" s="47" t="s">
        <v>1164</v>
      </c>
      <c r="O417" s="133"/>
      <c r="P417" s="47" t="s">
        <v>1158</v>
      </c>
      <c r="Q417" s="47" t="s">
        <v>1346</v>
      </c>
      <c r="R417" s="47" t="s">
        <v>1690</v>
      </c>
      <c r="S417" s="47" t="s">
        <v>175</v>
      </c>
      <c r="T417" s="164">
        <v>151</v>
      </c>
      <c r="U417" s="47" t="str">
        <f>IFERROR(INDEX('TAXA DE OCUP. RECUR.'!$F$1:$F$60, MATCH(T417, 'TAXA DE OCUP. RECUR.'!$E$1:$E$60, 0)),"")</f>
        <v>MANDRILH. FISHER MILL - [151]</v>
      </c>
      <c r="V417" s="165">
        <v>1.5545454545454545</v>
      </c>
      <c r="W417" s="165"/>
      <c r="X417" s="229">
        <v>46125</v>
      </c>
      <c r="Y417" s="229">
        <f t="shared" si="56"/>
        <v>46125</v>
      </c>
      <c r="Z417" s="47">
        <f t="shared" si="52"/>
        <v>16</v>
      </c>
      <c r="AA417" s="47">
        <f t="shared" si="54"/>
        <v>16</v>
      </c>
      <c r="AB417" s="47" t="str">
        <f t="shared" si="48"/>
        <v>abr</v>
      </c>
      <c r="AC417" s="47" t="str">
        <f t="shared" si="49"/>
        <v>2026</v>
      </c>
      <c r="AD417" s="165">
        <f t="shared" si="51"/>
        <v>1</v>
      </c>
    </row>
    <row r="418" spans="1:30" x14ac:dyDescent="0.25">
      <c r="A418" s="47" t="s">
        <v>1088</v>
      </c>
      <c r="B418" s="47" t="s">
        <v>9</v>
      </c>
      <c r="C418" s="47">
        <v>2113</v>
      </c>
      <c r="D418" s="47">
        <v>31</v>
      </c>
      <c r="E418" s="47" t="s">
        <v>38</v>
      </c>
      <c r="F418" s="48" t="s">
        <v>804</v>
      </c>
      <c r="G418" s="48" t="s">
        <v>11</v>
      </c>
      <c r="H418" s="48" t="s">
        <v>2704</v>
      </c>
      <c r="I418" s="48">
        <v>1</v>
      </c>
      <c r="J418" s="48" t="s">
        <v>1145</v>
      </c>
      <c r="K418" s="48" t="s">
        <v>1487</v>
      </c>
      <c r="M418" s="47">
        <f>_xlfn.XLOOKUP(BASE!$A857,dd_carteira_fundição!A:A,dd_carteira_fundição!G:G,"",0)</f>
        <v>40</v>
      </c>
      <c r="N418" s="47" t="s">
        <v>1164</v>
      </c>
      <c r="O418" s="133"/>
      <c r="P418" s="47" t="s">
        <v>1158</v>
      </c>
      <c r="Q418" s="47" t="s">
        <v>1346</v>
      </c>
      <c r="R418" s="47" t="s">
        <v>1690</v>
      </c>
      <c r="S418" s="47" t="s">
        <v>177</v>
      </c>
      <c r="T418" s="164">
        <v>560</v>
      </c>
      <c r="U418" s="47" t="str">
        <f>IFERROR(INDEX('TAXA DE OCUP. RECUR.'!$F$1:$F$60, MATCH(T418, 'TAXA DE OCUP. RECUR.'!$E$1:$E$60, 0)),"")</f>
        <v>FRESA DROPP HEINN - [560]</v>
      </c>
      <c r="V418" s="165">
        <v>4.8600000000000003</v>
      </c>
      <c r="W418" s="165"/>
      <c r="X418" s="229">
        <v>46126</v>
      </c>
      <c r="Y418" s="229">
        <f t="shared" si="56"/>
        <v>46126</v>
      </c>
      <c r="Z418" s="47">
        <f t="shared" si="52"/>
        <v>16</v>
      </c>
      <c r="AA418" s="47">
        <f t="shared" si="54"/>
        <v>16</v>
      </c>
      <c r="AB418" s="47" t="str">
        <f t="shared" si="48"/>
        <v>abr</v>
      </c>
      <c r="AC418" s="47" t="str">
        <f t="shared" si="49"/>
        <v>2026</v>
      </c>
      <c r="AD418" s="165">
        <f t="shared" si="51"/>
        <v>1</v>
      </c>
    </row>
    <row r="419" spans="1:30" x14ac:dyDescent="0.25">
      <c r="A419" s="47" t="s">
        <v>1088</v>
      </c>
      <c r="B419" s="47" t="s">
        <v>9</v>
      </c>
      <c r="C419" s="47">
        <v>2113</v>
      </c>
      <c r="D419" s="47">
        <v>31</v>
      </c>
      <c r="E419" s="47" t="s">
        <v>38</v>
      </c>
      <c r="F419" s="48" t="s">
        <v>804</v>
      </c>
      <c r="G419" s="48" t="s">
        <v>11</v>
      </c>
      <c r="H419" s="48" t="s">
        <v>2705</v>
      </c>
      <c r="I419" s="48">
        <v>1</v>
      </c>
      <c r="J419" s="48" t="s">
        <v>1145</v>
      </c>
      <c r="K419" s="48" t="s">
        <v>1487</v>
      </c>
      <c r="M419" s="47">
        <f>_xlfn.XLOOKUP(BASE!$A858,dd_carteira_fundição!A:A,dd_carteira_fundição!G:G,"",0)</f>
        <v>41</v>
      </c>
      <c r="N419" s="47" t="s">
        <v>1164</v>
      </c>
      <c r="O419" s="133"/>
      <c r="P419" s="47" t="s">
        <v>1158</v>
      </c>
      <c r="Q419" s="47" t="s">
        <v>1346</v>
      </c>
      <c r="R419" s="47" t="s">
        <v>1690</v>
      </c>
      <c r="S419" s="47" t="s">
        <v>176</v>
      </c>
      <c r="T419" s="164">
        <v>610</v>
      </c>
      <c r="U419" s="47" t="str">
        <f>IFERROR(INDEX('TAXA DE OCUP. RECUR.'!$F$1:$F$60, MATCH(T419, 'TAXA DE OCUP. RECUR.'!$E$1:$E$60, 0)),"")</f>
        <v>FRESADORA HEYLIGENTASDE - [610]</v>
      </c>
      <c r="V419" s="165">
        <v>1.9882142176481796</v>
      </c>
      <c r="W419" s="165"/>
      <c r="X419" s="229">
        <v>46127</v>
      </c>
      <c r="Y419" s="229">
        <f t="shared" si="56"/>
        <v>46127</v>
      </c>
      <c r="Z419" s="47">
        <f t="shared" si="52"/>
        <v>16</v>
      </c>
      <c r="AA419" s="47">
        <f t="shared" si="54"/>
        <v>16</v>
      </c>
      <c r="AB419" s="47" t="str">
        <f t="shared" si="48"/>
        <v>abr</v>
      </c>
      <c r="AC419" s="47" t="str">
        <f t="shared" si="49"/>
        <v>2026</v>
      </c>
      <c r="AD419" s="165">
        <f t="shared" si="51"/>
        <v>1</v>
      </c>
    </row>
    <row r="420" spans="1:30" x14ac:dyDescent="0.25">
      <c r="A420" s="47" t="s">
        <v>1088</v>
      </c>
      <c r="B420" s="47" t="s">
        <v>9</v>
      </c>
      <c r="C420" s="47">
        <v>2113</v>
      </c>
      <c r="D420" s="47">
        <v>31</v>
      </c>
      <c r="E420" s="47" t="s">
        <v>38</v>
      </c>
      <c r="F420" s="48" t="s">
        <v>804</v>
      </c>
      <c r="G420" s="48" t="s">
        <v>11</v>
      </c>
      <c r="H420" s="48" t="s">
        <v>2705</v>
      </c>
      <c r="I420" s="48">
        <v>1</v>
      </c>
      <c r="J420" s="48" t="s">
        <v>1145</v>
      </c>
      <c r="K420" s="48" t="s">
        <v>1487</v>
      </c>
      <c r="M420" s="47">
        <f>_xlfn.XLOOKUP(BASE!$A859,dd_carteira_fundição!A:A,dd_carteira_fundição!G:G,"",0)</f>
        <v>41</v>
      </c>
      <c r="N420" s="47" t="s">
        <v>1164</v>
      </c>
      <c r="O420" s="133"/>
      <c r="P420" s="47" t="s">
        <v>1158</v>
      </c>
      <c r="Q420" s="47" t="s">
        <v>1346</v>
      </c>
      <c r="R420" s="47" t="s">
        <v>158</v>
      </c>
      <c r="S420" s="47" t="s">
        <v>158</v>
      </c>
      <c r="T420" s="164">
        <v>2</v>
      </c>
      <c r="U420" s="47" t="str">
        <f>IFERROR(INDEX('TAXA DE OCUP. RECUR.'!$F$1:$F$60, MATCH(T420, 'TAXA DE OCUP. RECUR.'!$E$1:$E$60, 0)),"")</f>
        <v>EXPEDIÇÃO</v>
      </c>
      <c r="V420" s="165">
        <v>1</v>
      </c>
      <c r="W420" s="165"/>
      <c r="X420" s="229">
        <v>46176</v>
      </c>
      <c r="Y420" s="229"/>
      <c r="Z420" s="47">
        <f t="shared" si="52"/>
        <v>23</v>
      </c>
      <c r="AA420" s="47" t="str">
        <f t="shared" si="54"/>
        <v/>
      </c>
      <c r="AB420" s="47" t="str">
        <f t="shared" si="48"/>
        <v>jun</v>
      </c>
      <c r="AC420" s="47" t="str">
        <f t="shared" si="49"/>
        <v>2026</v>
      </c>
      <c r="AD420" s="165" t="str">
        <f t="shared" si="51"/>
        <v/>
      </c>
    </row>
    <row r="421" spans="1:30" x14ac:dyDescent="0.25">
      <c r="A421" s="47" t="s">
        <v>1089</v>
      </c>
      <c r="B421" s="47" t="s">
        <v>9</v>
      </c>
      <c r="C421" s="47">
        <v>2113</v>
      </c>
      <c r="D421" s="47">
        <v>32</v>
      </c>
      <c r="E421" s="47" t="s">
        <v>38</v>
      </c>
      <c r="F421" s="48" t="s">
        <v>804</v>
      </c>
      <c r="G421" s="48" t="s">
        <v>11</v>
      </c>
      <c r="H421" s="48" t="s">
        <v>2705</v>
      </c>
      <c r="I421" s="48">
        <v>1</v>
      </c>
      <c r="J421" s="48" t="s">
        <v>1145</v>
      </c>
      <c r="K421" s="48" t="s">
        <v>1487</v>
      </c>
      <c r="M421" s="47">
        <f>_xlfn.XLOOKUP(BASE!$A860,dd_carteira_fundição!A:A,dd_carteira_fundição!G:G,"",0)</f>
        <v>41</v>
      </c>
      <c r="N421" s="47" t="s">
        <v>1164</v>
      </c>
      <c r="O421" s="133"/>
      <c r="P421" s="47" t="s">
        <v>1158</v>
      </c>
      <c r="Q421" s="47" t="s">
        <v>1346</v>
      </c>
      <c r="R421" s="47" t="s">
        <v>1687</v>
      </c>
      <c r="S421" s="48" t="s">
        <v>1156</v>
      </c>
      <c r="T421" s="164">
        <v>1</v>
      </c>
      <c r="U421" s="47" t="str">
        <f>IFERROR(INDEX('TAXA DE OCUP. RECUR.'!$F$1:$F$60, MATCH(T421, 'TAXA DE OCUP. RECUR.'!$E$1:$E$60, 0)),"")</f>
        <v>FUNDIÇÃO MORENO</v>
      </c>
      <c r="V421" s="165">
        <v>1</v>
      </c>
      <c r="W421" s="165">
        <v>1</v>
      </c>
      <c r="X421" s="229">
        <v>46108</v>
      </c>
      <c r="Y421" s="229">
        <f>X421</f>
        <v>46108</v>
      </c>
      <c r="Z421" s="47">
        <f t="shared" si="52"/>
        <v>13</v>
      </c>
      <c r="AA421" s="47">
        <f t="shared" si="54"/>
        <v>13</v>
      </c>
      <c r="AB421" s="47" t="str">
        <f t="shared" si="48"/>
        <v>mar</v>
      </c>
      <c r="AC421" s="47" t="str">
        <f t="shared" si="49"/>
        <v>2026</v>
      </c>
      <c r="AD421" s="165">
        <f t="shared" si="51"/>
        <v>1</v>
      </c>
    </row>
    <row r="422" spans="1:30" x14ac:dyDescent="0.25">
      <c r="A422" s="47" t="s">
        <v>1089</v>
      </c>
      <c r="B422" s="47" t="s">
        <v>9</v>
      </c>
      <c r="C422" s="47">
        <v>2113</v>
      </c>
      <c r="D422" s="47">
        <v>32</v>
      </c>
      <c r="E422" s="47" t="s">
        <v>38</v>
      </c>
      <c r="F422" s="48" t="s">
        <v>804</v>
      </c>
      <c r="G422" s="48" t="s">
        <v>11</v>
      </c>
      <c r="H422" s="48" t="s">
        <v>2705</v>
      </c>
      <c r="I422" s="48">
        <v>1</v>
      </c>
      <c r="J422" s="48" t="s">
        <v>1145</v>
      </c>
      <c r="K422" s="48" t="s">
        <v>1487</v>
      </c>
      <c r="M422" s="47">
        <f>_xlfn.XLOOKUP(BASE!$A861,dd_carteira_fundição!A:A,dd_carteira_fundição!G:G,"",0)</f>
        <v>41</v>
      </c>
      <c r="N422" s="47" t="s">
        <v>1164</v>
      </c>
      <c r="O422" s="133"/>
      <c r="P422" s="47" t="s">
        <v>1158</v>
      </c>
      <c r="Q422" s="47" t="s">
        <v>1346</v>
      </c>
      <c r="R422" s="47" t="s">
        <v>1690</v>
      </c>
      <c r="S422" s="47" t="s">
        <v>174</v>
      </c>
      <c r="T422" s="164">
        <v>106</v>
      </c>
      <c r="U422" s="47" t="str">
        <f>IFERROR(INDEX('TAXA DE OCUP. RECUR.'!$F$1:$F$60, MATCH(T422, 'TAXA DE OCUP. RECUR.'!$E$1:$E$60, 0)),"")</f>
        <v>PLAINA DE MESA POREBA - [106]</v>
      </c>
      <c r="V422" s="165">
        <v>3.42</v>
      </c>
      <c r="W422" s="165"/>
      <c r="X422" s="229">
        <v>46124</v>
      </c>
      <c r="Y422" s="229">
        <f t="shared" ref="Y422:Y425" si="57">X422</f>
        <v>46124</v>
      </c>
      <c r="Z422" s="47">
        <f t="shared" si="52"/>
        <v>15</v>
      </c>
      <c r="AA422" s="47">
        <f t="shared" si="54"/>
        <v>15</v>
      </c>
      <c r="AB422" s="47" t="str">
        <f t="shared" si="48"/>
        <v>abr</v>
      </c>
      <c r="AC422" s="47" t="str">
        <f t="shared" si="49"/>
        <v>2026</v>
      </c>
      <c r="AD422" s="165">
        <f t="shared" si="51"/>
        <v>1</v>
      </c>
    </row>
    <row r="423" spans="1:30" x14ac:dyDescent="0.25">
      <c r="A423" s="47" t="s">
        <v>1089</v>
      </c>
      <c r="B423" s="47" t="s">
        <v>9</v>
      </c>
      <c r="C423" s="47">
        <v>2113</v>
      </c>
      <c r="D423" s="47">
        <v>32</v>
      </c>
      <c r="E423" s="47" t="s">
        <v>38</v>
      </c>
      <c r="F423" s="48" t="s">
        <v>804</v>
      </c>
      <c r="G423" s="48" t="s">
        <v>11</v>
      </c>
      <c r="H423" s="48" t="s">
        <v>2705</v>
      </c>
      <c r="I423" s="48">
        <v>1</v>
      </c>
      <c r="J423" s="48" t="s">
        <v>1145</v>
      </c>
      <c r="K423" s="48" t="s">
        <v>1487</v>
      </c>
      <c r="M423" s="47">
        <f>_xlfn.XLOOKUP(BASE!$A862,dd_carteira_fundição!A:A,dd_carteira_fundição!G:G,"",0)</f>
        <v>41</v>
      </c>
      <c r="N423" s="47" t="s">
        <v>1164</v>
      </c>
      <c r="O423" s="133"/>
      <c r="P423" s="47" t="s">
        <v>1158</v>
      </c>
      <c r="Q423" s="47" t="s">
        <v>1346</v>
      </c>
      <c r="R423" s="47" t="s">
        <v>1690</v>
      </c>
      <c r="S423" s="47" t="s">
        <v>175</v>
      </c>
      <c r="T423" s="164">
        <v>151</v>
      </c>
      <c r="U423" s="47" t="str">
        <f>IFERROR(INDEX('TAXA DE OCUP. RECUR.'!$F$1:$F$60, MATCH(T423, 'TAXA DE OCUP. RECUR.'!$E$1:$E$60, 0)),"")</f>
        <v>MANDRILH. FISHER MILL - [151]</v>
      </c>
      <c r="V423" s="165">
        <v>1.5545454545454545</v>
      </c>
      <c r="W423" s="165"/>
      <c r="X423" s="229">
        <v>46125</v>
      </c>
      <c r="Y423" s="229">
        <f t="shared" si="57"/>
        <v>46125</v>
      </c>
      <c r="Z423" s="47">
        <f t="shared" si="52"/>
        <v>16</v>
      </c>
      <c r="AA423" s="47">
        <f t="shared" si="54"/>
        <v>16</v>
      </c>
      <c r="AB423" s="47" t="str">
        <f t="shared" si="48"/>
        <v>abr</v>
      </c>
      <c r="AC423" s="47" t="str">
        <f t="shared" si="49"/>
        <v>2026</v>
      </c>
      <c r="AD423" s="165">
        <f t="shared" si="51"/>
        <v>1</v>
      </c>
    </row>
    <row r="424" spans="1:30" x14ac:dyDescent="0.25">
      <c r="A424" s="47" t="s">
        <v>1089</v>
      </c>
      <c r="B424" s="47" t="s">
        <v>9</v>
      </c>
      <c r="C424" s="47">
        <v>2113</v>
      </c>
      <c r="D424" s="47">
        <v>32</v>
      </c>
      <c r="E424" s="47" t="s">
        <v>38</v>
      </c>
      <c r="F424" s="48" t="s">
        <v>804</v>
      </c>
      <c r="G424" s="48" t="s">
        <v>11</v>
      </c>
      <c r="H424" s="48" t="s">
        <v>2705</v>
      </c>
      <c r="I424" s="48">
        <v>1</v>
      </c>
      <c r="J424" s="48" t="s">
        <v>1145</v>
      </c>
      <c r="K424" s="48" t="s">
        <v>1487</v>
      </c>
      <c r="M424" s="47">
        <f>_xlfn.XLOOKUP(BASE!$A863,dd_carteira_fundição!A:A,dd_carteira_fundição!G:G,"",0)</f>
        <v>41</v>
      </c>
      <c r="N424" s="47" t="s">
        <v>1164</v>
      </c>
      <c r="O424" s="133"/>
      <c r="P424" s="47" t="s">
        <v>1158</v>
      </c>
      <c r="Q424" s="47" t="s">
        <v>1346</v>
      </c>
      <c r="R424" s="47" t="s">
        <v>1690</v>
      </c>
      <c r="S424" s="47" t="s">
        <v>177</v>
      </c>
      <c r="T424" s="164">
        <v>560</v>
      </c>
      <c r="U424" s="47" t="str">
        <f>IFERROR(INDEX('TAXA DE OCUP. RECUR.'!$F$1:$F$60, MATCH(T424, 'TAXA DE OCUP. RECUR.'!$E$1:$E$60, 0)),"")</f>
        <v>FRESA DROPP HEINN - [560]</v>
      </c>
      <c r="V424" s="165">
        <v>4.8600000000000003</v>
      </c>
      <c r="W424" s="165"/>
      <c r="X424" s="229">
        <v>46126</v>
      </c>
      <c r="Y424" s="229">
        <f t="shared" si="57"/>
        <v>46126</v>
      </c>
      <c r="Z424" s="47">
        <f t="shared" si="52"/>
        <v>16</v>
      </c>
      <c r="AA424" s="47">
        <f t="shared" si="54"/>
        <v>16</v>
      </c>
      <c r="AB424" s="47" t="str">
        <f t="shared" si="48"/>
        <v>abr</v>
      </c>
      <c r="AC424" s="47" t="str">
        <f t="shared" si="49"/>
        <v>2026</v>
      </c>
      <c r="AD424" s="165">
        <f t="shared" si="51"/>
        <v>1</v>
      </c>
    </row>
    <row r="425" spans="1:30" x14ac:dyDescent="0.25">
      <c r="A425" s="47" t="s">
        <v>1089</v>
      </c>
      <c r="B425" s="47" t="s">
        <v>9</v>
      </c>
      <c r="C425" s="47">
        <v>2113</v>
      </c>
      <c r="D425" s="47">
        <v>32</v>
      </c>
      <c r="E425" s="47" t="s">
        <v>38</v>
      </c>
      <c r="F425" s="48" t="s">
        <v>804</v>
      </c>
      <c r="G425" s="48" t="s">
        <v>11</v>
      </c>
      <c r="H425" s="48" t="s">
        <v>2706</v>
      </c>
      <c r="I425" s="48">
        <v>1</v>
      </c>
      <c r="J425" s="48" t="s">
        <v>1145</v>
      </c>
      <c r="K425" s="48" t="s">
        <v>1487</v>
      </c>
      <c r="M425" s="47">
        <f>_xlfn.XLOOKUP(BASE!$A864,dd_carteira_fundição!A:A,dd_carteira_fundição!G:G,"",0)</f>
        <v>42</v>
      </c>
      <c r="N425" s="47" t="s">
        <v>1164</v>
      </c>
      <c r="O425" s="133"/>
      <c r="P425" s="47" t="s">
        <v>1158</v>
      </c>
      <c r="Q425" s="47" t="s">
        <v>1346</v>
      </c>
      <c r="R425" s="47" t="s">
        <v>1690</v>
      </c>
      <c r="S425" s="47" t="s">
        <v>176</v>
      </c>
      <c r="T425" s="164">
        <v>610</v>
      </c>
      <c r="U425" s="47" t="str">
        <f>IFERROR(INDEX('TAXA DE OCUP. RECUR.'!$F$1:$F$60, MATCH(T425, 'TAXA DE OCUP. RECUR.'!$E$1:$E$60, 0)),"")</f>
        <v>FRESADORA HEYLIGENTASDE - [610]</v>
      </c>
      <c r="V425" s="165">
        <v>1.9882142176481796</v>
      </c>
      <c r="W425" s="165"/>
      <c r="X425" s="229">
        <v>46127</v>
      </c>
      <c r="Y425" s="229">
        <f t="shared" si="57"/>
        <v>46127</v>
      </c>
      <c r="Z425" s="47">
        <f t="shared" si="52"/>
        <v>16</v>
      </c>
      <c r="AA425" s="47">
        <f t="shared" si="54"/>
        <v>16</v>
      </c>
      <c r="AB425" s="47" t="str">
        <f t="shared" si="48"/>
        <v>abr</v>
      </c>
      <c r="AC425" s="47" t="str">
        <f t="shared" si="49"/>
        <v>2026</v>
      </c>
      <c r="AD425" s="165">
        <f t="shared" si="51"/>
        <v>1</v>
      </c>
    </row>
    <row r="426" spans="1:30" x14ac:dyDescent="0.25">
      <c r="A426" s="47" t="s">
        <v>1089</v>
      </c>
      <c r="B426" s="47" t="s">
        <v>9</v>
      </c>
      <c r="C426" s="47">
        <v>2113</v>
      </c>
      <c r="D426" s="47">
        <v>32</v>
      </c>
      <c r="E426" s="47" t="s">
        <v>38</v>
      </c>
      <c r="F426" s="48" t="s">
        <v>804</v>
      </c>
      <c r="G426" s="48" t="s">
        <v>11</v>
      </c>
      <c r="H426" s="48" t="s">
        <v>2706</v>
      </c>
      <c r="I426" s="48">
        <v>1</v>
      </c>
      <c r="J426" s="48" t="s">
        <v>1145</v>
      </c>
      <c r="K426" s="48" t="s">
        <v>1487</v>
      </c>
      <c r="M426" s="47">
        <f>_xlfn.XLOOKUP(BASE!$A865,dd_carteira_fundição!A:A,dd_carteira_fundição!G:G,"",0)</f>
        <v>42</v>
      </c>
      <c r="N426" s="47" t="s">
        <v>1164</v>
      </c>
      <c r="O426" s="133"/>
      <c r="P426" s="47" t="s">
        <v>1158</v>
      </c>
      <c r="Q426" s="47" t="s">
        <v>1346</v>
      </c>
      <c r="R426" s="47" t="s">
        <v>158</v>
      </c>
      <c r="S426" s="47" t="s">
        <v>158</v>
      </c>
      <c r="T426" s="164">
        <v>2</v>
      </c>
      <c r="U426" s="47" t="str">
        <f>IFERROR(INDEX('TAXA DE OCUP. RECUR.'!$F$1:$F$60, MATCH(T426, 'TAXA DE OCUP. RECUR.'!$E$1:$E$60, 0)),"")</f>
        <v>EXPEDIÇÃO</v>
      </c>
      <c r="V426" s="165">
        <v>1</v>
      </c>
      <c r="W426" s="165"/>
      <c r="X426" s="229">
        <v>46176</v>
      </c>
      <c r="Y426" s="229"/>
      <c r="Z426" s="47">
        <f t="shared" si="52"/>
        <v>23</v>
      </c>
      <c r="AA426" s="47" t="str">
        <f t="shared" si="54"/>
        <v/>
      </c>
      <c r="AB426" s="47" t="str">
        <f t="shared" si="48"/>
        <v>jun</v>
      </c>
      <c r="AC426" s="47" t="str">
        <f t="shared" si="49"/>
        <v>2026</v>
      </c>
      <c r="AD426" s="165" t="str">
        <f t="shared" si="51"/>
        <v/>
      </c>
    </row>
    <row r="427" spans="1:30" x14ac:dyDescent="0.25">
      <c r="A427" s="47" t="s">
        <v>1090</v>
      </c>
      <c r="B427" s="47" t="s">
        <v>9</v>
      </c>
      <c r="C427" s="47">
        <v>2113</v>
      </c>
      <c r="D427" s="47">
        <v>33</v>
      </c>
      <c r="E427" s="47" t="s">
        <v>38</v>
      </c>
      <c r="F427" s="48" t="s">
        <v>804</v>
      </c>
      <c r="G427" s="48" t="s">
        <v>11</v>
      </c>
      <c r="H427" s="48" t="s">
        <v>2706</v>
      </c>
      <c r="I427" s="48">
        <v>1</v>
      </c>
      <c r="J427" s="48" t="s">
        <v>1145</v>
      </c>
      <c r="K427" s="48" t="s">
        <v>1487</v>
      </c>
      <c r="M427" s="47">
        <f>_xlfn.XLOOKUP(BASE!$A866,dd_carteira_fundição!A:A,dd_carteira_fundição!G:G,"",0)</f>
        <v>42</v>
      </c>
      <c r="N427" s="47" t="s">
        <v>1164</v>
      </c>
      <c r="O427" s="133"/>
      <c r="P427" s="47" t="s">
        <v>1158</v>
      </c>
      <c r="Q427" s="47" t="s">
        <v>1346</v>
      </c>
      <c r="R427" s="47" t="s">
        <v>1687</v>
      </c>
      <c r="S427" s="48" t="s">
        <v>1156</v>
      </c>
      <c r="T427" s="164">
        <v>1</v>
      </c>
      <c r="U427" s="47" t="str">
        <f>IFERROR(INDEX('TAXA DE OCUP. RECUR.'!$F$1:$F$60, MATCH(T427, 'TAXA DE OCUP. RECUR.'!$E$1:$E$60, 0)),"")</f>
        <v>FUNDIÇÃO MORENO</v>
      </c>
      <c r="V427" s="165">
        <v>1</v>
      </c>
      <c r="W427" s="165">
        <v>1</v>
      </c>
      <c r="X427" s="229">
        <v>46108</v>
      </c>
      <c r="Y427" s="229">
        <f>X427</f>
        <v>46108</v>
      </c>
      <c r="Z427" s="47">
        <f t="shared" si="52"/>
        <v>13</v>
      </c>
      <c r="AA427" s="47">
        <f t="shared" si="54"/>
        <v>13</v>
      </c>
      <c r="AB427" s="47" t="str">
        <f t="shared" si="48"/>
        <v>mar</v>
      </c>
      <c r="AC427" s="47" t="str">
        <f t="shared" si="49"/>
        <v>2026</v>
      </c>
      <c r="AD427" s="165">
        <f t="shared" si="51"/>
        <v>1</v>
      </c>
    </row>
    <row r="428" spans="1:30" x14ac:dyDescent="0.25">
      <c r="A428" s="47" t="s">
        <v>1090</v>
      </c>
      <c r="B428" s="47" t="s">
        <v>9</v>
      </c>
      <c r="C428" s="47">
        <v>2113</v>
      </c>
      <c r="D428" s="47">
        <v>33</v>
      </c>
      <c r="E428" s="47" t="s">
        <v>38</v>
      </c>
      <c r="F428" s="48" t="s">
        <v>804</v>
      </c>
      <c r="G428" s="48" t="s">
        <v>11</v>
      </c>
      <c r="H428" s="48" t="s">
        <v>2706</v>
      </c>
      <c r="I428" s="48">
        <v>1</v>
      </c>
      <c r="J428" s="48" t="s">
        <v>1145</v>
      </c>
      <c r="K428" s="48" t="s">
        <v>1487</v>
      </c>
      <c r="M428" s="47">
        <f>_xlfn.XLOOKUP(BASE!$A867,dd_carteira_fundição!A:A,dd_carteira_fundição!G:G,"",0)</f>
        <v>42</v>
      </c>
      <c r="N428" s="47" t="s">
        <v>1164</v>
      </c>
      <c r="O428" s="133"/>
      <c r="P428" s="47" t="s">
        <v>1158</v>
      </c>
      <c r="Q428" s="47" t="s">
        <v>1346</v>
      </c>
      <c r="R428" s="47" t="s">
        <v>1690</v>
      </c>
      <c r="S428" s="47" t="s">
        <v>174</v>
      </c>
      <c r="T428" s="164">
        <v>106</v>
      </c>
      <c r="U428" s="47" t="str">
        <f>IFERROR(INDEX('TAXA DE OCUP. RECUR.'!$F$1:$F$60, MATCH(T428, 'TAXA DE OCUP. RECUR.'!$E$1:$E$60, 0)),"")</f>
        <v>PLAINA DE MESA POREBA - [106]</v>
      </c>
      <c r="V428" s="165">
        <v>3.42</v>
      </c>
      <c r="W428" s="165"/>
      <c r="X428" s="229">
        <v>46124</v>
      </c>
      <c r="Y428" s="229">
        <f t="shared" ref="Y428:Y431" si="58">X428</f>
        <v>46124</v>
      </c>
      <c r="Z428" s="47">
        <f t="shared" si="52"/>
        <v>15</v>
      </c>
      <c r="AA428" s="47">
        <f t="shared" si="54"/>
        <v>15</v>
      </c>
      <c r="AB428" s="47" t="str">
        <f t="shared" si="48"/>
        <v>abr</v>
      </c>
      <c r="AC428" s="47" t="str">
        <f t="shared" si="49"/>
        <v>2026</v>
      </c>
      <c r="AD428" s="165">
        <f t="shared" si="51"/>
        <v>1</v>
      </c>
    </row>
    <row r="429" spans="1:30" x14ac:dyDescent="0.25">
      <c r="A429" s="47" t="s">
        <v>1090</v>
      </c>
      <c r="B429" s="47" t="s">
        <v>9</v>
      </c>
      <c r="C429" s="47">
        <v>2113</v>
      </c>
      <c r="D429" s="47">
        <v>33</v>
      </c>
      <c r="E429" s="47" t="s">
        <v>38</v>
      </c>
      <c r="F429" s="48" t="s">
        <v>804</v>
      </c>
      <c r="G429" s="48" t="s">
        <v>11</v>
      </c>
      <c r="H429" s="48" t="s">
        <v>2706</v>
      </c>
      <c r="I429" s="48">
        <v>1</v>
      </c>
      <c r="J429" s="48" t="s">
        <v>1145</v>
      </c>
      <c r="K429" s="48" t="s">
        <v>1487</v>
      </c>
      <c r="M429" s="47">
        <f>_xlfn.XLOOKUP(BASE!$A868,dd_carteira_fundição!A:A,dd_carteira_fundição!G:G,"",0)</f>
        <v>42</v>
      </c>
      <c r="N429" s="47" t="s">
        <v>1164</v>
      </c>
      <c r="O429" s="133"/>
      <c r="P429" s="47" t="s">
        <v>1158</v>
      </c>
      <c r="Q429" s="47" t="s">
        <v>1346</v>
      </c>
      <c r="R429" s="47" t="s">
        <v>1690</v>
      </c>
      <c r="S429" s="47" t="s">
        <v>175</v>
      </c>
      <c r="T429" s="164">
        <v>151</v>
      </c>
      <c r="U429" s="47" t="str">
        <f>IFERROR(INDEX('TAXA DE OCUP. RECUR.'!$F$1:$F$60, MATCH(T429, 'TAXA DE OCUP. RECUR.'!$E$1:$E$60, 0)),"")</f>
        <v>MANDRILH. FISHER MILL - [151]</v>
      </c>
      <c r="V429" s="165">
        <v>1.5545454545454545</v>
      </c>
      <c r="W429" s="165"/>
      <c r="X429" s="229">
        <v>46125</v>
      </c>
      <c r="Y429" s="229">
        <f t="shared" si="58"/>
        <v>46125</v>
      </c>
      <c r="Z429" s="47">
        <f t="shared" si="52"/>
        <v>16</v>
      </c>
      <c r="AA429" s="47">
        <f t="shared" si="54"/>
        <v>16</v>
      </c>
      <c r="AB429" s="47" t="str">
        <f t="shared" si="48"/>
        <v>abr</v>
      </c>
      <c r="AC429" s="47" t="str">
        <f t="shared" si="49"/>
        <v>2026</v>
      </c>
      <c r="AD429" s="165">
        <f t="shared" si="51"/>
        <v>1</v>
      </c>
    </row>
    <row r="430" spans="1:30" x14ac:dyDescent="0.25">
      <c r="A430" s="47" t="s">
        <v>1090</v>
      </c>
      <c r="B430" s="47" t="s">
        <v>9</v>
      </c>
      <c r="C430" s="47">
        <v>2113</v>
      </c>
      <c r="D430" s="47">
        <v>33</v>
      </c>
      <c r="E430" s="47" t="s">
        <v>38</v>
      </c>
      <c r="F430" s="48" t="s">
        <v>804</v>
      </c>
      <c r="G430" s="48" t="s">
        <v>11</v>
      </c>
      <c r="H430" s="48" t="s">
        <v>2706</v>
      </c>
      <c r="I430" s="48">
        <v>1</v>
      </c>
      <c r="J430" s="48" t="s">
        <v>1145</v>
      </c>
      <c r="K430" s="48" t="s">
        <v>1487</v>
      </c>
      <c r="M430" s="47">
        <f>_xlfn.XLOOKUP(BASE!$A869,dd_carteira_fundição!A:A,dd_carteira_fundição!G:G,"",0)</f>
        <v>42</v>
      </c>
      <c r="N430" s="47" t="s">
        <v>1164</v>
      </c>
      <c r="O430" s="133"/>
      <c r="P430" s="47" t="s">
        <v>1158</v>
      </c>
      <c r="Q430" s="47" t="s">
        <v>1346</v>
      </c>
      <c r="R430" s="47" t="s">
        <v>1690</v>
      </c>
      <c r="S430" s="47" t="s">
        <v>177</v>
      </c>
      <c r="T430" s="164">
        <v>560</v>
      </c>
      <c r="U430" s="47" t="str">
        <f>IFERROR(INDEX('TAXA DE OCUP. RECUR.'!$F$1:$F$60, MATCH(T430, 'TAXA DE OCUP. RECUR.'!$E$1:$E$60, 0)),"")</f>
        <v>FRESA DROPP HEINN - [560]</v>
      </c>
      <c r="V430" s="165">
        <v>4.8600000000000003</v>
      </c>
      <c r="W430" s="165"/>
      <c r="X430" s="229">
        <v>46126</v>
      </c>
      <c r="Y430" s="229">
        <f t="shared" si="58"/>
        <v>46126</v>
      </c>
      <c r="Z430" s="47">
        <f t="shared" si="52"/>
        <v>16</v>
      </c>
      <c r="AA430" s="47">
        <f t="shared" si="54"/>
        <v>16</v>
      </c>
      <c r="AB430" s="47" t="str">
        <f t="shared" si="48"/>
        <v>abr</v>
      </c>
      <c r="AC430" s="47" t="str">
        <f t="shared" si="49"/>
        <v>2026</v>
      </c>
      <c r="AD430" s="165">
        <f t="shared" si="51"/>
        <v>1</v>
      </c>
    </row>
    <row r="431" spans="1:30" x14ac:dyDescent="0.25">
      <c r="A431" s="47" t="s">
        <v>1090</v>
      </c>
      <c r="B431" s="47" t="s">
        <v>9</v>
      </c>
      <c r="C431" s="47">
        <v>2113</v>
      </c>
      <c r="D431" s="47">
        <v>33</v>
      </c>
      <c r="E431" s="47" t="s">
        <v>38</v>
      </c>
      <c r="F431" s="48" t="s">
        <v>804</v>
      </c>
      <c r="G431" s="48" t="s">
        <v>11</v>
      </c>
      <c r="H431" s="48" t="s">
        <v>2707</v>
      </c>
      <c r="I431" s="48">
        <v>1</v>
      </c>
      <c r="J431" s="48" t="s">
        <v>1145</v>
      </c>
      <c r="K431" s="48" t="s">
        <v>1487</v>
      </c>
      <c r="M431" s="47">
        <f>_xlfn.XLOOKUP(BASE!$A870,dd_carteira_fundição!A:A,dd_carteira_fundição!G:G,"",0)</f>
        <v>43</v>
      </c>
      <c r="N431" s="47" t="s">
        <v>1164</v>
      </c>
      <c r="O431" s="133"/>
      <c r="P431" s="47" t="s">
        <v>1158</v>
      </c>
      <c r="Q431" s="47" t="s">
        <v>1346</v>
      </c>
      <c r="R431" s="47" t="s">
        <v>1690</v>
      </c>
      <c r="S431" s="47" t="s">
        <v>176</v>
      </c>
      <c r="T431" s="164">
        <v>610</v>
      </c>
      <c r="U431" s="47" t="str">
        <f>IFERROR(INDEX('TAXA DE OCUP. RECUR.'!$F$1:$F$60, MATCH(T431, 'TAXA DE OCUP. RECUR.'!$E$1:$E$60, 0)),"")</f>
        <v>FRESADORA HEYLIGENTASDE - [610]</v>
      </c>
      <c r="V431" s="165">
        <v>1.9882142176481796</v>
      </c>
      <c r="W431" s="165"/>
      <c r="X431" s="229">
        <v>46127</v>
      </c>
      <c r="Y431" s="229">
        <f t="shared" si="58"/>
        <v>46127</v>
      </c>
      <c r="Z431" s="47">
        <f t="shared" si="52"/>
        <v>16</v>
      </c>
      <c r="AA431" s="47">
        <f t="shared" si="54"/>
        <v>16</v>
      </c>
      <c r="AB431" s="47" t="str">
        <f t="shared" si="48"/>
        <v>abr</v>
      </c>
      <c r="AC431" s="47" t="str">
        <f t="shared" si="49"/>
        <v>2026</v>
      </c>
      <c r="AD431" s="165">
        <f t="shared" si="51"/>
        <v>1</v>
      </c>
    </row>
    <row r="432" spans="1:30" x14ac:dyDescent="0.25">
      <c r="A432" s="47" t="s">
        <v>1090</v>
      </c>
      <c r="B432" s="47" t="s">
        <v>9</v>
      </c>
      <c r="C432" s="47">
        <v>2113</v>
      </c>
      <c r="D432" s="47">
        <v>33</v>
      </c>
      <c r="E432" s="47" t="s">
        <v>38</v>
      </c>
      <c r="F432" s="48" t="s">
        <v>804</v>
      </c>
      <c r="G432" s="48" t="s">
        <v>11</v>
      </c>
      <c r="H432" s="48" t="s">
        <v>2707</v>
      </c>
      <c r="I432" s="48">
        <v>1</v>
      </c>
      <c r="J432" s="48" t="s">
        <v>1145</v>
      </c>
      <c r="K432" s="48" t="s">
        <v>1487</v>
      </c>
      <c r="M432" s="47">
        <f>_xlfn.XLOOKUP(BASE!$A871,dd_carteira_fundição!A:A,dd_carteira_fundição!G:G,"",0)</f>
        <v>43</v>
      </c>
      <c r="N432" s="47" t="s">
        <v>1164</v>
      </c>
      <c r="O432" s="133"/>
      <c r="P432" s="47" t="s">
        <v>1158</v>
      </c>
      <c r="Q432" s="47" t="s">
        <v>1346</v>
      </c>
      <c r="R432" s="47" t="s">
        <v>158</v>
      </c>
      <c r="S432" s="47" t="s">
        <v>158</v>
      </c>
      <c r="T432" s="164">
        <v>2</v>
      </c>
      <c r="U432" s="47" t="str">
        <f>IFERROR(INDEX('TAXA DE OCUP. RECUR.'!$F$1:$F$60, MATCH(T432, 'TAXA DE OCUP. RECUR.'!$E$1:$E$60, 0)),"")</f>
        <v>EXPEDIÇÃO</v>
      </c>
      <c r="V432" s="165">
        <v>1</v>
      </c>
      <c r="W432" s="165"/>
      <c r="X432" s="229">
        <v>46176</v>
      </c>
      <c r="Y432" s="229"/>
      <c r="Z432" s="47">
        <f t="shared" si="52"/>
        <v>23</v>
      </c>
      <c r="AA432" s="47" t="str">
        <f t="shared" si="54"/>
        <v/>
      </c>
      <c r="AB432" s="47" t="str">
        <f t="shared" si="48"/>
        <v>jun</v>
      </c>
      <c r="AC432" s="47" t="str">
        <f t="shared" si="49"/>
        <v>2026</v>
      </c>
      <c r="AD432" s="165" t="str">
        <f t="shared" si="51"/>
        <v/>
      </c>
    </row>
    <row r="433" spans="1:30" x14ac:dyDescent="0.25">
      <c r="A433" s="47" t="s">
        <v>1091</v>
      </c>
      <c r="B433" s="47" t="s">
        <v>9</v>
      </c>
      <c r="C433" s="47">
        <v>2113</v>
      </c>
      <c r="D433" s="47">
        <v>34</v>
      </c>
      <c r="E433" s="47" t="s">
        <v>38</v>
      </c>
      <c r="F433" s="48" t="s">
        <v>804</v>
      </c>
      <c r="G433" s="48" t="s">
        <v>11</v>
      </c>
      <c r="H433" s="48" t="s">
        <v>2707</v>
      </c>
      <c r="I433" s="48">
        <v>1</v>
      </c>
      <c r="J433" s="48" t="s">
        <v>1145</v>
      </c>
      <c r="K433" s="48" t="s">
        <v>1487</v>
      </c>
      <c r="M433" s="47">
        <f>_xlfn.XLOOKUP(BASE!$A872,dd_carteira_fundição!A:A,dd_carteira_fundição!G:G,"",0)</f>
        <v>43</v>
      </c>
      <c r="N433" s="47" t="s">
        <v>1164</v>
      </c>
      <c r="O433" s="133"/>
      <c r="P433" s="47" t="s">
        <v>1158</v>
      </c>
      <c r="Q433" s="47" t="s">
        <v>1346</v>
      </c>
      <c r="R433" s="47" t="s">
        <v>1687</v>
      </c>
      <c r="S433" s="48" t="s">
        <v>1156</v>
      </c>
      <c r="T433" s="164">
        <v>1</v>
      </c>
      <c r="U433" s="47" t="str">
        <f>IFERROR(INDEX('TAXA DE OCUP. RECUR.'!$F$1:$F$60, MATCH(T433, 'TAXA DE OCUP. RECUR.'!$E$1:$E$60, 0)),"")</f>
        <v>FUNDIÇÃO MORENO</v>
      </c>
      <c r="V433" s="165">
        <v>1</v>
      </c>
      <c r="W433" s="165">
        <v>1</v>
      </c>
      <c r="X433" s="229">
        <v>46108</v>
      </c>
      <c r="Y433" s="229">
        <f>X433</f>
        <v>46108</v>
      </c>
      <c r="Z433" s="47">
        <f t="shared" si="52"/>
        <v>13</v>
      </c>
      <c r="AA433" s="47">
        <f t="shared" si="54"/>
        <v>13</v>
      </c>
      <c r="AB433" s="47" t="str">
        <f t="shared" si="48"/>
        <v>mar</v>
      </c>
      <c r="AC433" s="47" t="str">
        <f t="shared" si="49"/>
        <v>2026</v>
      </c>
      <c r="AD433" s="165">
        <f t="shared" si="51"/>
        <v>1</v>
      </c>
    </row>
    <row r="434" spans="1:30" x14ac:dyDescent="0.25">
      <c r="A434" s="47" t="s">
        <v>1091</v>
      </c>
      <c r="B434" s="47" t="s">
        <v>9</v>
      </c>
      <c r="C434" s="47">
        <v>2113</v>
      </c>
      <c r="D434" s="47">
        <v>34</v>
      </c>
      <c r="E434" s="47" t="s">
        <v>38</v>
      </c>
      <c r="F434" s="48" t="s">
        <v>804</v>
      </c>
      <c r="G434" s="48" t="s">
        <v>11</v>
      </c>
      <c r="H434" s="48" t="s">
        <v>2707</v>
      </c>
      <c r="I434" s="48">
        <v>1</v>
      </c>
      <c r="J434" s="48" t="s">
        <v>1145</v>
      </c>
      <c r="K434" s="48" t="s">
        <v>1487</v>
      </c>
      <c r="M434" s="47">
        <f>_xlfn.XLOOKUP(BASE!$A873,dd_carteira_fundição!A:A,dd_carteira_fundição!G:G,"",0)</f>
        <v>43</v>
      </c>
      <c r="N434" s="47" t="s">
        <v>1164</v>
      </c>
      <c r="O434" s="133"/>
      <c r="P434" s="47" t="s">
        <v>1158</v>
      </c>
      <c r="Q434" s="47" t="s">
        <v>1346</v>
      </c>
      <c r="R434" s="47" t="s">
        <v>1690</v>
      </c>
      <c r="S434" s="47" t="s">
        <v>174</v>
      </c>
      <c r="T434" s="164">
        <v>106</v>
      </c>
      <c r="U434" s="47" t="str">
        <f>IFERROR(INDEX('TAXA DE OCUP. RECUR.'!$F$1:$F$60, MATCH(T434, 'TAXA DE OCUP. RECUR.'!$E$1:$E$60, 0)),"")</f>
        <v>PLAINA DE MESA POREBA - [106]</v>
      </c>
      <c r="V434" s="165">
        <v>3.42</v>
      </c>
      <c r="W434" s="165"/>
      <c r="X434" s="229">
        <v>46124</v>
      </c>
      <c r="Y434" s="229">
        <f t="shared" ref="Y434:Y437" si="59">X434</f>
        <v>46124</v>
      </c>
      <c r="Z434" s="47">
        <f t="shared" si="52"/>
        <v>15</v>
      </c>
      <c r="AA434" s="47">
        <f t="shared" si="54"/>
        <v>15</v>
      </c>
      <c r="AB434" s="47" t="str">
        <f t="shared" si="48"/>
        <v>abr</v>
      </c>
      <c r="AC434" s="47" t="str">
        <f t="shared" si="49"/>
        <v>2026</v>
      </c>
      <c r="AD434" s="165">
        <f t="shared" si="51"/>
        <v>1</v>
      </c>
    </row>
    <row r="435" spans="1:30" x14ac:dyDescent="0.25">
      <c r="A435" s="47" t="s">
        <v>1091</v>
      </c>
      <c r="B435" s="47" t="s">
        <v>9</v>
      </c>
      <c r="C435" s="47">
        <v>2113</v>
      </c>
      <c r="D435" s="47">
        <v>34</v>
      </c>
      <c r="E435" s="47" t="s">
        <v>38</v>
      </c>
      <c r="F435" s="48" t="s">
        <v>804</v>
      </c>
      <c r="G435" s="48" t="s">
        <v>11</v>
      </c>
      <c r="H435" s="48" t="s">
        <v>2707</v>
      </c>
      <c r="I435" s="48">
        <v>1</v>
      </c>
      <c r="J435" s="48" t="s">
        <v>1145</v>
      </c>
      <c r="K435" s="48" t="s">
        <v>1487</v>
      </c>
      <c r="M435" s="47">
        <f>_xlfn.XLOOKUP(BASE!$A874,dd_carteira_fundição!A:A,dd_carteira_fundição!G:G,"",0)</f>
        <v>43</v>
      </c>
      <c r="N435" s="47" t="s">
        <v>1164</v>
      </c>
      <c r="O435" s="133"/>
      <c r="P435" s="47" t="s">
        <v>1158</v>
      </c>
      <c r="Q435" s="47" t="s">
        <v>1346</v>
      </c>
      <c r="R435" s="47" t="s">
        <v>1690</v>
      </c>
      <c r="S435" s="47" t="s">
        <v>175</v>
      </c>
      <c r="T435" s="164">
        <v>151</v>
      </c>
      <c r="U435" s="47" t="str">
        <f>IFERROR(INDEX('TAXA DE OCUP. RECUR.'!$F$1:$F$60, MATCH(T435, 'TAXA DE OCUP. RECUR.'!$E$1:$E$60, 0)),"")</f>
        <v>MANDRILH. FISHER MILL - [151]</v>
      </c>
      <c r="V435" s="165">
        <v>1.5545454545454545</v>
      </c>
      <c r="W435" s="165"/>
      <c r="X435" s="229">
        <v>46125</v>
      </c>
      <c r="Y435" s="229">
        <f t="shared" si="59"/>
        <v>46125</v>
      </c>
      <c r="Z435" s="47">
        <f t="shared" si="52"/>
        <v>16</v>
      </c>
      <c r="AA435" s="47">
        <f t="shared" si="54"/>
        <v>16</v>
      </c>
      <c r="AB435" s="47" t="str">
        <f t="shared" si="48"/>
        <v>abr</v>
      </c>
      <c r="AC435" s="47" t="str">
        <f t="shared" si="49"/>
        <v>2026</v>
      </c>
      <c r="AD435" s="165">
        <f t="shared" si="51"/>
        <v>1</v>
      </c>
    </row>
    <row r="436" spans="1:30" x14ac:dyDescent="0.25">
      <c r="A436" s="47" t="s">
        <v>1091</v>
      </c>
      <c r="B436" s="47" t="s">
        <v>9</v>
      </c>
      <c r="C436" s="47">
        <v>2113</v>
      </c>
      <c r="D436" s="47">
        <v>34</v>
      </c>
      <c r="E436" s="47" t="s">
        <v>38</v>
      </c>
      <c r="F436" s="48" t="s">
        <v>804</v>
      </c>
      <c r="G436" s="48" t="s">
        <v>11</v>
      </c>
      <c r="H436" s="48" t="s">
        <v>2707</v>
      </c>
      <c r="I436" s="48">
        <v>1</v>
      </c>
      <c r="J436" s="48" t="s">
        <v>1145</v>
      </c>
      <c r="K436" s="48" t="s">
        <v>1487</v>
      </c>
      <c r="M436" s="47">
        <f>_xlfn.XLOOKUP(BASE!$A875,dd_carteira_fundição!A:A,dd_carteira_fundição!G:G,"",0)</f>
        <v>43</v>
      </c>
      <c r="N436" s="47" t="s">
        <v>1164</v>
      </c>
      <c r="O436" s="133"/>
      <c r="P436" s="47" t="s">
        <v>1158</v>
      </c>
      <c r="Q436" s="47" t="s">
        <v>1346</v>
      </c>
      <c r="R436" s="47" t="s">
        <v>1690</v>
      </c>
      <c r="S436" s="47" t="s">
        <v>177</v>
      </c>
      <c r="T436" s="164">
        <v>560</v>
      </c>
      <c r="U436" s="47" t="str">
        <f>IFERROR(INDEX('TAXA DE OCUP. RECUR.'!$F$1:$F$60, MATCH(T436, 'TAXA DE OCUP. RECUR.'!$E$1:$E$60, 0)),"")</f>
        <v>FRESA DROPP HEINN - [560]</v>
      </c>
      <c r="V436" s="165">
        <v>4.8600000000000003</v>
      </c>
      <c r="W436" s="165"/>
      <c r="X436" s="229">
        <v>46126</v>
      </c>
      <c r="Y436" s="229">
        <f t="shared" si="59"/>
        <v>46126</v>
      </c>
      <c r="Z436" s="47">
        <f t="shared" si="52"/>
        <v>16</v>
      </c>
      <c r="AA436" s="47">
        <f t="shared" si="54"/>
        <v>16</v>
      </c>
      <c r="AB436" s="47" t="str">
        <f t="shared" si="48"/>
        <v>abr</v>
      </c>
      <c r="AC436" s="47" t="str">
        <f t="shared" si="49"/>
        <v>2026</v>
      </c>
      <c r="AD436" s="165">
        <f t="shared" si="51"/>
        <v>1</v>
      </c>
    </row>
    <row r="437" spans="1:30" x14ac:dyDescent="0.25">
      <c r="A437" s="47" t="s">
        <v>1091</v>
      </c>
      <c r="B437" s="47" t="s">
        <v>9</v>
      </c>
      <c r="C437" s="47">
        <v>2113</v>
      </c>
      <c r="D437" s="47">
        <v>34</v>
      </c>
      <c r="E437" s="47" t="s">
        <v>38</v>
      </c>
      <c r="F437" s="48" t="s">
        <v>804</v>
      </c>
      <c r="G437" s="48" t="s">
        <v>11</v>
      </c>
      <c r="H437" s="48" t="s">
        <v>2708</v>
      </c>
      <c r="I437" s="48">
        <v>1</v>
      </c>
      <c r="J437" s="48" t="s">
        <v>1145</v>
      </c>
      <c r="K437" s="48" t="s">
        <v>1487</v>
      </c>
      <c r="M437" s="47">
        <f>_xlfn.XLOOKUP(BASE!$A876,dd_carteira_fundição!A:A,dd_carteira_fundição!G:G,"",0)</f>
        <v>44</v>
      </c>
      <c r="N437" s="47" t="s">
        <v>1164</v>
      </c>
      <c r="O437" s="133"/>
      <c r="P437" s="47" t="s">
        <v>1158</v>
      </c>
      <c r="Q437" s="47" t="s">
        <v>1346</v>
      </c>
      <c r="R437" s="47" t="s">
        <v>1690</v>
      </c>
      <c r="S437" s="47" t="s">
        <v>176</v>
      </c>
      <c r="T437" s="164">
        <v>610</v>
      </c>
      <c r="U437" s="47" t="str">
        <f>IFERROR(INDEX('TAXA DE OCUP. RECUR.'!$F$1:$F$60, MATCH(T437, 'TAXA DE OCUP. RECUR.'!$E$1:$E$60, 0)),"")</f>
        <v>FRESADORA HEYLIGENTASDE - [610]</v>
      </c>
      <c r="V437" s="165">
        <v>1.9882142176481796</v>
      </c>
      <c r="W437" s="165"/>
      <c r="X437" s="229">
        <v>46127</v>
      </c>
      <c r="Y437" s="229">
        <f t="shared" si="59"/>
        <v>46127</v>
      </c>
      <c r="Z437" s="47">
        <f t="shared" si="52"/>
        <v>16</v>
      </c>
      <c r="AA437" s="47">
        <f t="shared" si="54"/>
        <v>16</v>
      </c>
      <c r="AB437" s="47" t="str">
        <f t="shared" si="48"/>
        <v>abr</v>
      </c>
      <c r="AC437" s="47" t="str">
        <f t="shared" si="49"/>
        <v>2026</v>
      </c>
      <c r="AD437" s="165">
        <f t="shared" si="51"/>
        <v>1</v>
      </c>
    </row>
    <row r="438" spans="1:30" x14ac:dyDescent="0.25">
      <c r="A438" s="47" t="s">
        <v>1091</v>
      </c>
      <c r="B438" s="47" t="s">
        <v>9</v>
      </c>
      <c r="C438" s="47">
        <v>2113</v>
      </c>
      <c r="D438" s="47">
        <v>34</v>
      </c>
      <c r="E438" s="47" t="s">
        <v>38</v>
      </c>
      <c r="F438" s="48" t="s">
        <v>804</v>
      </c>
      <c r="G438" s="48" t="s">
        <v>11</v>
      </c>
      <c r="H438" s="48" t="s">
        <v>2708</v>
      </c>
      <c r="I438" s="48">
        <v>1</v>
      </c>
      <c r="J438" s="48" t="s">
        <v>1145</v>
      </c>
      <c r="K438" s="48" t="s">
        <v>1487</v>
      </c>
      <c r="M438" s="47">
        <f>_xlfn.XLOOKUP(BASE!$A877,dd_carteira_fundição!A:A,dd_carteira_fundição!G:G,"",0)</f>
        <v>44</v>
      </c>
      <c r="N438" s="47" t="s">
        <v>1164</v>
      </c>
      <c r="O438" s="133"/>
      <c r="P438" s="47" t="s">
        <v>1158</v>
      </c>
      <c r="Q438" s="47" t="s">
        <v>1346</v>
      </c>
      <c r="R438" s="47" t="s">
        <v>158</v>
      </c>
      <c r="S438" s="47" t="s">
        <v>158</v>
      </c>
      <c r="T438" s="164">
        <v>2</v>
      </c>
      <c r="U438" s="47" t="str">
        <f>IFERROR(INDEX('TAXA DE OCUP. RECUR.'!$F$1:$F$60, MATCH(T438, 'TAXA DE OCUP. RECUR.'!$E$1:$E$60, 0)),"")</f>
        <v>EXPEDIÇÃO</v>
      </c>
      <c r="V438" s="165">
        <v>1</v>
      </c>
      <c r="W438" s="165"/>
      <c r="X438" s="229">
        <v>46176</v>
      </c>
      <c r="Y438" s="229"/>
      <c r="Z438" s="47">
        <f t="shared" si="52"/>
        <v>23</v>
      </c>
      <c r="AA438" s="47" t="str">
        <f t="shared" si="54"/>
        <v/>
      </c>
      <c r="AB438" s="47" t="str">
        <f t="shared" si="48"/>
        <v>jun</v>
      </c>
      <c r="AC438" s="47" t="str">
        <f t="shared" si="49"/>
        <v>2026</v>
      </c>
      <c r="AD438" s="165" t="str">
        <f t="shared" si="51"/>
        <v/>
      </c>
    </row>
    <row r="439" spans="1:30" x14ac:dyDescent="0.25">
      <c r="A439" s="47" t="s">
        <v>1092</v>
      </c>
      <c r="B439" s="47" t="s">
        <v>9</v>
      </c>
      <c r="C439" s="47">
        <v>2113</v>
      </c>
      <c r="D439" s="47">
        <v>35</v>
      </c>
      <c r="E439" s="47" t="s">
        <v>38</v>
      </c>
      <c r="F439" s="48" t="s">
        <v>804</v>
      </c>
      <c r="G439" s="48" t="s">
        <v>11</v>
      </c>
      <c r="H439" s="48" t="s">
        <v>2708</v>
      </c>
      <c r="I439" s="48">
        <v>1</v>
      </c>
      <c r="J439" s="48" t="s">
        <v>1145</v>
      </c>
      <c r="K439" s="48" t="s">
        <v>1487</v>
      </c>
      <c r="M439" s="47">
        <f>_xlfn.XLOOKUP(BASE!$A878,dd_carteira_fundição!A:A,dd_carteira_fundição!G:G,"",0)</f>
        <v>44</v>
      </c>
      <c r="N439" s="47" t="s">
        <v>1164</v>
      </c>
      <c r="O439" s="133"/>
      <c r="P439" s="47" t="s">
        <v>1158</v>
      </c>
      <c r="Q439" s="47" t="s">
        <v>1346</v>
      </c>
      <c r="R439" s="47" t="s">
        <v>1687</v>
      </c>
      <c r="S439" s="48" t="s">
        <v>1156</v>
      </c>
      <c r="T439" s="164">
        <v>1</v>
      </c>
      <c r="U439" s="47" t="str">
        <f>IFERROR(INDEX('TAXA DE OCUP. RECUR.'!$F$1:$F$60, MATCH(T439, 'TAXA DE OCUP. RECUR.'!$E$1:$E$60, 0)),"")</f>
        <v>FUNDIÇÃO MORENO</v>
      </c>
      <c r="V439" s="165">
        <v>1</v>
      </c>
      <c r="W439" s="165">
        <v>1</v>
      </c>
      <c r="X439" s="229">
        <v>46108</v>
      </c>
      <c r="Y439" s="229">
        <f>X439</f>
        <v>46108</v>
      </c>
      <c r="Z439" s="47">
        <f t="shared" si="52"/>
        <v>13</v>
      </c>
      <c r="AA439" s="47">
        <f t="shared" si="54"/>
        <v>13</v>
      </c>
      <c r="AB439" s="47" t="str">
        <f t="shared" ref="AB439:AB502" si="60">IFERROR(IF(X439="","",TEXT(X439,"MMM")),"")</f>
        <v>mar</v>
      </c>
      <c r="AC439" s="47" t="str">
        <f t="shared" ref="AC439:AC502" si="61">IFERROR(IF(X439="","",TEXT(X439,"AAAA")),"")</f>
        <v>2026</v>
      </c>
      <c r="AD439" s="165">
        <f t="shared" si="51"/>
        <v>1</v>
      </c>
    </row>
    <row r="440" spans="1:30" x14ac:dyDescent="0.25">
      <c r="A440" s="47" t="s">
        <v>1092</v>
      </c>
      <c r="B440" s="47" t="s">
        <v>9</v>
      </c>
      <c r="C440" s="47">
        <v>2113</v>
      </c>
      <c r="D440" s="47">
        <v>35</v>
      </c>
      <c r="E440" s="47" t="s">
        <v>38</v>
      </c>
      <c r="F440" s="48" t="s">
        <v>804</v>
      </c>
      <c r="G440" s="48" t="s">
        <v>11</v>
      </c>
      <c r="H440" s="48" t="s">
        <v>2708</v>
      </c>
      <c r="I440" s="48">
        <v>1</v>
      </c>
      <c r="J440" s="48" t="s">
        <v>1145</v>
      </c>
      <c r="K440" s="48" t="s">
        <v>1487</v>
      </c>
      <c r="M440" s="47">
        <f>_xlfn.XLOOKUP(BASE!$A879,dd_carteira_fundição!A:A,dd_carteira_fundição!G:G,"",0)</f>
        <v>44</v>
      </c>
      <c r="N440" s="47" t="s">
        <v>1164</v>
      </c>
      <c r="O440" s="133"/>
      <c r="P440" s="47" t="s">
        <v>1158</v>
      </c>
      <c r="Q440" s="47" t="s">
        <v>1346</v>
      </c>
      <c r="R440" s="47" t="s">
        <v>1690</v>
      </c>
      <c r="S440" s="47" t="s">
        <v>174</v>
      </c>
      <c r="T440" s="164">
        <v>106</v>
      </c>
      <c r="U440" s="47" t="str">
        <f>IFERROR(INDEX('TAXA DE OCUP. RECUR.'!$F$1:$F$60, MATCH(T440, 'TAXA DE OCUP. RECUR.'!$E$1:$E$60, 0)),"")</f>
        <v>PLAINA DE MESA POREBA - [106]</v>
      </c>
      <c r="V440" s="165">
        <v>3.42</v>
      </c>
      <c r="W440" s="165"/>
      <c r="X440" s="229">
        <v>46124</v>
      </c>
      <c r="Y440" s="229">
        <f t="shared" ref="Y440:Y443" si="62">X440</f>
        <v>46124</v>
      </c>
      <c r="Z440" s="47">
        <f t="shared" si="52"/>
        <v>15</v>
      </c>
      <c r="AA440" s="47">
        <f t="shared" si="54"/>
        <v>15</v>
      </c>
      <c r="AB440" s="47" t="str">
        <f t="shared" si="60"/>
        <v>abr</v>
      </c>
      <c r="AC440" s="47" t="str">
        <f t="shared" si="61"/>
        <v>2026</v>
      </c>
      <c r="AD440" s="165">
        <f t="shared" si="51"/>
        <v>1</v>
      </c>
    </row>
    <row r="441" spans="1:30" x14ac:dyDescent="0.25">
      <c r="A441" s="47" t="s">
        <v>1092</v>
      </c>
      <c r="B441" s="47" t="s">
        <v>9</v>
      </c>
      <c r="C441" s="47">
        <v>2113</v>
      </c>
      <c r="D441" s="47">
        <v>35</v>
      </c>
      <c r="E441" s="47" t="s">
        <v>38</v>
      </c>
      <c r="F441" s="48" t="s">
        <v>804</v>
      </c>
      <c r="G441" s="48" t="s">
        <v>11</v>
      </c>
      <c r="H441" s="48" t="s">
        <v>2708</v>
      </c>
      <c r="I441" s="48">
        <v>1</v>
      </c>
      <c r="J441" s="48" t="s">
        <v>1145</v>
      </c>
      <c r="K441" s="48" t="s">
        <v>1487</v>
      </c>
      <c r="M441" s="47">
        <f>_xlfn.XLOOKUP(BASE!$A880,dd_carteira_fundição!A:A,dd_carteira_fundição!G:G,"",0)</f>
        <v>44</v>
      </c>
      <c r="N441" s="47" t="s">
        <v>1164</v>
      </c>
      <c r="O441" s="133"/>
      <c r="P441" s="47" t="s">
        <v>1158</v>
      </c>
      <c r="Q441" s="47" t="s">
        <v>1346</v>
      </c>
      <c r="R441" s="47" t="s">
        <v>1690</v>
      </c>
      <c r="S441" s="47" t="s">
        <v>175</v>
      </c>
      <c r="T441" s="164">
        <v>151</v>
      </c>
      <c r="U441" s="47" t="str">
        <f>IFERROR(INDEX('TAXA DE OCUP. RECUR.'!$F$1:$F$60, MATCH(T441, 'TAXA DE OCUP. RECUR.'!$E$1:$E$60, 0)),"")</f>
        <v>MANDRILH. FISHER MILL - [151]</v>
      </c>
      <c r="V441" s="165">
        <v>1.5545454545454545</v>
      </c>
      <c r="W441" s="165"/>
      <c r="X441" s="229">
        <v>46125</v>
      </c>
      <c r="Y441" s="229">
        <f t="shared" si="62"/>
        <v>46125</v>
      </c>
      <c r="Z441" s="47">
        <f t="shared" si="52"/>
        <v>16</v>
      </c>
      <c r="AA441" s="47">
        <f t="shared" si="54"/>
        <v>16</v>
      </c>
      <c r="AB441" s="47" t="str">
        <f t="shared" si="60"/>
        <v>abr</v>
      </c>
      <c r="AC441" s="47" t="str">
        <f t="shared" si="61"/>
        <v>2026</v>
      </c>
      <c r="AD441" s="165">
        <f t="shared" si="51"/>
        <v>1</v>
      </c>
    </row>
    <row r="442" spans="1:30" x14ac:dyDescent="0.25">
      <c r="A442" s="47" t="s">
        <v>1092</v>
      </c>
      <c r="B442" s="47" t="s">
        <v>9</v>
      </c>
      <c r="C442" s="47">
        <v>2113</v>
      </c>
      <c r="D442" s="47">
        <v>35</v>
      </c>
      <c r="E442" s="47" t="s">
        <v>38</v>
      </c>
      <c r="F442" s="48" t="s">
        <v>804</v>
      </c>
      <c r="G442" s="48" t="s">
        <v>11</v>
      </c>
      <c r="H442" s="48" t="s">
        <v>2708</v>
      </c>
      <c r="I442" s="48">
        <v>1</v>
      </c>
      <c r="J442" s="48" t="s">
        <v>1145</v>
      </c>
      <c r="K442" s="48" t="s">
        <v>1487</v>
      </c>
      <c r="M442" s="47">
        <f>_xlfn.XLOOKUP(BASE!$A881,dd_carteira_fundição!A:A,dd_carteira_fundição!G:G,"",0)</f>
        <v>44</v>
      </c>
      <c r="N442" s="47" t="s">
        <v>1164</v>
      </c>
      <c r="O442" s="133"/>
      <c r="P442" s="47" t="s">
        <v>1158</v>
      </c>
      <c r="Q442" s="47" t="s">
        <v>1346</v>
      </c>
      <c r="R442" s="47" t="s">
        <v>1690</v>
      </c>
      <c r="S442" s="47" t="s">
        <v>177</v>
      </c>
      <c r="T442" s="164">
        <v>560</v>
      </c>
      <c r="U442" s="47" t="str">
        <f>IFERROR(INDEX('TAXA DE OCUP. RECUR.'!$F$1:$F$60, MATCH(T442, 'TAXA DE OCUP. RECUR.'!$E$1:$E$60, 0)),"")</f>
        <v>FRESA DROPP HEINN - [560]</v>
      </c>
      <c r="V442" s="165">
        <v>4.8600000000000003</v>
      </c>
      <c r="W442" s="165"/>
      <c r="X442" s="229">
        <v>46126</v>
      </c>
      <c r="Y442" s="229">
        <f t="shared" si="62"/>
        <v>46126</v>
      </c>
      <c r="Z442" s="47">
        <f t="shared" si="52"/>
        <v>16</v>
      </c>
      <c r="AA442" s="47">
        <f t="shared" si="54"/>
        <v>16</v>
      </c>
      <c r="AB442" s="47" t="str">
        <f t="shared" si="60"/>
        <v>abr</v>
      </c>
      <c r="AC442" s="47" t="str">
        <f t="shared" si="61"/>
        <v>2026</v>
      </c>
      <c r="AD442" s="165">
        <f t="shared" si="51"/>
        <v>1</v>
      </c>
    </row>
    <row r="443" spans="1:30" x14ac:dyDescent="0.25">
      <c r="A443" s="47" t="s">
        <v>1092</v>
      </c>
      <c r="B443" s="47" t="s">
        <v>9</v>
      </c>
      <c r="C443" s="47">
        <v>2113</v>
      </c>
      <c r="D443" s="47">
        <v>35</v>
      </c>
      <c r="E443" s="47" t="s">
        <v>38</v>
      </c>
      <c r="F443" s="48" t="s">
        <v>804</v>
      </c>
      <c r="G443" s="48" t="s">
        <v>11</v>
      </c>
      <c r="H443" s="48" t="s">
        <v>2709</v>
      </c>
      <c r="I443" s="48">
        <v>1</v>
      </c>
      <c r="J443" s="48" t="s">
        <v>1145</v>
      </c>
      <c r="K443" s="48" t="s">
        <v>1487</v>
      </c>
      <c r="M443" s="47">
        <f>_xlfn.XLOOKUP(BASE!$A882,dd_carteira_fundição!A:A,dd_carteira_fundição!G:G,"",0)</f>
        <v>45</v>
      </c>
      <c r="N443" s="47" t="s">
        <v>1164</v>
      </c>
      <c r="O443" s="133"/>
      <c r="P443" s="47" t="s">
        <v>1158</v>
      </c>
      <c r="Q443" s="47" t="s">
        <v>1346</v>
      </c>
      <c r="R443" s="47" t="s">
        <v>1690</v>
      </c>
      <c r="S443" s="47" t="s">
        <v>176</v>
      </c>
      <c r="T443" s="164">
        <v>610</v>
      </c>
      <c r="U443" s="47" t="str">
        <f>IFERROR(INDEX('TAXA DE OCUP. RECUR.'!$F$1:$F$60, MATCH(T443, 'TAXA DE OCUP. RECUR.'!$E$1:$E$60, 0)),"")</f>
        <v>FRESADORA HEYLIGENTASDE - [610]</v>
      </c>
      <c r="V443" s="165">
        <v>1.9882142176481796</v>
      </c>
      <c r="W443" s="165"/>
      <c r="X443" s="229">
        <v>46127</v>
      </c>
      <c r="Y443" s="229">
        <f t="shared" si="62"/>
        <v>46127</v>
      </c>
      <c r="Z443" s="47">
        <f t="shared" si="52"/>
        <v>16</v>
      </c>
      <c r="AA443" s="47">
        <f t="shared" si="54"/>
        <v>16</v>
      </c>
      <c r="AB443" s="47" t="str">
        <f t="shared" si="60"/>
        <v>abr</v>
      </c>
      <c r="AC443" s="47" t="str">
        <f t="shared" si="61"/>
        <v>2026</v>
      </c>
      <c r="AD443" s="165">
        <f t="shared" si="51"/>
        <v>1</v>
      </c>
    </row>
    <row r="444" spans="1:30" x14ac:dyDescent="0.25">
      <c r="A444" s="47" t="s">
        <v>1092</v>
      </c>
      <c r="B444" s="47" t="s">
        <v>9</v>
      </c>
      <c r="C444" s="47">
        <v>2113</v>
      </c>
      <c r="D444" s="47">
        <v>35</v>
      </c>
      <c r="E444" s="47" t="s">
        <v>38</v>
      </c>
      <c r="F444" s="48" t="s">
        <v>804</v>
      </c>
      <c r="G444" s="48" t="s">
        <v>11</v>
      </c>
      <c r="H444" s="48" t="s">
        <v>2709</v>
      </c>
      <c r="I444" s="48">
        <v>1</v>
      </c>
      <c r="J444" s="48" t="s">
        <v>1145</v>
      </c>
      <c r="K444" s="48" t="s">
        <v>1487</v>
      </c>
      <c r="M444" s="47">
        <f>_xlfn.XLOOKUP(BASE!$A883,dd_carteira_fundição!A:A,dd_carteira_fundição!G:G,"",0)</f>
        <v>45</v>
      </c>
      <c r="N444" s="47" t="s">
        <v>1164</v>
      </c>
      <c r="O444" s="133"/>
      <c r="P444" s="47" t="s">
        <v>1158</v>
      </c>
      <c r="Q444" s="47" t="s">
        <v>1346</v>
      </c>
      <c r="R444" s="47" t="s">
        <v>158</v>
      </c>
      <c r="S444" s="47" t="s">
        <v>158</v>
      </c>
      <c r="T444" s="164">
        <v>2</v>
      </c>
      <c r="U444" s="47" t="str">
        <f>IFERROR(INDEX('TAXA DE OCUP. RECUR.'!$F$1:$F$60, MATCH(T444, 'TAXA DE OCUP. RECUR.'!$E$1:$E$60, 0)),"")</f>
        <v>EXPEDIÇÃO</v>
      </c>
      <c r="V444" s="165">
        <v>1</v>
      </c>
      <c r="W444" s="165"/>
      <c r="X444" s="229">
        <v>46176</v>
      </c>
      <c r="Y444" s="229"/>
      <c r="Z444" s="47">
        <f t="shared" si="52"/>
        <v>23</v>
      </c>
      <c r="AA444" s="47" t="str">
        <f t="shared" si="54"/>
        <v/>
      </c>
      <c r="AB444" s="47" t="str">
        <f t="shared" si="60"/>
        <v>jun</v>
      </c>
      <c r="AC444" s="47" t="str">
        <f t="shared" si="61"/>
        <v>2026</v>
      </c>
      <c r="AD444" s="165" t="str">
        <f t="shared" si="51"/>
        <v/>
      </c>
    </row>
    <row r="445" spans="1:30" x14ac:dyDescent="0.25">
      <c r="A445" s="47" t="s">
        <v>1093</v>
      </c>
      <c r="B445" s="47" t="s">
        <v>9</v>
      </c>
      <c r="C445" s="47">
        <v>2113</v>
      </c>
      <c r="D445" s="47">
        <v>36</v>
      </c>
      <c r="E445" s="47" t="s">
        <v>38</v>
      </c>
      <c r="F445" s="48" t="s">
        <v>804</v>
      </c>
      <c r="G445" s="48" t="s">
        <v>11</v>
      </c>
      <c r="H445" s="48" t="s">
        <v>2709</v>
      </c>
      <c r="I445" s="48">
        <v>1</v>
      </c>
      <c r="J445" s="48" t="s">
        <v>1145</v>
      </c>
      <c r="K445" s="48" t="s">
        <v>1487</v>
      </c>
      <c r="M445" s="47">
        <f>_xlfn.XLOOKUP(BASE!$A884,dd_carteira_fundição!A:A,dd_carteira_fundição!G:G,"",0)</f>
        <v>45</v>
      </c>
      <c r="N445" s="47" t="s">
        <v>1164</v>
      </c>
      <c r="O445" s="133"/>
      <c r="P445" s="47" t="s">
        <v>1158</v>
      </c>
      <c r="Q445" s="47" t="s">
        <v>1346</v>
      </c>
      <c r="R445" s="47" t="s">
        <v>1687</v>
      </c>
      <c r="S445" s="48" t="s">
        <v>1156</v>
      </c>
      <c r="T445" s="164">
        <v>1</v>
      </c>
      <c r="U445" s="47" t="str">
        <f>IFERROR(INDEX('TAXA DE OCUP. RECUR.'!$F$1:$F$60, MATCH(T445, 'TAXA DE OCUP. RECUR.'!$E$1:$E$60, 0)),"")</f>
        <v>FUNDIÇÃO MORENO</v>
      </c>
      <c r="V445" s="165">
        <v>1</v>
      </c>
      <c r="W445" s="165">
        <v>1</v>
      </c>
      <c r="X445" s="229">
        <v>46108</v>
      </c>
      <c r="Y445" s="229">
        <f>X445</f>
        <v>46108</v>
      </c>
      <c r="Z445" s="47">
        <f t="shared" si="52"/>
        <v>13</v>
      </c>
      <c r="AA445" s="47">
        <f t="shared" si="54"/>
        <v>13</v>
      </c>
      <c r="AB445" s="47" t="str">
        <f t="shared" si="60"/>
        <v>mar</v>
      </c>
      <c r="AC445" s="47" t="str">
        <f t="shared" si="61"/>
        <v>2026</v>
      </c>
      <c r="AD445" s="165">
        <f t="shared" si="51"/>
        <v>1</v>
      </c>
    </row>
    <row r="446" spans="1:30" x14ac:dyDescent="0.25">
      <c r="A446" s="47" t="s">
        <v>1093</v>
      </c>
      <c r="B446" s="47" t="s">
        <v>9</v>
      </c>
      <c r="C446" s="47">
        <v>2113</v>
      </c>
      <c r="D446" s="47">
        <v>36</v>
      </c>
      <c r="E446" s="47" t="s">
        <v>38</v>
      </c>
      <c r="F446" s="48" t="s">
        <v>804</v>
      </c>
      <c r="G446" s="48" t="s">
        <v>11</v>
      </c>
      <c r="H446" s="48" t="s">
        <v>2709</v>
      </c>
      <c r="I446" s="48">
        <v>1</v>
      </c>
      <c r="J446" s="48" t="s">
        <v>1145</v>
      </c>
      <c r="K446" s="48" t="s">
        <v>1487</v>
      </c>
      <c r="M446" s="47">
        <f>_xlfn.XLOOKUP(BASE!$A885,dd_carteira_fundição!A:A,dd_carteira_fundição!G:G,"",0)</f>
        <v>45</v>
      </c>
      <c r="N446" s="47" t="s">
        <v>1164</v>
      </c>
      <c r="O446" s="133"/>
      <c r="P446" s="47" t="s">
        <v>1158</v>
      </c>
      <c r="Q446" s="47" t="s">
        <v>1346</v>
      </c>
      <c r="R446" s="47" t="s">
        <v>1690</v>
      </c>
      <c r="S446" s="47" t="s">
        <v>174</v>
      </c>
      <c r="T446" s="164">
        <v>106</v>
      </c>
      <c r="U446" s="47" t="str">
        <f>IFERROR(INDEX('TAXA DE OCUP. RECUR.'!$F$1:$F$60, MATCH(T446, 'TAXA DE OCUP. RECUR.'!$E$1:$E$60, 0)),"")</f>
        <v>PLAINA DE MESA POREBA - [106]</v>
      </c>
      <c r="V446" s="165">
        <v>3.42</v>
      </c>
      <c r="W446" s="165"/>
      <c r="X446" s="229">
        <v>46124</v>
      </c>
      <c r="Y446" s="229">
        <f t="shared" ref="Y446:Y449" si="63">X446</f>
        <v>46124</v>
      </c>
      <c r="Z446" s="47">
        <f t="shared" si="52"/>
        <v>15</v>
      </c>
      <c r="AA446" s="47">
        <f t="shared" si="54"/>
        <v>15</v>
      </c>
      <c r="AB446" s="47" t="str">
        <f t="shared" si="60"/>
        <v>abr</v>
      </c>
      <c r="AC446" s="47" t="str">
        <f t="shared" si="61"/>
        <v>2026</v>
      </c>
      <c r="AD446" s="165">
        <f t="shared" si="51"/>
        <v>1</v>
      </c>
    </row>
    <row r="447" spans="1:30" x14ac:dyDescent="0.25">
      <c r="A447" s="47" t="s">
        <v>1093</v>
      </c>
      <c r="B447" s="47" t="s">
        <v>9</v>
      </c>
      <c r="C447" s="47">
        <v>2113</v>
      </c>
      <c r="D447" s="47">
        <v>36</v>
      </c>
      <c r="E447" s="47" t="s">
        <v>38</v>
      </c>
      <c r="F447" s="48" t="s">
        <v>804</v>
      </c>
      <c r="G447" s="48" t="s">
        <v>11</v>
      </c>
      <c r="H447" s="48" t="s">
        <v>2709</v>
      </c>
      <c r="I447" s="48">
        <v>1</v>
      </c>
      <c r="J447" s="48" t="s">
        <v>1145</v>
      </c>
      <c r="K447" s="48" t="s">
        <v>1487</v>
      </c>
      <c r="M447" s="47">
        <f>_xlfn.XLOOKUP(BASE!$A886,dd_carteira_fundição!A:A,dd_carteira_fundição!G:G,"",0)</f>
        <v>45</v>
      </c>
      <c r="N447" s="47" t="s">
        <v>1164</v>
      </c>
      <c r="O447" s="133"/>
      <c r="P447" s="47" t="s">
        <v>1158</v>
      </c>
      <c r="Q447" s="47" t="s">
        <v>1346</v>
      </c>
      <c r="R447" s="47" t="s">
        <v>1690</v>
      </c>
      <c r="S447" s="47" t="s">
        <v>175</v>
      </c>
      <c r="T447" s="164">
        <v>151</v>
      </c>
      <c r="U447" s="47" t="str">
        <f>IFERROR(INDEX('TAXA DE OCUP. RECUR.'!$F$1:$F$60, MATCH(T447, 'TAXA DE OCUP. RECUR.'!$E$1:$E$60, 0)),"")</f>
        <v>MANDRILH. FISHER MILL - [151]</v>
      </c>
      <c r="V447" s="165">
        <v>1.5545454545454545</v>
      </c>
      <c r="W447" s="165"/>
      <c r="X447" s="229">
        <v>46125</v>
      </c>
      <c r="Y447" s="229">
        <f t="shared" si="63"/>
        <v>46125</v>
      </c>
      <c r="Z447" s="47">
        <f t="shared" si="52"/>
        <v>16</v>
      </c>
      <c r="AA447" s="47">
        <f t="shared" si="54"/>
        <v>16</v>
      </c>
      <c r="AB447" s="47" t="str">
        <f t="shared" si="60"/>
        <v>abr</v>
      </c>
      <c r="AC447" s="47" t="str">
        <f t="shared" si="61"/>
        <v>2026</v>
      </c>
      <c r="AD447" s="165">
        <f t="shared" si="51"/>
        <v>1</v>
      </c>
    </row>
    <row r="448" spans="1:30" x14ac:dyDescent="0.25">
      <c r="A448" s="47" t="s">
        <v>1093</v>
      </c>
      <c r="B448" s="47" t="s">
        <v>9</v>
      </c>
      <c r="C448" s="47">
        <v>2113</v>
      </c>
      <c r="D448" s="47">
        <v>36</v>
      </c>
      <c r="E448" s="47" t="s">
        <v>38</v>
      </c>
      <c r="F448" s="48" t="s">
        <v>804</v>
      </c>
      <c r="G448" s="48" t="s">
        <v>11</v>
      </c>
      <c r="H448" s="48" t="s">
        <v>2709</v>
      </c>
      <c r="I448" s="48">
        <v>1</v>
      </c>
      <c r="J448" s="48" t="s">
        <v>1145</v>
      </c>
      <c r="K448" s="48" t="s">
        <v>1487</v>
      </c>
      <c r="M448" s="47">
        <f>_xlfn.XLOOKUP(BASE!$A887,dd_carteira_fundição!A:A,dd_carteira_fundição!G:G,"",0)</f>
        <v>45</v>
      </c>
      <c r="N448" s="47" t="s">
        <v>1164</v>
      </c>
      <c r="O448" s="133"/>
      <c r="P448" s="47" t="s">
        <v>1158</v>
      </c>
      <c r="Q448" s="47" t="s">
        <v>1346</v>
      </c>
      <c r="R448" s="47" t="s">
        <v>1690</v>
      </c>
      <c r="S448" s="47" t="s">
        <v>177</v>
      </c>
      <c r="T448" s="164">
        <v>560</v>
      </c>
      <c r="U448" s="47" t="str">
        <f>IFERROR(INDEX('TAXA DE OCUP. RECUR.'!$F$1:$F$60, MATCH(T448, 'TAXA DE OCUP. RECUR.'!$E$1:$E$60, 0)),"")</f>
        <v>FRESA DROPP HEINN - [560]</v>
      </c>
      <c r="V448" s="165">
        <v>4.8600000000000003</v>
      </c>
      <c r="W448" s="165"/>
      <c r="X448" s="229">
        <v>46126</v>
      </c>
      <c r="Y448" s="229">
        <f t="shared" si="63"/>
        <v>46126</v>
      </c>
      <c r="Z448" s="47">
        <f t="shared" si="52"/>
        <v>16</v>
      </c>
      <c r="AA448" s="47">
        <f t="shared" si="54"/>
        <v>16</v>
      </c>
      <c r="AB448" s="47" t="str">
        <f t="shared" si="60"/>
        <v>abr</v>
      </c>
      <c r="AC448" s="47" t="str">
        <f t="shared" si="61"/>
        <v>2026</v>
      </c>
      <c r="AD448" s="165">
        <f t="shared" si="51"/>
        <v>1</v>
      </c>
    </row>
    <row r="449" spans="1:30" x14ac:dyDescent="0.25">
      <c r="A449" s="47" t="s">
        <v>1093</v>
      </c>
      <c r="B449" s="47" t="s">
        <v>9</v>
      </c>
      <c r="C449" s="47">
        <v>2113</v>
      </c>
      <c r="D449" s="47">
        <v>36</v>
      </c>
      <c r="E449" s="47" t="s">
        <v>38</v>
      </c>
      <c r="F449" s="48" t="s">
        <v>804</v>
      </c>
      <c r="G449" s="48" t="s">
        <v>11</v>
      </c>
      <c r="H449" s="48" t="s">
        <v>2710</v>
      </c>
      <c r="I449" s="48">
        <v>1</v>
      </c>
      <c r="J449" s="48" t="s">
        <v>1145</v>
      </c>
      <c r="K449" s="48" t="s">
        <v>1487</v>
      </c>
      <c r="M449" s="47">
        <f>_xlfn.XLOOKUP(BASE!$A888,dd_carteira_fundição!A:A,dd_carteira_fundição!G:G,"",0)</f>
        <v>46</v>
      </c>
      <c r="N449" s="47" t="s">
        <v>1164</v>
      </c>
      <c r="O449" s="133"/>
      <c r="P449" s="47" t="s">
        <v>1158</v>
      </c>
      <c r="Q449" s="47" t="s">
        <v>1346</v>
      </c>
      <c r="R449" s="47" t="s">
        <v>1690</v>
      </c>
      <c r="S449" s="47" t="s">
        <v>176</v>
      </c>
      <c r="T449" s="164">
        <v>610</v>
      </c>
      <c r="U449" s="47" t="str">
        <f>IFERROR(INDEX('TAXA DE OCUP. RECUR.'!$F$1:$F$60, MATCH(T449, 'TAXA DE OCUP. RECUR.'!$E$1:$E$60, 0)),"")</f>
        <v>FRESADORA HEYLIGENTASDE - [610]</v>
      </c>
      <c r="V449" s="165">
        <v>1.9882142176481796</v>
      </c>
      <c r="W449" s="165"/>
      <c r="X449" s="229">
        <v>46127</v>
      </c>
      <c r="Y449" s="229">
        <f t="shared" si="63"/>
        <v>46127</v>
      </c>
      <c r="Z449" s="47">
        <f t="shared" si="52"/>
        <v>16</v>
      </c>
      <c r="AA449" s="47">
        <f t="shared" si="54"/>
        <v>16</v>
      </c>
      <c r="AB449" s="47" t="str">
        <f t="shared" si="60"/>
        <v>abr</v>
      </c>
      <c r="AC449" s="47" t="str">
        <f t="shared" si="61"/>
        <v>2026</v>
      </c>
      <c r="AD449" s="165">
        <f t="shared" si="51"/>
        <v>1</v>
      </c>
    </row>
    <row r="450" spans="1:30" x14ac:dyDescent="0.25">
      <c r="A450" s="47" t="s">
        <v>1093</v>
      </c>
      <c r="B450" s="47" t="s">
        <v>9</v>
      </c>
      <c r="C450" s="47">
        <v>2113</v>
      </c>
      <c r="D450" s="47">
        <v>36</v>
      </c>
      <c r="E450" s="47" t="s">
        <v>38</v>
      </c>
      <c r="F450" s="48" t="s">
        <v>804</v>
      </c>
      <c r="G450" s="48" t="s">
        <v>11</v>
      </c>
      <c r="H450" s="48" t="s">
        <v>2710</v>
      </c>
      <c r="I450" s="48">
        <v>1</v>
      </c>
      <c r="J450" s="48" t="s">
        <v>1145</v>
      </c>
      <c r="K450" s="48" t="s">
        <v>1487</v>
      </c>
      <c r="M450" s="47">
        <f>_xlfn.XLOOKUP(BASE!$A889,dd_carteira_fundição!A:A,dd_carteira_fundição!G:G,"",0)</f>
        <v>46</v>
      </c>
      <c r="N450" s="47" t="s">
        <v>1164</v>
      </c>
      <c r="O450" s="133"/>
      <c r="P450" s="47" t="s">
        <v>1158</v>
      </c>
      <c r="Q450" s="47" t="s">
        <v>1346</v>
      </c>
      <c r="R450" s="47" t="s">
        <v>158</v>
      </c>
      <c r="S450" s="47" t="s">
        <v>158</v>
      </c>
      <c r="T450" s="164">
        <v>2</v>
      </c>
      <c r="U450" s="47" t="str">
        <f>IFERROR(INDEX('TAXA DE OCUP. RECUR.'!$F$1:$F$60, MATCH(T450, 'TAXA DE OCUP. RECUR.'!$E$1:$E$60, 0)),"")</f>
        <v>EXPEDIÇÃO</v>
      </c>
      <c r="V450" s="165">
        <v>1</v>
      </c>
      <c r="W450" s="165"/>
      <c r="X450" s="229">
        <v>46176</v>
      </c>
      <c r="Y450" s="229"/>
      <c r="Z450" s="47">
        <f t="shared" si="52"/>
        <v>23</v>
      </c>
      <c r="AA450" s="47" t="str">
        <f t="shared" si="54"/>
        <v/>
      </c>
      <c r="AB450" s="47" t="str">
        <f t="shared" si="60"/>
        <v>jun</v>
      </c>
      <c r="AC450" s="47" t="str">
        <f t="shared" si="61"/>
        <v>2026</v>
      </c>
      <c r="AD450" s="165" t="str">
        <f t="shared" ref="AD450:AD513" si="64">IF(Y450&lt;&gt;"",1,"")</f>
        <v/>
      </c>
    </row>
    <row r="451" spans="1:30" x14ac:dyDescent="0.25">
      <c r="A451" s="47" t="s">
        <v>1094</v>
      </c>
      <c r="B451" s="47" t="s">
        <v>9</v>
      </c>
      <c r="C451" s="47">
        <v>2113</v>
      </c>
      <c r="D451" s="47">
        <v>37</v>
      </c>
      <c r="E451" s="47" t="s">
        <v>38</v>
      </c>
      <c r="F451" s="48" t="s">
        <v>804</v>
      </c>
      <c r="G451" s="48" t="s">
        <v>11</v>
      </c>
      <c r="H451" s="48" t="s">
        <v>2710</v>
      </c>
      <c r="I451" s="48">
        <v>1</v>
      </c>
      <c r="J451" s="48" t="s">
        <v>1145</v>
      </c>
      <c r="K451" s="48" t="s">
        <v>1487</v>
      </c>
      <c r="M451" s="47">
        <f>_xlfn.XLOOKUP(BASE!$A890,dd_carteira_fundição!A:A,dd_carteira_fundição!G:G,"",0)</f>
        <v>46</v>
      </c>
      <c r="N451" s="47" t="s">
        <v>1164</v>
      </c>
      <c r="O451" s="133"/>
      <c r="P451" s="47" t="s">
        <v>1158</v>
      </c>
      <c r="Q451" s="47" t="s">
        <v>1346</v>
      </c>
      <c r="R451" s="47" t="s">
        <v>1687</v>
      </c>
      <c r="S451" s="48" t="s">
        <v>1156</v>
      </c>
      <c r="T451" s="164">
        <v>1</v>
      </c>
      <c r="U451" s="47" t="str">
        <f>IFERROR(INDEX('TAXA DE OCUP. RECUR.'!$F$1:$F$60, MATCH(T451, 'TAXA DE OCUP. RECUR.'!$E$1:$E$60, 0)),"")</f>
        <v>FUNDIÇÃO MORENO</v>
      </c>
      <c r="V451" s="165">
        <v>1</v>
      </c>
      <c r="W451" s="165">
        <v>1</v>
      </c>
      <c r="X451" s="229">
        <v>46108</v>
      </c>
      <c r="Y451" s="229">
        <f>X451</f>
        <v>46108</v>
      </c>
      <c r="Z451" s="47">
        <f t="shared" ref="Z451:Z514" si="65">IFERROR(WEEKNUM(X451,11),"")</f>
        <v>13</v>
      </c>
      <c r="AA451" s="47">
        <f t="shared" ref="AA451:AA455" si="66">IF(Y451&lt;&gt;"",WEEKNUM(Y451,11),"")</f>
        <v>13</v>
      </c>
      <c r="AB451" s="47" t="str">
        <f t="shared" si="60"/>
        <v>mar</v>
      </c>
      <c r="AC451" s="47" t="str">
        <f t="shared" si="61"/>
        <v>2026</v>
      </c>
      <c r="AD451" s="165">
        <f t="shared" si="64"/>
        <v>1</v>
      </c>
    </row>
    <row r="452" spans="1:30" x14ac:dyDescent="0.25">
      <c r="A452" s="47" t="s">
        <v>1094</v>
      </c>
      <c r="B452" s="47" t="s">
        <v>9</v>
      </c>
      <c r="C452" s="47">
        <v>2113</v>
      </c>
      <c r="D452" s="47">
        <v>37</v>
      </c>
      <c r="E452" s="47" t="s">
        <v>38</v>
      </c>
      <c r="F452" s="48" t="s">
        <v>804</v>
      </c>
      <c r="G452" s="48" t="s">
        <v>11</v>
      </c>
      <c r="H452" s="48" t="s">
        <v>2710</v>
      </c>
      <c r="I452" s="48">
        <v>1</v>
      </c>
      <c r="J452" s="48" t="s">
        <v>1145</v>
      </c>
      <c r="K452" s="48" t="s">
        <v>1487</v>
      </c>
      <c r="M452" s="47">
        <f>_xlfn.XLOOKUP(BASE!$A891,dd_carteira_fundição!A:A,dd_carteira_fundição!G:G,"",0)</f>
        <v>46</v>
      </c>
      <c r="N452" s="47" t="s">
        <v>1164</v>
      </c>
      <c r="O452" s="133"/>
      <c r="P452" s="47" t="s">
        <v>1158</v>
      </c>
      <c r="Q452" s="47" t="s">
        <v>1346</v>
      </c>
      <c r="R452" s="47" t="s">
        <v>1690</v>
      </c>
      <c r="S452" s="47" t="s">
        <v>174</v>
      </c>
      <c r="T452" s="164">
        <v>106</v>
      </c>
      <c r="U452" s="47" t="str">
        <f>IFERROR(INDEX('TAXA DE OCUP. RECUR.'!$F$1:$F$60, MATCH(T452, 'TAXA DE OCUP. RECUR.'!$E$1:$E$60, 0)),"")</f>
        <v>PLAINA DE MESA POREBA - [106]</v>
      </c>
      <c r="V452" s="165">
        <v>3.42</v>
      </c>
      <c r="W452" s="165"/>
      <c r="X452" s="229">
        <v>46124</v>
      </c>
      <c r="Y452" s="229">
        <f t="shared" ref="Y452:Y455" si="67">X452</f>
        <v>46124</v>
      </c>
      <c r="Z452" s="47">
        <f t="shared" si="65"/>
        <v>15</v>
      </c>
      <c r="AA452" s="47">
        <f t="shared" si="66"/>
        <v>15</v>
      </c>
      <c r="AB452" s="47" t="str">
        <f t="shared" si="60"/>
        <v>abr</v>
      </c>
      <c r="AC452" s="47" t="str">
        <f t="shared" si="61"/>
        <v>2026</v>
      </c>
      <c r="AD452" s="165">
        <f t="shared" si="64"/>
        <v>1</v>
      </c>
    </row>
    <row r="453" spans="1:30" x14ac:dyDescent="0.25">
      <c r="A453" s="47" t="s">
        <v>1094</v>
      </c>
      <c r="B453" s="47" t="s">
        <v>9</v>
      </c>
      <c r="C453" s="47">
        <v>2113</v>
      </c>
      <c r="D453" s="47">
        <v>37</v>
      </c>
      <c r="E453" s="47" t="s">
        <v>38</v>
      </c>
      <c r="F453" s="48" t="s">
        <v>804</v>
      </c>
      <c r="G453" s="48" t="s">
        <v>11</v>
      </c>
      <c r="H453" s="48" t="s">
        <v>2710</v>
      </c>
      <c r="I453" s="48">
        <v>1</v>
      </c>
      <c r="J453" s="48" t="s">
        <v>1145</v>
      </c>
      <c r="K453" s="48" t="s">
        <v>1487</v>
      </c>
      <c r="M453" s="47">
        <f>_xlfn.XLOOKUP(BASE!$A892,dd_carteira_fundição!A:A,dd_carteira_fundição!G:G,"",0)</f>
        <v>46</v>
      </c>
      <c r="N453" s="47" t="s">
        <v>1164</v>
      </c>
      <c r="O453" s="133"/>
      <c r="P453" s="47" t="s">
        <v>1158</v>
      </c>
      <c r="Q453" s="47" t="s">
        <v>1346</v>
      </c>
      <c r="R453" s="47" t="s">
        <v>1690</v>
      </c>
      <c r="S453" s="47" t="s">
        <v>175</v>
      </c>
      <c r="T453" s="164">
        <v>151</v>
      </c>
      <c r="U453" s="47" t="str">
        <f>IFERROR(INDEX('TAXA DE OCUP. RECUR.'!$F$1:$F$60, MATCH(T453, 'TAXA DE OCUP. RECUR.'!$E$1:$E$60, 0)),"")</f>
        <v>MANDRILH. FISHER MILL - [151]</v>
      </c>
      <c r="V453" s="165">
        <v>1.5545454545454545</v>
      </c>
      <c r="W453" s="165"/>
      <c r="X453" s="229">
        <v>46125</v>
      </c>
      <c r="Y453" s="229">
        <f t="shared" si="67"/>
        <v>46125</v>
      </c>
      <c r="Z453" s="47">
        <f t="shared" si="65"/>
        <v>16</v>
      </c>
      <c r="AA453" s="47">
        <f t="shared" si="66"/>
        <v>16</v>
      </c>
      <c r="AB453" s="47" t="str">
        <f t="shared" si="60"/>
        <v>abr</v>
      </c>
      <c r="AC453" s="47" t="str">
        <f t="shared" si="61"/>
        <v>2026</v>
      </c>
      <c r="AD453" s="165">
        <f t="shared" si="64"/>
        <v>1</v>
      </c>
    </row>
    <row r="454" spans="1:30" x14ac:dyDescent="0.25">
      <c r="A454" s="47" t="s">
        <v>1094</v>
      </c>
      <c r="B454" s="47" t="s">
        <v>9</v>
      </c>
      <c r="C454" s="47">
        <v>2113</v>
      </c>
      <c r="D454" s="47">
        <v>37</v>
      </c>
      <c r="E454" s="47" t="s">
        <v>38</v>
      </c>
      <c r="F454" s="48" t="s">
        <v>804</v>
      </c>
      <c r="G454" s="48" t="s">
        <v>11</v>
      </c>
      <c r="H454" s="48" t="s">
        <v>2710</v>
      </c>
      <c r="I454" s="48">
        <v>1</v>
      </c>
      <c r="J454" s="48" t="s">
        <v>1145</v>
      </c>
      <c r="K454" s="48" t="s">
        <v>1487</v>
      </c>
      <c r="M454" s="47">
        <f>_xlfn.XLOOKUP(BASE!$A893,dd_carteira_fundição!A:A,dd_carteira_fundição!G:G,"",0)</f>
        <v>46</v>
      </c>
      <c r="N454" s="47" t="s">
        <v>1164</v>
      </c>
      <c r="O454" s="133"/>
      <c r="P454" s="47" t="s">
        <v>1158</v>
      </c>
      <c r="Q454" s="47" t="s">
        <v>1346</v>
      </c>
      <c r="R454" s="47" t="s">
        <v>1690</v>
      </c>
      <c r="S454" s="47" t="s">
        <v>177</v>
      </c>
      <c r="T454" s="164">
        <v>560</v>
      </c>
      <c r="U454" s="47" t="str">
        <f>IFERROR(INDEX('TAXA DE OCUP. RECUR.'!$F$1:$F$60, MATCH(T454, 'TAXA DE OCUP. RECUR.'!$E$1:$E$60, 0)),"")</f>
        <v>FRESA DROPP HEINN - [560]</v>
      </c>
      <c r="V454" s="165">
        <v>4.8600000000000003</v>
      </c>
      <c r="W454" s="165"/>
      <c r="X454" s="229">
        <v>46126</v>
      </c>
      <c r="Y454" s="229">
        <f t="shared" si="67"/>
        <v>46126</v>
      </c>
      <c r="Z454" s="47">
        <f t="shared" si="65"/>
        <v>16</v>
      </c>
      <c r="AA454" s="47">
        <f t="shared" si="66"/>
        <v>16</v>
      </c>
      <c r="AB454" s="47" t="str">
        <f t="shared" si="60"/>
        <v>abr</v>
      </c>
      <c r="AC454" s="47" t="str">
        <f t="shared" si="61"/>
        <v>2026</v>
      </c>
      <c r="AD454" s="165">
        <f t="shared" si="64"/>
        <v>1</v>
      </c>
    </row>
    <row r="455" spans="1:30" x14ac:dyDescent="0.25">
      <c r="A455" s="47" t="s">
        <v>1094</v>
      </c>
      <c r="B455" s="47" t="s">
        <v>9</v>
      </c>
      <c r="C455" s="47">
        <v>2113</v>
      </c>
      <c r="D455" s="47">
        <v>37</v>
      </c>
      <c r="E455" s="47" t="s">
        <v>38</v>
      </c>
      <c r="F455" s="48" t="s">
        <v>804</v>
      </c>
      <c r="G455" s="48" t="s">
        <v>11</v>
      </c>
      <c r="H455" s="48" t="s">
        <v>2711</v>
      </c>
      <c r="I455" s="48">
        <v>1</v>
      </c>
      <c r="J455" s="48" t="s">
        <v>1145</v>
      </c>
      <c r="K455" s="48" t="s">
        <v>1487</v>
      </c>
      <c r="M455" s="47">
        <f>_xlfn.XLOOKUP(BASE!$A894,dd_carteira_fundição!A:A,dd_carteira_fundição!G:G,"",0)</f>
        <v>17</v>
      </c>
      <c r="N455" s="47" t="s">
        <v>1164</v>
      </c>
      <c r="O455" s="133"/>
      <c r="P455" s="47" t="s">
        <v>1158</v>
      </c>
      <c r="Q455" s="47" t="s">
        <v>1346</v>
      </c>
      <c r="R455" s="47" t="s">
        <v>1690</v>
      </c>
      <c r="S455" s="47" t="s">
        <v>176</v>
      </c>
      <c r="T455" s="164">
        <v>610</v>
      </c>
      <c r="U455" s="47" t="str">
        <f>IFERROR(INDEX('TAXA DE OCUP. RECUR.'!$F$1:$F$60, MATCH(T455, 'TAXA DE OCUP. RECUR.'!$E$1:$E$60, 0)),"")</f>
        <v>FRESADORA HEYLIGENTASDE - [610]</v>
      </c>
      <c r="V455" s="165">
        <v>1.9882142176481796</v>
      </c>
      <c r="W455" s="165"/>
      <c r="X455" s="229">
        <v>46127</v>
      </c>
      <c r="Y455" s="229">
        <f t="shared" si="67"/>
        <v>46127</v>
      </c>
      <c r="Z455" s="47">
        <f t="shared" si="65"/>
        <v>16</v>
      </c>
      <c r="AA455" s="47">
        <f t="shared" si="66"/>
        <v>16</v>
      </c>
      <c r="AB455" s="47" t="str">
        <f t="shared" si="60"/>
        <v>abr</v>
      </c>
      <c r="AC455" s="47" t="str">
        <f t="shared" si="61"/>
        <v>2026</v>
      </c>
      <c r="AD455" s="165">
        <f t="shared" si="64"/>
        <v>1</v>
      </c>
    </row>
    <row r="456" spans="1:30" x14ac:dyDescent="0.25">
      <c r="A456" s="47" t="s">
        <v>1094</v>
      </c>
      <c r="B456" s="47" t="s">
        <v>9</v>
      </c>
      <c r="C456" s="47">
        <v>2113</v>
      </c>
      <c r="D456" s="47">
        <v>37</v>
      </c>
      <c r="E456" s="47" t="s">
        <v>38</v>
      </c>
      <c r="F456" s="48" t="s">
        <v>804</v>
      </c>
      <c r="G456" s="48" t="s">
        <v>11</v>
      </c>
      <c r="H456" s="48" t="s">
        <v>2711</v>
      </c>
      <c r="I456" s="48">
        <v>1</v>
      </c>
      <c r="J456" s="48" t="s">
        <v>1145</v>
      </c>
      <c r="K456" s="48" t="s">
        <v>1487</v>
      </c>
      <c r="M456" s="47">
        <f>_xlfn.XLOOKUP(BASE!$A895,dd_carteira_fundição!A:A,dd_carteira_fundição!G:G,"",0)</f>
        <v>17</v>
      </c>
      <c r="N456" s="47" t="s">
        <v>1164</v>
      </c>
      <c r="O456" s="133"/>
      <c r="P456" s="47" t="s">
        <v>1158</v>
      </c>
      <c r="Q456" s="47" t="s">
        <v>1346</v>
      </c>
      <c r="R456" s="47" t="s">
        <v>158</v>
      </c>
      <c r="S456" s="47" t="s">
        <v>158</v>
      </c>
      <c r="T456" s="164">
        <v>2</v>
      </c>
      <c r="U456" s="47" t="str">
        <f>IFERROR(INDEX('TAXA DE OCUP. RECUR.'!$F$1:$F$60, MATCH(T456, 'TAXA DE OCUP. RECUR.'!$E$1:$E$60, 0)),"")</f>
        <v>EXPEDIÇÃO</v>
      </c>
      <c r="V456" s="165">
        <v>1</v>
      </c>
      <c r="W456" s="165"/>
      <c r="X456" s="229">
        <v>46176</v>
      </c>
      <c r="Y456" s="229"/>
      <c r="Z456" s="47">
        <f t="shared" si="65"/>
        <v>23</v>
      </c>
      <c r="AA456" s="47" t="str">
        <f t="shared" ref="AA456:AA514" si="68">IF(Y456&lt;&gt;"",WEEKNUM(Y456,11),"")</f>
        <v/>
      </c>
      <c r="AB456" s="47" t="str">
        <f t="shared" si="60"/>
        <v>jun</v>
      </c>
      <c r="AC456" s="47" t="str">
        <f t="shared" si="61"/>
        <v>2026</v>
      </c>
      <c r="AD456" s="165" t="str">
        <f t="shared" si="64"/>
        <v/>
      </c>
    </row>
    <row r="457" spans="1:30" x14ac:dyDescent="0.25">
      <c r="A457" s="47" t="s">
        <v>1095</v>
      </c>
      <c r="B457" s="47" t="s">
        <v>9</v>
      </c>
      <c r="C457" s="47">
        <v>2113</v>
      </c>
      <c r="D457" s="47">
        <v>45</v>
      </c>
      <c r="E457" s="47" t="s">
        <v>38</v>
      </c>
      <c r="F457" s="48" t="s">
        <v>804</v>
      </c>
      <c r="G457" s="48" t="s">
        <v>11</v>
      </c>
      <c r="H457" s="48" t="s">
        <v>2711</v>
      </c>
      <c r="I457" s="48">
        <v>1</v>
      </c>
      <c r="J457" s="48" t="s">
        <v>1145</v>
      </c>
      <c r="K457" s="48" t="s">
        <v>1487</v>
      </c>
      <c r="M457" s="47">
        <f>_xlfn.XLOOKUP(BASE!$A896,dd_carteira_fundição!A:A,dd_carteira_fundição!G:G,"",0)</f>
        <v>17</v>
      </c>
      <c r="N457" s="47" t="s">
        <v>1164</v>
      </c>
      <c r="O457" s="133"/>
      <c r="P457" s="47" t="s">
        <v>1158</v>
      </c>
      <c r="Q457" s="47" t="s">
        <v>1346</v>
      </c>
      <c r="R457" s="47" t="s">
        <v>1687</v>
      </c>
      <c r="S457" s="48" t="s">
        <v>1156</v>
      </c>
      <c r="T457" s="164">
        <v>1</v>
      </c>
      <c r="U457" s="47" t="str">
        <f>IFERROR(INDEX('TAXA DE OCUP. RECUR.'!$F$1:$F$60, MATCH(T457, 'TAXA DE OCUP. RECUR.'!$E$1:$E$60, 0)),"")</f>
        <v>FUNDIÇÃO MORENO</v>
      </c>
      <c r="V457" s="165">
        <v>1</v>
      </c>
      <c r="W457" s="165">
        <v>1</v>
      </c>
      <c r="X457" s="229">
        <v>46108</v>
      </c>
      <c r="Y457" s="229">
        <f>X457</f>
        <v>46108</v>
      </c>
      <c r="Z457" s="47">
        <f t="shared" si="65"/>
        <v>13</v>
      </c>
      <c r="AA457" s="47">
        <f t="shared" si="68"/>
        <v>13</v>
      </c>
      <c r="AB457" s="47" t="str">
        <f t="shared" si="60"/>
        <v>mar</v>
      </c>
      <c r="AC457" s="47" t="str">
        <f t="shared" si="61"/>
        <v>2026</v>
      </c>
      <c r="AD457" s="165">
        <f t="shared" si="64"/>
        <v>1</v>
      </c>
    </row>
    <row r="458" spans="1:30" x14ac:dyDescent="0.25">
      <c r="A458" s="47" t="s">
        <v>1095</v>
      </c>
      <c r="B458" s="47" t="s">
        <v>9</v>
      </c>
      <c r="C458" s="47">
        <v>2113</v>
      </c>
      <c r="D458" s="47">
        <v>45</v>
      </c>
      <c r="E458" s="47" t="s">
        <v>38</v>
      </c>
      <c r="F458" s="48" t="s">
        <v>804</v>
      </c>
      <c r="G458" s="48" t="s">
        <v>11</v>
      </c>
      <c r="H458" s="48" t="s">
        <v>2711</v>
      </c>
      <c r="I458" s="48">
        <v>1</v>
      </c>
      <c r="J458" s="48" t="s">
        <v>1145</v>
      </c>
      <c r="K458" s="48" t="s">
        <v>1487</v>
      </c>
      <c r="M458" s="47">
        <f>_xlfn.XLOOKUP(BASE!$A897,dd_carteira_fundição!A:A,dd_carteira_fundição!G:G,"",0)</f>
        <v>17</v>
      </c>
      <c r="N458" s="47" t="s">
        <v>1164</v>
      </c>
      <c r="O458" s="133"/>
      <c r="P458" s="47" t="s">
        <v>1158</v>
      </c>
      <c r="Q458" s="47" t="s">
        <v>1346</v>
      </c>
      <c r="R458" s="47" t="s">
        <v>1690</v>
      </c>
      <c r="S458" s="47" t="s">
        <v>174</v>
      </c>
      <c r="T458" s="164">
        <v>106</v>
      </c>
      <c r="U458" s="47" t="str">
        <f>IFERROR(INDEX('TAXA DE OCUP. RECUR.'!$F$1:$F$60, MATCH(T458, 'TAXA DE OCUP. RECUR.'!$E$1:$E$60, 0)),"")</f>
        <v>PLAINA DE MESA POREBA - [106]</v>
      </c>
      <c r="V458" s="165">
        <v>3.42</v>
      </c>
      <c r="W458" s="165"/>
      <c r="X458" s="229">
        <v>46124</v>
      </c>
      <c r="Y458" s="229">
        <f t="shared" ref="Y458:Y461" si="69">X458</f>
        <v>46124</v>
      </c>
      <c r="Z458" s="47">
        <f t="shared" si="65"/>
        <v>15</v>
      </c>
      <c r="AA458" s="47">
        <f t="shared" si="68"/>
        <v>15</v>
      </c>
      <c r="AB458" s="47" t="str">
        <f t="shared" si="60"/>
        <v>abr</v>
      </c>
      <c r="AC458" s="47" t="str">
        <f t="shared" si="61"/>
        <v>2026</v>
      </c>
      <c r="AD458" s="165">
        <f t="shared" si="64"/>
        <v>1</v>
      </c>
    </row>
    <row r="459" spans="1:30" x14ac:dyDescent="0.25">
      <c r="A459" s="47" t="s">
        <v>1095</v>
      </c>
      <c r="B459" s="47" t="s">
        <v>9</v>
      </c>
      <c r="C459" s="47">
        <v>2113</v>
      </c>
      <c r="D459" s="47">
        <v>45</v>
      </c>
      <c r="E459" s="47" t="s">
        <v>38</v>
      </c>
      <c r="F459" s="48" t="s">
        <v>804</v>
      </c>
      <c r="G459" s="48" t="s">
        <v>11</v>
      </c>
      <c r="H459" s="48" t="s">
        <v>2711</v>
      </c>
      <c r="I459" s="48">
        <v>1</v>
      </c>
      <c r="J459" s="48" t="s">
        <v>1145</v>
      </c>
      <c r="K459" s="48" t="s">
        <v>1487</v>
      </c>
      <c r="M459" s="47">
        <f>_xlfn.XLOOKUP(BASE!$A898,dd_carteira_fundição!A:A,dd_carteira_fundição!G:G,"",0)</f>
        <v>17</v>
      </c>
      <c r="N459" s="47" t="s">
        <v>1164</v>
      </c>
      <c r="O459" s="133"/>
      <c r="P459" s="47" t="s">
        <v>1158</v>
      </c>
      <c r="Q459" s="47" t="s">
        <v>1346</v>
      </c>
      <c r="R459" s="47" t="s">
        <v>1690</v>
      </c>
      <c r="S459" s="47" t="s">
        <v>175</v>
      </c>
      <c r="T459" s="164">
        <v>151</v>
      </c>
      <c r="U459" s="47" t="str">
        <f>IFERROR(INDEX('TAXA DE OCUP. RECUR.'!$F$1:$F$60, MATCH(T459, 'TAXA DE OCUP. RECUR.'!$E$1:$E$60, 0)),"")</f>
        <v>MANDRILH. FISHER MILL - [151]</v>
      </c>
      <c r="V459" s="165">
        <v>1.5545454545454545</v>
      </c>
      <c r="W459" s="165"/>
      <c r="X459" s="229">
        <v>46125</v>
      </c>
      <c r="Y459" s="229">
        <f t="shared" si="69"/>
        <v>46125</v>
      </c>
      <c r="Z459" s="47">
        <f t="shared" si="65"/>
        <v>16</v>
      </c>
      <c r="AA459" s="47">
        <f t="shared" si="68"/>
        <v>16</v>
      </c>
      <c r="AB459" s="47" t="str">
        <f t="shared" si="60"/>
        <v>abr</v>
      </c>
      <c r="AC459" s="47" t="str">
        <f t="shared" si="61"/>
        <v>2026</v>
      </c>
      <c r="AD459" s="165">
        <f t="shared" si="64"/>
        <v>1</v>
      </c>
    </row>
    <row r="460" spans="1:30" x14ac:dyDescent="0.25">
      <c r="A460" s="47" t="s">
        <v>1095</v>
      </c>
      <c r="B460" s="47" t="s">
        <v>9</v>
      </c>
      <c r="C460" s="47">
        <v>2113</v>
      </c>
      <c r="D460" s="47">
        <v>45</v>
      </c>
      <c r="E460" s="47" t="s">
        <v>38</v>
      </c>
      <c r="F460" s="48" t="s">
        <v>804</v>
      </c>
      <c r="G460" s="48" t="s">
        <v>11</v>
      </c>
      <c r="H460" s="48" t="s">
        <v>2711</v>
      </c>
      <c r="I460" s="48">
        <v>1</v>
      </c>
      <c r="J460" s="48" t="s">
        <v>1145</v>
      </c>
      <c r="K460" s="48" t="s">
        <v>1487</v>
      </c>
      <c r="M460" s="47">
        <f>_xlfn.XLOOKUP(BASE!$A899,dd_carteira_fundição!A:A,dd_carteira_fundição!G:G,"",0)</f>
        <v>17</v>
      </c>
      <c r="N460" s="47" t="s">
        <v>1164</v>
      </c>
      <c r="O460" s="133"/>
      <c r="P460" s="47" t="s">
        <v>1158</v>
      </c>
      <c r="Q460" s="47" t="s">
        <v>1346</v>
      </c>
      <c r="R460" s="47" t="s">
        <v>1690</v>
      </c>
      <c r="S460" s="47" t="s">
        <v>177</v>
      </c>
      <c r="T460" s="164">
        <v>560</v>
      </c>
      <c r="U460" s="47" t="str">
        <f>IFERROR(INDEX('TAXA DE OCUP. RECUR.'!$F$1:$F$60, MATCH(T460, 'TAXA DE OCUP. RECUR.'!$E$1:$E$60, 0)),"")</f>
        <v>FRESA DROPP HEINN - [560]</v>
      </c>
      <c r="V460" s="165">
        <v>4.8600000000000003</v>
      </c>
      <c r="W460" s="165"/>
      <c r="X460" s="229">
        <v>46126</v>
      </c>
      <c r="Y460" s="229">
        <f t="shared" si="69"/>
        <v>46126</v>
      </c>
      <c r="Z460" s="47">
        <f t="shared" si="65"/>
        <v>16</v>
      </c>
      <c r="AA460" s="47">
        <f t="shared" si="68"/>
        <v>16</v>
      </c>
      <c r="AB460" s="47" t="str">
        <f t="shared" si="60"/>
        <v>abr</v>
      </c>
      <c r="AC460" s="47" t="str">
        <f t="shared" si="61"/>
        <v>2026</v>
      </c>
      <c r="AD460" s="165">
        <f t="shared" si="64"/>
        <v>1</v>
      </c>
    </row>
    <row r="461" spans="1:30" x14ac:dyDescent="0.25">
      <c r="A461" s="47" t="s">
        <v>1095</v>
      </c>
      <c r="B461" s="47" t="s">
        <v>9</v>
      </c>
      <c r="C461" s="47">
        <v>2113</v>
      </c>
      <c r="D461" s="47">
        <v>45</v>
      </c>
      <c r="E461" s="47" t="s">
        <v>38</v>
      </c>
      <c r="F461" s="48" t="s">
        <v>804</v>
      </c>
      <c r="G461" s="48" t="s">
        <v>11</v>
      </c>
      <c r="H461" s="48" t="s">
        <v>2712</v>
      </c>
      <c r="I461" s="48">
        <v>1</v>
      </c>
      <c r="J461" s="48" t="s">
        <v>1145</v>
      </c>
      <c r="K461" s="48" t="s">
        <v>1487</v>
      </c>
      <c r="M461" s="47">
        <f>_xlfn.XLOOKUP(BASE!$A900,dd_carteira_fundição!A:A,dd_carteira_fundição!G:G,"",0)</f>
        <v>16</v>
      </c>
      <c r="N461" s="47" t="s">
        <v>1164</v>
      </c>
      <c r="O461" s="133"/>
      <c r="P461" s="47" t="s">
        <v>1158</v>
      </c>
      <c r="Q461" s="47" t="s">
        <v>1346</v>
      </c>
      <c r="R461" s="47" t="s">
        <v>1690</v>
      </c>
      <c r="S461" s="47" t="s">
        <v>176</v>
      </c>
      <c r="T461" s="164">
        <v>610</v>
      </c>
      <c r="U461" s="47" t="str">
        <f>IFERROR(INDEX('TAXA DE OCUP. RECUR.'!$F$1:$F$60, MATCH(T461, 'TAXA DE OCUP. RECUR.'!$E$1:$E$60, 0)),"")</f>
        <v>FRESADORA HEYLIGENTASDE - [610]</v>
      </c>
      <c r="V461" s="165">
        <v>1.9882142176481796</v>
      </c>
      <c r="W461" s="165"/>
      <c r="X461" s="229">
        <v>46127</v>
      </c>
      <c r="Y461" s="229">
        <f t="shared" si="69"/>
        <v>46127</v>
      </c>
      <c r="Z461" s="47">
        <f t="shared" si="65"/>
        <v>16</v>
      </c>
      <c r="AA461" s="47">
        <f t="shared" si="68"/>
        <v>16</v>
      </c>
      <c r="AB461" s="47" t="str">
        <f t="shared" si="60"/>
        <v>abr</v>
      </c>
      <c r="AC461" s="47" t="str">
        <f t="shared" si="61"/>
        <v>2026</v>
      </c>
      <c r="AD461" s="165">
        <f t="shared" si="64"/>
        <v>1</v>
      </c>
    </row>
    <row r="462" spans="1:30" x14ac:dyDescent="0.25">
      <c r="A462" s="47" t="s">
        <v>1095</v>
      </c>
      <c r="B462" s="47" t="s">
        <v>9</v>
      </c>
      <c r="C462" s="47">
        <v>2113</v>
      </c>
      <c r="D462" s="47">
        <v>45</v>
      </c>
      <c r="E462" s="47" t="s">
        <v>38</v>
      </c>
      <c r="F462" s="48" t="s">
        <v>804</v>
      </c>
      <c r="G462" s="48" t="s">
        <v>11</v>
      </c>
      <c r="H462" s="48" t="s">
        <v>2712</v>
      </c>
      <c r="I462" s="48">
        <v>1</v>
      </c>
      <c r="J462" s="48" t="s">
        <v>1145</v>
      </c>
      <c r="K462" s="48" t="s">
        <v>1487</v>
      </c>
      <c r="M462" s="47">
        <f>_xlfn.XLOOKUP(BASE!$A901,dd_carteira_fundição!A:A,dd_carteira_fundição!G:G,"",0)</f>
        <v>16</v>
      </c>
      <c r="N462" s="47" t="s">
        <v>1164</v>
      </c>
      <c r="O462" s="133"/>
      <c r="P462" s="47" t="s">
        <v>1158</v>
      </c>
      <c r="Q462" s="47" t="s">
        <v>1346</v>
      </c>
      <c r="R462" s="47" t="s">
        <v>158</v>
      </c>
      <c r="S462" s="47" t="s">
        <v>158</v>
      </c>
      <c r="T462" s="164">
        <v>2</v>
      </c>
      <c r="U462" s="47" t="str">
        <f>IFERROR(INDEX('TAXA DE OCUP. RECUR.'!$F$1:$F$60, MATCH(T462, 'TAXA DE OCUP. RECUR.'!$E$1:$E$60, 0)),"")</f>
        <v>EXPEDIÇÃO</v>
      </c>
      <c r="V462" s="165">
        <v>1</v>
      </c>
      <c r="W462" s="165"/>
      <c r="X462" s="229">
        <v>46176</v>
      </c>
      <c r="Y462" s="229"/>
      <c r="Z462" s="47">
        <f t="shared" si="65"/>
        <v>23</v>
      </c>
      <c r="AA462" s="47" t="str">
        <f t="shared" si="68"/>
        <v/>
      </c>
      <c r="AB462" s="47" t="str">
        <f t="shared" si="60"/>
        <v>jun</v>
      </c>
      <c r="AC462" s="47" t="str">
        <f t="shared" si="61"/>
        <v>2026</v>
      </c>
      <c r="AD462" s="165" t="str">
        <f t="shared" si="64"/>
        <v/>
      </c>
    </row>
    <row r="463" spans="1:30" x14ac:dyDescent="0.25">
      <c r="A463" s="47" t="s">
        <v>1101</v>
      </c>
      <c r="B463" s="47" t="s">
        <v>9</v>
      </c>
      <c r="C463" s="47">
        <v>1707</v>
      </c>
      <c r="D463" s="47">
        <v>4</v>
      </c>
      <c r="E463" s="47" t="s">
        <v>1111</v>
      </c>
      <c r="F463" s="48" t="s">
        <v>298</v>
      </c>
      <c r="G463" s="48" t="s">
        <v>11</v>
      </c>
      <c r="H463" s="48" t="s">
        <v>2713</v>
      </c>
      <c r="I463" s="48">
        <v>1</v>
      </c>
      <c r="J463" s="48" t="s">
        <v>1145</v>
      </c>
      <c r="K463" s="48" t="s">
        <v>1487</v>
      </c>
      <c r="M463" s="47">
        <f>_xlfn.XLOOKUP(BASE!$A902,dd_carteira_fundição!A:A,dd_carteira_fundição!G:G,"",0)</f>
        <v>16</v>
      </c>
      <c r="N463" s="47" t="s">
        <v>1164</v>
      </c>
      <c r="O463" s="133"/>
      <c r="P463" s="47" t="s">
        <v>1160</v>
      </c>
      <c r="Q463" s="47" t="s">
        <v>1346</v>
      </c>
      <c r="R463" s="47" t="s">
        <v>1687</v>
      </c>
      <c r="S463" s="48" t="s">
        <v>1156</v>
      </c>
      <c r="T463" s="164">
        <v>1</v>
      </c>
      <c r="U463" s="47" t="str">
        <f>IFERROR(INDEX('TAXA DE OCUP. RECUR.'!$F$1:$F$60, MATCH(T463, 'TAXA DE OCUP. RECUR.'!$E$1:$E$60, 0)),"")</f>
        <v>FUNDIÇÃO MORENO</v>
      </c>
      <c r="V463" s="165">
        <v>1</v>
      </c>
      <c r="W463" s="165">
        <v>1</v>
      </c>
      <c r="X463" s="229">
        <v>45826</v>
      </c>
      <c r="Y463" s="229">
        <f>X463</f>
        <v>45826</v>
      </c>
      <c r="Z463" s="47">
        <f t="shared" si="65"/>
        <v>25</v>
      </c>
      <c r="AA463" s="47">
        <f t="shared" si="68"/>
        <v>25</v>
      </c>
      <c r="AB463" s="47" t="str">
        <f t="shared" si="60"/>
        <v>jun</v>
      </c>
      <c r="AC463" s="47" t="str">
        <f t="shared" si="61"/>
        <v>2025</v>
      </c>
      <c r="AD463" s="165">
        <f t="shared" si="64"/>
        <v>1</v>
      </c>
    </row>
    <row r="464" spans="1:30" x14ac:dyDescent="0.25">
      <c r="A464" s="47" t="s">
        <v>1101</v>
      </c>
      <c r="B464" s="47" t="s">
        <v>9</v>
      </c>
      <c r="C464" s="47">
        <v>1707</v>
      </c>
      <c r="D464" s="47">
        <v>4</v>
      </c>
      <c r="E464" s="47" t="s">
        <v>1111</v>
      </c>
      <c r="F464" s="48" t="s">
        <v>298</v>
      </c>
      <c r="G464" s="48" t="s">
        <v>11</v>
      </c>
      <c r="H464" s="48" t="s">
        <v>2713</v>
      </c>
      <c r="I464" s="48">
        <v>1</v>
      </c>
      <c r="J464" s="48" t="s">
        <v>1145</v>
      </c>
      <c r="K464" s="48" t="s">
        <v>1487</v>
      </c>
      <c r="M464" s="47">
        <f>_xlfn.XLOOKUP(BASE!$A903,dd_carteira_fundição!A:A,dd_carteira_fundição!G:G,"",0)</f>
        <v>16</v>
      </c>
      <c r="N464" s="47" t="s">
        <v>1164</v>
      </c>
      <c r="O464" s="133"/>
      <c r="P464" s="47" t="s">
        <v>1160</v>
      </c>
      <c r="Q464" s="47" t="s">
        <v>1346</v>
      </c>
      <c r="R464" s="47" t="s">
        <v>1690</v>
      </c>
      <c r="S464" s="47" t="s">
        <v>174</v>
      </c>
      <c r="T464" s="164">
        <v>106</v>
      </c>
      <c r="U464" s="47" t="str">
        <f>IFERROR(INDEX('TAXA DE OCUP. RECUR.'!$F$1:$F$60, MATCH(T464, 'TAXA DE OCUP. RECUR.'!$E$1:$E$60, 0)),"")</f>
        <v>PLAINA DE MESA POREBA - [106]</v>
      </c>
      <c r="V464" s="165">
        <v>3.24</v>
      </c>
      <c r="W464" s="165"/>
      <c r="X464" s="229">
        <v>46181</v>
      </c>
      <c r="Y464" s="229">
        <f t="shared" ref="Y464:Y467" si="70">X464</f>
        <v>46181</v>
      </c>
      <c r="Z464" s="47">
        <f t="shared" si="65"/>
        <v>24</v>
      </c>
      <c r="AA464" s="47">
        <f t="shared" si="68"/>
        <v>24</v>
      </c>
      <c r="AB464" s="47" t="str">
        <f t="shared" si="60"/>
        <v>jun</v>
      </c>
      <c r="AC464" s="47" t="str">
        <f t="shared" si="61"/>
        <v>2026</v>
      </c>
      <c r="AD464" s="165">
        <f t="shared" si="64"/>
        <v>1</v>
      </c>
    </row>
    <row r="465" spans="1:30" x14ac:dyDescent="0.25">
      <c r="A465" s="47" t="s">
        <v>1101</v>
      </c>
      <c r="B465" s="47" t="s">
        <v>9</v>
      </c>
      <c r="C465" s="47">
        <v>1707</v>
      </c>
      <c r="D465" s="47">
        <v>4</v>
      </c>
      <c r="E465" s="47" t="s">
        <v>1111</v>
      </c>
      <c r="F465" s="48" t="s">
        <v>298</v>
      </c>
      <c r="G465" s="48" t="s">
        <v>11</v>
      </c>
      <c r="H465" s="48" t="s">
        <v>2713</v>
      </c>
      <c r="I465" s="48">
        <v>1</v>
      </c>
      <c r="J465" s="48" t="s">
        <v>1145</v>
      </c>
      <c r="K465" s="48" t="s">
        <v>1487</v>
      </c>
      <c r="M465" s="47">
        <f>_xlfn.XLOOKUP(BASE!$A904,dd_carteira_fundição!A:A,dd_carteira_fundição!G:G,"",0)</f>
        <v>16</v>
      </c>
      <c r="N465" s="47" t="s">
        <v>1164</v>
      </c>
      <c r="O465" s="133"/>
      <c r="P465" s="47" t="s">
        <v>1160</v>
      </c>
      <c r="Q465" s="47" t="s">
        <v>1346</v>
      </c>
      <c r="R465" s="47" t="s">
        <v>1690</v>
      </c>
      <c r="S465" s="47" t="s">
        <v>175</v>
      </c>
      <c r="T465" s="164">
        <v>151</v>
      </c>
      <c r="U465" s="47" t="str">
        <f>IFERROR(INDEX('TAXA DE OCUP. RECUR.'!$F$1:$F$60, MATCH(T465, 'TAXA DE OCUP. RECUR.'!$E$1:$E$60, 0)),"")</f>
        <v>MANDRILH. FISHER MILL - [151]</v>
      </c>
      <c r="V465" s="165">
        <v>1.5545454545454545</v>
      </c>
      <c r="W465" s="165"/>
      <c r="X465" s="229">
        <v>46181</v>
      </c>
      <c r="Y465" s="229">
        <f t="shared" si="70"/>
        <v>46181</v>
      </c>
      <c r="Z465" s="47">
        <f t="shared" si="65"/>
        <v>24</v>
      </c>
      <c r="AA465" s="47">
        <f t="shared" si="68"/>
        <v>24</v>
      </c>
      <c r="AB465" s="47" t="str">
        <f t="shared" si="60"/>
        <v>jun</v>
      </c>
      <c r="AC465" s="47" t="str">
        <f t="shared" si="61"/>
        <v>2026</v>
      </c>
      <c r="AD465" s="165">
        <f t="shared" si="64"/>
        <v>1</v>
      </c>
    </row>
    <row r="466" spans="1:30" x14ac:dyDescent="0.25">
      <c r="A466" s="47" t="s">
        <v>1101</v>
      </c>
      <c r="B466" s="47" t="s">
        <v>9</v>
      </c>
      <c r="C466" s="47">
        <v>1707</v>
      </c>
      <c r="D466" s="47">
        <v>4</v>
      </c>
      <c r="E466" s="47" t="s">
        <v>1111</v>
      </c>
      <c r="F466" s="48" t="s">
        <v>298</v>
      </c>
      <c r="G466" s="48" t="s">
        <v>11</v>
      </c>
      <c r="H466" s="48" t="s">
        <v>2713</v>
      </c>
      <c r="I466" s="48">
        <v>1</v>
      </c>
      <c r="J466" s="48" t="s">
        <v>1145</v>
      </c>
      <c r="K466" s="48" t="s">
        <v>1487</v>
      </c>
      <c r="M466" s="47">
        <f>_xlfn.XLOOKUP(BASE!$A905,dd_carteira_fundição!A:A,dd_carteira_fundição!G:G,"",0)</f>
        <v>16</v>
      </c>
      <c r="N466" s="47" t="s">
        <v>1164</v>
      </c>
      <c r="O466" s="133"/>
      <c r="P466" s="47" t="s">
        <v>1160</v>
      </c>
      <c r="Q466" s="47" t="s">
        <v>1346</v>
      </c>
      <c r="R466" s="47" t="s">
        <v>1690</v>
      </c>
      <c r="S466" s="47" t="s">
        <v>177</v>
      </c>
      <c r="T466" s="164">
        <v>560</v>
      </c>
      <c r="U466" s="47" t="str">
        <f>IFERROR(INDEX('TAXA DE OCUP. RECUR.'!$F$1:$F$60, MATCH(T466, 'TAXA DE OCUP. RECUR.'!$E$1:$E$60, 0)),"")</f>
        <v>FRESA DROPP HEINN - [560]</v>
      </c>
      <c r="V466" s="165">
        <v>4.59</v>
      </c>
      <c r="W466" s="165"/>
      <c r="X466" s="229">
        <v>46181</v>
      </c>
      <c r="Y466" s="229">
        <f t="shared" si="70"/>
        <v>46181</v>
      </c>
      <c r="Z466" s="47">
        <f t="shared" si="65"/>
        <v>24</v>
      </c>
      <c r="AA466" s="47">
        <f t="shared" si="68"/>
        <v>24</v>
      </c>
      <c r="AB466" s="47" t="str">
        <f t="shared" si="60"/>
        <v>jun</v>
      </c>
      <c r="AC466" s="47" t="str">
        <f t="shared" si="61"/>
        <v>2026</v>
      </c>
      <c r="AD466" s="165">
        <f t="shared" si="64"/>
        <v>1</v>
      </c>
    </row>
    <row r="467" spans="1:30" x14ac:dyDescent="0.25">
      <c r="A467" s="47" t="s">
        <v>1101</v>
      </c>
      <c r="B467" s="47" t="s">
        <v>9</v>
      </c>
      <c r="C467" s="47">
        <v>1707</v>
      </c>
      <c r="D467" s="47">
        <v>4</v>
      </c>
      <c r="E467" s="47" t="s">
        <v>1111</v>
      </c>
      <c r="F467" s="48" t="s">
        <v>298</v>
      </c>
      <c r="G467" s="48" t="s">
        <v>11</v>
      </c>
      <c r="H467" s="48" t="s">
        <v>2714</v>
      </c>
      <c r="I467" s="48">
        <v>1</v>
      </c>
      <c r="J467" s="48" t="s">
        <v>1145</v>
      </c>
      <c r="K467" s="48" t="s">
        <v>1487</v>
      </c>
      <c r="M467" s="47">
        <f>_xlfn.XLOOKUP(BASE!$A906,dd_carteira_fundição!A:A,dd_carteira_fundição!G:G,"",0)</f>
        <v>12</v>
      </c>
      <c r="N467" s="47" t="s">
        <v>1164</v>
      </c>
      <c r="O467" s="133"/>
      <c r="P467" s="47" t="s">
        <v>1160</v>
      </c>
      <c r="Q467" s="47" t="s">
        <v>1346</v>
      </c>
      <c r="R467" s="47" t="s">
        <v>1690</v>
      </c>
      <c r="S467" s="47" t="s">
        <v>176</v>
      </c>
      <c r="T467" s="164">
        <v>610</v>
      </c>
      <c r="U467" s="47" t="str">
        <f>IFERROR(INDEX('TAXA DE OCUP. RECUR.'!$F$1:$F$60, MATCH(T467, 'TAXA DE OCUP. RECUR.'!$E$1:$E$60, 0)),"")</f>
        <v>FRESADORA HEYLIGENTASDE - [610]</v>
      </c>
      <c r="V467" s="165">
        <v>1.8826872498570613</v>
      </c>
      <c r="W467" s="165"/>
      <c r="X467" s="229">
        <v>46181</v>
      </c>
      <c r="Y467" s="229">
        <f t="shared" si="70"/>
        <v>46181</v>
      </c>
      <c r="Z467" s="47">
        <f t="shared" si="65"/>
        <v>24</v>
      </c>
      <c r="AA467" s="47">
        <f t="shared" si="68"/>
        <v>24</v>
      </c>
      <c r="AB467" s="47" t="str">
        <f t="shared" si="60"/>
        <v>jun</v>
      </c>
      <c r="AC467" s="47" t="str">
        <f t="shared" si="61"/>
        <v>2026</v>
      </c>
      <c r="AD467" s="165">
        <f t="shared" si="64"/>
        <v>1</v>
      </c>
    </row>
    <row r="468" spans="1:30" x14ac:dyDescent="0.25">
      <c r="A468" s="47" t="s">
        <v>1101</v>
      </c>
      <c r="B468" s="47" t="s">
        <v>9</v>
      </c>
      <c r="C468" s="47">
        <v>1707</v>
      </c>
      <c r="D468" s="47">
        <v>4</v>
      </c>
      <c r="E468" s="47" t="s">
        <v>1111</v>
      </c>
      <c r="F468" s="48" t="s">
        <v>298</v>
      </c>
      <c r="G468" s="48" t="s">
        <v>11</v>
      </c>
      <c r="H468" s="48" t="s">
        <v>2714</v>
      </c>
      <c r="I468" s="48">
        <v>1</v>
      </c>
      <c r="J468" s="48" t="s">
        <v>1145</v>
      </c>
      <c r="K468" s="48" t="s">
        <v>1487</v>
      </c>
      <c r="M468" s="47">
        <f>_xlfn.XLOOKUP(BASE!$A907,dd_carteira_fundição!A:A,dd_carteira_fundição!G:G,"",0)</f>
        <v>12</v>
      </c>
      <c r="N468" s="47" t="s">
        <v>1164</v>
      </c>
      <c r="O468" s="133"/>
      <c r="P468" s="47" t="s">
        <v>1160</v>
      </c>
      <c r="Q468" s="47" t="s">
        <v>1346</v>
      </c>
      <c r="R468" s="47" t="s">
        <v>158</v>
      </c>
      <c r="S468" s="47" t="s">
        <v>158</v>
      </c>
      <c r="T468" s="164">
        <v>2</v>
      </c>
      <c r="U468" s="47" t="str">
        <f>IFERROR(INDEX('TAXA DE OCUP. RECUR.'!$F$1:$F$60, MATCH(T468, 'TAXA DE OCUP. RECUR.'!$E$1:$E$60, 0)),"")</f>
        <v>EXPEDIÇÃO</v>
      </c>
      <c r="V468" s="165">
        <v>1</v>
      </c>
      <c r="W468" s="165"/>
      <c r="X468" s="229">
        <v>46197</v>
      </c>
      <c r="Y468" s="229"/>
      <c r="Z468" s="47">
        <f t="shared" si="65"/>
        <v>26</v>
      </c>
      <c r="AA468" s="47" t="str">
        <f t="shared" si="68"/>
        <v/>
      </c>
      <c r="AB468" s="47" t="str">
        <f t="shared" si="60"/>
        <v>jun</v>
      </c>
      <c r="AC468" s="47" t="str">
        <f t="shared" si="61"/>
        <v>2026</v>
      </c>
      <c r="AD468" s="165" t="str">
        <f t="shared" si="64"/>
        <v/>
      </c>
    </row>
    <row r="469" spans="1:30" x14ac:dyDescent="0.25">
      <c r="A469" s="47" t="s">
        <v>1051</v>
      </c>
      <c r="B469" s="47" t="s">
        <v>9</v>
      </c>
      <c r="C469" s="47">
        <v>1798</v>
      </c>
      <c r="D469" s="47">
        <v>0</v>
      </c>
      <c r="E469" s="47" t="s">
        <v>1136</v>
      </c>
      <c r="F469" s="48" t="s">
        <v>351</v>
      </c>
      <c r="G469" s="48" t="s">
        <v>11</v>
      </c>
      <c r="H469" s="48" t="s">
        <v>2715</v>
      </c>
      <c r="I469" s="48">
        <v>1</v>
      </c>
      <c r="J469" s="48" t="s">
        <v>437</v>
      </c>
      <c r="K469" s="48" t="s">
        <v>1487</v>
      </c>
      <c r="M469" s="47" t="str">
        <f>_xlfn.XLOOKUP(BASE!$A936,dd_carteira_fundição!A:A,dd_carteira_fundição!G:G,"",0)</f>
        <v/>
      </c>
      <c r="N469" s="47" t="s">
        <v>1164</v>
      </c>
      <c r="O469" s="133"/>
      <c r="P469" s="47" t="s">
        <v>1160</v>
      </c>
      <c r="Q469" s="47" t="s">
        <v>1346</v>
      </c>
      <c r="R469" s="47" t="s">
        <v>1687</v>
      </c>
      <c r="S469" s="48" t="s">
        <v>1156</v>
      </c>
      <c r="T469" s="164">
        <v>1</v>
      </c>
      <c r="U469" s="47" t="str">
        <f>IFERROR(INDEX('TAXA DE OCUP. RECUR.'!$F$1:$F$60, MATCH(T469, 'TAXA DE OCUP. RECUR.'!$E$1:$E$60, 0)),"")</f>
        <v>FUNDIÇÃO MORENO</v>
      </c>
      <c r="V469" s="165">
        <v>1</v>
      </c>
      <c r="W469" s="165"/>
      <c r="X469" s="229">
        <v>46123</v>
      </c>
      <c r="Y469" s="229">
        <v>46171</v>
      </c>
      <c r="Z469" s="47">
        <f t="shared" si="65"/>
        <v>15</v>
      </c>
      <c r="AA469" s="47">
        <f t="shared" si="68"/>
        <v>22</v>
      </c>
      <c r="AB469" s="47" t="str">
        <f t="shared" si="60"/>
        <v>abr</v>
      </c>
      <c r="AC469" s="47" t="str">
        <f t="shared" si="61"/>
        <v>2026</v>
      </c>
      <c r="AD469" s="165">
        <f t="shared" si="64"/>
        <v>1</v>
      </c>
    </row>
    <row r="470" spans="1:30" x14ac:dyDescent="0.25">
      <c r="A470" s="47" t="s">
        <v>1051</v>
      </c>
      <c r="B470" s="47" t="s">
        <v>9</v>
      </c>
      <c r="C470" s="47">
        <v>1798</v>
      </c>
      <c r="D470" s="47">
        <v>0</v>
      </c>
      <c r="E470" s="47" t="s">
        <v>1136</v>
      </c>
      <c r="F470" s="48" t="s">
        <v>351</v>
      </c>
      <c r="G470" s="48" t="s">
        <v>11</v>
      </c>
      <c r="H470" s="48" t="s">
        <v>2715</v>
      </c>
      <c r="I470" s="48">
        <v>1</v>
      </c>
      <c r="J470" s="48" t="s">
        <v>437</v>
      </c>
      <c r="K470" s="48" t="s">
        <v>1487</v>
      </c>
      <c r="M470" s="47" t="str">
        <f>_xlfn.XLOOKUP(BASE!$A937,dd_carteira_fundição!A:A,dd_carteira_fundição!G:G,"",0)</f>
        <v/>
      </c>
      <c r="N470" s="47" t="s">
        <v>1164</v>
      </c>
      <c r="O470" s="133"/>
      <c r="P470" s="47" t="s">
        <v>1224</v>
      </c>
      <c r="Q470" s="47" t="s">
        <v>1346</v>
      </c>
      <c r="R470" s="47" t="s">
        <v>1688</v>
      </c>
      <c r="S470" s="47" t="s">
        <v>1174</v>
      </c>
      <c r="T470" s="164">
        <v>327</v>
      </c>
      <c r="U470" s="47" t="str">
        <f>IFERROR(INDEX('TAXA DE OCUP. RECUR.'!$F$1:$F$60, MATCH(T470, 'TAXA DE OCUP. RECUR.'!$E$1:$E$60, 0)),"")</f>
        <v>MANDRILH. SKODA 3500 X 4500 - [327]</v>
      </c>
      <c r="V470" s="165">
        <v>11.700000000000001</v>
      </c>
      <c r="W470" s="165"/>
      <c r="X470" s="229">
        <v>46125</v>
      </c>
      <c r="Y470" s="229">
        <v>46171</v>
      </c>
      <c r="Z470" s="47">
        <f t="shared" si="65"/>
        <v>16</v>
      </c>
      <c r="AA470" s="47">
        <f t="shared" si="68"/>
        <v>22</v>
      </c>
      <c r="AB470" s="47" t="str">
        <f t="shared" si="60"/>
        <v>abr</v>
      </c>
      <c r="AC470" s="47" t="str">
        <f t="shared" si="61"/>
        <v>2026</v>
      </c>
      <c r="AD470" s="165">
        <f t="shared" si="64"/>
        <v>1</v>
      </c>
    </row>
    <row r="471" spans="1:30" x14ac:dyDescent="0.25">
      <c r="A471" s="47" t="s">
        <v>1051</v>
      </c>
      <c r="B471" s="47" t="s">
        <v>9</v>
      </c>
      <c r="C471" s="47">
        <v>1798</v>
      </c>
      <c r="D471" s="47">
        <v>0</v>
      </c>
      <c r="E471" s="47" t="s">
        <v>1136</v>
      </c>
      <c r="F471" s="48" t="s">
        <v>351</v>
      </c>
      <c r="G471" s="48" t="s">
        <v>11</v>
      </c>
      <c r="H471" s="48" t="s">
        <v>2715</v>
      </c>
      <c r="I471" s="48">
        <v>1</v>
      </c>
      <c r="J471" s="48" t="s">
        <v>437</v>
      </c>
      <c r="K471" s="48" t="s">
        <v>1487</v>
      </c>
      <c r="M471" s="47" t="str">
        <f>_xlfn.XLOOKUP(BASE!$A938,dd_carteira_fundição!A:A,dd_carteira_fundição!G:G,"",0)</f>
        <v/>
      </c>
      <c r="N471" s="47" t="s">
        <v>1164</v>
      </c>
      <c r="O471" s="133"/>
      <c r="P471" s="47" t="s">
        <v>1224</v>
      </c>
      <c r="Q471" s="47" t="s">
        <v>1346</v>
      </c>
      <c r="R471" s="47" t="s">
        <v>1688</v>
      </c>
      <c r="S471" s="47" t="s">
        <v>1175</v>
      </c>
      <c r="T471" s="164">
        <v>84</v>
      </c>
      <c r="U471" s="47" t="str">
        <f>IFERROR(INDEX('TAXA DE OCUP. RECUR.'!$F$1:$F$60, MATCH(T471, 'TAXA DE OCUP. RECUR.'!$E$1:$E$60, 0)),"")</f>
        <v>SOLDA - [84]</v>
      </c>
      <c r="V471" s="165">
        <v>18.900000000000002</v>
      </c>
      <c r="W471" s="165"/>
      <c r="X471" s="229">
        <v>46149</v>
      </c>
      <c r="Y471" s="229">
        <v>46171</v>
      </c>
      <c r="Z471" s="47">
        <f t="shared" si="65"/>
        <v>19</v>
      </c>
      <c r="AA471" s="47">
        <f t="shared" si="68"/>
        <v>22</v>
      </c>
      <c r="AB471" s="47" t="str">
        <f t="shared" si="60"/>
        <v>mai</v>
      </c>
      <c r="AC471" s="47" t="str">
        <f t="shared" si="61"/>
        <v>2026</v>
      </c>
      <c r="AD471" s="165">
        <f t="shared" si="64"/>
        <v>1</v>
      </c>
    </row>
    <row r="472" spans="1:30" x14ac:dyDescent="0.25">
      <c r="A472" s="47" t="s">
        <v>1051</v>
      </c>
      <c r="B472" s="47" t="s">
        <v>9</v>
      </c>
      <c r="C472" s="47">
        <v>1798</v>
      </c>
      <c r="D472" s="47">
        <v>0</v>
      </c>
      <c r="E472" s="47" t="s">
        <v>1136</v>
      </c>
      <c r="F472" s="48" t="s">
        <v>351</v>
      </c>
      <c r="G472" s="48" t="s">
        <v>11</v>
      </c>
      <c r="H472" s="48" t="s">
        <v>2716</v>
      </c>
      <c r="I472" s="48">
        <v>1</v>
      </c>
      <c r="J472" s="48" t="s">
        <v>437</v>
      </c>
      <c r="K472" s="48" t="s">
        <v>1487</v>
      </c>
      <c r="M472" s="47">
        <f>_xlfn.XLOOKUP(BASE!$A939,dd_carteira_fundição!A:A,dd_carteira_fundição!G:G,"",0)</f>
        <v>18</v>
      </c>
      <c r="N472" s="47" t="s">
        <v>1164</v>
      </c>
      <c r="O472" s="133"/>
      <c r="P472" s="47" t="s">
        <v>1224</v>
      </c>
      <c r="Q472" s="47" t="s">
        <v>1346</v>
      </c>
      <c r="R472" s="47" t="s">
        <v>1690</v>
      </c>
      <c r="S472" s="47" t="s">
        <v>1172</v>
      </c>
      <c r="T472" s="164">
        <v>327</v>
      </c>
      <c r="U472" s="47" t="str">
        <f>IFERROR(INDEX('TAXA DE OCUP. RECUR.'!$F$1:$F$60, MATCH(T472, 'TAXA DE OCUP. RECUR.'!$E$1:$E$60, 0)),"")</f>
        <v>MANDRILH. SKODA 3500 X 4500 - [327]</v>
      </c>
      <c r="V472" s="165">
        <v>21.6</v>
      </c>
      <c r="W472" s="165"/>
      <c r="X472" s="229">
        <v>46160</v>
      </c>
      <c r="Y472" s="229"/>
      <c r="Z472" s="47">
        <f t="shared" si="65"/>
        <v>21</v>
      </c>
      <c r="AA472" s="47" t="str">
        <f t="shared" si="68"/>
        <v/>
      </c>
      <c r="AB472" s="47" t="str">
        <f t="shared" si="60"/>
        <v>mai</v>
      </c>
      <c r="AC472" s="47" t="str">
        <f t="shared" si="61"/>
        <v>2026</v>
      </c>
      <c r="AD472" s="165" t="str">
        <f t="shared" si="64"/>
        <v/>
      </c>
    </row>
    <row r="473" spans="1:30" x14ac:dyDescent="0.25">
      <c r="A473" s="47" t="s">
        <v>1051</v>
      </c>
      <c r="B473" s="47" t="s">
        <v>9</v>
      </c>
      <c r="C473" s="47">
        <v>1798</v>
      </c>
      <c r="D473" s="47">
        <v>0</v>
      </c>
      <c r="E473" s="47" t="s">
        <v>1136</v>
      </c>
      <c r="F473" s="48" t="s">
        <v>351</v>
      </c>
      <c r="G473" s="48" t="s">
        <v>11</v>
      </c>
      <c r="H473" s="48" t="s">
        <v>2716</v>
      </c>
      <c r="I473" s="48">
        <v>1</v>
      </c>
      <c r="J473" s="48" t="s">
        <v>437</v>
      </c>
      <c r="K473" s="48" t="s">
        <v>1487</v>
      </c>
      <c r="M473" s="47">
        <f>_xlfn.XLOOKUP(BASE!$A940,dd_carteira_fundição!A:A,dd_carteira_fundição!G:G,"",0)</f>
        <v>18</v>
      </c>
      <c r="N473" s="47" t="s">
        <v>1164</v>
      </c>
      <c r="O473" s="133"/>
      <c r="P473" s="47" t="s">
        <v>1224</v>
      </c>
      <c r="Q473" s="47" t="s">
        <v>1346</v>
      </c>
      <c r="R473" s="47" t="s">
        <v>1690</v>
      </c>
      <c r="S473" s="47" t="s">
        <v>170</v>
      </c>
      <c r="T473" s="164">
        <v>112</v>
      </c>
      <c r="U473" s="47" t="str">
        <f>IFERROR(INDEX('TAXA DE OCUP. RECUR.'!$F$1:$F$60, MATCH(T473, 'TAXA DE OCUP. RECUR.'!$E$1:$E$60, 0)),"")</f>
        <v>FURADEIRA RADIAL  HCP - [112]</v>
      </c>
      <c r="V473" s="165">
        <v>5.4</v>
      </c>
      <c r="W473" s="165"/>
      <c r="X473" s="229">
        <v>46160</v>
      </c>
      <c r="Y473" s="229"/>
      <c r="Z473" s="47">
        <f t="shared" si="65"/>
        <v>21</v>
      </c>
      <c r="AA473" s="47" t="str">
        <f t="shared" si="68"/>
        <v/>
      </c>
      <c r="AB473" s="47" t="str">
        <f t="shared" si="60"/>
        <v>mai</v>
      </c>
      <c r="AC473" s="47" t="str">
        <f t="shared" si="61"/>
        <v>2026</v>
      </c>
      <c r="AD473" s="165" t="str">
        <f t="shared" si="64"/>
        <v/>
      </c>
    </row>
    <row r="474" spans="1:30" x14ac:dyDescent="0.25">
      <c r="A474" s="47" t="s">
        <v>1051</v>
      </c>
      <c r="B474" s="47" t="s">
        <v>9</v>
      </c>
      <c r="C474" s="47">
        <v>1798</v>
      </c>
      <c r="D474" s="47">
        <v>0</v>
      </c>
      <c r="E474" s="47" t="s">
        <v>1136</v>
      </c>
      <c r="F474" s="48" t="s">
        <v>351</v>
      </c>
      <c r="G474" s="48" t="s">
        <v>11</v>
      </c>
      <c r="H474" s="48" t="s">
        <v>2717</v>
      </c>
      <c r="I474" s="48">
        <v>1</v>
      </c>
      <c r="J474" s="48" t="s">
        <v>437</v>
      </c>
      <c r="K474" s="48" t="s">
        <v>1487</v>
      </c>
      <c r="M474" s="47">
        <f>_xlfn.XLOOKUP(BASE!$A941,dd_carteira_fundição!A:A,dd_carteira_fundição!G:G,"",0)</f>
        <v>1</v>
      </c>
      <c r="N474" s="47" t="s">
        <v>1164</v>
      </c>
      <c r="O474" s="133"/>
      <c r="P474" s="47" t="s">
        <v>1160</v>
      </c>
      <c r="Q474" s="47" t="s">
        <v>1346</v>
      </c>
      <c r="R474" s="47" t="s">
        <v>158</v>
      </c>
      <c r="S474" s="47" t="s">
        <v>158</v>
      </c>
      <c r="T474" s="164">
        <v>2</v>
      </c>
      <c r="U474" s="47" t="str">
        <f>IFERROR(INDEX('TAXA DE OCUP. RECUR.'!$F$1:$F$60, MATCH(T474, 'TAXA DE OCUP. RECUR.'!$E$1:$E$60, 0)),"")</f>
        <v>EXPEDIÇÃO</v>
      </c>
      <c r="V474" s="165">
        <v>1</v>
      </c>
      <c r="W474" s="165"/>
      <c r="X474" s="229">
        <v>46171</v>
      </c>
      <c r="Y474" s="229"/>
      <c r="Z474" s="47">
        <f t="shared" si="65"/>
        <v>22</v>
      </c>
      <c r="AA474" s="47" t="str">
        <f t="shared" si="68"/>
        <v/>
      </c>
      <c r="AB474" s="47" t="str">
        <f t="shared" si="60"/>
        <v>mai</v>
      </c>
      <c r="AC474" s="47" t="str">
        <f t="shared" si="61"/>
        <v>2026</v>
      </c>
      <c r="AD474" s="165" t="str">
        <f t="shared" si="64"/>
        <v/>
      </c>
    </row>
    <row r="475" spans="1:30" x14ac:dyDescent="0.25">
      <c r="A475" s="47" t="s">
        <v>1107</v>
      </c>
      <c r="B475" s="47" t="s">
        <v>9</v>
      </c>
      <c r="C475" s="47">
        <v>2070</v>
      </c>
      <c r="D475" s="47">
        <v>1</v>
      </c>
      <c r="E475" s="47" t="s">
        <v>1109</v>
      </c>
      <c r="F475" s="48" t="s">
        <v>730</v>
      </c>
      <c r="G475" s="48" t="s">
        <v>11</v>
      </c>
      <c r="H475" s="48" t="s">
        <v>2718</v>
      </c>
      <c r="I475" s="48">
        <v>1</v>
      </c>
      <c r="J475" s="48" t="s">
        <v>1151</v>
      </c>
      <c r="K475" s="48" t="s">
        <v>1486</v>
      </c>
      <c r="M475" s="47">
        <f>_xlfn.XLOOKUP(BASE!$A942,dd_carteira_fundição!A:A,dd_carteira_fundição!G:G,"",0)</f>
        <v>1</v>
      </c>
      <c r="N475" s="47" t="s">
        <v>1164</v>
      </c>
      <c r="O475" s="133"/>
      <c r="P475" s="47"/>
      <c r="Q475" s="47" t="s">
        <v>1346</v>
      </c>
      <c r="R475" s="47" t="s">
        <v>1687</v>
      </c>
      <c r="S475" s="48" t="s">
        <v>1156</v>
      </c>
      <c r="T475" s="164">
        <v>1</v>
      </c>
      <c r="U475" s="47" t="str">
        <f>IFERROR(INDEX('TAXA DE OCUP. RECUR.'!$F$1:$F$60, MATCH(T475, 'TAXA DE OCUP. RECUR.'!$E$1:$E$60, 0)),"")</f>
        <v>FUNDIÇÃO MORENO</v>
      </c>
      <c r="V475" s="165">
        <v>1</v>
      </c>
      <c r="W475" s="165"/>
      <c r="X475" s="229">
        <v>45961</v>
      </c>
      <c r="Y475" s="229"/>
      <c r="Z475" s="47">
        <f t="shared" si="65"/>
        <v>44</v>
      </c>
      <c r="AA475" s="47" t="str">
        <f t="shared" si="68"/>
        <v/>
      </c>
      <c r="AB475" s="47" t="str">
        <f t="shared" si="60"/>
        <v>out</v>
      </c>
      <c r="AC475" s="47" t="str">
        <f t="shared" si="61"/>
        <v>2025</v>
      </c>
      <c r="AD475" s="165" t="str">
        <f t="shared" si="64"/>
        <v/>
      </c>
    </row>
    <row r="476" spans="1:30" x14ac:dyDescent="0.25">
      <c r="A476" s="47" t="s">
        <v>1107</v>
      </c>
      <c r="B476" s="47" t="s">
        <v>9</v>
      </c>
      <c r="C476" s="47">
        <v>2070</v>
      </c>
      <c r="D476" s="47">
        <v>1</v>
      </c>
      <c r="E476" s="47" t="s">
        <v>1109</v>
      </c>
      <c r="F476" s="48" t="s">
        <v>730</v>
      </c>
      <c r="G476" s="48" t="s">
        <v>11</v>
      </c>
      <c r="H476" s="48" t="s">
        <v>2718</v>
      </c>
      <c r="I476" s="48">
        <v>1</v>
      </c>
      <c r="J476" s="48" t="s">
        <v>1151</v>
      </c>
      <c r="K476" s="48" t="s">
        <v>1486</v>
      </c>
      <c r="M476" s="47">
        <f>_xlfn.XLOOKUP(BASE!$A943,dd_carteira_fundição!A:A,dd_carteira_fundição!G:G,"",0)</f>
        <v>1</v>
      </c>
      <c r="N476" s="47" t="s">
        <v>1164</v>
      </c>
      <c r="O476" s="133"/>
      <c r="P476" s="47" t="s">
        <v>1230</v>
      </c>
      <c r="Q476" s="47" t="s">
        <v>1346</v>
      </c>
      <c r="R476" s="47" t="s">
        <v>1690</v>
      </c>
      <c r="S476" s="48" t="s">
        <v>1682</v>
      </c>
      <c r="T476" s="164">
        <v>285</v>
      </c>
      <c r="U476" s="47" t="str">
        <f>IFERROR(INDEX('TAXA DE OCUP. RECUR.'!$F$1:$F$60, MATCH(T476, 'TAXA DE OCUP. RECUR.'!$E$1:$E$60, 0)),"")</f>
        <v>TORNO VERT. TITAN SC4000 - [285]</v>
      </c>
      <c r="V476" s="165">
        <v>12</v>
      </c>
      <c r="W476" s="165"/>
      <c r="X476" s="229">
        <v>45973</v>
      </c>
      <c r="Y476" s="229"/>
      <c r="Z476" s="47">
        <f t="shared" si="65"/>
        <v>46</v>
      </c>
      <c r="AA476" s="47" t="str">
        <f t="shared" si="68"/>
        <v/>
      </c>
      <c r="AB476" s="47" t="str">
        <f t="shared" si="60"/>
        <v>nov</v>
      </c>
      <c r="AC476" s="47" t="str">
        <f t="shared" si="61"/>
        <v>2025</v>
      </c>
      <c r="AD476" s="165" t="str">
        <f t="shared" si="64"/>
        <v/>
      </c>
    </row>
    <row r="477" spans="1:30" x14ac:dyDescent="0.25">
      <c r="A477" s="47" t="s">
        <v>1107</v>
      </c>
      <c r="B477" s="47" t="s">
        <v>9</v>
      </c>
      <c r="C477" s="47"/>
      <c r="D477" s="47">
        <v>1</v>
      </c>
      <c r="E477" s="47" t="s">
        <v>1109</v>
      </c>
      <c r="F477" s="48" t="s">
        <v>730</v>
      </c>
      <c r="G477" s="48" t="s">
        <v>11</v>
      </c>
      <c r="H477" s="48" t="s">
        <v>2718</v>
      </c>
      <c r="I477" s="48">
        <v>1</v>
      </c>
      <c r="J477" s="48" t="s">
        <v>1151</v>
      </c>
      <c r="K477" s="48" t="s">
        <v>1486</v>
      </c>
      <c r="M477" s="47">
        <f>_xlfn.XLOOKUP(BASE!$A944,dd_carteira_fundição!A:A,dd_carteira_fundição!G:G,"",0)</f>
        <v>1</v>
      </c>
      <c r="N477" s="47" t="s">
        <v>1164</v>
      </c>
      <c r="O477" s="133"/>
      <c r="P477" s="47"/>
      <c r="Q477" s="47" t="s">
        <v>1346</v>
      </c>
      <c r="R477" s="47" t="s">
        <v>1690</v>
      </c>
      <c r="S477" s="48" t="s">
        <v>1683</v>
      </c>
      <c r="T477" s="164">
        <v>327</v>
      </c>
      <c r="U477" s="47" t="str">
        <f>IFERROR(INDEX('TAXA DE OCUP. RECUR.'!$F$1:$F$60, MATCH(T477, 'TAXA DE OCUP. RECUR.'!$E$1:$E$60, 0)),"")</f>
        <v>MANDRILH. SKODA 3500 X 4500 - [327]</v>
      </c>
      <c r="V477" s="165">
        <v>13</v>
      </c>
      <c r="W477" s="165"/>
      <c r="X477" s="229">
        <v>45985</v>
      </c>
      <c r="Y477" s="229"/>
      <c r="Z477" s="47">
        <f t="shared" si="65"/>
        <v>48</v>
      </c>
      <c r="AA477" s="47" t="str">
        <f t="shared" si="68"/>
        <v/>
      </c>
      <c r="AB477" s="47" t="str">
        <f t="shared" si="60"/>
        <v>nov</v>
      </c>
      <c r="AC477" s="47" t="str">
        <f t="shared" si="61"/>
        <v>2025</v>
      </c>
      <c r="AD477" s="165" t="str">
        <f t="shared" si="64"/>
        <v/>
      </c>
    </row>
    <row r="478" spans="1:30" x14ac:dyDescent="0.25">
      <c r="A478" s="47" t="s">
        <v>1107</v>
      </c>
      <c r="B478" s="47" t="s">
        <v>9</v>
      </c>
      <c r="C478" s="47">
        <v>2070</v>
      </c>
      <c r="D478" s="47">
        <v>1</v>
      </c>
      <c r="E478" s="47" t="s">
        <v>1109</v>
      </c>
      <c r="F478" s="48" t="s">
        <v>730</v>
      </c>
      <c r="G478" s="48" t="s">
        <v>11</v>
      </c>
      <c r="H478" s="48" t="s">
        <v>2718</v>
      </c>
      <c r="I478" s="48">
        <v>1</v>
      </c>
      <c r="J478" s="48" t="s">
        <v>1151</v>
      </c>
      <c r="K478" s="48" t="s">
        <v>1486</v>
      </c>
      <c r="M478" s="47">
        <f>_xlfn.XLOOKUP(BASE!$A945,dd_carteira_fundição!A:A,dd_carteira_fundição!G:G,"",0)</f>
        <v>1</v>
      </c>
      <c r="N478" s="47" t="s">
        <v>1164</v>
      </c>
      <c r="O478" s="133"/>
      <c r="P478" s="47" t="s">
        <v>1230</v>
      </c>
      <c r="Q478" s="47" t="s">
        <v>1346</v>
      </c>
      <c r="R478" s="47" t="s">
        <v>1690</v>
      </c>
      <c r="S478" s="48" t="s">
        <v>1231</v>
      </c>
      <c r="T478" s="164">
        <v>74</v>
      </c>
      <c r="U478" s="47" t="str">
        <f>IFERROR(INDEX('TAXA DE OCUP. RECUR.'!$F$1:$F$60, MATCH(T478, 'TAXA DE OCUP. RECUR.'!$E$1:$E$60, 0)),"")</f>
        <v>MONTAGEM (PREPARADOR DE PEÇA)-74</v>
      </c>
      <c r="V478" s="165">
        <v>1</v>
      </c>
      <c r="W478" s="165"/>
      <c r="X478" s="229">
        <v>45997</v>
      </c>
      <c r="Y478" s="229"/>
      <c r="Z478" s="47">
        <f t="shared" si="65"/>
        <v>49</v>
      </c>
      <c r="AA478" s="47" t="str">
        <f t="shared" si="68"/>
        <v/>
      </c>
      <c r="AB478" s="47" t="str">
        <f t="shared" si="60"/>
        <v>dez</v>
      </c>
      <c r="AC478" s="47" t="str">
        <f t="shared" si="61"/>
        <v>2025</v>
      </c>
      <c r="AD478" s="165" t="str">
        <f t="shared" si="64"/>
        <v/>
      </c>
    </row>
    <row r="479" spans="1:30" x14ac:dyDescent="0.25">
      <c r="A479" s="47" t="s">
        <v>1107</v>
      </c>
      <c r="B479" s="47" t="s">
        <v>9</v>
      </c>
      <c r="C479" s="47">
        <v>2070</v>
      </c>
      <c r="D479" s="47">
        <v>1</v>
      </c>
      <c r="E479" s="47" t="s">
        <v>1109</v>
      </c>
      <c r="F479" s="48" t="s">
        <v>730</v>
      </c>
      <c r="G479" s="48" t="s">
        <v>11</v>
      </c>
      <c r="H479" s="48" t="s">
        <v>2718</v>
      </c>
      <c r="I479" s="48">
        <v>1</v>
      </c>
      <c r="J479" s="48" t="s">
        <v>1151</v>
      </c>
      <c r="K479" s="48" t="s">
        <v>1486</v>
      </c>
      <c r="M479" s="47">
        <f>_xlfn.XLOOKUP(BASE!$A946,dd_carteira_fundição!A:A,dd_carteira_fundição!G:G,"",0)</f>
        <v>1</v>
      </c>
      <c r="N479" s="47" t="s">
        <v>1164</v>
      </c>
      <c r="O479" s="133"/>
      <c r="P479" s="47"/>
      <c r="Q479" s="47" t="s">
        <v>1346</v>
      </c>
      <c r="R479" s="47" t="s">
        <v>158</v>
      </c>
      <c r="S479" s="48" t="s">
        <v>158</v>
      </c>
      <c r="T479" s="164">
        <v>2</v>
      </c>
      <c r="U479" s="47" t="str">
        <f>IFERROR(INDEX('TAXA DE OCUP. RECUR.'!$F$1:$F$60, MATCH(T479, 'TAXA DE OCUP. RECUR.'!$E$1:$E$60, 0)),"")</f>
        <v>EXPEDIÇÃO</v>
      </c>
      <c r="V479" s="165">
        <v>1</v>
      </c>
      <c r="W479" s="165"/>
      <c r="X479" s="229">
        <v>46073</v>
      </c>
      <c r="Y479" s="229"/>
      <c r="Z479" s="47">
        <f t="shared" si="65"/>
        <v>8</v>
      </c>
      <c r="AA479" s="47" t="str">
        <f t="shared" si="68"/>
        <v/>
      </c>
      <c r="AB479" s="47" t="str">
        <f t="shared" si="60"/>
        <v>fev</v>
      </c>
      <c r="AC479" s="47" t="str">
        <f t="shared" si="61"/>
        <v>2026</v>
      </c>
      <c r="AD479" s="165" t="str">
        <f t="shared" si="64"/>
        <v/>
      </c>
    </row>
    <row r="480" spans="1:30" x14ac:dyDescent="0.25">
      <c r="A480" s="47" t="s">
        <v>866</v>
      </c>
      <c r="B480" s="47" t="s">
        <v>9</v>
      </c>
      <c r="C480" s="47">
        <v>2039</v>
      </c>
      <c r="D480" s="47">
        <v>1</v>
      </c>
      <c r="E480" s="47" t="s">
        <v>1112</v>
      </c>
      <c r="F480" s="48" t="s">
        <v>609</v>
      </c>
      <c r="G480" s="48" t="s">
        <v>11</v>
      </c>
      <c r="H480" s="48" t="s">
        <v>2719</v>
      </c>
      <c r="I480" s="48">
        <v>1</v>
      </c>
      <c r="J480" s="48" t="s">
        <v>1150</v>
      </c>
      <c r="K480" s="48" t="s">
        <v>1486</v>
      </c>
      <c r="M480" s="47">
        <f>_xlfn.XLOOKUP(BASE!$A947,dd_carteira_fundição!A:A,dd_carteira_fundição!G:G,"",0)</f>
        <v>1</v>
      </c>
      <c r="N480" s="47" t="s">
        <v>1164</v>
      </c>
      <c r="O480" s="133"/>
      <c r="P480" s="47"/>
      <c r="Q480" s="47" t="s">
        <v>1346</v>
      </c>
      <c r="R480" s="47" t="s">
        <v>1687</v>
      </c>
      <c r="S480" s="48" t="s">
        <v>1156</v>
      </c>
      <c r="T480" s="164">
        <v>1</v>
      </c>
      <c r="U480" s="47" t="str">
        <f>IFERROR(INDEX('TAXA DE OCUP. RECUR.'!$F$1:$F$60, MATCH(T480, 'TAXA DE OCUP. RECUR.'!$E$1:$E$60, 0)),"")</f>
        <v>FUNDIÇÃO MORENO</v>
      </c>
      <c r="V480" s="165">
        <v>1</v>
      </c>
      <c r="W480" s="165"/>
      <c r="X480" s="229">
        <v>46076</v>
      </c>
      <c r="Y480" s="229"/>
      <c r="Z480" s="47">
        <f t="shared" si="65"/>
        <v>9</v>
      </c>
      <c r="AA480" s="47" t="str">
        <f t="shared" si="68"/>
        <v/>
      </c>
      <c r="AB480" s="47" t="str">
        <f t="shared" si="60"/>
        <v>fev</v>
      </c>
      <c r="AC480" s="47" t="str">
        <f t="shared" si="61"/>
        <v>2026</v>
      </c>
      <c r="AD480" s="165" t="str">
        <f t="shared" si="64"/>
        <v/>
      </c>
    </row>
    <row r="481" spans="1:30" x14ac:dyDescent="0.25">
      <c r="A481" s="47" t="s">
        <v>866</v>
      </c>
      <c r="B481" s="47" t="s">
        <v>9</v>
      </c>
      <c r="C481" s="47">
        <v>2039</v>
      </c>
      <c r="D481" s="47">
        <v>1</v>
      </c>
      <c r="E481" s="47" t="s">
        <v>1112</v>
      </c>
      <c r="F481" s="48" t="s">
        <v>609</v>
      </c>
      <c r="G481" s="48" t="s">
        <v>11</v>
      </c>
      <c r="H481" s="48" t="s">
        <v>2719</v>
      </c>
      <c r="I481" s="48">
        <v>1</v>
      </c>
      <c r="J481" s="48" t="s">
        <v>1150</v>
      </c>
      <c r="K481" s="48" t="s">
        <v>1486</v>
      </c>
      <c r="M481" s="47">
        <f>_xlfn.XLOOKUP(BASE!$A948,dd_carteira_fundição!A:A,dd_carteira_fundição!G:G,"",0)</f>
        <v>1</v>
      </c>
      <c r="N481" s="47" t="s">
        <v>1164</v>
      </c>
      <c r="O481" s="133"/>
      <c r="P481" s="47" t="s">
        <v>1232</v>
      </c>
      <c r="Q481" s="47" t="s">
        <v>1346</v>
      </c>
      <c r="R481" s="47" t="s">
        <v>1690</v>
      </c>
      <c r="S481" s="48" t="s">
        <v>1386</v>
      </c>
      <c r="T481" s="164">
        <v>395</v>
      </c>
      <c r="U481" s="47" t="str">
        <f>IFERROR(INDEX('TAXA DE OCUP. RECUR.'!$F$1:$F$60, MATCH(T481, 'TAXA DE OCUP. RECUR.'!$E$1:$E$60, 0)),"")</f>
        <v>TORNO VERT. SCHIESS KZ-200   2000 - [395]</v>
      </c>
      <c r="V481" s="165">
        <v>7</v>
      </c>
      <c r="W481" s="165"/>
      <c r="X481" s="229">
        <v>46077</v>
      </c>
      <c r="Y481" s="229"/>
      <c r="Z481" s="47">
        <f t="shared" si="65"/>
        <v>9</v>
      </c>
      <c r="AA481" s="47" t="str">
        <f t="shared" si="68"/>
        <v/>
      </c>
      <c r="AB481" s="47" t="str">
        <f t="shared" si="60"/>
        <v>fev</v>
      </c>
      <c r="AC481" s="47" t="str">
        <f t="shared" si="61"/>
        <v>2026</v>
      </c>
      <c r="AD481" s="165" t="str">
        <f t="shared" si="64"/>
        <v/>
      </c>
    </row>
    <row r="482" spans="1:30" x14ac:dyDescent="0.25">
      <c r="A482" s="47" t="s">
        <v>866</v>
      </c>
      <c r="B482" s="47" t="s">
        <v>9</v>
      </c>
      <c r="C482" s="47">
        <v>2039</v>
      </c>
      <c r="D482" s="47">
        <v>1</v>
      </c>
      <c r="E482" s="47" t="s">
        <v>1112</v>
      </c>
      <c r="F482" s="48" t="s">
        <v>609</v>
      </c>
      <c r="G482" s="48" t="s">
        <v>11</v>
      </c>
      <c r="H482" s="48" t="s">
        <v>2719</v>
      </c>
      <c r="I482" s="48">
        <v>1</v>
      </c>
      <c r="J482" s="48" t="s">
        <v>1150</v>
      </c>
      <c r="K482" s="48" t="s">
        <v>1486</v>
      </c>
      <c r="M482" s="47">
        <f>_xlfn.XLOOKUP(BASE!$A949,dd_carteira_fundição!A:A,dd_carteira_fundição!G:G,"",0)</f>
        <v>1</v>
      </c>
      <c r="N482" s="47" t="s">
        <v>1164</v>
      </c>
      <c r="O482" s="133"/>
      <c r="P482" s="47" t="s">
        <v>1232</v>
      </c>
      <c r="Q482" s="47" t="s">
        <v>1346</v>
      </c>
      <c r="R482" s="47" t="s">
        <v>1690</v>
      </c>
      <c r="S482" s="48" t="s">
        <v>1231</v>
      </c>
      <c r="T482" s="164">
        <v>74</v>
      </c>
      <c r="U482" s="47" t="str">
        <f>IFERROR(INDEX('TAXA DE OCUP. RECUR.'!$F$1:$F$60, MATCH(T482, 'TAXA DE OCUP. RECUR.'!$E$1:$E$60, 0)),"")</f>
        <v>MONTAGEM (PREPARADOR DE PEÇA)-74</v>
      </c>
      <c r="V482" s="165">
        <v>0.41666666666666669</v>
      </c>
      <c r="W482" s="165"/>
      <c r="X482" s="229">
        <v>46078</v>
      </c>
      <c r="Y482" s="229"/>
      <c r="Z482" s="47">
        <f t="shared" si="65"/>
        <v>9</v>
      </c>
      <c r="AA482" s="47" t="str">
        <f t="shared" si="68"/>
        <v/>
      </c>
      <c r="AB482" s="47" t="str">
        <f t="shared" si="60"/>
        <v>fev</v>
      </c>
      <c r="AC482" s="47" t="str">
        <f t="shared" si="61"/>
        <v>2026</v>
      </c>
      <c r="AD482" s="165" t="str">
        <f t="shared" si="64"/>
        <v/>
      </c>
    </row>
    <row r="483" spans="1:30" x14ac:dyDescent="0.25">
      <c r="A483" s="47" t="s">
        <v>866</v>
      </c>
      <c r="B483" s="47" t="s">
        <v>9</v>
      </c>
      <c r="C483" s="47">
        <v>2039</v>
      </c>
      <c r="D483" s="47">
        <v>1</v>
      </c>
      <c r="E483" s="47" t="s">
        <v>1112</v>
      </c>
      <c r="F483" s="48" t="s">
        <v>609</v>
      </c>
      <c r="G483" s="48" t="s">
        <v>11</v>
      </c>
      <c r="H483" s="48" t="s">
        <v>2719</v>
      </c>
      <c r="I483" s="48">
        <v>1</v>
      </c>
      <c r="J483" s="48" t="s">
        <v>1150</v>
      </c>
      <c r="K483" s="48" t="s">
        <v>1486</v>
      </c>
      <c r="M483" s="47">
        <f>_xlfn.XLOOKUP(BASE!$A950,dd_carteira_fundição!A:A,dd_carteira_fundição!G:G,"",0)</f>
        <v>1</v>
      </c>
      <c r="N483" s="47" t="s">
        <v>1164</v>
      </c>
      <c r="O483" s="133"/>
      <c r="P483" s="47"/>
      <c r="Q483" s="47" t="s">
        <v>1346</v>
      </c>
      <c r="R483" s="47" t="s">
        <v>158</v>
      </c>
      <c r="S483" s="48" t="s">
        <v>158</v>
      </c>
      <c r="T483" s="164">
        <v>2</v>
      </c>
      <c r="U483" s="47" t="str">
        <f>IFERROR(INDEX('TAXA DE OCUP. RECUR.'!$F$1:$F$60, MATCH(T483, 'TAXA DE OCUP. RECUR.'!$E$1:$E$60, 0)),"")</f>
        <v>EXPEDIÇÃO</v>
      </c>
      <c r="V483" s="165">
        <v>1</v>
      </c>
      <c r="W483" s="165"/>
      <c r="X483" s="229">
        <v>46083</v>
      </c>
      <c r="Y483" s="229"/>
      <c r="Z483" s="47">
        <f t="shared" si="65"/>
        <v>10</v>
      </c>
      <c r="AA483" s="47" t="str">
        <f t="shared" si="68"/>
        <v/>
      </c>
      <c r="AB483" s="47" t="str">
        <f t="shared" si="60"/>
        <v>mar</v>
      </c>
      <c r="AC483" s="47" t="str">
        <f t="shared" si="61"/>
        <v>2026</v>
      </c>
      <c r="AD483" s="165" t="str">
        <f t="shared" si="64"/>
        <v/>
      </c>
    </row>
    <row r="484" spans="1:30" x14ac:dyDescent="0.25">
      <c r="A484" s="47" t="s">
        <v>867</v>
      </c>
      <c r="B484" s="47" t="s">
        <v>9</v>
      </c>
      <c r="C484" s="47">
        <v>2039</v>
      </c>
      <c r="D484" s="47">
        <v>2</v>
      </c>
      <c r="E484" s="47" t="s">
        <v>1112</v>
      </c>
      <c r="F484" s="48" t="s">
        <v>609</v>
      </c>
      <c r="G484" s="48" t="s">
        <v>11</v>
      </c>
      <c r="H484" s="48" t="s">
        <v>2719</v>
      </c>
      <c r="I484" s="48">
        <v>1</v>
      </c>
      <c r="J484" s="48" t="s">
        <v>1150</v>
      </c>
      <c r="K484" s="48" t="s">
        <v>1486</v>
      </c>
      <c r="M484" s="47">
        <f>_xlfn.XLOOKUP(BASE!$A951,dd_carteira_fundição!A:A,dd_carteira_fundição!G:G,"",0)</f>
        <v>1</v>
      </c>
      <c r="N484" s="47" t="s">
        <v>1164</v>
      </c>
      <c r="O484" s="133"/>
      <c r="P484" s="47"/>
      <c r="Q484" s="47" t="s">
        <v>1346</v>
      </c>
      <c r="R484" s="47" t="s">
        <v>1687</v>
      </c>
      <c r="S484" s="48" t="s">
        <v>1156</v>
      </c>
      <c r="T484" s="164">
        <v>1</v>
      </c>
      <c r="U484" s="47" t="str">
        <f>IFERROR(INDEX('TAXA DE OCUP. RECUR.'!$F$1:$F$60, MATCH(T484, 'TAXA DE OCUP. RECUR.'!$E$1:$E$60, 0)),"")</f>
        <v>FUNDIÇÃO MORENO</v>
      </c>
      <c r="V484" s="165">
        <v>1</v>
      </c>
      <c r="W484" s="165">
        <v>1</v>
      </c>
      <c r="X484" s="229">
        <v>45942</v>
      </c>
      <c r="Y484" s="229"/>
      <c r="Z484" s="47">
        <f t="shared" si="65"/>
        <v>41</v>
      </c>
      <c r="AA484" s="47" t="str">
        <f t="shared" si="68"/>
        <v/>
      </c>
      <c r="AB484" s="47" t="str">
        <f t="shared" si="60"/>
        <v>out</v>
      </c>
      <c r="AC484" s="47" t="str">
        <f t="shared" si="61"/>
        <v>2025</v>
      </c>
      <c r="AD484" s="165" t="str">
        <f t="shared" si="64"/>
        <v/>
      </c>
    </row>
    <row r="485" spans="1:30" x14ac:dyDescent="0.25">
      <c r="A485" s="47" t="s">
        <v>867</v>
      </c>
      <c r="B485" s="47" t="s">
        <v>9</v>
      </c>
      <c r="C485" s="47">
        <v>2039</v>
      </c>
      <c r="D485" s="47">
        <v>2</v>
      </c>
      <c r="E485" s="47" t="s">
        <v>1112</v>
      </c>
      <c r="F485" s="48" t="s">
        <v>609</v>
      </c>
      <c r="G485" s="48" t="s">
        <v>11</v>
      </c>
      <c r="H485" s="48" t="s">
        <v>2719</v>
      </c>
      <c r="I485" s="48">
        <v>1</v>
      </c>
      <c r="J485" s="48" t="s">
        <v>1150</v>
      </c>
      <c r="K485" s="48" t="s">
        <v>1486</v>
      </c>
      <c r="M485" s="47">
        <f>_xlfn.XLOOKUP(BASE!$A952,dd_carteira_fundição!A:A,dd_carteira_fundição!G:G,"",0)</f>
        <v>1</v>
      </c>
      <c r="N485" s="47" t="s">
        <v>1164</v>
      </c>
      <c r="O485" s="133"/>
      <c r="P485" s="47" t="s">
        <v>1232</v>
      </c>
      <c r="Q485" s="47" t="s">
        <v>1346</v>
      </c>
      <c r="R485" s="47" t="s">
        <v>1690</v>
      </c>
      <c r="S485" s="48" t="s">
        <v>1386</v>
      </c>
      <c r="T485" s="164">
        <v>395</v>
      </c>
      <c r="U485" s="47" t="str">
        <f>IFERROR(INDEX('TAXA DE OCUP. RECUR.'!$F$1:$F$60, MATCH(T485, 'TAXA DE OCUP. RECUR.'!$E$1:$E$60, 0)),"")</f>
        <v>TORNO VERT. SCHIESS KZ-200   2000 - [395]</v>
      </c>
      <c r="V485" s="165">
        <v>7</v>
      </c>
      <c r="W485" s="165"/>
      <c r="X485" s="229">
        <v>45943</v>
      </c>
      <c r="Y485" s="229"/>
      <c r="Z485" s="47">
        <f t="shared" si="65"/>
        <v>42</v>
      </c>
      <c r="AA485" s="47" t="str">
        <f t="shared" si="68"/>
        <v/>
      </c>
      <c r="AB485" s="47" t="str">
        <f t="shared" si="60"/>
        <v>out</v>
      </c>
      <c r="AC485" s="47" t="str">
        <f t="shared" si="61"/>
        <v>2025</v>
      </c>
      <c r="AD485" s="165" t="str">
        <f t="shared" si="64"/>
        <v/>
      </c>
    </row>
    <row r="486" spans="1:30" x14ac:dyDescent="0.25">
      <c r="A486" s="47" t="s">
        <v>867</v>
      </c>
      <c r="B486" s="47" t="s">
        <v>9</v>
      </c>
      <c r="C486" s="47">
        <v>2039</v>
      </c>
      <c r="D486" s="47">
        <v>2</v>
      </c>
      <c r="E486" s="47" t="s">
        <v>1112</v>
      </c>
      <c r="F486" s="48" t="s">
        <v>609</v>
      </c>
      <c r="G486" s="48" t="s">
        <v>11</v>
      </c>
      <c r="H486" s="48" t="s">
        <v>2719</v>
      </c>
      <c r="I486" s="48">
        <v>1</v>
      </c>
      <c r="J486" s="48" t="s">
        <v>1150</v>
      </c>
      <c r="K486" s="48" t="s">
        <v>1486</v>
      </c>
      <c r="M486" s="47">
        <f>_xlfn.XLOOKUP(BASE!$A953,dd_carteira_fundição!A:A,dd_carteira_fundição!G:G,"",0)</f>
        <v>1</v>
      </c>
      <c r="N486" s="47" t="s">
        <v>1164</v>
      </c>
      <c r="O486" s="133"/>
      <c r="P486" s="47" t="s">
        <v>1232</v>
      </c>
      <c r="Q486" s="47" t="s">
        <v>1346</v>
      </c>
      <c r="R486" s="47" t="s">
        <v>1690</v>
      </c>
      <c r="S486" s="48" t="s">
        <v>1231</v>
      </c>
      <c r="T486" s="164">
        <v>74</v>
      </c>
      <c r="U486" s="47" t="str">
        <f>IFERROR(INDEX('TAXA DE OCUP. RECUR.'!$F$1:$F$60, MATCH(T486, 'TAXA DE OCUP. RECUR.'!$E$1:$E$60, 0)),"")</f>
        <v>MONTAGEM (PREPARADOR DE PEÇA)-74</v>
      </c>
      <c r="V486" s="165">
        <v>0.41666666666666669</v>
      </c>
      <c r="W486" s="165"/>
      <c r="X486" s="229">
        <v>45944</v>
      </c>
      <c r="Y486" s="229"/>
      <c r="Z486" s="47">
        <f t="shared" si="65"/>
        <v>42</v>
      </c>
      <c r="AA486" s="47" t="str">
        <f t="shared" si="68"/>
        <v/>
      </c>
      <c r="AB486" s="47" t="str">
        <f t="shared" si="60"/>
        <v>out</v>
      </c>
      <c r="AC486" s="47" t="str">
        <f t="shared" si="61"/>
        <v>2025</v>
      </c>
      <c r="AD486" s="165" t="str">
        <f t="shared" si="64"/>
        <v/>
      </c>
    </row>
    <row r="487" spans="1:30" x14ac:dyDescent="0.25">
      <c r="A487" s="47" t="s">
        <v>867</v>
      </c>
      <c r="B487" s="47" t="s">
        <v>9</v>
      </c>
      <c r="C487" s="47">
        <v>2039</v>
      </c>
      <c r="D487" s="47">
        <v>2</v>
      </c>
      <c r="E487" s="47" t="s">
        <v>1112</v>
      </c>
      <c r="F487" s="48" t="s">
        <v>609</v>
      </c>
      <c r="G487" s="48" t="s">
        <v>11</v>
      </c>
      <c r="H487" s="48" t="s">
        <v>2719</v>
      </c>
      <c r="I487" s="48">
        <v>1</v>
      </c>
      <c r="J487" s="48" t="s">
        <v>1150</v>
      </c>
      <c r="K487" s="48" t="s">
        <v>1486</v>
      </c>
      <c r="M487" s="47">
        <f>_xlfn.XLOOKUP(BASE!$A954,dd_carteira_fundição!A:A,dd_carteira_fundição!G:G,"",0)</f>
        <v>1</v>
      </c>
      <c r="N487" s="47" t="s">
        <v>1164</v>
      </c>
      <c r="O487" s="133"/>
      <c r="P487" s="47"/>
      <c r="Q487" s="47" t="s">
        <v>1346</v>
      </c>
      <c r="R487" s="47" t="s">
        <v>158</v>
      </c>
      <c r="S487" s="48" t="s">
        <v>158</v>
      </c>
      <c r="T487" s="164">
        <v>2</v>
      </c>
      <c r="U487" s="47" t="str">
        <f>IFERROR(INDEX('TAXA DE OCUP. RECUR.'!$F$1:$F$60, MATCH(T487, 'TAXA DE OCUP. RECUR.'!$E$1:$E$60, 0)),"")</f>
        <v>EXPEDIÇÃO</v>
      </c>
      <c r="V487" s="165">
        <v>1</v>
      </c>
      <c r="W487" s="165"/>
      <c r="X487" s="229">
        <v>46083</v>
      </c>
      <c r="Y487" s="229"/>
      <c r="Z487" s="47">
        <f t="shared" si="65"/>
        <v>10</v>
      </c>
      <c r="AA487" s="47" t="str">
        <f t="shared" si="68"/>
        <v/>
      </c>
      <c r="AB487" s="47" t="str">
        <f t="shared" si="60"/>
        <v>mar</v>
      </c>
      <c r="AC487" s="47" t="str">
        <f t="shared" si="61"/>
        <v>2026</v>
      </c>
      <c r="AD487" s="165" t="str">
        <f t="shared" si="64"/>
        <v/>
      </c>
    </row>
    <row r="488" spans="1:30" x14ac:dyDescent="0.25">
      <c r="A488" s="47" t="s">
        <v>868</v>
      </c>
      <c r="B488" s="47" t="s">
        <v>9</v>
      </c>
      <c r="C488" s="47">
        <v>2039</v>
      </c>
      <c r="D488" s="47">
        <v>3</v>
      </c>
      <c r="E488" s="47" t="s">
        <v>1112</v>
      </c>
      <c r="F488" s="48" t="s">
        <v>609</v>
      </c>
      <c r="G488" s="48" t="s">
        <v>11</v>
      </c>
      <c r="H488" s="48" t="s">
        <v>2719</v>
      </c>
      <c r="I488" s="48">
        <v>1</v>
      </c>
      <c r="J488" s="48" t="s">
        <v>1150</v>
      </c>
      <c r="K488" s="48" t="s">
        <v>1486</v>
      </c>
      <c r="M488" s="47">
        <f>_xlfn.XLOOKUP(BASE!$A955,dd_carteira_fundição!A:A,dd_carteira_fundição!G:G,"",0)</f>
        <v>1</v>
      </c>
      <c r="N488" s="47" t="s">
        <v>1164</v>
      </c>
      <c r="O488" s="133"/>
      <c r="P488" s="47"/>
      <c r="Q488" s="47" t="s">
        <v>1346</v>
      </c>
      <c r="R488" s="47" t="s">
        <v>1687</v>
      </c>
      <c r="S488" s="48" t="s">
        <v>1156</v>
      </c>
      <c r="T488" s="164">
        <v>1</v>
      </c>
      <c r="U488" s="47" t="str">
        <f>IFERROR(INDEX('TAXA DE OCUP. RECUR.'!$F$1:$F$60, MATCH(T488, 'TAXA DE OCUP. RECUR.'!$E$1:$E$60, 0)),"")</f>
        <v>FUNDIÇÃO MORENO</v>
      </c>
      <c r="V488" s="165">
        <v>1</v>
      </c>
      <c r="W488" s="165">
        <v>1</v>
      </c>
      <c r="X488" s="229">
        <v>45942</v>
      </c>
      <c r="Y488" s="229"/>
      <c r="Z488" s="47">
        <f t="shared" si="65"/>
        <v>41</v>
      </c>
      <c r="AA488" s="47" t="str">
        <f t="shared" si="68"/>
        <v/>
      </c>
      <c r="AB488" s="47" t="str">
        <f t="shared" si="60"/>
        <v>out</v>
      </c>
      <c r="AC488" s="47" t="str">
        <f t="shared" si="61"/>
        <v>2025</v>
      </c>
      <c r="AD488" s="165" t="str">
        <f t="shared" si="64"/>
        <v/>
      </c>
    </row>
    <row r="489" spans="1:30" x14ac:dyDescent="0.25">
      <c r="A489" s="47" t="s">
        <v>868</v>
      </c>
      <c r="B489" s="47" t="s">
        <v>9</v>
      </c>
      <c r="C489" s="47">
        <v>2039</v>
      </c>
      <c r="D489" s="47">
        <v>3</v>
      </c>
      <c r="E489" s="47" t="s">
        <v>1112</v>
      </c>
      <c r="F489" s="48" t="s">
        <v>609</v>
      </c>
      <c r="G489" s="48" t="s">
        <v>11</v>
      </c>
      <c r="H489" s="48" t="s">
        <v>2720</v>
      </c>
      <c r="I489" s="48">
        <v>1</v>
      </c>
      <c r="J489" s="48" t="s">
        <v>1150</v>
      </c>
      <c r="K489" s="48" t="s">
        <v>1486</v>
      </c>
      <c r="M489" s="47">
        <f>_xlfn.XLOOKUP(BASE!$A956,dd_carteira_fundição!A:A,dd_carteira_fundição!G:G,"",0)</f>
        <v>2</v>
      </c>
      <c r="N489" s="47" t="s">
        <v>1164</v>
      </c>
      <c r="O489" s="133"/>
      <c r="P489" s="47" t="s">
        <v>1232</v>
      </c>
      <c r="Q489" s="47" t="s">
        <v>1346</v>
      </c>
      <c r="R489" s="47" t="s">
        <v>1690</v>
      </c>
      <c r="S489" s="48" t="s">
        <v>1386</v>
      </c>
      <c r="T489" s="164">
        <v>395</v>
      </c>
      <c r="U489" s="47" t="str">
        <f>IFERROR(INDEX('TAXA DE OCUP. RECUR.'!$F$1:$F$60, MATCH(T489, 'TAXA DE OCUP. RECUR.'!$E$1:$E$60, 0)),"")</f>
        <v>TORNO VERT. SCHIESS KZ-200   2000 - [395]</v>
      </c>
      <c r="V489" s="165">
        <v>7</v>
      </c>
      <c r="W489" s="165"/>
      <c r="X489" s="229">
        <v>45943</v>
      </c>
      <c r="Y489" s="229"/>
      <c r="Z489" s="47">
        <f t="shared" si="65"/>
        <v>42</v>
      </c>
      <c r="AA489" s="47" t="str">
        <f t="shared" si="68"/>
        <v/>
      </c>
      <c r="AB489" s="47" t="str">
        <f t="shared" si="60"/>
        <v>out</v>
      </c>
      <c r="AC489" s="47" t="str">
        <f t="shared" si="61"/>
        <v>2025</v>
      </c>
      <c r="AD489" s="165" t="str">
        <f t="shared" si="64"/>
        <v/>
      </c>
    </row>
    <row r="490" spans="1:30" x14ac:dyDescent="0.25">
      <c r="A490" s="47" t="s">
        <v>868</v>
      </c>
      <c r="B490" s="47" t="s">
        <v>9</v>
      </c>
      <c r="C490" s="47">
        <v>2039</v>
      </c>
      <c r="D490" s="47">
        <v>3</v>
      </c>
      <c r="E490" s="47" t="s">
        <v>1112</v>
      </c>
      <c r="F490" s="48" t="s">
        <v>609</v>
      </c>
      <c r="G490" s="48" t="s">
        <v>11</v>
      </c>
      <c r="H490" s="48" t="s">
        <v>2720</v>
      </c>
      <c r="I490" s="48">
        <v>1</v>
      </c>
      <c r="J490" s="48" t="s">
        <v>1150</v>
      </c>
      <c r="K490" s="48" t="s">
        <v>1486</v>
      </c>
      <c r="M490" s="47">
        <f>_xlfn.XLOOKUP(BASE!$A957,dd_carteira_fundição!A:A,dd_carteira_fundição!G:G,"",0)</f>
        <v>2</v>
      </c>
      <c r="N490" s="47" t="s">
        <v>1164</v>
      </c>
      <c r="O490" s="133"/>
      <c r="P490" s="47" t="s">
        <v>1232</v>
      </c>
      <c r="Q490" s="47" t="s">
        <v>1346</v>
      </c>
      <c r="R490" s="47" t="s">
        <v>1690</v>
      </c>
      <c r="S490" s="48" t="s">
        <v>1231</v>
      </c>
      <c r="T490" s="164">
        <v>74</v>
      </c>
      <c r="U490" s="47" t="str">
        <f>IFERROR(INDEX('TAXA DE OCUP. RECUR.'!$F$1:$F$60, MATCH(T490, 'TAXA DE OCUP. RECUR.'!$E$1:$E$60, 0)),"")</f>
        <v>MONTAGEM (PREPARADOR DE PEÇA)-74</v>
      </c>
      <c r="V490" s="165">
        <v>0.41666666666666669</v>
      </c>
      <c r="W490" s="165"/>
      <c r="X490" s="229">
        <v>45944</v>
      </c>
      <c r="Y490" s="229"/>
      <c r="Z490" s="47">
        <f t="shared" si="65"/>
        <v>42</v>
      </c>
      <c r="AA490" s="47" t="str">
        <f t="shared" si="68"/>
        <v/>
      </c>
      <c r="AB490" s="47" t="str">
        <f t="shared" si="60"/>
        <v>out</v>
      </c>
      <c r="AC490" s="47" t="str">
        <f t="shared" si="61"/>
        <v>2025</v>
      </c>
      <c r="AD490" s="165" t="str">
        <f t="shared" si="64"/>
        <v/>
      </c>
    </row>
    <row r="491" spans="1:30" x14ac:dyDescent="0.25">
      <c r="A491" s="47" t="s">
        <v>868</v>
      </c>
      <c r="B491" s="47" t="s">
        <v>9</v>
      </c>
      <c r="C491" s="47">
        <v>2039</v>
      </c>
      <c r="D491" s="47">
        <v>3</v>
      </c>
      <c r="E491" s="47" t="s">
        <v>1112</v>
      </c>
      <c r="F491" s="48" t="s">
        <v>609</v>
      </c>
      <c r="G491" s="48" t="s">
        <v>11</v>
      </c>
      <c r="H491" s="48" t="s">
        <v>2720</v>
      </c>
      <c r="I491" s="48">
        <v>1</v>
      </c>
      <c r="J491" s="48" t="s">
        <v>1150</v>
      </c>
      <c r="K491" s="48" t="s">
        <v>1486</v>
      </c>
      <c r="M491" s="47">
        <f>_xlfn.XLOOKUP(BASE!$A958,dd_carteira_fundição!A:A,dd_carteira_fundição!G:G,"",0)</f>
        <v>2</v>
      </c>
      <c r="N491" s="47" t="s">
        <v>1164</v>
      </c>
      <c r="O491" s="133"/>
      <c r="P491" s="47"/>
      <c r="Q491" s="47" t="s">
        <v>1346</v>
      </c>
      <c r="R491" s="47" t="s">
        <v>158</v>
      </c>
      <c r="S491" s="48" t="s">
        <v>158</v>
      </c>
      <c r="T491" s="164">
        <v>2</v>
      </c>
      <c r="U491" s="47" t="str">
        <f>IFERROR(INDEX('TAXA DE OCUP. RECUR.'!$F$1:$F$60, MATCH(T491, 'TAXA DE OCUP. RECUR.'!$E$1:$E$60, 0)),"")</f>
        <v>EXPEDIÇÃO</v>
      </c>
      <c r="V491" s="165">
        <v>1</v>
      </c>
      <c r="W491" s="165"/>
      <c r="X491" s="229">
        <v>46083</v>
      </c>
      <c r="Y491" s="229"/>
      <c r="Z491" s="47">
        <f t="shared" si="65"/>
        <v>10</v>
      </c>
      <c r="AA491" s="47" t="str">
        <f t="shared" si="68"/>
        <v/>
      </c>
      <c r="AB491" s="47" t="str">
        <f t="shared" si="60"/>
        <v>mar</v>
      </c>
      <c r="AC491" s="47" t="str">
        <f t="shared" si="61"/>
        <v>2026</v>
      </c>
      <c r="AD491" s="165" t="str">
        <f t="shared" si="64"/>
        <v/>
      </c>
    </row>
    <row r="492" spans="1:30" x14ac:dyDescent="0.25">
      <c r="A492" s="47" t="s">
        <v>869</v>
      </c>
      <c r="B492" s="47" t="s">
        <v>9</v>
      </c>
      <c r="C492" s="47">
        <v>2039</v>
      </c>
      <c r="D492" s="47">
        <v>4</v>
      </c>
      <c r="E492" s="47" t="s">
        <v>1112</v>
      </c>
      <c r="F492" s="48" t="s">
        <v>609</v>
      </c>
      <c r="G492" s="48" t="s">
        <v>11</v>
      </c>
      <c r="H492" s="48" t="s">
        <v>2720</v>
      </c>
      <c r="I492" s="48">
        <v>1</v>
      </c>
      <c r="J492" s="48" t="s">
        <v>1150</v>
      </c>
      <c r="K492" s="48" t="s">
        <v>1486</v>
      </c>
      <c r="M492" s="47">
        <f>_xlfn.XLOOKUP(BASE!$A959,dd_carteira_fundição!A:A,dd_carteira_fundição!G:G,"",0)</f>
        <v>2</v>
      </c>
      <c r="N492" s="47" t="s">
        <v>1164</v>
      </c>
      <c r="O492" s="133"/>
      <c r="P492" s="47"/>
      <c r="Q492" s="47" t="s">
        <v>1346</v>
      </c>
      <c r="R492" s="47" t="s">
        <v>1687</v>
      </c>
      <c r="S492" s="48" t="s">
        <v>1156</v>
      </c>
      <c r="T492" s="164">
        <v>1</v>
      </c>
      <c r="U492" s="47" t="str">
        <f>IFERROR(INDEX('TAXA DE OCUP. RECUR.'!$F$1:$F$60, MATCH(T492, 'TAXA DE OCUP. RECUR.'!$E$1:$E$60, 0)),"")</f>
        <v>FUNDIÇÃO MORENO</v>
      </c>
      <c r="V492" s="165">
        <v>1</v>
      </c>
      <c r="W492" s="165">
        <v>1</v>
      </c>
      <c r="X492" s="229">
        <v>45909</v>
      </c>
      <c r="Y492" s="229"/>
      <c r="Z492" s="47">
        <f t="shared" si="65"/>
        <v>37</v>
      </c>
      <c r="AA492" s="47" t="str">
        <f t="shared" si="68"/>
        <v/>
      </c>
      <c r="AB492" s="47" t="str">
        <f t="shared" si="60"/>
        <v>set</v>
      </c>
      <c r="AC492" s="47" t="str">
        <f t="shared" si="61"/>
        <v>2025</v>
      </c>
      <c r="AD492" s="165" t="str">
        <f t="shared" si="64"/>
        <v/>
      </c>
    </row>
    <row r="493" spans="1:30" x14ac:dyDescent="0.25">
      <c r="A493" s="47" t="s">
        <v>869</v>
      </c>
      <c r="B493" s="47" t="s">
        <v>9</v>
      </c>
      <c r="C493" s="47">
        <v>2039</v>
      </c>
      <c r="D493" s="47">
        <v>4</v>
      </c>
      <c r="E493" s="47" t="s">
        <v>1112</v>
      </c>
      <c r="F493" s="48" t="s">
        <v>609</v>
      </c>
      <c r="G493" s="48" t="s">
        <v>11</v>
      </c>
      <c r="H493" s="48" t="s">
        <v>2720</v>
      </c>
      <c r="I493" s="48">
        <v>1</v>
      </c>
      <c r="J493" s="48" t="s">
        <v>1150</v>
      </c>
      <c r="K493" s="48" t="s">
        <v>1486</v>
      </c>
      <c r="M493" s="47">
        <f>_xlfn.XLOOKUP(BASE!$A960,dd_carteira_fundição!A:A,dd_carteira_fundição!G:G,"",0)</f>
        <v>2</v>
      </c>
      <c r="N493" s="47" t="s">
        <v>1164</v>
      </c>
      <c r="O493" s="133"/>
      <c r="P493" s="47" t="s">
        <v>1232</v>
      </c>
      <c r="Q493" s="47" t="s">
        <v>1346</v>
      </c>
      <c r="R493" s="47" t="s">
        <v>1690</v>
      </c>
      <c r="S493" s="48" t="s">
        <v>1386</v>
      </c>
      <c r="T493" s="164">
        <v>395</v>
      </c>
      <c r="U493" s="47" t="str">
        <f>IFERROR(INDEX('TAXA DE OCUP. RECUR.'!$F$1:$F$60, MATCH(T493, 'TAXA DE OCUP. RECUR.'!$E$1:$E$60, 0)),"")</f>
        <v>TORNO VERT. SCHIESS KZ-200   2000 - [395]</v>
      </c>
      <c r="V493" s="165">
        <v>7</v>
      </c>
      <c r="W493" s="165"/>
      <c r="X493" s="229">
        <v>45910</v>
      </c>
      <c r="Y493" s="229"/>
      <c r="Z493" s="47">
        <f t="shared" si="65"/>
        <v>37</v>
      </c>
      <c r="AA493" s="47" t="str">
        <f t="shared" si="68"/>
        <v/>
      </c>
      <c r="AB493" s="47" t="str">
        <f t="shared" si="60"/>
        <v>set</v>
      </c>
      <c r="AC493" s="47" t="str">
        <f t="shared" si="61"/>
        <v>2025</v>
      </c>
      <c r="AD493" s="165" t="str">
        <f t="shared" si="64"/>
        <v/>
      </c>
    </row>
    <row r="494" spans="1:30" x14ac:dyDescent="0.25">
      <c r="A494" s="47" t="s">
        <v>869</v>
      </c>
      <c r="B494" s="47" t="s">
        <v>9</v>
      </c>
      <c r="C494" s="47">
        <v>2039</v>
      </c>
      <c r="D494" s="47">
        <v>4</v>
      </c>
      <c r="E494" s="47" t="s">
        <v>1112</v>
      </c>
      <c r="F494" s="48" t="s">
        <v>609</v>
      </c>
      <c r="G494" s="48" t="s">
        <v>11</v>
      </c>
      <c r="H494" s="48" t="s">
        <v>2720</v>
      </c>
      <c r="I494" s="48">
        <v>1</v>
      </c>
      <c r="J494" s="48" t="s">
        <v>1150</v>
      </c>
      <c r="K494" s="48" t="s">
        <v>1486</v>
      </c>
      <c r="M494" s="47">
        <f>_xlfn.XLOOKUP(BASE!$A961,dd_carteira_fundição!A:A,dd_carteira_fundição!G:G,"",0)</f>
        <v>2</v>
      </c>
      <c r="N494" s="47" t="s">
        <v>1164</v>
      </c>
      <c r="O494" s="133"/>
      <c r="P494" s="47" t="s">
        <v>1232</v>
      </c>
      <c r="Q494" s="47" t="s">
        <v>1346</v>
      </c>
      <c r="R494" s="47" t="s">
        <v>1690</v>
      </c>
      <c r="S494" s="48" t="s">
        <v>1231</v>
      </c>
      <c r="T494" s="164">
        <v>74</v>
      </c>
      <c r="U494" s="47" t="str">
        <f>IFERROR(INDEX('TAXA DE OCUP. RECUR.'!$F$1:$F$60, MATCH(T494, 'TAXA DE OCUP. RECUR.'!$E$1:$E$60, 0)),"")</f>
        <v>MONTAGEM (PREPARADOR DE PEÇA)-74</v>
      </c>
      <c r="V494" s="165">
        <v>0.41666666666666669</v>
      </c>
      <c r="W494" s="165"/>
      <c r="X494" s="229">
        <v>45911</v>
      </c>
      <c r="Y494" s="229"/>
      <c r="Z494" s="47">
        <f t="shared" si="65"/>
        <v>37</v>
      </c>
      <c r="AA494" s="47" t="str">
        <f t="shared" si="68"/>
        <v/>
      </c>
      <c r="AB494" s="47" t="str">
        <f t="shared" si="60"/>
        <v>set</v>
      </c>
      <c r="AC494" s="47" t="str">
        <f t="shared" si="61"/>
        <v>2025</v>
      </c>
      <c r="AD494" s="165" t="str">
        <f t="shared" si="64"/>
        <v/>
      </c>
    </row>
    <row r="495" spans="1:30" x14ac:dyDescent="0.25">
      <c r="A495" s="47" t="s">
        <v>869</v>
      </c>
      <c r="B495" s="47" t="s">
        <v>9</v>
      </c>
      <c r="C495" s="47">
        <v>2039</v>
      </c>
      <c r="D495" s="47">
        <v>4</v>
      </c>
      <c r="E495" s="47" t="s">
        <v>1112</v>
      </c>
      <c r="F495" s="48" t="s">
        <v>609</v>
      </c>
      <c r="G495" s="48" t="s">
        <v>11</v>
      </c>
      <c r="H495" s="48" t="s">
        <v>2721</v>
      </c>
      <c r="I495" s="48">
        <v>1</v>
      </c>
      <c r="J495" s="48" t="s">
        <v>1150</v>
      </c>
      <c r="K495" s="48" t="s">
        <v>1486</v>
      </c>
      <c r="M495" s="47">
        <f>_xlfn.XLOOKUP(BASE!$A962,dd_carteira_fundição!A:A,dd_carteira_fundição!G:G,"",0)</f>
        <v>3</v>
      </c>
      <c r="N495" s="47" t="s">
        <v>1164</v>
      </c>
      <c r="O495" s="133"/>
      <c r="P495" s="47"/>
      <c r="Q495" s="47" t="s">
        <v>1346</v>
      </c>
      <c r="R495" s="47" t="s">
        <v>158</v>
      </c>
      <c r="S495" s="48" t="s">
        <v>158</v>
      </c>
      <c r="T495" s="164">
        <v>2</v>
      </c>
      <c r="U495" s="47" t="str">
        <f>IFERROR(INDEX('TAXA DE OCUP. RECUR.'!$F$1:$F$60, MATCH(T495, 'TAXA DE OCUP. RECUR.'!$E$1:$E$60, 0)),"")</f>
        <v>EXPEDIÇÃO</v>
      </c>
      <c r="V495" s="165">
        <v>1</v>
      </c>
      <c r="W495" s="165"/>
      <c r="X495" s="229">
        <v>46172</v>
      </c>
      <c r="Y495" s="229"/>
      <c r="Z495" s="47">
        <f t="shared" si="65"/>
        <v>22</v>
      </c>
      <c r="AA495" s="47" t="str">
        <f t="shared" si="68"/>
        <v/>
      </c>
      <c r="AB495" s="47" t="str">
        <f t="shared" si="60"/>
        <v>mai</v>
      </c>
      <c r="AC495" s="47" t="str">
        <f t="shared" si="61"/>
        <v>2026</v>
      </c>
      <c r="AD495" s="165" t="str">
        <f t="shared" si="64"/>
        <v/>
      </c>
    </row>
    <row r="496" spans="1:30" x14ac:dyDescent="0.25">
      <c r="A496" s="47" t="s">
        <v>870</v>
      </c>
      <c r="B496" s="47" t="s">
        <v>9</v>
      </c>
      <c r="C496" s="47">
        <v>2039</v>
      </c>
      <c r="D496" s="47">
        <v>5</v>
      </c>
      <c r="E496" s="47" t="s">
        <v>1112</v>
      </c>
      <c r="F496" s="48" t="s">
        <v>609</v>
      </c>
      <c r="G496" s="48" t="s">
        <v>11</v>
      </c>
      <c r="H496" s="48" t="s">
        <v>2721</v>
      </c>
      <c r="I496" s="48">
        <v>1</v>
      </c>
      <c r="J496" s="48" t="s">
        <v>1150</v>
      </c>
      <c r="K496" s="48" t="s">
        <v>1486</v>
      </c>
      <c r="M496" s="47">
        <f>_xlfn.XLOOKUP(BASE!$A963,dd_carteira_fundição!A:A,dd_carteira_fundição!G:G,"",0)</f>
        <v>3</v>
      </c>
      <c r="N496" s="47" t="s">
        <v>1164</v>
      </c>
      <c r="O496" s="133"/>
      <c r="P496" s="47"/>
      <c r="Q496" s="47" t="s">
        <v>1346</v>
      </c>
      <c r="R496" s="47" t="s">
        <v>1687</v>
      </c>
      <c r="S496" s="48" t="s">
        <v>1156</v>
      </c>
      <c r="T496" s="164">
        <v>1</v>
      </c>
      <c r="U496" s="47" t="str">
        <f>IFERROR(INDEX('TAXA DE OCUP. RECUR.'!$F$1:$F$60, MATCH(T496, 'TAXA DE OCUP. RECUR.'!$E$1:$E$60, 0)),"")</f>
        <v>FUNDIÇÃO MORENO</v>
      </c>
      <c r="V496" s="165">
        <v>1</v>
      </c>
      <c r="W496" s="165">
        <v>1</v>
      </c>
      <c r="X496" s="229">
        <v>45909</v>
      </c>
      <c r="Y496" s="229"/>
      <c r="Z496" s="47">
        <f t="shared" si="65"/>
        <v>37</v>
      </c>
      <c r="AA496" s="47" t="str">
        <f t="shared" si="68"/>
        <v/>
      </c>
      <c r="AB496" s="47" t="str">
        <f t="shared" si="60"/>
        <v>set</v>
      </c>
      <c r="AC496" s="47" t="str">
        <f t="shared" si="61"/>
        <v>2025</v>
      </c>
      <c r="AD496" s="165" t="str">
        <f t="shared" si="64"/>
        <v/>
      </c>
    </row>
    <row r="497" spans="1:30" x14ac:dyDescent="0.25">
      <c r="A497" s="47" t="s">
        <v>870</v>
      </c>
      <c r="B497" s="47" t="s">
        <v>9</v>
      </c>
      <c r="C497" s="47">
        <v>2039</v>
      </c>
      <c r="D497" s="47">
        <v>5</v>
      </c>
      <c r="E497" s="47" t="s">
        <v>1112</v>
      </c>
      <c r="F497" s="48" t="s">
        <v>609</v>
      </c>
      <c r="G497" s="48" t="s">
        <v>11</v>
      </c>
      <c r="H497" s="48" t="s">
        <v>2721</v>
      </c>
      <c r="I497" s="48">
        <v>1</v>
      </c>
      <c r="J497" s="48" t="s">
        <v>1150</v>
      </c>
      <c r="K497" s="48" t="s">
        <v>1486</v>
      </c>
      <c r="M497" s="47">
        <f>_xlfn.XLOOKUP(BASE!$A964,dd_carteira_fundição!A:A,dd_carteira_fundição!G:G,"",0)</f>
        <v>3</v>
      </c>
      <c r="N497" s="47" t="s">
        <v>1164</v>
      </c>
      <c r="O497" s="133"/>
      <c r="P497" s="47" t="s">
        <v>1232</v>
      </c>
      <c r="Q497" s="47" t="s">
        <v>1346</v>
      </c>
      <c r="R497" s="47" t="s">
        <v>1690</v>
      </c>
      <c r="S497" s="48" t="s">
        <v>1386</v>
      </c>
      <c r="T497" s="164">
        <v>395</v>
      </c>
      <c r="U497" s="47" t="str">
        <f>IFERROR(INDEX('TAXA DE OCUP. RECUR.'!$F$1:$F$60, MATCH(T497, 'TAXA DE OCUP. RECUR.'!$E$1:$E$60, 0)),"")</f>
        <v>TORNO VERT. SCHIESS KZ-200   2000 - [395]</v>
      </c>
      <c r="V497" s="165">
        <v>7</v>
      </c>
      <c r="W497" s="165"/>
      <c r="X497" s="229">
        <v>45910</v>
      </c>
      <c r="Y497" s="229"/>
      <c r="Z497" s="47">
        <f t="shared" si="65"/>
        <v>37</v>
      </c>
      <c r="AA497" s="47" t="str">
        <f t="shared" si="68"/>
        <v/>
      </c>
      <c r="AB497" s="47" t="str">
        <f t="shared" si="60"/>
        <v>set</v>
      </c>
      <c r="AC497" s="47" t="str">
        <f t="shared" si="61"/>
        <v>2025</v>
      </c>
      <c r="AD497" s="165" t="str">
        <f t="shared" si="64"/>
        <v/>
      </c>
    </row>
    <row r="498" spans="1:30" x14ac:dyDescent="0.25">
      <c r="A498" s="47" t="s">
        <v>870</v>
      </c>
      <c r="B498" s="47" t="s">
        <v>9</v>
      </c>
      <c r="C498" s="47">
        <v>2039</v>
      </c>
      <c r="D498" s="47">
        <v>5</v>
      </c>
      <c r="E498" s="47" t="s">
        <v>1112</v>
      </c>
      <c r="F498" s="48" t="s">
        <v>609</v>
      </c>
      <c r="G498" s="48" t="s">
        <v>11</v>
      </c>
      <c r="H498" s="48" t="s">
        <v>2721</v>
      </c>
      <c r="I498" s="48">
        <v>1</v>
      </c>
      <c r="J498" s="48" t="s">
        <v>1150</v>
      </c>
      <c r="K498" s="48" t="s">
        <v>1486</v>
      </c>
      <c r="M498" s="47">
        <f>_xlfn.XLOOKUP(BASE!$A965,dd_carteira_fundição!A:A,dd_carteira_fundição!G:G,"",0)</f>
        <v>3</v>
      </c>
      <c r="N498" s="47" t="s">
        <v>1164</v>
      </c>
      <c r="O498" s="133"/>
      <c r="P498" s="47" t="s">
        <v>1232</v>
      </c>
      <c r="Q498" s="47" t="s">
        <v>1346</v>
      </c>
      <c r="R498" s="47" t="s">
        <v>1690</v>
      </c>
      <c r="S498" s="48" t="s">
        <v>1231</v>
      </c>
      <c r="T498" s="164">
        <v>74</v>
      </c>
      <c r="U498" s="47" t="str">
        <f>IFERROR(INDEX('TAXA DE OCUP. RECUR.'!$F$1:$F$60, MATCH(T498, 'TAXA DE OCUP. RECUR.'!$E$1:$E$60, 0)),"")</f>
        <v>MONTAGEM (PREPARADOR DE PEÇA)-74</v>
      </c>
      <c r="V498" s="165">
        <v>0.41666666666666669</v>
      </c>
      <c r="W498" s="165"/>
      <c r="X498" s="229">
        <v>45911</v>
      </c>
      <c r="Y498" s="229"/>
      <c r="Z498" s="47">
        <f t="shared" si="65"/>
        <v>37</v>
      </c>
      <c r="AA498" s="47" t="str">
        <f t="shared" si="68"/>
        <v/>
      </c>
      <c r="AB498" s="47" t="str">
        <f t="shared" si="60"/>
        <v>set</v>
      </c>
      <c r="AC498" s="47" t="str">
        <f t="shared" si="61"/>
        <v>2025</v>
      </c>
      <c r="AD498" s="165" t="str">
        <f t="shared" si="64"/>
        <v/>
      </c>
    </row>
    <row r="499" spans="1:30" x14ac:dyDescent="0.25">
      <c r="A499" s="47" t="s">
        <v>870</v>
      </c>
      <c r="B499" s="47" t="s">
        <v>9</v>
      </c>
      <c r="C499" s="47">
        <v>2039</v>
      </c>
      <c r="D499" s="47">
        <v>5</v>
      </c>
      <c r="E499" s="47" t="s">
        <v>1112</v>
      </c>
      <c r="F499" s="48" t="s">
        <v>609</v>
      </c>
      <c r="G499" s="48" t="s">
        <v>11</v>
      </c>
      <c r="H499" s="48" t="s">
        <v>2721</v>
      </c>
      <c r="I499" s="48">
        <v>1</v>
      </c>
      <c r="J499" s="48" t="s">
        <v>1150</v>
      </c>
      <c r="K499" s="48" t="s">
        <v>1486</v>
      </c>
      <c r="M499" s="47">
        <f>_xlfn.XLOOKUP(BASE!$A966,dd_carteira_fundição!A:A,dd_carteira_fundição!G:G,"",0)</f>
        <v>3</v>
      </c>
      <c r="N499" s="47" t="s">
        <v>1164</v>
      </c>
      <c r="O499" s="133"/>
      <c r="P499" s="47"/>
      <c r="Q499" s="47" t="s">
        <v>1346</v>
      </c>
      <c r="R499" s="47" t="s">
        <v>158</v>
      </c>
      <c r="S499" s="48" t="s">
        <v>158</v>
      </c>
      <c r="T499" s="164">
        <v>2</v>
      </c>
      <c r="U499" s="47" t="str">
        <f>IFERROR(INDEX('TAXA DE OCUP. RECUR.'!$F$1:$F$60, MATCH(T499, 'TAXA DE OCUP. RECUR.'!$E$1:$E$60, 0)),"")</f>
        <v>EXPEDIÇÃO</v>
      </c>
      <c r="V499" s="165">
        <v>1</v>
      </c>
      <c r="W499" s="165"/>
      <c r="X499" s="229">
        <v>46172</v>
      </c>
      <c r="Y499" s="229"/>
      <c r="Z499" s="47">
        <f t="shared" si="65"/>
        <v>22</v>
      </c>
      <c r="AA499" s="47" t="str">
        <f t="shared" si="68"/>
        <v/>
      </c>
      <c r="AB499" s="47" t="str">
        <f t="shared" si="60"/>
        <v>mai</v>
      </c>
      <c r="AC499" s="47" t="str">
        <f t="shared" si="61"/>
        <v>2026</v>
      </c>
      <c r="AD499" s="165" t="str">
        <f t="shared" si="64"/>
        <v/>
      </c>
    </row>
    <row r="500" spans="1:30" x14ac:dyDescent="0.25">
      <c r="A500" s="47" t="s">
        <v>871</v>
      </c>
      <c r="B500" s="47" t="s">
        <v>9</v>
      </c>
      <c r="C500" s="47">
        <v>2039</v>
      </c>
      <c r="D500" s="47">
        <v>6</v>
      </c>
      <c r="E500" s="47" t="s">
        <v>1112</v>
      </c>
      <c r="F500" s="48" t="s">
        <v>609</v>
      </c>
      <c r="G500" s="48" t="s">
        <v>11</v>
      </c>
      <c r="H500" s="48" t="s">
        <v>2721</v>
      </c>
      <c r="I500" s="48">
        <v>1</v>
      </c>
      <c r="J500" s="48" t="s">
        <v>1150</v>
      </c>
      <c r="K500" s="48" t="s">
        <v>1486</v>
      </c>
      <c r="M500" s="47">
        <f>_xlfn.XLOOKUP(BASE!$A967,dd_carteira_fundição!A:A,dd_carteira_fundição!G:G,"",0)</f>
        <v>3</v>
      </c>
      <c r="N500" s="47" t="s">
        <v>1164</v>
      </c>
      <c r="O500" s="133"/>
      <c r="P500" s="47" t="s">
        <v>1232</v>
      </c>
      <c r="Q500" s="47" t="s">
        <v>1346</v>
      </c>
      <c r="R500" s="47" t="s">
        <v>1687</v>
      </c>
      <c r="S500" s="48" t="s">
        <v>1156</v>
      </c>
      <c r="T500" s="164">
        <v>1</v>
      </c>
      <c r="U500" s="47" t="str">
        <f>IFERROR(INDEX('TAXA DE OCUP. RECUR.'!$F$1:$F$60, MATCH(T500, 'TAXA DE OCUP. RECUR.'!$E$1:$E$60, 0)),"")</f>
        <v>FUNDIÇÃO MORENO</v>
      </c>
      <c r="V500" s="165">
        <v>1</v>
      </c>
      <c r="W500" s="165">
        <v>1</v>
      </c>
      <c r="X500" s="229">
        <v>45909</v>
      </c>
      <c r="Y500" s="229"/>
      <c r="Z500" s="47">
        <f t="shared" si="65"/>
        <v>37</v>
      </c>
      <c r="AA500" s="47" t="str">
        <f t="shared" si="68"/>
        <v/>
      </c>
      <c r="AB500" s="47" t="str">
        <f t="shared" si="60"/>
        <v>set</v>
      </c>
      <c r="AC500" s="47" t="str">
        <f t="shared" si="61"/>
        <v>2025</v>
      </c>
      <c r="AD500" s="165" t="str">
        <f t="shared" si="64"/>
        <v/>
      </c>
    </row>
    <row r="501" spans="1:30" x14ac:dyDescent="0.25">
      <c r="A501" s="47" t="s">
        <v>871</v>
      </c>
      <c r="B501" s="47" t="s">
        <v>9</v>
      </c>
      <c r="C501" s="47">
        <v>2039</v>
      </c>
      <c r="D501" s="47">
        <v>6</v>
      </c>
      <c r="E501" s="47" t="s">
        <v>1112</v>
      </c>
      <c r="F501" s="48" t="s">
        <v>609</v>
      </c>
      <c r="G501" s="48" t="s">
        <v>11</v>
      </c>
      <c r="H501" s="48" t="s">
        <v>2722</v>
      </c>
      <c r="I501" s="48">
        <v>1</v>
      </c>
      <c r="J501" s="48" t="s">
        <v>1150</v>
      </c>
      <c r="K501" s="48" t="s">
        <v>1486</v>
      </c>
      <c r="M501" s="47">
        <f>_xlfn.XLOOKUP(BASE!$A968,dd_carteira_fundição!A:A,dd_carteira_fundição!G:G,"",0)</f>
        <v>4</v>
      </c>
      <c r="N501" s="47" t="s">
        <v>1164</v>
      </c>
      <c r="O501" s="133"/>
      <c r="P501" s="47" t="s">
        <v>1232</v>
      </c>
      <c r="Q501" s="47" t="s">
        <v>1346</v>
      </c>
      <c r="R501" s="47" t="s">
        <v>1690</v>
      </c>
      <c r="S501" s="48" t="s">
        <v>1386</v>
      </c>
      <c r="T501" s="164">
        <v>395</v>
      </c>
      <c r="U501" s="47" t="str">
        <f>IFERROR(INDEX('TAXA DE OCUP. RECUR.'!$F$1:$F$60, MATCH(T501, 'TAXA DE OCUP. RECUR.'!$E$1:$E$60, 0)),"")</f>
        <v>TORNO VERT. SCHIESS KZ-200   2000 - [395]</v>
      </c>
      <c r="V501" s="165">
        <v>7</v>
      </c>
      <c r="W501" s="165"/>
      <c r="X501" s="229">
        <v>45910</v>
      </c>
      <c r="Y501" s="229"/>
      <c r="Z501" s="47">
        <f t="shared" si="65"/>
        <v>37</v>
      </c>
      <c r="AA501" s="47" t="str">
        <f t="shared" si="68"/>
        <v/>
      </c>
      <c r="AB501" s="47" t="str">
        <f t="shared" si="60"/>
        <v>set</v>
      </c>
      <c r="AC501" s="47" t="str">
        <f t="shared" si="61"/>
        <v>2025</v>
      </c>
      <c r="AD501" s="165" t="str">
        <f t="shared" si="64"/>
        <v/>
      </c>
    </row>
    <row r="502" spans="1:30" x14ac:dyDescent="0.25">
      <c r="A502" s="47" t="s">
        <v>871</v>
      </c>
      <c r="B502" s="47" t="s">
        <v>9</v>
      </c>
      <c r="C502" s="47">
        <v>2039</v>
      </c>
      <c r="D502" s="47">
        <v>6</v>
      </c>
      <c r="E502" s="47" t="s">
        <v>1112</v>
      </c>
      <c r="F502" s="48" t="s">
        <v>609</v>
      </c>
      <c r="G502" s="48" t="s">
        <v>11</v>
      </c>
      <c r="H502" s="48" t="s">
        <v>2722</v>
      </c>
      <c r="I502" s="48">
        <v>1</v>
      </c>
      <c r="J502" s="48" t="s">
        <v>1150</v>
      </c>
      <c r="K502" s="48" t="s">
        <v>1486</v>
      </c>
      <c r="M502" s="47">
        <f>_xlfn.XLOOKUP(BASE!$A969,dd_carteira_fundição!A:A,dd_carteira_fundição!G:G,"",0)</f>
        <v>4</v>
      </c>
      <c r="N502" s="47" t="s">
        <v>1164</v>
      </c>
      <c r="O502" s="133"/>
      <c r="P502" s="47"/>
      <c r="Q502" s="47" t="s">
        <v>1346</v>
      </c>
      <c r="R502" s="47" t="s">
        <v>1690</v>
      </c>
      <c r="S502" s="48" t="s">
        <v>1231</v>
      </c>
      <c r="T502" s="164">
        <v>74</v>
      </c>
      <c r="U502" s="47" t="str">
        <f>IFERROR(INDEX('TAXA DE OCUP. RECUR.'!$F$1:$F$60, MATCH(T502, 'TAXA DE OCUP. RECUR.'!$E$1:$E$60, 0)),"")</f>
        <v>MONTAGEM (PREPARADOR DE PEÇA)-74</v>
      </c>
      <c r="V502" s="165">
        <v>1</v>
      </c>
      <c r="W502" s="165"/>
      <c r="X502" s="229">
        <v>45911</v>
      </c>
      <c r="Y502" s="229"/>
      <c r="Z502" s="47">
        <f t="shared" si="65"/>
        <v>37</v>
      </c>
      <c r="AA502" s="47" t="str">
        <f t="shared" si="68"/>
        <v/>
      </c>
      <c r="AB502" s="47" t="str">
        <f t="shared" si="60"/>
        <v>set</v>
      </c>
      <c r="AC502" s="47" t="str">
        <f t="shared" si="61"/>
        <v>2025</v>
      </c>
      <c r="AD502" s="165" t="str">
        <f t="shared" si="64"/>
        <v/>
      </c>
    </row>
    <row r="503" spans="1:30" x14ac:dyDescent="0.25">
      <c r="A503" s="47" t="s">
        <v>871</v>
      </c>
      <c r="B503" s="47" t="s">
        <v>9</v>
      </c>
      <c r="C503" s="47">
        <v>2039</v>
      </c>
      <c r="D503" s="47">
        <v>6</v>
      </c>
      <c r="E503" s="47" t="s">
        <v>1112</v>
      </c>
      <c r="F503" s="48" t="s">
        <v>609</v>
      </c>
      <c r="G503" s="48" t="s">
        <v>11</v>
      </c>
      <c r="H503" s="48" t="s">
        <v>2722</v>
      </c>
      <c r="I503" s="48">
        <v>1</v>
      </c>
      <c r="J503" s="48" t="s">
        <v>1150</v>
      </c>
      <c r="K503" s="48" t="s">
        <v>1486</v>
      </c>
      <c r="M503" s="47">
        <f>_xlfn.XLOOKUP(BASE!$A970,dd_carteira_fundição!A:A,dd_carteira_fundição!G:G,"",0)</f>
        <v>4</v>
      </c>
      <c r="N503" s="47" t="s">
        <v>1164</v>
      </c>
      <c r="O503" s="133"/>
      <c r="P503" s="47"/>
      <c r="Q503" s="47" t="s">
        <v>1346</v>
      </c>
      <c r="R503" s="47" t="s">
        <v>158</v>
      </c>
      <c r="S503" s="48" t="s">
        <v>158</v>
      </c>
      <c r="T503" s="164">
        <v>2</v>
      </c>
      <c r="U503" s="47" t="str">
        <f>IFERROR(INDEX('TAXA DE OCUP. RECUR.'!$F$1:$F$60, MATCH(T503, 'TAXA DE OCUP. RECUR.'!$E$1:$E$60, 0)),"")</f>
        <v>EXPEDIÇÃO</v>
      </c>
      <c r="V503" s="165">
        <v>1</v>
      </c>
      <c r="W503" s="165"/>
      <c r="X503" s="229">
        <v>46172</v>
      </c>
      <c r="Y503" s="229"/>
      <c r="Z503" s="47">
        <f t="shared" si="65"/>
        <v>22</v>
      </c>
      <c r="AA503" s="47" t="str">
        <f t="shared" si="68"/>
        <v/>
      </c>
      <c r="AB503" s="47" t="str">
        <f t="shared" ref="AB503:AB566" si="71">IFERROR(IF(X503="","",TEXT(X503,"MMM")),"")</f>
        <v>mai</v>
      </c>
      <c r="AC503" s="47" t="str">
        <f t="shared" ref="AC503:AC566" si="72">IFERROR(IF(X503="","",TEXT(X503,"AAAA")),"")</f>
        <v>2026</v>
      </c>
      <c r="AD503" s="165" t="str">
        <f t="shared" si="64"/>
        <v/>
      </c>
    </row>
    <row r="504" spans="1:30" x14ac:dyDescent="0.25">
      <c r="A504" s="47" t="s">
        <v>872</v>
      </c>
      <c r="B504" s="47" t="s">
        <v>9</v>
      </c>
      <c r="C504" s="47">
        <v>2039</v>
      </c>
      <c r="D504" s="47">
        <v>7</v>
      </c>
      <c r="E504" s="47" t="s">
        <v>1112</v>
      </c>
      <c r="F504" s="48" t="s">
        <v>609</v>
      </c>
      <c r="G504" s="48" t="s">
        <v>11</v>
      </c>
      <c r="H504" s="48" t="s">
        <v>2722</v>
      </c>
      <c r="I504" s="48">
        <v>1</v>
      </c>
      <c r="J504" s="48" t="s">
        <v>1150</v>
      </c>
      <c r="K504" s="48" t="s">
        <v>1486</v>
      </c>
      <c r="M504" s="47">
        <f>_xlfn.XLOOKUP(BASE!$A971,dd_carteira_fundição!A:A,dd_carteira_fundição!G:G,"",0)</f>
        <v>4</v>
      </c>
      <c r="N504" s="47" t="s">
        <v>1164</v>
      </c>
      <c r="O504" s="133"/>
      <c r="P504" s="47"/>
      <c r="Q504" s="47" t="s">
        <v>1346</v>
      </c>
      <c r="R504" s="47" t="s">
        <v>1687</v>
      </c>
      <c r="S504" s="48" t="s">
        <v>1156</v>
      </c>
      <c r="T504" s="164">
        <v>1</v>
      </c>
      <c r="U504" s="47" t="str">
        <f>IFERROR(INDEX('TAXA DE OCUP. RECUR.'!$F$1:$F$60, MATCH(T504, 'TAXA DE OCUP. RECUR.'!$E$1:$E$60, 0)),"")</f>
        <v>FUNDIÇÃO MORENO</v>
      </c>
      <c r="V504" s="165">
        <v>1</v>
      </c>
      <c r="W504" s="165">
        <v>1</v>
      </c>
      <c r="X504" s="229">
        <v>45909</v>
      </c>
      <c r="Y504" s="229"/>
      <c r="Z504" s="47">
        <f t="shared" si="65"/>
        <v>37</v>
      </c>
      <c r="AA504" s="47" t="str">
        <f t="shared" si="68"/>
        <v/>
      </c>
      <c r="AB504" s="47" t="str">
        <f t="shared" si="71"/>
        <v>set</v>
      </c>
      <c r="AC504" s="47" t="str">
        <f t="shared" si="72"/>
        <v>2025</v>
      </c>
      <c r="AD504" s="165" t="str">
        <f t="shared" si="64"/>
        <v/>
      </c>
    </row>
    <row r="505" spans="1:30" x14ac:dyDescent="0.25">
      <c r="A505" s="47" t="s">
        <v>872</v>
      </c>
      <c r="B505" s="47" t="s">
        <v>9</v>
      </c>
      <c r="C505" s="47">
        <v>2039</v>
      </c>
      <c r="D505" s="47">
        <v>7</v>
      </c>
      <c r="E505" s="47" t="s">
        <v>1112</v>
      </c>
      <c r="F505" s="48" t="s">
        <v>609</v>
      </c>
      <c r="G505" s="48" t="s">
        <v>11</v>
      </c>
      <c r="H505" s="48" t="s">
        <v>2722</v>
      </c>
      <c r="I505" s="48">
        <v>1</v>
      </c>
      <c r="J505" s="48" t="s">
        <v>1150</v>
      </c>
      <c r="K505" s="48" t="s">
        <v>1486</v>
      </c>
      <c r="M505" s="47">
        <f>_xlfn.XLOOKUP(BASE!$A972,dd_carteira_fundição!A:A,dd_carteira_fundição!G:G,"",0)</f>
        <v>4</v>
      </c>
      <c r="N505" s="47" t="s">
        <v>1164</v>
      </c>
      <c r="O505" s="133"/>
      <c r="P505" s="47" t="s">
        <v>1232</v>
      </c>
      <c r="Q505" s="47" t="s">
        <v>1346</v>
      </c>
      <c r="R505" s="47" t="s">
        <v>1690</v>
      </c>
      <c r="S505" s="48" t="s">
        <v>1386</v>
      </c>
      <c r="T505" s="164">
        <v>395</v>
      </c>
      <c r="U505" s="47" t="str">
        <f>IFERROR(INDEX('TAXA DE OCUP. RECUR.'!$F$1:$F$60, MATCH(T505, 'TAXA DE OCUP. RECUR.'!$E$1:$E$60, 0)),"")</f>
        <v>TORNO VERT. SCHIESS KZ-200   2000 - [395]</v>
      </c>
      <c r="V505" s="165">
        <v>7</v>
      </c>
      <c r="W505" s="165"/>
      <c r="X505" s="229">
        <v>45910</v>
      </c>
      <c r="Y505" s="229"/>
      <c r="Z505" s="47">
        <f t="shared" si="65"/>
        <v>37</v>
      </c>
      <c r="AA505" s="47" t="str">
        <f t="shared" si="68"/>
        <v/>
      </c>
      <c r="AB505" s="47" t="str">
        <f t="shared" si="71"/>
        <v>set</v>
      </c>
      <c r="AC505" s="47" t="str">
        <f t="shared" si="72"/>
        <v>2025</v>
      </c>
      <c r="AD505" s="165" t="str">
        <f t="shared" si="64"/>
        <v/>
      </c>
    </row>
    <row r="506" spans="1:30" x14ac:dyDescent="0.25">
      <c r="A506" s="47" t="s">
        <v>872</v>
      </c>
      <c r="B506" s="47" t="s">
        <v>9</v>
      </c>
      <c r="C506" s="47">
        <v>2039</v>
      </c>
      <c r="D506" s="47">
        <v>7</v>
      </c>
      <c r="E506" s="47" t="s">
        <v>1112</v>
      </c>
      <c r="F506" s="48" t="s">
        <v>609</v>
      </c>
      <c r="G506" s="48" t="s">
        <v>11</v>
      </c>
      <c r="H506" s="48" t="s">
        <v>2722</v>
      </c>
      <c r="I506" s="48">
        <v>1</v>
      </c>
      <c r="J506" s="48" t="s">
        <v>1150</v>
      </c>
      <c r="K506" s="48" t="s">
        <v>1486</v>
      </c>
      <c r="M506" s="47">
        <f>_xlfn.XLOOKUP(BASE!$A973,dd_carteira_fundição!A:A,dd_carteira_fundição!G:G,"",0)</f>
        <v>4</v>
      </c>
      <c r="N506" s="47" t="s">
        <v>1164</v>
      </c>
      <c r="O506" s="133"/>
      <c r="P506" s="47" t="s">
        <v>1232</v>
      </c>
      <c r="Q506" s="47" t="s">
        <v>1346</v>
      </c>
      <c r="R506" s="47" t="s">
        <v>1690</v>
      </c>
      <c r="S506" s="48" t="s">
        <v>1231</v>
      </c>
      <c r="T506" s="164">
        <v>74</v>
      </c>
      <c r="U506" s="47" t="str">
        <f>IFERROR(INDEX('TAXA DE OCUP. RECUR.'!$F$1:$F$60, MATCH(T506, 'TAXA DE OCUP. RECUR.'!$E$1:$E$60, 0)),"")</f>
        <v>MONTAGEM (PREPARADOR DE PEÇA)-74</v>
      </c>
      <c r="V506" s="165">
        <v>0.41666666666666669</v>
      </c>
      <c r="W506" s="165"/>
      <c r="X506" s="229">
        <v>45911</v>
      </c>
      <c r="Y506" s="229"/>
      <c r="Z506" s="47">
        <f t="shared" si="65"/>
        <v>37</v>
      </c>
      <c r="AA506" s="47" t="str">
        <f t="shared" si="68"/>
        <v/>
      </c>
      <c r="AB506" s="47" t="str">
        <f t="shared" si="71"/>
        <v>set</v>
      </c>
      <c r="AC506" s="47" t="str">
        <f t="shared" si="72"/>
        <v>2025</v>
      </c>
      <c r="AD506" s="165" t="str">
        <f t="shared" si="64"/>
        <v/>
      </c>
    </row>
    <row r="507" spans="1:30" x14ac:dyDescent="0.25">
      <c r="A507" s="47" t="s">
        <v>872</v>
      </c>
      <c r="B507" s="47" t="s">
        <v>9</v>
      </c>
      <c r="C507" s="47">
        <v>2039</v>
      </c>
      <c r="D507" s="47">
        <v>7</v>
      </c>
      <c r="E507" s="47" t="s">
        <v>1112</v>
      </c>
      <c r="F507" s="48" t="s">
        <v>609</v>
      </c>
      <c r="G507" s="48" t="s">
        <v>11</v>
      </c>
      <c r="H507" s="48" t="s">
        <v>2723</v>
      </c>
      <c r="I507" s="48">
        <v>1</v>
      </c>
      <c r="J507" s="48" t="s">
        <v>1150</v>
      </c>
      <c r="K507" s="48" t="s">
        <v>1486</v>
      </c>
      <c r="M507" s="47">
        <f>_xlfn.XLOOKUP(BASE!$A974,dd_carteira_fundição!A:A,dd_carteira_fundição!G:G,"",0)</f>
        <v>224</v>
      </c>
      <c r="N507" s="47" t="s">
        <v>1164</v>
      </c>
      <c r="O507" s="133"/>
      <c r="P507" s="47"/>
      <c r="Q507" s="47" t="s">
        <v>1346</v>
      </c>
      <c r="R507" s="47" t="s">
        <v>158</v>
      </c>
      <c r="S507" s="48" t="s">
        <v>158</v>
      </c>
      <c r="T507" s="164">
        <v>2</v>
      </c>
      <c r="U507" s="47" t="str">
        <f>IFERROR(INDEX('TAXA DE OCUP. RECUR.'!$F$1:$F$60, MATCH(T507, 'TAXA DE OCUP. RECUR.'!$E$1:$E$60, 0)),"")</f>
        <v>EXPEDIÇÃO</v>
      </c>
      <c r="V507" s="165">
        <v>1</v>
      </c>
      <c r="W507" s="165"/>
      <c r="X507" s="229">
        <v>46172</v>
      </c>
      <c r="Y507" s="229"/>
      <c r="Z507" s="47">
        <f t="shared" si="65"/>
        <v>22</v>
      </c>
      <c r="AA507" s="47" t="str">
        <f t="shared" si="68"/>
        <v/>
      </c>
      <c r="AB507" s="47" t="str">
        <f t="shared" si="71"/>
        <v>mai</v>
      </c>
      <c r="AC507" s="47" t="str">
        <f t="shared" si="72"/>
        <v>2026</v>
      </c>
      <c r="AD507" s="165" t="str">
        <f t="shared" si="64"/>
        <v/>
      </c>
    </row>
    <row r="508" spans="1:30" x14ac:dyDescent="0.25">
      <c r="A508" s="47" t="s">
        <v>873</v>
      </c>
      <c r="B508" s="47" t="s">
        <v>9</v>
      </c>
      <c r="C508" s="47">
        <v>2039</v>
      </c>
      <c r="D508" s="47">
        <v>8</v>
      </c>
      <c r="E508" s="47" t="s">
        <v>1112</v>
      </c>
      <c r="F508" s="48" t="s">
        <v>306</v>
      </c>
      <c r="G508" s="48" t="s">
        <v>11</v>
      </c>
      <c r="H508" s="48" t="str">
        <f t="shared" ref="H508:H539" si="73">152651&amp;"-"&amp;M508</f>
        <v>152651-224</v>
      </c>
      <c r="I508" s="48">
        <v>1</v>
      </c>
      <c r="J508" s="48" t="s">
        <v>1143</v>
      </c>
      <c r="K508" s="48" t="s">
        <v>1486</v>
      </c>
      <c r="M508" s="47">
        <f>_xlfn.XLOOKUP(BASE!$A975,dd_carteira_fundição!A:A,dd_carteira_fundição!G:G,"",0)</f>
        <v>224</v>
      </c>
      <c r="N508" s="47" t="s">
        <v>1164</v>
      </c>
      <c r="O508" s="133"/>
      <c r="P508" s="47"/>
      <c r="Q508" s="47" t="s">
        <v>1346</v>
      </c>
      <c r="R508" s="47" t="s">
        <v>1687</v>
      </c>
      <c r="S508" s="48" t="s">
        <v>1156</v>
      </c>
      <c r="T508" s="164">
        <v>1</v>
      </c>
      <c r="U508" s="47" t="str">
        <f>IFERROR(INDEX('TAXA DE OCUP. RECUR.'!$F$1:$F$60, MATCH(T508, 'TAXA DE OCUP. RECUR.'!$E$1:$E$60, 0)),"")</f>
        <v>FUNDIÇÃO MORENO</v>
      </c>
      <c r="V508" s="165">
        <v>1</v>
      </c>
      <c r="W508" s="165">
        <v>1</v>
      </c>
      <c r="X508" s="229">
        <v>45927</v>
      </c>
      <c r="Y508" s="229"/>
      <c r="Z508" s="47">
        <f t="shared" si="65"/>
        <v>39</v>
      </c>
      <c r="AA508" s="47" t="str">
        <f t="shared" si="68"/>
        <v/>
      </c>
      <c r="AB508" s="47" t="str">
        <f t="shared" si="71"/>
        <v>set</v>
      </c>
      <c r="AC508" s="47" t="str">
        <f t="shared" si="72"/>
        <v>2025</v>
      </c>
      <c r="AD508" s="165" t="str">
        <f t="shared" si="64"/>
        <v/>
      </c>
    </row>
    <row r="509" spans="1:30" x14ac:dyDescent="0.25">
      <c r="A509" s="47" t="s">
        <v>873</v>
      </c>
      <c r="B509" s="47" t="s">
        <v>9</v>
      </c>
      <c r="C509" s="47">
        <v>2039</v>
      </c>
      <c r="D509" s="47">
        <v>8</v>
      </c>
      <c r="E509" s="47" t="s">
        <v>1112</v>
      </c>
      <c r="F509" s="48" t="s">
        <v>306</v>
      </c>
      <c r="G509" s="48" t="s">
        <v>11</v>
      </c>
      <c r="H509" s="48" t="str">
        <f t="shared" si="73"/>
        <v>152651-224</v>
      </c>
      <c r="I509" s="48">
        <v>1</v>
      </c>
      <c r="J509" s="48" t="s">
        <v>1143</v>
      </c>
      <c r="K509" s="48" t="s">
        <v>1486</v>
      </c>
      <c r="M509" s="47">
        <f>_xlfn.XLOOKUP(BASE!$A976,dd_carteira_fundição!A:A,dd_carteira_fundição!G:G,"",0)</f>
        <v>224</v>
      </c>
      <c r="N509" s="47" t="s">
        <v>1164</v>
      </c>
      <c r="O509" s="133"/>
      <c r="P509" s="47" t="s">
        <v>1230</v>
      </c>
      <c r="Q509" s="47" t="s">
        <v>1346</v>
      </c>
      <c r="R509" s="47" t="s">
        <v>1690</v>
      </c>
      <c r="S509" s="48" t="s">
        <v>1229</v>
      </c>
      <c r="T509" s="164">
        <v>395</v>
      </c>
      <c r="U509" s="47" t="str">
        <f>IFERROR(INDEX('TAXA DE OCUP. RECUR.'!$F$1:$F$60, MATCH(T509, 'TAXA DE OCUP. RECUR.'!$E$1:$E$60, 0)),"")</f>
        <v>TORNO VERT. SCHIESS KZ-200   2000 - [395]</v>
      </c>
      <c r="V509" s="165">
        <v>1</v>
      </c>
      <c r="W509" s="165"/>
      <c r="X509" s="229">
        <v>45928</v>
      </c>
      <c r="Y509" s="229"/>
      <c r="Z509" s="47">
        <f t="shared" si="65"/>
        <v>39</v>
      </c>
      <c r="AA509" s="47" t="str">
        <f t="shared" si="68"/>
        <v/>
      </c>
      <c r="AB509" s="47" t="str">
        <f t="shared" si="71"/>
        <v>set</v>
      </c>
      <c r="AC509" s="47" t="str">
        <f t="shared" si="72"/>
        <v>2025</v>
      </c>
      <c r="AD509" s="165" t="str">
        <f t="shared" si="64"/>
        <v/>
      </c>
    </row>
    <row r="510" spans="1:30" x14ac:dyDescent="0.25">
      <c r="A510" s="47" t="s">
        <v>873</v>
      </c>
      <c r="B510" s="47" t="s">
        <v>9</v>
      </c>
      <c r="C510" s="47">
        <v>2039</v>
      </c>
      <c r="D510" s="47">
        <v>8</v>
      </c>
      <c r="E510" s="47" t="s">
        <v>1112</v>
      </c>
      <c r="F510" s="48" t="s">
        <v>306</v>
      </c>
      <c r="G510" s="48" t="s">
        <v>11</v>
      </c>
      <c r="H510" s="48" t="str">
        <f t="shared" si="73"/>
        <v>152651-224</v>
      </c>
      <c r="I510" s="48">
        <v>1</v>
      </c>
      <c r="J510" s="48" t="s">
        <v>1143</v>
      </c>
      <c r="K510" s="48" t="s">
        <v>1486</v>
      </c>
      <c r="M510" s="47">
        <f>_xlfn.XLOOKUP(BASE!$A977,dd_carteira_fundição!A:A,dd_carteira_fundição!G:G,"",0)</f>
        <v>224</v>
      </c>
      <c r="N510" s="47" t="s">
        <v>1164</v>
      </c>
      <c r="O510" s="133"/>
      <c r="P510" s="47" t="s">
        <v>1230</v>
      </c>
      <c r="Q510" s="47" t="s">
        <v>1346</v>
      </c>
      <c r="R510" s="47" t="s">
        <v>1690</v>
      </c>
      <c r="S510" s="48" t="s">
        <v>1231</v>
      </c>
      <c r="T510" s="164">
        <v>74</v>
      </c>
      <c r="U510" s="47" t="str">
        <f>IFERROR(INDEX('TAXA DE OCUP. RECUR.'!$F$1:$F$60, MATCH(T510, 'TAXA DE OCUP. RECUR.'!$E$1:$E$60, 0)),"")</f>
        <v>MONTAGEM (PREPARADOR DE PEÇA)-74</v>
      </c>
      <c r="V510" s="165">
        <v>1</v>
      </c>
      <c r="W510" s="165"/>
      <c r="X510" s="229">
        <v>45929</v>
      </c>
      <c r="Y510" s="229"/>
      <c r="Z510" s="47">
        <f t="shared" si="65"/>
        <v>40</v>
      </c>
      <c r="AA510" s="47" t="str">
        <f t="shared" si="68"/>
        <v/>
      </c>
      <c r="AB510" s="47" t="str">
        <f t="shared" si="71"/>
        <v>set</v>
      </c>
      <c r="AC510" s="47" t="str">
        <f t="shared" si="72"/>
        <v>2025</v>
      </c>
      <c r="AD510" s="165" t="str">
        <f t="shared" si="64"/>
        <v/>
      </c>
    </row>
    <row r="511" spans="1:30" x14ac:dyDescent="0.25">
      <c r="A511" s="47" t="s">
        <v>873</v>
      </c>
      <c r="B511" s="47" t="s">
        <v>9</v>
      </c>
      <c r="C511" s="47">
        <v>2039</v>
      </c>
      <c r="D511" s="47">
        <v>8</v>
      </c>
      <c r="E511" s="47" t="s">
        <v>1112</v>
      </c>
      <c r="F511" s="48" t="s">
        <v>306</v>
      </c>
      <c r="G511" s="48" t="s">
        <v>11</v>
      </c>
      <c r="H511" s="48" t="str">
        <f t="shared" si="73"/>
        <v>152651-225</v>
      </c>
      <c r="I511" s="48">
        <v>1</v>
      </c>
      <c r="J511" s="48" t="s">
        <v>1143</v>
      </c>
      <c r="K511" s="48" t="s">
        <v>1486</v>
      </c>
      <c r="M511" s="47">
        <f>_xlfn.XLOOKUP(BASE!$A978,dd_carteira_fundição!A:A,dd_carteira_fundição!G:G,"",0)</f>
        <v>225</v>
      </c>
      <c r="N511" s="47" t="s">
        <v>1164</v>
      </c>
      <c r="O511" s="133"/>
      <c r="P511" s="47"/>
      <c r="Q511" s="47" t="s">
        <v>1346</v>
      </c>
      <c r="R511" s="47" t="s">
        <v>158</v>
      </c>
      <c r="S511" s="48" t="s">
        <v>158</v>
      </c>
      <c r="T511" s="164">
        <v>2</v>
      </c>
      <c r="U511" s="47" t="str">
        <f>IFERROR(INDEX('TAXA DE OCUP. RECUR.'!$F$1:$F$60, MATCH(T511, 'TAXA DE OCUP. RECUR.'!$E$1:$E$60, 0)),"")</f>
        <v>EXPEDIÇÃO</v>
      </c>
      <c r="V511" s="165">
        <v>1</v>
      </c>
      <c r="W511" s="165"/>
      <c r="X511" s="229">
        <v>46172</v>
      </c>
      <c r="Y511" s="229"/>
      <c r="Z511" s="47">
        <f t="shared" si="65"/>
        <v>22</v>
      </c>
      <c r="AA511" s="47" t="str">
        <f t="shared" si="68"/>
        <v/>
      </c>
      <c r="AB511" s="47" t="str">
        <f t="shared" si="71"/>
        <v>mai</v>
      </c>
      <c r="AC511" s="47" t="str">
        <f t="shared" si="72"/>
        <v>2026</v>
      </c>
      <c r="AD511" s="165" t="str">
        <f t="shared" si="64"/>
        <v/>
      </c>
    </row>
    <row r="512" spans="1:30" x14ac:dyDescent="0.25">
      <c r="A512" s="47" t="s">
        <v>874</v>
      </c>
      <c r="B512" s="47" t="s">
        <v>9</v>
      </c>
      <c r="C512" s="47">
        <v>2039</v>
      </c>
      <c r="D512" s="47">
        <v>9</v>
      </c>
      <c r="E512" s="47" t="s">
        <v>1112</v>
      </c>
      <c r="F512" s="48" t="s">
        <v>306</v>
      </c>
      <c r="G512" s="48" t="s">
        <v>11</v>
      </c>
      <c r="H512" s="48" t="str">
        <f t="shared" si="73"/>
        <v>152651-225</v>
      </c>
      <c r="I512" s="48">
        <v>1</v>
      </c>
      <c r="J512" s="48" t="s">
        <v>1143</v>
      </c>
      <c r="K512" s="48" t="s">
        <v>1486</v>
      </c>
      <c r="M512" s="47">
        <f>_xlfn.XLOOKUP(BASE!$A979,dd_carteira_fundição!A:A,dd_carteira_fundição!G:G,"",0)</f>
        <v>225</v>
      </c>
      <c r="N512" s="47" t="s">
        <v>1164</v>
      </c>
      <c r="O512" s="133"/>
      <c r="P512" s="47"/>
      <c r="Q512" s="47" t="s">
        <v>1346</v>
      </c>
      <c r="R512" s="47" t="s">
        <v>1687</v>
      </c>
      <c r="S512" s="48" t="s">
        <v>1156</v>
      </c>
      <c r="T512" s="164">
        <v>1</v>
      </c>
      <c r="U512" s="47" t="str">
        <f>IFERROR(INDEX('TAXA DE OCUP. RECUR.'!$F$1:$F$60, MATCH(T512, 'TAXA DE OCUP. RECUR.'!$E$1:$E$60, 0)),"")</f>
        <v>FUNDIÇÃO MORENO</v>
      </c>
      <c r="V512" s="165">
        <v>1</v>
      </c>
      <c r="W512" s="165">
        <v>1</v>
      </c>
      <c r="X512" s="229">
        <v>46058</v>
      </c>
      <c r="Y512" s="229"/>
      <c r="Z512" s="47">
        <f t="shared" si="65"/>
        <v>6</v>
      </c>
      <c r="AA512" s="47" t="str">
        <f t="shared" si="68"/>
        <v/>
      </c>
      <c r="AB512" s="47" t="str">
        <f t="shared" si="71"/>
        <v>fev</v>
      </c>
      <c r="AC512" s="47" t="str">
        <f t="shared" si="72"/>
        <v>2026</v>
      </c>
      <c r="AD512" s="165" t="str">
        <f t="shared" si="64"/>
        <v/>
      </c>
    </row>
    <row r="513" spans="1:30" x14ac:dyDescent="0.25">
      <c r="A513" s="47" t="s">
        <v>874</v>
      </c>
      <c r="B513" s="47" t="s">
        <v>9</v>
      </c>
      <c r="C513" s="47">
        <v>2039</v>
      </c>
      <c r="D513" s="47">
        <v>9</v>
      </c>
      <c r="E513" s="47" t="s">
        <v>1112</v>
      </c>
      <c r="F513" s="48" t="s">
        <v>306</v>
      </c>
      <c r="G513" s="48" t="s">
        <v>11</v>
      </c>
      <c r="H513" s="48" t="str">
        <f t="shared" si="73"/>
        <v>152651-225</v>
      </c>
      <c r="I513" s="48">
        <v>1</v>
      </c>
      <c r="J513" s="48" t="s">
        <v>1143</v>
      </c>
      <c r="K513" s="48" t="s">
        <v>1486</v>
      </c>
      <c r="M513" s="47">
        <f>_xlfn.XLOOKUP(BASE!$A980,dd_carteira_fundição!A:A,dd_carteira_fundição!G:G,"",0)</f>
        <v>225</v>
      </c>
      <c r="N513" s="47" t="s">
        <v>1164</v>
      </c>
      <c r="O513" s="133"/>
      <c r="P513" s="47" t="s">
        <v>1230</v>
      </c>
      <c r="Q513" s="47" t="s">
        <v>1346</v>
      </c>
      <c r="R513" s="47" t="s">
        <v>1690</v>
      </c>
      <c r="S513" s="48" t="s">
        <v>1229</v>
      </c>
      <c r="T513" s="164">
        <v>395</v>
      </c>
      <c r="U513" s="47" t="str">
        <f>IFERROR(INDEX('TAXA DE OCUP. RECUR.'!$F$1:$F$60, MATCH(T513, 'TAXA DE OCUP. RECUR.'!$E$1:$E$60, 0)),"")</f>
        <v>TORNO VERT. SCHIESS KZ-200   2000 - [395]</v>
      </c>
      <c r="V513" s="165">
        <v>12.5</v>
      </c>
      <c r="W513" s="165"/>
      <c r="X513" s="229">
        <v>46059</v>
      </c>
      <c r="Y513" s="229"/>
      <c r="Z513" s="47">
        <f t="shared" si="65"/>
        <v>6</v>
      </c>
      <c r="AA513" s="47" t="str">
        <f t="shared" si="68"/>
        <v/>
      </c>
      <c r="AB513" s="47" t="str">
        <f t="shared" si="71"/>
        <v>fev</v>
      </c>
      <c r="AC513" s="47" t="str">
        <f t="shared" si="72"/>
        <v>2026</v>
      </c>
      <c r="AD513" s="165" t="str">
        <f t="shared" si="64"/>
        <v/>
      </c>
    </row>
    <row r="514" spans="1:30" x14ac:dyDescent="0.25">
      <c r="A514" s="47" t="s">
        <v>874</v>
      </c>
      <c r="B514" s="47" t="s">
        <v>9</v>
      </c>
      <c r="C514" s="47">
        <v>2039</v>
      </c>
      <c r="D514" s="47">
        <v>9</v>
      </c>
      <c r="E514" s="47" t="s">
        <v>1112</v>
      </c>
      <c r="F514" s="48" t="s">
        <v>306</v>
      </c>
      <c r="G514" s="48" t="s">
        <v>11</v>
      </c>
      <c r="H514" s="48" t="str">
        <f t="shared" si="73"/>
        <v>152651-225</v>
      </c>
      <c r="I514" s="48">
        <v>1</v>
      </c>
      <c r="J514" s="48" t="s">
        <v>1143</v>
      </c>
      <c r="K514" s="48" t="s">
        <v>1486</v>
      </c>
      <c r="M514" s="47">
        <f>_xlfn.XLOOKUP(BASE!$A981,dd_carteira_fundição!A:A,dd_carteira_fundição!G:G,"",0)</f>
        <v>225</v>
      </c>
      <c r="N514" s="47" t="s">
        <v>1164</v>
      </c>
      <c r="O514" s="133"/>
      <c r="P514" s="47" t="s">
        <v>1230</v>
      </c>
      <c r="Q514" s="47" t="s">
        <v>1346</v>
      </c>
      <c r="R514" s="47" t="s">
        <v>1690</v>
      </c>
      <c r="S514" s="48" t="s">
        <v>1231</v>
      </c>
      <c r="T514" s="164">
        <v>74</v>
      </c>
      <c r="U514" s="47" t="str">
        <f>IFERROR(INDEX('TAXA DE OCUP. RECUR.'!$F$1:$F$60, MATCH(T514, 'TAXA DE OCUP. RECUR.'!$E$1:$E$60, 0)),"")</f>
        <v>MONTAGEM (PREPARADOR DE PEÇA)-74</v>
      </c>
      <c r="V514" s="165">
        <v>0.41666666666666669</v>
      </c>
      <c r="W514" s="165"/>
      <c r="X514" s="229">
        <v>46060</v>
      </c>
      <c r="Y514" s="229"/>
      <c r="Z514" s="47">
        <f t="shared" si="65"/>
        <v>6</v>
      </c>
      <c r="AA514" s="47" t="str">
        <f t="shared" si="68"/>
        <v/>
      </c>
      <c r="AB514" s="47" t="str">
        <f t="shared" si="71"/>
        <v>fev</v>
      </c>
      <c r="AC514" s="47" t="str">
        <f t="shared" si="72"/>
        <v>2026</v>
      </c>
      <c r="AD514" s="165" t="str">
        <f t="shared" ref="AD514:AD577" si="74">IF(Y514&lt;&gt;"",1,"")</f>
        <v/>
      </c>
    </row>
    <row r="515" spans="1:30" x14ac:dyDescent="0.25">
      <c r="A515" s="47" t="s">
        <v>874</v>
      </c>
      <c r="B515" s="47" t="s">
        <v>9</v>
      </c>
      <c r="C515" s="47">
        <v>2039</v>
      </c>
      <c r="D515" s="47">
        <v>9</v>
      </c>
      <c r="E515" s="47" t="s">
        <v>1112</v>
      </c>
      <c r="F515" s="48" t="s">
        <v>306</v>
      </c>
      <c r="G515" s="48" t="s">
        <v>11</v>
      </c>
      <c r="H515" s="48" t="str">
        <f t="shared" si="73"/>
        <v>152651-226</v>
      </c>
      <c r="I515" s="48">
        <v>1</v>
      </c>
      <c r="J515" s="48" t="s">
        <v>1143</v>
      </c>
      <c r="K515" s="48" t="s">
        <v>1486</v>
      </c>
      <c r="M515" s="47">
        <f>_xlfn.XLOOKUP(BASE!$A982,dd_carteira_fundição!A:A,dd_carteira_fundição!G:G,"",0)</f>
        <v>226</v>
      </c>
      <c r="N515" s="47" t="s">
        <v>1164</v>
      </c>
      <c r="O515" s="133"/>
      <c r="P515" s="47"/>
      <c r="Q515" s="47" t="s">
        <v>1346</v>
      </c>
      <c r="R515" s="47" t="s">
        <v>158</v>
      </c>
      <c r="S515" s="48" t="s">
        <v>158</v>
      </c>
      <c r="T515" s="164">
        <v>2</v>
      </c>
      <c r="U515" s="47" t="str">
        <f>IFERROR(INDEX('TAXA DE OCUP. RECUR.'!$F$1:$F$60, MATCH(T515, 'TAXA DE OCUP. RECUR.'!$E$1:$E$60, 0)),"")</f>
        <v>EXPEDIÇÃO</v>
      </c>
      <c r="V515" s="165">
        <v>1</v>
      </c>
      <c r="W515" s="165"/>
      <c r="X515" s="229">
        <v>46172</v>
      </c>
      <c r="Y515" s="229"/>
      <c r="Z515" s="47">
        <f t="shared" ref="Z515:Z578" si="75">IFERROR(WEEKNUM(X515,11),"")</f>
        <v>22</v>
      </c>
      <c r="AA515" s="47" t="str">
        <f t="shared" ref="AA515:AA578" si="76">IF(Y515&lt;&gt;"",WEEKNUM(Y515,11),"")</f>
        <v/>
      </c>
      <c r="AB515" s="47" t="str">
        <f t="shared" si="71"/>
        <v>mai</v>
      </c>
      <c r="AC515" s="47" t="str">
        <f t="shared" si="72"/>
        <v>2026</v>
      </c>
      <c r="AD515" s="165" t="str">
        <f t="shared" si="74"/>
        <v/>
      </c>
    </row>
    <row r="516" spans="1:30" x14ac:dyDescent="0.25">
      <c r="A516" s="47" t="s">
        <v>875</v>
      </c>
      <c r="B516" s="47" t="s">
        <v>9</v>
      </c>
      <c r="C516" s="47">
        <v>2039</v>
      </c>
      <c r="D516" s="47">
        <v>10</v>
      </c>
      <c r="E516" s="47" t="s">
        <v>1112</v>
      </c>
      <c r="F516" s="48" t="s">
        <v>306</v>
      </c>
      <c r="G516" s="48" t="s">
        <v>11</v>
      </c>
      <c r="H516" s="48" t="str">
        <f t="shared" si="73"/>
        <v>152651-226</v>
      </c>
      <c r="I516" s="48">
        <v>1</v>
      </c>
      <c r="J516" s="48" t="s">
        <v>1143</v>
      </c>
      <c r="K516" s="48" t="s">
        <v>1486</v>
      </c>
      <c r="M516" s="47">
        <f>_xlfn.XLOOKUP(BASE!$A983,dd_carteira_fundição!A:A,dd_carteira_fundição!G:G,"",0)</f>
        <v>226</v>
      </c>
      <c r="N516" s="47" t="s">
        <v>1164</v>
      </c>
      <c r="O516" s="133"/>
      <c r="P516" s="47"/>
      <c r="Q516" s="47" t="s">
        <v>1346</v>
      </c>
      <c r="R516" s="47" t="s">
        <v>1687</v>
      </c>
      <c r="S516" s="48" t="s">
        <v>1156</v>
      </c>
      <c r="T516" s="164">
        <v>1</v>
      </c>
      <c r="U516" s="47" t="str">
        <f>IFERROR(INDEX('TAXA DE OCUP. RECUR.'!$F$1:$F$60, MATCH(T516, 'TAXA DE OCUP. RECUR.'!$E$1:$E$60, 0)),"")</f>
        <v>FUNDIÇÃO MORENO</v>
      </c>
      <c r="V516" s="165">
        <v>1</v>
      </c>
      <c r="W516" s="165">
        <v>1</v>
      </c>
      <c r="X516" s="229">
        <v>46058</v>
      </c>
      <c r="Y516" s="229"/>
      <c r="Z516" s="47">
        <f t="shared" si="75"/>
        <v>6</v>
      </c>
      <c r="AA516" s="47" t="str">
        <f t="shared" si="76"/>
        <v/>
      </c>
      <c r="AB516" s="47" t="str">
        <f t="shared" si="71"/>
        <v>fev</v>
      </c>
      <c r="AC516" s="47" t="str">
        <f t="shared" si="72"/>
        <v>2026</v>
      </c>
      <c r="AD516" s="165" t="str">
        <f t="shared" si="74"/>
        <v/>
      </c>
    </row>
    <row r="517" spans="1:30" x14ac:dyDescent="0.25">
      <c r="A517" s="47" t="s">
        <v>875</v>
      </c>
      <c r="B517" s="47" t="s">
        <v>9</v>
      </c>
      <c r="C517" s="47">
        <v>2039</v>
      </c>
      <c r="D517" s="47">
        <v>10</v>
      </c>
      <c r="E517" s="47" t="s">
        <v>1112</v>
      </c>
      <c r="F517" s="48" t="s">
        <v>306</v>
      </c>
      <c r="G517" s="48" t="s">
        <v>11</v>
      </c>
      <c r="H517" s="48" t="str">
        <f t="shared" si="73"/>
        <v>152651-226</v>
      </c>
      <c r="I517" s="48">
        <v>1</v>
      </c>
      <c r="J517" s="48" t="s">
        <v>1143</v>
      </c>
      <c r="K517" s="48" t="s">
        <v>1486</v>
      </c>
      <c r="M517" s="47">
        <f>_xlfn.XLOOKUP(BASE!$A984,dd_carteira_fundição!A:A,dd_carteira_fundição!G:G,"",0)</f>
        <v>226</v>
      </c>
      <c r="N517" s="47" t="s">
        <v>1164</v>
      </c>
      <c r="O517" s="133"/>
      <c r="P517" s="47" t="s">
        <v>1230</v>
      </c>
      <c r="Q517" s="47" t="s">
        <v>1346</v>
      </c>
      <c r="R517" s="47" t="s">
        <v>1690</v>
      </c>
      <c r="S517" s="48" t="s">
        <v>1229</v>
      </c>
      <c r="T517" s="164">
        <v>395</v>
      </c>
      <c r="U517" s="47" t="str">
        <f>IFERROR(INDEX('TAXA DE OCUP. RECUR.'!$F$1:$F$60, MATCH(T517, 'TAXA DE OCUP. RECUR.'!$E$1:$E$60, 0)),"")</f>
        <v>TORNO VERT. SCHIESS KZ-200   2000 - [395]</v>
      </c>
      <c r="V517" s="165">
        <v>12.5</v>
      </c>
      <c r="W517" s="165"/>
      <c r="X517" s="229">
        <v>46059</v>
      </c>
      <c r="Y517" s="229"/>
      <c r="Z517" s="47">
        <f t="shared" si="75"/>
        <v>6</v>
      </c>
      <c r="AA517" s="47" t="str">
        <f t="shared" si="76"/>
        <v/>
      </c>
      <c r="AB517" s="47" t="str">
        <f t="shared" si="71"/>
        <v>fev</v>
      </c>
      <c r="AC517" s="47" t="str">
        <f t="shared" si="72"/>
        <v>2026</v>
      </c>
      <c r="AD517" s="165" t="str">
        <f t="shared" si="74"/>
        <v/>
      </c>
    </row>
    <row r="518" spans="1:30" x14ac:dyDescent="0.25">
      <c r="A518" s="47" t="s">
        <v>875</v>
      </c>
      <c r="B518" s="47" t="s">
        <v>9</v>
      </c>
      <c r="C518" s="47">
        <v>2039</v>
      </c>
      <c r="D518" s="47">
        <v>10</v>
      </c>
      <c r="E518" s="47" t="s">
        <v>1112</v>
      </c>
      <c r="F518" s="48" t="s">
        <v>306</v>
      </c>
      <c r="G518" s="48" t="s">
        <v>11</v>
      </c>
      <c r="H518" s="48" t="str">
        <f t="shared" si="73"/>
        <v>152651-226</v>
      </c>
      <c r="I518" s="48">
        <v>1</v>
      </c>
      <c r="J518" s="48" t="s">
        <v>1143</v>
      </c>
      <c r="K518" s="48" t="s">
        <v>1486</v>
      </c>
      <c r="M518" s="47">
        <f>_xlfn.XLOOKUP(BASE!$A985,dd_carteira_fundição!A:A,dd_carteira_fundição!G:G,"",0)</f>
        <v>226</v>
      </c>
      <c r="N518" s="47" t="s">
        <v>1164</v>
      </c>
      <c r="O518" s="133"/>
      <c r="P518" s="47" t="s">
        <v>1230</v>
      </c>
      <c r="Q518" s="47" t="s">
        <v>1346</v>
      </c>
      <c r="R518" s="47" t="s">
        <v>1690</v>
      </c>
      <c r="S518" s="48" t="s">
        <v>1231</v>
      </c>
      <c r="T518" s="164">
        <v>74</v>
      </c>
      <c r="U518" s="47" t="str">
        <f>IFERROR(INDEX('TAXA DE OCUP. RECUR.'!$F$1:$F$60, MATCH(T518, 'TAXA DE OCUP. RECUR.'!$E$1:$E$60, 0)),"")</f>
        <v>MONTAGEM (PREPARADOR DE PEÇA)-74</v>
      </c>
      <c r="V518" s="165">
        <v>0.41666666666666669</v>
      </c>
      <c r="W518" s="165"/>
      <c r="X518" s="229">
        <v>46060</v>
      </c>
      <c r="Y518" s="229"/>
      <c r="Z518" s="47">
        <f t="shared" si="75"/>
        <v>6</v>
      </c>
      <c r="AA518" s="47" t="str">
        <f t="shared" si="76"/>
        <v/>
      </c>
      <c r="AB518" s="47" t="str">
        <f t="shared" si="71"/>
        <v>fev</v>
      </c>
      <c r="AC518" s="47" t="str">
        <f t="shared" si="72"/>
        <v>2026</v>
      </c>
      <c r="AD518" s="165" t="str">
        <f t="shared" si="74"/>
        <v/>
      </c>
    </row>
    <row r="519" spans="1:30" x14ac:dyDescent="0.25">
      <c r="A519" s="47" t="s">
        <v>875</v>
      </c>
      <c r="B519" s="47" t="s">
        <v>9</v>
      </c>
      <c r="C519" s="47">
        <v>2039</v>
      </c>
      <c r="D519" s="47">
        <v>10</v>
      </c>
      <c r="E519" s="47" t="s">
        <v>1112</v>
      </c>
      <c r="F519" s="48" t="s">
        <v>306</v>
      </c>
      <c r="G519" s="48" t="s">
        <v>11</v>
      </c>
      <c r="H519" s="48" t="str">
        <f t="shared" si="73"/>
        <v>152651-227</v>
      </c>
      <c r="I519" s="48">
        <v>1</v>
      </c>
      <c r="J519" s="48" t="s">
        <v>1143</v>
      </c>
      <c r="K519" s="48" t="s">
        <v>1486</v>
      </c>
      <c r="M519" s="47">
        <f>_xlfn.XLOOKUP(BASE!$A986,dd_carteira_fundição!A:A,dd_carteira_fundição!G:G,"",0)</f>
        <v>227</v>
      </c>
      <c r="N519" s="47" t="s">
        <v>1164</v>
      </c>
      <c r="O519" s="133"/>
      <c r="P519" s="47"/>
      <c r="Q519" s="47" t="s">
        <v>1346</v>
      </c>
      <c r="R519" s="47" t="s">
        <v>158</v>
      </c>
      <c r="S519" s="48" t="s">
        <v>158</v>
      </c>
      <c r="T519" s="164">
        <v>2</v>
      </c>
      <c r="U519" s="47" t="str">
        <f>IFERROR(INDEX('TAXA DE OCUP. RECUR.'!$F$1:$F$60, MATCH(T519, 'TAXA DE OCUP. RECUR.'!$E$1:$E$60, 0)),"")</f>
        <v>EXPEDIÇÃO</v>
      </c>
      <c r="V519" s="165">
        <v>1</v>
      </c>
      <c r="W519" s="165"/>
      <c r="X519" s="229">
        <v>46172</v>
      </c>
      <c r="Y519" s="229"/>
      <c r="Z519" s="47">
        <f t="shared" si="75"/>
        <v>22</v>
      </c>
      <c r="AA519" s="47" t="str">
        <f t="shared" si="76"/>
        <v/>
      </c>
      <c r="AB519" s="47" t="str">
        <f t="shared" si="71"/>
        <v>mai</v>
      </c>
      <c r="AC519" s="47" t="str">
        <f t="shared" si="72"/>
        <v>2026</v>
      </c>
      <c r="AD519" s="165" t="str">
        <f t="shared" si="74"/>
        <v/>
      </c>
    </row>
    <row r="520" spans="1:30" x14ac:dyDescent="0.25">
      <c r="A520" s="47" t="s">
        <v>876</v>
      </c>
      <c r="B520" s="47" t="s">
        <v>9</v>
      </c>
      <c r="C520" s="47">
        <v>2039</v>
      </c>
      <c r="D520" s="47">
        <v>11</v>
      </c>
      <c r="E520" s="47" t="s">
        <v>1112</v>
      </c>
      <c r="F520" s="48" t="s">
        <v>306</v>
      </c>
      <c r="G520" s="48" t="s">
        <v>11</v>
      </c>
      <c r="H520" s="48" t="str">
        <f t="shared" si="73"/>
        <v>152651-227</v>
      </c>
      <c r="I520" s="48">
        <v>1</v>
      </c>
      <c r="J520" s="48" t="s">
        <v>1143</v>
      </c>
      <c r="K520" s="48" t="s">
        <v>1486</v>
      </c>
      <c r="M520" s="47">
        <f>_xlfn.XLOOKUP(BASE!$A987,dd_carteira_fundição!A:A,dd_carteira_fundição!G:G,"",0)</f>
        <v>227</v>
      </c>
      <c r="N520" s="47" t="s">
        <v>1164</v>
      </c>
      <c r="O520" s="133"/>
      <c r="P520" s="47"/>
      <c r="Q520" s="47" t="s">
        <v>1346</v>
      </c>
      <c r="R520" s="47" t="s">
        <v>1687</v>
      </c>
      <c r="S520" s="48" t="s">
        <v>1156</v>
      </c>
      <c r="T520" s="164">
        <v>1</v>
      </c>
      <c r="U520" s="47" t="str">
        <f>IFERROR(INDEX('TAXA DE OCUP. RECUR.'!$F$1:$F$60, MATCH(T520, 'TAXA DE OCUP. RECUR.'!$E$1:$E$60, 0)),"")</f>
        <v>FUNDIÇÃO MORENO</v>
      </c>
      <c r="V520" s="165">
        <v>1</v>
      </c>
      <c r="W520" s="165">
        <v>1</v>
      </c>
      <c r="X520" s="229">
        <v>46058</v>
      </c>
      <c r="Y520" s="229"/>
      <c r="Z520" s="47">
        <f t="shared" si="75"/>
        <v>6</v>
      </c>
      <c r="AA520" s="47" t="str">
        <f t="shared" si="76"/>
        <v/>
      </c>
      <c r="AB520" s="47" t="str">
        <f t="shared" si="71"/>
        <v>fev</v>
      </c>
      <c r="AC520" s="47" t="str">
        <f t="shared" si="72"/>
        <v>2026</v>
      </c>
      <c r="AD520" s="165" t="str">
        <f t="shared" si="74"/>
        <v/>
      </c>
    </row>
    <row r="521" spans="1:30" x14ac:dyDescent="0.25">
      <c r="A521" s="47" t="s">
        <v>876</v>
      </c>
      <c r="B521" s="47" t="s">
        <v>9</v>
      </c>
      <c r="C521" s="47">
        <v>2039</v>
      </c>
      <c r="D521" s="47">
        <v>11</v>
      </c>
      <c r="E521" s="47" t="s">
        <v>1112</v>
      </c>
      <c r="F521" s="48" t="s">
        <v>306</v>
      </c>
      <c r="G521" s="48" t="s">
        <v>11</v>
      </c>
      <c r="H521" s="48" t="str">
        <f t="shared" si="73"/>
        <v>152651-227</v>
      </c>
      <c r="I521" s="48">
        <v>1</v>
      </c>
      <c r="J521" s="48" t="s">
        <v>1143</v>
      </c>
      <c r="K521" s="48" t="s">
        <v>1486</v>
      </c>
      <c r="M521" s="47">
        <f>_xlfn.XLOOKUP(BASE!$A988,dd_carteira_fundição!A:A,dd_carteira_fundição!G:G,"",0)</f>
        <v>227</v>
      </c>
      <c r="N521" s="47" t="s">
        <v>1164</v>
      </c>
      <c r="O521" s="133"/>
      <c r="P521" s="47" t="s">
        <v>1230</v>
      </c>
      <c r="Q521" s="47" t="s">
        <v>1346</v>
      </c>
      <c r="R521" s="47" t="s">
        <v>1690</v>
      </c>
      <c r="S521" s="48" t="s">
        <v>1229</v>
      </c>
      <c r="T521" s="164">
        <v>395</v>
      </c>
      <c r="U521" s="47" t="str">
        <f>IFERROR(INDEX('TAXA DE OCUP. RECUR.'!$F$1:$F$60, MATCH(T521, 'TAXA DE OCUP. RECUR.'!$E$1:$E$60, 0)),"")</f>
        <v>TORNO VERT. SCHIESS KZ-200   2000 - [395]</v>
      </c>
      <c r="V521" s="165">
        <v>12.5</v>
      </c>
      <c r="W521" s="165"/>
      <c r="X521" s="229">
        <v>46059</v>
      </c>
      <c r="Y521" s="229"/>
      <c r="Z521" s="47">
        <f t="shared" si="75"/>
        <v>6</v>
      </c>
      <c r="AA521" s="47" t="str">
        <f t="shared" si="76"/>
        <v/>
      </c>
      <c r="AB521" s="47" t="str">
        <f t="shared" si="71"/>
        <v>fev</v>
      </c>
      <c r="AC521" s="47" t="str">
        <f t="shared" si="72"/>
        <v>2026</v>
      </c>
      <c r="AD521" s="165" t="str">
        <f t="shared" si="74"/>
        <v/>
      </c>
    </row>
    <row r="522" spans="1:30" x14ac:dyDescent="0.25">
      <c r="A522" s="47" t="s">
        <v>876</v>
      </c>
      <c r="B522" s="47" t="s">
        <v>9</v>
      </c>
      <c r="C522" s="47">
        <v>2039</v>
      </c>
      <c r="D522" s="47">
        <v>11</v>
      </c>
      <c r="E522" s="47" t="s">
        <v>1112</v>
      </c>
      <c r="F522" s="48" t="s">
        <v>306</v>
      </c>
      <c r="G522" s="48" t="s">
        <v>11</v>
      </c>
      <c r="H522" s="48" t="str">
        <f t="shared" si="73"/>
        <v>152651-227</v>
      </c>
      <c r="I522" s="48">
        <v>1</v>
      </c>
      <c r="J522" s="48" t="s">
        <v>1143</v>
      </c>
      <c r="K522" s="48" t="s">
        <v>1486</v>
      </c>
      <c r="M522" s="47">
        <f>_xlfn.XLOOKUP(BASE!$A989,dd_carteira_fundição!A:A,dd_carteira_fundição!G:G,"",0)</f>
        <v>227</v>
      </c>
      <c r="N522" s="47" t="s">
        <v>1164</v>
      </c>
      <c r="O522" s="133"/>
      <c r="P522" s="47" t="s">
        <v>1230</v>
      </c>
      <c r="Q522" s="47" t="s">
        <v>1346</v>
      </c>
      <c r="R522" s="47" t="s">
        <v>1690</v>
      </c>
      <c r="S522" s="48" t="s">
        <v>1231</v>
      </c>
      <c r="T522" s="164">
        <v>74</v>
      </c>
      <c r="U522" s="47" t="str">
        <f>IFERROR(INDEX('TAXA DE OCUP. RECUR.'!$F$1:$F$60, MATCH(T522, 'TAXA DE OCUP. RECUR.'!$E$1:$E$60, 0)),"")</f>
        <v>MONTAGEM (PREPARADOR DE PEÇA)-74</v>
      </c>
      <c r="V522" s="165">
        <v>0.41666666666666669</v>
      </c>
      <c r="W522" s="165"/>
      <c r="X522" s="229">
        <v>46060</v>
      </c>
      <c r="Y522" s="229"/>
      <c r="Z522" s="47">
        <f t="shared" si="75"/>
        <v>6</v>
      </c>
      <c r="AA522" s="47" t="str">
        <f t="shared" si="76"/>
        <v/>
      </c>
      <c r="AB522" s="47" t="str">
        <f t="shared" si="71"/>
        <v>fev</v>
      </c>
      <c r="AC522" s="47" t="str">
        <f t="shared" si="72"/>
        <v>2026</v>
      </c>
      <c r="AD522" s="165" t="str">
        <f t="shared" si="74"/>
        <v/>
      </c>
    </row>
    <row r="523" spans="1:30" x14ac:dyDescent="0.25">
      <c r="A523" s="47" t="s">
        <v>876</v>
      </c>
      <c r="B523" s="47" t="s">
        <v>9</v>
      </c>
      <c r="C523" s="47">
        <v>2039</v>
      </c>
      <c r="D523" s="47">
        <v>11</v>
      </c>
      <c r="E523" s="47" t="s">
        <v>1112</v>
      </c>
      <c r="F523" s="48" t="s">
        <v>306</v>
      </c>
      <c r="G523" s="48" t="s">
        <v>11</v>
      </c>
      <c r="H523" s="48" t="str">
        <f t="shared" si="73"/>
        <v>152651-228</v>
      </c>
      <c r="I523" s="48">
        <v>1</v>
      </c>
      <c r="J523" s="48" t="s">
        <v>1143</v>
      </c>
      <c r="K523" s="48" t="s">
        <v>1486</v>
      </c>
      <c r="M523" s="47">
        <f>_xlfn.XLOOKUP(BASE!$A990,dd_carteira_fundição!A:A,dd_carteira_fundição!G:G,"",0)</f>
        <v>228</v>
      </c>
      <c r="N523" s="47" t="s">
        <v>1164</v>
      </c>
      <c r="O523" s="133"/>
      <c r="P523" s="47"/>
      <c r="Q523" s="47" t="s">
        <v>1346</v>
      </c>
      <c r="R523" s="47" t="s">
        <v>158</v>
      </c>
      <c r="S523" s="48" t="s">
        <v>158</v>
      </c>
      <c r="T523" s="164">
        <v>2</v>
      </c>
      <c r="U523" s="47" t="str">
        <f>IFERROR(INDEX('TAXA DE OCUP. RECUR.'!$F$1:$F$60, MATCH(T523, 'TAXA DE OCUP. RECUR.'!$E$1:$E$60, 0)),"")</f>
        <v>EXPEDIÇÃO</v>
      </c>
      <c r="V523" s="165">
        <v>1</v>
      </c>
      <c r="W523" s="165"/>
      <c r="X523" s="229">
        <v>46172</v>
      </c>
      <c r="Y523" s="229"/>
      <c r="Z523" s="47">
        <f t="shared" si="75"/>
        <v>22</v>
      </c>
      <c r="AA523" s="47" t="str">
        <f t="shared" si="76"/>
        <v/>
      </c>
      <c r="AB523" s="47" t="str">
        <f t="shared" si="71"/>
        <v>mai</v>
      </c>
      <c r="AC523" s="47" t="str">
        <f t="shared" si="72"/>
        <v>2026</v>
      </c>
      <c r="AD523" s="165" t="str">
        <f t="shared" si="74"/>
        <v/>
      </c>
    </row>
    <row r="524" spans="1:30" x14ac:dyDescent="0.25">
      <c r="A524" s="47" t="s">
        <v>877</v>
      </c>
      <c r="B524" s="47" t="s">
        <v>9</v>
      </c>
      <c r="C524" s="47">
        <v>2039</v>
      </c>
      <c r="D524" s="47">
        <v>12</v>
      </c>
      <c r="E524" s="47" t="s">
        <v>1112</v>
      </c>
      <c r="F524" s="48" t="s">
        <v>306</v>
      </c>
      <c r="G524" s="48" t="s">
        <v>11</v>
      </c>
      <c r="H524" s="48" t="str">
        <f t="shared" si="73"/>
        <v>152651-228</v>
      </c>
      <c r="I524" s="48">
        <v>1</v>
      </c>
      <c r="J524" s="48" t="s">
        <v>1143</v>
      </c>
      <c r="K524" s="48" t="s">
        <v>1486</v>
      </c>
      <c r="M524" s="47">
        <f>_xlfn.XLOOKUP(BASE!$A991,dd_carteira_fundição!A:A,dd_carteira_fundição!G:G,"",0)</f>
        <v>228</v>
      </c>
      <c r="N524" s="47" t="s">
        <v>1164</v>
      </c>
      <c r="O524" s="133"/>
      <c r="P524" s="47"/>
      <c r="Q524" s="47" t="s">
        <v>1346</v>
      </c>
      <c r="R524" s="47" t="s">
        <v>1687</v>
      </c>
      <c r="S524" s="48" t="s">
        <v>1156</v>
      </c>
      <c r="T524" s="164">
        <v>1</v>
      </c>
      <c r="U524" s="47" t="str">
        <f>IFERROR(INDEX('TAXA DE OCUP. RECUR.'!$F$1:$F$60, MATCH(T524, 'TAXA DE OCUP. RECUR.'!$E$1:$E$60, 0)),"")</f>
        <v>FUNDIÇÃO MORENO</v>
      </c>
      <c r="V524" s="165">
        <v>1</v>
      </c>
      <c r="W524" s="165">
        <v>1</v>
      </c>
      <c r="X524" s="229">
        <v>46058</v>
      </c>
      <c r="Y524" s="229"/>
      <c r="Z524" s="47">
        <f t="shared" si="75"/>
        <v>6</v>
      </c>
      <c r="AA524" s="47" t="str">
        <f t="shared" si="76"/>
        <v/>
      </c>
      <c r="AB524" s="47" t="str">
        <f t="shared" si="71"/>
        <v>fev</v>
      </c>
      <c r="AC524" s="47" t="str">
        <f t="shared" si="72"/>
        <v>2026</v>
      </c>
      <c r="AD524" s="165" t="str">
        <f t="shared" si="74"/>
        <v/>
      </c>
    </row>
    <row r="525" spans="1:30" x14ac:dyDescent="0.25">
      <c r="A525" s="47" t="s">
        <v>877</v>
      </c>
      <c r="B525" s="47" t="s">
        <v>9</v>
      </c>
      <c r="C525" s="47">
        <v>2039</v>
      </c>
      <c r="D525" s="47">
        <v>12</v>
      </c>
      <c r="E525" s="47" t="s">
        <v>1112</v>
      </c>
      <c r="F525" s="48" t="s">
        <v>306</v>
      </c>
      <c r="G525" s="48" t="s">
        <v>11</v>
      </c>
      <c r="H525" s="48" t="str">
        <f t="shared" si="73"/>
        <v>152651-228</v>
      </c>
      <c r="I525" s="48">
        <v>1</v>
      </c>
      <c r="J525" s="48" t="s">
        <v>1143</v>
      </c>
      <c r="K525" s="48" t="s">
        <v>1486</v>
      </c>
      <c r="M525" s="47">
        <f>_xlfn.XLOOKUP(BASE!$A992,dd_carteira_fundição!A:A,dd_carteira_fundição!G:G,"",0)</f>
        <v>228</v>
      </c>
      <c r="N525" s="47" t="s">
        <v>1164</v>
      </c>
      <c r="O525" s="133"/>
      <c r="P525" s="47" t="s">
        <v>1230</v>
      </c>
      <c r="Q525" s="47" t="s">
        <v>1346</v>
      </c>
      <c r="R525" s="47" t="s">
        <v>1690</v>
      </c>
      <c r="S525" s="48" t="s">
        <v>1229</v>
      </c>
      <c r="T525" s="164">
        <v>395</v>
      </c>
      <c r="U525" s="47" t="str">
        <f>IFERROR(INDEX('TAXA DE OCUP. RECUR.'!$F$1:$F$60, MATCH(T525, 'TAXA DE OCUP. RECUR.'!$E$1:$E$60, 0)),"")</f>
        <v>TORNO VERT. SCHIESS KZ-200   2000 - [395]</v>
      </c>
      <c r="V525" s="165">
        <v>12.5</v>
      </c>
      <c r="W525" s="165"/>
      <c r="X525" s="229">
        <v>46059</v>
      </c>
      <c r="Y525" s="229"/>
      <c r="Z525" s="47">
        <f t="shared" si="75"/>
        <v>6</v>
      </c>
      <c r="AA525" s="47" t="str">
        <f t="shared" si="76"/>
        <v/>
      </c>
      <c r="AB525" s="47" t="str">
        <f t="shared" si="71"/>
        <v>fev</v>
      </c>
      <c r="AC525" s="47" t="str">
        <f t="shared" si="72"/>
        <v>2026</v>
      </c>
      <c r="AD525" s="165" t="str">
        <f t="shared" si="74"/>
        <v/>
      </c>
    </row>
    <row r="526" spans="1:30" x14ac:dyDescent="0.25">
      <c r="A526" s="47" t="s">
        <v>877</v>
      </c>
      <c r="B526" s="47" t="s">
        <v>9</v>
      </c>
      <c r="C526" s="47">
        <v>2039</v>
      </c>
      <c r="D526" s="47">
        <v>12</v>
      </c>
      <c r="E526" s="47" t="s">
        <v>1112</v>
      </c>
      <c r="F526" s="48" t="s">
        <v>306</v>
      </c>
      <c r="G526" s="48" t="s">
        <v>11</v>
      </c>
      <c r="H526" s="48" t="str">
        <f t="shared" si="73"/>
        <v>152651-228</v>
      </c>
      <c r="I526" s="48">
        <v>1</v>
      </c>
      <c r="J526" s="48" t="s">
        <v>1143</v>
      </c>
      <c r="K526" s="48" t="s">
        <v>1486</v>
      </c>
      <c r="M526" s="47">
        <f>_xlfn.XLOOKUP(BASE!$A993,dd_carteira_fundição!A:A,dd_carteira_fundição!G:G,"",0)</f>
        <v>228</v>
      </c>
      <c r="N526" s="47" t="s">
        <v>1164</v>
      </c>
      <c r="O526" s="133"/>
      <c r="P526" s="47" t="s">
        <v>1230</v>
      </c>
      <c r="Q526" s="47" t="s">
        <v>1346</v>
      </c>
      <c r="R526" s="47" t="s">
        <v>1690</v>
      </c>
      <c r="S526" s="48" t="s">
        <v>1231</v>
      </c>
      <c r="T526" s="164">
        <v>74</v>
      </c>
      <c r="U526" s="47" t="str">
        <f>IFERROR(INDEX('TAXA DE OCUP. RECUR.'!$F$1:$F$60, MATCH(T526, 'TAXA DE OCUP. RECUR.'!$E$1:$E$60, 0)),"")</f>
        <v>MONTAGEM (PREPARADOR DE PEÇA)-74</v>
      </c>
      <c r="V526" s="165">
        <v>0.41666666666666669</v>
      </c>
      <c r="W526" s="165"/>
      <c r="X526" s="229">
        <v>46060</v>
      </c>
      <c r="Y526" s="229"/>
      <c r="Z526" s="47">
        <f t="shared" si="75"/>
        <v>6</v>
      </c>
      <c r="AA526" s="47" t="str">
        <f t="shared" si="76"/>
        <v/>
      </c>
      <c r="AB526" s="47" t="str">
        <f t="shared" si="71"/>
        <v>fev</v>
      </c>
      <c r="AC526" s="47" t="str">
        <f t="shared" si="72"/>
        <v>2026</v>
      </c>
      <c r="AD526" s="165" t="str">
        <f t="shared" si="74"/>
        <v/>
      </c>
    </row>
    <row r="527" spans="1:30" x14ac:dyDescent="0.25">
      <c r="A527" s="47" t="s">
        <v>877</v>
      </c>
      <c r="B527" s="47" t="s">
        <v>9</v>
      </c>
      <c r="C527" s="47">
        <v>2039</v>
      </c>
      <c r="D527" s="47">
        <v>12</v>
      </c>
      <c r="E527" s="47" t="s">
        <v>1112</v>
      </c>
      <c r="F527" s="48" t="s">
        <v>306</v>
      </c>
      <c r="G527" s="48" t="s">
        <v>11</v>
      </c>
      <c r="H527" s="48" t="str">
        <f t="shared" si="73"/>
        <v>152651-261</v>
      </c>
      <c r="I527" s="48">
        <v>1</v>
      </c>
      <c r="J527" s="48" t="s">
        <v>1143</v>
      </c>
      <c r="K527" s="48" t="s">
        <v>1486</v>
      </c>
      <c r="M527" s="47">
        <f>_xlfn.XLOOKUP(BASE!$A994,dd_carteira_fundição!A:A,dd_carteira_fundição!G:G,"",0)</f>
        <v>261</v>
      </c>
      <c r="N527" s="47" t="s">
        <v>1164</v>
      </c>
      <c r="O527" s="133"/>
      <c r="P527" s="47"/>
      <c r="Q527" s="47" t="s">
        <v>1346</v>
      </c>
      <c r="R527" s="47" t="s">
        <v>158</v>
      </c>
      <c r="S527" s="48" t="s">
        <v>158</v>
      </c>
      <c r="T527" s="164">
        <v>2</v>
      </c>
      <c r="U527" s="47" t="str">
        <f>IFERROR(INDEX('TAXA DE OCUP. RECUR.'!$F$1:$F$60, MATCH(T527, 'TAXA DE OCUP. RECUR.'!$E$1:$E$60, 0)),"")</f>
        <v>EXPEDIÇÃO</v>
      </c>
      <c r="V527" s="165">
        <v>1</v>
      </c>
      <c r="W527" s="165"/>
      <c r="X527" s="229">
        <v>46172</v>
      </c>
      <c r="Y527" s="229"/>
      <c r="Z527" s="47">
        <f t="shared" si="75"/>
        <v>22</v>
      </c>
      <c r="AA527" s="47" t="str">
        <f t="shared" si="76"/>
        <v/>
      </c>
      <c r="AB527" s="47" t="str">
        <f t="shared" si="71"/>
        <v>mai</v>
      </c>
      <c r="AC527" s="47" t="str">
        <f t="shared" si="72"/>
        <v>2026</v>
      </c>
      <c r="AD527" s="165" t="str">
        <f t="shared" si="74"/>
        <v/>
      </c>
    </row>
    <row r="528" spans="1:30" x14ac:dyDescent="0.25">
      <c r="A528" s="47" t="s">
        <v>878</v>
      </c>
      <c r="B528" s="47" t="s">
        <v>9</v>
      </c>
      <c r="C528" s="47">
        <v>2039</v>
      </c>
      <c r="D528" s="47">
        <v>14</v>
      </c>
      <c r="E528" s="47" t="s">
        <v>1112</v>
      </c>
      <c r="F528" s="48" t="s">
        <v>306</v>
      </c>
      <c r="G528" s="48" t="s">
        <v>11</v>
      </c>
      <c r="H528" s="48" t="str">
        <f t="shared" si="73"/>
        <v>152651-261</v>
      </c>
      <c r="I528" s="48">
        <v>1</v>
      </c>
      <c r="J528" s="48" t="s">
        <v>1143</v>
      </c>
      <c r="K528" s="48" t="s">
        <v>1486</v>
      </c>
      <c r="M528" s="47">
        <f>_xlfn.XLOOKUP(BASE!$A995,dd_carteira_fundição!A:A,dd_carteira_fundição!G:G,"",0)</f>
        <v>261</v>
      </c>
      <c r="N528" s="47" t="s">
        <v>1164</v>
      </c>
      <c r="O528" s="133"/>
      <c r="P528" s="47"/>
      <c r="Q528" s="47" t="s">
        <v>1346</v>
      </c>
      <c r="R528" s="47" t="s">
        <v>1687</v>
      </c>
      <c r="S528" s="48" t="s">
        <v>1156</v>
      </c>
      <c r="T528" s="164">
        <v>1</v>
      </c>
      <c r="U528" s="47" t="str">
        <f>IFERROR(INDEX('TAXA DE OCUP. RECUR.'!$F$1:$F$60, MATCH(T528, 'TAXA DE OCUP. RECUR.'!$E$1:$E$60, 0)),"")</f>
        <v>FUNDIÇÃO MORENO</v>
      </c>
      <c r="V528" s="165">
        <v>1</v>
      </c>
      <c r="W528" s="165">
        <v>1</v>
      </c>
      <c r="X528" s="229">
        <v>46058</v>
      </c>
      <c r="Y528" s="229"/>
      <c r="Z528" s="47">
        <f t="shared" si="75"/>
        <v>6</v>
      </c>
      <c r="AA528" s="47" t="str">
        <f t="shared" si="76"/>
        <v/>
      </c>
      <c r="AB528" s="47" t="str">
        <f t="shared" si="71"/>
        <v>fev</v>
      </c>
      <c r="AC528" s="47" t="str">
        <f t="shared" si="72"/>
        <v>2026</v>
      </c>
      <c r="AD528" s="165" t="str">
        <f t="shared" si="74"/>
        <v/>
      </c>
    </row>
    <row r="529" spans="1:30" x14ac:dyDescent="0.25">
      <c r="A529" s="47" t="s">
        <v>878</v>
      </c>
      <c r="B529" s="47" t="s">
        <v>9</v>
      </c>
      <c r="C529" s="47">
        <v>2039</v>
      </c>
      <c r="D529" s="47">
        <v>14</v>
      </c>
      <c r="E529" s="47" t="s">
        <v>1112</v>
      </c>
      <c r="F529" s="48" t="s">
        <v>306</v>
      </c>
      <c r="G529" s="48" t="s">
        <v>11</v>
      </c>
      <c r="H529" s="48" t="str">
        <f t="shared" si="73"/>
        <v>152651-261</v>
      </c>
      <c r="I529" s="48">
        <v>1</v>
      </c>
      <c r="J529" s="48" t="s">
        <v>1143</v>
      </c>
      <c r="K529" s="48" t="s">
        <v>1486</v>
      </c>
      <c r="M529" s="47">
        <f>_xlfn.XLOOKUP(BASE!$A996,dd_carteira_fundição!A:A,dd_carteira_fundição!G:G,"",0)</f>
        <v>261</v>
      </c>
      <c r="N529" s="47" t="s">
        <v>1164</v>
      </c>
      <c r="O529" s="133"/>
      <c r="P529" s="47" t="s">
        <v>1230</v>
      </c>
      <c r="Q529" s="47" t="s">
        <v>1346</v>
      </c>
      <c r="R529" s="47" t="s">
        <v>1690</v>
      </c>
      <c r="S529" s="48" t="s">
        <v>1229</v>
      </c>
      <c r="T529" s="164">
        <v>395</v>
      </c>
      <c r="U529" s="47" t="str">
        <f>IFERROR(INDEX('TAXA DE OCUP. RECUR.'!$F$1:$F$60, MATCH(T529, 'TAXA DE OCUP. RECUR.'!$E$1:$E$60, 0)),"")</f>
        <v>TORNO VERT. SCHIESS KZ-200   2000 - [395]</v>
      </c>
      <c r="V529" s="165">
        <v>12.5</v>
      </c>
      <c r="W529" s="165"/>
      <c r="X529" s="229">
        <v>46059</v>
      </c>
      <c r="Y529" s="229"/>
      <c r="Z529" s="47">
        <f t="shared" si="75"/>
        <v>6</v>
      </c>
      <c r="AA529" s="47" t="str">
        <f t="shared" si="76"/>
        <v/>
      </c>
      <c r="AB529" s="47" t="str">
        <f t="shared" si="71"/>
        <v>fev</v>
      </c>
      <c r="AC529" s="47" t="str">
        <f t="shared" si="72"/>
        <v>2026</v>
      </c>
      <c r="AD529" s="165" t="str">
        <f t="shared" si="74"/>
        <v/>
      </c>
    </row>
    <row r="530" spans="1:30" x14ac:dyDescent="0.25">
      <c r="A530" s="47" t="s">
        <v>878</v>
      </c>
      <c r="B530" s="47" t="s">
        <v>9</v>
      </c>
      <c r="C530" s="47">
        <v>2039</v>
      </c>
      <c r="D530" s="47">
        <v>14</v>
      </c>
      <c r="E530" s="47" t="s">
        <v>1112</v>
      </c>
      <c r="F530" s="48" t="s">
        <v>306</v>
      </c>
      <c r="G530" s="48" t="s">
        <v>11</v>
      </c>
      <c r="H530" s="48" t="str">
        <f t="shared" si="73"/>
        <v>152651-261</v>
      </c>
      <c r="I530" s="48">
        <v>1</v>
      </c>
      <c r="J530" s="48" t="s">
        <v>1143</v>
      </c>
      <c r="K530" s="48" t="s">
        <v>1486</v>
      </c>
      <c r="M530" s="47">
        <f>_xlfn.XLOOKUP(BASE!$A997,dd_carteira_fundição!A:A,dd_carteira_fundição!G:G,"",0)</f>
        <v>261</v>
      </c>
      <c r="N530" s="47" t="s">
        <v>1164</v>
      </c>
      <c r="O530" s="133"/>
      <c r="P530" s="47" t="s">
        <v>1230</v>
      </c>
      <c r="Q530" s="47" t="s">
        <v>1346</v>
      </c>
      <c r="R530" s="47" t="s">
        <v>1690</v>
      </c>
      <c r="S530" s="48" t="s">
        <v>1231</v>
      </c>
      <c r="T530" s="164">
        <v>74</v>
      </c>
      <c r="U530" s="47" t="str">
        <f>IFERROR(INDEX('TAXA DE OCUP. RECUR.'!$F$1:$F$60, MATCH(T530, 'TAXA DE OCUP. RECUR.'!$E$1:$E$60, 0)),"")</f>
        <v>MONTAGEM (PREPARADOR DE PEÇA)-74</v>
      </c>
      <c r="V530" s="165">
        <v>0.41666666666666669</v>
      </c>
      <c r="W530" s="165"/>
      <c r="X530" s="229">
        <v>46060</v>
      </c>
      <c r="Y530" s="229"/>
      <c r="Z530" s="47">
        <f t="shared" si="75"/>
        <v>6</v>
      </c>
      <c r="AA530" s="47" t="str">
        <f t="shared" si="76"/>
        <v/>
      </c>
      <c r="AB530" s="47" t="str">
        <f t="shared" si="71"/>
        <v>fev</v>
      </c>
      <c r="AC530" s="47" t="str">
        <f t="shared" si="72"/>
        <v>2026</v>
      </c>
      <c r="AD530" s="165" t="str">
        <f t="shared" si="74"/>
        <v/>
      </c>
    </row>
    <row r="531" spans="1:30" x14ac:dyDescent="0.25">
      <c r="A531" s="47" t="s">
        <v>878</v>
      </c>
      <c r="B531" s="47" t="s">
        <v>9</v>
      </c>
      <c r="C531" s="47">
        <v>2039</v>
      </c>
      <c r="D531" s="47">
        <v>14</v>
      </c>
      <c r="E531" s="47" t="s">
        <v>1112</v>
      </c>
      <c r="F531" s="48" t="s">
        <v>306</v>
      </c>
      <c r="G531" s="48" t="s">
        <v>11</v>
      </c>
      <c r="H531" s="48" t="str">
        <f t="shared" si="73"/>
        <v>152651-70</v>
      </c>
      <c r="I531" s="48">
        <v>1</v>
      </c>
      <c r="J531" s="48" t="s">
        <v>1143</v>
      </c>
      <c r="K531" s="48" t="s">
        <v>1486</v>
      </c>
      <c r="M531" s="47">
        <f>_xlfn.XLOOKUP(BASE!$A998,dd_carteira_fundição!A:A,dd_carteira_fundição!G:G,"",0)</f>
        <v>70</v>
      </c>
      <c r="N531" s="47" t="s">
        <v>1164</v>
      </c>
      <c r="O531" s="133"/>
      <c r="P531" s="47"/>
      <c r="Q531" s="47" t="s">
        <v>1346</v>
      </c>
      <c r="R531" s="47" t="s">
        <v>158</v>
      </c>
      <c r="S531" s="48" t="s">
        <v>158</v>
      </c>
      <c r="T531" s="164">
        <v>2</v>
      </c>
      <c r="U531" s="47" t="str">
        <f>IFERROR(INDEX('TAXA DE OCUP. RECUR.'!$F$1:$F$60, MATCH(T531, 'TAXA DE OCUP. RECUR.'!$E$1:$E$60, 0)),"")</f>
        <v>EXPEDIÇÃO</v>
      </c>
      <c r="V531" s="165">
        <v>1</v>
      </c>
      <c r="W531" s="165"/>
      <c r="X531" s="229">
        <v>46172</v>
      </c>
      <c r="Y531" s="229"/>
      <c r="Z531" s="47">
        <f t="shared" si="75"/>
        <v>22</v>
      </c>
      <c r="AA531" s="47" t="str">
        <f t="shared" si="76"/>
        <v/>
      </c>
      <c r="AB531" s="47" t="str">
        <f t="shared" si="71"/>
        <v>mai</v>
      </c>
      <c r="AC531" s="47" t="str">
        <f t="shared" si="72"/>
        <v>2026</v>
      </c>
      <c r="AD531" s="165" t="str">
        <f t="shared" si="74"/>
        <v/>
      </c>
    </row>
    <row r="532" spans="1:30" x14ac:dyDescent="0.25">
      <c r="A532" s="47" t="s">
        <v>879</v>
      </c>
      <c r="B532" s="47" t="s">
        <v>9</v>
      </c>
      <c r="C532" s="47">
        <v>2039</v>
      </c>
      <c r="D532" s="47">
        <v>15</v>
      </c>
      <c r="E532" s="47" t="s">
        <v>1112</v>
      </c>
      <c r="F532" s="48" t="s">
        <v>306</v>
      </c>
      <c r="G532" s="48" t="s">
        <v>11</v>
      </c>
      <c r="H532" s="48" t="str">
        <f t="shared" si="73"/>
        <v>152651-70</v>
      </c>
      <c r="I532" s="48">
        <v>1</v>
      </c>
      <c r="J532" s="48" t="s">
        <v>1143</v>
      </c>
      <c r="K532" s="48" t="s">
        <v>1486</v>
      </c>
      <c r="M532" s="47">
        <f>_xlfn.XLOOKUP(BASE!$A999,dd_carteira_fundição!A:A,dd_carteira_fundição!G:G,"",0)</f>
        <v>70</v>
      </c>
      <c r="N532" s="47" t="s">
        <v>1164</v>
      </c>
      <c r="O532" s="133"/>
      <c r="P532" s="47"/>
      <c r="Q532" s="47" t="s">
        <v>1346</v>
      </c>
      <c r="R532" s="47" t="s">
        <v>1687</v>
      </c>
      <c r="S532" s="48" t="s">
        <v>1156</v>
      </c>
      <c r="T532" s="164">
        <v>1</v>
      </c>
      <c r="U532" s="47" t="str">
        <f>IFERROR(INDEX('TAXA DE OCUP. RECUR.'!$F$1:$F$60, MATCH(T532, 'TAXA DE OCUP. RECUR.'!$E$1:$E$60, 0)),"")</f>
        <v>FUNDIÇÃO MORENO</v>
      </c>
      <c r="V532" s="165">
        <v>1</v>
      </c>
      <c r="W532" s="165">
        <v>1</v>
      </c>
      <c r="X532" s="229">
        <v>45909</v>
      </c>
      <c r="Y532" s="229"/>
      <c r="Z532" s="47">
        <f t="shared" si="75"/>
        <v>37</v>
      </c>
      <c r="AA532" s="47" t="str">
        <f t="shared" si="76"/>
        <v/>
      </c>
      <c r="AB532" s="47" t="str">
        <f t="shared" si="71"/>
        <v>set</v>
      </c>
      <c r="AC532" s="47" t="str">
        <f t="shared" si="72"/>
        <v>2025</v>
      </c>
      <c r="AD532" s="165" t="str">
        <f t="shared" si="74"/>
        <v/>
      </c>
    </row>
    <row r="533" spans="1:30" x14ac:dyDescent="0.25">
      <c r="A533" s="47" t="s">
        <v>879</v>
      </c>
      <c r="B533" s="47" t="s">
        <v>9</v>
      </c>
      <c r="C533" s="47">
        <v>2039</v>
      </c>
      <c r="D533" s="47">
        <v>15</v>
      </c>
      <c r="E533" s="47" t="s">
        <v>1112</v>
      </c>
      <c r="F533" s="48" t="s">
        <v>306</v>
      </c>
      <c r="G533" s="48" t="s">
        <v>11</v>
      </c>
      <c r="H533" s="48" t="str">
        <f t="shared" si="73"/>
        <v>152651-70</v>
      </c>
      <c r="I533" s="48">
        <v>1</v>
      </c>
      <c r="J533" s="48" t="s">
        <v>1143</v>
      </c>
      <c r="K533" s="48" t="s">
        <v>1486</v>
      </c>
      <c r="M533" s="47">
        <f>_xlfn.XLOOKUP(BASE!$A1000,dd_carteira_fundição!A:A,dd_carteira_fundição!G:G,"",0)</f>
        <v>70</v>
      </c>
      <c r="N533" s="47" t="s">
        <v>1164</v>
      </c>
      <c r="O533" s="133"/>
      <c r="P533" s="47" t="s">
        <v>1230</v>
      </c>
      <c r="Q533" s="47" t="s">
        <v>1346</v>
      </c>
      <c r="R533" s="47" t="s">
        <v>1690</v>
      </c>
      <c r="S533" s="48" t="s">
        <v>1229</v>
      </c>
      <c r="T533" s="164">
        <v>395</v>
      </c>
      <c r="U533" s="47" t="str">
        <f>IFERROR(INDEX('TAXA DE OCUP. RECUR.'!$F$1:$F$60, MATCH(T533, 'TAXA DE OCUP. RECUR.'!$E$1:$E$60, 0)),"")</f>
        <v>TORNO VERT. SCHIESS KZ-200   2000 - [395]</v>
      </c>
      <c r="V533" s="165">
        <v>12.5</v>
      </c>
      <c r="W533" s="165"/>
      <c r="X533" s="229">
        <v>45910</v>
      </c>
      <c r="Y533" s="229"/>
      <c r="Z533" s="47">
        <f t="shared" si="75"/>
        <v>37</v>
      </c>
      <c r="AA533" s="47" t="str">
        <f t="shared" si="76"/>
        <v/>
      </c>
      <c r="AB533" s="47" t="str">
        <f t="shared" si="71"/>
        <v>set</v>
      </c>
      <c r="AC533" s="47" t="str">
        <f t="shared" si="72"/>
        <v>2025</v>
      </c>
      <c r="AD533" s="165" t="str">
        <f t="shared" si="74"/>
        <v/>
      </c>
    </row>
    <row r="534" spans="1:30" x14ac:dyDescent="0.25">
      <c r="A534" s="47" t="s">
        <v>879</v>
      </c>
      <c r="B534" s="47" t="s">
        <v>9</v>
      </c>
      <c r="C534" s="47">
        <v>2039</v>
      </c>
      <c r="D534" s="47">
        <v>15</v>
      </c>
      <c r="E534" s="47" t="s">
        <v>1112</v>
      </c>
      <c r="F534" s="48" t="s">
        <v>306</v>
      </c>
      <c r="G534" s="48" t="s">
        <v>11</v>
      </c>
      <c r="H534" s="48" t="str">
        <f t="shared" si="73"/>
        <v>152651-71</v>
      </c>
      <c r="I534" s="48">
        <v>1</v>
      </c>
      <c r="J534" s="48" t="s">
        <v>1143</v>
      </c>
      <c r="K534" s="48" t="s">
        <v>1486</v>
      </c>
      <c r="M534" s="47">
        <f>_xlfn.XLOOKUP(BASE!$A1001,dd_carteira_fundição!A:A,dd_carteira_fundição!G:G,"",0)</f>
        <v>71</v>
      </c>
      <c r="N534" s="47" t="s">
        <v>1164</v>
      </c>
      <c r="O534" s="133"/>
      <c r="P534" s="47" t="s">
        <v>1230</v>
      </c>
      <c r="Q534" s="47" t="s">
        <v>1346</v>
      </c>
      <c r="R534" s="47" t="s">
        <v>1690</v>
      </c>
      <c r="S534" s="48" t="s">
        <v>1231</v>
      </c>
      <c r="T534" s="164">
        <v>74</v>
      </c>
      <c r="U534" s="47" t="str">
        <f>IFERROR(INDEX('TAXA DE OCUP. RECUR.'!$F$1:$F$60, MATCH(T534, 'TAXA DE OCUP. RECUR.'!$E$1:$E$60, 0)),"")</f>
        <v>MONTAGEM (PREPARADOR DE PEÇA)-74</v>
      </c>
      <c r="V534" s="165">
        <v>0.41666666666666669</v>
      </c>
      <c r="W534" s="165"/>
      <c r="X534" s="229">
        <v>45911</v>
      </c>
      <c r="Y534" s="229"/>
      <c r="Z534" s="47">
        <f t="shared" si="75"/>
        <v>37</v>
      </c>
      <c r="AA534" s="47" t="str">
        <f t="shared" si="76"/>
        <v/>
      </c>
      <c r="AB534" s="47" t="str">
        <f t="shared" si="71"/>
        <v>set</v>
      </c>
      <c r="AC534" s="47" t="str">
        <f t="shared" si="72"/>
        <v>2025</v>
      </c>
      <c r="AD534" s="165" t="str">
        <f t="shared" si="74"/>
        <v/>
      </c>
    </row>
    <row r="535" spans="1:30" x14ac:dyDescent="0.25">
      <c r="A535" s="47" t="s">
        <v>879</v>
      </c>
      <c r="B535" s="47" t="s">
        <v>9</v>
      </c>
      <c r="C535" s="47">
        <v>2039</v>
      </c>
      <c r="D535" s="47">
        <v>15</v>
      </c>
      <c r="E535" s="47" t="s">
        <v>1112</v>
      </c>
      <c r="F535" s="48" t="s">
        <v>306</v>
      </c>
      <c r="G535" s="48" t="s">
        <v>11</v>
      </c>
      <c r="H535" s="48" t="str">
        <f t="shared" si="73"/>
        <v>152651-71</v>
      </c>
      <c r="I535" s="48">
        <v>1</v>
      </c>
      <c r="J535" s="48" t="s">
        <v>1143</v>
      </c>
      <c r="K535" s="48" t="s">
        <v>1486</v>
      </c>
      <c r="M535" s="47">
        <f>_xlfn.XLOOKUP(BASE!$A1002,dd_carteira_fundição!A:A,dd_carteira_fundição!G:G,"",0)</f>
        <v>71</v>
      </c>
      <c r="N535" s="47" t="s">
        <v>1164</v>
      </c>
      <c r="O535" s="133"/>
      <c r="P535" s="47"/>
      <c r="Q535" s="47" t="s">
        <v>1346</v>
      </c>
      <c r="R535" s="47" t="s">
        <v>158</v>
      </c>
      <c r="S535" s="48" t="s">
        <v>158</v>
      </c>
      <c r="T535" s="164">
        <v>2</v>
      </c>
      <c r="U535" s="47" t="str">
        <f>IFERROR(INDEX('TAXA DE OCUP. RECUR.'!$F$1:$F$60, MATCH(T535, 'TAXA DE OCUP. RECUR.'!$E$1:$E$60, 0)),"")</f>
        <v>EXPEDIÇÃO</v>
      </c>
      <c r="V535" s="165">
        <v>1</v>
      </c>
      <c r="W535" s="165"/>
      <c r="X535" s="229">
        <v>46172</v>
      </c>
      <c r="Y535" s="229"/>
      <c r="Z535" s="47">
        <f t="shared" si="75"/>
        <v>22</v>
      </c>
      <c r="AA535" s="47" t="str">
        <f t="shared" si="76"/>
        <v/>
      </c>
      <c r="AB535" s="47" t="str">
        <f t="shared" si="71"/>
        <v>mai</v>
      </c>
      <c r="AC535" s="47" t="str">
        <f t="shared" si="72"/>
        <v>2026</v>
      </c>
      <c r="AD535" s="165" t="str">
        <f t="shared" si="74"/>
        <v/>
      </c>
    </row>
    <row r="536" spans="1:30" x14ac:dyDescent="0.25">
      <c r="A536" s="47" t="s">
        <v>880</v>
      </c>
      <c r="B536" s="47" t="s">
        <v>9</v>
      </c>
      <c r="C536" s="47">
        <v>2039</v>
      </c>
      <c r="D536" s="47">
        <v>16</v>
      </c>
      <c r="E536" s="47" t="s">
        <v>1112</v>
      </c>
      <c r="F536" s="48" t="s">
        <v>306</v>
      </c>
      <c r="G536" s="48" t="s">
        <v>11</v>
      </c>
      <c r="H536" s="48" t="str">
        <f t="shared" si="73"/>
        <v>152651-71</v>
      </c>
      <c r="I536" s="48">
        <v>1</v>
      </c>
      <c r="J536" s="48" t="s">
        <v>1143</v>
      </c>
      <c r="K536" s="48" t="s">
        <v>1486</v>
      </c>
      <c r="M536" s="47">
        <f>_xlfn.XLOOKUP(BASE!$A1003,dd_carteira_fundição!A:A,dd_carteira_fundição!G:G,"",0)</f>
        <v>71</v>
      </c>
      <c r="N536" s="47" t="s">
        <v>1164</v>
      </c>
      <c r="O536" s="133"/>
      <c r="P536" s="47"/>
      <c r="Q536" s="47" t="s">
        <v>1346</v>
      </c>
      <c r="R536" s="47" t="s">
        <v>1687</v>
      </c>
      <c r="S536" s="48" t="s">
        <v>1156</v>
      </c>
      <c r="T536" s="164">
        <v>1</v>
      </c>
      <c r="U536" s="47" t="str">
        <f>IFERROR(INDEX('TAXA DE OCUP. RECUR.'!$F$1:$F$60, MATCH(T536, 'TAXA DE OCUP. RECUR.'!$E$1:$E$60, 0)),"")</f>
        <v>FUNDIÇÃO MORENO</v>
      </c>
      <c r="V536" s="165">
        <v>1</v>
      </c>
      <c r="W536" s="165">
        <v>1</v>
      </c>
      <c r="X536" s="229">
        <v>46058</v>
      </c>
      <c r="Y536" s="229"/>
      <c r="Z536" s="47">
        <f t="shared" si="75"/>
        <v>6</v>
      </c>
      <c r="AA536" s="47" t="str">
        <f t="shared" si="76"/>
        <v/>
      </c>
      <c r="AB536" s="47" t="str">
        <f t="shared" si="71"/>
        <v>fev</v>
      </c>
      <c r="AC536" s="47" t="str">
        <f t="shared" si="72"/>
        <v>2026</v>
      </c>
      <c r="AD536" s="165" t="str">
        <f t="shared" si="74"/>
        <v/>
      </c>
    </row>
    <row r="537" spans="1:30" x14ac:dyDescent="0.25">
      <c r="A537" s="47" t="s">
        <v>880</v>
      </c>
      <c r="B537" s="47" t="s">
        <v>9</v>
      </c>
      <c r="C537" s="47">
        <v>2039</v>
      </c>
      <c r="D537" s="47">
        <v>16</v>
      </c>
      <c r="E537" s="47" t="s">
        <v>1112</v>
      </c>
      <c r="F537" s="48" t="s">
        <v>306</v>
      </c>
      <c r="G537" s="48" t="s">
        <v>11</v>
      </c>
      <c r="H537" s="48" t="str">
        <f t="shared" si="73"/>
        <v>152651-72</v>
      </c>
      <c r="I537" s="48">
        <v>1</v>
      </c>
      <c r="J537" s="48" t="s">
        <v>1143</v>
      </c>
      <c r="K537" s="48" t="s">
        <v>1486</v>
      </c>
      <c r="M537" s="47">
        <f>_xlfn.XLOOKUP(BASE!$A1004,dd_carteira_fundição!A:A,dd_carteira_fundição!G:G,"",0)</f>
        <v>72</v>
      </c>
      <c r="N537" s="47" t="s">
        <v>1164</v>
      </c>
      <c r="O537" s="133"/>
      <c r="P537" s="47" t="s">
        <v>1230</v>
      </c>
      <c r="Q537" s="47" t="s">
        <v>1346</v>
      </c>
      <c r="R537" s="47" t="s">
        <v>1690</v>
      </c>
      <c r="S537" s="48" t="s">
        <v>1229</v>
      </c>
      <c r="T537" s="164">
        <v>395</v>
      </c>
      <c r="U537" s="47" t="str">
        <f>IFERROR(INDEX('TAXA DE OCUP. RECUR.'!$F$1:$F$60, MATCH(T537, 'TAXA DE OCUP. RECUR.'!$E$1:$E$60, 0)),"")</f>
        <v>TORNO VERT. SCHIESS KZ-200   2000 - [395]</v>
      </c>
      <c r="V537" s="165">
        <v>12.5</v>
      </c>
      <c r="W537" s="165"/>
      <c r="X537" s="229">
        <v>46059</v>
      </c>
      <c r="Y537" s="229"/>
      <c r="Z537" s="47">
        <f t="shared" si="75"/>
        <v>6</v>
      </c>
      <c r="AA537" s="47" t="str">
        <f t="shared" si="76"/>
        <v/>
      </c>
      <c r="AB537" s="47" t="str">
        <f t="shared" si="71"/>
        <v>fev</v>
      </c>
      <c r="AC537" s="47" t="str">
        <f t="shared" si="72"/>
        <v>2026</v>
      </c>
      <c r="AD537" s="165" t="str">
        <f t="shared" si="74"/>
        <v/>
      </c>
    </row>
    <row r="538" spans="1:30" x14ac:dyDescent="0.25">
      <c r="A538" s="47" t="s">
        <v>880</v>
      </c>
      <c r="B538" s="47" t="s">
        <v>9</v>
      </c>
      <c r="C538" s="47">
        <v>2039</v>
      </c>
      <c r="D538" s="47">
        <v>16</v>
      </c>
      <c r="E538" s="47" t="s">
        <v>1112</v>
      </c>
      <c r="F538" s="48" t="s">
        <v>306</v>
      </c>
      <c r="G538" s="48" t="s">
        <v>11</v>
      </c>
      <c r="H538" s="48" t="str">
        <f t="shared" si="73"/>
        <v>152651-72</v>
      </c>
      <c r="I538" s="48">
        <v>1</v>
      </c>
      <c r="J538" s="48" t="s">
        <v>1143</v>
      </c>
      <c r="K538" s="48" t="s">
        <v>1486</v>
      </c>
      <c r="M538" s="47">
        <f>_xlfn.XLOOKUP(BASE!$A1005,dd_carteira_fundição!A:A,dd_carteira_fundição!G:G,"",0)</f>
        <v>72</v>
      </c>
      <c r="N538" s="47" t="s">
        <v>1164</v>
      </c>
      <c r="O538" s="133"/>
      <c r="P538" s="47" t="s">
        <v>1230</v>
      </c>
      <c r="Q538" s="47" t="s">
        <v>1346</v>
      </c>
      <c r="R538" s="47" t="s">
        <v>1690</v>
      </c>
      <c r="S538" s="48" t="s">
        <v>1231</v>
      </c>
      <c r="T538" s="164">
        <v>74</v>
      </c>
      <c r="U538" s="47" t="str">
        <f>IFERROR(INDEX('TAXA DE OCUP. RECUR.'!$F$1:$F$60, MATCH(T538, 'TAXA DE OCUP. RECUR.'!$E$1:$E$60, 0)),"")</f>
        <v>MONTAGEM (PREPARADOR DE PEÇA)-74</v>
      </c>
      <c r="V538" s="165">
        <v>0.41666666666666669</v>
      </c>
      <c r="W538" s="165"/>
      <c r="X538" s="229">
        <v>46060</v>
      </c>
      <c r="Y538" s="229"/>
      <c r="Z538" s="47">
        <f t="shared" si="75"/>
        <v>6</v>
      </c>
      <c r="AA538" s="47" t="str">
        <f t="shared" si="76"/>
        <v/>
      </c>
      <c r="AB538" s="47" t="str">
        <f t="shared" si="71"/>
        <v>fev</v>
      </c>
      <c r="AC538" s="47" t="str">
        <f t="shared" si="72"/>
        <v>2026</v>
      </c>
      <c r="AD538" s="165" t="str">
        <f t="shared" si="74"/>
        <v/>
      </c>
    </row>
    <row r="539" spans="1:30" x14ac:dyDescent="0.25">
      <c r="A539" s="47" t="s">
        <v>880</v>
      </c>
      <c r="B539" s="47" t="s">
        <v>9</v>
      </c>
      <c r="C539" s="47">
        <v>2039</v>
      </c>
      <c r="D539" s="47">
        <v>16</v>
      </c>
      <c r="E539" s="47" t="s">
        <v>1112</v>
      </c>
      <c r="F539" s="48" t="s">
        <v>306</v>
      </c>
      <c r="G539" s="48" t="s">
        <v>11</v>
      </c>
      <c r="H539" s="48" t="str">
        <f t="shared" si="73"/>
        <v>152651-72</v>
      </c>
      <c r="I539" s="48">
        <v>1</v>
      </c>
      <c r="J539" s="48" t="s">
        <v>1143</v>
      </c>
      <c r="K539" s="48" t="s">
        <v>1486</v>
      </c>
      <c r="M539" s="47">
        <f>_xlfn.XLOOKUP(BASE!$A1006,dd_carteira_fundição!A:A,dd_carteira_fundição!G:G,"",0)</f>
        <v>72</v>
      </c>
      <c r="N539" s="47" t="s">
        <v>1164</v>
      </c>
      <c r="O539" s="133"/>
      <c r="P539" s="47"/>
      <c r="Q539" s="47" t="s">
        <v>1346</v>
      </c>
      <c r="R539" s="47" t="s">
        <v>158</v>
      </c>
      <c r="S539" s="48" t="s">
        <v>158</v>
      </c>
      <c r="T539" s="164">
        <v>2</v>
      </c>
      <c r="U539" s="47" t="str">
        <f>IFERROR(INDEX('TAXA DE OCUP. RECUR.'!$F$1:$F$60, MATCH(T539, 'TAXA DE OCUP. RECUR.'!$E$1:$E$60, 0)),"")</f>
        <v>EXPEDIÇÃO</v>
      </c>
      <c r="V539" s="165">
        <v>1</v>
      </c>
      <c r="W539" s="165"/>
      <c r="X539" s="229">
        <v>46084</v>
      </c>
      <c r="Y539" s="229"/>
      <c r="Z539" s="47">
        <f t="shared" si="75"/>
        <v>10</v>
      </c>
      <c r="AA539" s="47" t="str">
        <f t="shared" si="76"/>
        <v/>
      </c>
      <c r="AB539" s="47" t="str">
        <f t="shared" si="71"/>
        <v>mar</v>
      </c>
      <c r="AC539" s="47" t="str">
        <f t="shared" si="72"/>
        <v>2026</v>
      </c>
      <c r="AD539" s="165" t="str">
        <f t="shared" si="74"/>
        <v/>
      </c>
    </row>
    <row r="540" spans="1:30" x14ac:dyDescent="0.25">
      <c r="A540" s="47" t="s">
        <v>881</v>
      </c>
      <c r="B540" s="47" t="s">
        <v>9</v>
      </c>
      <c r="C540" s="47">
        <v>2039</v>
      </c>
      <c r="D540" s="47">
        <v>17</v>
      </c>
      <c r="E540" s="47" t="s">
        <v>1112</v>
      </c>
      <c r="F540" s="48" t="s">
        <v>306</v>
      </c>
      <c r="G540" s="48" t="s">
        <v>11</v>
      </c>
      <c r="H540" s="48" t="str">
        <f t="shared" ref="H540:H571" si="77">152651&amp;"-"&amp;M540</f>
        <v>152651-73</v>
      </c>
      <c r="I540" s="48">
        <v>1</v>
      </c>
      <c r="J540" s="48" t="s">
        <v>1143</v>
      </c>
      <c r="K540" s="48" t="s">
        <v>1486</v>
      </c>
      <c r="M540" s="47">
        <f>_xlfn.XLOOKUP(BASE!$A1007,dd_carteira_fundição!A:A,dd_carteira_fundição!G:G,"",0)</f>
        <v>73</v>
      </c>
      <c r="N540" s="47" t="s">
        <v>1164</v>
      </c>
      <c r="O540" s="133"/>
      <c r="P540" s="47"/>
      <c r="Q540" s="47" t="s">
        <v>1346</v>
      </c>
      <c r="R540" s="47" t="s">
        <v>1687</v>
      </c>
      <c r="S540" s="48" t="s">
        <v>1156</v>
      </c>
      <c r="T540" s="164">
        <v>1</v>
      </c>
      <c r="U540" s="47" t="str">
        <f>IFERROR(INDEX('TAXA DE OCUP. RECUR.'!$F$1:$F$60, MATCH(T540, 'TAXA DE OCUP. RECUR.'!$E$1:$E$60, 0)),"")</f>
        <v>FUNDIÇÃO MORENO</v>
      </c>
      <c r="V540" s="165">
        <v>1</v>
      </c>
      <c r="W540" s="165">
        <v>1</v>
      </c>
      <c r="X540" s="229">
        <v>46055</v>
      </c>
      <c r="Y540" s="229"/>
      <c r="Z540" s="47">
        <f t="shared" si="75"/>
        <v>6</v>
      </c>
      <c r="AA540" s="47" t="str">
        <f t="shared" si="76"/>
        <v/>
      </c>
      <c r="AB540" s="47" t="str">
        <f t="shared" si="71"/>
        <v>fev</v>
      </c>
      <c r="AC540" s="47" t="str">
        <f t="shared" si="72"/>
        <v>2026</v>
      </c>
      <c r="AD540" s="165" t="str">
        <f t="shared" si="74"/>
        <v/>
      </c>
    </row>
    <row r="541" spans="1:30" x14ac:dyDescent="0.25">
      <c r="A541" s="47" t="s">
        <v>881</v>
      </c>
      <c r="B541" s="47" t="s">
        <v>9</v>
      </c>
      <c r="C541" s="47">
        <v>2039</v>
      </c>
      <c r="D541" s="47">
        <v>17</v>
      </c>
      <c r="E541" s="47" t="s">
        <v>1112</v>
      </c>
      <c r="F541" s="48" t="s">
        <v>306</v>
      </c>
      <c r="G541" s="48" t="s">
        <v>11</v>
      </c>
      <c r="H541" s="48" t="str">
        <f t="shared" si="77"/>
        <v>152651-73</v>
      </c>
      <c r="I541" s="48">
        <v>1</v>
      </c>
      <c r="J541" s="48" t="s">
        <v>1143</v>
      </c>
      <c r="K541" s="48" t="s">
        <v>1486</v>
      </c>
      <c r="M541" s="47">
        <f>_xlfn.XLOOKUP(BASE!$A1008,dd_carteira_fundição!A:A,dd_carteira_fundição!G:G,"",0)</f>
        <v>73</v>
      </c>
      <c r="N541" s="47" t="s">
        <v>1164</v>
      </c>
      <c r="O541" s="133"/>
      <c r="P541" s="47" t="s">
        <v>1230</v>
      </c>
      <c r="Q541" s="47" t="s">
        <v>1346</v>
      </c>
      <c r="R541" s="47" t="s">
        <v>1690</v>
      </c>
      <c r="S541" s="48" t="s">
        <v>1229</v>
      </c>
      <c r="T541" s="164">
        <v>395</v>
      </c>
      <c r="U541" s="47" t="str">
        <f>IFERROR(INDEX('TAXA DE OCUP. RECUR.'!$F$1:$F$60, MATCH(T541, 'TAXA DE OCUP. RECUR.'!$E$1:$E$60, 0)),"")</f>
        <v>TORNO VERT. SCHIESS KZ-200   2000 - [395]</v>
      </c>
      <c r="V541" s="165">
        <v>12.5</v>
      </c>
      <c r="W541" s="165"/>
      <c r="X541" s="229">
        <v>46056</v>
      </c>
      <c r="Y541" s="229"/>
      <c r="Z541" s="47">
        <f t="shared" si="75"/>
        <v>6</v>
      </c>
      <c r="AA541" s="47" t="str">
        <f t="shared" si="76"/>
        <v/>
      </c>
      <c r="AB541" s="47" t="str">
        <f t="shared" si="71"/>
        <v>fev</v>
      </c>
      <c r="AC541" s="47" t="str">
        <f t="shared" si="72"/>
        <v>2026</v>
      </c>
      <c r="AD541" s="165" t="str">
        <f t="shared" si="74"/>
        <v/>
      </c>
    </row>
    <row r="542" spans="1:30" x14ac:dyDescent="0.25">
      <c r="A542" s="47" t="s">
        <v>881</v>
      </c>
      <c r="B542" s="47" t="s">
        <v>9</v>
      </c>
      <c r="C542" s="47">
        <v>2039</v>
      </c>
      <c r="D542" s="47">
        <v>17</v>
      </c>
      <c r="E542" s="47" t="s">
        <v>1112</v>
      </c>
      <c r="F542" s="48" t="s">
        <v>306</v>
      </c>
      <c r="G542" s="48" t="s">
        <v>11</v>
      </c>
      <c r="H542" s="48" t="str">
        <f t="shared" si="77"/>
        <v>152651-73</v>
      </c>
      <c r="I542" s="48">
        <v>1</v>
      </c>
      <c r="J542" s="48" t="s">
        <v>1143</v>
      </c>
      <c r="K542" s="48" t="s">
        <v>1486</v>
      </c>
      <c r="M542" s="47">
        <f>_xlfn.XLOOKUP(BASE!$A1009,dd_carteira_fundição!A:A,dd_carteira_fundição!G:G,"",0)</f>
        <v>73</v>
      </c>
      <c r="N542" s="47" t="s">
        <v>1164</v>
      </c>
      <c r="O542" s="133"/>
      <c r="P542" s="47" t="s">
        <v>1230</v>
      </c>
      <c r="Q542" s="47" t="s">
        <v>1346</v>
      </c>
      <c r="R542" s="47" t="s">
        <v>1690</v>
      </c>
      <c r="S542" s="48" t="s">
        <v>1231</v>
      </c>
      <c r="T542" s="164">
        <v>74</v>
      </c>
      <c r="U542" s="47" t="str">
        <f>IFERROR(INDEX('TAXA DE OCUP. RECUR.'!$F$1:$F$60, MATCH(T542, 'TAXA DE OCUP. RECUR.'!$E$1:$E$60, 0)),"")</f>
        <v>MONTAGEM (PREPARADOR DE PEÇA)-74</v>
      </c>
      <c r="V542" s="165">
        <v>0.41666666666666669</v>
      </c>
      <c r="W542" s="165"/>
      <c r="X542" s="229">
        <v>46057</v>
      </c>
      <c r="Y542" s="229"/>
      <c r="Z542" s="47">
        <f t="shared" si="75"/>
        <v>6</v>
      </c>
      <c r="AA542" s="47" t="str">
        <f t="shared" si="76"/>
        <v/>
      </c>
      <c r="AB542" s="47" t="str">
        <f t="shared" si="71"/>
        <v>fev</v>
      </c>
      <c r="AC542" s="47" t="str">
        <f t="shared" si="72"/>
        <v>2026</v>
      </c>
      <c r="AD542" s="165" t="str">
        <f t="shared" si="74"/>
        <v/>
      </c>
    </row>
    <row r="543" spans="1:30" x14ac:dyDescent="0.25">
      <c r="A543" s="47" t="s">
        <v>881</v>
      </c>
      <c r="B543" s="47" t="s">
        <v>9</v>
      </c>
      <c r="C543" s="47">
        <v>2039</v>
      </c>
      <c r="D543" s="47">
        <v>17</v>
      </c>
      <c r="E543" s="47" t="s">
        <v>1112</v>
      </c>
      <c r="F543" s="48" t="s">
        <v>306</v>
      </c>
      <c r="G543" s="48" t="s">
        <v>11</v>
      </c>
      <c r="H543" s="48" t="str">
        <f t="shared" si="77"/>
        <v>152651-161</v>
      </c>
      <c r="I543" s="48">
        <v>1</v>
      </c>
      <c r="J543" s="48" t="s">
        <v>1143</v>
      </c>
      <c r="K543" s="48" t="s">
        <v>1486</v>
      </c>
      <c r="M543" s="47">
        <f>_xlfn.XLOOKUP(BASE!$A1010,dd_carteira_fundição!A:A,dd_carteira_fundição!G:G,"",0)</f>
        <v>161</v>
      </c>
      <c r="N543" s="47" t="s">
        <v>1164</v>
      </c>
      <c r="O543" s="133"/>
      <c r="P543" s="47"/>
      <c r="Q543" s="47" t="s">
        <v>1346</v>
      </c>
      <c r="R543" s="47" t="s">
        <v>158</v>
      </c>
      <c r="S543" s="48" t="s">
        <v>158</v>
      </c>
      <c r="T543" s="164">
        <v>2</v>
      </c>
      <c r="U543" s="47" t="str">
        <f>IFERROR(INDEX('TAXA DE OCUP. RECUR.'!$F$1:$F$60, MATCH(T543, 'TAXA DE OCUP. RECUR.'!$E$1:$E$60, 0)),"")</f>
        <v>EXPEDIÇÃO</v>
      </c>
      <c r="V543" s="165">
        <v>1</v>
      </c>
      <c r="W543" s="165"/>
      <c r="X543" s="229">
        <v>46084</v>
      </c>
      <c r="Y543" s="229"/>
      <c r="Z543" s="47">
        <f t="shared" si="75"/>
        <v>10</v>
      </c>
      <c r="AA543" s="47" t="str">
        <f t="shared" si="76"/>
        <v/>
      </c>
      <c r="AB543" s="47" t="str">
        <f t="shared" si="71"/>
        <v>mar</v>
      </c>
      <c r="AC543" s="47" t="str">
        <f t="shared" si="72"/>
        <v>2026</v>
      </c>
      <c r="AD543" s="165" t="str">
        <f t="shared" si="74"/>
        <v/>
      </c>
    </row>
    <row r="544" spans="1:30" x14ac:dyDescent="0.25">
      <c r="A544" s="47" t="s">
        <v>882</v>
      </c>
      <c r="B544" s="47" t="s">
        <v>9</v>
      </c>
      <c r="C544" s="47">
        <v>2039</v>
      </c>
      <c r="D544" s="47">
        <v>18</v>
      </c>
      <c r="E544" s="47" t="s">
        <v>1112</v>
      </c>
      <c r="F544" s="48" t="s">
        <v>306</v>
      </c>
      <c r="G544" s="48" t="s">
        <v>11</v>
      </c>
      <c r="H544" s="48" t="str">
        <f t="shared" si="77"/>
        <v>152651-161</v>
      </c>
      <c r="I544" s="48">
        <v>1</v>
      </c>
      <c r="J544" s="48" t="s">
        <v>1143</v>
      </c>
      <c r="K544" s="48" t="s">
        <v>1486</v>
      </c>
      <c r="M544" s="47">
        <f>_xlfn.XLOOKUP(BASE!$A1011,dd_carteira_fundição!A:A,dd_carteira_fundição!G:G,"",0)</f>
        <v>161</v>
      </c>
      <c r="N544" s="47" t="s">
        <v>1164</v>
      </c>
      <c r="O544" s="133"/>
      <c r="P544" s="47"/>
      <c r="Q544" s="47" t="s">
        <v>1346</v>
      </c>
      <c r="R544" s="47" t="s">
        <v>1687</v>
      </c>
      <c r="S544" s="48" t="s">
        <v>1156</v>
      </c>
      <c r="T544" s="164">
        <v>1</v>
      </c>
      <c r="U544" s="47" t="str">
        <f>IFERROR(INDEX('TAXA DE OCUP. RECUR.'!$F$1:$F$60, MATCH(T544, 'TAXA DE OCUP. RECUR.'!$E$1:$E$60, 0)),"")</f>
        <v>FUNDIÇÃO MORENO</v>
      </c>
      <c r="V544" s="165">
        <v>1</v>
      </c>
      <c r="W544" s="165">
        <v>1</v>
      </c>
      <c r="X544" s="229">
        <v>46058</v>
      </c>
      <c r="Y544" s="229"/>
      <c r="Z544" s="47">
        <f t="shared" si="75"/>
        <v>6</v>
      </c>
      <c r="AA544" s="47" t="str">
        <f t="shared" si="76"/>
        <v/>
      </c>
      <c r="AB544" s="47" t="str">
        <f t="shared" si="71"/>
        <v>fev</v>
      </c>
      <c r="AC544" s="47" t="str">
        <f t="shared" si="72"/>
        <v>2026</v>
      </c>
      <c r="AD544" s="165" t="str">
        <f t="shared" si="74"/>
        <v/>
      </c>
    </row>
    <row r="545" spans="1:30" x14ac:dyDescent="0.25">
      <c r="A545" s="47" t="s">
        <v>882</v>
      </c>
      <c r="B545" s="47" t="s">
        <v>9</v>
      </c>
      <c r="C545" s="47">
        <v>2039</v>
      </c>
      <c r="D545" s="47">
        <v>18</v>
      </c>
      <c r="E545" s="47" t="s">
        <v>1112</v>
      </c>
      <c r="F545" s="48" t="s">
        <v>306</v>
      </c>
      <c r="G545" s="48" t="s">
        <v>11</v>
      </c>
      <c r="H545" s="48" t="str">
        <f t="shared" si="77"/>
        <v>152651-161</v>
      </c>
      <c r="I545" s="48">
        <v>1</v>
      </c>
      <c r="J545" s="48" t="s">
        <v>1143</v>
      </c>
      <c r="K545" s="48" t="s">
        <v>1486</v>
      </c>
      <c r="M545" s="47">
        <f>_xlfn.XLOOKUP(BASE!$A1012,dd_carteira_fundição!A:A,dd_carteira_fundição!G:G,"",0)</f>
        <v>161</v>
      </c>
      <c r="N545" s="47" t="s">
        <v>1164</v>
      </c>
      <c r="O545" s="133"/>
      <c r="P545" s="47" t="s">
        <v>1230</v>
      </c>
      <c r="Q545" s="47" t="s">
        <v>1346</v>
      </c>
      <c r="R545" s="47" t="s">
        <v>1690</v>
      </c>
      <c r="S545" s="48" t="s">
        <v>1229</v>
      </c>
      <c r="T545" s="164">
        <v>395</v>
      </c>
      <c r="U545" s="47" t="str">
        <f>IFERROR(INDEX('TAXA DE OCUP. RECUR.'!$F$1:$F$60, MATCH(T545, 'TAXA DE OCUP. RECUR.'!$E$1:$E$60, 0)),"")</f>
        <v>TORNO VERT. SCHIESS KZ-200   2000 - [395]</v>
      </c>
      <c r="V545" s="165">
        <v>12.5</v>
      </c>
      <c r="W545" s="165"/>
      <c r="X545" s="229">
        <v>46059</v>
      </c>
      <c r="Y545" s="229"/>
      <c r="Z545" s="47">
        <f t="shared" si="75"/>
        <v>6</v>
      </c>
      <c r="AA545" s="47" t="str">
        <f t="shared" si="76"/>
        <v/>
      </c>
      <c r="AB545" s="47" t="str">
        <f t="shared" si="71"/>
        <v>fev</v>
      </c>
      <c r="AC545" s="47" t="str">
        <f t="shared" si="72"/>
        <v>2026</v>
      </c>
      <c r="AD545" s="165" t="str">
        <f t="shared" si="74"/>
        <v/>
      </c>
    </row>
    <row r="546" spans="1:30" x14ac:dyDescent="0.25">
      <c r="A546" s="47" t="s">
        <v>882</v>
      </c>
      <c r="B546" s="47" t="s">
        <v>9</v>
      </c>
      <c r="C546" s="47">
        <v>2039</v>
      </c>
      <c r="D546" s="47">
        <v>18</v>
      </c>
      <c r="E546" s="47" t="s">
        <v>1112</v>
      </c>
      <c r="F546" s="48" t="s">
        <v>306</v>
      </c>
      <c r="G546" s="48" t="s">
        <v>11</v>
      </c>
      <c r="H546" s="48" t="str">
        <f t="shared" si="77"/>
        <v>152651-128</v>
      </c>
      <c r="I546" s="48">
        <v>1</v>
      </c>
      <c r="J546" s="48" t="s">
        <v>1143</v>
      </c>
      <c r="K546" s="48" t="s">
        <v>1486</v>
      </c>
      <c r="M546" s="47">
        <f>_xlfn.XLOOKUP(BASE!$A1013,dd_carteira_fundição!A:A,dd_carteira_fundição!G:G,"",0)</f>
        <v>128</v>
      </c>
      <c r="N546" s="47" t="s">
        <v>1164</v>
      </c>
      <c r="O546" s="133"/>
      <c r="P546" s="47" t="s">
        <v>1230</v>
      </c>
      <c r="Q546" s="47" t="s">
        <v>1346</v>
      </c>
      <c r="R546" s="47" t="s">
        <v>1690</v>
      </c>
      <c r="S546" s="48" t="s">
        <v>1231</v>
      </c>
      <c r="T546" s="164">
        <v>74</v>
      </c>
      <c r="U546" s="47" t="str">
        <f>IFERROR(INDEX('TAXA DE OCUP. RECUR.'!$F$1:$F$60, MATCH(T546, 'TAXA DE OCUP. RECUR.'!$E$1:$E$60, 0)),"")</f>
        <v>MONTAGEM (PREPARADOR DE PEÇA)-74</v>
      </c>
      <c r="V546" s="165">
        <v>0.41666666666666669</v>
      </c>
      <c r="W546" s="165"/>
      <c r="X546" s="229">
        <v>46060</v>
      </c>
      <c r="Y546" s="229"/>
      <c r="Z546" s="47">
        <f t="shared" si="75"/>
        <v>6</v>
      </c>
      <c r="AA546" s="47" t="str">
        <f t="shared" si="76"/>
        <v/>
      </c>
      <c r="AB546" s="47" t="str">
        <f t="shared" si="71"/>
        <v>fev</v>
      </c>
      <c r="AC546" s="47" t="str">
        <f t="shared" si="72"/>
        <v>2026</v>
      </c>
      <c r="AD546" s="165" t="str">
        <f t="shared" si="74"/>
        <v/>
      </c>
    </row>
    <row r="547" spans="1:30" x14ac:dyDescent="0.25">
      <c r="A547" s="47" t="s">
        <v>882</v>
      </c>
      <c r="B547" s="47" t="s">
        <v>9</v>
      </c>
      <c r="C547" s="47">
        <v>2039</v>
      </c>
      <c r="D547" s="47">
        <v>18</v>
      </c>
      <c r="E547" s="47" t="s">
        <v>1112</v>
      </c>
      <c r="F547" s="48" t="s">
        <v>306</v>
      </c>
      <c r="G547" s="48" t="s">
        <v>11</v>
      </c>
      <c r="H547" s="48" t="str">
        <f t="shared" si="77"/>
        <v>152651-128</v>
      </c>
      <c r="I547" s="48">
        <v>1</v>
      </c>
      <c r="J547" s="48" t="s">
        <v>1143</v>
      </c>
      <c r="K547" s="48" t="s">
        <v>1486</v>
      </c>
      <c r="M547" s="47">
        <f>_xlfn.XLOOKUP(BASE!$A1014,dd_carteira_fundição!A:A,dd_carteira_fundição!G:G,"",0)</f>
        <v>128</v>
      </c>
      <c r="N547" s="47" t="s">
        <v>1164</v>
      </c>
      <c r="O547" s="133"/>
      <c r="P547" s="47"/>
      <c r="Q547" s="47" t="s">
        <v>1346</v>
      </c>
      <c r="R547" s="47" t="s">
        <v>158</v>
      </c>
      <c r="S547" s="48" t="s">
        <v>158</v>
      </c>
      <c r="T547" s="164">
        <v>2</v>
      </c>
      <c r="U547" s="47" t="str">
        <f>IFERROR(INDEX('TAXA DE OCUP. RECUR.'!$F$1:$F$60, MATCH(T547, 'TAXA DE OCUP. RECUR.'!$E$1:$E$60, 0)),"")</f>
        <v>EXPEDIÇÃO</v>
      </c>
      <c r="V547" s="165">
        <v>1</v>
      </c>
      <c r="W547" s="165"/>
      <c r="X547" s="229">
        <v>46084</v>
      </c>
      <c r="Y547" s="229"/>
      <c r="Z547" s="47">
        <f t="shared" si="75"/>
        <v>10</v>
      </c>
      <c r="AA547" s="47" t="str">
        <f t="shared" si="76"/>
        <v/>
      </c>
      <c r="AB547" s="47" t="str">
        <f t="shared" si="71"/>
        <v>mar</v>
      </c>
      <c r="AC547" s="47" t="str">
        <f t="shared" si="72"/>
        <v>2026</v>
      </c>
      <c r="AD547" s="165" t="str">
        <f t="shared" si="74"/>
        <v/>
      </c>
    </row>
    <row r="548" spans="1:30" x14ac:dyDescent="0.25">
      <c r="A548" s="47" t="s">
        <v>883</v>
      </c>
      <c r="B548" s="47" t="s">
        <v>9</v>
      </c>
      <c r="C548" s="47">
        <v>2039</v>
      </c>
      <c r="D548" s="47">
        <v>19</v>
      </c>
      <c r="E548" s="47" t="s">
        <v>1112</v>
      </c>
      <c r="F548" s="48" t="s">
        <v>306</v>
      </c>
      <c r="G548" s="48" t="s">
        <v>11</v>
      </c>
      <c r="H548" s="48" t="str">
        <f t="shared" si="77"/>
        <v>152651-128</v>
      </c>
      <c r="I548" s="48">
        <v>1</v>
      </c>
      <c r="J548" s="48" t="s">
        <v>1143</v>
      </c>
      <c r="K548" s="48" t="s">
        <v>1486</v>
      </c>
      <c r="M548" s="47">
        <f>_xlfn.XLOOKUP(BASE!$A1015,dd_carteira_fundição!A:A,dd_carteira_fundição!G:G,"",0)</f>
        <v>128</v>
      </c>
      <c r="N548" s="47" t="s">
        <v>1164</v>
      </c>
      <c r="O548" s="133"/>
      <c r="P548" s="47"/>
      <c r="Q548" s="47" t="s">
        <v>1346</v>
      </c>
      <c r="R548" s="47" t="s">
        <v>1687</v>
      </c>
      <c r="S548" s="48" t="s">
        <v>1156</v>
      </c>
      <c r="T548" s="164">
        <v>1</v>
      </c>
      <c r="U548" s="47" t="str">
        <f>IFERROR(INDEX('TAXA DE OCUP. RECUR.'!$F$1:$F$60, MATCH(T548, 'TAXA DE OCUP. RECUR.'!$E$1:$E$60, 0)),"")</f>
        <v>FUNDIÇÃO MORENO</v>
      </c>
      <c r="V548" s="165">
        <v>1</v>
      </c>
      <c r="W548" s="165">
        <v>1</v>
      </c>
      <c r="X548" s="229">
        <v>46058</v>
      </c>
      <c r="Y548" s="229"/>
      <c r="Z548" s="47">
        <f t="shared" si="75"/>
        <v>6</v>
      </c>
      <c r="AA548" s="47" t="str">
        <f t="shared" si="76"/>
        <v/>
      </c>
      <c r="AB548" s="47" t="str">
        <f t="shared" si="71"/>
        <v>fev</v>
      </c>
      <c r="AC548" s="47" t="str">
        <f t="shared" si="72"/>
        <v>2026</v>
      </c>
      <c r="AD548" s="165" t="str">
        <f t="shared" si="74"/>
        <v/>
      </c>
    </row>
    <row r="549" spans="1:30" x14ac:dyDescent="0.25">
      <c r="A549" s="47" t="s">
        <v>883</v>
      </c>
      <c r="B549" s="47" t="s">
        <v>9</v>
      </c>
      <c r="C549" s="47">
        <v>2039</v>
      </c>
      <c r="D549" s="47">
        <v>19</v>
      </c>
      <c r="E549" s="47" t="s">
        <v>1112</v>
      </c>
      <c r="F549" s="48" t="s">
        <v>306</v>
      </c>
      <c r="G549" s="48" t="s">
        <v>11</v>
      </c>
      <c r="H549" s="48" t="str">
        <f t="shared" si="77"/>
        <v>152651-128</v>
      </c>
      <c r="I549" s="48">
        <v>1</v>
      </c>
      <c r="J549" s="48" t="s">
        <v>1143</v>
      </c>
      <c r="K549" s="48" t="s">
        <v>1486</v>
      </c>
      <c r="M549" s="47">
        <f>_xlfn.XLOOKUP(BASE!$A1016,dd_carteira_fundição!A:A,dd_carteira_fundição!G:G,"",0)</f>
        <v>128</v>
      </c>
      <c r="N549" s="47" t="s">
        <v>1164</v>
      </c>
      <c r="O549" s="133"/>
      <c r="P549" s="47" t="s">
        <v>1230</v>
      </c>
      <c r="Q549" s="47" t="s">
        <v>1346</v>
      </c>
      <c r="R549" s="47" t="s">
        <v>1690</v>
      </c>
      <c r="S549" s="48" t="s">
        <v>1229</v>
      </c>
      <c r="T549" s="164">
        <v>395</v>
      </c>
      <c r="U549" s="47" t="str">
        <f>IFERROR(INDEX('TAXA DE OCUP. RECUR.'!$F$1:$F$60, MATCH(T549, 'TAXA DE OCUP. RECUR.'!$E$1:$E$60, 0)),"")</f>
        <v>TORNO VERT. SCHIESS KZ-200   2000 - [395]</v>
      </c>
      <c r="V549" s="165">
        <v>12.5</v>
      </c>
      <c r="W549" s="165"/>
      <c r="X549" s="229">
        <v>46059</v>
      </c>
      <c r="Y549" s="229"/>
      <c r="Z549" s="47">
        <f t="shared" si="75"/>
        <v>6</v>
      </c>
      <c r="AA549" s="47" t="str">
        <f t="shared" si="76"/>
        <v/>
      </c>
      <c r="AB549" s="47" t="str">
        <f t="shared" si="71"/>
        <v>fev</v>
      </c>
      <c r="AC549" s="47" t="str">
        <f t="shared" si="72"/>
        <v>2026</v>
      </c>
      <c r="AD549" s="165" t="str">
        <f t="shared" si="74"/>
        <v/>
      </c>
    </row>
    <row r="550" spans="1:30" x14ac:dyDescent="0.25">
      <c r="A550" s="47" t="s">
        <v>883</v>
      </c>
      <c r="B550" s="47" t="s">
        <v>9</v>
      </c>
      <c r="C550" s="47">
        <v>2039</v>
      </c>
      <c r="D550" s="47">
        <v>19</v>
      </c>
      <c r="E550" s="47" t="s">
        <v>1112</v>
      </c>
      <c r="F550" s="48" t="s">
        <v>306</v>
      </c>
      <c r="G550" s="48" t="s">
        <v>11</v>
      </c>
      <c r="H550" s="48" t="str">
        <f t="shared" si="77"/>
        <v>152651-1</v>
      </c>
      <c r="I550" s="48">
        <v>1</v>
      </c>
      <c r="J550" s="48" t="s">
        <v>1143</v>
      </c>
      <c r="K550" s="48" t="s">
        <v>1486</v>
      </c>
      <c r="M550" s="47">
        <f>_xlfn.XLOOKUP(BASE!$A1017,dd_carteira_fundição!A:A,dd_carteira_fundição!G:G,"",0)</f>
        <v>1</v>
      </c>
      <c r="N550" s="47" t="s">
        <v>1164</v>
      </c>
      <c r="O550" s="133"/>
      <c r="P550" s="47" t="s">
        <v>1230</v>
      </c>
      <c r="Q550" s="47" t="s">
        <v>1346</v>
      </c>
      <c r="R550" s="47" t="s">
        <v>1690</v>
      </c>
      <c r="S550" s="48" t="s">
        <v>1231</v>
      </c>
      <c r="T550" s="164">
        <v>74</v>
      </c>
      <c r="U550" s="47" t="str">
        <f>IFERROR(INDEX('TAXA DE OCUP. RECUR.'!$F$1:$F$60, MATCH(T550, 'TAXA DE OCUP. RECUR.'!$E$1:$E$60, 0)),"")</f>
        <v>MONTAGEM (PREPARADOR DE PEÇA)-74</v>
      </c>
      <c r="V550" s="165">
        <v>0.41666666666666669</v>
      </c>
      <c r="W550" s="165"/>
      <c r="X550" s="229">
        <v>46060</v>
      </c>
      <c r="Y550" s="229"/>
      <c r="Z550" s="47">
        <f t="shared" si="75"/>
        <v>6</v>
      </c>
      <c r="AA550" s="47" t="str">
        <f t="shared" si="76"/>
        <v/>
      </c>
      <c r="AB550" s="47" t="str">
        <f t="shared" si="71"/>
        <v>fev</v>
      </c>
      <c r="AC550" s="47" t="str">
        <f t="shared" si="72"/>
        <v>2026</v>
      </c>
      <c r="AD550" s="165" t="str">
        <f t="shared" si="74"/>
        <v/>
      </c>
    </row>
    <row r="551" spans="1:30" x14ac:dyDescent="0.25">
      <c r="A551" s="47" t="s">
        <v>883</v>
      </c>
      <c r="B551" s="47" t="s">
        <v>9</v>
      </c>
      <c r="C551" s="47">
        <v>2039</v>
      </c>
      <c r="D551" s="47">
        <v>19</v>
      </c>
      <c r="E551" s="47" t="s">
        <v>1112</v>
      </c>
      <c r="F551" s="48" t="s">
        <v>306</v>
      </c>
      <c r="G551" s="48" t="s">
        <v>11</v>
      </c>
      <c r="H551" s="48" t="str">
        <f t="shared" si="77"/>
        <v>152651-1</v>
      </c>
      <c r="I551" s="48">
        <v>1</v>
      </c>
      <c r="J551" s="48" t="s">
        <v>1143</v>
      </c>
      <c r="K551" s="48" t="s">
        <v>1486</v>
      </c>
      <c r="M551" s="47">
        <f>_xlfn.XLOOKUP(BASE!$A1018,dd_carteira_fundição!A:A,dd_carteira_fundição!G:G,"",0)</f>
        <v>1</v>
      </c>
      <c r="N551" s="47" t="s">
        <v>1164</v>
      </c>
      <c r="O551" s="133"/>
      <c r="P551" s="47"/>
      <c r="Q551" s="47" t="s">
        <v>1346</v>
      </c>
      <c r="R551" s="47" t="s">
        <v>158</v>
      </c>
      <c r="S551" s="48" t="s">
        <v>158</v>
      </c>
      <c r="T551" s="164">
        <v>2</v>
      </c>
      <c r="U551" s="47" t="str">
        <f>IFERROR(INDEX('TAXA DE OCUP. RECUR.'!$F$1:$F$60, MATCH(T551, 'TAXA DE OCUP. RECUR.'!$E$1:$E$60, 0)),"")</f>
        <v>EXPEDIÇÃO</v>
      </c>
      <c r="V551" s="165">
        <v>1</v>
      </c>
      <c r="W551" s="165"/>
      <c r="X551" s="229">
        <v>46084</v>
      </c>
      <c r="Y551" s="229"/>
      <c r="Z551" s="47">
        <f t="shared" si="75"/>
        <v>10</v>
      </c>
      <c r="AA551" s="47" t="str">
        <f t="shared" si="76"/>
        <v/>
      </c>
      <c r="AB551" s="47" t="str">
        <f t="shared" si="71"/>
        <v>mar</v>
      </c>
      <c r="AC551" s="47" t="str">
        <f t="shared" si="72"/>
        <v>2026</v>
      </c>
      <c r="AD551" s="165" t="str">
        <f t="shared" si="74"/>
        <v/>
      </c>
    </row>
    <row r="552" spans="1:30" x14ac:dyDescent="0.25">
      <c r="A552" s="47" t="s">
        <v>884</v>
      </c>
      <c r="B552" s="47" t="s">
        <v>9</v>
      </c>
      <c r="C552" s="47">
        <v>2039</v>
      </c>
      <c r="D552" s="47">
        <v>20</v>
      </c>
      <c r="E552" s="47" t="s">
        <v>1112</v>
      </c>
      <c r="F552" s="48" t="s">
        <v>306</v>
      </c>
      <c r="G552" s="48" t="s">
        <v>11</v>
      </c>
      <c r="H552" s="48" t="str">
        <f t="shared" si="77"/>
        <v>152651-1</v>
      </c>
      <c r="I552" s="48">
        <v>1</v>
      </c>
      <c r="J552" s="48" t="s">
        <v>1143</v>
      </c>
      <c r="K552" s="48" t="s">
        <v>1486</v>
      </c>
      <c r="M552" s="47">
        <f>_xlfn.XLOOKUP(BASE!$A1019,dd_carteira_fundição!A:A,dd_carteira_fundição!G:G,"",0)</f>
        <v>1</v>
      </c>
      <c r="N552" s="47" t="s">
        <v>1164</v>
      </c>
      <c r="O552" s="133"/>
      <c r="P552" s="47"/>
      <c r="Q552" s="47" t="s">
        <v>1346</v>
      </c>
      <c r="R552" s="47" t="s">
        <v>1687</v>
      </c>
      <c r="S552" s="48" t="s">
        <v>1156</v>
      </c>
      <c r="T552" s="164">
        <v>1</v>
      </c>
      <c r="U552" s="47" t="str">
        <f>IFERROR(INDEX('TAXA DE OCUP. RECUR.'!$F$1:$F$60, MATCH(T552, 'TAXA DE OCUP. RECUR.'!$E$1:$E$60, 0)),"")</f>
        <v>FUNDIÇÃO MORENO</v>
      </c>
      <c r="V552" s="165">
        <v>1</v>
      </c>
      <c r="W552" s="165">
        <v>1</v>
      </c>
      <c r="X552" s="229">
        <v>46058</v>
      </c>
      <c r="Y552" s="229"/>
      <c r="Z552" s="47">
        <f t="shared" si="75"/>
        <v>6</v>
      </c>
      <c r="AA552" s="47" t="str">
        <f t="shared" si="76"/>
        <v/>
      </c>
      <c r="AB552" s="47" t="str">
        <f t="shared" si="71"/>
        <v>fev</v>
      </c>
      <c r="AC552" s="47" t="str">
        <f t="shared" si="72"/>
        <v>2026</v>
      </c>
      <c r="AD552" s="165" t="str">
        <f t="shared" si="74"/>
        <v/>
      </c>
    </row>
    <row r="553" spans="1:30" x14ac:dyDescent="0.25">
      <c r="A553" s="47" t="s">
        <v>884</v>
      </c>
      <c r="B553" s="47" t="s">
        <v>9</v>
      </c>
      <c r="C553" s="47">
        <v>2039</v>
      </c>
      <c r="D553" s="47">
        <v>20</v>
      </c>
      <c r="E553" s="47" t="s">
        <v>1112</v>
      </c>
      <c r="F553" s="48" t="s">
        <v>306</v>
      </c>
      <c r="G553" s="48" t="s">
        <v>11</v>
      </c>
      <c r="H553" s="48" t="str">
        <f t="shared" si="77"/>
        <v>152651-1</v>
      </c>
      <c r="I553" s="48">
        <v>1</v>
      </c>
      <c r="J553" s="48" t="s">
        <v>1143</v>
      </c>
      <c r="K553" s="48" t="s">
        <v>1486</v>
      </c>
      <c r="M553" s="47">
        <f>_xlfn.XLOOKUP(BASE!$A1020,dd_carteira_fundição!A:A,dd_carteira_fundição!G:G,"",0)</f>
        <v>1</v>
      </c>
      <c r="N553" s="47" t="s">
        <v>1164</v>
      </c>
      <c r="O553" s="133"/>
      <c r="P553" s="47" t="s">
        <v>1230</v>
      </c>
      <c r="Q553" s="47" t="s">
        <v>1346</v>
      </c>
      <c r="R553" s="47" t="s">
        <v>1690</v>
      </c>
      <c r="S553" s="48" t="s">
        <v>1229</v>
      </c>
      <c r="T553" s="164">
        <v>395</v>
      </c>
      <c r="U553" s="47" t="str">
        <f>IFERROR(INDEX('TAXA DE OCUP. RECUR.'!$F$1:$F$60, MATCH(T553, 'TAXA DE OCUP. RECUR.'!$E$1:$E$60, 0)),"")</f>
        <v>TORNO VERT. SCHIESS KZ-200   2000 - [395]</v>
      </c>
      <c r="V553" s="165">
        <v>12.5</v>
      </c>
      <c r="W553" s="165"/>
      <c r="X553" s="229">
        <v>46059</v>
      </c>
      <c r="Y553" s="229"/>
      <c r="Z553" s="47">
        <f t="shared" si="75"/>
        <v>6</v>
      </c>
      <c r="AA553" s="47" t="str">
        <f t="shared" si="76"/>
        <v/>
      </c>
      <c r="AB553" s="47" t="str">
        <f t="shared" si="71"/>
        <v>fev</v>
      </c>
      <c r="AC553" s="47" t="str">
        <f t="shared" si="72"/>
        <v>2026</v>
      </c>
      <c r="AD553" s="165" t="str">
        <f t="shared" si="74"/>
        <v/>
      </c>
    </row>
    <row r="554" spans="1:30" x14ac:dyDescent="0.25">
      <c r="A554" s="47" t="s">
        <v>884</v>
      </c>
      <c r="B554" s="47" t="s">
        <v>9</v>
      </c>
      <c r="C554" s="47">
        <v>2039</v>
      </c>
      <c r="D554" s="47">
        <v>20</v>
      </c>
      <c r="E554" s="47" t="s">
        <v>1112</v>
      </c>
      <c r="F554" s="48" t="s">
        <v>306</v>
      </c>
      <c r="G554" s="48" t="s">
        <v>11</v>
      </c>
      <c r="H554" s="48" t="str">
        <f t="shared" si="77"/>
        <v>152651-10</v>
      </c>
      <c r="I554" s="48">
        <v>1</v>
      </c>
      <c r="J554" s="48" t="s">
        <v>1143</v>
      </c>
      <c r="K554" s="48" t="s">
        <v>1486</v>
      </c>
      <c r="M554" s="47">
        <f>_xlfn.XLOOKUP(BASE!$A1021,dd_carteira_fundição!A:A,dd_carteira_fundição!G:G,"",0)</f>
        <v>10</v>
      </c>
      <c r="N554" s="47" t="s">
        <v>1164</v>
      </c>
      <c r="O554" s="133"/>
      <c r="P554" s="47" t="s">
        <v>1230</v>
      </c>
      <c r="Q554" s="47" t="s">
        <v>1346</v>
      </c>
      <c r="R554" s="47" t="s">
        <v>1690</v>
      </c>
      <c r="S554" s="48" t="s">
        <v>1231</v>
      </c>
      <c r="T554" s="164">
        <v>74</v>
      </c>
      <c r="U554" s="47" t="str">
        <f>IFERROR(INDEX('TAXA DE OCUP. RECUR.'!$F$1:$F$60, MATCH(T554, 'TAXA DE OCUP. RECUR.'!$E$1:$E$60, 0)),"")</f>
        <v>MONTAGEM (PREPARADOR DE PEÇA)-74</v>
      </c>
      <c r="V554" s="165">
        <v>0.41666666666666669</v>
      </c>
      <c r="W554" s="165"/>
      <c r="X554" s="229">
        <v>46060</v>
      </c>
      <c r="Y554" s="229"/>
      <c r="Z554" s="47">
        <f t="shared" si="75"/>
        <v>6</v>
      </c>
      <c r="AA554" s="47" t="str">
        <f t="shared" si="76"/>
        <v/>
      </c>
      <c r="AB554" s="47" t="str">
        <f t="shared" si="71"/>
        <v>fev</v>
      </c>
      <c r="AC554" s="47" t="str">
        <f t="shared" si="72"/>
        <v>2026</v>
      </c>
      <c r="AD554" s="165" t="str">
        <f t="shared" si="74"/>
        <v/>
      </c>
    </row>
    <row r="555" spans="1:30" x14ac:dyDescent="0.25">
      <c r="A555" s="47" t="s">
        <v>884</v>
      </c>
      <c r="B555" s="47" t="s">
        <v>9</v>
      </c>
      <c r="C555" s="47">
        <v>2039</v>
      </c>
      <c r="D555" s="47">
        <v>20</v>
      </c>
      <c r="E555" s="47" t="s">
        <v>1112</v>
      </c>
      <c r="F555" s="48" t="s">
        <v>306</v>
      </c>
      <c r="G555" s="48" t="s">
        <v>11</v>
      </c>
      <c r="H555" s="48" t="str">
        <f t="shared" si="77"/>
        <v>152651-10</v>
      </c>
      <c r="I555" s="48">
        <v>1</v>
      </c>
      <c r="J555" s="48" t="s">
        <v>1143</v>
      </c>
      <c r="K555" s="48" t="s">
        <v>1486</v>
      </c>
      <c r="M555" s="47">
        <f>_xlfn.XLOOKUP(BASE!$A1022,dd_carteira_fundição!A:A,dd_carteira_fundição!G:G,"",0)</f>
        <v>10</v>
      </c>
      <c r="N555" s="47" t="s">
        <v>1164</v>
      </c>
      <c r="O555" s="133"/>
      <c r="P555" s="47"/>
      <c r="Q555" s="47" t="s">
        <v>1346</v>
      </c>
      <c r="R555" s="47" t="s">
        <v>158</v>
      </c>
      <c r="S555" s="48" t="s">
        <v>158</v>
      </c>
      <c r="T555" s="164">
        <v>2</v>
      </c>
      <c r="U555" s="47" t="str">
        <f>IFERROR(INDEX('TAXA DE OCUP. RECUR.'!$F$1:$F$60, MATCH(T555, 'TAXA DE OCUP. RECUR.'!$E$1:$E$60, 0)),"")</f>
        <v>EXPEDIÇÃO</v>
      </c>
      <c r="V555" s="165">
        <v>1</v>
      </c>
      <c r="W555" s="165"/>
      <c r="X555" s="229">
        <v>46084</v>
      </c>
      <c r="Y555" s="229"/>
      <c r="Z555" s="47">
        <f t="shared" si="75"/>
        <v>10</v>
      </c>
      <c r="AA555" s="47" t="str">
        <f t="shared" si="76"/>
        <v/>
      </c>
      <c r="AB555" s="47" t="str">
        <f t="shared" si="71"/>
        <v>mar</v>
      </c>
      <c r="AC555" s="47" t="str">
        <f t="shared" si="72"/>
        <v>2026</v>
      </c>
      <c r="AD555" s="165" t="str">
        <f t="shared" si="74"/>
        <v/>
      </c>
    </row>
    <row r="556" spans="1:30" x14ac:dyDescent="0.25">
      <c r="A556" s="47" t="s">
        <v>885</v>
      </c>
      <c r="B556" s="47" t="s">
        <v>9</v>
      </c>
      <c r="C556" s="47">
        <v>2039</v>
      </c>
      <c r="D556" s="47">
        <v>21</v>
      </c>
      <c r="E556" s="47" t="s">
        <v>1112</v>
      </c>
      <c r="F556" s="48" t="s">
        <v>306</v>
      </c>
      <c r="G556" s="48" t="s">
        <v>11</v>
      </c>
      <c r="H556" s="48" t="str">
        <f t="shared" si="77"/>
        <v>152651-10</v>
      </c>
      <c r="I556" s="48">
        <v>1</v>
      </c>
      <c r="J556" s="48" t="s">
        <v>1143</v>
      </c>
      <c r="K556" s="48" t="s">
        <v>1486</v>
      </c>
      <c r="M556" s="47">
        <f>_xlfn.XLOOKUP(BASE!$A1023,dd_carteira_fundição!A:A,dd_carteira_fundição!G:G,"",0)</f>
        <v>10</v>
      </c>
      <c r="N556" s="47" t="s">
        <v>1164</v>
      </c>
      <c r="O556" s="133"/>
      <c r="P556" s="47"/>
      <c r="Q556" s="47" t="s">
        <v>1346</v>
      </c>
      <c r="R556" s="47" t="s">
        <v>1687</v>
      </c>
      <c r="S556" s="48" t="s">
        <v>1156</v>
      </c>
      <c r="T556" s="164">
        <v>1</v>
      </c>
      <c r="U556" s="47" t="str">
        <f>IFERROR(INDEX('TAXA DE OCUP. RECUR.'!$F$1:$F$60, MATCH(T556, 'TAXA DE OCUP. RECUR.'!$E$1:$E$60, 0)),"")</f>
        <v>FUNDIÇÃO MORENO</v>
      </c>
      <c r="V556" s="165">
        <v>1</v>
      </c>
      <c r="W556" s="165">
        <v>1</v>
      </c>
      <c r="X556" s="229">
        <v>46058</v>
      </c>
      <c r="Y556" s="229"/>
      <c r="Z556" s="47">
        <f t="shared" si="75"/>
        <v>6</v>
      </c>
      <c r="AA556" s="47" t="str">
        <f t="shared" si="76"/>
        <v/>
      </c>
      <c r="AB556" s="47" t="str">
        <f t="shared" si="71"/>
        <v>fev</v>
      </c>
      <c r="AC556" s="47" t="str">
        <f t="shared" si="72"/>
        <v>2026</v>
      </c>
      <c r="AD556" s="165" t="str">
        <f t="shared" si="74"/>
        <v/>
      </c>
    </row>
    <row r="557" spans="1:30" x14ac:dyDescent="0.25">
      <c r="A557" s="47" t="s">
        <v>885</v>
      </c>
      <c r="B557" s="47" t="s">
        <v>9</v>
      </c>
      <c r="C557" s="47">
        <v>2039</v>
      </c>
      <c r="D557" s="47">
        <v>21</v>
      </c>
      <c r="E557" s="47" t="s">
        <v>1112</v>
      </c>
      <c r="F557" s="48" t="s">
        <v>306</v>
      </c>
      <c r="G557" s="48" t="s">
        <v>11</v>
      </c>
      <c r="H557" s="48" t="str">
        <f t="shared" si="77"/>
        <v>152651-10</v>
      </c>
      <c r="I557" s="48">
        <v>1</v>
      </c>
      <c r="J557" s="48" t="s">
        <v>1143</v>
      </c>
      <c r="K557" s="48" t="s">
        <v>1486</v>
      </c>
      <c r="M557" s="47">
        <f>_xlfn.XLOOKUP(BASE!$A1024,dd_carteira_fundição!A:A,dd_carteira_fundição!G:G,"",0)</f>
        <v>10</v>
      </c>
      <c r="N557" s="47" t="s">
        <v>1164</v>
      </c>
      <c r="O557" s="133"/>
      <c r="P557" s="47" t="s">
        <v>1230</v>
      </c>
      <c r="Q557" s="47" t="s">
        <v>1346</v>
      </c>
      <c r="R557" s="47" t="s">
        <v>1690</v>
      </c>
      <c r="S557" s="48" t="s">
        <v>1229</v>
      </c>
      <c r="T557" s="164">
        <v>2</v>
      </c>
      <c r="U557" s="47" t="str">
        <f>IFERROR(INDEX('TAXA DE OCUP. RECUR.'!$F$1:$F$60, MATCH(T557, 'TAXA DE OCUP. RECUR.'!$E$1:$E$60, 0)),"")</f>
        <v>EXPEDIÇÃO</v>
      </c>
      <c r="V557" s="165">
        <v>1</v>
      </c>
      <c r="W557" s="165"/>
      <c r="X557" s="229">
        <v>46059</v>
      </c>
      <c r="Y557" s="229"/>
      <c r="Z557" s="47">
        <f t="shared" si="75"/>
        <v>6</v>
      </c>
      <c r="AA557" s="47" t="str">
        <f t="shared" si="76"/>
        <v/>
      </c>
      <c r="AB557" s="47" t="str">
        <f t="shared" si="71"/>
        <v>fev</v>
      </c>
      <c r="AC557" s="47" t="str">
        <f t="shared" si="72"/>
        <v>2026</v>
      </c>
      <c r="AD557" s="165" t="str">
        <f t="shared" si="74"/>
        <v/>
      </c>
    </row>
    <row r="558" spans="1:30" x14ac:dyDescent="0.25">
      <c r="A558" s="47" t="s">
        <v>885</v>
      </c>
      <c r="B558" s="47" t="s">
        <v>9</v>
      </c>
      <c r="C558" s="47">
        <v>2039</v>
      </c>
      <c r="D558" s="47">
        <v>21</v>
      </c>
      <c r="E558" s="47" t="s">
        <v>1112</v>
      </c>
      <c r="F558" s="48" t="s">
        <v>306</v>
      </c>
      <c r="G558" s="48" t="s">
        <v>11</v>
      </c>
      <c r="H558" s="48" t="str">
        <f t="shared" si="77"/>
        <v>152651-8</v>
      </c>
      <c r="I558" s="48">
        <v>1</v>
      </c>
      <c r="J558" s="48" t="s">
        <v>1143</v>
      </c>
      <c r="K558" s="48" t="s">
        <v>1486</v>
      </c>
      <c r="M558" s="47">
        <f>_xlfn.XLOOKUP(BASE!$A1025,dd_carteira_fundição!A:A,dd_carteira_fundição!G:G,"",0)</f>
        <v>8</v>
      </c>
      <c r="N558" s="47" t="s">
        <v>1164</v>
      </c>
      <c r="O558" s="133"/>
      <c r="P558" s="47" t="s">
        <v>1230</v>
      </c>
      <c r="Q558" s="47" t="s">
        <v>1346</v>
      </c>
      <c r="R558" s="47" t="s">
        <v>1690</v>
      </c>
      <c r="S558" s="48" t="s">
        <v>1231</v>
      </c>
      <c r="T558" s="164">
        <v>74</v>
      </c>
      <c r="U558" s="47" t="str">
        <f>IFERROR(INDEX('TAXA DE OCUP. RECUR.'!$F$1:$F$60, MATCH(T558, 'TAXA DE OCUP. RECUR.'!$E$1:$E$60, 0)),"")</f>
        <v>MONTAGEM (PREPARADOR DE PEÇA)-74</v>
      </c>
      <c r="V558" s="165">
        <v>0.41666666666666669</v>
      </c>
      <c r="W558" s="165"/>
      <c r="X558" s="229">
        <v>46060</v>
      </c>
      <c r="Y558" s="229"/>
      <c r="Z558" s="47">
        <f t="shared" si="75"/>
        <v>6</v>
      </c>
      <c r="AA558" s="47" t="str">
        <f t="shared" si="76"/>
        <v/>
      </c>
      <c r="AB558" s="47" t="str">
        <f t="shared" si="71"/>
        <v>fev</v>
      </c>
      <c r="AC558" s="47" t="str">
        <f t="shared" si="72"/>
        <v>2026</v>
      </c>
      <c r="AD558" s="165" t="str">
        <f t="shared" si="74"/>
        <v/>
      </c>
    </row>
    <row r="559" spans="1:30" x14ac:dyDescent="0.25">
      <c r="A559" s="47" t="s">
        <v>885</v>
      </c>
      <c r="B559" s="47" t="s">
        <v>9</v>
      </c>
      <c r="C559" s="47">
        <v>2039</v>
      </c>
      <c r="D559" s="47">
        <v>21</v>
      </c>
      <c r="E559" s="47" t="s">
        <v>1112</v>
      </c>
      <c r="F559" s="48" t="s">
        <v>306</v>
      </c>
      <c r="G559" s="48" t="s">
        <v>11</v>
      </c>
      <c r="H559" s="48" t="str">
        <f t="shared" si="77"/>
        <v>152651-8</v>
      </c>
      <c r="I559" s="48">
        <v>1</v>
      </c>
      <c r="J559" s="48" t="s">
        <v>1143</v>
      </c>
      <c r="K559" s="48" t="s">
        <v>1486</v>
      </c>
      <c r="M559" s="47">
        <f>_xlfn.XLOOKUP(BASE!$A1026,dd_carteira_fundição!A:A,dd_carteira_fundição!G:G,"",0)</f>
        <v>8</v>
      </c>
      <c r="N559" s="47" t="s">
        <v>1164</v>
      </c>
      <c r="O559" s="133"/>
      <c r="P559" s="47"/>
      <c r="Q559" s="47" t="s">
        <v>1346</v>
      </c>
      <c r="R559" s="47" t="s">
        <v>158</v>
      </c>
      <c r="S559" s="48" t="s">
        <v>158</v>
      </c>
      <c r="T559" s="164">
        <v>1</v>
      </c>
      <c r="U559" s="47" t="str">
        <f>IFERROR(INDEX('TAXA DE OCUP. RECUR.'!$F$1:$F$60, MATCH(T559, 'TAXA DE OCUP. RECUR.'!$E$1:$E$60, 0)),"")</f>
        <v>FUNDIÇÃO MORENO</v>
      </c>
      <c r="V559" s="165">
        <v>1</v>
      </c>
      <c r="W559" s="165"/>
      <c r="X559" s="229">
        <v>46084</v>
      </c>
      <c r="Y559" s="229"/>
      <c r="Z559" s="47">
        <f t="shared" si="75"/>
        <v>10</v>
      </c>
      <c r="AA559" s="47" t="str">
        <f t="shared" si="76"/>
        <v/>
      </c>
      <c r="AB559" s="47" t="str">
        <f t="shared" si="71"/>
        <v>mar</v>
      </c>
      <c r="AC559" s="47" t="str">
        <f t="shared" si="72"/>
        <v>2026</v>
      </c>
      <c r="AD559" s="165" t="str">
        <f t="shared" si="74"/>
        <v/>
      </c>
    </row>
    <row r="560" spans="1:30" x14ac:dyDescent="0.25">
      <c r="A560" s="47" t="s">
        <v>886</v>
      </c>
      <c r="B560" s="47" t="s">
        <v>9</v>
      </c>
      <c r="C560" s="47">
        <v>2039</v>
      </c>
      <c r="D560" s="47">
        <v>22</v>
      </c>
      <c r="E560" s="47" t="s">
        <v>1112</v>
      </c>
      <c r="F560" s="48" t="s">
        <v>306</v>
      </c>
      <c r="G560" s="48" t="s">
        <v>11</v>
      </c>
      <c r="H560" s="48" t="str">
        <f t="shared" si="77"/>
        <v>152651-8</v>
      </c>
      <c r="I560" s="48">
        <v>1</v>
      </c>
      <c r="J560" s="48" t="s">
        <v>1143</v>
      </c>
      <c r="K560" s="48" t="s">
        <v>1486</v>
      </c>
      <c r="M560" s="47">
        <f>_xlfn.XLOOKUP(BASE!$A1027,dd_carteira_fundição!A:A,dd_carteira_fundição!G:G,"",0)</f>
        <v>8</v>
      </c>
      <c r="N560" s="47" t="s">
        <v>1164</v>
      </c>
      <c r="O560" s="133"/>
      <c r="P560" s="47"/>
      <c r="Q560" s="47" t="s">
        <v>1346</v>
      </c>
      <c r="R560" s="47" t="s">
        <v>1687</v>
      </c>
      <c r="S560" s="48" t="s">
        <v>1156</v>
      </c>
      <c r="T560" s="164">
        <v>1</v>
      </c>
      <c r="U560" s="47" t="str">
        <f>IFERROR(INDEX('TAXA DE OCUP. RECUR.'!$F$1:$F$60, MATCH(T560, 'TAXA DE OCUP. RECUR.'!$E$1:$E$60, 0)),"")</f>
        <v>FUNDIÇÃO MORENO</v>
      </c>
      <c r="V560" s="165">
        <v>1</v>
      </c>
      <c r="W560" s="165">
        <v>1</v>
      </c>
      <c r="X560" s="229">
        <v>46058</v>
      </c>
      <c r="Y560" s="229"/>
      <c r="Z560" s="47">
        <f t="shared" si="75"/>
        <v>6</v>
      </c>
      <c r="AA560" s="47" t="str">
        <f t="shared" si="76"/>
        <v/>
      </c>
      <c r="AB560" s="47" t="str">
        <f t="shared" si="71"/>
        <v>fev</v>
      </c>
      <c r="AC560" s="47" t="str">
        <f t="shared" si="72"/>
        <v>2026</v>
      </c>
      <c r="AD560" s="165" t="str">
        <f t="shared" si="74"/>
        <v/>
      </c>
    </row>
    <row r="561" spans="1:30" x14ac:dyDescent="0.25">
      <c r="A561" s="47" t="s">
        <v>886</v>
      </c>
      <c r="B561" s="47" t="s">
        <v>9</v>
      </c>
      <c r="C561" s="47">
        <v>2039</v>
      </c>
      <c r="D561" s="47">
        <v>22</v>
      </c>
      <c r="E561" s="47" t="s">
        <v>1112</v>
      </c>
      <c r="F561" s="48" t="s">
        <v>306</v>
      </c>
      <c r="G561" s="48" t="s">
        <v>11</v>
      </c>
      <c r="H561" s="48" t="str">
        <f t="shared" si="77"/>
        <v>152651-8</v>
      </c>
      <c r="I561" s="48">
        <v>1</v>
      </c>
      <c r="J561" s="48" t="s">
        <v>1143</v>
      </c>
      <c r="K561" s="48" t="s">
        <v>1486</v>
      </c>
      <c r="M561" s="47">
        <f>_xlfn.XLOOKUP(BASE!$A1028,dd_carteira_fundição!A:A,dd_carteira_fundição!G:G,"",0)</f>
        <v>8</v>
      </c>
      <c r="N561" s="47" t="s">
        <v>1164</v>
      </c>
      <c r="O561" s="133"/>
      <c r="P561" s="47" t="s">
        <v>1230</v>
      </c>
      <c r="Q561" s="47" t="s">
        <v>1346</v>
      </c>
      <c r="R561" s="47" t="s">
        <v>1690</v>
      </c>
      <c r="S561" s="48" t="s">
        <v>1229</v>
      </c>
      <c r="T561" s="164">
        <v>395</v>
      </c>
      <c r="U561" s="47" t="str">
        <f>IFERROR(INDEX('TAXA DE OCUP. RECUR.'!$F$1:$F$60, MATCH(T561, 'TAXA DE OCUP. RECUR.'!$E$1:$E$60, 0)),"")</f>
        <v>TORNO VERT. SCHIESS KZ-200   2000 - [395]</v>
      </c>
      <c r="V561" s="165">
        <v>12.5</v>
      </c>
      <c r="W561" s="165"/>
      <c r="X561" s="229">
        <v>46059</v>
      </c>
      <c r="Y561" s="229"/>
      <c r="Z561" s="47">
        <f t="shared" si="75"/>
        <v>6</v>
      </c>
      <c r="AA561" s="47" t="str">
        <f t="shared" si="76"/>
        <v/>
      </c>
      <c r="AB561" s="47" t="str">
        <f t="shared" si="71"/>
        <v>fev</v>
      </c>
      <c r="AC561" s="47" t="str">
        <f t="shared" si="72"/>
        <v>2026</v>
      </c>
      <c r="AD561" s="165" t="str">
        <f t="shared" si="74"/>
        <v/>
      </c>
    </row>
    <row r="562" spans="1:30" x14ac:dyDescent="0.25">
      <c r="A562" s="47" t="s">
        <v>886</v>
      </c>
      <c r="B562" s="47" t="s">
        <v>9</v>
      </c>
      <c r="C562" s="47">
        <v>2039</v>
      </c>
      <c r="D562" s="47">
        <v>22</v>
      </c>
      <c r="E562" s="47" t="s">
        <v>1112</v>
      </c>
      <c r="F562" s="48" t="s">
        <v>306</v>
      </c>
      <c r="G562" s="48" t="s">
        <v>11</v>
      </c>
      <c r="H562" s="48" t="str">
        <f t="shared" si="77"/>
        <v>152651-8</v>
      </c>
      <c r="I562" s="48">
        <v>1</v>
      </c>
      <c r="J562" s="48" t="s">
        <v>1143</v>
      </c>
      <c r="K562" s="48" t="s">
        <v>1486</v>
      </c>
      <c r="M562" s="47">
        <f>_xlfn.XLOOKUP(BASE!$A1029,dd_carteira_fundição!A:A,dd_carteira_fundição!G:G,"",0)</f>
        <v>8</v>
      </c>
      <c r="N562" s="47" t="s">
        <v>1164</v>
      </c>
      <c r="O562" s="133"/>
      <c r="P562" s="47" t="s">
        <v>1230</v>
      </c>
      <c r="Q562" s="47" t="s">
        <v>1346</v>
      </c>
      <c r="R562" s="47" t="s">
        <v>1690</v>
      </c>
      <c r="S562" s="48" t="s">
        <v>1231</v>
      </c>
      <c r="T562" s="164">
        <v>74</v>
      </c>
      <c r="U562" s="47" t="str">
        <f>IFERROR(INDEX('TAXA DE OCUP. RECUR.'!$F$1:$F$60, MATCH(T562, 'TAXA DE OCUP. RECUR.'!$E$1:$E$60, 0)),"")</f>
        <v>MONTAGEM (PREPARADOR DE PEÇA)-74</v>
      </c>
      <c r="V562" s="165">
        <v>0.41666666666666669</v>
      </c>
      <c r="W562" s="165"/>
      <c r="X562" s="229">
        <v>46060</v>
      </c>
      <c r="Y562" s="229"/>
      <c r="Z562" s="47">
        <f t="shared" si="75"/>
        <v>6</v>
      </c>
      <c r="AA562" s="47" t="str">
        <f t="shared" si="76"/>
        <v/>
      </c>
      <c r="AB562" s="47" t="str">
        <f t="shared" si="71"/>
        <v>fev</v>
      </c>
      <c r="AC562" s="47" t="str">
        <f t="shared" si="72"/>
        <v>2026</v>
      </c>
      <c r="AD562" s="165" t="str">
        <f t="shared" si="74"/>
        <v/>
      </c>
    </row>
    <row r="563" spans="1:30" x14ac:dyDescent="0.25">
      <c r="A563" s="47" t="s">
        <v>886</v>
      </c>
      <c r="B563" s="47" t="s">
        <v>9</v>
      </c>
      <c r="C563" s="47">
        <v>2039</v>
      </c>
      <c r="D563" s="47">
        <v>22</v>
      </c>
      <c r="E563" s="47" t="s">
        <v>1112</v>
      </c>
      <c r="F563" s="48" t="s">
        <v>306</v>
      </c>
      <c r="G563" s="48" t="s">
        <v>11</v>
      </c>
      <c r="H563" s="48" t="str">
        <f t="shared" si="77"/>
        <v>152651-5</v>
      </c>
      <c r="I563" s="48">
        <v>1</v>
      </c>
      <c r="J563" s="48" t="s">
        <v>1143</v>
      </c>
      <c r="K563" s="48" t="s">
        <v>1486</v>
      </c>
      <c r="M563" s="47">
        <f>_xlfn.XLOOKUP(BASE!$A1030,dd_carteira_fundição!A:A,dd_carteira_fundição!G:G,"",0)</f>
        <v>5</v>
      </c>
      <c r="N563" s="47" t="s">
        <v>1164</v>
      </c>
      <c r="O563" s="133"/>
      <c r="P563" s="47"/>
      <c r="Q563" s="47" t="s">
        <v>1346</v>
      </c>
      <c r="R563" s="47" t="s">
        <v>158</v>
      </c>
      <c r="S563" s="48" t="s">
        <v>158</v>
      </c>
      <c r="T563" s="164">
        <v>1</v>
      </c>
      <c r="U563" s="47" t="str">
        <f>IFERROR(INDEX('TAXA DE OCUP. RECUR.'!$F$1:$F$60, MATCH(T563, 'TAXA DE OCUP. RECUR.'!$E$1:$E$60, 0)),"")</f>
        <v>FUNDIÇÃO MORENO</v>
      </c>
      <c r="V563" s="165">
        <v>1</v>
      </c>
      <c r="W563" s="165"/>
      <c r="X563" s="229">
        <v>46084</v>
      </c>
      <c r="Y563" s="229"/>
      <c r="Z563" s="47">
        <f t="shared" si="75"/>
        <v>10</v>
      </c>
      <c r="AA563" s="47" t="str">
        <f t="shared" si="76"/>
        <v/>
      </c>
      <c r="AB563" s="47" t="str">
        <f t="shared" si="71"/>
        <v>mar</v>
      </c>
      <c r="AC563" s="47" t="str">
        <f t="shared" si="72"/>
        <v>2026</v>
      </c>
      <c r="AD563" s="165" t="str">
        <f t="shared" si="74"/>
        <v/>
      </c>
    </row>
    <row r="564" spans="1:30" x14ac:dyDescent="0.25">
      <c r="A564" s="47" t="s">
        <v>887</v>
      </c>
      <c r="B564" s="47" t="s">
        <v>9</v>
      </c>
      <c r="C564" s="47">
        <v>2039</v>
      </c>
      <c r="D564" s="47">
        <v>23</v>
      </c>
      <c r="E564" s="47" t="s">
        <v>1112</v>
      </c>
      <c r="F564" s="48" t="s">
        <v>306</v>
      </c>
      <c r="G564" s="48" t="s">
        <v>11</v>
      </c>
      <c r="H564" s="48" t="str">
        <f t="shared" si="77"/>
        <v>152651-5</v>
      </c>
      <c r="I564" s="48">
        <v>1</v>
      </c>
      <c r="J564" s="48" t="s">
        <v>1143</v>
      </c>
      <c r="K564" s="48" t="s">
        <v>1486</v>
      </c>
      <c r="M564" s="47">
        <f>_xlfn.XLOOKUP(BASE!$A1031,dd_carteira_fundição!A:A,dd_carteira_fundição!G:G,"",0)</f>
        <v>5</v>
      </c>
      <c r="N564" s="47" t="s">
        <v>1164</v>
      </c>
      <c r="O564" s="133"/>
      <c r="P564" s="47"/>
      <c r="Q564" s="47" t="s">
        <v>1346</v>
      </c>
      <c r="R564" s="47" t="s">
        <v>1687</v>
      </c>
      <c r="S564" s="48" t="s">
        <v>1156</v>
      </c>
      <c r="T564" s="164">
        <v>1</v>
      </c>
      <c r="U564" s="47" t="str">
        <f>IFERROR(INDEX('TAXA DE OCUP. RECUR.'!$F$1:$F$60, MATCH(T564, 'TAXA DE OCUP. RECUR.'!$E$1:$E$60, 0)),"")</f>
        <v>FUNDIÇÃO MORENO</v>
      </c>
      <c r="V564" s="165">
        <v>1</v>
      </c>
      <c r="W564" s="165">
        <v>1</v>
      </c>
      <c r="X564" s="229">
        <v>46058</v>
      </c>
      <c r="Y564" s="229"/>
      <c r="Z564" s="47">
        <f t="shared" si="75"/>
        <v>6</v>
      </c>
      <c r="AA564" s="47" t="str">
        <f t="shared" si="76"/>
        <v/>
      </c>
      <c r="AB564" s="47" t="str">
        <f t="shared" si="71"/>
        <v>fev</v>
      </c>
      <c r="AC564" s="47" t="str">
        <f t="shared" si="72"/>
        <v>2026</v>
      </c>
      <c r="AD564" s="165" t="str">
        <f t="shared" si="74"/>
        <v/>
      </c>
    </row>
    <row r="565" spans="1:30" x14ac:dyDescent="0.25">
      <c r="A565" s="47" t="s">
        <v>887</v>
      </c>
      <c r="B565" s="47" t="s">
        <v>9</v>
      </c>
      <c r="C565" s="47">
        <v>2039</v>
      </c>
      <c r="D565" s="47">
        <v>23</v>
      </c>
      <c r="E565" s="47" t="s">
        <v>1112</v>
      </c>
      <c r="F565" s="48" t="s">
        <v>306</v>
      </c>
      <c r="G565" s="48" t="s">
        <v>11</v>
      </c>
      <c r="H565" s="48" t="str">
        <f t="shared" si="77"/>
        <v>152651-5</v>
      </c>
      <c r="I565" s="48">
        <v>1</v>
      </c>
      <c r="J565" s="48" t="s">
        <v>1143</v>
      </c>
      <c r="K565" s="48" t="s">
        <v>1486</v>
      </c>
      <c r="M565" s="47">
        <f>_xlfn.XLOOKUP(BASE!$A1032,dd_carteira_fundição!A:A,dd_carteira_fundição!G:G,"",0)</f>
        <v>5</v>
      </c>
      <c r="N565" s="47" t="s">
        <v>1164</v>
      </c>
      <c r="O565" s="133"/>
      <c r="P565" s="47" t="s">
        <v>1230</v>
      </c>
      <c r="Q565" s="47" t="s">
        <v>1346</v>
      </c>
      <c r="R565" s="47" t="s">
        <v>1690</v>
      </c>
      <c r="S565" s="48" t="s">
        <v>1229</v>
      </c>
      <c r="T565" s="164">
        <v>395</v>
      </c>
      <c r="U565" s="47" t="str">
        <f>IFERROR(INDEX('TAXA DE OCUP. RECUR.'!$F$1:$F$60, MATCH(T565, 'TAXA DE OCUP. RECUR.'!$E$1:$E$60, 0)),"")</f>
        <v>TORNO VERT. SCHIESS KZ-200   2000 - [395]</v>
      </c>
      <c r="V565" s="165">
        <v>12.5</v>
      </c>
      <c r="W565" s="165"/>
      <c r="X565" s="229">
        <v>46059</v>
      </c>
      <c r="Y565" s="229"/>
      <c r="Z565" s="47">
        <f t="shared" si="75"/>
        <v>6</v>
      </c>
      <c r="AA565" s="47" t="str">
        <f t="shared" si="76"/>
        <v/>
      </c>
      <c r="AB565" s="47" t="str">
        <f t="shared" si="71"/>
        <v>fev</v>
      </c>
      <c r="AC565" s="47" t="str">
        <f t="shared" si="72"/>
        <v>2026</v>
      </c>
      <c r="AD565" s="165" t="str">
        <f t="shared" si="74"/>
        <v/>
      </c>
    </row>
    <row r="566" spans="1:30" x14ac:dyDescent="0.25">
      <c r="A566" s="47" t="s">
        <v>887</v>
      </c>
      <c r="B566" s="47" t="s">
        <v>9</v>
      </c>
      <c r="C566" s="47">
        <v>2039</v>
      </c>
      <c r="D566" s="47">
        <v>23</v>
      </c>
      <c r="E566" s="47" t="s">
        <v>1112</v>
      </c>
      <c r="F566" s="48" t="s">
        <v>306</v>
      </c>
      <c r="G566" s="48" t="s">
        <v>11</v>
      </c>
      <c r="H566" s="48" t="str">
        <f t="shared" si="77"/>
        <v>152651-5</v>
      </c>
      <c r="I566" s="48">
        <v>1</v>
      </c>
      <c r="J566" s="48" t="s">
        <v>1143</v>
      </c>
      <c r="K566" s="48" t="s">
        <v>1486</v>
      </c>
      <c r="M566" s="47">
        <f>_xlfn.XLOOKUP(BASE!$A1033,dd_carteira_fundição!A:A,dd_carteira_fundição!G:G,"",0)</f>
        <v>5</v>
      </c>
      <c r="N566" s="47" t="s">
        <v>1164</v>
      </c>
      <c r="O566" s="133"/>
      <c r="P566" s="47" t="s">
        <v>1230</v>
      </c>
      <c r="Q566" s="47" t="s">
        <v>1346</v>
      </c>
      <c r="R566" s="47" t="s">
        <v>1690</v>
      </c>
      <c r="S566" s="48" t="s">
        <v>1231</v>
      </c>
      <c r="T566" s="164">
        <v>74</v>
      </c>
      <c r="U566" s="47" t="str">
        <f>IFERROR(INDEX('TAXA DE OCUP. RECUR.'!$F$1:$F$60, MATCH(T566, 'TAXA DE OCUP. RECUR.'!$E$1:$E$60, 0)),"")</f>
        <v>MONTAGEM (PREPARADOR DE PEÇA)-74</v>
      </c>
      <c r="V566" s="165">
        <v>0.41666666666666669</v>
      </c>
      <c r="W566" s="165"/>
      <c r="X566" s="229">
        <v>46060</v>
      </c>
      <c r="Y566" s="229"/>
      <c r="Z566" s="47">
        <f t="shared" si="75"/>
        <v>6</v>
      </c>
      <c r="AA566" s="47" t="str">
        <f t="shared" si="76"/>
        <v/>
      </c>
      <c r="AB566" s="47" t="str">
        <f t="shared" si="71"/>
        <v>fev</v>
      </c>
      <c r="AC566" s="47" t="str">
        <f t="shared" si="72"/>
        <v>2026</v>
      </c>
      <c r="AD566" s="165" t="str">
        <f t="shared" si="74"/>
        <v/>
      </c>
    </row>
    <row r="567" spans="1:30" x14ac:dyDescent="0.25">
      <c r="A567" s="47" t="s">
        <v>887</v>
      </c>
      <c r="B567" s="47" t="s">
        <v>9</v>
      </c>
      <c r="C567" s="47">
        <v>2039</v>
      </c>
      <c r="D567" s="47">
        <v>23</v>
      </c>
      <c r="E567" s="47" t="s">
        <v>1112</v>
      </c>
      <c r="F567" s="48" t="s">
        <v>306</v>
      </c>
      <c r="G567" s="48" t="s">
        <v>11</v>
      </c>
      <c r="H567" s="48" t="str">
        <f t="shared" si="77"/>
        <v>152651-5</v>
      </c>
      <c r="I567" s="48">
        <v>1</v>
      </c>
      <c r="J567" s="48" t="s">
        <v>1143</v>
      </c>
      <c r="K567" s="48" t="s">
        <v>1486</v>
      </c>
      <c r="M567" s="47">
        <f>_xlfn.XLOOKUP(BASE!$A1034,dd_carteira_fundição!A:A,dd_carteira_fundição!G:G,"",0)</f>
        <v>5</v>
      </c>
      <c r="N567" s="47" t="s">
        <v>1164</v>
      </c>
      <c r="O567" s="133"/>
      <c r="P567" s="47"/>
      <c r="Q567" s="47" t="s">
        <v>1346</v>
      </c>
      <c r="R567" s="47" t="s">
        <v>158</v>
      </c>
      <c r="S567" s="48" t="s">
        <v>158</v>
      </c>
      <c r="T567" s="164">
        <v>1</v>
      </c>
      <c r="U567" s="47" t="str">
        <f>IFERROR(INDEX('TAXA DE OCUP. RECUR.'!$F$1:$F$60, MATCH(T567, 'TAXA DE OCUP. RECUR.'!$E$1:$E$60, 0)),"")</f>
        <v>FUNDIÇÃO MORENO</v>
      </c>
      <c r="V567" s="165">
        <v>1</v>
      </c>
      <c r="W567" s="165"/>
      <c r="X567" s="229">
        <v>46084</v>
      </c>
      <c r="Y567" s="229"/>
      <c r="Z567" s="47">
        <f t="shared" si="75"/>
        <v>10</v>
      </c>
      <c r="AA567" s="47" t="str">
        <f t="shared" si="76"/>
        <v/>
      </c>
      <c r="AB567" s="47" t="str">
        <f t="shared" ref="AB567:AB630" si="78">IFERROR(IF(X567="","",TEXT(X567,"MMM")),"")</f>
        <v>mar</v>
      </c>
      <c r="AC567" s="47" t="str">
        <f t="shared" ref="AC567:AC630" si="79">IFERROR(IF(X567="","",TEXT(X567,"AAAA")),"")</f>
        <v>2026</v>
      </c>
      <c r="AD567" s="165" t="str">
        <f t="shared" si="74"/>
        <v/>
      </c>
    </row>
    <row r="568" spans="1:30" x14ac:dyDescent="0.25">
      <c r="A568" s="47" t="s">
        <v>888</v>
      </c>
      <c r="B568" s="47" t="s">
        <v>9</v>
      </c>
      <c r="C568" s="47">
        <v>2039</v>
      </c>
      <c r="D568" s="47">
        <v>24</v>
      </c>
      <c r="E568" s="47" t="s">
        <v>1112</v>
      </c>
      <c r="F568" s="48" t="s">
        <v>306</v>
      </c>
      <c r="G568" s="48" t="s">
        <v>11</v>
      </c>
      <c r="H568" s="48" t="str">
        <f t="shared" si="77"/>
        <v>152651-11</v>
      </c>
      <c r="I568" s="48">
        <v>1</v>
      </c>
      <c r="J568" s="48" t="s">
        <v>1143</v>
      </c>
      <c r="K568" s="48" t="s">
        <v>1486</v>
      </c>
      <c r="M568" s="47">
        <f>_xlfn.XLOOKUP(BASE!$A1035,dd_carteira_fundição!A:A,dd_carteira_fundição!G:G,"",0)</f>
        <v>11</v>
      </c>
      <c r="N568" s="47" t="s">
        <v>1164</v>
      </c>
      <c r="O568" s="133"/>
      <c r="P568" s="47"/>
      <c r="Q568" s="47" t="s">
        <v>1346</v>
      </c>
      <c r="R568" s="47" t="s">
        <v>1687</v>
      </c>
      <c r="S568" s="48" t="s">
        <v>1156</v>
      </c>
      <c r="T568" s="164">
        <v>1</v>
      </c>
      <c r="U568" s="47" t="str">
        <f>IFERROR(INDEX('TAXA DE OCUP. RECUR.'!$F$1:$F$60, MATCH(T568, 'TAXA DE OCUP. RECUR.'!$E$1:$E$60, 0)),"")</f>
        <v>FUNDIÇÃO MORENO</v>
      </c>
      <c r="V568" s="165">
        <v>1</v>
      </c>
      <c r="W568" s="165">
        <v>1</v>
      </c>
      <c r="X568" s="229">
        <v>46058</v>
      </c>
      <c r="Y568" s="229"/>
      <c r="Z568" s="47">
        <f t="shared" si="75"/>
        <v>6</v>
      </c>
      <c r="AA568" s="47" t="str">
        <f t="shared" si="76"/>
        <v/>
      </c>
      <c r="AB568" s="47" t="str">
        <f t="shared" si="78"/>
        <v>fev</v>
      </c>
      <c r="AC568" s="47" t="str">
        <f t="shared" si="79"/>
        <v>2026</v>
      </c>
      <c r="AD568" s="165" t="str">
        <f t="shared" si="74"/>
        <v/>
      </c>
    </row>
    <row r="569" spans="1:30" x14ac:dyDescent="0.25">
      <c r="A569" s="47" t="s">
        <v>888</v>
      </c>
      <c r="B569" s="47" t="s">
        <v>9</v>
      </c>
      <c r="C569" s="47">
        <v>2039</v>
      </c>
      <c r="D569" s="47">
        <v>24</v>
      </c>
      <c r="E569" s="47" t="s">
        <v>1112</v>
      </c>
      <c r="F569" s="48" t="s">
        <v>306</v>
      </c>
      <c r="G569" s="48" t="s">
        <v>11</v>
      </c>
      <c r="H569" s="48" t="str">
        <f t="shared" si="77"/>
        <v>152651-11</v>
      </c>
      <c r="I569" s="48">
        <v>1</v>
      </c>
      <c r="J569" s="48" t="s">
        <v>1143</v>
      </c>
      <c r="K569" s="48" t="s">
        <v>1486</v>
      </c>
      <c r="M569" s="47">
        <f>_xlfn.XLOOKUP(BASE!$A1036,dd_carteira_fundição!A:A,dd_carteira_fundição!G:G,"",0)</f>
        <v>11</v>
      </c>
      <c r="N569" s="47" t="s">
        <v>1164</v>
      </c>
      <c r="O569" s="133"/>
      <c r="P569" s="47" t="s">
        <v>1230</v>
      </c>
      <c r="Q569" s="47" t="s">
        <v>1346</v>
      </c>
      <c r="R569" s="47" t="s">
        <v>1690</v>
      </c>
      <c r="S569" s="48" t="s">
        <v>1229</v>
      </c>
      <c r="T569" s="164">
        <v>395</v>
      </c>
      <c r="U569" s="47" t="str">
        <f>IFERROR(INDEX('TAXA DE OCUP. RECUR.'!$F$1:$F$60, MATCH(T569, 'TAXA DE OCUP. RECUR.'!$E$1:$E$60, 0)),"")</f>
        <v>TORNO VERT. SCHIESS KZ-200   2000 - [395]</v>
      </c>
      <c r="V569" s="165">
        <v>12.5</v>
      </c>
      <c r="W569" s="165"/>
      <c r="X569" s="229">
        <v>46059</v>
      </c>
      <c r="Y569" s="229"/>
      <c r="Z569" s="47">
        <f t="shared" si="75"/>
        <v>6</v>
      </c>
      <c r="AA569" s="47" t="str">
        <f t="shared" si="76"/>
        <v/>
      </c>
      <c r="AB569" s="47" t="str">
        <f t="shared" si="78"/>
        <v>fev</v>
      </c>
      <c r="AC569" s="47" t="str">
        <f t="shared" si="79"/>
        <v>2026</v>
      </c>
      <c r="AD569" s="165" t="str">
        <f t="shared" si="74"/>
        <v/>
      </c>
    </row>
    <row r="570" spans="1:30" x14ac:dyDescent="0.25">
      <c r="A570" s="47" t="s">
        <v>888</v>
      </c>
      <c r="B570" s="47" t="s">
        <v>9</v>
      </c>
      <c r="C570" s="47">
        <v>2039</v>
      </c>
      <c r="D570" s="47">
        <v>24</v>
      </c>
      <c r="E570" s="47" t="s">
        <v>1112</v>
      </c>
      <c r="F570" s="48" t="s">
        <v>306</v>
      </c>
      <c r="G570" s="48" t="s">
        <v>11</v>
      </c>
      <c r="H570" s="48" t="str">
        <f t="shared" si="77"/>
        <v>152651-11</v>
      </c>
      <c r="I570" s="48">
        <v>1</v>
      </c>
      <c r="J570" s="48" t="s">
        <v>1143</v>
      </c>
      <c r="K570" s="48" t="s">
        <v>1486</v>
      </c>
      <c r="M570" s="47">
        <f>_xlfn.XLOOKUP(BASE!$A1037,dd_carteira_fundição!A:A,dd_carteira_fundição!G:G,"",0)</f>
        <v>11</v>
      </c>
      <c r="N570" s="47" t="s">
        <v>1164</v>
      </c>
      <c r="O570" s="133"/>
      <c r="P570" s="47" t="s">
        <v>1230</v>
      </c>
      <c r="Q570" s="47" t="s">
        <v>1346</v>
      </c>
      <c r="R570" s="47" t="s">
        <v>1690</v>
      </c>
      <c r="S570" s="48" t="s">
        <v>1231</v>
      </c>
      <c r="T570" s="164">
        <v>74</v>
      </c>
      <c r="U570" s="47" t="str">
        <f>IFERROR(INDEX('TAXA DE OCUP. RECUR.'!$F$1:$F$60, MATCH(T570, 'TAXA DE OCUP. RECUR.'!$E$1:$E$60, 0)),"")</f>
        <v>MONTAGEM (PREPARADOR DE PEÇA)-74</v>
      </c>
      <c r="V570" s="165">
        <v>0.41666666666666669</v>
      </c>
      <c r="W570" s="165"/>
      <c r="X570" s="229">
        <v>46060</v>
      </c>
      <c r="Y570" s="229"/>
      <c r="Z570" s="47">
        <f t="shared" si="75"/>
        <v>6</v>
      </c>
      <c r="AA570" s="47" t="str">
        <f t="shared" si="76"/>
        <v/>
      </c>
      <c r="AB570" s="47" t="str">
        <f t="shared" si="78"/>
        <v>fev</v>
      </c>
      <c r="AC570" s="47" t="str">
        <f t="shared" si="79"/>
        <v>2026</v>
      </c>
      <c r="AD570" s="165" t="str">
        <f t="shared" si="74"/>
        <v/>
      </c>
    </row>
    <row r="571" spans="1:30" x14ac:dyDescent="0.25">
      <c r="A571" s="47" t="s">
        <v>888</v>
      </c>
      <c r="B571" s="47" t="s">
        <v>9</v>
      </c>
      <c r="C571" s="47">
        <v>2039</v>
      </c>
      <c r="D571" s="47">
        <v>24</v>
      </c>
      <c r="E571" s="47" t="s">
        <v>1112</v>
      </c>
      <c r="F571" s="48" t="s">
        <v>306</v>
      </c>
      <c r="G571" s="48" t="s">
        <v>11</v>
      </c>
      <c r="H571" s="48" t="str">
        <f t="shared" si="77"/>
        <v>152651-11</v>
      </c>
      <c r="I571" s="48">
        <v>1</v>
      </c>
      <c r="J571" s="48" t="s">
        <v>1143</v>
      </c>
      <c r="K571" s="48" t="s">
        <v>1486</v>
      </c>
      <c r="M571" s="47">
        <f>_xlfn.XLOOKUP(BASE!$A1038,dd_carteira_fundição!A:A,dd_carteira_fundição!G:G,"",0)</f>
        <v>11</v>
      </c>
      <c r="N571" s="47" t="s">
        <v>1164</v>
      </c>
      <c r="O571" s="133"/>
      <c r="P571" s="47"/>
      <c r="Q571" s="47" t="s">
        <v>1346</v>
      </c>
      <c r="R571" s="47" t="s">
        <v>158</v>
      </c>
      <c r="S571" s="48" t="s">
        <v>158</v>
      </c>
      <c r="T571" s="164">
        <v>1</v>
      </c>
      <c r="U571" s="47" t="str">
        <f>IFERROR(INDEX('TAXA DE OCUP. RECUR.'!$F$1:$F$60, MATCH(T571, 'TAXA DE OCUP. RECUR.'!$E$1:$E$60, 0)),"")</f>
        <v>FUNDIÇÃO MORENO</v>
      </c>
      <c r="V571" s="165">
        <v>1</v>
      </c>
      <c r="W571" s="165"/>
      <c r="X571" s="229">
        <v>46084</v>
      </c>
      <c r="Y571" s="229"/>
      <c r="Z571" s="47">
        <f t="shared" si="75"/>
        <v>10</v>
      </c>
      <c r="AA571" s="47" t="str">
        <f t="shared" si="76"/>
        <v/>
      </c>
      <c r="AB571" s="47" t="str">
        <f t="shared" si="78"/>
        <v>mar</v>
      </c>
      <c r="AC571" s="47" t="str">
        <f t="shared" si="79"/>
        <v>2026</v>
      </c>
      <c r="AD571" s="165" t="str">
        <f t="shared" si="74"/>
        <v/>
      </c>
    </row>
    <row r="572" spans="1:30" x14ac:dyDescent="0.25">
      <c r="A572" s="47" t="s">
        <v>889</v>
      </c>
      <c r="B572" s="47" t="s">
        <v>9</v>
      </c>
      <c r="C572" s="47">
        <v>2039</v>
      </c>
      <c r="D572" s="47">
        <v>25</v>
      </c>
      <c r="E572" s="47" t="s">
        <v>1112</v>
      </c>
      <c r="F572" s="48" t="s">
        <v>306</v>
      </c>
      <c r="G572" s="48" t="s">
        <v>11</v>
      </c>
      <c r="H572" s="48" t="str">
        <f t="shared" ref="H572:H583" si="80">152651&amp;"-"&amp;M572</f>
        <v>152651-1</v>
      </c>
      <c r="I572" s="48">
        <v>1</v>
      </c>
      <c r="J572" s="48" t="s">
        <v>1143</v>
      </c>
      <c r="K572" s="48" t="s">
        <v>1486</v>
      </c>
      <c r="M572" s="47">
        <f>_xlfn.XLOOKUP(BASE!$A1039,dd_carteira_fundição!A:A,dd_carteira_fundição!G:G,"",0)</f>
        <v>1</v>
      </c>
      <c r="N572" s="47" t="s">
        <v>1164</v>
      </c>
      <c r="O572" s="133"/>
      <c r="P572" s="47"/>
      <c r="Q572" s="47" t="s">
        <v>1346</v>
      </c>
      <c r="R572" s="47" t="s">
        <v>1687</v>
      </c>
      <c r="S572" s="48" t="s">
        <v>1156</v>
      </c>
      <c r="T572" s="164">
        <v>1</v>
      </c>
      <c r="U572" s="47" t="str">
        <f>IFERROR(INDEX('TAXA DE OCUP. RECUR.'!$F$1:$F$60, MATCH(T572, 'TAXA DE OCUP. RECUR.'!$E$1:$E$60, 0)),"")</f>
        <v>FUNDIÇÃO MORENO</v>
      </c>
      <c r="V572" s="165">
        <v>1</v>
      </c>
      <c r="W572" s="165">
        <v>1</v>
      </c>
      <c r="X572" s="229">
        <v>46019</v>
      </c>
      <c r="Y572" s="229"/>
      <c r="Z572" s="47">
        <f t="shared" si="75"/>
        <v>52</v>
      </c>
      <c r="AA572" s="47" t="str">
        <f t="shared" si="76"/>
        <v/>
      </c>
      <c r="AB572" s="47" t="str">
        <f t="shared" si="78"/>
        <v>dez</v>
      </c>
      <c r="AC572" s="47" t="str">
        <f t="shared" si="79"/>
        <v>2025</v>
      </c>
      <c r="AD572" s="165" t="str">
        <f t="shared" si="74"/>
        <v/>
      </c>
    </row>
    <row r="573" spans="1:30" x14ac:dyDescent="0.25">
      <c r="A573" s="47" t="s">
        <v>889</v>
      </c>
      <c r="B573" s="47" t="s">
        <v>9</v>
      </c>
      <c r="C573" s="47">
        <v>2039</v>
      </c>
      <c r="D573" s="47">
        <v>25</v>
      </c>
      <c r="E573" s="47" t="s">
        <v>1112</v>
      </c>
      <c r="F573" s="48" t="s">
        <v>306</v>
      </c>
      <c r="G573" s="48" t="s">
        <v>11</v>
      </c>
      <c r="H573" s="48" t="str">
        <f t="shared" si="80"/>
        <v>152651-1</v>
      </c>
      <c r="I573" s="48">
        <v>1</v>
      </c>
      <c r="J573" s="48" t="s">
        <v>1143</v>
      </c>
      <c r="K573" s="48" t="s">
        <v>1486</v>
      </c>
      <c r="M573" s="47">
        <f>_xlfn.XLOOKUP(BASE!$A1040,dd_carteira_fundição!A:A,dd_carteira_fundição!G:G,"",0)</f>
        <v>1</v>
      </c>
      <c r="N573" s="47" t="s">
        <v>1164</v>
      </c>
      <c r="O573" s="133"/>
      <c r="P573" s="47" t="s">
        <v>1230</v>
      </c>
      <c r="Q573" s="47" t="s">
        <v>1346</v>
      </c>
      <c r="R573" s="47" t="s">
        <v>1690</v>
      </c>
      <c r="S573" s="48" t="s">
        <v>1229</v>
      </c>
      <c r="T573" s="164">
        <v>395</v>
      </c>
      <c r="U573" s="47" t="str">
        <f>IFERROR(INDEX('TAXA DE OCUP. RECUR.'!$F$1:$F$60, MATCH(T573, 'TAXA DE OCUP. RECUR.'!$E$1:$E$60, 0)),"")</f>
        <v>TORNO VERT. SCHIESS KZ-200   2000 - [395]</v>
      </c>
      <c r="V573" s="165">
        <v>12.5</v>
      </c>
      <c r="W573" s="165"/>
      <c r="X573" s="229">
        <v>46020</v>
      </c>
      <c r="Y573" s="229"/>
      <c r="Z573" s="47">
        <f t="shared" si="75"/>
        <v>53</v>
      </c>
      <c r="AA573" s="47" t="str">
        <f t="shared" si="76"/>
        <v/>
      </c>
      <c r="AB573" s="47" t="str">
        <f t="shared" si="78"/>
        <v>dez</v>
      </c>
      <c r="AC573" s="47" t="str">
        <f t="shared" si="79"/>
        <v>2025</v>
      </c>
      <c r="AD573" s="165" t="str">
        <f t="shared" si="74"/>
        <v/>
      </c>
    </row>
    <row r="574" spans="1:30" x14ac:dyDescent="0.25">
      <c r="A574" s="47" t="s">
        <v>889</v>
      </c>
      <c r="B574" s="47" t="s">
        <v>9</v>
      </c>
      <c r="C574" s="47">
        <v>2039</v>
      </c>
      <c r="D574" s="47">
        <v>25</v>
      </c>
      <c r="E574" s="47" t="s">
        <v>1112</v>
      </c>
      <c r="F574" s="48" t="s">
        <v>306</v>
      </c>
      <c r="G574" s="48" t="s">
        <v>11</v>
      </c>
      <c r="H574" s="48" t="str">
        <f t="shared" si="80"/>
        <v>152651-1</v>
      </c>
      <c r="I574" s="48">
        <v>1</v>
      </c>
      <c r="J574" s="48" t="s">
        <v>1143</v>
      </c>
      <c r="K574" s="48" t="s">
        <v>1486</v>
      </c>
      <c r="M574" s="47">
        <f>_xlfn.XLOOKUP(BASE!$A1041,dd_carteira_fundição!A:A,dd_carteira_fundição!G:G,"",0)</f>
        <v>1</v>
      </c>
      <c r="N574" s="47" t="s">
        <v>1164</v>
      </c>
      <c r="O574" s="133"/>
      <c r="P574" s="47" t="s">
        <v>1230</v>
      </c>
      <c r="Q574" s="47" t="s">
        <v>1346</v>
      </c>
      <c r="R574" s="47" t="s">
        <v>1690</v>
      </c>
      <c r="S574" s="48" t="s">
        <v>1231</v>
      </c>
      <c r="T574" s="164">
        <v>74</v>
      </c>
      <c r="U574" s="47" t="str">
        <f>IFERROR(INDEX('TAXA DE OCUP. RECUR.'!$F$1:$F$60, MATCH(T574, 'TAXA DE OCUP. RECUR.'!$E$1:$E$60, 0)),"")</f>
        <v>MONTAGEM (PREPARADOR DE PEÇA)-74</v>
      </c>
      <c r="V574" s="165">
        <v>0.41666666666666669</v>
      </c>
      <c r="W574" s="165"/>
      <c r="X574" s="229">
        <v>46021</v>
      </c>
      <c r="Y574" s="229"/>
      <c r="Z574" s="47">
        <f t="shared" si="75"/>
        <v>53</v>
      </c>
      <c r="AA574" s="47" t="str">
        <f t="shared" si="76"/>
        <v/>
      </c>
      <c r="AB574" s="47" t="str">
        <f t="shared" si="78"/>
        <v>dez</v>
      </c>
      <c r="AC574" s="47" t="str">
        <f t="shared" si="79"/>
        <v>2025</v>
      </c>
      <c r="AD574" s="165" t="str">
        <f t="shared" si="74"/>
        <v/>
      </c>
    </row>
    <row r="575" spans="1:30" x14ac:dyDescent="0.25">
      <c r="A575" s="47" t="s">
        <v>889</v>
      </c>
      <c r="B575" s="47" t="s">
        <v>9</v>
      </c>
      <c r="C575" s="47">
        <v>2039</v>
      </c>
      <c r="D575" s="47">
        <v>25</v>
      </c>
      <c r="E575" s="47" t="s">
        <v>1112</v>
      </c>
      <c r="F575" s="48" t="s">
        <v>306</v>
      </c>
      <c r="G575" s="48" t="s">
        <v>11</v>
      </c>
      <c r="H575" s="48" t="str">
        <f t="shared" si="80"/>
        <v>152651-1</v>
      </c>
      <c r="I575" s="48">
        <v>1</v>
      </c>
      <c r="J575" s="48" t="s">
        <v>1143</v>
      </c>
      <c r="K575" s="48" t="s">
        <v>1486</v>
      </c>
      <c r="M575" s="47">
        <f>_xlfn.XLOOKUP(BASE!$A1042,dd_carteira_fundição!A:A,dd_carteira_fundição!G:G,"",0)</f>
        <v>1</v>
      </c>
      <c r="N575" s="47" t="s">
        <v>1164</v>
      </c>
      <c r="O575" s="133"/>
      <c r="P575" s="47"/>
      <c r="Q575" s="47" t="s">
        <v>1346</v>
      </c>
      <c r="R575" s="47" t="s">
        <v>158</v>
      </c>
      <c r="S575" s="48" t="s">
        <v>158</v>
      </c>
      <c r="T575" s="164">
        <v>2</v>
      </c>
      <c r="U575" s="47" t="str">
        <f>IFERROR(INDEX('TAXA DE OCUP. RECUR.'!$F$1:$F$60, MATCH(T575, 'TAXA DE OCUP. RECUR.'!$E$1:$E$60, 0)),"")</f>
        <v>EXPEDIÇÃO</v>
      </c>
      <c r="V575" s="165">
        <v>1</v>
      </c>
      <c r="W575" s="165"/>
      <c r="X575" s="229">
        <v>46084</v>
      </c>
      <c r="Y575" s="229"/>
      <c r="Z575" s="47">
        <f t="shared" si="75"/>
        <v>10</v>
      </c>
      <c r="AA575" s="47" t="str">
        <f t="shared" si="76"/>
        <v/>
      </c>
      <c r="AB575" s="47" t="str">
        <f t="shared" si="78"/>
        <v>mar</v>
      </c>
      <c r="AC575" s="47" t="str">
        <f t="shared" si="79"/>
        <v>2026</v>
      </c>
      <c r="AD575" s="165" t="str">
        <f t="shared" si="74"/>
        <v/>
      </c>
    </row>
    <row r="576" spans="1:30" x14ac:dyDescent="0.25">
      <c r="A576" s="47" t="s">
        <v>890</v>
      </c>
      <c r="B576" s="47" t="s">
        <v>9</v>
      </c>
      <c r="C576" s="47">
        <v>2039</v>
      </c>
      <c r="D576" s="47">
        <v>26</v>
      </c>
      <c r="E576" s="47" t="s">
        <v>1112</v>
      </c>
      <c r="F576" s="48" t="s">
        <v>306</v>
      </c>
      <c r="G576" s="48" t="s">
        <v>11</v>
      </c>
      <c r="H576" s="48" t="str">
        <f t="shared" si="80"/>
        <v>152651-1</v>
      </c>
      <c r="I576" s="48">
        <v>1</v>
      </c>
      <c r="J576" s="48" t="s">
        <v>1143</v>
      </c>
      <c r="K576" s="48" t="s">
        <v>1486</v>
      </c>
      <c r="M576" s="47">
        <f>_xlfn.XLOOKUP(BASE!$A1043,dd_carteira_fundição!A:A,dd_carteira_fundição!G:G,"",0)</f>
        <v>1</v>
      </c>
      <c r="N576" s="47" t="s">
        <v>1164</v>
      </c>
      <c r="O576" s="133"/>
      <c r="P576" s="47"/>
      <c r="Q576" s="47" t="s">
        <v>1346</v>
      </c>
      <c r="R576" s="47" t="s">
        <v>1687</v>
      </c>
      <c r="S576" s="48" t="s">
        <v>1156</v>
      </c>
      <c r="T576" s="164">
        <v>1</v>
      </c>
      <c r="U576" s="47" t="str">
        <f>IFERROR(INDEX('TAXA DE OCUP. RECUR.'!$F$1:$F$60, MATCH(T576, 'TAXA DE OCUP. RECUR.'!$E$1:$E$60, 0)),"")</f>
        <v>FUNDIÇÃO MORENO</v>
      </c>
      <c r="V576" s="165">
        <v>1</v>
      </c>
      <c r="W576" s="165">
        <v>1</v>
      </c>
      <c r="X576" s="229">
        <v>45920</v>
      </c>
      <c r="Y576" s="229"/>
      <c r="Z576" s="47">
        <f t="shared" si="75"/>
        <v>38</v>
      </c>
      <c r="AA576" s="47" t="str">
        <f t="shared" si="76"/>
        <v/>
      </c>
      <c r="AB576" s="47" t="str">
        <f t="shared" si="78"/>
        <v>set</v>
      </c>
      <c r="AC576" s="47" t="str">
        <f t="shared" si="79"/>
        <v>2025</v>
      </c>
      <c r="AD576" s="165" t="str">
        <f t="shared" si="74"/>
        <v/>
      </c>
    </row>
    <row r="577" spans="1:30" x14ac:dyDescent="0.25">
      <c r="A577" s="47" t="s">
        <v>890</v>
      </c>
      <c r="B577" s="47" t="s">
        <v>9</v>
      </c>
      <c r="C577" s="47">
        <v>2039</v>
      </c>
      <c r="D577" s="47">
        <v>26</v>
      </c>
      <c r="E577" s="47" t="s">
        <v>1112</v>
      </c>
      <c r="F577" s="48" t="s">
        <v>306</v>
      </c>
      <c r="G577" s="48" t="s">
        <v>11</v>
      </c>
      <c r="H577" s="48" t="str">
        <f t="shared" si="80"/>
        <v>152651-1</v>
      </c>
      <c r="I577" s="48">
        <v>1</v>
      </c>
      <c r="J577" s="48" t="s">
        <v>1143</v>
      </c>
      <c r="K577" s="48" t="s">
        <v>1486</v>
      </c>
      <c r="M577" s="47">
        <f>_xlfn.XLOOKUP(BASE!$A1044,dd_carteira_fundição!A:A,dd_carteira_fundição!G:G,"",0)</f>
        <v>1</v>
      </c>
      <c r="N577" s="47" t="s">
        <v>1164</v>
      </c>
      <c r="O577" s="133"/>
      <c r="P577" s="47" t="s">
        <v>1230</v>
      </c>
      <c r="Q577" s="47" t="s">
        <v>1346</v>
      </c>
      <c r="R577" s="47" t="s">
        <v>1690</v>
      </c>
      <c r="S577" s="48" t="s">
        <v>1229</v>
      </c>
      <c r="T577" s="164">
        <v>395</v>
      </c>
      <c r="U577" s="47" t="str">
        <f>IFERROR(INDEX('TAXA DE OCUP. RECUR.'!$F$1:$F$60, MATCH(T577, 'TAXA DE OCUP. RECUR.'!$E$1:$E$60, 0)),"")</f>
        <v>TORNO VERT. SCHIESS KZ-200   2000 - [395]</v>
      </c>
      <c r="V577" s="165">
        <v>12.5</v>
      </c>
      <c r="W577" s="165"/>
      <c r="X577" s="229">
        <v>45921</v>
      </c>
      <c r="Y577" s="229"/>
      <c r="Z577" s="47">
        <f t="shared" si="75"/>
        <v>38</v>
      </c>
      <c r="AA577" s="47" t="str">
        <f t="shared" si="76"/>
        <v/>
      </c>
      <c r="AB577" s="47" t="str">
        <f t="shared" si="78"/>
        <v>set</v>
      </c>
      <c r="AC577" s="47" t="str">
        <f t="shared" si="79"/>
        <v>2025</v>
      </c>
      <c r="AD577" s="165" t="str">
        <f t="shared" si="74"/>
        <v/>
      </c>
    </row>
    <row r="578" spans="1:30" x14ac:dyDescent="0.25">
      <c r="A578" s="47" t="s">
        <v>890</v>
      </c>
      <c r="B578" s="47" t="s">
        <v>9</v>
      </c>
      <c r="C578" s="47">
        <v>2039</v>
      </c>
      <c r="D578" s="47">
        <v>26</v>
      </c>
      <c r="E578" s="47" t="s">
        <v>1112</v>
      </c>
      <c r="F578" s="48" t="s">
        <v>306</v>
      </c>
      <c r="G578" s="48" t="s">
        <v>11</v>
      </c>
      <c r="H578" s="48" t="str">
        <f t="shared" si="80"/>
        <v>152651-3</v>
      </c>
      <c r="I578" s="48">
        <v>1</v>
      </c>
      <c r="J578" s="48" t="s">
        <v>1143</v>
      </c>
      <c r="K578" s="48" t="s">
        <v>1486</v>
      </c>
      <c r="M578" s="47">
        <f>_xlfn.XLOOKUP(BASE!$A1045,dd_carteira_fundição!A:A,dd_carteira_fundição!G:G,"",0)</f>
        <v>3</v>
      </c>
      <c r="N578" s="47" t="s">
        <v>1164</v>
      </c>
      <c r="O578" s="133"/>
      <c r="P578" s="47" t="s">
        <v>1230</v>
      </c>
      <c r="Q578" s="47" t="s">
        <v>1346</v>
      </c>
      <c r="R578" s="47" t="s">
        <v>1690</v>
      </c>
      <c r="S578" s="48" t="s">
        <v>1231</v>
      </c>
      <c r="T578" s="164">
        <v>74</v>
      </c>
      <c r="U578" s="47" t="str">
        <f>IFERROR(INDEX('TAXA DE OCUP. RECUR.'!$F$1:$F$60, MATCH(T578, 'TAXA DE OCUP. RECUR.'!$E$1:$E$60, 0)),"")</f>
        <v>MONTAGEM (PREPARADOR DE PEÇA)-74</v>
      </c>
      <c r="V578" s="165">
        <v>0.41666666666666669</v>
      </c>
      <c r="W578" s="165"/>
      <c r="X578" s="229">
        <v>45922</v>
      </c>
      <c r="Y578" s="229"/>
      <c r="Z578" s="47">
        <f t="shared" si="75"/>
        <v>39</v>
      </c>
      <c r="AA578" s="47" t="str">
        <f t="shared" si="76"/>
        <v/>
      </c>
      <c r="AB578" s="47" t="str">
        <f t="shared" si="78"/>
        <v>set</v>
      </c>
      <c r="AC578" s="47" t="str">
        <f t="shared" si="79"/>
        <v>2025</v>
      </c>
      <c r="AD578" s="165" t="str">
        <f t="shared" ref="AD578:AD641" si="81">IF(Y578&lt;&gt;"",1,"")</f>
        <v/>
      </c>
    </row>
    <row r="579" spans="1:30" x14ac:dyDescent="0.25">
      <c r="A579" s="47" t="s">
        <v>890</v>
      </c>
      <c r="B579" s="47" t="s">
        <v>9</v>
      </c>
      <c r="C579" s="47">
        <v>2039</v>
      </c>
      <c r="D579" s="47">
        <v>26</v>
      </c>
      <c r="E579" s="47" t="s">
        <v>1112</v>
      </c>
      <c r="F579" s="48" t="s">
        <v>306</v>
      </c>
      <c r="G579" s="48" t="s">
        <v>11</v>
      </c>
      <c r="H579" s="48" t="str">
        <f t="shared" si="80"/>
        <v>152651-3</v>
      </c>
      <c r="I579" s="48">
        <v>1</v>
      </c>
      <c r="J579" s="48" t="s">
        <v>1143</v>
      </c>
      <c r="K579" s="48" t="s">
        <v>1486</v>
      </c>
      <c r="M579" s="47">
        <f>_xlfn.XLOOKUP(BASE!$A1046,dd_carteira_fundição!A:A,dd_carteira_fundição!G:G,"",0)</f>
        <v>3</v>
      </c>
      <c r="N579" s="47" t="s">
        <v>1164</v>
      </c>
      <c r="O579" s="133"/>
      <c r="P579" s="47"/>
      <c r="Q579" s="47" t="s">
        <v>1346</v>
      </c>
      <c r="R579" s="47" t="s">
        <v>158</v>
      </c>
      <c r="S579" s="48" t="s">
        <v>158</v>
      </c>
      <c r="T579" s="164">
        <v>2</v>
      </c>
      <c r="U579" s="47" t="str">
        <f>IFERROR(INDEX('TAXA DE OCUP. RECUR.'!$F$1:$F$60, MATCH(T579, 'TAXA DE OCUP. RECUR.'!$E$1:$E$60, 0)),"")</f>
        <v>EXPEDIÇÃO</v>
      </c>
      <c r="V579" s="165">
        <v>1</v>
      </c>
      <c r="W579" s="165"/>
      <c r="X579" s="229">
        <v>46084</v>
      </c>
      <c r="Y579" s="229"/>
      <c r="Z579" s="47">
        <f t="shared" ref="Z579:Z642" si="82">IFERROR(WEEKNUM(X579,11),"")</f>
        <v>10</v>
      </c>
      <c r="AA579" s="47" t="str">
        <f t="shared" ref="AA579:AA642" si="83">IF(Y579&lt;&gt;"",WEEKNUM(Y579,11),"")</f>
        <v/>
      </c>
      <c r="AB579" s="47" t="str">
        <f t="shared" si="78"/>
        <v>mar</v>
      </c>
      <c r="AC579" s="47" t="str">
        <f t="shared" si="79"/>
        <v>2026</v>
      </c>
      <c r="AD579" s="165" t="str">
        <f t="shared" si="81"/>
        <v/>
      </c>
    </row>
    <row r="580" spans="1:30" x14ac:dyDescent="0.25">
      <c r="A580" s="47" t="s">
        <v>891</v>
      </c>
      <c r="B580" s="47" t="s">
        <v>9</v>
      </c>
      <c r="C580" s="47">
        <v>2039</v>
      </c>
      <c r="D580" s="47">
        <v>27</v>
      </c>
      <c r="E580" s="47" t="s">
        <v>1112</v>
      </c>
      <c r="F580" s="48" t="s">
        <v>306</v>
      </c>
      <c r="G580" s="48" t="s">
        <v>11</v>
      </c>
      <c r="H580" s="48" t="str">
        <f t="shared" si="80"/>
        <v>152651-3</v>
      </c>
      <c r="I580" s="48">
        <v>1</v>
      </c>
      <c r="J580" s="48" t="s">
        <v>1143</v>
      </c>
      <c r="K580" s="48" t="s">
        <v>1486</v>
      </c>
      <c r="M580" s="47">
        <f>_xlfn.XLOOKUP(BASE!$A1047,dd_carteira_fundição!A:A,dd_carteira_fundição!G:G,"",0)</f>
        <v>3</v>
      </c>
      <c r="N580" s="47" t="s">
        <v>1164</v>
      </c>
      <c r="O580" s="133"/>
      <c r="P580" s="47"/>
      <c r="Q580" s="47" t="s">
        <v>1346</v>
      </c>
      <c r="R580" s="47" t="s">
        <v>1687</v>
      </c>
      <c r="S580" s="48" t="s">
        <v>1156</v>
      </c>
      <c r="T580" s="164">
        <v>1</v>
      </c>
      <c r="U580" s="47" t="str">
        <f>IFERROR(INDEX('TAXA DE OCUP. RECUR.'!$F$1:$F$60, MATCH(T580, 'TAXA DE OCUP. RECUR.'!$E$1:$E$60, 0)),"")</f>
        <v>FUNDIÇÃO MORENO</v>
      </c>
      <c r="V580" s="165">
        <v>1</v>
      </c>
      <c r="W580" s="165">
        <v>1</v>
      </c>
      <c r="X580" s="229">
        <v>46058</v>
      </c>
      <c r="Y580" s="229"/>
      <c r="Z580" s="47">
        <f t="shared" si="82"/>
        <v>6</v>
      </c>
      <c r="AA580" s="47" t="str">
        <f t="shared" si="83"/>
        <v/>
      </c>
      <c r="AB580" s="47" t="str">
        <f t="shared" si="78"/>
        <v>fev</v>
      </c>
      <c r="AC580" s="47" t="str">
        <f t="shared" si="79"/>
        <v>2026</v>
      </c>
      <c r="AD580" s="165" t="str">
        <f t="shared" si="81"/>
        <v/>
      </c>
    </row>
    <row r="581" spans="1:30" x14ac:dyDescent="0.25">
      <c r="A581" s="47" t="s">
        <v>891</v>
      </c>
      <c r="B581" s="47" t="s">
        <v>9</v>
      </c>
      <c r="C581" s="47">
        <v>2039</v>
      </c>
      <c r="D581" s="47">
        <v>27</v>
      </c>
      <c r="E581" s="47" t="s">
        <v>1112</v>
      </c>
      <c r="F581" s="48" t="s">
        <v>306</v>
      </c>
      <c r="G581" s="48" t="s">
        <v>11</v>
      </c>
      <c r="H581" s="48" t="str">
        <f t="shared" si="80"/>
        <v>152651-4</v>
      </c>
      <c r="I581" s="48">
        <v>1</v>
      </c>
      <c r="J581" s="48" t="s">
        <v>1143</v>
      </c>
      <c r="K581" s="48" t="s">
        <v>1486</v>
      </c>
      <c r="M581" s="47">
        <f>_xlfn.XLOOKUP(BASE!$A1048,dd_carteira_fundição!A:A,dd_carteira_fundição!G:G,"",0)</f>
        <v>4</v>
      </c>
      <c r="N581" s="47" t="s">
        <v>1164</v>
      </c>
      <c r="O581" s="133"/>
      <c r="P581" s="47" t="s">
        <v>1230</v>
      </c>
      <c r="Q581" s="47" t="s">
        <v>1346</v>
      </c>
      <c r="R581" s="47" t="s">
        <v>1690</v>
      </c>
      <c r="S581" s="48" t="s">
        <v>1229</v>
      </c>
      <c r="T581" s="164">
        <v>395</v>
      </c>
      <c r="U581" s="47" t="str">
        <f>IFERROR(INDEX('TAXA DE OCUP. RECUR.'!$F$1:$F$60, MATCH(T581, 'TAXA DE OCUP. RECUR.'!$E$1:$E$60, 0)),"")</f>
        <v>TORNO VERT. SCHIESS KZ-200   2000 - [395]</v>
      </c>
      <c r="V581" s="165">
        <v>12.5</v>
      </c>
      <c r="W581" s="165"/>
      <c r="X581" s="229">
        <v>46059</v>
      </c>
      <c r="Y581" s="229"/>
      <c r="Z581" s="47">
        <f t="shared" si="82"/>
        <v>6</v>
      </c>
      <c r="AA581" s="47" t="str">
        <f t="shared" si="83"/>
        <v/>
      </c>
      <c r="AB581" s="47" t="str">
        <f t="shared" si="78"/>
        <v>fev</v>
      </c>
      <c r="AC581" s="47" t="str">
        <f t="shared" si="79"/>
        <v>2026</v>
      </c>
      <c r="AD581" s="165" t="str">
        <f t="shared" si="81"/>
        <v/>
      </c>
    </row>
    <row r="582" spans="1:30" x14ac:dyDescent="0.25">
      <c r="A582" s="47" t="s">
        <v>891</v>
      </c>
      <c r="B582" s="47" t="s">
        <v>9</v>
      </c>
      <c r="C582" s="47">
        <v>2039</v>
      </c>
      <c r="D582" s="47">
        <v>27</v>
      </c>
      <c r="E582" s="47" t="s">
        <v>1112</v>
      </c>
      <c r="F582" s="48" t="s">
        <v>306</v>
      </c>
      <c r="G582" s="48" t="s">
        <v>11</v>
      </c>
      <c r="H582" s="48" t="str">
        <f t="shared" si="80"/>
        <v>152651-4</v>
      </c>
      <c r="I582" s="48">
        <v>1</v>
      </c>
      <c r="J582" s="48" t="s">
        <v>1143</v>
      </c>
      <c r="K582" s="48" t="s">
        <v>1486</v>
      </c>
      <c r="M582" s="47">
        <f>_xlfn.XLOOKUP(BASE!$A1049,dd_carteira_fundição!A:A,dd_carteira_fundição!G:G,"",0)</f>
        <v>4</v>
      </c>
      <c r="N582" s="47" t="s">
        <v>1164</v>
      </c>
      <c r="O582" s="133"/>
      <c r="P582" s="47" t="s">
        <v>1230</v>
      </c>
      <c r="Q582" s="47" t="s">
        <v>1346</v>
      </c>
      <c r="R582" s="47" t="s">
        <v>1690</v>
      </c>
      <c r="S582" s="48" t="s">
        <v>1231</v>
      </c>
      <c r="T582" s="164">
        <v>74</v>
      </c>
      <c r="U582" s="47" t="str">
        <f>IFERROR(INDEX('TAXA DE OCUP. RECUR.'!$F$1:$F$60, MATCH(T582, 'TAXA DE OCUP. RECUR.'!$E$1:$E$60, 0)),"")</f>
        <v>MONTAGEM (PREPARADOR DE PEÇA)-74</v>
      </c>
      <c r="V582" s="165">
        <v>0.41666666666666669</v>
      </c>
      <c r="W582" s="165"/>
      <c r="X582" s="229">
        <v>46060</v>
      </c>
      <c r="Y582" s="229"/>
      <c r="Z582" s="47">
        <f t="shared" si="82"/>
        <v>6</v>
      </c>
      <c r="AA582" s="47" t="str">
        <f t="shared" si="83"/>
        <v/>
      </c>
      <c r="AB582" s="47" t="str">
        <f t="shared" si="78"/>
        <v>fev</v>
      </c>
      <c r="AC582" s="47" t="str">
        <f t="shared" si="79"/>
        <v>2026</v>
      </c>
      <c r="AD582" s="165" t="str">
        <f t="shared" si="81"/>
        <v/>
      </c>
    </row>
    <row r="583" spans="1:30" x14ac:dyDescent="0.25">
      <c r="A583" s="47" t="s">
        <v>891</v>
      </c>
      <c r="B583" s="47" t="s">
        <v>9</v>
      </c>
      <c r="C583" s="47">
        <v>2039</v>
      </c>
      <c r="D583" s="47">
        <v>27</v>
      </c>
      <c r="E583" s="47" t="s">
        <v>1112</v>
      </c>
      <c r="F583" s="48" t="s">
        <v>306</v>
      </c>
      <c r="G583" s="48" t="s">
        <v>11</v>
      </c>
      <c r="H583" s="48" t="str">
        <f t="shared" si="80"/>
        <v>152651-4</v>
      </c>
      <c r="I583" s="48">
        <v>1</v>
      </c>
      <c r="J583" s="48" t="s">
        <v>1143</v>
      </c>
      <c r="K583" s="48" t="s">
        <v>1486</v>
      </c>
      <c r="M583" s="47">
        <f>_xlfn.XLOOKUP(BASE!$A1050,dd_carteira_fundição!A:A,dd_carteira_fundição!G:G,"",0)</f>
        <v>4</v>
      </c>
      <c r="N583" s="47" t="s">
        <v>1164</v>
      </c>
      <c r="O583" s="133"/>
      <c r="P583" s="47"/>
      <c r="Q583" s="47" t="s">
        <v>1346</v>
      </c>
      <c r="R583" s="47" t="s">
        <v>158</v>
      </c>
      <c r="S583" s="48" t="s">
        <v>158</v>
      </c>
      <c r="T583" s="164">
        <v>2</v>
      </c>
      <c r="U583" s="47" t="str">
        <f>IFERROR(INDEX('TAXA DE OCUP. RECUR.'!$F$1:$F$60, MATCH(T583, 'TAXA DE OCUP. RECUR.'!$E$1:$E$60, 0)),"")</f>
        <v>EXPEDIÇÃO</v>
      </c>
      <c r="V583" s="165">
        <v>1</v>
      </c>
      <c r="W583" s="165"/>
      <c r="X583" s="229">
        <v>46084</v>
      </c>
      <c r="Y583" s="229"/>
      <c r="Z583" s="47">
        <f t="shared" si="82"/>
        <v>10</v>
      </c>
      <c r="AA583" s="47" t="str">
        <f t="shared" si="83"/>
        <v/>
      </c>
      <c r="AB583" s="47" t="str">
        <f t="shared" si="78"/>
        <v>mar</v>
      </c>
      <c r="AC583" s="47" t="str">
        <f t="shared" si="79"/>
        <v>2026</v>
      </c>
      <c r="AD583" s="165" t="str">
        <f t="shared" si="81"/>
        <v/>
      </c>
    </row>
    <row r="584" spans="1:30" x14ac:dyDescent="0.25">
      <c r="A584" s="47" t="s">
        <v>892</v>
      </c>
      <c r="B584" s="47" t="s">
        <v>9</v>
      </c>
      <c r="C584" s="47">
        <v>2030</v>
      </c>
      <c r="D584" s="47">
        <v>1</v>
      </c>
      <c r="E584" s="47" t="s">
        <v>1109</v>
      </c>
      <c r="F584" s="48" t="s">
        <v>693</v>
      </c>
      <c r="G584" s="48" t="s">
        <v>11</v>
      </c>
      <c r="H584" s="48">
        <v>299209</v>
      </c>
      <c r="I584" s="48">
        <v>1</v>
      </c>
      <c r="J584" s="48" t="s">
        <v>1151</v>
      </c>
      <c r="K584" s="48" t="s">
        <v>1486</v>
      </c>
      <c r="M584" s="47">
        <f>_xlfn.XLOOKUP(BASE!$A1051,dd_carteira_fundição!A:A,dd_carteira_fundição!G:G,"",0)</f>
        <v>1</v>
      </c>
      <c r="N584" s="47" t="s">
        <v>1164</v>
      </c>
      <c r="O584" s="133"/>
      <c r="P584" s="47"/>
      <c r="Q584" s="47" t="s">
        <v>1346</v>
      </c>
      <c r="R584" s="47" t="s">
        <v>1687</v>
      </c>
      <c r="S584" s="48" t="s">
        <v>1156</v>
      </c>
      <c r="T584" s="164">
        <v>1</v>
      </c>
      <c r="U584" s="47" t="str">
        <f>IFERROR(INDEX('TAXA DE OCUP. RECUR.'!$F$1:$F$60, MATCH(T584, 'TAXA DE OCUP. RECUR.'!$E$1:$E$60, 0)),"")</f>
        <v>FUNDIÇÃO MORENO</v>
      </c>
      <c r="V584" s="165">
        <v>1</v>
      </c>
      <c r="W584" s="165">
        <v>1</v>
      </c>
      <c r="X584" s="229">
        <v>45961</v>
      </c>
      <c r="Y584" s="229"/>
      <c r="Z584" s="47">
        <f t="shared" si="82"/>
        <v>44</v>
      </c>
      <c r="AA584" s="47" t="str">
        <f t="shared" si="83"/>
        <v/>
      </c>
      <c r="AB584" s="47" t="str">
        <f t="shared" si="78"/>
        <v>out</v>
      </c>
      <c r="AC584" s="47" t="str">
        <f t="shared" si="79"/>
        <v>2025</v>
      </c>
      <c r="AD584" s="165" t="str">
        <f t="shared" si="81"/>
        <v/>
      </c>
    </row>
    <row r="585" spans="1:30" x14ac:dyDescent="0.25">
      <c r="A585" s="47" t="s">
        <v>892</v>
      </c>
      <c r="B585" s="47" t="s">
        <v>9</v>
      </c>
      <c r="C585" s="47">
        <v>2030</v>
      </c>
      <c r="D585" s="47">
        <v>1</v>
      </c>
      <c r="E585" s="47" t="s">
        <v>1109</v>
      </c>
      <c r="F585" s="48" t="s">
        <v>693</v>
      </c>
      <c r="G585" s="48" t="s">
        <v>11</v>
      </c>
      <c r="H585" s="48">
        <v>299209</v>
      </c>
      <c r="I585" s="48">
        <v>1</v>
      </c>
      <c r="J585" s="48" t="s">
        <v>1151</v>
      </c>
      <c r="K585" s="48" t="s">
        <v>1486</v>
      </c>
      <c r="M585" s="47">
        <f>_xlfn.XLOOKUP(BASE!$A1052,dd_carteira_fundição!A:A,dd_carteira_fundição!G:G,"",0)</f>
        <v>1</v>
      </c>
      <c r="N585" s="47" t="s">
        <v>1164</v>
      </c>
      <c r="O585" s="133"/>
      <c r="P585" s="47" t="s">
        <v>1389</v>
      </c>
      <c r="Q585" s="47" t="s">
        <v>1346</v>
      </c>
      <c r="R585" s="47" t="s">
        <v>1690</v>
      </c>
      <c r="S585" s="48" t="s">
        <v>1388</v>
      </c>
      <c r="T585" s="164">
        <v>285</v>
      </c>
      <c r="U585" s="47" t="str">
        <f>IFERROR(INDEX('TAXA DE OCUP. RECUR.'!$F$1:$F$60, MATCH(T585, 'TAXA DE OCUP. RECUR.'!$E$1:$E$60, 0)),"")</f>
        <v>TORNO VERT. TITAN SC4000 - [285]</v>
      </c>
      <c r="V585" s="165">
        <v>13</v>
      </c>
      <c r="W585" s="165"/>
      <c r="X585" s="229">
        <v>45973</v>
      </c>
      <c r="Y585" s="229"/>
      <c r="Z585" s="47">
        <f t="shared" si="82"/>
        <v>46</v>
      </c>
      <c r="AA585" s="47" t="str">
        <f t="shared" si="83"/>
        <v/>
      </c>
      <c r="AB585" s="47" t="str">
        <f t="shared" si="78"/>
        <v>nov</v>
      </c>
      <c r="AC585" s="47" t="str">
        <f t="shared" si="79"/>
        <v>2025</v>
      </c>
      <c r="AD585" s="165" t="str">
        <f t="shared" si="81"/>
        <v/>
      </c>
    </row>
    <row r="586" spans="1:30" x14ac:dyDescent="0.25">
      <c r="A586" s="47" t="s">
        <v>892</v>
      </c>
      <c r="B586" s="47" t="s">
        <v>9</v>
      </c>
      <c r="C586" s="47">
        <v>2030</v>
      </c>
      <c r="D586" s="47">
        <v>1</v>
      </c>
      <c r="E586" s="47" t="s">
        <v>1109</v>
      </c>
      <c r="F586" s="48" t="s">
        <v>693</v>
      </c>
      <c r="G586" s="48" t="s">
        <v>11</v>
      </c>
      <c r="H586" s="48">
        <v>299209</v>
      </c>
      <c r="I586" s="48">
        <v>1</v>
      </c>
      <c r="J586" s="48" t="s">
        <v>1151</v>
      </c>
      <c r="K586" s="48" t="s">
        <v>1486</v>
      </c>
      <c r="M586" s="47">
        <f>_xlfn.XLOOKUP(BASE!$A1053,dd_carteira_fundição!A:A,dd_carteira_fundição!G:G,"",0)</f>
        <v>1</v>
      </c>
      <c r="N586" s="47" t="s">
        <v>1164</v>
      </c>
      <c r="O586" s="133"/>
      <c r="P586" s="47" t="s">
        <v>1389</v>
      </c>
      <c r="Q586" s="47" t="s">
        <v>1346</v>
      </c>
      <c r="R586" s="47" t="s">
        <v>1690</v>
      </c>
      <c r="S586" s="48" t="s">
        <v>1231</v>
      </c>
      <c r="T586" s="164">
        <v>74</v>
      </c>
      <c r="U586" s="47" t="str">
        <f>IFERROR(INDEX('TAXA DE OCUP. RECUR.'!$F$1:$F$60, MATCH(T586, 'TAXA DE OCUP. RECUR.'!$E$1:$E$60, 0)),"")</f>
        <v>MONTAGEM (PREPARADOR DE PEÇA)-74</v>
      </c>
      <c r="V586" s="165">
        <v>0.41666666666666669</v>
      </c>
      <c r="W586" s="165"/>
      <c r="X586" s="229">
        <v>45985</v>
      </c>
      <c r="Y586" s="229"/>
      <c r="Z586" s="47">
        <f t="shared" si="82"/>
        <v>48</v>
      </c>
      <c r="AA586" s="47" t="str">
        <f t="shared" si="83"/>
        <v/>
      </c>
      <c r="AB586" s="47" t="str">
        <f t="shared" si="78"/>
        <v>nov</v>
      </c>
      <c r="AC586" s="47" t="str">
        <f t="shared" si="79"/>
        <v>2025</v>
      </c>
      <c r="AD586" s="165" t="str">
        <f t="shared" si="81"/>
        <v/>
      </c>
    </row>
    <row r="587" spans="1:30" x14ac:dyDescent="0.25">
      <c r="A587" s="47" t="s">
        <v>892</v>
      </c>
      <c r="B587" s="47" t="s">
        <v>9</v>
      </c>
      <c r="C587" s="47">
        <v>2030</v>
      </c>
      <c r="D587" s="47">
        <v>1</v>
      </c>
      <c r="E587" s="47" t="s">
        <v>1109</v>
      </c>
      <c r="F587" s="48" t="s">
        <v>693</v>
      </c>
      <c r="G587" s="48" t="s">
        <v>11</v>
      </c>
      <c r="H587" s="48">
        <v>299209</v>
      </c>
      <c r="I587" s="48">
        <v>1</v>
      </c>
      <c r="J587" s="48" t="s">
        <v>1151</v>
      </c>
      <c r="K587" s="48" t="s">
        <v>1486</v>
      </c>
      <c r="M587" s="47">
        <f>_xlfn.XLOOKUP(BASE!$A1054,dd_carteira_fundição!A:A,dd_carteira_fundição!G:G,"",0)</f>
        <v>1</v>
      </c>
      <c r="N587" s="47" t="s">
        <v>1164</v>
      </c>
      <c r="O587" s="133"/>
      <c r="P587" s="47"/>
      <c r="Q587" s="47" t="s">
        <v>1346</v>
      </c>
      <c r="R587" s="47" t="s">
        <v>158</v>
      </c>
      <c r="S587" s="47" t="s">
        <v>158</v>
      </c>
      <c r="T587" s="164">
        <v>2</v>
      </c>
      <c r="U587" s="47" t="str">
        <f>IFERROR(INDEX('TAXA DE OCUP. RECUR.'!$F$1:$F$60, MATCH(T587, 'TAXA DE OCUP. RECUR.'!$E$1:$E$60, 0)),"")</f>
        <v>EXPEDIÇÃO</v>
      </c>
      <c r="V587" s="165">
        <v>1</v>
      </c>
      <c r="W587" s="165"/>
      <c r="X587" s="229">
        <v>46086</v>
      </c>
      <c r="Y587" s="229"/>
      <c r="Z587" s="47">
        <f t="shared" si="82"/>
        <v>10</v>
      </c>
      <c r="AA587" s="47" t="str">
        <f t="shared" si="83"/>
        <v/>
      </c>
      <c r="AB587" s="47" t="str">
        <f t="shared" si="78"/>
        <v>mar</v>
      </c>
      <c r="AC587" s="47" t="str">
        <f t="shared" si="79"/>
        <v>2026</v>
      </c>
      <c r="AD587" s="165" t="str">
        <f t="shared" si="81"/>
        <v/>
      </c>
    </row>
    <row r="588" spans="1:30" x14ac:dyDescent="0.25">
      <c r="A588" s="47" t="s">
        <v>892</v>
      </c>
      <c r="B588" s="47" t="s">
        <v>9</v>
      </c>
      <c r="C588" s="47">
        <v>2030</v>
      </c>
      <c r="D588" s="47">
        <v>1</v>
      </c>
      <c r="E588" s="47" t="s">
        <v>1109</v>
      </c>
      <c r="F588" s="48" t="s">
        <v>693</v>
      </c>
      <c r="G588" s="48" t="s">
        <v>11</v>
      </c>
      <c r="H588" s="48">
        <v>299209</v>
      </c>
      <c r="I588" s="48">
        <v>1</v>
      </c>
      <c r="J588" s="48" t="s">
        <v>1151</v>
      </c>
      <c r="K588" s="48" t="s">
        <v>1486</v>
      </c>
      <c r="M588" s="47">
        <f>_xlfn.XLOOKUP(BASE!$A1055,dd_carteira_fundição!A:A,dd_carteira_fundição!G:G,"",0)</f>
        <v>1</v>
      </c>
      <c r="N588" s="47" t="s">
        <v>1164</v>
      </c>
      <c r="O588" s="133"/>
      <c r="P588" s="47"/>
      <c r="Q588" s="47" t="s">
        <v>1346</v>
      </c>
      <c r="R588" s="47" t="s">
        <v>1687</v>
      </c>
      <c r="S588" s="48" t="s">
        <v>1156</v>
      </c>
      <c r="T588" s="164">
        <v>1</v>
      </c>
      <c r="U588" s="47" t="str">
        <f>IFERROR(INDEX('TAXA DE OCUP. RECUR.'!$F$1:$F$60, MATCH(T588, 'TAXA DE OCUP. RECUR.'!$E$1:$E$60, 0)),"")</f>
        <v>FUNDIÇÃO MORENO</v>
      </c>
      <c r="V588" s="165">
        <v>1</v>
      </c>
      <c r="W588" s="165">
        <v>1</v>
      </c>
      <c r="X588" s="229">
        <v>45961</v>
      </c>
      <c r="Y588" s="229"/>
      <c r="Z588" s="47">
        <f t="shared" si="82"/>
        <v>44</v>
      </c>
      <c r="AA588" s="47" t="str">
        <f t="shared" si="83"/>
        <v/>
      </c>
      <c r="AB588" s="47" t="str">
        <f t="shared" si="78"/>
        <v>out</v>
      </c>
      <c r="AC588" s="47" t="str">
        <f t="shared" si="79"/>
        <v>2025</v>
      </c>
      <c r="AD588" s="165" t="str">
        <f t="shared" si="81"/>
        <v/>
      </c>
    </row>
    <row r="589" spans="1:30" x14ac:dyDescent="0.25">
      <c r="A589" s="47" t="s">
        <v>892</v>
      </c>
      <c r="B589" s="47" t="s">
        <v>9</v>
      </c>
      <c r="C589" s="47">
        <v>2030</v>
      </c>
      <c r="D589" s="47">
        <v>1</v>
      </c>
      <c r="E589" s="47" t="s">
        <v>1109</v>
      </c>
      <c r="F589" s="48" t="s">
        <v>693</v>
      </c>
      <c r="G589" s="48" t="s">
        <v>11</v>
      </c>
      <c r="H589" s="48">
        <v>299209</v>
      </c>
      <c r="I589" s="48">
        <v>1</v>
      </c>
      <c r="J589" s="48" t="s">
        <v>1151</v>
      </c>
      <c r="K589" s="48" t="s">
        <v>1486</v>
      </c>
      <c r="M589" s="47">
        <f>_xlfn.XLOOKUP(BASE!$A1056,dd_carteira_fundição!A:A,dd_carteira_fundição!G:G,"",0)</f>
        <v>1</v>
      </c>
      <c r="N589" s="47" t="s">
        <v>1164</v>
      </c>
      <c r="O589" s="133"/>
      <c r="P589" s="47" t="s">
        <v>1389</v>
      </c>
      <c r="Q589" s="47" t="s">
        <v>1346</v>
      </c>
      <c r="R589" s="47" t="s">
        <v>1690</v>
      </c>
      <c r="S589" s="47" t="s">
        <v>1388</v>
      </c>
      <c r="T589" s="164">
        <v>285</v>
      </c>
      <c r="U589" s="47" t="str">
        <f>IFERROR(INDEX('TAXA DE OCUP. RECUR.'!$F$1:$F$60, MATCH(T589, 'TAXA DE OCUP. RECUR.'!$E$1:$E$60, 0)),"")</f>
        <v>TORNO VERT. TITAN SC4000 - [285]</v>
      </c>
      <c r="V589" s="165">
        <v>13</v>
      </c>
      <c r="W589" s="165"/>
      <c r="X589" s="229">
        <v>45973</v>
      </c>
      <c r="Y589" s="229"/>
      <c r="Z589" s="47">
        <f t="shared" si="82"/>
        <v>46</v>
      </c>
      <c r="AA589" s="47" t="str">
        <f t="shared" si="83"/>
        <v/>
      </c>
      <c r="AB589" s="47" t="str">
        <f t="shared" si="78"/>
        <v>nov</v>
      </c>
      <c r="AC589" s="47" t="str">
        <f t="shared" si="79"/>
        <v>2025</v>
      </c>
      <c r="AD589" s="165" t="str">
        <f t="shared" si="81"/>
        <v/>
      </c>
    </row>
    <row r="590" spans="1:30" x14ac:dyDescent="0.25">
      <c r="A590" s="47" t="s">
        <v>892</v>
      </c>
      <c r="B590" s="47" t="s">
        <v>9</v>
      </c>
      <c r="C590" s="47">
        <v>2030</v>
      </c>
      <c r="D590" s="47">
        <v>1</v>
      </c>
      <c r="E590" s="47" t="s">
        <v>1109</v>
      </c>
      <c r="F590" s="48" t="s">
        <v>693</v>
      </c>
      <c r="G590" s="48" t="s">
        <v>11</v>
      </c>
      <c r="H590" s="48">
        <v>299209</v>
      </c>
      <c r="I590" s="48">
        <v>1</v>
      </c>
      <c r="J590" s="48" t="s">
        <v>1151</v>
      </c>
      <c r="K590" s="48" t="s">
        <v>1486</v>
      </c>
      <c r="M590" s="47">
        <f>_xlfn.XLOOKUP(BASE!$A1057,dd_carteira_fundição!A:A,dd_carteira_fundição!G:G,"",0)</f>
        <v>1</v>
      </c>
      <c r="N590" s="47" t="s">
        <v>1164</v>
      </c>
      <c r="O590" s="133"/>
      <c r="P590" s="47" t="s">
        <v>1389</v>
      </c>
      <c r="Q590" s="47" t="s">
        <v>1346</v>
      </c>
      <c r="R590" s="47" t="s">
        <v>1690</v>
      </c>
      <c r="S590" s="47" t="s">
        <v>1231</v>
      </c>
      <c r="T590" s="164">
        <v>74</v>
      </c>
      <c r="U590" s="47" t="str">
        <f>IFERROR(INDEX('TAXA DE OCUP. RECUR.'!$F$1:$F$60, MATCH(T590, 'TAXA DE OCUP. RECUR.'!$E$1:$E$60, 0)),"")</f>
        <v>MONTAGEM (PREPARADOR DE PEÇA)-74</v>
      </c>
      <c r="V590" s="165">
        <v>0.41666666666666669</v>
      </c>
      <c r="W590" s="165"/>
      <c r="X590" s="229">
        <v>45985</v>
      </c>
      <c r="Y590" s="229"/>
      <c r="Z590" s="47">
        <f t="shared" si="82"/>
        <v>48</v>
      </c>
      <c r="AA590" s="47" t="str">
        <f t="shared" si="83"/>
        <v/>
      </c>
      <c r="AB590" s="47" t="str">
        <f t="shared" si="78"/>
        <v>nov</v>
      </c>
      <c r="AC590" s="47" t="str">
        <f t="shared" si="79"/>
        <v>2025</v>
      </c>
      <c r="AD590" s="165" t="str">
        <f t="shared" si="81"/>
        <v/>
      </c>
    </row>
    <row r="591" spans="1:30" x14ac:dyDescent="0.25">
      <c r="A591" s="47" t="s">
        <v>892</v>
      </c>
      <c r="B591" s="47" t="s">
        <v>9</v>
      </c>
      <c r="C591" s="47">
        <v>2030</v>
      </c>
      <c r="D591" s="47">
        <v>1</v>
      </c>
      <c r="E591" s="47" t="s">
        <v>1109</v>
      </c>
      <c r="F591" s="48" t="s">
        <v>693</v>
      </c>
      <c r="G591" s="48" t="s">
        <v>11</v>
      </c>
      <c r="H591" s="48">
        <v>299209</v>
      </c>
      <c r="I591" s="48">
        <v>1</v>
      </c>
      <c r="J591" s="48" t="s">
        <v>1151</v>
      </c>
      <c r="K591" s="48" t="s">
        <v>1486</v>
      </c>
      <c r="M591" s="47">
        <f>_xlfn.XLOOKUP(BASE!$A1058,dd_carteira_fundição!A:A,dd_carteira_fundição!G:G,"",0)</f>
        <v>1</v>
      </c>
      <c r="N591" s="47" t="s">
        <v>1164</v>
      </c>
      <c r="O591" s="133"/>
      <c r="P591" s="47"/>
      <c r="Q591" s="47" t="s">
        <v>1346</v>
      </c>
      <c r="R591" s="47" t="s">
        <v>158</v>
      </c>
      <c r="S591" s="47" t="s">
        <v>158</v>
      </c>
      <c r="T591" s="164">
        <v>2</v>
      </c>
      <c r="U591" s="47" t="str">
        <f>IFERROR(INDEX('TAXA DE OCUP. RECUR.'!$F$1:$F$60, MATCH(T591, 'TAXA DE OCUP. RECUR.'!$E$1:$E$60, 0)),"")</f>
        <v>EXPEDIÇÃO</v>
      </c>
      <c r="V591" s="165">
        <v>1</v>
      </c>
      <c r="W591" s="165"/>
      <c r="X591" s="229">
        <v>46086</v>
      </c>
      <c r="Y591" s="229"/>
      <c r="Z591" s="47">
        <f t="shared" si="82"/>
        <v>10</v>
      </c>
      <c r="AA591" s="47" t="str">
        <f t="shared" si="83"/>
        <v/>
      </c>
      <c r="AB591" s="47" t="str">
        <f t="shared" si="78"/>
        <v>mar</v>
      </c>
      <c r="AC591" s="47" t="str">
        <f t="shared" si="79"/>
        <v>2026</v>
      </c>
      <c r="AD591" s="165" t="str">
        <f t="shared" si="81"/>
        <v/>
      </c>
    </row>
    <row r="592" spans="1:30" x14ac:dyDescent="0.25">
      <c r="A592" s="47" t="s">
        <v>921</v>
      </c>
      <c r="B592" s="47" t="s">
        <v>9</v>
      </c>
      <c r="C592" s="47">
        <v>2046</v>
      </c>
      <c r="D592" s="47">
        <v>1</v>
      </c>
      <c r="E592" s="47" t="s">
        <v>1118</v>
      </c>
      <c r="F592" s="48" t="s">
        <v>705</v>
      </c>
      <c r="G592" s="48" t="s">
        <v>11</v>
      </c>
      <c r="H592" s="48">
        <v>1104021</v>
      </c>
      <c r="I592" s="48">
        <v>1</v>
      </c>
      <c r="J592" s="48" t="s">
        <v>1151</v>
      </c>
      <c r="K592" s="48" t="s">
        <v>1486</v>
      </c>
      <c r="M592" s="47">
        <f>_xlfn.XLOOKUP(BASE!$A1059,dd_carteira_fundição!A:A,dd_carteira_fundição!G:G,"",0)</f>
        <v>1</v>
      </c>
      <c r="N592" s="47" t="s">
        <v>1164</v>
      </c>
      <c r="O592" s="133"/>
      <c r="P592" s="47"/>
      <c r="Q592" s="47" t="s">
        <v>1346</v>
      </c>
      <c r="R592" s="47" t="s">
        <v>1687</v>
      </c>
      <c r="S592" s="48" t="s">
        <v>1156</v>
      </c>
      <c r="T592" s="164">
        <v>1</v>
      </c>
      <c r="U592" s="47" t="str">
        <f>IFERROR(INDEX('TAXA DE OCUP. RECUR.'!$F$1:$F$60, MATCH(T592, 'TAXA DE OCUP. RECUR.'!$E$1:$E$60, 0)),"")</f>
        <v>FUNDIÇÃO MORENO</v>
      </c>
      <c r="V592" s="165">
        <v>1</v>
      </c>
      <c r="W592" s="165">
        <v>1</v>
      </c>
      <c r="X592" s="229">
        <v>46060</v>
      </c>
      <c r="Y592" s="229">
        <f t="shared" ref="Y592:Y599" si="84">X592</f>
        <v>46060</v>
      </c>
      <c r="Z592" s="47">
        <f t="shared" si="82"/>
        <v>6</v>
      </c>
      <c r="AA592" s="47">
        <f t="shared" si="83"/>
        <v>6</v>
      </c>
      <c r="AB592" s="47" t="str">
        <f t="shared" si="78"/>
        <v>fev</v>
      </c>
      <c r="AC592" s="47" t="str">
        <f t="shared" si="79"/>
        <v>2026</v>
      </c>
      <c r="AD592" s="165">
        <f t="shared" si="81"/>
        <v>1</v>
      </c>
    </row>
    <row r="593" spans="1:30" x14ac:dyDescent="0.25">
      <c r="A593" s="47" t="s">
        <v>921</v>
      </c>
      <c r="B593" s="47" t="s">
        <v>9</v>
      </c>
      <c r="C593" s="47">
        <v>2046</v>
      </c>
      <c r="D593" s="47">
        <v>1</v>
      </c>
      <c r="E593" s="47" t="s">
        <v>1118</v>
      </c>
      <c r="F593" s="48" t="s">
        <v>705</v>
      </c>
      <c r="G593" s="48" t="s">
        <v>11</v>
      </c>
      <c r="H593" s="48">
        <v>1104021</v>
      </c>
      <c r="I593" s="48">
        <v>1</v>
      </c>
      <c r="J593" s="48" t="s">
        <v>1151</v>
      </c>
      <c r="K593" s="48" t="s">
        <v>1486</v>
      </c>
      <c r="M593" s="47">
        <f>_xlfn.XLOOKUP(BASE!$A1060,dd_carteira_fundição!A:A,dd_carteira_fundição!G:G,"",0)</f>
        <v>1</v>
      </c>
      <c r="N593" s="47" t="s">
        <v>1164</v>
      </c>
      <c r="O593" s="133"/>
      <c r="P593" s="47" t="s">
        <v>1392</v>
      </c>
      <c r="Q593" s="47" t="s">
        <v>1346</v>
      </c>
      <c r="R593" s="47" t="s">
        <v>1690</v>
      </c>
      <c r="S593" s="47" t="s">
        <v>1391</v>
      </c>
      <c r="T593" s="164">
        <v>285</v>
      </c>
      <c r="U593" s="47" t="str">
        <f>IFERROR(INDEX('TAXA DE OCUP. RECUR.'!$F$1:$F$60, MATCH(T593, 'TAXA DE OCUP. RECUR.'!$E$1:$E$60, 0)),"")</f>
        <v>TORNO VERT. TITAN SC4000 - [285]</v>
      </c>
      <c r="V593" s="165">
        <v>15</v>
      </c>
      <c r="W593" s="165"/>
      <c r="X593" s="229">
        <v>46063</v>
      </c>
      <c r="Y593" s="229">
        <f t="shared" si="84"/>
        <v>46063</v>
      </c>
      <c r="Z593" s="47">
        <f t="shared" si="82"/>
        <v>7</v>
      </c>
      <c r="AA593" s="47">
        <f t="shared" si="83"/>
        <v>7</v>
      </c>
      <c r="AB593" s="47" t="str">
        <f t="shared" si="78"/>
        <v>fev</v>
      </c>
      <c r="AC593" s="47" t="str">
        <f t="shared" si="79"/>
        <v>2026</v>
      </c>
      <c r="AD593" s="165">
        <f t="shared" si="81"/>
        <v>1</v>
      </c>
    </row>
    <row r="594" spans="1:30" x14ac:dyDescent="0.25">
      <c r="A594" s="47" t="s">
        <v>921</v>
      </c>
      <c r="B594" s="47" t="s">
        <v>9</v>
      </c>
      <c r="C594" s="47">
        <v>2046</v>
      </c>
      <c r="D594" s="47">
        <v>1</v>
      </c>
      <c r="E594" s="47" t="s">
        <v>1118</v>
      </c>
      <c r="F594" s="48" t="s">
        <v>705</v>
      </c>
      <c r="G594" s="48" t="s">
        <v>11</v>
      </c>
      <c r="H594" s="48">
        <v>1104021</v>
      </c>
      <c r="I594" s="48">
        <v>1</v>
      </c>
      <c r="J594" s="48" t="s">
        <v>1151</v>
      </c>
      <c r="K594" s="48" t="s">
        <v>1486</v>
      </c>
      <c r="M594" s="47">
        <f>_xlfn.XLOOKUP(BASE!$A1061,dd_carteira_fundição!A:A,dd_carteira_fundição!G:G,"",0)</f>
        <v>1</v>
      </c>
      <c r="N594" s="47" t="s">
        <v>1164</v>
      </c>
      <c r="O594" s="133"/>
      <c r="P594" s="47" t="s">
        <v>1392</v>
      </c>
      <c r="Q594" s="47" t="s">
        <v>1346</v>
      </c>
      <c r="R594" s="47" t="s">
        <v>1690</v>
      </c>
      <c r="S594" s="47" t="s">
        <v>1231</v>
      </c>
      <c r="T594" s="164">
        <v>74</v>
      </c>
      <c r="U594" s="47" t="str">
        <f>IFERROR(INDEX('TAXA DE OCUP. RECUR.'!$F$1:$F$60, MATCH(T594, 'TAXA DE OCUP. RECUR.'!$E$1:$E$60, 0)),"")</f>
        <v>MONTAGEM (PREPARADOR DE PEÇA)-74</v>
      </c>
      <c r="V594" s="165">
        <v>0.41666666666666669</v>
      </c>
      <c r="W594" s="165"/>
      <c r="X594" s="229">
        <v>46063</v>
      </c>
      <c r="Y594" s="229">
        <f t="shared" si="84"/>
        <v>46063</v>
      </c>
      <c r="Z594" s="47">
        <f t="shared" si="82"/>
        <v>7</v>
      </c>
      <c r="AA594" s="47">
        <f t="shared" si="83"/>
        <v>7</v>
      </c>
      <c r="AB594" s="47" t="str">
        <f t="shared" si="78"/>
        <v>fev</v>
      </c>
      <c r="AC594" s="47" t="str">
        <f t="shared" si="79"/>
        <v>2026</v>
      </c>
      <c r="AD594" s="165">
        <f t="shared" si="81"/>
        <v>1</v>
      </c>
    </row>
    <row r="595" spans="1:30" x14ac:dyDescent="0.25">
      <c r="A595" s="47" t="s">
        <v>921</v>
      </c>
      <c r="B595" s="47" t="s">
        <v>9</v>
      </c>
      <c r="C595" s="47">
        <v>2046</v>
      </c>
      <c r="D595" s="47">
        <v>1</v>
      </c>
      <c r="E595" s="47" t="s">
        <v>1118</v>
      </c>
      <c r="F595" s="48" t="s">
        <v>705</v>
      </c>
      <c r="G595" s="48" t="s">
        <v>11</v>
      </c>
      <c r="H595" s="48">
        <v>1104021</v>
      </c>
      <c r="I595" s="48">
        <v>1</v>
      </c>
      <c r="J595" s="48" t="s">
        <v>1151</v>
      </c>
      <c r="K595" s="48" t="s">
        <v>1486</v>
      </c>
      <c r="M595" s="47">
        <f>_xlfn.XLOOKUP(BASE!$A1062,dd_carteira_fundição!A:A,dd_carteira_fundição!G:G,"",0)</f>
        <v>1</v>
      </c>
      <c r="N595" s="47" t="s">
        <v>1164</v>
      </c>
      <c r="O595" s="133"/>
      <c r="P595" s="47"/>
      <c r="Q595" s="47" t="s">
        <v>1346</v>
      </c>
      <c r="R595" s="47" t="s">
        <v>158</v>
      </c>
      <c r="S595" s="47" t="s">
        <v>158</v>
      </c>
      <c r="T595" s="164">
        <v>2</v>
      </c>
      <c r="U595" s="47" t="str">
        <f>IFERROR(INDEX('TAXA DE OCUP. RECUR.'!$F$1:$F$60, MATCH(T595, 'TAXA DE OCUP. RECUR.'!$E$1:$E$60, 0)),"")</f>
        <v>EXPEDIÇÃO</v>
      </c>
      <c r="V595" s="165">
        <v>1</v>
      </c>
      <c r="W595" s="165"/>
      <c r="X595" s="229">
        <v>46091</v>
      </c>
      <c r="Y595" s="229">
        <f t="shared" si="84"/>
        <v>46091</v>
      </c>
      <c r="Z595" s="47">
        <f t="shared" si="82"/>
        <v>11</v>
      </c>
      <c r="AA595" s="47">
        <f t="shared" si="83"/>
        <v>11</v>
      </c>
      <c r="AB595" s="47" t="str">
        <f t="shared" si="78"/>
        <v>mar</v>
      </c>
      <c r="AC595" s="47" t="str">
        <f t="shared" si="79"/>
        <v>2026</v>
      </c>
      <c r="AD595" s="165">
        <f t="shared" si="81"/>
        <v>1</v>
      </c>
    </row>
    <row r="596" spans="1:30" x14ac:dyDescent="0.25">
      <c r="A596" s="47" t="s">
        <v>922</v>
      </c>
      <c r="B596" s="47" t="s">
        <v>9</v>
      </c>
      <c r="C596" s="47">
        <v>2046</v>
      </c>
      <c r="D596" s="47">
        <v>2</v>
      </c>
      <c r="E596" s="47" t="s">
        <v>1118</v>
      </c>
      <c r="F596" s="48" t="s">
        <v>706</v>
      </c>
      <c r="G596" s="48" t="s">
        <v>11</v>
      </c>
      <c r="H596" s="48">
        <v>1104022</v>
      </c>
      <c r="I596" s="48">
        <v>1</v>
      </c>
      <c r="J596" s="48" t="s">
        <v>1151</v>
      </c>
      <c r="K596" s="48" t="s">
        <v>1486</v>
      </c>
      <c r="M596" s="47">
        <f>_xlfn.XLOOKUP(BASE!$A1063,dd_carteira_fundição!A:A,dd_carteira_fundição!G:G,"",0)</f>
        <v>2</v>
      </c>
      <c r="N596" s="47" t="s">
        <v>1164</v>
      </c>
      <c r="O596" s="133"/>
      <c r="P596" s="47"/>
      <c r="Q596" s="47" t="s">
        <v>1346</v>
      </c>
      <c r="R596" s="47" t="s">
        <v>1687</v>
      </c>
      <c r="S596" s="48" t="s">
        <v>1156</v>
      </c>
      <c r="T596" s="164">
        <v>1</v>
      </c>
      <c r="U596" s="47" t="str">
        <f>IFERROR(INDEX('TAXA DE OCUP. RECUR.'!$F$1:$F$60, MATCH(T596, 'TAXA DE OCUP. RECUR.'!$E$1:$E$60, 0)),"")</f>
        <v>FUNDIÇÃO MORENO</v>
      </c>
      <c r="V596" s="165">
        <v>1</v>
      </c>
      <c r="W596" s="165">
        <v>1</v>
      </c>
      <c r="X596" s="229">
        <v>45970</v>
      </c>
      <c r="Y596" s="229">
        <f t="shared" si="84"/>
        <v>45970</v>
      </c>
      <c r="Z596" s="47">
        <f t="shared" si="82"/>
        <v>45</v>
      </c>
      <c r="AA596" s="47">
        <f t="shared" si="83"/>
        <v>45</v>
      </c>
      <c r="AB596" s="47" t="str">
        <f t="shared" si="78"/>
        <v>nov</v>
      </c>
      <c r="AC596" s="47" t="str">
        <f t="shared" si="79"/>
        <v>2025</v>
      </c>
      <c r="AD596" s="165">
        <f t="shared" si="81"/>
        <v>1</v>
      </c>
    </row>
    <row r="597" spans="1:30" x14ac:dyDescent="0.25">
      <c r="A597" s="47" t="s">
        <v>922</v>
      </c>
      <c r="B597" s="47" t="s">
        <v>9</v>
      </c>
      <c r="C597" s="47">
        <v>2046</v>
      </c>
      <c r="D597" s="47">
        <v>2</v>
      </c>
      <c r="E597" s="47" t="s">
        <v>1118</v>
      </c>
      <c r="F597" s="48" t="s">
        <v>706</v>
      </c>
      <c r="G597" s="48" t="s">
        <v>11</v>
      </c>
      <c r="H597" s="48">
        <v>1104022</v>
      </c>
      <c r="I597" s="48">
        <v>1</v>
      </c>
      <c r="J597" s="48" t="s">
        <v>1151</v>
      </c>
      <c r="K597" s="48" t="s">
        <v>1486</v>
      </c>
      <c r="M597" s="47">
        <f>_xlfn.XLOOKUP(BASE!$A1064,dd_carteira_fundição!A:A,dd_carteira_fundição!G:G,"",0)</f>
        <v>2</v>
      </c>
      <c r="N597" s="47" t="s">
        <v>1164</v>
      </c>
      <c r="O597" s="133"/>
      <c r="P597" s="47" t="s">
        <v>1392</v>
      </c>
      <c r="Q597" s="47" t="s">
        <v>1346</v>
      </c>
      <c r="R597" s="47" t="s">
        <v>1690</v>
      </c>
      <c r="S597" s="47" t="s">
        <v>1391</v>
      </c>
      <c r="T597" s="164">
        <v>285</v>
      </c>
      <c r="U597" s="47" t="str">
        <f>IFERROR(INDEX('TAXA DE OCUP. RECUR.'!$F$1:$F$60, MATCH(T597, 'TAXA DE OCUP. RECUR.'!$E$1:$E$60, 0)),"")</f>
        <v>TORNO VERT. TITAN SC4000 - [285]</v>
      </c>
      <c r="V597" s="165">
        <v>15</v>
      </c>
      <c r="W597" s="165"/>
      <c r="X597" s="229">
        <v>46066</v>
      </c>
      <c r="Y597" s="229">
        <f t="shared" si="84"/>
        <v>46066</v>
      </c>
      <c r="Z597" s="47">
        <f t="shared" si="82"/>
        <v>7</v>
      </c>
      <c r="AA597" s="47">
        <f t="shared" si="83"/>
        <v>7</v>
      </c>
      <c r="AB597" s="47" t="str">
        <f t="shared" si="78"/>
        <v>fev</v>
      </c>
      <c r="AC597" s="47" t="str">
        <f t="shared" si="79"/>
        <v>2026</v>
      </c>
      <c r="AD597" s="165">
        <f t="shared" si="81"/>
        <v>1</v>
      </c>
    </row>
    <row r="598" spans="1:30" x14ac:dyDescent="0.25">
      <c r="A598" s="47" t="s">
        <v>922</v>
      </c>
      <c r="B598" s="47" t="s">
        <v>9</v>
      </c>
      <c r="C598" s="47">
        <v>2046</v>
      </c>
      <c r="D598" s="47">
        <v>2</v>
      </c>
      <c r="E598" s="47" t="s">
        <v>1118</v>
      </c>
      <c r="F598" s="48" t="s">
        <v>706</v>
      </c>
      <c r="G598" s="48" t="s">
        <v>11</v>
      </c>
      <c r="H598" s="48">
        <v>1104022</v>
      </c>
      <c r="I598" s="48">
        <v>1</v>
      </c>
      <c r="J598" s="48" t="s">
        <v>1151</v>
      </c>
      <c r="K598" s="48" t="s">
        <v>1486</v>
      </c>
      <c r="M598" s="47">
        <f>_xlfn.XLOOKUP(BASE!$A1065,dd_carteira_fundição!A:A,dd_carteira_fundição!G:G,"",0)</f>
        <v>2</v>
      </c>
      <c r="N598" s="47" t="s">
        <v>1164</v>
      </c>
      <c r="O598" s="133"/>
      <c r="P598" s="47" t="s">
        <v>1392</v>
      </c>
      <c r="Q598" s="47" t="s">
        <v>1346</v>
      </c>
      <c r="R598" s="47" t="s">
        <v>1690</v>
      </c>
      <c r="S598" s="47" t="s">
        <v>1231</v>
      </c>
      <c r="T598" s="164">
        <v>74</v>
      </c>
      <c r="U598" s="47" t="str">
        <f>IFERROR(INDEX('TAXA DE OCUP. RECUR.'!$F$1:$F$60, MATCH(T598, 'TAXA DE OCUP. RECUR.'!$E$1:$E$60, 0)),"")</f>
        <v>MONTAGEM (PREPARADOR DE PEÇA)-74</v>
      </c>
      <c r="V598" s="165">
        <v>0.41666666666666669</v>
      </c>
      <c r="W598" s="165"/>
      <c r="X598" s="229">
        <v>46066</v>
      </c>
      <c r="Y598" s="229">
        <f t="shared" si="84"/>
        <v>46066</v>
      </c>
      <c r="Z598" s="47">
        <f t="shared" si="82"/>
        <v>7</v>
      </c>
      <c r="AA598" s="47">
        <f t="shared" si="83"/>
        <v>7</v>
      </c>
      <c r="AB598" s="47" t="str">
        <f t="shared" si="78"/>
        <v>fev</v>
      </c>
      <c r="AC598" s="47" t="str">
        <f t="shared" si="79"/>
        <v>2026</v>
      </c>
      <c r="AD598" s="165">
        <f t="shared" si="81"/>
        <v>1</v>
      </c>
    </row>
    <row r="599" spans="1:30" x14ac:dyDescent="0.25">
      <c r="A599" s="47" t="s">
        <v>922</v>
      </c>
      <c r="B599" s="47" t="s">
        <v>9</v>
      </c>
      <c r="C599" s="47">
        <v>2046</v>
      </c>
      <c r="D599" s="47">
        <v>2</v>
      </c>
      <c r="E599" s="47" t="s">
        <v>1118</v>
      </c>
      <c r="F599" s="48" t="s">
        <v>706</v>
      </c>
      <c r="G599" s="48" t="s">
        <v>11</v>
      </c>
      <c r="H599" s="48">
        <v>1104022</v>
      </c>
      <c r="I599" s="48">
        <v>1</v>
      </c>
      <c r="J599" s="48" t="s">
        <v>1151</v>
      </c>
      <c r="K599" s="48" t="s">
        <v>1486</v>
      </c>
      <c r="M599" s="47">
        <f>_xlfn.XLOOKUP(BASE!$A1066,dd_carteira_fundição!A:A,dd_carteira_fundição!G:G,"",0)</f>
        <v>0</v>
      </c>
      <c r="N599" s="47" t="s">
        <v>1164</v>
      </c>
      <c r="O599" s="133"/>
      <c r="P599" s="47"/>
      <c r="Q599" s="47" t="s">
        <v>1346</v>
      </c>
      <c r="R599" s="47" t="s">
        <v>158</v>
      </c>
      <c r="S599" s="47" t="s">
        <v>158</v>
      </c>
      <c r="T599" s="164">
        <v>2</v>
      </c>
      <c r="U599" s="47" t="str">
        <f>IFERROR(INDEX('TAXA DE OCUP. RECUR.'!$F$1:$F$60, MATCH(T599, 'TAXA DE OCUP. RECUR.'!$E$1:$E$60, 0)),"")</f>
        <v>EXPEDIÇÃO</v>
      </c>
      <c r="V599" s="165">
        <v>1</v>
      </c>
      <c r="W599" s="165"/>
      <c r="X599" s="229">
        <v>46092</v>
      </c>
      <c r="Y599" s="229">
        <f t="shared" si="84"/>
        <v>46092</v>
      </c>
      <c r="Z599" s="47">
        <f t="shared" si="82"/>
        <v>11</v>
      </c>
      <c r="AA599" s="47">
        <f t="shared" si="83"/>
        <v>11</v>
      </c>
      <c r="AB599" s="47" t="str">
        <f t="shared" si="78"/>
        <v>mar</v>
      </c>
      <c r="AC599" s="47" t="str">
        <f t="shared" si="79"/>
        <v>2026</v>
      </c>
      <c r="AD599" s="165">
        <f t="shared" si="81"/>
        <v>1</v>
      </c>
    </row>
    <row r="600" spans="1:30" x14ac:dyDescent="0.25">
      <c r="A600" s="47" t="s">
        <v>981</v>
      </c>
      <c r="B600" s="47" t="s">
        <v>9</v>
      </c>
      <c r="C600" s="47">
        <v>2032</v>
      </c>
      <c r="D600" s="47">
        <v>1</v>
      </c>
      <c r="E600" s="47" t="s">
        <v>1109</v>
      </c>
      <c r="F600" s="48" t="s">
        <v>309</v>
      </c>
      <c r="G600" s="48" t="s">
        <v>11</v>
      </c>
      <c r="H600" s="48">
        <v>299368</v>
      </c>
      <c r="I600" s="48">
        <v>1</v>
      </c>
      <c r="J600" s="48" t="s">
        <v>1151</v>
      </c>
      <c r="K600" s="48" t="s">
        <v>1486</v>
      </c>
      <c r="M600" s="47">
        <f>_xlfn.XLOOKUP(BASE!$A1067,dd_carteira_fundição!A:A,dd_carteira_fundição!G:G,"",0)</f>
        <v>0</v>
      </c>
      <c r="N600" s="47" t="s">
        <v>1164</v>
      </c>
      <c r="O600" s="133"/>
      <c r="P600" s="47"/>
      <c r="Q600" s="47" t="s">
        <v>1346</v>
      </c>
      <c r="R600" s="47" t="s">
        <v>1687</v>
      </c>
      <c r="S600" s="48" t="s">
        <v>1156</v>
      </c>
      <c r="T600" s="164">
        <v>1</v>
      </c>
      <c r="U600" s="47" t="str">
        <f>IFERROR(INDEX('TAXA DE OCUP. RECUR.'!$F$1:$F$60, MATCH(T600, 'TAXA DE OCUP. RECUR.'!$E$1:$E$60, 0)),"")</f>
        <v>FUNDIÇÃO MORENO</v>
      </c>
      <c r="V600" s="165">
        <v>1</v>
      </c>
      <c r="W600" s="165">
        <v>1</v>
      </c>
      <c r="X600" s="229">
        <v>46073</v>
      </c>
      <c r="Y600" s="229"/>
      <c r="Z600" s="47">
        <f t="shared" si="82"/>
        <v>8</v>
      </c>
      <c r="AA600" s="47" t="str">
        <f t="shared" si="83"/>
        <v/>
      </c>
      <c r="AB600" s="47" t="str">
        <f t="shared" si="78"/>
        <v>fev</v>
      </c>
      <c r="AC600" s="47" t="str">
        <f t="shared" si="79"/>
        <v>2026</v>
      </c>
      <c r="AD600" s="165" t="str">
        <f t="shared" si="81"/>
        <v/>
      </c>
    </row>
    <row r="601" spans="1:30" x14ac:dyDescent="0.25">
      <c r="A601" s="47" t="s">
        <v>981</v>
      </c>
      <c r="B601" s="47" t="s">
        <v>9</v>
      </c>
      <c r="C601" s="47">
        <v>2032</v>
      </c>
      <c r="D601" s="47">
        <v>1</v>
      </c>
      <c r="E601" s="47" t="s">
        <v>1109</v>
      </c>
      <c r="F601" s="48" t="s">
        <v>309</v>
      </c>
      <c r="G601" s="48" t="s">
        <v>11</v>
      </c>
      <c r="H601" s="48">
        <v>299368</v>
      </c>
      <c r="I601" s="48">
        <v>1</v>
      </c>
      <c r="J601" s="48" t="s">
        <v>1151</v>
      </c>
      <c r="K601" s="48" t="s">
        <v>1486</v>
      </c>
      <c r="M601" s="47">
        <f>_xlfn.XLOOKUP(BASE!$A1068,dd_carteira_fundição!A:A,dd_carteira_fundição!G:G,"",0)</f>
        <v>0</v>
      </c>
      <c r="N601" s="47" t="s">
        <v>1164</v>
      </c>
      <c r="O601" s="133"/>
      <c r="P601" s="47" t="s">
        <v>1389</v>
      </c>
      <c r="Q601" s="47" t="s">
        <v>1346</v>
      </c>
      <c r="R601" s="47" t="s">
        <v>1690</v>
      </c>
      <c r="S601" s="47" t="s">
        <v>1388</v>
      </c>
      <c r="T601" s="164">
        <v>285</v>
      </c>
      <c r="U601" s="47" t="str">
        <f>IFERROR(INDEX('TAXA DE OCUP. RECUR.'!$F$1:$F$60, MATCH(T601, 'TAXA DE OCUP. RECUR.'!$E$1:$E$60, 0)),"")</f>
        <v>TORNO VERT. TITAN SC4000 - [285]</v>
      </c>
      <c r="V601" s="165">
        <v>13</v>
      </c>
      <c r="W601" s="165"/>
      <c r="X601" s="229">
        <v>46085</v>
      </c>
      <c r="Y601" s="229"/>
      <c r="Z601" s="47">
        <f t="shared" si="82"/>
        <v>10</v>
      </c>
      <c r="AA601" s="47" t="str">
        <f t="shared" si="83"/>
        <v/>
      </c>
      <c r="AB601" s="47" t="str">
        <f t="shared" si="78"/>
        <v>mar</v>
      </c>
      <c r="AC601" s="47" t="str">
        <f t="shared" si="79"/>
        <v>2026</v>
      </c>
      <c r="AD601" s="165" t="str">
        <f t="shared" si="81"/>
        <v/>
      </c>
    </row>
    <row r="602" spans="1:30" x14ac:dyDescent="0.25">
      <c r="A602" s="47" t="s">
        <v>981</v>
      </c>
      <c r="B602" s="47" t="s">
        <v>9</v>
      </c>
      <c r="C602" s="47">
        <v>2032</v>
      </c>
      <c r="D602" s="47">
        <v>1</v>
      </c>
      <c r="E602" s="47" t="s">
        <v>1109</v>
      </c>
      <c r="F602" s="48" t="s">
        <v>309</v>
      </c>
      <c r="G602" s="48" t="s">
        <v>11</v>
      </c>
      <c r="H602" s="48">
        <v>299368</v>
      </c>
      <c r="I602" s="48">
        <v>1</v>
      </c>
      <c r="J602" s="48" t="s">
        <v>1151</v>
      </c>
      <c r="K602" s="48" t="s">
        <v>1486</v>
      </c>
      <c r="M602" s="47">
        <f>_xlfn.XLOOKUP(BASE!$A1069,dd_carteira_fundição!A:A,dd_carteira_fundição!G:G,"",0)</f>
        <v>0</v>
      </c>
      <c r="N602" s="47" t="s">
        <v>1164</v>
      </c>
      <c r="O602" s="133"/>
      <c r="P602" s="47" t="s">
        <v>1389</v>
      </c>
      <c r="Q602" s="47" t="s">
        <v>1346</v>
      </c>
      <c r="R602" s="47" t="s">
        <v>1690</v>
      </c>
      <c r="S602" s="47" t="s">
        <v>1231</v>
      </c>
      <c r="T602" s="164">
        <v>74</v>
      </c>
      <c r="U602" s="47" t="str">
        <f>IFERROR(INDEX('TAXA DE OCUP. RECUR.'!$F$1:$F$60, MATCH(T602, 'TAXA DE OCUP. RECUR.'!$E$1:$E$60, 0)),"")</f>
        <v>MONTAGEM (PREPARADOR DE PEÇA)-74</v>
      </c>
      <c r="V602" s="165">
        <v>0.41666666666666669</v>
      </c>
      <c r="W602" s="165"/>
      <c r="X602" s="229">
        <v>46097</v>
      </c>
      <c r="Y602" s="229"/>
      <c r="Z602" s="47">
        <f t="shared" si="82"/>
        <v>12</v>
      </c>
      <c r="AA602" s="47" t="str">
        <f t="shared" si="83"/>
        <v/>
      </c>
      <c r="AB602" s="47" t="str">
        <f t="shared" si="78"/>
        <v>mar</v>
      </c>
      <c r="AC602" s="47" t="str">
        <f t="shared" si="79"/>
        <v>2026</v>
      </c>
      <c r="AD602" s="165" t="str">
        <f t="shared" si="81"/>
        <v/>
      </c>
    </row>
    <row r="603" spans="1:30" x14ac:dyDescent="0.25">
      <c r="A603" s="47" t="s">
        <v>981</v>
      </c>
      <c r="B603" s="47" t="s">
        <v>9</v>
      </c>
      <c r="C603" s="47">
        <v>2032</v>
      </c>
      <c r="D603" s="47">
        <v>1</v>
      </c>
      <c r="E603" s="47" t="s">
        <v>1109</v>
      </c>
      <c r="F603" s="48" t="s">
        <v>309</v>
      </c>
      <c r="G603" s="48" t="s">
        <v>11</v>
      </c>
      <c r="H603" s="48">
        <v>299368</v>
      </c>
      <c r="I603" s="48">
        <v>1</v>
      </c>
      <c r="J603" s="48" t="s">
        <v>1151</v>
      </c>
      <c r="K603" s="48" t="s">
        <v>1486</v>
      </c>
      <c r="M603" s="47">
        <f>_xlfn.XLOOKUP(BASE!$A1070,dd_carteira_fundição!A:A,dd_carteira_fundição!G:G,"",0)</f>
        <v>0</v>
      </c>
      <c r="N603" s="47" t="s">
        <v>1164</v>
      </c>
      <c r="O603" s="133"/>
      <c r="P603" s="47"/>
      <c r="Q603" s="47" t="s">
        <v>1346</v>
      </c>
      <c r="R603" s="47" t="s">
        <v>158</v>
      </c>
      <c r="S603" s="47" t="s">
        <v>158</v>
      </c>
      <c r="T603" s="164">
        <v>2</v>
      </c>
      <c r="U603" s="47" t="str">
        <f>IFERROR(INDEX('TAXA DE OCUP. RECUR.'!$F$1:$F$60, MATCH(T603, 'TAXA DE OCUP. RECUR.'!$E$1:$E$60, 0)),"")</f>
        <v>EXPEDIÇÃO</v>
      </c>
      <c r="V603" s="165">
        <v>1</v>
      </c>
      <c r="W603" s="165"/>
      <c r="X603" s="229">
        <v>46101</v>
      </c>
      <c r="Y603" s="229"/>
      <c r="Z603" s="47">
        <f t="shared" si="82"/>
        <v>12</v>
      </c>
      <c r="AA603" s="47" t="str">
        <f t="shared" si="83"/>
        <v/>
      </c>
      <c r="AB603" s="47" t="str">
        <f t="shared" si="78"/>
        <v>mar</v>
      </c>
      <c r="AC603" s="47" t="str">
        <f t="shared" si="79"/>
        <v>2026</v>
      </c>
      <c r="AD603" s="165" t="str">
        <f t="shared" si="81"/>
        <v/>
      </c>
    </row>
    <row r="604" spans="1:30" x14ac:dyDescent="0.25">
      <c r="A604" s="47" t="s">
        <v>990</v>
      </c>
      <c r="B604" s="47" t="s">
        <v>9</v>
      </c>
      <c r="C604" s="47">
        <v>2067</v>
      </c>
      <c r="D604" s="47">
        <v>1</v>
      </c>
      <c r="E604" s="47" t="s">
        <v>1112</v>
      </c>
      <c r="F604" s="48" t="s">
        <v>306</v>
      </c>
      <c r="G604" s="48" t="s">
        <v>11</v>
      </c>
      <c r="H604" s="48" t="str">
        <f t="shared" ref="H604:H635" si="85">152651&amp;"-"&amp;M604</f>
        <v>152651-0</v>
      </c>
      <c r="I604" s="48">
        <v>1</v>
      </c>
      <c r="J604" s="48" t="s">
        <v>1143</v>
      </c>
      <c r="K604" s="48" t="s">
        <v>1486</v>
      </c>
      <c r="M604" s="47">
        <f>_xlfn.XLOOKUP(BASE!$A1071,dd_carteira_fundição!A:A,dd_carteira_fundição!G:G,"",0)</f>
        <v>0</v>
      </c>
      <c r="N604" s="47" t="s">
        <v>1164</v>
      </c>
      <c r="O604" s="133"/>
      <c r="P604" s="47"/>
      <c r="Q604" s="47" t="s">
        <v>1346</v>
      </c>
      <c r="R604" s="47" t="s">
        <v>1687</v>
      </c>
      <c r="S604" s="48" t="s">
        <v>1156</v>
      </c>
      <c r="T604" s="164">
        <v>1</v>
      </c>
      <c r="U604" s="47" t="str">
        <f>IFERROR(INDEX('TAXA DE OCUP. RECUR.'!$F$1:$F$60, MATCH(T604, 'TAXA DE OCUP. RECUR.'!$E$1:$E$60, 0)),"")</f>
        <v>FUNDIÇÃO MORENO</v>
      </c>
      <c r="V604" s="165">
        <v>1</v>
      </c>
      <c r="W604" s="165"/>
      <c r="X604" s="229">
        <v>46124</v>
      </c>
      <c r="Y604" s="229"/>
      <c r="Z604" s="47">
        <f t="shared" si="82"/>
        <v>15</v>
      </c>
      <c r="AA604" s="47" t="str">
        <f t="shared" si="83"/>
        <v/>
      </c>
      <c r="AB604" s="47" t="str">
        <f t="shared" si="78"/>
        <v>abr</v>
      </c>
      <c r="AC604" s="47" t="str">
        <f t="shared" si="79"/>
        <v>2026</v>
      </c>
      <c r="AD604" s="165" t="str">
        <f t="shared" si="81"/>
        <v/>
      </c>
    </row>
    <row r="605" spans="1:30" x14ac:dyDescent="0.25">
      <c r="A605" s="47" t="s">
        <v>990</v>
      </c>
      <c r="B605" s="47" t="s">
        <v>9</v>
      </c>
      <c r="C605" s="47">
        <v>2067</v>
      </c>
      <c r="D605" s="47">
        <v>1</v>
      </c>
      <c r="E605" s="47" t="s">
        <v>1112</v>
      </c>
      <c r="F605" s="48" t="s">
        <v>306</v>
      </c>
      <c r="G605" s="48" t="s">
        <v>11</v>
      </c>
      <c r="H605" s="48" t="str">
        <f t="shared" si="85"/>
        <v>152651-0</v>
      </c>
      <c r="I605" s="48">
        <v>1</v>
      </c>
      <c r="J605" s="48" t="s">
        <v>1143</v>
      </c>
      <c r="K605" s="48" t="s">
        <v>1486</v>
      </c>
      <c r="M605" s="47">
        <f>_xlfn.XLOOKUP(BASE!$A1072,dd_carteira_fundição!A:A,dd_carteira_fundição!G:G,"",0)</f>
        <v>0</v>
      </c>
      <c r="N605" s="47" t="s">
        <v>1164</v>
      </c>
      <c r="O605" s="133"/>
      <c r="P605" s="47" t="s">
        <v>1230</v>
      </c>
      <c r="Q605" s="47" t="s">
        <v>1346</v>
      </c>
      <c r="R605" s="47" t="s">
        <v>1690</v>
      </c>
      <c r="S605" s="47" t="s">
        <v>1229</v>
      </c>
      <c r="T605" s="164">
        <v>124</v>
      </c>
      <c r="U605" s="47" t="str">
        <f>IFERROR(INDEX('TAXA DE OCUP. RECUR.'!$F$1:$F$60, MATCH(T605, 'TAXA DE OCUP. RECUR.'!$E$1:$E$60, 0)),"")</f>
        <v>TORNO VERT. WEBSTER BENNETT - [124]</v>
      </c>
      <c r="V605" s="165">
        <v>12.5</v>
      </c>
      <c r="W605" s="165"/>
      <c r="X605" s="229">
        <v>46115</v>
      </c>
      <c r="Y605" s="229"/>
      <c r="Z605" s="47">
        <f t="shared" si="82"/>
        <v>14</v>
      </c>
      <c r="AA605" s="47" t="str">
        <f t="shared" si="83"/>
        <v/>
      </c>
      <c r="AB605" s="47" t="str">
        <f t="shared" si="78"/>
        <v>abr</v>
      </c>
      <c r="AC605" s="47" t="str">
        <f t="shared" si="79"/>
        <v>2026</v>
      </c>
      <c r="AD605" s="165" t="str">
        <f t="shared" si="81"/>
        <v/>
      </c>
    </row>
    <row r="606" spans="1:30" x14ac:dyDescent="0.25">
      <c r="A606" s="47" t="s">
        <v>990</v>
      </c>
      <c r="B606" s="47" t="s">
        <v>9</v>
      </c>
      <c r="C606" s="47">
        <v>2067</v>
      </c>
      <c r="D606" s="47">
        <v>1</v>
      </c>
      <c r="E606" s="47" t="s">
        <v>1112</v>
      </c>
      <c r="F606" s="48" t="s">
        <v>306</v>
      </c>
      <c r="G606" s="48" t="s">
        <v>11</v>
      </c>
      <c r="H606" s="48" t="str">
        <f t="shared" si="85"/>
        <v>152651-0</v>
      </c>
      <c r="I606" s="48">
        <v>1</v>
      </c>
      <c r="J606" s="48" t="s">
        <v>1143</v>
      </c>
      <c r="K606" s="48" t="s">
        <v>1486</v>
      </c>
      <c r="M606" s="47">
        <f>_xlfn.XLOOKUP(BASE!$A1073,dd_carteira_fundição!A:A,dd_carteira_fundição!G:G,"",0)</f>
        <v>0</v>
      </c>
      <c r="N606" s="47" t="s">
        <v>1164</v>
      </c>
      <c r="O606" s="133"/>
      <c r="P606" s="47" t="s">
        <v>1230</v>
      </c>
      <c r="Q606" s="47" t="s">
        <v>1346</v>
      </c>
      <c r="R606" s="47" t="s">
        <v>1690</v>
      </c>
      <c r="S606" s="47" t="s">
        <v>1231</v>
      </c>
      <c r="T606" s="164">
        <v>74</v>
      </c>
      <c r="U606" s="47" t="s">
        <v>1352</v>
      </c>
      <c r="V606" s="165">
        <v>0.41666666666666669</v>
      </c>
      <c r="W606" s="165"/>
      <c r="X606" s="229">
        <v>46116</v>
      </c>
      <c r="Y606" s="229"/>
      <c r="Z606" s="47">
        <f t="shared" si="82"/>
        <v>14</v>
      </c>
      <c r="AA606" s="47" t="str">
        <f t="shared" si="83"/>
        <v/>
      </c>
      <c r="AB606" s="47" t="str">
        <f t="shared" si="78"/>
        <v>abr</v>
      </c>
      <c r="AC606" s="47" t="str">
        <f t="shared" si="79"/>
        <v>2026</v>
      </c>
      <c r="AD606" s="165" t="str">
        <f t="shared" si="81"/>
        <v/>
      </c>
    </row>
    <row r="607" spans="1:30" x14ac:dyDescent="0.25">
      <c r="A607" s="47" t="s">
        <v>990</v>
      </c>
      <c r="B607" s="47" t="s">
        <v>9</v>
      </c>
      <c r="C607" s="47">
        <v>2067</v>
      </c>
      <c r="D607" s="47">
        <v>1</v>
      </c>
      <c r="E607" s="47" t="s">
        <v>1112</v>
      </c>
      <c r="F607" s="48" t="s">
        <v>306</v>
      </c>
      <c r="G607" s="48" t="s">
        <v>11</v>
      </c>
      <c r="H607" s="48" t="str">
        <f t="shared" si="85"/>
        <v>152651-0</v>
      </c>
      <c r="I607" s="48">
        <v>1</v>
      </c>
      <c r="J607" s="48" t="s">
        <v>1143</v>
      </c>
      <c r="K607" s="48" t="s">
        <v>1486</v>
      </c>
      <c r="M607" s="47">
        <f>_xlfn.XLOOKUP(BASE!$A1074,dd_carteira_fundição!A:A,dd_carteira_fundição!G:G,"",0)</f>
        <v>0</v>
      </c>
      <c r="N607" s="47" t="s">
        <v>1164</v>
      </c>
      <c r="O607" s="133"/>
      <c r="P607" s="47"/>
      <c r="Q607" s="47" t="s">
        <v>1346</v>
      </c>
      <c r="R607" s="47" t="s">
        <v>158</v>
      </c>
      <c r="S607" s="47" t="s">
        <v>158</v>
      </c>
      <c r="T607" s="164">
        <v>2</v>
      </c>
      <c r="U607" s="47" t="str">
        <f>IFERROR(INDEX('TAXA DE OCUP. RECUR.'!$F$1:$F$60, MATCH(T607, 'TAXA DE OCUP. RECUR.'!$E$1:$E$60, 0)),"")</f>
        <v>EXPEDIÇÃO</v>
      </c>
      <c r="V607" s="165">
        <v>1</v>
      </c>
      <c r="W607" s="165"/>
      <c r="X607" s="229">
        <v>46107</v>
      </c>
      <c r="Y607" s="229"/>
      <c r="Z607" s="47">
        <f t="shared" si="82"/>
        <v>13</v>
      </c>
      <c r="AA607" s="47" t="str">
        <f t="shared" si="83"/>
        <v/>
      </c>
      <c r="AB607" s="47" t="str">
        <f t="shared" si="78"/>
        <v>mar</v>
      </c>
      <c r="AC607" s="47" t="str">
        <f t="shared" si="79"/>
        <v>2026</v>
      </c>
      <c r="AD607" s="165" t="str">
        <f t="shared" si="81"/>
        <v/>
      </c>
    </row>
    <row r="608" spans="1:30" x14ac:dyDescent="0.25">
      <c r="A608" s="47" t="s">
        <v>972</v>
      </c>
      <c r="B608" s="47">
        <v>0</v>
      </c>
      <c r="C608" s="47">
        <v>0</v>
      </c>
      <c r="D608" s="47">
        <v>0</v>
      </c>
      <c r="E608" s="47" t="s">
        <v>1112</v>
      </c>
      <c r="F608" s="48" t="s">
        <v>306</v>
      </c>
      <c r="G608" s="48" t="s">
        <v>11</v>
      </c>
      <c r="H608" s="48" t="str">
        <f t="shared" si="85"/>
        <v>152651-10</v>
      </c>
      <c r="I608" s="48">
        <v>1</v>
      </c>
      <c r="J608" s="48" t="s">
        <v>1143</v>
      </c>
      <c r="K608" s="48" t="s">
        <v>1486</v>
      </c>
      <c r="M608" s="47">
        <f>_xlfn.XLOOKUP(BASE!$A1075,dd_carteira_fundição!A:A,dd_carteira_fundição!G:G,"",0)</f>
        <v>10</v>
      </c>
      <c r="N608" s="47" t="s">
        <v>1164</v>
      </c>
      <c r="O608" s="133"/>
      <c r="P608" s="47"/>
      <c r="Q608" s="47" t="s">
        <v>1346</v>
      </c>
      <c r="R608" s="47" t="s">
        <v>1687</v>
      </c>
      <c r="S608" s="48" t="s">
        <v>1156</v>
      </c>
      <c r="T608" s="164">
        <v>1</v>
      </c>
      <c r="U608" s="47" t="str">
        <f>IFERROR(INDEX('TAXA DE OCUP. RECUR.'!$F$1:$F$60, MATCH(T608, 'TAXA DE OCUP. RECUR.'!$E$1:$E$60, 0)),"")</f>
        <v>FUNDIÇÃO MORENO</v>
      </c>
      <c r="V608" s="165">
        <v>1</v>
      </c>
      <c r="W608" s="165">
        <v>1</v>
      </c>
      <c r="X608" s="229">
        <v>46050</v>
      </c>
      <c r="Y608" s="229"/>
      <c r="Z608" s="47">
        <f t="shared" si="82"/>
        <v>5</v>
      </c>
      <c r="AA608" s="47" t="str">
        <f t="shared" si="83"/>
        <v/>
      </c>
      <c r="AB608" s="47" t="str">
        <f t="shared" si="78"/>
        <v>jan</v>
      </c>
      <c r="AC608" s="47" t="str">
        <f t="shared" si="79"/>
        <v>2026</v>
      </c>
      <c r="AD608" s="165" t="str">
        <f t="shared" si="81"/>
        <v/>
      </c>
    </row>
    <row r="609" spans="1:30" x14ac:dyDescent="0.25">
      <c r="A609" s="47" t="s">
        <v>972</v>
      </c>
      <c r="B609" s="47">
        <v>0</v>
      </c>
      <c r="C609" s="47">
        <v>0</v>
      </c>
      <c r="D609" s="47">
        <v>0</v>
      </c>
      <c r="E609" s="47" t="s">
        <v>1112</v>
      </c>
      <c r="F609" s="48" t="s">
        <v>306</v>
      </c>
      <c r="G609" s="48" t="s">
        <v>11</v>
      </c>
      <c r="H609" s="48" t="str">
        <f t="shared" si="85"/>
        <v>152651-10</v>
      </c>
      <c r="I609" s="48">
        <v>1</v>
      </c>
      <c r="J609" s="48" t="s">
        <v>1143</v>
      </c>
      <c r="K609" s="48" t="s">
        <v>1486</v>
      </c>
      <c r="M609" s="47">
        <f>_xlfn.XLOOKUP(BASE!$A1076,dd_carteira_fundição!A:A,dd_carteira_fundição!G:G,"",0)</f>
        <v>10</v>
      </c>
      <c r="N609" s="47" t="s">
        <v>1164</v>
      </c>
      <c r="O609" s="133"/>
      <c r="P609" s="47" t="s">
        <v>1230</v>
      </c>
      <c r="Q609" s="47" t="s">
        <v>1346</v>
      </c>
      <c r="R609" s="47" t="s">
        <v>1690</v>
      </c>
      <c r="S609" s="47" t="s">
        <v>1229</v>
      </c>
      <c r="T609" s="164">
        <v>395</v>
      </c>
      <c r="U609" s="47" t="s">
        <v>1289</v>
      </c>
      <c r="V609" s="165">
        <v>12.5</v>
      </c>
      <c r="W609" s="165"/>
      <c r="X609" s="229">
        <v>46051</v>
      </c>
      <c r="Y609" s="229"/>
      <c r="Z609" s="47">
        <f t="shared" si="82"/>
        <v>5</v>
      </c>
      <c r="AA609" s="47" t="str">
        <f t="shared" si="83"/>
        <v/>
      </c>
      <c r="AB609" s="47" t="str">
        <f t="shared" si="78"/>
        <v>jan</v>
      </c>
      <c r="AC609" s="47" t="str">
        <f t="shared" si="79"/>
        <v>2026</v>
      </c>
      <c r="AD609" s="165" t="str">
        <f t="shared" si="81"/>
        <v/>
      </c>
    </row>
    <row r="610" spans="1:30" x14ac:dyDescent="0.25">
      <c r="A610" s="47" t="s">
        <v>972</v>
      </c>
      <c r="B610" s="47">
        <v>0</v>
      </c>
      <c r="C610" s="47">
        <v>0</v>
      </c>
      <c r="D610" s="47">
        <v>0</v>
      </c>
      <c r="E610" s="47" t="s">
        <v>1112</v>
      </c>
      <c r="F610" s="48" t="s">
        <v>306</v>
      </c>
      <c r="G610" s="48" t="s">
        <v>11</v>
      </c>
      <c r="H610" s="48" t="str">
        <f t="shared" si="85"/>
        <v>152651-10</v>
      </c>
      <c r="I610" s="48">
        <v>1</v>
      </c>
      <c r="J610" s="48" t="s">
        <v>1143</v>
      </c>
      <c r="K610" s="48" t="s">
        <v>1486</v>
      </c>
      <c r="M610" s="47">
        <f>_xlfn.XLOOKUP(BASE!$A1077,dd_carteira_fundição!A:A,dd_carteira_fundição!G:G,"",0)</f>
        <v>10</v>
      </c>
      <c r="N610" s="47" t="s">
        <v>1164</v>
      </c>
      <c r="O610" s="133"/>
      <c r="P610" s="47" t="s">
        <v>1230</v>
      </c>
      <c r="Q610" s="47" t="s">
        <v>1346</v>
      </c>
      <c r="R610" s="47" t="s">
        <v>1690</v>
      </c>
      <c r="S610" s="47" t="s">
        <v>1231</v>
      </c>
      <c r="T610" s="164">
        <v>74</v>
      </c>
      <c r="U610" s="47" t="s">
        <v>1352</v>
      </c>
      <c r="V610" s="165">
        <v>0.41666666666666669</v>
      </c>
      <c r="W610" s="165"/>
      <c r="X610" s="229">
        <v>46052</v>
      </c>
      <c r="Y610" s="229"/>
      <c r="Z610" s="47">
        <f t="shared" si="82"/>
        <v>5</v>
      </c>
      <c r="AA610" s="47" t="str">
        <f t="shared" si="83"/>
        <v/>
      </c>
      <c r="AB610" s="47" t="str">
        <f t="shared" si="78"/>
        <v>jan</v>
      </c>
      <c r="AC610" s="47" t="str">
        <f t="shared" si="79"/>
        <v>2026</v>
      </c>
      <c r="AD610" s="165" t="str">
        <f t="shared" si="81"/>
        <v/>
      </c>
    </row>
    <row r="611" spans="1:30" x14ac:dyDescent="0.25">
      <c r="A611" s="47" t="s">
        <v>972</v>
      </c>
      <c r="B611" s="47">
        <v>0</v>
      </c>
      <c r="C611" s="47">
        <v>0</v>
      </c>
      <c r="D611" s="47">
        <v>0</v>
      </c>
      <c r="E611" s="47" t="s">
        <v>1112</v>
      </c>
      <c r="F611" s="48" t="s">
        <v>306</v>
      </c>
      <c r="G611" s="48" t="s">
        <v>11</v>
      </c>
      <c r="H611" s="48" t="str">
        <f t="shared" si="85"/>
        <v>152651-10</v>
      </c>
      <c r="I611" s="48">
        <v>1</v>
      </c>
      <c r="J611" s="48" t="s">
        <v>1143</v>
      </c>
      <c r="K611" s="48" t="s">
        <v>1486</v>
      </c>
      <c r="M611" s="47">
        <f>_xlfn.XLOOKUP(BASE!$A1078,dd_carteira_fundição!A:A,dd_carteira_fundição!G:G,"",0)</f>
        <v>10</v>
      </c>
      <c r="N611" s="47" t="s">
        <v>1164</v>
      </c>
      <c r="O611" s="133"/>
      <c r="P611" s="47"/>
      <c r="Q611" s="47" t="s">
        <v>1346</v>
      </c>
      <c r="R611" s="47" t="s">
        <v>158</v>
      </c>
      <c r="S611" s="47" t="s">
        <v>158</v>
      </c>
      <c r="T611" s="164">
        <v>2</v>
      </c>
      <c r="U611" s="47" t="str">
        <f>IFERROR(INDEX('TAXA DE OCUP. RECUR.'!$F$1:$F$60, MATCH(T611, 'TAXA DE OCUP. RECUR.'!$E$1:$E$60, 0)),"")</f>
        <v>EXPEDIÇÃO</v>
      </c>
      <c r="V611" s="165">
        <v>1</v>
      </c>
      <c r="W611" s="165"/>
      <c r="X611" s="229">
        <v>46101</v>
      </c>
      <c r="Y611" s="229"/>
      <c r="Z611" s="47">
        <f t="shared" si="82"/>
        <v>12</v>
      </c>
      <c r="AA611" s="47" t="str">
        <f t="shared" si="83"/>
        <v/>
      </c>
      <c r="AB611" s="47" t="str">
        <f t="shared" si="78"/>
        <v>mar</v>
      </c>
      <c r="AC611" s="47" t="str">
        <f t="shared" si="79"/>
        <v>2026</v>
      </c>
      <c r="AD611" s="165" t="str">
        <f t="shared" si="81"/>
        <v/>
      </c>
    </row>
    <row r="612" spans="1:30" x14ac:dyDescent="0.25">
      <c r="A612" s="47" t="s">
        <v>973</v>
      </c>
      <c r="B612" s="47">
        <v>0</v>
      </c>
      <c r="C612" s="47">
        <v>0</v>
      </c>
      <c r="D612" s="47">
        <v>0</v>
      </c>
      <c r="E612" s="47" t="s">
        <v>1112</v>
      </c>
      <c r="F612" s="48" t="s">
        <v>306</v>
      </c>
      <c r="G612" s="48" t="s">
        <v>11</v>
      </c>
      <c r="H612" s="48" t="str">
        <f t="shared" si="85"/>
        <v>152651-10</v>
      </c>
      <c r="I612" s="48">
        <v>1</v>
      </c>
      <c r="J612" s="48" t="s">
        <v>1143</v>
      </c>
      <c r="K612" s="48" t="s">
        <v>1486</v>
      </c>
      <c r="M612" s="47">
        <f>_xlfn.XLOOKUP(BASE!$A1079,dd_carteira_fundição!A:A,dd_carteira_fundição!G:G,"",0)</f>
        <v>10</v>
      </c>
      <c r="N612" s="47" t="s">
        <v>1164</v>
      </c>
      <c r="O612" s="133"/>
      <c r="P612" s="47"/>
      <c r="Q612" s="47" t="s">
        <v>1346</v>
      </c>
      <c r="R612" s="47" t="s">
        <v>1687</v>
      </c>
      <c r="S612" s="48" t="s">
        <v>1156</v>
      </c>
      <c r="T612" s="164">
        <v>1</v>
      </c>
      <c r="U612" s="47" t="str">
        <f>IFERROR(INDEX('TAXA DE OCUP. RECUR.'!$F$1:$F$60, MATCH(T612, 'TAXA DE OCUP. RECUR.'!$E$1:$E$60, 0)),"")</f>
        <v>FUNDIÇÃO MORENO</v>
      </c>
      <c r="V612" s="165">
        <v>1</v>
      </c>
      <c r="W612" s="165">
        <v>1</v>
      </c>
      <c r="X612" s="229">
        <v>46050</v>
      </c>
      <c r="Y612" s="229"/>
      <c r="Z612" s="47">
        <f t="shared" si="82"/>
        <v>5</v>
      </c>
      <c r="AA612" s="47" t="str">
        <f t="shared" si="83"/>
        <v/>
      </c>
      <c r="AB612" s="47" t="str">
        <f t="shared" si="78"/>
        <v>jan</v>
      </c>
      <c r="AC612" s="47" t="str">
        <f t="shared" si="79"/>
        <v>2026</v>
      </c>
      <c r="AD612" s="165" t="str">
        <f t="shared" si="81"/>
        <v/>
      </c>
    </row>
    <row r="613" spans="1:30" x14ac:dyDescent="0.25">
      <c r="A613" s="47" t="s">
        <v>973</v>
      </c>
      <c r="B613" s="47">
        <v>0</v>
      </c>
      <c r="C613" s="47">
        <v>0</v>
      </c>
      <c r="D613" s="47">
        <v>0</v>
      </c>
      <c r="E613" s="47" t="s">
        <v>1112</v>
      </c>
      <c r="F613" s="48" t="s">
        <v>306</v>
      </c>
      <c r="G613" s="48" t="s">
        <v>11</v>
      </c>
      <c r="H613" s="48" t="str">
        <f t="shared" si="85"/>
        <v>152651-10</v>
      </c>
      <c r="I613" s="48">
        <v>1</v>
      </c>
      <c r="J613" s="48" t="s">
        <v>1143</v>
      </c>
      <c r="K613" s="48" t="s">
        <v>1486</v>
      </c>
      <c r="M613" s="47">
        <f>_xlfn.XLOOKUP(BASE!$A1080,dd_carteira_fundição!A:A,dd_carteira_fundição!G:G,"",0)</f>
        <v>10</v>
      </c>
      <c r="N613" s="47" t="s">
        <v>1164</v>
      </c>
      <c r="O613" s="133"/>
      <c r="P613" s="47" t="s">
        <v>1230</v>
      </c>
      <c r="Q613" s="47" t="s">
        <v>1346</v>
      </c>
      <c r="R613" s="47" t="s">
        <v>1690</v>
      </c>
      <c r="S613" s="47" t="s">
        <v>1229</v>
      </c>
      <c r="T613" s="164">
        <v>395</v>
      </c>
      <c r="U613" s="47" t="s">
        <v>1289</v>
      </c>
      <c r="V613" s="165">
        <v>12.5</v>
      </c>
      <c r="W613" s="165"/>
      <c r="X613" s="229">
        <v>46051</v>
      </c>
      <c r="Y613" s="229"/>
      <c r="Z613" s="47">
        <f t="shared" si="82"/>
        <v>5</v>
      </c>
      <c r="AA613" s="47" t="str">
        <f t="shared" si="83"/>
        <v/>
      </c>
      <c r="AB613" s="47" t="str">
        <f t="shared" si="78"/>
        <v>jan</v>
      </c>
      <c r="AC613" s="47" t="str">
        <f t="shared" si="79"/>
        <v>2026</v>
      </c>
      <c r="AD613" s="165" t="str">
        <f t="shared" si="81"/>
        <v/>
      </c>
    </row>
    <row r="614" spans="1:30" x14ac:dyDescent="0.25">
      <c r="A614" s="47" t="s">
        <v>973</v>
      </c>
      <c r="B614" s="47">
        <v>0</v>
      </c>
      <c r="C614" s="47">
        <v>0</v>
      </c>
      <c r="D614" s="47">
        <v>0</v>
      </c>
      <c r="E614" s="47" t="s">
        <v>1112</v>
      </c>
      <c r="F614" s="48" t="s">
        <v>306</v>
      </c>
      <c r="G614" s="48" t="s">
        <v>11</v>
      </c>
      <c r="H614" s="48" t="str">
        <f t="shared" si="85"/>
        <v>152651-11</v>
      </c>
      <c r="I614" s="48">
        <v>1</v>
      </c>
      <c r="J614" s="48" t="s">
        <v>1143</v>
      </c>
      <c r="K614" s="48" t="s">
        <v>1486</v>
      </c>
      <c r="M614" s="47">
        <f>_xlfn.XLOOKUP(BASE!$A1081,dd_carteira_fundição!A:A,dd_carteira_fundição!G:G,"",0)</f>
        <v>11</v>
      </c>
      <c r="N614" s="47" t="s">
        <v>1164</v>
      </c>
      <c r="O614" s="133"/>
      <c r="P614" s="47" t="s">
        <v>1230</v>
      </c>
      <c r="Q614" s="47" t="s">
        <v>1346</v>
      </c>
      <c r="R614" s="47" t="s">
        <v>1690</v>
      </c>
      <c r="S614" s="47" t="s">
        <v>1231</v>
      </c>
      <c r="T614" s="164">
        <v>74</v>
      </c>
      <c r="U614" s="47" t="s">
        <v>1352</v>
      </c>
      <c r="V614" s="165">
        <v>0.41666666666666669</v>
      </c>
      <c r="W614" s="165"/>
      <c r="X614" s="229">
        <v>46052</v>
      </c>
      <c r="Y614" s="229"/>
      <c r="Z614" s="47">
        <f t="shared" si="82"/>
        <v>5</v>
      </c>
      <c r="AA614" s="47" t="str">
        <f t="shared" si="83"/>
        <v/>
      </c>
      <c r="AB614" s="47" t="str">
        <f t="shared" si="78"/>
        <v>jan</v>
      </c>
      <c r="AC614" s="47" t="str">
        <f t="shared" si="79"/>
        <v>2026</v>
      </c>
      <c r="AD614" s="165" t="str">
        <f t="shared" si="81"/>
        <v/>
      </c>
    </row>
    <row r="615" spans="1:30" x14ac:dyDescent="0.25">
      <c r="A615" s="47" t="s">
        <v>973</v>
      </c>
      <c r="B615" s="47">
        <v>0</v>
      </c>
      <c r="C615" s="47">
        <v>0</v>
      </c>
      <c r="D615" s="47">
        <v>0</v>
      </c>
      <c r="E615" s="47" t="s">
        <v>1112</v>
      </c>
      <c r="F615" s="48" t="s">
        <v>306</v>
      </c>
      <c r="G615" s="48" t="s">
        <v>11</v>
      </c>
      <c r="H615" s="48" t="str">
        <f t="shared" si="85"/>
        <v>152651-11</v>
      </c>
      <c r="I615" s="48">
        <v>1</v>
      </c>
      <c r="J615" s="48" t="s">
        <v>1143</v>
      </c>
      <c r="K615" s="48" t="s">
        <v>1486</v>
      </c>
      <c r="M615" s="47">
        <f>_xlfn.XLOOKUP(BASE!$A1082,dd_carteira_fundição!A:A,dd_carteira_fundição!G:G,"",0)</f>
        <v>11</v>
      </c>
      <c r="N615" s="47" t="s">
        <v>1164</v>
      </c>
      <c r="O615" s="133"/>
      <c r="P615" s="47"/>
      <c r="Q615" s="47" t="s">
        <v>1346</v>
      </c>
      <c r="R615" s="47" t="s">
        <v>158</v>
      </c>
      <c r="S615" s="47" t="s">
        <v>158</v>
      </c>
      <c r="T615" s="164">
        <v>2</v>
      </c>
      <c r="U615" s="47" t="str">
        <f>IFERROR(INDEX('TAXA DE OCUP. RECUR.'!$F$1:$F$60, MATCH(T615, 'TAXA DE OCUP. RECUR.'!$E$1:$E$60, 0)),"")</f>
        <v>EXPEDIÇÃO</v>
      </c>
      <c r="V615" s="165">
        <v>1</v>
      </c>
      <c r="W615" s="165"/>
      <c r="X615" s="229">
        <v>46101</v>
      </c>
      <c r="Y615" s="229"/>
      <c r="Z615" s="47">
        <f t="shared" si="82"/>
        <v>12</v>
      </c>
      <c r="AA615" s="47" t="str">
        <f t="shared" si="83"/>
        <v/>
      </c>
      <c r="AB615" s="47" t="str">
        <f t="shared" si="78"/>
        <v>mar</v>
      </c>
      <c r="AC615" s="47" t="str">
        <f t="shared" si="79"/>
        <v>2026</v>
      </c>
      <c r="AD615" s="165" t="str">
        <f t="shared" si="81"/>
        <v/>
      </c>
    </row>
    <row r="616" spans="1:30" x14ac:dyDescent="0.25">
      <c r="A616" s="47" t="s">
        <v>974</v>
      </c>
      <c r="B616" s="47">
        <v>0</v>
      </c>
      <c r="C616" s="47">
        <v>0</v>
      </c>
      <c r="D616" s="47">
        <v>0</v>
      </c>
      <c r="E616" s="47" t="s">
        <v>1112</v>
      </c>
      <c r="F616" s="48" t="s">
        <v>297</v>
      </c>
      <c r="G616" s="48" t="s">
        <v>11</v>
      </c>
      <c r="H616" s="48" t="str">
        <f t="shared" si="85"/>
        <v>152651-11</v>
      </c>
      <c r="I616" s="48">
        <v>1</v>
      </c>
      <c r="J616" s="48" t="s">
        <v>1143</v>
      </c>
      <c r="K616" s="48" t="s">
        <v>1486</v>
      </c>
      <c r="M616" s="47">
        <f>_xlfn.XLOOKUP(BASE!$A1083,dd_carteira_fundição!A:A,dd_carteira_fundição!G:G,"",0)</f>
        <v>11</v>
      </c>
      <c r="N616" s="47" t="s">
        <v>1164</v>
      </c>
      <c r="O616" s="133"/>
      <c r="P616" s="47"/>
      <c r="Q616" s="47" t="s">
        <v>1346</v>
      </c>
      <c r="R616" s="47" t="s">
        <v>1687</v>
      </c>
      <c r="S616" s="48" t="s">
        <v>1156</v>
      </c>
      <c r="T616" s="164">
        <v>1</v>
      </c>
      <c r="U616" s="47" t="str">
        <f>IFERROR(INDEX('TAXA DE OCUP. RECUR.'!$F$1:$F$60, MATCH(T616, 'TAXA DE OCUP. RECUR.'!$E$1:$E$60, 0)),"")</f>
        <v>FUNDIÇÃO MORENO</v>
      </c>
      <c r="V616" s="165">
        <v>1</v>
      </c>
      <c r="W616" s="165">
        <v>1</v>
      </c>
      <c r="X616" s="229">
        <v>46052</v>
      </c>
      <c r="Y616" s="229"/>
      <c r="Z616" s="47">
        <f t="shared" si="82"/>
        <v>5</v>
      </c>
      <c r="AA616" s="47" t="str">
        <f t="shared" si="83"/>
        <v/>
      </c>
      <c r="AB616" s="47" t="str">
        <f t="shared" si="78"/>
        <v>jan</v>
      </c>
      <c r="AC616" s="47" t="str">
        <f t="shared" si="79"/>
        <v>2026</v>
      </c>
      <c r="AD616" s="165" t="str">
        <f t="shared" si="81"/>
        <v/>
      </c>
    </row>
    <row r="617" spans="1:30" x14ac:dyDescent="0.25">
      <c r="A617" s="47" t="s">
        <v>974</v>
      </c>
      <c r="B617" s="47">
        <v>0</v>
      </c>
      <c r="C617" s="47">
        <v>0</v>
      </c>
      <c r="D617" s="47">
        <v>0</v>
      </c>
      <c r="E617" s="47" t="s">
        <v>1112</v>
      </c>
      <c r="F617" s="48" t="s">
        <v>297</v>
      </c>
      <c r="G617" s="48" t="s">
        <v>11</v>
      </c>
      <c r="H617" s="48" t="str">
        <f t="shared" si="85"/>
        <v>152651-11</v>
      </c>
      <c r="I617" s="48">
        <v>1</v>
      </c>
      <c r="J617" s="48" t="s">
        <v>1143</v>
      </c>
      <c r="K617" s="48" t="s">
        <v>1486</v>
      </c>
      <c r="M617" s="47">
        <f>_xlfn.XLOOKUP(BASE!$A1084,dd_carteira_fundição!A:A,dd_carteira_fundição!G:G,"",0)</f>
        <v>11</v>
      </c>
      <c r="N617" s="47" t="s">
        <v>1164</v>
      </c>
      <c r="O617" s="133"/>
      <c r="P617" s="47" t="s">
        <v>1230</v>
      </c>
      <c r="Q617" s="47" t="s">
        <v>1346</v>
      </c>
      <c r="R617" s="47" t="s">
        <v>1690</v>
      </c>
      <c r="S617" s="47" t="s">
        <v>1229</v>
      </c>
      <c r="T617" s="164">
        <v>395</v>
      </c>
      <c r="U617" s="47" t="s">
        <v>1289</v>
      </c>
      <c r="V617" s="165">
        <v>12.5</v>
      </c>
      <c r="W617" s="165"/>
      <c r="X617" s="229">
        <v>46053</v>
      </c>
      <c r="Y617" s="229"/>
      <c r="Z617" s="47">
        <f t="shared" si="82"/>
        <v>5</v>
      </c>
      <c r="AA617" s="47" t="str">
        <f t="shared" si="83"/>
        <v/>
      </c>
      <c r="AB617" s="47" t="str">
        <f t="shared" si="78"/>
        <v>jan</v>
      </c>
      <c r="AC617" s="47" t="str">
        <f t="shared" si="79"/>
        <v>2026</v>
      </c>
      <c r="AD617" s="165" t="str">
        <f t="shared" si="81"/>
        <v/>
      </c>
    </row>
    <row r="618" spans="1:30" x14ac:dyDescent="0.25">
      <c r="A618" s="47" t="s">
        <v>974</v>
      </c>
      <c r="B618" s="47">
        <v>0</v>
      </c>
      <c r="C618" s="47">
        <v>0</v>
      </c>
      <c r="D618" s="47">
        <v>0</v>
      </c>
      <c r="E618" s="47" t="s">
        <v>1112</v>
      </c>
      <c r="F618" s="48" t="s">
        <v>297</v>
      </c>
      <c r="G618" s="48" t="s">
        <v>11</v>
      </c>
      <c r="H618" s="48" t="str">
        <f t="shared" si="85"/>
        <v>152651-11</v>
      </c>
      <c r="I618" s="48">
        <v>1</v>
      </c>
      <c r="J618" s="48" t="s">
        <v>1143</v>
      </c>
      <c r="K618" s="48" t="s">
        <v>1486</v>
      </c>
      <c r="M618" s="47">
        <f>_xlfn.XLOOKUP(BASE!$A1085,dd_carteira_fundição!A:A,dd_carteira_fundição!G:G,"",0)</f>
        <v>11</v>
      </c>
      <c r="N618" s="47" t="s">
        <v>1164</v>
      </c>
      <c r="O618" s="133"/>
      <c r="P618" s="47" t="s">
        <v>1230</v>
      </c>
      <c r="Q618" s="47" t="s">
        <v>1346</v>
      </c>
      <c r="R618" s="47" t="s">
        <v>1690</v>
      </c>
      <c r="S618" s="47" t="s">
        <v>1231</v>
      </c>
      <c r="T618" s="164">
        <v>74</v>
      </c>
      <c r="U618" s="47" t="s">
        <v>1352</v>
      </c>
      <c r="V618" s="165">
        <v>0.41666666666666669</v>
      </c>
      <c r="W618" s="165"/>
      <c r="X618" s="229">
        <v>46054</v>
      </c>
      <c r="Y618" s="229"/>
      <c r="Z618" s="47">
        <f t="shared" si="82"/>
        <v>5</v>
      </c>
      <c r="AA618" s="47" t="str">
        <f t="shared" si="83"/>
        <v/>
      </c>
      <c r="AB618" s="47" t="str">
        <f t="shared" si="78"/>
        <v>fev</v>
      </c>
      <c r="AC618" s="47" t="str">
        <f t="shared" si="79"/>
        <v>2026</v>
      </c>
      <c r="AD618" s="165" t="str">
        <f t="shared" si="81"/>
        <v/>
      </c>
    </row>
    <row r="619" spans="1:30" x14ac:dyDescent="0.25">
      <c r="A619" s="47" t="s">
        <v>974</v>
      </c>
      <c r="B619" s="47">
        <v>0</v>
      </c>
      <c r="C619" s="47">
        <v>0</v>
      </c>
      <c r="D619" s="47">
        <v>0</v>
      </c>
      <c r="E619" s="47" t="s">
        <v>1112</v>
      </c>
      <c r="F619" s="48" t="s">
        <v>297</v>
      </c>
      <c r="G619" s="48" t="s">
        <v>11</v>
      </c>
      <c r="H619" s="48" t="str">
        <f t="shared" si="85"/>
        <v>152651-11</v>
      </c>
      <c r="I619" s="48">
        <v>1</v>
      </c>
      <c r="J619" s="48" t="s">
        <v>1143</v>
      </c>
      <c r="K619" s="48" t="s">
        <v>1486</v>
      </c>
      <c r="M619" s="47">
        <f>_xlfn.XLOOKUP(BASE!$A1086,dd_carteira_fundição!A:A,dd_carteira_fundição!G:G,"",0)</f>
        <v>11</v>
      </c>
      <c r="N619" s="47" t="s">
        <v>1164</v>
      </c>
      <c r="O619" s="133"/>
      <c r="P619" s="47"/>
      <c r="Q619" s="47" t="s">
        <v>1346</v>
      </c>
      <c r="R619" s="47" t="s">
        <v>158</v>
      </c>
      <c r="S619" s="47" t="s">
        <v>158</v>
      </c>
      <c r="T619" s="164">
        <v>2</v>
      </c>
      <c r="U619" s="47" t="str">
        <f>IFERROR(INDEX('TAXA DE OCUP. RECUR.'!$F$1:$F$60, MATCH(T619, 'TAXA DE OCUP. RECUR.'!$E$1:$E$60, 0)),"")</f>
        <v>EXPEDIÇÃO</v>
      </c>
      <c r="V619" s="165">
        <v>1</v>
      </c>
      <c r="W619" s="165"/>
      <c r="X619" s="229">
        <v>46101</v>
      </c>
      <c r="Y619" s="229"/>
      <c r="Z619" s="47">
        <f t="shared" si="82"/>
        <v>12</v>
      </c>
      <c r="AA619" s="47" t="str">
        <f t="shared" si="83"/>
        <v/>
      </c>
      <c r="AB619" s="47" t="str">
        <f t="shared" si="78"/>
        <v>mar</v>
      </c>
      <c r="AC619" s="47" t="str">
        <f t="shared" si="79"/>
        <v>2026</v>
      </c>
      <c r="AD619" s="165" t="str">
        <f t="shared" si="81"/>
        <v/>
      </c>
    </row>
    <row r="620" spans="1:30" x14ac:dyDescent="0.25">
      <c r="A620" s="47" t="s">
        <v>975</v>
      </c>
      <c r="B620" s="47">
        <v>0</v>
      </c>
      <c r="C620" s="47">
        <v>0</v>
      </c>
      <c r="D620" s="47">
        <v>0</v>
      </c>
      <c r="E620" s="47" t="s">
        <v>1112</v>
      </c>
      <c r="F620" s="48" t="s">
        <v>306</v>
      </c>
      <c r="G620" s="48" t="s">
        <v>11</v>
      </c>
      <c r="H620" s="48" t="str">
        <f t="shared" si="85"/>
        <v>152651-11</v>
      </c>
      <c r="I620" s="48">
        <v>1</v>
      </c>
      <c r="J620" s="48" t="s">
        <v>1143</v>
      </c>
      <c r="K620" s="48" t="s">
        <v>1486</v>
      </c>
      <c r="M620" s="47">
        <f>_xlfn.XLOOKUP(BASE!$A1087,dd_carteira_fundição!A:A,dd_carteira_fundição!G:G,"",0)</f>
        <v>11</v>
      </c>
      <c r="N620" s="47" t="s">
        <v>1164</v>
      </c>
      <c r="O620" s="133"/>
      <c r="P620" s="47"/>
      <c r="Q620" s="47" t="s">
        <v>1346</v>
      </c>
      <c r="R620" s="47" t="s">
        <v>1687</v>
      </c>
      <c r="S620" s="48" t="s">
        <v>1156</v>
      </c>
      <c r="T620" s="164">
        <v>1</v>
      </c>
      <c r="U620" s="47" t="str">
        <f>IFERROR(INDEX('TAXA DE OCUP. RECUR.'!$F$1:$F$60, MATCH(T620, 'TAXA DE OCUP. RECUR.'!$E$1:$E$60, 0)),"")</f>
        <v>FUNDIÇÃO MORENO</v>
      </c>
      <c r="V620" s="165">
        <v>1</v>
      </c>
      <c r="W620" s="165">
        <v>1</v>
      </c>
      <c r="X620" s="229">
        <v>46050</v>
      </c>
      <c r="Y620" s="229"/>
      <c r="Z620" s="47">
        <f t="shared" si="82"/>
        <v>5</v>
      </c>
      <c r="AA620" s="47" t="str">
        <f t="shared" si="83"/>
        <v/>
      </c>
      <c r="AB620" s="47" t="str">
        <f t="shared" si="78"/>
        <v>jan</v>
      </c>
      <c r="AC620" s="47" t="str">
        <f t="shared" si="79"/>
        <v>2026</v>
      </c>
      <c r="AD620" s="165" t="str">
        <f t="shared" si="81"/>
        <v/>
      </c>
    </row>
    <row r="621" spans="1:30" x14ac:dyDescent="0.25">
      <c r="A621" s="47" t="s">
        <v>975</v>
      </c>
      <c r="B621" s="47">
        <v>0</v>
      </c>
      <c r="C621" s="47">
        <v>0</v>
      </c>
      <c r="D621" s="47">
        <v>0</v>
      </c>
      <c r="E621" s="47" t="s">
        <v>1112</v>
      </c>
      <c r="F621" s="48" t="s">
        <v>306</v>
      </c>
      <c r="G621" s="48" t="s">
        <v>11</v>
      </c>
      <c r="H621" s="48" t="str">
        <f t="shared" si="85"/>
        <v>152651-11</v>
      </c>
      <c r="I621" s="48">
        <v>1</v>
      </c>
      <c r="J621" s="48" t="s">
        <v>1143</v>
      </c>
      <c r="K621" s="48" t="s">
        <v>1486</v>
      </c>
      <c r="M621" s="47">
        <f>_xlfn.XLOOKUP(BASE!$A1088,dd_carteira_fundição!A:A,dd_carteira_fundição!G:G,"",0)</f>
        <v>11</v>
      </c>
      <c r="N621" s="47" t="s">
        <v>1164</v>
      </c>
      <c r="O621" s="133"/>
      <c r="P621" s="47" t="s">
        <v>1230</v>
      </c>
      <c r="Q621" s="47" t="s">
        <v>1346</v>
      </c>
      <c r="R621" s="47" t="s">
        <v>1690</v>
      </c>
      <c r="S621" s="47" t="s">
        <v>1229</v>
      </c>
      <c r="T621" s="164">
        <v>395</v>
      </c>
      <c r="U621" s="47" t="s">
        <v>1289</v>
      </c>
      <c r="V621" s="165">
        <v>12.5</v>
      </c>
      <c r="W621" s="165"/>
      <c r="X621" s="229">
        <v>46051</v>
      </c>
      <c r="Y621" s="229"/>
      <c r="Z621" s="47">
        <f t="shared" si="82"/>
        <v>5</v>
      </c>
      <c r="AA621" s="47" t="str">
        <f t="shared" si="83"/>
        <v/>
      </c>
      <c r="AB621" s="47" t="str">
        <f t="shared" si="78"/>
        <v>jan</v>
      </c>
      <c r="AC621" s="47" t="str">
        <f t="shared" si="79"/>
        <v>2026</v>
      </c>
      <c r="AD621" s="165" t="str">
        <f t="shared" si="81"/>
        <v/>
      </c>
    </row>
    <row r="622" spans="1:30" x14ac:dyDescent="0.25">
      <c r="A622" s="47" t="s">
        <v>975</v>
      </c>
      <c r="B622" s="47">
        <v>0</v>
      </c>
      <c r="C622" s="47">
        <v>0</v>
      </c>
      <c r="D622" s="47">
        <v>0</v>
      </c>
      <c r="E622" s="47" t="s">
        <v>1112</v>
      </c>
      <c r="F622" s="48" t="s">
        <v>306</v>
      </c>
      <c r="G622" s="48" t="s">
        <v>11</v>
      </c>
      <c r="H622" s="48" t="str">
        <f t="shared" si="85"/>
        <v>152651-11</v>
      </c>
      <c r="I622" s="48">
        <v>1</v>
      </c>
      <c r="J622" s="48" t="s">
        <v>1143</v>
      </c>
      <c r="K622" s="48" t="s">
        <v>1486</v>
      </c>
      <c r="M622" s="47">
        <f>_xlfn.XLOOKUP(BASE!$A1089,dd_carteira_fundição!A:A,dd_carteira_fundição!G:G,"",0)</f>
        <v>11</v>
      </c>
      <c r="N622" s="47" t="s">
        <v>1164</v>
      </c>
      <c r="O622" s="133"/>
      <c r="P622" s="47" t="s">
        <v>1230</v>
      </c>
      <c r="Q622" s="47" t="s">
        <v>1346</v>
      </c>
      <c r="R622" s="47" t="s">
        <v>1690</v>
      </c>
      <c r="S622" s="47" t="s">
        <v>1231</v>
      </c>
      <c r="T622" s="164">
        <v>74</v>
      </c>
      <c r="U622" s="47" t="s">
        <v>1352</v>
      </c>
      <c r="V622" s="165">
        <v>0.41666666666666669</v>
      </c>
      <c r="W622" s="165"/>
      <c r="X622" s="229">
        <v>46052</v>
      </c>
      <c r="Y622" s="229"/>
      <c r="Z622" s="47">
        <f t="shared" si="82"/>
        <v>5</v>
      </c>
      <c r="AA622" s="47" t="str">
        <f t="shared" si="83"/>
        <v/>
      </c>
      <c r="AB622" s="47" t="str">
        <f t="shared" si="78"/>
        <v>jan</v>
      </c>
      <c r="AC622" s="47" t="str">
        <f t="shared" si="79"/>
        <v>2026</v>
      </c>
      <c r="AD622" s="165" t="str">
        <f t="shared" si="81"/>
        <v/>
      </c>
    </row>
    <row r="623" spans="1:30" x14ac:dyDescent="0.25">
      <c r="A623" s="47" t="s">
        <v>975</v>
      </c>
      <c r="B623" s="47">
        <v>0</v>
      </c>
      <c r="C623" s="47">
        <v>0</v>
      </c>
      <c r="D623" s="47">
        <v>0</v>
      </c>
      <c r="E623" s="47" t="s">
        <v>1112</v>
      </c>
      <c r="F623" s="48" t="s">
        <v>306</v>
      </c>
      <c r="G623" s="48" t="s">
        <v>11</v>
      </c>
      <c r="H623" s="48" t="str">
        <f t="shared" si="85"/>
        <v>152651-11</v>
      </c>
      <c r="I623" s="48">
        <v>1</v>
      </c>
      <c r="J623" s="48" t="s">
        <v>1143</v>
      </c>
      <c r="K623" s="48" t="s">
        <v>1486</v>
      </c>
      <c r="M623" s="47">
        <f>_xlfn.XLOOKUP(BASE!$A1090,dd_carteira_fundição!A:A,dd_carteira_fundição!G:G,"",0)</f>
        <v>11</v>
      </c>
      <c r="N623" s="47" t="s">
        <v>1164</v>
      </c>
      <c r="O623" s="133"/>
      <c r="P623" s="47"/>
      <c r="Q623" s="47" t="s">
        <v>1346</v>
      </c>
      <c r="R623" s="47" t="s">
        <v>158</v>
      </c>
      <c r="S623" s="47" t="s">
        <v>158</v>
      </c>
      <c r="T623" s="164">
        <v>2</v>
      </c>
      <c r="U623" s="47" t="str">
        <f>IFERROR(INDEX('TAXA DE OCUP. RECUR.'!$F$1:$F$60, MATCH(T623, 'TAXA DE OCUP. RECUR.'!$E$1:$E$60, 0)),"")</f>
        <v>EXPEDIÇÃO</v>
      </c>
      <c r="V623" s="165">
        <v>1</v>
      </c>
      <c r="W623" s="165"/>
      <c r="X623" s="229">
        <v>46101</v>
      </c>
      <c r="Y623" s="229"/>
      <c r="Z623" s="47">
        <f t="shared" si="82"/>
        <v>12</v>
      </c>
      <c r="AA623" s="47" t="str">
        <f t="shared" si="83"/>
        <v/>
      </c>
      <c r="AB623" s="47" t="str">
        <f t="shared" si="78"/>
        <v>mar</v>
      </c>
      <c r="AC623" s="47" t="str">
        <f t="shared" si="79"/>
        <v>2026</v>
      </c>
      <c r="AD623" s="165" t="str">
        <f t="shared" si="81"/>
        <v/>
      </c>
    </row>
    <row r="624" spans="1:30" x14ac:dyDescent="0.25">
      <c r="A624" s="47" t="s">
        <v>976</v>
      </c>
      <c r="B624" s="47">
        <v>0</v>
      </c>
      <c r="C624" s="47">
        <v>0</v>
      </c>
      <c r="D624" s="47">
        <v>0</v>
      </c>
      <c r="E624" s="47" t="s">
        <v>1112</v>
      </c>
      <c r="F624" s="48" t="s">
        <v>297</v>
      </c>
      <c r="G624" s="48" t="s">
        <v>11</v>
      </c>
      <c r="H624" s="48" t="str">
        <f t="shared" si="85"/>
        <v>152651-11</v>
      </c>
      <c r="I624" s="48">
        <v>1</v>
      </c>
      <c r="J624" s="48" t="s">
        <v>1143</v>
      </c>
      <c r="K624" s="48" t="s">
        <v>1486</v>
      </c>
      <c r="M624" s="47">
        <f>_xlfn.XLOOKUP(BASE!$A1091,dd_carteira_fundição!A:A,dd_carteira_fundição!G:G,"",0)</f>
        <v>11</v>
      </c>
      <c r="N624" s="47" t="s">
        <v>1164</v>
      </c>
      <c r="O624" s="133"/>
      <c r="P624" s="47"/>
      <c r="Q624" s="47" t="s">
        <v>1346</v>
      </c>
      <c r="R624" s="47" t="s">
        <v>1687</v>
      </c>
      <c r="S624" s="48" t="s">
        <v>1156</v>
      </c>
      <c r="T624" s="164">
        <v>1</v>
      </c>
      <c r="U624" s="47" t="str">
        <f>IFERROR(INDEX('TAXA DE OCUP. RECUR.'!$F$1:$F$60, MATCH(T624, 'TAXA DE OCUP. RECUR.'!$E$1:$E$60, 0)),"")</f>
        <v>FUNDIÇÃO MORENO</v>
      </c>
      <c r="V624" s="165">
        <v>1</v>
      </c>
      <c r="W624" s="165">
        <v>1</v>
      </c>
      <c r="X624" s="229">
        <v>46073</v>
      </c>
      <c r="Y624" s="229"/>
      <c r="Z624" s="47">
        <f t="shared" si="82"/>
        <v>8</v>
      </c>
      <c r="AA624" s="47" t="str">
        <f t="shared" si="83"/>
        <v/>
      </c>
      <c r="AB624" s="47" t="str">
        <f t="shared" si="78"/>
        <v>fev</v>
      </c>
      <c r="AC624" s="47" t="str">
        <f t="shared" si="79"/>
        <v>2026</v>
      </c>
      <c r="AD624" s="165" t="str">
        <f t="shared" si="81"/>
        <v/>
      </c>
    </row>
    <row r="625" spans="1:30" x14ac:dyDescent="0.25">
      <c r="A625" s="47" t="s">
        <v>976</v>
      </c>
      <c r="B625" s="47">
        <v>0</v>
      </c>
      <c r="C625" s="47">
        <v>0</v>
      </c>
      <c r="D625" s="47">
        <v>0</v>
      </c>
      <c r="E625" s="47" t="s">
        <v>1112</v>
      </c>
      <c r="F625" s="48" t="s">
        <v>297</v>
      </c>
      <c r="G625" s="48" t="s">
        <v>11</v>
      </c>
      <c r="H625" s="48" t="str">
        <f t="shared" si="85"/>
        <v>152651-11</v>
      </c>
      <c r="I625" s="48">
        <v>1</v>
      </c>
      <c r="J625" s="48" t="s">
        <v>1143</v>
      </c>
      <c r="K625" s="48" t="s">
        <v>1486</v>
      </c>
      <c r="M625" s="47">
        <f>_xlfn.XLOOKUP(BASE!$A1092,dd_carteira_fundição!A:A,dd_carteira_fundição!G:G,"",0)</f>
        <v>11</v>
      </c>
      <c r="N625" s="47" t="s">
        <v>1164</v>
      </c>
      <c r="O625" s="133"/>
      <c r="P625" s="47" t="s">
        <v>1230</v>
      </c>
      <c r="Q625" s="47" t="s">
        <v>1346</v>
      </c>
      <c r="R625" s="47" t="s">
        <v>1690</v>
      </c>
      <c r="S625" s="47" t="s">
        <v>1229</v>
      </c>
      <c r="T625" s="164">
        <v>395</v>
      </c>
      <c r="U625" s="47" t="s">
        <v>1289</v>
      </c>
      <c r="V625" s="165">
        <v>12.5</v>
      </c>
      <c r="W625" s="165"/>
      <c r="X625" s="229">
        <v>46074</v>
      </c>
      <c r="Y625" s="229"/>
      <c r="Z625" s="47">
        <f t="shared" si="82"/>
        <v>8</v>
      </c>
      <c r="AA625" s="47" t="str">
        <f t="shared" si="83"/>
        <v/>
      </c>
      <c r="AB625" s="47" t="str">
        <f t="shared" si="78"/>
        <v>fev</v>
      </c>
      <c r="AC625" s="47" t="str">
        <f t="shared" si="79"/>
        <v>2026</v>
      </c>
      <c r="AD625" s="165" t="str">
        <f t="shared" si="81"/>
        <v/>
      </c>
    </row>
    <row r="626" spans="1:30" x14ac:dyDescent="0.25">
      <c r="A626" s="47" t="s">
        <v>976</v>
      </c>
      <c r="B626" s="47">
        <v>0</v>
      </c>
      <c r="C626" s="47">
        <v>0</v>
      </c>
      <c r="D626" s="47">
        <v>0</v>
      </c>
      <c r="E626" s="47" t="s">
        <v>1112</v>
      </c>
      <c r="F626" s="48" t="s">
        <v>297</v>
      </c>
      <c r="G626" s="48" t="s">
        <v>11</v>
      </c>
      <c r="H626" s="48" t="str">
        <f t="shared" si="85"/>
        <v>152651-11</v>
      </c>
      <c r="I626" s="48">
        <v>1</v>
      </c>
      <c r="J626" s="48" t="s">
        <v>1143</v>
      </c>
      <c r="K626" s="48" t="s">
        <v>1486</v>
      </c>
      <c r="M626" s="47">
        <f>_xlfn.XLOOKUP(BASE!$A1093,dd_carteira_fundição!A:A,dd_carteira_fundição!G:G,"",0)</f>
        <v>11</v>
      </c>
      <c r="N626" s="47" t="s">
        <v>1164</v>
      </c>
      <c r="O626" s="133"/>
      <c r="P626" s="47" t="s">
        <v>1230</v>
      </c>
      <c r="Q626" s="47" t="s">
        <v>1346</v>
      </c>
      <c r="R626" s="47" t="s">
        <v>1690</v>
      </c>
      <c r="S626" s="47" t="s">
        <v>1231</v>
      </c>
      <c r="T626" s="164">
        <v>74</v>
      </c>
      <c r="U626" s="47" t="s">
        <v>1352</v>
      </c>
      <c r="V626" s="165">
        <v>0.41666666666666669</v>
      </c>
      <c r="W626" s="165"/>
      <c r="X626" s="229">
        <v>46075</v>
      </c>
      <c r="Y626" s="229"/>
      <c r="Z626" s="47">
        <f t="shared" si="82"/>
        <v>8</v>
      </c>
      <c r="AA626" s="47" t="str">
        <f t="shared" si="83"/>
        <v/>
      </c>
      <c r="AB626" s="47" t="str">
        <f t="shared" si="78"/>
        <v>fev</v>
      </c>
      <c r="AC626" s="47" t="str">
        <f t="shared" si="79"/>
        <v>2026</v>
      </c>
      <c r="AD626" s="165" t="str">
        <f t="shared" si="81"/>
        <v/>
      </c>
    </row>
    <row r="627" spans="1:30" x14ac:dyDescent="0.25">
      <c r="A627" s="47" t="s">
        <v>976</v>
      </c>
      <c r="B627" s="47">
        <v>0</v>
      </c>
      <c r="C627" s="47">
        <v>0</v>
      </c>
      <c r="D627" s="47">
        <v>0</v>
      </c>
      <c r="E627" s="47" t="s">
        <v>1112</v>
      </c>
      <c r="F627" s="48" t="s">
        <v>297</v>
      </c>
      <c r="G627" s="48" t="s">
        <v>11</v>
      </c>
      <c r="H627" s="48" t="str">
        <f t="shared" si="85"/>
        <v>152651-11</v>
      </c>
      <c r="I627" s="48">
        <v>1</v>
      </c>
      <c r="J627" s="48" t="s">
        <v>1143</v>
      </c>
      <c r="K627" s="48" t="s">
        <v>1486</v>
      </c>
      <c r="M627" s="47">
        <f>_xlfn.XLOOKUP(BASE!$A1094,dd_carteira_fundição!A:A,dd_carteira_fundição!G:G,"",0)</f>
        <v>11</v>
      </c>
      <c r="N627" s="47" t="s">
        <v>1164</v>
      </c>
      <c r="O627" s="133"/>
      <c r="P627" s="47"/>
      <c r="Q627" s="47" t="s">
        <v>1346</v>
      </c>
      <c r="R627" s="47" t="s">
        <v>158</v>
      </c>
      <c r="S627" s="47" t="s">
        <v>158</v>
      </c>
      <c r="T627" s="164">
        <v>2</v>
      </c>
      <c r="U627" s="47" t="str">
        <f>IFERROR(INDEX('TAXA DE OCUP. RECUR.'!$F$1:$F$60, MATCH(T627, 'TAXA DE OCUP. RECUR.'!$E$1:$E$60, 0)),"")</f>
        <v>EXPEDIÇÃO</v>
      </c>
      <c r="V627" s="165">
        <v>1</v>
      </c>
      <c r="W627" s="165"/>
      <c r="X627" s="229">
        <v>46101</v>
      </c>
      <c r="Y627" s="229"/>
      <c r="Z627" s="47">
        <f t="shared" si="82"/>
        <v>12</v>
      </c>
      <c r="AA627" s="47" t="str">
        <f t="shared" si="83"/>
        <v/>
      </c>
      <c r="AB627" s="47" t="str">
        <f t="shared" si="78"/>
        <v>mar</v>
      </c>
      <c r="AC627" s="47" t="str">
        <f t="shared" si="79"/>
        <v>2026</v>
      </c>
      <c r="AD627" s="165" t="str">
        <f t="shared" si="81"/>
        <v/>
      </c>
    </row>
    <row r="628" spans="1:30" x14ac:dyDescent="0.25">
      <c r="A628" s="47" t="s">
        <v>977</v>
      </c>
      <c r="B628" s="47">
        <v>0</v>
      </c>
      <c r="C628" s="47">
        <v>0</v>
      </c>
      <c r="D628" s="47">
        <v>0</v>
      </c>
      <c r="E628" s="47" t="s">
        <v>1112</v>
      </c>
      <c r="F628" s="48" t="s">
        <v>306</v>
      </c>
      <c r="G628" s="48" t="s">
        <v>11</v>
      </c>
      <c r="H628" s="48" t="str">
        <f t="shared" si="85"/>
        <v>152651-11</v>
      </c>
      <c r="I628" s="48">
        <v>1</v>
      </c>
      <c r="J628" s="48" t="s">
        <v>1143</v>
      </c>
      <c r="K628" s="48" t="s">
        <v>1486</v>
      </c>
      <c r="M628" s="47">
        <f>_xlfn.XLOOKUP(BASE!$A1095,dd_carteira_fundição!A:A,dd_carteira_fundição!G:G,"",0)</f>
        <v>11</v>
      </c>
      <c r="N628" s="47" t="s">
        <v>1164</v>
      </c>
      <c r="O628" s="133"/>
      <c r="P628" s="47"/>
      <c r="Q628" s="47" t="s">
        <v>1346</v>
      </c>
      <c r="R628" s="47" t="s">
        <v>1687</v>
      </c>
      <c r="S628" s="48" t="s">
        <v>1156</v>
      </c>
      <c r="T628" s="164">
        <v>1</v>
      </c>
      <c r="U628" s="47" t="str">
        <f>IFERROR(INDEX('TAXA DE OCUP. RECUR.'!$F$1:$F$60, MATCH(T628, 'TAXA DE OCUP. RECUR.'!$E$1:$E$60, 0)),"")</f>
        <v>FUNDIÇÃO MORENO</v>
      </c>
      <c r="V628" s="165">
        <v>1</v>
      </c>
      <c r="W628" s="165">
        <v>1</v>
      </c>
      <c r="X628" s="229">
        <v>46073</v>
      </c>
      <c r="Y628" s="229"/>
      <c r="Z628" s="47">
        <f t="shared" si="82"/>
        <v>8</v>
      </c>
      <c r="AA628" s="47" t="str">
        <f t="shared" si="83"/>
        <v/>
      </c>
      <c r="AB628" s="47" t="str">
        <f t="shared" si="78"/>
        <v>fev</v>
      </c>
      <c r="AC628" s="47" t="str">
        <f t="shared" si="79"/>
        <v>2026</v>
      </c>
      <c r="AD628" s="165" t="str">
        <f t="shared" si="81"/>
        <v/>
      </c>
    </row>
    <row r="629" spans="1:30" x14ac:dyDescent="0.25">
      <c r="A629" s="47" t="s">
        <v>977</v>
      </c>
      <c r="B629" s="47">
        <v>0</v>
      </c>
      <c r="C629" s="47">
        <v>0</v>
      </c>
      <c r="D629" s="47">
        <v>0</v>
      </c>
      <c r="E629" s="47" t="s">
        <v>1112</v>
      </c>
      <c r="F629" s="48" t="s">
        <v>306</v>
      </c>
      <c r="G629" s="48" t="s">
        <v>11</v>
      </c>
      <c r="H629" s="48" t="str">
        <f t="shared" si="85"/>
        <v>152651-11</v>
      </c>
      <c r="I629" s="48">
        <v>1</v>
      </c>
      <c r="J629" s="48" t="s">
        <v>1143</v>
      </c>
      <c r="K629" s="48" t="s">
        <v>1486</v>
      </c>
      <c r="M629" s="47">
        <f>_xlfn.XLOOKUP(BASE!$A1096,dd_carteira_fundição!A:A,dd_carteira_fundição!G:G,"",0)</f>
        <v>11</v>
      </c>
      <c r="N629" s="47" t="s">
        <v>1164</v>
      </c>
      <c r="O629" s="133"/>
      <c r="P629" s="47" t="s">
        <v>1230</v>
      </c>
      <c r="Q629" s="47" t="s">
        <v>1346</v>
      </c>
      <c r="R629" s="47" t="s">
        <v>1690</v>
      </c>
      <c r="S629" s="47" t="s">
        <v>1229</v>
      </c>
      <c r="T629" s="164">
        <v>395</v>
      </c>
      <c r="U629" s="47" t="s">
        <v>1289</v>
      </c>
      <c r="V629" s="165">
        <v>12.5</v>
      </c>
      <c r="W629" s="165"/>
      <c r="X629" s="229">
        <v>46074</v>
      </c>
      <c r="Y629" s="229"/>
      <c r="Z629" s="47">
        <f t="shared" si="82"/>
        <v>8</v>
      </c>
      <c r="AA629" s="47" t="str">
        <f t="shared" si="83"/>
        <v/>
      </c>
      <c r="AB629" s="47" t="str">
        <f t="shared" si="78"/>
        <v>fev</v>
      </c>
      <c r="AC629" s="47" t="str">
        <f t="shared" si="79"/>
        <v>2026</v>
      </c>
      <c r="AD629" s="165" t="str">
        <f t="shared" si="81"/>
        <v/>
      </c>
    </row>
    <row r="630" spans="1:30" x14ac:dyDescent="0.25">
      <c r="A630" s="47" t="s">
        <v>977</v>
      </c>
      <c r="B630" s="47">
        <v>0</v>
      </c>
      <c r="C630" s="47">
        <v>0</v>
      </c>
      <c r="D630" s="47">
        <v>0</v>
      </c>
      <c r="E630" s="47" t="s">
        <v>1112</v>
      </c>
      <c r="F630" s="48" t="s">
        <v>306</v>
      </c>
      <c r="G630" s="48" t="s">
        <v>11</v>
      </c>
      <c r="H630" s="48" t="str">
        <f t="shared" si="85"/>
        <v>152651-11</v>
      </c>
      <c r="I630" s="48">
        <v>1</v>
      </c>
      <c r="J630" s="48" t="s">
        <v>1143</v>
      </c>
      <c r="K630" s="48" t="s">
        <v>1486</v>
      </c>
      <c r="M630" s="47">
        <f>_xlfn.XLOOKUP(BASE!$A1097,dd_carteira_fundição!A:A,dd_carteira_fundição!G:G,"",0)</f>
        <v>11</v>
      </c>
      <c r="N630" s="47" t="s">
        <v>1164</v>
      </c>
      <c r="O630" s="133"/>
      <c r="P630" s="47" t="s">
        <v>1230</v>
      </c>
      <c r="Q630" s="47" t="s">
        <v>1346</v>
      </c>
      <c r="R630" s="47" t="s">
        <v>1690</v>
      </c>
      <c r="S630" s="47" t="s">
        <v>1231</v>
      </c>
      <c r="T630" s="164">
        <v>74</v>
      </c>
      <c r="U630" s="47" t="s">
        <v>1352</v>
      </c>
      <c r="V630" s="165">
        <v>0.41666666666666669</v>
      </c>
      <c r="W630" s="165"/>
      <c r="X630" s="229">
        <v>46075</v>
      </c>
      <c r="Y630" s="229"/>
      <c r="Z630" s="47">
        <f t="shared" si="82"/>
        <v>8</v>
      </c>
      <c r="AA630" s="47" t="str">
        <f t="shared" si="83"/>
        <v/>
      </c>
      <c r="AB630" s="47" t="str">
        <f t="shared" si="78"/>
        <v>fev</v>
      </c>
      <c r="AC630" s="47" t="str">
        <f t="shared" si="79"/>
        <v>2026</v>
      </c>
      <c r="AD630" s="165" t="str">
        <f t="shared" si="81"/>
        <v/>
      </c>
    </row>
    <row r="631" spans="1:30" x14ac:dyDescent="0.25">
      <c r="A631" s="47" t="s">
        <v>977</v>
      </c>
      <c r="B631" s="47">
        <v>0</v>
      </c>
      <c r="C631" s="47">
        <v>0</v>
      </c>
      <c r="D631" s="47">
        <v>0</v>
      </c>
      <c r="E631" s="47" t="s">
        <v>1112</v>
      </c>
      <c r="F631" s="48" t="s">
        <v>306</v>
      </c>
      <c r="G631" s="48" t="s">
        <v>11</v>
      </c>
      <c r="H631" s="48" t="str">
        <f t="shared" si="85"/>
        <v>152651-11</v>
      </c>
      <c r="I631" s="48">
        <v>1</v>
      </c>
      <c r="J631" s="48" t="s">
        <v>1143</v>
      </c>
      <c r="K631" s="48" t="s">
        <v>1486</v>
      </c>
      <c r="M631" s="47">
        <f>_xlfn.XLOOKUP(BASE!$A1098,dd_carteira_fundição!A:A,dd_carteira_fundição!G:G,"",0)</f>
        <v>11</v>
      </c>
      <c r="N631" s="47" t="s">
        <v>1164</v>
      </c>
      <c r="O631" s="133"/>
      <c r="P631" s="47"/>
      <c r="Q631" s="47" t="s">
        <v>1346</v>
      </c>
      <c r="R631" s="47" t="s">
        <v>158</v>
      </c>
      <c r="S631" s="47" t="s">
        <v>158</v>
      </c>
      <c r="T631" s="164">
        <v>2</v>
      </c>
      <c r="U631" s="47" t="str">
        <f>IFERROR(INDEX('TAXA DE OCUP. RECUR.'!$F$1:$F$60, MATCH(T631, 'TAXA DE OCUP. RECUR.'!$E$1:$E$60, 0)),"")</f>
        <v>EXPEDIÇÃO</v>
      </c>
      <c r="V631" s="165">
        <v>1</v>
      </c>
      <c r="W631" s="165"/>
      <c r="X631" s="229">
        <v>46101</v>
      </c>
      <c r="Y631" s="229"/>
      <c r="Z631" s="47">
        <f t="shared" si="82"/>
        <v>12</v>
      </c>
      <c r="AA631" s="47" t="str">
        <f t="shared" si="83"/>
        <v/>
      </c>
      <c r="AB631" s="47" t="str">
        <f t="shared" ref="AB631:AB694" si="86">IFERROR(IF(X631="","",TEXT(X631,"MMM")),"")</f>
        <v>mar</v>
      </c>
      <c r="AC631" s="47" t="str">
        <f t="shared" ref="AC631:AC694" si="87">IFERROR(IF(X631="","",TEXT(X631,"AAAA")),"")</f>
        <v>2026</v>
      </c>
      <c r="AD631" s="165" t="str">
        <f t="shared" si="81"/>
        <v/>
      </c>
    </row>
    <row r="632" spans="1:30" x14ac:dyDescent="0.25">
      <c r="A632" s="47" t="s">
        <v>978</v>
      </c>
      <c r="B632" s="47">
        <v>0</v>
      </c>
      <c r="C632" s="47">
        <v>0</v>
      </c>
      <c r="D632" s="47">
        <v>0</v>
      </c>
      <c r="E632" s="47" t="s">
        <v>1112</v>
      </c>
      <c r="F632" s="48" t="s">
        <v>306</v>
      </c>
      <c r="G632" s="48" t="s">
        <v>11</v>
      </c>
      <c r="H632" s="48" t="str">
        <f t="shared" si="85"/>
        <v>152651-11</v>
      </c>
      <c r="I632" s="48">
        <v>1</v>
      </c>
      <c r="J632" s="48" t="s">
        <v>1143</v>
      </c>
      <c r="K632" s="48" t="s">
        <v>1486</v>
      </c>
      <c r="M632" s="47">
        <f>_xlfn.XLOOKUP(BASE!$A1099,dd_carteira_fundição!A:A,dd_carteira_fundição!G:G,"",0)</f>
        <v>11</v>
      </c>
      <c r="N632" s="47" t="s">
        <v>1164</v>
      </c>
      <c r="O632" s="133"/>
      <c r="P632" s="47"/>
      <c r="Q632" s="47" t="s">
        <v>1346</v>
      </c>
      <c r="R632" s="47" t="s">
        <v>1687</v>
      </c>
      <c r="S632" s="48" t="s">
        <v>1156</v>
      </c>
      <c r="T632" s="164">
        <v>1</v>
      </c>
      <c r="U632" s="47" t="str">
        <f>IFERROR(INDEX('TAXA DE OCUP. RECUR.'!$F$1:$F$60, MATCH(T632, 'TAXA DE OCUP. RECUR.'!$E$1:$E$60, 0)),"")</f>
        <v>FUNDIÇÃO MORENO</v>
      </c>
      <c r="V632" s="165">
        <v>1</v>
      </c>
      <c r="W632" s="165">
        <v>1</v>
      </c>
      <c r="X632" s="229">
        <v>46073</v>
      </c>
      <c r="Y632" s="229"/>
      <c r="Z632" s="47">
        <f t="shared" si="82"/>
        <v>8</v>
      </c>
      <c r="AA632" s="47" t="str">
        <f t="shared" si="83"/>
        <v/>
      </c>
      <c r="AB632" s="47" t="str">
        <f t="shared" si="86"/>
        <v>fev</v>
      </c>
      <c r="AC632" s="47" t="str">
        <f t="shared" si="87"/>
        <v>2026</v>
      </c>
      <c r="AD632" s="165" t="str">
        <f t="shared" si="81"/>
        <v/>
      </c>
    </row>
    <row r="633" spans="1:30" x14ac:dyDescent="0.25">
      <c r="A633" s="47" t="s">
        <v>978</v>
      </c>
      <c r="B633" s="47">
        <v>0</v>
      </c>
      <c r="C633" s="47">
        <v>0</v>
      </c>
      <c r="D633" s="47">
        <v>0</v>
      </c>
      <c r="E633" s="47" t="s">
        <v>1112</v>
      </c>
      <c r="F633" s="48" t="s">
        <v>306</v>
      </c>
      <c r="G633" s="48" t="s">
        <v>11</v>
      </c>
      <c r="H633" s="48" t="str">
        <f t="shared" si="85"/>
        <v>152651-11</v>
      </c>
      <c r="I633" s="48">
        <v>1</v>
      </c>
      <c r="J633" s="48" t="s">
        <v>1143</v>
      </c>
      <c r="K633" s="48" t="s">
        <v>1486</v>
      </c>
      <c r="M633" s="47">
        <f>_xlfn.XLOOKUP(BASE!$A1100,dd_carteira_fundição!A:A,dd_carteira_fundição!G:G,"",0)</f>
        <v>11</v>
      </c>
      <c r="N633" s="47" t="s">
        <v>1164</v>
      </c>
      <c r="O633" s="133"/>
      <c r="P633" s="47" t="s">
        <v>1230</v>
      </c>
      <c r="Q633" s="47" t="s">
        <v>1346</v>
      </c>
      <c r="R633" s="47" t="s">
        <v>1690</v>
      </c>
      <c r="S633" s="47" t="s">
        <v>1229</v>
      </c>
      <c r="T633" s="164">
        <v>395</v>
      </c>
      <c r="U633" s="47" t="s">
        <v>1289</v>
      </c>
      <c r="V633" s="165">
        <v>12.5</v>
      </c>
      <c r="W633" s="165"/>
      <c r="X633" s="229">
        <v>46074</v>
      </c>
      <c r="Y633" s="229"/>
      <c r="Z633" s="47">
        <f t="shared" si="82"/>
        <v>8</v>
      </c>
      <c r="AA633" s="47" t="str">
        <f t="shared" si="83"/>
        <v/>
      </c>
      <c r="AB633" s="47" t="str">
        <f t="shared" si="86"/>
        <v>fev</v>
      </c>
      <c r="AC633" s="47" t="str">
        <f t="shared" si="87"/>
        <v>2026</v>
      </c>
      <c r="AD633" s="165" t="str">
        <f t="shared" si="81"/>
        <v/>
      </c>
    </row>
    <row r="634" spans="1:30" x14ac:dyDescent="0.25">
      <c r="A634" s="47" t="s">
        <v>978</v>
      </c>
      <c r="B634" s="47">
        <v>0</v>
      </c>
      <c r="C634" s="47">
        <v>0</v>
      </c>
      <c r="D634" s="47">
        <v>0</v>
      </c>
      <c r="E634" s="47" t="s">
        <v>1112</v>
      </c>
      <c r="F634" s="48" t="s">
        <v>306</v>
      </c>
      <c r="G634" s="48" t="s">
        <v>11</v>
      </c>
      <c r="H634" s="48" t="str">
        <f t="shared" si="85"/>
        <v>152651-11</v>
      </c>
      <c r="I634" s="48">
        <v>1</v>
      </c>
      <c r="J634" s="48" t="s">
        <v>1143</v>
      </c>
      <c r="K634" s="48" t="s">
        <v>1486</v>
      </c>
      <c r="M634" s="47">
        <f>_xlfn.XLOOKUP(BASE!$A1101,dd_carteira_fundição!A:A,dd_carteira_fundição!G:G,"",0)</f>
        <v>11</v>
      </c>
      <c r="N634" s="47" t="s">
        <v>1164</v>
      </c>
      <c r="O634" s="133"/>
      <c r="P634" s="47" t="s">
        <v>1230</v>
      </c>
      <c r="Q634" s="47" t="s">
        <v>1346</v>
      </c>
      <c r="R634" s="47" t="s">
        <v>1690</v>
      </c>
      <c r="S634" s="47" t="s">
        <v>1231</v>
      </c>
      <c r="T634" s="164">
        <v>74</v>
      </c>
      <c r="U634" s="47" t="s">
        <v>1352</v>
      </c>
      <c r="V634" s="165">
        <v>0.41666666666666669</v>
      </c>
      <c r="W634" s="165"/>
      <c r="X634" s="229">
        <v>46075</v>
      </c>
      <c r="Y634" s="229"/>
      <c r="Z634" s="47">
        <f t="shared" si="82"/>
        <v>8</v>
      </c>
      <c r="AA634" s="47" t="str">
        <f t="shared" si="83"/>
        <v/>
      </c>
      <c r="AB634" s="47" t="str">
        <f t="shared" si="86"/>
        <v>fev</v>
      </c>
      <c r="AC634" s="47" t="str">
        <f t="shared" si="87"/>
        <v>2026</v>
      </c>
      <c r="AD634" s="165" t="str">
        <f t="shared" si="81"/>
        <v/>
      </c>
    </row>
    <row r="635" spans="1:30" x14ac:dyDescent="0.25">
      <c r="A635" s="47" t="s">
        <v>978</v>
      </c>
      <c r="B635" s="47">
        <v>0</v>
      </c>
      <c r="C635" s="47">
        <v>0</v>
      </c>
      <c r="D635" s="47">
        <v>0</v>
      </c>
      <c r="E635" s="47" t="s">
        <v>1112</v>
      </c>
      <c r="F635" s="48" t="s">
        <v>306</v>
      </c>
      <c r="G635" s="48" t="s">
        <v>11</v>
      </c>
      <c r="H635" s="48" t="str">
        <f t="shared" si="85"/>
        <v>152651-11</v>
      </c>
      <c r="I635" s="48">
        <v>1</v>
      </c>
      <c r="J635" s="48" t="s">
        <v>1143</v>
      </c>
      <c r="K635" s="48" t="s">
        <v>1486</v>
      </c>
      <c r="M635" s="47">
        <f>_xlfn.XLOOKUP(BASE!$A1102,dd_carteira_fundição!A:A,dd_carteira_fundição!G:G,"",0)</f>
        <v>11</v>
      </c>
      <c r="N635" s="47" t="s">
        <v>1164</v>
      </c>
      <c r="O635" s="133"/>
      <c r="P635" s="47"/>
      <c r="Q635" s="47" t="s">
        <v>1346</v>
      </c>
      <c r="R635" s="47" t="s">
        <v>158</v>
      </c>
      <c r="S635" s="47" t="s">
        <v>158</v>
      </c>
      <c r="T635" s="164">
        <v>2</v>
      </c>
      <c r="U635" s="47" t="str">
        <f>IFERROR(INDEX('TAXA DE OCUP. RECUR.'!$F$1:$F$60, MATCH(T635, 'TAXA DE OCUP. RECUR.'!$E$1:$E$60, 0)),"")</f>
        <v>EXPEDIÇÃO</v>
      </c>
      <c r="V635" s="165">
        <v>1</v>
      </c>
      <c r="W635" s="165"/>
      <c r="X635" s="229">
        <v>46101</v>
      </c>
      <c r="Y635" s="229"/>
      <c r="Z635" s="47">
        <f t="shared" si="82"/>
        <v>12</v>
      </c>
      <c r="AA635" s="47" t="str">
        <f t="shared" si="83"/>
        <v/>
      </c>
      <c r="AB635" s="47" t="str">
        <f t="shared" si="86"/>
        <v>mar</v>
      </c>
      <c r="AC635" s="47" t="str">
        <f t="shared" si="87"/>
        <v>2026</v>
      </c>
      <c r="AD635" s="165" t="str">
        <f t="shared" si="81"/>
        <v/>
      </c>
    </row>
    <row r="636" spans="1:30" x14ac:dyDescent="0.25">
      <c r="A636" s="47" t="s">
        <v>979</v>
      </c>
      <c r="B636" s="47">
        <v>0</v>
      </c>
      <c r="C636" s="47">
        <v>0</v>
      </c>
      <c r="D636" s="47">
        <v>0</v>
      </c>
      <c r="E636" s="47" t="s">
        <v>1112</v>
      </c>
      <c r="F636" s="48" t="s">
        <v>306</v>
      </c>
      <c r="G636" s="48" t="s">
        <v>11</v>
      </c>
      <c r="H636" s="48" t="str">
        <f t="shared" ref="H636:H667" si="88">152651&amp;"-"&amp;M636</f>
        <v>152651-11</v>
      </c>
      <c r="I636" s="48">
        <v>1</v>
      </c>
      <c r="J636" s="48" t="s">
        <v>1143</v>
      </c>
      <c r="K636" s="48" t="s">
        <v>1486</v>
      </c>
      <c r="M636" s="47">
        <f>_xlfn.XLOOKUP(BASE!$A1103,dd_carteira_fundição!A:A,dd_carteira_fundição!G:G,"",0)</f>
        <v>11</v>
      </c>
      <c r="N636" s="47" t="s">
        <v>1164</v>
      </c>
      <c r="O636" s="133"/>
      <c r="P636" s="47"/>
      <c r="Q636" s="47" t="s">
        <v>1346</v>
      </c>
      <c r="R636" s="47" t="s">
        <v>1687</v>
      </c>
      <c r="S636" s="48" t="s">
        <v>1156</v>
      </c>
      <c r="T636" s="164">
        <v>1</v>
      </c>
      <c r="U636" s="47" t="str">
        <f>IFERROR(INDEX('TAXA DE OCUP. RECUR.'!$F$1:$F$60, MATCH(T636, 'TAXA DE OCUP. RECUR.'!$E$1:$E$60, 0)),"")</f>
        <v>FUNDIÇÃO MORENO</v>
      </c>
      <c r="V636" s="165">
        <v>1</v>
      </c>
      <c r="W636" s="165">
        <v>1</v>
      </c>
      <c r="X636" s="229">
        <v>46073</v>
      </c>
      <c r="Y636" s="229"/>
      <c r="Z636" s="47">
        <f t="shared" si="82"/>
        <v>8</v>
      </c>
      <c r="AA636" s="47" t="str">
        <f t="shared" si="83"/>
        <v/>
      </c>
      <c r="AB636" s="47" t="str">
        <f t="shared" si="86"/>
        <v>fev</v>
      </c>
      <c r="AC636" s="47" t="str">
        <f t="shared" si="87"/>
        <v>2026</v>
      </c>
      <c r="AD636" s="165" t="str">
        <f t="shared" si="81"/>
        <v/>
      </c>
    </row>
    <row r="637" spans="1:30" x14ac:dyDescent="0.25">
      <c r="A637" s="47" t="s">
        <v>979</v>
      </c>
      <c r="B637" s="47">
        <v>0</v>
      </c>
      <c r="C637" s="47">
        <v>0</v>
      </c>
      <c r="D637" s="47">
        <v>0</v>
      </c>
      <c r="E637" s="47" t="s">
        <v>1112</v>
      </c>
      <c r="F637" s="48" t="s">
        <v>306</v>
      </c>
      <c r="G637" s="48" t="s">
        <v>11</v>
      </c>
      <c r="H637" s="48" t="str">
        <f t="shared" si="88"/>
        <v>152651-11</v>
      </c>
      <c r="I637" s="48">
        <v>1</v>
      </c>
      <c r="J637" s="48" t="s">
        <v>1143</v>
      </c>
      <c r="K637" s="48" t="s">
        <v>1486</v>
      </c>
      <c r="M637" s="47">
        <f>_xlfn.XLOOKUP(BASE!$A1104,dd_carteira_fundição!A:A,dd_carteira_fundição!G:G,"",0)</f>
        <v>11</v>
      </c>
      <c r="N637" s="47" t="s">
        <v>1164</v>
      </c>
      <c r="O637" s="133"/>
      <c r="P637" s="47" t="s">
        <v>1230</v>
      </c>
      <c r="Q637" s="47" t="s">
        <v>1346</v>
      </c>
      <c r="R637" s="47" t="s">
        <v>1690</v>
      </c>
      <c r="S637" s="47" t="s">
        <v>1229</v>
      </c>
      <c r="T637" s="164">
        <v>395</v>
      </c>
      <c r="U637" s="47" t="s">
        <v>1289</v>
      </c>
      <c r="V637" s="165">
        <v>12.5</v>
      </c>
      <c r="W637" s="165"/>
      <c r="X637" s="229">
        <v>46074</v>
      </c>
      <c r="Y637" s="229"/>
      <c r="Z637" s="47">
        <f t="shared" si="82"/>
        <v>8</v>
      </c>
      <c r="AA637" s="47" t="str">
        <f t="shared" si="83"/>
        <v/>
      </c>
      <c r="AB637" s="47" t="str">
        <f t="shared" si="86"/>
        <v>fev</v>
      </c>
      <c r="AC637" s="47" t="str">
        <f t="shared" si="87"/>
        <v>2026</v>
      </c>
      <c r="AD637" s="165" t="str">
        <f t="shared" si="81"/>
        <v/>
      </c>
    </row>
    <row r="638" spans="1:30" x14ac:dyDescent="0.25">
      <c r="A638" s="47" t="s">
        <v>979</v>
      </c>
      <c r="B638" s="47">
        <v>0</v>
      </c>
      <c r="C638" s="47">
        <v>0</v>
      </c>
      <c r="D638" s="47">
        <v>0</v>
      </c>
      <c r="E638" s="47" t="s">
        <v>1112</v>
      </c>
      <c r="F638" s="48" t="s">
        <v>306</v>
      </c>
      <c r="G638" s="48" t="s">
        <v>11</v>
      </c>
      <c r="H638" s="48" t="str">
        <f t="shared" si="88"/>
        <v>152651-11</v>
      </c>
      <c r="I638" s="48">
        <v>1</v>
      </c>
      <c r="J638" s="48" t="s">
        <v>1143</v>
      </c>
      <c r="K638" s="48" t="s">
        <v>1486</v>
      </c>
      <c r="M638" s="47">
        <f>_xlfn.XLOOKUP(BASE!$A1105,dd_carteira_fundição!A:A,dd_carteira_fundição!G:G,"",0)</f>
        <v>11</v>
      </c>
      <c r="N638" s="47" t="s">
        <v>1164</v>
      </c>
      <c r="O638" s="133"/>
      <c r="P638" s="47" t="s">
        <v>1230</v>
      </c>
      <c r="Q638" s="47" t="s">
        <v>1346</v>
      </c>
      <c r="R638" s="47" t="s">
        <v>1690</v>
      </c>
      <c r="S638" s="47" t="s">
        <v>1231</v>
      </c>
      <c r="T638" s="164">
        <v>74</v>
      </c>
      <c r="U638" s="47" t="s">
        <v>1352</v>
      </c>
      <c r="V638" s="165">
        <v>0.41666666666666669</v>
      </c>
      <c r="W638" s="165"/>
      <c r="X638" s="229">
        <v>46075</v>
      </c>
      <c r="Y638" s="229"/>
      <c r="Z638" s="47">
        <f t="shared" si="82"/>
        <v>8</v>
      </c>
      <c r="AA638" s="47" t="str">
        <f t="shared" si="83"/>
        <v/>
      </c>
      <c r="AB638" s="47" t="str">
        <f t="shared" si="86"/>
        <v>fev</v>
      </c>
      <c r="AC638" s="47" t="str">
        <f t="shared" si="87"/>
        <v>2026</v>
      </c>
      <c r="AD638" s="165" t="str">
        <f t="shared" si="81"/>
        <v/>
      </c>
    </row>
    <row r="639" spans="1:30" x14ac:dyDescent="0.25">
      <c r="A639" s="47" t="s">
        <v>979</v>
      </c>
      <c r="B639" s="47">
        <v>0</v>
      </c>
      <c r="C639" s="47">
        <v>0</v>
      </c>
      <c r="D639" s="47">
        <v>0</v>
      </c>
      <c r="E639" s="47" t="s">
        <v>1112</v>
      </c>
      <c r="F639" s="48" t="s">
        <v>306</v>
      </c>
      <c r="G639" s="48" t="s">
        <v>11</v>
      </c>
      <c r="H639" s="48" t="str">
        <f t="shared" si="88"/>
        <v>152651-11</v>
      </c>
      <c r="I639" s="48">
        <v>1</v>
      </c>
      <c r="J639" s="48" t="s">
        <v>1143</v>
      </c>
      <c r="K639" s="48" t="s">
        <v>1486</v>
      </c>
      <c r="M639" s="47">
        <f>_xlfn.XLOOKUP(BASE!$A1106,dd_carteira_fundição!A:A,dd_carteira_fundição!G:G,"",0)</f>
        <v>11</v>
      </c>
      <c r="N639" s="47" t="s">
        <v>1164</v>
      </c>
      <c r="O639" s="133"/>
      <c r="P639" s="47"/>
      <c r="Q639" s="47" t="s">
        <v>1346</v>
      </c>
      <c r="R639" s="47" t="s">
        <v>158</v>
      </c>
      <c r="S639" s="47" t="s">
        <v>158</v>
      </c>
      <c r="T639" s="164">
        <v>2</v>
      </c>
      <c r="U639" s="47" t="str">
        <f>IFERROR(INDEX('TAXA DE OCUP. RECUR.'!$F$1:$F$60, MATCH(T639, 'TAXA DE OCUP. RECUR.'!$E$1:$E$60, 0)),"")</f>
        <v>EXPEDIÇÃO</v>
      </c>
      <c r="V639" s="165">
        <v>1</v>
      </c>
      <c r="W639" s="165"/>
      <c r="X639" s="229">
        <v>46101</v>
      </c>
      <c r="Y639" s="229"/>
      <c r="Z639" s="47">
        <f t="shared" si="82"/>
        <v>12</v>
      </c>
      <c r="AA639" s="47" t="str">
        <f t="shared" si="83"/>
        <v/>
      </c>
      <c r="AB639" s="47" t="str">
        <f t="shared" si="86"/>
        <v>mar</v>
      </c>
      <c r="AC639" s="47" t="str">
        <f t="shared" si="87"/>
        <v>2026</v>
      </c>
      <c r="AD639" s="165" t="str">
        <f t="shared" si="81"/>
        <v/>
      </c>
    </row>
    <row r="640" spans="1:30" x14ac:dyDescent="0.25">
      <c r="A640" s="47" t="s">
        <v>1023</v>
      </c>
      <c r="B640" s="47" t="s">
        <v>9</v>
      </c>
      <c r="C640" s="47">
        <v>2122</v>
      </c>
      <c r="D640" s="47">
        <v>1</v>
      </c>
      <c r="E640" s="47" t="s">
        <v>1112</v>
      </c>
      <c r="F640" s="48" t="s">
        <v>306</v>
      </c>
      <c r="G640" s="48" t="s">
        <v>11</v>
      </c>
      <c r="H640" s="48" t="str">
        <f t="shared" si="88"/>
        <v>152651-11</v>
      </c>
      <c r="I640" s="48">
        <v>1</v>
      </c>
      <c r="J640" s="48" t="s">
        <v>1143</v>
      </c>
      <c r="K640" s="48" t="s">
        <v>1486</v>
      </c>
      <c r="M640" s="47">
        <f>_xlfn.XLOOKUP(BASE!$A1107,dd_carteira_fundição!A:A,dd_carteira_fundição!G:G,"",0)</f>
        <v>11</v>
      </c>
      <c r="N640" s="47" t="s">
        <v>1164</v>
      </c>
      <c r="O640" s="133"/>
      <c r="P640" s="47"/>
      <c r="Q640" s="47" t="s">
        <v>1346</v>
      </c>
      <c r="R640" s="47" t="s">
        <v>1687</v>
      </c>
      <c r="S640" s="48" t="s">
        <v>1156</v>
      </c>
      <c r="T640" s="164">
        <v>1</v>
      </c>
      <c r="U640" s="47" t="str">
        <f>IFERROR(INDEX('TAXA DE OCUP. RECUR.'!$F$1:$F$60, MATCH(T640, 'TAXA DE OCUP. RECUR.'!$E$1:$E$60, 0)),"")</f>
        <v>FUNDIÇÃO MORENO</v>
      </c>
      <c r="V640" s="165">
        <v>1</v>
      </c>
      <c r="W640" s="165">
        <v>1</v>
      </c>
      <c r="X640" s="229">
        <v>46108</v>
      </c>
      <c r="Y640" s="229"/>
      <c r="Z640" s="47">
        <f t="shared" si="82"/>
        <v>13</v>
      </c>
      <c r="AA640" s="47" t="str">
        <f t="shared" si="83"/>
        <v/>
      </c>
      <c r="AB640" s="47" t="str">
        <f t="shared" si="86"/>
        <v>mar</v>
      </c>
      <c r="AC640" s="47" t="str">
        <f t="shared" si="87"/>
        <v>2026</v>
      </c>
      <c r="AD640" s="165" t="str">
        <f t="shared" si="81"/>
        <v/>
      </c>
    </row>
    <row r="641" spans="1:30" x14ac:dyDescent="0.25">
      <c r="A641" s="47" t="s">
        <v>1023</v>
      </c>
      <c r="B641" s="47" t="s">
        <v>9</v>
      </c>
      <c r="C641" s="47">
        <v>2122</v>
      </c>
      <c r="D641" s="47">
        <v>1</v>
      </c>
      <c r="E641" s="47" t="s">
        <v>1112</v>
      </c>
      <c r="F641" s="48" t="s">
        <v>306</v>
      </c>
      <c r="G641" s="48" t="s">
        <v>11</v>
      </c>
      <c r="H641" s="48" t="str">
        <f t="shared" si="88"/>
        <v>152651-11</v>
      </c>
      <c r="I641" s="48">
        <v>1</v>
      </c>
      <c r="J641" s="48" t="s">
        <v>1143</v>
      </c>
      <c r="K641" s="48" t="s">
        <v>1486</v>
      </c>
      <c r="M641" s="47">
        <f>_xlfn.XLOOKUP(BASE!$A1108,dd_carteira_fundição!A:A,dd_carteira_fundição!G:G,"",0)</f>
        <v>11</v>
      </c>
      <c r="N641" s="47" t="s">
        <v>1164</v>
      </c>
      <c r="O641" s="133"/>
      <c r="P641" s="47" t="s">
        <v>1230</v>
      </c>
      <c r="Q641" s="47" t="s">
        <v>1346</v>
      </c>
      <c r="R641" s="47" t="s">
        <v>1690</v>
      </c>
      <c r="S641" s="47" t="s">
        <v>1229</v>
      </c>
      <c r="T641" s="164">
        <v>395</v>
      </c>
      <c r="U641" s="47" t="s">
        <v>1289</v>
      </c>
      <c r="V641" s="165">
        <v>12.5</v>
      </c>
      <c r="W641" s="165"/>
      <c r="X641" s="229">
        <v>46109</v>
      </c>
      <c r="Y641" s="229"/>
      <c r="Z641" s="47">
        <f t="shared" si="82"/>
        <v>13</v>
      </c>
      <c r="AA641" s="47" t="str">
        <f t="shared" si="83"/>
        <v/>
      </c>
      <c r="AB641" s="47" t="str">
        <f t="shared" si="86"/>
        <v>mar</v>
      </c>
      <c r="AC641" s="47" t="str">
        <f t="shared" si="87"/>
        <v>2026</v>
      </c>
      <c r="AD641" s="165" t="str">
        <f t="shared" si="81"/>
        <v/>
      </c>
    </row>
    <row r="642" spans="1:30" x14ac:dyDescent="0.25">
      <c r="A642" s="47" t="s">
        <v>1023</v>
      </c>
      <c r="B642" s="47" t="s">
        <v>9</v>
      </c>
      <c r="C642" s="47">
        <v>2122</v>
      </c>
      <c r="D642" s="47">
        <v>1</v>
      </c>
      <c r="E642" s="47" t="s">
        <v>1112</v>
      </c>
      <c r="F642" s="48" t="s">
        <v>306</v>
      </c>
      <c r="G642" s="48" t="s">
        <v>11</v>
      </c>
      <c r="H642" s="48" t="str">
        <f t="shared" si="88"/>
        <v>152651-11</v>
      </c>
      <c r="I642" s="48">
        <v>1</v>
      </c>
      <c r="J642" s="48" t="s">
        <v>1143</v>
      </c>
      <c r="K642" s="48" t="s">
        <v>1486</v>
      </c>
      <c r="M642" s="47">
        <f>_xlfn.XLOOKUP(BASE!$A1109,dd_carteira_fundição!A:A,dd_carteira_fundição!G:G,"",0)</f>
        <v>11</v>
      </c>
      <c r="N642" s="47" t="s">
        <v>1164</v>
      </c>
      <c r="O642" s="133"/>
      <c r="P642" s="47" t="s">
        <v>1230</v>
      </c>
      <c r="Q642" s="47" t="s">
        <v>1346</v>
      </c>
      <c r="R642" s="47" t="s">
        <v>1690</v>
      </c>
      <c r="S642" s="47" t="s">
        <v>1231</v>
      </c>
      <c r="T642" s="164">
        <v>74</v>
      </c>
      <c r="U642" s="47" t="s">
        <v>1352</v>
      </c>
      <c r="V642" s="165">
        <v>0.41666666666666669</v>
      </c>
      <c r="W642" s="165"/>
      <c r="X642" s="229">
        <v>46110</v>
      </c>
      <c r="Y642" s="229"/>
      <c r="Z642" s="47">
        <f t="shared" si="82"/>
        <v>13</v>
      </c>
      <c r="AA642" s="47" t="str">
        <f t="shared" si="83"/>
        <v/>
      </c>
      <c r="AB642" s="47" t="str">
        <f t="shared" si="86"/>
        <v>mar</v>
      </c>
      <c r="AC642" s="47" t="str">
        <f t="shared" si="87"/>
        <v>2026</v>
      </c>
      <c r="AD642" s="165" t="str">
        <f t="shared" ref="AD642:AD705" si="89">IF(Y642&lt;&gt;"",1,"")</f>
        <v/>
      </c>
    </row>
    <row r="643" spans="1:30" x14ac:dyDescent="0.25">
      <c r="A643" s="47" t="s">
        <v>1023</v>
      </c>
      <c r="B643" s="47" t="s">
        <v>9</v>
      </c>
      <c r="C643" s="47">
        <v>2122</v>
      </c>
      <c r="D643" s="47">
        <v>1</v>
      </c>
      <c r="E643" s="47" t="s">
        <v>1112</v>
      </c>
      <c r="F643" s="48" t="s">
        <v>306</v>
      </c>
      <c r="G643" s="48" t="s">
        <v>11</v>
      </c>
      <c r="H643" s="48" t="str">
        <f t="shared" si="88"/>
        <v>152651-11</v>
      </c>
      <c r="I643" s="48">
        <v>1</v>
      </c>
      <c r="J643" s="48" t="s">
        <v>1143</v>
      </c>
      <c r="K643" s="48" t="s">
        <v>1486</v>
      </c>
      <c r="M643" s="47">
        <f>_xlfn.XLOOKUP(BASE!$A1110,dd_carteira_fundição!A:A,dd_carteira_fundição!G:G,"",0)</f>
        <v>11</v>
      </c>
      <c r="N643" s="47" t="s">
        <v>1164</v>
      </c>
      <c r="O643" s="133"/>
      <c r="P643" s="47"/>
      <c r="Q643" s="47" t="s">
        <v>1346</v>
      </c>
      <c r="R643" s="47" t="s">
        <v>158</v>
      </c>
      <c r="S643" s="47" t="s">
        <v>158</v>
      </c>
      <c r="T643" s="164">
        <v>2</v>
      </c>
      <c r="U643" s="47" t="str">
        <f>IFERROR(INDEX('TAXA DE OCUP. RECUR.'!$F$1:$F$60, MATCH(T643, 'TAXA DE OCUP. RECUR.'!$E$1:$E$60, 0)),"")</f>
        <v>EXPEDIÇÃO</v>
      </c>
      <c r="V643" s="165">
        <v>1</v>
      </c>
      <c r="W643" s="165"/>
      <c r="X643" s="229">
        <v>46147</v>
      </c>
      <c r="Y643" s="229"/>
      <c r="Z643" s="47">
        <f t="shared" ref="Z643:Z706" si="90">IFERROR(WEEKNUM(X643,11),"")</f>
        <v>19</v>
      </c>
      <c r="AA643" s="47" t="str">
        <f t="shared" ref="AA643:AA706" si="91">IF(Y643&lt;&gt;"",WEEKNUM(Y643,11),"")</f>
        <v/>
      </c>
      <c r="AB643" s="47" t="str">
        <f t="shared" si="86"/>
        <v>mai</v>
      </c>
      <c r="AC643" s="47" t="str">
        <f t="shared" si="87"/>
        <v>2026</v>
      </c>
      <c r="AD643" s="165" t="str">
        <f t="shared" si="89"/>
        <v/>
      </c>
    </row>
    <row r="644" spans="1:30" x14ac:dyDescent="0.25">
      <c r="A644" s="47" t="s">
        <v>1024</v>
      </c>
      <c r="B644" s="47" t="s">
        <v>9</v>
      </c>
      <c r="C644" s="47">
        <v>2122</v>
      </c>
      <c r="D644" s="47">
        <v>2</v>
      </c>
      <c r="E644" s="47" t="s">
        <v>1112</v>
      </c>
      <c r="F644" s="48" t="s">
        <v>306</v>
      </c>
      <c r="G644" s="48" t="s">
        <v>11</v>
      </c>
      <c r="H644" s="48" t="str">
        <f t="shared" si="88"/>
        <v>152651-11</v>
      </c>
      <c r="I644" s="48">
        <v>1</v>
      </c>
      <c r="J644" s="48" t="s">
        <v>1143</v>
      </c>
      <c r="K644" s="48" t="s">
        <v>1486</v>
      </c>
      <c r="M644" s="47">
        <f>_xlfn.XLOOKUP(BASE!$A1111,dd_carteira_fundição!A:A,dd_carteira_fundição!G:G,"",0)</f>
        <v>11</v>
      </c>
      <c r="N644" s="47" t="s">
        <v>1164</v>
      </c>
      <c r="O644" s="133"/>
      <c r="P644" s="47"/>
      <c r="Q644" s="47" t="s">
        <v>1346</v>
      </c>
      <c r="R644" s="47" t="s">
        <v>1687</v>
      </c>
      <c r="S644" s="48" t="s">
        <v>1156</v>
      </c>
      <c r="T644" s="164">
        <v>1</v>
      </c>
      <c r="U644" s="47" t="str">
        <f>IFERROR(INDEX('TAXA DE OCUP. RECUR.'!$F$1:$F$60, MATCH(T644, 'TAXA DE OCUP. RECUR.'!$E$1:$E$60, 0)),"")</f>
        <v>FUNDIÇÃO MORENO</v>
      </c>
      <c r="V644" s="165">
        <v>1</v>
      </c>
      <c r="W644" s="165">
        <v>1</v>
      </c>
      <c r="X644" s="229">
        <v>46092</v>
      </c>
      <c r="Y644" s="229"/>
      <c r="Z644" s="47">
        <f t="shared" si="90"/>
        <v>11</v>
      </c>
      <c r="AA644" s="47" t="str">
        <f t="shared" si="91"/>
        <v/>
      </c>
      <c r="AB644" s="47" t="str">
        <f t="shared" si="86"/>
        <v>mar</v>
      </c>
      <c r="AC644" s="47" t="str">
        <f t="shared" si="87"/>
        <v>2026</v>
      </c>
      <c r="AD644" s="165" t="str">
        <f t="shared" si="89"/>
        <v/>
      </c>
    </row>
    <row r="645" spans="1:30" x14ac:dyDescent="0.25">
      <c r="A645" s="47" t="s">
        <v>1024</v>
      </c>
      <c r="B645" s="47" t="s">
        <v>9</v>
      </c>
      <c r="C645" s="47">
        <v>2122</v>
      </c>
      <c r="D645" s="47">
        <v>2</v>
      </c>
      <c r="E645" s="47" t="s">
        <v>1112</v>
      </c>
      <c r="F645" s="48" t="s">
        <v>306</v>
      </c>
      <c r="G645" s="48" t="s">
        <v>11</v>
      </c>
      <c r="H645" s="48" t="str">
        <f t="shared" si="88"/>
        <v>152651-11</v>
      </c>
      <c r="I645" s="48">
        <v>1</v>
      </c>
      <c r="J645" s="48" t="s">
        <v>1143</v>
      </c>
      <c r="K645" s="48" t="s">
        <v>1486</v>
      </c>
      <c r="M645" s="47">
        <f>_xlfn.XLOOKUP(BASE!$A1112,dd_carteira_fundição!A:A,dd_carteira_fundição!G:G,"",0)</f>
        <v>11</v>
      </c>
      <c r="N645" s="47" t="s">
        <v>1164</v>
      </c>
      <c r="O645" s="133"/>
      <c r="P645" s="47" t="s">
        <v>1230</v>
      </c>
      <c r="Q645" s="47" t="s">
        <v>1346</v>
      </c>
      <c r="R645" s="47" t="s">
        <v>1690</v>
      </c>
      <c r="S645" s="47" t="s">
        <v>1229</v>
      </c>
      <c r="T645" s="164">
        <v>395</v>
      </c>
      <c r="U645" s="47" t="s">
        <v>1289</v>
      </c>
      <c r="V645" s="165">
        <v>12.5</v>
      </c>
      <c r="W645" s="165"/>
      <c r="X645" s="229">
        <v>46093</v>
      </c>
      <c r="Y645" s="229"/>
      <c r="Z645" s="47">
        <f t="shared" si="90"/>
        <v>11</v>
      </c>
      <c r="AA645" s="47" t="str">
        <f t="shared" si="91"/>
        <v/>
      </c>
      <c r="AB645" s="47" t="str">
        <f t="shared" si="86"/>
        <v>mar</v>
      </c>
      <c r="AC645" s="47" t="str">
        <f t="shared" si="87"/>
        <v>2026</v>
      </c>
      <c r="AD645" s="165" t="str">
        <f t="shared" si="89"/>
        <v/>
      </c>
    </row>
    <row r="646" spans="1:30" x14ac:dyDescent="0.25">
      <c r="A646" s="47" t="s">
        <v>1024</v>
      </c>
      <c r="B646" s="47" t="s">
        <v>9</v>
      </c>
      <c r="C646" s="47">
        <v>2122</v>
      </c>
      <c r="D646" s="47">
        <v>2</v>
      </c>
      <c r="E646" s="47" t="s">
        <v>1112</v>
      </c>
      <c r="F646" s="48" t="s">
        <v>306</v>
      </c>
      <c r="G646" s="48" t="s">
        <v>11</v>
      </c>
      <c r="H646" s="48" t="str">
        <f t="shared" si="88"/>
        <v>152651-11</v>
      </c>
      <c r="I646" s="48">
        <v>1</v>
      </c>
      <c r="J646" s="48" t="s">
        <v>1143</v>
      </c>
      <c r="K646" s="48" t="s">
        <v>1486</v>
      </c>
      <c r="M646" s="47">
        <f>_xlfn.XLOOKUP(BASE!$A1113,dd_carteira_fundição!A:A,dd_carteira_fundição!G:G,"",0)</f>
        <v>11</v>
      </c>
      <c r="N646" s="47" t="s">
        <v>1164</v>
      </c>
      <c r="O646" s="133"/>
      <c r="P646" s="47" t="s">
        <v>1230</v>
      </c>
      <c r="Q646" s="47" t="s">
        <v>1346</v>
      </c>
      <c r="R646" s="47" t="s">
        <v>1690</v>
      </c>
      <c r="S646" s="47" t="s">
        <v>1231</v>
      </c>
      <c r="T646" s="164">
        <v>74</v>
      </c>
      <c r="U646" s="47" t="s">
        <v>1352</v>
      </c>
      <c r="V646" s="165">
        <v>0.41666666666666669</v>
      </c>
      <c r="W646" s="165"/>
      <c r="X646" s="229">
        <v>46094</v>
      </c>
      <c r="Y646" s="229"/>
      <c r="Z646" s="47">
        <f t="shared" si="90"/>
        <v>11</v>
      </c>
      <c r="AA646" s="47" t="str">
        <f t="shared" si="91"/>
        <v/>
      </c>
      <c r="AB646" s="47" t="str">
        <f t="shared" si="86"/>
        <v>mar</v>
      </c>
      <c r="AC646" s="47" t="str">
        <f t="shared" si="87"/>
        <v>2026</v>
      </c>
      <c r="AD646" s="165" t="str">
        <f t="shared" si="89"/>
        <v/>
      </c>
    </row>
    <row r="647" spans="1:30" x14ac:dyDescent="0.25">
      <c r="A647" s="47" t="s">
        <v>1024</v>
      </c>
      <c r="B647" s="47" t="s">
        <v>9</v>
      </c>
      <c r="C647" s="47">
        <v>2122</v>
      </c>
      <c r="D647" s="47">
        <v>2</v>
      </c>
      <c r="E647" s="47" t="s">
        <v>1112</v>
      </c>
      <c r="F647" s="48" t="s">
        <v>306</v>
      </c>
      <c r="G647" s="48" t="s">
        <v>11</v>
      </c>
      <c r="H647" s="48" t="str">
        <f t="shared" si="88"/>
        <v>152651-11</v>
      </c>
      <c r="I647" s="48">
        <v>1</v>
      </c>
      <c r="J647" s="48" t="s">
        <v>1143</v>
      </c>
      <c r="K647" s="48" t="s">
        <v>1486</v>
      </c>
      <c r="M647" s="47">
        <f>_xlfn.XLOOKUP(BASE!$A1114,dd_carteira_fundição!A:A,dd_carteira_fundição!G:G,"",0)</f>
        <v>11</v>
      </c>
      <c r="N647" s="47" t="s">
        <v>1164</v>
      </c>
      <c r="O647" s="133"/>
      <c r="P647" s="47"/>
      <c r="Q647" s="47" t="s">
        <v>1346</v>
      </c>
      <c r="R647" s="47" t="s">
        <v>158</v>
      </c>
      <c r="S647" s="47" t="s">
        <v>158</v>
      </c>
      <c r="T647" s="164">
        <v>2</v>
      </c>
      <c r="U647" s="47" t="str">
        <f>IFERROR(INDEX('TAXA DE OCUP. RECUR.'!$F$1:$F$60, MATCH(T647, 'TAXA DE OCUP. RECUR.'!$E$1:$E$60, 0)),"")</f>
        <v>EXPEDIÇÃO</v>
      </c>
      <c r="V647" s="165">
        <v>1</v>
      </c>
      <c r="W647" s="165"/>
      <c r="X647" s="229">
        <v>46147</v>
      </c>
      <c r="Y647" s="229"/>
      <c r="Z647" s="47">
        <f t="shared" si="90"/>
        <v>19</v>
      </c>
      <c r="AA647" s="47" t="str">
        <f t="shared" si="91"/>
        <v/>
      </c>
      <c r="AB647" s="47" t="str">
        <f t="shared" si="86"/>
        <v>mai</v>
      </c>
      <c r="AC647" s="47" t="str">
        <f t="shared" si="87"/>
        <v>2026</v>
      </c>
      <c r="AD647" s="165" t="str">
        <f t="shared" si="89"/>
        <v/>
      </c>
    </row>
    <row r="648" spans="1:30" x14ac:dyDescent="0.25">
      <c r="A648" s="47" t="s">
        <v>1025</v>
      </c>
      <c r="B648" s="47" t="s">
        <v>9</v>
      </c>
      <c r="C648" s="47">
        <v>2122</v>
      </c>
      <c r="D648" s="47">
        <v>3</v>
      </c>
      <c r="E648" s="47" t="s">
        <v>1112</v>
      </c>
      <c r="F648" s="48" t="s">
        <v>306</v>
      </c>
      <c r="G648" s="48" t="s">
        <v>11</v>
      </c>
      <c r="H648" s="48" t="str">
        <f t="shared" si="88"/>
        <v>152651-11</v>
      </c>
      <c r="I648" s="48">
        <v>1</v>
      </c>
      <c r="J648" s="48" t="s">
        <v>1143</v>
      </c>
      <c r="K648" s="48" t="s">
        <v>1486</v>
      </c>
      <c r="M648" s="47">
        <f>_xlfn.XLOOKUP(BASE!$A1115,dd_carteira_fundição!A:A,dd_carteira_fundição!G:G,"",0)</f>
        <v>11</v>
      </c>
      <c r="N648" s="47" t="s">
        <v>1164</v>
      </c>
      <c r="O648" s="133"/>
      <c r="P648" s="47"/>
      <c r="Q648" s="47" t="s">
        <v>1346</v>
      </c>
      <c r="R648" s="47" t="s">
        <v>1687</v>
      </c>
      <c r="S648" s="48" t="s">
        <v>1156</v>
      </c>
      <c r="T648" s="164">
        <v>1</v>
      </c>
      <c r="U648" s="47" t="str">
        <f>IFERROR(INDEX('TAXA DE OCUP. RECUR.'!$F$1:$F$60, MATCH(T648, 'TAXA DE OCUP. RECUR.'!$E$1:$E$60, 0)),"")</f>
        <v>FUNDIÇÃO MORENO</v>
      </c>
      <c r="V648" s="165">
        <v>1</v>
      </c>
      <c r="W648" s="165"/>
      <c r="X648" s="229">
        <v>46108</v>
      </c>
      <c r="Y648" s="229"/>
      <c r="Z648" s="47">
        <f t="shared" si="90"/>
        <v>13</v>
      </c>
      <c r="AA648" s="47" t="str">
        <f t="shared" si="91"/>
        <v/>
      </c>
      <c r="AB648" s="47" t="str">
        <f t="shared" si="86"/>
        <v>mar</v>
      </c>
      <c r="AC648" s="47" t="str">
        <f t="shared" si="87"/>
        <v>2026</v>
      </c>
      <c r="AD648" s="165" t="str">
        <f t="shared" si="89"/>
        <v/>
      </c>
    </row>
    <row r="649" spans="1:30" x14ac:dyDescent="0.25">
      <c r="A649" s="47" t="s">
        <v>1025</v>
      </c>
      <c r="B649" s="47" t="s">
        <v>9</v>
      </c>
      <c r="C649" s="47">
        <v>2122</v>
      </c>
      <c r="D649" s="47">
        <v>3</v>
      </c>
      <c r="E649" s="47" t="s">
        <v>1112</v>
      </c>
      <c r="F649" s="48" t="s">
        <v>306</v>
      </c>
      <c r="G649" s="48" t="s">
        <v>11</v>
      </c>
      <c r="H649" s="48" t="str">
        <f t="shared" si="88"/>
        <v>152651-11</v>
      </c>
      <c r="I649" s="48">
        <v>1</v>
      </c>
      <c r="J649" s="48" t="s">
        <v>1143</v>
      </c>
      <c r="K649" s="48" t="s">
        <v>1486</v>
      </c>
      <c r="M649" s="47">
        <f>_xlfn.XLOOKUP(BASE!$A1116,dd_carteira_fundição!A:A,dd_carteira_fundição!G:G,"",0)</f>
        <v>11</v>
      </c>
      <c r="N649" s="47" t="s">
        <v>1164</v>
      </c>
      <c r="O649" s="133"/>
      <c r="P649" s="47" t="s">
        <v>1230</v>
      </c>
      <c r="Q649" s="47" t="s">
        <v>1346</v>
      </c>
      <c r="R649" s="47" t="s">
        <v>1690</v>
      </c>
      <c r="S649" s="47" t="s">
        <v>1229</v>
      </c>
      <c r="T649" s="164">
        <v>395</v>
      </c>
      <c r="U649" s="47" t="s">
        <v>1289</v>
      </c>
      <c r="V649" s="165">
        <v>12.5</v>
      </c>
      <c r="W649" s="165"/>
      <c r="X649" s="229">
        <v>46109</v>
      </c>
      <c r="Y649" s="229"/>
      <c r="Z649" s="47">
        <f t="shared" si="90"/>
        <v>13</v>
      </c>
      <c r="AA649" s="47" t="str">
        <f t="shared" si="91"/>
        <v/>
      </c>
      <c r="AB649" s="47" t="str">
        <f t="shared" si="86"/>
        <v>mar</v>
      </c>
      <c r="AC649" s="47" t="str">
        <f t="shared" si="87"/>
        <v>2026</v>
      </c>
      <c r="AD649" s="165" t="str">
        <f t="shared" si="89"/>
        <v/>
      </c>
    </row>
    <row r="650" spans="1:30" x14ac:dyDescent="0.25">
      <c r="A650" s="47" t="s">
        <v>1025</v>
      </c>
      <c r="B650" s="47" t="s">
        <v>9</v>
      </c>
      <c r="C650" s="47">
        <v>2122</v>
      </c>
      <c r="D650" s="47">
        <v>3</v>
      </c>
      <c r="E650" s="47" t="s">
        <v>1112</v>
      </c>
      <c r="F650" s="48" t="s">
        <v>306</v>
      </c>
      <c r="G650" s="48" t="s">
        <v>11</v>
      </c>
      <c r="H650" s="48" t="str">
        <f t="shared" si="88"/>
        <v>152651-11</v>
      </c>
      <c r="I650" s="48">
        <v>1</v>
      </c>
      <c r="J650" s="48" t="s">
        <v>1143</v>
      </c>
      <c r="K650" s="48" t="s">
        <v>1486</v>
      </c>
      <c r="M650" s="47">
        <f>_xlfn.XLOOKUP(BASE!$A1117,dd_carteira_fundição!A:A,dd_carteira_fundição!G:G,"",0)</f>
        <v>11</v>
      </c>
      <c r="N650" s="47" t="s">
        <v>1164</v>
      </c>
      <c r="O650" s="133"/>
      <c r="P650" s="47" t="s">
        <v>1230</v>
      </c>
      <c r="Q650" s="47" t="s">
        <v>1346</v>
      </c>
      <c r="R650" s="47" t="s">
        <v>1690</v>
      </c>
      <c r="S650" s="47" t="s">
        <v>1231</v>
      </c>
      <c r="T650" s="164">
        <v>74</v>
      </c>
      <c r="U650" s="47" t="s">
        <v>1352</v>
      </c>
      <c r="V650" s="165">
        <v>0.41666666666666669</v>
      </c>
      <c r="W650" s="165"/>
      <c r="X650" s="229">
        <v>46110</v>
      </c>
      <c r="Y650" s="229"/>
      <c r="Z650" s="47">
        <f t="shared" si="90"/>
        <v>13</v>
      </c>
      <c r="AA650" s="47" t="str">
        <f t="shared" si="91"/>
        <v/>
      </c>
      <c r="AB650" s="47" t="str">
        <f t="shared" si="86"/>
        <v>mar</v>
      </c>
      <c r="AC650" s="47" t="str">
        <f t="shared" si="87"/>
        <v>2026</v>
      </c>
      <c r="AD650" s="165" t="str">
        <f t="shared" si="89"/>
        <v/>
      </c>
    </row>
    <row r="651" spans="1:30" x14ac:dyDescent="0.25">
      <c r="A651" s="47" t="s">
        <v>1025</v>
      </c>
      <c r="B651" s="47" t="s">
        <v>9</v>
      </c>
      <c r="C651" s="47">
        <v>2122</v>
      </c>
      <c r="D651" s="47">
        <v>3</v>
      </c>
      <c r="E651" s="47" t="s">
        <v>1112</v>
      </c>
      <c r="F651" s="48" t="s">
        <v>306</v>
      </c>
      <c r="G651" s="48" t="s">
        <v>11</v>
      </c>
      <c r="H651" s="48" t="str">
        <f t="shared" si="88"/>
        <v>152651-11</v>
      </c>
      <c r="I651" s="48">
        <v>1</v>
      </c>
      <c r="J651" s="48" t="s">
        <v>1143</v>
      </c>
      <c r="K651" s="48" t="s">
        <v>1486</v>
      </c>
      <c r="M651" s="47">
        <f>_xlfn.XLOOKUP(BASE!$A1118,dd_carteira_fundição!A:A,dd_carteira_fundição!G:G,"",0)</f>
        <v>11</v>
      </c>
      <c r="N651" s="47" t="s">
        <v>1164</v>
      </c>
      <c r="O651" s="133"/>
      <c r="P651" s="47"/>
      <c r="Q651" s="47" t="s">
        <v>1346</v>
      </c>
      <c r="R651" s="47" t="s">
        <v>158</v>
      </c>
      <c r="S651" s="47" t="s">
        <v>158</v>
      </c>
      <c r="T651" s="164">
        <v>2</v>
      </c>
      <c r="U651" s="47" t="str">
        <f>IFERROR(INDEX('TAXA DE OCUP. RECUR.'!$F$1:$F$60, MATCH(T651, 'TAXA DE OCUP. RECUR.'!$E$1:$E$60, 0)),"")</f>
        <v>EXPEDIÇÃO</v>
      </c>
      <c r="V651" s="165">
        <v>1</v>
      </c>
      <c r="W651" s="165"/>
      <c r="X651" s="229">
        <v>46147</v>
      </c>
      <c r="Y651" s="229"/>
      <c r="Z651" s="47">
        <f t="shared" si="90"/>
        <v>19</v>
      </c>
      <c r="AA651" s="47" t="str">
        <f t="shared" si="91"/>
        <v/>
      </c>
      <c r="AB651" s="47" t="str">
        <f t="shared" si="86"/>
        <v>mai</v>
      </c>
      <c r="AC651" s="47" t="str">
        <f t="shared" si="87"/>
        <v>2026</v>
      </c>
      <c r="AD651" s="165" t="str">
        <f t="shared" si="89"/>
        <v/>
      </c>
    </row>
    <row r="652" spans="1:30" x14ac:dyDescent="0.25">
      <c r="A652" s="47" t="s">
        <v>1026</v>
      </c>
      <c r="B652" s="47" t="s">
        <v>9</v>
      </c>
      <c r="C652" s="47">
        <v>2122</v>
      </c>
      <c r="D652" s="47">
        <v>4</v>
      </c>
      <c r="E652" s="47" t="s">
        <v>1112</v>
      </c>
      <c r="F652" s="48" t="s">
        <v>306</v>
      </c>
      <c r="G652" s="48" t="s">
        <v>11</v>
      </c>
      <c r="H652" s="48" t="str">
        <f t="shared" si="88"/>
        <v>152651-11</v>
      </c>
      <c r="I652" s="48">
        <v>1</v>
      </c>
      <c r="J652" s="48" t="s">
        <v>1143</v>
      </c>
      <c r="K652" s="48" t="s">
        <v>1486</v>
      </c>
      <c r="M652" s="47">
        <f>_xlfn.XLOOKUP(BASE!$A1119,dd_carteira_fundição!A:A,dd_carteira_fundição!G:G,"",0)</f>
        <v>11</v>
      </c>
      <c r="N652" s="47" t="s">
        <v>1164</v>
      </c>
      <c r="O652" s="133"/>
      <c r="P652" s="47"/>
      <c r="Q652" s="47" t="s">
        <v>1346</v>
      </c>
      <c r="R652" s="47" t="s">
        <v>1687</v>
      </c>
      <c r="S652" s="48" t="s">
        <v>1156</v>
      </c>
      <c r="T652" s="164">
        <v>1</v>
      </c>
      <c r="U652" s="47" t="str">
        <f>IFERROR(INDEX('TAXA DE OCUP. RECUR.'!$F$1:$F$60, MATCH(T652, 'TAXA DE OCUP. RECUR.'!$E$1:$E$60, 0)),"")</f>
        <v>FUNDIÇÃO MORENO</v>
      </c>
      <c r="V652" s="165">
        <v>1</v>
      </c>
      <c r="W652" s="165"/>
      <c r="X652" s="229">
        <v>46126</v>
      </c>
      <c r="Y652" s="229"/>
      <c r="Z652" s="47">
        <f t="shared" si="90"/>
        <v>16</v>
      </c>
      <c r="AA652" s="47" t="str">
        <f t="shared" si="91"/>
        <v/>
      </c>
      <c r="AB652" s="47" t="str">
        <f t="shared" si="86"/>
        <v>abr</v>
      </c>
      <c r="AC652" s="47" t="str">
        <f t="shared" si="87"/>
        <v>2026</v>
      </c>
      <c r="AD652" s="165" t="str">
        <f t="shared" si="89"/>
        <v/>
      </c>
    </row>
    <row r="653" spans="1:30" x14ac:dyDescent="0.25">
      <c r="A653" s="47" t="s">
        <v>1026</v>
      </c>
      <c r="B653" s="47" t="s">
        <v>9</v>
      </c>
      <c r="C653" s="47">
        <v>2122</v>
      </c>
      <c r="D653" s="47">
        <v>4</v>
      </c>
      <c r="E653" s="47" t="s">
        <v>1112</v>
      </c>
      <c r="F653" s="48" t="s">
        <v>306</v>
      </c>
      <c r="G653" s="48" t="s">
        <v>11</v>
      </c>
      <c r="H653" s="48" t="str">
        <f t="shared" si="88"/>
        <v>152651-11</v>
      </c>
      <c r="I653" s="48">
        <v>1</v>
      </c>
      <c r="J653" s="48" t="s">
        <v>1143</v>
      </c>
      <c r="K653" s="48" t="s">
        <v>1486</v>
      </c>
      <c r="M653" s="47">
        <f>_xlfn.XLOOKUP(BASE!$A1120,dd_carteira_fundição!A:A,dd_carteira_fundição!G:G,"",0)</f>
        <v>11</v>
      </c>
      <c r="N653" s="47" t="s">
        <v>1164</v>
      </c>
      <c r="O653" s="133"/>
      <c r="P653" s="47" t="s">
        <v>1230</v>
      </c>
      <c r="Q653" s="47" t="s">
        <v>1346</v>
      </c>
      <c r="R653" s="47" t="s">
        <v>1690</v>
      </c>
      <c r="S653" s="47" t="s">
        <v>1229</v>
      </c>
      <c r="T653" s="164">
        <v>124</v>
      </c>
      <c r="U653" s="47" t="str">
        <f>IFERROR(INDEX('TAXA DE OCUP. RECUR.'!$F$1:$F$60, MATCH(T653, 'TAXA DE OCUP. RECUR.'!$E$1:$E$60, 0)),"")</f>
        <v>TORNO VERT. WEBSTER BENNETT - [124]</v>
      </c>
      <c r="V653" s="165">
        <v>12.5</v>
      </c>
      <c r="W653" s="165"/>
      <c r="X653" s="229">
        <v>46115</v>
      </c>
      <c r="Y653" s="229"/>
      <c r="Z653" s="47">
        <f t="shared" si="90"/>
        <v>14</v>
      </c>
      <c r="AA653" s="47" t="str">
        <f t="shared" si="91"/>
        <v/>
      </c>
      <c r="AB653" s="47" t="str">
        <f t="shared" si="86"/>
        <v>abr</v>
      </c>
      <c r="AC653" s="47" t="str">
        <f t="shared" si="87"/>
        <v>2026</v>
      </c>
      <c r="AD653" s="165" t="str">
        <f t="shared" si="89"/>
        <v/>
      </c>
    </row>
    <row r="654" spans="1:30" x14ac:dyDescent="0.25">
      <c r="A654" s="47" t="s">
        <v>1026</v>
      </c>
      <c r="B654" s="47" t="s">
        <v>9</v>
      </c>
      <c r="C654" s="47">
        <v>2122</v>
      </c>
      <c r="D654" s="47">
        <v>4</v>
      </c>
      <c r="E654" s="47" t="s">
        <v>1112</v>
      </c>
      <c r="F654" s="48" t="s">
        <v>306</v>
      </c>
      <c r="G654" s="48" t="s">
        <v>11</v>
      </c>
      <c r="H654" s="48" t="str">
        <f t="shared" si="88"/>
        <v>152651-11</v>
      </c>
      <c r="I654" s="48">
        <v>1</v>
      </c>
      <c r="J654" s="48" t="s">
        <v>1143</v>
      </c>
      <c r="K654" s="48" t="s">
        <v>1486</v>
      </c>
      <c r="M654" s="47">
        <f>_xlfn.XLOOKUP(BASE!$A1121,dd_carteira_fundição!A:A,dd_carteira_fundição!G:G,"",0)</f>
        <v>11</v>
      </c>
      <c r="N654" s="47" t="s">
        <v>1164</v>
      </c>
      <c r="O654" s="133"/>
      <c r="P654" s="47" t="s">
        <v>1230</v>
      </c>
      <c r="Q654" s="47" t="s">
        <v>1346</v>
      </c>
      <c r="R654" s="47" t="s">
        <v>1690</v>
      </c>
      <c r="S654" s="47" t="s">
        <v>1231</v>
      </c>
      <c r="T654" s="164">
        <v>74</v>
      </c>
      <c r="U654" s="47" t="s">
        <v>1352</v>
      </c>
      <c r="V654" s="165">
        <v>0.41666666666666669</v>
      </c>
      <c r="W654" s="165"/>
      <c r="X654" s="229">
        <v>46116</v>
      </c>
      <c r="Y654" s="229"/>
      <c r="Z654" s="47">
        <f t="shared" si="90"/>
        <v>14</v>
      </c>
      <c r="AA654" s="47" t="str">
        <f t="shared" si="91"/>
        <v/>
      </c>
      <c r="AB654" s="47" t="str">
        <f t="shared" si="86"/>
        <v>abr</v>
      </c>
      <c r="AC654" s="47" t="str">
        <f t="shared" si="87"/>
        <v>2026</v>
      </c>
      <c r="AD654" s="165" t="str">
        <f t="shared" si="89"/>
        <v/>
      </c>
    </row>
    <row r="655" spans="1:30" x14ac:dyDescent="0.25">
      <c r="A655" s="47" t="s">
        <v>1026</v>
      </c>
      <c r="B655" s="47" t="s">
        <v>9</v>
      </c>
      <c r="C655" s="47">
        <v>2122</v>
      </c>
      <c r="D655" s="47">
        <v>4</v>
      </c>
      <c r="E655" s="47" t="s">
        <v>1112</v>
      </c>
      <c r="F655" s="48" t="s">
        <v>306</v>
      </c>
      <c r="G655" s="48" t="s">
        <v>11</v>
      </c>
      <c r="H655" s="48" t="str">
        <f t="shared" si="88"/>
        <v>152651-11</v>
      </c>
      <c r="I655" s="48">
        <v>1</v>
      </c>
      <c r="J655" s="48" t="s">
        <v>1143</v>
      </c>
      <c r="K655" s="48" t="s">
        <v>1486</v>
      </c>
      <c r="M655" s="47">
        <f>_xlfn.XLOOKUP(BASE!$A1122,dd_carteira_fundição!A:A,dd_carteira_fundição!G:G,"",0)</f>
        <v>11</v>
      </c>
      <c r="N655" s="47" t="s">
        <v>1164</v>
      </c>
      <c r="O655" s="133"/>
      <c r="P655" s="47"/>
      <c r="Q655" s="47" t="s">
        <v>1346</v>
      </c>
      <c r="R655" s="47" t="s">
        <v>158</v>
      </c>
      <c r="S655" s="47" t="s">
        <v>158</v>
      </c>
      <c r="T655" s="164">
        <v>2</v>
      </c>
      <c r="U655" s="47" t="str">
        <f>IFERROR(INDEX('TAXA DE OCUP. RECUR.'!$F$1:$F$60, MATCH(T655, 'TAXA DE OCUP. RECUR.'!$E$1:$E$60, 0)),"")</f>
        <v>EXPEDIÇÃO</v>
      </c>
      <c r="V655" s="165">
        <v>1</v>
      </c>
      <c r="W655" s="165"/>
      <c r="X655" s="229">
        <v>46149</v>
      </c>
      <c r="Y655" s="229"/>
      <c r="Z655" s="47">
        <f t="shared" si="90"/>
        <v>19</v>
      </c>
      <c r="AA655" s="47" t="str">
        <f t="shared" si="91"/>
        <v/>
      </c>
      <c r="AB655" s="47" t="str">
        <f t="shared" si="86"/>
        <v>mai</v>
      </c>
      <c r="AC655" s="47" t="str">
        <f t="shared" si="87"/>
        <v>2026</v>
      </c>
      <c r="AD655" s="165" t="str">
        <f t="shared" si="89"/>
        <v/>
      </c>
    </row>
    <row r="656" spans="1:30" x14ac:dyDescent="0.25">
      <c r="A656" s="47" t="s">
        <v>1027</v>
      </c>
      <c r="B656" s="47" t="s">
        <v>9</v>
      </c>
      <c r="C656" s="47">
        <v>2122</v>
      </c>
      <c r="D656" s="47">
        <v>5</v>
      </c>
      <c r="E656" s="47" t="s">
        <v>1112</v>
      </c>
      <c r="F656" s="48" t="s">
        <v>306</v>
      </c>
      <c r="G656" s="48" t="s">
        <v>11</v>
      </c>
      <c r="H656" s="48" t="str">
        <f t="shared" si="88"/>
        <v>152651-11</v>
      </c>
      <c r="I656" s="48">
        <v>1</v>
      </c>
      <c r="J656" s="48" t="s">
        <v>1143</v>
      </c>
      <c r="K656" s="48" t="s">
        <v>1486</v>
      </c>
      <c r="M656" s="47">
        <f>_xlfn.XLOOKUP(BASE!$A1123,dd_carteira_fundição!A:A,dd_carteira_fundição!G:G,"",0)</f>
        <v>11</v>
      </c>
      <c r="N656" s="47" t="s">
        <v>1164</v>
      </c>
      <c r="O656" s="133"/>
      <c r="P656" s="47"/>
      <c r="Q656" s="47" t="s">
        <v>1346</v>
      </c>
      <c r="R656" s="47" t="s">
        <v>1687</v>
      </c>
      <c r="S656" s="48" t="s">
        <v>1156</v>
      </c>
      <c r="T656" s="164">
        <v>1</v>
      </c>
      <c r="U656" s="47" t="str">
        <f>IFERROR(INDEX('TAXA DE OCUP. RECUR.'!$F$1:$F$60, MATCH(T656, 'TAXA DE OCUP. RECUR.'!$E$1:$E$60, 0)),"")</f>
        <v>FUNDIÇÃO MORENO</v>
      </c>
      <c r="V656" s="165">
        <v>1</v>
      </c>
      <c r="W656" s="165"/>
      <c r="X656" s="229">
        <v>46126</v>
      </c>
      <c r="Y656" s="229"/>
      <c r="Z656" s="47">
        <f t="shared" si="90"/>
        <v>16</v>
      </c>
      <c r="AA656" s="47" t="str">
        <f t="shared" si="91"/>
        <v/>
      </c>
      <c r="AB656" s="47" t="str">
        <f t="shared" si="86"/>
        <v>abr</v>
      </c>
      <c r="AC656" s="47" t="str">
        <f t="shared" si="87"/>
        <v>2026</v>
      </c>
      <c r="AD656" s="165" t="str">
        <f t="shared" si="89"/>
        <v/>
      </c>
    </row>
    <row r="657" spans="1:30" x14ac:dyDescent="0.25">
      <c r="A657" s="47" t="s">
        <v>1027</v>
      </c>
      <c r="B657" s="47" t="s">
        <v>9</v>
      </c>
      <c r="C657" s="47">
        <v>2122</v>
      </c>
      <c r="D657" s="47">
        <v>5</v>
      </c>
      <c r="E657" s="47" t="s">
        <v>1112</v>
      </c>
      <c r="F657" s="48" t="s">
        <v>306</v>
      </c>
      <c r="G657" s="48" t="s">
        <v>11</v>
      </c>
      <c r="H657" s="48" t="str">
        <f t="shared" si="88"/>
        <v>152651-11</v>
      </c>
      <c r="I657" s="48">
        <v>1</v>
      </c>
      <c r="J657" s="48" t="s">
        <v>1143</v>
      </c>
      <c r="K657" s="48" t="s">
        <v>1486</v>
      </c>
      <c r="M657" s="47">
        <f>_xlfn.XLOOKUP(BASE!$A1124,dd_carteira_fundição!A:A,dd_carteira_fundição!G:G,"",0)</f>
        <v>11</v>
      </c>
      <c r="N657" s="47" t="s">
        <v>1164</v>
      </c>
      <c r="O657" s="133"/>
      <c r="P657" s="47" t="s">
        <v>1230</v>
      </c>
      <c r="Q657" s="47" t="s">
        <v>1346</v>
      </c>
      <c r="R657" s="47" t="s">
        <v>1690</v>
      </c>
      <c r="S657" s="47" t="s">
        <v>1229</v>
      </c>
      <c r="T657" s="164">
        <v>124</v>
      </c>
      <c r="U657" s="47" t="str">
        <f>IFERROR(INDEX('TAXA DE OCUP. RECUR.'!$F$1:$F$60, MATCH(T657, 'TAXA DE OCUP. RECUR.'!$E$1:$E$60, 0)),"")</f>
        <v>TORNO VERT. WEBSTER BENNETT - [124]</v>
      </c>
      <c r="V657" s="165">
        <v>12.5</v>
      </c>
      <c r="W657" s="165"/>
      <c r="X657" s="229">
        <v>46115</v>
      </c>
      <c r="Y657" s="229"/>
      <c r="Z657" s="47">
        <f t="shared" si="90"/>
        <v>14</v>
      </c>
      <c r="AA657" s="47" t="str">
        <f t="shared" si="91"/>
        <v/>
      </c>
      <c r="AB657" s="47" t="str">
        <f t="shared" si="86"/>
        <v>abr</v>
      </c>
      <c r="AC657" s="47" t="str">
        <f t="shared" si="87"/>
        <v>2026</v>
      </c>
      <c r="AD657" s="165" t="str">
        <f t="shared" si="89"/>
        <v/>
      </c>
    </row>
    <row r="658" spans="1:30" x14ac:dyDescent="0.25">
      <c r="A658" s="47" t="s">
        <v>1027</v>
      </c>
      <c r="B658" s="47" t="s">
        <v>9</v>
      </c>
      <c r="C658" s="47">
        <v>2122</v>
      </c>
      <c r="D658" s="47">
        <v>5</v>
      </c>
      <c r="E658" s="47" t="s">
        <v>1112</v>
      </c>
      <c r="F658" s="48" t="s">
        <v>306</v>
      </c>
      <c r="G658" s="48" t="s">
        <v>11</v>
      </c>
      <c r="H658" s="48" t="str">
        <f t="shared" si="88"/>
        <v>152651-11</v>
      </c>
      <c r="I658" s="48">
        <v>1</v>
      </c>
      <c r="J658" s="48" t="s">
        <v>1143</v>
      </c>
      <c r="K658" s="48" t="s">
        <v>1486</v>
      </c>
      <c r="M658" s="47">
        <f>_xlfn.XLOOKUP(BASE!$A1125,dd_carteira_fundição!A:A,dd_carteira_fundição!G:G,"",0)</f>
        <v>11</v>
      </c>
      <c r="N658" s="47" t="s">
        <v>1164</v>
      </c>
      <c r="O658" s="133"/>
      <c r="P658" s="47" t="s">
        <v>1230</v>
      </c>
      <c r="Q658" s="47" t="s">
        <v>1346</v>
      </c>
      <c r="R658" s="47" t="s">
        <v>1690</v>
      </c>
      <c r="S658" s="47" t="s">
        <v>1231</v>
      </c>
      <c r="T658" s="164">
        <v>74</v>
      </c>
      <c r="U658" s="47" t="s">
        <v>1352</v>
      </c>
      <c r="V658" s="165">
        <v>0.41666666666666669</v>
      </c>
      <c r="W658" s="165"/>
      <c r="X658" s="229">
        <v>46116</v>
      </c>
      <c r="Y658" s="229"/>
      <c r="Z658" s="47">
        <f t="shared" si="90"/>
        <v>14</v>
      </c>
      <c r="AA658" s="47" t="str">
        <f t="shared" si="91"/>
        <v/>
      </c>
      <c r="AB658" s="47" t="str">
        <f t="shared" si="86"/>
        <v>abr</v>
      </c>
      <c r="AC658" s="47" t="str">
        <f t="shared" si="87"/>
        <v>2026</v>
      </c>
      <c r="AD658" s="165" t="str">
        <f t="shared" si="89"/>
        <v/>
      </c>
    </row>
    <row r="659" spans="1:30" x14ac:dyDescent="0.25">
      <c r="A659" s="47" t="s">
        <v>1027</v>
      </c>
      <c r="B659" s="47" t="s">
        <v>9</v>
      </c>
      <c r="C659" s="47">
        <v>2122</v>
      </c>
      <c r="D659" s="47">
        <v>5</v>
      </c>
      <c r="E659" s="47" t="s">
        <v>1112</v>
      </c>
      <c r="F659" s="48" t="s">
        <v>306</v>
      </c>
      <c r="G659" s="48" t="s">
        <v>11</v>
      </c>
      <c r="H659" s="48" t="str">
        <f t="shared" si="88"/>
        <v>152651-11</v>
      </c>
      <c r="I659" s="48">
        <v>1</v>
      </c>
      <c r="J659" s="48" t="s">
        <v>1143</v>
      </c>
      <c r="K659" s="48" t="s">
        <v>1486</v>
      </c>
      <c r="M659" s="47">
        <f>_xlfn.XLOOKUP(BASE!$A1126,dd_carteira_fundição!A:A,dd_carteira_fundição!G:G,"",0)</f>
        <v>11</v>
      </c>
      <c r="N659" s="47" t="s">
        <v>1164</v>
      </c>
      <c r="O659" s="133"/>
      <c r="P659" s="47"/>
      <c r="Q659" s="47" t="s">
        <v>1346</v>
      </c>
      <c r="R659" s="47" t="s">
        <v>158</v>
      </c>
      <c r="S659" s="47" t="s">
        <v>158</v>
      </c>
      <c r="T659" s="164">
        <v>2</v>
      </c>
      <c r="U659" s="47" t="str">
        <f>IFERROR(INDEX('TAXA DE OCUP. RECUR.'!$F$1:$F$60, MATCH(T659, 'TAXA DE OCUP. RECUR.'!$E$1:$E$60, 0)),"")</f>
        <v>EXPEDIÇÃO</v>
      </c>
      <c r="V659" s="165">
        <v>1</v>
      </c>
      <c r="W659" s="165"/>
      <c r="X659" s="229">
        <v>46149</v>
      </c>
      <c r="Y659" s="229"/>
      <c r="Z659" s="47">
        <f t="shared" si="90"/>
        <v>19</v>
      </c>
      <c r="AA659" s="47" t="str">
        <f t="shared" si="91"/>
        <v/>
      </c>
      <c r="AB659" s="47" t="str">
        <f t="shared" si="86"/>
        <v>mai</v>
      </c>
      <c r="AC659" s="47" t="str">
        <f t="shared" si="87"/>
        <v>2026</v>
      </c>
      <c r="AD659" s="165" t="str">
        <f t="shared" si="89"/>
        <v/>
      </c>
    </row>
    <row r="660" spans="1:30" x14ac:dyDescent="0.25">
      <c r="A660" s="47" t="s">
        <v>1028</v>
      </c>
      <c r="B660" s="47" t="s">
        <v>9</v>
      </c>
      <c r="C660" s="47">
        <v>2123</v>
      </c>
      <c r="D660" s="47">
        <v>1</v>
      </c>
      <c r="E660" s="47" t="s">
        <v>1112</v>
      </c>
      <c r="F660" s="48" t="s">
        <v>306</v>
      </c>
      <c r="G660" s="48" t="s">
        <v>11</v>
      </c>
      <c r="H660" s="48" t="str">
        <f t="shared" si="88"/>
        <v>152651-11</v>
      </c>
      <c r="I660" s="48">
        <v>1</v>
      </c>
      <c r="J660" s="48" t="s">
        <v>1143</v>
      </c>
      <c r="K660" s="48" t="s">
        <v>1486</v>
      </c>
      <c r="M660" s="47">
        <f>_xlfn.XLOOKUP(BASE!$A1127,dd_carteira_fundição!A:A,dd_carteira_fundição!G:G,"",0)</f>
        <v>11</v>
      </c>
      <c r="N660" s="47" t="s">
        <v>1164</v>
      </c>
      <c r="O660" s="133"/>
      <c r="P660" s="47"/>
      <c r="Q660" s="47" t="s">
        <v>1346</v>
      </c>
      <c r="R660" s="47" t="s">
        <v>1687</v>
      </c>
      <c r="S660" s="48" t="s">
        <v>1156</v>
      </c>
      <c r="T660" s="164">
        <v>1</v>
      </c>
      <c r="U660" s="47" t="str">
        <f>IFERROR(INDEX('TAXA DE OCUP. RECUR.'!$F$1:$F$60, MATCH(T660, 'TAXA DE OCUP. RECUR.'!$E$1:$E$60, 0)),"")</f>
        <v>FUNDIÇÃO MORENO</v>
      </c>
      <c r="V660" s="165">
        <v>1</v>
      </c>
      <c r="W660" s="165"/>
      <c r="X660" s="229">
        <v>46126</v>
      </c>
      <c r="Y660" s="229"/>
      <c r="Z660" s="47">
        <f t="shared" si="90"/>
        <v>16</v>
      </c>
      <c r="AA660" s="47" t="str">
        <f t="shared" si="91"/>
        <v/>
      </c>
      <c r="AB660" s="47" t="str">
        <f t="shared" si="86"/>
        <v>abr</v>
      </c>
      <c r="AC660" s="47" t="str">
        <f t="shared" si="87"/>
        <v>2026</v>
      </c>
      <c r="AD660" s="165" t="str">
        <f t="shared" si="89"/>
        <v/>
      </c>
    </row>
    <row r="661" spans="1:30" x14ac:dyDescent="0.25">
      <c r="A661" s="47" t="s">
        <v>1028</v>
      </c>
      <c r="B661" s="47" t="s">
        <v>9</v>
      </c>
      <c r="C661" s="47">
        <v>2123</v>
      </c>
      <c r="D661" s="47">
        <v>1</v>
      </c>
      <c r="E661" s="47" t="s">
        <v>1112</v>
      </c>
      <c r="F661" s="48" t="s">
        <v>306</v>
      </c>
      <c r="G661" s="48" t="s">
        <v>11</v>
      </c>
      <c r="H661" s="48" t="str">
        <f t="shared" si="88"/>
        <v>152651-11</v>
      </c>
      <c r="I661" s="48">
        <v>1</v>
      </c>
      <c r="J661" s="48" t="s">
        <v>1143</v>
      </c>
      <c r="K661" s="48" t="s">
        <v>1486</v>
      </c>
      <c r="M661" s="47">
        <f>_xlfn.XLOOKUP(BASE!$A1128,dd_carteira_fundição!A:A,dd_carteira_fundição!G:G,"",0)</f>
        <v>11</v>
      </c>
      <c r="N661" s="47" t="s">
        <v>1164</v>
      </c>
      <c r="O661" s="133"/>
      <c r="P661" s="47" t="s">
        <v>1230</v>
      </c>
      <c r="Q661" s="47" t="s">
        <v>1346</v>
      </c>
      <c r="R661" s="47" t="s">
        <v>1690</v>
      </c>
      <c r="S661" s="47" t="s">
        <v>1229</v>
      </c>
      <c r="T661" s="164">
        <v>395</v>
      </c>
      <c r="U661" s="47" t="s">
        <v>1289</v>
      </c>
      <c r="V661" s="165">
        <v>12.5</v>
      </c>
      <c r="W661" s="165"/>
      <c r="X661" s="229">
        <v>46127</v>
      </c>
      <c r="Y661" s="229"/>
      <c r="Z661" s="47">
        <f t="shared" si="90"/>
        <v>16</v>
      </c>
      <c r="AA661" s="47" t="str">
        <f t="shared" si="91"/>
        <v/>
      </c>
      <c r="AB661" s="47" t="str">
        <f t="shared" si="86"/>
        <v>abr</v>
      </c>
      <c r="AC661" s="47" t="str">
        <f t="shared" si="87"/>
        <v>2026</v>
      </c>
      <c r="AD661" s="165" t="str">
        <f t="shared" si="89"/>
        <v/>
      </c>
    </row>
    <row r="662" spans="1:30" x14ac:dyDescent="0.25">
      <c r="A662" s="47" t="s">
        <v>1028</v>
      </c>
      <c r="B662" s="47" t="s">
        <v>9</v>
      </c>
      <c r="C662" s="47">
        <v>2123</v>
      </c>
      <c r="D662" s="47">
        <v>1</v>
      </c>
      <c r="E662" s="47" t="s">
        <v>1112</v>
      </c>
      <c r="F662" s="48" t="s">
        <v>306</v>
      </c>
      <c r="G662" s="48" t="s">
        <v>11</v>
      </c>
      <c r="H662" s="48" t="str">
        <f t="shared" si="88"/>
        <v>152651-292</v>
      </c>
      <c r="I662" s="48">
        <v>1</v>
      </c>
      <c r="J662" s="48" t="s">
        <v>1143</v>
      </c>
      <c r="K662" s="48" t="s">
        <v>1486</v>
      </c>
      <c r="M662" s="47">
        <f>_xlfn.XLOOKUP(BASE!$A1129,dd_carteira_fundição!A:A,dd_carteira_fundição!G:G,"",0)</f>
        <v>292</v>
      </c>
      <c r="N662" s="47" t="s">
        <v>1164</v>
      </c>
      <c r="O662" s="133"/>
      <c r="P662" s="47" t="s">
        <v>1230</v>
      </c>
      <c r="Q662" s="47" t="s">
        <v>1346</v>
      </c>
      <c r="R662" s="47" t="s">
        <v>1690</v>
      </c>
      <c r="S662" s="47" t="s">
        <v>1231</v>
      </c>
      <c r="T662" s="164">
        <v>74</v>
      </c>
      <c r="U662" s="47" t="s">
        <v>1352</v>
      </c>
      <c r="V662" s="165">
        <v>0.41666666666666669</v>
      </c>
      <c r="W662" s="165"/>
      <c r="X662" s="229">
        <v>46128</v>
      </c>
      <c r="Y662" s="229"/>
      <c r="Z662" s="47">
        <f t="shared" si="90"/>
        <v>16</v>
      </c>
      <c r="AA662" s="47" t="str">
        <f t="shared" si="91"/>
        <v/>
      </c>
      <c r="AB662" s="47" t="str">
        <f t="shared" si="86"/>
        <v>abr</v>
      </c>
      <c r="AC662" s="47" t="str">
        <f t="shared" si="87"/>
        <v>2026</v>
      </c>
      <c r="AD662" s="165" t="str">
        <f t="shared" si="89"/>
        <v/>
      </c>
    </row>
    <row r="663" spans="1:30" x14ac:dyDescent="0.25">
      <c r="A663" s="47" t="s">
        <v>1028</v>
      </c>
      <c r="B663" s="47" t="s">
        <v>9</v>
      </c>
      <c r="C663" s="47">
        <v>2123</v>
      </c>
      <c r="D663" s="47">
        <v>1</v>
      </c>
      <c r="E663" s="47" t="s">
        <v>1112</v>
      </c>
      <c r="F663" s="48" t="s">
        <v>306</v>
      </c>
      <c r="G663" s="48" t="s">
        <v>11</v>
      </c>
      <c r="H663" s="48" t="str">
        <f t="shared" si="88"/>
        <v>152651-292</v>
      </c>
      <c r="I663" s="48">
        <v>1</v>
      </c>
      <c r="J663" s="48" t="s">
        <v>1143</v>
      </c>
      <c r="K663" s="48" t="s">
        <v>1486</v>
      </c>
      <c r="M663" s="47">
        <f>_xlfn.XLOOKUP(BASE!$A1130,dd_carteira_fundição!A:A,dd_carteira_fundição!G:G,"",0)</f>
        <v>292</v>
      </c>
      <c r="N663" s="47" t="s">
        <v>1164</v>
      </c>
      <c r="O663" s="133"/>
      <c r="P663" s="47"/>
      <c r="Q663" s="47" t="s">
        <v>1346</v>
      </c>
      <c r="R663" s="47" t="s">
        <v>158</v>
      </c>
      <c r="S663" s="47" t="s">
        <v>158</v>
      </c>
      <c r="T663" s="164">
        <v>2</v>
      </c>
      <c r="U663" s="47" t="str">
        <f>IFERROR(INDEX('TAXA DE OCUP. RECUR.'!$F$1:$F$60, MATCH(T663, 'TAXA DE OCUP. RECUR.'!$E$1:$E$60, 0)),"")</f>
        <v>EXPEDIÇÃO</v>
      </c>
      <c r="V663" s="165">
        <v>1</v>
      </c>
      <c r="W663" s="165"/>
      <c r="X663" s="229">
        <v>46149</v>
      </c>
      <c r="Y663" s="229"/>
      <c r="Z663" s="47">
        <f t="shared" si="90"/>
        <v>19</v>
      </c>
      <c r="AA663" s="47" t="str">
        <f t="shared" si="91"/>
        <v/>
      </c>
      <c r="AB663" s="47" t="str">
        <f t="shared" si="86"/>
        <v>mai</v>
      </c>
      <c r="AC663" s="47" t="str">
        <f t="shared" si="87"/>
        <v>2026</v>
      </c>
      <c r="AD663" s="165" t="str">
        <f t="shared" si="89"/>
        <v/>
      </c>
    </row>
    <row r="664" spans="1:30" x14ac:dyDescent="0.25">
      <c r="A664" s="47" t="s">
        <v>1052</v>
      </c>
      <c r="B664" s="47" t="s">
        <v>9</v>
      </c>
      <c r="C664" s="47">
        <v>2146</v>
      </c>
      <c r="D664" s="47">
        <v>1</v>
      </c>
      <c r="E664" s="47" t="s">
        <v>1112</v>
      </c>
      <c r="F664" s="48" t="s">
        <v>306</v>
      </c>
      <c r="G664" s="48" t="s">
        <v>11</v>
      </c>
      <c r="H664" s="48" t="str">
        <f t="shared" si="88"/>
        <v>152651-292</v>
      </c>
      <c r="I664" s="48">
        <v>1</v>
      </c>
      <c r="J664" s="48" t="s">
        <v>1143</v>
      </c>
      <c r="K664" s="48" t="s">
        <v>1486</v>
      </c>
      <c r="M664" s="47">
        <f>_xlfn.XLOOKUP(BASE!$A1131,dd_carteira_fundição!A:A,dd_carteira_fundição!G:G,"",0)</f>
        <v>292</v>
      </c>
      <c r="N664" s="47" t="s">
        <v>1164</v>
      </c>
      <c r="O664" s="133"/>
      <c r="P664" s="47"/>
      <c r="Q664" s="47" t="s">
        <v>1346</v>
      </c>
      <c r="R664" s="47" t="s">
        <v>1687</v>
      </c>
      <c r="S664" s="48" t="s">
        <v>1156</v>
      </c>
      <c r="T664" s="164">
        <v>1</v>
      </c>
      <c r="U664" s="47" t="str">
        <f>IFERROR(INDEX('TAXA DE OCUP. RECUR.'!$F$1:$F$60, MATCH(T664, 'TAXA DE OCUP. RECUR.'!$E$1:$E$60, 0)),"")</f>
        <v>FUNDIÇÃO MORENO</v>
      </c>
      <c r="V664" s="165">
        <v>1</v>
      </c>
      <c r="W664" s="165"/>
      <c r="X664" s="229">
        <v>46142</v>
      </c>
      <c r="Y664" s="229"/>
      <c r="Z664" s="47">
        <f t="shared" si="90"/>
        <v>18</v>
      </c>
      <c r="AA664" s="47" t="str">
        <f t="shared" si="91"/>
        <v/>
      </c>
      <c r="AB664" s="47" t="str">
        <f t="shared" si="86"/>
        <v>abr</v>
      </c>
      <c r="AC664" s="47" t="str">
        <f t="shared" si="87"/>
        <v>2026</v>
      </c>
      <c r="AD664" s="165" t="str">
        <f t="shared" si="89"/>
        <v/>
      </c>
    </row>
    <row r="665" spans="1:30" x14ac:dyDescent="0.25">
      <c r="A665" s="47" t="s">
        <v>1052</v>
      </c>
      <c r="B665" s="47" t="s">
        <v>9</v>
      </c>
      <c r="C665" s="47">
        <v>2146</v>
      </c>
      <c r="D665" s="47">
        <v>1</v>
      </c>
      <c r="E665" s="47" t="s">
        <v>1112</v>
      </c>
      <c r="F665" s="48" t="s">
        <v>306</v>
      </c>
      <c r="G665" s="48" t="s">
        <v>11</v>
      </c>
      <c r="H665" s="48" t="str">
        <f t="shared" si="88"/>
        <v>152651-292</v>
      </c>
      <c r="I665" s="48">
        <v>1</v>
      </c>
      <c r="J665" s="48" t="s">
        <v>1143</v>
      </c>
      <c r="K665" s="48" t="s">
        <v>1486</v>
      </c>
      <c r="M665" s="47">
        <f>_xlfn.XLOOKUP(BASE!$A1132,dd_carteira_fundição!A:A,dd_carteira_fundição!G:G,"",0)</f>
        <v>292</v>
      </c>
      <c r="N665" s="47" t="s">
        <v>1164</v>
      </c>
      <c r="O665" s="133"/>
      <c r="P665" s="47" t="s">
        <v>1230</v>
      </c>
      <c r="Q665" s="47" t="s">
        <v>1346</v>
      </c>
      <c r="R665" s="47" t="s">
        <v>1690</v>
      </c>
      <c r="S665" s="47" t="s">
        <v>1229</v>
      </c>
      <c r="T665" s="164">
        <v>395</v>
      </c>
      <c r="U665" s="47" t="s">
        <v>1289</v>
      </c>
      <c r="V665" s="165">
        <v>12.5</v>
      </c>
      <c r="W665" s="165"/>
      <c r="X665" s="229">
        <v>46143</v>
      </c>
      <c r="Y665" s="229"/>
      <c r="Z665" s="47">
        <f t="shared" si="90"/>
        <v>18</v>
      </c>
      <c r="AA665" s="47" t="str">
        <f t="shared" si="91"/>
        <v/>
      </c>
      <c r="AB665" s="47" t="str">
        <f t="shared" si="86"/>
        <v>mai</v>
      </c>
      <c r="AC665" s="47" t="str">
        <f t="shared" si="87"/>
        <v>2026</v>
      </c>
      <c r="AD665" s="165" t="str">
        <f t="shared" si="89"/>
        <v/>
      </c>
    </row>
    <row r="666" spans="1:30" x14ac:dyDescent="0.25">
      <c r="A666" s="47" t="s">
        <v>1052</v>
      </c>
      <c r="B666" s="47" t="s">
        <v>9</v>
      </c>
      <c r="C666" s="47">
        <v>2146</v>
      </c>
      <c r="D666" s="47">
        <v>1</v>
      </c>
      <c r="E666" s="47" t="s">
        <v>1112</v>
      </c>
      <c r="F666" s="48" t="s">
        <v>306</v>
      </c>
      <c r="G666" s="48" t="s">
        <v>11</v>
      </c>
      <c r="H666" s="48" t="str">
        <f t="shared" si="88"/>
        <v>152651-292</v>
      </c>
      <c r="I666" s="48">
        <v>1</v>
      </c>
      <c r="J666" s="48" t="s">
        <v>1143</v>
      </c>
      <c r="K666" s="48" t="s">
        <v>1486</v>
      </c>
      <c r="M666" s="47">
        <f>_xlfn.XLOOKUP(BASE!$A1133,dd_carteira_fundição!A:A,dd_carteira_fundição!G:G,"",0)</f>
        <v>292</v>
      </c>
      <c r="N666" s="47" t="s">
        <v>1164</v>
      </c>
      <c r="O666" s="133"/>
      <c r="P666" s="47" t="s">
        <v>1230</v>
      </c>
      <c r="Q666" s="47" t="s">
        <v>1346</v>
      </c>
      <c r="R666" s="47" t="s">
        <v>1690</v>
      </c>
      <c r="S666" s="47" t="s">
        <v>1231</v>
      </c>
      <c r="T666" s="164">
        <v>74</v>
      </c>
      <c r="U666" s="47" t="s">
        <v>1352</v>
      </c>
      <c r="V666" s="165">
        <v>0.41666666666666669</v>
      </c>
      <c r="W666" s="165"/>
      <c r="X666" s="229">
        <v>46144</v>
      </c>
      <c r="Y666" s="229"/>
      <c r="Z666" s="47">
        <f t="shared" si="90"/>
        <v>18</v>
      </c>
      <c r="AA666" s="47" t="str">
        <f t="shared" si="91"/>
        <v/>
      </c>
      <c r="AB666" s="47" t="str">
        <f t="shared" si="86"/>
        <v>mai</v>
      </c>
      <c r="AC666" s="47" t="str">
        <f t="shared" si="87"/>
        <v>2026</v>
      </c>
      <c r="AD666" s="165" t="str">
        <f t="shared" si="89"/>
        <v/>
      </c>
    </row>
    <row r="667" spans="1:30" x14ac:dyDescent="0.25">
      <c r="A667" s="47" t="s">
        <v>1052</v>
      </c>
      <c r="B667" s="47" t="s">
        <v>9</v>
      </c>
      <c r="C667" s="47">
        <v>2146</v>
      </c>
      <c r="D667" s="47">
        <v>1</v>
      </c>
      <c r="E667" s="47" t="s">
        <v>1112</v>
      </c>
      <c r="F667" s="48" t="s">
        <v>306</v>
      </c>
      <c r="G667" s="48" t="s">
        <v>11</v>
      </c>
      <c r="H667" s="48" t="str">
        <f t="shared" si="88"/>
        <v>152651-293</v>
      </c>
      <c r="I667" s="48">
        <v>1</v>
      </c>
      <c r="J667" s="48" t="s">
        <v>1143</v>
      </c>
      <c r="K667" s="48" t="s">
        <v>1486</v>
      </c>
      <c r="M667" s="47">
        <f>_xlfn.XLOOKUP(BASE!$A1134,dd_carteira_fundição!A:A,dd_carteira_fundição!G:G,"",0)</f>
        <v>293</v>
      </c>
      <c r="N667" s="47" t="s">
        <v>1164</v>
      </c>
      <c r="O667" s="133"/>
      <c r="P667" s="47"/>
      <c r="Q667" s="47" t="s">
        <v>1346</v>
      </c>
      <c r="R667" s="47" t="s">
        <v>158</v>
      </c>
      <c r="S667" s="47" t="s">
        <v>158</v>
      </c>
      <c r="T667" s="164">
        <v>2</v>
      </c>
      <c r="U667" s="47" t="str">
        <f>IFERROR(INDEX('TAXA DE OCUP. RECUR.'!$F$1:$F$60, MATCH(T667, 'TAXA DE OCUP. RECUR.'!$E$1:$E$60, 0)),"")</f>
        <v>EXPEDIÇÃO</v>
      </c>
      <c r="V667" s="165">
        <v>1</v>
      </c>
      <c r="W667" s="165"/>
      <c r="X667" s="229">
        <v>46172</v>
      </c>
      <c r="Y667" s="229"/>
      <c r="Z667" s="47">
        <f t="shared" si="90"/>
        <v>22</v>
      </c>
      <c r="AA667" s="47" t="str">
        <f t="shared" si="91"/>
        <v/>
      </c>
      <c r="AB667" s="47" t="str">
        <f t="shared" si="86"/>
        <v>mai</v>
      </c>
      <c r="AC667" s="47" t="str">
        <f t="shared" si="87"/>
        <v>2026</v>
      </c>
      <c r="AD667" s="165" t="str">
        <f t="shared" si="89"/>
        <v/>
      </c>
    </row>
    <row r="668" spans="1:30" x14ac:dyDescent="0.25">
      <c r="A668" s="47" t="s">
        <v>1053</v>
      </c>
      <c r="B668" s="47" t="s">
        <v>9</v>
      </c>
      <c r="C668" s="47">
        <v>2146</v>
      </c>
      <c r="D668" s="47">
        <v>2</v>
      </c>
      <c r="E668" s="47" t="s">
        <v>1112</v>
      </c>
      <c r="F668" s="48" t="s">
        <v>306</v>
      </c>
      <c r="G668" s="48" t="s">
        <v>11</v>
      </c>
      <c r="H668" s="48" t="str">
        <f t="shared" ref="H668:H699" si="92">152651&amp;"-"&amp;M668</f>
        <v>152651-293</v>
      </c>
      <c r="I668" s="48">
        <v>1</v>
      </c>
      <c r="J668" s="48" t="s">
        <v>1143</v>
      </c>
      <c r="K668" s="48" t="s">
        <v>1486</v>
      </c>
      <c r="M668" s="47">
        <f>_xlfn.XLOOKUP(BASE!$A1135,dd_carteira_fundição!A:A,dd_carteira_fundição!G:G,"",0)</f>
        <v>293</v>
      </c>
      <c r="N668" s="47" t="s">
        <v>1164</v>
      </c>
      <c r="O668" s="133"/>
      <c r="P668" s="47"/>
      <c r="Q668" s="47" t="s">
        <v>1346</v>
      </c>
      <c r="R668" s="47" t="s">
        <v>1687</v>
      </c>
      <c r="S668" s="48" t="s">
        <v>1156</v>
      </c>
      <c r="T668" s="164">
        <v>1</v>
      </c>
      <c r="U668" s="47" t="str">
        <f>IFERROR(INDEX('TAXA DE OCUP. RECUR.'!$F$1:$F$60, MATCH(T668, 'TAXA DE OCUP. RECUR.'!$E$1:$E$60, 0)),"")</f>
        <v>FUNDIÇÃO MORENO</v>
      </c>
      <c r="V668" s="165">
        <v>1</v>
      </c>
      <c r="W668" s="165"/>
      <c r="X668" s="229">
        <v>46131</v>
      </c>
      <c r="Y668" s="229"/>
      <c r="Z668" s="47">
        <f t="shared" si="90"/>
        <v>16</v>
      </c>
      <c r="AA668" s="47" t="str">
        <f t="shared" si="91"/>
        <v/>
      </c>
      <c r="AB668" s="47" t="str">
        <f t="shared" si="86"/>
        <v>abr</v>
      </c>
      <c r="AC668" s="47" t="str">
        <f t="shared" si="87"/>
        <v>2026</v>
      </c>
      <c r="AD668" s="165" t="str">
        <f t="shared" si="89"/>
        <v/>
      </c>
    </row>
    <row r="669" spans="1:30" x14ac:dyDescent="0.25">
      <c r="A669" s="47" t="s">
        <v>1053</v>
      </c>
      <c r="B669" s="47" t="s">
        <v>9</v>
      </c>
      <c r="C669" s="47">
        <v>2146</v>
      </c>
      <c r="D669" s="47">
        <v>2</v>
      </c>
      <c r="E669" s="47" t="s">
        <v>1112</v>
      </c>
      <c r="F669" s="48" t="s">
        <v>306</v>
      </c>
      <c r="G669" s="48" t="s">
        <v>11</v>
      </c>
      <c r="H669" s="48" t="str">
        <f t="shared" si="92"/>
        <v>152651-293</v>
      </c>
      <c r="I669" s="48">
        <v>1</v>
      </c>
      <c r="J669" s="48" t="s">
        <v>1143</v>
      </c>
      <c r="K669" s="48" t="s">
        <v>1486</v>
      </c>
      <c r="M669" s="47">
        <f>_xlfn.XLOOKUP(BASE!$A1136,dd_carteira_fundição!A:A,dd_carteira_fundição!G:G,"",0)</f>
        <v>293</v>
      </c>
      <c r="N669" s="47" t="s">
        <v>1164</v>
      </c>
      <c r="O669" s="133"/>
      <c r="P669" s="47" t="s">
        <v>1230</v>
      </c>
      <c r="Q669" s="47" t="s">
        <v>1346</v>
      </c>
      <c r="R669" s="47" t="s">
        <v>1690</v>
      </c>
      <c r="S669" s="47" t="s">
        <v>1229</v>
      </c>
      <c r="T669" s="164">
        <v>395</v>
      </c>
      <c r="U669" s="47" t="s">
        <v>1289</v>
      </c>
      <c r="V669" s="165">
        <v>12.5</v>
      </c>
      <c r="W669" s="165"/>
      <c r="X669" s="229">
        <v>46123</v>
      </c>
      <c r="Y669" s="229"/>
      <c r="Z669" s="47">
        <f t="shared" si="90"/>
        <v>15</v>
      </c>
      <c r="AA669" s="47" t="str">
        <f t="shared" si="91"/>
        <v/>
      </c>
      <c r="AB669" s="47" t="str">
        <f t="shared" si="86"/>
        <v>abr</v>
      </c>
      <c r="AC669" s="47" t="str">
        <f t="shared" si="87"/>
        <v>2026</v>
      </c>
      <c r="AD669" s="165" t="str">
        <f t="shared" si="89"/>
        <v/>
      </c>
    </row>
    <row r="670" spans="1:30" x14ac:dyDescent="0.25">
      <c r="A670" s="47" t="s">
        <v>1053</v>
      </c>
      <c r="B670" s="47" t="s">
        <v>9</v>
      </c>
      <c r="C670" s="47">
        <v>2146</v>
      </c>
      <c r="D670" s="47">
        <v>2</v>
      </c>
      <c r="E670" s="47" t="s">
        <v>1112</v>
      </c>
      <c r="F670" s="48" t="s">
        <v>306</v>
      </c>
      <c r="G670" s="48" t="s">
        <v>11</v>
      </c>
      <c r="H670" s="48" t="str">
        <f t="shared" si="92"/>
        <v>152651-293</v>
      </c>
      <c r="I670" s="48">
        <v>1</v>
      </c>
      <c r="J670" s="48" t="s">
        <v>1143</v>
      </c>
      <c r="K670" s="48" t="s">
        <v>1486</v>
      </c>
      <c r="M670" s="47">
        <f>_xlfn.XLOOKUP(BASE!$A1137,dd_carteira_fundição!A:A,dd_carteira_fundição!G:G,"",0)</f>
        <v>293</v>
      </c>
      <c r="N670" s="47" t="s">
        <v>1164</v>
      </c>
      <c r="O670" s="133"/>
      <c r="P670" s="47" t="s">
        <v>1230</v>
      </c>
      <c r="Q670" s="47" t="s">
        <v>1346</v>
      </c>
      <c r="R670" s="47" t="s">
        <v>1690</v>
      </c>
      <c r="S670" s="47" t="s">
        <v>1231</v>
      </c>
      <c r="T670" s="164">
        <v>74</v>
      </c>
      <c r="U670" s="47" t="s">
        <v>1352</v>
      </c>
      <c r="V670" s="165">
        <v>0.41666666666666669</v>
      </c>
      <c r="W670" s="165"/>
      <c r="X670" s="229">
        <v>46124</v>
      </c>
      <c r="Y670" s="229"/>
      <c r="Z670" s="47">
        <f t="shared" si="90"/>
        <v>15</v>
      </c>
      <c r="AA670" s="47" t="str">
        <f t="shared" si="91"/>
        <v/>
      </c>
      <c r="AB670" s="47" t="str">
        <f t="shared" si="86"/>
        <v>abr</v>
      </c>
      <c r="AC670" s="47" t="str">
        <f t="shared" si="87"/>
        <v>2026</v>
      </c>
      <c r="AD670" s="165" t="str">
        <f t="shared" si="89"/>
        <v/>
      </c>
    </row>
    <row r="671" spans="1:30" x14ac:dyDescent="0.25">
      <c r="A671" s="47" t="s">
        <v>1053</v>
      </c>
      <c r="B671" s="47" t="s">
        <v>9</v>
      </c>
      <c r="C671" s="47">
        <v>2146</v>
      </c>
      <c r="D671" s="47">
        <v>2</v>
      </c>
      <c r="E671" s="47" t="s">
        <v>1112</v>
      </c>
      <c r="F671" s="48" t="s">
        <v>306</v>
      </c>
      <c r="G671" s="48" t="s">
        <v>11</v>
      </c>
      <c r="H671" s="48" t="str">
        <f t="shared" si="92"/>
        <v>152651-293</v>
      </c>
      <c r="I671" s="48">
        <v>1</v>
      </c>
      <c r="J671" s="48" t="s">
        <v>1143</v>
      </c>
      <c r="K671" s="48" t="s">
        <v>1486</v>
      </c>
      <c r="M671" s="47">
        <f>_xlfn.XLOOKUP(BASE!$A1138,dd_carteira_fundição!A:A,dd_carteira_fundição!G:G,"",0)</f>
        <v>293</v>
      </c>
      <c r="N671" s="47" t="s">
        <v>1164</v>
      </c>
      <c r="O671" s="133"/>
      <c r="P671" s="47"/>
      <c r="Q671" s="47" t="s">
        <v>1346</v>
      </c>
      <c r="R671" s="47" t="s">
        <v>158</v>
      </c>
      <c r="S671" s="47" t="s">
        <v>158</v>
      </c>
      <c r="T671" s="164">
        <v>2</v>
      </c>
      <c r="U671" s="47" t="str">
        <f>IFERROR(INDEX('TAXA DE OCUP. RECUR.'!$F$1:$F$60, MATCH(T671, 'TAXA DE OCUP. RECUR.'!$E$1:$E$60, 0)),"")</f>
        <v>EXPEDIÇÃO</v>
      </c>
      <c r="V671" s="165">
        <v>1</v>
      </c>
      <c r="W671" s="165"/>
      <c r="X671" s="229">
        <v>46174</v>
      </c>
      <c r="Y671" s="229"/>
      <c r="Z671" s="47">
        <f t="shared" si="90"/>
        <v>23</v>
      </c>
      <c r="AA671" s="47" t="str">
        <f t="shared" si="91"/>
        <v/>
      </c>
      <c r="AB671" s="47" t="str">
        <f t="shared" si="86"/>
        <v>jun</v>
      </c>
      <c r="AC671" s="47" t="str">
        <f t="shared" si="87"/>
        <v>2026</v>
      </c>
      <c r="AD671" s="165" t="str">
        <f t="shared" si="89"/>
        <v/>
      </c>
    </row>
    <row r="672" spans="1:30" x14ac:dyDescent="0.25">
      <c r="A672" s="47" t="s">
        <v>1054</v>
      </c>
      <c r="B672" s="47" t="s">
        <v>9</v>
      </c>
      <c r="C672" s="47">
        <v>2146</v>
      </c>
      <c r="D672" s="47">
        <v>3</v>
      </c>
      <c r="E672" s="47" t="s">
        <v>1112</v>
      </c>
      <c r="F672" s="48" t="s">
        <v>306</v>
      </c>
      <c r="G672" s="48" t="s">
        <v>11</v>
      </c>
      <c r="H672" s="48" t="str">
        <f t="shared" si="92"/>
        <v>152651-294</v>
      </c>
      <c r="I672" s="48">
        <v>1</v>
      </c>
      <c r="J672" s="48" t="s">
        <v>1143</v>
      </c>
      <c r="K672" s="48" t="s">
        <v>1486</v>
      </c>
      <c r="M672" s="47">
        <f>_xlfn.XLOOKUP(BASE!$A1139,dd_carteira_fundição!A:A,dd_carteira_fundição!G:G,"",0)</f>
        <v>294</v>
      </c>
      <c r="N672" s="47" t="s">
        <v>1164</v>
      </c>
      <c r="O672" s="133"/>
      <c r="P672" s="47"/>
      <c r="Q672" s="47" t="s">
        <v>1346</v>
      </c>
      <c r="R672" s="47" t="s">
        <v>1687</v>
      </c>
      <c r="S672" s="48" t="s">
        <v>1156</v>
      </c>
      <c r="T672" s="164">
        <v>1</v>
      </c>
      <c r="U672" s="47" t="str">
        <f>IFERROR(INDEX('TAXA DE OCUP. RECUR.'!$F$1:$F$60, MATCH(T672, 'TAXA DE OCUP. RECUR.'!$E$1:$E$60, 0)),"")</f>
        <v>FUNDIÇÃO MORENO</v>
      </c>
      <c r="V672" s="165">
        <v>1</v>
      </c>
      <c r="W672" s="165"/>
      <c r="X672" s="229">
        <v>46131</v>
      </c>
      <c r="Y672" s="229"/>
      <c r="Z672" s="47">
        <f t="shared" si="90"/>
        <v>16</v>
      </c>
      <c r="AA672" s="47" t="str">
        <f t="shared" si="91"/>
        <v/>
      </c>
      <c r="AB672" s="47" t="str">
        <f t="shared" si="86"/>
        <v>abr</v>
      </c>
      <c r="AC672" s="47" t="str">
        <f t="shared" si="87"/>
        <v>2026</v>
      </c>
      <c r="AD672" s="165" t="str">
        <f t="shared" si="89"/>
        <v/>
      </c>
    </row>
    <row r="673" spans="1:30" x14ac:dyDescent="0.25">
      <c r="A673" s="47" t="s">
        <v>1054</v>
      </c>
      <c r="B673" s="47" t="s">
        <v>9</v>
      </c>
      <c r="C673" s="47">
        <v>2146</v>
      </c>
      <c r="D673" s="47">
        <v>3</v>
      </c>
      <c r="E673" s="47" t="s">
        <v>1112</v>
      </c>
      <c r="F673" s="48" t="s">
        <v>306</v>
      </c>
      <c r="G673" s="48" t="s">
        <v>11</v>
      </c>
      <c r="H673" s="48" t="str">
        <f t="shared" si="92"/>
        <v>152651-294</v>
      </c>
      <c r="I673" s="48">
        <v>1</v>
      </c>
      <c r="J673" s="48" t="s">
        <v>1143</v>
      </c>
      <c r="K673" s="48" t="s">
        <v>1486</v>
      </c>
      <c r="M673" s="47">
        <f>_xlfn.XLOOKUP(BASE!$A1140,dd_carteira_fundição!A:A,dd_carteira_fundição!G:G,"",0)</f>
        <v>294</v>
      </c>
      <c r="N673" s="47" t="s">
        <v>1164</v>
      </c>
      <c r="O673" s="133"/>
      <c r="P673" s="47" t="s">
        <v>1230</v>
      </c>
      <c r="Q673" s="47" t="s">
        <v>1346</v>
      </c>
      <c r="R673" s="47" t="s">
        <v>1690</v>
      </c>
      <c r="S673" s="47" t="s">
        <v>1229</v>
      </c>
      <c r="T673" s="164">
        <v>395</v>
      </c>
      <c r="U673" s="47" t="s">
        <v>1289</v>
      </c>
      <c r="V673" s="165">
        <v>12.5</v>
      </c>
      <c r="W673" s="165"/>
      <c r="X673" s="229">
        <v>46123</v>
      </c>
      <c r="Y673" s="229"/>
      <c r="Z673" s="47">
        <f t="shared" si="90"/>
        <v>15</v>
      </c>
      <c r="AA673" s="47" t="str">
        <f t="shared" si="91"/>
        <v/>
      </c>
      <c r="AB673" s="47" t="str">
        <f t="shared" si="86"/>
        <v>abr</v>
      </c>
      <c r="AC673" s="47" t="str">
        <f t="shared" si="87"/>
        <v>2026</v>
      </c>
      <c r="AD673" s="165" t="str">
        <f t="shared" si="89"/>
        <v/>
      </c>
    </row>
    <row r="674" spans="1:30" x14ac:dyDescent="0.25">
      <c r="A674" s="47" t="s">
        <v>1054</v>
      </c>
      <c r="B674" s="47" t="s">
        <v>9</v>
      </c>
      <c r="C674" s="47">
        <v>2146</v>
      </c>
      <c r="D674" s="47">
        <v>3</v>
      </c>
      <c r="E674" s="47" t="s">
        <v>1112</v>
      </c>
      <c r="F674" s="48" t="s">
        <v>306</v>
      </c>
      <c r="G674" s="48" t="s">
        <v>11</v>
      </c>
      <c r="H674" s="48" t="str">
        <f t="shared" si="92"/>
        <v>152651-294</v>
      </c>
      <c r="I674" s="48">
        <v>1</v>
      </c>
      <c r="J674" s="48" t="s">
        <v>1143</v>
      </c>
      <c r="K674" s="48" t="s">
        <v>1486</v>
      </c>
      <c r="M674" s="47">
        <f>_xlfn.XLOOKUP(BASE!$A1141,dd_carteira_fundição!A:A,dd_carteira_fundição!G:G,"",0)</f>
        <v>294</v>
      </c>
      <c r="N674" s="47" t="s">
        <v>1164</v>
      </c>
      <c r="O674" s="133"/>
      <c r="P674" s="47" t="s">
        <v>1230</v>
      </c>
      <c r="Q674" s="47" t="s">
        <v>1346</v>
      </c>
      <c r="R674" s="47" t="s">
        <v>1690</v>
      </c>
      <c r="S674" s="47" t="s">
        <v>1231</v>
      </c>
      <c r="T674" s="164">
        <v>74</v>
      </c>
      <c r="U674" s="47" t="s">
        <v>1352</v>
      </c>
      <c r="V674" s="165">
        <v>0.41666666666666669</v>
      </c>
      <c r="W674" s="165"/>
      <c r="X674" s="229">
        <v>46124</v>
      </c>
      <c r="Y674" s="229"/>
      <c r="Z674" s="47">
        <f t="shared" si="90"/>
        <v>15</v>
      </c>
      <c r="AA674" s="47" t="str">
        <f t="shared" si="91"/>
        <v/>
      </c>
      <c r="AB674" s="47" t="str">
        <f t="shared" si="86"/>
        <v>abr</v>
      </c>
      <c r="AC674" s="47" t="str">
        <f t="shared" si="87"/>
        <v>2026</v>
      </c>
      <c r="AD674" s="165" t="str">
        <f t="shared" si="89"/>
        <v/>
      </c>
    </row>
    <row r="675" spans="1:30" x14ac:dyDescent="0.25">
      <c r="A675" s="47" t="s">
        <v>1054</v>
      </c>
      <c r="B675" s="47" t="s">
        <v>9</v>
      </c>
      <c r="C675" s="47">
        <v>2146</v>
      </c>
      <c r="D675" s="47">
        <v>3</v>
      </c>
      <c r="E675" s="47" t="s">
        <v>1112</v>
      </c>
      <c r="F675" s="48" t="s">
        <v>306</v>
      </c>
      <c r="G675" s="48" t="s">
        <v>11</v>
      </c>
      <c r="H675" s="48" t="str">
        <f t="shared" si="92"/>
        <v>152651-294</v>
      </c>
      <c r="I675" s="48">
        <v>1</v>
      </c>
      <c r="J675" s="48" t="s">
        <v>1143</v>
      </c>
      <c r="K675" s="48" t="s">
        <v>1486</v>
      </c>
      <c r="M675" s="47">
        <f>_xlfn.XLOOKUP(BASE!$A1142,dd_carteira_fundição!A:A,dd_carteira_fundição!G:G,"",0)</f>
        <v>294</v>
      </c>
      <c r="N675" s="47" t="s">
        <v>1164</v>
      </c>
      <c r="O675" s="133"/>
      <c r="P675" s="47"/>
      <c r="Q675" s="47" t="s">
        <v>1346</v>
      </c>
      <c r="R675" s="47" t="s">
        <v>158</v>
      </c>
      <c r="S675" s="47" t="s">
        <v>158</v>
      </c>
      <c r="T675" s="164">
        <v>2</v>
      </c>
      <c r="U675" s="47" t="str">
        <f>IFERROR(INDEX('TAXA DE OCUP. RECUR.'!$F$1:$F$60, MATCH(T675, 'TAXA DE OCUP. RECUR.'!$E$1:$E$60, 0)),"")</f>
        <v>EXPEDIÇÃO</v>
      </c>
      <c r="V675" s="165">
        <v>1</v>
      </c>
      <c r="W675" s="165"/>
      <c r="X675" s="229">
        <v>46174</v>
      </c>
      <c r="Y675" s="229"/>
      <c r="Z675" s="47">
        <f t="shared" si="90"/>
        <v>23</v>
      </c>
      <c r="AA675" s="47" t="str">
        <f t="shared" si="91"/>
        <v/>
      </c>
      <c r="AB675" s="47" t="str">
        <f t="shared" si="86"/>
        <v>jun</v>
      </c>
      <c r="AC675" s="47" t="str">
        <f t="shared" si="87"/>
        <v>2026</v>
      </c>
      <c r="AD675" s="165" t="str">
        <f t="shared" si="89"/>
        <v/>
      </c>
    </row>
    <row r="676" spans="1:30" x14ac:dyDescent="0.25">
      <c r="A676" s="47" t="s">
        <v>1055</v>
      </c>
      <c r="B676" s="47" t="s">
        <v>9</v>
      </c>
      <c r="C676" s="47">
        <v>2146</v>
      </c>
      <c r="D676" s="47">
        <v>4</v>
      </c>
      <c r="E676" s="47" t="s">
        <v>1112</v>
      </c>
      <c r="F676" s="48" t="s">
        <v>306</v>
      </c>
      <c r="G676" s="48" t="s">
        <v>11</v>
      </c>
      <c r="H676" s="48" t="str">
        <f t="shared" si="92"/>
        <v>152651-294</v>
      </c>
      <c r="I676" s="48">
        <v>1</v>
      </c>
      <c r="J676" s="48" t="s">
        <v>1143</v>
      </c>
      <c r="K676" s="48" t="s">
        <v>1486</v>
      </c>
      <c r="M676" s="47">
        <f>_xlfn.XLOOKUP(BASE!$A1143,dd_carteira_fundição!A:A,dd_carteira_fundição!G:G,"",0)</f>
        <v>294</v>
      </c>
      <c r="N676" s="47" t="s">
        <v>1164</v>
      </c>
      <c r="O676" s="133"/>
      <c r="P676" s="47"/>
      <c r="Q676" s="47" t="s">
        <v>1346</v>
      </c>
      <c r="R676" s="47" t="s">
        <v>1687</v>
      </c>
      <c r="S676" s="48" t="s">
        <v>1156</v>
      </c>
      <c r="T676" s="164">
        <v>1</v>
      </c>
      <c r="U676" s="47" t="str">
        <f>IFERROR(INDEX('TAXA DE OCUP. RECUR.'!$F$1:$F$60, MATCH(T676, 'TAXA DE OCUP. RECUR.'!$E$1:$E$60, 0)),"")</f>
        <v>FUNDIÇÃO MORENO</v>
      </c>
      <c r="V676" s="165">
        <v>1</v>
      </c>
      <c r="W676" s="165"/>
      <c r="X676" s="229">
        <v>46131</v>
      </c>
      <c r="Y676" s="229"/>
      <c r="Z676" s="47">
        <f t="shared" si="90"/>
        <v>16</v>
      </c>
      <c r="AA676" s="47" t="str">
        <f t="shared" si="91"/>
        <v/>
      </c>
      <c r="AB676" s="47" t="str">
        <f t="shared" si="86"/>
        <v>abr</v>
      </c>
      <c r="AC676" s="47" t="str">
        <f t="shared" si="87"/>
        <v>2026</v>
      </c>
      <c r="AD676" s="165" t="str">
        <f t="shared" si="89"/>
        <v/>
      </c>
    </row>
    <row r="677" spans="1:30" x14ac:dyDescent="0.25">
      <c r="A677" s="47" t="s">
        <v>1055</v>
      </c>
      <c r="B677" s="47" t="s">
        <v>9</v>
      </c>
      <c r="C677" s="47">
        <v>2146</v>
      </c>
      <c r="D677" s="47">
        <v>4</v>
      </c>
      <c r="E677" s="47" t="s">
        <v>1112</v>
      </c>
      <c r="F677" s="48" t="s">
        <v>306</v>
      </c>
      <c r="G677" s="48" t="s">
        <v>11</v>
      </c>
      <c r="H677" s="48" t="str">
        <f t="shared" si="92"/>
        <v>152651-295</v>
      </c>
      <c r="I677" s="48">
        <v>1</v>
      </c>
      <c r="J677" s="48" t="s">
        <v>1143</v>
      </c>
      <c r="K677" s="48" t="s">
        <v>1486</v>
      </c>
      <c r="M677" s="47">
        <f>_xlfn.XLOOKUP(BASE!$A1144,dd_carteira_fundição!A:A,dd_carteira_fundição!G:G,"",0)</f>
        <v>295</v>
      </c>
      <c r="N677" s="47" t="s">
        <v>1164</v>
      </c>
      <c r="O677" s="133"/>
      <c r="P677" s="47" t="s">
        <v>1230</v>
      </c>
      <c r="Q677" s="47" t="s">
        <v>1346</v>
      </c>
      <c r="R677" s="47" t="s">
        <v>1690</v>
      </c>
      <c r="S677" s="47" t="s">
        <v>1229</v>
      </c>
      <c r="T677" s="164">
        <v>395</v>
      </c>
      <c r="U677" s="47" t="s">
        <v>1289</v>
      </c>
      <c r="V677" s="165">
        <v>12.5</v>
      </c>
      <c r="W677" s="165"/>
      <c r="X677" s="229">
        <v>46123</v>
      </c>
      <c r="Y677" s="229"/>
      <c r="Z677" s="47">
        <f t="shared" si="90"/>
        <v>15</v>
      </c>
      <c r="AA677" s="47" t="str">
        <f t="shared" si="91"/>
        <v/>
      </c>
      <c r="AB677" s="47" t="str">
        <f t="shared" si="86"/>
        <v>abr</v>
      </c>
      <c r="AC677" s="47" t="str">
        <f t="shared" si="87"/>
        <v>2026</v>
      </c>
      <c r="AD677" s="165" t="str">
        <f t="shared" si="89"/>
        <v/>
      </c>
    </row>
    <row r="678" spans="1:30" x14ac:dyDescent="0.25">
      <c r="A678" s="47" t="s">
        <v>1055</v>
      </c>
      <c r="B678" s="47" t="s">
        <v>9</v>
      </c>
      <c r="C678" s="47">
        <v>2146</v>
      </c>
      <c r="D678" s="47">
        <v>4</v>
      </c>
      <c r="E678" s="47" t="s">
        <v>1112</v>
      </c>
      <c r="F678" s="48" t="s">
        <v>306</v>
      </c>
      <c r="G678" s="48" t="s">
        <v>11</v>
      </c>
      <c r="H678" s="48" t="str">
        <f t="shared" si="92"/>
        <v>152651-295</v>
      </c>
      <c r="I678" s="48">
        <v>1</v>
      </c>
      <c r="J678" s="48" t="s">
        <v>1143</v>
      </c>
      <c r="K678" s="48" t="s">
        <v>1486</v>
      </c>
      <c r="M678" s="47">
        <f>_xlfn.XLOOKUP(BASE!$A1145,dd_carteira_fundição!A:A,dd_carteira_fundição!G:G,"",0)</f>
        <v>295</v>
      </c>
      <c r="N678" s="47" t="s">
        <v>1164</v>
      </c>
      <c r="O678" s="133"/>
      <c r="P678" s="47" t="s">
        <v>1230</v>
      </c>
      <c r="Q678" s="47" t="s">
        <v>1346</v>
      </c>
      <c r="R678" s="47" t="s">
        <v>1690</v>
      </c>
      <c r="S678" s="47" t="s">
        <v>1231</v>
      </c>
      <c r="T678" s="164">
        <v>74</v>
      </c>
      <c r="U678" s="47" t="s">
        <v>1352</v>
      </c>
      <c r="V678" s="165">
        <v>0.41666666666666669</v>
      </c>
      <c r="W678" s="165"/>
      <c r="X678" s="229">
        <v>46124</v>
      </c>
      <c r="Y678" s="229"/>
      <c r="Z678" s="47">
        <f t="shared" si="90"/>
        <v>15</v>
      </c>
      <c r="AA678" s="47" t="str">
        <f t="shared" si="91"/>
        <v/>
      </c>
      <c r="AB678" s="47" t="str">
        <f t="shared" si="86"/>
        <v>abr</v>
      </c>
      <c r="AC678" s="47" t="str">
        <f t="shared" si="87"/>
        <v>2026</v>
      </c>
      <c r="AD678" s="165" t="str">
        <f t="shared" si="89"/>
        <v/>
      </c>
    </row>
    <row r="679" spans="1:30" x14ac:dyDescent="0.25">
      <c r="A679" s="47" t="s">
        <v>1055</v>
      </c>
      <c r="B679" s="47" t="s">
        <v>9</v>
      </c>
      <c r="C679" s="47">
        <v>2146</v>
      </c>
      <c r="D679" s="47">
        <v>4</v>
      </c>
      <c r="E679" s="47" t="s">
        <v>1112</v>
      </c>
      <c r="F679" s="48" t="s">
        <v>306</v>
      </c>
      <c r="G679" s="48" t="s">
        <v>11</v>
      </c>
      <c r="H679" s="48" t="str">
        <f t="shared" si="92"/>
        <v>152651-295</v>
      </c>
      <c r="I679" s="48">
        <v>1</v>
      </c>
      <c r="J679" s="48" t="s">
        <v>1143</v>
      </c>
      <c r="K679" s="48" t="s">
        <v>1486</v>
      </c>
      <c r="M679" s="47">
        <f>_xlfn.XLOOKUP(BASE!$A1146,dd_carteira_fundição!A:A,dd_carteira_fundição!G:G,"",0)</f>
        <v>295</v>
      </c>
      <c r="N679" s="47" t="s">
        <v>1164</v>
      </c>
      <c r="O679" s="133"/>
      <c r="P679" s="47"/>
      <c r="Q679" s="47" t="s">
        <v>1346</v>
      </c>
      <c r="R679" s="47" t="s">
        <v>158</v>
      </c>
      <c r="S679" s="47" t="s">
        <v>158</v>
      </c>
      <c r="T679" s="164">
        <v>2</v>
      </c>
      <c r="U679" s="47" t="str">
        <f>IFERROR(INDEX('TAXA DE OCUP. RECUR.'!$F$1:$F$60, MATCH(T679, 'TAXA DE OCUP. RECUR.'!$E$1:$E$60, 0)),"")</f>
        <v>EXPEDIÇÃO</v>
      </c>
      <c r="V679" s="165">
        <v>1</v>
      </c>
      <c r="W679" s="165"/>
      <c r="X679" s="229">
        <v>46174</v>
      </c>
      <c r="Y679" s="229"/>
      <c r="Z679" s="47">
        <f t="shared" si="90"/>
        <v>23</v>
      </c>
      <c r="AA679" s="47" t="str">
        <f t="shared" si="91"/>
        <v/>
      </c>
      <c r="AB679" s="47" t="str">
        <f t="shared" si="86"/>
        <v>jun</v>
      </c>
      <c r="AC679" s="47" t="str">
        <f t="shared" si="87"/>
        <v>2026</v>
      </c>
      <c r="AD679" s="165" t="str">
        <f t="shared" si="89"/>
        <v/>
      </c>
    </row>
    <row r="680" spans="1:30" x14ac:dyDescent="0.25">
      <c r="A680" s="47" t="s">
        <v>1056</v>
      </c>
      <c r="B680" s="47" t="s">
        <v>9</v>
      </c>
      <c r="C680" s="47">
        <v>2146</v>
      </c>
      <c r="D680" s="47">
        <v>5</v>
      </c>
      <c r="E680" s="47" t="s">
        <v>1112</v>
      </c>
      <c r="F680" s="48" t="s">
        <v>306</v>
      </c>
      <c r="G680" s="48" t="s">
        <v>11</v>
      </c>
      <c r="H680" s="48" t="str">
        <f t="shared" si="92"/>
        <v>152651-295</v>
      </c>
      <c r="I680" s="48">
        <v>1</v>
      </c>
      <c r="J680" s="48" t="s">
        <v>1143</v>
      </c>
      <c r="K680" s="48" t="s">
        <v>1486</v>
      </c>
      <c r="M680" s="47">
        <f>_xlfn.XLOOKUP(BASE!$A1147,dd_carteira_fundição!A:A,dd_carteira_fundição!G:G,"",0)</f>
        <v>295</v>
      </c>
      <c r="N680" s="47" t="s">
        <v>1164</v>
      </c>
      <c r="O680" s="133"/>
      <c r="P680" s="47"/>
      <c r="Q680" s="47" t="s">
        <v>1346</v>
      </c>
      <c r="R680" s="47" t="s">
        <v>1687</v>
      </c>
      <c r="S680" s="48" t="s">
        <v>1156</v>
      </c>
      <c r="T680" s="164">
        <v>1</v>
      </c>
      <c r="U680" s="47" t="str">
        <f>IFERROR(INDEX('TAXA DE OCUP. RECUR.'!$F$1:$F$60, MATCH(T680, 'TAXA DE OCUP. RECUR.'!$E$1:$E$60, 0)),"")</f>
        <v>FUNDIÇÃO MORENO</v>
      </c>
      <c r="V680" s="165">
        <v>1</v>
      </c>
      <c r="W680" s="165"/>
      <c r="X680" s="229">
        <v>46131</v>
      </c>
      <c r="Y680" s="229"/>
      <c r="Z680" s="47">
        <f t="shared" si="90"/>
        <v>16</v>
      </c>
      <c r="AA680" s="47" t="str">
        <f t="shared" si="91"/>
        <v/>
      </c>
      <c r="AB680" s="47" t="str">
        <f t="shared" si="86"/>
        <v>abr</v>
      </c>
      <c r="AC680" s="47" t="str">
        <f t="shared" si="87"/>
        <v>2026</v>
      </c>
      <c r="AD680" s="165" t="str">
        <f t="shared" si="89"/>
        <v/>
      </c>
    </row>
    <row r="681" spans="1:30" x14ac:dyDescent="0.25">
      <c r="A681" s="47" t="s">
        <v>1056</v>
      </c>
      <c r="B681" s="47" t="s">
        <v>9</v>
      </c>
      <c r="C681" s="47">
        <v>2146</v>
      </c>
      <c r="D681" s="47">
        <v>5</v>
      </c>
      <c r="E681" s="47" t="s">
        <v>1112</v>
      </c>
      <c r="F681" s="48" t="s">
        <v>306</v>
      </c>
      <c r="G681" s="48" t="s">
        <v>11</v>
      </c>
      <c r="H681" s="48" t="str">
        <f t="shared" si="92"/>
        <v>152651-295</v>
      </c>
      <c r="I681" s="48">
        <v>1</v>
      </c>
      <c r="J681" s="48" t="s">
        <v>1143</v>
      </c>
      <c r="K681" s="48" t="s">
        <v>1486</v>
      </c>
      <c r="M681" s="47">
        <f>_xlfn.XLOOKUP(BASE!$A1148,dd_carteira_fundição!A:A,dd_carteira_fundição!G:G,"",0)</f>
        <v>295</v>
      </c>
      <c r="N681" s="47" t="s">
        <v>1164</v>
      </c>
      <c r="O681" s="133"/>
      <c r="P681" s="47" t="s">
        <v>1230</v>
      </c>
      <c r="Q681" s="47" t="s">
        <v>1346</v>
      </c>
      <c r="R681" s="47" t="s">
        <v>1690</v>
      </c>
      <c r="S681" s="47" t="s">
        <v>1229</v>
      </c>
      <c r="T681" s="164">
        <v>395</v>
      </c>
      <c r="U681" s="47" t="s">
        <v>1289</v>
      </c>
      <c r="V681" s="165">
        <v>12.5</v>
      </c>
      <c r="W681" s="165"/>
      <c r="X681" s="229">
        <v>46123</v>
      </c>
      <c r="Y681" s="229"/>
      <c r="Z681" s="47">
        <f t="shared" si="90"/>
        <v>15</v>
      </c>
      <c r="AA681" s="47" t="str">
        <f t="shared" si="91"/>
        <v/>
      </c>
      <c r="AB681" s="47" t="str">
        <f t="shared" si="86"/>
        <v>abr</v>
      </c>
      <c r="AC681" s="47" t="str">
        <f t="shared" si="87"/>
        <v>2026</v>
      </c>
      <c r="AD681" s="165" t="str">
        <f t="shared" si="89"/>
        <v/>
      </c>
    </row>
    <row r="682" spans="1:30" x14ac:dyDescent="0.25">
      <c r="A682" s="47" t="s">
        <v>1056</v>
      </c>
      <c r="B682" s="47" t="s">
        <v>9</v>
      </c>
      <c r="C682" s="47">
        <v>2146</v>
      </c>
      <c r="D682" s="47">
        <v>5</v>
      </c>
      <c r="E682" s="47" t="s">
        <v>1112</v>
      </c>
      <c r="F682" s="48" t="s">
        <v>306</v>
      </c>
      <c r="G682" s="48" t="s">
        <v>11</v>
      </c>
      <c r="H682" s="48" t="str">
        <f t="shared" si="92"/>
        <v>152651-296</v>
      </c>
      <c r="I682" s="48">
        <v>1</v>
      </c>
      <c r="J682" s="48" t="s">
        <v>1143</v>
      </c>
      <c r="K682" s="48" t="s">
        <v>1486</v>
      </c>
      <c r="M682" s="47">
        <f>_xlfn.XLOOKUP(BASE!$A1149,dd_carteira_fundição!A:A,dd_carteira_fundição!G:G,"",0)</f>
        <v>296</v>
      </c>
      <c r="N682" s="47" t="s">
        <v>1164</v>
      </c>
      <c r="O682" s="133"/>
      <c r="P682" s="47" t="s">
        <v>1230</v>
      </c>
      <c r="Q682" s="47" t="s">
        <v>1346</v>
      </c>
      <c r="R682" s="47" t="s">
        <v>1690</v>
      </c>
      <c r="S682" s="47" t="s">
        <v>1231</v>
      </c>
      <c r="T682" s="164">
        <v>74</v>
      </c>
      <c r="U682" s="47" t="s">
        <v>1352</v>
      </c>
      <c r="V682" s="165">
        <v>0.41666666666666669</v>
      </c>
      <c r="W682" s="165"/>
      <c r="X682" s="229">
        <v>46124</v>
      </c>
      <c r="Y682" s="229"/>
      <c r="Z682" s="47">
        <f t="shared" si="90"/>
        <v>15</v>
      </c>
      <c r="AA682" s="47" t="str">
        <f t="shared" si="91"/>
        <v/>
      </c>
      <c r="AB682" s="47" t="str">
        <f t="shared" si="86"/>
        <v>abr</v>
      </c>
      <c r="AC682" s="47" t="str">
        <f t="shared" si="87"/>
        <v>2026</v>
      </c>
      <c r="AD682" s="165" t="str">
        <f t="shared" si="89"/>
        <v/>
      </c>
    </row>
    <row r="683" spans="1:30" x14ac:dyDescent="0.25">
      <c r="A683" s="47" t="s">
        <v>1056</v>
      </c>
      <c r="B683" s="47" t="s">
        <v>9</v>
      </c>
      <c r="C683" s="47">
        <v>2146</v>
      </c>
      <c r="D683" s="47">
        <v>5</v>
      </c>
      <c r="E683" s="47" t="s">
        <v>1112</v>
      </c>
      <c r="F683" s="48" t="s">
        <v>306</v>
      </c>
      <c r="G683" s="48" t="s">
        <v>11</v>
      </c>
      <c r="H683" s="48" t="str">
        <f t="shared" si="92"/>
        <v>152651-296</v>
      </c>
      <c r="I683" s="48">
        <v>1</v>
      </c>
      <c r="J683" s="48" t="s">
        <v>1143</v>
      </c>
      <c r="K683" s="48" t="s">
        <v>1486</v>
      </c>
      <c r="M683" s="47">
        <f>_xlfn.XLOOKUP(BASE!$A1150,dd_carteira_fundição!A:A,dd_carteira_fundição!G:G,"",0)</f>
        <v>296</v>
      </c>
      <c r="N683" s="47" t="s">
        <v>1164</v>
      </c>
      <c r="O683" s="133"/>
      <c r="P683" s="47"/>
      <c r="Q683" s="47" t="s">
        <v>1346</v>
      </c>
      <c r="R683" s="47" t="s">
        <v>158</v>
      </c>
      <c r="S683" s="47" t="s">
        <v>158</v>
      </c>
      <c r="T683" s="164">
        <v>2</v>
      </c>
      <c r="U683" s="47" t="str">
        <f>IFERROR(INDEX('TAXA DE OCUP. RECUR.'!$F$1:$F$60, MATCH(T683, 'TAXA DE OCUP. RECUR.'!$E$1:$E$60, 0)),"")</f>
        <v>EXPEDIÇÃO</v>
      </c>
      <c r="V683" s="165">
        <v>1</v>
      </c>
      <c r="W683" s="165"/>
      <c r="X683" s="229">
        <v>46174</v>
      </c>
      <c r="Y683" s="229"/>
      <c r="Z683" s="47">
        <f t="shared" si="90"/>
        <v>23</v>
      </c>
      <c r="AA683" s="47" t="str">
        <f t="shared" si="91"/>
        <v/>
      </c>
      <c r="AB683" s="47" t="str">
        <f t="shared" si="86"/>
        <v>jun</v>
      </c>
      <c r="AC683" s="47" t="str">
        <f t="shared" si="87"/>
        <v>2026</v>
      </c>
      <c r="AD683" s="165" t="str">
        <f t="shared" si="89"/>
        <v/>
      </c>
    </row>
    <row r="684" spans="1:30" x14ac:dyDescent="0.25">
      <c r="A684" s="47" t="s">
        <v>1096</v>
      </c>
      <c r="B684" s="47" t="s">
        <v>9</v>
      </c>
      <c r="C684" s="47">
        <v>2145</v>
      </c>
      <c r="D684" s="47">
        <v>1</v>
      </c>
      <c r="E684" s="47" t="s">
        <v>1112</v>
      </c>
      <c r="F684" s="48" t="s">
        <v>306</v>
      </c>
      <c r="G684" s="48" t="s">
        <v>11</v>
      </c>
      <c r="H684" s="48" t="str">
        <f t="shared" si="92"/>
        <v>152651-296</v>
      </c>
      <c r="I684" s="48">
        <v>1</v>
      </c>
      <c r="J684" s="48" t="s">
        <v>1143</v>
      </c>
      <c r="K684" s="48" t="s">
        <v>1486</v>
      </c>
      <c r="M684" s="47">
        <f>_xlfn.XLOOKUP(BASE!$A1151,dd_carteira_fundição!A:A,dd_carteira_fundição!G:G,"",0)</f>
        <v>296</v>
      </c>
      <c r="N684" s="47" t="s">
        <v>1164</v>
      </c>
      <c r="O684" s="133"/>
      <c r="P684" s="47"/>
      <c r="Q684" s="47" t="s">
        <v>1346</v>
      </c>
      <c r="R684" s="47" t="s">
        <v>1687</v>
      </c>
      <c r="S684" s="48" t="s">
        <v>1156</v>
      </c>
      <c r="T684" s="164">
        <v>1</v>
      </c>
      <c r="U684" s="47" t="str">
        <f>IFERROR(INDEX('TAXA DE OCUP. RECUR.'!$F$1:$F$60, MATCH(T684, 'TAXA DE OCUP. RECUR.'!$E$1:$E$60, 0)),"")</f>
        <v>FUNDIÇÃO MORENO</v>
      </c>
      <c r="V684" s="165">
        <v>1</v>
      </c>
      <c r="W684" s="165"/>
      <c r="X684" s="229">
        <v>46132</v>
      </c>
      <c r="Y684" s="229"/>
      <c r="Z684" s="47">
        <f t="shared" si="90"/>
        <v>17</v>
      </c>
      <c r="AA684" s="47" t="str">
        <f t="shared" si="91"/>
        <v/>
      </c>
      <c r="AB684" s="47" t="str">
        <f t="shared" si="86"/>
        <v>abr</v>
      </c>
      <c r="AC684" s="47" t="str">
        <f t="shared" si="87"/>
        <v>2026</v>
      </c>
      <c r="AD684" s="165" t="str">
        <f t="shared" si="89"/>
        <v/>
      </c>
    </row>
    <row r="685" spans="1:30" x14ac:dyDescent="0.25">
      <c r="A685" s="47" t="s">
        <v>1096</v>
      </c>
      <c r="B685" s="47" t="s">
        <v>9</v>
      </c>
      <c r="C685" s="47">
        <v>2145</v>
      </c>
      <c r="D685" s="47">
        <v>1</v>
      </c>
      <c r="E685" s="47" t="s">
        <v>1112</v>
      </c>
      <c r="F685" s="48" t="s">
        <v>306</v>
      </c>
      <c r="G685" s="48" t="s">
        <v>11</v>
      </c>
      <c r="H685" s="48" t="str">
        <f t="shared" si="92"/>
        <v>152651-296</v>
      </c>
      <c r="I685" s="48">
        <v>1</v>
      </c>
      <c r="J685" s="48" t="s">
        <v>1143</v>
      </c>
      <c r="K685" s="48" t="s">
        <v>1486</v>
      </c>
      <c r="M685" s="47">
        <f>_xlfn.XLOOKUP(BASE!$A1152,dd_carteira_fundição!A:A,dd_carteira_fundição!G:G,"",0)</f>
        <v>296</v>
      </c>
      <c r="N685" s="47" t="s">
        <v>1164</v>
      </c>
      <c r="O685" s="133"/>
      <c r="P685" s="47" t="s">
        <v>1230</v>
      </c>
      <c r="Q685" s="47" t="s">
        <v>1346</v>
      </c>
      <c r="R685" s="47" t="s">
        <v>1690</v>
      </c>
      <c r="S685" s="47" t="s">
        <v>1229</v>
      </c>
      <c r="T685" s="164">
        <v>395</v>
      </c>
      <c r="U685" s="47" t="s">
        <v>1289</v>
      </c>
      <c r="V685" s="165">
        <v>12.5</v>
      </c>
      <c r="W685" s="165"/>
      <c r="X685" s="229">
        <v>46133</v>
      </c>
      <c r="Y685" s="229"/>
      <c r="Z685" s="47">
        <f t="shared" si="90"/>
        <v>17</v>
      </c>
      <c r="AA685" s="47" t="str">
        <f t="shared" si="91"/>
        <v/>
      </c>
      <c r="AB685" s="47" t="str">
        <f t="shared" si="86"/>
        <v>abr</v>
      </c>
      <c r="AC685" s="47" t="str">
        <f t="shared" si="87"/>
        <v>2026</v>
      </c>
      <c r="AD685" s="165" t="str">
        <f t="shared" si="89"/>
        <v/>
      </c>
    </row>
    <row r="686" spans="1:30" x14ac:dyDescent="0.25">
      <c r="A686" s="47" t="s">
        <v>1096</v>
      </c>
      <c r="B686" s="47" t="s">
        <v>9</v>
      </c>
      <c r="C686" s="47">
        <v>2145</v>
      </c>
      <c r="D686" s="47">
        <v>1</v>
      </c>
      <c r="E686" s="47" t="s">
        <v>1112</v>
      </c>
      <c r="F686" s="48" t="s">
        <v>306</v>
      </c>
      <c r="G686" s="48" t="s">
        <v>11</v>
      </c>
      <c r="H686" s="48" t="str">
        <f t="shared" si="92"/>
        <v>152651-296</v>
      </c>
      <c r="I686" s="48">
        <v>1</v>
      </c>
      <c r="J686" s="48" t="s">
        <v>1143</v>
      </c>
      <c r="K686" s="48" t="s">
        <v>1486</v>
      </c>
      <c r="M686" s="47">
        <f>_xlfn.XLOOKUP(BASE!$A1153,dd_carteira_fundição!A:A,dd_carteira_fundição!G:G,"",0)</f>
        <v>296</v>
      </c>
      <c r="N686" s="47" t="s">
        <v>1164</v>
      </c>
      <c r="O686" s="133"/>
      <c r="P686" s="47" t="s">
        <v>1230</v>
      </c>
      <c r="Q686" s="47" t="s">
        <v>1346</v>
      </c>
      <c r="R686" s="47" t="s">
        <v>1690</v>
      </c>
      <c r="S686" s="47" t="s">
        <v>1231</v>
      </c>
      <c r="T686" s="164">
        <v>74</v>
      </c>
      <c r="U686" s="47" t="s">
        <v>1352</v>
      </c>
      <c r="V686" s="165">
        <v>0.41666666666666669</v>
      </c>
      <c r="W686" s="165"/>
      <c r="X686" s="229">
        <v>46134</v>
      </c>
      <c r="Y686" s="229"/>
      <c r="Z686" s="47">
        <f t="shared" si="90"/>
        <v>17</v>
      </c>
      <c r="AA686" s="47" t="str">
        <f t="shared" si="91"/>
        <v/>
      </c>
      <c r="AB686" s="47" t="str">
        <f t="shared" si="86"/>
        <v>abr</v>
      </c>
      <c r="AC686" s="47" t="str">
        <f t="shared" si="87"/>
        <v>2026</v>
      </c>
      <c r="AD686" s="165" t="str">
        <f t="shared" si="89"/>
        <v/>
      </c>
    </row>
    <row r="687" spans="1:30" x14ac:dyDescent="0.25">
      <c r="A687" s="47" t="s">
        <v>1096</v>
      </c>
      <c r="B687" s="47" t="s">
        <v>9</v>
      </c>
      <c r="C687" s="47">
        <v>2145</v>
      </c>
      <c r="D687" s="47">
        <v>1</v>
      </c>
      <c r="E687" s="47" t="s">
        <v>1112</v>
      </c>
      <c r="F687" s="48" t="s">
        <v>306</v>
      </c>
      <c r="G687" s="48" t="s">
        <v>11</v>
      </c>
      <c r="H687" s="48" t="str">
        <f t="shared" si="92"/>
        <v>152651-297</v>
      </c>
      <c r="I687" s="48">
        <v>1</v>
      </c>
      <c r="J687" s="48" t="s">
        <v>1143</v>
      </c>
      <c r="K687" s="48" t="s">
        <v>1486</v>
      </c>
      <c r="M687" s="47">
        <f>_xlfn.XLOOKUP(BASE!$A1154,dd_carteira_fundição!A:A,dd_carteira_fundição!G:G,"",0)</f>
        <v>297</v>
      </c>
      <c r="N687" s="47" t="s">
        <v>1164</v>
      </c>
      <c r="O687" s="133"/>
      <c r="P687" s="47"/>
      <c r="Q687" s="47" t="s">
        <v>1346</v>
      </c>
      <c r="R687" s="47" t="s">
        <v>158</v>
      </c>
      <c r="S687" s="47" t="s">
        <v>158</v>
      </c>
      <c r="T687" s="164">
        <v>2</v>
      </c>
      <c r="U687" s="47" t="str">
        <f>IFERROR(INDEX('TAXA DE OCUP. RECUR.'!$F$1:$F$60, MATCH(T687, 'TAXA DE OCUP. RECUR.'!$E$1:$E$60, 0)),"")</f>
        <v>EXPEDIÇÃO</v>
      </c>
      <c r="V687" s="165">
        <v>1</v>
      </c>
      <c r="W687" s="165"/>
      <c r="X687" s="229">
        <v>46183</v>
      </c>
      <c r="Y687" s="229"/>
      <c r="Z687" s="47">
        <f t="shared" si="90"/>
        <v>24</v>
      </c>
      <c r="AA687" s="47" t="str">
        <f t="shared" si="91"/>
        <v/>
      </c>
      <c r="AB687" s="47" t="str">
        <f t="shared" si="86"/>
        <v>jun</v>
      </c>
      <c r="AC687" s="47" t="str">
        <f t="shared" si="87"/>
        <v>2026</v>
      </c>
      <c r="AD687" s="165" t="str">
        <f t="shared" si="89"/>
        <v/>
      </c>
    </row>
    <row r="688" spans="1:30" x14ac:dyDescent="0.25">
      <c r="A688" s="47" t="s">
        <v>1097</v>
      </c>
      <c r="B688" s="47" t="s">
        <v>9</v>
      </c>
      <c r="C688" s="47">
        <v>2145</v>
      </c>
      <c r="D688" s="47">
        <v>2</v>
      </c>
      <c r="E688" s="47" t="s">
        <v>1112</v>
      </c>
      <c r="F688" s="48" t="s">
        <v>306</v>
      </c>
      <c r="G688" s="48" t="s">
        <v>11</v>
      </c>
      <c r="H688" s="48" t="str">
        <f t="shared" si="92"/>
        <v>152651-297</v>
      </c>
      <c r="I688" s="48">
        <v>1</v>
      </c>
      <c r="J688" s="48" t="s">
        <v>1143</v>
      </c>
      <c r="K688" s="48" t="s">
        <v>1486</v>
      </c>
      <c r="M688" s="47">
        <f>_xlfn.XLOOKUP(BASE!$A1155,dd_carteira_fundição!A:A,dd_carteira_fundição!G:G,"",0)</f>
        <v>297</v>
      </c>
      <c r="N688" s="47" t="s">
        <v>1164</v>
      </c>
      <c r="O688" s="133"/>
      <c r="P688" s="47"/>
      <c r="Q688" s="47" t="s">
        <v>1346</v>
      </c>
      <c r="R688" s="47" t="s">
        <v>1687</v>
      </c>
      <c r="S688" s="48" t="s">
        <v>1156</v>
      </c>
      <c r="T688" s="164">
        <v>1</v>
      </c>
      <c r="U688" s="47" t="str">
        <f>IFERROR(INDEX('TAXA DE OCUP. RECUR.'!$F$1:$F$60, MATCH(T688, 'TAXA DE OCUP. RECUR.'!$E$1:$E$60, 0)),"")</f>
        <v>FUNDIÇÃO MORENO</v>
      </c>
      <c r="V688" s="165">
        <v>1</v>
      </c>
      <c r="W688" s="165"/>
      <c r="X688" s="229">
        <v>46132</v>
      </c>
      <c r="Y688" s="229"/>
      <c r="Z688" s="47">
        <f t="shared" si="90"/>
        <v>17</v>
      </c>
      <c r="AA688" s="47" t="str">
        <f t="shared" si="91"/>
        <v/>
      </c>
      <c r="AB688" s="47" t="str">
        <f t="shared" si="86"/>
        <v>abr</v>
      </c>
      <c r="AC688" s="47" t="str">
        <f t="shared" si="87"/>
        <v>2026</v>
      </c>
      <c r="AD688" s="165" t="str">
        <f t="shared" si="89"/>
        <v/>
      </c>
    </row>
    <row r="689" spans="1:30" x14ac:dyDescent="0.25">
      <c r="A689" s="47" t="s">
        <v>1097</v>
      </c>
      <c r="B689" s="47" t="s">
        <v>9</v>
      </c>
      <c r="C689" s="47">
        <v>2145</v>
      </c>
      <c r="D689" s="47">
        <v>2</v>
      </c>
      <c r="E689" s="47" t="s">
        <v>1112</v>
      </c>
      <c r="F689" s="48" t="s">
        <v>306</v>
      </c>
      <c r="G689" s="48" t="s">
        <v>11</v>
      </c>
      <c r="H689" s="48" t="str">
        <f t="shared" si="92"/>
        <v>152651-297</v>
      </c>
      <c r="I689" s="48">
        <v>1</v>
      </c>
      <c r="J689" s="48" t="s">
        <v>1143</v>
      </c>
      <c r="K689" s="48" t="s">
        <v>1486</v>
      </c>
      <c r="M689" s="47">
        <f>_xlfn.XLOOKUP(BASE!$A1156,dd_carteira_fundição!A:A,dd_carteira_fundição!G:G,"",0)</f>
        <v>297</v>
      </c>
      <c r="N689" s="47" t="s">
        <v>1164</v>
      </c>
      <c r="O689" s="133"/>
      <c r="P689" s="47" t="s">
        <v>1230</v>
      </c>
      <c r="Q689" s="47" t="s">
        <v>1346</v>
      </c>
      <c r="R689" s="47" t="s">
        <v>1690</v>
      </c>
      <c r="S689" s="47" t="s">
        <v>1229</v>
      </c>
      <c r="T689" s="164">
        <v>395</v>
      </c>
      <c r="U689" s="47" t="s">
        <v>1289</v>
      </c>
      <c r="V689" s="165">
        <v>12.5</v>
      </c>
      <c r="W689" s="165"/>
      <c r="X689" s="229">
        <v>46133</v>
      </c>
      <c r="Y689" s="229"/>
      <c r="Z689" s="47">
        <f t="shared" si="90"/>
        <v>17</v>
      </c>
      <c r="AA689" s="47" t="str">
        <f t="shared" si="91"/>
        <v/>
      </c>
      <c r="AB689" s="47" t="str">
        <f t="shared" si="86"/>
        <v>abr</v>
      </c>
      <c r="AC689" s="47" t="str">
        <f t="shared" si="87"/>
        <v>2026</v>
      </c>
      <c r="AD689" s="165" t="str">
        <f t="shared" si="89"/>
        <v/>
      </c>
    </row>
    <row r="690" spans="1:30" x14ac:dyDescent="0.25">
      <c r="A690" s="47" t="s">
        <v>1097</v>
      </c>
      <c r="B690" s="47" t="s">
        <v>9</v>
      </c>
      <c r="C690" s="47">
        <v>2145</v>
      </c>
      <c r="D690" s="47">
        <v>2</v>
      </c>
      <c r="E690" s="47" t="s">
        <v>1112</v>
      </c>
      <c r="F690" s="48" t="s">
        <v>306</v>
      </c>
      <c r="G690" s="48" t="s">
        <v>11</v>
      </c>
      <c r="H690" s="48" t="str">
        <f t="shared" si="92"/>
        <v>152651-297</v>
      </c>
      <c r="I690" s="48">
        <v>1</v>
      </c>
      <c r="J690" s="48" t="s">
        <v>1143</v>
      </c>
      <c r="K690" s="48" t="s">
        <v>1486</v>
      </c>
      <c r="M690" s="47">
        <f>_xlfn.XLOOKUP(BASE!$A1157,dd_carteira_fundição!A:A,dd_carteira_fundição!G:G,"",0)</f>
        <v>297</v>
      </c>
      <c r="N690" s="47" t="s">
        <v>1164</v>
      </c>
      <c r="O690" s="133"/>
      <c r="P690" s="47" t="s">
        <v>1230</v>
      </c>
      <c r="Q690" s="47" t="s">
        <v>1346</v>
      </c>
      <c r="R690" s="47" t="s">
        <v>1690</v>
      </c>
      <c r="S690" s="47" t="s">
        <v>1231</v>
      </c>
      <c r="T690" s="164">
        <v>74</v>
      </c>
      <c r="U690" s="47" t="s">
        <v>1352</v>
      </c>
      <c r="V690" s="165">
        <v>0.41666666666666669</v>
      </c>
      <c r="W690" s="165"/>
      <c r="X690" s="229">
        <v>46134</v>
      </c>
      <c r="Y690" s="229"/>
      <c r="Z690" s="47">
        <f t="shared" si="90"/>
        <v>17</v>
      </c>
      <c r="AA690" s="47" t="str">
        <f t="shared" si="91"/>
        <v/>
      </c>
      <c r="AB690" s="47" t="str">
        <f t="shared" si="86"/>
        <v>abr</v>
      </c>
      <c r="AC690" s="47" t="str">
        <f t="shared" si="87"/>
        <v>2026</v>
      </c>
      <c r="AD690" s="165" t="str">
        <f t="shared" si="89"/>
        <v/>
      </c>
    </row>
    <row r="691" spans="1:30" x14ac:dyDescent="0.25">
      <c r="A691" s="47" t="s">
        <v>1097</v>
      </c>
      <c r="B691" s="47" t="s">
        <v>9</v>
      </c>
      <c r="C691" s="47">
        <v>2145</v>
      </c>
      <c r="D691" s="47">
        <v>2</v>
      </c>
      <c r="E691" s="47" t="s">
        <v>1112</v>
      </c>
      <c r="F691" s="48" t="s">
        <v>306</v>
      </c>
      <c r="G691" s="48" t="s">
        <v>11</v>
      </c>
      <c r="H691" s="48" t="str">
        <f t="shared" si="92"/>
        <v>152651-297</v>
      </c>
      <c r="I691" s="48">
        <v>1</v>
      </c>
      <c r="J691" s="48" t="s">
        <v>1143</v>
      </c>
      <c r="K691" s="48" t="s">
        <v>1486</v>
      </c>
      <c r="M691" s="47">
        <f>_xlfn.XLOOKUP(BASE!$A1158,dd_carteira_fundição!A:A,dd_carteira_fundição!G:G,"",0)</f>
        <v>297</v>
      </c>
      <c r="N691" s="47" t="s">
        <v>1164</v>
      </c>
      <c r="O691" s="133"/>
      <c r="P691" s="47"/>
      <c r="Q691" s="47" t="s">
        <v>1346</v>
      </c>
      <c r="R691" s="47" t="s">
        <v>158</v>
      </c>
      <c r="S691" s="47" t="s">
        <v>158</v>
      </c>
      <c r="T691" s="164">
        <v>2</v>
      </c>
      <c r="U691" s="47" t="str">
        <f>IFERROR(INDEX('TAXA DE OCUP. RECUR.'!$F$1:$F$60, MATCH(T691, 'TAXA DE OCUP. RECUR.'!$E$1:$E$60, 0)),"")</f>
        <v>EXPEDIÇÃO</v>
      </c>
      <c r="V691" s="165">
        <v>1</v>
      </c>
      <c r="W691" s="165"/>
      <c r="X691" s="229">
        <v>46183</v>
      </c>
      <c r="Y691" s="229"/>
      <c r="Z691" s="47">
        <f t="shared" si="90"/>
        <v>24</v>
      </c>
      <c r="AA691" s="47" t="str">
        <f t="shared" si="91"/>
        <v/>
      </c>
      <c r="AB691" s="47" t="str">
        <f t="shared" si="86"/>
        <v>jun</v>
      </c>
      <c r="AC691" s="47" t="str">
        <f t="shared" si="87"/>
        <v>2026</v>
      </c>
      <c r="AD691" s="165" t="str">
        <f t="shared" si="89"/>
        <v/>
      </c>
    </row>
    <row r="692" spans="1:30" x14ac:dyDescent="0.25">
      <c r="A692" s="47" t="s">
        <v>1098</v>
      </c>
      <c r="B692" s="47" t="s">
        <v>9</v>
      </c>
      <c r="C692" s="47">
        <v>2145</v>
      </c>
      <c r="D692" s="47">
        <v>3</v>
      </c>
      <c r="E692" s="47" t="s">
        <v>1112</v>
      </c>
      <c r="F692" s="48" t="s">
        <v>306</v>
      </c>
      <c r="G692" s="48" t="s">
        <v>11</v>
      </c>
      <c r="H692" s="48" t="str">
        <f t="shared" si="92"/>
        <v>152651-298</v>
      </c>
      <c r="I692" s="48">
        <v>1</v>
      </c>
      <c r="J692" s="48" t="s">
        <v>1143</v>
      </c>
      <c r="K692" s="48" t="s">
        <v>1486</v>
      </c>
      <c r="M692" s="47">
        <f>_xlfn.XLOOKUP(BASE!$A1159,dd_carteira_fundição!A:A,dd_carteira_fundição!G:G,"",0)</f>
        <v>298</v>
      </c>
      <c r="N692" s="47" t="s">
        <v>1164</v>
      </c>
      <c r="O692" s="133"/>
      <c r="P692" s="47"/>
      <c r="Q692" s="47" t="s">
        <v>1346</v>
      </c>
      <c r="R692" s="47" t="s">
        <v>1687</v>
      </c>
      <c r="S692" s="48" t="s">
        <v>1156</v>
      </c>
      <c r="T692" s="164">
        <v>1</v>
      </c>
      <c r="U692" s="47" t="str">
        <f>IFERROR(INDEX('TAXA DE OCUP. RECUR.'!$F$1:$F$60, MATCH(T692, 'TAXA DE OCUP. RECUR.'!$E$1:$E$60, 0)),"")</f>
        <v>FUNDIÇÃO MORENO</v>
      </c>
      <c r="V692" s="165">
        <v>1</v>
      </c>
      <c r="W692" s="165"/>
      <c r="X692" s="229">
        <v>46132</v>
      </c>
      <c r="Y692" s="229"/>
      <c r="Z692" s="47">
        <f t="shared" si="90"/>
        <v>17</v>
      </c>
      <c r="AA692" s="47" t="str">
        <f t="shared" si="91"/>
        <v/>
      </c>
      <c r="AB692" s="47" t="str">
        <f t="shared" si="86"/>
        <v>abr</v>
      </c>
      <c r="AC692" s="47" t="str">
        <f t="shared" si="87"/>
        <v>2026</v>
      </c>
      <c r="AD692" s="165" t="str">
        <f t="shared" si="89"/>
        <v/>
      </c>
    </row>
    <row r="693" spans="1:30" x14ac:dyDescent="0.25">
      <c r="A693" s="47" t="s">
        <v>1098</v>
      </c>
      <c r="B693" s="47" t="s">
        <v>9</v>
      </c>
      <c r="C693" s="47">
        <v>2145</v>
      </c>
      <c r="D693" s="47">
        <v>3</v>
      </c>
      <c r="E693" s="47" t="s">
        <v>1112</v>
      </c>
      <c r="F693" s="48" t="s">
        <v>306</v>
      </c>
      <c r="G693" s="48" t="s">
        <v>11</v>
      </c>
      <c r="H693" s="48" t="str">
        <f t="shared" si="92"/>
        <v>152651-298</v>
      </c>
      <c r="I693" s="48">
        <v>1</v>
      </c>
      <c r="J693" s="48" t="s">
        <v>1143</v>
      </c>
      <c r="K693" s="48" t="s">
        <v>1486</v>
      </c>
      <c r="M693" s="47">
        <f>_xlfn.XLOOKUP(BASE!$A1160,dd_carteira_fundição!A:A,dd_carteira_fundição!G:G,"",0)</f>
        <v>298</v>
      </c>
      <c r="N693" s="47" t="s">
        <v>1164</v>
      </c>
      <c r="O693" s="133"/>
      <c r="P693" s="47" t="s">
        <v>1230</v>
      </c>
      <c r="Q693" s="47" t="s">
        <v>1346</v>
      </c>
      <c r="R693" s="47" t="s">
        <v>1690</v>
      </c>
      <c r="S693" s="47" t="s">
        <v>1229</v>
      </c>
      <c r="T693" s="164">
        <v>395</v>
      </c>
      <c r="U693" s="47" t="s">
        <v>1289</v>
      </c>
      <c r="V693" s="165">
        <v>12.5</v>
      </c>
      <c r="W693" s="165"/>
      <c r="X693" s="229">
        <v>46133</v>
      </c>
      <c r="Y693" s="229"/>
      <c r="Z693" s="47">
        <f t="shared" si="90"/>
        <v>17</v>
      </c>
      <c r="AA693" s="47" t="str">
        <f t="shared" si="91"/>
        <v/>
      </c>
      <c r="AB693" s="47" t="str">
        <f t="shared" si="86"/>
        <v>abr</v>
      </c>
      <c r="AC693" s="47" t="str">
        <f t="shared" si="87"/>
        <v>2026</v>
      </c>
      <c r="AD693" s="165" t="str">
        <f t="shared" si="89"/>
        <v/>
      </c>
    </row>
    <row r="694" spans="1:30" x14ac:dyDescent="0.25">
      <c r="A694" s="47" t="s">
        <v>1098</v>
      </c>
      <c r="B694" s="47" t="s">
        <v>9</v>
      </c>
      <c r="C694" s="47">
        <v>2145</v>
      </c>
      <c r="D694" s="47">
        <v>3</v>
      </c>
      <c r="E694" s="47" t="s">
        <v>1112</v>
      </c>
      <c r="F694" s="48" t="s">
        <v>306</v>
      </c>
      <c r="G694" s="48" t="s">
        <v>11</v>
      </c>
      <c r="H694" s="48" t="str">
        <f t="shared" si="92"/>
        <v>152651-298</v>
      </c>
      <c r="I694" s="48">
        <v>1</v>
      </c>
      <c r="J694" s="48" t="s">
        <v>1143</v>
      </c>
      <c r="K694" s="48" t="s">
        <v>1486</v>
      </c>
      <c r="M694" s="47">
        <f>_xlfn.XLOOKUP(BASE!$A1161,dd_carteira_fundição!A:A,dd_carteira_fundição!G:G,"",0)</f>
        <v>298</v>
      </c>
      <c r="N694" s="47" t="s">
        <v>1164</v>
      </c>
      <c r="O694" s="133"/>
      <c r="P694" s="47" t="s">
        <v>1230</v>
      </c>
      <c r="Q694" s="47" t="s">
        <v>1346</v>
      </c>
      <c r="R694" s="47" t="s">
        <v>1690</v>
      </c>
      <c r="S694" s="47" t="s">
        <v>1231</v>
      </c>
      <c r="T694" s="164">
        <v>74</v>
      </c>
      <c r="U694" s="47" t="s">
        <v>1352</v>
      </c>
      <c r="V694" s="165">
        <v>0.41666666666666669</v>
      </c>
      <c r="W694" s="165"/>
      <c r="X694" s="229">
        <v>46134</v>
      </c>
      <c r="Y694" s="229"/>
      <c r="Z694" s="47">
        <f t="shared" si="90"/>
        <v>17</v>
      </c>
      <c r="AA694" s="47" t="str">
        <f t="shared" si="91"/>
        <v/>
      </c>
      <c r="AB694" s="47" t="str">
        <f t="shared" si="86"/>
        <v>abr</v>
      </c>
      <c r="AC694" s="47" t="str">
        <f t="shared" si="87"/>
        <v>2026</v>
      </c>
      <c r="AD694" s="165" t="str">
        <f t="shared" si="89"/>
        <v/>
      </c>
    </row>
    <row r="695" spans="1:30" x14ac:dyDescent="0.25">
      <c r="A695" s="47" t="s">
        <v>1098</v>
      </c>
      <c r="B695" s="47" t="s">
        <v>9</v>
      </c>
      <c r="C695" s="47">
        <v>2145</v>
      </c>
      <c r="D695" s="47">
        <v>3</v>
      </c>
      <c r="E695" s="47" t="s">
        <v>1112</v>
      </c>
      <c r="F695" s="48" t="s">
        <v>306</v>
      </c>
      <c r="G695" s="48" t="s">
        <v>11</v>
      </c>
      <c r="H695" s="48" t="str">
        <f t="shared" si="92"/>
        <v>152651-298</v>
      </c>
      <c r="I695" s="48">
        <v>1</v>
      </c>
      <c r="J695" s="48" t="s">
        <v>1143</v>
      </c>
      <c r="K695" s="48" t="s">
        <v>1486</v>
      </c>
      <c r="M695" s="47">
        <f>_xlfn.XLOOKUP(BASE!$A1162,dd_carteira_fundição!A:A,dd_carteira_fundição!G:G,"",0)</f>
        <v>298</v>
      </c>
      <c r="N695" s="47" t="s">
        <v>1164</v>
      </c>
      <c r="O695" s="133"/>
      <c r="P695" s="47"/>
      <c r="Q695" s="47" t="s">
        <v>1346</v>
      </c>
      <c r="R695" s="47" t="s">
        <v>158</v>
      </c>
      <c r="S695" s="47" t="s">
        <v>158</v>
      </c>
      <c r="T695" s="164">
        <v>2</v>
      </c>
      <c r="U695" s="47" t="str">
        <f>IFERROR(INDEX('TAXA DE OCUP. RECUR.'!$F$1:$F$60, MATCH(T695, 'TAXA DE OCUP. RECUR.'!$E$1:$E$60, 0)),"")</f>
        <v>EXPEDIÇÃO</v>
      </c>
      <c r="V695" s="165">
        <v>1</v>
      </c>
      <c r="W695" s="165"/>
      <c r="X695" s="229">
        <v>46183</v>
      </c>
      <c r="Y695" s="229"/>
      <c r="Z695" s="47">
        <f t="shared" si="90"/>
        <v>24</v>
      </c>
      <c r="AA695" s="47" t="str">
        <f t="shared" si="91"/>
        <v/>
      </c>
      <c r="AB695" s="47" t="str">
        <f t="shared" ref="AB695:AB756" si="93">IFERROR(IF(X695="","",TEXT(X695,"MMM")),"")</f>
        <v>jun</v>
      </c>
      <c r="AC695" s="47" t="str">
        <f t="shared" ref="AC695:AC756" si="94">IFERROR(IF(X695="","",TEXT(X695,"AAAA")),"")</f>
        <v>2026</v>
      </c>
      <c r="AD695" s="165" t="str">
        <f t="shared" si="89"/>
        <v/>
      </c>
    </row>
    <row r="696" spans="1:30" x14ac:dyDescent="0.25">
      <c r="A696" s="47" t="s">
        <v>1099</v>
      </c>
      <c r="B696" s="47" t="s">
        <v>9</v>
      </c>
      <c r="C696" s="47">
        <v>2145</v>
      </c>
      <c r="D696" s="47">
        <v>4</v>
      </c>
      <c r="E696" s="47" t="s">
        <v>1112</v>
      </c>
      <c r="F696" s="48" t="s">
        <v>306</v>
      </c>
      <c r="G696" s="48" t="s">
        <v>11</v>
      </c>
      <c r="H696" s="48" t="str">
        <f t="shared" si="92"/>
        <v>152651-298</v>
      </c>
      <c r="I696" s="48">
        <v>1</v>
      </c>
      <c r="J696" s="48" t="s">
        <v>1143</v>
      </c>
      <c r="K696" s="48" t="s">
        <v>1486</v>
      </c>
      <c r="M696" s="47">
        <f>_xlfn.XLOOKUP(BASE!$A1163,dd_carteira_fundição!A:A,dd_carteira_fundição!G:G,"",0)</f>
        <v>298</v>
      </c>
      <c r="N696" s="47" t="s">
        <v>1164</v>
      </c>
      <c r="O696" s="133"/>
      <c r="P696" s="47"/>
      <c r="Q696" s="47" t="s">
        <v>1346</v>
      </c>
      <c r="R696" s="47" t="s">
        <v>1687</v>
      </c>
      <c r="S696" s="48" t="s">
        <v>1156</v>
      </c>
      <c r="T696" s="164">
        <v>1</v>
      </c>
      <c r="U696" s="47" t="str">
        <f>IFERROR(INDEX('TAXA DE OCUP. RECUR.'!$F$1:$F$60, MATCH(T696, 'TAXA DE OCUP. RECUR.'!$E$1:$E$60, 0)),"")</f>
        <v>FUNDIÇÃO MORENO</v>
      </c>
      <c r="V696" s="165">
        <v>1</v>
      </c>
      <c r="W696" s="165"/>
      <c r="X696" s="229">
        <v>46132</v>
      </c>
      <c r="Y696" s="229"/>
      <c r="Z696" s="47">
        <f t="shared" si="90"/>
        <v>17</v>
      </c>
      <c r="AA696" s="47" t="str">
        <f t="shared" si="91"/>
        <v/>
      </c>
      <c r="AB696" s="47" t="str">
        <f t="shared" si="93"/>
        <v>abr</v>
      </c>
      <c r="AC696" s="47" t="str">
        <f t="shared" si="94"/>
        <v>2026</v>
      </c>
      <c r="AD696" s="165" t="str">
        <f t="shared" si="89"/>
        <v/>
      </c>
    </row>
    <row r="697" spans="1:30" x14ac:dyDescent="0.25">
      <c r="A697" s="47" t="s">
        <v>1099</v>
      </c>
      <c r="B697" s="47" t="s">
        <v>9</v>
      </c>
      <c r="C697" s="47">
        <v>2145</v>
      </c>
      <c r="D697" s="47">
        <v>4</v>
      </c>
      <c r="E697" s="47" t="s">
        <v>1112</v>
      </c>
      <c r="F697" s="48" t="s">
        <v>306</v>
      </c>
      <c r="G697" s="48" t="s">
        <v>11</v>
      </c>
      <c r="H697" s="48" t="str">
        <f t="shared" si="92"/>
        <v>152651-299</v>
      </c>
      <c r="I697" s="48">
        <v>1</v>
      </c>
      <c r="J697" s="48" t="s">
        <v>1143</v>
      </c>
      <c r="K697" s="48" t="s">
        <v>1486</v>
      </c>
      <c r="M697" s="47">
        <f>_xlfn.XLOOKUP(BASE!$A1164,dd_carteira_fundição!A:A,dd_carteira_fundição!G:G,"",0)</f>
        <v>299</v>
      </c>
      <c r="N697" s="47" t="s">
        <v>1164</v>
      </c>
      <c r="O697" s="133"/>
      <c r="P697" s="47" t="s">
        <v>1230</v>
      </c>
      <c r="Q697" s="47" t="s">
        <v>1346</v>
      </c>
      <c r="R697" s="47" t="s">
        <v>1690</v>
      </c>
      <c r="S697" s="47" t="s">
        <v>1229</v>
      </c>
      <c r="T697" s="164">
        <v>395</v>
      </c>
      <c r="U697" s="47" t="s">
        <v>1289</v>
      </c>
      <c r="V697" s="165">
        <v>12.5</v>
      </c>
      <c r="W697" s="165"/>
      <c r="X697" s="229">
        <v>46133</v>
      </c>
      <c r="Y697" s="229"/>
      <c r="Z697" s="47">
        <f t="shared" si="90"/>
        <v>17</v>
      </c>
      <c r="AA697" s="47" t="str">
        <f t="shared" si="91"/>
        <v/>
      </c>
      <c r="AB697" s="47" t="str">
        <f t="shared" si="93"/>
        <v>abr</v>
      </c>
      <c r="AC697" s="47" t="str">
        <f t="shared" si="94"/>
        <v>2026</v>
      </c>
      <c r="AD697" s="165" t="str">
        <f t="shared" si="89"/>
        <v/>
      </c>
    </row>
    <row r="698" spans="1:30" x14ac:dyDescent="0.25">
      <c r="A698" s="47" t="s">
        <v>1099</v>
      </c>
      <c r="B698" s="47" t="s">
        <v>9</v>
      </c>
      <c r="C698" s="47">
        <v>2145</v>
      </c>
      <c r="D698" s="47">
        <v>4</v>
      </c>
      <c r="E698" s="47" t="s">
        <v>1112</v>
      </c>
      <c r="F698" s="48" t="s">
        <v>306</v>
      </c>
      <c r="G698" s="48" t="s">
        <v>11</v>
      </c>
      <c r="H698" s="48" t="str">
        <f t="shared" si="92"/>
        <v>152651-299</v>
      </c>
      <c r="I698" s="48">
        <v>1</v>
      </c>
      <c r="J698" s="48" t="s">
        <v>1143</v>
      </c>
      <c r="K698" s="48" t="s">
        <v>1486</v>
      </c>
      <c r="M698" s="47">
        <f>_xlfn.XLOOKUP(BASE!$A1165,dd_carteira_fundição!A:A,dd_carteira_fundição!G:G,"",0)</f>
        <v>299</v>
      </c>
      <c r="N698" s="47" t="s">
        <v>1164</v>
      </c>
      <c r="O698" s="133"/>
      <c r="P698" s="47" t="s">
        <v>1230</v>
      </c>
      <c r="Q698" s="47" t="s">
        <v>1346</v>
      </c>
      <c r="R698" s="47" t="s">
        <v>1690</v>
      </c>
      <c r="S698" s="47" t="s">
        <v>1231</v>
      </c>
      <c r="T698" s="164">
        <v>74</v>
      </c>
      <c r="U698" s="47" t="s">
        <v>1352</v>
      </c>
      <c r="V698" s="165">
        <v>0.41666666666666669</v>
      </c>
      <c r="W698" s="165"/>
      <c r="X698" s="229">
        <v>46134</v>
      </c>
      <c r="Y698" s="229"/>
      <c r="Z698" s="47">
        <f t="shared" si="90"/>
        <v>17</v>
      </c>
      <c r="AA698" s="47" t="str">
        <f t="shared" si="91"/>
        <v/>
      </c>
      <c r="AB698" s="47" t="str">
        <f t="shared" si="93"/>
        <v>abr</v>
      </c>
      <c r="AC698" s="47" t="str">
        <f t="shared" si="94"/>
        <v>2026</v>
      </c>
      <c r="AD698" s="165" t="str">
        <f t="shared" si="89"/>
        <v/>
      </c>
    </row>
    <row r="699" spans="1:30" x14ac:dyDescent="0.25">
      <c r="A699" s="47" t="s">
        <v>1099</v>
      </c>
      <c r="B699" s="47" t="s">
        <v>9</v>
      </c>
      <c r="C699" s="47">
        <v>2145</v>
      </c>
      <c r="D699" s="47">
        <v>4</v>
      </c>
      <c r="E699" s="47" t="s">
        <v>1112</v>
      </c>
      <c r="F699" s="48" t="s">
        <v>306</v>
      </c>
      <c r="G699" s="48" t="s">
        <v>11</v>
      </c>
      <c r="H699" s="48" t="str">
        <f t="shared" si="92"/>
        <v>152651-299</v>
      </c>
      <c r="I699" s="48">
        <v>1</v>
      </c>
      <c r="J699" s="48" t="s">
        <v>1143</v>
      </c>
      <c r="K699" s="48" t="s">
        <v>1486</v>
      </c>
      <c r="M699" s="47">
        <f>_xlfn.XLOOKUP(BASE!$A1166,dd_carteira_fundição!A:A,dd_carteira_fundição!G:G,"",0)</f>
        <v>299</v>
      </c>
      <c r="N699" s="47" t="s">
        <v>1164</v>
      </c>
      <c r="O699" s="133"/>
      <c r="P699" s="47"/>
      <c r="Q699" s="47" t="s">
        <v>1346</v>
      </c>
      <c r="R699" s="47" t="s">
        <v>158</v>
      </c>
      <c r="S699" s="47" t="s">
        <v>158</v>
      </c>
      <c r="T699" s="164">
        <v>2</v>
      </c>
      <c r="U699" s="47" t="str">
        <f>IFERROR(INDEX('TAXA DE OCUP. RECUR.'!$F$1:$F$60, MATCH(T699, 'TAXA DE OCUP. RECUR.'!$E$1:$E$60, 0)),"")</f>
        <v>EXPEDIÇÃO</v>
      </c>
      <c r="V699" s="165">
        <v>1</v>
      </c>
      <c r="W699" s="165"/>
      <c r="X699" s="229">
        <v>46183</v>
      </c>
      <c r="Y699" s="229"/>
      <c r="Z699" s="47">
        <f t="shared" si="90"/>
        <v>24</v>
      </c>
      <c r="AA699" s="47" t="str">
        <f t="shared" si="91"/>
        <v/>
      </c>
      <c r="AB699" s="47" t="str">
        <f t="shared" si="93"/>
        <v>jun</v>
      </c>
      <c r="AC699" s="47" t="str">
        <f t="shared" si="94"/>
        <v>2026</v>
      </c>
      <c r="AD699" s="165" t="str">
        <f t="shared" si="89"/>
        <v/>
      </c>
    </row>
    <row r="700" spans="1:30" x14ac:dyDescent="0.25">
      <c r="A700" s="47" t="s">
        <v>1014</v>
      </c>
      <c r="B700" s="47" t="s">
        <v>9</v>
      </c>
      <c r="C700" s="47">
        <v>2144</v>
      </c>
      <c r="D700" s="47">
        <v>1</v>
      </c>
      <c r="E700" s="47" t="s">
        <v>1112</v>
      </c>
      <c r="F700" s="48" t="s">
        <v>807</v>
      </c>
      <c r="G700" s="48" t="s">
        <v>11</v>
      </c>
      <c r="H700" s="48">
        <v>152655</v>
      </c>
      <c r="I700" s="48">
        <v>1</v>
      </c>
      <c r="J700" s="48" t="s">
        <v>1150</v>
      </c>
      <c r="K700" s="48" t="s">
        <v>1486</v>
      </c>
      <c r="M700" s="47">
        <f>_xlfn.XLOOKUP(BASE!$A1167,dd_carteira_fundição!A:A,dd_carteira_fundição!G:G,"",0)</f>
        <v>299</v>
      </c>
      <c r="N700" s="47" t="s">
        <v>1164</v>
      </c>
      <c r="O700" s="133"/>
      <c r="P700" s="47"/>
      <c r="Q700" s="47" t="s">
        <v>1346</v>
      </c>
      <c r="R700" s="47" t="s">
        <v>1687</v>
      </c>
      <c r="S700" s="48" t="s">
        <v>1156</v>
      </c>
      <c r="T700" s="164">
        <v>1</v>
      </c>
      <c r="U700" s="47" t="str">
        <f>IFERROR(INDEX('TAXA DE OCUP. RECUR.'!$F$1:$F$60, MATCH(T700, 'TAXA DE OCUP. RECUR.'!$E$1:$E$60, 0)),"")</f>
        <v>FUNDIÇÃO MORENO</v>
      </c>
      <c r="V700" s="165">
        <v>1</v>
      </c>
      <c r="W700" s="165">
        <v>1</v>
      </c>
      <c r="X700" s="229">
        <v>46078</v>
      </c>
      <c r="Y700" s="229"/>
      <c r="Z700" s="47">
        <f t="shared" si="90"/>
        <v>9</v>
      </c>
      <c r="AA700" s="47" t="str">
        <f t="shared" si="91"/>
        <v/>
      </c>
      <c r="AB700" s="47" t="str">
        <f t="shared" si="93"/>
        <v>fev</v>
      </c>
      <c r="AC700" s="47" t="str">
        <f t="shared" si="94"/>
        <v>2026</v>
      </c>
      <c r="AD700" s="165" t="str">
        <f t="shared" si="89"/>
        <v/>
      </c>
    </row>
    <row r="701" spans="1:30" x14ac:dyDescent="0.25">
      <c r="A701" s="47" t="s">
        <v>1014</v>
      </c>
      <c r="B701" s="47" t="s">
        <v>9</v>
      </c>
      <c r="C701" s="47">
        <v>2144</v>
      </c>
      <c r="D701" s="47">
        <v>1</v>
      </c>
      <c r="E701" s="47" t="s">
        <v>1112</v>
      </c>
      <c r="F701" s="48" t="s">
        <v>807</v>
      </c>
      <c r="G701" s="48" t="s">
        <v>11</v>
      </c>
      <c r="H701" s="48">
        <v>152655</v>
      </c>
      <c r="I701" s="48">
        <v>1</v>
      </c>
      <c r="J701" s="48" t="s">
        <v>1150</v>
      </c>
      <c r="K701" s="48" t="s">
        <v>1486</v>
      </c>
      <c r="M701" s="47">
        <f>_xlfn.XLOOKUP(BASE!$A1168,dd_carteira_fundição!A:A,dd_carteira_fundição!G:G,"",0)</f>
        <v>299</v>
      </c>
      <c r="N701" s="47" t="s">
        <v>1164</v>
      </c>
      <c r="O701" s="133"/>
      <c r="P701" s="47" t="s">
        <v>1232</v>
      </c>
      <c r="Q701" s="47" t="s">
        <v>1346</v>
      </c>
      <c r="R701" s="47" t="s">
        <v>1690</v>
      </c>
      <c r="S701" s="47" t="s">
        <v>1386</v>
      </c>
      <c r="T701" s="164">
        <v>395</v>
      </c>
      <c r="U701" s="47" t="str">
        <f>IFERROR(INDEX('TAXA DE OCUP. RECUR.'!$F$1:$F$60, MATCH(T701, 'TAXA DE OCUP. RECUR.'!$E$1:$E$60, 0)),"")</f>
        <v>TORNO VERT. SCHIESS KZ-200   2000 - [395]</v>
      </c>
      <c r="V701" s="165">
        <v>7</v>
      </c>
      <c r="W701" s="165"/>
      <c r="X701" s="229">
        <v>46079</v>
      </c>
      <c r="Y701" s="229"/>
      <c r="Z701" s="47">
        <f t="shared" si="90"/>
        <v>9</v>
      </c>
      <c r="AA701" s="47" t="str">
        <f t="shared" si="91"/>
        <v/>
      </c>
      <c r="AB701" s="47" t="str">
        <f t="shared" si="93"/>
        <v>fev</v>
      </c>
      <c r="AC701" s="47" t="str">
        <f t="shared" si="94"/>
        <v>2026</v>
      </c>
      <c r="AD701" s="165" t="str">
        <f t="shared" si="89"/>
        <v/>
      </c>
    </row>
    <row r="702" spans="1:30" x14ac:dyDescent="0.25">
      <c r="A702" s="47" t="s">
        <v>1014</v>
      </c>
      <c r="B702" s="47" t="s">
        <v>9</v>
      </c>
      <c r="C702" s="47">
        <v>2144</v>
      </c>
      <c r="D702" s="47">
        <v>1</v>
      </c>
      <c r="E702" s="47" t="s">
        <v>1112</v>
      </c>
      <c r="F702" s="48" t="s">
        <v>807</v>
      </c>
      <c r="G702" s="48" t="s">
        <v>11</v>
      </c>
      <c r="H702" s="48">
        <v>152655</v>
      </c>
      <c r="I702" s="48">
        <v>1</v>
      </c>
      <c r="J702" s="48" t="s">
        <v>1150</v>
      </c>
      <c r="K702" s="48" t="s">
        <v>1486</v>
      </c>
      <c r="M702" s="47">
        <f>_xlfn.XLOOKUP(BASE!$A1169,dd_carteira_fundição!A:A,dd_carteira_fundição!G:G,"",0)</f>
        <v>300</v>
      </c>
      <c r="N702" s="47" t="s">
        <v>1164</v>
      </c>
      <c r="O702" s="133"/>
      <c r="P702" s="47" t="s">
        <v>1232</v>
      </c>
      <c r="Q702" s="47" t="s">
        <v>1346</v>
      </c>
      <c r="R702" s="47" t="s">
        <v>1690</v>
      </c>
      <c r="S702" s="47" t="s">
        <v>1231</v>
      </c>
      <c r="T702" s="164">
        <v>74</v>
      </c>
      <c r="U702" s="47" t="str">
        <f>IFERROR(INDEX('TAXA DE OCUP. RECUR.'!$F$1:$F$60, MATCH(T702, 'TAXA DE OCUP. RECUR.'!$E$1:$E$60, 0)),"")</f>
        <v>MONTAGEM (PREPARADOR DE PEÇA)-74</v>
      </c>
      <c r="V702" s="165">
        <v>0.41666666666666669</v>
      </c>
      <c r="W702" s="165"/>
      <c r="X702" s="229">
        <v>46080</v>
      </c>
      <c r="Y702" s="229"/>
      <c r="Z702" s="47">
        <f t="shared" si="90"/>
        <v>9</v>
      </c>
      <c r="AA702" s="47" t="str">
        <f t="shared" si="91"/>
        <v/>
      </c>
      <c r="AB702" s="47" t="str">
        <f t="shared" si="93"/>
        <v>fev</v>
      </c>
      <c r="AC702" s="47" t="str">
        <f t="shared" si="94"/>
        <v>2026</v>
      </c>
      <c r="AD702" s="165" t="str">
        <f t="shared" si="89"/>
        <v/>
      </c>
    </row>
    <row r="703" spans="1:30" x14ac:dyDescent="0.25">
      <c r="A703" s="47" t="s">
        <v>1014</v>
      </c>
      <c r="B703" s="47" t="s">
        <v>9</v>
      </c>
      <c r="C703" s="47">
        <v>2144</v>
      </c>
      <c r="D703" s="47">
        <v>1</v>
      </c>
      <c r="E703" s="47" t="s">
        <v>1112</v>
      </c>
      <c r="F703" s="48" t="s">
        <v>807</v>
      </c>
      <c r="G703" s="48" t="s">
        <v>11</v>
      </c>
      <c r="H703" s="48">
        <v>152655</v>
      </c>
      <c r="I703" s="48">
        <v>1</v>
      </c>
      <c r="J703" s="48" t="s">
        <v>1150</v>
      </c>
      <c r="K703" s="48" t="s">
        <v>1486</v>
      </c>
      <c r="M703" s="47">
        <f>_xlfn.XLOOKUP(BASE!$A1170,dd_carteira_fundição!A:A,dd_carteira_fundição!G:G,"",0)</f>
        <v>300</v>
      </c>
      <c r="N703" s="47" t="s">
        <v>1164</v>
      </c>
      <c r="O703" s="133"/>
      <c r="P703" s="47"/>
      <c r="Q703" s="47" t="s">
        <v>1346</v>
      </c>
      <c r="R703" s="47" t="s">
        <v>158</v>
      </c>
      <c r="S703" s="47" t="s">
        <v>158</v>
      </c>
      <c r="T703" s="164">
        <v>2</v>
      </c>
      <c r="U703" s="47" t="str">
        <f>IFERROR(INDEX('TAXA DE OCUP. RECUR.'!$F$1:$F$60, MATCH(T703, 'TAXA DE OCUP. RECUR.'!$E$1:$E$60, 0)),"")</f>
        <v>EXPEDIÇÃO</v>
      </c>
      <c r="V703" s="165">
        <v>1</v>
      </c>
      <c r="W703" s="165"/>
      <c r="X703" s="229">
        <v>46127</v>
      </c>
      <c r="Y703" s="229"/>
      <c r="Z703" s="47">
        <f t="shared" si="90"/>
        <v>16</v>
      </c>
      <c r="AA703" s="47" t="str">
        <f t="shared" si="91"/>
        <v/>
      </c>
      <c r="AB703" s="47" t="str">
        <f t="shared" si="93"/>
        <v>abr</v>
      </c>
      <c r="AC703" s="47" t="str">
        <f t="shared" si="94"/>
        <v>2026</v>
      </c>
      <c r="AD703" s="165" t="str">
        <f t="shared" si="89"/>
        <v/>
      </c>
    </row>
    <row r="704" spans="1:30" x14ac:dyDescent="0.25">
      <c r="A704" s="47" t="s">
        <v>1015</v>
      </c>
      <c r="B704" s="47" t="s">
        <v>9</v>
      </c>
      <c r="C704" s="47">
        <v>2144</v>
      </c>
      <c r="D704" s="47">
        <v>2</v>
      </c>
      <c r="E704" s="47" t="s">
        <v>1112</v>
      </c>
      <c r="F704" s="48" t="s">
        <v>807</v>
      </c>
      <c r="G704" s="48" t="s">
        <v>11</v>
      </c>
      <c r="H704" s="48">
        <v>152655</v>
      </c>
      <c r="I704" s="48">
        <v>1</v>
      </c>
      <c r="J704" s="48" t="s">
        <v>1150</v>
      </c>
      <c r="K704" s="48" t="s">
        <v>1486</v>
      </c>
      <c r="M704" s="47">
        <f>_xlfn.XLOOKUP(BASE!$A1171,dd_carteira_fundição!A:A,dd_carteira_fundição!G:G,"",0)</f>
        <v>300</v>
      </c>
      <c r="N704" s="47" t="s">
        <v>1164</v>
      </c>
      <c r="O704" s="133"/>
      <c r="P704" s="47"/>
      <c r="Q704" s="47" t="s">
        <v>1346</v>
      </c>
      <c r="R704" s="47" t="s">
        <v>1687</v>
      </c>
      <c r="S704" s="48" t="s">
        <v>1156</v>
      </c>
      <c r="T704" s="164">
        <v>1</v>
      </c>
      <c r="U704" s="47" t="str">
        <f>IFERROR(INDEX('TAXA DE OCUP. RECUR.'!$F$1:$F$60, MATCH(T704, 'TAXA DE OCUP. RECUR.'!$E$1:$E$60, 0)),"")</f>
        <v>FUNDIÇÃO MORENO</v>
      </c>
      <c r="V704" s="165">
        <v>1</v>
      </c>
      <c r="W704" s="165">
        <v>1</v>
      </c>
      <c r="X704" s="229">
        <v>46078</v>
      </c>
      <c r="Y704" s="229"/>
      <c r="Z704" s="47">
        <f t="shared" si="90"/>
        <v>9</v>
      </c>
      <c r="AA704" s="47" t="str">
        <f t="shared" si="91"/>
        <v/>
      </c>
      <c r="AB704" s="47" t="str">
        <f t="shared" si="93"/>
        <v>fev</v>
      </c>
      <c r="AC704" s="47" t="str">
        <f t="shared" si="94"/>
        <v>2026</v>
      </c>
      <c r="AD704" s="165" t="str">
        <f t="shared" si="89"/>
        <v/>
      </c>
    </row>
    <row r="705" spans="1:30" x14ac:dyDescent="0.25">
      <c r="A705" s="47" t="s">
        <v>1015</v>
      </c>
      <c r="B705" s="47" t="s">
        <v>9</v>
      </c>
      <c r="C705" s="47">
        <v>2144</v>
      </c>
      <c r="D705" s="47">
        <v>2</v>
      </c>
      <c r="E705" s="47" t="s">
        <v>1112</v>
      </c>
      <c r="F705" s="48" t="s">
        <v>807</v>
      </c>
      <c r="G705" s="48" t="s">
        <v>11</v>
      </c>
      <c r="H705" s="48">
        <v>152655</v>
      </c>
      <c r="I705" s="48">
        <v>1</v>
      </c>
      <c r="J705" s="48" t="s">
        <v>1150</v>
      </c>
      <c r="K705" s="48" t="s">
        <v>1486</v>
      </c>
      <c r="M705" s="47">
        <f>_xlfn.XLOOKUP(BASE!$A1172,dd_carteira_fundição!A:A,dd_carteira_fundição!G:G,"",0)</f>
        <v>300</v>
      </c>
      <c r="N705" s="47" t="s">
        <v>1164</v>
      </c>
      <c r="O705" s="133"/>
      <c r="P705" s="47" t="s">
        <v>1232</v>
      </c>
      <c r="Q705" s="47" t="s">
        <v>1346</v>
      </c>
      <c r="R705" s="47" t="s">
        <v>1690</v>
      </c>
      <c r="S705" s="47" t="s">
        <v>1386</v>
      </c>
      <c r="T705" s="164">
        <v>395</v>
      </c>
      <c r="U705" s="47" t="str">
        <f>IFERROR(INDEX('TAXA DE OCUP. RECUR.'!$F$1:$F$60, MATCH(T705, 'TAXA DE OCUP. RECUR.'!$E$1:$E$60, 0)),"")</f>
        <v>TORNO VERT. SCHIESS KZ-200   2000 - [395]</v>
      </c>
      <c r="V705" s="165">
        <v>7</v>
      </c>
      <c r="W705" s="165"/>
      <c r="X705" s="229">
        <v>46079</v>
      </c>
      <c r="Y705" s="229"/>
      <c r="Z705" s="47">
        <f t="shared" si="90"/>
        <v>9</v>
      </c>
      <c r="AA705" s="47" t="str">
        <f t="shared" si="91"/>
        <v/>
      </c>
      <c r="AB705" s="47" t="str">
        <f t="shared" si="93"/>
        <v>fev</v>
      </c>
      <c r="AC705" s="47" t="str">
        <f t="shared" si="94"/>
        <v>2026</v>
      </c>
      <c r="AD705" s="165" t="str">
        <f t="shared" si="89"/>
        <v/>
      </c>
    </row>
    <row r="706" spans="1:30" x14ac:dyDescent="0.25">
      <c r="A706" s="47" t="s">
        <v>1015</v>
      </c>
      <c r="B706" s="47" t="s">
        <v>9</v>
      </c>
      <c r="C706" s="47">
        <v>2144</v>
      </c>
      <c r="D706" s="47">
        <v>2</v>
      </c>
      <c r="E706" s="47" t="s">
        <v>1112</v>
      </c>
      <c r="F706" s="48" t="s">
        <v>807</v>
      </c>
      <c r="G706" s="48" t="s">
        <v>11</v>
      </c>
      <c r="H706" s="48">
        <v>152655</v>
      </c>
      <c r="I706" s="48">
        <v>1</v>
      </c>
      <c r="J706" s="48" t="s">
        <v>1150</v>
      </c>
      <c r="K706" s="48" t="s">
        <v>1486</v>
      </c>
      <c r="M706" s="47">
        <f>_xlfn.XLOOKUP(BASE!$A1173,dd_carteira_fundição!A:A,dd_carteira_fundição!G:G,"",0)</f>
        <v>300</v>
      </c>
      <c r="N706" s="47" t="s">
        <v>1164</v>
      </c>
      <c r="O706" s="133"/>
      <c r="P706" s="47" t="s">
        <v>1232</v>
      </c>
      <c r="Q706" s="47" t="s">
        <v>1346</v>
      </c>
      <c r="R706" s="47" t="s">
        <v>1690</v>
      </c>
      <c r="S706" s="47" t="s">
        <v>1231</v>
      </c>
      <c r="T706" s="164">
        <v>74</v>
      </c>
      <c r="U706" s="47" t="str">
        <f>IFERROR(INDEX('TAXA DE OCUP. RECUR.'!$F$1:$F$60, MATCH(T706, 'TAXA DE OCUP. RECUR.'!$E$1:$E$60, 0)),"")</f>
        <v>MONTAGEM (PREPARADOR DE PEÇA)-74</v>
      </c>
      <c r="V706" s="165">
        <v>0.41666666666666669</v>
      </c>
      <c r="W706" s="165"/>
      <c r="X706" s="229">
        <v>46080</v>
      </c>
      <c r="Y706" s="229"/>
      <c r="Z706" s="47">
        <f t="shared" si="90"/>
        <v>9</v>
      </c>
      <c r="AA706" s="47" t="str">
        <f t="shared" si="91"/>
        <v/>
      </c>
      <c r="AB706" s="47" t="str">
        <f t="shared" si="93"/>
        <v>fev</v>
      </c>
      <c r="AC706" s="47" t="str">
        <f t="shared" si="94"/>
        <v>2026</v>
      </c>
      <c r="AD706" s="165" t="str">
        <f t="shared" ref="AD706:AD769" si="95">IF(Y706&lt;&gt;"",1,"")</f>
        <v/>
      </c>
    </row>
    <row r="707" spans="1:30" x14ac:dyDescent="0.25">
      <c r="A707" s="47" t="s">
        <v>1015</v>
      </c>
      <c r="B707" s="47" t="s">
        <v>9</v>
      </c>
      <c r="C707" s="47">
        <v>2144</v>
      </c>
      <c r="D707" s="47">
        <v>2</v>
      </c>
      <c r="E707" s="47" t="s">
        <v>1112</v>
      </c>
      <c r="F707" s="48" t="s">
        <v>807</v>
      </c>
      <c r="G707" s="48" t="s">
        <v>11</v>
      </c>
      <c r="H707" s="48">
        <v>152655</v>
      </c>
      <c r="I707" s="48">
        <v>1</v>
      </c>
      <c r="J707" s="48" t="s">
        <v>1150</v>
      </c>
      <c r="K707" s="48" t="s">
        <v>1486</v>
      </c>
      <c r="M707" s="47">
        <f>_xlfn.XLOOKUP(BASE!$A1174,dd_carteira_fundição!A:A,dd_carteira_fundição!G:G,"",0)</f>
        <v>301</v>
      </c>
      <c r="N707" s="47" t="s">
        <v>1164</v>
      </c>
      <c r="O707" s="133"/>
      <c r="P707" s="47"/>
      <c r="Q707" s="47" t="s">
        <v>1346</v>
      </c>
      <c r="R707" s="47" t="s">
        <v>158</v>
      </c>
      <c r="S707" s="47" t="s">
        <v>158</v>
      </c>
      <c r="T707" s="164">
        <v>2</v>
      </c>
      <c r="U707" s="47" t="str">
        <f>IFERROR(INDEX('TAXA DE OCUP. RECUR.'!$F$1:$F$60, MATCH(T707, 'TAXA DE OCUP. RECUR.'!$E$1:$E$60, 0)),"")</f>
        <v>EXPEDIÇÃO</v>
      </c>
      <c r="V707" s="165">
        <v>1</v>
      </c>
      <c r="W707" s="165"/>
      <c r="X707" s="229">
        <v>46127</v>
      </c>
      <c r="Y707" s="229"/>
      <c r="Z707" s="47">
        <f t="shared" ref="Z707:Z770" si="96">IFERROR(WEEKNUM(X707,11),"")</f>
        <v>16</v>
      </c>
      <c r="AA707" s="47" t="str">
        <f t="shared" ref="AA707:AA769" si="97">IF(Y707&lt;&gt;"",WEEKNUM(Y707,11),"")</f>
        <v/>
      </c>
      <c r="AB707" s="47" t="str">
        <f t="shared" si="93"/>
        <v>abr</v>
      </c>
      <c r="AC707" s="47" t="str">
        <f t="shared" si="94"/>
        <v>2026</v>
      </c>
      <c r="AD707" s="165" t="str">
        <f t="shared" si="95"/>
        <v/>
      </c>
    </row>
    <row r="708" spans="1:30" x14ac:dyDescent="0.25">
      <c r="A708" s="47" t="s">
        <v>1016</v>
      </c>
      <c r="B708" s="47" t="s">
        <v>9</v>
      </c>
      <c r="C708" s="47">
        <v>2121</v>
      </c>
      <c r="D708" s="47">
        <v>2</v>
      </c>
      <c r="E708" s="47" t="s">
        <v>1112</v>
      </c>
      <c r="F708" s="48" t="s">
        <v>807</v>
      </c>
      <c r="G708" s="48" t="s">
        <v>11</v>
      </c>
      <c r="H708" s="48">
        <v>152655</v>
      </c>
      <c r="I708" s="48">
        <v>1</v>
      </c>
      <c r="J708" s="48" t="s">
        <v>1150</v>
      </c>
      <c r="K708" s="48" t="s">
        <v>1486</v>
      </c>
      <c r="M708" s="47">
        <f>_xlfn.XLOOKUP(BASE!$A1175,dd_carteira_fundição!A:A,dd_carteira_fundição!G:G,"",0)</f>
        <v>301</v>
      </c>
      <c r="N708" s="47" t="s">
        <v>1164</v>
      </c>
      <c r="O708" s="133"/>
      <c r="P708" s="47"/>
      <c r="Q708" s="47" t="s">
        <v>1346</v>
      </c>
      <c r="R708" s="47" t="s">
        <v>1687</v>
      </c>
      <c r="S708" s="48" t="s">
        <v>1156</v>
      </c>
      <c r="T708" s="164">
        <v>1</v>
      </c>
      <c r="U708" s="47" t="str">
        <f>IFERROR(INDEX('TAXA DE OCUP. RECUR.'!$F$1:$F$60, MATCH(T708, 'TAXA DE OCUP. RECUR.'!$E$1:$E$60, 0)),"")</f>
        <v>FUNDIÇÃO MORENO</v>
      </c>
      <c r="V708" s="165">
        <v>1</v>
      </c>
      <c r="W708" s="165">
        <v>1</v>
      </c>
      <c r="X708" s="229">
        <v>46078</v>
      </c>
      <c r="Y708" s="229"/>
      <c r="Z708" s="47">
        <f t="shared" si="96"/>
        <v>9</v>
      </c>
      <c r="AA708" s="47" t="str">
        <f t="shared" si="97"/>
        <v/>
      </c>
      <c r="AB708" s="47" t="str">
        <f t="shared" si="93"/>
        <v>fev</v>
      </c>
      <c r="AC708" s="47" t="str">
        <f t="shared" si="94"/>
        <v>2026</v>
      </c>
      <c r="AD708" s="165" t="str">
        <f t="shared" si="95"/>
        <v/>
      </c>
    </row>
    <row r="709" spans="1:30" x14ac:dyDescent="0.25">
      <c r="A709" s="47" t="s">
        <v>1016</v>
      </c>
      <c r="B709" s="47" t="s">
        <v>9</v>
      </c>
      <c r="C709" s="47">
        <v>2121</v>
      </c>
      <c r="D709" s="47">
        <v>2</v>
      </c>
      <c r="E709" s="47" t="s">
        <v>1112</v>
      </c>
      <c r="F709" s="48" t="s">
        <v>807</v>
      </c>
      <c r="G709" s="48" t="s">
        <v>11</v>
      </c>
      <c r="H709" s="48">
        <v>152655</v>
      </c>
      <c r="I709" s="48">
        <v>1</v>
      </c>
      <c r="J709" s="48" t="s">
        <v>1150</v>
      </c>
      <c r="K709" s="48" t="s">
        <v>1486</v>
      </c>
      <c r="M709" s="47">
        <f>_xlfn.XLOOKUP(BASE!$A1176,dd_carteira_fundição!A:A,dd_carteira_fundição!G:G,"",0)</f>
        <v>301</v>
      </c>
      <c r="N709" s="47" t="s">
        <v>1164</v>
      </c>
      <c r="O709" s="133"/>
      <c r="P709" s="47" t="s">
        <v>1232</v>
      </c>
      <c r="Q709" s="47" t="s">
        <v>1346</v>
      </c>
      <c r="R709" s="47" t="s">
        <v>1690</v>
      </c>
      <c r="S709" s="47" t="s">
        <v>1386</v>
      </c>
      <c r="T709" s="164">
        <v>395</v>
      </c>
      <c r="U709" s="47" t="str">
        <f>IFERROR(INDEX('TAXA DE OCUP. RECUR.'!$F$1:$F$60, MATCH(T709, 'TAXA DE OCUP. RECUR.'!$E$1:$E$60, 0)),"")</f>
        <v>TORNO VERT. SCHIESS KZ-200   2000 - [395]</v>
      </c>
      <c r="V709" s="165">
        <v>7</v>
      </c>
      <c r="W709" s="165"/>
      <c r="X709" s="229">
        <v>46079</v>
      </c>
      <c r="Y709" s="229"/>
      <c r="Z709" s="47">
        <f t="shared" si="96"/>
        <v>9</v>
      </c>
      <c r="AA709" s="47" t="str">
        <f t="shared" si="97"/>
        <v/>
      </c>
      <c r="AB709" s="47" t="str">
        <f t="shared" si="93"/>
        <v>fev</v>
      </c>
      <c r="AC709" s="47" t="str">
        <f t="shared" si="94"/>
        <v>2026</v>
      </c>
      <c r="AD709" s="165" t="str">
        <f t="shared" si="95"/>
        <v/>
      </c>
    </row>
    <row r="710" spans="1:30" x14ac:dyDescent="0.25">
      <c r="A710" s="47" t="s">
        <v>1016</v>
      </c>
      <c r="B710" s="47" t="s">
        <v>9</v>
      </c>
      <c r="C710" s="47">
        <v>2121</v>
      </c>
      <c r="D710" s="47">
        <v>2</v>
      </c>
      <c r="E710" s="47" t="s">
        <v>1112</v>
      </c>
      <c r="F710" s="48" t="s">
        <v>807</v>
      </c>
      <c r="G710" s="48" t="s">
        <v>11</v>
      </c>
      <c r="H710" s="48">
        <v>152655</v>
      </c>
      <c r="I710" s="48">
        <v>1</v>
      </c>
      <c r="J710" s="48" t="s">
        <v>1150</v>
      </c>
      <c r="K710" s="48" t="s">
        <v>1486</v>
      </c>
      <c r="M710" s="47">
        <f>_xlfn.XLOOKUP(BASE!$A1177,dd_carteira_fundição!A:A,dd_carteira_fundição!G:G,"",0)</f>
        <v>301</v>
      </c>
      <c r="N710" s="47" t="s">
        <v>1164</v>
      </c>
      <c r="O710" s="133"/>
      <c r="P710" s="47" t="s">
        <v>1232</v>
      </c>
      <c r="Q710" s="47" t="s">
        <v>1346</v>
      </c>
      <c r="R710" s="47" t="s">
        <v>1690</v>
      </c>
      <c r="S710" s="47" t="s">
        <v>1231</v>
      </c>
      <c r="T710" s="164">
        <v>74</v>
      </c>
      <c r="U710" s="47" t="str">
        <f>IFERROR(INDEX('TAXA DE OCUP. RECUR.'!$F$1:$F$60, MATCH(T710, 'TAXA DE OCUP. RECUR.'!$E$1:$E$60, 0)),"")</f>
        <v>MONTAGEM (PREPARADOR DE PEÇA)-74</v>
      </c>
      <c r="V710" s="165">
        <v>0.41666666666666669</v>
      </c>
      <c r="W710" s="165"/>
      <c r="X710" s="229">
        <v>46080</v>
      </c>
      <c r="Y710" s="229"/>
      <c r="Z710" s="47">
        <f t="shared" si="96"/>
        <v>9</v>
      </c>
      <c r="AA710" s="47" t="str">
        <f t="shared" si="97"/>
        <v/>
      </c>
      <c r="AB710" s="47" t="str">
        <f t="shared" si="93"/>
        <v>fev</v>
      </c>
      <c r="AC710" s="47" t="str">
        <f t="shared" si="94"/>
        <v>2026</v>
      </c>
      <c r="AD710" s="165" t="str">
        <f t="shared" si="95"/>
        <v/>
      </c>
    </row>
    <row r="711" spans="1:30" x14ac:dyDescent="0.25">
      <c r="A711" s="47" t="s">
        <v>1016</v>
      </c>
      <c r="B711" s="47" t="s">
        <v>9</v>
      </c>
      <c r="C711" s="47">
        <v>2121</v>
      </c>
      <c r="D711" s="47">
        <v>2</v>
      </c>
      <c r="E711" s="47" t="s">
        <v>1112</v>
      </c>
      <c r="F711" s="48" t="s">
        <v>807</v>
      </c>
      <c r="G711" s="48" t="s">
        <v>11</v>
      </c>
      <c r="H711" s="48">
        <v>152655</v>
      </c>
      <c r="I711" s="48">
        <v>1</v>
      </c>
      <c r="J711" s="48" t="s">
        <v>1150</v>
      </c>
      <c r="K711" s="48" t="s">
        <v>1486</v>
      </c>
      <c r="M711" s="47">
        <f>_xlfn.XLOOKUP(BASE!$A1178,dd_carteira_fundição!A:A,dd_carteira_fundição!G:G,"",0)</f>
        <v>301</v>
      </c>
      <c r="N711" s="47" t="s">
        <v>1164</v>
      </c>
      <c r="O711" s="133"/>
      <c r="P711" s="47"/>
      <c r="Q711" s="47" t="s">
        <v>1346</v>
      </c>
      <c r="R711" s="47" t="s">
        <v>158</v>
      </c>
      <c r="S711" s="47" t="s">
        <v>158</v>
      </c>
      <c r="T711" s="164">
        <v>2</v>
      </c>
      <c r="U711" s="47" t="str">
        <f>IFERROR(INDEX('TAXA DE OCUP. RECUR.'!$F$1:$F$60, MATCH(T711, 'TAXA DE OCUP. RECUR.'!$E$1:$E$60, 0)),"")</f>
        <v>EXPEDIÇÃO</v>
      </c>
      <c r="V711" s="165">
        <v>1</v>
      </c>
      <c r="W711" s="165"/>
      <c r="X711" s="229">
        <v>46127</v>
      </c>
      <c r="Y711" s="229"/>
      <c r="Z711" s="47">
        <f t="shared" si="96"/>
        <v>16</v>
      </c>
      <c r="AA711" s="47" t="str">
        <f t="shared" si="97"/>
        <v/>
      </c>
      <c r="AB711" s="47" t="str">
        <f t="shared" si="93"/>
        <v>abr</v>
      </c>
      <c r="AC711" s="47" t="str">
        <f t="shared" si="94"/>
        <v>2026</v>
      </c>
      <c r="AD711" s="165" t="str">
        <f t="shared" si="95"/>
        <v/>
      </c>
    </row>
    <row r="712" spans="1:30" x14ac:dyDescent="0.25">
      <c r="A712" s="47" t="s">
        <v>1017</v>
      </c>
      <c r="B712" s="47" t="s">
        <v>9</v>
      </c>
      <c r="C712" s="47">
        <v>2121</v>
      </c>
      <c r="D712" s="47">
        <v>3</v>
      </c>
      <c r="E712" s="47" t="s">
        <v>1112</v>
      </c>
      <c r="F712" s="48" t="s">
        <v>807</v>
      </c>
      <c r="G712" s="48" t="s">
        <v>11</v>
      </c>
      <c r="H712" s="48">
        <v>152655</v>
      </c>
      <c r="I712" s="48">
        <v>1</v>
      </c>
      <c r="J712" s="48" t="s">
        <v>1150</v>
      </c>
      <c r="K712" s="48" t="s">
        <v>1486</v>
      </c>
      <c r="M712" s="47">
        <f>_xlfn.XLOOKUP(BASE!$A1179,dd_carteira_fundição!A:A,dd_carteira_fundição!G:G,"",0)</f>
        <v>302</v>
      </c>
      <c r="N712" s="47" t="s">
        <v>1164</v>
      </c>
      <c r="O712" s="133"/>
      <c r="P712" s="47"/>
      <c r="Q712" s="47" t="s">
        <v>1346</v>
      </c>
      <c r="R712" s="47" t="s">
        <v>1687</v>
      </c>
      <c r="S712" s="48" t="s">
        <v>1156</v>
      </c>
      <c r="T712" s="164">
        <v>1</v>
      </c>
      <c r="U712" s="47" t="str">
        <f>IFERROR(INDEX('TAXA DE OCUP. RECUR.'!$F$1:$F$60, MATCH(T712, 'TAXA DE OCUP. RECUR.'!$E$1:$E$60, 0)),"")</f>
        <v>FUNDIÇÃO MORENO</v>
      </c>
      <c r="V712" s="165">
        <v>1</v>
      </c>
      <c r="W712" s="165">
        <v>1</v>
      </c>
      <c r="X712" s="229">
        <v>46078</v>
      </c>
      <c r="Y712" s="229"/>
      <c r="Z712" s="47">
        <f t="shared" si="96"/>
        <v>9</v>
      </c>
      <c r="AA712" s="47" t="str">
        <f t="shared" si="97"/>
        <v/>
      </c>
      <c r="AB712" s="47" t="str">
        <f t="shared" si="93"/>
        <v>fev</v>
      </c>
      <c r="AC712" s="47" t="str">
        <f t="shared" si="94"/>
        <v>2026</v>
      </c>
      <c r="AD712" s="165" t="str">
        <f t="shared" si="95"/>
        <v/>
      </c>
    </row>
    <row r="713" spans="1:30" x14ac:dyDescent="0.25">
      <c r="A713" s="47" t="s">
        <v>1017</v>
      </c>
      <c r="B713" s="47" t="s">
        <v>9</v>
      </c>
      <c r="C713" s="47">
        <v>2121</v>
      </c>
      <c r="D713" s="47">
        <v>3</v>
      </c>
      <c r="E713" s="47" t="s">
        <v>1112</v>
      </c>
      <c r="F713" s="48" t="s">
        <v>807</v>
      </c>
      <c r="G713" s="48" t="s">
        <v>11</v>
      </c>
      <c r="H713" s="48">
        <v>152655</v>
      </c>
      <c r="I713" s="48">
        <v>1</v>
      </c>
      <c r="J713" s="48" t="s">
        <v>1150</v>
      </c>
      <c r="K713" s="48" t="s">
        <v>1486</v>
      </c>
      <c r="M713" s="47">
        <f>_xlfn.XLOOKUP(BASE!$A1180,dd_carteira_fundição!A:A,dd_carteira_fundição!G:G,"",0)</f>
        <v>302</v>
      </c>
      <c r="N713" s="47" t="s">
        <v>1164</v>
      </c>
      <c r="O713" s="133"/>
      <c r="P713" s="47" t="s">
        <v>1232</v>
      </c>
      <c r="Q713" s="47" t="s">
        <v>1346</v>
      </c>
      <c r="R713" s="47" t="s">
        <v>1690</v>
      </c>
      <c r="S713" s="47" t="s">
        <v>1386</v>
      </c>
      <c r="T713" s="164">
        <v>395</v>
      </c>
      <c r="U713" s="47" t="str">
        <f>IFERROR(INDEX('TAXA DE OCUP. RECUR.'!$F$1:$F$60, MATCH(T713, 'TAXA DE OCUP. RECUR.'!$E$1:$E$60, 0)),"")</f>
        <v>TORNO VERT. SCHIESS KZ-200   2000 - [395]</v>
      </c>
      <c r="V713" s="165">
        <v>7</v>
      </c>
      <c r="W713" s="165"/>
      <c r="X713" s="229">
        <v>46079</v>
      </c>
      <c r="Y713" s="229"/>
      <c r="Z713" s="47">
        <f t="shared" si="96"/>
        <v>9</v>
      </c>
      <c r="AA713" s="47" t="str">
        <f t="shared" si="97"/>
        <v/>
      </c>
      <c r="AB713" s="47" t="str">
        <f t="shared" si="93"/>
        <v>fev</v>
      </c>
      <c r="AC713" s="47" t="str">
        <f t="shared" si="94"/>
        <v>2026</v>
      </c>
      <c r="AD713" s="165" t="str">
        <f t="shared" si="95"/>
        <v/>
      </c>
    </row>
    <row r="714" spans="1:30" x14ac:dyDescent="0.25">
      <c r="A714" s="47" t="s">
        <v>1017</v>
      </c>
      <c r="B714" s="47" t="s">
        <v>9</v>
      </c>
      <c r="C714" s="47">
        <v>2121</v>
      </c>
      <c r="D714" s="47">
        <v>3</v>
      </c>
      <c r="E714" s="47" t="s">
        <v>1112</v>
      </c>
      <c r="F714" s="48" t="s">
        <v>807</v>
      </c>
      <c r="G714" s="48" t="s">
        <v>11</v>
      </c>
      <c r="H714" s="48">
        <v>152655</v>
      </c>
      <c r="I714" s="48">
        <v>1</v>
      </c>
      <c r="J714" s="48" t="s">
        <v>1150</v>
      </c>
      <c r="K714" s="48" t="s">
        <v>1486</v>
      </c>
      <c r="M714" s="47">
        <f>_xlfn.XLOOKUP(BASE!$A1181,dd_carteira_fundição!A:A,dd_carteira_fundição!G:G,"",0)</f>
        <v>302</v>
      </c>
      <c r="N714" s="47" t="s">
        <v>1164</v>
      </c>
      <c r="O714" s="133"/>
      <c r="P714" s="47" t="s">
        <v>1232</v>
      </c>
      <c r="Q714" s="47" t="s">
        <v>1346</v>
      </c>
      <c r="R714" s="47" t="s">
        <v>1690</v>
      </c>
      <c r="S714" s="47" t="s">
        <v>1231</v>
      </c>
      <c r="T714" s="164">
        <v>74</v>
      </c>
      <c r="U714" s="47" t="str">
        <f>IFERROR(INDEX('TAXA DE OCUP. RECUR.'!$F$1:$F$60, MATCH(T714, 'TAXA DE OCUP. RECUR.'!$E$1:$E$60, 0)),"")</f>
        <v>MONTAGEM (PREPARADOR DE PEÇA)-74</v>
      </c>
      <c r="V714" s="165">
        <v>0.41666666666666669</v>
      </c>
      <c r="W714" s="165"/>
      <c r="X714" s="229">
        <v>46080</v>
      </c>
      <c r="Y714" s="229"/>
      <c r="Z714" s="47">
        <f t="shared" si="96"/>
        <v>9</v>
      </c>
      <c r="AA714" s="47" t="str">
        <f t="shared" si="97"/>
        <v/>
      </c>
      <c r="AB714" s="47" t="str">
        <f t="shared" si="93"/>
        <v>fev</v>
      </c>
      <c r="AC714" s="47" t="str">
        <f t="shared" si="94"/>
        <v>2026</v>
      </c>
      <c r="AD714" s="165" t="str">
        <f t="shared" si="95"/>
        <v/>
      </c>
    </row>
    <row r="715" spans="1:30" x14ac:dyDescent="0.25">
      <c r="A715" s="47" t="s">
        <v>1017</v>
      </c>
      <c r="B715" s="47" t="s">
        <v>9</v>
      </c>
      <c r="C715" s="47">
        <v>2121</v>
      </c>
      <c r="D715" s="47">
        <v>3</v>
      </c>
      <c r="E715" s="47" t="s">
        <v>1112</v>
      </c>
      <c r="F715" s="48" t="s">
        <v>807</v>
      </c>
      <c r="G715" s="48" t="s">
        <v>11</v>
      </c>
      <c r="H715" s="48">
        <v>152655</v>
      </c>
      <c r="I715" s="48">
        <v>1</v>
      </c>
      <c r="J715" s="48" t="s">
        <v>1150</v>
      </c>
      <c r="K715" s="48" t="s">
        <v>1486</v>
      </c>
      <c r="M715" s="47">
        <f>_xlfn.XLOOKUP(BASE!$A1182,dd_carteira_fundição!A:A,dd_carteira_fundição!G:G,"",0)</f>
        <v>302</v>
      </c>
      <c r="N715" s="47" t="s">
        <v>1164</v>
      </c>
      <c r="O715" s="133"/>
      <c r="P715" s="47"/>
      <c r="Q715" s="47" t="s">
        <v>1346</v>
      </c>
      <c r="R715" s="47" t="s">
        <v>158</v>
      </c>
      <c r="S715" s="47" t="s">
        <v>158</v>
      </c>
      <c r="T715" s="164">
        <v>2</v>
      </c>
      <c r="U715" s="47" t="str">
        <f>IFERROR(INDEX('TAXA DE OCUP. RECUR.'!$F$1:$F$60, MATCH(T715, 'TAXA DE OCUP. RECUR.'!$E$1:$E$60, 0)),"")</f>
        <v>EXPEDIÇÃO</v>
      </c>
      <c r="V715" s="165">
        <v>1</v>
      </c>
      <c r="W715" s="165"/>
      <c r="X715" s="229">
        <v>46127</v>
      </c>
      <c r="Y715" s="229"/>
      <c r="Z715" s="47">
        <f t="shared" si="96"/>
        <v>16</v>
      </c>
      <c r="AA715" s="47" t="str">
        <f t="shared" si="97"/>
        <v/>
      </c>
      <c r="AB715" s="47" t="str">
        <f t="shared" si="93"/>
        <v>abr</v>
      </c>
      <c r="AC715" s="47" t="str">
        <f t="shared" si="94"/>
        <v>2026</v>
      </c>
      <c r="AD715" s="165" t="str">
        <f t="shared" si="95"/>
        <v/>
      </c>
    </row>
    <row r="716" spans="1:30" x14ac:dyDescent="0.25">
      <c r="A716" s="47" t="s">
        <v>1018</v>
      </c>
      <c r="B716" s="47" t="s">
        <v>9</v>
      </c>
      <c r="C716" s="47">
        <v>2121</v>
      </c>
      <c r="D716" s="47">
        <v>4</v>
      </c>
      <c r="E716" s="47" t="s">
        <v>1112</v>
      </c>
      <c r="F716" s="48" t="s">
        <v>807</v>
      </c>
      <c r="G716" s="48" t="s">
        <v>11</v>
      </c>
      <c r="H716" s="48">
        <v>152655</v>
      </c>
      <c r="I716" s="48">
        <v>1</v>
      </c>
      <c r="J716" s="48" t="s">
        <v>1150</v>
      </c>
      <c r="K716" s="48" t="s">
        <v>1486</v>
      </c>
      <c r="M716" s="47">
        <f>_xlfn.XLOOKUP(BASE!$A1183,dd_carteira_fundição!A:A,dd_carteira_fundição!G:G,"",0)</f>
        <v>302</v>
      </c>
      <c r="N716" s="47" t="s">
        <v>1164</v>
      </c>
      <c r="O716" s="133"/>
      <c r="P716" s="47"/>
      <c r="Q716" s="47" t="s">
        <v>1346</v>
      </c>
      <c r="R716" s="47" t="s">
        <v>1687</v>
      </c>
      <c r="S716" s="48" t="s">
        <v>1156</v>
      </c>
      <c r="T716" s="164">
        <v>1</v>
      </c>
      <c r="U716" s="47" t="str">
        <f>IFERROR(INDEX('TAXA DE OCUP. RECUR.'!$F$1:$F$60, MATCH(T716, 'TAXA DE OCUP. RECUR.'!$E$1:$E$60, 0)),"")</f>
        <v>FUNDIÇÃO MORENO</v>
      </c>
      <c r="V716" s="165">
        <v>1</v>
      </c>
      <c r="W716" s="165">
        <v>1</v>
      </c>
      <c r="X716" s="229">
        <v>46078</v>
      </c>
      <c r="Y716" s="229"/>
      <c r="Z716" s="47">
        <f t="shared" si="96"/>
        <v>9</v>
      </c>
      <c r="AA716" s="47" t="str">
        <f t="shared" si="97"/>
        <v/>
      </c>
      <c r="AB716" s="47" t="str">
        <f t="shared" si="93"/>
        <v>fev</v>
      </c>
      <c r="AC716" s="47" t="str">
        <f t="shared" si="94"/>
        <v>2026</v>
      </c>
      <c r="AD716" s="165" t="str">
        <f t="shared" si="95"/>
        <v/>
      </c>
    </row>
    <row r="717" spans="1:30" x14ac:dyDescent="0.25">
      <c r="A717" s="47" t="s">
        <v>1018</v>
      </c>
      <c r="B717" s="47" t="s">
        <v>9</v>
      </c>
      <c r="C717" s="47">
        <v>2121</v>
      </c>
      <c r="D717" s="47">
        <v>4</v>
      </c>
      <c r="E717" s="47" t="s">
        <v>1112</v>
      </c>
      <c r="F717" s="48" t="s">
        <v>807</v>
      </c>
      <c r="G717" s="48" t="s">
        <v>11</v>
      </c>
      <c r="H717" s="48">
        <v>152655</v>
      </c>
      <c r="I717" s="48">
        <v>1</v>
      </c>
      <c r="J717" s="48" t="s">
        <v>1150</v>
      </c>
      <c r="K717" s="48" t="s">
        <v>1486</v>
      </c>
      <c r="M717" s="47">
        <f>_xlfn.XLOOKUP(BASE!$A1184,dd_carteira_fundição!A:A,dd_carteira_fundição!G:G,"",0)</f>
        <v>303</v>
      </c>
      <c r="N717" s="47" t="s">
        <v>1164</v>
      </c>
      <c r="O717" s="133"/>
      <c r="P717" s="47" t="s">
        <v>1232</v>
      </c>
      <c r="Q717" s="47" t="s">
        <v>1346</v>
      </c>
      <c r="R717" s="47" t="s">
        <v>1690</v>
      </c>
      <c r="S717" s="47" t="s">
        <v>1386</v>
      </c>
      <c r="T717" s="164">
        <v>395</v>
      </c>
      <c r="U717" s="47" t="str">
        <f>IFERROR(INDEX('TAXA DE OCUP. RECUR.'!$F$1:$F$60, MATCH(T717, 'TAXA DE OCUP. RECUR.'!$E$1:$E$60, 0)),"")</f>
        <v>TORNO VERT. SCHIESS KZ-200   2000 - [395]</v>
      </c>
      <c r="V717" s="165">
        <v>7</v>
      </c>
      <c r="W717" s="165"/>
      <c r="X717" s="229">
        <v>46079</v>
      </c>
      <c r="Y717" s="229"/>
      <c r="Z717" s="47">
        <f t="shared" si="96"/>
        <v>9</v>
      </c>
      <c r="AA717" s="47" t="str">
        <f t="shared" si="97"/>
        <v/>
      </c>
      <c r="AB717" s="47" t="str">
        <f t="shared" si="93"/>
        <v>fev</v>
      </c>
      <c r="AC717" s="47" t="str">
        <f t="shared" si="94"/>
        <v>2026</v>
      </c>
      <c r="AD717" s="165" t="str">
        <f t="shared" si="95"/>
        <v/>
      </c>
    </row>
    <row r="718" spans="1:30" x14ac:dyDescent="0.25">
      <c r="A718" s="47" t="s">
        <v>1018</v>
      </c>
      <c r="B718" s="47" t="s">
        <v>9</v>
      </c>
      <c r="C718" s="47">
        <v>2121</v>
      </c>
      <c r="D718" s="47">
        <v>4</v>
      </c>
      <c r="E718" s="47" t="s">
        <v>1112</v>
      </c>
      <c r="F718" s="48" t="s">
        <v>807</v>
      </c>
      <c r="G718" s="48" t="s">
        <v>11</v>
      </c>
      <c r="H718" s="48">
        <v>152655</v>
      </c>
      <c r="I718" s="48">
        <v>1</v>
      </c>
      <c r="J718" s="48" t="s">
        <v>1150</v>
      </c>
      <c r="K718" s="48" t="s">
        <v>1486</v>
      </c>
      <c r="M718" s="47">
        <f>_xlfn.XLOOKUP(BASE!$A1185,dd_carteira_fundição!A:A,dd_carteira_fundição!G:G,"",0)</f>
        <v>303</v>
      </c>
      <c r="N718" s="47" t="s">
        <v>1164</v>
      </c>
      <c r="O718" s="133"/>
      <c r="P718" s="47" t="s">
        <v>1232</v>
      </c>
      <c r="Q718" s="47" t="s">
        <v>1346</v>
      </c>
      <c r="R718" s="47" t="s">
        <v>1690</v>
      </c>
      <c r="S718" s="47" t="s">
        <v>1231</v>
      </c>
      <c r="T718" s="164">
        <v>74</v>
      </c>
      <c r="U718" s="47" t="str">
        <f>IFERROR(INDEX('TAXA DE OCUP. RECUR.'!$F$1:$F$60, MATCH(T718, 'TAXA DE OCUP. RECUR.'!$E$1:$E$60, 0)),"")</f>
        <v>MONTAGEM (PREPARADOR DE PEÇA)-74</v>
      </c>
      <c r="V718" s="165">
        <v>0.41666666666666669</v>
      </c>
      <c r="W718" s="165"/>
      <c r="X718" s="229">
        <v>46080</v>
      </c>
      <c r="Y718" s="229"/>
      <c r="Z718" s="47">
        <f t="shared" si="96"/>
        <v>9</v>
      </c>
      <c r="AA718" s="47" t="str">
        <f t="shared" si="97"/>
        <v/>
      </c>
      <c r="AB718" s="47" t="str">
        <f t="shared" si="93"/>
        <v>fev</v>
      </c>
      <c r="AC718" s="47" t="str">
        <f t="shared" si="94"/>
        <v>2026</v>
      </c>
      <c r="AD718" s="165" t="str">
        <f t="shared" si="95"/>
        <v/>
      </c>
    </row>
    <row r="719" spans="1:30" x14ac:dyDescent="0.25">
      <c r="A719" s="47" t="s">
        <v>1018</v>
      </c>
      <c r="B719" s="47" t="s">
        <v>9</v>
      </c>
      <c r="C719" s="47">
        <v>2121</v>
      </c>
      <c r="D719" s="47">
        <v>4</v>
      </c>
      <c r="E719" s="47" t="s">
        <v>1112</v>
      </c>
      <c r="F719" s="48" t="s">
        <v>807</v>
      </c>
      <c r="G719" s="48" t="s">
        <v>11</v>
      </c>
      <c r="H719" s="48">
        <v>152655</v>
      </c>
      <c r="I719" s="48">
        <v>1</v>
      </c>
      <c r="J719" s="48" t="s">
        <v>1150</v>
      </c>
      <c r="K719" s="48" t="s">
        <v>1486</v>
      </c>
      <c r="M719" s="47">
        <f>_xlfn.XLOOKUP(BASE!$A1186,dd_carteira_fundição!A:A,dd_carteira_fundição!G:G,"",0)</f>
        <v>303</v>
      </c>
      <c r="N719" s="47" t="s">
        <v>1164</v>
      </c>
      <c r="O719" s="133"/>
      <c r="P719" s="47"/>
      <c r="Q719" s="47" t="s">
        <v>1346</v>
      </c>
      <c r="R719" s="47" t="s">
        <v>158</v>
      </c>
      <c r="S719" s="47" t="s">
        <v>158</v>
      </c>
      <c r="T719" s="164">
        <v>2</v>
      </c>
      <c r="U719" s="47" t="str">
        <f>IFERROR(INDEX('TAXA DE OCUP. RECUR.'!$F$1:$F$60, MATCH(T719, 'TAXA DE OCUP. RECUR.'!$E$1:$E$60, 0)),"")</f>
        <v>EXPEDIÇÃO</v>
      </c>
      <c r="V719" s="165">
        <v>1</v>
      </c>
      <c r="W719" s="165"/>
      <c r="X719" s="229">
        <v>46127</v>
      </c>
      <c r="Y719" s="229"/>
      <c r="Z719" s="47">
        <f t="shared" si="96"/>
        <v>16</v>
      </c>
      <c r="AA719" s="47" t="str">
        <f t="shared" si="97"/>
        <v/>
      </c>
      <c r="AB719" s="47" t="str">
        <f t="shared" si="93"/>
        <v>abr</v>
      </c>
      <c r="AC719" s="47" t="str">
        <f t="shared" si="94"/>
        <v>2026</v>
      </c>
      <c r="AD719" s="165" t="str">
        <f t="shared" si="95"/>
        <v/>
      </c>
    </row>
    <row r="720" spans="1:30" x14ac:dyDescent="0.25">
      <c r="A720" s="47" t="s">
        <v>1047</v>
      </c>
      <c r="B720" s="47" t="s">
        <v>9</v>
      </c>
      <c r="C720" s="47">
        <v>2143</v>
      </c>
      <c r="D720" s="47">
        <v>1</v>
      </c>
      <c r="E720" s="47" t="s">
        <v>1112</v>
      </c>
      <c r="F720" s="48" t="s">
        <v>807</v>
      </c>
      <c r="G720" s="48" t="s">
        <v>11</v>
      </c>
      <c r="H720" s="48">
        <v>152655</v>
      </c>
      <c r="I720" s="48">
        <v>1</v>
      </c>
      <c r="J720" s="48" t="s">
        <v>1150</v>
      </c>
      <c r="K720" s="48" t="s">
        <v>1486</v>
      </c>
      <c r="M720" s="47">
        <f>_xlfn.XLOOKUP(BASE!$A1187,dd_carteira_fundição!A:A,dd_carteira_fundição!G:G,"",0)</f>
        <v>303</v>
      </c>
      <c r="N720" s="47" t="s">
        <v>1164</v>
      </c>
      <c r="O720" s="133"/>
      <c r="P720" s="47"/>
      <c r="Q720" s="47" t="s">
        <v>1346</v>
      </c>
      <c r="R720" s="47" t="s">
        <v>1687</v>
      </c>
      <c r="S720" s="48" t="s">
        <v>1156</v>
      </c>
      <c r="T720" s="164">
        <v>1</v>
      </c>
      <c r="U720" s="47" t="str">
        <f>IFERROR(INDEX('TAXA DE OCUP. RECUR.'!$F$1:$F$60, MATCH(T720, 'TAXA DE OCUP. RECUR.'!$E$1:$E$60, 0)),"")</f>
        <v>FUNDIÇÃO MORENO</v>
      </c>
      <c r="V720" s="165">
        <v>1</v>
      </c>
      <c r="W720" s="165"/>
      <c r="X720" s="229">
        <v>46084</v>
      </c>
      <c r="Y720" s="229"/>
      <c r="Z720" s="47">
        <f t="shared" si="96"/>
        <v>10</v>
      </c>
      <c r="AA720" s="47" t="str">
        <f t="shared" si="97"/>
        <v/>
      </c>
      <c r="AB720" s="47" t="str">
        <f t="shared" si="93"/>
        <v>mar</v>
      </c>
      <c r="AC720" s="47" t="str">
        <f t="shared" si="94"/>
        <v>2026</v>
      </c>
      <c r="AD720" s="165" t="str">
        <f t="shared" si="95"/>
        <v/>
      </c>
    </row>
    <row r="721" spans="1:30" x14ac:dyDescent="0.25">
      <c r="A721" s="47" t="s">
        <v>1047</v>
      </c>
      <c r="B721" s="47" t="s">
        <v>9</v>
      </c>
      <c r="C721" s="47">
        <v>2143</v>
      </c>
      <c r="D721" s="47">
        <v>1</v>
      </c>
      <c r="E721" s="47" t="s">
        <v>1112</v>
      </c>
      <c r="F721" s="48" t="s">
        <v>807</v>
      </c>
      <c r="G721" s="48" t="s">
        <v>11</v>
      </c>
      <c r="H721" s="48">
        <v>152655</v>
      </c>
      <c r="I721" s="48">
        <v>1</v>
      </c>
      <c r="J721" s="48" t="s">
        <v>1150</v>
      </c>
      <c r="K721" s="48" t="s">
        <v>1486</v>
      </c>
      <c r="M721" s="47">
        <f>_xlfn.XLOOKUP(BASE!$A1188,dd_carteira_fundição!A:A,dd_carteira_fundição!G:G,"",0)</f>
        <v>303</v>
      </c>
      <c r="N721" s="47" t="s">
        <v>1164</v>
      </c>
      <c r="O721" s="133"/>
      <c r="P721" s="47" t="s">
        <v>1232</v>
      </c>
      <c r="Q721" s="47" t="s">
        <v>1346</v>
      </c>
      <c r="R721" s="47" t="s">
        <v>1690</v>
      </c>
      <c r="S721" s="47" t="s">
        <v>1386</v>
      </c>
      <c r="T721" s="164">
        <v>395</v>
      </c>
      <c r="U721" s="47" t="str">
        <f>IFERROR(INDEX('TAXA DE OCUP. RECUR.'!$F$1:$F$60, MATCH(T721, 'TAXA DE OCUP. RECUR.'!$E$1:$E$60, 0)),"")</f>
        <v>TORNO VERT. SCHIESS KZ-200   2000 - [395]</v>
      </c>
      <c r="V721" s="165">
        <v>7</v>
      </c>
      <c r="W721" s="165"/>
      <c r="X721" s="229">
        <v>46085</v>
      </c>
      <c r="Y721" s="229"/>
      <c r="Z721" s="47">
        <f t="shared" si="96"/>
        <v>10</v>
      </c>
      <c r="AA721" s="47" t="str">
        <f t="shared" si="97"/>
        <v/>
      </c>
      <c r="AB721" s="47" t="str">
        <f t="shared" si="93"/>
        <v>mar</v>
      </c>
      <c r="AC721" s="47" t="str">
        <f t="shared" si="94"/>
        <v>2026</v>
      </c>
      <c r="AD721" s="165" t="str">
        <f t="shared" si="95"/>
        <v/>
      </c>
    </row>
    <row r="722" spans="1:30" x14ac:dyDescent="0.25">
      <c r="A722" s="47" t="s">
        <v>1047</v>
      </c>
      <c r="B722" s="47" t="s">
        <v>9</v>
      </c>
      <c r="C722" s="47">
        <v>2143</v>
      </c>
      <c r="D722" s="47">
        <v>1</v>
      </c>
      <c r="E722" s="47" t="s">
        <v>1112</v>
      </c>
      <c r="F722" s="48" t="s">
        <v>807</v>
      </c>
      <c r="G722" s="48" t="s">
        <v>11</v>
      </c>
      <c r="H722" s="48">
        <v>152655</v>
      </c>
      <c r="I722" s="48">
        <v>1</v>
      </c>
      <c r="J722" s="48" t="s">
        <v>1150</v>
      </c>
      <c r="K722" s="48" t="s">
        <v>1486</v>
      </c>
      <c r="M722" s="47">
        <f>_xlfn.XLOOKUP(BASE!$A1189,dd_carteira_fundição!A:A,dd_carteira_fundição!G:G,"",0)</f>
        <v>304</v>
      </c>
      <c r="N722" s="47" t="s">
        <v>1164</v>
      </c>
      <c r="O722" s="133"/>
      <c r="P722" s="47" t="s">
        <v>1232</v>
      </c>
      <c r="Q722" s="47" t="s">
        <v>1346</v>
      </c>
      <c r="R722" s="47" t="s">
        <v>1690</v>
      </c>
      <c r="S722" s="47" t="s">
        <v>1231</v>
      </c>
      <c r="T722" s="164">
        <v>74</v>
      </c>
      <c r="U722" s="47" t="str">
        <f>IFERROR(INDEX('TAXA DE OCUP. RECUR.'!$F$1:$F$60, MATCH(T722, 'TAXA DE OCUP. RECUR.'!$E$1:$E$60, 0)),"")</f>
        <v>MONTAGEM (PREPARADOR DE PEÇA)-74</v>
      </c>
      <c r="V722" s="165">
        <v>0.41666666666666669</v>
      </c>
      <c r="W722" s="165"/>
      <c r="X722" s="229">
        <v>46086</v>
      </c>
      <c r="Y722" s="229"/>
      <c r="Z722" s="47">
        <f t="shared" si="96"/>
        <v>10</v>
      </c>
      <c r="AA722" s="47" t="str">
        <f t="shared" si="97"/>
        <v/>
      </c>
      <c r="AB722" s="47" t="str">
        <f t="shared" si="93"/>
        <v>mar</v>
      </c>
      <c r="AC722" s="47" t="str">
        <f t="shared" si="94"/>
        <v>2026</v>
      </c>
      <c r="AD722" s="165" t="str">
        <f t="shared" si="95"/>
        <v/>
      </c>
    </row>
    <row r="723" spans="1:30" x14ac:dyDescent="0.25">
      <c r="A723" s="47" t="s">
        <v>1047</v>
      </c>
      <c r="B723" s="47" t="s">
        <v>9</v>
      </c>
      <c r="C723" s="47">
        <v>2143</v>
      </c>
      <c r="D723" s="47">
        <v>1</v>
      </c>
      <c r="E723" s="47" t="s">
        <v>1112</v>
      </c>
      <c r="F723" s="48" t="s">
        <v>807</v>
      </c>
      <c r="G723" s="48" t="s">
        <v>11</v>
      </c>
      <c r="H723" s="48">
        <v>152655</v>
      </c>
      <c r="I723" s="48">
        <v>1</v>
      </c>
      <c r="J723" s="48" t="s">
        <v>1150</v>
      </c>
      <c r="K723" s="48" t="s">
        <v>1486</v>
      </c>
      <c r="M723" s="47">
        <f>_xlfn.XLOOKUP(BASE!$A1190,dd_carteira_fundição!A:A,dd_carteira_fundição!G:G,"",0)</f>
        <v>304</v>
      </c>
      <c r="N723" s="47" t="s">
        <v>1164</v>
      </c>
      <c r="O723" s="133"/>
      <c r="P723" s="47"/>
      <c r="Q723" s="47" t="s">
        <v>1346</v>
      </c>
      <c r="R723" s="47" t="s">
        <v>158</v>
      </c>
      <c r="S723" s="47" t="s">
        <v>158</v>
      </c>
      <c r="T723" s="164">
        <v>2</v>
      </c>
      <c r="U723" s="47" t="str">
        <f>IFERROR(INDEX('TAXA DE OCUP. RECUR.'!$F$1:$F$60, MATCH(T723, 'TAXA DE OCUP. RECUR.'!$E$1:$E$60, 0)),"")</f>
        <v>EXPEDIÇÃO</v>
      </c>
      <c r="V723" s="165">
        <v>1</v>
      </c>
      <c r="W723" s="165"/>
      <c r="X723" s="229">
        <v>46127</v>
      </c>
      <c r="Y723" s="229"/>
      <c r="Z723" s="47">
        <f t="shared" si="96"/>
        <v>16</v>
      </c>
      <c r="AA723" s="47" t="str">
        <f t="shared" si="97"/>
        <v/>
      </c>
      <c r="AB723" s="47" t="str">
        <f t="shared" si="93"/>
        <v>abr</v>
      </c>
      <c r="AC723" s="47" t="str">
        <f t="shared" si="94"/>
        <v>2026</v>
      </c>
      <c r="AD723" s="165" t="str">
        <f t="shared" si="95"/>
        <v/>
      </c>
    </row>
    <row r="724" spans="1:30" x14ac:dyDescent="0.25">
      <c r="A724" s="47" t="s">
        <v>1048</v>
      </c>
      <c r="B724" s="47" t="s">
        <v>9</v>
      </c>
      <c r="C724" s="47">
        <v>2143</v>
      </c>
      <c r="D724" s="47">
        <v>2</v>
      </c>
      <c r="E724" s="47" t="s">
        <v>1112</v>
      </c>
      <c r="F724" s="48" t="s">
        <v>807</v>
      </c>
      <c r="G724" s="48" t="s">
        <v>11</v>
      </c>
      <c r="H724" s="48">
        <v>152655</v>
      </c>
      <c r="I724" s="48">
        <v>1</v>
      </c>
      <c r="J724" s="48" t="s">
        <v>1150</v>
      </c>
      <c r="K724" s="48" t="s">
        <v>1486</v>
      </c>
      <c r="M724" s="47">
        <f>_xlfn.XLOOKUP(BASE!$A1191,dd_carteira_fundição!A:A,dd_carteira_fundição!G:G,"",0)</f>
        <v>304</v>
      </c>
      <c r="N724" s="47" t="s">
        <v>1164</v>
      </c>
      <c r="O724" s="133"/>
      <c r="P724" s="47"/>
      <c r="Q724" s="47" t="s">
        <v>1346</v>
      </c>
      <c r="R724" s="47" t="s">
        <v>1687</v>
      </c>
      <c r="S724" s="48" t="s">
        <v>1156</v>
      </c>
      <c r="T724" s="164">
        <v>1</v>
      </c>
      <c r="U724" s="47" t="str">
        <f>IFERROR(INDEX('TAXA DE OCUP. RECUR.'!$F$1:$F$60, MATCH(T724, 'TAXA DE OCUP. RECUR.'!$E$1:$E$60, 0)),"")</f>
        <v>FUNDIÇÃO MORENO</v>
      </c>
      <c r="V724" s="165">
        <v>1</v>
      </c>
      <c r="W724" s="165"/>
      <c r="X724" s="229">
        <v>46123</v>
      </c>
      <c r="Y724" s="229"/>
      <c r="Z724" s="47">
        <f t="shared" si="96"/>
        <v>15</v>
      </c>
      <c r="AA724" s="47" t="str">
        <f t="shared" si="97"/>
        <v/>
      </c>
      <c r="AB724" s="47" t="str">
        <f t="shared" si="93"/>
        <v>abr</v>
      </c>
      <c r="AC724" s="47" t="str">
        <f t="shared" si="94"/>
        <v>2026</v>
      </c>
      <c r="AD724" s="165" t="str">
        <f t="shared" si="95"/>
        <v/>
      </c>
    </row>
    <row r="725" spans="1:30" x14ac:dyDescent="0.25">
      <c r="A725" s="47" t="s">
        <v>1048</v>
      </c>
      <c r="B725" s="47" t="s">
        <v>9</v>
      </c>
      <c r="C725" s="47">
        <v>2143</v>
      </c>
      <c r="D725" s="47">
        <v>2</v>
      </c>
      <c r="E725" s="47" t="s">
        <v>1112</v>
      </c>
      <c r="F725" s="48" t="s">
        <v>807</v>
      </c>
      <c r="G725" s="48" t="s">
        <v>11</v>
      </c>
      <c r="H725" s="48">
        <v>152655</v>
      </c>
      <c r="I725" s="48">
        <v>1</v>
      </c>
      <c r="J725" s="48" t="s">
        <v>1150</v>
      </c>
      <c r="K725" s="48" t="s">
        <v>1486</v>
      </c>
      <c r="M725" s="47">
        <f>_xlfn.XLOOKUP(BASE!$A1192,dd_carteira_fundição!A:A,dd_carteira_fundição!G:G,"",0)</f>
        <v>304</v>
      </c>
      <c r="N725" s="47" t="s">
        <v>1164</v>
      </c>
      <c r="O725" s="133"/>
      <c r="P725" s="47" t="s">
        <v>1232</v>
      </c>
      <c r="Q725" s="47" t="s">
        <v>1346</v>
      </c>
      <c r="R725" s="47" t="s">
        <v>1690</v>
      </c>
      <c r="S725" s="47" t="s">
        <v>1386</v>
      </c>
      <c r="T725" s="164">
        <v>395</v>
      </c>
      <c r="U725" s="47" t="str">
        <f>IFERROR(INDEX('TAXA DE OCUP. RECUR.'!$F$1:$F$60, MATCH(T725, 'TAXA DE OCUP. RECUR.'!$E$1:$E$60, 0)),"")</f>
        <v>TORNO VERT. SCHIESS KZ-200   2000 - [395]</v>
      </c>
      <c r="V725" s="165">
        <v>7</v>
      </c>
      <c r="W725" s="165"/>
      <c r="X725" s="229">
        <v>46115</v>
      </c>
      <c r="Y725" s="229"/>
      <c r="Z725" s="47">
        <f t="shared" si="96"/>
        <v>14</v>
      </c>
      <c r="AA725" s="47" t="str">
        <f t="shared" si="97"/>
        <v/>
      </c>
      <c r="AB725" s="47" t="str">
        <f t="shared" si="93"/>
        <v>abr</v>
      </c>
      <c r="AC725" s="47" t="str">
        <f t="shared" si="94"/>
        <v>2026</v>
      </c>
      <c r="AD725" s="165" t="str">
        <f t="shared" si="95"/>
        <v/>
      </c>
    </row>
    <row r="726" spans="1:30" x14ac:dyDescent="0.25">
      <c r="A726" s="47" t="s">
        <v>1048</v>
      </c>
      <c r="B726" s="47" t="s">
        <v>9</v>
      </c>
      <c r="C726" s="47">
        <v>2143</v>
      </c>
      <c r="D726" s="47">
        <v>2</v>
      </c>
      <c r="E726" s="47" t="s">
        <v>1112</v>
      </c>
      <c r="F726" s="48" t="s">
        <v>807</v>
      </c>
      <c r="G726" s="48" t="s">
        <v>11</v>
      </c>
      <c r="H726" s="48">
        <v>152655</v>
      </c>
      <c r="I726" s="48">
        <v>1</v>
      </c>
      <c r="J726" s="48" t="s">
        <v>1150</v>
      </c>
      <c r="K726" s="48" t="s">
        <v>1486</v>
      </c>
      <c r="M726" s="47">
        <f>_xlfn.XLOOKUP(BASE!$A1193,dd_carteira_fundição!A:A,dd_carteira_fundição!G:G,"",0)</f>
        <v>304</v>
      </c>
      <c r="N726" s="47" t="s">
        <v>1164</v>
      </c>
      <c r="O726" s="133"/>
      <c r="P726" s="47" t="s">
        <v>1232</v>
      </c>
      <c r="Q726" s="47" t="s">
        <v>1346</v>
      </c>
      <c r="R726" s="47" t="s">
        <v>1690</v>
      </c>
      <c r="S726" s="47" t="s">
        <v>1231</v>
      </c>
      <c r="T726" s="164">
        <v>74</v>
      </c>
      <c r="U726" s="47" t="str">
        <f>IFERROR(INDEX('TAXA DE OCUP. RECUR.'!$F$1:$F$60, MATCH(T726, 'TAXA DE OCUP. RECUR.'!$E$1:$E$60, 0)),"")</f>
        <v>MONTAGEM (PREPARADOR DE PEÇA)-74</v>
      </c>
      <c r="V726" s="165">
        <v>0.41666666666666669</v>
      </c>
      <c r="W726" s="165"/>
      <c r="X726" s="229">
        <v>46116</v>
      </c>
      <c r="Y726" s="229"/>
      <c r="Z726" s="47">
        <f t="shared" si="96"/>
        <v>14</v>
      </c>
      <c r="AA726" s="47" t="str">
        <f t="shared" si="97"/>
        <v/>
      </c>
      <c r="AB726" s="47" t="str">
        <f t="shared" si="93"/>
        <v>abr</v>
      </c>
      <c r="AC726" s="47" t="str">
        <f t="shared" si="94"/>
        <v>2026</v>
      </c>
      <c r="AD726" s="165" t="str">
        <f t="shared" si="95"/>
        <v/>
      </c>
    </row>
    <row r="727" spans="1:30" x14ac:dyDescent="0.25">
      <c r="A727" s="47" t="s">
        <v>1048</v>
      </c>
      <c r="B727" s="47" t="s">
        <v>9</v>
      </c>
      <c r="C727" s="47">
        <v>2143</v>
      </c>
      <c r="D727" s="47">
        <v>2</v>
      </c>
      <c r="E727" s="47" t="s">
        <v>1112</v>
      </c>
      <c r="F727" s="48" t="s">
        <v>807</v>
      </c>
      <c r="G727" s="48" t="s">
        <v>11</v>
      </c>
      <c r="H727" s="48">
        <v>152655</v>
      </c>
      <c r="I727" s="48">
        <v>1</v>
      </c>
      <c r="J727" s="48" t="s">
        <v>1150</v>
      </c>
      <c r="K727" s="48" t="s">
        <v>1486</v>
      </c>
      <c r="M727" s="47">
        <f>_xlfn.XLOOKUP(BASE!$A1194,dd_carteira_fundição!A:A,dd_carteira_fundição!G:G,"",0)</f>
        <v>305</v>
      </c>
      <c r="N727" s="47" t="s">
        <v>1164</v>
      </c>
      <c r="O727" s="133"/>
      <c r="P727" s="47"/>
      <c r="Q727" s="47" t="s">
        <v>1346</v>
      </c>
      <c r="R727" s="47" t="s">
        <v>158</v>
      </c>
      <c r="S727" s="47" t="s">
        <v>158</v>
      </c>
      <c r="T727" s="164">
        <v>2</v>
      </c>
      <c r="U727" s="47" t="str">
        <f>IFERROR(INDEX('TAXA DE OCUP. RECUR.'!$F$1:$F$60, MATCH(T727, 'TAXA DE OCUP. RECUR.'!$E$1:$E$60, 0)),"")</f>
        <v>EXPEDIÇÃO</v>
      </c>
      <c r="V727" s="165">
        <v>1</v>
      </c>
      <c r="W727" s="165"/>
      <c r="X727" s="229">
        <v>46171</v>
      </c>
      <c r="Y727" s="229"/>
      <c r="Z727" s="47">
        <f t="shared" si="96"/>
        <v>22</v>
      </c>
      <c r="AA727" s="47" t="str">
        <f t="shared" si="97"/>
        <v/>
      </c>
      <c r="AB727" s="47" t="str">
        <f t="shared" si="93"/>
        <v>mai</v>
      </c>
      <c r="AC727" s="47" t="str">
        <f t="shared" si="94"/>
        <v>2026</v>
      </c>
      <c r="AD727" s="165" t="str">
        <f t="shared" si="95"/>
        <v/>
      </c>
    </row>
    <row r="728" spans="1:30" x14ac:dyDescent="0.25">
      <c r="A728" s="47" t="s">
        <v>1049</v>
      </c>
      <c r="B728" s="47" t="s">
        <v>9</v>
      </c>
      <c r="C728" s="47">
        <v>2143</v>
      </c>
      <c r="D728" s="47">
        <v>3</v>
      </c>
      <c r="E728" s="47" t="s">
        <v>1112</v>
      </c>
      <c r="F728" s="48" t="s">
        <v>807</v>
      </c>
      <c r="G728" s="48" t="s">
        <v>11</v>
      </c>
      <c r="H728" s="48">
        <v>152655</v>
      </c>
      <c r="I728" s="48">
        <v>1</v>
      </c>
      <c r="J728" s="48" t="s">
        <v>1150</v>
      </c>
      <c r="K728" s="48" t="s">
        <v>1486</v>
      </c>
      <c r="M728" s="47">
        <f>_xlfn.XLOOKUP(BASE!$A1195,dd_carteira_fundição!A:A,dd_carteira_fundição!G:G,"",0)</f>
        <v>305</v>
      </c>
      <c r="N728" s="47" t="s">
        <v>1164</v>
      </c>
      <c r="O728" s="133"/>
      <c r="P728" s="47"/>
      <c r="Q728" s="47" t="s">
        <v>1346</v>
      </c>
      <c r="R728" s="47" t="s">
        <v>1687</v>
      </c>
      <c r="S728" s="48" t="s">
        <v>1156</v>
      </c>
      <c r="T728" s="164">
        <v>1</v>
      </c>
      <c r="U728" s="47" t="str">
        <f>IFERROR(INDEX('TAXA DE OCUP. RECUR.'!$F$1:$F$60, MATCH(T728, 'TAXA DE OCUP. RECUR.'!$E$1:$E$60, 0)),"")</f>
        <v>FUNDIÇÃO MORENO</v>
      </c>
      <c r="V728" s="165">
        <v>1</v>
      </c>
      <c r="W728" s="165"/>
      <c r="X728" s="229">
        <v>46123</v>
      </c>
      <c r="Y728" s="229"/>
      <c r="Z728" s="47">
        <f t="shared" si="96"/>
        <v>15</v>
      </c>
      <c r="AA728" s="47" t="str">
        <f t="shared" si="97"/>
        <v/>
      </c>
      <c r="AB728" s="47" t="str">
        <f t="shared" si="93"/>
        <v>abr</v>
      </c>
      <c r="AC728" s="47" t="str">
        <f t="shared" si="94"/>
        <v>2026</v>
      </c>
      <c r="AD728" s="165" t="str">
        <f t="shared" si="95"/>
        <v/>
      </c>
    </row>
    <row r="729" spans="1:30" x14ac:dyDescent="0.25">
      <c r="A729" s="47" t="s">
        <v>1049</v>
      </c>
      <c r="B729" s="47" t="s">
        <v>9</v>
      </c>
      <c r="C729" s="47">
        <v>2143</v>
      </c>
      <c r="D729" s="47">
        <v>3</v>
      </c>
      <c r="E729" s="47" t="s">
        <v>1112</v>
      </c>
      <c r="F729" s="48" t="s">
        <v>807</v>
      </c>
      <c r="G729" s="48" t="s">
        <v>11</v>
      </c>
      <c r="H729" s="48">
        <v>152655</v>
      </c>
      <c r="I729" s="48">
        <v>1</v>
      </c>
      <c r="J729" s="48" t="s">
        <v>1150</v>
      </c>
      <c r="K729" s="48" t="s">
        <v>1486</v>
      </c>
      <c r="M729" s="47">
        <f>_xlfn.XLOOKUP(BASE!$A1196,dd_carteira_fundição!A:A,dd_carteira_fundição!G:G,"",0)</f>
        <v>305</v>
      </c>
      <c r="N729" s="47" t="s">
        <v>1164</v>
      </c>
      <c r="O729" s="133"/>
      <c r="P729" s="47" t="s">
        <v>1232</v>
      </c>
      <c r="Q729" s="47" t="s">
        <v>1346</v>
      </c>
      <c r="R729" s="47" t="s">
        <v>1690</v>
      </c>
      <c r="S729" s="47" t="s">
        <v>1386</v>
      </c>
      <c r="T729" s="164">
        <v>395</v>
      </c>
      <c r="U729" s="47" t="str">
        <f>IFERROR(INDEX('TAXA DE OCUP. RECUR.'!$F$1:$F$60, MATCH(T729, 'TAXA DE OCUP. RECUR.'!$E$1:$E$60, 0)),"")</f>
        <v>TORNO VERT. SCHIESS KZ-200   2000 - [395]</v>
      </c>
      <c r="V729" s="165">
        <v>7</v>
      </c>
      <c r="W729" s="165"/>
      <c r="X729" s="229">
        <v>46124</v>
      </c>
      <c r="Y729" s="229"/>
      <c r="Z729" s="47">
        <f t="shared" si="96"/>
        <v>15</v>
      </c>
      <c r="AA729" s="47" t="str">
        <f t="shared" si="97"/>
        <v/>
      </c>
      <c r="AB729" s="47" t="str">
        <f t="shared" si="93"/>
        <v>abr</v>
      </c>
      <c r="AC729" s="47" t="str">
        <f t="shared" si="94"/>
        <v>2026</v>
      </c>
      <c r="AD729" s="165" t="str">
        <f t="shared" si="95"/>
        <v/>
      </c>
    </row>
    <row r="730" spans="1:30" x14ac:dyDescent="0.25">
      <c r="A730" s="47" t="s">
        <v>1049</v>
      </c>
      <c r="B730" s="47" t="s">
        <v>9</v>
      </c>
      <c r="C730" s="47">
        <v>2143</v>
      </c>
      <c r="D730" s="47">
        <v>3</v>
      </c>
      <c r="E730" s="47" t="s">
        <v>1112</v>
      </c>
      <c r="F730" s="48" t="s">
        <v>807</v>
      </c>
      <c r="G730" s="48" t="s">
        <v>11</v>
      </c>
      <c r="H730" s="48">
        <v>152655</v>
      </c>
      <c r="I730" s="48">
        <v>1</v>
      </c>
      <c r="J730" s="48" t="s">
        <v>1150</v>
      </c>
      <c r="K730" s="48" t="s">
        <v>1486</v>
      </c>
      <c r="M730" s="47">
        <f>_xlfn.XLOOKUP(BASE!$A1197,dd_carteira_fundição!A:A,dd_carteira_fundição!G:G,"",0)</f>
        <v>305</v>
      </c>
      <c r="N730" s="47" t="s">
        <v>1164</v>
      </c>
      <c r="O730" s="133"/>
      <c r="P730" s="47" t="s">
        <v>1232</v>
      </c>
      <c r="Q730" s="47" t="s">
        <v>1346</v>
      </c>
      <c r="R730" s="47" t="s">
        <v>1690</v>
      </c>
      <c r="S730" s="47" t="s">
        <v>1231</v>
      </c>
      <c r="T730" s="164">
        <v>74</v>
      </c>
      <c r="U730" s="47" t="str">
        <f>IFERROR(INDEX('TAXA DE OCUP. RECUR.'!$F$1:$F$60, MATCH(T730, 'TAXA DE OCUP. RECUR.'!$E$1:$E$60, 0)),"")</f>
        <v>MONTAGEM (PREPARADOR DE PEÇA)-74</v>
      </c>
      <c r="V730" s="165">
        <v>0.41666666666666669</v>
      </c>
      <c r="W730" s="165"/>
      <c r="X730" s="229">
        <v>46125</v>
      </c>
      <c r="Y730" s="229"/>
      <c r="Z730" s="47">
        <f t="shared" si="96"/>
        <v>16</v>
      </c>
      <c r="AA730" s="47" t="str">
        <f t="shared" si="97"/>
        <v/>
      </c>
      <c r="AB730" s="47" t="str">
        <f t="shared" si="93"/>
        <v>abr</v>
      </c>
      <c r="AC730" s="47" t="str">
        <f t="shared" si="94"/>
        <v>2026</v>
      </c>
      <c r="AD730" s="165" t="str">
        <f t="shared" si="95"/>
        <v/>
      </c>
    </row>
    <row r="731" spans="1:30" x14ac:dyDescent="0.25">
      <c r="A731" s="47" t="s">
        <v>1049</v>
      </c>
      <c r="B731" s="47" t="s">
        <v>9</v>
      </c>
      <c r="C731" s="47">
        <v>2143</v>
      </c>
      <c r="D731" s="47">
        <v>3</v>
      </c>
      <c r="E731" s="47" t="s">
        <v>1112</v>
      </c>
      <c r="F731" s="48" t="s">
        <v>807</v>
      </c>
      <c r="G731" s="48" t="s">
        <v>11</v>
      </c>
      <c r="H731" s="48">
        <v>152655</v>
      </c>
      <c r="I731" s="48">
        <v>1</v>
      </c>
      <c r="J731" s="48" t="s">
        <v>1150</v>
      </c>
      <c r="K731" s="48" t="s">
        <v>1486</v>
      </c>
      <c r="M731" s="47">
        <f>_xlfn.XLOOKUP(BASE!$A1198,dd_carteira_fundição!A:A,dd_carteira_fundição!G:G,"",0)</f>
        <v>305</v>
      </c>
      <c r="N731" s="47" t="s">
        <v>1164</v>
      </c>
      <c r="O731" s="133"/>
      <c r="P731" s="47"/>
      <c r="Q731" s="47" t="s">
        <v>1346</v>
      </c>
      <c r="R731" s="47" t="s">
        <v>158</v>
      </c>
      <c r="S731" s="47" t="s">
        <v>158</v>
      </c>
      <c r="T731" s="164">
        <v>2</v>
      </c>
      <c r="U731" s="47" t="str">
        <f>IFERROR(INDEX('TAXA DE OCUP. RECUR.'!$F$1:$F$60, MATCH(T731, 'TAXA DE OCUP. RECUR.'!$E$1:$E$60, 0)),"")</f>
        <v>EXPEDIÇÃO</v>
      </c>
      <c r="V731" s="165">
        <v>1</v>
      </c>
      <c r="W731" s="165"/>
      <c r="X731" s="229">
        <v>46171</v>
      </c>
      <c r="Y731" s="229"/>
      <c r="Z731" s="47">
        <f t="shared" si="96"/>
        <v>22</v>
      </c>
      <c r="AA731" s="47" t="str">
        <f t="shared" si="97"/>
        <v/>
      </c>
      <c r="AB731" s="47" t="str">
        <f t="shared" si="93"/>
        <v>mai</v>
      </c>
      <c r="AC731" s="47" t="str">
        <f t="shared" si="94"/>
        <v>2026</v>
      </c>
      <c r="AD731" s="165" t="str">
        <f t="shared" si="95"/>
        <v/>
      </c>
    </row>
    <row r="732" spans="1:30" x14ac:dyDescent="0.25">
      <c r="A732" s="47" t="s">
        <v>1050</v>
      </c>
      <c r="B732" s="47" t="s">
        <v>9</v>
      </c>
      <c r="C732" s="47">
        <v>2143</v>
      </c>
      <c r="D732" s="47">
        <v>4</v>
      </c>
      <c r="E732" s="47" t="s">
        <v>1112</v>
      </c>
      <c r="F732" s="48" t="s">
        <v>807</v>
      </c>
      <c r="G732" s="48" t="s">
        <v>11</v>
      </c>
      <c r="H732" s="48">
        <v>152655</v>
      </c>
      <c r="I732" s="48">
        <v>1</v>
      </c>
      <c r="J732" s="48" t="s">
        <v>1150</v>
      </c>
      <c r="K732" s="48" t="s">
        <v>1486</v>
      </c>
      <c r="M732" s="47">
        <f>_xlfn.XLOOKUP(BASE!$A1199,dd_carteira_fundição!A:A,dd_carteira_fundição!G:G,"",0)</f>
        <v>306</v>
      </c>
      <c r="N732" s="47" t="s">
        <v>1164</v>
      </c>
      <c r="O732" s="133"/>
      <c r="P732" s="47"/>
      <c r="Q732" s="47" t="s">
        <v>1346</v>
      </c>
      <c r="R732" s="47" t="s">
        <v>1687</v>
      </c>
      <c r="S732" s="48" t="s">
        <v>1156</v>
      </c>
      <c r="T732" s="164">
        <v>1</v>
      </c>
      <c r="U732" s="47" t="str">
        <f>IFERROR(INDEX('TAXA DE OCUP. RECUR.'!$F$1:$F$60, MATCH(T732, 'TAXA DE OCUP. RECUR.'!$E$1:$E$60, 0)),"")</f>
        <v>FUNDIÇÃO MORENO</v>
      </c>
      <c r="V732" s="165">
        <v>1</v>
      </c>
      <c r="W732" s="165"/>
      <c r="X732" s="229">
        <v>46123</v>
      </c>
      <c r="Y732" s="229"/>
      <c r="Z732" s="47">
        <f t="shared" si="96"/>
        <v>15</v>
      </c>
      <c r="AA732" s="47" t="str">
        <f t="shared" si="97"/>
        <v/>
      </c>
      <c r="AB732" s="47" t="str">
        <f t="shared" si="93"/>
        <v>abr</v>
      </c>
      <c r="AC732" s="47" t="str">
        <f t="shared" si="94"/>
        <v>2026</v>
      </c>
      <c r="AD732" s="165" t="str">
        <f t="shared" si="95"/>
        <v/>
      </c>
    </row>
    <row r="733" spans="1:30" x14ac:dyDescent="0.25">
      <c r="A733" s="47" t="s">
        <v>1050</v>
      </c>
      <c r="B733" s="47" t="s">
        <v>9</v>
      </c>
      <c r="C733" s="47">
        <v>2143</v>
      </c>
      <c r="D733" s="47">
        <v>4</v>
      </c>
      <c r="E733" s="47" t="s">
        <v>1112</v>
      </c>
      <c r="F733" s="48" t="s">
        <v>807</v>
      </c>
      <c r="G733" s="48" t="s">
        <v>11</v>
      </c>
      <c r="H733" s="48">
        <v>152655</v>
      </c>
      <c r="I733" s="48">
        <v>1</v>
      </c>
      <c r="J733" s="48" t="s">
        <v>1150</v>
      </c>
      <c r="K733" s="48" t="s">
        <v>1486</v>
      </c>
      <c r="M733" s="47">
        <f>_xlfn.XLOOKUP(BASE!$A1200,dd_carteira_fundição!A:A,dd_carteira_fundição!G:G,"",0)</f>
        <v>306</v>
      </c>
      <c r="N733" s="47" t="s">
        <v>1164</v>
      </c>
      <c r="O733" s="133"/>
      <c r="P733" s="47" t="s">
        <v>1232</v>
      </c>
      <c r="Q733" s="47" t="s">
        <v>1346</v>
      </c>
      <c r="R733" s="47" t="s">
        <v>1690</v>
      </c>
      <c r="S733" s="47" t="s">
        <v>1386</v>
      </c>
      <c r="T733" s="164">
        <v>395</v>
      </c>
      <c r="U733" s="47" t="str">
        <f>IFERROR(INDEX('TAXA DE OCUP. RECUR.'!$F$1:$F$60, MATCH(T733, 'TAXA DE OCUP. RECUR.'!$E$1:$E$60, 0)),"")</f>
        <v>TORNO VERT. SCHIESS KZ-200   2000 - [395]</v>
      </c>
      <c r="V733" s="165">
        <v>7</v>
      </c>
      <c r="W733" s="165"/>
      <c r="X733" s="229">
        <v>46124</v>
      </c>
      <c r="Y733" s="229"/>
      <c r="Z733" s="47">
        <f t="shared" si="96"/>
        <v>15</v>
      </c>
      <c r="AA733" s="47" t="str">
        <f t="shared" si="97"/>
        <v/>
      </c>
      <c r="AB733" s="47" t="str">
        <f t="shared" si="93"/>
        <v>abr</v>
      </c>
      <c r="AC733" s="47" t="str">
        <f t="shared" si="94"/>
        <v>2026</v>
      </c>
      <c r="AD733" s="165" t="str">
        <f t="shared" si="95"/>
        <v/>
      </c>
    </row>
    <row r="734" spans="1:30" x14ac:dyDescent="0.25">
      <c r="A734" s="47" t="s">
        <v>1050</v>
      </c>
      <c r="B734" s="47" t="s">
        <v>9</v>
      </c>
      <c r="C734" s="47">
        <v>2143</v>
      </c>
      <c r="D734" s="47">
        <v>4</v>
      </c>
      <c r="E734" s="47" t="s">
        <v>1112</v>
      </c>
      <c r="F734" s="48" t="s">
        <v>807</v>
      </c>
      <c r="G734" s="48" t="s">
        <v>11</v>
      </c>
      <c r="H734" s="48">
        <v>152655</v>
      </c>
      <c r="I734" s="48">
        <v>1</v>
      </c>
      <c r="J734" s="48" t="s">
        <v>1150</v>
      </c>
      <c r="K734" s="48" t="s">
        <v>1486</v>
      </c>
      <c r="M734" s="47">
        <f>_xlfn.XLOOKUP(BASE!$A1201,dd_carteira_fundição!A:A,dd_carteira_fundição!G:G,"",0)</f>
        <v>306</v>
      </c>
      <c r="N734" s="47" t="s">
        <v>1164</v>
      </c>
      <c r="O734" s="133"/>
      <c r="P734" s="47" t="s">
        <v>1232</v>
      </c>
      <c r="Q734" s="47" t="s">
        <v>1346</v>
      </c>
      <c r="R734" s="47" t="s">
        <v>1690</v>
      </c>
      <c r="S734" s="47" t="s">
        <v>1231</v>
      </c>
      <c r="T734" s="164">
        <v>74</v>
      </c>
      <c r="U734" s="47" t="str">
        <f>IFERROR(INDEX('TAXA DE OCUP. RECUR.'!$F$1:$F$60, MATCH(T734, 'TAXA DE OCUP. RECUR.'!$E$1:$E$60, 0)),"")</f>
        <v>MONTAGEM (PREPARADOR DE PEÇA)-74</v>
      </c>
      <c r="V734" s="165">
        <v>0.41666666666666669</v>
      </c>
      <c r="W734" s="165"/>
      <c r="X734" s="229">
        <v>46125</v>
      </c>
      <c r="Y734" s="229"/>
      <c r="Z734" s="47">
        <f t="shared" si="96"/>
        <v>16</v>
      </c>
      <c r="AA734" s="47" t="str">
        <f t="shared" si="97"/>
        <v/>
      </c>
      <c r="AB734" s="47" t="str">
        <f t="shared" si="93"/>
        <v>abr</v>
      </c>
      <c r="AC734" s="47" t="str">
        <f t="shared" si="94"/>
        <v>2026</v>
      </c>
      <c r="AD734" s="165" t="str">
        <f t="shared" si="95"/>
        <v/>
      </c>
    </row>
    <row r="735" spans="1:30" x14ac:dyDescent="0.25">
      <c r="A735" s="47" t="s">
        <v>1050</v>
      </c>
      <c r="B735" s="47" t="s">
        <v>9</v>
      </c>
      <c r="C735" s="47">
        <v>2143</v>
      </c>
      <c r="D735" s="47">
        <v>4</v>
      </c>
      <c r="E735" s="47" t="s">
        <v>1112</v>
      </c>
      <c r="F735" s="48" t="s">
        <v>807</v>
      </c>
      <c r="G735" s="48" t="s">
        <v>11</v>
      </c>
      <c r="H735" s="48">
        <v>152655</v>
      </c>
      <c r="I735" s="48">
        <v>1</v>
      </c>
      <c r="J735" s="48" t="s">
        <v>1150</v>
      </c>
      <c r="K735" s="48" t="s">
        <v>1486</v>
      </c>
      <c r="M735" s="47">
        <f>_xlfn.XLOOKUP(BASE!$A1202,dd_carteira_fundição!A:A,dd_carteira_fundição!G:G,"",0)</f>
        <v>306</v>
      </c>
      <c r="N735" s="47" t="s">
        <v>1164</v>
      </c>
      <c r="O735" s="133"/>
      <c r="P735" s="47"/>
      <c r="Q735" s="47" t="s">
        <v>1346</v>
      </c>
      <c r="R735" s="47" t="s">
        <v>158</v>
      </c>
      <c r="S735" s="47" t="s">
        <v>158</v>
      </c>
      <c r="T735" s="164">
        <v>2</v>
      </c>
      <c r="U735" s="47" t="str">
        <f>IFERROR(INDEX('TAXA DE OCUP. RECUR.'!$F$1:$F$60, MATCH(T735, 'TAXA DE OCUP. RECUR.'!$E$1:$E$60, 0)),"")</f>
        <v>EXPEDIÇÃO</v>
      </c>
      <c r="V735" s="165">
        <v>1</v>
      </c>
      <c r="W735" s="165"/>
      <c r="X735" s="229">
        <v>46171</v>
      </c>
      <c r="Y735" s="229"/>
      <c r="Z735" s="47">
        <f t="shared" si="96"/>
        <v>22</v>
      </c>
      <c r="AA735" s="47" t="str">
        <f t="shared" si="97"/>
        <v/>
      </c>
      <c r="AB735" s="47" t="str">
        <f t="shared" si="93"/>
        <v>mai</v>
      </c>
      <c r="AC735" s="47" t="str">
        <f t="shared" si="94"/>
        <v>2026</v>
      </c>
      <c r="AD735" s="165" t="str">
        <f t="shared" si="95"/>
        <v/>
      </c>
    </row>
    <row r="736" spans="1:30" x14ac:dyDescent="0.25">
      <c r="A736" s="47" t="s">
        <v>1038</v>
      </c>
      <c r="B736" s="47" t="s">
        <v>9</v>
      </c>
      <c r="C736" s="47">
        <v>2109</v>
      </c>
      <c r="D736" s="47">
        <v>1</v>
      </c>
      <c r="E736" s="47" t="s">
        <v>1135</v>
      </c>
      <c r="F736" s="48" t="s">
        <v>795</v>
      </c>
      <c r="G736" s="48" t="s">
        <v>11</v>
      </c>
      <c r="H736" s="48">
        <v>1603001</v>
      </c>
      <c r="I736" s="48">
        <v>1</v>
      </c>
      <c r="J736" s="48" t="s">
        <v>1151</v>
      </c>
      <c r="K736" s="48" t="s">
        <v>1486</v>
      </c>
      <c r="M736" s="47">
        <f>_xlfn.XLOOKUP(BASE!$A1304,dd_carteira_fundição!A:A,dd_carteira_fundição!G:G,"",0)</f>
        <v>0</v>
      </c>
      <c r="N736" s="47" t="s">
        <v>1164</v>
      </c>
      <c r="O736" s="133"/>
      <c r="P736" s="166"/>
      <c r="Q736" s="47" t="s">
        <v>1346</v>
      </c>
      <c r="R736" s="47" t="s">
        <v>1687</v>
      </c>
      <c r="S736" s="48" t="s">
        <v>1156</v>
      </c>
      <c r="T736" s="164">
        <v>1</v>
      </c>
      <c r="U736" s="47" t="str">
        <f>IFERROR(INDEX('TAXA DE OCUP. RECUR.'!$F$1:$F$60, MATCH(T736, 'TAXA DE OCUP. RECUR.'!$E$1:$E$60, 0)),"")</f>
        <v>FUNDIÇÃO MORENO</v>
      </c>
      <c r="V736" s="165">
        <v>1</v>
      </c>
      <c r="W736" s="165"/>
      <c r="X736" s="229">
        <v>46107</v>
      </c>
      <c r="Y736" s="229"/>
      <c r="Z736" s="47">
        <f t="shared" si="96"/>
        <v>13</v>
      </c>
      <c r="AA736" s="47" t="str">
        <f t="shared" si="97"/>
        <v/>
      </c>
      <c r="AB736" s="47" t="str">
        <f t="shared" si="93"/>
        <v>mar</v>
      </c>
      <c r="AC736" s="47" t="str">
        <f t="shared" si="94"/>
        <v>2026</v>
      </c>
      <c r="AD736" s="165" t="str">
        <f t="shared" si="95"/>
        <v/>
      </c>
    </row>
    <row r="737" spans="1:30" x14ac:dyDescent="0.25">
      <c r="A737" s="47" t="s">
        <v>1038</v>
      </c>
      <c r="B737" s="47" t="s">
        <v>9</v>
      </c>
      <c r="C737" s="47">
        <v>2109</v>
      </c>
      <c r="D737" s="47">
        <v>1</v>
      </c>
      <c r="E737" s="47" t="s">
        <v>1135</v>
      </c>
      <c r="F737" s="48" t="s">
        <v>795</v>
      </c>
      <c r="G737" s="48" t="s">
        <v>11</v>
      </c>
      <c r="H737" s="48">
        <v>1603001</v>
      </c>
      <c r="I737" s="48">
        <v>1</v>
      </c>
      <c r="J737" s="48" t="s">
        <v>1151</v>
      </c>
      <c r="K737" s="48" t="s">
        <v>1486</v>
      </c>
      <c r="M737" s="47">
        <f>_xlfn.XLOOKUP(BASE!$A1305,dd_carteira_fundição!A:A,dd_carteira_fundição!G:G,"",0)</f>
        <v>0</v>
      </c>
      <c r="N737" s="47" t="s">
        <v>1164</v>
      </c>
      <c r="O737" s="133"/>
      <c r="P737" s="166"/>
      <c r="Q737" s="47" t="s">
        <v>1346</v>
      </c>
      <c r="R737" s="47" t="s">
        <v>1690</v>
      </c>
      <c r="S737" s="48" t="s">
        <v>1456</v>
      </c>
      <c r="T737" s="164">
        <v>126</v>
      </c>
      <c r="U737" s="47" t="s">
        <v>1677</v>
      </c>
      <c r="V737" s="165">
        <v>32</v>
      </c>
      <c r="W737" s="165"/>
      <c r="X737" s="229">
        <v>46114</v>
      </c>
      <c r="Y737" s="229"/>
      <c r="Z737" s="47">
        <f t="shared" si="96"/>
        <v>14</v>
      </c>
      <c r="AA737" s="47" t="str">
        <f t="shared" si="97"/>
        <v/>
      </c>
      <c r="AB737" s="47" t="str">
        <f t="shared" si="93"/>
        <v>abr</v>
      </c>
      <c r="AC737" s="47" t="str">
        <f t="shared" si="94"/>
        <v>2026</v>
      </c>
      <c r="AD737" s="165" t="str">
        <f t="shared" si="95"/>
        <v/>
      </c>
    </row>
    <row r="738" spans="1:30" x14ac:dyDescent="0.25">
      <c r="A738" s="47"/>
      <c r="B738" s="47"/>
      <c r="C738" s="47"/>
      <c r="D738" s="47"/>
      <c r="E738" s="47" t="s">
        <v>1135</v>
      </c>
      <c r="F738" s="48" t="s">
        <v>795</v>
      </c>
      <c r="G738" s="48" t="s">
        <v>11</v>
      </c>
      <c r="H738" s="48">
        <v>1603001</v>
      </c>
      <c r="I738" s="48">
        <v>1</v>
      </c>
      <c r="J738" s="48" t="s">
        <v>1151</v>
      </c>
      <c r="K738" s="48" t="s">
        <v>1486</v>
      </c>
      <c r="M738" s="47"/>
      <c r="N738" s="47" t="s">
        <v>1164</v>
      </c>
      <c r="O738" s="133"/>
      <c r="P738" s="166"/>
      <c r="Q738" s="47" t="s">
        <v>1346</v>
      </c>
      <c r="R738" s="47" t="s">
        <v>1690</v>
      </c>
      <c r="S738" s="48" t="s">
        <v>1678</v>
      </c>
      <c r="T738" s="164">
        <v>327</v>
      </c>
      <c r="U738" s="47" t="str">
        <f>IFERROR(INDEX('TAXA DE OCUP. RECUR.'!$F$1:$F$60, MATCH(T738, 'TAXA DE OCUP. RECUR.'!$E$1:$E$60, 0)),"")</f>
        <v>MANDRILH. SKODA 3500 X 4500 - [327]</v>
      </c>
      <c r="V738" s="165">
        <v>38</v>
      </c>
      <c r="W738" s="165"/>
      <c r="X738" s="229">
        <v>46122</v>
      </c>
      <c r="Y738" s="229">
        <v>46127</v>
      </c>
      <c r="Z738" s="47">
        <f t="shared" si="96"/>
        <v>15</v>
      </c>
      <c r="AA738" s="47">
        <f t="shared" si="97"/>
        <v>16</v>
      </c>
      <c r="AB738" s="47" t="str">
        <f t="shared" si="93"/>
        <v>abr</v>
      </c>
      <c r="AC738" s="47" t="str">
        <f t="shared" si="94"/>
        <v>2026</v>
      </c>
      <c r="AD738" s="165">
        <f t="shared" si="95"/>
        <v>1</v>
      </c>
    </row>
    <row r="739" spans="1:30" x14ac:dyDescent="0.25">
      <c r="A739" s="47" t="s">
        <v>1679</v>
      </c>
      <c r="B739" s="47" t="s">
        <v>9</v>
      </c>
      <c r="C739" s="47">
        <v>2109</v>
      </c>
      <c r="D739" s="47">
        <v>1</v>
      </c>
      <c r="E739" s="47" t="s">
        <v>1135</v>
      </c>
      <c r="F739" s="48" t="s">
        <v>795</v>
      </c>
      <c r="G739" s="48" t="s">
        <v>11</v>
      </c>
      <c r="H739" s="48">
        <v>1603001</v>
      </c>
      <c r="I739" s="48">
        <v>1</v>
      </c>
      <c r="J739" s="48" t="s">
        <v>1151</v>
      </c>
      <c r="K739" s="48" t="s">
        <v>1486</v>
      </c>
      <c r="M739" s="47">
        <f>_xlfn.XLOOKUP(BASE!$A1307,dd_carteira_fundição!A:A,dd_carteira_fundição!G:G,"",0)</f>
        <v>0</v>
      </c>
      <c r="N739" s="47" t="s">
        <v>1164</v>
      </c>
      <c r="O739" s="133"/>
      <c r="P739" s="166"/>
      <c r="Q739" s="47" t="s">
        <v>1346</v>
      </c>
      <c r="R739" s="47" t="s">
        <v>1690</v>
      </c>
      <c r="S739" s="48" t="s">
        <v>2124</v>
      </c>
      <c r="T739" s="16" t="s">
        <v>17</v>
      </c>
      <c r="U739" s="47"/>
      <c r="V739" s="55">
        <v>70</v>
      </c>
      <c r="W739" s="31"/>
      <c r="X739" s="229">
        <v>46160</v>
      </c>
      <c r="Y739" s="229">
        <v>46164</v>
      </c>
      <c r="Z739" s="47">
        <f t="shared" si="96"/>
        <v>21</v>
      </c>
      <c r="AA739" s="47">
        <f t="shared" si="97"/>
        <v>21</v>
      </c>
      <c r="AB739" s="47" t="str">
        <f t="shared" si="93"/>
        <v>mai</v>
      </c>
      <c r="AC739" s="47" t="str">
        <f t="shared" si="94"/>
        <v>2026</v>
      </c>
      <c r="AD739" s="165">
        <f t="shared" si="95"/>
        <v>1</v>
      </c>
    </row>
    <row r="740" spans="1:30" x14ac:dyDescent="0.25">
      <c r="A740" s="47" t="s">
        <v>1680</v>
      </c>
      <c r="B740" s="47" t="s">
        <v>9</v>
      </c>
      <c r="C740" s="47">
        <v>2109</v>
      </c>
      <c r="D740" s="47">
        <v>1</v>
      </c>
      <c r="E740" s="47" t="s">
        <v>1135</v>
      </c>
      <c r="F740" s="48" t="s">
        <v>795</v>
      </c>
      <c r="G740" s="48" t="s">
        <v>11</v>
      </c>
      <c r="H740" s="48">
        <v>1603001</v>
      </c>
      <c r="I740" s="48">
        <v>1</v>
      </c>
      <c r="J740" s="48" t="s">
        <v>1151</v>
      </c>
      <c r="K740" s="48" t="s">
        <v>1486</v>
      </c>
      <c r="M740" s="47">
        <f>_xlfn.XLOOKUP(BASE!$A1308,dd_carteira_fundição!A:A,dd_carteira_fundição!G:G,"",0)</f>
        <v>0</v>
      </c>
      <c r="N740" s="47" t="s">
        <v>1164</v>
      </c>
      <c r="O740" s="133"/>
      <c r="P740" s="166"/>
      <c r="Q740" s="47" t="s">
        <v>1346</v>
      </c>
      <c r="R740" s="47" t="s">
        <v>1690</v>
      </c>
      <c r="S740" s="48" t="s">
        <v>1503</v>
      </c>
      <c r="T740" s="164">
        <v>285</v>
      </c>
      <c r="U740" s="47" t="str">
        <f>IFERROR(INDEX('TAXA DE OCUP. RECUR.'!$F$1:$F$60, MATCH(T740, 'TAXA DE OCUP. RECUR.'!$E$1:$E$60, 0)),"")</f>
        <v>TORNO VERT. TITAN SC4000 - [285]</v>
      </c>
      <c r="V740" s="165">
        <v>24.35</v>
      </c>
      <c r="W740" s="165"/>
      <c r="X740" s="229">
        <v>46160</v>
      </c>
      <c r="Y740" s="229">
        <v>46164</v>
      </c>
      <c r="Z740" s="47">
        <f t="shared" si="96"/>
        <v>21</v>
      </c>
      <c r="AA740" s="47">
        <f t="shared" si="97"/>
        <v>21</v>
      </c>
      <c r="AB740" s="47" t="str">
        <f t="shared" si="93"/>
        <v>mai</v>
      </c>
      <c r="AC740" s="47" t="str">
        <f t="shared" si="94"/>
        <v>2026</v>
      </c>
      <c r="AD740" s="165">
        <f t="shared" si="95"/>
        <v>1</v>
      </c>
    </row>
    <row r="741" spans="1:30" x14ac:dyDescent="0.25">
      <c r="A741" s="47" t="s">
        <v>1680</v>
      </c>
      <c r="B741" s="47"/>
      <c r="C741" s="47"/>
      <c r="D741" s="47"/>
      <c r="E741" s="47" t="s">
        <v>1135</v>
      </c>
      <c r="F741" s="48" t="s">
        <v>795</v>
      </c>
      <c r="G741" s="48" t="s">
        <v>11</v>
      </c>
      <c r="H741" s="48">
        <v>1603001</v>
      </c>
      <c r="I741" s="48">
        <v>1</v>
      </c>
      <c r="J741" s="48" t="s">
        <v>1151</v>
      </c>
      <c r="K741" s="48" t="s">
        <v>1486</v>
      </c>
      <c r="M741" s="47"/>
      <c r="N741" s="47" t="s">
        <v>1164</v>
      </c>
      <c r="O741" s="133"/>
      <c r="P741" s="166"/>
      <c r="Q741" s="47"/>
      <c r="R741" s="47" t="s">
        <v>1690</v>
      </c>
      <c r="S741" s="48" t="s">
        <v>2125</v>
      </c>
      <c r="T741" s="164">
        <v>74</v>
      </c>
      <c r="U741" s="47"/>
      <c r="V741" s="165">
        <v>40</v>
      </c>
      <c r="W741" s="165"/>
      <c r="X741" s="229">
        <v>46160</v>
      </c>
      <c r="Y741" s="229">
        <v>46164</v>
      </c>
      <c r="Z741" s="47">
        <f t="shared" si="96"/>
        <v>21</v>
      </c>
      <c r="AA741" s="47">
        <f t="shared" si="97"/>
        <v>21</v>
      </c>
      <c r="AB741" s="47" t="str">
        <f t="shared" si="93"/>
        <v>mai</v>
      </c>
      <c r="AC741" s="47" t="str">
        <f t="shared" si="94"/>
        <v>2026</v>
      </c>
      <c r="AD741" s="165">
        <f t="shared" si="95"/>
        <v>1</v>
      </c>
    </row>
    <row r="742" spans="1:30" x14ac:dyDescent="0.25">
      <c r="A742" s="47" t="s">
        <v>1681</v>
      </c>
      <c r="B742" s="47" t="s">
        <v>9</v>
      </c>
      <c r="C742" s="47">
        <v>2109</v>
      </c>
      <c r="D742" s="47">
        <v>1</v>
      </c>
      <c r="E742" s="47" t="s">
        <v>1135</v>
      </c>
      <c r="F742" s="48" t="s">
        <v>795</v>
      </c>
      <c r="G742" s="48" t="s">
        <v>11</v>
      </c>
      <c r="H742" s="48">
        <v>1603001</v>
      </c>
      <c r="I742" s="48">
        <v>1</v>
      </c>
      <c r="J742" s="48" t="s">
        <v>1151</v>
      </c>
      <c r="K742" s="48" t="s">
        <v>1486</v>
      </c>
      <c r="M742" s="47">
        <f>_xlfn.XLOOKUP(BASE!$A1310,dd_carteira_fundição!A:A,dd_carteira_fundição!G:G,"",0)</f>
        <v>0</v>
      </c>
      <c r="N742" s="47" t="s">
        <v>1164</v>
      </c>
      <c r="O742" s="133"/>
      <c r="P742" s="166"/>
      <c r="Q742" s="47" t="s">
        <v>1346</v>
      </c>
      <c r="R742" s="47" t="s">
        <v>1690</v>
      </c>
      <c r="S742" s="48" t="s">
        <v>2474</v>
      </c>
      <c r="T742" s="164">
        <v>285</v>
      </c>
      <c r="U742" s="47" t="str">
        <f>IFERROR(INDEX('TAXA DE OCUP. RECUR.'!$F$1:$F$60, MATCH(T742, 'TAXA DE OCUP. RECUR.'!$E$1:$E$60, 0)),"")</f>
        <v>TORNO VERT. TITAN SC4000 - [285]</v>
      </c>
      <c r="V742" s="165">
        <v>29.85</v>
      </c>
      <c r="W742" s="165"/>
      <c r="X742" s="229">
        <v>46160</v>
      </c>
      <c r="Y742" s="229">
        <v>46164</v>
      </c>
      <c r="Z742" s="47">
        <f t="shared" si="96"/>
        <v>21</v>
      </c>
      <c r="AA742" s="47">
        <f t="shared" si="97"/>
        <v>21</v>
      </c>
      <c r="AB742" s="47" t="str">
        <f t="shared" si="93"/>
        <v>mai</v>
      </c>
      <c r="AC742" s="47" t="str">
        <f t="shared" si="94"/>
        <v>2026</v>
      </c>
      <c r="AD742" s="165">
        <f t="shared" si="95"/>
        <v>1</v>
      </c>
    </row>
    <row r="743" spans="1:30" x14ac:dyDescent="0.25">
      <c r="A743" s="47" t="s">
        <v>1038</v>
      </c>
      <c r="B743" s="47" t="s">
        <v>9</v>
      </c>
      <c r="C743" s="47">
        <v>2109</v>
      </c>
      <c r="D743" s="47">
        <v>1</v>
      </c>
      <c r="E743" s="47" t="s">
        <v>1135</v>
      </c>
      <c r="F743" s="48" t="s">
        <v>795</v>
      </c>
      <c r="G743" s="48" t="s">
        <v>11</v>
      </c>
      <c r="H743" s="48">
        <v>1603001</v>
      </c>
      <c r="I743" s="48">
        <v>1</v>
      </c>
      <c r="J743" s="48" t="s">
        <v>1151</v>
      </c>
      <c r="K743" s="48" t="s">
        <v>1486</v>
      </c>
      <c r="M743" s="47">
        <f>_xlfn.XLOOKUP(BASE!$A1311,dd_carteira_fundição!A:A,dd_carteira_fundição!G:G,"",0)</f>
        <v>0</v>
      </c>
      <c r="N743" s="47" t="s">
        <v>1164</v>
      </c>
      <c r="O743" s="133"/>
      <c r="P743" s="166"/>
      <c r="Q743" s="47" t="s">
        <v>1346</v>
      </c>
      <c r="R743" s="47" t="s">
        <v>158</v>
      </c>
      <c r="S743" s="48" t="s">
        <v>158</v>
      </c>
      <c r="T743" s="164">
        <v>2</v>
      </c>
      <c r="U743" s="47" t="str">
        <f>IFERROR(INDEX('TAXA DE OCUP. RECUR.'!$F$1:$F$60, MATCH(T743, 'TAXA DE OCUP. RECUR.'!$E$1:$E$60, 0)),"")</f>
        <v>EXPEDIÇÃO</v>
      </c>
      <c r="V743" s="165">
        <v>1</v>
      </c>
      <c r="W743" s="165"/>
      <c r="X743" s="229">
        <v>46162</v>
      </c>
      <c r="Y743" s="229">
        <v>46164</v>
      </c>
      <c r="Z743" s="47">
        <f t="shared" si="96"/>
        <v>21</v>
      </c>
      <c r="AA743" s="47">
        <f t="shared" si="97"/>
        <v>21</v>
      </c>
      <c r="AB743" s="47" t="str">
        <f t="shared" si="93"/>
        <v>mai</v>
      </c>
      <c r="AC743" s="47" t="str">
        <f t="shared" si="94"/>
        <v>2026</v>
      </c>
      <c r="AD743" s="165">
        <f t="shared" si="95"/>
        <v>1</v>
      </c>
    </row>
    <row r="744" spans="1:30" x14ac:dyDescent="0.25">
      <c r="A744" s="47" t="s">
        <v>1039</v>
      </c>
      <c r="B744" s="47" t="s">
        <v>9</v>
      </c>
      <c r="C744" s="47">
        <v>2139</v>
      </c>
      <c r="D744" s="47">
        <v>5</v>
      </c>
      <c r="E744" s="47" t="s">
        <v>18</v>
      </c>
      <c r="F744" s="48" t="s">
        <v>241</v>
      </c>
      <c r="G744" s="48" t="s">
        <v>11</v>
      </c>
      <c r="H744" s="48">
        <v>1161022</v>
      </c>
      <c r="I744" s="48">
        <v>1</v>
      </c>
      <c r="J744" s="48" t="s">
        <v>1145</v>
      </c>
      <c r="K744" s="48" t="s">
        <v>1487</v>
      </c>
      <c r="L744" s="47"/>
      <c r="M744" s="47">
        <f>_xlfn.XLOOKUP(BASE!$A1312,dd_carteira_fundição!A:A,dd_carteira_fundição!G:G,"",0)</f>
        <v>0</v>
      </c>
      <c r="N744" s="47" t="s">
        <v>1164</v>
      </c>
      <c r="O744" s="133"/>
      <c r="P744" s="166" t="s">
        <v>1161</v>
      </c>
      <c r="Q744" s="47" t="s">
        <v>1346</v>
      </c>
      <c r="R744" s="47" t="s">
        <v>1687</v>
      </c>
      <c r="S744" s="48" t="s">
        <v>1156</v>
      </c>
      <c r="T744" s="164">
        <v>1</v>
      </c>
      <c r="U744" s="47" t="str">
        <f>IFERROR(INDEX('TAXA DE OCUP. RECUR.'!$F$1:$F$60, MATCH(T744, 'TAXA DE OCUP. RECUR.'!$E$1:$E$60, 0)),"")</f>
        <v>FUNDIÇÃO MORENO</v>
      </c>
      <c r="V744" s="165">
        <v>1</v>
      </c>
      <c r="W744" s="165"/>
      <c r="X744" s="229">
        <v>46167</v>
      </c>
      <c r="Y744" s="229">
        <f t="shared" ref="Y744:Y749" si="98">X744</f>
        <v>46167</v>
      </c>
      <c r="Z744" s="47">
        <f t="shared" si="96"/>
        <v>22</v>
      </c>
      <c r="AA744" s="47">
        <f t="shared" si="97"/>
        <v>22</v>
      </c>
      <c r="AB744" s="47" t="str">
        <f t="shared" si="93"/>
        <v>mai</v>
      </c>
      <c r="AC744" s="47" t="str">
        <f t="shared" si="94"/>
        <v>2026</v>
      </c>
      <c r="AD744" s="165">
        <f t="shared" si="95"/>
        <v>1</v>
      </c>
    </row>
    <row r="745" spans="1:30" x14ac:dyDescent="0.25">
      <c r="A745" s="47" t="s">
        <v>1039</v>
      </c>
      <c r="B745" s="47" t="s">
        <v>9</v>
      </c>
      <c r="C745" s="47">
        <v>2139</v>
      </c>
      <c r="D745" s="47">
        <v>5</v>
      </c>
      <c r="E745" s="47" t="s">
        <v>18</v>
      </c>
      <c r="F745" s="48" t="s">
        <v>241</v>
      </c>
      <c r="G745" s="48" t="s">
        <v>11</v>
      </c>
      <c r="H745" s="48">
        <v>1161022</v>
      </c>
      <c r="I745" s="48">
        <v>1</v>
      </c>
      <c r="J745" s="48" t="s">
        <v>1145</v>
      </c>
      <c r="K745" s="48" t="s">
        <v>1487</v>
      </c>
      <c r="L745" s="47"/>
      <c r="M745" s="47">
        <f>_xlfn.XLOOKUP(BASE!$A1313,dd_carteira_fundição!A:A,dd_carteira_fundição!G:G,"",0)</f>
        <v>0</v>
      </c>
      <c r="N745" s="47" t="s">
        <v>1164</v>
      </c>
      <c r="O745" s="133"/>
      <c r="P745" s="166" t="s">
        <v>1161</v>
      </c>
      <c r="Q745" s="47" t="s">
        <v>1346</v>
      </c>
      <c r="R745" s="47" t="s">
        <v>1690</v>
      </c>
      <c r="S745" s="47" t="s">
        <v>174</v>
      </c>
      <c r="T745" s="164">
        <v>106</v>
      </c>
      <c r="U745" s="47" t="str">
        <f>IFERROR(INDEX('TAXA DE OCUP. RECUR.'!$F$1:$F$60, MATCH(T745, 'TAXA DE OCUP. RECUR.'!$E$1:$E$60, 0)),"")</f>
        <v>PLAINA DE MESA POREBA - [106]</v>
      </c>
      <c r="V745" s="165">
        <v>3.6</v>
      </c>
      <c r="W745" s="165"/>
      <c r="X745" s="229">
        <v>46129</v>
      </c>
      <c r="Y745" s="229">
        <f t="shared" si="98"/>
        <v>46129</v>
      </c>
      <c r="Z745" s="47">
        <f t="shared" si="96"/>
        <v>16</v>
      </c>
      <c r="AA745" s="47">
        <f t="shared" si="97"/>
        <v>16</v>
      </c>
      <c r="AB745" s="47" t="str">
        <f t="shared" si="93"/>
        <v>abr</v>
      </c>
      <c r="AC745" s="47" t="str">
        <f t="shared" si="94"/>
        <v>2026</v>
      </c>
      <c r="AD745" s="165">
        <f t="shared" si="95"/>
        <v>1</v>
      </c>
    </row>
    <row r="746" spans="1:30" x14ac:dyDescent="0.25">
      <c r="A746" s="47" t="s">
        <v>1039</v>
      </c>
      <c r="B746" s="47" t="s">
        <v>9</v>
      </c>
      <c r="C746" s="47">
        <v>2139</v>
      </c>
      <c r="D746" s="47">
        <v>5</v>
      </c>
      <c r="E746" s="47" t="s">
        <v>18</v>
      </c>
      <c r="F746" s="48" t="s">
        <v>241</v>
      </c>
      <c r="G746" s="48" t="s">
        <v>11</v>
      </c>
      <c r="H746" s="48">
        <v>1161022</v>
      </c>
      <c r="I746" s="48">
        <v>1</v>
      </c>
      <c r="J746" s="48" t="s">
        <v>1145</v>
      </c>
      <c r="K746" s="48" t="s">
        <v>1487</v>
      </c>
      <c r="L746" s="47"/>
      <c r="M746" s="47">
        <f>_xlfn.XLOOKUP(BASE!$A1314,dd_carteira_fundição!A:A,dd_carteira_fundição!G:G,"",0)</f>
        <v>0</v>
      </c>
      <c r="N746" s="47" t="s">
        <v>1164</v>
      </c>
      <c r="O746" s="133"/>
      <c r="P746" s="166" t="s">
        <v>1161</v>
      </c>
      <c r="Q746" s="47" t="s">
        <v>1346</v>
      </c>
      <c r="R746" s="47" t="s">
        <v>1690</v>
      </c>
      <c r="S746" s="47" t="s">
        <v>175</v>
      </c>
      <c r="T746" s="164">
        <v>151</v>
      </c>
      <c r="U746" s="47" t="str">
        <f>IFERROR(INDEX('TAXA DE OCUP. RECUR.'!$F$1:$F$60, MATCH(T746, 'TAXA DE OCUP. RECUR.'!$E$1:$E$60, 0)),"")</f>
        <v>MANDRILH. FISHER MILL - [151]</v>
      </c>
      <c r="V746" s="165">
        <v>1.5545454545454545</v>
      </c>
      <c r="W746" s="165"/>
      <c r="X746" s="229">
        <v>46129</v>
      </c>
      <c r="Y746" s="229">
        <f t="shared" si="98"/>
        <v>46129</v>
      </c>
      <c r="Z746" s="47">
        <f t="shared" si="96"/>
        <v>16</v>
      </c>
      <c r="AA746" s="47">
        <f t="shared" si="97"/>
        <v>16</v>
      </c>
      <c r="AB746" s="47" t="str">
        <f t="shared" si="93"/>
        <v>abr</v>
      </c>
      <c r="AC746" s="47" t="str">
        <f t="shared" si="94"/>
        <v>2026</v>
      </c>
      <c r="AD746" s="165">
        <f t="shared" si="95"/>
        <v>1</v>
      </c>
    </row>
    <row r="747" spans="1:30" x14ac:dyDescent="0.25">
      <c r="A747" s="47" t="s">
        <v>1039</v>
      </c>
      <c r="B747" s="47" t="s">
        <v>9</v>
      </c>
      <c r="C747" s="47">
        <v>2139</v>
      </c>
      <c r="D747" s="47">
        <v>5</v>
      </c>
      <c r="E747" s="47" t="s">
        <v>18</v>
      </c>
      <c r="F747" s="48" t="s">
        <v>241</v>
      </c>
      <c r="G747" s="48" t="s">
        <v>11</v>
      </c>
      <c r="H747" s="48">
        <v>1161022</v>
      </c>
      <c r="I747" s="48">
        <v>1</v>
      </c>
      <c r="J747" s="48" t="s">
        <v>1145</v>
      </c>
      <c r="K747" s="48" t="s">
        <v>1487</v>
      </c>
      <c r="L747" s="47"/>
      <c r="M747" s="47">
        <f>_xlfn.XLOOKUP(BASE!$A1315,dd_carteira_fundição!A:A,dd_carteira_fundição!G:G,"",0)</f>
        <v>0</v>
      </c>
      <c r="N747" s="47" t="s">
        <v>1164</v>
      </c>
      <c r="O747" s="133"/>
      <c r="P747" s="166" t="s">
        <v>1161</v>
      </c>
      <c r="Q747" s="47" t="s">
        <v>1346</v>
      </c>
      <c r="R747" s="47" t="s">
        <v>1690</v>
      </c>
      <c r="S747" s="47" t="s">
        <v>177</v>
      </c>
      <c r="T747" s="164">
        <v>560</v>
      </c>
      <c r="U747" s="47" t="str">
        <f>IFERROR(INDEX('TAXA DE OCUP. RECUR.'!$F$1:$F$60, MATCH(T747, 'TAXA DE OCUP. RECUR.'!$E$1:$E$60, 0)),"")</f>
        <v>FRESA DROPP HEINN - [560]</v>
      </c>
      <c r="V747" s="165">
        <v>5.04</v>
      </c>
      <c r="W747" s="165"/>
      <c r="X747" s="229">
        <v>46129</v>
      </c>
      <c r="Y747" s="229">
        <f t="shared" si="98"/>
        <v>46129</v>
      </c>
      <c r="Z747" s="47">
        <f t="shared" si="96"/>
        <v>16</v>
      </c>
      <c r="AA747" s="47">
        <f t="shared" si="97"/>
        <v>16</v>
      </c>
      <c r="AB747" s="47" t="str">
        <f t="shared" si="93"/>
        <v>abr</v>
      </c>
      <c r="AC747" s="47" t="str">
        <f t="shared" si="94"/>
        <v>2026</v>
      </c>
      <c r="AD747" s="165">
        <f t="shared" si="95"/>
        <v>1</v>
      </c>
    </row>
    <row r="748" spans="1:30" x14ac:dyDescent="0.25">
      <c r="A748" s="47" t="s">
        <v>1039</v>
      </c>
      <c r="B748" s="47"/>
      <c r="C748" s="47"/>
      <c r="D748" s="47"/>
      <c r="E748" s="47" t="s">
        <v>18</v>
      </c>
      <c r="F748" s="48" t="s">
        <v>241</v>
      </c>
      <c r="G748" s="48" t="s">
        <v>11</v>
      </c>
      <c r="H748" s="48">
        <v>1161022</v>
      </c>
      <c r="I748" s="48">
        <v>1</v>
      </c>
      <c r="J748" s="48" t="s">
        <v>1145</v>
      </c>
      <c r="K748" s="48" t="s">
        <v>1487</v>
      </c>
      <c r="M748" s="47"/>
      <c r="N748" s="47" t="s">
        <v>1164</v>
      </c>
      <c r="O748" s="133"/>
      <c r="P748" s="166" t="s">
        <v>1161</v>
      </c>
      <c r="Q748" s="47"/>
      <c r="R748" s="47" t="s">
        <v>1690</v>
      </c>
      <c r="S748" s="47" t="s">
        <v>2117</v>
      </c>
      <c r="T748" s="164">
        <v>89</v>
      </c>
      <c r="U748" s="47" t="str">
        <f>IFERROR(INDEX('TAXA DE OCUP. RECUR.'!$F$1:$F$60, MATCH(T748, 'TAXA DE OCUP. RECUR.'!$E$1:$E$60, 0)),"")</f>
        <v>MONTAGEM (MONTAGEM DE MOENDA) - [89]</v>
      </c>
      <c r="V748" s="165">
        <v>12</v>
      </c>
      <c r="W748" s="165"/>
      <c r="X748" s="229">
        <v>46148</v>
      </c>
      <c r="Y748" s="229">
        <f t="shared" si="98"/>
        <v>46148</v>
      </c>
      <c r="Z748" s="47">
        <f t="shared" si="96"/>
        <v>19</v>
      </c>
      <c r="AA748" s="47">
        <f t="shared" si="97"/>
        <v>19</v>
      </c>
      <c r="AB748" s="47" t="str">
        <f t="shared" si="93"/>
        <v>mai</v>
      </c>
      <c r="AC748" s="47" t="str">
        <f t="shared" si="94"/>
        <v>2026</v>
      </c>
      <c r="AD748" s="165">
        <f t="shared" si="95"/>
        <v>1</v>
      </c>
    </row>
    <row r="749" spans="1:30" x14ac:dyDescent="0.25">
      <c r="A749" s="47" t="s">
        <v>1040</v>
      </c>
      <c r="B749" s="47" t="s">
        <v>9</v>
      </c>
      <c r="C749" s="47">
        <v>2139</v>
      </c>
      <c r="D749" s="47">
        <v>6</v>
      </c>
      <c r="E749" s="47" t="s">
        <v>18</v>
      </c>
      <c r="F749" s="48" t="s">
        <v>241</v>
      </c>
      <c r="G749" s="48" t="s">
        <v>11</v>
      </c>
      <c r="H749" s="48">
        <v>1161022</v>
      </c>
      <c r="I749" s="48">
        <v>1</v>
      </c>
      <c r="J749" s="48" t="s">
        <v>1145</v>
      </c>
      <c r="K749" s="48" t="s">
        <v>1487</v>
      </c>
      <c r="M749" s="47">
        <f>_xlfn.XLOOKUP(BASE!$A1317,dd_carteira_fundição!A:A,dd_carteira_fundição!G:G,"",0)</f>
        <v>0</v>
      </c>
      <c r="N749" s="47" t="s">
        <v>1164</v>
      </c>
      <c r="O749" s="133"/>
      <c r="P749" s="166" t="s">
        <v>1161</v>
      </c>
      <c r="Q749" s="47" t="s">
        <v>1346</v>
      </c>
      <c r="R749" s="47" t="s">
        <v>1690</v>
      </c>
      <c r="S749" s="47" t="s">
        <v>176</v>
      </c>
      <c r="T749" s="164">
        <v>112</v>
      </c>
      <c r="U749" s="47" t="str">
        <f>IFERROR(INDEX('TAXA DE OCUP. RECUR.'!$F$1:$F$60, MATCH(T749, 'TAXA DE OCUP. RECUR.'!$E$1:$E$60, 0)),"")</f>
        <v>FURADEIRA RADIAL  HCP - [112]</v>
      </c>
      <c r="V749" s="165">
        <v>2.2714065180102918</v>
      </c>
      <c r="W749" s="165"/>
      <c r="X749" s="229">
        <v>46160</v>
      </c>
      <c r="Y749" s="229">
        <f t="shared" si="98"/>
        <v>46160</v>
      </c>
      <c r="Z749" s="47">
        <f t="shared" si="96"/>
        <v>21</v>
      </c>
      <c r="AA749" s="47">
        <f t="shared" si="97"/>
        <v>21</v>
      </c>
      <c r="AB749" s="47" t="str">
        <f t="shared" si="93"/>
        <v>mai</v>
      </c>
      <c r="AC749" s="47" t="str">
        <f t="shared" si="94"/>
        <v>2026</v>
      </c>
      <c r="AD749" s="165">
        <f t="shared" si="95"/>
        <v>1</v>
      </c>
    </row>
    <row r="750" spans="1:30" x14ac:dyDescent="0.25">
      <c r="A750" s="47" t="s">
        <v>1040</v>
      </c>
      <c r="B750" s="47" t="s">
        <v>9</v>
      </c>
      <c r="C750" s="47">
        <v>2139</v>
      </c>
      <c r="D750" s="47">
        <v>6</v>
      </c>
      <c r="E750" s="47" t="s">
        <v>18</v>
      </c>
      <c r="F750" s="48" t="s">
        <v>241</v>
      </c>
      <c r="G750" s="48" t="s">
        <v>11</v>
      </c>
      <c r="H750" s="48">
        <v>1161022</v>
      </c>
      <c r="I750" s="48">
        <v>1</v>
      </c>
      <c r="J750" s="48" t="s">
        <v>1145</v>
      </c>
      <c r="K750" s="48" t="s">
        <v>1487</v>
      </c>
      <c r="M750" s="47">
        <f>_xlfn.XLOOKUP(BASE!$A1318,dd_carteira_fundição!A:A,dd_carteira_fundição!G:G,"",0)</f>
        <v>0</v>
      </c>
      <c r="N750" s="47" t="s">
        <v>1164</v>
      </c>
      <c r="O750" s="133"/>
      <c r="P750" s="166" t="s">
        <v>1161</v>
      </c>
      <c r="Q750" s="47" t="s">
        <v>1346</v>
      </c>
      <c r="R750" s="47" t="s">
        <v>158</v>
      </c>
      <c r="S750" s="47" t="s">
        <v>158</v>
      </c>
      <c r="T750" s="164">
        <v>2</v>
      </c>
      <c r="U750" s="47" t="str">
        <f>IFERROR(INDEX('TAXA DE OCUP. RECUR.'!$F$1:$F$60, MATCH(T750, 'TAXA DE OCUP. RECUR.'!$E$1:$E$60, 0)),"")</f>
        <v>EXPEDIÇÃO</v>
      </c>
      <c r="V750" s="165">
        <v>1</v>
      </c>
      <c r="W750" s="165"/>
      <c r="X750" s="229">
        <v>46167</v>
      </c>
      <c r="Y750" s="229"/>
      <c r="Z750" s="47">
        <f t="shared" si="96"/>
        <v>22</v>
      </c>
      <c r="AA750" s="47" t="str">
        <f t="shared" si="97"/>
        <v/>
      </c>
      <c r="AB750" s="47" t="str">
        <f t="shared" si="93"/>
        <v>mai</v>
      </c>
      <c r="AC750" s="47" t="str">
        <f t="shared" si="94"/>
        <v>2026</v>
      </c>
      <c r="AD750" s="165" t="str">
        <f t="shared" si="95"/>
        <v/>
      </c>
    </row>
    <row r="751" spans="1:30" x14ac:dyDescent="0.25">
      <c r="A751" s="47" t="s">
        <v>1040</v>
      </c>
      <c r="B751" s="47" t="s">
        <v>9</v>
      </c>
      <c r="C751" s="47">
        <v>2139</v>
      </c>
      <c r="D751" s="47">
        <v>6</v>
      </c>
      <c r="E751" s="47" t="s">
        <v>18</v>
      </c>
      <c r="F751" s="48" t="s">
        <v>241</v>
      </c>
      <c r="G751" s="48" t="s">
        <v>11</v>
      </c>
      <c r="H751" s="48">
        <v>1161022</v>
      </c>
      <c r="I751" s="48">
        <v>1</v>
      </c>
      <c r="J751" s="48" t="s">
        <v>1145</v>
      </c>
      <c r="K751" s="48" t="s">
        <v>1487</v>
      </c>
      <c r="L751" s="47"/>
      <c r="M751" s="47">
        <f>_xlfn.XLOOKUP(BASE!$A1319,dd_carteira_fundição!A:A,dd_carteira_fundição!G:G,"",0)</f>
        <v>1</v>
      </c>
      <c r="N751" s="47" t="s">
        <v>1164</v>
      </c>
      <c r="O751" s="133"/>
      <c r="P751" s="166" t="s">
        <v>1161</v>
      </c>
      <c r="Q751" s="47" t="s">
        <v>1346</v>
      </c>
      <c r="R751" s="47" t="s">
        <v>1687</v>
      </c>
      <c r="S751" s="48" t="s">
        <v>1156</v>
      </c>
      <c r="T751" s="164">
        <v>1</v>
      </c>
      <c r="U751" s="47" t="str">
        <f>IFERROR(INDEX('TAXA DE OCUP. RECUR.'!$F$1:$F$60, MATCH(T751, 'TAXA DE OCUP. RECUR.'!$E$1:$E$60, 0)),"")</f>
        <v>FUNDIÇÃO MORENO</v>
      </c>
      <c r="V751" s="165">
        <v>1</v>
      </c>
      <c r="W751" s="165"/>
      <c r="X751" s="229">
        <v>46126</v>
      </c>
      <c r="Y751" s="229">
        <f t="shared" ref="Y751:Y756" si="99">X751</f>
        <v>46126</v>
      </c>
      <c r="Z751" s="47">
        <f t="shared" si="96"/>
        <v>16</v>
      </c>
      <c r="AA751" s="47">
        <f t="shared" si="97"/>
        <v>16</v>
      </c>
      <c r="AB751" s="47" t="str">
        <f t="shared" si="93"/>
        <v>abr</v>
      </c>
      <c r="AC751" s="47" t="str">
        <f t="shared" si="94"/>
        <v>2026</v>
      </c>
      <c r="AD751" s="165">
        <f t="shared" si="95"/>
        <v>1</v>
      </c>
    </row>
    <row r="752" spans="1:30" x14ac:dyDescent="0.25">
      <c r="A752" s="47" t="s">
        <v>1040</v>
      </c>
      <c r="B752" s="47" t="s">
        <v>9</v>
      </c>
      <c r="C752" s="47">
        <v>2139</v>
      </c>
      <c r="D752" s="47">
        <v>6</v>
      </c>
      <c r="E752" s="47" t="s">
        <v>18</v>
      </c>
      <c r="F752" s="48" t="s">
        <v>241</v>
      </c>
      <c r="G752" s="48" t="s">
        <v>11</v>
      </c>
      <c r="H752" s="48">
        <v>1161022</v>
      </c>
      <c r="I752" s="48">
        <v>1</v>
      </c>
      <c r="J752" s="48" t="s">
        <v>1145</v>
      </c>
      <c r="K752" s="48" t="s">
        <v>1487</v>
      </c>
      <c r="L752" s="47"/>
      <c r="M752" s="47">
        <f>_xlfn.XLOOKUP(BASE!$A1320,dd_carteira_fundição!A:A,dd_carteira_fundição!G:G,"",0)</f>
        <v>1</v>
      </c>
      <c r="N752" s="47" t="s">
        <v>1164</v>
      </c>
      <c r="O752" s="133"/>
      <c r="P752" s="166" t="s">
        <v>1161</v>
      </c>
      <c r="Q752" s="47" t="s">
        <v>1346</v>
      </c>
      <c r="R752" s="47" t="s">
        <v>1690</v>
      </c>
      <c r="S752" s="47" t="s">
        <v>174</v>
      </c>
      <c r="T752" s="164">
        <v>106</v>
      </c>
      <c r="U752" s="47" t="str">
        <f>IFERROR(INDEX('TAXA DE OCUP. RECUR.'!$F$1:$F$60, MATCH(T752, 'TAXA DE OCUP. RECUR.'!$E$1:$E$60, 0)),"")</f>
        <v>PLAINA DE MESA POREBA - [106]</v>
      </c>
      <c r="V752" s="165">
        <v>3.6</v>
      </c>
      <c r="W752" s="165"/>
      <c r="X752" s="229">
        <v>46129</v>
      </c>
      <c r="Y752" s="229">
        <f t="shared" si="99"/>
        <v>46129</v>
      </c>
      <c r="Z752" s="47">
        <f t="shared" si="96"/>
        <v>16</v>
      </c>
      <c r="AA752" s="47">
        <f t="shared" si="97"/>
        <v>16</v>
      </c>
      <c r="AB752" s="47" t="str">
        <f t="shared" si="93"/>
        <v>abr</v>
      </c>
      <c r="AC752" s="47" t="str">
        <f t="shared" si="94"/>
        <v>2026</v>
      </c>
      <c r="AD752" s="165">
        <f t="shared" si="95"/>
        <v>1</v>
      </c>
    </row>
    <row r="753" spans="1:30" x14ac:dyDescent="0.25">
      <c r="A753" s="47" t="s">
        <v>1041</v>
      </c>
      <c r="B753" s="47" t="s">
        <v>9</v>
      </c>
      <c r="C753" s="47">
        <v>2139</v>
      </c>
      <c r="D753" s="47">
        <v>8</v>
      </c>
      <c r="E753" s="47" t="s">
        <v>18</v>
      </c>
      <c r="F753" s="48" t="s">
        <v>241</v>
      </c>
      <c r="G753" s="48" t="s">
        <v>11</v>
      </c>
      <c r="H753" s="48">
        <v>1161022</v>
      </c>
      <c r="I753" s="48">
        <v>1</v>
      </c>
      <c r="J753" s="48" t="s">
        <v>1145</v>
      </c>
      <c r="K753" s="48" t="s">
        <v>1487</v>
      </c>
      <c r="L753" s="47"/>
      <c r="M753" s="47">
        <f>_xlfn.XLOOKUP(BASE!$A1321,dd_carteira_fundição!A:A,dd_carteira_fundição!G:G,"",0)</f>
        <v>1</v>
      </c>
      <c r="N753" s="47" t="s">
        <v>1164</v>
      </c>
      <c r="O753" s="133"/>
      <c r="P753" s="166" t="s">
        <v>1161</v>
      </c>
      <c r="Q753" s="47" t="s">
        <v>1346</v>
      </c>
      <c r="R753" s="47" t="s">
        <v>1687</v>
      </c>
      <c r="S753" s="48" t="s">
        <v>1156</v>
      </c>
      <c r="T753" s="164">
        <v>1</v>
      </c>
      <c r="U753" s="47" t="str">
        <f>IFERROR(INDEX('TAXA DE OCUP. RECUR.'!$F$1:$F$60, MATCH(T753, 'TAXA DE OCUP. RECUR.'!$E$1:$E$60, 0)),"")</f>
        <v>FUNDIÇÃO MORENO</v>
      </c>
      <c r="V753" s="165">
        <v>1</v>
      </c>
      <c r="W753" s="165"/>
      <c r="X753" s="229">
        <v>46126</v>
      </c>
      <c r="Y753" s="229">
        <f t="shared" si="99"/>
        <v>46126</v>
      </c>
      <c r="Z753" s="47">
        <f t="shared" si="96"/>
        <v>16</v>
      </c>
      <c r="AA753" s="47">
        <f t="shared" si="97"/>
        <v>16</v>
      </c>
      <c r="AB753" s="47" t="str">
        <f t="shared" si="93"/>
        <v>abr</v>
      </c>
      <c r="AC753" s="47" t="str">
        <f t="shared" si="94"/>
        <v>2026</v>
      </c>
      <c r="AD753" s="165">
        <f t="shared" si="95"/>
        <v>1</v>
      </c>
    </row>
    <row r="754" spans="1:30" x14ac:dyDescent="0.25">
      <c r="A754" s="47" t="s">
        <v>1041</v>
      </c>
      <c r="B754" s="47" t="s">
        <v>9</v>
      </c>
      <c r="C754" s="47">
        <v>2139</v>
      </c>
      <c r="D754" s="47">
        <v>8</v>
      </c>
      <c r="E754" s="47" t="s">
        <v>18</v>
      </c>
      <c r="F754" s="48" t="s">
        <v>241</v>
      </c>
      <c r="G754" s="48" t="s">
        <v>11</v>
      </c>
      <c r="H754" s="48">
        <v>1161022</v>
      </c>
      <c r="I754" s="48">
        <v>1</v>
      </c>
      <c r="J754" s="48" t="s">
        <v>1145</v>
      </c>
      <c r="K754" s="48" t="s">
        <v>1487</v>
      </c>
      <c r="L754" s="47"/>
      <c r="M754" s="47">
        <f>_xlfn.XLOOKUP(BASE!$A1322,dd_carteira_fundição!A:A,dd_carteira_fundição!G:G,"",0)</f>
        <v>1</v>
      </c>
      <c r="N754" s="47" t="s">
        <v>1164</v>
      </c>
      <c r="O754" s="133"/>
      <c r="P754" s="166" t="s">
        <v>1161</v>
      </c>
      <c r="Q754" s="47" t="s">
        <v>1346</v>
      </c>
      <c r="R754" s="47" t="s">
        <v>1690</v>
      </c>
      <c r="S754" s="47" t="s">
        <v>174</v>
      </c>
      <c r="T754" s="164">
        <v>106</v>
      </c>
      <c r="U754" s="47" t="str">
        <f>IFERROR(INDEX('TAXA DE OCUP. RECUR.'!$F$1:$F$60, MATCH(T754, 'TAXA DE OCUP. RECUR.'!$E$1:$E$60, 0)),"")</f>
        <v>PLAINA DE MESA POREBA - [106]</v>
      </c>
      <c r="V754" s="165">
        <v>3.6</v>
      </c>
      <c r="W754" s="165"/>
      <c r="X754" s="229">
        <v>46129</v>
      </c>
      <c r="Y754" s="229">
        <f t="shared" si="99"/>
        <v>46129</v>
      </c>
      <c r="Z754" s="47">
        <f t="shared" si="96"/>
        <v>16</v>
      </c>
      <c r="AA754" s="47">
        <f t="shared" si="97"/>
        <v>16</v>
      </c>
      <c r="AB754" s="47" t="str">
        <f t="shared" si="93"/>
        <v>abr</v>
      </c>
      <c r="AC754" s="47" t="str">
        <f t="shared" si="94"/>
        <v>2026</v>
      </c>
      <c r="AD754" s="165">
        <f t="shared" si="95"/>
        <v>1</v>
      </c>
    </row>
    <row r="755" spans="1:30" x14ac:dyDescent="0.25">
      <c r="A755" s="47" t="s">
        <v>1041</v>
      </c>
      <c r="B755" s="47" t="s">
        <v>9</v>
      </c>
      <c r="C755" s="47">
        <v>2139</v>
      </c>
      <c r="D755" s="47">
        <v>8</v>
      </c>
      <c r="E755" s="47" t="s">
        <v>18</v>
      </c>
      <c r="F755" s="48" t="s">
        <v>241</v>
      </c>
      <c r="G755" s="48" t="s">
        <v>11</v>
      </c>
      <c r="H755" s="48">
        <v>1161022</v>
      </c>
      <c r="I755" s="48">
        <v>1</v>
      </c>
      <c r="J755" s="48" t="s">
        <v>1145</v>
      </c>
      <c r="K755" s="48" t="s">
        <v>1487</v>
      </c>
      <c r="L755" s="47"/>
      <c r="M755" s="47">
        <f>_xlfn.XLOOKUP(BASE!$A1323,dd_carteira_fundição!A:A,dd_carteira_fundição!G:G,"",0)</f>
        <v>1</v>
      </c>
      <c r="N755" s="47" t="s">
        <v>1164</v>
      </c>
      <c r="O755" s="133"/>
      <c r="P755" s="166" t="s">
        <v>1161</v>
      </c>
      <c r="Q755" s="47" t="s">
        <v>1346</v>
      </c>
      <c r="R755" s="47" t="s">
        <v>1690</v>
      </c>
      <c r="S755" s="47" t="s">
        <v>175</v>
      </c>
      <c r="T755" s="164">
        <v>151</v>
      </c>
      <c r="U755" s="47" t="str">
        <f>IFERROR(INDEX('TAXA DE OCUP. RECUR.'!$F$1:$F$60, MATCH(T755, 'TAXA DE OCUP. RECUR.'!$E$1:$E$60, 0)),"")</f>
        <v>MANDRILH. FISHER MILL - [151]</v>
      </c>
      <c r="V755" s="165">
        <v>1.5545454545454545</v>
      </c>
      <c r="W755" s="165"/>
      <c r="X755" s="229">
        <v>46129</v>
      </c>
      <c r="Y755" s="229">
        <f t="shared" si="99"/>
        <v>46129</v>
      </c>
      <c r="Z755" s="47">
        <f t="shared" si="96"/>
        <v>16</v>
      </c>
      <c r="AA755" s="47">
        <f t="shared" si="97"/>
        <v>16</v>
      </c>
      <c r="AB755" s="47" t="str">
        <f t="shared" si="93"/>
        <v>abr</v>
      </c>
      <c r="AC755" s="47" t="str">
        <f t="shared" si="94"/>
        <v>2026</v>
      </c>
      <c r="AD755" s="165">
        <f t="shared" si="95"/>
        <v>1</v>
      </c>
    </row>
    <row r="756" spans="1:30" x14ac:dyDescent="0.25">
      <c r="A756" s="47" t="s">
        <v>1041</v>
      </c>
      <c r="B756" s="47" t="s">
        <v>9</v>
      </c>
      <c r="C756" s="47">
        <v>2139</v>
      </c>
      <c r="D756" s="47">
        <v>8</v>
      </c>
      <c r="E756" s="47" t="s">
        <v>18</v>
      </c>
      <c r="F756" s="48" t="s">
        <v>241</v>
      </c>
      <c r="G756" s="48" t="s">
        <v>11</v>
      </c>
      <c r="H756" s="48">
        <v>1161022</v>
      </c>
      <c r="I756" s="48">
        <v>1</v>
      </c>
      <c r="J756" s="48" t="s">
        <v>1145</v>
      </c>
      <c r="K756" s="48" t="s">
        <v>1487</v>
      </c>
      <c r="L756" s="48"/>
      <c r="M756" s="48" t="s">
        <v>1487</v>
      </c>
      <c r="N756" s="47" t="s">
        <v>1164</v>
      </c>
      <c r="O756" s="133"/>
      <c r="P756" s="166" t="s">
        <v>1161</v>
      </c>
      <c r="Q756" s="47" t="s">
        <v>1346</v>
      </c>
      <c r="R756" s="47" t="s">
        <v>1690</v>
      </c>
      <c r="S756" s="47" t="s">
        <v>177</v>
      </c>
      <c r="T756" s="164">
        <v>560</v>
      </c>
      <c r="U756" s="47" t="str">
        <f>IFERROR(INDEX('TAXA DE OCUP. RECUR.'!$F$1:$F$60, MATCH(T756, 'TAXA DE OCUP. RECUR.'!$E$1:$E$60, 0)),"")</f>
        <v>FRESA DROPP HEINN - [560]</v>
      </c>
      <c r="V756" s="165">
        <v>5.04</v>
      </c>
      <c r="W756" s="165"/>
      <c r="X756" s="229">
        <v>46129</v>
      </c>
      <c r="Y756" s="229">
        <f t="shared" si="99"/>
        <v>46129</v>
      </c>
      <c r="Z756" s="47">
        <f t="shared" si="96"/>
        <v>16</v>
      </c>
      <c r="AA756" s="47">
        <f t="shared" si="97"/>
        <v>16</v>
      </c>
      <c r="AB756" s="47" t="str">
        <f t="shared" si="93"/>
        <v>abr</v>
      </c>
      <c r="AC756" s="47" t="str">
        <f t="shared" si="94"/>
        <v>2026</v>
      </c>
      <c r="AD756" s="165">
        <f t="shared" si="95"/>
        <v>1</v>
      </c>
    </row>
    <row r="757" spans="1:30" x14ac:dyDescent="0.25">
      <c r="A757" s="47"/>
      <c r="B757" s="47"/>
      <c r="C757" s="47"/>
      <c r="D757" s="47"/>
      <c r="E757" s="47" t="s">
        <v>18</v>
      </c>
      <c r="F757" s="48" t="s">
        <v>241</v>
      </c>
      <c r="G757" s="48" t="s">
        <v>11</v>
      </c>
      <c r="H757" s="48">
        <v>1161022</v>
      </c>
      <c r="I757" s="166" t="s">
        <v>1161</v>
      </c>
      <c r="J757" s="48" t="s">
        <v>1145</v>
      </c>
      <c r="K757" s="48" t="s">
        <v>1487</v>
      </c>
      <c r="M757" s="48" t="s">
        <v>1487</v>
      </c>
      <c r="N757" s="47" t="s">
        <v>1164</v>
      </c>
      <c r="O757" s="133"/>
      <c r="P757" s="166" t="s">
        <v>1161</v>
      </c>
      <c r="Q757" s="47"/>
      <c r="R757" s="47" t="s">
        <v>1690</v>
      </c>
      <c r="S757" s="47" t="s">
        <v>2117</v>
      </c>
      <c r="T757" s="164">
        <v>89</v>
      </c>
      <c r="U757" s="47" t="str">
        <f>IFERROR(INDEX('TAXA DE OCUP. RECUR.'!$F$1:$F$60, MATCH(T757, 'TAXA DE OCUP. RECUR.'!$E$1:$E$60, 0)),"")</f>
        <v>MONTAGEM (MONTAGEM DE MOENDA) - [89]</v>
      </c>
      <c r="V757" s="165">
        <v>12</v>
      </c>
      <c r="W757" s="165"/>
      <c r="X757" s="229">
        <v>46148</v>
      </c>
      <c r="Y757" s="229">
        <f>X757</f>
        <v>46148</v>
      </c>
      <c r="Z757" s="47">
        <f t="shared" si="96"/>
        <v>19</v>
      </c>
      <c r="AA757" s="47">
        <f t="shared" si="97"/>
        <v>19</v>
      </c>
      <c r="AB757" s="47"/>
      <c r="AC757" s="47"/>
      <c r="AD757" s="165">
        <f t="shared" si="95"/>
        <v>1</v>
      </c>
    </row>
    <row r="758" spans="1:30" x14ac:dyDescent="0.25">
      <c r="A758" s="47" t="s">
        <v>1041</v>
      </c>
      <c r="B758" s="47" t="s">
        <v>9</v>
      </c>
      <c r="C758" s="47">
        <v>2139</v>
      </c>
      <c r="D758" s="47">
        <v>8</v>
      </c>
      <c r="E758" s="47" t="s">
        <v>18</v>
      </c>
      <c r="F758" s="48" t="s">
        <v>241</v>
      </c>
      <c r="G758" s="48" t="s">
        <v>11</v>
      </c>
      <c r="H758" s="48">
        <v>1161022</v>
      </c>
      <c r="I758" s="48">
        <v>1</v>
      </c>
      <c r="J758" s="48" t="s">
        <v>1145</v>
      </c>
      <c r="K758" s="48" t="s">
        <v>1487</v>
      </c>
      <c r="M758" s="47">
        <f>_xlfn.XLOOKUP(BASE!$A1326,dd_carteira_fundição!A:A,dd_carteira_fundição!G:G,"",0)</f>
        <v>1</v>
      </c>
      <c r="N758" s="47" t="s">
        <v>1164</v>
      </c>
      <c r="O758" s="133"/>
      <c r="P758" s="166" t="s">
        <v>1161</v>
      </c>
      <c r="Q758" s="47" t="s">
        <v>1346</v>
      </c>
      <c r="R758" s="47" t="s">
        <v>1690</v>
      </c>
      <c r="S758" s="47" t="s">
        <v>176</v>
      </c>
      <c r="T758" s="164">
        <v>112</v>
      </c>
      <c r="U758" s="47" t="str">
        <f>IFERROR(INDEX('TAXA DE OCUP. RECUR.'!$F$1:$F$60, MATCH(T758, 'TAXA DE OCUP. RECUR.'!$E$1:$E$60, 0)),"")</f>
        <v>FURADEIRA RADIAL  HCP - [112]</v>
      </c>
      <c r="V758" s="165">
        <v>2.2714065180102918</v>
      </c>
      <c r="W758" s="165"/>
      <c r="X758" s="229">
        <v>46160</v>
      </c>
      <c r="Y758" s="229">
        <f>X758</f>
        <v>46160</v>
      </c>
      <c r="Z758" s="47">
        <f t="shared" si="96"/>
        <v>21</v>
      </c>
      <c r="AA758" s="47">
        <f t="shared" si="97"/>
        <v>21</v>
      </c>
      <c r="AB758" s="47" t="str">
        <f t="shared" ref="AB758:AB789" si="100">IFERROR(IF(X758="","",TEXT(X758,"MMM")),"")</f>
        <v>mai</v>
      </c>
      <c r="AC758" s="47" t="str">
        <f t="shared" ref="AC758:AC789" si="101">IFERROR(IF(X758="","",TEXT(X758,"AAAA")),"")</f>
        <v>2026</v>
      </c>
      <c r="AD758" s="165">
        <f t="shared" si="95"/>
        <v>1</v>
      </c>
    </row>
    <row r="759" spans="1:30" x14ac:dyDescent="0.25">
      <c r="A759" s="47" t="s">
        <v>1041</v>
      </c>
      <c r="B759" s="47" t="s">
        <v>9</v>
      </c>
      <c r="C759" s="47">
        <v>2139</v>
      </c>
      <c r="D759" s="47">
        <v>8</v>
      </c>
      <c r="E759" s="47" t="s">
        <v>18</v>
      </c>
      <c r="F759" s="48" t="s">
        <v>241</v>
      </c>
      <c r="G759" s="48" t="s">
        <v>11</v>
      </c>
      <c r="H759" s="48">
        <v>1161022</v>
      </c>
      <c r="I759" s="48">
        <v>1</v>
      </c>
      <c r="J759" s="48" t="s">
        <v>1145</v>
      </c>
      <c r="K759" s="48" t="s">
        <v>1487</v>
      </c>
      <c r="M759" s="47">
        <f>_xlfn.XLOOKUP(BASE!$A1327,dd_carteira_fundição!A:A,dd_carteira_fundição!G:G,"",0)</f>
        <v>1</v>
      </c>
      <c r="N759" s="47" t="s">
        <v>1164</v>
      </c>
      <c r="O759" s="133"/>
      <c r="P759" s="166" t="s">
        <v>1161</v>
      </c>
      <c r="Q759" s="47" t="s">
        <v>1346</v>
      </c>
      <c r="R759" s="47" t="s">
        <v>158</v>
      </c>
      <c r="S759" s="47" t="s">
        <v>158</v>
      </c>
      <c r="T759" s="164">
        <v>2</v>
      </c>
      <c r="U759" s="165" t="str">
        <f>IFERROR(INDEX('TAXA DE OCUP. RECUR.'!$F$1:$F$60, MATCH(T759, 'TAXA DE OCUP. RECUR.'!$E$1:$E$60, 0)),"")</f>
        <v>EXPEDIÇÃO</v>
      </c>
      <c r="V759" s="164">
        <v>1</v>
      </c>
      <c r="W759" s="165"/>
      <c r="X759" s="229">
        <v>46167</v>
      </c>
      <c r="Y759" s="229"/>
      <c r="Z759" s="47">
        <f t="shared" si="96"/>
        <v>22</v>
      </c>
      <c r="AA759" s="47" t="str">
        <f t="shared" si="97"/>
        <v/>
      </c>
      <c r="AB759" s="47" t="str">
        <f t="shared" si="100"/>
        <v>mai</v>
      </c>
      <c r="AC759" s="47" t="str">
        <f t="shared" si="101"/>
        <v>2026</v>
      </c>
      <c r="AD759" s="165" t="str">
        <f t="shared" si="95"/>
        <v/>
      </c>
    </row>
    <row r="760" spans="1:30" x14ac:dyDescent="0.25">
      <c r="A760" s="47" t="s">
        <v>1102</v>
      </c>
      <c r="B760" s="47">
        <v>0</v>
      </c>
      <c r="C760" s="47">
        <v>0</v>
      </c>
      <c r="D760" s="47">
        <v>0</v>
      </c>
      <c r="E760" s="47" t="s">
        <v>1120</v>
      </c>
      <c r="F760" s="48" t="s">
        <v>798</v>
      </c>
      <c r="G760" s="48" t="s">
        <v>11</v>
      </c>
      <c r="H760" s="48">
        <v>392291</v>
      </c>
      <c r="I760" s="48">
        <v>1</v>
      </c>
      <c r="J760" s="48" t="s">
        <v>1151</v>
      </c>
      <c r="K760" s="48" t="s">
        <v>1486</v>
      </c>
      <c r="M760" s="47">
        <f>_xlfn.XLOOKUP(BASE!$A1328,dd_carteira_fundição!A:A,dd_carteira_fundição!G:G,"",0)</f>
        <v>1</v>
      </c>
      <c r="N760" s="47" t="s">
        <v>1164</v>
      </c>
      <c r="O760" s="133"/>
      <c r="P760" s="48" t="s">
        <v>1151</v>
      </c>
      <c r="Q760" s="47" t="s">
        <v>1346</v>
      </c>
      <c r="R760" s="47" t="s">
        <v>1687</v>
      </c>
      <c r="S760" s="47" t="s">
        <v>1156</v>
      </c>
      <c r="T760" s="164">
        <v>1</v>
      </c>
      <c r="U760" s="165" t="str">
        <f>IFERROR(INDEX('TAXA DE OCUP. RECUR.'!$F$1:$F$60, MATCH(T760, 'TAXA DE OCUP. RECUR.'!$E$1:$E$60, 0)),"")</f>
        <v>FUNDIÇÃO MORENO</v>
      </c>
      <c r="V760" s="164">
        <v>1</v>
      </c>
      <c r="W760" s="165"/>
      <c r="X760" s="229">
        <v>46206</v>
      </c>
      <c r="Y760" s="229"/>
      <c r="Z760" s="47">
        <f t="shared" si="96"/>
        <v>27</v>
      </c>
      <c r="AA760" s="47" t="str">
        <f t="shared" si="97"/>
        <v/>
      </c>
      <c r="AB760" s="47" t="str">
        <f t="shared" si="100"/>
        <v>jul</v>
      </c>
      <c r="AC760" s="47" t="str">
        <f t="shared" si="101"/>
        <v>2026</v>
      </c>
      <c r="AD760" s="165" t="str">
        <f t="shared" si="95"/>
        <v/>
      </c>
    </row>
    <row r="761" spans="1:30" x14ac:dyDescent="0.25">
      <c r="A761" s="47" t="s">
        <v>1102</v>
      </c>
      <c r="B761" s="47">
        <v>0</v>
      </c>
      <c r="C761" s="47">
        <v>0</v>
      </c>
      <c r="D761" s="47">
        <v>0</v>
      </c>
      <c r="E761" s="47" t="s">
        <v>1120</v>
      </c>
      <c r="F761" s="48" t="s">
        <v>798</v>
      </c>
      <c r="G761" s="48" t="s">
        <v>11</v>
      </c>
      <c r="H761" s="48">
        <v>392291</v>
      </c>
      <c r="I761" s="48">
        <v>1</v>
      </c>
      <c r="J761" s="48" t="s">
        <v>1151</v>
      </c>
      <c r="K761" s="48" t="s">
        <v>1486</v>
      </c>
      <c r="M761" s="47">
        <f>_xlfn.XLOOKUP(BASE!$A1329,dd_carteira_fundição!A:A,dd_carteira_fundição!G:G,"",0)</f>
        <v>1</v>
      </c>
      <c r="N761" s="47" t="s">
        <v>1164</v>
      </c>
      <c r="O761" s="133"/>
      <c r="P761" s="48" t="s">
        <v>1151</v>
      </c>
      <c r="Q761" s="47" t="s">
        <v>1346</v>
      </c>
      <c r="R761" s="47" t="s">
        <v>1690</v>
      </c>
      <c r="S761" s="47" t="s">
        <v>1457</v>
      </c>
      <c r="T761" s="164">
        <v>327</v>
      </c>
      <c r="U761" s="165" t="str">
        <f>IFERROR(INDEX('TAXA DE OCUP. RECUR.'!$F$1:$F$60, MATCH(T761, 'TAXA DE OCUP. RECUR.'!$E$1:$E$60, 0)),"")</f>
        <v>MANDRILH. SKODA 3500 X 4500 - [327]</v>
      </c>
      <c r="V761" s="164">
        <v>13.75</v>
      </c>
      <c r="W761" s="165"/>
      <c r="X761" s="229">
        <v>46201</v>
      </c>
      <c r="Y761" s="229"/>
      <c r="Z761" s="47">
        <f t="shared" si="96"/>
        <v>26</v>
      </c>
      <c r="AA761" s="47" t="str">
        <f t="shared" si="97"/>
        <v/>
      </c>
      <c r="AB761" s="47" t="str">
        <f t="shared" si="100"/>
        <v>jun</v>
      </c>
      <c r="AC761" s="47" t="str">
        <f t="shared" si="101"/>
        <v>2026</v>
      </c>
      <c r="AD761" s="165" t="str">
        <f t="shared" si="95"/>
        <v/>
      </c>
    </row>
    <row r="762" spans="1:30" x14ac:dyDescent="0.25">
      <c r="A762" s="47" t="s">
        <v>1102</v>
      </c>
      <c r="B762" s="47">
        <v>0</v>
      </c>
      <c r="C762" s="47">
        <v>0</v>
      </c>
      <c r="D762" s="47">
        <v>0</v>
      </c>
      <c r="E762" s="47" t="s">
        <v>1120</v>
      </c>
      <c r="F762" s="48" t="s">
        <v>798</v>
      </c>
      <c r="G762" s="48" t="s">
        <v>11</v>
      </c>
      <c r="H762" s="48">
        <v>392291</v>
      </c>
      <c r="I762" s="48">
        <v>1</v>
      </c>
      <c r="J762" s="48" t="s">
        <v>1151</v>
      </c>
      <c r="K762" s="48" t="s">
        <v>1486</v>
      </c>
      <c r="M762" s="47">
        <f>_xlfn.XLOOKUP(BASE!$A1330,dd_carteira_fundição!A:A,dd_carteira_fundição!G:G,"",0)</f>
        <v>1</v>
      </c>
      <c r="N762" s="47" t="s">
        <v>1164</v>
      </c>
      <c r="O762" s="133"/>
      <c r="P762" s="48" t="s">
        <v>1151</v>
      </c>
      <c r="Q762" s="47" t="s">
        <v>1346</v>
      </c>
      <c r="R762" s="47" t="s">
        <v>1690</v>
      </c>
      <c r="S762" s="47" t="s">
        <v>1438</v>
      </c>
      <c r="T762" s="164">
        <v>395</v>
      </c>
      <c r="U762" s="165" t="str">
        <f>IFERROR(INDEX('TAXA DE OCUP. RECUR.'!$F$1:$F$60, MATCH(T762, 'TAXA DE OCUP. RECUR.'!$E$1:$E$60, 0)),"")</f>
        <v>TORNO VERT. SCHIESS KZ-200   2000 - [395]</v>
      </c>
      <c r="V762" s="164">
        <v>9.4250000000000007</v>
      </c>
      <c r="W762" s="165"/>
      <c r="X762" s="229">
        <v>46203</v>
      </c>
      <c r="Y762" s="229"/>
      <c r="Z762" s="47">
        <f t="shared" si="96"/>
        <v>27</v>
      </c>
      <c r="AA762" s="47" t="str">
        <f t="shared" si="97"/>
        <v/>
      </c>
      <c r="AB762" s="47" t="str">
        <f t="shared" si="100"/>
        <v>jun</v>
      </c>
      <c r="AC762" s="47" t="str">
        <f t="shared" si="101"/>
        <v>2026</v>
      </c>
      <c r="AD762" s="165" t="str">
        <f t="shared" si="95"/>
        <v/>
      </c>
    </row>
    <row r="763" spans="1:30" x14ac:dyDescent="0.25">
      <c r="A763" s="47" t="s">
        <v>1102</v>
      </c>
      <c r="B763" s="47">
        <v>0</v>
      </c>
      <c r="C763" s="47">
        <v>0</v>
      </c>
      <c r="D763" s="47">
        <v>0</v>
      </c>
      <c r="E763" s="47" t="s">
        <v>1120</v>
      </c>
      <c r="F763" s="48" t="s">
        <v>798</v>
      </c>
      <c r="G763" s="48" t="s">
        <v>11</v>
      </c>
      <c r="H763" s="48">
        <v>392291</v>
      </c>
      <c r="I763" s="48">
        <v>1</v>
      </c>
      <c r="J763" s="48" t="s">
        <v>1151</v>
      </c>
      <c r="K763" s="48" t="s">
        <v>1486</v>
      </c>
      <c r="M763" s="47">
        <f>_xlfn.XLOOKUP(BASE!$A1331,dd_carteira_fundição!A:A,dd_carteira_fundição!G:G,"",0)</f>
        <v>1</v>
      </c>
      <c r="N763" s="47" t="s">
        <v>1164</v>
      </c>
      <c r="O763" s="133"/>
      <c r="P763" s="48" t="s">
        <v>1151</v>
      </c>
      <c r="Q763" s="47" t="s">
        <v>1346</v>
      </c>
      <c r="R763" s="47" t="s">
        <v>1690</v>
      </c>
      <c r="S763" s="47" t="s">
        <v>1458</v>
      </c>
      <c r="T763" s="164">
        <v>493</v>
      </c>
      <c r="U763" s="165" t="str">
        <f>IFERROR(INDEX('TAXA DE OCUP. RECUR.'!$F$1:$F$60, MATCH(T763, 'TAXA DE OCUP. RECUR.'!$E$1:$E$60, 0)),"")</f>
        <v>MAND. TOS WHN(Q) - [493]</v>
      </c>
      <c r="V763" s="164">
        <v>24</v>
      </c>
      <c r="W763" s="165"/>
      <c r="X763" s="229">
        <v>46206</v>
      </c>
      <c r="Y763" s="229"/>
      <c r="Z763" s="47">
        <f t="shared" si="96"/>
        <v>27</v>
      </c>
      <c r="AA763" s="47" t="str">
        <f t="shared" si="97"/>
        <v/>
      </c>
      <c r="AB763" s="47" t="str">
        <f t="shared" si="100"/>
        <v>jul</v>
      </c>
      <c r="AC763" s="47" t="str">
        <f t="shared" si="101"/>
        <v>2026</v>
      </c>
      <c r="AD763" s="165" t="str">
        <f t="shared" si="95"/>
        <v/>
      </c>
    </row>
    <row r="764" spans="1:30" x14ac:dyDescent="0.25">
      <c r="A764" s="47" t="s">
        <v>1102</v>
      </c>
      <c r="B764" s="47">
        <v>0</v>
      </c>
      <c r="C764" s="47">
        <v>0</v>
      </c>
      <c r="D764" s="47">
        <v>0</v>
      </c>
      <c r="E764" s="47" t="s">
        <v>1120</v>
      </c>
      <c r="F764" s="48" t="s">
        <v>798</v>
      </c>
      <c r="G764" s="48" t="s">
        <v>11</v>
      </c>
      <c r="H764" s="48">
        <v>392291</v>
      </c>
      <c r="I764" s="48">
        <v>1</v>
      </c>
      <c r="J764" s="48" t="s">
        <v>1151</v>
      </c>
      <c r="K764" s="48" t="s">
        <v>1486</v>
      </c>
      <c r="M764" s="47">
        <f>_xlfn.XLOOKUP(BASE!$A1332,dd_carteira_fundição!A:A,dd_carteira_fundição!G:G,"",0)</f>
        <v>1</v>
      </c>
      <c r="N764" s="47" t="s">
        <v>1164</v>
      </c>
      <c r="O764" s="133"/>
      <c r="P764" s="48" t="s">
        <v>1151</v>
      </c>
      <c r="Q764" s="47" t="s">
        <v>1346</v>
      </c>
      <c r="R764" s="47" t="s">
        <v>158</v>
      </c>
      <c r="S764" s="47" t="s">
        <v>158</v>
      </c>
      <c r="T764" s="164">
        <v>2</v>
      </c>
      <c r="U764" s="165" t="str">
        <f>IFERROR(INDEX('TAXA DE OCUP. RECUR.'!$F$1:$F$60, MATCH(T764, 'TAXA DE OCUP. RECUR.'!$E$1:$E$60, 0)),"")</f>
        <v>EXPEDIÇÃO</v>
      </c>
      <c r="V764" s="164">
        <v>1</v>
      </c>
      <c r="W764" s="165"/>
      <c r="X764" s="229">
        <v>46208</v>
      </c>
      <c r="Y764" s="229"/>
      <c r="Z764" s="47">
        <f t="shared" si="96"/>
        <v>27</v>
      </c>
      <c r="AA764" s="47" t="str">
        <f t="shared" si="97"/>
        <v/>
      </c>
      <c r="AB764" s="47" t="str">
        <f t="shared" si="100"/>
        <v>jul</v>
      </c>
      <c r="AC764" s="47" t="str">
        <f t="shared" si="101"/>
        <v>2026</v>
      </c>
      <c r="AD764" s="165" t="str">
        <f t="shared" si="95"/>
        <v/>
      </c>
    </row>
    <row r="765" spans="1:30" x14ac:dyDescent="0.25">
      <c r="A765" s="47" t="s">
        <v>1102</v>
      </c>
      <c r="B765" s="47">
        <v>0</v>
      </c>
      <c r="C765" s="47">
        <v>0</v>
      </c>
      <c r="D765" s="47">
        <v>0</v>
      </c>
      <c r="E765" s="47" t="s">
        <v>1120</v>
      </c>
      <c r="F765" s="48" t="s">
        <v>799</v>
      </c>
      <c r="G765" s="48" t="s">
        <v>11</v>
      </c>
      <c r="H765" s="48">
        <v>392292</v>
      </c>
      <c r="I765" s="48">
        <v>1</v>
      </c>
      <c r="J765" s="48" t="s">
        <v>1151</v>
      </c>
      <c r="K765" s="48" t="s">
        <v>1486</v>
      </c>
      <c r="M765" s="47">
        <f>_xlfn.XLOOKUP(BASE!$A1333,dd_carteira_fundição!A:A,dd_carteira_fundição!G:G,"",0)</f>
        <v>1</v>
      </c>
      <c r="N765" s="47" t="s">
        <v>1164</v>
      </c>
      <c r="O765" s="133"/>
      <c r="P765" s="48" t="s">
        <v>1151</v>
      </c>
      <c r="Q765" s="47" t="s">
        <v>1346</v>
      </c>
      <c r="R765" s="47" t="s">
        <v>1687</v>
      </c>
      <c r="S765" s="47" t="s">
        <v>1156</v>
      </c>
      <c r="T765" s="164">
        <v>1</v>
      </c>
      <c r="U765" s="165" t="str">
        <f>IFERROR(INDEX('TAXA DE OCUP. RECUR.'!$F$1:$F$60, MATCH(T765, 'TAXA DE OCUP. RECUR.'!$E$1:$E$60, 0)),"")</f>
        <v>FUNDIÇÃO MORENO</v>
      </c>
      <c r="V765" s="164">
        <v>1</v>
      </c>
      <c r="W765" s="165"/>
      <c r="X765" s="229">
        <v>46206</v>
      </c>
      <c r="Y765" s="229"/>
      <c r="Z765" s="47">
        <f t="shared" si="96"/>
        <v>27</v>
      </c>
      <c r="AA765" s="47" t="str">
        <f t="shared" si="97"/>
        <v/>
      </c>
      <c r="AB765" s="47" t="str">
        <f t="shared" si="100"/>
        <v>jul</v>
      </c>
      <c r="AC765" s="47" t="str">
        <f t="shared" si="101"/>
        <v>2026</v>
      </c>
      <c r="AD765" s="165" t="str">
        <f t="shared" si="95"/>
        <v/>
      </c>
    </row>
    <row r="766" spans="1:30" x14ac:dyDescent="0.25">
      <c r="A766" s="47" t="s">
        <v>1102</v>
      </c>
      <c r="B766" s="47">
        <v>0</v>
      </c>
      <c r="C766" s="47">
        <v>0</v>
      </c>
      <c r="D766" s="47">
        <v>0</v>
      </c>
      <c r="E766" s="47" t="s">
        <v>1120</v>
      </c>
      <c r="F766" s="48" t="s">
        <v>799</v>
      </c>
      <c r="G766" s="48" t="s">
        <v>11</v>
      </c>
      <c r="H766" s="48">
        <v>392292</v>
      </c>
      <c r="I766" s="48">
        <v>1</v>
      </c>
      <c r="J766" s="48" t="s">
        <v>1151</v>
      </c>
      <c r="K766" s="48" t="s">
        <v>1486</v>
      </c>
      <c r="M766" s="47">
        <f>_xlfn.XLOOKUP(BASE!$A1334,dd_carteira_fundição!A:A,dd_carteira_fundição!G:G,"",0)</f>
        <v>1</v>
      </c>
      <c r="N766" s="47" t="s">
        <v>1164</v>
      </c>
      <c r="O766" s="133"/>
      <c r="P766" s="48" t="s">
        <v>1151</v>
      </c>
      <c r="Q766" s="47" t="s">
        <v>1346</v>
      </c>
      <c r="R766" s="47" t="s">
        <v>1690</v>
      </c>
      <c r="S766" s="47" t="s">
        <v>1457</v>
      </c>
      <c r="T766" s="164">
        <v>327</v>
      </c>
      <c r="U766" s="165" t="str">
        <f>IFERROR(INDEX('TAXA DE OCUP. RECUR.'!$F$1:$F$60, MATCH(T766, 'TAXA DE OCUP. RECUR.'!$E$1:$E$60, 0)),"")</f>
        <v>MANDRILH. SKODA 3500 X 4500 - [327]</v>
      </c>
      <c r="V766" s="164">
        <v>13.75</v>
      </c>
      <c r="W766" s="165"/>
      <c r="X766" s="229">
        <v>46205</v>
      </c>
      <c r="Y766" s="229"/>
      <c r="Z766" s="47">
        <f t="shared" si="96"/>
        <v>27</v>
      </c>
      <c r="AA766" s="47" t="str">
        <f t="shared" si="97"/>
        <v/>
      </c>
      <c r="AB766" s="47" t="str">
        <f t="shared" si="100"/>
        <v>jul</v>
      </c>
      <c r="AC766" s="47" t="str">
        <f t="shared" si="101"/>
        <v>2026</v>
      </c>
      <c r="AD766" s="165" t="str">
        <f t="shared" si="95"/>
        <v/>
      </c>
    </row>
    <row r="767" spans="1:30" x14ac:dyDescent="0.25">
      <c r="A767" s="47" t="s">
        <v>1103</v>
      </c>
      <c r="B767" s="47">
        <v>0</v>
      </c>
      <c r="C767" s="47">
        <v>0</v>
      </c>
      <c r="D767" s="47">
        <v>0</v>
      </c>
      <c r="E767" s="47" t="s">
        <v>1120</v>
      </c>
      <c r="F767" s="48" t="s">
        <v>799</v>
      </c>
      <c r="G767" s="48" t="s">
        <v>11</v>
      </c>
      <c r="H767" s="48">
        <v>392292</v>
      </c>
      <c r="I767" s="48">
        <v>1</v>
      </c>
      <c r="J767" s="48" t="s">
        <v>1151</v>
      </c>
      <c r="K767" s="48" t="s">
        <v>1486</v>
      </c>
      <c r="M767" s="47">
        <f>_xlfn.XLOOKUP(BASE!$A1335,dd_carteira_fundição!A:A,dd_carteira_fundição!G:G,"",0)</f>
        <v>1</v>
      </c>
      <c r="N767" s="47" t="s">
        <v>1164</v>
      </c>
      <c r="O767" s="133"/>
      <c r="P767" s="48" t="s">
        <v>1151</v>
      </c>
      <c r="Q767" s="47" t="s">
        <v>1346</v>
      </c>
      <c r="R767" s="47" t="s">
        <v>1690</v>
      </c>
      <c r="S767" s="47" t="s">
        <v>1438</v>
      </c>
      <c r="T767" s="164">
        <v>395</v>
      </c>
      <c r="U767" s="165" t="str">
        <f>IFERROR(INDEX('TAXA DE OCUP. RECUR.'!$F$1:$F$60, MATCH(T767, 'TAXA DE OCUP. RECUR.'!$E$1:$E$60, 0)),"")</f>
        <v>TORNO VERT. SCHIESS KZ-200   2000 - [395]</v>
      </c>
      <c r="V767" s="164">
        <v>9.4250000000000007</v>
      </c>
      <c r="W767" s="165"/>
      <c r="X767" s="229">
        <v>46207</v>
      </c>
      <c r="Y767" s="229"/>
      <c r="Z767" s="47">
        <f t="shared" si="96"/>
        <v>27</v>
      </c>
      <c r="AA767" s="47" t="str">
        <f t="shared" si="97"/>
        <v/>
      </c>
      <c r="AB767" s="47" t="str">
        <f t="shared" si="100"/>
        <v>jul</v>
      </c>
      <c r="AC767" s="47" t="str">
        <f t="shared" si="101"/>
        <v>2026</v>
      </c>
      <c r="AD767" s="165" t="str">
        <f t="shared" si="95"/>
        <v/>
      </c>
    </row>
    <row r="768" spans="1:30" x14ac:dyDescent="0.25">
      <c r="A768" s="47" t="s">
        <v>1103</v>
      </c>
      <c r="B768" s="47">
        <v>0</v>
      </c>
      <c r="C768" s="47">
        <v>0</v>
      </c>
      <c r="D768" s="47">
        <v>0</v>
      </c>
      <c r="E768" s="47" t="s">
        <v>1120</v>
      </c>
      <c r="F768" s="48" t="s">
        <v>799</v>
      </c>
      <c r="G768" s="48" t="s">
        <v>11</v>
      </c>
      <c r="H768" s="48">
        <v>392292</v>
      </c>
      <c r="I768" s="48">
        <v>1</v>
      </c>
      <c r="J768" s="48" t="s">
        <v>1151</v>
      </c>
      <c r="K768" s="48" t="s">
        <v>1486</v>
      </c>
      <c r="M768" s="47">
        <f>_xlfn.XLOOKUP(BASE!$A1336,dd_carteira_fundição!A:A,dd_carteira_fundição!G:G,"",0)</f>
        <v>1</v>
      </c>
      <c r="N768" s="47" t="s">
        <v>1164</v>
      </c>
      <c r="O768" s="133"/>
      <c r="P768" s="48" t="s">
        <v>1151</v>
      </c>
      <c r="Q768" s="47" t="s">
        <v>1346</v>
      </c>
      <c r="R768" s="47" t="s">
        <v>1690</v>
      </c>
      <c r="S768" s="47" t="s">
        <v>1458</v>
      </c>
      <c r="T768" s="164">
        <v>493</v>
      </c>
      <c r="U768" s="165" t="str">
        <f>IFERROR(INDEX('TAXA DE OCUP. RECUR.'!$F$1:$F$60, MATCH(T768, 'TAXA DE OCUP. RECUR.'!$E$1:$E$60, 0)),"")</f>
        <v>MAND. TOS WHN(Q) - [493]</v>
      </c>
      <c r="V768" s="164">
        <v>24</v>
      </c>
      <c r="W768" s="165"/>
      <c r="X768" s="229">
        <v>46208</v>
      </c>
      <c r="Y768" s="229"/>
      <c r="Z768" s="47">
        <f t="shared" si="96"/>
        <v>27</v>
      </c>
      <c r="AA768" s="47" t="str">
        <f t="shared" si="97"/>
        <v/>
      </c>
      <c r="AB768" s="47" t="str">
        <f t="shared" si="100"/>
        <v>jul</v>
      </c>
      <c r="AC768" s="47" t="str">
        <f t="shared" si="101"/>
        <v>2026</v>
      </c>
      <c r="AD768" s="165" t="str">
        <f t="shared" si="95"/>
        <v/>
      </c>
    </row>
    <row r="769" spans="1:30" x14ac:dyDescent="0.25">
      <c r="A769" s="47" t="s">
        <v>1684</v>
      </c>
      <c r="B769" s="47">
        <v>0</v>
      </c>
      <c r="C769" s="47">
        <v>0</v>
      </c>
      <c r="D769" s="47">
        <v>0</v>
      </c>
      <c r="E769" s="47" t="s">
        <v>1120</v>
      </c>
      <c r="F769" s="48" t="s">
        <v>799</v>
      </c>
      <c r="G769" s="48" t="s">
        <v>11</v>
      </c>
      <c r="H769" s="48">
        <v>392292</v>
      </c>
      <c r="I769" s="48">
        <v>1</v>
      </c>
      <c r="J769" s="48" t="s">
        <v>1151</v>
      </c>
      <c r="K769" s="48" t="s">
        <v>1486</v>
      </c>
      <c r="M769" s="47">
        <f>_xlfn.XLOOKUP(BASE!$A1337,dd_carteira_fundição!A:A,dd_carteira_fundição!G:G,"",0)</f>
        <v>1</v>
      </c>
      <c r="N769" s="47" t="s">
        <v>1164</v>
      </c>
      <c r="O769" s="133"/>
      <c r="P769" s="48" t="s">
        <v>1151</v>
      </c>
      <c r="Q769" s="47" t="s">
        <v>1346</v>
      </c>
      <c r="R769" s="47" t="s">
        <v>158</v>
      </c>
      <c r="S769" s="47" t="s">
        <v>158</v>
      </c>
      <c r="T769" s="164">
        <v>2</v>
      </c>
      <c r="U769" s="165" t="str">
        <f>IFERROR(INDEX('TAXA DE OCUP. RECUR.'!$F$1:$F$60, MATCH(T769, 'TAXA DE OCUP. RECUR.'!$E$1:$E$60, 0)),"")</f>
        <v>EXPEDIÇÃO</v>
      </c>
      <c r="V769" s="164">
        <v>1</v>
      </c>
      <c r="W769" s="165"/>
      <c r="X769" s="229">
        <v>46211</v>
      </c>
      <c r="Y769" s="229"/>
      <c r="Z769" s="47">
        <f t="shared" si="96"/>
        <v>28</v>
      </c>
      <c r="AA769" s="47" t="str">
        <f t="shared" si="97"/>
        <v/>
      </c>
      <c r="AB769" s="47" t="str">
        <f t="shared" si="100"/>
        <v>jul</v>
      </c>
      <c r="AC769" s="47" t="str">
        <f t="shared" si="101"/>
        <v>2026</v>
      </c>
      <c r="AD769" s="165" t="str">
        <f t="shared" si="95"/>
        <v/>
      </c>
    </row>
    <row r="770" spans="1:30" x14ac:dyDescent="0.25">
      <c r="A770" s="47" t="s">
        <v>1472</v>
      </c>
      <c r="B770" s="47">
        <v>0</v>
      </c>
      <c r="C770" s="47">
        <v>0</v>
      </c>
      <c r="D770" s="47">
        <v>0</v>
      </c>
      <c r="E770" s="47" t="s">
        <v>1108</v>
      </c>
      <c r="F770" s="48" t="s">
        <v>2445</v>
      </c>
      <c r="G770" s="48" t="s">
        <v>11</v>
      </c>
      <c r="H770" s="48">
        <v>273065</v>
      </c>
      <c r="I770" s="48">
        <v>1</v>
      </c>
      <c r="J770" s="48" t="s">
        <v>1480</v>
      </c>
      <c r="K770" s="48" t="s">
        <v>1486</v>
      </c>
      <c r="M770" s="47">
        <f>_xlfn.XLOOKUP(BASE!$A1338,dd_carteira_fundição!A:A,dd_carteira_fundição!G:G,"",0)</f>
        <v>1</v>
      </c>
      <c r="N770" s="47" t="s">
        <v>1164</v>
      </c>
      <c r="O770" s="133"/>
      <c r="P770" s="166"/>
      <c r="Q770" s="47"/>
      <c r="R770" s="47" t="s">
        <v>1687</v>
      </c>
      <c r="S770" s="47" t="s">
        <v>1156</v>
      </c>
      <c r="T770" s="164">
        <v>1</v>
      </c>
      <c r="U770" s="165" t="str">
        <f>IFERROR(INDEX('TAXA DE OCUP. RECUR.'!$F$1:$F$60, MATCH(T770, 'TAXA DE OCUP. RECUR.'!$E$1:$E$60, 0)),"")</f>
        <v>FUNDIÇÃO MORENO</v>
      </c>
      <c r="V770" s="164">
        <v>1</v>
      </c>
      <c r="W770" s="165"/>
      <c r="X770" s="229">
        <v>46094</v>
      </c>
      <c r="Y770" s="229">
        <f>X770</f>
        <v>46094</v>
      </c>
      <c r="Z770" s="47">
        <f t="shared" si="96"/>
        <v>11</v>
      </c>
      <c r="AA770" s="47">
        <f>IF(Y770&lt;&gt;"",WEEKNUM(Y770,11),"")</f>
        <v>11</v>
      </c>
      <c r="AB770" s="47" t="str">
        <f t="shared" si="100"/>
        <v>mar</v>
      </c>
      <c r="AC770" s="47" t="str">
        <f t="shared" si="101"/>
        <v>2026</v>
      </c>
      <c r="AD770" s="165">
        <f t="shared" ref="AD770:AD833" si="102">IF(Y770&lt;&gt;"",1,"")</f>
        <v>1</v>
      </c>
    </row>
    <row r="771" spans="1:30" x14ac:dyDescent="0.25">
      <c r="A771" s="47" t="s">
        <v>1472</v>
      </c>
      <c r="B771" s="47">
        <v>0</v>
      </c>
      <c r="C771" s="47">
        <v>0</v>
      </c>
      <c r="D771" s="47">
        <v>0</v>
      </c>
      <c r="E771" s="47" t="s">
        <v>1108</v>
      </c>
      <c r="F771" s="48" t="s">
        <v>2445</v>
      </c>
      <c r="G771" s="48" t="s">
        <v>11</v>
      </c>
      <c r="H771" s="48">
        <v>273065</v>
      </c>
      <c r="I771" s="48">
        <v>1</v>
      </c>
      <c r="J771" s="48" t="s">
        <v>1480</v>
      </c>
      <c r="K771" s="48" t="s">
        <v>1486</v>
      </c>
      <c r="M771" s="47">
        <f>_xlfn.XLOOKUP(BASE!$A1339,dd_carteira_fundição!A:A,dd_carteira_fundição!G:G,"",0)</f>
        <v>1</v>
      </c>
      <c r="N771" s="47" t="s">
        <v>1164</v>
      </c>
      <c r="O771" s="133"/>
      <c r="P771" s="166"/>
      <c r="Q771" s="47"/>
      <c r="R771" s="47" t="s">
        <v>1690</v>
      </c>
      <c r="S771" s="47" t="s">
        <v>1482</v>
      </c>
      <c r="T771" s="164">
        <v>493</v>
      </c>
      <c r="U771" s="165" t="str">
        <f>IFERROR(INDEX('TAXA DE OCUP. RECUR.'!$F$1:$F$60, MATCH(T771, 'TAXA DE OCUP. RECUR.'!$E$1:$E$60, 0)),"")</f>
        <v>MAND. TOS WHN(Q) - [493]</v>
      </c>
      <c r="V771" s="164">
        <v>27</v>
      </c>
      <c r="W771" s="165"/>
      <c r="X771" s="229">
        <v>46112</v>
      </c>
      <c r="Y771" s="229"/>
      <c r="Z771" s="47">
        <f t="shared" ref="Z771:Z834" si="103">IFERROR(WEEKNUM(X771,11),"")</f>
        <v>14</v>
      </c>
      <c r="AA771" s="47" t="str">
        <f t="shared" ref="AA771:AA834" si="104">IF(Y771&lt;&gt;"",WEEKNUM(Y771,11),"")</f>
        <v/>
      </c>
      <c r="AB771" s="47" t="str">
        <f t="shared" si="100"/>
        <v>mar</v>
      </c>
      <c r="AC771" s="47" t="str">
        <f t="shared" si="101"/>
        <v>2026</v>
      </c>
      <c r="AD771" s="165" t="str">
        <f t="shared" si="102"/>
        <v/>
      </c>
    </row>
    <row r="772" spans="1:30" x14ac:dyDescent="0.25">
      <c r="A772" s="47" t="s">
        <v>1472</v>
      </c>
      <c r="B772" s="47">
        <v>0</v>
      </c>
      <c r="C772" s="47">
        <v>0</v>
      </c>
      <c r="D772" s="47">
        <v>0</v>
      </c>
      <c r="E772" s="47" t="s">
        <v>1108</v>
      </c>
      <c r="F772" s="48" t="s">
        <v>2445</v>
      </c>
      <c r="G772" s="48" t="s">
        <v>11</v>
      </c>
      <c r="H772" s="48">
        <v>273065</v>
      </c>
      <c r="I772" s="48">
        <v>1</v>
      </c>
      <c r="J772" s="48" t="s">
        <v>1480</v>
      </c>
      <c r="K772" s="48" t="s">
        <v>1486</v>
      </c>
      <c r="M772" s="47">
        <f>_xlfn.XLOOKUP(BASE!$A1340,dd_carteira_fundição!A:A,dd_carteira_fundição!G:G,"",0)</f>
        <v>1</v>
      </c>
      <c r="N772" s="47" t="s">
        <v>1164</v>
      </c>
      <c r="O772" s="133"/>
      <c r="P772" s="166"/>
      <c r="Q772" s="47"/>
      <c r="R772" s="47" t="s">
        <v>1690</v>
      </c>
      <c r="S772" s="47" t="s">
        <v>1483</v>
      </c>
      <c r="T772" s="164">
        <v>74</v>
      </c>
      <c r="U772" s="165" t="str">
        <f>IFERROR(INDEX('TAXA DE OCUP. RECUR.'!$F$1:$F$60, MATCH(T772, 'TAXA DE OCUP. RECUR.'!$E$1:$E$60, 0)),"")</f>
        <v>MONTAGEM (PREPARADOR DE PEÇA)-74</v>
      </c>
      <c r="V772" s="164"/>
      <c r="W772" s="165"/>
      <c r="X772" s="229">
        <v>46115</v>
      </c>
      <c r="Y772" s="229"/>
      <c r="Z772" s="47">
        <f t="shared" si="103"/>
        <v>14</v>
      </c>
      <c r="AA772" s="47" t="str">
        <f t="shared" si="104"/>
        <v/>
      </c>
      <c r="AB772" s="47" t="str">
        <f t="shared" si="100"/>
        <v>abr</v>
      </c>
      <c r="AC772" s="47" t="str">
        <f t="shared" si="101"/>
        <v>2026</v>
      </c>
      <c r="AD772" s="165" t="str">
        <f t="shared" si="102"/>
        <v/>
      </c>
    </row>
    <row r="773" spans="1:30" x14ac:dyDescent="0.25">
      <c r="A773" s="47" t="s">
        <v>1472</v>
      </c>
      <c r="B773" s="47">
        <v>0</v>
      </c>
      <c r="C773" s="47">
        <v>0</v>
      </c>
      <c r="D773" s="47">
        <v>0</v>
      </c>
      <c r="E773" s="47" t="s">
        <v>1108</v>
      </c>
      <c r="F773" s="48" t="s">
        <v>2445</v>
      </c>
      <c r="G773" s="48" t="s">
        <v>11</v>
      </c>
      <c r="H773" s="48">
        <v>273065</v>
      </c>
      <c r="I773" s="48">
        <v>1</v>
      </c>
      <c r="J773" s="48" t="s">
        <v>1480</v>
      </c>
      <c r="K773" s="48" t="s">
        <v>1486</v>
      </c>
      <c r="M773" s="47">
        <f>_xlfn.XLOOKUP(BASE!$A1341,dd_carteira_fundição!A:A,dd_carteira_fundição!G:G,"",0)</f>
        <v>1</v>
      </c>
      <c r="N773" s="47" t="s">
        <v>1164</v>
      </c>
      <c r="O773" s="133"/>
      <c r="P773" s="166"/>
      <c r="Q773" s="47"/>
      <c r="R773" s="47" t="s">
        <v>158</v>
      </c>
      <c r="S773" s="47" t="s">
        <v>158</v>
      </c>
      <c r="T773" s="164">
        <v>2</v>
      </c>
      <c r="U773" s="165" t="str">
        <f>IFERROR(INDEX('TAXA DE OCUP. RECUR.'!$F$1:$F$60, MATCH(T773, 'TAXA DE OCUP. RECUR.'!$E$1:$E$60, 0)),"")</f>
        <v>EXPEDIÇÃO</v>
      </c>
      <c r="V773" s="164">
        <v>1</v>
      </c>
      <c r="W773" s="165"/>
      <c r="X773" s="229">
        <v>46081</v>
      </c>
      <c r="Y773" s="229"/>
      <c r="Z773" s="47">
        <f t="shared" si="103"/>
        <v>9</v>
      </c>
      <c r="AA773" s="47" t="str">
        <f t="shared" si="104"/>
        <v/>
      </c>
      <c r="AB773" s="47" t="str">
        <f t="shared" si="100"/>
        <v>fev</v>
      </c>
      <c r="AC773" s="47" t="str">
        <f t="shared" si="101"/>
        <v>2026</v>
      </c>
      <c r="AD773" s="165" t="str">
        <f t="shared" si="102"/>
        <v/>
      </c>
    </row>
    <row r="774" spans="1:30" x14ac:dyDescent="0.25">
      <c r="A774" s="47" t="s">
        <v>1473</v>
      </c>
      <c r="B774" s="47">
        <v>0</v>
      </c>
      <c r="C774" s="47">
        <v>0</v>
      </c>
      <c r="D774" s="47">
        <v>0</v>
      </c>
      <c r="E774" s="47" t="s">
        <v>1108</v>
      </c>
      <c r="F774" s="48" t="s">
        <v>2446</v>
      </c>
      <c r="G774" s="48" t="s">
        <v>11</v>
      </c>
      <c r="H774" s="48">
        <v>273065</v>
      </c>
      <c r="I774" s="48">
        <v>1</v>
      </c>
      <c r="J774" s="48" t="s">
        <v>1480</v>
      </c>
      <c r="K774" s="48" t="s">
        <v>1486</v>
      </c>
      <c r="M774" s="47">
        <f>_xlfn.XLOOKUP(BASE!$A1342,dd_carteira_fundição!A:A,dd_carteira_fundição!G:G,"",0)</f>
        <v>1</v>
      </c>
      <c r="N774" s="47" t="s">
        <v>1164</v>
      </c>
      <c r="O774" s="133"/>
      <c r="P774" s="166"/>
      <c r="Q774" s="47"/>
      <c r="R774" s="47" t="s">
        <v>1687</v>
      </c>
      <c r="S774" s="47" t="s">
        <v>1156</v>
      </c>
      <c r="T774" s="164">
        <v>1</v>
      </c>
      <c r="U774" s="165" t="str">
        <f>IFERROR(INDEX('TAXA DE OCUP. RECUR.'!$F$1:$F$60, MATCH(T774, 'TAXA DE OCUP. RECUR.'!$E$1:$E$60, 0)),"")</f>
        <v>FUNDIÇÃO MORENO</v>
      </c>
      <c r="V774" s="164">
        <v>1</v>
      </c>
      <c r="W774" s="165"/>
      <c r="X774" s="229">
        <v>46094</v>
      </c>
      <c r="Y774" s="229">
        <f>X774</f>
        <v>46094</v>
      </c>
      <c r="Z774" s="47">
        <f t="shared" si="103"/>
        <v>11</v>
      </c>
      <c r="AA774" s="47">
        <f>IF(Y774&lt;&gt;"",WEEKNUM(Y774,11),"")</f>
        <v>11</v>
      </c>
      <c r="AB774" s="47" t="str">
        <f t="shared" si="100"/>
        <v>mar</v>
      </c>
      <c r="AC774" s="47" t="str">
        <f t="shared" si="101"/>
        <v>2026</v>
      </c>
      <c r="AD774" s="165">
        <f t="shared" si="102"/>
        <v>1</v>
      </c>
    </row>
    <row r="775" spans="1:30" x14ac:dyDescent="0.25">
      <c r="A775" s="47" t="s">
        <v>1473</v>
      </c>
      <c r="B775" s="47">
        <v>0</v>
      </c>
      <c r="C775" s="47">
        <v>0</v>
      </c>
      <c r="D775" s="47">
        <v>0</v>
      </c>
      <c r="E775" s="47" t="s">
        <v>1108</v>
      </c>
      <c r="F775" s="48" t="s">
        <v>2446</v>
      </c>
      <c r="G775" s="48" t="s">
        <v>11</v>
      </c>
      <c r="H775" s="48">
        <v>273065</v>
      </c>
      <c r="I775" s="48">
        <v>1</v>
      </c>
      <c r="J775" s="48" t="s">
        <v>1480</v>
      </c>
      <c r="K775" s="48" t="s">
        <v>1486</v>
      </c>
      <c r="M775" s="47">
        <f>_xlfn.XLOOKUP(BASE!$A1343,dd_carteira_fundição!A:A,dd_carteira_fundição!G:G,"",0)</f>
        <v>1</v>
      </c>
      <c r="N775" s="47" t="s">
        <v>1164</v>
      </c>
      <c r="O775" s="133"/>
      <c r="P775" s="166"/>
      <c r="Q775" s="47"/>
      <c r="R775" s="47" t="s">
        <v>1690</v>
      </c>
      <c r="S775" s="47" t="s">
        <v>1482</v>
      </c>
      <c r="T775" s="164">
        <v>493</v>
      </c>
      <c r="U775" s="165" t="str">
        <f>IFERROR(INDEX('TAXA DE OCUP. RECUR.'!$F$1:$F$60, MATCH(T775, 'TAXA DE OCUP. RECUR.'!$E$1:$E$60, 0)),"")</f>
        <v>MAND. TOS WHN(Q) - [493]</v>
      </c>
      <c r="V775" s="164">
        <v>27</v>
      </c>
      <c r="W775" s="165"/>
      <c r="X775" s="229">
        <v>46112</v>
      </c>
      <c r="Y775" s="229"/>
      <c r="Z775" s="47">
        <f t="shared" si="103"/>
        <v>14</v>
      </c>
      <c r="AA775" s="47" t="str">
        <f t="shared" si="104"/>
        <v/>
      </c>
      <c r="AB775" s="47" t="str">
        <f t="shared" si="100"/>
        <v>mar</v>
      </c>
      <c r="AC775" s="47" t="str">
        <f t="shared" si="101"/>
        <v>2026</v>
      </c>
      <c r="AD775" s="165" t="str">
        <f t="shared" si="102"/>
        <v/>
      </c>
    </row>
    <row r="776" spans="1:30" x14ac:dyDescent="0.25">
      <c r="A776" s="47" t="s">
        <v>1473</v>
      </c>
      <c r="B776" s="47">
        <v>0</v>
      </c>
      <c r="C776" s="47">
        <v>0</v>
      </c>
      <c r="D776" s="47">
        <v>0</v>
      </c>
      <c r="E776" s="47" t="s">
        <v>1108</v>
      </c>
      <c r="F776" s="48" t="s">
        <v>2446</v>
      </c>
      <c r="G776" s="48" t="s">
        <v>11</v>
      </c>
      <c r="H776" s="48">
        <v>273065</v>
      </c>
      <c r="I776" s="48">
        <v>1</v>
      </c>
      <c r="J776" s="48" t="s">
        <v>1480</v>
      </c>
      <c r="K776" s="48" t="s">
        <v>1486</v>
      </c>
      <c r="M776" s="47">
        <f>_xlfn.XLOOKUP(BASE!$A1344,dd_carteira_fundição!A:A,dd_carteira_fundição!G:G,"",0)</f>
        <v>1</v>
      </c>
      <c r="N776" s="47" t="s">
        <v>1164</v>
      </c>
      <c r="O776" s="133"/>
      <c r="P776" s="166"/>
      <c r="Q776" s="47"/>
      <c r="R776" s="47" t="s">
        <v>1690</v>
      </c>
      <c r="S776" s="47" t="s">
        <v>1483</v>
      </c>
      <c r="T776" s="164">
        <v>74</v>
      </c>
      <c r="U776" s="165" t="str">
        <f>IFERROR(INDEX('TAXA DE OCUP. RECUR.'!$F$1:$F$60, MATCH(T776, 'TAXA DE OCUP. RECUR.'!$E$1:$E$60, 0)),"")</f>
        <v>MONTAGEM (PREPARADOR DE PEÇA)-74</v>
      </c>
      <c r="V776" s="164"/>
      <c r="W776" s="165"/>
      <c r="X776" s="229">
        <v>46115</v>
      </c>
      <c r="Y776" s="229"/>
      <c r="Z776" s="47">
        <f t="shared" si="103"/>
        <v>14</v>
      </c>
      <c r="AA776" s="47" t="str">
        <f t="shared" si="104"/>
        <v/>
      </c>
      <c r="AB776" s="47" t="str">
        <f t="shared" si="100"/>
        <v>abr</v>
      </c>
      <c r="AC776" s="47" t="str">
        <f t="shared" si="101"/>
        <v>2026</v>
      </c>
      <c r="AD776" s="165" t="str">
        <f t="shared" si="102"/>
        <v/>
      </c>
    </row>
    <row r="777" spans="1:30" x14ac:dyDescent="0.25">
      <c r="A777" s="47" t="s">
        <v>1473</v>
      </c>
      <c r="B777" s="47">
        <v>0</v>
      </c>
      <c r="C777" s="47">
        <v>0</v>
      </c>
      <c r="D777" s="47">
        <v>0</v>
      </c>
      <c r="E777" s="47" t="s">
        <v>1108</v>
      </c>
      <c r="F777" s="48" t="s">
        <v>2446</v>
      </c>
      <c r="G777" s="48" t="s">
        <v>11</v>
      </c>
      <c r="H777" s="48">
        <v>273065</v>
      </c>
      <c r="I777" s="48">
        <v>1</v>
      </c>
      <c r="J777" s="48" t="s">
        <v>1480</v>
      </c>
      <c r="K777" s="48" t="s">
        <v>1486</v>
      </c>
      <c r="M777" s="47">
        <f>_xlfn.XLOOKUP(BASE!$A1345,dd_carteira_fundição!A:A,dd_carteira_fundição!G:G,"",0)</f>
        <v>1</v>
      </c>
      <c r="N777" s="47" t="s">
        <v>1164</v>
      </c>
      <c r="O777" s="133"/>
      <c r="P777" s="166"/>
      <c r="Q777" s="47"/>
      <c r="R777" s="47" t="s">
        <v>158</v>
      </c>
      <c r="S777" s="47" t="s">
        <v>158</v>
      </c>
      <c r="T777" s="164">
        <v>2</v>
      </c>
      <c r="U777" s="165" t="str">
        <f>IFERROR(INDEX('TAXA DE OCUP. RECUR.'!$F$1:$F$60, MATCH(T777, 'TAXA DE OCUP. RECUR.'!$E$1:$E$60, 0)),"")</f>
        <v>EXPEDIÇÃO</v>
      </c>
      <c r="V777" s="164">
        <v>1</v>
      </c>
      <c r="W777" s="165"/>
      <c r="X777" s="229">
        <v>46081</v>
      </c>
      <c r="Y777" s="229"/>
      <c r="Z777" s="47">
        <f t="shared" si="103"/>
        <v>9</v>
      </c>
      <c r="AA777" s="47" t="str">
        <f t="shared" si="104"/>
        <v/>
      </c>
      <c r="AB777" s="47" t="str">
        <f t="shared" si="100"/>
        <v>fev</v>
      </c>
      <c r="AC777" s="47" t="str">
        <f t="shared" si="101"/>
        <v>2026</v>
      </c>
      <c r="AD777" s="165" t="str">
        <f t="shared" si="102"/>
        <v/>
      </c>
    </row>
    <row r="778" spans="1:30" x14ac:dyDescent="0.25">
      <c r="A778" s="47" t="s">
        <v>1473</v>
      </c>
      <c r="B778" s="47">
        <v>0</v>
      </c>
      <c r="C778" s="47">
        <v>0</v>
      </c>
      <c r="D778" s="47">
        <v>0</v>
      </c>
      <c r="E778" s="47" t="s">
        <v>1108</v>
      </c>
      <c r="F778" s="48" t="s">
        <v>2447</v>
      </c>
      <c r="G778" s="48" t="s">
        <v>11</v>
      </c>
      <c r="H778" s="48">
        <v>273065</v>
      </c>
      <c r="I778" s="48">
        <v>1</v>
      </c>
      <c r="J778" s="48" t="s">
        <v>1480</v>
      </c>
      <c r="K778" s="48" t="s">
        <v>1486</v>
      </c>
      <c r="M778" s="47">
        <f>_xlfn.XLOOKUP(BASE!$A1346,dd_carteira_fundição!A:A,dd_carteira_fundição!G:G,"",0)</f>
        <v>1</v>
      </c>
      <c r="N778" s="47" t="s">
        <v>1164</v>
      </c>
      <c r="O778" s="133"/>
      <c r="P778" s="166"/>
      <c r="Q778" s="47"/>
      <c r="R778" s="47" t="s">
        <v>1687</v>
      </c>
      <c r="S778" s="47" t="s">
        <v>1156</v>
      </c>
      <c r="T778" s="164">
        <v>1</v>
      </c>
      <c r="U778" s="165" t="str">
        <f>IFERROR(INDEX('TAXA DE OCUP. RECUR.'!$F$1:$F$60, MATCH(T778, 'TAXA DE OCUP. RECUR.'!$E$1:$E$60, 0)),"")</f>
        <v>FUNDIÇÃO MORENO</v>
      </c>
      <c r="V778" s="164">
        <v>1</v>
      </c>
      <c r="W778" s="165"/>
      <c r="X778" s="229">
        <v>46094</v>
      </c>
      <c r="Y778" s="229">
        <f>X778</f>
        <v>46094</v>
      </c>
      <c r="Z778" s="47">
        <f t="shared" si="103"/>
        <v>11</v>
      </c>
      <c r="AA778" s="47">
        <f>IF(Y778&lt;&gt;"",WEEKNUM(Y778,11),"")</f>
        <v>11</v>
      </c>
      <c r="AB778" s="47" t="str">
        <f t="shared" si="100"/>
        <v>mar</v>
      </c>
      <c r="AC778" s="47" t="str">
        <f t="shared" si="101"/>
        <v>2026</v>
      </c>
      <c r="AD778" s="165">
        <f t="shared" si="102"/>
        <v>1</v>
      </c>
    </row>
    <row r="779" spans="1:30" x14ac:dyDescent="0.25">
      <c r="A779" s="47" t="s">
        <v>1473</v>
      </c>
      <c r="B779" s="47">
        <v>0</v>
      </c>
      <c r="C779" s="47">
        <v>0</v>
      </c>
      <c r="D779" s="47">
        <v>0</v>
      </c>
      <c r="E779" s="47" t="s">
        <v>1108</v>
      </c>
      <c r="F779" s="48" t="s">
        <v>2447</v>
      </c>
      <c r="G779" s="48" t="s">
        <v>11</v>
      </c>
      <c r="H779" s="48">
        <v>273065</v>
      </c>
      <c r="I779" s="48">
        <v>1</v>
      </c>
      <c r="J779" s="48" t="s">
        <v>1480</v>
      </c>
      <c r="K779" s="48" t="s">
        <v>1486</v>
      </c>
      <c r="M779" s="47">
        <f>_xlfn.XLOOKUP(BASE!$A1347,dd_carteira_fundição!A:A,dd_carteira_fundição!G:G,"",0)</f>
        <v>1</v>
      </c>
      <c r="N779" s="47" t="s">
        <v>1164</v>
      </c>
      <c r="O779" s="133"/>
      <c r="P779" s="166"/>
      <c r="Q779" s="47"/>
      <c r="R779" s="47" t="s">
        <v>1690</v>
      </c>
      <c r="S779" s="47" t="s">
        <v>1482</v>
      </c>
      <c r="T779" s="164">
        <v>433</v>
      </c>
      <c r="U779" s="165" t="str">
        <f>IFERROR(INDEX('TAXA DE OCUP. RECUR.'!$F$1:$F$60, MATCH(T779, 'TAXA DE OCUP. RECUR.'!$E$1:$E$60, 0)),"")</f>
        <v>MANDRILH. SCHARMANM FB-125 - [433]</v>
      </c>
      <c r="V779" s="164">
        <v>27</v>
      </c>
      <c r="W779" s="165"/>
      <c r="X779" s="229">
        <v>46112</v>
      </c>
      <c r="Y779" s="229"/>
      <c r="Z779" s="47">
        <f t="shared" si="103"/>
        <v>14</v>
      </c>
      <c r="AA779" s="47" t="str">
        <f t="shared" si="104"/>
        <v/>
      </c>
      <c r="AB779" s="47" t="str">
        <f t="shared" si="100"/>
        <v>mar</v>
      </c>
      <c r="AC779" s="47" t="str">
        <f t="shared" si="101"/>
        <v>2026</v>
      </c>
      <c r="AD779" s="165" t="str">
        <f t="shared" si="102"/>
        <v/>
      </c>
    </row>
    <row r="780" spans="1:30" x14ac:dyDescent="0.25">
      <c r="A780" s="47" t="s">
        <v>1474</v>
      </c>
      <c r="B780" s="47">
        <v>0</v>
      </c>
      <c r="C780" s="47">
        <v>0</v>
      </c>
      <c r="D780" s="47">
        <v>0</v>
      </c>
      <c r="E780" s="47" t="s">
        <v>1108</v>
      </c>
      <c r="F780" s="48" t="s">
        <v>2447</v>
      </c>
      <c r="G780" s="48" t="s">
        <v>11</v>
      </c>
      <c r="H780" s="48">
        <v>273065</v>
      </c>
      <c r="I780" s="48">
        <v>1</v>
      </c>
      <c r="J780" s="48" t="s">
        <v>1480</v>
      </c>
      <c r="K780" s="48" t="s">
        <v>1486</v>
      </c>
      <c r="M780" s="47">
        <f>_xlfn.XLOOKUP(BASE!$A1348,dd_carteira_fundição!A:A,dd_carteira_fundição!G:G,"",0)</f>
        <v>1</v>
      </c>
      <c r="N780" s="47" t="s">
        <v>1164</v>
      </c>
      <c r="O780" s="133"/>
      <c r="P780" s="166"/>
      <c r="Q780" s="47"/>
      <c r="R780" s="47" t="s">
        <v>1690</v>
      </c>
      <c r="S780" s="47" t="s">
        <v>1483</v>
      </c>
      <c r="T780" s="164">
        <v>74</v>
      </c>
      <c r="U780" s="165" t="str">
        <f>IFERROR(INDEX('TAXA DE OCUP. RECUR.'!$F$1:$F$60, MATCH(T780, 'TAXA DE OCUP. RECUR.'!$E$1:$E$60, 0)),"")</f>
        <v>MONTAGEM (PREPARADOR DE PEÇA)-74</v>
      </c>
      <c r="V780" s="164"/>
      <c r="W780" s="165"/>
      <c r="X780" s="229">
        <v>46115</v>
      </c>
      <c r="Y780" s="229"/>
      <c r="Z780" s="47">
        <f t="shared" si="103"/>
        <v>14</v>
      </c>
      <c r="AA780" s="47" t="str">
        <f t="shared" si="104"/>
        <v/>
      </c>
      <c r="AB780" s="47" t="str">
        <f t="shared" si="100"/>
        <v>abr</v>
      </c>
      <c r="AC780" s="47" t="str">
        <f t="shared" si="101"/>
        <v>2026</v>
      </c>
      <c r="AD780" s="165" t="str">
        <f t="shared" si="102"/>
        <v/>
      </c>
    </row>
    <row r="781" spans="1:30" x14ac:dyDescent="0.25">
      <c r="A781" s="47" t="s">
        <v>1474</v>
      </c>
      <c r="B781" s="47">
        <v>0</v>
      </c>
      <c r="C781" s="47">
        <v>0</v>
      </c>
      <c r="D781" s="47">
        <v>0</v>
      </c>
      <c r="E781" s="47" t="s">
        <v>1108</v>
      </c>
      <c r="F781" s="48" t="s">
        <v>2447</v>
      </c>
      <c r="G781" s="48" t="s">
        <v>11</v>
      </c>
      <c r="H781" s="48">
        <v>273065</v>
      </c>
      <c r="I781" s="48">
        <v>1</v>
      </c>
      <c r="J781" s="48" t="s">
        <v>1480</v>
      </c>
      <c r="K781" s="48" t="s">
        <v>1486</v>
      </c>
      <c r="M781" s="47">
        <f>_xlfn.XLOOKUP(BASE!$A1349,dd_carteira_fundição!A:A,dd_carteira_fundição!G:G,"",0)</f>
        <v>1</v>
      </c>
      <c r="N781" s="47" t="s">
        <v>1164</v>
      </c>
      <c r="O781" s="133"/>
      <c r="P781" s="166"/>
      <c r="Q781" s="47"/>
      <c r="R781" s="47" t="s">
        <v>158</v>
      </c>
      <c r="S781" s="47" t="s">
        <v>158</v>
      </c>
      <c r="T781" s="164">
        <v>2</v>
      </c>
      <c r="U781" s="165" t="str">
        <f>IFERROR(INDEX('TAXA DE OCUP. RECUR.'!$F$1:$F$60, MATCH(T781, 'TAXA DE OCUP. RECUR.'!$E$1:$E$60, 0)),"")</f>
        <v>EXPEDIÇÃO</v>
      </c>
      <c r="V781" s="164">
        <v>1</v>
      </c>
      <c r="W781" s="165"/>
      <c r="X781" s="229">
        <v>46081</v>
      </c>
      <c r="Y781" s="229"/>
      <c r="Z781" s="47">
        <f t="shared" si="103"/>
        <v>9</v>
      </c>
      <c r="AA781" s="47" t="str">
        <f t="shared" si="104"/>
        <v/>
      </c>
      <c r="AB781" s="47" t="str">
        <f t="shared" si="100"/>
        <v>fev</v>
      </c>
      <c r="AC781" s="47" t="str">
        <f t="shared" si="101"/>
        <v>2026</v>
      </c>
      <c r="AD781" s="165" t="str">
        <f t="shared" si="102"/>
        <v/>
      </c>
    </row>
    <row r="782" spans="1:30" x14ac:dyDescent="0.25">
      <c r="A782" s="47" t="s">
        <v>1474</v>
      </c>
      <c r="B782" s="47">
        <v>0</v>
      </c>
      <c r="C782" s="47">
        <v>0</v>
      </c>
      <c r="D782" s="47">
        <v>0</v>
      </c>
      <c r="E782" s="47" t="s">
        <v>1108</v>
      </c>
      <c r="F782" s="48" t="s">
        <v>2448</v>
      </c>
      <c r="G782" s="48" t="s">
        <v>11</v>
      </c>
      <c r="H782" s="48">
        <v>273065</v>
      </c>
      <c r="I782" s="48">
        <v>1</v>
      </c>
      <c r="J782" s="48" t="s">
        <v>1480</v>
      </c>
      <c r="K782" s="48" t="s">
        <v>1486</v>
      </c>
      <c r="M782" s="47">
        <f>_xlfn.XLOOKUP(BASE!$A1350,dd_carteira_fundição!A:A,dd_carteira_fundição!G:G,"",0)</f>
        <v>1</v>
      </c>
      <c r="N782" s="47" t="s">
        <v>1164</v>
      </c>
      <c r="O782" s="133"/>
      <c r="P782" s="166"/>
      <c r="Q782" s="47"/>
      <c r="R782" s="47" t="s">
        <v>1687</v>
      </c>
      <c r="S782" s="47" t="s">
        <v>1156</v>
      </c>
      <c r="T782" s="164">
        <v>1</v>
      </c>
      <c r="U782" s="165" t="str">
        <f>IFERROR(INDEX('TAXA DE OCUP. RECUR.'!$F$1:$F$60, MATCH(T782, 'TAXA DE OCUP. RECUR.'!$E$1:$E$60, 0)),"")</f>
        <v>FUNDIÇÃO MORENO</v>
      </c>
      <c r="V782" s="164">
        <v>1</v>
      </c>
      <c r="W782" s="165"/>
      <c r="X782" s="229">
        <v>46094</v>
      </c>
      <c r="Y782" s="229">
        <f>X782</f>
        <v>46094</v>
      </c>
      <c r="Z782" s="47">
        <f t="shared" si="103"/>
        <v>11</v>
      </c>
      <c r="AA782" s="47">
        <f>IF(Y782&lt;&gt;"",WEEKNUM(Y782,11),"")</f>
        <v>11</v>
      </c>
      <c r="AB782" s="47" t="str">
        <f t="shared" si="100"/>
        <v>mar</v>
      </c>
      <c r="AC782" s="47" t="str">
        <f t="shared" si="101"/>
        <v>2026</v>
      </c>
      <c r="AD782" s="165">
        <f t="shared" si="102"/>
        <v>1</v>
      </c>
    </row>
    <row r="783" spans="1:30" x14ac:dyDescent="0.25">
      <c r="A783" s="47" t="s">
        <v>1474</v>
      </c>
      <c r="B783" s="47">
        <v>0</v>
      </c>
      <c r="C783" s="47">
        <v>0</v>
      </c>
      <c r="D783" s="47">
        <v>0</v>
      </c>
      <c r="E783" s="47" t="s">
        <v>1108</v>
      </c>
      <c r="F783" s="48" t="s">
        <v>2448</v>
      </c>
      <c r="G783" s="48" t="s">
        <v>11</v>
      </c>
      <c r="H783" s="48">
        <v>273065</v>
      </c>
      <c r="I783" s="48">
        <v>1</v>
      </c>
      <c r="J783" s="48" t="s">
        <v>1480</v>
      </c>
      <c r="K783" s="48" t="s">
        <v>1486</v>
      </c>
      <c r="M783" s="47">
        <f>_xlfn.XLOOKUP(BASE!$A1351,dd_carteira_fundição!A:A,dd_carteira_fundição!G:G,"",0)</f>
        <v>1</v>
      </c>
      <c r="N783" s="47" t="s">
        <v>1164</v>
      </c>
      <c r="O783" s="133"/>
      <c r="P783" s="166"/>
      <c r="Q783" s="47"/>
      <c r="R783" s="47" t="s">
        <v>1690</v>
      </c>
      <c r="S783" s="47" t="s">
        <v>1482</v>
      </c>
      <c r="T783" s="164">
        <v>433</v>
      </c>
      <c r="U783" s="165" t="str">
        <f>IFERROR(INDEX('TAXA DE OCUP. RECUR.'!$F$1:$F$60, MATCH(T783, 'TAXA DE OCUP. RECUR.'!$E$1:$E$60, 0)),"")</f>
        <v>MANDRILH. SCHARMANM FB-125 - [433]</v>
      </c>
      <c r="V783" s="164">
        <v>27</v>
      </c>
      <c r="W783" s="165"/>
      <c r="X783" s="229">
        <v>46112</v>
      </c>
      <c r="Y783" s="229"/>
      <c r="Z783" s="47">
        <f t="shared" si="103"/>
        <v>14</v>
      </c>
      <c r="AA783" s="47" t="str">
        <f t="shared" si="104"/>
        <v/>
      </c>
      <c r="AB783" s="47" t="str">
        <f t="shared" si="100"/>
        <v>mar</v>
      </c>
      <c r="AC783" s="47" t="str">
        <f t="shared" si="101"/>
        <v>2026</v>
      </c>
      <c r="AD783" s="165" t="str">
        <f t="shared" si="102"/>
        <v/>
      </c>
    </row>
    <row r="784" spans="1:30" x14ac:dyDescent="0.25">
      <c r="A784" s="47" t="s">
        <v>1474</v>
      </c>
      <c r="B784" s="47">
        <v>0</v>
      </c>
      <c r="C784" s="47">
        <v>0</v>
      </c>
      <c r="D784" s="47">
        <v>0</v>
      </c>
      <c r="E784" s="47" t="s">
        <v>1108</v>
      </c>
      <c r="F784" s="48" t="s">
        <v>2448</v>
      </c>
      <c r="G784" s="48" t="s">
        <v>11</v>
      </c>
      <c r="H784" s="48">
        <v>273065</v>
      </c>
      <c r="I784" s="48">
        <v>1</v>
      </c>
      <c r="J784" s="48" t="s">
        <v>1480</v>
      </c>
      <c r="K784" s="48" t="s">
        <v>1486</v>
      </c>
      <c r="M784" s="47">
        <f>_xlfn.XLOOKUP(BASE!$A1352,dd_carteira_fundição!A:A,dd_carteira_fundição!G:G,"",0)</f>
        <v>1</v>
      </c>
      <c r="N784" s="47" t="s">
        <v>1164</v>
      </c>
      <c r="O784" s="133"/>
      <c r="P784" s="166"/>
      <c r="Q784" s="47"/>
      <c r="R784" s="47" t="s">
        <v>1690</v>
      </c>
      <c r="S784" s="47" t="s">
        <v>1483</v>
      </c>
      <c r="T784" s="164">
        <v>74</v>
      </c>
      <c r="U784" s="165" t="str">
        <f>IFERROR(INDEX('TAXA DE OCUP. RECUR.'!$F$1:$F$60, MATCH(T784, 'TAXA DE OCUP. RECUR.'!$E$1:$E$60, 0)),"")</f>
        <v>MONTAGEM (PREPARADOR DE PEÇA)-74</v>
      </c>
      <c r="V784" s="164"/>
      <c r="W784" s="165"/>
      <c r="X784" s="229">
        <v>46115</v>
      </c>
      <c r="Y784" s="229"/>
      <c r="Z784" s="47">
        <f t="shared" si="103"/>
        <v>14</v>
      </c>
      <c r="AA784" s="47" t="str">
        <f t="shared" si="104"/>
        <v/>
      </c>
      <c r="AB784" s="47" t="str">
        <f t="shared" si="100"/>
        <v>abr</v>
      </c>
      <c r="AC784" s="47" t="str">
        <f t="shared" si="101"/>
        <v>2026</v>
      </c>
      <c r="AD784" s="165" t="str">
        <f t="shared" si="102"/>
        <v/>
      </c>
    </row>
    <row r="785" spans="1:30" x14ac:dyDescent="0.25">
      <c r="A785" s="47" t="s">
        <v>1474</v>
      </c>
      <c r="B785" s="47">
        <v>0</v>
      </c>
      <c r="C785" s="47">
        <v>0</v>
      </c>
      <c r="D785" s="47">
        <v>0</v>
      </c>
      <c r="E785" s="47" t="s">
        <v>1108</v>
      </c>
      <c r="F785" s="48" t="s">
        <v>2448</v>
      </c>
      <c r="G785" s="48" t="s">
        <v>11</v>
      </c>
      <c r="H785" s="48">
        <v>273065</v>
      </c>
      <c r="I785" s="48">
        <v>1</v>
      </c>
      <c r="J785" s="48" t="s">
        <v>1480</v>
      </c>
      <c r="K785" s="48" t="s">
        <v>1486</v>
      </c>
      <c r="M785" s="47">
        <f>_xlfn.XLOOKUP(BASE!$A1353,dd_carteira_fundição!A:A,dd_carteira_fundição!G:G,"",0)</f>
        <v>1</v>
      </c>
      <c r="N785" s="47" t="s">
        <v>1164</v>
      </c>
      <c r="O785" s="133"/>
      <c r="P785" s="166"/>
      <c r="Q785" s="47"/>
      <c r="R785" s="47" t="s">
        <v>158</v>
      </c>
      <c r="S785" s="47" t="s">
        <v>158</v>
      </c>
      <c r="T785" s="164">
        <v>2</v>
      </c>
      <c r="U785" s="165" t="str">
        <f>IFERROR(INDEX('TAXA DE OCUP. RECUR.'!$F$1:$F$60, MATCH(T785, 'TAXA DE OCUP. RECUR.'!$E$1:$E$60, 0)),"")</f>
        <v>EXPEDIÇÃO</v>
      </c>
      <c r="V785" s="164">
        <v>1</v>
      </c>
      <c r="W785" s="165"/>
      <c r="X785" s="229">
        <v>46081</v>
      </c>
      <c r="Y785" s="229"/>
      <c r="Z785" s="47">
        <f t="shared" si="103"/>
        <v>9</v>
      </c>
      <c r="AA785" s="47" t="str">
        <f t="shared" si="104"/>
        <v/>
      </c>
      <c r="AB785" s="47" t="str">
        <f t="shared" si="100"/>
        <v>fev</v>
      </c>
      <c r="AC785" s="47" t="str">
        <f t="shared" si="101"/>
        <v>2026</v>
      </c>
      <c r="AD785" s="165" t="str">
        <f t="shared" si="102"/>
        <v/>
      </c>
    </row>
    <row r="786" spans="1:30" x14ac:dyDescent="0.25">
      <c r="A786" s="47" t="s">
        <v>1475</v>
      </c>
      <c r="B786" s="47">
        <v>0</v>
      </c>
      <c r="C786" s="47">
        <v>0</v>
      </c>
      <c r="D786" s="47">
        <v>0</v>
      </c>
      <c r="E786" s="47" t="s">
        <v>1108</v>
      </c>
      <c r="F786" s="48" t="s">
        <v>2443</v>
      </c>
      <c r="G786" s="48" t="s">
        <v>11</v>
      </c>
      <c r="H786" s="48">
        <v>273066</v>
      </c>
      <c r="I786" s="48">
        <v>1</v>
      </c>
      <c r="J786" s="48" t="s">
        <v>1480</v>
      </c>
      <c r="K786" s="48" t="s">
        <v>1486</v>
      </c>
      <c r="M786" s="47">
        <f>_xlfn.XLOOKUP(BASE!$A1354,dd_carteira_fundição!A:A,dd_carteira_fundição!G:G,"",0)</f>
        <v>1</v>
      </c>
      <c r="N786" s="47" t="s">
        <v>1164</v>
      </c>
      <c r="O786" s="133"/>
      <c r="P786" s="166"/>
      <c r="Q786" s="47"/>
      <c r="R786" s="47" t="s">
        <v>1687</v>
      </c>
      <c r="S786" s="47" t="s">
        <v>1156</v>
      </c>
      <c r="T786" s="164">
        <v>1</v>
      </c>
      <c r="U786" s="165" t="str">
        <f>IFERROR(INDEX('TAXA DE OCUP. RECUR.'!$F$1:$F$60, MATCH(T786, 'TAXA DE OCUP. RECUR.'!$E$1:$E$60, 0)),"")</f>
        <v>FUNDIÇÃO MORENO</v>
      </c>
      <c r="V786" s="164">
        <v>1</v>
      </c>
      <c r="W786" s="165"/>
      <c r="X786" s="229">
        <v>46101</v>
      </c>
      <c r="Y786" s="229">
        <f>X786</f>
        <v>46101</v>
      </c>
      <c r="Z786" s="47">
        <f t="shared" si="103"/>
        <v>12</v>
      </c>
      <c r="AA786" s="47">
        <f>IF(Y786&lt;&gt;"",WEEKNUM(Y786,11),"")</f>
        <v>12</v>
      </c>
      <c r="AB786" s="47" t="str">
        <f t="shared" si="100"/>
        <v>mar</v>
      </c>
      <c r="AC786" s="47" t="str">
        <f t="shared" si="101"/>
        <v>2026</v>
      </c>
      <c r="AD786" s="165">
        <f t="shared" si="102"/>
        <v>1</v>
      </c>
    </row>
    <row r="787" spans="1:30" x14ac:dyDescent="0.25">
      <c r="A787" s="47" t="s">
        <v>1475</v>
      </c>
      <c r="B787" s="47">
        <v>0</v>
      </c>
      <c r="C787" s="47">
        <v>0</v>
      </c>
      <c r="D787" s="47">
        <v>0</v>
      </c>
      <c r="E787" s="47" t="s">
        <v>1108</v>
      </c>
      <c r="F787" s="48" t="s">
        <v>2443</v>
      </c>
      <c r="G787" s="48" t="s">
        <v>11</v>
      </c>
      <c r="H787" s="48">
        <v>273066</v>
      </c>
      <c r="I787" s="48">
        <v>1</v>
      </c>
      <c r="J787" s="48" t="s">
        <v>1480</v>
      </c>
      <c r="K787" s="48" t="s">
        <v>1486</v>
      </c>
      <c r="M787" s="47">
        <f>_xlfn.XLOOKUP(BASE!$A1355,dd_carteira_fundição!A:A,dd_carteira_fundição!G:G,"",0)</f>
        <v>1</v>
      </c>
      <c r="N787" s="47" t="s">
        <v>1164</v>
      </c>
      <c r="O787" s="133"/>
      <c r="P787" s="166"/>
      <c r="Q787" s="47"/>
      <c r="R787" s="47" t="s">
        <v>1690</v>
      </c>
      <c r="S787" s="47" t="s">
        <v>1482</v>
      </c>
      <c r="T787" s="164">
        <v>493</v>
      </c>
      <c r="U787" s="165" t="str">
        <f>IFERROR(INDEX('TAXA DE OCUP. RECUR.'!$F$1:$F$60, MATCH(T787, 'TAXA DE OCUP. RECUR.'!$E$1:$E$60, 0)),"")</f>
        <v>MAND. TOS WHN(Q) - [493]</v>
      </c>
      <c r="V787" s="164">
        <v>45</v>
      </c>
      <c r="W787" s="165"/>
      <c r="X787" s="229">
        <v>46106</v>
      </c>
      <c r="Y787" s="229"/>
      <c r="Z787" s="47">
        <f t="shared" si="103"/>
        <v>13</v>
      </c>
      <c r="AA787" s="47" t="str">
        <f t="shared" si="104"/>
        <v/>
      </c>
      <c r="AB787" s="47" t="str">
        <f t="shared" si="100"/>
        <v>mar</v>
      </c>
      <c r="AC787" s="47" t="str">
        <f t="shared" si="101"/>
        <v>2026</v>
      </c>
      <c r="AD787" s="165" t="str">
        <f t="shared" si="102"/>
        <v/>
      </c>
    </row>
    <row r="788" spans="1:30" x14ac:dyDescent="0.25">
      <c r="A788" s="47" t="s">
        <v>1475</v>
      </c>
      <c r="B788" s="47">
        <v>0</v>
      </c>
      <c r="C788" s="47">
        <v>0</v>
      </c>
      <c r="D788" s="47">
        <v>0</v>
      </c>
      <c r="E788" s="47" t="s">
        <v>1108</v>
      </c>
      <c r="F788" s="48" t="s">
        <v>2443</v>
      </c>
      <c r="G788" s="48" t="s">
        <v>11</v>
      </c>
      <c r="H788" s="48">
        <v>273066</v>
      </c>
      <c r="I788" s="48">
        <v>1</v>
      </c>
      <c r="J788" s="48" t="s">
        <v>1480</v>
      </c>
      <c r="K788" s="48" t="s">
        <v>1486</v>
      </c>
      <c r="M788" s="47">
        <f>_xlfn.XLOOKUP(BASE!$A1356,dd_carteira_fundição!A:A,dd_carteira_fundição!G:G,"",0)</f>
        <v>1</v>
      </c>
      <c r="N788" s="47" t="s">
        <v>1164</v>
      </c>
      <c r="O788" s="133"/>
      <c r="P788" s="166"/>
      <c r="Q788" s="47"/>
      <c r="R788" s="47" t="s">
        <v>1690</v>
      </c>
      <c r="S788" s="47" t="s">
        <v>1483</v>
      </c>
      <c r="T788" s="164">
        <v>74</v>
      </c>
      <c r="U788" s="165" t="str">
        <f>IFERROR(INDEX('TAXA DE OCUP. RECUR.'!$F$1:$F$60, MATCH(T788, 'TAXA DE OCUP. RECUR.'!$E$1:$E$60, 0)),"")</f>
        <v>MONTAGEM (PREPARADOR DE PEÇA)-74</v>
      </c>
      <c r="V788" s="164"/>
      <c r="W788" s="165"/>
      <c r="X788" s="229">
        <v>46119</v>
      </c>
      <c r="Y788" s="229"/>
      <c r="Z788" s="47">
        <f t="shared" si="103"/>
        <v>15</v>
      </c>
      <c r="AA788" s="47" t="str">
        <f t="shared" si="104"/>
        <v/>
      </c>
      <c r="AB788" s="47" t="str">
        <f t="shared" si="100"/>
        <v>abr</v>
      </c>
      <c r="AC788" s="47" t="str">
        <f t="shared" si="101"/>
        <v>2026</v>
      </c>
      <c r="AD788" s="165" t="str">
        <f t="shared" si="102"/>
        <v/>
      </c>
    </row>
    <row r="789" spans="1:30" x14ac:dyDescent="0.25">
      <c r="A789" s="47" t="s">
        <v>1475</v>
      </c>
      <c r="B789" s="47">
        <v>0</v>
      </c>
      <c r="C789" s="47">
        <v>0</v>
      </c>
      <c r="D789" s="47">
        <v>0</v>
      </c>
      <c r="E789" s="47" t="s">
        <v>1108</v>
      </c>
      <c r="F789" s="48" t="s">
        <v>2443</v>
      </c>
      <c r="G789" s="48" t="s">
        <v>11</v>
      </c>
      <c r="H789" s="48">
        <v>273066</v>
      </c>
      <c r="I789" s="48">
        <v>1</v>
      </c>
      <c r="J789" s="48" t="s">
        <v>1480</v>
      </c>
      <c r="K789" s="48" t="s">
        <v>1486</v>
      </c>
      <c r="M789" s="47">
        <f>_xlfn.XLOOKUP(BASE!$A1357,dd_carteira_fundição!A:A,dd_carteira_fundição!G:G,"",0)</f>
        <v>1</v>
      </c>
      <c r="N789" s="47" t="s">
        <v>1164</v>
      </c>
      <c r="O789" s="133"/>
      <c r="P789" s="166"/>
      <c r="Q789" s="47"/>
      <c r="R789" s="47" t="s">
        <v>158</v>
      </c>
      <c r="S789" s="47" t="s">
        <v>158</v>
      </c>
      <c r="T789" s="164">
        <v>2</v>
      </c>
      <c r="U789" s="165" t="str">
        <f>IFERROR(INDEX('TAXA DE OCUP. RECUR.'!$F$1:$F$60, MATCH(T789, 'TAXA DE OCUP. RECUR.'!$E$1:$E$60, 0)),"")</f>
        <v>EXPEDIÇÃO</v>
      </c>
      <c r="V789" s="164">
        <v>1</v>
      </c>
      <c r="W789" s="165"/>
      <c r="X789" s="229">
        <v>46081</v>
      </c>
      <c r="Y789" s="229"/>
      <c r="Z789" s="47">
        <f t="shared" si="103"/>
        <v>9</v>
      </c>
      <c r="AA789" s="47" t="str">
        <f t="shared" si="104"/>
        <v/>
      </c>
      <c r="AB789" s="47" t="str">
        <f t="shared" si="100"/>
        <v>fev</v>
      </c>
      <c r="AC789" s="47" t="str">
        <f t="shared" si="101"/>
        <v>2026</v>
      </c>
      <c r="AD789" s="165" t="str">
        <f t="shared" si="102"/>
        <v/>
      </c>
    </row>
    <row r="790" spans="1:30" x14ac:dyDescent="0.25">
      <c r="A790" s="47" t="s">
        <v>1476</v>
      </c>
      <c r="B790" s="47">
        <v>0</v>
      </c>
      <c r="C790" s="47">
        <v>0</v>
      </c>
      <c r="D790" s="47">
        <v>0</v>
      </c>
      <c r="E790" s="47" t="s">
        <v>1108</v>
      </c>
      <c r="F790" s="48" t="s">
        <v>2444</v>
      </c>
      <c r="G790" s="48" t="s">
        <v>11</v>
      </c>
      <c r="H790" s="48">
        <v>273066</v>
      </c>
      <c r="I790" s="48">
        <v>1</v>
      </c>
      <c r="J790" s="48" t="s">
        <v>1480</v>
      </c>
      <c r="K790" s="48" t="s">
        <v>1486</v>
      </c>
      <c r="M790" s="47">
        <f>_xlfn.XLOOKUP(BASE!$A1358,dd_carteira_fundição!A:A,dd_carteira_fundição!G:G,"",0)</f>
        <v>1</v>
      </c>
      <c r="N790" s="47" t="s">
        <v>1164</v>
      </c>
      <c r="O790" s="133"/>
      <c r="P790" s="166"/>
      <c r="Q790" s="47"/>
      <c r="R790" s="47" t="s">
        <v>1687</v>
      </c>
      <c r="S790" s="47" t="s">
        <v>1156</v>
      </c>
      <c r="T790" s="164">
        <v>1</v>
      </c>
      <c r="U790" s="165" t="str">
        <f>IFERROR(INDEX('TAXA DE OCUP. RECUR.'!$F$1:$F$60, MATCH(T790, 'TAXA DE OCUP. RECUR.'!$E$1:$E$60, 0)),"")</f>
        <v>FUNDIÇÃO MORENO</v>
      </c>
      <c r="V790" s="164">
        <v>1</v>
      </c>
      <c r="W790" s="165"/>
      <c r="X790" s="229">
        <v>46101</v>
      </c>
      <c r="Y790" s="229">
        <f>X790</f>
        <v>46101</v>
      </c>
      <c r="Z790" s="47">
        <f t="shared" si="103"/>
        <v>12</v>
      </c>
      <c r="AA790" s="47">
        <f>IF(Y790&lt;&gt;"",WEEKNUM(Y790,11),"")</f>
        <v>12</v>
      </c>
      <c r="AB790" s="47" t="str">
        <f t="shared" ref="AB790:AB821" si="105">IFERROR(IF(X790="","",TEXT(X790,"MMM")),"")</f>
        <v>mar</v>
      </c>
      <c r="AC790" s="47" t="str">
        <f t="shared" ref="AC790:AC821" si="106">IFERROR(IF(X790="","",TEXT(X790,"AAAA")),"")</f>
        <v>2026</v>
      </c>
      <c r="AD790" s="165">
        <f t="shared" si="102"/>
        <v>1</v>
      </c>
    </row>
    <row r="791" spans="1:30" x14ac:dyDescent="0.25">
      <c r="A791" s="47" t="s">
        <v>1476</v>
      </c>
      <c r="B791" s="47">
        <v>0</v>
      </c>
      <c r="C791" s="47">
        <v>0</v>
      </c>
      <c r="D791" s="47">
        <v>0</v>
      </c>
      <c r="E791" s="47" t="s">
        <v>1108</v>
      </c>
      <c r="F791" s="48" t="s">
        <v>2444</v>
      </c>
      <c r="G791" s="48" t="s">
        <v>11</v>
      </c>
      <c r="H791" s="48">
        <v>273066</v>
      </c>
      <c r="I791" s="48">
        <v>1</v>
      </c>
      <c r="J791" s="48" t="s">
        <v>1480</v>
      </c>
      <c r="K791" s="48" t="s">
        <v>1486</v>
      </c>
      <c r="M791" s="47">
        <f>_xlfn.XLOOKUP(BASE!$A1359,dd_carteira_fundição!A:A,dd_carteira_fundição!G:G,"",0)</f>
        <v>1</v>
      </c>
      <c r="N791" s="47" t="s">
        <v>1164</v>
      </c>
      <c r="O791" s="133"/>
      <c r="P791" s="166"/>
      <c r="Q791" s="47"/>
      <c r="R791" s="47" t="s">
        <v>1690</v>
      </c>
      <c r="S791" s="47" t="s">
        <v>1482</v>
      </c>
      <c r="T791" s="164">
        <v>493</v>
      </c>
      <c r="U791" s="165" t="str">
        <f>IFERROR(INDEX('TAXA DE OCUP. RECUR.'!$F$1:$F$60, MATCH(T791, 'TAXA DE OCUP. RECUR.'!$E$1:$E$60, 0)),"")</f>
        <v>MAND. TOS WHN(Q) - [493]</v>
      </c>
      <c r="V791" s="164">
        <v>45</v>
      </c>
      <c r="W791" s="165"/>
      <c r="X791" s="229">
        <v>46108</v>
      </c>
      <c r="Y791" s="229"/>
      <c r="Z791" s="47">
        <f t="shared" si="103"/>
        <v>13</v>
      </c>
      <c r="AA791" s="47" t="str">
        <f t="shared" si="104"/>
        <v/>
      </c>
      <c r="AB791" s="47" t="str">
        <f t="shared" si="105"/>
        <v>mar</v>
      </c>
      <c r="AC791" s="47" t="str">
        <f t="shared" si="106"/>
        <v>2026</v>
      </c>
      <c r="AD791" s="165" t="str">
        <f t="shared" si="102"/>
        <v/>
      </c>
    </row>
    <row r="792" spans="1:30" x14ac:dyDescent="0.25">
      <c r="A792" s="47" t="s">
        <v>1476</v>
      </c>
      <c r="B792" s="47">
        <v>0</v>
      </c>
      <c r="C792" s="47">
        <v>0</v>
      </c>
      <c r="D792" s="47">
        <v>0</v>
      </c>
      <c r="E792" s="47" t="s">
        <v>1108</v>
      </c>
      <c r="F792" s="48" t="s">
        <v>2444</v>
      </c>
      <c r="G792" s="48" t="s">
        <v>11</v>
      </c>
      <c r="H792" s="48">
        <v>273066</v>
      </c>
      <c r="I792" s="48">
        <v>1</v>
      </c>
      <c r="J792" s="48" t="s">
        <v>1480</v>
      </c>
      <c r="K792" s="48" t="s">
        <v>1486</v>
      </c>
      <c r="M792" s="47">
        <f>_xlfn.XLOOKUP(BASE!$A1360,dd_carteira_fundição!A:A,dd_carteira_fundição!G:G,"",0)</f>
        <v>1</v>
      </c>
      <c r="N792" s="47" t="s">
        <v>1164</v>
      </c>
      <c r="O792" s="133"/>
      <c r="P792" s="166"/>
      <c r="Q792" s="47"/>
      <c r="R792" s="47" t="s">
        <v>1690</v>
      </c>
      <c r="S792" s="47" t="s">
        <v>1483</v>
      </c>
      <c r="T792" s="164">
        <v>74</v>
      </c>
      <c r="U792" s="165" t="str">
        <f>IFERROR(INDEX('TAXA DE OCUP. RECUR.'!$F$1:$F$60, MATCH(T792, 'TAXA DE OCUP. RECUR.'!$E$1:$E$60, 0)),"")</f>
        <v>MONTAGEM (PREPARADOR DE PEÇA)-74</v>
      </c>
      <c r="V792" s="164"/>
      <c r="W792" s="165"/>
      <c r="X792" s="229">
        <v>46119</v>
      </c>
      <c r="Y792" s="229"/>
      <c r="Z792" s="47">
        <f t="shared" si="103"/>
        <v>15</v>
      </c>
      <c r="AA792" s="47" t="str">
        <f t="shared" si="104"/>
        <v/>
      </c>
      <c r="AB792" s="47" t="str">
        <f t="shared" si="105"/>
        <v>abr</v>
      </c>
      <c r="AC792" s="47" t="str">
        <f t="shared" si="106"/>
        <v>2026</v>
      </c>
      <c r="AD792" s="165" t="str">
        <f t="shared" si="102"/>
        <v/>
      </c>
    </row>
    <row r="793" spans="1:30" x14ac:dyDescent="0.25">
      <c r="A793" s="47" t="s">
        <v>1476</v>
      </c>
      <c r="B793" s="47">
        <v>0</v>
      </c>
      <c r="C793" s="47">
        <v>0</v>
      </c>
      <c r="D793" s="47">
        <v>0</v>
      </c>
      <c r="E793" s="47" t="s">
        <v>1108</v>
      </c>
      <c r="F793" s="48" t="s">
        <v>2444</v>
      </c>
      <c r="G793" s="48" t="s">
        <v>11</v>
      </c>
      <c r="H793" s="48">
        <v>273066</v>
      </c>
      <c r="I793" s="48">
        <v>1</v>
      </c>
      <c r="J793" s="48" t="s">
        <v>1480</v>
      </c>
      <c r="K793" s="48" t="s">
        <v>1486</v>
      </c>
      <c r="M793" s="47">
        <f>_xlfn.XLOOKUP(BASE!$A1361,dd_carteira_fundição!A:A,dd_carteira_fundição!G:G,"",0)</f>
        <v>1</v>
      </c>
      <c r="N793" s="47" t="s">
        <v>1164</v>
      </c>
      <c r="O793" s="133"/>
      <c r="P793" s="166"/>
      <c r="Q793" s="47"/>
      <c r="R793" s="47" t="s">
        <v>158</v>
      </c>
      <c r="S793" s="47" t="s">
        <v>158</v>
      </c>
      <c r="T793" s="164">
        <v>2</v>
      </c>
      <c r="U793" s="165" t="str">
        <f>IFERROR(INDEX('TAXA DE OCUP. RECUR.'!$F$1:$F$60, MATCH(T793, 'TAXA DE OCUP. RECUR.'!$E$1:$E$60, 0)),"")</f>
        <v>EXPEDIÇÃO</v>
      </c>
      <c r="V793" s="164">
        <v>1</v>
      </c>
      <c r="W793" s="165"/>
      <c r="X793" s="229">
        <v>46081</v>
      </c>
      <c r="Y793" s="229"/>
      <c r="Z793" s="47">
        <f t="shared" si="103"/>
        <v>9</v>
      </c>
      <c r="AA793" s="47" t="str">
        <f t="shared" si="104"/>
        <v/>
      </c>
      <c r="AB793" s="47" t="str">
        <f t="shared" si="105"/>
        <v>fev</v>
      </c>
      <c r="AC793" s="47" t="str">
        <f t="shared" si="106"/>
        <v>2026</v>
      </c>
      <c r="AD793" s="165" t="str">
        <f t="shared" si="102"/>
        <v/>
      </c>
    </row>
    <row r="794" spans="1:30" x14ac:dyDescent="0.25">
      <c r="A794" s="47" t="s">
        <v>969</v>
      </c>
      <c r="B794" s="47" t="s">
        <v>9</v>
      </c>
      <c r="C794" s="47">
        <v>2084</v>
      </c>
      <c r="D794" s="47">
        <v>1</v>
      </c>
      <c r="E794" s="47" t="s">
        <v>1109</v>
      </c>
      <c r="F794" s="48" t="s">
        <v>738</v>
      </c>
      <c r="G794" s="48" t="s">
        <v>11</v>
      </c>
      <c r="H794" s="48">
        <v>299377</v>
      </c>
      <c r="I794" s="48">
        <v>1</v>
      </c>
      <c r="J794" s="48" t="s">
        <v>1151</v>
      </c>
      <c r="K794" s="48" t="s">
        <v>1486</v>
      </c>
      <c r="M794" s="47">
        <f>_xlfn.XLOOKUP(BASE!$A1362,dd_carteira_fundição!A:A,dd_carteira_fundição!G:G,"",0)</f>
        <v>1</v>
      </c>
      <c r="N794" s="47" t="s">
        <v>1164</v>
      </c>
      <c r="O794" s="133"/>
      <c r="P794" s="166"/>
      <c r="Q794" s="47"/>
      <c r="R794" s="47" t="s">
        <v>1687</v>
      </c>
      <c r="S794" s="47" t="s">
        <v>1156</v>
      </c>
      <c r="T794" s="164">
        <v>1</v>
      </c>
      <c r="U794" s="165" t="str">
        <f>IFERROR(INDEX('TAXA DE OCUP. RECUR.'!$F$1:$F$60, MATCH(T794, 'TAXA DE OCUP. RECUR.'!$E$1:$E$60, 0)),"")</f>
        <v>FUNDIÇÃO MORENO</v>
      </c>
      <c r="V794" s="164">
        <v>1</v>
      </c>
      <c r="W794" s="165"/>
      <c r="X794" s="229">
        <v>46050</v>
      </c>
      <c r="Y794" s="229"/>
      <c r="Z794" s="47">
        <f t="shared" si="103"/>
        <v>5</v>
      </c>
      <c r="AA794" s="47" t="str">
        <f t="shared" si="104"/>
        <v/>
      </c>
      <c r="AB794" s="47" t="str">
        <f t="shared" si="105"/>
        <v>jan</v>
      </c>
      <c r="AC794" s="47" t="str">
        <f t="shared" si="106"/>
        <v>2026</v>
      </c>
      <c r="AD794" s="165" t="str">
        <f t="shared" si="102"/>
        <v/>
      </c>
    </row>
    <row r="795" spans="1:30" x14ac:dyDescent="0.25">
      <c r="A795" s="47" t="s">
        <v>969</v>
      </c>
      <c r="B795" s="47" t="s">
        <v>9</v>
      </c>
      <c r="C795" s="47">
        <v>2084</v>
      </c>
      <c r="D795" s="47">
        <v>1</v>
      </c>
      <c r="E795" s="47" t="s">
        <v>1109</v>
      </c>
      <c r="F795" s="48" t="s">
        <v>738</v>
      </c>
      <c r="G795" s="48" t="s">
        <v>11</v>
      </c>
      <c r="H795" s="48">
        <v>299377</v>
      </c>
      <c r="I795" s="48">
        <v>1</v>
      </c>
      <c r="J795" s="48" t="s">
        <v>1151</v>
      </c>
      <c r="K795" s="48" t="s">
        <v>1486</v>
      </c>
      <c r="M795" s="47">
        <f>_xlfn.XLOOKUP(BASE!$A1363,dd_carteira_fundição!A:A,dd_carteira_fundição!G:G,"",0)</f>
        <v>1</v>
      </c>
      <c r="N795" s="47" t="s">
        <v>1164</v>
      </c>
      <c r="O795" s="133"/>
      <c r="P795" s="166"/>
      <c r="Q795" s="47"/>
      <c r="R795" s="47" t="s">
        <v>1690</v>
      </c>
      <c r="S795" s="47" t="s">
        <v>1501</v>
      </c>
      <c r="T795" s="164">
        <v>285</v>
      </c>
      <c r="U795" s="165" t="str">
        <f>IFERROR(INDEX('TAXA DE OCUP. RECUR.'!$F$1:$F$60, MATCH(T795, 'TAXA DE OCUP. RECUR.'!$E$1:$E$60, 0)),"")</f>
        <v>TORNO VERT. TITAN SC4000 - [285]</v>
      </c>
      <c r="V795" s="164">
        <v>11</v>
      </c>
      <c r="W795" s="165"/>
      <c r="X795" s="229">
        <v>46126</v>
      </c>
      <c r="Y795" s="229"/>
      <c r="Z795" s="47">
        <f t="shared" si="103"/>
        <v>16</v>
      </c>
      <c r="AA795" s="47" t="str">
        <f t="shared" si="104"/>
        <v/>
      </c>
      <c r="AB795" s="47" t="str">
        <f t="shared" si="105"/>
        <v>abr</v>
      </c>
      <c r="AC795" s="47" t="str">
        <f t="shared" si="106"/>
        <v>2026</v>
      </c>
      <c r="AD795" s="165" t="str">
        <f t="shared" si="102"/>
        <v/>
      </c>
    </row>
    <row r="796" spans="1:30" x14ac:dyDescent="0.25">
      <c r="A796" s="47" t="s">
        <v>969</v>
      </c>
      <c r="B796" s="47" t="s">
        <v>9</v>
      </c>
      <c r="C796" s="47">
        <v>2084</v>
      </c>
      <c r="D796" s="47">
        <v>1</v>
      </c>
      <c r="E796" s="47" t="s">
        <v>1109</v>
      </c>
      <c r="F796" s="48" t="s">
        <v>738</v>
      </c>
      <c r="G796" s="48" t="s">
        <v>11</v>
      </c>
      <c r="H796" s="48">
        <v>299377</v>
      </c>
      <c r="I796" s="48">
        <v>1</v>
      </c>
      <c r="J796" s="48" t="s">
        <v>1151</v>
      </c>
      <c r="K796" s="48" t="s">
        <v>1486</v>
      </c>
      <c r="M796" s="47">
        <f>_xlfn.XLOOKUP(BASE!$A1364,dd_carteira_fundição!A:A,dd_carteira_fundição!G:G,"",0)</f>
        <v>1</v>
      </c>
      <c r="N796" s="47" t="s">
        <v>1164</v>
      </c>
      <c r="O796" s="133"/>
      <c r="P796" s="166"/>
      <c r="Q796" s="47"/>
      <c r="R796" s="47" t="s">
        <v>158</v>
      </c>
      <c r="S796" s="47" t="s">
        <v>158</v>
      </c>
      <c r="T796" s="164">
        <v>2</v>
      </c>
      <c r="U796" s="165" t="str">
        <f>IFERROR(INDEX('TAXA DE OCUP. RECUR.'!$F$1:$F$60, MATCH(T796, 'TAXA DE OCUP. RECUR.'!$E$1:$E$60, 0)),"")</f>
        <v>EXPEDIÇÃO</v>
      </c>
      <c r="V796" s="164">
        <v>1</v>
      </c>
      <c r="W796" s="165"/>
      <c r="X796" s="229">
        <v>46130</v>
      </c>
      <c r="Y796" s="229"/>
      <c r="Z796" s="47">
        <f t="shared" si="103"/>
        <v>16</v>
      </c>
      <c r="AA796" s="47" t="str">
        <f t="shared" si="104"/>
        <v/>
      </c>
      <c r="AB796" s="47" t="str">
        <f t="shared" si="105"/>
        <v>abr</v>
      </c>
      <c r="AC796" s="47" t="str">
        <f t="shared" si="106"/>
        <v>2026</v>
      </c>
      <c r="AD796" s="165" t="str">
        <f t="shared" si="102"/>
        <v/>
      </c>
    </row>
    <row r="797" spans="1:30" x14ac:dyDescent="0.25">
      <c r="A797" s="47" t="s">
        <v>984</v>
      </c>
      <c r="B797" s="47" t="s">
        <v>9</v>
      </c>
      <c r="C797" s="47">
        <v>2084</v>
      </c>
      <c r="D797" s="47">
        <v>2</v>
      </c>
      <c r="E797" s="47" t="s">
        <v>1109</v>
      </c>
      <c r="F797" s="48" t="s">
        <v>738</v>
      </c>
      <c r="G797" s="48" t="s">
        <v>11</v>
      </c>
      <c r="H797" s="48">
        <v>299377</v>
      </c>
      <c r="I797" s="48">
        <v>1</v>
      </c>
      <c r="J797" s="48" t="s">
        <v>1151</v>
      </c>
      <c r="K797" s="48" t="s">
        <v>1486</v>
      </c>
      <c r="M797" s="47">
        <f>_xlfn.XLOOKUP(BASE!$A1365,dd_carteira_fundição!A:A,dd_carteira_fundição!G:G,"",0)</f>
        <v>1</v>
      </c>
      <c r="N797" s="47" t="s">
        <v>1164</v>
      </c>
      <c r="O797" s="133" t="s">
        <v>1481</v>
      </c>
      <c r="P797" s="166"/>
      <c r="Q797" s="47"/>
      <c r="R797" s="47" t="s">
        <v>1687</v>
      </c>
      <c r="S797" s="47" t="s">
        <v>1156</v>
      </c>
      <c r="T797" s="164">
        <v>1</v>
      </c>
      <c r="U797" s="165" t="str">
        <f>IFERROR(INDEX('TAXA DE OCUP. RECUR.'!$F$1:$F$60, MATCH(T797, 'TAXA DE OCUP. RECUR.'!$E$1:$E$60, 0)),"")</f>
        <v>FUNDIÇÃO MORENO</v>
      </c>
      <c r="V797" s="164">
        <v>1</v>
      </c>
      <c r="W797" s="165"/>
      <c r="X797" s="229">
        <v>46096</v>
      </c>
      <c r="Y797" s="229"/>
      <c r="Z797" s="47">
        <f t="shared" si="103"/>
        <v>11</v>
      </c>
      <c r="AA797" s="47" t="str">
        <f t="shared" si="104"/>
        <v/>
      </c>
      <c r="AB797" s="47" t="str">
        <f t="shared" si="105"/>
        <v>mar</v>
      </c>
      <c r="AC797" s="47" t="str">
        <f t="shared" si="106"/>
        <v>2026</v>
      </c>
      <c r="AD797" s="165" t="str">
        <f t="shared" si="102"/>
        <v/>
      </c>
    </row>
    <row r="798" spans="1:30" x14ac:dyDescent="0.25">
      <c r="A798" s="47" t="s">
        <v>984</v>
      </c>
      <c r="B798" s="47" t="s">
        <v>9</v>
      </c>
      <c r="C798" s="47">
        <v>2084</v>
      </c>
      <c r="D798" s="47">
        <v>2</v>
      </c>
      <c r="E798" s="47" t="s">
        <v>1109</v>
      </c>
      <c r="F798" s="48" t="s">
        <v>738</v>
      </c>
      <c r="G798" s="48" t="s">
        <v>11</v>
      </c>
      <c r="H798" s="48">
        <v>299377</v>
      </c>
      <c r="I798" s="48">
        <v>1</v>
      </c>
      <c r="J798" s="48" t="s">
        <v>1151</v>
      </c>
      <c r="K798" s="48" t="s">
        <v>1486</v>
      </c>
      <c r="M798" s="47">
        <f>_xlfn.XLOOKUP(BASE!$A1366,dd_carteira_fundição!A:A,dd_carteira_fundição!G:G,"",0)</f>
        <v>1</v>
      </c>
      <c r="N798" s="47" t="s">
        <v>1164</v>
      </c>
      <c r="O798" s="133"/>
      <c r="P798" s="166"/>
      <c r="Q798" s="47"/>
      <c r="R798" s="47" t="s">
        <v>1690</v>
      </c>
      <c r="S798" s="47" t="s">
        <v>1501</v>
      </c>
      <c r="T798" s="164">
        <v>285</v>
      </c>
      <c r="U798" s="165" t="str">
        <f>IFERROR(INDEX('TAXA DE OCUP. RECUR.'!$F$1:$F$60, MATCH(T798, 'TAXA DE OCUP. RECUR.'!$E$1:$E$60, 0)),"")</f>
        <v>TORNO VERT. TITAN SC4000 - [285]</v>
      </c>
      <c r="V798" s="164">
        <v>11</v>
      </c>
      <c r="W798" s="165"/>
      <c r="X798" s="229">
        <v>46126</v>
      </c>
      <c r="Y798" s="229"/>
      <c r="Z798" s="47">
        <f t="shared" si="103"/>
        <v>16</v>
      </c>
      <c r="AA798" s="47" t="str">
        <f t="shared" si="104"/>
        <v/>
      </c>
      <c r="AB798" s="47" t="str">
        <f t="shared" si="105"/>
        <v>abr</v>
      </c>
      <c r="AC798" s="47" t="str">
        <f t="shared" si="106"/>
        <v>2026</v>
      </c>
      <c r="AD798" s="165" t="str">
        <f t="shared" si="102"/>
        <v/>
      </c>
    </row>
    <row r="799" spans="1:30" x14ac:dyDescent="0.25">
      <c r="A799" s="47" t="s">
        <v>984</v>
      </c>
      <c r="B799" s="47" t="s">
        <v>9</v>
      </c>
      <c r="C799" s="47">
        <v>2084</v>
      </c>
      <c r="D799" s="47">
        <v>2</v>
      </c>
      <c r="E799" s="47" t="s">
        <v>1109</v>
      </c>
      <c r="F799" s="48" t="s">
        <v>738</v>
      </c>
      <c r="G799" s="48" t="s">
        <v>11</v>
      </c>
      <c r="H799" s="48">
        <v>299377</v>
      </c>
      <c r="I799" s="48">
        <v>1</v>
      </c>
      <c r="J799" s="48" t="s">
        <v>1151</v>
      </c>
      <c r="K799" s="48" t="s">
        <v>1486</v>
      </c>
      <c r="M799" s="47">
        <f>_xlfn.XLOOKUP(BASE!$A1367,dd_carteira_fundição!A:A,dd_carteira_fundição!G:G,"",0)</f>
        <v>1</v>
      </c>
      <c r="N799" s="47" t="s">
        <v>1164</v>
      </c>
      <c r="O799" s="133"/>
      <c r="P799" s="166"/>
      <c r="Q799" s="47"/>
      <c r="R799" s="47" t="s">
        <v>158</v>
      </c>
      <c r="S799" s="47" t="s">
        <v>158</v>
      </c>
      <c r="T799" s="164">
        <v>2</v>
      </c>
      <c r="U799" s="165" t="str">
        <f>IFERROR(INDEX('TAXA DE OCUP. RECUR.'!$F$1:$F$60, MATCH(T799, 'TAXA DE OCUP. RECUR.'!$E$1:$E$60, 0)),"")</f>
        <v>EXPEDIÇÃO</v>
      </c>
      <c r="V799" s="164">
        <v>1</v>
      </c>
      <c r="W799" s="165"/>
      <c r="X799" s="229">
        <v>46130</v>
      </c>
      <c r="Y799" s="229"/>
      <c r="Z799" s="47">
        <f t="shared" si="103"/>
        <v>16</v>
      </c>
      <c r="AA799" s="47" t="str">
        <f t="shared" si="104"/>
        <v/>
      </c>
      <c r="AB799" s="47" t="str">
        <f t="shared" si="105"/>
        <v>abr</v>
      </c>
      <c r="AC799" s="47" t="str">
        <f t="shared" si="106"/>
        <v>2026</v>
      </c>
      <c r="AD799" s="165" t="str">
        <f t="shared" si="102"/>
        <v/>
      </c>
    </row>
    <row r="800" spans="1:30" x14ac:dyDescent="0.25">
      <c r="A800" s="47" t="s">
        <v>1022</v>
      </c>
      <c r="B800" s="47">
        <v>0</v>
      </c>
      <c r="C800" s="47">
        <v>0</v>
      </c>
      <c r="D800" s="47">
        <v>0</v>
      </c>
      <c r="E800" s="47" t="s">
        <v>1108</v>
      </c>
      <c r="F800" s="48" t="s">
        <v>1502</v>
      </c>
      <c r="G800" s="48" t="s">
        <v>11</v>
      </c>
      <c r="H800" s="48">
        <v>2730002</v>
      </c>
      <c r="I800" s="48">
        <v>1</v>
      </c>
      <c r="J800" s="48" t="s">
        <v>1480</v>
      </c>
      <c r="K800" s="48" t="s">
        <v>1486</v>
      </c>
      <c r="M800" s="47">
        <f>_xlfn.XLOOKUP(BASE!$A1368,dd_carteira_fundição!A:A,dd_carteira_fundição!G:G,"",0)</f>
        <v>1</v>
      </c>
      <c r="N800" s="47" t="s">
        <v>1164</v>
      </c>
      <c r="O800" s="133"/>
      <c r="P800" s="166"/>
      <c r="Q800" s="47"/>
      <c r="R800" s="47" t="s">
        <v>1690</v>
      </c>
      <c r="S800" s="47" t="s">
        <v>1483</v>
      </c>
      <c r="T800" s="164">
        <v>74</v>
      </c>
      <c r="U800" s="165" t="str">
        <f>IFERROR(INDEX('TAXA DE OCUP. RECUR.'!$F$1:$F$60, MATCH(T800, 'TAXA DE OCUP. RECUR.'!$E$1:$E$60, 0)),"")</f>
        <v>MONTAGEM (PREPARADOR DE PEÇA)-74</v>
      </c>
      <c r="V800" s="164"/>
      <c r="W800" s="165"/>
      <c r="X800" s="229">
        <v>46118</v>
      </c>
      <c r="Y800" s="229"/>
      <c r="Z800" s="47">
        <f t="shared" si="103"/>
        <v>15</v>
      </c>
      <c r="AA800" s="47" t="str">
        <f t="shared" si="104"/>
        <v/>
      </c>
      <c r="AB800" s="47" t="str">
        <f t="shared" si="105"/>
        <v>abr</v>
      </c>
      <c r="AC800" s="47" t="str">
        <f t="shared" si="106"/>
        <v>2026</v>
      </c>
      <c r="AD800" s="165" t="str">
        <f t="shared" si="102"/>
        <v/>
      </c>
    </row>
    <row r="801" spans="1:30" x14ac:dyDescent="0.25">
      <c r="A801" s="47" t="s">
        <v>1022</v>
      </c>
      <c r="B801" s="47">
        <v>0</v>
      </c>
      <c r="C801" s="47">
        <v>0</v>
      </c>
      <c r="D801" s="47">
        <v>0</v>
      </c>
      <c r="E801" s="47" t="s">
        <v>1108</v>
      </c>
      <c r="F801" s="48" t="s">
        <v>1502</v>
      </c>
      <c r="G801" s="48" t="s">
        <v>11</v>
      </c>
      <c r="H801" s="48">
        <v>2730002</v>
      </c>
      <c r="I801" s="48">
        <v>1</v>
      </c>
      <c r="J801" s="48" t="s">
        <v>1480</v>
      </c>
      <c r="K801" s="48" t="s">
        <v>1486</v>
      </c>
      <c r="M801" s="47">
        <f>_xlfn.XLOOKUP(BASE!$A1369,dd_carteira_fundição!A:A,dd_carteira_fundição!G:G,"",0)</f>
        <v>1</v>
      </c>
      <c r="N801" s="47" t="s">
        <v>1164</v>
      </c>
      <c r="O801" s="133"/>
      <c r="P801" s="166"/>
      <c r="Q801" s="47"/>
      <c r="R801" s="47" t="s">
        <v>158</v>
      </c>
      <c r="S801" s="47" t="s">
        <v>158</v>
      </c>
      <c r="T801" s="164">
        <v>2</v>
      </c>
      <c r="U801" s="165" t="str">
        <f>IFERROR(INDEX('TAXA DE OCUP. RECUR.'!$F$1:$F$60, MATCH(T801, 'TAXA DE OCUP. RECUR.'!$E$1:$E$60, 0)),"")</f>
        <v>EXPEDIÇÃO</v>
      </c>
      <c r="V801" s="164">
        <v>1</v>
      </c>
      <c r="W801" s="165"/>
      <c r="X801" s="229">
        <v>46143</v>
      </c>
      <c r="Y801" s="229"/>
      <c r="Z801" s="47">
        <f t="shared" si="103"/>
        <v>18</v>
      </c>
      <c r="AA801" s="47" t="str">
        <f t="shared" si="104"/>
        <v/>
      </c>
      <c r="AB801" s="47" t="str">
        <f t="shared" si="105"/>
        <v>mai</v>
      </c>
      <c r="AC801" s="47" t="str">
        <f t="shared" si="106"/>
        <v>2026</v>
      </c>
      <c r="AD801" s="165" t="str">
        <f t="shared" si="102"/>
        <v/>
      </c>
    </row>
    <row r="802" spans="1:30" x14ac:dyDescent="0.25">
      <c r="A802" s="47" t="s">
        <v>1022</v>
      </c>
      <c r="B802" s="47">
        <v>0</v>
      </c>
      <c r="C802" s="47">
        <v>0</v>
      </c>
      <c r="D802" s="47">
        <v>0</v>
      </c>
      <c r="E802" s="47" t="s">
        <v>1108</v>
      </c>
      <c r="F802" s="48" t="s">
        <v>1502</v>
      </c>
      <c r="G802" s="48" t="s">
        <v>11</v>
      </c>
      <c r="H802" s="48">
        <v>2730002</v>
      </c>
      <c r="I802" s="48">
        <v>1</v>
      </c>
      <c r="J802" s="48" t="s">
        <v>1480</v>
      </c>
      <c r="K802" s="48" t="s">
        <v>1486</v>
      </c>
      <c r="M802" s="47">
        <f>_xlfn.XLOOKUP(BASE!$A1370,dd_carteira_fundição!A:A,dd_carteira_fundição!G:G,"",0)</f>
        <v>1</v>
      </c>
      <c r="N802" s="47" t="s">
        <v>1164</v>
      </c>
      <c r="O802" s="133"/>
      <c r="P802" s="166"/>
      <c r="Q802" s="47"/>
      <c r="R802" s="47" t="s">
        <v>1687</v>
      </c>
      <c r="S802" s="47" t="s">
        <v>1156</v>
      </c>
      <c r="T802" s="164">
        <v>1</v>
      </c>
      <c r="U802" s="165" t="str">
        <f>IFERROR(INDEX('TAXA DE OCUP. RECUR.'!$F$1:$F$60, MATCH(T802, 'TAXA DE OCUP. RECUR.'!$E$1:$E$60, 0)),"")</f>
        <v>FUNDIÇÃO MORENO</v>
      </c>
      <c r="V802" s="164">
        <v>1</v>
      </c>
      <c r="W802" s="165"/>
      <c r="X802" s="229">
        <v>46143</v>
      </c>
      <c r="Y802" s="229">
        <f>X802</f>
        <v>46143</v>
      </c>
      <c r="Z802" s="47">
        <f t="shared" si="103"/>
        <v>18</v>
      </c>
      <c r="AA802" s="47">
        <f>IF(Y802&lt;&gt;"",WEEKNUM(Y802,11),"")</f>
        <v>18</v>
      </c>
      <c r="AB802" s="47" t="str">
        <f t="shared" si="105"/>
        <v>mai</v>
      </c>
      <c r="AC802" s="47" t="str">
        <f t="shared" si="106"/>
        <v>2026</v>
      </c>
      <c r="AD802" s="165">
        <f t="shared" si="102"/>
        <v>1</v>
      </c>
    </row>
    <row r="803" spans="1:30" x14ac:dyDescent="0.25">
      <c r="A803" s="47" t="s">
        <v>1022</v>
      </c>
      <c r="B803" s="47">
        <v>0</v>
      </c>
      <c r="C803" s="47">
        <v>0</v>
      </c>
      <c r="D803" s="47">
        <v>0</v>
      </c>
      <c r="E803" s="47" t="s">
        <v>1108</v>
      </c>
      <c r="F803" s="48" t="s">
        <v>1502</v>
      </c>
      <c r="G803" s="48" t="s">
        <v>11</v>
      </c>
      <c r="H803" s="48">
        <v>2730002</v>
      </c>
      <c r="I803" s="48">
        <v>1</v>
      </c>
      <c r="J803" s="48" t="s">
        <v>1480</v>
      </c>
      <c r="K803" s="48" t="s">
        <v>1486</v>
      </c>
      <c r="M803" s="47">
        <f>_xlfn.XLOOKUP(BASE!$A1371,dd_carteira_fundição!A:A,dd_carteira_fundição!G:G,"",0)</f>
        <v>1</v>
      </c>
      <c r="N803" s="47" t="s">
        <v>1164</v>
      </c>
      <c r="O803" s="133"/>
      <c r="P803" s="166"/>
      <c r="Q803" s="47"/>
      <c r="R803" s="47" t="s">
        <v>1690</v>
      </c>
      <c r="S803" s="47" t="s">
        <v>1482</v>
      </c>
      <c r="T803" s="164">
        <v>493</v>
      </c>
      <c r="U803" s="165" t="str">
        <f>IFERROR(INDEX('TAXA DE OCUP. RECUR.'!$F$1:$F$60, MATCH(T803, 'TAXA DE OCUP. RECUR.'!$E$1:$E$60, 0)),"")</f>
        <v>MAND. TOS WHN(Q) - [493]</v>
      </c>
      <c r="V803" s="164">
        <v>45</v>
      </c>
      <c r="W803" s="165"/>
      <c r="X803" s="229">
        <v>46118</v>
      </c>
      <c r="Y803" s="229"/>
      <c r="Z803" s="47">
        <f t="shared" si="103"/>
        <v>15</v>
      </c>
      <c r="AA803" s="47" t="str">
        <f t="shared" si="104"/>
        <v/>
      </c>
      <c r="AB803" s="47" t="str">
        <f t="shared" si="105"/>
        <v>abr</v>
      </c>
      <c r="AC803" s="47" t="str">
        <f t="shared" si="106"/>
        <v>2026</v>
      </c>
      <c r="AD803" s="165" t="str">
        <f t="shared" si="102"/>
        <v/>
      </c>
    </row>
    <row r="804" spans="1:30" x14ac:dyDescent="0.25">
      <c r="A804" s="47" t="s">
        <v>1022</v>
      </c>
      <c r="B804" s="47">
        <v>0</v>
      </c>
      <c r="C804" s="47">
        <v>0</v>
      </c>
      <c r="D804" s="47">
        <v>0</v>
      </c>
      <c r="E804" s="47" t="s">
        <v>1108</v>
      </c>
      <c r="F804" s="48" t="s">
        <v>1502</v>
      </c>
      <c r="G804" s="48" t="s">
        <v>11</v>
      </c>
      <c r="H804" s="48">
        <v>2730002</v>
      </c>
      <c r="I804" s="48">
        <v>1</v>
      </c>
      <c r="J804" s="48" t="s">
        <v>1480</v>
      </c>
      <c r="K804" s="48" t="s">
        <v>1486</v>
      </c>
      <c r="M804" s="47">
        <f>_xlfn.XLOOKUP(BASE!$A1372,dd_carteira_fundição!A:A,dd_carteira_fundição!G:G,"",0)</f>
        <v>1</v>
      </c>
      <c r="N804" s="47" t="s">
        <v>1164</v>
      </c>
      <c r="O804" s="133"/>
      <c r="P804" s="166"/>
      <c r="Q804" s="47"/>
      <c r="R804" s="47" t="s">
        <v>1690</v>
      </c>
      <c r="S804" s="47" t="s">
        <v>1483</v>
      </c>
      <c r="T804" s="164">
        <v>74</v>
      </c>
      <c r="U804" s="165" t="str">
        <f>IFERROR(INDEX('TAXA DE OCUP. RECUR.'!$F$1:$F$60, MATCH(T804, 'TAXA DE OCUP. RECUR.'!$E$1:$E$60, 0)),"")</f>
        <v>MONTAGEM (PREPARADOR DE PEÇA)-74</v>
      </c>
      <c r="V804" s="164"/>
      <c r="W804" s="165"/>
      <c r="X804" s="229">
        <v>46121</v>
      </c>
      <c r="Y804" s="229"/>
      <c r="Z804" s="47">
        <f t="shared" si="103"/>
        <v>15</v>
      </c>
      <c r="AA804" s="47" t="str">
        <f t="shared" si="104"/>
        <v/>
      </c>
      <c r="AB804" s="47" t="str">
        <f t="shared" si="105"/>
        <v>abr</v>
      </c>
      <c r="AC804" s="47" t="str">
        <f t="shared" si="106"/>
        <v>2026</v>
      </c>
      <c r="AD804" s="165" t="str">
        <f t="shared" si="102"/>
        <v/>
      </c>
    </row>
    <row r="805" spans="1:30" x14ac:dyDescent="0.25">
      <c r="A805" s="47" t="s">
        <v>1022</v>
      </c>
      <c r="B805" s="47">
        <v>0</v>
      </c>
      <c r="C805" s="47">
        <v>0</v>
      </c>
      <c r="D805" s="47">
        <v>0</v>
      </c>
      <c r="E805" s="47" t="s">
        <v>1108</v>
      </c>
      <c r="F805" s="48" t="s">
        <v>1502</v>
      </c>
      <c r="G805" s="48" t="s">
        <v>11</v>
      </c>
      <c r="H805" s="48">
        <v>2730002</v>
      </c>
      <c r="I805" s="48">
        <v>1</v>
      </c>
      <c r="J805" s="48" t="s">
        <v>1480</v>
      </c>
      <c r="K805" s="48" t="s">
        <v>1486</v>
      </c>
      <c r="M805" s="47">
        <f>_xlfn.XLOOKUP(BASE!$A1373,dd_carteira_fundição!A:A,dd_carteira_fundição!G:G,"",0)</f>
        <v>1</v>
      </c>
      <c r="N805" s="47" t="s">
        <v>1164</v>
      </c>
      <c r="O805" s="133"/>
      <c r="P805" s="166"/>
      <c r="Q805" s="47"/>
      <c r="R805" s="47" t="s">
        <v>158</v>
      </c>
      <c r="S805" s="47" t="s">
        <v>158</v>
      </c>
      <c r="T805" s="164">
        <v>2</v>
      </c>
      <c r="U805" s="165" t="str">
        <f>IFERROR(INDEX('TAXA DE OCUP. RECUR.'!$F$1:$F$60, MATCH(T805, 'TAXA DE OCUP. RECUR.'!$E$1:$E$60, 0)),"")</f>
        <v>EXPEDIÇÃO</v>
      </c>
      <c r="V805" s="164">
        <v>1</v>
      </c>
      <c r="W805" s="165"/>
      <c r="X805" s="229">
        <v>46143</v>
      </c>
      <c r="Y805" s="229"/>
      <c r="Z805" s="47">
        <f t="shared" si="103"/>
        <v>18</v>
      </c>
      <c r="AA805" s="47" t="str">
        <f t="shared" si="104"/>
        <v/>
      </c>
      <c r="AB805" s="47" t="str">
        <f t="shared" si="105"/>
        <v>mai</v>
      </c>
      <c r="AC805" s="47" t="str">
        <f t="shared" si="106"/>
        <v>2026</v>
      </c>
      <c r="AD805" s="165" t="str">
        <f t="shared" si="102"/>
        <v/>
      </c>
    </row>
    <row r="806" spans="1:30" x14ac:dyDescent="0.25">
      <c r="A806" s="47" t="s">
        <v>1011</v>
      </c>
      <c r="B806" s="47" t="s">
        <v>9</v>
      </c>
      <c r="C806" s="47">
        <v>2054</v>
      </c>
      <c r="D806" s="47">
        <v>1</v>
      </c>
      <c r="E806" s="47" t="s">
        <v>1109</v>
      </c>
      <c r="F806" s="48" t="s">
        <v>293</v>
      </c>
      <c r="G806" s="48" t="s">
        <v>11</v>
      </c>
      <c r="H806" s="48">
        <v>299303</v>
      </c>
      <c r="I806" s="48">
        <v>1</v>
      </c>
      <c r="J806" s="48" t="s">
        <v>1151</v>
      </c>
      <c r="K806" s="48" t="s">
        <v>1486</v>
      </c>
      <c r="M806" s="47">
        <f>_xlfn.XLOOKUP(BASE!$A1374,dd_carteira_fundição!A:A,dd_carteira_fundição!G:G,"",0)</f>
        <v>1</v>
      </c>
      <c r="N806" s="47" t="s">
        <v>1164</v>
      </c>
      <c r="O806" s="133"/>
      <c r="P806" s="166"/>
      <c r="Q806" s="47"/>
      <c r="R806" s="47" t="s">
        <v>1687</v>
      </c>
      <c r="S806" s="47" t="s">
        <v>1156</v>
      </c>
      <c r="T806" s="164">
        <v>1</v>
      </c>
      <c r="U806" s="165" t="str">
        <f>IFERROR(INDEX('TAXA DE OCUP. RECUR.'!$F$1:$F$60, MATCH(T806, 'TAXA DE OCUP. RECUR.'!$E$1:$E$60, 0)),"")</f>
        <v>FUNDIÇÃO MORENO</v>
      </c>
      <c r="V806" s="164">
        <v>1</v>
      </c>
      <c r="W806" s="165"/>
      <c r="X806" s="229">
        <v>46078</v>
      </c>
      <c r="Y806" s="229"/>
      <c r="Z806" s="47">
        <f t="shared" si="103"/>
        <v>9</v>
      </c>
      <c r="AA806" s="47" t="str">
        <f t="shared" si="104"/>
        <v/>
      </c>
      <c r="AB806" s="47" t="str">
        <f t="shared" si="105"/>
        <v>fev</v>
      </c>
      <c r="AC806" s="47" t="str">
        <f t="shared" si="106"/>
        <v>2026</v>
      </c>
      <c r="AD806" s="165" t="str">
        <f t="shared" si="102"/>
        <v/>
      </c>
    </row>
    <row r="807" spans="1:30" x14ac:dyDescent="0.25">
      <c r="A807" s="47" t="s">
        <v>1011</v>
      </c>
      <c r="B807" s="47" t="s">
        <v>9</v>
      </c>
      <c r="C807" s="47">
        <v>2054</v>
      </c>
      <c r="D807" s="47">
        <v>1</v>
      </c>
      <c r="E807" s="47" t="s">
        <v>1109</v>
      </c>
      <c r="F807" s="48" t="s">
        <v>293</v>
      </c>
      <c r="G807" s="48" t="s">
        <v>11</v>
      </c>
      <c r="H807" s="48">
        <v>299303</v>
      </c>
      <c r="I807" s="48">
        <v>1</v>
      </c>
      <c r="J807" s="48" t="s">
        <v>1151</v>
      </c>
      <c r="K807" s="48" t="s">
        <v>1486</v>
      </c>
      <c r="M807" s="47">
        <f>_xlfn.XLOOKUP(BASE!$A1375,dd_carteira_fundição!A:A,dd_carteira_fundição!G:G,"",0)</f>
        <v>1</v>
      </c>
      <c r="N807" s="47" t="s">
        <v>1164</v>
      </c>
      <c r="O807" s="133"/>
      <c r="P807" s="166"/>
      <c r="Q807" s="47"/>
      <c r="R807" s="47" t="s">
        <v>1690</v>
      </c>
      <c r="S807" s="47" t="s">
        <v>1503</v>
      </c>
      <c r="T807" s="164">
        <v>496</v>
      </c>
      <c r="U807" s="165" t="s">
        <v>1504</v>
      </c>
      <c r="V807" s="164">
        <v>66</v>
      </c>
      <c r="W807" s="165"/>
      <c r="X807" s="229">
        <v>46090</v>
      </c>
      <c r="Y807" s="229"/>
      <c r="Z807" s="47">
        <f t="shared" si="103"/>
        <v>11</v>
      </c>
      <c r="AA807" s="47" t="str">
        <f t="shared" si="104"/>
        <v/>
      </c>
      <c r="AB807" s="47" t="str">
        <f t="shared" si="105"/>
        <v>mar</v>
      </c>
      <c r="AC807" s="47" t="str">
        <f t="shared" si="106"/>
        <v>2026</v>
      </c>
      <c r="AD807" s="165" t="str">
        <f t="shared" si="102"/>
        <v/>
      </c>
    </row>
    <row r="808" spans="1:30" x14ac:dyDescent="0.25">
      <c r="A808" s="47" t="s">
        <v>1011</v>
      </c>
      <c r="B808" s="47" t="s">
        <v>9</v>
      </c>
      <c r="C808" s="47">
        <v>2054</v>
      </c>
      <c r="D808" s="47">
        <v>1</v>
      </c>
      <c r="E808" s="47" t="s">
        <v>1109</v>
      </c>
      <c r="F808" s="48" t="s">
        <v>293</v>
      </c>
      <c r="G808" s="48" t="s">
        <v>11</v>
      </c>
      <c r="H808" s="48">
        <v>299303</v>
      </c>
      <c r="I808" s="48">
        <v>1</v>
      </c>
      <c r="J808" s="48" t="s">
        <v>1151</v>
      </c>
      <c r="K808" s="48" t="s">
        <v>1486</v>
      </c>
      <c r="M808" s="47">
        <f>_xlfn.XLOOKUP(BASE!$A1376,dd_carteira_fundição!A:A,dd_carteira_fundição!G:G,"",0)</f>
        <v>1</v>
      </c>
      <c r="N808" s="47" t="s">
        <v>1164</v>
      </c>
      <c r="O808" s="133"/>
      <c r="P808" s="166"/>
      <c r="Q808" s="47"/>
      <c r="R808" s="47" t="s">
        <v>1690</v>
      </c>
      <c r="S808" s="47" t="s">
        <v>1440</v>
      </c>
      <c r="T808" s="164">
        <v>74</v>
      </c>
      <c r="U808" s="165" t="s">
        <v>17</v>
      </c>
      <c r="V808" s="164">
        <v>2</v>
      </c>
      <c r="W808" s="165"/>
      <c r="X808" s="229">
        <v>46102</v>
      </c>
      <c r="Y808" s="229"/>
      <c r="Z808" s="47">
        <f t="shared" si="103"/>
        <v>12</v>
      </c>
      <c r="AA808" s="47" t="str">
        <f t="shared" si="104"/>
        <v/>
      </c>
      <c r="AB808" s="47" t="str">
        <f t="shared" si="105"/>
        <v>mar</v>
      </c>
      <c r="AC808" s="47" t="str">
        <f t="shared" si="106"/>
        <v>2026</v>
      </c>
      <c r="AD808" s="165" t="str">
        <f t="shared" si="102"/>
        <v/>
      </c>
    </row>
    <row r="809" spans="1:30" x14ac:dyDescent="0.25">
      <c r="A809" s="47" t="s">
        <v>1011</v>
      </c>
      <c r="B809" s="47" t="s">
        <v>9</v>
      </c>
      <c r="C809" s="47">
        <v>2054</v>
      </c>
      <c r="D809" s="47">
        <v>1</v>
      </c>
      <c r="E809" s="47" t="s">
        <v>1109</v>
      </c>
      <c r="F809" s="48" t="s">
        <v>293</v>
      </c>
      <c r="G809" s="48" t="s">
        <v>11</v>
      </c>
      <c r="H809" s="48">
        <v>299303</v>
      </c>
      <c r="I809" s="48">
        <v>1</v>
      </c>
      <c r="J809" s="48" t="s">
        <v>1151</v>
      </c>
      <c r="K809" s="48" t="s">
        <v>1486</v>
      </c>
      <c r="M809" s="47">
        <f>_xlfn.XLOOKUP(BASE!$A1377,dd_carteira_fundição!A:A,dd_carteira_fundição!G:G,"",0)</f>
        <v>1</v>
      </c>
      <c r="N809" s="47" t="s">
        <v>1164</v>
      </c>
      <c r="O809" s="133"/>
      <c r="P809" s="166"/>
      <c r="Q809" s="47"/>
      <c r="R809" s="47" t="s">
        <v>158</v>
      </c>
      <c r="S809" s="47" t="s">
        <v>158</v>
      </c>
      <c r="T809" s="164">
        <v>2</v>
      </c>
      <c r="U809" s="165" t="str">
        <f>IFERROR(INDEX('TAXA DE OCUP. RECUR.'!$F$1:$F$60, MATCH(T809, 'TAXA DE OCUP. RECUR.'!$E$1:$E$60, 0)),"")</f>
        <v>EXPEDIÇÃO</v>
      </c>
      <c r="V809" s="164">
        <v>1</v>
      </c>
      <c r="W809" s="165"/>
      <c r="X809" s="229">
        <v>46127</v>
      </c>
      <c r="Y809" s="229"/>
      <c r="Z809" s="47">
        <f t="shared" si="103"/>
        <v>16</v>
      </c>
      <c r="AA809" s="47" t="str">
        <f t="shared" si="104"/>
        <v/>
      </c>
      <c r="AB809" s="47" t="str">
        <f t="shared" si="105"/>
        <v>abr</v>
      </c>
      <c r="AC809" s="47" t="str">
        <f t="shared" si="106"/>
        <v>2026</v>
      </c>
      <c r="AD809" s="165" t="str">
        <f t="shared" si="102"/>
        <v/>
      </c>
    </row>
    <row r="810" spans="1:30" x14ac:dyDescent="0.25">
      <c r="A810" s="47" t="s">
        <v>1012</v>
      </c>
      <c r="B810" s="47" t="s">
        <v>9</v>
      </c>
      <c r="C810" s="47">
        <v>2028</v>
      </c>
      <c r="D810" s="47">
        <v>1</v>
      </c>
      <c r="E810" s="47" t="s">
        <v>1109</v>
      </c>
      <c r="F810" s="48" t="s">
        <v>692</v>
      </c>
      <c r="G810" s="48" t="s">
        <v>11</v>
      </c>
      <c r="H810" s="48">
        <v>299208</v>
      </c>
      <c r="I810" s="48">
        <v>1</v>
      </c>
      <c r="J810" s="48" t="s">
        <v>1151</v>
      </c>
      <c r="K810" s="48" t="s">
        <v>1486</v>
      </c>
      <c r="M810" s="47">
        <f>_xlfn.XLOOKUP(BASE!$A1378,dd_carteira_fundição!A:A,dd_carteira_fundição!G:G,"",0)</f>
        <v>1</v>
      </c>
      <c r="N810" s="47" t="s">
        <v>1164</v>
      </c>
      <c r="O810" s="133"/>
      <c r="P810" s="166"/>
      <c r="Q810" s="47"/>
      <c r="R810" s="47" t="s">
        <v>1687</v>
      </c>
      <c r="S810" s="47" t="s">
        <v>1156</v>
      </c>
      <c r="T810" s="164">
        <v>1</v>
      </c>
      <c r="U810" s="165" t="str">
        <f>IFERROR(INDEX('TAXA DE OCUP. RECUR.'!$F$1:$F$60, MATCH(T810, 'TAXA DE OCUP. RECUR.'!$E$1:$E$60, 0)),"")</f>
        <v>FUNDIÇÃO MORENO</v>
      </c>
      <c r="V810" s="164">
        <v>1</v>
      </c>
      <c r="W810" s="165"/>
      <c r="X810" s="229">
        <v>46078</v>
      </c>
      <c r="Y810" s="229"/>
      <c r="Z810" s="47">
        <f t="shared" si="103"/>
        <v>9</v>
      </c>
      <c r="AA810" s="47" t="str">
        <f t="shared" si="104"/>
        <v/>
      </c>
      <c r="AB810" s="47" t="str">
        <f t="shared" si="105"/>
        <v>fev</v>
      </c>
      <c r="AC810" s="47" t="str">
        <f t="shared" si="106"/>
        <v>2026</v>
      </c>
      <c r="AD810" s="165" t="str">
        <f t="shared" si="102"/>
        <v/>
      </c>
    </row>
    <row r="811" spans="1:30" x14ac:dyDescent="0.25">
      <c r="A811" s="47" t="s">
        <v>1012</v>
      </c>
      <c r="B811" s="47" t="s">
        <v>9</v>
      </c>
      <c r="C811" s="47">
        <v>2028</v>
      </c>
      <c r="D811" s="47">
        <v>1</v>
      </c>
      <c r="E811" s="47" t="s">
        <v>1109</v>
      </c>
      <c r="F811" s="48" t="s">
        <v>692</v>
      </c>
      <c r="G811" s="48" t="s">
        <v>11</v>
      </c>
      <c r="H811" s="48">
        <v>299208</v>
      </c>
      <c r="I811" s="48">
        <v>1</v>
      </c>
      <c r="J811" s="48" t="s">
        <v>1151</v>
      </c>
      <c r="K811" s="48" t="s">
        <v>1486</v>
      </c>
      <c r="M811" s="47">
        <f>_xlfn.XLOOKUP(BASE!$A1379,dd_carteira_fundição!A:A,dd_carteira_fundição!G:G,"",0)</f>
        <v>1</v>
      </c>
      <c r="N811" s="47" t="s">
        <v>1164</v>
      </c>
      <c r="O811" s="133"/>
      <c r="P811" s="166"/>
      <c r="Q811" s="47"/>
      <c r="R811" s="47" t="s">
        <v>1690</v>
      </c>
      <c r="S811" s="47" t="s">
        <v>1503</v>
      </c>
      <c r="T811" s="164">
        <v>285</v>
      </c>
      <c r="U811" s="165" t="str">
        <f>IFERROR(INDEX('TAXA DE OCUP. RECUR.'!$F$1:$F$60, MATCH(T811, 'TAXA DE OCUP. RECUR.'!$E$1:$E$60, 0)),"")</f>
        <v>TORNO VERT. TITAN SC4000 - [285]</v>
      </c>
      <c r="V811" s="164">
        <v>26</v>
      </c>
      <c r="W811" s="165"/>
      <c r="X811" s="229">
        <v>46090</v>
      </c>
      <c r="Y811" s="229"/>
      <c r="Z811" s="47">
        <f t="shared" si="103"/>
        <v>11</v>
      </c>
      <c r="AA811" s="47" t="str">
        <f t="shared" si="104"/>
        <v/>
      </c>
      <c r="AB811" s="47" t="str">
        <f t="shared" si="105"/>
        <v>mar</v>
      </c>
      <c r="AC811" s="47" t="str">
        <f t="shared" si="106"/>
        <v>2026</v>
      </c>
      <c r="AD811" s="165" t="str">
        <f t="shared" si="102"/>
        <v/>
      </c>
    </row>
    <row r="812" spans="1:30" x14ac:dyDescent="0.25">
      <c r="A812" s="47" t="s">
        <v>1012</v>
      </c>
      <c r="B812" s="47" t="s">
        <v>9</v>
      </c>
      <c r="C812" s="47">
        <v>2028</v>
      </c>
      <c r="D812" s="47">
        <v>1</v>
      </c>
      <c r="E812" s="47" t="s">
        <v>1109</v>
      </c>
      <c r="F812" s="48" t="s">
        <v>692</v>
      </c>
      <c r="G812" s="48" t="s">
        <v>11</v>
      </c>
      <c r="H812" s="48">
        <v>299208</v>
      </c>
      <c r="I812" s="48">
        <v>1</v>
      </c>
      <c r="J812" s="48" t="s">
        <v>1151</v>
      </c>
      <c r="K812" s="48" t="s">
        <v>1486</v>
      </c>
      <c r="M812" s="47">
        <f>_xlfn.XLOOKUP(BASE!$A1380,dd_carteira_fundição!A:A,dd_carteira_fundição!G:G,"",0)</f>
        <v>1</v>
      </c>
      <c r="N812" s="47" t="s">
        <v>1164</v>
      </c>
      <c r="O812" s="133"/>
      <c r="P812" s="166"/>
      <c r="Q812" s="47"/>
      <c r="R812" s="47" t="s">
        <v>1690</v>
      </c>
      <c r="S812" s="47" t="s">
        <v>1440</v>
      </c>
      <c r="T812" s="164">
        <v>74</v>
      </c>
      <c r="U812" s="165" t="s">
        <v>17</v>
      </c>
      <c r="V812" s="164">
        <v>2</v>
      </c>
      <c r="W812" s="165"/>
      <c r="X812" s="229">
        <v>46102</v>
      </c>
      <c r="Y812" s="229"/>
      <c r="Z812" s="47">
        <f t="shared" si="103"/>
        <v>12</v>
      </c>
      <c r="AA812" s="47" t="str">
        <f t="shared" si="104"/>
        <v/>
      </c>
      <c r="AB812" s="47" t="str">
        <f t="shared" si="105"/>
        <v>mar</v>
      </c>
      <c r="AC812" s="47" t="str">
        <f t="shared" si="106"/>
        <v>2026</v>
      </c>
      <c r="AD812" s="165" t="str">
        <f t="shared" si="102"/>
        <v/>
      </c>
    </row>
    <row r="813" spans="1:30" x14ac:dyDescent="0.25">
      <c r="A813" s="47" t="s">
        <v>1012</v>
      </c>
      <c r="B813" s="47" t="s">
        <v>9</v>
      </c>
      <c r="C813" s="47">
        <v>2028</v>
      </c>
      <c r="D813" s="47">
        <v>1</v>
      </c>
      <c r="E813" s="47" t="s">
        <v>1109</v>
      </c>
      <c r="F813" s="48" t="s">
        <v>692</v>
      </c>
      <c r="G813" s="48" t="s">
        <v>11</v>
      </c>
      <c r="H813" s="48">
        <v>299208</v>
      </c>
      <c r="I813" s="48">
        <v>1</v>
      </c>
      <c r="J813" s="48" t="s">
        <v>1151</v>
      </c>
      <c r="K813" s="48" t="s">
        <v>1486</v>
      </c>
      <c r="M813" s="47">
        <f>_xlfn.XLOOKUP(BASE!$A1381,dd_carteira_fundição!A:A,dd_carteira_fundição!G:G,"",0)</f>
        <v>1</v>
      </c>
      <c r="N813" s="47" t="s">
        <v>1164</v>
      </c>
      <c r="O813" s="133"/>
      <c r="P813" s="166"/>
      <c r="Q813" s="47"/>
      <c r="R813" s="47" t="s">
        <v>158</v>
      </c>
      <c r="S813" s="47" t="s">
        <v>158</v>
      </c>
      <c r="T813" s="164">
        <v>2</v>
      </c>
      <c r="U813" s="165" t="str">
        <f>IFERROR(INDEX('TAXA DE OCUP. RECUR.'!$F$1:$F$60, MATCH(T813, 'TAXA DE OCUP. RECUR.'!$E$1:$E$60, 0)),"")</f>
        <v>EXPEDIÇÃO</v>
      </c>
      <c r="V813" s="164">
        <v>1</v>
      </c>
      <c r="W813" s="165"/>
      <c r="X813" s="229">
        <v>46127</v>
      </c>
      <c r="Y813" s="229"/>
      <c r="Z813" s="47">
        <f t="shared" si="103"/>
        <v>16</v>
      </c>
      <c r="AA813" s="47" t="str">
        <f t="shared" si="104"/>
        <v/>
      </c>
      <c r="AB813" s="47" t="str">
        <f t="shared" si="105"/>
        <v>abr</v>
      </c>
      <c r="AC813" s="47" t="str">
        <f t="shared" si="106"/>
        <v>2026</v>
      </c>
      <c r="AD813" s="165" t="str">
        <f t="shared" si="102"/>
        <v/>
      </c>
    </row>
    <row r="814" spans="1:30" x14ac:dyDescent="0.25">
      <c r="A814" s="47" t="s">
        <v>1021</v>
      </c>
      <c r="B814" s="47" t="s">
        <v>9</v>
      </c>
      <c r="C814" s="47">
        <v>2029</v>
      </c>
      <c r="D814" s="47">
        <v>1</v>
      </c>
      <c r="E814" s="47" t="s">
        <v>1109</v>
      </c>
      <c r="F814" s="48" t="s">
        <v>692</v>
      </c>
      <c r="G814" s="48" t="s">
        <v>11</v>
      </c>
      <c r="H814" s="48">
        <v>299208</v>
      </c>
      <c r="I814" s="48">
        <v>1</v>
      </c>
      <c r="J814" s="48" t="s">
        <v>1151</v>
      </c>
      <c r="K814" s="48" t="s">
        <v>1486</v>
      </c>
      <c r="M814" s="47">
        <f>_xlfn.XLOOKUP(BASE!$A1382,dd_carteira_fundição!A:A,dd_carteira_fundição!G:G,"",0)</f>
        <v>1</v>
      </c>
      <c r="N814" s="47" t="s">
        <v>1164</v>
      </c>
      <c r="O814" s="133"/>
      <c r="P814" s="166"/>
      <c r="Q814" s="47"/>
      <c r="R814" s="47" t="s">
        <v>1687</v>
      </c>
      <c r="S814" s="47" t="s">
        <v>1156</v>
      </c>
      <c r="T814" s="164">
        <v>1</v>
      </c>
      <c r="U814" s="165" t="str">
        <f>IFERROR(INDEX('TAXA DE OCUP. RECUR.'!$F$1:$F$60, MATCH(T814, 'TAXA DE OCUP. RECUR.'!$E$1:$E$60, 0)),"")</f>
        <v>FUNDIÇÃO MORENO</v>
      </c>
      <c r="V814" s="164">
        <v>1</v>
      </c>
      <c r="W814" s="165"/>
      <c r="X814" s="229">
        <v>46107</v>
      </c>
      <c r="Y814" s="229"/>
      <c r="Z814" s="47">
        <f t="shared" si="103"/>
        <v>13</v>
      </c>
      <c r="AA814" s="47" t="str">
        <f t="shared" si="104"/>
        <v/>
      </c>
      <c r="AB814" s="47" t="str">
        <f t="shared" si="105"/>
        <v>mar</v>
      </c>
      <c r="AC814" s="47" t="str">
        <f t="shared" si="106"/>
        <v>2026</v>
      </c>
      <c r="AD814" s="165" t="str">
        <f t="shared" si="102"/>
        <v/>
      </c>
    </row>
    <row r="815" spans="1:30" x14ac:dyDescent="0.25">
      <c r="A815" s="47" t="s">
        <v>1021</v>
      </c>
      <c r="B815" s="47" t="s">
        <v>9</v>
      </c>
      <c r="C815" s="47">
        <v>2029</v>
      </c>
      <c r="D815" s="47">
        <v>1</v>
      </c>
      <c r="E815" s="47" t="s">
        <v>1109</v>
      </c>
      <c r="F815" s="48" t="s">
        <v>692</v>
      </c>
      <c r="G815" s="48" t="s">
        <v>11</v>
      </c>
      <c r="H815" s="48">
        <v>299208</v>
      </c>
      <c r="I815" s="48">
        <v>1</v>
      </c>
      <c r="J815" s="48" t="s">
        <v>1151</v>
      </c>
      <c r="K815" s="48" t="s">
        <v>1486</v>
      </c>
      <c r="M815" s="47">
        <f>_xlfn.XLOOKUP(BASE!$A1383,dd_carteira_fundição!A:A,dd_carteira_fundição!G:G,"",0)</f>
        <v>1</v>
      </c>
      <c r="N815" s="47" t="s">
        <v>1164</v>
      </c>
      <c r="O815" s="133"/>
      <c r="P815" s="166"/>
      <c r="Q815" s="47"/>
      <c r="R815" s="47" t="s">
        <v>1690</v>
      </c>
      <c r="S815" s="47" t="s">
        <v>1503</v>
      </c>
      <c r="T815" s="164">
        <v>285</v>
      </c>
      <c r="U815" s="165" t="str">
        <f>IFERROR(INDEX('TAXA DE OCUP. RECUR.'!$F$1:$F$60, MATCH(T815, 'TAXA DE OCUP. RECUR.'!$E$1:$E$60, 0)),"")</f>
        <v>TORNO VERT. TITAN SC4000 - [285]</v>
      </c>
      <c r="V815" s="164">
        <v>26</v>
      </c>
      <c r="W815" s="165"/>
      <c r="X815" s="229">
        <v>46111</v>
      </c>
      <c r="Y815" s="229"/>
      <c r="Z815" s="47">
        <f t="shared" si="103"/>
        <v>14</v>
      </c>
      <c r="AA815" s="47" t="str">
        <f t="shared" si="104"/>
        <v/>
      </c>
      <c r="AB815" s="47" t="str">
        <f t="shared" si="105"/>
        <v>mar</v>
      </c>
      <c r="AC815" s="47" t="str">
        <f t="shared" si="106"/>
        <v>2026</v>
      </c>
      <c r="AD815" s="165" t="str">
        <f t="shared" si="102"/>
        <v/>
      </c>
    </row>
    <row r="816" spans="1:30" x14ac:dyDescent="0.25">
      <c r="A816" s="47" t="s">
        <v>1021</v>
      </c>
      <c r="B816" s="47" t="s">
        <v>9</v>
      </c>
      <c r="C816" s="47">
        <v>2029</v>
      </c>
      <c r="D816" s="47">
        <v>1</v>
      </c>
      <c r="E816" s="47" t="s">
        <v>1109</v>
      </c>
      <c r="F816" s="48" t="s">
        <v>692</v>
      </c>
      <c r="G816" s="48" t="s">
        <v>11</v>
      </c>
      <c r="H816" s="48">
        <v>299208</v>
      </c>
      <c r="I816" s="48">
        <v>1</v>
      </c>
      <c r="J816" s="48" t="s">
        <v>1151</v>
      </c>
      <c r="K816" s="48" t="s">
        <v>1486</v>
      </c>
      <c r="M816" s="47">
        <f>_xlfn.XLOOKUP(BASE!$A1384,dd_carteira_fundição!A:A,dd_carteira_fundição!G:G,"",0)</f>
        <v>1</v>
      </c>
      <c r="N816" s="47" t="s">
        <v>1164</v>
      </c>
      <c r="O816" s="133"/>
      <c r="P816" s="166"/>
      <c r="Q816" s="47"/>
      <c r="R816" s="47" t="s">
        <v>1690</v>
      </c>
      <c r="S816" s="47" t="s">
        <v>1440</v>
      </c>
      <c r="T816" s="164">
        <v>74</v>
      </c>
      <c r="U816" s="165" t="str">
        <f>IFERROR(INDEX('TAXA DE OCUP. RECUR.'!$F$1:$F$60, MATCH(T816, 'TAXA DE OCUP. RECUR.'!$E$1:$E$60, 0)),"")</f>
        <v>MONTAGEM (PREPARADOR DE PEÇA)-74</v>
      </c>
      <c r="V816" s="164">
        <v>2</v>
      </c>
      <c r="W816" s="165"/>
      <c r="X816" s="229">
        <v>46139</v>
      </c>
      <c r="Y816" s="229"/>
      <c r="Z816" s="47">
        <f t="shared" si="103"/>
        <v>18</v>
      </c>
      <c r="AA816" s="47" t="str">
        <f t="shared" si="104"/>
        <v/>
      </c>
      <c r="AB816" s="47" t="str">
        <f t="shared" si="105"/>
        <v>abr</v>
      </c>
      <c r="AC816" s="47" t="str">
        <f t="shared" si="106"/>
        <v>2026</v>
      </c>
      <c r="AD816" s="165" t="str">
        <f t="shared" si="102"/>
        <v/>
      </c>
    </row>
    <row r="817" spans="1:30" x14ac:dyDescent="0.25">
      <c r="A817" s="47" t="s">
        <v>1530</v>
      </c>
      <c r="B817" s="47" t="s">
        <v>9</v>
      </c>
      <c r="C817" s="47">
        <v>2029</v>
      </c>
      <c r="D817" s="47">
        <v>1</v>
      </c>
      <c r="E817" s="47" t="s">
        <v>1109</v>
      </c>
      <c r="F817" s="48" t="s">
        <v>692</v>
      </c>
      <c r="G817" s="48" t="s">
        <v>11</v>
      </c>
      <c r="H817" s="48">
        <v>299208</v>
      </c>
      <c r="I817" s="48">
        <v>1</v>
      </c>
      <c r="J817" s="48" t="s">
        <v>1151</v>
      </c>
      <c r="K817" s="48" t="s">
        <v>1486</v>
      </c>
      <c r="M817" s="47">
        <f>_xlfn.XLOOKUP(BASE!$A1385,dd_carteira_fundição!A:A,dd_carteira_fundição!G:G,"",0)</f>
        <v>1</v>
      </c>
      <c r="N817" s="47" t="s">
        <v>1164</v>
      </c>
      <c r="O817" s="133"/>
      <c r="P817" s="166"/>
      <c r="Q817" s="47"/>
      <c r="R817" s="47" t="s">
        <v>158</v>
      </c>
      <c r="S817" s="47" t="s">
        <v>158</v>
      </c>
      <c r="T817" s="164">
        <v>2</v>
      </c>
      <c r="U817" s="165" t="str">
        <f>IFERROR(INDEX('TAXA DE OCUP. RECUR.'!$F$1:$F$60, MATCH(T817, 'TAXA DE OCUP. RECUR.'!$E$1:$E$60, 0)),"")</f>
        <v>EXPEDIÇÃO</v>
      </c>
      <c r="V817" s="164">
        <v>1</v>
      </c>
      <c r="W817" s="165"/>
      <c r="X817" s="229">
        <v>46127</v>
      </c>
      <c r="Y817" s="229"/>
      <c r="Z817" s="47">
        <f t="shared" si="103"/>
        <v>16</v>
      </c>
      <c r="AA817" s="47" t="str">
        <f t="shared" si="104"/>
        <v/>
      </c>
      <c r="AB817" s="47" t="str">
        <f t="shared" si="105"/>
        <v>abr</v>
      </c>
      <c r="AC817" s="47" t="str">
        <f t="shared" si="106"/>
        <v>2026</v>
      </c>
      <c r="AD817" s="165" t="str">
        <f t="shared" si="102"/>
        <v/>
      </c>
    </row>
    <row r="818" spans="1:30" x14ac:dyDescent="0.25">
      <c r="A818" s="47" t="s">
        <v>1100</v>
      </c>
      <c r="B818" s="47" t="s">
        <v>9</v>
      </c>
      <c r="C818" s="47">
        <v>2138</v>
      </c>
      <c r="D818" s="47">
        <v>1</v>
      </c>
      <c r="E818" s="47" t="s">
        <v>1109</v>
      </c>
      <c r="F818" s="48" t="s">
        <v>677</v>
      </c>
      <c r="G818" s="48" t="s">
        <v>11</v>
      </c>
      <c r="H818" s="48">
        <v>299304</v>
      </c>
      <c r="I818" s="48">
        <v>1</v>
      </c>
      <c r="J818" s="48" t="s">
        <v>1151</v>
      </c>
      <c r="K818" s="48" t="s">
        <v>1486</v>
      </c>
      <c r="M818" s="47">
        <f>_xlfn.XLOOKUP(BASE!$A1386,dd_carteira_fundição!A:A,dd_carteira_fundição!G:G,"",0)</f>
        <v>1</v>
      </c>
      <c r="N818" s="47" t="s">
        <v>1164</v>
      </c>
      <c r="O818" s="133"/>
      <c r="P818" s="166"/>
      <c r="Q818" s="47"/>
      <c r="R818" s="47" t="s">
        <v>1687</v>
      </c>
      <c r="S818" s="47" t="s">
        <v>1156</v>
      </c>
      <c r="T818" s="164">
        <v>1</v>
      </c>
      <c r="U818" s="165" t="str">
        <f>IFERROR(INDEX('TAXA DE OCUP. RECUR.'!$F$1:$F$60, MATCH(T818, 'TAXA DE OCUP. RECUR.'!$E$1:$E$60, 0)),"")</f>
        <v>FUNDIÇÃO MORENO</v>
      </c>
      <c r="V818" s="164">
        <v>1</v>
      </c>
      <c r="W818" s="165"/>
      <c r="X818" s="229">
        <v>46165</v>
      </c>
      <c r="Y818" s="229">
        <f>X818</f>
        <v>46165</v>
      </c>
      <c r="Z818" s="47">
        <f t="shared" si="103"/>
        <v>21</v>
      </c>
      <c r="AA818" s="47">
        <f t="shared" si="104"/>
        <v>21</v>
      </c>
      <c r="AB818" s="47" t="str">
        <f t="shared" si="105"/>
        <v>mai</v>
      </c>
      <c r="AC818" s="47" t="str">
        <f t="shared" si="106"/>
        <v>2026</v>
      </c>
      <c r="AD818" s="165">
        <f t="shared" si="102"/>
        <v>1</v>
      </c>
    </row>
    <row r="819" spans="1:30" x14ac:dyDescent="0.25">
      <c r="A819" s="47" t="s">
        <v>1100</v>
      </c>
      <c r="B819" s="47" t="s">
        <v>9</v>
      </c>
      <c r="C819" s="47">
        <v>2138</v>
      </c>
      <c r="D819" s="47">
        <v>1</v>
      </c>
      <c r="E819" s="47" t="s">
        <v>1109</v>
      </c>
      <c r="F819" s="48" t="s">
        <v>677</v>
      </c>
      <c r="G819" s="48" t="s">
        <v>11</v>
      </c>
      <c r="H819" s="48">
        <v>299304</v>
      </c>
      <c r="I819" s="48">
        <v>1</v>
      </c>
      <c r="J819" s="48" t="s">
        <v>1151</v>
      </c>
      <c r="K819" s="48" t="s">
        <v>1486</v>
      </c>
      <c r="M819" s="47">
        <f>_xlfn.XLOOKUP(BASE!$A1387,dd_carteira_fundição!A:A,dd_carteira_fundição!G:G,"",0)</f>
        <v>1</v>
      </c>
      <c r="N819" s="47" t="s">
        <v>1164</v>
      </c>
      <c r="O819" s="133"/>
      <c r="P819" s="166"/>
      <c r="Q819" s="47"/>
      <c r="R819" s="47" t="s">
        <v>1690</v>
      </c>
      <c r="S819" s="47" t="s">
        <v>1503</v>
      </c>
      <c r="T819" s="164">
        <v>496</v>
      </c>
      <c r="U819" s="165" t="str">
        <f>IFERROR(INDEX('TAXA DE OCUP. RECUR.'!$F$1:$F$60, MATCH(T819, 'TAXA DE OCUP. RECUR.'!$E$1:$E$60, 0)),"")</f>
        <v>TORNO VERTICAL SCHIESS (DIÂMETRO 8000 - TVG)</v>
      </c>
      <c r="V819" s="164">
        <v>60</v>
      </c>
      <c r="W819" s="165"/>
      <c r="X819" s="229">
        <v>46172</v>
      </c>
      <c r="Y819" s="229">
        <v>46160</v>
      </c>
      <c r="Z819" s="47">
        <f t="shared" si="103"/>
        <v>22</v>
      </c>
      <c r="AA819" s="47">
        <f t="shared" si="104"/>
        <v>21</v>
      </c>
      <c r="AB819" s="47" t="str">
        <f t="shared" si="105"/>
        <v>mai</v>
      </c>
      <c r="AC819" s="47" t="str">
        <f t="shared" si="106"/>
        <v>2026</v>
      </c>
      <c r="AD819" s="165">
        <f t="shared" si="102"/>
        <v>1</v>
      </c>
    </row>
    <row r="820" spans="1:30" x14ac:dyDescent="0.25">
      <c r="A820" s="47" t="s">
        <v>1100</v>
      </c>
      <c r="B820" s="47" t="s">
        <v>9</v>
      </c>
      <c r="C820" s="47">
        <v>2138</v>
      </c>
      <c r="D820" s="47">
        <v>1</v>
      </c>
      <c r="E820" s="47" t="s">
        <v>1109</v>
      </c>
      <c r="F820" s="48" t="s">
        <v>677</v>
      </c>
      <c r="G820" s="48" t="s">
        <v>11</v>
      </c>
      <c r="H820" s="48">
        <v>299304</v>
      </c>
      <c r="I820" s="48">
        <v>1</v>
      </c>
      <c r="J820" s="48" t="s">
        <v>1151</v>
      </c>
      <c r="K820" s="48" t="s">
        <v>1486</v>
      </c>
      <c r="M820" s="47">
        <f>_xlfn.XLOOKUP(BASE!$A1388,dd_carteira_fundição!A:A,dd_carteira_fundição!G:G,"",0)</f>
        <v>1</v>
      </c>
      <c r="N820" s="47" t="s">
        <v>1164</v>
      </c>
      <c r="O820" s="133"/>
      <c r="P820" s="166"/>
      <c r="Q820" s="47"/>
      <c r="R820" s="47" t="s">
        <v>1690</v>
      </c>
      <c r="S820" s="47" t="s">
        <v>1440</v>
      </c>
      <c r="T820" s="164">
        <v>74</v>
      </c>
      <c r="U820" s="165" t="s">
        <v>17</v>
      </c>
      <c r="V820" s="164">
        <v>2</v>
      </c>
      <c r="W820" s="165"/>
      <c r="X820" s="229">
        <v>46172</v>
      </c>
      <c r="Y820" s="229">
        <v>46160</v>
      </c>
      <c r="Z820" s="47">
        <f t="shared" si="103"/>
        <v>22</v>
      </c>
      <c r="AA820" s="47">
        <f t="shared" si="104"/>
        <v>21</v>
      </c>
      <c r="AB820" s="47" t="str">
        <f t="shared" si="105"/>
        <v>mai</v>
      </c>
      <c r="AC820" s="47" t="str">
        <f t="shared" si="106"/>
        <v>2026</v>
      </c>
      <c r="AD820" s="165">
        <f t="shared" si="102"/>
        <v>1</v>
      </c>
    </row>
    <row r="821" spans="1:30" x14ac:dyDescent="0.25">
      <c r="A821" s="47" t="s">
        <v>1100</v>
      </c>
      <c r="B821" s="47" t="s">
        <v>9</v>
      </c>
      <c r="C821" s="47">
        <v>2138</v>
      </c>
      <c r="D821" s="47">
        <v>1</v>
      </c>
      <c r="E821" s="47" t="s">
        <v>1109</v>
      </c>
      <c r="F821" s="48" t="s">
        <v>677</v>
      </c>
      <c r="G821" s="48" t="s">
        <v>11</v>
      </c>
      <c r="H821" s="48">
        <v>299304</v>
      </c>
      <c r="I821" s="48">
        <v>1</v>
      </c>
      <c r="J821" s="48" t="s">
        <v>1151</v>
      </c>
      <c r="K821" s="48" t="s">
        <v>1486</v>
      </c>
      <c r="M821" s="47">
        <f>_xlfn.XLOOKUP(BASE!$A1389,dd_carteira_fundição!A:A,dd_carteira_fundição!G:G,"",0)</f>
        <v>1</v>
      </c>
      <c r="N821" s="47" t="s">
        <v>1164</v>
      </c>
      <c r="O821" s="133"/>
      <c r="P821" s="166"/>
      <c r="Q821" s="47"/>
      <c r="R821" s="47" t="s">
        <v>158</v>
      </c>
      <c r="S821" s="47" t="s">
        <v>158</v>
      </c>
      <c r="T821" s="164">
        <v>2</v>
      </c>
      <c r="U821" s="165" t="str">
        <f>IFERROR(INDEX('TAXA DE OCUP. RECUR.'!$F$1:$F$60, MATCH(T821, 'TAXA DE OCUP. RECUR.'!$E$1:$E$60, 0)),"")</f>
        <v>EXPEDIÇÃO</v>
      </c>
      <c r="V821" s="164">
        <v>1</v>
      </c>
      <c r="W821" s="165"/>
      <c r="X821" s="229">
        <v>46192</v>
      </c>
      <c r="Y821" s="229">
        <f>X821</f>
        <v>46192</v>
      </c>
      <c r="Z821" s="47">
        <f t="shared" si="103"/>
        <v>25</v>
      </c>
      <c r="AA821" s="47">
        <f t="shared" si="104"/>
        <v>25</v>
      </c>
      <c r="AB821" s="47" t="str">
        <f t="shared" si="105"/>
        <v>jun</v>
      </c>
      <c r="AC821" s="47" t="str">
        <f t="shared" si="106"/>
        <v>2026</v>
      </c>
      <c r="AD821" s="165">
        <f t="shared" si="102"/>
        <v>1</v>
      </c>
    </row>
    <row r="822" spans="1:30" x14ac:dyDescent="0.25">
      <c r="A822" s="47" t="s">
        <v>17</v>
      </c>
      <c r="B822" s="47" t="s">
        <v>9</v>
      </c>
      <c r="C822" s="47">
        <v>2118</v>
      </c>
      <c r="D822" s="47">
        <v>1</v>
      </c>
      <c r="E822" s="47" t="s">
        <v>1718</v>
      </c>
      <c r="F822" s="48" t="s">
        <v>1716</v>
      </c>
      <c r="G822" s="48" t="s">
        <v>11</v>
      </c>
      <c r="H822" s="48">
        <v>6299</v>
      </c>
      <c r="I822" s="48">
        <v>1</v>
      </c>
      <c r="J822" s="48" t="s">
        <v>1144</v>
      </c>
      <c r="K822" s="48" t="s">
        <v>1487</v>
      </c>
      <c r="M822" s="47">
        <v>1</v>
      </c>
      <c r="N822" s="47" t="s">
        <v>1155</v>
      </c>
      <c r="O822" s="133"/>
      <c r="P822" s="47" t="s">
        <v>1158</v>
      </c>
      <c r="Q822" s="47">
        <v>44</v>
      </c>
      <c r="R822" s="47" t="s">
        <v>1687</v>
      </c>
      <c r="S822" s="47" t="s">
        <v>1156</v>
      </c>
      <c r="T822" s="164">
        <v>1</v>
      </c>
      <c r="U822" s="165" t="str">
        <f>IFERROR(INDEX('TAXA DE OCUP. RECUR.'!$F$1:$F$60, MATCH(T822, 'TAXA DE OCUP. RECUR.'!$E$1:$E$60, 0)),"")</f>
        <v>FUNDIÇÃO MORENO</v>
      </c>
      <c r="V822" s="165">
        <v>1</v>
      </c>
      <c r="W822" s="165"/>
      <c r="X822" s="229">
        <v>46065</v>
      </c>
      <c r="Y822" s="229">
        <v>46171</v>
      </c>
      <c r="Z822" s="47">
        <f t="shared" si="103"/>
        <v>7</v>
      </c>
      <c r="AA822" s="47">
        <f t="shared" si="104"/>
        <v>22</v>
      </c>
      <c r="AB822" s="47" t="str">
        <f t="shared" ref="AB822:AB853" si="107">IFERROR(IF(X822="","",TEXT(X822,"MMM")),"")</f>
        <v>fev</v>
      </c>
      <c r="AC822" s="47" t="str">
        <f t="shared" ref="AC822:AC853" si="108">IFERROR(IF(X822="","",TEXT(X822,"AAAA")),"")</f>
        <v>2026</v>
      </c>
      <c r="AD822" s="165">
        <f t="shared" si="102"/>
        <v>1</v>
      </c>
    </row>
    <row r="823" spans="1:30" x14ac:dyDescent="0.25">
      <c r="A823" s="47" t="s">
        <v>17</v>
      </c>
      <c r="B823" s="47" t="s">
        <v>9</v>
      </c>
      <c r="C823" s="47">
        <v>2118</v>
      </c>
      <c r="D823" s="47">
        <v>1</v>
      </c>
      <c r="E823" s="47" t="s">
        <v>1718</v>
      </c>
      <c r="F823" s="48" t="s">
        <v>1716</v>
      </c>
      <c r="G823" s="48" t="s">
        <v>11</v>
      </c>
      <c r="H823" s="48">
        <v>6299</v>
      </c>
      <c r="I823" s="48">
        <v>1</v>
      </c>
      <c r="J823" s="48" t="s">
        <v>1144</v>
      </c>
      <c r="K823" s="48" t="s">
        <v>1487</v>
      </c>
      <c r="M823" s="47">
        <v>1</v>
      </c>
      <c r="N823" s="47" t="s">
        <v>1155</v>
      </c>
      <c r="O823" s="133"/>
      <c r="P823" s="47" t="s">
        <v>1158</v>
      </c>
      <c r="Q823" s="47">
        <v>44</v>
      </c>
      <c r="R823" s="47" t="s">
        <v>1690</v>
      </c>
      <c r="S823" s="47" t="s">
        <v>1201</v>
      </c>
      <c r="T823" s="164">
        <v>561</v>
      </c>
      <c r="U823" s="165" t="str">
        <f>IFERROR(INDEX('TAXA DE OCUP. RECUR.'!$F$1:$F$60, MATCH(T823, 'TAXA DE OCUP. RECUR.'!$E$1:$E$60, 0)),"")</f>
        <v>TORNO HORIZONTAL NILES - [561]</v>
      </c>
      <c r="V823" s="165">
        <v>8.3000000000000007</v>
      </c>
      <c r="W823" s="165"/>
      <c r="X823" s="229">
        <v>46132</v>
      </c>
      <c r="Y823" s="229">
        <v>46171</v>
      </c>
      <c r="Z823" s="47">
        <f t="shared" si="103"/>
        <v>17</v>
      </c>
      <c r="AA823" s="47">
        <f t="shared" si="104"/>
        <v>22</v>
      </c>
      <c r="AB823" s="47" t="str">
        <f t="shared" si="107"/>
        <v>abr</v>
      </c>
      <c r="AC823" s="47" t="str">
        <f t="shared" si="108"/>
        <v>2026</v>
      </c>
      <c r="AD823" s="165">
        <f t="shared" si="102"/>
        <v>1</v>
      </c>
    </row>
    <row r="824" spans="1:30" x14ac:dyDescent="0.25">
      <c r="A824" s="47" t="s">
        <v>17</v>
      </c>
      <c r="B824" s="47" t="s">
        <v>9</v>
      </c>
      <c r="C824" s="47">
        <v>2118</v>
      </c>
      <c r="D824" s="47">
        <v>1</v>
      </c>
      <c r="E824" s="47" t="s">
        <v>1718</v>
      </c>
      <c r="F824" s="48" t="s">
        <v>1716</v>
      </c>
      <c r="G824" s="48" t="s">
        <v>11</v>
      </c>
      <c r="H824" s="48">
        <v>6299</v>
      </c>
      <c r="I824" s="48">
        <v>1</v>
      </c>
      <c r="J824" s="48" t="s">
        <v>1144</v>
      </c>
      <c r="K824" s="48" t="s">
        <v>1487</v>
      </c>
      <c r="M824" s="47">
        <v>1</v>
      </c>
      <c r="N824" s="47" t="s">
        <v>1155</v>
      </c>
      <c r="O824" s="133"/>
      <c r="P824" s="47" t="s">
        <v>1158</v>
      </c>
      <c r="Q824" s="47">
        <v>44</v>
      </c>
      <c r="R824" s="47" t="s">
        <v>1690</v>
      </c>
      <c r="S824" s="47" t="s">
        <v>159</v>
      </c>
      <c r="T824" s="164">
        <v>112</v>
      </c>
      <c r="U824" s="165" t="str">
        <f>IFERROR(INDEX('TAXA DE OCUP. RECUR.'!$F$1:$F$60, MATCH(T824, 'TAXA DE OCUP. RECUR.'!$E$1:$E$60, 0)),"")</f>
        <v>FURADEIRA RADIAL  HCP - [112]</v>
      </c>
      <c r="V824" s="165">
        <v>8.1818181818181817</v>
      </c>
      <c r="W824" s="165"/>
      <c r="X824" s="229">
        <v>46133</v>
      </c>
      <c r="Y824" s="229">
        <v>46171</v>
      </c>
      <c r="Z824" s="47">
        <f t="shared" si="103"/>
        <v>17</v>
      </c>
      <c r="AA824" s="47">
        <f t="shared" si="104"/>
        <v>22</v>
      </c>
      <c r="AB824" s="47" t="str">
        <f t="shared" si="107"/>
        <v>abr</v>
      </c>
      <c r="AC824" s="47" t="str">
        <f t="shared" si="108"/>
        <v>2026</v>
      </c>
      <c r="AD824" s="165">
        <f t="shared" si="102"/>
        <v>1</v>
      </c>
    </row>
    <row r="825" spans="1:30" x14ac:dyDescent="0.25">
      <c r="A825" s="47" t="s">
        <v>17</v>
      </c>
      <c r="B825" s="47" t="s">
        <v>9</v>
      </c>
      <c r="C825" s="47">
        <v>2118</v>
      </c>
      <c r="D825" s="47">
        <v>1</v>
      </c>
      <c r="E825" s="47" t="s">
        <v>1718</v>
      </c>
      <c r="F825" s="48" t="s">
        <v>1716</v>
      </c>
      <c r="G825" s="48" t="s">
        <v>11</v>
      </c>
      <c r="H825" s="48">
        <v>6299</v>
      </c>
      <c r="I825" s="48">
        <v>1</v>
      </c>
      <c r="J825" s="48" t="s">
        <v>1144</v>
      </c>
      <c r="K825" s="48" t="s">
        <v>1487</v>
      </c>
      <c r="M825" s="47">
        <v>1</v>
      </c>
      <c r="N825" s="47" t="s">
        <v>1155</v>
      </c>
      <c r="O825" s="133"/>
      <c r="P825" s="47" t="s">
        <v>1158</v>
      </c>
      <c r="Q825" s="47">
        <v>44</v>
      </c>
      <c r="R825" s="47" t="s">
        <v>1688</v>
      </c>
      <c r="S825" s="47" t="s">
        <v>153</v>
      </c>
      <c r="T825" s="164">
        <v>601</v>
      </c>
      <c r="U825" s="165" t="str">
        <f>IFERROR(INDEX('TAXA DE OCUP. RECUR.'!$F$1:$F$60, MATCH(T825, 'TAXA DE OCUP. RECUR.'!$E$1:$E$60, 0)),"")</f>
        <v>CELULA DE SOLDA P/ CAMISA - BASE E LATERAL - [601]</v>
      </c>
      <c r="V825" s="165">
        <v>3.8409090909090904</v>
      </c>
      <c r="W825" s="165"/>
      <c r="X825" s="229">
        <v>46133</v>
      </c>
      <c r="Y825" s="229">
        <v>46171</v>
      </c>
      <c r="Z825" s="47">
        <f t="shared" si="103"/>
        <v>17</v>
      </c>
      <c r="AA825" s="47">
        <f t="shared" si="104"/>
        <v>22</v>
      </c>
      <c r="AB825" s="47" t="str">
        <f t="shared" si="107"/>
        <v>abr</v>
      </c>
      <c r="AC825" s="47" t="str">
        <f t="shared" si="108"/>
        <v>2026</v>
      </c>
      <c r="AD825" s="165">
        <f t="shared" si="102"/>
        <v>1</v>
      </c>
    </row>
    <row r="826" spans="1:30" x14ac:dyDescent="0.25">
      <c r="A826" s="47" t="s">
        <v>17</v>
      </c>
      <c r="B826" s="47" t="s">
        <v>9</v>
      </c>
      <c r="C826" s="47">
        <v>2118</v>
      </c>
      <c r="D826" s="47">
        <v>1</v>
      </c>
      <c r="E826" s="47" t="s">
        <v>1718</v>
      </c>
      <c r="F826" s="48" t="s">
        <v>1716</v>
      </c>
      <c r="G826" s="48" t="s">
        <v>11</v>
      </c>
      <c r="H826" s="48">
        <v>6299</v>
      </c>
      <c r="I826" s="48">
        <v>1</v>
      </c>
      <c r="J826" s="48" t="s">
        <v>1144</v>
      </c>
      <c r="K826" s="48" t="s">
        <v>1487</v>
      </c>
      <c r="M826" s="47">
        <v>1</v>
      </c>
      <c r="N826" s="47" t="s">
        <v>1155</v>
      </c>
      <c r="O826" s="133"/>
      <c r="P826" s="47" t="s">
        <v>1158</v>
      </c>
      <c r="Q826" s="47">
        <v>44</v>
      </c>
      <c r="R826" s="47" t="s">
        <v>1688</v>
      </c>
      <c r="S826" s="47" t="s">
        <v>154</v>
      </c>
      <c r="T826" s="164">
        <v>601</v>
      </c>
      <c r="U826" s="165" t="str">
        <f>IFERROR(INDEX('TAXA DE OCUP. RECUR.'!$F$1:$F$60, MATCH(T826, 'TAXA DE OCUP. RECUR.'!$E$1:$E$60, 0)),"")</f>
        <v>CELULA DE SOLDA P/ CAMISA - BASE E LATERAL - [601]</v>
      </c>
      <c r="V826" s="165">
        <v>3.8409090909090904</v>
      </c>
      <c r="W826" s="165"/>
      <c r="X826" s="229">
        <v>46133</v>
      </c>
      <c r="Y826" s="229">
        <v>46171</v>
      </c>
      <c r="Z826" s="47">
        <f t="shared" si="103"/>
        <v>17</v>
      </c>
      <c r="AA826" s="47">
        <f t="shared" si="104"/>
        <v>22</v>
      </c>
      <c r="AB826" s="47" t="str">
        <f t="shared" si="107"/>
        <v>abr</v>
      </c>
      <c r="AC826" s="47" t="str">
        <f t="shared" si="108"/>
        <v>2026</v>
      </c>
      <c r="AD826" s="165">
        <f t="shared" si="102"/>
        <v>1</v>
      </c>
    </row>
    <row r="827" spans="1:30" x14ac:dyDescent="0.25">
      <c r="A827" s="47" t="s">
        <v>17</v>
      </c>
      <c r="B827" s="47" t="s">
        <v>9</v>
      </c>
      <c r="C827" s="47">
        <v>2118</v>
      </c>
      <c r="D827" s="47">
        <v>1</v>
      </c>
      <c r="E827" s="47" t="s">
        <v>1718</v>
      </c>
      <c r="F827" s="48" t="s">
        <v>1716</v>
      </c>
      <c r="G827" s="48" t="s">
        <v>11</v>
      </c>
      <c r="H827" s="48">
        <v>6299</v>
      </c>
      <c r="I827" s="48">
        <v>1</v>
      </c>
      <c r="J827" s="48" t="s">
        <v>1144</v>
      </c>
      <c r="K827" s="48" t="s">
        <v>1487</v>
      </c>
      <c r="M827" s="47">
        <v>1</v>
      </c>
      <c r="N827" s="47" t="s">
        <v>1155</v>
      </c>
      <c r="O827" s="133"/>
      <c r="P827" s="47" t="s">
        <v>1158</v>
      </c>
      <c r="Q827" s="47">
        <v>44</v>
      </c>
      <c r="R827" s="47" t="s">
        <v>1688</v>
      </c>
      <c r="S827" s="47" t="s">
        <v>155</v>
      </c>
      <c r="T827" s="164">
        <v>601</v>
      </c>
      <c r="U827" s="165" t="str">
        <f>IFERROR(INDEX('TAXA DE OCUP. RECUR.'!$F$1:$F$60, MATCH(T827, 'TAXA DE OCUP. RECUR.'!$E$1:$E$60, 0)),"")</f>
        <v>CELULA DE SOLDA P/ CAMISA - BASE E LATERAL - [601]</v>
      </c>
      <c r="V827" s="165">
        <v>10.754545454545454</v>
      </c>
      <c r="W827" s="165"/>
      <c r="X827" s="229">
        <v>46134</v>
      </c>
      <c r="Y827" s="229">
        <v>46171</v>
      </c>
      <c r="Z827" s="47">
        <f t="shared" si="103"/>
        <v>17</v>
      </c>
      <c r="AA827" s="47">
        <f t="shared" si="104"/>
        <v>22</v>
      </c>
      <c r="AB827" s="47" t="str">
        <f t="shared" si="107"/>
        <v>abr</v>
      </c>
      <c r="AC827" s="47" t="str">
        <f t="shared" si="108"/>
        <v>2026</v>
      </c>
      <c r="AD827" s="165">
        <f t="shared" si="102"/>
        <v>1</v>
      </c>
    </row>
    <row r="828" spans="1:30" x14ac:dyDescent="0.25">
      <c r="A828" s="47" t="s">
        <v>17</v>
      </c>
      <c r="B828" s="47" t="s">
        <v>9</v>
      </c>
      <c r="C828" s="47">
        <v>2118</v>
      </c>
      <c r="D828" s="47">
        <v>1</v>
      </c>
      <c r="E828" s="47" t="s">
        <v>1718</v>
      </c>
      <c r="F828" s="48" t="s">
        <v>1716</v>
      </c>
      <c r="G828" s="48" t="s">
        <v>11</v>
      </c>
      <c r="H828" s="48">
        <v>6299</v>
      </c>
      <c r="I828" s="48">
        <v>1</v>
      </c>
      <c r="J828" s="48" t="s">
        <v>1144</v>
      </c>
      <c r="K828" s="48" t="s">
        <v>1487</v>
      </c>
      <c r="M828" s="47">
        <v>1</v>
      </c>
      <c r="N828" s="47" t="s">
        <v>1155</v>
      </c>
      <c r="O828" s="133"/>
      <c r="P828" s="47" t="s">
        <v>1158</v>
      </c>
      <c r="Q828" s="47">
        <v>44</v>
      </c>
      <c r="R828" s="47" t="s">
        <v>1688</v>
      </c>
      <c r="S828" s="47" t="s">
        <v>156</v>
      </c>
      <c r="T828" s="164">
        <v>602</v>
      </c>
      <c r="U828" s="165" t="str">
        <f>IFERROR(INDEX('TAXA DE OCUP. RECUR.'!$F$1:$F$60, MATCH(T828, 'TAXA DE OCUP. RECUR.'!$E$1:$E$60, 0)),"")</f>
        <v>CELULA DE SOLDA P/ CAMISA - PICOTE MANUAL - [602]</v>
      </c>
      <c r="V828" s="165">
        <v>13.63621212121212</v>
      </c>
      <c r="W828" s="165"/>
      <c r="X828" s="229">
        <v>46135</v>
      </c>
      <c r="Y828" s="229">
        <v>46171</v>
      </c>
      <c r="Z828" s="47">
        <f t="shared" si="103"/>
        <v>17</v>
      </c>
      <c r="AA828" s="47">
        <f t="shared" si="104"/>
        <v>22</v>
      </c>
      <c r="AB828" s="47" t="str">
        <f t="shared" si="107"/>
        <v>abr</v>
      </c>
      <c r="AC828" s="47" t="str">
        <f t="shared" si="108"/>
        <v>2026</v>
      </c>
      <c r="AD828" s="165">
        <f t="shared" si="102"/>
        <v>1</v>
      </c>
    </row>
    <row r="829" spans="1:30" x14ac:dyDescent="0.25">
      <c r="A829" s="47" t="s">
        <v>17</v>
      </c>
      <c r="B829" s="47" t="s">
        <v>9</v>
      </c>
      <c r="C829" s="47">
        <v>2118</v>
      </c>
      <c r="D829" s="47">
        <v>1</v>
      </c>
      <c r="E829" s="47" t="s">
        <v>1718</v>
      </c>
      <c r="F829" s="48" t="s">
        <v>1716</v>
      </c>
      <c r="G829" s="48" t="s">
        <v>11</v>
      </c>
      <c r="H829" s="48">
        <v>6299</v>
      </c>
      <c r="I829" s="48">
        <v>1</v>
      </c>
      <c r="J829" s="48" t="s">
        <v>1144</v>
      </c>
      <c r="K829" s="48" t="s">
        <v>1487</v>
      </c>
      <c r="M829" s="47">
        <v>1</v>
      </c>
      <c r="N829" s="47" t="s">
        <v>1155</v>
      </c>
      <c r="O829" s="133"/>
      <c r="P829" s="47" t="s">
        <v>1158</v>
      </c>
      <c r="Q829" s="47">
        <v>44</v>
      </c>
      <c r="R829" s="47" t="s">
        <v>1688</v>
      </c>
      <c r="S829" s="47" t="s">
        <v>157</v>
      </c>
      <c r="T829" s="164">
        <v>544</v>
      </c>
      <c r="U829" s="165" t="str">
        <f>IFERROR(INDEX('TAXA DE OCUP. RECUR.'!$F$1:$F$60, MATCH(T829, 'TAXA DE OCUP. RECUR.'!$E$1:$E$60, 0)),"")</f>
        <v>CELULA DE SOLDA P/ CAMISA - CHAPISCO - [544]</v>
      </c>
      <c r="V829" s="165">
        <v>6.0136363636363637</v>
      </c>
      <c r="W829" s="165"/>
      <c r="X829" s="229">
        <v>46135</v>
      </c>
      <c r="Y829" s="229">
        <v>46171</v>
      </c>
      <c r="Z829" s="47">
        <f t="shared" si="103"/>
        <v>17</v>
      </c>
      <c r="AA829" s="47">
        <f t="shared" si="104"/>
        <v>22</v>
      </c>
      <c r="AB829" s="47" t="str">
        <f t="shared" si="107"/>
        <v>abr</v>
      </c>
      <c r="AC829" s="47" t="str">
        <f t="shared" si="108"/>
        <v>2026</v>
      </c>
      <c r="AD829" s="165">
        <f t="shared" si="102"/>
        <v>1</v>
      </c>
    </row>
    <row r="830" spans="1:30" x14ac:dyDescent="0.25">
      <c r="A830" s="47" t="s">
        <v>17</v>
      </c>
      <c r="B830" s="47" t="s">
        <v>9</v>
      </c>
      <c r="C830" s="47">
        <v>2118</v>
      </c>
      <c r="D830" s="47">
        <v>1</v>
      </c>
      <c r="E830" s="47" t="s">
        <v>1718</v>
      </c>
      <c r="F830" s="48" t="s">
        <v>1716</v>
      </c>
      <c r="G830" s="48" t="s">
        <v>11</v>
      </c>
      <c r="H830" s="48">
        <v>6299</v>
      </c>
      <c r="I830" s="48">
        <v>1</v>
      </c>
      <c r="J830" s="48" t="s">
        <v>1144</v>
      </c>
      <c r="K830" s="48" t="s">
        <v>1487</v>
      </c>
      <c r="M830" s="47">
        <v>1</v>
      </c>
      <c r="N830" s="47" t="s">
        <v>1155</v>
      </c>
      <c r="O830" s="133"/>
      <c r="P830" s="47" t="s">
        <v>1158</v>
      </c>
      <c r="Q830" s="47">
        <v>44</v>
      </c>
      <c r="R830" s="47" t="s">
        <v>1690</v>
      </c>
      <c r="S830" s="47" t="s">
        <v>148</v>
      </c>
      <c r="T830" s="164">
        <v>489</v>
      </c>
      <c r="U830" s="165" t="str">
        <f>IFERROR(INDEX('TAXA DE OCUP. RECUR.'!$F$1:$F$60, MATCH(T830, 'TAXA DE OCUP. RECUR.'!$E$1:$E$60, 0)),"")</f>
        <v>BROQUEADORA - [489]</v>
      </c>
      <c r="V830" s="165">
        <v>11.945454545454545</v>
      </c>
      <c r="W830" s="165"/>
      <c r="X830" s="229">
        <v>46167</v>
      </c>
      <c r="Y830" s="229">
        <v>46171</v>
      </c>
      <c r="Z830" s="47">
        <f t="shared" si="103"/>
        <v>22</v>
      </c>
      <c r="AA830" s="47">
        <f t="shared" si="104"/>
        <v>22</v>
      </c>
      <c r="AB830" s="47" t="str">
        <f t="shared" si="107"/>
        <v>mai</v>
      </c>
      <c r="AC830" s="47" t="str">
        <f t="shared" si="108"/>
        <v>2026</v>
      </c>
      <c r="AD830" s="165">
        <f t="shared" si="102"/>
        <v>1</v>
      </c>
    </row>
    <row r="831" spans="1:30" x14ac:dyDescent="0.25">
      <c r="A831" s="47" t="s">
        <v>17</v>
      </c>
      <c r="B831" s="47" t="s">
        <v>9</v>
      </c>
      <c r="C831" s="47">
        <v>2118</v>
      </c>
      <c r="D831" s="47">
        <v>1</v>
      </c>
      <c r="E831" s="47" t="s">
        <v>1718</v>
      </c>
      <c r="F831" s="48" t="s">
        <v>1716</v>
      </c>
      <c r="G831" s="48" t="s">
        <v>11</v>
      </c>
      <c r="H831" s="48">
        <v>6299</v>
      </c>
      <c r="I831" s="48">
        <v>1</v>
      </c>
      <c r="J831" s="48" t="s">
        <v>1144</v>
      </c>
      <c r="K831" s="48" t="s">
        <v>1487</v>
      </c>
      <c r="M831" s="47">
        <v>1</v>
      </c>
      <c r="N831" s="47" t="s">
        <v>1155</v>
      </c>
      <c r="O831" s="133"/>
      <c r="P831" s="47" t="s">
        <v>1158</v>
      </c>
      <c r="Q831" s="47">
        <v>44</v>
      </c>
      <c r="R831" s="47" t="s">
        <v>1689</v>
      </c>
      <c r="S831" s="47" t="s">
        <v>162</v>
      </c>
      <c r="T831" s="164">
        <v>194</v>
      </c>
      <c r="U831" s="165" t="str">
        <f>IFERROR(INDEX('TAXA DE OCUP. RECUR.'!$F$1:$F$60, MATCH(T831, 'TAXA DE OCUP. RECUR.'!$E$1:$E$60, 0)),"")</f>
        <v>FORNO AQUECIMENTO CAMISAS (DRAGÃOZINHO) - [194]</v>
      </c>
      <c r="V831" s="165">
        <v>2.0454545454545454</v>
      </c>
      <c r="W831" s="165"/>
      <c r="X831" s="229">
        <v>46171</v>
      </c>
      <c r="Y831" s="229">
        <v>46171</v>
      </c>
      <c r="Z831" s="47">
        <f t="shared" si="103"/>
        <v>22</v>
      </c>
      <c r="AA831" s="47">
        <f t="shared" si="104"/>
        <v>22</v>
      </c>
      <c r="AB831" s="47" t="str">
        <f t="shared" si="107"/>
        <v>mai</v>
      </c>
      <c r="AC831" s="47" t="str">
        <f t="shared" si="108"/>
        <v>2026</v>
      </c>
      <c r="AD831" s="165">
        <f t="shared" si="102"/>
        <v>1</v>
      </c>
    </row>
    <row r="832" spans="1:30" x14ac:dyDescent="0.25">
      <c r="A832" s="47" t="s">
        <v>17</v>
      </c>
      <c r="B832" s="47" t="s">
        <v>9</v>
      </c>
      <c r="C832" s="47">
        <v>2118</v>
      </c>
      <c r="D832" s="47">
        <v>1</v>
      </c>
      <c r="E832" s="47" t="s">
        <v>1718</v>
      </c>
      <c r="F832" s="48" t="s">
        <v>1717</v>
      </c>
      <c r="G832" s="48" t="s">
        <v>11</v>
      </c>
      <c r="H832" s="48">
        <v>6299</v>
      </c>
      <c r="I832" s="48">
        <v>1</v>
      </c>
      <c r="J832" s="48" t="s">
        <v>1144</v>
      </c>
      <c r="K832" s="48" t="s">
        <v>1487</v>
      </c>
      <c r="M832" s="47">
        <v>1</v>
      </c>
      <c r="N832" s="47" t="s">
        <v>1154</v>
      </c>
      <c r="O832" s="133"/>
      <c r="P832" s="47" t="s">
        <v>1158</v>
      </c>
      <c r="Q832" s="47">
        <v>44</v>
      </c>
      <c r="R832" s="47" t="s">
        <v>158</v>
      </c>
      <c r="S832" s="47" t="s">
        <v>158</v>
      </c>
      <c r="T832" s="164">
        <v>2</v>
      </c>
      <c r="U832" s="165" t="str">
        <f>IFERROR(INDEX('TAXA DE OCUP. RECUR.'!$F$1:$F$60, MATCH(T832, 'TAXA DE OCUP. RECUR.'!$E$1:$E$60, 0)),"")</f>
        <v>EXPEDIÇÃO</v>
      </c>
      <c r="V832" s="165">
        <v>1</v>
      </c>
      <c r="W832" s="165"/>
      <c r="X832" s="229">
        <v>46142</v>
      </c>
      <c r="Y832" s="229">
        <v>46171</v>
      </c>
      <c r="Z832" s="47">
        <f t="shared" si="103"/>
        <v>18</v>
      </c>
      <c r="AA832" s="47">
        <f t="shared" si="104"/>
        <v>22</v>
      </c>
      <c r="AB832" s="47" t="str">
        <f t="shared" si="107"/>
        <v>abr</v>
      </c>
      <c r="AC832" s="47" t="str">
        <f t="shared" si="108"/>
        <v>2026</v>
      </c>
      <c r="AD832" s="165">
        <f t="shared" si="102"/>
        <v>1</v>
      </c>
    </row>
    <row r="833" spans="1:30" x14ac:dyDescent="0.25">
      <c r="A833" s="47" t="s">
        <v>17</v>
      </c>
      <c r="B833" s="47" t="s">
        <v>9</v>
      </c>
      <c r="C833" s="47">
        <v>1945</v>
      </c>
      <c r="D833" s="47">
        <v>1</v>
      </c>
      <c r="E833" s="47" t="s">
        <v>1125</v>
      </c>
      <c r="F833" s="48" t="s">
        <v>1720</v>
      </c>
      <c r="G833" s="48" t="s">
        <v>1719</v>
      </c>
      <c r="H833" s="48" t="s">
        <v>1107</v>
      </c>
      <c r="I833" s="48">
        <v>1</v>
      </c>
      <c r="J833" s="48" t="s">
        <v>1152</v>
      </c>
      <c r="K833" s="48" t="s">
        <v>1487</v>
      </c>
      <c r="M833" s="47">
        <f>_xlfn.XLOOKUP(BASE!$A1461,dd_carteira_fundição!A:A,dd_carteira_fundição!G:G,"",0)</f>
        <v>1</v>
      </c>
      <c r="N833" s="47" t="s">
        <v>1549</v>
      </c>
      <c r="O833" s="133"/>
      <c r="P833" s="166" t="s">
        <v>1180</v>
      </c>
      <c r="Q833" s="47" t="s">
        <v>17</v>
      </c>
      <c r="R833" s="47" t="s">
        <v>158</v>
      </c>
      <c r="S833" s="47" t="s">
        <v>141</v>
      </c>
      <c r="T833" s="164">
        <v>1</v>
      </c>
      <c r="U833" s="165" t="str">
        <f>IFERROR(INDEX('TAXA DE OCUP. RECUR.'!$F$1:$F$60, MATCH(T833, 'TAXA DE OCUP. RECUR.'!$E$1:$E$60, 0)),"")</f>
        <v>FUNDIÇÃO MORENO</v>
      </c>
      <c r="V833" s="164">
        <v>1</v>
      </c>
      <c r="W833" s="165"/>
      <c r="X833" s="229">
        <v>46179</v>
      </c>
      <c r="Y833" s="229">
        <f t="shared" ref="Y833:Y845" si="109">X833</f>
        <v>46179</v>
      </c>
      <c r="Z833" s="47">
        <f t="shared" si="103"/>
        <v>23</v>
      </c>
      <c r="AA833" s="47">
        <f t="shared" si="104"/>
        <v>23</v>
      </c>
      <c r="AB833" s="47" t="str">
        <f t="shared" si="107"/>
        <v>jun</v>
      </c>
      <c r="AC833" s="47" t="str">
        <f t="shared" si="108"/>
        <v>2026</v>
      </c>
      <c r="AD833" s="165">
        <f t="shared" si="102"/>
        <v>1</v>
      </c>
    </row>
    <row r="834" spans="1:30" x14ac:dyDescent="0.25">
      <c r="A834" s="47" t="s">
        <v>17</v>
      </c>
      <c r="B834" s="47" t="s">
        <v>9</v>
      </c>
      <c r="C834" s="47">
        <v>1945</v>
      </c>
      <c r="D834" s="47">
        <v>1</v>
      </c>
      <c r="E834" s="47" t="s">
        <v>1125</v>
      </c>
      <c r="F834" s="48" t="s">
        <v>1720</v>
      </c>
      <c r="G834" s="48" t="s">
        <v>1719</v>
      </c>
      <c r="H834" s="48" t="s">
        <v>1107</v>
      </c>
      <c r="I834" s="48">
        <v>1</v>
      </c>
      <c r="J834" s="48" t="s">
        <v>1152</v>
      </c>
      <c r="K834" s="48" t="s">
        <v>1487</v>
      </c>
      <c r="M834" s="47">
        <f>_xlfn.XLOOKUP(BASE!$A1462,dd_carteira_fundição!A:A,dd_carteira_fundição!G:G,"",0)</f>
        <v>1</v>
      </c>
      <c r="N834" s="47" t="s">
        <v>1549</v>
      </c>
      <c r="O834" s="133"/>
      <c r="P834" s="166" t="s">
        <v>1180</v>
      </c>
      <c r="Q834" s="47" t="s">
        <v>17</v>
      </c>
      <c r="R834" s="47" t="s">
        <v>1205</v>
      </c>
      <c r="S834" s="47" t="s">
        <v>1531</v>
      </c>
      <c r="T834" s="164">
        <v>82</v>
      </c>
      <c r="U834" s="165" t="s">
        <v>17</v>
      </c>
      <c r="V834" s="164">
        <v>11.818181818181817</v>
      </c>
      <c r="W834" s="165"/>
      <c r="X834" s="229">
        <v>46184</v>
      </c>
      <c r="Y834" s="229">
        <f t="shared" si="109"/>
        <v>46184</v>
      </c>
      <c r="Z834" s="47">
        <f t="shared" si="103"/>
        <v>24</v>
      </c>
      <c r="AA834" s="47">
        <f t="shared" si="104"/>
        <v>24</v>
      </c>
      <c r="AB834" s="47" t="str">
        <f t="shared" si="107"/>
        <v>jun</v>
      </c>
      <c r="AC834" s="47" t="str">
        <f t="shared" si="108"/>
        <v>2026</v>
      </c>
      <c r="AD834" s="165">
        <f t="shared" ref="AD834:AD897" si="110">IF(Y834&lt;&gt;"",1,"")</f>
        <v>1</v>
      </c>
    </row>
    <row r="835" spans="1:30" x14ac:dyDescent="0.25">
      <c r="A835" s="47" t="s">
        <v>17</v>
      </c>
      <c r="B835" s="47" t="s">
        <v>9</v>
      </c>
      <c r="C835" s="47">
        <v>1945</v>
      </c>
      <c r="D835" s="47">
        <v>1</v>
      </c>
      <c r="E835" s="47" t="s">
        <v>1125</v>
      </c>
      <c r="F835" s="48" t="s">
        <v>1720</v>
      </c>
      <c r="G835" s="48" t="s">
        <v>1719</v>
      </c>
      <c r="H835" s="48" t="s">
        <v>1107</v>
      </c>
      <c r="I835" s="48">
        <v>1</v>
      </c>
      <c r="J835" s="48" t="s">
        <v>1152</v>
      </c>
      <c r="K835" s="48" t="s">
        <v>1487</v>
      </c>
      <c r="M835" s="47">
        <f>_xlfn.XLOOKUP(BASE!$A1463,dd_carteira_fundição!A:A,dd_carteira_fundição!G:G,"",0)</f>
        <v>1</v>
      </c>
      <c r="N835" s="47" t="s">
        <v>1549</v>
      </c>
      <c r="O835" s="133"/>
      <c r="P835" s="166" t="s">
        <v>1180</v>
      </c>
      <c r="Q835" s="47" t="s">
        <v>17</v>
      </c>
      <c r="R835" s="47" t="s">
        <v>1690</v>
      </c>
      <c r="S835" s="47" t="s">
        <v>1533</v>
      </c>
      <c r="T835" s="164">
        <v>610</v>
      </c>
      <c r="U835" s="165" t="str">
        <f>IFERROR(INDEX('TAXA DE OCUP. RECUR.'!$F$1:$F$60, MATCH(T835, 'TAXA DE OCUP. RECUR.'!$E$1:$E$60, 0)),"")</f>
        <v>FRESADORA HEYLIGENTASDE - [610]</v>
      </c>
      <c r="V835" s="164">
        <v>1.6363636363636362</v>
      </c>
      <c r="W835" s="165"/>
      <c r="X835" s="229">
        <v>46184</v>
      </c>
      <c r="Y835" s="229">
        <f t="shared" si="109"/>
        <v>46184</v>
      </c>
      <c r="Z835" s="47">
        <f t="shared" ref="Z835:Z898" si="111">IFERROR(WEEKNUM(X835,11),"")</f>
        <v>24</v>
      </c>
      <c r="AA835" s="47">
        <f t="shared" ref="AA835:AA845" si="112">IF(Y835&lt;&gt;"",WEEKNUM(Y835,11),"")</f>
        <v>24</v>
      </c>
      <c r="AB835" s="47" t="str">
        <f t="shared" si="107"/>
        <v>jun</v>
      </c>
      <c r="AC835" s="47" t="str">
        <f t="shared" si="108"/>
        <v>2026</v>
      </c>
      <c r="AD835" s="165">
        <f t="shared" si="110"/>
        <v>1</v>
      </c>
    </row>
    <row r="836" spans="1:30" x14ac:dyDescent="0.25">
      <c r="A836" s="47" t="s">
        <v>17</v>
      </c>
      <c r="B836" s="47" t="s">
        <v>9</v>
      </c>
      <c r="C836" s="47">
        <v>1945</v>
      </c>
      <c r="D836" s="47">
        <v>1</v>
      </c>
      <c r="E836" s="47" t="s">
        <v>1125</v>
      </c>
      <c r="F836" s="48" t="s">
        <v>1720</v>
      </c>
      <c r="G836" s="48" t="s">
        <v>1719</v>
      </c>
      <c r="H836" s="48" t="s">
        <v>1107</v>
      </c>
      <c r="I836" s="48">
        <v>1</v>
      </c>
      <c r="J836" s="48" t="s">
        <v>1152</v>
      </c>
      <c r="K836" s="48" t="s">
        <v>1487</v>
      </c>
      <c r="M836" s="47">
        <f>_xlfn.XLOOKUP(BASE!$A1464,dd_carteira_fundição!A:A,dd_carteira_fundição!G:G,"",0)</f>
        <v>1</v>
      </c>
      <c r="N836" s="47" t="s">
        <v>1549</v>
      </c>
      <c r="O836" s="133"/>
      <c r="P836" s="166" t="s">
        <v>1180</v>
      </c>
      <c r="Q836" s="47" t="s">
        <v>17</v>
      </c>
      <c r="R836" s="47" t="s">
        <v>1690</v>
      </c>
      <c r="S836" s="47" t="s">
        <v>1532</v>
      </c>
      <c r="T836" s="164">
        <v>84</v>
      </c>
      <c r="U836" s="165" t="str">
        <f>IFERROR(INDEX('TAXA DE OCUP. RECUR.'!$F$1:$F$60, MATCH(T836, 'TAXA DE OCUP. RECUR.'!$E$1:$E$60, 0)),"")</f>
        <v>SOLDA - [84]</v>
      </c>
      <c r="V836" s="164">
        <v>2.7272727272727271</v>
      </c>
      <c r="W836" s="165"/>
      <c r="X836" s="229">
        <v>46184</v>
      </c>
      <c r="Y836" s="229">
        <f t="shared" si="109"/>
        <v>46184</v>
      </c>
      <c r="Z836" s="47">
        <f t="shared" si="111"/>
        <v>24</v>
      </c>
      <c r="AA836" s="47">
        <f t="shared" si="112"/>
        <v>24</v>
      </c>
      <c r="AB836" s="47" t="str">
        <f t="shared" si="107"/>
        <v>jun</v>
      </c>
      <c r="AC836" s="47" t="str">
        <f t="shared" si="108"/>
        <v>2026</v>
      </c>
      <c r="AD836" s="165">
        <f t="shared" si="110"/>
        <v>1</v>
      </c>
    </row>
    <row r="837" spans="1:30" x14ac:dyDescent="0.25">
      <c r="A837" s="47" t="s">
        <v>17</v>
      </c>
      <c r="B837" s="47" t="s">
        <v>9</v>
      </c>
      <c r="C837" s="47">
        <v>1945</v>
      </c>
      <c r="D837" s="47">
        <v>1</v>
      </c>
      <c r="E837" s="47" t="s">
        <v>1125</v>
      </c>
      <c r="F837" s="48" t="s">
        <v>1720</v>
      </c>
      <c r="G837" s="48" t="s">
        <v>1719</v>
      </c>
      <c r="H837" s="48" t="s">
        <v>1107</v>
      </c>
      <c r="I837" s="48">
        <v>1</v>
      </c>
      <c r="J837" s="48" t="s">
        <v>1152</v>
      </c>
      <c r="K837" s="48" t="s">
        <v>1487</v>
      </c>
      <c r="M837" s="47">
        <f>_xlfn.XLOOKUP(BASE!$A1465,dd_carteira_fundição!A:A,dd_carteira_fundição!G:G,"",0)</f>
        <v>1</v>
      </c>
      <c r="N837" s="47" t="s">
        <v>1549</v>
      </c>
      <c r="O837" s="133"/>
      <c r="P837" s="166" t="s">
        <v>1180</v>
      </c>
      <c r="Q837" s="47" t="s">
        <v>17</v>
      </c>
      <c r="R837" s="47" t="s">
        <v>146</v>
      </c>
      <c r="S837" s="47" t="s">
        <v>1534</v>
      </c>
      <c r="T837" s="164">
        <v>89</v>
      </c>
      <c r="U837" s="165" t="str">
        <f>IFERROR(INDEX('TAXA DE OCUP. RECUR.'!$F$1:$F$60, MATCH(T837, 'TAXA DE OCUP. RECUR.'!$E$1:$E$60, 0)),"")</f>
        <v>MONTAGEM (MONTAGEM DE MOENDA) - [89]</v>
      </c>
      <c r="V837" s="164">
        <v>3.6363636363636362</v>
      </c>
      <c r="W837" s="165"/>
      <c r="X837" s="229">
        <v>46184</v>
      </c>
      <c r="Y837" s="229">
        <f t="shared" si="109"/>
        <v>46184</v>
      </c>
      <c r="Z837" s="47">
        <f t="shared" si="111"/>
        <v>24</v>
      </c>
      <c r="AA837" s="47">
        <f t="shared" si="112"/>
        <v>24</v>
      </c>
      <c r="AB837" s="47" t="str">
        <f t="shared" si="107"/>
        <v>jun</v>
      </c>
      <c r="AC837" s="47" t="str">
        <f t="shared" si="108"/>
        <v>2026</v>
      </c>
      <c r="AD837" s="165">
        <f t="shared" si="110"/>
        <v>1</v>
      </c>
    </row>
    <row r="838" spans="1:30" x14ac:dyDescent="0.25">
      <c r="A838" s="47" t="s">
        <v>17</v>
      </c>
      <c r="B838" s="47" t="s">
        <v>9</v>
      </c>
      <c r="C838" s="47">
        <v>1945</v>
      </c>
      <c r="D838" s="47">
        <v>1</v>
      </c>
      <c r="E838" s="47" t="s">
        <v>1125</v>
      </c>
      <c r="F838" s="48" t="s">
        <v>1720</v>
      </c>
      <c r="G838" s="48" t="s">
        <v>1719</v>
      </c>
      <c r="H838" s="48" t="s">
        <v>1107</v>
      </c>
      <c r="I838" s="48">
        <v>1</v>
      </c>
      <c r="J838" s="48" t="s">
        <v>1152</v>
      </c>
      <c r="K838" s="48" t="s">
        <v>1487</v>
      </c>
      <c r="M838" s="47">
        <f>_xlfn.XLOOKUP(BASE!$A1466,dd_carteira_fundição!A:A,dd_carteira_fundição!G:G,"",0)</f>
        <v>1</v>
      </c>
      <c r="N838" s="47" t="s">
        <v>1549</v>
      </c>
      <c r="O838" s="133"/>
      <c r="P838" s="166" t="s">
        <v>1180</v>
      </c>
      <c r="Q838" s="47" t="s">
        <v>17</v>
      </c>
      <c r="R838" s="47" t="s">
        <v>146</v>
      </c>
      <c r="S838" s="47" t="s">
        <v>1541</v>
      </c>
      <c r="T838" s="164">
        <v>89</v>
      </c>
      <c r="U838" s="165" t="str">
        <f>IFERROR(INDEX('TAXA DE OCUP. RECUR.'!$F$1:$F$60, MATCH(T838, 'TAXA DE OCUP. RECUR.'!$E$1:$E$60, 0)),"")</f>
        <v>MONTAGEM (MONTAGEM DE MOENDA) - [89]</v>
      </c>
      <c r="V838" s="164">
        <v>40</v>
      </c>
      <c r="W838" s="165"/>
      <c r="X838" s="229">
        <v>46184</v>
      </c>
      <c r="Y838" s="229">
        <f t="shared" si="109"/>
        <v>46184</v>
      </c>
      <c r="Z838" s="47">
        <f t="shared" si="111"/>
        <v>24</v>
      </c>
      <c r="AA838" s="47">
        <f t="shared" si="112"/>
        <v>24</v>
      </c>
      <c r="AB838" s="47" t="str">
        <f t="shared" si="107"/>
        <v>jun</v>
      </c>
      <c r="AC838" s="47" t="str">
        <f t="shared" si="108"/>
        <v>2026</v>
      </c>
      <c r="AD838" s="165">
        <f t="shared" si="110"/>
        <v>1</v>
      </c>
    </row>
    <row r="839" spans="1:30" x14ac:dyDescent="0.25">
      <c r="A839" s="47" t="s">
        <v>17</v>
      </c>
      <c r="B839" s="47" t="s">
        <v>9</v>
      </c>
      <c r="C839" s="47">
        <v>1945</v>
      </c>
      <c r="D839" s="47">
        <v>1</v>
      </c>
      <c r="E839" s="47" t="s">
        <v>1125</v>
      </c>
      <c r="F839" s="48" t="s">
        <v>1720</v>
      </c>
      <c r="G839" s="48" t="s">
        <v>1719</v>
      </c>
      <c r="H839" s="48" t="s">
        <v>1107</v>
      </c>
      <c r="I839" s="48">
        <v>1</v>
      </c>
      <c r="J839" s="48" t="s">
        <v>1152</v>
      </c>
      <c r="K839" s="48" t="s">
        <v>1487</v>
      </c>
      <c r="M839" s="47">
        <f>_xlfn.XLOOKUP(BASE!$A1467,dd_carteira_fundição!A:A,dd_carteira_fundição!G:G,"",0)</f>
        <v>1</v>
      </c>
      <c r="N839" s="47" t="s">
        <v>1549</v>
      </c>
      <c r="O839" s="133"/>
      <c r="P839" s="166" t="s">
        <v>1180</v>
      </c>
      <c r="Q839" s="47" t="s">
        <v>17</v>
      </c>
      <c r="R839" s="47" t="s">
        <v>158</v>
      </c>
      <c r="S839" s="47" t="s">
        <v>158</v>
      </c>
      <c r="T839" s="164">
        <v>2</v>
      </c>
      <c r="U839" s="165" t="str">
        <f>IFERROR(INDEX('TAXA DE OCUP. RECUR.'!$F$1:$F$60, MATCH(T839, 'TAXA DE OCUP. RECUR.'!$E$1:$E$60, 0)),"")</f>
        <v>EXPEDIÇÃO</v>
      </c>
      <c r="V839" s="164">
        <v>1</v>
      </c>
      <c r="W839" s="165"/>
      <c r="X839" s="229">
        <v>46203</v>
      </c>
      <c r="Y839" s="229">
        <f t="shared" si="109"/>
        <v>46203</v>
      </c>
      <c r="Z839" s="47">
        <f t="shared" si="111"/>
        <v>27</v>
      </c>
      <c r="AA839" s="47">
        <f t="shared" si="112"/>
        <v>27</v>
      </c>
      <c r="AB839" s="47" t="str">
        <f t="shared" si="107"/>
        <v>jun</v>
      </c>
      <c r="AC839" s="47" t="str">
        <f t="shared" si="108"/>
        <v>2026</v>
      </c>
      <c r="AD839" s="165">
        <f t="shared" si="110"/>
        <v>1</v>
      </c>
    </row>
    <row r="840" spans="1:30" x14ac:dyDescent="0.25">
      <c r="A840" s="47" t="s">
        <v>1072</v>
      </c>
      <c r="B840" s="47" t="s">
        <v>9</v>
      </c>
      <c r="C840" s="47">
        <v>2113</v>
      </c>
      <c r="D840" s="47">
        <v>15</v>
      </c>
      <c r="E840" s="47" t="s">
        <v>38</v>
      </c>
      <c r="F840" s="48" t="s">
        <v>803</v>
      </c>
      <c r="G840" s="48" t="s">
        <v>11</v>
      </c>
      <c r="H840" s="48">
        <v>1495048</v>
      </c>
      <c r="I840" s="48">
        <v>1</v>
      </c>
      <c r="J840" s="48" t="s">
        <v>1145</v>
      </c>
      <c r="K840" s="48" t="s">
        <v>1487</v>
      </c>
      <c r="L840" s="47"/>
      <c r="M840" s="47">
        <f>_xlfn.XLOOKUP(BASE!$A1500,dd_carteira_fundição!A:A,dd_carteira_fundição!G:G,"",0)</f>
        <v>1</v>
      </c>
      <c r="N840" s="47" t="s">
        <v>1164</v>
      </c>
      <c r="O840" s="133"/>
      <c r="P840" s="166" t="s">
        <v>1158</v>
      </c>
      <c r="Q840" s="47" t="s">
        <v>17</v>
      </c>
      <c r="R840" s="47" t="s">
        <v>1687</v>
      </c>
      <c r="S840" s="47" t="s">
        <v>1156</v>
      </c>
      <c r="T840" s="164">
        <v>1</v>
      </c>
      <c r="U840" s="165" t="str">
        <f>IFERROR(INDEX('TAXA DE OCUP. RECUR.'!$F$1:$F$60, MATCH(T840, 'TAXA DE OCUP. RECUR.'!$E$1:$E$60, 0)),"")</f>
        <v>FUNDIÇÃO MORENO</v>
      </c>
      <c r="V840" s="164">
        <v>1</v>
      </c>
      <c r="W840" s="165"/>
      <c r="X840" s="229">
        <v>46101</v>
      </c>
      <c r="Y840" s="229">
        <f t="shared" si="109"/>
        <v>46101</v>
      </c>
      <c r="Z840" s="47">
        <f t="shared" si="111"/>
        <v>12</v>
      </c>
      <c r="AA840" s="47">
        <f t="shared" si="112"/>
        <v>12</v>
      </c>
      <c r="AB840" s="47" t="str">
        <f t="shared" si="107"/>
        <v>mar</v>
      </c>
      <c r="AC840" s="47" t="str">
        <f t="shared" si="108"/>
        <v>2026</v>
      </c>
      <c r="AD840" s="165">
        <f t="shared" si="110"/>
        <v>1</v>
      </c>
    </row>
    <row r="841" spans="1:30" x14ac:dyDescent="0.25">
      <c r="A841" s="47" t="s">
        <v>1072</v>
      </c>
      <c r="B841" s="47" t="s">
        <v>9</v>
      </c>
      <c r="C841" s="47">
        <v>2113</v>
      </c>
      <c r="D841" s="47">
        <v>15</v>
      </c>
      <c r="E841" s="47" t="s">
        <v>38</v>
      </c>
      <c r="F841" s="48" t="s">
        <v>803</v>
      </c>
      <c r="G841" s="48" t="s">
        <v>11</v>
      </c>
      <c r="H841" s="48">
        <v>1495048</v>
      </c>
      <c r="I841" s="48">
        <v>1</v>
      </c>
      <c r="J841" s="48" t="s">
        <v>1145</v>
      </c>
      <c r="K841" s="48" t="s">
        <v>1487</v>
      </c>
      <c r="L841" s="47"/>
      <c r="M841" s="47">
        <f>_xlfn.XLOOKUP(BASE!$A1501,dd_carteira_fundição!A:A,dd_carteira_fundição!G:G,"",0)</f>
        <v>1</v>
      </c>
      <c r="N841" s="47" t="s">
        <v>1164</v>
      </c>
      <c r="O841" s="133"/>
      <c r="P841" s="166" t="s">
        <v>1158</v>
      </c>
      <c r="Q841" s="47" t="s">
        <v>17</v>
      </c>
      <c r="R841" s="47" t="s">
        <v>1690</v>
      </c>
      <c r="S841" s="47" t="s">
        <v>174</v>
      </c>
      <c r="T841" s="164">
        <v>106</v>
      </c>
      <c r="U841" s="165" t="str">
        <f>IFERROR(INDEX('TAXA DE OCUP. RECUR.'!$F$1:$F$60, MATCH(T841, 'TAXA DE OCUP. RECUR.'!$E$1:$E$60, 0)),"")</f>
        <v>PLAINA DE MESA POREBA - [106]</v>
      </c>
      <c r="V841" s="164">
        <v>3.42</v>
      </c>
      <c r="W841" s="165"/>
      <c r="X841" s="229">
        <v>46131</v>
      </c>
      <c r="Y841" s="229">
        <f t="shared" si="109"/>
        <v>46131</v>
      </c>
      <c r="Z841" s="47">
        <f t="shared" si="111"/>
        <v>16</v>
      </c>
      <c r="AA841" s="47">
        <f t="shared" si="112"/>
        <v>16</v>
      </c>
      <c r="AB841" s="47" t="str">
        <f t="shared" si="107"/>
        <v>abr</v>
      </c>
      <c r="AC841" s="47" t="str">
        <f t="shared" si="108"/>
        <v>2026</v>
      </c>
      <c r="AD841" s="165">
        <f t="shared" si="110"/>
        <v>1</v>
      </c>
    </row>
    <row r="842" spans="1:30" x14ac:dyDescent="0.25">
      <c r="A842" s="47" t="s">
        <v>1072</v>
      </c>
      <c r="B842" s="47" t="s">
        <v>9</v>
      </c>
      <c r="C842" s="47">
        <v>2113</v>
      </c>
      <c r="D842" s="47">
        <v>15</v>
      </c>
      <c r="E842" s="47" t="s">
        <v>38</v>
      </c>
      <c r="F842" s="48" t="s">
        <v>803</v>
      </c>
      <c r="G842" s="48" t="s">
        <v>11</v>
      </c>
      <c r="H842" s="48">
        <v>1495048</v>
      </c>
      <c r="I842" s="48">
        <v>1</v>
      </c>
      <c r="J842" s="48" t="s">
        <v>1145</v>
      </c>
      <c r="K842" s="48" t="s">
        <v>1487</v>
      </c>
      <c r="L842" s="47"/>
      <c r="M842" s="47">
        <f>_xlfn.XLOOKUP(BASE!$A1502,dd_carteira_fundição!A:A,dd_carteira_fundição!G:G,"",0)</f>
        <v>1</v>
      </c>
      <c r="N842" s="47" t="s">
        <v>1164</v>
      </c>
      <c r="O842" s="133"/>
      <c r="P842" s="166" t="s">
        <v>1158</v>
      </c>
      <c r="Q842" s="47" t="s">
        <v>17</v>
      </c>
      <c r="R842" s="47" t="s">
        <v>1690</v>
      </c>
      <c r="S842" s="47" t="s">
        <v>175</v>
      </c>
      <c r="T842" s="164">
        <v>151</v>
      </c>
      <c r="U842" s="165" t="str">
        <f>IFERROR(INDEX('TAXA DE OCUP. RECUR.'!$F$1:$F$60, MATCH(T842, 'TAXA DE OCUP. RECUR.'!$E$1:$E$60, 0)),"")</f>
        <v>MANDRILH. FISHER MILL - [151]</v>
      </c>
      <c r="V842" s="164">
        <v>1.5545454545454545</v>
      </c>
      <c r="W842" s="165"/>
      <c r="X842" s="229">
        <v>46132</v>
      </c>
      <c r="Y842" s="229">
        <f t="shared" si="109"/>
        <v>46132</v>
      </c>
      <c r="Z842" s="47">
        <f t="shared" si="111"/>
        <v>17</v>
      </c>
      <c r="AA842" s="47">
        <f t="shared" si="112"/>
        <v>17</v>
      </c>
      <c r="AB842" s="47" t="str">
        <f t="shared" si="107"/>
        <v>abr</v>
      </c>
      <c r="AC842" s="47" t="str">
        <f t="shared" si="108"/>
        <v>2026</v>
      </c>
      <c r="AD842" s="165">
        <f t="shared" si="110"/>
        <v>1</v>
      </c>
    </row>
    <row r="843" spans="1:30" x14ac:dyDescent="0.25">
      <c r="A843" s="47" t="s">
        <v>1072</v>
      </c>
      <c r="B843" s="47" t="s">
        <v>9</v>
      </c>
      <c r="C843" s="47">
        <v>2113</v>
      </c>
      <c r="D843" s="47">
        <v>15</v>
      </c>
      <c r="E843" s="47" t="s">
        <v>38</v>
      </c>
      <c r="F843" s="48" t="s">
        <v>803</v>
      </c>
      <c r="G843" s="48" t="s">
        <v>11</v>
      </c>
      <c r="H843" s="48">
        <v>1495048</v>
      </c>
      <c r="I843" s="48">
        <v>1</v>
      </c>
      <c r="J843" s="48" t="s">
        <v>1145</v>
      </c>
      <c r="K843" s="48" t="s">
        <v>1487</v>
      </c>
      <c r="L843" s="47"/>
      <c r="M843" s="47">
        <f>_xlfn.XLOOKUP(BASE!$A1503,dd_carteira_fundição!A:A,dd_carteira_fundição!G:G,"",0)</f>
        <v>1</v>
      </c>
      <c r="N843" s="47" t="s">
        <v>1164</v>
      </c>
      <c r="O843" s="133"/>
      <c r="P843" s="166" t="s">
        <v>1158</v>
      </c>
      <c r="Q843" s="47" t="s">
        <v>17</v>
      </c>
      <c r="R843" s="47" t="s">
        <v>1690</v>
      </c>
      <c r="S843" s="47" t="s">
        <v>177</v>
      </c>
      <c r="T843" s="164">
        <v>560</v>
      </c>
      <c r="U843" s="165" t="str">
        <f>IFERROR(INDEX('TAXA DE OCUP. RECUR.'!$F$1:$F$60, MATCH(T843, 'TAXA DE OCUP. RECUR.'!$E$1:$E$60, 0)),"")</f>
        <v>FRESA DROPP HEINN - [560]</v>
      </c>
      <c r="V843" s="164">
        <v>4.8600000000000003</v>
      </c>
      <c r="W843" s="165"/>
      <c r="X843" s="229">
        <v>46133</v>
      </c>
      <c r="Y843" s="229">
        <f t="shared" si="109"/>
        <v>46133</v>
      </c>
      <c r="Z843" s="47">
        <f t="shared" si="111"/>
        <v>17</v>
      </c>
      <c r="AA843" s="47">
        <f t="shared" si="112"/>
        <v>17</v>
      </c>
      <c r="AB843" s="47" t="str">
        <f t="shared" si="107"/>
        <v>abr</v>
      </c>
      <c r="AC843" s="47" t="str">
        <f t="shared" si="108"/>
        <v>2026</v>
      </c>
      <c r="AD843" s="165">
        <f t="shared" si="110"/>
        <v>1</v>
      </c>
    </row>
    <row r="844" spans="1:30" x14ac:dyDescent="0.25">
      <c r="A844" s="47" t="s">
        <v>1072</v>
      </c>
      <c r="B844" s="47" t="s">
        <v>9</v>
      </c>
      <c r="C844" s="47">
        <v>2113</v>
      </c>
      <c r="D844" s="47">
        <v>15</v>
      </c>
      <c r="E844" s="47" t="s">
        <v>38</v>
      </c>
      <c r="F844" s="48" t="s">
        <v>803</v>
      </c>
      <c r="G844" s="48" t="s">
        <v>11</v>
      </c>
      <c r="H844" s="48">
        <v>1495048</v>
      </c>
      <c r="I844" s="48">
        <v>1</v>
      </c>
      <c r="J844" s="48" t="s">
        <v>1145</v>
      </c>
      <c r="K844" s="48" t="s">
        <v>1487</v>
      </c>
      <c r="M844" s="47">
        <f>_xlfn.XLOOKUP(BASE!$A1504,dd_carteira_fundição!A:A,dd_carteira_fundição!G:G,"",0)</f>
        <v>1</v>
      </c>
      <c r="N844" s="47" t="s">
        <v>1164</v>
      </c>
      <c r="O844" s="133"/>
      <c r="P844" s="166" t="s">
        <v>1158</v>
      </c>
      <c r="Q844" s="47" t="s">
        <v>17</v>
      </c>
      <c r="R844" s="47" t="s">
        <v>1690</v>
      </c>
      <c r="S844" s="47" t="s">
        <v>176</v>
      </c>
      <c r="T844" s="164">
        <v>610</v>
      </c>
      <c r="U844" s="165" t="str">
        <f>IFERROR(INDEX('TAXA DE OCUP. RECUR.'!$F$1:$F$60, MATCH(T844, 'TAXA DE OCUP. RECUR.'!$E$1:$E$60, 0)),"")</f>
        <v>FRESADORA HEYLIGENTASDE - [610]</v>
      </c>
      <c r="V844" s="164">
        <v>1.9882142176481796</v>
      </c>
      <c r="W844" s="165"/>
      <c r="X844" s="229">
        <v>46134</v>
      </c>
      <c r="Y844" s="229">
        <f t="shared" si="109"/>
        <v>46134</v>
      </c>
      <c r="Z844" s="47">
        <f t="shared" si="111"/>
        <v>17</v>
      </c>
      <c r="AA844" s="47">
        <f t="shared" si="112"/>
        <v>17</v>
      </c>
      <c r="AB844" s="47" t="str">
        <f t="shared" si="107"/>
        <v>abr</v>
      </c>
      <c r="AC844" s="47" t="str">
        <f t="shared" si="108"/>
        <v>2026</v>
      </c>
      <c r="AD844" s="165">
        <f t="shared" si="110"/>
        <v>1</v>
      </c>
    </row>
    <row r="845" spans="1:30" x14ac:dyDescent="0.25">
      <c r="A845" s="47" t="s">
        <v>1072</v>
      </c>
      <c r="B845" s="47" t="s">
        <v>9</v>
      </c>
      <c r="C845" s="47">
        <v>2113</v>
      </c>
      <c r="D845" s="47">
        <v>15</v>
      </c>
      <c r="E845" s="47" t="s">
        <v>38</v>
      </c>
      <c r="F845" s="48" t="s">
        <v>803</v>
      </c>
      <c r="G845" s="48" t="s">
        <v>11</v>
      </c>
      <c r="H845" s="48">
        <v>1495048</v>
      </c>
      <c r="I845" s="48">
        <v>1</v>
      </c>
      <c r="J845" s="48" t="s">
        <v>1145</v>
      </c>
      <c r="K845" s="48" t="s">
        <v>1487</v>
      </c>
      <c r="L845" s="47"/>
      <c r="M845" s="47">
        <f>_xlfn.XLOOKUP(BASE!$A1505,dd_carteira_fundição!A:A,dd_carteira_fundição!G:G,"",0)</f>
        <v>1</v>
      </c>
      <c r="N845" s="47" t="s">
        <v>1164</v>
      </c>
      <c r="O845" s="133"/>
      <c r="P845" s="166" t="s">
        <v>1158</v>
      </c>
      <c r="Q845" s="47" t="s">
        <v>17</v>
      </c>
      <c r="R845" s="47" t="s">
        <v>158</v>
      </c>
      <c r="S845" s="47" t="s">
        <v>158</v>
      </c>
      <c r="T845" s="164">
        <v>2</v>
      </c>
      <c r="U845" s="165" t="str">
        <f>IFERROR(INDEX('TAXA DE OCUP. RECUR.'!$F$1:$F$60, MATCH(T845, 'TAXA DE OCUP. RECUR.'!$E$1:$E$60, 0)),"")</f>
        <v>EXPEDIÇÃO</v>
      </c>
      <c r="V845" s="164">
        <v>1</v>
      </c>
      <c r="W845" s="165"/>
      <c r="X845" s="229">
        <v>46176</v>
      </c>
      <c r="Y845" s="229">
        <f t="shared" si="109"/>
        <v>46176</v>
      </c>
      <c r="Z845" s="47">
        <f t="shared" si="111"/>
        <v>23</v>
      </c>
      <c r="AA845" s="47">
        <f t="shared" si="112"/>
        <v>23</v>
      </c>
      <c r="AB845" s="47" t="str">
        <f t="shared" si="107"/>
        <v>jun</v>
      </c>
      <c r="AC845" s="47" t="str">
        <f t="shared" si="108"/>
        <v>2026</v>
      </c>
      <c r="AD845" s="165">
        <f t="shared" si="110"/>
        <v>1</v>
      </c>
    </row>
    <row r="846" spans="1:30" x14ac:dyDescent="0.25">
      <c r="A846" s="47" t="s">
        <v>1824</v>
      </c>
      <c r="B846" s="47" t="s">
        <v>9</v>
      </c>
      <c r="C846" s="47" t="s">
        <v>1862</v>
      </c>
      <c r="D846" s="47" t="s">
        <v>1862</v>
      </c>
      <c r="E846" s="47" t="s">
        <v>1110</v>
      </c>
      <c r="F846" s="48" t="s">
        <v>478</v>
      </c>
      <c r="G846" s="48" t="s">
        <v>11</v>
      </c>
      <c r="H846" s="48">
        <v>143096</v>
      </c>
      <c r="I846" s="48">
        <v>1</v>
      </c>
      <c r="J846" s="48" t="s">
        <v>1145</v>
      </c>
      <c r="K846" s="48" t="s">
        <v>1487</v>
      </c>
      <c r="M846" s="47">
        <f>_xlfn.XLOOKUP(BASE!$A1506,dd_carteira_fundição!A:A,dd_carteira_fundição!G:G,"",0)</f>
        <v>1</v>
      </c>
      <c r="N846" s="47" t="s">
        <v>1164</v>
      </c>
      <c r="O846" s="133"/>
      <c r="P846" s="166" t="s">
        <v>1158</v>
      </c>
      <c r="Q846" s="47" t="s">
        <v>17</v>
      </c>
      <c r="R846" s="47" t="s">
        <v>1687</v>
      </c>
      <c r="S846" s="47" t="s">
        <v>1156</v>
      </c>
      <c r="T846" s="164">
        <v>1</v>
      </c>
      <c r="U846" s="165" t="str">
        <f>IFERROR(INDEX('TAXA DE OCUP. RECUR.'!$F$1:$F$60, MATCH(T846, 'TAXA DE OCUP. RECUR.'!$E$1:$E$60, 0)),"")</f>
        <v>FUNDIÇÃO MORENO</v>
      </c>
      <c r="V846" s="164">
        <v>1</v>
      </c>
      <c r="W846" s="165"/>
      <c r="X846" s="229">
        <v>46084</v>
      </c>
      <c r="Y846" s="229"/>
      <c r="Z846" s="47">
        <f t="shared" si="111"/>
        <v>10</v>
      </c>
      <c r="AA846" s="47" t="str">
        <f t="shared" ref="AA846:AA898" si="113">IF(Y846&lt;&gt;"",WEEKNUM(Y846,11),"")</f>
        <v/>
      </c>
      <c r="AB846" s="47" t="str">
        <f t="shared" si="107"/>
        <v>mar</v>
      </c>
      <c r="AC846" s="47" t="str">
        <f t="shared" si="108"/>
        <v>2026</v>
      </c>
      <c r="AD846" s="165" t="str">
        <f t="shared" si="110"/>
        <v/>
      </c>
    </row>
    <row r="847" spans="1:30" x14ac:dyDescent="0.25">
      <c r="A847" s="47" t="s">
        <v>1824</v>
      </c>
      <c r="B847" s="47" t="s">
        <v>9</v>
      </c>
      <c r="C847" s="47" t="s">
        <v>1862</v>
      </c>
      <c r="D847" s="47" t="s">
        <v>1862</v>
      </c>
      <c r="E847" s="47" t="s">
        <v>1110</v>
      </c>
      <c r="F847" s="48" t="s">
        <v>478</v>
      </c>
      <c r="G847" s="48" t="s">
        <v>11</v>
      </c>
      <c r="H847" s="48">
        <v>143096</v>
      </c>
      <c r="I847" s="48">
        <v>1</v>
      </c>
      <c r="J847" s="48" t="s">
        <v>1145</v>
      </c>
      <c r="K847" s="48" t="s">
        <v>1487</v>
      </c>
      <c r="M847" s="47">
        <f>_xlfn.XLOOKUP(BASE!$A1507,dd_carteira_fundição!A:A,dd_carteira_fundição!G:G,"",0)</f>
        <v>1</v>
      </c>
      <c r="N847" s="47" t="s">
        <v>1164</v>
      </c>
      <c r="O847" s="133"/>
      <c r="P847" s="166" t="s">
        <v>1158</v>
      </c>
      <c r="Q847" s="47" t="s">
        <v>17</v>
      </c>
      <c r="R847" s="47" t="s">
        <v>1690</v>
      </c>
      <c r="S847" s="47" t="s">
        <v>174</v>
      </c>
      <c r="T847" s="164">
        <v>107</v>
      </c>
      <c r="U847" s="165" t="str">
        <f>IFERROR(INDEX('TAXA DE OCUP. RECUR.'!$F$1:$F$60, MATCH(T847, 'TAXA DE OCUP. RECUR.'!$E$1:$E$60, 0)),"")</f>
        <v>PLAINA DE MESA INGERSOL - [107]</v>
      </c>
      <c r="V847" s="164">
        <v>3.42</v>
      </c>
      <c r="W847" s="165"/>
      <c r="X847" s="229"/>
      <c r="Y847" s="229"/>
      <c r="Z847" s="47">
        <f t="shared" si="111"/>
        <v>1</v>
      </c>
      <c r="AA847" s="47" t="str">
        <f t="shared" si="113"/>
        <v/>
      </c>
      <c r="AB847" s="47" t="str">
        <f t="shared" si="107"/>
        <v/>
      </c>
      <c r="AC847" s="47" t="str">
        <f t="shared" si="108"/>
        <v/>
      </c>
      <c r="AD847" s="165" t="str">
        <f t="shared" si="110"/>
        <v/>
      </c>
    </row>
    <row r="848" spans="1:30" x14ac:dyDescent="0.25">
      <c r="A848" s="47" t="s">
        <v>1824</v>
      </c>
      <c r="B848" s="47" t="s">
        <v>9</v>
      </c>
      <c r="C848" s="47" t="s">
        <v>1862</v>
      </c>
      <c r="D848" s="47" t="s">
        <v>1862</v>
      </c>
      <c r="E848" s="47" t="s">
        <v>1110</v>
      </c>
      <c r="F848" s="48" t="s">
        <v>478</v>
      </c>
      <c r="G848" s="48" t="s">
        <v>11</v>
      </c>
      <c r="H848" s="48">
        <v>143096</v>
      </c>
      <c r="I848" s="48">
        <v>1</v>
      </c>
      <c r="J848" s="48" t="s">
        <v>1145</v>
      </c>
      <c r="K848" s="48" t="s">
        <v>1487</v>
      </c>
      <c r="M848" s="47">
        <f>_xlfn.XLOOKUP(BASE!$A1508,dd_carteira_fundição!A:A,dd_carteira_fundição!G:G,"",0)</f>
        <v>1</v>
      </c>
      <c r="N848" s="47" t="s">
        <v>1164</v>
      </c>
      <c r="O848" s="133"/>
      <c r="P848" s="166" t="s">
        <v>1158</v>
      </c>
      <c r="Q848" s="47" t="s">
        <v>17</v>
      </c>
      <c r="R848" s="47" t="s">
        <v>1690</v>
      </c>
      <c r="S848" s="47" t="s">
        <v>175</v>
      </c>
      <c r="T848" s="164">
        <v>151</v>
      </c>
      <c r="U848" s="165" t="str">
        <f>IFERROR(INDEX('TAXA DE OCUP. RECUR.'!$F$1:$F$60, MATCH(T848, 'TAXA DE OCUP. RECUR.'!$E$1:$E$60, 0)),"")</f>
        <v>MANDRILH. FISHER MILL - [151]</v>
      </c>
      <c r="V848" s="164">
        <v>1.5545454545454545</v>
      </c>
      <c r="W848" s="165"/>
      <c r="X848" s="229"/>
      <c r="Y848" s="229"/>
      <c r="Z848" s="47">
        <f t="shared" si="111"/>
        <v>1</v>
      </c>
      <c r="AA848" s="47" t="str">
        <f t="shared" si="113"/>
        <v/>
      </c>
      <c r="AB848" s="47" t="str">
        <f t="shared" si="107"/>
        <v/>
      </c>
      <c r="AC848" s="47" t="str">
        <f t="shared" si="108"/>
        <v/>
      </c>
      <c r="AD848" s="165" t="str">
        <f t="shared" si="110"/>
        <v/>
      </c>
    </row>
    <row r="849" spans="1:30" x14ac:dyDescent="0.25">
      <c r="A849" s="47" t="s">
        <v>1824</v>
      </c>
      <c r="B849" s="47" t="s">
        <v>9</v>
      </c>
      <c r="C849" s="47" t="s">
        <v>1862</v>
      </c>
      <c r="D849" s="47" t="s">
        <v>1862</v>
      </c>
      <c r="E849" s="47" t="s">
        <v>1110</v>
      </c>
      <c r="F849" s="48" t="s">
        <v>478</v>
      </c>
      <c r="G849" s="48" t="s">
        <v>11</v>
      </c>
      <c r="H849" s="48">
        <v>143096</v>
      </c>
      <c r="I849" s="48">
        <v>1</v>
      </c>
      <c r="J849" s="48" t="s">
        <v>1145</v>
      </c>
      <c r="K849" s="48" t="s">
        <v>1487</v>
      </c>
      <c r="M849" s="47">
        <f>_xlfn.XLOOKUP(BASE!$A1509,dd_carteira_fundição!A:A,dd_carteira_fundição!G:G,"",0)</f>
        <v>1</v>
      </c>
      <c r="N849" s="47" t="s">
        <v>1164</v>
      </c>
      <c r="O849" s="133"/>
      <c r="P849" s="166" t="s">
        <v>1158</v>
      </c>
      <c r="Q849" s="47" t="s">
        <v>17</v>
      </c>
      <c r="R849" s="47" t="s">
        <v>1690</v>
      </c>
      <c r="S849" s="47" t="s">
        <v>177</v>
      </c>
      <c r="T849" s="164">
        <v>560</v>
      </c>
      <c r="U849" s="165" t="str">
        <f>IFERROR(INDEX('TAXA DE OCUP. RECUR.'!$F$1:$F$60, MATCH(T849, 'TAXA DE OCUP. RECUR.'!$E$1:$E$60, 0)),"")</f>
        <v>FRESA DROPP HEINN - [560]</v>
      </c>
      <c r="V849" s="164">
        <v>4.8600000000000003</v>
      </c>
      <c r="W849" s="165"/>
      <c r="X849" s="229"/>
      <c r="Y849" s="229"/>
      <c r="Z849" s="47">
        <f t="shared" si="111"/>
        <v>1</v>
      </c>
      <c r="AA849" s="47" t="str">
        <f t="shared" si="113"/>
        <v/>
      </c>
      <c r="AB849" s="47" t="str">
        <f t="shared" si="107"/>
        <v/>
      </c>
      <c r="AC849" s="47" t="str">
        <f t="shared" si="108"/>
        <v/>
      </c>
      <c r="AD849" s="165" t="str">
        <f t="shared" si="110"/>
        <v/>
      </c>
    </row>
    <row r="850" spans="1:30" x14ac:dyDescent="0.25">
      <c r="A850" s="47" t="s">
        <v>1824</v>
      </c>
      <c r="B850" s="47" t="s">
        <v>9</v>
      </c>
      <c r="C850" s="47" t="s">
        <v>1862</v>
      </c>
      <c r="D850" s="47" t="s">
        <v>1862</v>
      </c>
      <c r="E850" s="47" t="s">
        <v>1110</v>
      </c>
      <c r="F850" s="48" t="s">
        <v>478</v>
      </c>
      <c r="G850" s="48" t="s">
        <v>11</v>
      </c>
      <c r="H850" s="48">
        <v>143096</v>
      </c>
      <c r="I850" s="48">
        <v>1</v>
      </c>
      <c r="J850" s="48" t="s">
        <v>1145</v>
      </c>
      <c r="K850" s="48" t="s">
        <v>1487</v>
      </c>
      <c r="M850" s="47">
        <f>_xlfn.XLOOKUP(BASE!$A1510,dd_carteira_fundição!A:A,dd_carteira_fundição!G:G,"",0)</f>
        <v>1</v>
      </c>
      <c r="N850" s="47" t="s">
        <v>1164</v>
      </c>
      <c r="O850" s="133"/>
      <c r="P850" s="166" t="s">
        <v>1158</v>
      </c>
      <c r="Q850" s="47" t="s">
        <v>17</v>
      </c>
      <c r="R850" s="47" t="s">
        <v>1690</v>
      </c>
      <c r="S850" s="47" t="s">
        <v>176</v>
      </c>
      <c r="T850" s="164">
        <v>610</v>
      </c>
      <c r="U850" s="165" t="str">
        <f>IFERROR(INDEX('TAXA DE OCUP. RECUR.'!$F$1:$F$60, MATCH(T850, 'TAXA DE OCUP. RECUR.'!$E$1:$E$60, 0)),"")</f>
        <v>FRESADORA HEYLIGENTASDE - [610]</v>
      </c>
      <c r="V850" s="164">
        <v>1.9882142176481796</v>
      </c>
      <c r="W850" s="165"/>
      <c r="X850" s="229"/>
      <c r="Y850" s="229"/>
      <c r="Z850" s="47">
        <f t="shared" si="111"/>
        <v>1</v>
      </c>
      <c r="AA850" s="47" t="str">
        <f t="shared" si="113"/>
        <v/>
      </c>
      <c r="AB850" s="47" t="str">
        <f t="shared" si="107"/>
        <v/>
      </c>
      <c r="AC850" s="47" t="str">
        <f t="shared" si="108"/>
        <v/>
      </c>
      <c r="AD850" s="165" t="str">
        <f t="shared" si="110"/>
        <v/>
      </c>
    </row>
    <row r="851" spans="1:30" x14ac:dyDescent="0.25">
      <c r="A851" s="47" t="s">
        <v>1824</v>
      </c>
      <c r="B851" s="47" t="s">
        <v>9</v>
      </c>
      <c r="C851" s="47" t="s">
        <v>1862</v>
      </c>
      <c r="D851" s="47" t="s">
        <v>1862</v>
      </c>
      <c r="E851" s="47" t="s">
        <v>1110</v>
      </c>
      <c r="F851" s="48" t="s">
        <v>478</v>
      </c>
      <c r="G851" s="48" t="s">
        <v>11</v>
      </c>
      <c r="H851" s="48">
        <v>143096</v>
      </c>
      <c r="I851" s="48">
        <v>1</v>
      </c>
      <c r="J851" s="48" t="s">
        <v>1145</v>
      </c>
      <c r="K851" s="48" t="s">
        <v>1487</v>
      </c>
      <c r="M851" s="47">
        <f>_xlfn.XLOOKUP(BASE!$A1511,dd_carteira_fundição!A:A,dd_carteira_fundição!G:G,"",0)</f>
        <v>1</v>
      </c>
      <c r="N851" s="47" t="s">
        <v>1164</v>
      </c>
      <c r="O851" s="133"/>
      <c r="P851" s="166" t="s">
        <v>1158</v>
      </c>
      <c r="Q851" s="47" t="s">
        <v>17</v>
      </c>
      <c r="R851" s="47" t="s">
        <v>158</v>
      </c>
      <c r="S851" s="47" t="s">
        <v>158</v>
      </c>
      <c r="T851" s="164">
        <v>2</v>
      </c>
      <c r="U851" s="165" t="str">
        <f>IFERROR(INDEX('TAXA DE OCUP. RECUR.'!$F$1:$F$60, MATCH(T851, 'TAXA DE OCUP. RECUR.'!$E$1:$E$60, 0)),"")</f>
        <v>EXPEDIÇÃO</v>
      </c>
      <c r="V851" s="164">
        <v>1</v>
      </c>
      <c r="W851" s="165"/>
      <c r="X851" s="229">
        <v>46172</v>
      </c>
      <c r="Y851" s="229"/>
      <c r="Z851" s="47">
        <f t="shared" si="111"/>
        <v>22</v>
      </c>
      <c r="AA851" s="47" t="str">
        <f t="shared" si="113"/>
        <v/>
      </c>
      <c r="AB851" s="47" t="str">
        <f t="shared" si="107"/>
        <v>mai</v>
      </c>
      <c r="AC851" s="47" t="str">
        <f t="shared" si="108"/>
        <v>2026</v>
      </c>
      <c r="AD851" s="165" t="str">
        <f t="shared" si="110"/>
        <v/>
      </c>
    </row>
    <row r="852" spans="1:30" x14ac:dyDescent="0.25">
      <c r="A852" s="47" t="s">
        <v>1825</v>
      </c>
      <c r="B852" s="47" t="s">
        <v>9</v>
      </c>
      <c r="C852" s="47" t="s">
        <v>1862</v>
      </c>
      <c r="D852" s="47" t="s">
        <v>1862</v>
      </c>
      <c r="E852" s="47" t="s">
        <v>1110</v>
      </c>
      <c r="F852" s="48" t="s">
        <v>478</v>
      </c>
      <c r="G852" s="48" t="s">
        <v>11</v>
      </c>
      <c r="H852" s="48">
        <v>143096</v>
      </c>
      <c r="I852" s="48">
        <v>1</v>
      </c>
      <c r="J852" s="48" t="s">
        <v>1145</v>
      </c>
      <c r="K852" s="48" t="s">
        <v>1487</v>
      </c>
      <c r="M852" s="47">
        <f>_xlfn.XLOOKUP(BASE!$A1512,dd_carteira_fundição!A:A,dd_carteira_fundição!G:G,"",0)</f>
        <v>1</v>
      </c>
      <c r="N852" s="47" t="s">
        <v>1164</v>
      </c>
      <c r="O852" s="133"/>
      <c r="P852" s="166" t="s">
        <v>1158</v>
      </c>
      <c r="Q852" s="47" t="s">
        <v>17</v>
      </c>
      <c r="R852" s="47" t="s">
        <v>1687</v>
      </c>
      <c r="S852" s="47" t="s">
        <v>1156</v>
      </c>
      <c r="T852" s="164">
        <v>1</v>
      </c>
      <c r="U852" s="165" t="str">
        <f>IFERROR(INDEX('TAXA DE OCUP. RECUR.'!$F$1:$F$60, MATCH(T852, 'TAXA DE OCUP. RECUR.'!$E$1:$E$60, 0)),"")</f>
        <v>FUNDIÇÃO MORENO</v>
      </c>
      <c r="V852" s="164">
        <v>1</v>
      </c>
      <c r="W852" s="165"/>
      <c r="X852" s="229">
        <v>46142</v>
      </c>
      <c r="Y852" s="229"/>
      <c r="Z852" s="47">
        <f t="shared" si="111"/>
        <v>18</v>
      </c>
      <c r="AA852" s="47" t="str">
        <f t="shared" si="113"/>
        <v/>
      </c>
      <c r="AB852" s="47" t="str">
        <f t="shared" si="107"/>
        <v>abr</v>
      </c>
      <c r="AC852" s="47" t="str">
        <f t="shared" si="108"/>
        <v>2026</v>
      </c>
      <c r="AD852" s="165" t="str">
        <f t="shared" si="110"/>
        <v/>
      </c>
    </row>
    <row r="853" spans="1:30" x14ac:dyDescent="0.25">
      <c r="A853" s="47" t="s">
        <v>1825</v>
      </c>
      <c r="B853" s="47" t="s">
        <v>9</v>
      </c>
      <c r="C853" s="47" t="s">
        <v>1862</v>
      </c>
      <c r="D853" s="47" t="s">
        <v>1862</v>
      </c>
      <c r="E853" s="47" t="s">
        <v>1110</v>
      </c>
      <c r="F853" s="48" t="s">
        <v>478</v>
      </c>
      <c r="G853" s="48" t="s">
        <v>11</v>
      </c>
      <c r="H853" s="48">
        <v>143096</v>
      </c>
      <c r="I853" s="48">
        <v>1</v>
      </c>
      <c r="J853" s="48" t="s">
        <v>1145</v>
      </c>
      <c r="K853" s="48" t="s">
        <v>1487</v>
      </c>
      <c r="M853" s="47">
        <f>_xlfn.XLOOKUP(BASE!$A1513,dd_carteira_fundição!A:A,dd_carteira_fundição!G:G,"",0)</f>
        <v>1</v>
      </c>
      <c r="N853" s="47" t="s">
        <v>1164</v>
      </c>
      <c r="O853" s="133"/>
      <c r="P853" s="166" t="s">
        <v>1158</v>
      </c>
      <c r="Q853" s="47" t="s">
        <v>17</v>
      </c>
      <c r="R853" s="47" t="s">
        <v>1690</v>
      </c>
      <c r="S853" s="47" t="s">
        <v>174</v>
      </c>
      <c r="T853" s="164">
        <v>107</v>
      </c>
      <c r="U853" s="165" t="str">
        <f>IFERROR(INDEX('TAXA DE OCUP. RECUR.'!$F$1:$F$60, MATCH(T853, 'TAXA DE OCUP. RECUR.'!$E$1:$E$60, 0)),"")</f>
        <v>PLAINA DE MESA INGERSOL - [107]</v>
      </c>
      <c r="V853" s="164">
        <v>3.42</v>
      </c>
      <c r="W853" s="165"/>
      <c r="X853" s="229"/>
      <c r="Y853" s="229"/>
      <c r="Z853" s="47">
        <f t="shared" si="111"/>
        <v>1</v>
      </c>
      <c r="AA853" s="47" t="str">
        <f t="shared" si="113"/>
        <v/>
      </c>
      <c r="AB853" s="47" t="str">
        <f t="shared" si="107"/>
        <v/>
      </c>
      <c r="AC853" s="47" t="str">
        <f t="shared" si="108"/>
        <v/>
      </c>
      <c r="AD853" s="165" t="str">
        <f t="shared" si="110"/>
        <v/>
      </c>
    </row>
    <row r="854" spans="1:30" x14ac:dyDescent="0.25">
      <c r="A854" s="47" t="s">
        <v>1825</v>
      </c>
      <c r="B854" s="47" t="s">
        <v>9</v>
      </c>
      <c r="C854" s="47" t="s">
        <v>1862</v>
      </c>
      <c r="D854" s="47" t="s">
        <v>1862</v>
      </c>
      <c r="E854" s="47" t="s">
        <v>1110</v>
      </c>
      <c r="F854" s="48" t="s">
        <v>478</v>
      </c>
      <c r="G854" s="48" t="s">
        <v>11</v>
      </c>
      <c r="H854" s="48">
        <v>143096</v>
      </c>
      <c r="I854" s="48">
        <v>1</v>
      </c>
      <c r="J854" s="48" t="s">
        <v>1145</v>
      </c>
      <c r="K854" s="48" t="s">
        <v>1487</v>
      </c>
      <c r="M854" s="47">
        <f>_xlfn.XLOOKUP(BASE!$A1514,dd_carteira_fundição!A:A,dd_carteira_fundição!G:G,"",0)</f>
        <v>1</v>
      </c>
      <c r="N854" s="47" t="s">
        <v>1164</v>
      </c>
      <c r="O854" s="133"/>
      <c r="P854" s="166" t="s">
        <v>1158</v>
      </c>
      <c r="Q854" s="47" t="s">
        <v>17</v>
      </c>
      <c r="R854" s="47" t="s">
        <v>1690</v>
      </c>
      <c r="S854" s="47" t="s">
        <v>175</v>
      </c>
      <c r="T854" s="164">
        <v>151</v>
      </c>
      <c r="U854" s="165" t="str">
        <f>IFERROR(INDEX('TAXA DE OCUP. RECUR.'!$F$1:$F$60, MATCH(T854, 'TAXA DE OCUP. RECUR.'!$E$1:$E$60, 0)),"")</f>
        <v>MANDRILH. FISHER MILL - [151]</v>
      </c>
      <c r="V854" s="164">
        <v>1.5545454545454545</v>
      </c>
      <c r="W854" s="165"/>
      <c r="X854" s="229"/>
      <c r="Y854" s="229"/>
      <c r="Z854" s="47">
        <f t="shared" si="111"/>
        <v>1</v>
      </c>
      <c r="AA854" s="47" t="str">
        <f t="shared" si="113"/>
        <v/>
      </c>
      <c r="AB854" s="47" t="str">
        <f t="shared" ref="AB854:AB885" si="114">IFERROR(IF(X854="","",TEXT(X854,"MMM")),"")</f>
        <v/>
      </c>
      <c r="AC854" s="47" t="str">
        <f t="shared" ref="AC854:AC885" si="115">IFERROR(IF(X854="","",TEXT(X854,"AAAA")),"")</f>
        <v/>
      </c>
      <c r="AD854" s="165" t="str">
        <f t="shared" si="110"/>
        <v/>
      </c>
    </row>
    <row r="855" spans="1:30" x14ac:dyDescent="0.25">
      <c r="A855" s="47" t="s">
        <v>1825</v>
      </c>
      <c r="B855" s="47" t="s">
        <v>9</v>
      </c>
      <c r="C855" s="47" t="s">
        <v>1862</v>
      </c>
      <c r="D855" s="47" t="s">
        <v>1862</v>
      </c>
      <c r="E855" s="47" t="s">
        <v>1110</v>
      </c>
      <c r="F855" s="48" t="s">
        <v>478</v>
      </c>
      <c r="G855" s="48" t="s">
        <v>11</v>
      </c>
      <c r="H855" s="48">
        <v>143096</v>
      </c>
      <c r="I855" s="48">
        <v>1</v>
      </c>
      <c r="J855" s="48" t="s">
        <v>1145</v>
      </c>
      <c r="K855" s="48" t="s">
        <v>1487</v>
      </c>
      <c r="M855" s="47">
        <f>_xlfn.XLOOKUP(BASE!$A1515,dd_carteira_fundição!A:A,dd_carteira_fundição!G:G,"",0)</f>
        <v>1</v>
      </c>
      <c r="N855" s="47" t="s">
        <v>1164</v>
      </c>
      <c r="O855" s="133"/>
      <c r="P855" s="166" t="s">
        <v>1158</v>
      </c>
      <c r="Q855" s="47" t="s">
        <v>17</v>
      </c>
      <c r="R855" s="47" t="s">
        <v>1690</v>
      </c>
      <c r="S855" s="47" t="s">
        <v>177</v>
      </c>
      <c r="T855" s="164">
        <v>560</v>
      </c>
      <c r="U855" s="165" t="str">
        <f>IFERROR(INDEX('TAXA DE OCUP. RECUR.'!$F$1:$F$60, MATCH(T855, 'TAXA DE OCUP. RECUR.'!$E$1:$E$60, 0)),"")</f>
        <v>FRESA DROPP HEINN - [560]</v>
      </c>
      <c r="V855" s="164">
        <v>4.8600000000000003</v>
      </c>
      <c r="W855" s="165"/>
      <c r="X855" s="229"/>
      <c r="Y855" s="229"/>
      <c r="Z855" s="47">
        <f t="shared" si="111"/>
        <v>1</v>
      </c>
      <c r="AA855" s="47" t="str">
        <f t="shared" si="113"/>
        <v/>
      </c>
      <c r="AB855" s="47" t="str">
        <f t="shared" si="114"/>
        <v/>
      </c>
      <c r="AC855" s="47" t="str">
        <f t="shared" si="115"/>
        <v/>
      </c>
      <c r="AD855" s="165" t="str">
        <f t="shared" si="110"/>
        <v/>
      </c>
    </row>
    <row r="856" spans="1:30" x14ac:dyDescent="0.25">
      <c r="A856" s="47" t="s">
        <v>1825</v>
      </c>
      <c r="B856" s="47" t="s">
        <v>9</v>
      </c>
      <c r="C856" s="47" t="s">
        <v>1862</v>
      </c>
      <c r="D856" s="47" t="s">
        <v>1862</v>
      </c>
      <c r="E856" s="47" t="s">
        <v>1110</v>
      </c>
      <c r="F856" s="48" t="s">
        <v>478</v>
      </c>
      <c r="G856" s="48" t="s">
        <v>11</v>
      </c>
      <c r="H856" s="48">
        <v>143096</v>
      </c>
      <c r="I856" s="48">
        <v>1</v>
      </c>
      <c r="J856" s="48" t="s">
        <v>1145</v>
      </c>
      <c r="K856" s="48" t="s">
        <v>1487</v>
      </c>
      <c r="M856" s="47">
        <f>_xlfn.XLOOKUP(BASE!$A1516,dd_carteira_fundição!A:A,dd_carteira_fundição!G:G,"",0)</f>
        <v>1</v>
      </c>
      <c r="N856" s="47" t="s">
        <v>1164</v>
      </c>
      <c r="O856" s="133"/>
      <c r="P856" s="166" t="s">
        <v>1158</v>
      </c>
      <c r="Q856" s="47" t="s">
        <v>17</v>
      </c>
      <c r="R856" s="47" t="s">
        <v>1690</v>
      </c>
      <c r="S856" s="47" t="s">
        <v>176</v>
      </c>
      <c r="T856" s="164">
        <v>610</v>
      </c>
      <c r="U856" s="165" t="str">
        <f>IFERROR(INDEX('TAXA DE OCUP. RECUR.'!$F$1:$F$60, MATCH(T856, 'TAXA DE OCUP. RECUR.'!$E$1:$E$60, 0)),"")</f>
        <v>FRESADORA HEYLIGENTASDE - [610]</v>
      </c>
      <c r="V856" s="164">
        <v>1.9882142176481796</v>
      </c>
      <c r="W856" s="165"/>
      <c r="X856" s="229"/>
      <c r="Y856" s="229"/>
      <c r="Z856" s="47">
        <f t="shared" si="111"/>
        <v>1</v>
      </c>
      <c r="AA856" s="47" t="str">
        <f t="shared" si="113"/>
        <v/>
      </c>
      <c r="AB856" s="47" t="str">
        <f t="shared" si="114"/>
        <v/>
      </c>
      <c r="AC856" s="47" t="str">
        <f t="shared" si="115"/>
        <v/>
      </c>
      <c r="AD856" s="165" t="str">
        <f t="shared" si="110"/>
        <v/>
      </c>
    </row>
    <row r="857" spans="1:30" x14ac:dyDescent="0.25">
      <c r="A857" s="47" t="s">
        <v>1825</v>
      </c>
      <c r="B857" s="47" t="s">
        <v>9</v>
      </c>
      <c r="C857" s="47" t="s">
        <v>1862</v>
      </c>
      <c r="D857" s="47" t="s">
        <v>1862</v>
      </c>
      <c r="E857" s="47" t="s">
        <v>1110</v>
      </c>
      <c r="F857" s="48" t="s">
        <v>478</v>
      </c>
      <c r="G857" s="48" t="s">
        <v>11</v>
      </c>
      <c r="H857" s="48">
        <v>143096</v>
      </c>
      <c r="I857" s="48">
        <v>1</v>
      </c>
      <c r="J857" s="48" t="s">
        <v>1145</v>
      </c>
      <c r="K857" s="48" t="s">
        <v>1487</v>
      </c>
      <c r="M857" s="47">
        <f>_xlfn.XLOOKUP(BASE!$A1517,dd_carteira_fundição!A:A,dd_carteira_fundição!G:G,"",0)</f>
        <v>1</v>
      </c>
      <c r="N857" s="47" t="s">
        <v>1164</v>
      </c>
      <c r="O857" s="133"/>
      <c r="P857" s="166" t="s">
        <v>1158</v>
      </c>
      <c r="Q857" s="47" t="s">
        <v>17</v>
      </c>
      <c r="R857" s="47" t="s">
        <v>158</v>
      </c>
      <c r="S857" s="47" t="s">
        <v>158</v>
      </c>
      <c r="T857" s="164">
        <v>2</v>
      </c>
      <c r="U857" s="165" t="str">
        <f>IFERROR(INDEX('TAXA DE OCUP. RECUR.'!$F$1:$F$60, MATCH(T857, 'TAXA DE OCUP. RECUR.'!$E$1:$E$60, 0)),"")</f>
        <v>EXPEDIÇÃO</v>
      </c>
      <c r="V857" s="164">
        <v>1</v>
      </c>
      <c r="W857" s="165"/>
      <c r="X857" s="229">
        <v>46172</v>
      </c>
      <c r="Y857" s="229"/>
      <c r="Z857" s="47">
        <f t="shared" si="111"/>
        <v>22</v>
      </c>
      <c r="AA857" s="47" t="str">
        <f t="shared" si="113"/>
        <v/>
      </c>
      <c r="AB857" s="47" t="str">
        <f t="shared" si="114"/>
        <v>mai</v>
      </c>
      <c r="AC857" s="47" t="str">
        <f t="shared" si="115"/>
        <v>2026</v>
      </c>
      <c r="AD857" s="165" t="str">
        <f t="shared" si="110"/>
        <v/>
      </c>
    </row>
    <row r="858" spans="1:30" x14ac:dyDescent="0.25">
      <c r="A858" s="47" t="s">
        <v>1826</v>
      </c>
      <c r="B858" s="47" t="s">
        <v>9</v>
      </c>
      <c r="C858" s="47" t="s">
        <v>1862</v>
      </c>
      <c r="D858" s="47" t="s">
        <v>1862</v>
      </c>
      <c r="E858" s="47" t="s">
        <v>1110</v>
      </c>
      <c r="F858" s="48" t="s">
        <v>478</v>
      </c>
      <c r="G858" s="48" t="s">
        <v>11</v>
      </c>
      <c r="H858" s="48">
        <v>143096</v>
      </c>
      <c r="I858" s="48">
        <v>1</v>
      </c>
      <c r="J858" s="48" t="s">
        <v>1145</v>
      </c>
      <c r="K858" s="48" t="s">
        <v>1487</v>
      </c>
      <c r="M858" s="47">
        <f>_xlfn.XLOOKUP(BASE!$A1518,dd_carteira_fundição!A:A,dd_carteira_fundição!G:G,"",0)</f>
        <v>1</v>
      </c>
      <c r="N858" s="47" t="s">
        <v>1164</v>
      </c>
      <c r="O858" s="133"/>
      <c r="P858" s="166" t="s">
        <v>1158</v>
      </c>
      <c r="Q858" s="47" t="s">
        <v>17</v>
      </c>
      <c r="R858" s="47" t="s">
        <v>1687</v>
      </c>
      <c r="S858" s="47" t="s">
        <v>1156</v>
      </c>
      <c r="T858" s="164">
        <v>1</v>
      </c>
      <c r="U858" s="165" t="str">
        <f>IFERROR(INDEX('TAXA DE OCUP. RECUR.'!$F$1:$F$60, MATCH(T858, 'TAXA DE OCUP. RECUR.'!$E$1:$E$60, 0)),"")</f>
        <v>FUNDIÇÃO MORENO</v>
      </c>
      <c r="V858" s="164">
        <v>1</v>
      </c>
      <c r="W858" s="165"/>
      <c r="X858" s="229">
        <v>46084</v>
      </c>
      <c r="Y858" s="229"/>
      <c r="Z858" s="47">
        <f t="shared" si="111"/>
        <v>10</v>
      </c>
      <c r="AA858" s="47" t="str">
        <f t="shared" si="113"/>
        <v/>
      </c>
      <c r="AB858" s="47" t="str">
        <f t="shared" si="114"/>
        <v>mar</v>
      </c>
      <c r="AC858" s="47" t="str">
        <f t="shared" si="115"/>
        <v>2026</v>
      </c>
      <c r="AD858" s="165" t="str">
        <f t="shared" si="110"/>
        <v/>
      </c>
    </row>
    <row r="859" spans="1:30" x14ac:dyDescent="0.25">
      <c r="A859" s="47" t="s">
        <v>1826</v>
      </c>
      <c r="B859" s="47" t="s">
        <v>9</v>
      </c>
      <c r="C859" s="47" t="s">
        <v>1862</v>
      </c>
      <c r="D859" s="47" t="s">
        <v>1862</v>
      </c>
      <c r="E859" s="47" t="s">
        <v>1110</v>
      </c>
      <c r="F859" s="48" t="s">
        <v>478</v>
      </c>
      <c r="G859" s="48" t="s">
        <v>11</v>
      </c>
      <c r="H859" s="48">
        <v>143096</v>
      </c>
      <c r="I859" s="48">
        <v>1</v>
      </c>
      <c r="J859" s="48" t="s">
        <v>1145</v>
      </c>
      <c r="K859" s="48" t="s">
        <v>1487</v>
      </c>
      <c r="M859" s="47">
        <f>_xlfn.XLOOKUP(BASE!$A1519,dd_carteira_fundição!A:A,dd_carteira_fundição!G:G,"",0)</f>
        <v>1</v>
      </c>
      <c r="N859" s="47" t="s">
        <v>1164</v>
      </c>
      <c r="O859" s="133"/>
      <c r="P859" s="166" t="s">
        <v>1158</v>
      </c>
      <c r="Q859" s="47" t="s">
        <v>17</v>
      </c>
      <c r="R859" s="47" t="s">
        <v>1690</v>
      </c>
      <c r="S859" s="47" t="s">
        <v>174</v>
      </c>
      <c r="T859" s="164">
        <v>107</v>
      </c>
      <c r="U859" s="165" t="str">
        <f>IFERROR(INDEX('TAXA DE OCUP. RECUR.'!$F$1:$F$60, MATCH(T859, 'TAXA DE OCUP. RECUR.'!$E$1:$E$60, 0)),"")</f>
        <v>PLAINA DE MESA INGERSOL - [107]</v>
      </c>
      <c r="V859" s="164">
        <v>3.42</v>
      </c>
      <c r="W859" s="165"/>
      <c r="X859" s="229"/>
      <c r="Y859" s="229"/>
      <c r="Z859" s="47">
        <f t="shared" si="111"/>
        <v>1</v>
      </c>
      <c r="AA859" s="47" t="str">
        <f t="shared" si="113"/>
        <v/>
      </c>
      <c r="AB859" s="47" t="str">
        <f t="shared" si="114"/>
        <v/>
      </c>
      <c r="AC859" s="47" t="str">
        <f t="shared" si="115"/>
        <v/>
      </c>
      <c r="AD859" s="165" t="str">
        <f t="shared" si="110"/>
        <v/>
      </c>
    </row>
    <row r="860" spans="1:30" x14ac:dyDescent="0.25">
      <c r="A860" s="47" t="s">
        <v>1826</v>
      </c>
      <c r="B860" s="47" t="s">
        <v>9</v>
      </c>
      <c r="C860" s="47" t="s">
        <v>1862</v>
      </c>
      <c r="D860" s="47" t="s">
        <v>1862</v>
      </c>
      <c r="E860" s="47" t="s">
        <v>1110</v>
      </c>
      <c r="F860" s="48" t="s">
        <v>478</v>
      </c>
      <c r="G860" s="48" t="s">
        <v>11</v>
      </c>
      <c r="H860" s="48">
        <v>143096</v>
      </c>
      <c r="I860" s="48">
        <v>1</v>
      </c>
      <c r="J860" s="48" t="s">
        <v>1145</v>
      </c>
      <c r="K860" s="48" t="s">
        <v>1487</v>
      </c>
      <c r="M860" s="47">
        <f>_xlfn.XLOOKUP(BASE!$A1520,dd_carteira_fundição!A:A,dd_carteira_fundição!G:G,"",0)</f>
        <v>1</v>
      </c>
      <c r="N860" s="47" t="s">
        <v>1164</v>
      </c>
      <c r="O860" s="133"/>
      <c r="P860" s="166" t="s">
        <v>1158</v>
      </c>
      <c r="Q860" s="47" t="s">
        <v>17</v>
      </c>
      <c r="R860" s="47" t="s">
        <v>1690</v>
      </c>
      <c r="S860" s="47" t="s">
        <v>175</v>
      </c>
      <c r="T860" s="164">
        <v>151</v>
      </c>
      <c r="U860" s="165" t="str">
        <f>IFERROR(INDEX('TAXA DE OCUP. RECUR.'!$F$1:$F$60, MATCH(T860, 'TAXA DE OCUP. RECUR.'!$E$1:$E$60, 0)),"")</f>
        <v>MANDRILH. FISHER MILL - [151]</v>
      </c>
      <c r="V860" s="164">
        <v>1.5545454545454545</v>
      </c>
      <c r="W860" s="165"/>
      <c r="X860" s="229"/>
      <c r="Y860" s="229"/>
      <c r="Z860" s="47">
        <f t="shared" si="111"/>
        <v>1</v>
      </c>
      <c r="AA860" s="47" t="str">
        <f t="shared" si="113"/>
        <v/>
      </c>
      <c r="AB860" s="47" t="str">
        <f t="shared" si="114"/>
        <v/>
      </c>
      <c r="AC860" s="47" t="str">
        <f t="shared" si="115"/>
        <v/>
      </c>
      <c r="AD860" s="165" t="str">
        <f t="shared" si="110"/>
        <v/>
      </c>
    </row>
    <row r="861" spans="1:30" x14ac:dyDescent="0.25">
      <c r="A861" s="47" t="s">
        <v>1826</v>
      </c>
      <c r="B861" s="47" t="s">
        <v>9</v>
      </c>
      <c r="C861" s="47" t="s">
        <v>1862</v>
      </c>
      <c r="D861" s="47" t="s">
        <v>1862</v>
      </c>
      <c r="E861" s="47" t="s">
        <v>1110</v>
      </c>
      <c r="F861" s="48" t="s">
        <v>478</v>
      </c>
      <c r="G861" s="48" t="s">
        <v>11</v>
      </c>
      <c r="H861" s="48">
        <v>143096</v>
      </c>
      <c r="I861" s="48">
        <v>1</v>
      </c>
      <c r="J861" s="48" t="s">
        <v>1145</v>
      </c>
      <c r="K861" s="48" t="s">
        <v>1487</v>
      </c>
      <c r="M861" s="47">
        <f>_xlfn.XLOOKUP(BASE!$A1521,dd_carteira_fundição!A:A,dd_carteira_fundição!G:G,"",0)</f>
        <v>1</v>
      </c>
      <c r="N861" s="47" t="s">
        <v>1164</v>
      </c>
      <c r="O861" s="133"/>
      <c r="P861" s="166" t="s">
        <v>1158</v>
      </c>
      <c r="Q861" s="47" t="s">
        <v>17</v>
      </c>
      <c r="R861" s="47" t="s">
        <v>1690</v>
      </c>
      <c r="S861" s="47" t="s">
        <v>177</v>
      </c>
      <c r="T861" s="164">
        <v>560</v>
      </c>
      <c r="U861" s="165" t="str">
        <f>IFERROR(INDEX('TAXA DE OCUP. RECUR.'!$F$1:$F$60, MATCH(T861, 'TAXA DE OCUP. RECUR.'!$E$1:$E$60, 0)),"")</f>
        <v>FRESA DROPP HEINN - [560]</v>
      </c>
      <c r="V861" s="164">
        <v>4.8600000000000003</v>
      </c>
      <c r="W861" s="165"/>
      <c r="X861" s="229"/>
      <c r="Y861" s="229"/>
      <c r="Z861" s="47">
        <f t="shared" si="111"/>
        <v>1</v>
      </c>
      <c r="AA861" s="47" t="str">
        <f t="shared" si="113"/>
        <v/>
      </c>
      <c r="AB861" s="47" t="str">
        <f t="shared" si="114"/>
        <v/>
      </c>
      <c r="AC861" s="47" t="str">
        <f t="shared" si="115"/>
        <v/>
      </c>
      <c r="AD861" s="165" t="str">
        <f t="shared" si="110"/>
        <v/>
      </c>
    </row>
    <row r="862" spans="1:30" x14ac:dyDescent="0.25">
      <c r="A862" s="47" t="s">
        <v>1826</v>
      </c>
      <c r="B862" s="47" t="s">
        <v>9</v>
      </c>
      <c r="C862" s="47" t="s">
        <v>1862</v>
      </c>
      <c r="D862" s="47" t="s">
        <v>1862</v>
      </c>
      <c r="E862" s="47" t="s">
        <v>1110</v>
      </c>
      <c r="F862" s="48" t="s">
        <v>478</v>
      </c>
      <c r="G862" s="48" t="s">
        <v>11</v>
      </c>
      <c r="H862" s="48">
        <v>143096</v>
      </c>
      <c r="I862" s="48">
        <v>1</v>
      </c>
      <c r="J862" s="48" t="s">
        <v>1145</v>
      </c>
      <c r="K862" s="48" t="s">
        <v>1487</v>
      </c>
      <c r="M862" s="47">
        <f>_xlfn.XLOOKUP(BASE!$A1522,dd_carteira_fundição!A:A,dd_carteira_fundição!G:G,"",0)</f>
        <v>1</v>
      </c>
      <c r="N862" s="47" t="s">
        <v>1164</v>
      </c>
      <c r="O862" s="133"/>
      <c r="P862" s="166" t="s">
        <v>1158</v>
      </c>
      <c r="Q862" s="47" t="s">
        <v>17</v>
      </c>
      <c r="R862" s="47" t="s">
        <v>1690</v>
      </c>
      <c r="S862" s="47" t="s">
        <v>176</v>
      </c>
      <c r="T862" s="164">
        <v>610</v>
      </c>
      <c r="U862" s="165" t="str">
        <f>IFERROR(INDEX('TAXA DE OCUP. RECUR.'!$F$1:$F$60, MATCH(T862, 'TAXA DE OCUP. RECUR.'!$E$1:$E$60, 0)),"")</f>
        <v>FRESADORA HEYLIGENTASDE - [610]</v>
      </c>
      <c r="V862" s="164">
        <v>1.9882142176481796</v>
      </c>
      <c r="W862" s="165"/>
      <c r="X862" s="229"/>
      <c r="Y862" s="229"/>
      <c r="Z862" s="47">
        <f t="shared" si="111"/>
        <v>1</v>
      </c>
      <c r="AA862" s="47" t="str">
        <f t="shared" si="113"/>
        <v/>
      </c>
      <c r="AB862" s="47" t="str">
        <f t="shared" si="114"/>
        <v/>
      </c>
      <c r="AC862" s="47" t="str">
        <f t="shared" si="115"/>
        <v/>
      </c>
      <c r="AD862" s="165" t="str">
        <f t="shared" si="110"/>
        <v/>
      </c>
    </row>
    <row r="863" spans="1:30" x14ac:dyDescent="0.25">
      <c r="A863" s="47" t="s">
        <v>1826</v>
      </c>
      <c r="B863" s="47" t="s">
        <v>9</v>
      </c>
      <c r="C863" s="47" t="s">
        <v>1862</v>
      </c>
      <c r="D863" s="47" t="s">
        <v>1862</v>
      </c>
      <c r="E863" s="47" t="s">
        <v>1110</v>
      </c>
      <c r="F863" s="48" t="s">
        <v>478</v>
      </c>
      <c r="G863" s="48" t="s">
        <v>11</v>
      </c>
      <c r="H863" s="48">
        <v>143096</v>
      </c>
      <c r="I863" s="48">
        <v>1</v>
      </c>
      <c r="J863" s="48" t="s">
        <v>1145</v>
      </c>
      <c r="K863" s="48" t="s">
        <v>1487</v>
      </c>
      <c r="M863" s="47">
        <f>_xlfn.XLOOKUP(BASE!$A1523,dd_carteira_fundição!A:A,dd_carteira_fundição!G:G,"",0)</f>
        <v>1</v>
      </c>
      <c r="N863" s="47" t="s">
        <v>1164</v>
      </c>
      <c r="O863" s="133"/>
      <c r="P863" s="166" t="s">
        <v>1158</v>
      </c>
      <c r="Q863" s="47" t="s">
        <v>17</v>
      </c>
      <c r="R863" s="47" t="s">
        <v>158</v>
      </c>
      <c r="S863" s="47" t="s">
        <v>158</v>
      </c>
      <c r="T863" s="164">
        <v>2</v>
      </c>
      <c r="U863" s="165" t="str">
        <f>IFERROR(INDEX('TAXA DE OCUP. RECUR.'!$F$1:$F$60, MATCH(T863, 'TAXA DE OCUP. RECUR.'!$E$1:$E$60, 0)),"")</f>
        <v>EXPEDIÇÃO</v>
      </c>
      <c r="V863" s="164">
        <v>1</v>
      </c>
      <c r="W863" s="165"/>
      <c r="X863" s="229">
        <v>46172</v>
      </c>
      <c r="Y863" s="229"/>
      <c r="Z863" s="47">
        <f t="shared" si="111"/>
        <v>22</v>
      </c>
      <c r="AA863" s="47" t="str">
        <f t="shared" si="113"/>
        <v/>
      </c>
      <c r="AB863" s="47" t="str">
        <f t="shared" si="114"/>
        <v>mai</v>
      </c>
      <c r="AC863" s="47" t="str">
        <f t="shared" si="115"/>
        <v>2026</v>
      </c>
      <c r="AD863" s="165" t="str">
        <f t="shared" si="110"/>
        <v/>
      </c>
    </row>
    <row r="864" spans="1:30" x14ac:dyDescent="0.25">
      <c r="A864" s="47" t="s">
        <v>1827</v>
      </c>
      <c r="B864" s="47" t="s">
        <v>9</v>
      </c>
      <c r="C864" s="47" t="s">
        <v>1862</v>
      </c>
      <c r="D864" s="47" t="s">
        <v>1862</v>
      </c>
      <c r="E864" s="47" t="s">
        <v>1110</v>
      </c>
      <c r="F864" s="48" t="s">
        <v>478</v>
      </c>
      <c r="G864" s="48" t="s">
        <v>11</v>
      </c>
      <c r="H864" s="48">
        <v>143096</v>
      </c>
      <c r="I864" s="48">
        <v>1</v>
      </c>
      <c r="J864" s="48" t="s">
        <v>1145</v>
      </c>
      <c r="K864" s="48" t="s">
        <v>1487</v>
      </c>
      <c r="M864" s="47">
        <f>_xlfn.XLOOKUP(BASE!$A1524,dd_carteira_fundição!A:A,dd_carteira_fundição!G:G,"",0)</f>
        <v>1</v>
      </c>
      <c r="N864" s="47" t="s">
        <v>1164</v>
      </c>
      <c r="O864" s="133"/>
      <c r="P864" s="166" t="s">
        <v>1158</v>
      </c>
      <c r="Q864" s="47" t="s">
        <v>17</v>
      </c>
      <c r="R864" s="47" t="s">
        <v>1687</v>
      </c>
      <c r="S864" s="47" t="s">
        <v>1156</v>
      </c>
      <c r="T864" s="164">
        <v>1</v>
      </c>
      <c r="U864" s="165" t="str">
        <f>IFERROR(INDEX('TAXA DE OCUP. RECUR.'!$F$1:$F$60, MATCH(T864, 'TAXA DE OCUP. RECUR.'!$E$1:$E$60, 0)),"")</f>
        <v>FUNDIÇÃO MORENO</v>
      </c>
      <c r="V864" s="164">
        <v>1</v>
      </c>
      <c r="W864" s="165"/>
      <c r="X864" s="229">
        <v>46084</v>
      </c>
      <c r="Y864" s="229"/>
      <c r="Z864" s="47">
        <f t="shared" si="111"/>
        <v>10</v>
      </c>
      <c r="AA864" s="47" t="str">
        <f t="shared" si="113"/>
        <v/>
      </c>
      <c r="AB864" s="47" t="str">
        <f t="shared" si="114"/>
        <v>mar</v>
      </c>
      <c r="AC864" s="47" t="str">
        <f t="shared" si="115"/>
        <v>2026</v>
      </c>
      <c r="AD864" s="165" t="str">
        <f t="shared" si="110"/>
        <v/>
      </c>
    </row>
    <row r="865" spans="1:30" x14ac:dyDescent="0.25">
      <c r="A865" s="47" t="s">
        <v>1827</v>
      </c>
      <c r="B865" s="47" t="s">
        <v>9</v>
      </c>
      <c r="C865" s="47" t="s">
        <v>1862</v>
      </c>
      <c r="D865" s="47" t="s">
        <v>1862</v>
      </c>
      <c r="E865" s="47" t="s">
        <v>1110</v>
      </c>
      <c r="F865" s="48" t="s">
        <v>478</v>
      </c>
      <c r="G865" s="48" t="s">
        <v>11</v>
      </c>
      <c r="H865" s="48">
        <v>143096</v>
      </c>
      <c r="I865" s="48">
        <v>1</v>
      </c>
      <c r="J865" s="48" t="s">
        <v>1145</v>
      </c>
      <c r="K865" s="48" t="s">
        <v>1487</v>
      </c>
      <c r="M865" s="47">
        <f>_xlfn.XLOOKUP(BASE!$A1525,dd_carteira_fundição!A:A,dd_carteira_fundição!G:G,"",0)</f>
        <v>1</v>
      </c>
      <c r="N865" s="47" t="s">
        <v>1164</v>
      </c>
      <c r="O865" s="133"/>
      <c r="P865" s="166" t="s">
        <v>1158</v>
      </c>
      <c r="Q865" s="47" t="s">
        <v>17</v>
      </c>
      <c r="R865" s="47" t="s">
        <v>1690</v>
      </c>
      <c r="S865" s="47" t="s">
        <v>174</v>
      </c>
      <c r="T865" s="164">
        <v>107</v>
      </c>
      <c r="U865" s="165" t="str">
        <f>IFERROR(INDEX('TAXA DE OCUP. RECUR.'!$F$1:$F$60, MATCH(T865, 'TAXA DE OCUP. RECUR.'!$E$1:$E$60, 0)),"")</f>
        <v>PLAINA DE MESA INGERSOL - [107]</v>
      </c>
      <c r="V865" s="164">
        <v>3.42</v>
      </c>
      <c r="W865" s="165"/>
      <c r="X865" s="229"/>
      <c r="Y865" s="229"/>
      <c r="Z865" s="47">
        <f t="shared" si="111"/>
        <v>1</v>
      </c>
      <c r="AA865" s="47" t="str">
        <f t="shared" si="113"/>
        <v/>
      </c>
      <c r="AB865" s="47" t="str">
        <f t="shared" si="114"/>
        <v/>
      </c>
      <c r="AC865" s="47" t="str">
        <f t="shared" si="115"/>
        <v/>
      </c>
      <c r="AD865" s="165" t="str">
        <f t="shared" si="110"/>
        <v/>
      </c>
    </row>
    <row r="866" spans="1:30" x14ac:dyDescent="0.25">
      <c r="A866" s="47" t="s">
        <v>1827</v>
      </c>
      <c r="B866" s="47" t="s">
        <v>9</v>
      </c>
      <c r="C866" s="47" t="s">
        <v>1862</v>
      </c>
      <c r="D866" s="47" t="s">
        <v>1862</v>
      </c>
      <c r="E866" s="47" t="s">
        <v>1110</v>
      </c>
      <c r="F866" s="48" t="s">
        <v>478</v>
      </c>
      <c r="G866" s="48" t="s">
        <v>11</v>
      </c>
      <c r="H866" s="48">
        <v>143096</v>
      </c>
      <c r="I866" s="48">
        <v>1</v>
      </c>
      <c r="J866" s="48" t="s">
        <v>1145</v>
      </c>
      <c r="K866" s="48" t="s">
        <v>1487</v>
      </c>
      <c r="M866" s="47">
        <f>_xlfn.XLOOKUP(BASE!$A1526,dd_carteira_fundição!A:A,dd_carteira_fundição!G:G,"",0)</f>
        <v>1</v>
      </c>
      <c r="N866" s="47" t="s">
        <v>1164</v>
      </c>
      <c r="O866" s="133"/>
      <c r="P866" s="166" t="s">
        <v>1158</v>
      </c>
      <c r="Q866" s="47" t="s">
        <v>17</v>
      </c>
      <c r="R866" s="47" t="s">
        <v>1690</v>
      </c>
      <c r="S866" s="47" t="s">
        <v>175</v>
      </c>
      <c r="T866" s="164">
        <v>151</v>
      </c>
      <c r="U866" s="165" t="str">
        <f>IFERROR(INDEX('TAXA DE OCUP. RECUR.'!$F$1:$F$60, MATCH(T866, 'TAXA DE OCUP. RECUR.'!$E$1:$E$60, 0)),"")</f>
        <v>MANDRILH. FISHER MILL - [151]</v>
      </c>
      <c r="V866" s="164">
        <v>1.5545454545454545</v>
      </c>
      <c r="W866" s="165"/>
      <c r="X866" s="229"/>
      <c r="Y866" s="229"/>
      <c r="Z866" s="47">
        <f t="shared" si="111"/>
        <v>1</v>
      </c>
      <c r="AA866" s="47" t="str">
        <f t="shared" si="113"/>
        <v/>
      </c>
      <c r="AB866" s="47" t="str">
        <f t="shared" si="114"/>
        <v/>
      </c>
      <c r="AC866" s="47" t="str">
        <f t="shared" si="115"/>
        <v/>
      </c>
      <c r="AD866" s="165" t="str">
        <f t="shared" si="110"/>
        <v/>
      </c>
    </row>
    <row r="867" spans="1:30" x14ac:dyDescent="0.25">
      <c r="A867" s="47" t="s">
        <v>1827</v>
      </c>
      <c r="B867" s="47" t="s">
        <v>9</v>
      </c>
      <c r="C867" s="47" t="s">
        <v>1862</v>
      </c>
      <c r="D867" s="47" t="s">
        <v>1862</v>
      </c>
      <c r="E867" s="47" t="s">
        <v>1110</v>
      </c>
      <c r="F867" s="48" t="s">
        <v>478</v>
      </c>
      <c r="G867" s="48" t="s">
        <v>11</v>
      </c>
      <c r="H867" s="48">
        <v>143096</v>
      </c>
      <c r="I867" s="48">
        <v>1</v>
      </c>
      <c r="J867" s="48" t="s">
        <v>1145</v>
      </c>
      <c r="K867" s="48" t="s">
        <v>1487</v>
      </c>
      <c r="M867" s="47">
        <f>_xlfn.XLOOKUP(BASE!$A1527,dd_carteira_fundição!A:A,dd_carteira_fundição!G:G,"",0)</f>
        <v>1</v>
      </c>
      <c r="N867" s="47" t="s">
        <v>1164</v>
      </c>
      <c r="O867" s="133"/>
      <c r="P867" s="166" t="s">
        <v>1158</v>
      </c>
      <c r="Q867" s="47" t="s">
        <v>17</v>
      </c>
      <c r="R867" s="47" t="s">
        <v>1690</v>
      </c>
      <c r="S867" s="47" t="s">
        <v>177</v>
      </c>
      <c r="T867" s="164">
        <v>560</v>
      </c>
      <c r="U867" s="165" t="str">
        <f>IFERROR(INDEX('TAXA DE OCUP. RECUR.'!$F$1:$F$60, MATCH(T867, 'TAXA DE OCUP. RECUR.'!$E$1:$E$60, 0)),"")</f>
        <v>FRESA DROPP HEINN - [560]</v>
      </c>
      <c r="V867" s="164">
        <v>4.8600000000000003</v>
      </c>
      <c r="W867" s="165"/>
      <c r="X867" s="229"/>
      <c r="Y867" s="229"/>
      <c r="Z867" s="47">
        <f t="shared" si="111"/>
        <v>1</v>
      </c>
      <c r="AA867" s="47" t="str">
        <f t="shared" si="113"/>
        <v/>
      </c>
      <c r="AB867" s="47" t="str">
        <f t="shared" si="114"/>
        <v/>
      </c>
      <c r="AC867" s="47" t="str">
        <f t="shared" si="115"/>
        <v/>
      </c>
      <c r="AD867" s="165" t="str">
        <f t="shared" si="110"/>
        <v/>
      </c>
    </row>
    <row r="868" spans="1:30" x14ac:dyDescent="0.25">
      <c r="A868" s="47" t="s">
        <v>1827</v>
      </c>
      <c r="B868" s="47" t="s">
        <v>9</v>
      </c>
      <c r="C868" s="47" t="s">
        <v>1862</v>
      </c>
      <c r="D868" s="47" t="s">
        <v>1862</v>
      </c>
      <c r="E868" s="47" t="s">
        <v>1110</v>
      </c>
      <c r="F868" s="48" t="s">
        <v>478</v>
      </c>
      <c r="G868" s="48" t="s">
        <v>11</v>
      </c>
      <c r="H868" s="48">
        <v>143096</v>
      </c>
      <c r="I868" s="48">
        <v>1</v>
      </c>
      <c r="J868" s="48" t="s">
        <v>1145</v>
      </c>
      <c r="K868" s="48" t="s">
        <v>1487</v>
      </c>
      <c r="M868" s="47">
        <f>_xlfn.XLOOKUP(BASE!$A1528,dd_carteira_fundição!A:A,dd_carteira_fundição!G:G,"",0)</f>
        <v>1</v>
      </c>
      <c r="N868" s="47" t="s">
        <v>1164</v>
      </c>
      <c r="O868" s="133"/>
      <c r="P868" s="166" t="s">
        <v>1158</v>
      </c>
      <c r="Q868" s="47" t="s">
        <v>17</v>
      </c>
      <c r="R868" s="47" t="s">
        <v>1690</v>
      </c>
      <c r="S868" s="47" t="s">
        <v>176</v>
      </c>
      <c r="T868" s="164">
        <v>610</v>
      </c>
      <c r="U868" s="165" t="str">
        <f>IFERROR(INDEX('TAXA DE OCUP. RECUR.'!$F$1:$F$60, MATCH(T868, 'TAXA DE OCUP. RECUR.'!$E$1:$E$60, 0)),"")</f>
        <v>FRESADORA HEYLIGENTASDE - [610]</v>
      </c>
      <c r="V868" s="164">
        <v>1.9882142176481796</v>
      </c>
      <c r="W868" s="165"/>
      <c r="X868" s="229"/>
      <c r="Y868" s="229"/>
      <c r="Z868" s="47">
        <f t="shared" si="111"/>
        <v>1</v>
      </c>
      <c r="AA868" s="47" t="str">
        <f t="shared" si="113"/>
        <v/>
      </c>
      <c r="AB868" s="47" t="str">
        <f t="shared" si="114"/>
        <v/>
      </c>
      <c r="AC868" s="47" t="str">
        <f t="shared" si="115"/>
        <v/>
      </c>
      <c r="AD868" s="165" t="str">
        <f t="shared" si="110"/>
        <v/>
      </c>
    </row>
    <row r="869" spans="1:30" x14ac:dyDescent="0.25">
      <c r="A869" s="47" t="s">
        <v>1827</v>
      </c>
      <c r="B869" s="47" t="s">
        <v>9</v>
      </c>
      <c r="C869" s="47" t="s">
        <v>1862</v>
      </c>
      <c r="D869" s="47" t="s">
        <v>1862</v>
      </c>
      <c r="E869" s="47" t="s">
        <v>1110</v>
      </c>
      <c r="F869" s="48" t="s">
        <v>478</v>
      </c>
      <c r="G869" s="48" t="s">
        <v>11</v>
      </c>
      <c r="H869" s="48">
        <v>143096</v>
      </c>
      <c r="I869" s="48">
        <v>1</v>
      </c>
      <c r="J869" s="48" t="s">
        <v>1145</v>
      </c>
      <c r="K869" s="48" t="s">
        <v>1487</v>
      </c>
      <c r="M869" s="47">
        <f>_xlfn.XLOOKUP(BASE!$A1529,dd_carteira_fundição!A:A,dd_carteira_fundição!G:G,"",0)</f>
        <v>1</v>
      </c>
      <c r="N869" s="47" t="s">
        <v>1164</v>
      </c>
      <c r="O869" s="133"/>
      <c r="P869" s="166" t="s">
        <v>1158</v>
      </c>
      <c r="Q869" s="47" t="s">
        <v>17</v>
      </c>
      <c r="R869" s="47" t="s">
        <v>158</v>
      </c>
      <c r="S869" s="47" t="s">
        <v>158</v>
      </c>
      <c r="T869" s="164">
        <v>2</v>
      </c>
      <c r="U869" s="165" t="str">
        <f>IFERROR(INDEX('TAXA DE OCUP. RECUR.'!$F$1:$F$60, MATCH(T869, 'TAXA DE OCUP. RECUR.'!$E$1:$E$60, 0)),"")</f>
        <v>EXPEDIÇÃO</v>
      </c>
      <c r="V869" s="164">
        <v>1</v>
      </c>
      <c r="W869" s="165"/>
      <c r="X869" s="229">
        <v>46172</v>
      </c>
      <c r="Y869" s="229"/>
      <c r="Z869" s="47">
        <f t="shared" si="111"/>
        <v>22</v>
      </c>
      <c r="AA869" s="47" t="str">
        <f t="shared" si="113"/>
        <v/>
      </c>
      <c r="AB869" s="47" t="str">
        <f t="shared" si="114"/>
        <v>mai</v>
      </c>
      <c r="AC869" s="47" t="str">
        <f t="shared" si="115"/>
        <v>2026</v>
      </c>
      <c r="AD869" s="165" t="str">
        <f t="shared" si="110"/>
        <v/>
      </c>
    </row>
    <row r="870" spans="1:30" x14ac:dyDescent="0.25">
      <c r="A870" s="47" t="s">
        <v>1828</v>
      </c>
      <c r="B870" s="47" t="s">
        <v>9</v>
      </c>
      <c r="C870" s="47" t="s">
        <v>1862</v>
      </c>
      <c r="D870" s="47" t="s">
        <v>1862</v>
      </c>
      <c r="E870" s="47" t="s">
        <v>1110</v>
      </c>
      <c r="F870" s="48" t="s">
        <v>478</v>
      </c>
      <c r="G870" s="48" t="s">
        <v>11</v>
      </c>
      <c r="H870" s="48">
        <v>143096</v>
      </c>
      <c r="I870" s="48">
        <v>1</v>
      </c>
      <c r="J870" s="48" t="s">
        <v>1145</v>
      </c>
      <c r="K870" s="48" t="s">
        <v>1487</v>
      </c>
      <c r="M870" s="47">
        <f>_xlfn.XLOOKUP(BASE!$A1530,dd_carteira_fundição!A:A,dd_carteira_fundição!G:G,"",0)</f>
        <v>1</v>
      </c>
      <c r="N870" s="47" t="s">
        <v>1164</v>
      </c>
      <c r="O870" s="133"/>
      <c r="P870" s="166" t="s">
        <v>1158</v>
      </c>
      <c r="Q870" s="47" t="s">
        <v>17</v>
      </c>
      <c r="R870" s="47" t="s">
        <v>1687</v>
      </c>
      <c r="S870" s="47" t="s">
        <v>1156</v>
      </c>
      <c r="T870" s="164">
        <v>1</v>
      </c>
      <c r="U870" s="165" t="str">
        <f>IFERROR(INDEX('TAXA DE OCUP. RECUR.'!$F$1:$F$60, MATCH(T870, 'TAXA DE OCUP. RECUR.'!$E$1:$E$60, 0)),"")</f>
        <v>FUNDIÇÃO MORENO</v>
      </c>
      <c r="V870" s="164">
        <v>1</v>
      </c>
      <c r="W870" s="165"/>
      <c r="X870" s="229">
        <v>46084</v>
      </c>
      <c r="Y870" s="229"/>
      <c r="Z870" s="47">
        <f t="shared" si="111"/>
        <v>10</v>
      </c>
      <c r="AA870" s="47" t="str">
        <f t="shared" si="113"/>
        <v/>
      </c>
      <c r="AB870" s="47" t="str">
        <f t="shared" si="114"/>
        <v>mar</v>
      </c>
      <c r="AC870" s="47" t="str">
        <f t="shared" si="115"/>
        <v>2026</v>
      </c>
      <c r="AD870" s="165" t="str">
        <f t="shared" si="110"/>
        <v/>
      </c>
    </row>
    <row r="871" spans="1:30" x14ac:dyDescent="0.25">
      <c r="A871" s="47" t="s">
        <v>1828</v>
      </c>
      <c r="B871" s="47" t="s">
        <v>9</v>
      </c>
      <c r="C871" s="47" t="s">
        <v>1862</v>
      </c>
      <c r="D871" s="47" t="s">
        <v>1862</v>
      </c>
      <c r="E871" s="47" t="s">
        <v>1110</v>
      </c>
      <c r="F871" s="48" t="s">
        <v>478</v>
      </c>
      <c r="G871" s="48" t="s">
        <v>11</v>
      </c>
      <c r="H871" s="48">
        <v>143096</v>
      </c>
      <c r="I871" s="48">
        <v>1</v>
      </c>
      <c r="J871" s="48" t="s">
        <v>1145</v>
      </c>
      <c r="K871" s="48" t="s">
        <v>1487</v>
      </c>
      <c r="M871" s="47">
        <f>_xlfn.XLOOKUP(BASE!$A1531,dd_carteira_fundição!A:A,dd_carteira_fundição!G:G,"",0)</f>
        <v>1</v>
      </c>
      <c r="N871" s="47" t="s">
        <v>1164</v>
      </c>
      <c r="O871" s="133"/>
      <c r="P871" s="166" t="s">
        <v>1158</v>
      </c>
      <c r="Q871" s="47" t="s">
        <v>17</v>
      </c>
      <c r="R871" s="47" t="s">
        <v>1690</v>
      </c>
      <c r="S871" s="47" t="s">
        <v>174</v>
      </c>
      <c r="T871" s="164">
        <v>107</v>
      </c>
      <c r="U871" s="165" t="str">
        <f>IFERROR(INDEX('TAXA DE OCUP. RECUR.'!$F$1:$F$60, MATCH(T871, 'TAXA DE OCUP. RECUR.'!$E$1:$E$60, 0)),"")</f>
        <v>PLAINA DE MESA INGERSOL - [107]</v>
      </c>
      <c r="V871" s="164">
        <v>3.42</v>
      </c>
      <c r="W871" s="165"/>
      <c r="X871" s="229"/>
      <c r="Y871" s="229"/>
      <c r="Z871" s="47">
        <f t="shared" si="111"/>
        <v>1</v>
      </c>
      <c r="AA871" s="47" t="str">
        <f t="shared" si="113"/>
        <v/>
      </c>
      <c r="AB871" s="47" t="str">
        <f t="shared" si="114"/>
        <v/>
      </c>
      <c r="AC871" s="47" t="str">
        <f t="shared" si="115"/>
        <v/>
      </c>
      <c r="AD871" s="165" t="str">
        <f t="shared" si="110"/>
        <v/>
      </c>
    </row>
    <row r="872" spans="1:30" x14ac:dyDescent="0.25">
      <c r="A872" s="47" t="s">
        <v>1828</v>
      </c>
      <c r="B872" s="47" t="s">
        <v>9</v>
      </c>
      <c r="C872" s="47" t="s">
        <v>1862</v>
      </c>
      <c r="D872" s="47" t="s">
        <v>1862</v>
      </c>
      <c r="E872" s="47" t="s">
        <v>1110</v>
      </c>
      <c r="F872" s="48" t="s">
        <v>478</v>
      </c>
      <c r="G872" s="48" t="s">
        <v>11</v>
      </c>
      <c r="H872" s="48">
        <v>143096</v>
      </c>
      <c r="I872" s="48">
        <v>1</v>
      </c>
      <c r="J872" s="48" t="s">
        <v>1145</v>
      </c>
      <c r="K872" s="48" t="s">
        <v>1487</v>
      </c>
      <c r="M872" s="47">
        <f>_xlfn.XLOOKUP(BASE!$A1532,dd_carteira_fundição!A:A,dd_carteira_fundição!G:G,"",0)</f>
        <v>1</v>
      </c>
      <c r="N872" s="47" t="s">
        <v>1164</v>
      </c>
      <c r="O872" s="133"/>
      <c r="P872" s="166" t="s">
        <v>1158</v>
      </c>
      <c r="Q872" s="47" t="s">
        <v>17</v>
      </c>
      <c r="R872" s="47" t="s">
        <v>1690</v>
      </c>
      <c r="S872" s="47" t="s">
        <v>175</v>
      </c>
      <c r="T872" s="164">
        <v>151</v>
      </c>
      <c r="U872" s="165" t="str">
        <f>IFERROR(INDEX('TAXA DE OCUP. RECUR.'!$F$1:$F$60, MATCH(T872, 'TAXA DE OCUP. RECUR.'!$E$1:$E$60, 0)),"")</f>
        <v>MANDRILH. FISHER MILL - [151]</v>
      </c>
      <c r="V872" s="164">
        <v>1.5545454545454545</v>
      </c>
      <c r="W872" s="165"/>
      <c r="X872" s="229"/>
      <c r="Y872" s="229"/>
      <c r="Z872" s="47">
        <f t="shared" si="111"/>
        <v>1</v>
      </c>
      <c r="AA872" s="47" t="str">
        <f t="shared" si="113"/>
        <v/>
      </c>
      <c r="AB872" s="47" t="str">
        <f t="shared" si="114"/>
        <v/>
      </c>
      <c r="AC872" s="47" t="str">
        <f t="shared" si="115"/>
        <v/>
      </c>
      <c r="AD872" s="165" t="str">
        <f t="shared" si="110"/>
        <v/>
      </c>
    </row>
    <row r="873" spans="1:30" x14ac:dyDescent="0.25">
      <c r="A873" s="47" t="s">
        <v>1828</v>
      </c>
      <c r="B873" s="47" t="s">
        <v>9</v>
      </c>
      <c r="C873" s="47" t="s">
        <v>1862</v>
      </c>
      <c r="D873" s="47" t="s">
        <v>1862</v>
      </c>
      <c r="E873" s="47" t="s">
        <v>1110</v>
      </c>
      <c r="F873" s="48" t="s">
        <v>478</v>
      </c>
      <c r="G873" s="48" t="s">
        <v>11</v>
      </c>
      <c r="H873" s="48">
        <v>143096</v>
      </c>
      <c r="I873" s="48">
        <v>1</v>
      </c>
      <c r="J873" s="48" t="s">
        <v>1145</v>
      </c>
      <c r="K873" s="48" t="s">
        <v>1487</v>
      </c>
      <c r="M873" s="47">
        <f>_xlfn.XLOOKUP(BASE!$A1533,dd_carteira_fundição!A:A,dd_carteira_fundição!G:G,"",0)</f>
        <v>1</v>
      </c>
      <c r="N873" s="47" t="s">
        <v>1164</v>
      </c>
      <c r="O873" s="133"/>
      <c r="P873" s="166" t="s">
        <v>1158</v>
      </c>
      <c r="Q873" s="47" t="s">
        <v>17</v>
      </c>
      <c r="R873" s="47" t="s">
        <v>1690</v>
      </c>
      <c r="S873" s="47" t="s">
        <v>177</v>
      </c>
      <c r="T873" s="164">
        <v>560</v>
      </c>
      <c r="U873" s="165" t="str">
        <f>IFERROR(INDEX('TAXA DE OCUP. RECUR.'!$F$1:$F$60, MATCH(T873, 'TAXA DE OCUP. RECUR.'!$E$1:$E$60, 0)),"")</f>
        <v>FRESA DROPP HEINN - [560]</v>
      </c>
      <c r="V873" s="164">
        <v>4.8600000000000003</v>
      </c>
      <c r="W873" s="165"/>
      <c r="X873" s="229"/>
      <c r="Y873" s="229"/>
      <c r="Z873" s="47">
        <f t="shared" si="111"/>
        <v>1</v>
      </c>
      <c r="AA873" s="47" t="str">
        <f t="shared" si="113"/>
        <v/>
      </c>
      <c r="AB873" s="47" t="str">
        <f t="shared" si="114"/>
        <v/>
      </c>
      <c r="AC873" s="47" t="str">
        <f t="shared" si="115"/>
        <v/>
      </c>
      <c r="AD873" s="165" t="str">
        <f t="shared" si="110"/>
        <v/>
      </c>
    </row>
    <row r="874" spans="1:30" x14ac:dyDescent="0.25">
      <c r="A874" s="47" t="s">
        <v>1828</v>
      </c>
      <c r="B874" s="47" t="s">
        <v>9</v>
      </c>
      <c r="C874" s="47" t="s">
        <v>1862</v>
      </c>
      <c r="D874" s="47" t="s">
        <v>1862</v>
      </c>
      <c r="E874" s="47" t="s">
        <v>1110</v>
      </c>
      <c r="F874" s="48" t="s">
        <v>478</v>
      </c>
      <c r="G874" s="48" t="s">
        <v>11</v>
      </c>
      <c r="H874" s="48">
        <v>143096</v>
      </c>
      <c r="I874" s="48">
        <v>1</v>
      </c>
      <c r="J874" s="48" t="s">
        <v>1145</v>
      </c>
      <c r="K874" s="48" t="s">
        <v>1487</v>
      </c>
      <c r="M874" s="47">
        <f>_xlfn.XLOOKUP(BASE!$A1534,dd_carteira_fundição!A:A,dd_carteira_fundição!G:G,"",0)</f>
        <v>1</v>
      </c>
      <c r="N874" s="47" t="s">
        <v>1164</v>
      </c>
      <c r="O874" s="133"/>
      <c r="P874" s="166" t="s">
        <v>1158</v>
      </c>
      <c r="Q874" s="47" t="s">
        <v>17</v>
      </c>
      <c r="R874" s="47" t="s">
        <v>1690</v>
      </c>
      <c r="S874" s="47" t="s">
        <v>176</v>
      </c>
      <c r="T874" s="164">
        <v>610</v>
      </c>
      <c r="U874" s="165" t="str">
        <f>IFERROR(INDEX('TAXA DE OCUP. RECUR.'!$F$1:$F$60, MATCH(T874, 'TAXA DE OCUP. RECUR.'!$E$1:$E$60, 0)),"")</f>
        <v>FRESADORA HEYLIGENTASDE - [610]</v>
      </c>
      <c r="V874" s="164">
        <v>1.9882142176481796</v>
      </c>
      <c r="W874" s="165"/>
      <c r="X874" s="229"/>
      <c r="Y874" s="229"/>
      <c r="Z874" s="47">
        <f t="shared" si="111"/>
        <v>1</v>
      </c>
      <c r="AA874" s="47" t="str">
        <f t="shared" si="113"/>
        <v/>
      </c>
      <c r="AB874" s="47" t="str">
        <f t="shared" si="114"/>
        <v/>
      </c>
      <c r="AC874" s="47" t="str">
        <f t="shared" si="115"/>
        <v/>
      </c>
      <c r="AD874" s="165" t="str">
        <f t="shared" si="110"/>
        <v/>
      </c>
    </row>
    <row r="875" spans="1:30" x14ac:dyDescent="0.25">
      <c r="A875" s="47" t="s">
        <v>1828</v>
      </c>
      <c r="B875" s="47" t="s">
        <v>9</v>
      </c>
      <c r="C875" s="47" t="s">
        <v>1862</v>
      </c>
      <c r="D875" s="47" t="s">
        <v>1862</v>
      </c>
      <c r="E875" s="47" t="s">
        <v>1110</v>
      </c>
      <c r="F875" s="48" t="s">
        <v>478</v>
      </c>
      <c r="G875" s="48" t="s">
        <v>11</v>
      </c>
      <c r="H875" s="48">
        <v>143096</v>
      </c>
      <c r="I875" s="48">
        <v>1</v>
      </c>
      <c r="J875" s="48" t="s">
        <v>1145</v>
      </c>
      <c r="K875" s="48" t="s">
        <v>1487</v>
      </c>
      <c r="M875" s="47">
        <f>_xlfn.XLOOKUP(BASE!$A1535,dd_carteira_fundição!A:A,dd_carteira_fundição!G:G,"",0)</f>
        <v>1</v>
      </c>
      <c r="N875" s="47" t="s">
        <v>1164</v>
      </c>
      <c r="O875" s="133"/>
      <c r="P875" s="166" t="s">
        <v>1158</v>
      </c>
      <c r="Q875" s="47" t="s">
        <v>17</v>
      </c>
      <c r="R875" s="47" t="s">
        <v>158</v>
      </c>
      <c r="S875" s="47" t="s">
        <v>158</v>
      </c>
      <c r="T875" s="164">
        <v>2</v>
      </c>
      <c r="U875" s="165" t="str">
        <f>IFERROR(INDEX('TAXA DE OCUP. RECUR.'!$F$1:$F$60, MATCH(T875, 'TAXA DE OCUP. RECUR.'!$E$1:$E$60, 0)),"")</f>
        <v>EXPEDIÇÃO</v>
      </c>
      <c r="V875" s="164">
        <v>1</v>
      </c>
      <c r="W875" s="165"/>
      <c r="X875" s="229">
        <v>46172</v>
      </c>
      <c r="Y875" s="229"/>
      <c r="Z875" s="47">
        <f t="shared" si="111"/>
        <v>22</v>
      </c>
      <c r="AA875" s="47" t="str">
        <f t="shared" si="113"/>
        <v/>
      </c>
      <c r="AB875" s="47" t="str">
        <f t="shared" si="114"/>
        <v>mai</v>
      </c>
      <c r="AC875" s="47" t="str">
        <f t="shared" si="115"/>
        <v>2026</v>
      </c>
      <c r="AD875" s="165" t="str">
        <f t="shared" si="110"/>
        <v/>
      </c>
    </row>
    <row r="876" spans="1:30" x14ac:dyDescent="0.25">
      <c r="A876" s="47" t="s">
        <v>1829</v>
      </c>
      <c r="B876" s="47" t="s">
        <v>9</v>
      </c>
      <c r="C876" s="47" t="s">
        <v>1862</v>
      </c>
      <c r="D876" s="47" t="s">
        <v>1862</v>
      </c>
      <c r="E876" s="47" t="s">
        <v>1110</v>
      </c>
      <c r="F876" s="48" t="s">
        <v>478</v>
      </c>
      <c r="G876" s="48" t="s">
        <v>11</v>
      </c>
      <c r="H876" s="48">
        <v>143096</v>
      </c>
      <c r="I876" s="48">
        <v>1</v>
      </c>
      <c r="J876" s="48" t="s">
        <v>1145</v>
      </c>
      <c r="K876" s="48" t="s">
        <v>1487</v>
      </c>
      <c r="M876" s="47">
        <f>_xlfn.XLOOKUP(BASE!$A1536,dd_carteira_fundição!A:A,dd_carteira_fundição!G:G,"",0)</f>
        <v>1</v>
      </c>
      <c r="N876" s="47" t="s">
        <v>1164</v>
      </c>
      <c r="O876" s="133"/>
      <c r="P876" s="166" t="s">
        <v>1158</v>
      </c>
      <c r="Q876" s="47" t="s">
        <v>17</v>
      </c>
      <c r="R876" s="47" t="s">
        <v>1687</v>
      </c>
      <c r="S876" s="47" t="s">
        <v>1156</v>
      </c>
      <c r="T876" s="164">
        <v>1</v>
      </c>
      <c r="U876" s="165" t="str">
        <f>IFERROR(INDEX('TAXA DE OCUP. RECUR.'!$F$1:$F$60, MATCH(T876, 'TAXA DE OCUP. RECUR.'!$E$1:$E$60, 0)),"")</f>
        <v>FUNDIÇÃO MORENO</v>
      </c>
      <c r="V876" s="164">
        <v>1</v>
      </c>
      <c r="W876" s="165"/>
      <c r="X876" s="229">
        <v>46142</v>
      </c>
      <c r="Y876" s="229"/>
      <c r="Z876" s="47">
        <f t="shared" si="111"/>
        <v>18</v>
      </c>
      <c r="AA876" s="47" t="str">
        <f t="shared" si="113"/>
        <v/>
      </c>
      <c r="AB876" s="47" t="str">
        <f t="shared" si="114"/>
        <v>abr</v>
      </c>
      <c r="AC876" s="47" t="str">
        <f t="shared" si="115"/>
        <v>2026</v>
      </c>
      <c r="AD876" s="165" t="str">
        <f t="shared" si="110"/>
        <v/>
      </c>
    </row>
    <row r="877" spans="1:30" x14ac:dyDescent="0.25">
      <c r="A877" s="47" t="s">
        <v>1829</v>
      </c>
      <c r="B877" s="47" t="s">
        <v>9</v>
      </c>
      <c r="C877" s="47" t="s">
        <v>1862</v>
      </c>
      <c r="D877" s="47" t="s">
        <v>1862</v>
      </c>
      <c r="E877" s="47" t="s">
        <v>1110</v>
      </c>
      <c r="F877" s="48" t="s">
        <v>478</v>
      </c>
      <c r="G877" s="48" t="s">
        <v>11</v>
      </c>
      <c r="H877" s="48">
        <v>143096</v>
      </c>
      <c r="I877" s="48">
        <v>1</v>
      </c>
      <c r="J877" s="48" t="s">
        <v>1145</v>
      </c>
      <c r="K877" s="48" t="s">
        <v>1487</v>
      </c>
      <c r="M877" s="47">
        <f>_xlfn.XLOOKUP(BASE!$A1537,dd_carteira_fundição!A:A,dd_carteira_fundição!G:G,"",0)</f>
        <v>1</v>
      </c>
      <c r="N877" s="47" t="s">
        <v>1164</v>
      </c>
      <c r="O877" s="133"/>
      <c r="P877" s="166" t="s">
        <v>1158</v>
      </c>
      <c r="Q877" s="47" t="s">
        <v>17</v>
      </c>
      <c r="R877" s="47" t="s">
        <v>1690</v>
      </c>
      <c r="S877" s="47" t="s">
        <v>174</v>
      </c>
      <c r="T877" s="164">
        <v>107</v>
      </c>
      <c r="U877" s="165" t="str">
        <f>IFERROR(INDEX('TAXA DE OCUP. RECUR.'!$F$1:$F$60, MATCH(T877, 'TAXA DE OCUP. RECUR.'!$E$1:$E$60, 0)),"")</f>
        <v>PLAINA DE MESA INGERSOL - [107]</v>
      </c>
      <c r="V877" s="164">
        <v>3.42</v>
      </c>
      <c r="W877" s="165"/>
      <c r="X877" s="229"/>
      <c r="Y877" s="229"/>
      <c r="Z877" s="47">
        <f t="shared" si="111"/>
        <v>1</v>
      </c>
      <c r="AA877" s="47" t="str">
        <f t="shared" si="113"/>
        <v/>
      </c>
      <c r="AB877" s="47" t="str">
        <f t="shared" si="114"/>
        <v/>
      </c>
      <c r="AC877" s="47" t="str">
        <f t="shared" si="115"/>
        <v/>
      </c>
      <c r="AD877" s="165" t="str">
        <f t="shared" si="110"/>
        <v/>
      </c>
    </row>
    <row r="878" spans="1:30" x14ac:dyDescent="0.25">
      <c r="A878" s="47" t="s">
        <v>1829</v>
      </c>
      <c r="B878" s="47" t="s">
        <v>9</v>
      </c>
      <c r="C878" s="47" t="s">
        <v>1862</v>
      </c>
      <c r="D878" s="47" t="s">
        <v>1862</v>
      </c>
      <c r="E878" s="47" t="s">
        <v>1110</v>
      </c>
      <c r="F878" s="48" t="s">
        <v>478</v>
      </c>
      <c r="G878" s="48" t="s">
        <v>11</v>
      </c>
      <c r="H878" s="48">
        <v>143096</v>
      </c>
      <c r="I878" s="48">
        <v>1</v>
      </c>
      <c r="J878" s="48" t="s">
        <v>1145</v>
      </c>
      <c r="K878" s="48" t="s">
        <v>1487</v>
      </c>
      <c r="M878" s="47">
        <f>_xlfn.XLOOKUP(BASE!$A1538,dd_carteira_fundição!A:A,dd_carteira_fundição!G:G,"",0)</f>
        <v>1</v>
      </c>
      <c r="N878" s="47" t="s">
        <v>1164</v>
      </c>
      <c r="O878" s="133"/>
      <c r="P878" s="166" t="s">
        <v>1158</v>
      </c>
      <c r="Q878" s="47" t="s">
        <v>17</v>
      </c>
      <c r="R878" s="47" t="s">
        <v>1690</v>
      </c>
      <c r="S878" s="47" t="s">
        <v>175</v>
      </c>
      <c r="T878" s="164">
        <v>151</v>
      </c>
      <c r="U878" s="165" t="str">
        <f>IFERROR(INDEX('TAXA DE OCUP. RECUR.'!$F$1:$F$60, MATCH(T878, 'TAXA DE OCUP. RECUR.'!$E$1:$E$60, 0)),"")</f>
        <v>MANDRILH. FISHER MILL - [151]</v>
      </c>
      <c r="V878" s="164">
        <v>1.5545454545454545</v>
      </c>
      <c r="W878" s="165"/>
      <c r="X878" s="229"/>
      <c r="Y878" s="229"/>
      <c r="Z878" s="47">
        <f t="shared" si="111"/>
        <v>1</v>
      </c>
      <c r="AA878" s="47" t="str">
        <f t="shared" si="113"/>
        <v/>
      </c>
      <c r="AB878" s="47" t="str">
        <f t="shared" si="114"/>
        <v/>
      </c>
      <c r="AC878" s="47" t="str">
        <f t="shared" si="115"/>
        <v/>
      </c>
      <c r="AD878" s="165" t="str">
        <f t="shared" si="110"/>
        <v/>
      </c>
    </row>
    <row r="879" spans="1:30" x14ac:dyDescent="0.25">
      <c r="A879" s="47" t="s">
        <v>1829</v>
      </c>
      <c r="B879" s="47" t="s">
        <v>9</v>
      </c>
      <c r="C879" s="47" t="s">
        <v>1862</v>
      </c>
      <c r="D879" s="47" t="s">
        <v>1862</v>
      </c>
      <c r="E879" s="47" t="s">
        <v>1110</v>
      </c>
      <c r="F879" s="48" t="s">
        <v>478</v>
      </c>
      <c r="G879" s="48" t="s">
        <v>11</v>
      </c>
      <c r="H879" s="48">
        <v>143096</v>
      </c>
      <c r="I879" s="48">
        <v>1</v>
      </c>
      <c r="J879" s="48" t="s">
        <v>1145</v>
      </c>
      <c r="K879" s="48" t="s">
        <v>1487</v>
      </c>
      <c r="M879" s="47">
        <f>_xlfn.XLOOKUP(BASE!$A1539,dd_carteira_fundição!A:A,dd_carteira_fundição!G:G,"",0)</f>
        <v>1</v>
      </c>
      <c r="N879" s="47" t="s">
        <v>1164</v>
      </c>
      <c r="O879" s="133"/>
      <c r="P879" s="166" t="s">
        <v>1158</v>
      </c>
      <c r="Q879" s="47" t="s">
        <v>17</v>
      </c>
      <c r="R879" s="47" t="s">
        <v>1690</v>
      </c>
      <c r="S879" s="47" t="s">
        <v>177</v>
      </c>
      <c r="T879" s="164">
        <v>560</v>
      </c>
      <c r="U879" s="165" t="str">
        <f>IFERROR(INDEX('TAXA DE OCUP. RECUR.'!$F$1:$F$60, MATCH(T879, 'TAXA DE OCUP. RECUR.'!$E$1:$E$60, 0)),"")</f>
        <v>FRESA DROPP HEINN - [560]</v>
      </c>
      <c r="V879" s="164">
        <v>4.8600000000000003</v>
      </c>
      <c r="W879" s="165"/>
      <c r="X879" s="229"/>
      <c r="Y879" s="229"/>
      <c r="Z879" s="47">
        <f t="shared" si="111"/>
        <v>1</v>
      </c>
      <c r="AA879" s="47" t="str">
        <f t="shared" si="113"/>
        <v/>
      </c>
      <c r="AB879" s="47" t="str">
        <f t="shared" si="114"/>
        <v/>
      </c>
      <c r="AC879" s="47" t="str">
        <f t="shared" si="115"/>
        <v/>
      </c>
      <c r="AD879" s="165" t="str">
        <f t="shared" si="110"/>
        <v/>
      </c>
    </row>
    <row r="880" spans="1:30" x14ac:dyDescent="0.25">
      <c r="A880" s="47" t="s">
        <v>1829</v>
      </c>
      <c r="B880" s="47" t="s">
        <v>9</v>
      </c>
      <c r="C880" s="47" t="s">
        <v>1862</v>
      </c>
      <c r="D880" s="47" t="s">
        <v>1862</v>
      </c>
      <c r="E880" s="47" t="s">
        <v>1110</v>
      </c>
      <c r="F880" s="48" t="s">
        <v>478</v>
      </c>
      <c r="G880" s="48" t="s">
        <v>11</v>
      </c>
      <c r="H880" s="48">
        <v>143096</v>
      </c>
      <c r="I880" s="48">
        <v>1</v>
      </c>
      <c r="J880" s="48" t="s">
        <v>1145</v>
      </c>
      <c r="K880" s="48" t="s">
        <v>1487</v>
      </c>
      <c r="M880" s="47">
        <f>_xlfn.XLOOKUP(BASE!$A1540,dd_carteira_fundição!A:A,dd_carteira_fundição!G:G,"",0)</f>
        <v>1</v>
      </c>
      <c r="N880" s="47" t="s">
        <v>1164</v>
      </c>
      <c r="O880" s="133"/>
      <c r="P880" s="166" t="s">
        <v>1158</v>
      </c>
      <c r="Q880" s="47" t="s">
        <v>17</v>
      </c>
      <c r="R880" s="47" t="s">
        <v>1690</v>
      </c>
      <c r="S880" s="47" t="s">
        <v>176</v>
      </c>
      <c r="T880" s="164">
        <v>610</v>
      </c>
      <c r="U880" s="165" t="str">
        <f>IFERROR(INDEX('TAXA DE OCUP. RECUR.'!$F$1:$F$60, MATCH(T880, 'TAXA DE OCUP. RECUR.'!$E$1:$E$60, 0)),"")</f>
        <v>FRESADORA HEYLIGENTASDE - [610]</v>
      </c>
      <c r="V880" s="164">
        <v>1.9882142176481796</v>
      </c>
      <c r="W880" s="165"/>
      <c r="X880" s="229"/>
      <c r="Y880" s="229"/>
      <c r="Z880" s="47">
        <f t="shared" si="111"/>
        <v>1</v>
      </c>
      <c r="AA880" s="47" t="str">
        <f t="shared" si="113"/>
        <v/>
      </c>
      <c r="AB880" s="47" t="str">
        <f t="shared" si="114"/>
        <v/>
      </c>
      <c r="AC880" s="47" t="str">
        <f t="shared" si="115"/>
        <v/>
      </c>
      <c r="AD880" s="165" t="str">
        <f t="shared" si="110"/>
        <v/>
      </c>
    </row>
    <row r="881" spans="1:30" x14ac:dyDescent="0.25">
      <c r="A881" s="47" t="s">
        <v>1829</v>
      </c>
      <c r="B881" s="47" t="s">
        <v>9</v>
      </c>
      <c r="C881" s="47" t="s">
        <v>1862</v>
      </c>
      <c r="D881" s="47" t="s">
        <v>1862</v>
      </c>
      <c r="E881" s="47" t="s">
        <v>1110</v>
      </c>
      <c r="F881" s="48" t="s">
        <v>478</v>
      </c>
      <c r="G881" s="48" t="s">
        <v>11</v>
      </c>
      <c r="H881" s="48">
        <v>143096</v>
      </c>
      <c r="I881" s="48">
        <v>1</v>
      </c>
      <c r="J881" s="48" t="s">
        <v>1145</v>
      </c>
      <c r="K881" s="48" t="s">
        <v>1487</v>
      </c>
      <c r="M881" s="47">
        <f>_xlfn.XLOOKUP(BASE!$A1541,dd_carteira_fundição!A:A,dd_carteira_fundição!G:G,"",0)</f>
        <v>1</v>
      </c>
      <c r="N881" s="47" t="s">
        <v>1164</v>
      </c>
      <c r="O881" s="133"/>
      <c r="P881" s="166" t="s">
        <v>1158</v>
      </c>
      <c r="Q881" s="47" t="s">
        <v>17</v>
      </c>
      <c r="R881" s="47" t="s">
        <v>158</v>
      </c>
      <c r="S881" s="47" t="s">
        <v>158</v>
      </c>
      <c r="T881" s="164">
        <v>2</v>
      </c>
      <c r="U881" s="165" t="str">
        <f>IFERROR(INDEX('TAXA DE OCUP. RECUR.'!$F$1:$F$60, MATCH(T881, 'TAXA DE OCUP. RECUR.'!$E$1:$E$60, 0)),"")</f>
        <v>EXPEDIÇÃO</v>
      </c>
      <c r="V881" s="164">
        <v>1</v>
      </c>
      <c r="W881" s="165"/>
      <c r="X881" s="229">
        <v>46172</v>
      </c>
      <c r="Y881" s="229"/>
      <c r="Z881" s="47">
        <f t="shared" si="111"/>
        <v>22</v>
      </c>
      <c r="AA881" s="47" t="str">
        <f t="shared" si="113"/>
        <v/>
      </c>
      <c r="AB881" s="47" t="str">
        <f t="shared" si="114"/>
        <v>mai</v>
      </c>
      <c r="AC881" s="47" t="str">
        <f t="shared" si="115"/>
        <v>2026</v>
      </c>
      <c r="AD881" s="165" t="str">
        <f t="shared" si="110"/>
        <v/>
      </c>
    </row>
    <row r="882" spans="1:30" x14ac:dyDescent="0.25">
      <c r="A882" s="47" t="s">
        <v>1830</v>
      </c>
      <c r="B882" s="47" t="s">
        <v>9</v>
      </c>
      <c r="C882" s="47" t="s">
        <v>1862</v>
      </c>
      <c r="D882" s="47" t="s">
        <v>1862</v>
      </c>
      <c r="E882" s="47" t="s">
        <v>1110</v>
      </c>
      <c r="F882" s="48" t="s">
        <v>478</v>
      </c>
      <c r="G882" s="48" t="s">
        <v>11</v>
      </c>
      <c r="H882" s="48">
        <v>143096</v>
      </c>
      <c r="I882" s="48">
        <v>1</v>
      </c>
      <c r="J882" s="48" t="s">
        <v>1145</v>
      </c>
      <c r="K882" s="48" t="s">
        <v>1487</v>
      </c>
      <c r="M882" s="47">
        <f>_xlfn.XLOOKUP(BASE!$A1542,dd_carteira_fundição!A:A,dd_carteira_fundição!G:G,"",0)</f>
        <v>1</v>
      </c>
      <c r="N882" s="47" t="s">
        <v>1164</v>
      </c>
      <c r="O882" s="133"/>
      <c r="P882" s="166" t="s">
        <v>1158</v>
      </c>
      <c r="Q882" s="47" t="s">
        <v>17</v>
      </c>
      <c r="R882" s="47" t="s">
        <v>1687</v>
      </c>
      <c r="S882" s="47" t="s">
        <v>1156</v>
      </c>
      <c r="T882" s="164">
        <v>1</v>
      </c>
      <c r="U882" s="165" t="str">
        <f>IFERROR(INDEX('TAXA DE OCUP. RECUR.'!$F$1:$F$60, MATCH(T882, 'TAXA DE OCUP. RECUR.'!$E$1:$E$60, 0)),"")</f>
        <v>FUNDIÇÃO MORENO</v>
      </c>
      <c r="V882" s="164">
        <v>1</v>
      </c>
      <c r="W882" s="165"/>
      <c r="X882" s="229">
        <v>46084</v>
      </c>
      <c r="Y882" s="229"/>
      <c r="Z882" s="47">
        <f t="shared" si="111"/>
        <v>10</v>
      </c>
      <c r="AA882" s="47" t="str">
        <f t="shared" si="113"/>
        <v/>
      </c>
      <c r="AB882" s="47" t="str">
        <f t="shared" si="114"/>
        <v>mar</v>
      </c>
      <c r="AC882" s="47" t="str">
        <f t="shared" si="115"/>
        <v>2026</v>
      </c>
      <c r="AD882" s="165" t="str">
        <f t="shared" si="110"/>
        <v/>
      </c>
    </row>
    <row r="883" spans="1:30" x14ac:dyDescent="0.25">
      <c r="A883" s="47" t="s">
        <v>1830</v>
      </c>
      <c r="B883" s="47" t="s">
        <v>9</v>
      </c>
      <c r="C883" s="47" t="s">
        <v>1862</v>
      </c>
      <c r="D883" s="47" t="s">
        <v>1862</v>
      </c>
      <c r="E883" s="47" t="s">
        <v>1110</v>
      </c>
      <c r="F883" s="48" t="s">
        <v>478</v>
      </c>
      <c r="G883" s="48" t="s">
        <v>11</v>
      </c>
      <c r="H883" s="48">
        <v>143096</v>
      </c>
      <c r="I883" s="48">
        <v>1</v>
      </c>
      <c r="J883" s="48" t="s">
        <v>1145</v>
      </c>
      <c r="K883" s="48" t="s">
        <v>1487</v>
      </c>
      <c r="M883" s="47">
        <f>_xlfn.XLOOKUP(BASE!$A1543,dd_carteira_fundição!A:A,dd_carteira_fundição!G:G,"",0)</f>
        <v>1</v>
      </c>
      <c r="N883" s="47" t="s">
        <v>1164</v>
      </c>
      <c r="O883" s="133"/>
      <c r="P883" s="166" t="s">
        <v>1158</v>
      </c>
      <c r="Q883" s="47" t="s">
        <v>17</v>
      </c>
      <c r="R883" s="47" t="s">
        <v>1690</v>
      </c>
      <c r="S883" s="47" t="s">
        <v>174</v>
      </c>
      <c r="T883" s="164">
        <v>107</v>
      </c>
      <c r="U883" s="165" t="str">
        <f>IFERROR(INDEX('TAXA DE OCUP. RECUR.'!$F$1:$F$60, MATCH(T883, 'TAXA DE OCUP. RECUR.'!$E$1:$E$60, 0)),"")</f>
        <v>PLAINA DE MESA INGERSOL - [107]</v>
      </c>
      <c r="V883" s="164">
        <v>3.42</v>
      </c>
      <c r="W883" s="165"/>
      <c r="X883" s="229"/>
      <c r="Y883" s="229"/>
      <c r="Z883" s="47">
        <f t="shared" si="111"/>
        <v>1</v>
      </c>
      <c r="AA883" s="47" t="str">
        <f t="shared" si="113"/>
        <v/>
      </c>
      <c r="AB883" s="47" t="str">
        <f t="shared" si="114"/>
        <v/>
      </c>
      <c r="AC883" s="47" t="str">
        <f t="shared" si="115"/>
        <v/>
      </c>
      <c r="AD883" s="165" t="str">
        <f t="shared" si="110"/>
        <v/>
      </c>
    </row>
    <row r="884" spans="1:30" x14ac:dyDescent="0.25">
      <c r="A884" s="47" t="s">
        <v>1830</v>
      </c>
      <c r="B884" s="47" t="s">
        <v>9</v>
      </c>
      <c r="C884" s="47" t="s">
        <v>1862</v>
      </c>
      <c r="D884" s="47" t="s">
        <v>1862</v>
      </c>
      <c r="E884" s="47" t="s">
        <v>1110</v>
      </c>
      <c r="F884" s="48" t="s">
        <v>478</v>
      </c>
      <c r="G884" s="48" t="s">
        <v>11</v>
      </c>
      <c r="H884" s="48">
        <v>143096</v>
      </c>
      <c r="I884" s="48">
        <v>1</v>
      </c>
      <c r="J884" s="48" t="s">
        <v>1145</v>
      </c>
      <c r="K884" s="48" t="s">
        <v>1487</v>
      </c>
      <c r="M884" s="47">
        <f>_xlfn.XLOOKUP(BASE!$A1544,dd_carteira_fundição!A:A,dd_carteira_fundição!G:G,"",0)</f>
        <v>1</v>
      </c>
      <c r="N884" s="47" t="s">
        <v>1164</v>
      </c>
      <c r="O884" s="133"/>
      <c r="P884" s="166" t="s">
        <v>1158</v>
      </c>
      <c r="Q884" s="47" t="s">
        <v>17</v>
      </c>
      <c r="R884" s="47" t="s">
        <v>1690</v>
      </c>
      <c r="S884" s="47" t="s">
        <v>175</v>
      </c>
      <c r="T884" s="164">
        <v>151</v>
      </c>
      <c r="U884" s="165" t="str">
        <f>IFERROR(INDEX('TAXA DE OCUP. RECUR.'!$F$1:$F$60, MATCH(T884, 'TAXA DE OCUP. RECUR.'!$E$1:$E$60, 0)),"")</f>
        <v>MANDRILH. FISHER MILL - [151]</v>
      </c>
      <c r="V884" s="164">
        <v>1.5545454545454545</v>
      </c>
      <c r="W884" s="165"/>
      <c r="X884" s="229"/>
      <c r="Y884" s="229"/>
      <c r="Z884" s="47">
        <f t="shared" si="111"/>
        <v>1</v>
      </c>
      <c r="AA884" s="47" t="str">
        <f t="shared" si="113"/>
        <v/>
      </c>
      <c r="AB884" s="47" t="str">
        <f t="shared" si="114"/>
        <v/>
      </c>
      <c r="AC884" s="47" t="str">
        <f t="shared" si="115"/>
        <v/>
      </c>
      <c r="AD884" s="165" t="str">
        <f t="shared" si="110"/>
        <v/>
      </c>
    </row>
    <row r="885" spans="1:30" x14ac:dyDescent="0.25">
      <c r="A885" s="47" t="s">
        <v>1830</v>
      </c>
      <c r="B885" s="47" t="s">
        <v>9</v>
      </c>
      <c r="C885" s="47" t="s">
        <v>1862</v>
      </c>
      <c r="D885" s="47" t="s">
        <v>1862</v>
      </c>
      <c r="E885" s="47" t="s">
        <v>1110</v>
      </c>
      <c r="F885" s="48" t="s">
        <v>478</v>
      </c>
      <c r="G885" s="48" t="s">
        <v>11</v>
      </c>
      <c r="H885" s="48">
        <v>143096</v>
      </c>
      <c r="I885" s="48">
        <v>1</v>
      </c>
      <c r="J885" s="48" t="s">
        <v>1145</v>
      </c>
      <c r="K885" s="48" t="s">
        <v>1487</v>
      </c>
      <c r="M885" s="47">
        <f>_xlfn.XLOOKUP(BASE!$A1545,dd_carteira_fundição!A:A,dd_carteira_fundição!G:G,"",0)</f>
        <v>1</v>
      </c>
      <c r="N885" s="47" t="s">
        <v>1164</v>
      </c>
      <c r="O885" s="133"/>
      <c r="P885" s="166" t="s">
        <v>1158</v>
      </c>
      <c r="Q885" s="47" t="s">
        <v>17</v>
      </c>
      <c r="R885" s="47" t="s">
        <v>1690</v>
      </c>
      <c r="S885" s="47" t="s">
        <v>177</v>
      </c>
      <c r="T885" s="164">
        <v>560</v>
      </c>
      <c r="U885" s="165" t="str">
        <f>IFERROR(INDEX('TAXA DE OCUP. RECUR.'!$F$1:$F$60, MATCH(T885, 'TAXA DE OCUP. RECUR.'!$E$1:$E$60, 0)),"")</f>
        <v>FRESA DROPP HEINN - [560]</v>
      </c>
      <c r="V885" s="164">
        <v>4.8600000000000003</v>
      </c>
      <c r="W885" s="165"/>
      <c r="X885" s="229"/>
      <c r="Y885" s="229"/>
      <c r="Z885" s="47">
        <f t="shared" si="111"/>
        <v>1</v>
      </c>
      <c r="AA885" s="47" t="str">
        <f t="shared" si="113"/>
        <v/>
      </c>
      <c r="AB885" s="47" t="str">
        <f t="shared" si="114"/>
        <v/>
      </c>
      <c r="AC885" s="47" t="str">
        <f t="shared" si="115"/>
        <v/>
      </c>
      <c r="AD885" s="165" t="str">
        <f t="shared" si="110"/>
        <v/>
      </c>
    </row>
    <row r="886" spans="1:30" x14ac:dyDescent="0.25">
      <c r="A886" s="47" t="s">
        <v>1830</v>
      </c>
      <c r="B886" s="47" t="s">
        <v>9</v>
      </c>
      <c r="C886" s="47" t="s">
        <v>1862</v>
      </c>
      <c r="D886" s="47" t="s">
        <v>1862</v>
      </c>
      <c r="E886" s="47" t="s">
        <v>1110</v>
      </c>
      <c r="F886" s="48" t="s">
        <v>478</v>
      </c>
      <c r="G886" s="48" t="s">
        <v>11</v>
      </c>
      <c r="H886" s="48">
        <v>143096</v>
      </c>
      <c r="I886" s="48">
        <v>1</v>
      </c>
      <c r="J886" s="48" t="s">
        <v>1145</v>
      </c>
      <c r="K886" s="48" t="s">
        <v>1487</v>
      </c>
      <c r="M886" s="47">
        <f>_xlfn.XLOOKUP(BASE!$A1546,dd_carteira_fundição!A:A,dd_carteira_fundição!G:G,"",0)</f>
        <v>1</v>
      </c>
      <c r="N886" s="47" t="s">
        <v>1164</v>
      </c>
      <c r="O886" s="133"/>
      <c r="P886" s="166" t="s">
        <v>1158</v>
      </c>
      <c r="Q886" s="47" t="s">
        <v>17</v>
      </c>
      <c r="R886" s="47" t="s">
        <v>1690</v>
      </c>
      <c r="S886" s="47" t="s">
        <v>176</v>
      </c>
      <c r="T886" s="164">
        <v>610</v>
      </c>
      <c r="U886" s="165" t="str">
        <f>IFERROR(INDEX('TAXA DE OCUP. RECUR.'!$F$1:$F$60, MATCH(T886, 'TAXA DE OCUP. RECUR.'!$E$1:$E$60, 0)),"")</f>
        <v>FRESADORA HEYLIGENTASDE - [610]</v>
      </c>
      <c r="V886" s="164">
        <v>1.9882142176481796</v>
      </c>
      <c r="W886" s="165"/>
      <c r="X886" s="229"/>
      <c r="Y886" s="229"/>
      <c r="Z886" s="47">
        <f t="shared" si="111"/>
        <v>1</v>
      </c>
      <c r="AA886" s="47" t="str">
        <f t="shared" si="113"/>
        <v/>
      </c>
      <c r="AB886" s="47" t="str">
        <f t="shared" ref="AB886:AB921" si="116">IFERROR(IF(X886="","",TEXT(X886,"MMM")),"")</f>
        <v/>
      </c>
      <c r="AC886" s="47" t="str">
        <f t="shared" ref="AC886:AC921" si="117">IFERROR(IF(X886="","",TEXT(X886,"AAAA")),"")</f>
        <v/>
      </c>
      <c r="AD886" s="165" t="str">
        <f t="shared" si="110"/>
        <v/>
      </c>
    </row>
    <row r="887" spans="1:30" x14ac:dyDescent="0.25">
      <c r="A887" s="47" t="s">
        <v>1830</v>
      </c>
      <c r="B887" s="47" t="s">
        <v>9</v>
      </c>
      <c r="C887" s="47" t="s">
        <v>1862</v>
      </c>
      <c r="D887" s="47" t="s">
        <v>1862</v>
      </c>
      <c r="E887" s="47" t="s">
        <v>1110</v>
      </c>
      <c r="F887" s="48" t="s">
        <v>478</v>
      </c>
      <c r="G887" s="48" t="s">
        <v>11</v>
      </c>
      <c r="H887" s="48">
        <v>143096</v>
      </c>
      <c r="I887" s="48">
        <v>1</v>
      </c>
      <c r="J887" s="48" t="s">
        <v>1145</v>
      </c>
      <c r="K887" s="48" t="s">
        <v>1487</v>
      </c>
      <c r="M887" s="47">
        <f>_xlfn.XLOOKUP(BASE!$A1547,dd_carteira_fundição!A:A,dd_carteira_fundição!G:G,"",0)</f>
        <v>1</v>
      </c>
      <c r="N887" s="47" t="s">
        <v>1164</v>
      </c>
      <c r="O887" s="133"/>
      <c r="P887" s="166" t="s">
        <v>1158</v>
      </c>
      <c r="Q887" s="47" t="s">
        <v>17</v>
      </c>
      <c r="R887" s="47" t="s">
        <v>158</v>
      </c>
      <c r="S887" s="47" t="s">
        <v>158</v>
      </c>
      <c r="T887" s="164">
        <v>2</v>
      </c>
      <c r="U887" s="165" t="str">
        <f>IFERROR(INDEX('TAXA DE OCUP. RECUR.'!$F$1:$F$60, MATCH(T887, 'TAXA DE OCUP. RECUR.'!$E$1:$E$60, 0)),"")</f>
        <v>EXPEDIÇÃO</v>
      </c>
      <c r="V887" s="164">
        <v>1</v>
      </c>
      <c r="W887" s="165"/>
      <c r="X887" s="229">
        <v>46172</v>
      </c>
      <c r="Y887" s="229"/>
      <c r="Z887" s="47">
        <f t="shared" si="111"/>
        <v>22</v>
      </c>
      <c r="AA887" s="47" t="str">
        <f t="shared" si="113"/>
        <v/>
      </c>
      <c r="AB887" s="47" t="str">
        <f t="shared" si="116"/>
        <v>mai</v>
      </c>
      <c r="AC887" s="47" t="str">
        <f t="shared" si="117"/>
        <v>2026</v>
      </c>
      <c r="AD887" s="165" t="str">
        <f t="shared" si="110"/>
        <v/>
      </c>
    </row>
    <row r="888" spans="1:30" x14ac:dyDescent="0.25">
      <c r="A888" s="47" t="s">
        <v>1831</v>
      </c>
      <c r="B888" s="47" t="s">
        <v>9</v>
      </c>
      <c r="C888" s="47" t="s">
        <v>1862</v>
      </c>
      <c r="D888" s="47" t="s">
        <v>1862</v>
      </c>
      <c r="E888" s="47" t="s">
        <v>1110</v>
      </c>
      <c r="F888" s="48" t="s">
        <v>478</v>
      </c>
      <c r="G888" s="48" t="s">
        <v>11</v>
      </c>
      <c r="H888" s="48">
        <v>143096</v>
      </c>
      <c r="I888" s="48">
        <v>1</v>
      </c>
      <c r="J888" s="48" t="s">
        <v>1145</v>
      </c>
      <c r="K888" s="48" t="s">
        <v>1487</v>
      </c>
      <c r="M888" s="47">
        <f>_xlfn.XLOOKUP(BASE!$A1548,dd_carteira_fundição!A:A,dd_carteira_fundição!G:G,"",0)</f>
        <v>1</v>
      </c>
      <c r="N888" s="47" t="s">
        <v>1164</v>
      </c>
      <c r="O888" s="133"/>
      <c r="P888" s="166" t="s">
        <v>1158</v>
      </c>
      <c r="Q888" s="47" t="s">
        <v>17</v>
      </c>
      <c r="R888" s="47" t="s">
        <v>1687</v>
      </c>
      <c r="S888" s="47" t="s">
        <v>1156</v>
      </c>
      <c r="T888" s="164">
        <v>1</v>
      </c>
      <c r="U888" s="165" t="str">
        <f>IFERROR(INDEX('TAXA DE OCUP. RECUR.'!$F$1:$F$60, MATCH(T888, 'TAXA DE OCUP. RECUR.'!$E$1:$E$60, 0)),"")</f>
        <v>FUNDIÇÃO MORENO</v>
      </c>
      <c r="V888" s="164">
        <v>1</v>
      </c>
      <c r="W888" s="165"/>
      <c r="X888" s="229">
        <v>46084</v>
      </c>
      <c r="Y888" s="229"/>
      <c r="Z888" s="47">
        <f t="shared" si="111"/>
        <v>10</v>
      </c>
      <c r="AA888" s="47" t="str">
        <f t="shared" si="113"/>
        <v/>
      </c>
      <c r="AB888" s="47" t="str">
        <f t="shared" si="116"/>
        <v>mar</v>
      </c>
      <c r="AC888" s="47" t="str">
        <f t="shared" si="117"/>
        <v>2026</v>
      </c>
      <c r="AD888" s="165" t="str">
        <f t="shared" si="110"/>
        <v/>
      </c>
    </row>
    <row r="889" spans="1:30" x14ac:dyDescent="0.25">
      <c r="A889" s="47" t="s">
        <v>1831</v>
      </c>
      <c r="B889" s="47" t="s">
        <v>9</v>
      </c>
      <c r="C889" s="47" t="s">
        <v>1862</v>
      </c>
      <c r="D889" s="47" t="s">
        <v>1862</v>
      </c>
      <c r="E889" s="47" t="s">
        <v>1110</v>
      </c>
      <c r="F889" s="48" t="s">
        <v>478</v>
      </c>
      <c r="G889" s="48" t="s">
        <v>11</v>
      </c>
      <c r="H889" s="48">
        <v>143096</v>
      </c>
      <c r="I889" s="48">
        <v>1</v>
      </c>
      <c r="J889" s="48" t="s">
        <v>1145</v>
      </c>
      <c r="K889" s="48" t="s">
        <v>1487</v>
      </c>
      <c r="M889" s="47">
        <f>_xlfn.XLOOKUP(BASE!$A1549,dd_carteira_fundição!A:A,dd_carteira_fundição!G:G,"",0)</f>
        <v>1</v>
      </c>
      <c r="N889" s="47" t="s">
        <v>1164</v>
      </c>
      <c r="O889" s="133"/>
      <c r="P889" s="166" t="s">
        <v>1158</v>
      </c>
      <c r="Q889" s="47" t="s">
        <v>17</v>
      </c>
      <c r="R889" s="47" t="s">
        <v>1690</v>
      </c>
      <c r="S889" s="47" t="s">
        <v>174</v>
      </c>
      <c r="T889" s="164">
        <v>107</v>
      </c>
      <c r="U889" s="165" t="str">
        <f>IFERROR(INDEX('TAXA DE OCUP. RECUR.'!$F$1:$F$60, MATCH(T889, 'TAXA DE OCUP. RECUR.'!$E$1:$E$60, 0)),"")</f>
        <v>PLAINA DE MESA INGERSOL - [107]</v>
      </c>
      <c r="V889" s="164">
        <v>3.42</v>
      </c>
      <c r="W889" s="165"/>
      <c r="X889" s="229"/>
      <c r="Y889" s="229"/>
      <c r="Z889" s="47">
        <f t="shared" si="111"/>
        <v>1</v>
      </c>
      <c r="AA889" s="47" t="str">
        <f t="shared" si="113"/>
        <v/>
      </c>
      <c r="AB889" s="47" t="str">
        <f t="shared" si="116"/>
        <v/>
      </c>
      <c r="AC889" s="47" t="str">
        <f t="shared" si="117"/>
        <v/>
      </c>
      <c r="AD889" s="165" t="str">
        <f t="shared" si="110"/>
        <v/>
      </c>
    </row>
    <row r="890" spans="1:30" x14ac:dyDescent="0.25">
      <c r="A890" s="47" t="s">
        <v>1831</v>
      </c>
      <c r="B890" s="47" t="s">
        <v>9</v>
      </c>
      <c r="C890" s="47" t="s">
        <v>1862</v>
      </c>
      <c r="D890" s="47" t="s">
        <v>1862</v>
      </c>
      <c r="E890" s="47" t="s">
        <v>1110</v>
      </c>
      <c r="F890" s="48" t="s">
        <v>478</v>
      </c>
      <c r="G890" s="48" t="s">
        <v>11</v>
      </c>
      <c r="H890" s="48">
        <v>143096</v>
      </c>
      <c r="I890" s="48">
        <v>1</v>
      </c>
      <c r="J890" s="48" t="s">
        <v>1145</v>
      </c>
      <c r="K890" s="48" t="s">
        <v>1487</v>
      </c>
      <c r="M890" s="47">
        <f>_xlfn.XLOOKUP(BASE!$A1550,dd_carteira_fundição!A:A,dd_carteira_fundição!G:G,"",0)</f>
        <v>1</v>
      </c>
      <c r="N890" s="47" t="s">
        <v>1164</v>
      </c>
      <c r="O890" s="133"/>
      <c r="P890" s="166" t="s">
        <v>1158</v>
      </c>
      <c r="Q890" s="47" t="s">
        <v>17</v>
      </c>
      <c r="R890" s="47" t="s">
        <v>1690</v>
      </c>
      <c r="S890" s="47" t="s">
        <v>175</v>
      </c>
      <c r="T890" s="164">
        <v>151</v>
      </c>
      <c r="U890" s="165" t="str">
        <f>IFERROR(INDEX('TAXA DE OCUP. RECUR.'!$F$1:$F$60, MATCH(T890, 'TAXA DE OCUP. RECUR.'!$E$1:$E$60, 0)),"")</f>
        <v>MANDRILH. FISHER MILL - [151]</v>
      </c>
      <c r="V890" s="164">
        <v>1.5545454545454545</v>
      </c>
      <c r="W890" s="165"/>
      <c r="X890" s="229"/>
      <c r="Y890" s="229"/>
      <c r="Z890" s="47">
        <f t="shared" si="111"/>
        <v>1</v>
      </c>
      <c r="AA890" s="47" t="str">
        <f t="shared" si="113"/>
        <v/>
      </c>
      <c r="AB890" s="47" t="str">
        <f t="shared" si="116"/>
        <v/>
      </c>
      <c r="AC890" s="47" t="str">
        <f t="shared" si="117"/>
        <v/>
      </c>
      <c r="AD890" s="165" t="str">
        <f t="shared" si="110"/>
        <v/>
      </c>
    </row>
    <row r="891" spans="1:30" x14ac:dyDescent="0.25">
      <c r="A891" s="47" t="s">
        <v>1831</v>
      </c>
      <c r="B891" s="47" t="s">
        <v>9</v>
      </c>
      <c r="C891" s="47" t="s">
        <v>1862</v>
      </c>
      <c r="D891" s="47" t="s">
        <v>1862</v>
      </c>
      <c r="E891" s="47" t="s">
        <v>1110</v>
      </c>
      <c r="F891" s="48" t="s">
        <v>478</v>
      </c>
      <c r="G891" s="48" t="s">
        <v>11</v>
      </c>
      <c r="H891" s="48">
        <v>143096</v>
      </c>
      <c r="I891" s="48">
        <v>1</v>
      </c>
      <c r="J891" s="48" t="s">
        <v>1145</v>
      </c>
      <c r="K891" s="48" t="s">
        <v>1487</v>
      </c>
      <c r="M891" s="47">
        <f>_xlfn.XLOOKUP(BASE!$A1551,dd_carteira_fundição!A:A,dd_carteira_fundição!G:G,"",0)</f>
        <v>1</v>
      </c>
      <c r="N891" s="47" t="s">
        <v>1164</v>
      </c>
      <c r="O891" s="133"/>
      <c r="P891" s="166" t="s">
        <v>1158</v>
      </c>
      <c r="Q891" s="47" t="s">
        <v>17</v>
      </c>
      <c r="R891" s="47" t="s">
        <v>1690</v>
      </c>
      <c r="S891" s="47" t="s">
        <v>177</v>
      </c>
      <c r="T891" s="164">
        <v>560</v>
      </c>
      <c r="U891" s="165" t="str">
        <f>IFERROR(INDEX('TAXA DE OCUP. RECUR.'!$F$1:$F$60, MATCH(T891, 'TAXA DE OCUP. RECUR.'!$E$1:$E$60, 0)),"")</f>
        <v>FRESA DROPP HEINN - [560]</v>
      </c>
      <c r="V891" s="164">
        <v>4.8600000000000003</v>
      </c>
      <c r="W891" s="165"/>
      <c r="X891" s="229"/>
      <c r="Y891" s="229"/>
      <c r="Z891" s="47">
        <f t="shared" si="111"/>
        <v>1</v>
      </c>
      <c r="AA891" s="47" t="str">
        <f t="shared" si="113"/>
        <v/>
      </c>
      <c r="AB891" s="47" t="str">
        <f t="shared" si="116"/>
        <v/>
      </c>
      <c r="AC891" s="47" t="str">
        <f t="shared" si="117"/>
        <v/>
      </c>
      <c r="AD891" s="165" t="str">
        <f t="shared" si="110"/>
        <v/>
      </c>
    </row>
    <row r="892" spans="1:30" x14ac:dyDescent="0.25">
      <c r="A892" s="47" t="s">
        <v>1831</v>
      </c>
      <c r="B892" s="47" t="s">
        <v>9</v>
      </c>
      <c r="C892" s="47" t="s">
        <v>1862</v>
      </c>
      <c r="D892" s="47" t="s">
        <v>1862</v>
      </c>
      <c r="E892" s="47" t="s">
        <v>1110</v>
      </c>
      <c r="F892" s="48" t="s">
        <v>478</v>
      </c>
      <c r="G892" s="48" t="s">
        <v>11</v>
      </c>
      <c r="H892" s="48">
        <v>143096</v>
      </c>
      <c r="I892" s="48">
        <v>1</v>
      </c>
      <c r="J892" s="48" t="s">
        <v>1145</v>
      </c>
      <c r="K892" s="48" t="s">
        <v>1487</v>
      </c>
      <c r="M892" s="47">
        <f>_xlfn.XLOOKUP(BASE!$A1552,dd_carteira_fundição!A:A,dd_carteira_fundição!G:G,"",0)</f>
        <v>1</v>
      </c>
      <c r="N892" s="47" t="s">
        <v>1164</v>
      </c>
      <c r="O892" s="133"/>
      <c r="P892" s="166" t="s">
        <v>1158</v>
      </c>
      <c r="Q892" s="47" t="s">
        <v>17</v>
      </c>
      <c r="R892" s="47" t="s">
        <v>1690</v>
      </c>
      <c r="S892" s="47" t="s">
        <v>176</v>
      </c>
      <c r="T892" s="164">
        <v>610</v>
      </c>
      <c r="U892" s="165" t="str">
        <f>IFERROR(INDEX('TAXA DE OCUP. RECUR.'!$F$1:$F$60, MATCH(T892, 'TAXA DE OCUP. RECUR.'!$E$1:$E$60, 0)),"")</f>
        <v>FRESADORA HEYLIGENTASDE - [610]</v>
      </c>
      <c r="V892" s="164">
        <v>1.9882142176481796</v>
      </c>
      <c r="W892" s="165"/>
      <c r="X892" s="229"/>
      <c r="Y892" s="229"/>
      <c r="Z892" s="47">
        <f t="shared" si="111"/>
        <v>1</v>
      </c>
      <c r="AA892" s="47" t="str">
        <f t="shared" si="113"/>
        <v/>
      </c>
      <c r="AB892" s="47" t="str">
        <f t="shared" si="116"/>
        <v/>
      </c>
      <c r="AC892" s="47" t="str">
        <f t="shared" si="117"/>
        <v/>
      </c>
      <c r="AD892" s="165" t="str">
        <f t="shared" si="110"/>
        <v/>
      </c>
    </row>
    <row r="893" spans="1:30" x14ac:dyDescent="0.25">
      <c r="A893" s="47" t="s">
        <v>1831</v>
      </c>
      <c r="B893" s="47" t="s">
        <v>9</v>
      </c>
      <c r="C893" s="47" t="s">
        <v>1862</v>
      </c>
      <c r="D893" s="47" t="s">
        <v>1862</v>
      </c>
      <c r="E893" s="47" t="s">
        <v>1110</v>
      </c>
      <c r="F893" s="48" t="s">
        <v>478</v>
      </c>
      <c r="G893" s="48" t="s">
        <v>11</v>
      </c>
      <c r="H893" s="48">
        <v>143096</v>
      </c>
      <c r="I893" s="48">
        <v>1</v>
      </c>
      <c r="J893" s="48" t="s">
        <v>1145</v>
      </c>
      <c r="K893" s="48" t="s">
        <v>1487</v>
      </c>
      <c r="M893" s="47">
        <f>_xlfn.XLOOKUP(BASE!$A1553,dd_carteira_fundição!A:A,dd_carteira_fundição!G:G,"",0)</f>
        <v>1</v>
      </c>
      <c r="N893" s="47" t="s">
        <v>1164</v>
      </c>
      <c r="O893" s="133"/>
      <c r="P893" s="166" t="s">
        <v>1158</v>
      </c>
      <c r="Q893" s="47" t="s">
        <v>17</v>
      </c>
      <c r="R893" s="47" t="s">
        <v>158</v>
      </c>
      <c r="S893" s="47" t="s">
        <v>158</v>
      </c>
      <c r="T893" s="164">
        <v>2</v>
      </c>
      <c r="U893" s="165" t="str">
        <f>IFERROR(INDEX('TAXA DE OCUP. RECUR.'!$F$1:$F$60, MATCH(T893, 'TAXA DE OCUP. RECUR.'!$E$1:$E$60, 0)),"")</f>
        <v>EXPEDIÇÃO</v>
      </c>
      <c r="V893" s="164">
        <v>1</v>
      </c>
      <c r="W893" s="165"/>
      <c r="X893" s="229">
        <v>46172</v>
      </c>
      <c r="Y893" s="229"/>
      <c r="Z893" s="47">
        <f t="shared" si="111"/>
        <v>22</v>
      </c>
      <c r="AA893" s="47" t="str">
        <f t="shared" si="113"/>
        <v/>
      </c>
      <c r="AB893" s="47" t="str">
        <f t="shared" si="116"/>
        <v>mai</v>
      </c>
      <c r="AC893" s="47" t="str">
        <f t="shared" si="117"/>
        <v>2026</v>
      </c>
      <c r="AD893" s="165" t="str">
        <f t="shared" si="110"/>
        <v/>
      </c>
    </row>
    <row r="894" spans="1:30" x14ac:dyDescent="0.25">
      <c r="A894" s="47" t="s">
        <v>1832</v>
      </c>
      <c r="B894" s="47" t="s">
        <v>9</v>
      </c>
      <c r="C894" s="47" t="s">
        <v>1862</v>
      </c>
      <c r="D894" s="47" t="s">
        <v>1862</v>
      </c>
      <c r="E894" s="47" t="s">
        <v>1110</v>
      </c>
      <c r="F894" s="48" t="s">
        <v>354</v>
      </c>
      <c r="G894" s="48" t="s">
        <v>11</v>
      </c>
      <c r="H894" s="48">
        <v>143097</v>
      </c>
      <c r="I894" s="48">
        <v>1</v>
      </c>
      <c r="J894" s="48" t="s">
        <v>1145</v>
      </c>
      <c r="K894" s="48" t="s">
        <v>1487</v>
      </c>
      <c r="M894" s="47">
        <f>_xlfn.XLOOKUP(BASE!$A1554,dd_carteira_fundição!A:A,dd_carteira_fundição!G:G,"",0)</f>
        <v>1</v>
      </c>
      <c r="N894" s="47" t="s">
        <v>1164</v>
      </c>
      <c r="O894" s="133"/>
      <c r="P894" s="166" t="s">
        <v>1161</v>
      </c>
      <c r="Q894" s="47" t="s">
        <v>1346</v>
      </c>
      <c r="R894" s="47" t="s">
        <v>1687</v>
      </c>
      <c r="S894" s="47" t="s">
        <v>1156</v>
      </c>
      <c r="T894" s="164">
        <v>1</v>
      </c>
      <c r="U894" s="165" t="str">
        <f>IFERROR(INDEX('TAXA DE OCUP. RECUR.'!$F$1:$F$60, MATCH(T894, 'TAXA DE OCUP. RECUR.'!$E$1:$E$60, 0)),"")</f>
        <v>FUNDIÇÃO MORENO</v>
      </c>
      <c r="V894" s="164">
        <v>1</v>
      </c>
      <c r="W894" s="165"/>
      <c r="X894" s="229">
        <v>46084</v>
      </c>
      <c r="Y894" s="229"/>
      <c r="Z894" s="47">
        <f t="shared" si="111"/>
        <v>10</v>
      </c>
      <c r="AA894" s="47" t="str">
        <f t="shared" si="113"/>
        <v/>
      </c>
      <c r="AB894" s="47" t="str">
        <f t="shared" si="116"/>
        <v>mar</v>
      </c>
      <c r="AC894" s="47" t="str">
        <f t="shared" si="117"/>
        <v>2026</v>
      </c>
      <c r="AD894" s="165" t="str">
        <f t="shared" si="110"/>
        <v/>
      </c>
    </row>
    <row r="895" spans="1:30" x14ac:dyDescent="0.25">
      <c r="A895" s="47" t="s">
        <v>1832</v>
      </c>
      <c r="B895" s="47" t="s">
        <v>9</v>
      </c>
      <c r="C895" s="47" t="s">
        <v>1862</v>
      </c>
      <c r="D895" s="47" t="s">
        <v>1862</v>
      </c>
      <c r="E895" s="47" t="s">
        <v>1110</v>
      </c>
      <c r="F895" s="48" t="s">
        <v>354</v>
      </c>
      <c r="G895" s="48" t="s">
        <v>11</v>
      </c>
      <c r="H895" s="48">
        <v>143097</v>
      </c>
      <c r="I895" s="48">
        <v>1</v>
      </c>
      <c r="J895" s="48" t="s">
        <v>1145</v>
      </c>
      <c r="K895" s="48" t="s">
        <v>1487</v>
      </c>
      <c r="M895" s="47">
        <f>_xlfn.XLOOKUP(BASE!$A1555,dd_carteira_fundição!A:A,dd_carteira_fundição!G:G,"",0)</f>
        <v>1</v>
      </c>
      <c r="N895" s="47" t="s">
        <v>1164</v>
      </c>
      <c r="O895" s="133"/>
      <c r="P895" s="166" t="s">
        <v>1161</v>
      </c>
      <c r="Q895" s="47" t="s">
        <v>1346</v>
      </c>
      <c r="R895" s="47" t="s">
        <v>1690</v>
      </c>
      <c r="S895" s="47" t="s">
        <v>174</v>
      </c>
      <c r="T895" s="164">
        <v>106</v>
      </c>
      <c r="U895" s="165" t="str">
        <f>IFERROR(INDEX('TAXA DE OCUP. RECUR.'!$F$1:$F$60, MATCH(T895, 'TAXA DE OCUP. RECUR.'!$E$1:$E$60, 0)),"")</f>
        <v>PLAINA DE MESA POREBA - [106]</v>
      </c>
      <c r="V895" s="164">
        <v>3.42</v>
      </c>
      <c r="W895" s="165"/>
      <c r="X895" s="229"/>
      <c r="Y895" s="229"/>
      <c r="Z895" s="47">
        <f t="shared" si="111"/>
        <v>1</v>
      </c>
      <c r="AA895" s="47" t="str">
        <f t="shared" si="113"/>
        <v/>
      </c>
      <c r="AB895" s="47" t="str">
        <f t="shared" si="116"/>
        <v/>
      </c>
      <c r="AC895" s="47" t="str">
        <f t="shared" si="117"/>
        <v/>
      </c>
      <c r="AD895" s="165" t="str">
        <f t="shared" si="110"/>
        <v/>
      </c>
    </row>
    <row r="896" spans="1:30" x14ac:dyDescent="0.25">
      <c r="A896" s="47" t="s">
        <v>1832</v>
      </c>
      <c r="B896" s="47" t="s">
        <v>9</v>
      </c>
      <c r="C896" s="47" t="s">
        <v>1862</v>
      </c>
      <c r="D896" s="47" t="s">
        <v>1862</v>
      </c>
      <c r="E896" s="47" t="s">
        <v>1110</v>
      </c>
      <c r="F896" s="48" t="s">
        <v>354</v>
      </c>
      <c r="G896" s="48" t="s">
        <v>11</v>
      </c>
      <c r="H896" s="48">
        <v>143097</v>
      </c>
      <c r="I896" s="48">
        <v>1</v>
      </c>
      <c r="J896" s="48" t="s">
        <v>1145</v>
      </c>
      <c r="K896" s="48" t="s">
        <v>1487</v>
      </c>
      <c r="M896" s="47">
        <f>_xlfn.XLOOKUP(BASE!$A1556,dd_carteira_fundição!A:A,dd_carteira_fundição!G:G,"",0)</f>
        <v>1</v>
      </c>
      <c r="N896" s="47" t="s">
        <v>1164</v>
      </c>
      <c r="O896" s="133"/>
      <c r="P896" s="166" t="s">
        <v>1161</v>
      </c>
      <c r="Q896" s="47" t="s">
        <v>1346</v>
      </c>
      <c r="R896" s="47" t="s">
        <v>1690</v>
      </c>
      <c r="S896" s="47" t="s">
        <v>175</v>
      </c>
      <c r="T896" s="164">
        <v>151</v>
      </c>
      <c r="U896" s="165" t="str">
        <f>IFERROR(INDEX('TAXA DE OCUP. RECUR.'!$F$1:$F$60, MATCH(T896, 'TAXA DE OCUP. RECUR.'!$E$1:$E$60, 0)),"")</f>
        <v>MANDRILH. FISHER MILL - [151]</v>
      </c>
      <c r="V896" s="164">
        <v>1.5545454545454545</v>
      </c>
      <c r="W896" s="165"/>
      <c r="X896" s="229"/>
      <c r="Y896" s="229"/>
      <c r="Z896" s="47">
        <f t="shared" si="111"/>
        <v>1</v>
      </c>
      <c r="AA896" s="47" t="str">
        <f t="shared" si="113"/>
        <v/>
      </c>
      <c r="AB896" s="47" t="str">
        <f t="shared" si="116"/>
        <v/>
      </c>
      <c r="AC896" s="47" t="str">
        <f t="shared" si="117"/>
        <v/>
      </c>
      <c r="AD896" s="165" t="str">
        <f t="shared" si="110"/>
        <v/>
      </c>
    </row>
    <row r="897" spans="1:30" x14ac:dyDescent="0.25">
      <c r="A897" s="47" t="s">
        <v>1832</v>
      </c>
      <c r="B897" s="47" t="s">
        <v>9</v>
      </c>
      <c r="C897" s="47" t="s">
        <v>1862</v>
      </c>
      <c r="D897" s="47" t="s">
        <v>1862</v>
      </c>
      <c r="E897" s="47" t="s">
        <v>1110</v>
      </c>
      <c r="F897" s="48" t="s">
        <v>354</v>
      </c>
      <c r="G897" s="48" t="s">
        <v>11</v>
      </c>
      <c r="H897" s="48">
        <v>143097</v>
      </c>
      <c r="I897" s="48">
        <v>1</v>
      </c>
      <c r="J897" s="48" t="s">
        <v>1145</v>
      </c>
      <c r="K897" s="48" t="s">
        <v>1487</v>
      </c>
      <c r="M897" s="47">
        <f>_xlfn.XLOOKUP(BASE!$A1557,dd_carteira_fundição!A:A,dd_carteira_fundição!G:G,"",0)</f>
        <v>1</v>
      </c>
      <c r="N897" s="47" t="s">
        <v>1164</v>
      </c>
      <c r="O897" s="133"/>
      <c r="P897" s="166" t="s">
        <v>1161</v>
      </c>
      <c r="Q897" s="47" t="s">
        <v>1346</v>
      </c>
      <c r="R897" s="47" t="s">
        <v>1690</v>
      </c>
      <c r="S897" s="47" t="s">
        <v>177</v>
      </c>
      <c r="T897" s="164">
        <v>560</v>
      </c>
      <c r="U897" s="165" t="str">
        <f>IFERROR(INDEX('TAXA DE OCUP. RECUR.'!$F$1:$F$60, MATCH(T897, 'TAXA DE OCUP. RECUR.'!$E$1:$E$60, 0)),"")</f>
        <v>FRESA DROPP HEINN - [560]</v>
      </c>
      <c r="V897" s="164">
        <v>4.8600000000000003</v>
      </c>
      <c r="W897" s="165"/>
      <c r="X897" s="229"/>
      <c r="Y897" s="229"/>
      <c r="Z897" s="47">
        <f t="shared" si="111"/>
        <v>1</v>
      </c>
      <c r="AA897" s="47" t="str">
        <f t="shared" si="113"/>
        <v/>
      </c>
      <c r="AB897" s="47" t="str">
        <f t="shared" si="116"/>
        <v/>
      </c>
      <c r="AC897" s="47" t="str">
        <f t="shared" si="117"/>
        <v/>
      </c>
      <c r="AD897" s="165" t="str">
        <f t="shared" si="110"/>
        <v/>
      </c>
    </row>
    <row r="898" spans="1:30" x14ac:dyDescent="0.25">
      <c r="A898" s="47" t="s">
        <v>1832</v>
      </c>
      <c r="B898" s="47" t="s">
        <v>9</v>
      </c>
      <c r="C898" s="47" t="s">
        <v>1862</v>
      </c>
      <c r="D898" s="47" t="s">
        <v>1862</v>
      </c>
      <c r="E898" s="47" t="s">
        <v>1110</v>
      </c>
      <c r="F898" s="48" t="s">
        <v>354</v>
      </c>
      <c r="G898" s="48" t="s">
        <v>11</v>
      </c>
      <c r="H898" s="48">
        <v>143097</v>
      </c>
      <c r="I898" s="48">
        <v>1</v>
      </c>
      <c r="J898" s="48" t="s">
        <v>1145</v>
      </c>
      <c r="K898" s="48" t="s">
        <v>1487</v>
      </c>
      <c r="M898" s="47">
        <f>_xlfn.XLOOKUP(BASE!$A1558,dd_carteira_fundição!A:A,dd_carteira_fundição!G:G,"",0)</f>
        <v>1</v>
      </c>
      <c r="N898" s="47" t="s">
        <v>1164</v>
      </c>
      <c r="O898" s="133"/>
      <c r="P898" s="166" t="s">
        <v>1161</v>
      </c>
      <c r="Q898" s="47" t="s">
        <v>1346</v>
      </c>
      <c r="R898" s="47" t="s">
        <v>1690</v>
      </c>
      <c r="S898" s="47" t="s">
        <v>176</v>
      </c>
      <c r="T898" s="164">
        <v>112</v>
      </c>
      <c r="U898" s="165" t="str">
        <f>IFERROR(INDEX('TAXA DE OCUP. RECUR.'!$F$1:$F$60, MATCH(T898, 'TAXA DE OCUP. RECUR.'!$E$1:$E$60, 0)),"")</f>
        <v>FURADEIRA RADIAL  HCP - [112]</v>
      </c>
      <c r="V898" s="164">
        <v>1.9882142176481796</v>
      </c>
      <c r="W898" s="165"/>
      <c r="X898" s="229"/>
      <c r="Y898" s="229"/>
      <c r="Z898" s="47">
        <f t="shared" si="111"/>
        <v>1</v>
      </c>
      <c r="AA898" s="47" t="str">
        <f t="shared" si="113"/>
        <v/>
      </c>
      <c r="AB898" s="47" t="str">
        <f t="shared" si="116"/>
        <v/>
      </c>
      <c r="AC898" s="47" t="str">
        <f t="shared" si="117"/>
        <v/>
      </c>
      <c r="AD898" s="165" t="str">
        <f t="shared" ref="AD898:AD961" si="118">IF(Y898&lt;&gt;"",1,"")</f>
        <v/>
      </c>
    </row>
    <row r="899" spans="1:30" x14ac:dyDescent="0.25">
      <c r="A899" s="47" t="s">
        <v>1832</v>
      </c>
      <c r="B899" s="47" t="s">
        <v>9</v>
      </c>
      <c r="C899" s="47" t="s">
        <v>1862</v>
      </c>
      <c r="D899" s="47" t="s">
        <v>1862</v>
      </c>
      <c r="E899" s="47" t="s">
        <v>1110</v>
      </c>
      <c r="F899" s="48" t="s">
        <v>354</v>
      </c>
      <c r="G899" s="48" t="s">
        <v>11</v>
      </c>
      <c r="H899" s="48">
        <v>143097</v>
      </c>
      <c r="I899" s="48">
        <v>1</v>
      </c>
      <c r="J899" s="48" t="s">
        <v>1145</v>
      </c>
      <c r="K899" s="48" t="s">
        <v>1487</v>
      </c>
      <c r="M899" s="47">
        <f>_xlfn.XLOOKUP(BASE!$A1559,dd_carteira_fundição!A:A,dd_carteira_fundição!G:G,"",0)</f>
        <v>1</v>
      </c>
      <c r="N899" s="47" t="s">
        <v>1164</v>
      </c>
      <c r="O899" s="133"/>
      <c r="P899" s="166" t="s">
        <v>1161</v>
      </c>
      <c r="Q899" s="47" t="s">
        <v>1346</v>
      </c>
      <c r="R899" s="47" t="s">
        <v>158</v>
      </c>
      <c r="S899" s="47" t="s">
        <v>158</v>
      </c>
      <c r="T899" s="164">
        <v>2</v>
      </c>
      <c r="U899" s="165" t="str">
        <f>IFERROR(INDEX('TAXA DE OCUP. RECUR.'!$F$1:$F$60, MATCH(T899, 'TAXA DE OCUP. RECUR.'!$E$1:$E$60, 0)),"")</f>
        <v>EXPEDIÇÃO</v>
      </c>
      <c r="V899" s="164">
        <v>1</v>
      </c>
      <c r="W899" s="165"/>
      <c r="X899" s="229">
        <v>46172</v>
      </c>
      <c r="Y899" s="229"/>
      <c r="Z899" s="47">
        <f t="shared" ref="Z899:Z962" si="119">IFERROR(WEEKNUM(X899,11),"")</f>
        <v>22</v>
      </c>
      <c r="AA899" s="47" t="str">
        <f t="shared" ref="AA899:AA962" si="120">IF(Y899&lt;&gt;"",WEEKNUM(Y899,11),"")</f>
        <v/>
      </c>
      <c r="AB899" s="47" t="str">
        <f t="shared" si="116"/>
        <v>mai</v>
      </c>
      <c r="AC899" s="47" t="str">
        <f t="shared" si="117"/>
        <v>2026</v>
      </c>
      <c r="AD899" s="165" t="str">
        <f t="shared" si="118"/>
        <v/>
      </c>
    </row>
    <row r="900" spans="1:30" x14ac:dyDescent="0.25">
      <c r="A900" s="47" t="s">
        <v>1833</v>
      </c>
      <c r="B900" s="47" t="s">
        <v>9</v>
      </c>
      <c r="C900" s="47" t="s">
        <v>1862</v>
      </c>
      <c r="D900" s="47" t="s">
        <v>1862</v>
      </c>
      <c r="E900" s="47" t="s">
        <v>1110</v>
      </c>
      <c r="F900" s="48" t="s">
        <v>354</v>
      </c>
      <c r="G900" s="48" t="s">
        <v>11</v>
      </c>
      <c r="H900" s="48">
        <v>143097</v>
      </c>
      <c r="I900" s="48">
        <v>1</v>
      </c>
      <c r="J900" s="48" t="s">
        <v>1145</v>
      </c>
      <c r="K900" s="48" t="s">
        <v>1487</v>
      </c>
      <c r="M900" s="47">
        <f>_xlfn.XLOOKUP(BASE!$A1560,dd_carteira_fundição!A:A,dd_carteira_fundição!G:G,"",0)</f>
        <v>1</v>
      </c>
      <c r="N900" s="47" t="s">
        <v>1164</v>
      </c>
      <c r="O900" s="133"/>
      <c r="P900" s="166" t="s">
        <v>1161</v>
      </c>
      <c r="Q900" s="47" t="s">
        <v>1346</v>
      </c>
      <c r="R900" s="47" t="s">
        <v>1687</v>
      </c>
      <c r="S900" s="47" t="s">
        <v>1156</v>
      </c>
      <c r="T900" s="164">
        <v>1</v>
      </c>
      <c r="U900" s="165" t="str">
        <f>IFERROR(INDEX('TAXA DE OCUP. RECUR.'!$F$1:$F$60, MATCH(T900, 'TAXA DE OCUP. RECUR.'!$E$1:$E$60, 0)),"")</f>
        <v>FUNDIÇÃO MORENO</v>
      </c>
      <c r="V900" s="164">
        <v>1</v>
      </c>
      <c r="W900" s="165"/>
      <c r="X900" s="229">
        <v>46142</v>
      </c>
      <c r="Y900" s="229"/>
      <c r="Z900" s="47">
        <f t="shared" si="119"/>
        <v>18</v>
      </c>
      <c r="AA900" s="47" t="str">
        <f t="shared" si="120"/>
        <v/>
      </c>
      <c r="AB900" s="47" t="str">
        <f t="shared" si="116"/>
        <v>abr</v>
      </c>
      <c r="AC900" s="47" t="str">
        <f t="shared" si="117"/>
        <v>2026</v>
      </c>
      <c r="AD900" s="165" t="str">
        <f t="shared" si="118"/>
        <v/>
      </c>
    </row>
    <row r="901" spans="1:30" x14ac:dyDescent="0.25">
      <c r="A901" s="47" t="s">
        <v>1833</v>
      </c>
      <c r="B901" s="47" t="s">
        <v>9</v>
      </c>
      <c r="C901" s="47" t="s">
        <v>1862</v>
      </c>
      <c r="D901" s="47" t="s">
        <v>1862</v>
      </c>
      <c r="E901" s="47" t="s">
        <v>1110</v>
      </c>
      <c r="F901" s="48" t="s">
        <v>354</v>
      </c>
      <c r="G901" s="48" t="s">
        <v>11</v>
      </c>
      <c r="H901" s="48">
        <v>143097</v>
      </c>
      <c r="I901" s="48">
        <v>1</v>
      </c>
      <c r="J901" s="48" t="s">
        <v>1145</v>
      </c>
      <c r="K901" s="48" t="s">
        <v>1487</v>
      </c>
      <c r="M901" s="47">
        <f>_xlfn.XLOOKUP(BASE!$A1561,dd_carteira_fundição!A:A,dd_carteira_fundição!G:G,"",0)</f>
        <v>1</v>
      </c>
      <c r="N901" s="47" t="s">
        <v>1164</v>
      </c>
      <c r="O901" s="133"/>
      <c r="P901" s="166" t="s">
        <v>1161</v>
      </c>
      <c r="Q901" s="47" t="s">
        <v>1346</v>
      </c>
      <c r="R901" s="47" t="s">
        <v>1690</v>
      </c>
      <c r="S901" s="47" t="s">
        <v>174</v>
      </c>
      <c r="T901" s="164">
        <v>106</v>
      </c>
      <c r="U901" s="165" t="str">
        <f>IFERROR(INDEX('TAXA DE OCUP. RECUR.'!$F$1:$F$60, MATCH(T901, 'TAXA DE OCUP. RECUR.'!$E$1:$E$60, 0)),"")</f>
        <v>PLAINA DE MESA POREBA - [106]</v>
      </c>
      <c r="V901" s="164">
        <v>3.42</v>
      </c>
      <c r="W901" s="165"/>
      <c r="X901" s="229"/>
      <c r="Y901" s="229"/>
      <c r="Z901" s="47">
        <f t="shared" si="119"/>
        <v>1</v>
      </c>
      <c r="AA901" s="47" t="str">
        <f t="shared" si="120"/>
        <v/>
      </c>
      <c r="AB901" s="47" t="str">
        <f t="shared" si="116"/>
        <v/>
      </c>
      <c r="AC901" s="47" t="str">
        <f t="shared" si="117"/>
        <v/>
      </c>
      <c r="AD901" s="165" t="str">
        <f t="shared" si="118"/>
        <v/>
      </c>
    </row>
    <row r="902" spans="1:30" x14ac:dyDescent="0.25">
      <c r="A902" s="47" t="s">
        <v>1833</v>
      </c>
      <c r="B902" s="47" t="s">
        <v>9</v>
      </c>
      <c r="C902" s="47" t="s">
        <v>1862</v>
      </c>
      <c r="D902" s="47" t="s">
        <v>1862</v>
      </c>
      <c r="E902" s="47" t="s">
        <v>1110</v>
      </c>
      <c r="F902" s="48" t="s">
        <v>354</v>
      </c>
      <c r="G902" s="48" t="s">
        <v>11</v>
      </c>
      <c r="H902" s="48">
        <v>143097</v>
      </c>
      <c r="I902" s="48">
        <v>1</v>
      </c>
      <c r="J902" s="48" t="s">
        <v>1145</v>
      </c>
      <c r="K902" s="48" t="s">
        <v>1487</v>
      </c>
      <c r="M902" s="47">
        <f>_xlfn.XLOOKUP(BASE!$A1562,dd_carteira_fundição!A:A,dd_carteira_fundição!G:G,"",0)</f>
        <v>1</v>
      </c>
      <c r="N902" s="47" t="s">
        <v>1164</v>
      </c>
      <c r="O902" s="133"/>
      <c r="P902" s="166" t="s">
        <v>1161</v>
      </c>
      <c r="Q902" s="47" t="s">
        <v>1346</v>
      </c>
      <c r="R902" s="47" t="s">
        <v>1690</v>
      </c>
      <c r="S902" s="47" t="s">
        <v>175</v>
      </c>
      <c r="T902" s="164">
        <v>151</v>
      </c>
      <c r="U902" s="165" t="str">
        <f>IFERROR(INDEX('TAXA DE OCUP. RECUR.'!$F$1:$F$60, MATCH(T902, 'TAXA DE OCUP. RECUR.'!$E$1:$E$60, 0)),"")</f>
        <v>MANDRILH. FISHER MILL - [151]</v>
      </c>
      <c r="V902" s="164">
        <v>1.5545454545454545</v>
      </c>
      <c r="W902" s="165"/>
      <c r="X902" s="229"/>
      <c r="Y902" s="229"/>
      <c r="Z902" s="47">
        <f t="shared" si="119"/>
        <v>1</v>
      </c>
      <c r="AA902" s="47" t="str">
        <f t="shared" si="120"/>
        <v/>
      </c>
      <c r="AB902" s="47" t="str">
        <f t="shared" si="116"/>
        <v/>
      </c>
      <c r="AC902" s="47" t="str">
        <f t="shared" si="117"/>
        <v/>
      </c>
      <c r="AD902" s="165" t="str">
        <f t="shared" si="118"/>
        <v/>
      </c>
    </row>
    <row r="903" spans="1:30" x14ac:dyDescent="0.25">
      <c r="A903" s="47" t="s">
        <v>1833</v>
      </c>
      <c r="B903" s="47" t="s">
        <v>9</v>
      </c>
      <c r="C903" s="47" t="s">
        <v>1862</v>
      </c>
      <c r="D903" s="47" t="s">
        <v>1862</v>
      </c>
      <c r="E903" s="47" t="s">
        <v>1110</v>
      </c>
      <c r="F903" s="48" t="s">
        <v>354</v>
      </c>
      <c r="G903" s="48" t="s">
        <v>11</v>
      </c>
      <c r="H903" s="48">
        <v>143097</v>
      </c>
      <c r="I903" s="48">
        <v>1</v>
      </c>
      <c r="J903" s="48" t="s">
        <v>1145</v>
      </c>
      <c r="K903" s="48" t="s">
        <v>1487</v>
      </c>
      <c r="M903" s="47">
        <f>_xlfn.XLOOKUP(BASE!$A1563,dd_carteira_fundição!A:A,dd_carteira_fundição!G:G,"",0)</f>
        <v>1</v>
      </c>
      <c r="N903" s="47" t="s">
        <v>1164</v>
      </c>
      <c r="O903" s="133"/>
      <c r="P903" s="166" t="s">
        <v>1161</v>
      </c>
      <c r="Q903" s="47" t="s">
        <v>1346</v>
      </c>
      <c r="R903" s="47" t="s">
        <v>1690</v>
      </c>
      <c r="S903" s="47" t="s">
        <v>177</v>
      </c>
      <c r="T903" s="164">
        <v>560</v>
      </c>
      <c r="U903" s="165" t="str">
        <f>IFERROR(INDEX('TAXA DE OCUP. RECUR.'!$F$1:$F$60, MATCH(T903, 'TAXA DE OCUP. RECUR.'!$E$1:$E$60, 0)),"")</f>
        <v>FRESA DROPP HEINN - [560]</v>
      </c>
      <c r="V903" s="164">
        <v>4.8600000000000003</v>
      </c>
      <c r="W903" s="165"/>
      <c r="X903" s="229"/>
      <c r="Y903" s="229"/>
      <c r="Z903" s="47">
        <f t="shared" si="119"/>
        <v>1</v>
      </c>
      <c r="AA903" s="47" t="str">
        <f t="shared" si="120"/>
        <v/>
      </c>
      <c r="AB903" s="47" t="str">
        <f t="shared" si="116"/>
        <v/>
      </c>
      <c r="AC903" s="47" t="str">
        <f t="shared" si="117"/>
        <v/>
      </c>
      <c r="AD903" s="165" t="str">
        <f t="shared" si="118"/>
        <v/>
      </c>
    </row>
    <row r="904" spans="1:30" x14ac:dyDescent="0.25">
      <c r="A904" s="47" t="s">
        <v>1833</v>
      </c>
      <c r="B904" s="47" t="s">
        <v>9</v>
      </c>
      <c r="C904" s="47" t="s">
        <v>1862</v>
      </c>
      <c r="D904" s="47" t="s">
        <v>1862</v>
      </c>
      <c r="E904" s="47" t="s">
        <v>1110</v>
      </c>
      <c r="F904" s="48" t="s">
        <v>354</v>
      </c>
      <c r="G904" s="48" t="s">
        <v>11</v>
      </c>
      <c r="H904" s="48">
        <v>143097</v>
      </c>
      <c r="I904" s="48">
        <v>1</v>
      </c>
      <c r="J904" s="48" t="s">
        <v>1145</v>
      </c>
      <c r="K904" s="48" t="s">
        <v>1487</v>
      </c>
      <c r="M904" s="47">
        <f>_xlfn.XLOOKUP(BASE!$A1564,dd_carteira_fundição!A:A,dd_carteira_fundição!G:G,"",0)</f>
        <v>1</v>
      </c>
      <c r="N904" s="47" t="s">
        <v>1164</v>
      </c>
      <c r="O904" s="133"/>
      <c r="P904" s="166" t="s">
        <v>1161</v>
      </c>
      <c r="Q904" s="47" t="s">
        <v>1346</v>
      </c>
      <c r="R904" s="47" t="s">
        <v>1690</v>
      </c>
      <c r="S904" s="47" t="s">
        <v>176</v>
      </c>
      <c r="T904" s="164">
        <v>112</v>
      </c>
      <c r="U904" s="165" t="str">
        <f>IFERROR(INDEX('TAXA DE OCUP. RECUR.'!$F$1:$F$60, MATCH(T904, 'TAXA DE OCUP. RECUR.'!$E$1:$E$60, 0)),"")</f>
        <v>FURADEIRA RADIAL  HCP - [112]</v>
      </c>
      <c r="V904" s="164">
        <v>1.9882142176481796</v>
      </c>
      <c r="W904" s="165"/>
      <c r="X904" s="229"/>
      <c r="Y904" s="229"/>
      <c r="Z904" s="47">
        <f t="shared" si="119"/>
        <v>1</v>
      </c>
      <c r="AA904" s="47" t="str">
        <f t="shared" si="120"/>
        <v/>
      </c>
      <c r="AB904" s="47" t="str">
        <f t="shared" si="116"/>
        <v/>
      </c>
      <c r="AC904" s="47" t="str">
        <f t="shared" si="117"/>
        <v/>
      </c>
      <c r="AD904" s="165" t="str">
        <f t="shared" si="118"/>
        <v/>
      </c>
    </row>
    <row r="905" spans="1:30" x14ac:dyDescent="0.25">
      <c r="A905" s="47" t="s">
        <v>1833</v>
      </c>
      <c r="B905" s="47" t="s">
        <v>9</v>
      </c>
      <c r="C905" s="47" t="s">
        <v>1862</v>
      </c>
      <c r="D905" s="47" t="s">
        <v>1862</v>
      </c>
      <c r="E905" s="47" t="s">
        <v>1110</v>
      </c>
      <c r="F905" s="48" t="s">
        <v>354</v>
      </c>
      <c r="G905" s="48" t="s">
        <v>11</v>
      </c>
      <c r="H905" s="48">
        <v>143097</v>
      </c>
      <c r="I905" s="48">
        <v>1</v>
      </c>
      <c r="J905" s="48" t="s">
        <v>1145</v>
      </c>
      <c r="K905" s="48" t="s">
        <v>1487</v>
      </c>
      <c r="M905" s="47">
        <f>_xlfn.XLOOKUP(BASE!$A1565,dd_carteira_fundição!A:A,dd_carteira_fundição!G:G,"",0)</f>
        <v>1</v>
      </c>
      <c r="N905" s="47" t="s">
        <v>1164</v>
      </c>
      <c r="O905" s="133"/>
      <c r="P905" s="166" t="s">
        <v>1161</v>
      </c>
      <c r="Q905" s="47" t="s">
        <v>1346</v>
      </c>
      <c r="R905" s="47" t="s">
        <v>158</v>
      </c>
      <c r="S905" s="47" t="s">
        <v>158</v>
      </c>
      <c r="T905" s="164">
        <v>2</v>
      </c>
      <c r="U905" s="165" t="str">
        <f>IFERROR(INDEX('TAXA DE OCUP. RECUR.'!$F$1:$F$60, MATCH(T905, 'TAXA DE OCUP. RECUR.'!$E$1:$E$60, 0)),"")</f>
        <v>EXPEDIÇÃO</v>
      </c>
      <c r="V905" s="164">
        <v>1</v>
      </c>
      <c r="W905" s="165"/>
      <c r="X905" s="229">
        <v>46172</v>
      </c>
      <c r="Y905" s="229"/>
      <c r="Z905" s="47">
        <f t="shared" si="119"/>
        <v>22</v>
      </c>
      <c r="AA905" s="47" t="str">
        <f t="shared" si="120"/>
        <v/>
      </c>
      <c r="AB905" s="47" t="str">
        <f t="shared" si="116"/>
        <v>mai</v>
      </c>
      <c r="AC905" s="47" t="str">
        <f t="shared" si="117"/>
        <v>2026</v>
      </c>
      <c r="AD905" s="165" t="str">
        <f t="shared" si="118"/>
        <v/>
      </c>
    </row>
    <row r="906" spans="1:30" x14ac:dyDescent="0.25">
      <c r="A906" s="47" t="s">
        <v>1834</v>
      </c>
      <c r="B906" s="47" t="s">
        <v>9</v>
      </c>
      <c r="C906" s="47" t="s">
        <v>1862</v>
      </c>
      <c r="D906" s="47" t="s">
        <v>1862</v>
      </c>
      <c r="E906" s="47" t="s">
        <v>1110</v>
      </c>
      <c r="F906" s="48" t="s">
        <v>479</v>
      </c>
      <c r="G906" s="48" t="s">
        <v>11</v>
      </c>
      <c r="H906" s="48">
        <v>143098</v>
      </c>
      <c r="I906" s="48">
        <v>1</v>
      </c>
      <c r="J906" s="48" t="s">
        <v>1145</v>
      </c>
      <c r="K906" s="48" t="s">
        <v>1487</v>
      </c>
      <c r="M906" s="47">
        <f>_xlfn.XLOOKUP(BASE!$A1566,dd_carteira_fundição!A:A,dd_carteira_fundição!G:G,"",0)</f>
        <v>1</v>
      </c>
      <c r="N906" s="47" t="s">
        <v>1164</v>
      </c>
      <c r="O906" s="133"/>
      <c r="P906" s="166" t="s">
        <v>1161</v>
      </c>
      <c r="Q906" s="47" t="s">
        <v>1346</v>
      </c>
      <c r="R906" s="47" t="s">
        <v>1687</v>
      </c>
      <c r="S906" s="47" t="s">
        <v>1156</v>
      </c>
      <c r="T906" s="164">
        <v>1</v>
      </c>
      <c r="U906" s="165" t="str">
        <f>IFERROR(INDEX('TAXA DE OCUP. RECUR.'!$F$1:$F$60, MATCH(T906, 'TAXA DE OCUP. RECUR.'!$E$1:$E$60, 0)),"")</f>
        <v>FUNDIÇÃO MORENO</v>
      </c>
      <c r="V906" s="164">
        <v>1</v>
      </c>
      <c r="W906" s="165"/>
      <c r="X906" s="229">
        <v>46142</v>
      </c>
      <c r="Y906" s="229"/>
      <c r="Z906" s="47">
        <f t="shared" si="119"/>
        <v>18</v>
      </c>
      <c r="AA906" s="47" t="str">
        <f t="shared" si="120"/>
        <v/>
      </c>
      <c r="AB906" s="47" t="str">
        <f t="shared" si="116"/>
        <v>abr</v>
      </c>
      <c r="AC906" s="47" t="str">
        <f t="shared" si="117"/>
        <v>2026</v>
      </c>
      <c r="AD906" s="165" t="str">
        <f t="shared" si="118"/>
        <v/>
      </c>
    </row>
    <row r="907" spans="1:30" x14ac:dyDescent="0.25">
      <c r="A907" s="47" t="s">
        <v>1834</v>
      </c>
      <c r="B907" s="47" t="s">
        <v>9</v>
      </c>
      <c r="C907" s="47" t="s">
        <v>1862</v>
      </c>
      <c r="D907" s="47" t="s">
        <v>1862</v>
      </c>
      <c r="E907" s="47" t="s">
        <v>1110</v>
      </c>
      <c r="F907" s="48" t="s">
        <v>479</v>
      </c>
      <c r="G907" s="48" t="s">
        <v>11</v>
      </c>
      <c r="H907" s="48">
        <v>143098</v>
      </c>
      <c r="I907" s="48">
        <v>1</v>
      </c>
      <c r="J907" s="48" t="s">
        <v>1145</v>
      </c>
      <c r="K907" s="48" t="s">
        <v>1487</v>
      </c>
      <c r="M907" s="47">
        <f>_xlfn.XLOOKUP(BASE!$A1567,dd_carteira_fundição!A:A,dd_carteira_fundição!G:G,"",0)</f>
        <v>1</v>
      </c>
      <c r="N907" s="47" t="s">
        <v>1164</v>
      </c>
      <c r="O907" s="133"/>
      <c r="P907" s="166" t="s">
        <v>1161</v>
      </c>
      <c r="Q907" s="47" t="s">
        <v>1346</v>
      </c>
      <c r="R907" s="47" t="s">
        <v>1690</v>
      </c>
      <c r="S907" s="47" t="s">
        <v>174</v>
      </c>
      <c r="T907" s="164">
        <v>106</v>
      </c>
      <c r="U907" s="165" t="str">
        <f>IFERROR(INDEX('TAXA DE OCUP. RECUR.'!$F$1:$F$60, MATCH(T907, 'TAXA DE OCUP. RECUR.'!$E$1:$E$60, 0)),"")</f>
        <v>PLAINA DE MESA POREBA - [106]</v>
      </c>
      <c r="V907" s="164">
        <v>3.42</v>
      </c>
      <c r="W907" s="165"/>
      <c r="X907" s="229"/>
      <c r="Y907" s="229"/>
      <c r="Z907" s="47">
        <f t="shared" si="119"/>
        <v>1</v>
      </c>
      <c r="AA907" s="47" t="str">
        <f t="shared" si="120"/>
        <v/>
      </c>
      <c r="AB907" s="47" t="str">
        <f t="shared" si="116"/>
        <v/>
      </c>
      <c r="AC907" s="47" t="str">
        <f t="shared" si="117"/>
        <v/>
      </c>
      <c r="AD907" s="165" t="str">
        <f t="shared" si="118"/>
        <v/>
      </c>
    </row>
    <row r="908" spans="1:30" x14ac:dyDescent="0.25">
      <c r="A908" s="47" t="s">
        <v>1834</v>
      </c>
      <c r="B908" s="47" t="s">
        <v>9</v>
      </c>
      <c r="C908" s="47" t="s">
        <v>1862</v>
      </c>
      <c r="D908" s="47" t="s">
        <v>1862</v>
      </c>
      <c r="E908" s="47" t="s">
        <v>1110</v>
      </c>
      <c r="F908" s="48" t="s">
        <v>479</v>
      </c>
      <c r="G908" s="48" t="s">
        <v>11</v>
      </c>
      <c r="H908" s="48">
        <v>143098</v>
      </c>
      <c r="I908" s="48">
        <v>1</v>
      </c>
      <c r="J908" s="48" t="s">
        <v>1145</v>
      </c>
      <c r="K908" s="48" t="s">
        <v>1487</v>
      </c>
      <c r="M908" s="47">
        <f>_xlfn.XLOOKUP(BASE!$A1568,dd_carteira_fundição!A:A,dd_carteira_fundição!G:G,"",0)</f>
        <v>1</v>
      </c>
      <c r="N908" s="47" t="s">
        <v>1164</v>
      </c>
      <c r="O908" s="133"/>
      <c r="P908" s="166" t="s">
        <v>1161</v>
      </c>
      <c r="Q908" s="47" t="s">
        <v>1346</v>
      </c>
      <c r="R908" s="47" t="s">
        <v>1690</v>
      </c>
      <c r="S908" s="47" t="s">
        <v>175</v>
      </c>
      <c r="T908" s="164">
        <v>151</v>
      </c>
      <c r="U908" s="165" t="str">
        <f>IFERROR(INDEX('TAXA DE OCUP. RECUR.'!$F$1:$F$60, MATCH(T908, 'TAXA DE OCUP. RECUR.'!$E$1:$E$60, 0)),"")</f>
        <v>MANDRILH. FISHER MILL - [151]</v>
      </c>
      <c r="V908" s="164">
        <v>1.5545454545454545</v>
      </c>
      <c r="W908" s="165"/>
      <c r="X908" s="229"/>
      <c r="Y908" s="229"/>
      <c r="Z908" s="47">
        <f t="shared" si="119"/>
        <v>1</v>
      </c>
      <c r="AA908" s="47" t="str">
        <f t="shared" si="120"/>
        <v/>
      </c>
      <c r="AB908" s="47" t="str">
        <f t="shared" si="116"/>
        <v/>
      </c>
      <c r="AC908" s="47" t="str">
        <f t="shared" si="117"/>
        <v/>
      </c>
      <c r="AD908" s="165" t="str">
        <f t="shared" si="118"/>
        <v/>
      </c>
    </row>
    <row r="909" spans="1:30" x14ac:dyDescent="0.25">
      <c r="A909" s="47" t="s">
        <v>1834</v>
      </c>
      <c r="B909" s="47" t="s">
        <v>9</v>
      </c>
      <c r="C909" s="47" t="s">
        <v>1862</v>
      </c>
      <c r="D909" s="47" t="s">
        <v>1862</v>
      </c>
      <c r="E909" s="47" t="s">
        <v>1110</v>
      </c>
      <c r="F909" s="48" t="s">
        <v>479</v>
      </c>
      <c r="G909" s="48" t="s">
        <v>11</v>
      </c>
      <c r="H909" s="48">
        <v>143098</v>
      </c>
      <c r="I909" s="48">
        <v>1</v>
      </c>
      <c r="J909" s="48" t="s">
        <v>1145</v>
      </c>
      <c r="K909" s="48" t="s">
        <v>1487</v>
      </c>
      <c r="M909" s="47">
        <f>_xlfn.XLOOKUP(BASE!$A1569,dd_carteira_fundição!A:A,dd_carteira_fundição!G:G,"",0)</f>
        <v>1</v>
      </c>
      <c r="N909" s="47" t="s">
        <v>1164</v>
      </c>
      <c r="O909" s="133"/>
      <c r="P909" s="166" t="s">
        <v>1161</v>
      </c>
      <c r="Q909" s="47" t="s">
        <v>1346</v>
      </c>
      <c r="R909" s="47" t="s">
        <v>1690</v>
      </c>
      <c r="S909" s="47" t="s">
        <v>177</v>
      </c>
      <c r="T909" s="164">
        <v>560</v>
      </c>
      <c r="U909" s="165" t="str">
        <f>IFERROR(INDEX('TAXA DE OCUP. RECUR.'!$F$1:$F$60, MATCH(T909, 'TAXA DE OCUP. RECUR.'!$E$1:$E$60, 0)),"")</f>
        <v>FRESA DROPP HEINN - [560]</v>
      </c>
      <c r="V909" s="164">
        <v>4.8600000000000003</v>
      </c>
      <c r="W909" s="165"/>
      <c r="X909" s="229"/>
      <c r="Y909" s="229"/>
      <c r="Z909" s="47">
        <f t="shared" si="119"/>
        <v>1</v>
      </c>
      <c r="AA909" s="47" t="str">
        <f t="shared" si="120"/>
        <v/>
      </c>
      <c r="AB909" s="47" t="str">
        <f t="shared" si="116"/>
        <v/>
      </c>
      <c r="AC909" s="47" t="str">
        <f t="shared" si="117"/>
        <v/>
      </c>
      <c r="AD909" s="165" t="str">
        <f t="shared" si="118"/>
        <v/>
      </c>
    </row>
    <row r="910" spans="1:30" x14ac:dyDescent="0.25">
      <c r="A910" s="47" t="s">
        <v>1834</v>
      </c>
      <c r="B910" s="47" t="s">
        <v>9</v>
      </c>
      <c r="C910" s="47" t="s">
        <v>1862</v>
      </c>
      <c r="D910" s="47" t="s">
        <v>1862</v>
      </c>
      <c r="E910" s="47" t="s">
        <v>1110</v>
      </c>
      <c r="F910" s="48" t="s">
        <v>479</v>
      </c>
      <c r="G910" s="48" t="s">
        <v>11</v>
      </c>
      <c r="H910" s="48">
        <v>143098</v>
      </c>
      <c r="I910" s="48">
        <v>1</v>
      </c>
      <c r="J910" s="48" t="s">
        <v>1145</v>
      </c>
      <c r="K910" s="48" t="s">
        <v>1487</v>
      </c>
      <c r="M910" s="47">
        <f>_xlfn.XLOOKUP(BASE!$A1570,dd_carteira_fundição!A:A,dd_carteira_fundição!G:G,"",0)</f>
        <v>1</v>
      </c>
      <c r="N910" s="47" t="s">
        <v>1164</v>
      </c>
      <c r="O910" s="133"/>
      <c r="P910" s="166" t="s">
        <v>1161</v>
      </c>
      <c r="Q910" s="47" t="s">
        <v>1346</v>
      </c>
      <c r="R910" s="47" t="s">
        <v>1690</v>
      </c>
      <c r="S910" s="47" t="s">
        <v>176</v>
      </c>
      <c r="T910" s="164">
        <v>112</v>
      </c>
      <c r="U910" s="165" t="str">
        <f>IFERROR(INDEX('TAXA DE OCUP. RECUR.'!$F$1:$F$60, MATCH(T910, 'TAXA DE OCUP. RECUR.'!$E$1:$E$60, 0)),"")</f>
        <v>FURADEIRA RADIAL  HCP - [112]</v>
      </c>
      <c r="V910" s="164">
        <v>1.9882142176481796</v>
      </c>
      <c r="W910" s="165"/>
      <c r="X910" s="229"/>
      <c r="Y910" s="229"/>
      <c r="Z910" s="47">
        <f t="shared" si="119"/>
        <v>1</v>
      </c>
      <c r="AA910" s="47" t="str">
        <f t="shared" si="120"/>
        <v/>
      </c>
      <c r="AB910" s="47" t="str">
        <f t="shared" si="116"/>
        <v/>
      </c>
      <c r="AC910" s="47" t="str">
        <f t="shared" si="117"/>
        <v/>
      </c>
      <c r="AD910" s="165" t="str">
        <f t="shared" si="118"/>
        <v/>
      </c>
    </row>
    <row r="911" spans="1:30" x14ac:dyDescent="0.25">
      <c r="A911" s="47" t="s">
        <v>1834</v>
      </c>
      <c r="B911" s="47" t="s">
        <v>9</v>
      </c>
      <c r="C911" s="47" t="s">
        <v>1862</v>
      </c>
      <c r="D911" s="47" t="s">
        <v>1862</v>
      </c>
      <c r="E911" s="47" t="s">
        <v>1110</v>
      </c>
      <c r="F911" s="48" t="s">
        <v>479</v>
      </c>
      <c r="G911" s="48" t="s">
        <v>11</v>
      </c>
      <c r="H911" s="48">
        <v>143098</v>
      </c>
      <c r="I911" s="48">
        <v>1</v>
      </c>
      <c r="J911" s="48" t="s">
        <v>1145</v>
      </c>
      <c r="K911" s="48" t="s">
        <v>1487</v>
      </c>
      <c r="M911" s="47">
        <f>_xlfn.XLOOKUP(BASE!$A1571,dd_carteira_fundição!A:A,dd_carteira_fundição!G:G,"",0)</f>
        <v>1</v>
      </c>
      <c r="N911" s="47" t="s">
        <v>1164</v>
      </c>
      <c r="O911" s="133"/>
      <c r="P911" s="166" t="s">
        <v>1161</v>
      </c>
      <c r="Q911" s="47" t="s">
        <v>1346</v>
      </c>
      <c r="R911" s="47" t="s">
        <v>158</v>
      </c>
      <c r="S911" s="47" t="s">
        <v>158</v>
      </c>
      <c r="T911" s="164">
        <v>2</v>
      </c>
      <c r="U911" s="165" t="str">
        <f>IFERROR(INDEX('TAXA DE OCUP. RECUR.'!$F$1:$F$60, MATCH(T911, 'TAXA DE OCUP. RECUR.'!$E$1:$E$60, 0)),"")</f>
        <v>EXPEDIÇÃO</v>
      </c>
      <c r="V911" s="164">
        <v>1</v>
      </c>
      <c r="W911" s="165"/>
      <c r="X911" s="229">
        <v>46172</v>
      </c>
      <c r="Y911" s="229"/>
      <c r="Z911" s="47">
        <f t="shared" si="119"/>
        <v>22</v>
      </c>
      <c r="AA911" s="47" t="str">
        <f t="shared" si="120"/>
        <v/>
      </c>
      <c r="AB911" s="47" t="str">
        <f t="shared" si="116"/>
        <v>mai</v>
      </c>
      <c r="AC911" s="47" t="str">
        <f t="shared" si="117"/>
        <v>2026</v>
      </c>
      <c r="AD911" s="165" t="str">
        <f t="shared" si="118"/>
        <v/>
      </c>
    </row>
    <row r="912" spans="1:30" x14ac:dyDescent="0.25">
      <c r="A912" s="47" t="s">
        <v>1835</v>
      </c>
      <c r="B912" s="47" t="s">
        <v>9</v>
      </c>
      <c r="C912" s="47" t="s">
        <v>1862</v>
      </c>
      <c r="D912" s="47" t="s">
        <v>1862</v>
      </c>
      <c r="E912" s="47" t="s">
        <v>1110</v>
      </c>
      <c r="F912" s="48" t="s">
        <v>479</v>
      </c>
      <c r="G912" s="48" t="s">
        <v>11</v>
      </c>
      <c r="H912" s="48">
        <v>143098</v>
      </c>
      <c r="I912" s="48">
        <v>1</v>
      </c>
      <c r="J912" s="48" t="s">
        <v>1145</v>
      </c>
      <c r="K912" s="48" t="s">
        <v>1487</v>
      </c>
      <c r="M912" s="47">
        <f>_xlfn.XLOOKUP(BASE!$A1572,dd_carteira_fundição!A:A,dd_carteira_fundição!G:G,"",0)</f>
        <v>1</v>
      </c>
      <c r="N912" s="47" t="s">
        <v>1164</v>
      </c>
      <c r="O912" s="133"/>
      <c r="P912" s="166" t="s">
        <v>1161</v>
      </c>
      <c r="Q912" s="47" t="s">
        <v>1346</v>
      </c>
      <c r="R912" s="47" t="s">
        <v>1687</v>
      </c>
      <c r="S912" s="47" t="s">
        <v>1156</v>
      </c>
      <c r="T912" s="164">
        <v>1</v>
      </c>
      <c r="U912" s="165" t="str">
        <f>IFERROR(INDEX('TAXA DE OCUP. RECUR.'!$F$1:$F$60, MATCH(T912, 'TAXA DE OCUP. RECUR.'!$E$1:$E$60, 0)),"")</f>
        <v>FUNDIÇÃO MORENO</v>
      </c>
      <c r="V912" s="164">
        <v>1</v>
      </c>
      <c r="W912" s="165"/>
      <c r="X912" s="229">
        <v>46142</v>
      </c>
      <c r="Y912" s="229"/>
      <c r="Z912" s="47">
        <f t="shared" si="119"/>
        <v>18</v>
      </c>
      <c r="AA912" s="47" t="str">
        <f t="shared" si="120"/>
        <v/>
      </c>
      <c r="AB912" s="47" t="str">
        <f t="shared" si="116"/>
        <v>abr</v>
      </c>
      <c r="AC912" s="47" t="str">
        <f t="shared" si="117"/>
        <v>2026</v>
      </c>
      <c r="AD912" s="165" t="str">
        <f t="shared" si="118"/>
        <v/>
      </c>
    </row>
    <row r="913" spans="1:30" x14ac:dyDescent="0.25">
      <c r="A913" s="47" t="s">
        <v>1835</v>
      </c>
      <c r="B913" s="47" t="s">
        <v>9</v>
      </c>
      <c r="C913" s="47" t="s">
        <v>1862</v>
      </c>
      <c r="D913" s="47" t="s">
        <v>1862</v>
      </c>
      <c r="E913" s="47" t="s">
        <v>1110</v>
      </c>
      <c r="F913" s="48" t="s">
        <v>479</v>
      </c>
      <c r="G913" s="48" t="s">
        <v>11</v>
      </c>
      <c r="H913" s="48">
        <v>143098</v>
      </c>
      <c r="I913" s="48">
        <v>1</v>
      </c>
      <c r="J913" s="48" t="s">
        <v>1145</v>
      </c>
      <c r="K913" s="48" t="s">
        <v>1487</v>
      </c>
      <c r="M913" s="47">
        <f>_xlfn.XLOOKUP(BASE!$A1573,dd_carteira_fundição!A:A,dd_carteira_fundição!G:G,"",0)</f>
        <v>1</v>
      </c>
      <c r="N913" s="47" t="s">
        <v>1164</v>
      </c>
      <c r="O913" s="133"/>
      <c r="P913" s="166" t="s">
        <v>1161</v>
      </c>
      <c r="Q913" s="47" t="s">
        <v>1346</v>
      </c>
      <c r="R913" s="47" t="s">
        <v>1690</v>
      </c>
      <c r="S913" s="47" t="s">
        <v>174</v>
      </c>
      <c r="T913" s="164">
        <v>106</v>
      </c>
      <c r="U913" s="165" t="str">
        <f>IFERROR(INDEX('TAXA DE OCUP. RECUR.'!$F$1:$F$60, MATCH(T913, 'TAXA DE OCUP. RECUR.'!$E$1:$E$60, 0)),"")</f>
        <v>PLAINA DE MESA POREBA - [106]</v>
      </c>
      <c r="V913" s="164">
        <v>3.42</v>
      </c>
      <c r="W913" s="165"/>
      <c r="X913" s="229"/>
      <c r="Y913" s="229"/>
      <c r="Z913" s="47">
        <f t="shared" si="119"/>
        <v>1</v>
      </c>
      <c r="AA913" s="47" t="str">
        <f t="shared" si="120"/>
        <v/>
      </c>
      <c r="AB913" s="47" t="str">
        <f t="shared" si="116"/>
        <v/>
      </c>
      <c r="AC913" s="47" t="str">
        <f t="shared" si="117"/>
        <v/>
      </c>
      <c r="AD913" s="165" t="str">
        <f t="shared" si="118"/>
        <v/>
      </c>
    </row>
    <row r="914" spans="1:30" x14ac:dyDescent="0.25">
      <c r="A914" s="47" t="s">
        <v>1835</v>
      </c>
      <c r="B914" s="47" t="s">
        <v>9</v>
      </c>
      <c r="C914" s="47" t="s">
        <v>1862</v>
      </c>
      <c r="D914" s="47" t="s">
        <v>1862</v>
      </c>
      <c r="E914" s="47" t="s">
        <v>1110</v>
      </c>
      <c r="F914" s="48" t="s">
        <v>479</v>
      </c>
      <c r="G914" s="48" t="s">
        <v>11</v>
      </c>
      <c r="H914" s="48">
        <v>143098</v>
      </c>
      <c r="I914" s="48">
        <v>1</v>
      </c>
      <c r="J914" s="48" t="s">
        <v>1145</v>
      </c>
      <c r="K914" s="48" t="s">
        <v>1487</v>
      </c>
      <c r="M914" s="47">
        <f>_xlfn.XLOOKUP(BASE!$A1574,dd_carteira_fundição!A:A,dd_carteira_fundição!G:G,"",0)</f>
        <v>1</v>
      </c>
      <c r="N914" s="47" t="s">
        <v>1164</v>
      </c>
      <c r="O914" s="133"/>
      <c r="P914" s="166" t="s">
        <v>1161</v>
      </c>
      <c r="Q914" s="47" t="s">
        <v>1346</v>
      </c>
      <c r="R914" s="47" t="s">
        <v>1690</v>
      </c>
      <c r="S914" s="47" t="s">
        <v>175</v>
      </c>
      <c r="T914" s="164">
        <v>151</v>
      </c>
      <c r="U914" s="165" t="str">
        <f>IFERROR(INDEX('TAXA DE OCUP. RECUR.'!$F$1:$F$60, MATCH(T914, 'TAXA DE OCUP. RECUR.'!$E$1:$E$60, 0)),"")</f>
        <v>MANDRILH. FISHER MILL - [151]</v>
      </c>
      <c r="V914" s="164">
        <v>1.5545454545454545</v>
      </c>
      <c r="W914" s="165"/>
      <c r="X914" s="229"/>
      <c r="Y914" s="229"/>
      <c r="Z914" s="47">
        <f t="shared" si="119"/>
        <v>1</v>
      </c>
      <c r="AA914" s="47" t="str">
        <f t="shared" si="120"/>
        <v/>
      </c>
      <c r="AB914" s="47" t="str">
        <f t="shared" si="116"/>
        <v/>
      </c>
      <c r="AC914" s="47" t="str">
        <f t="shared" si="117"/>
        <v/>
      </c>
      <c r="AD914" s="165" t="str">
        <f t="shared" si="118"/>
        <v/>
      </c>
    </row>
    <row r="915" spans="1:30" x14ac:dyDescent="0.25">
      <c r="A915" s="47" t="s">
        <v>1835</v>
      </c>
      <c r="B915" s="47" t="s">
        <v>9</v>
      </c>
      <c r="C915" s="47" t="s">
        <v>1862</v>
      </c>
      <c r="D915" s="47" t="s">
        <v>1862</v>
      </c>
      <c r="E915" s="47" t="s">
        <v>1110</v>
      </c>
      <c r="F915" s="48" t="s">
        <v>479</v>
      </c>
      <c r="G915" s="48" t="s">
        <v>11</v>
      </c>
      <c r="H915" s="48">
        <v>143098</v>
      </c>
      <c r="I915" s="48">
        <v>1</v>
      </c>
      <c r="J915" s="48" t="s">
        <v>1145</v>
      </c>
      <c r="K915" s="48" t="s">
        <v>1487</v>
      </c>
      <c r="M915" s="47">
        <f>_xlfn.XLOOKUP(BASE!$A1575,dd_carteira_fundição!A:A,dd_carteira_fundição!G:G,"",0)</f>
        <v>1</v>
      </c>
      <c r="N915" s="47" t="s">
        <v>1164</v>
      </c>
      <c r="O915" s="133"/>
      <c r="P915" s="166" t="s">
        <v>1161</v>
      </c>
      <c r="Q915" s="47" t="s">
        <v>1346</v>
      </c>
      <c r="R915" s="47" t="s">
        <v>1690</v>
      </c>
      <c r="S915" s="47" t="s">
        <v>177</v>
      </c>
      <c r="T915" s="164">
        <v>560</v>
      </c>
      <c r="U915" s="165" t="str">
        <f>IFERROR(INDEX('TAXA DE OCUP. RECUR.'!$F$1:$F$60, MATCH(T915, 'TAXA DE OCUP. RECUR.'!$E$1:$E$60, 0)),"")</f>
        <v>FRESA DROPP HEINN - [560]</v>
      </c>
      <c r="V915" s="164">
        <v>4.8600000000000003</v>
      </c>
      <c r="W915" s="165"/>
      <c r="X915" s="229"/>
      <c r="Y915" s="229"/>
      <c r="Z915" s="47">
        <f t="shared" si="119"/>
        <v>1</v>
      </c>
      <c r="AA915" s="47" t="str">
        <f t="shared" si="120"/>
        <v/>
      </c>
      <c r="AB915" s="47" t="str">
        <f t="shared" si="116"/>
        <v/>
      </c>
      <c r="AC915" s="47" t="str">
        <f t="shared" si="117"/>
        <v/>
      </c>
      <c r="AD915" s="165" t="str">
        <f t="shared" si="118"/>
        <v/>
      </c>
    </row>
    <row r="916" spans="1:30" x14ac:dyDescent="0.25">
      <c r="A916" s="47" t="s">
        <v>1835</v>
      </c>
      <c r="B916" s="47" t="s">
        <v>9</v>
      </c>
      <c r="C916" s="47" t="s">
        <v>1862</v>
      </c>
      <c r="D916" s="47" t="s">
        <v>1862</v>
      </c>
      <c r="E916" s="47" t="s">
        <v>1110</v>
      </c>
      <c r="F916" s="48" t="s">
        <v>479</v>
      </c>
      <c r="G916" s="48" t="s">
        <v>11</v>
      </c>
      <c r="H916" s="48">
        <v>143098</v>
      </c>
      <c r="I916" s="48">
        <v>1</v>
      </c>
      <c r="J916" s="48" t="s">
        <v>1145</v>
      </c>
      <c r="K916" s="48" t="s">
        <v>1487</v>
      </c>
      <c r="M916" s="47">
        <f>_xlfn.XLOOKUP(BASE!$A1576,dd_carteira_fundição!A:A,dd_carteira_fundição!G:G,"",0)</f>
        <v>1</v>
      </c>
      <c r="N916" s="47" t="s">
        <v>1164</v>
      </c>
      <c r="O916" s="133"/>
      <c r="P916" s="166" t="s">
        <v>1161</v>
      </c>
      <c r="Q916" s="47" t="s">
        <v>1346</v>
      </c>
      <c r="R916" s="47" t="s">
        <v>1690</v>
      </c>
      <c r="S916" s="47" t="s">
        <v>176</v>
      </c>
      <c r="T916" s="164">
        <v>112</v>
      </c>
      <c r="U916" s="165" t="str">
        <f>IFERROR(INDEX('TAXA DE OCUP. RECUR.'!$F$1:$F$60, MATCH(T916, 'TAXA DE OCUP. RECUR.'!$E$1:$E$60, 0)),"")</f>
        <v>FURADEIRA RADIAL  HCP - [112]</v>
      </c>
      <c r="V916" s="164">
        <v>1.9882142176481796</v>
      </c>
      <c r="W916" s="165"/>
      <c r="X916" s="229"/>
      <c r="Y916" s="229"/>
      <c r="Z916" s="47">
        <f t="shared" si="119"/>
        <v>1</v>
      </c>
      <c r="AA916" s="47" t="str">
        <f t="shared" si="120"/>
        <v/>
      </c>
      <c r="AB916" s="47" t="str">
        <f t="shared" si="116"/>
        <v/>
      </c>
      <c r="AC916" s="47" t="str">
        <f t="shared" si="117"/>
        <v/>
      </c>
      <c r="AD916" s="165" t="str">
        <f t="shared" si="118"/>
        <v/>
      </c>
    </row>
    <row r="917" spans="1:30" x14ac:dyDescent="0.25">
      <c r="A917" s="47" t="s">
        <v>1835</v>
      </c>
      <c r="B917" s="47" t="s">
        <v>9</v>
      </c>
      <c r="C917" s="47" t="s">
        <v>1862</v>
      </c>
      <c r="D917" s="47" t="s">
        <v>1862</v>
      </c>
      <c r="E917" s="47" t="s">
        <v>1110</v>
      </c>
      <c r="F917" s="48" t="s">
        <v>479</v>
      </c>
      <c r="G917" s="48" t="s">
        <v>11</v>
      </c>
      <c r="H917" s="48">
        <v>143098</v>
      </c>
      <c r="I917" s="48">
        <v>1</v>
      </c>
      <c r="J917" s="48" t="s">
        <v>1145</v>
      </c>
      <c r="K917" s="48" t="s">
        <v>1487</v>
      </c>
      <c r="M917" s="47">
        <f>_xlfn.XLOOKUP(BASE!$A1577,dd_carteira_fundição!A:A,dd_carteira_fundição!G:G,"",0)</f>
        <v>1</v>
      </c>
      <c r="N917" s="47" t="s">
        <v>1164</v>
      </c>
      <c r="O917" s="133"/>
      <c r="P917" s="166" t="s">
        <v>1161</v>
      </c>
      <c r="Q917" s="47" t="s">
        <v>1346</v>
      </c>
      <c r="R917" s="47" t="s">
        <v>158</v>
      </c>
      <c r="S917" s="47" t="s">
        <v>158</v>
      </c>
      <c r="T917" s="164">
        <v>2</v>
      </c>
      <c r="U917" s="165" t="str">
        <f>IFERROR(INDEX('TAXA DE OCUP. RECUR.'!$F$1:$F$60, MATCH(T917, 'TAXA DE OCUP. RECUR.'!$E$1:$E$60, 0)),"")</f>
        <v>EXPEDIÇÃO</v>
      </c>
      <c r="V917" s="164">
        <v>1</v>
      </c>
      <c r="W917" s="165"/>
      <c r="X917" s="229">
        <v>46172</v>
      </c>
      <c r="Y917" s="229"/>
      <c r="Z917" s="47">
        <f t="shared" si="119"/>
        <v>22</v>
      </c>
      <c r="AA917" s="47" t="str">
        <f t="shared" si="120"/>
        <v/>
      </c>
      <c r="AB917" s="47" t="str">
        <f t="shared" si="116"/>
        <v>mai</v>
      </c>
      <c r="AC917" s="47" t="str">
        <f t="shared" si="117"/>
        <v>2026</v>
      </c>
      <c r="AD917" s="165" t="str">
        <f t="shared" si="118"/>
        <v/>
      </c>
    </row>
    <row r="918" spans="1:30" x14ac:dyDescent="0.25">
      <c r="A918" s="47" t="s">
        <v>1042</v>
      </c>
      <c r="B918" s="47" t="s">
        <v>9</v>
      </c>
      <c r="C918" s="47">
        <v>2139</v>
      </c>
      <c r="D918" s="47">
        <v>7</v>
      </c>
      <c r="E918" s="47" t="s">
        <v>18</v>
      </c>
      <c r="F918" s="48" t="s">
        <v>241</v>
      </c>
      <c r="G918" s="48" t="s">
        <v>11</v>
      </c>
      <c r="H918" s="48">
        <v>1161022</v>
      </c>
      <c r="I918" s="48">
        <v>1</v>
      </c>
      <c r="J918" s="48" t="s">
        <v>1145</v>
      </c>
      <c r="K918" s="48" t="s">
        <v>1487</v>
      </c>
      <c r="M918" s="47">
        <f>_xlfn.XLOOKUP(BASE!$A1578,dd_carteira_fundição!A:A,dd_carteira_fundição!G:G,"",0)</f>
        <v>1</v>
      </c>
      <c r="N918" s="47" t="s">
        <v>1164</v>
      </c>
      <c r="O918" s="133"/>
      <c r="P918" s="166" t="s">
        <v>1161</v>
      </c>
      <c r="Q918" s="47" t="s">
        <v>1346</v>
      </c>
      <c r="R918" s="47" t="s">
        <v>1687</v>
      </c>
      <c r="S918" s="47" t="s">
        <v>1156</v>
      </c>
      <c r="T918" s="164">
        <v>1</v>
      </c>
      <c r="U918" s="165" t="str">
        <f>IFERROR(INDEX('TAXA DE OCUP. RECUR.'!$F$1:$F$60, MATCH(T918, 'TAXA DE OCUP. RECUR.'!$E$1:$E$60, 0)),"")</f>
        <v>FUNDIÇÃO MORENO</v>
      </c>
      <c r="V918" s="164">
        <v>1</v>
      </c>
      <c r="W918" s="165"/>
      <c r="X918" s="229">
        <v>46126</v>
      </c>
      <c r="Y918" s="229"/>
      <c r="Z918" s="47">
        <f t="shared" si="119"/>
        <v>16</v>
      </c>
      <c r="AA918" s="47" t="str">
        <f t="shared" si="120"/>
        <v/>
      </c>
      <c r="AB918" s="47" t="str">
        <f t="shared" si="116"/>
        <v>abr</v>
      </c>
      <c r="AC918" s="47" t="str">
        <f t="shared" si="117"/>
        <v>2026</v>
      </c>
      <c r="AD918" s="165" t="str">
        <f t="shared" si="118"/>
        <v/>
      </c>
    </row>
    <row r="919" spans="1:30" x14ac:dyDescent="0.25">
      <c r="A919" s="47" t="s">
        <v>1042</v>
      </c>
      <c r="B919" s="47" t="s">
        <v>9</v>
      </c>
      <c r="C919" s="47">
        <v>2139</v>
      </c>
      <c r="D919" s="47">
        <v>7</v>
      </c>
      <c r="E919" s="47" t="s">
        <v>18</v>
      </c>
      <c r="F919" s="48" t="s">
        <v>241</v>
      </c>
      <c r="G919" s="48" t="s">
        <v>11</v>
      </c>
      <c r="H919" s="48">
        <v>1161022</v>
      </c>
      <c r="I919" s="48">
        <v>1</v>
      </c>
      <c r="J919" s="48" t="s">
        <v>1145</v>
      </c>
      <c r="K919" s="48" t="s">
        <v>1487</v>
      </c>
      <c r="M919" s="47">
        <f>_xlfn.XLOOKUP(BASE!$A1579,dd_carteira_fundição!A:A,dd_carteira_fundição!G:G,"",0)</f>
        <v>1</v>
      </c>
      <c r="N919" s="47" t="s">
        <v>1164</v>
      </c>
      <c r="O919" s="133"/>
      <c r="P919" s="166" t="s">
        <v>1161</v>
      </c>
      <c r="Q919" s="47" t="s">
        <v>1346</v>
      </c>
      <c r="R919" s="47" t="s">
        <v>1690</v>
      </c>
      <c r="S919" s="47" t="s">
        <v>174</v>
      </c>
      <c r="T919" s="164">
        <v>106</v>
      </c>
      <c r="U919" s="165" t="str">
        <f>IFERROR(INDEX('TAXA DE OCUP. RECUR.'!$F$1:$F$60, MATCH(T919, 'TAXA DE OCUP. RECUR.'!$E$1:$E$60, 0)),"")</f>
        <v>PLAINA DE MESA POREBA - [106]</v>
      </c>
      <c r="V919" s="164">
        <v>3.42</v>
      </c>
      <c r="W919" s="165"/>
      <c r="X919" s="229">
        <v>46141</v>
      </c>
      <c r="Y919" s="229"/>
      <c r="Z919" s="47">
        <f t="shared" si="119"/>
        <v>18</v>
      </c>
      <c r="AA919" s="47" t="str">
        <f t="shared" si="120"/>
        <v/>
      </c>
      <c r="AB919" s="47" t="str">
        <f t="shared" si="116"/>
        <v>abr</v>
      </c>
      <c r="AC919" s="47" t="str">
        <f t="shared" si="117"/>
        <v>2026</v>
      </c>
      <c r="AD919" s="165" t="str">
        <f t="shared" si="118"/>
        <v/>
      </c>
    </row>
    <row r="920" spans="1:30" x14ac:dyDescent="0.25">
      <c r="A920" s="47" t="s">
        <v>1042</v>
      </c>
      <c r="B920" s="47" t="s">
        <v>9</v>
      </c>
      <c r="C920" s="47">
        <v>2139</v>
      </c>
      <c r="D920" s="47">
        <v>7</v>
      </c>
      <c r="E920" s="47" t="s">
        <v>18</v>
      </c>
      <c r="F920" s="48" t="s">
        <v>241</v>
      </c>
      <c r="G920" s="48" t="s">
        <v>11</v>
      </c>
      <c r="H920" s="48">
        <v>1161022</v>
      </c>
      <c r="I920" s="48">
        <v>1</v>
      </c>
      <c r="J920" s="48" t="s">
        <v>1145</v>
      </c>
      <c r="K920" s="48" t="s">
        <v>1487</v>
      </c>
      <c r="M920" s="47">
        <f>_xlfn.XLOOKUP(BASE!$A1580,dd_carteira_fundição!A:A,dd_carteira_fundição!G:G,"",0)</f>
        <v>1</v>
      </c>
      <c r="N920" s="47" t="s">
        <v>1164</v>
      </c>
      <c r="O920" s="133"/>
      <c r="P920" s="166" t="s">
        <v>1161</v>
      </c>
      <c r="Q920" s="47" t="s">
        <v>1346</v>
      </c>
      <c r="R920" s="47" t="s">
        <v>1690</v>
      </c>
      <c r="S920" s="47" t="s">
        <v>175</v>
      </c>
      <c r="T920" s="164">
        <v>151</v>
      </c>
      <c r="U920" s="165" t="str">
        <f>IFERROR(INDEX('TAXA DE OCUP. RECUR.'!$F$1:$F$60, MATCH(T920, 'TAXA DE OCUP. RECUR.'!$E$1:$E$60, 0)),"")</f>
        <v>MANDRILH. FISHER MILL - [151]</v>
      </c>
      <c r="V920" s="164">
        <v>1.5545454545454545</v>
      </c>
      <c r="W920" s="165"/>
      <c r="X920" s="229">
        <v>46142</v>
      </c>
      <c r="Y920" s="229"/>
      <c r="Z920" s="47">
        <f t="shared" si="119"/>
        <v>18</v>
      </c>
      <c r="AA920" s="47" t="str">
        <f t="shared" si="120"/>
        <v/>
      </c>
      <c r="AB920" s="47" t="str">
        <f t="shared" si="116"/>
        <v>abr</v>
      </c>
      <c r="AC920" s="47" t="str">
        <f t="shared" si="117"/>
        <v>2026</v>
      </c>
      <c r="AD920" s="165" t="str">
        <f t="shared" si="118"/>
        <v/>
      </c>
    </row>
    <row r="921" spans="1:30" x14ac:dyDescent="0.25">
      <c r="A921" s="47" t="s">
        <v>1042</v>
      </c>
      <c r="B921" s="47" t="s">
        <v>9</v>
      </c>
      <c r="C921" s="47">
        <v>2139</v>
      </c>
      <c r="D921" s="47">
        <v>7</v>
      </c>
      <c r="E921" s="47" t="s">
        <v>18</v>
      </c>
      <c r="F921" s="48" t="s">
        <v>241</v>
      </c>
      <c r="G921" s="48" t="s">
        <v>11</v>
      </c>
      <c r="H921" s="48">
        <v>1161022</v>
      </c>
      <c r="I921" s="48">
        <v>1</v>
      </c>
      <c r="J921" s="48" t="s">
        <v>1145</v>
      </c>
      <c r="K921" s="48" t="s">
        <v>1487</v>
      </c>
      <c r="M921" s="47">
        <f>_xlfn.XLOOKUP(BASE!$A1581,dd_carteira_fundição!A:A,dd_carteira_fundição!G:G,"",0)</f>
        <v>1</v>
      </c>
      <c r="N921" s="47" t="s">
        <v>1164</v>
      </c>
      <c r="O921" s="133"/>
      <c r="P921" s="166" t="s">
        <v>1161</v>
      </c>
      <c r="Q921" s="47" t="s">
        <v>1346</v>
      </c>
      <c r="R921" s="47" t="s">
        <v>1690</v>
      </c>
      <c r="S921" s="47" t="s">
        <v>177</v>
      </c>
      <c r="T921" s="164">
        <v>560</v>
      </c>
      <c r="U921" s="165" t="str">
        <f>IFERROR(INDEX('TAXA DE OCUP. RECUR.'!$F$1:$F$60, MATCH(T921, 'TAXA DE OCUP. RECUR.'!$E$1:$E$60, 0)),"")</f>
        <v>FRESA DROPP HEINN - [560]</v>
      </c>
      <c r="V921" s="164">
        <v>4.8600000000000003</v>
      </c>
      <c r="W921" s="165"/>
      <c r="X921" s="229">
        <v>46144</v>
      </c>
      <c r="Y921" s="229"/>
      <c r="Z921" s="47">
        <f t="shared" si="119"/>
        <v>18</v>
      </c>
      <c r="AA921" s="47" t="str">
        <f t="shared" si="120"/>
        <v/>
      </c>
      <c r="AB921" s="47" t="str">
        <f t="shared" si="116"/>
        <v>mai</v>
      </c>
      <c r="AC921" s="47" t="str">
        <f t="shared" si="117"/>
        <v>2026</v>
      </c>
      <c r="AD921" s="165" t="str">
        <f t="shared" si="118"/>
        <v/>
      </c>
    </row>
    <row r="922" spans="1:30" x14ac:dyDescent="0.25">
      <c r="A922" s="47"/>
      <c r="B922" s="47"/>
      <c r="C922" s="47"/>
      <c r="D922" s="47"/>
      <c r="E922" s="47" t="s">
        <v>18</v>
      </c>
      <c r="F922" s="48" t="s">
        <v>241</v>
      </c>
      <c r="G922" s="48" t="s">
        <v>11</v>
      </c>
      <c r="H922" s="48">
        <v>1161022</v>
      </c>
      <c r="I922" s="166" t="s">
        <v>1161</v>
      </c>
      <c r="J922" s="48" t="s">
        <v>1145</v>
      </c>
      <c r="K922" s="48" t="s">
        <v>1487</v>
      </c>
      <c r="M922" s="47">
        <f>_xlfn.XLOOKUP(BASE!$A1582,dd_carteira_fundição!A:A,dd_carteira_fundição!G:G,"",0)</f>
        <v>1</v>
      </c>
      <c r="N922" s="47" t="s">
        <v>1164</v>
      </c>
      <c r="O922" s="133"/>
      <c r="P922" s="166" t="s">
        <v>1161</v>
      </c>
      <c r="Q922" s="47"/>
      <c r="R922" s="47" t="s">
        <v>1690</v>
      </c>
      <c r="S922" s="47" t="s">
        <v>2117</v>
      </c>
      <c r="T922" s="164">
        <v>89</v>
      </c>
      <c r="U922" s="47" t="str">
        <f>IFERROR(INDEX('TAXA DE OCUP. RECUR.'!$F$1:$F$60, MATCH(T922, 'TAXA DE OCUP. RECUR.'!$E$1:$E$60, 0)),"")</f>
        <v>MONTAGEM (MONTAGEM DE MOENDA) - [89]</v>
      </c>
      <c r="V922" s="165">
        <v>12</v>
      </c>
      <c r="W922" s="165"/>
      <c r="X922" s="229">
        <v>46148</v>
      </c>
      <c r="Y922" s="229"/>
      <c r="Z922" s="47">
        <f t="shared" si="119"/>
        <v>19</v>
      </c>
      <c r="AA922" s="47" t="str">
        <f t="shared" si="120"/>
        <v/>
      </c>
      <c r="AB922" s="47"/>
      <c r="AC922" s="47"/>
      <c r="AD922" s="165" t="str">
        <f t="shared" si="118"/>
        <v/>
      </c>
    </row>
    <row r="923" spans="1:30" x14ac:dyDescent="0.25">
      <c r="A923" s="47" t="s">
        <v>1042</v>
      </c>
      <c r="B923" s="47" t="s">
        <v>9</v>
      </c>
      <c r="C923" s="47">
        <v>2139</v>
      </c>
      <c r="D923" s="47">
        <v>7</v>
      </c>
      <c r="E923" s="47" t="s">
        <v>18</v>
      </c>
      <c r="F923" s="48" t="s">
        <v>241</v>
      </c>
      <c r="G923" s="48" t="s">
        <v>11</v>
      </c>
      <c r="H923" s="48">
        <v>1161022</v>
      </c>
      <c r="I923" s="48">
        <v>1</v>
      </c>
      <c r="J923" s="48" t="s">
        <v>1145</v>
      </c>
      <c r="K923" s="48" t="s">
        <v>1487</v>
      </c>
      <c r="M923" s="47">
        <f>_xlfn.XLOOKUP(BASE!$A1583,dd_carteira_fundição!A:A,dd_carteira_fundição!G:G,"",0)</f>
        <v>1</v>
      </c>
      <c r="N923" s="47" t="s">
        <v>1164</v>
      </c>
      <c r="O923" s="133"/>
      <c r="P923" s="166" t="s">
        <v>1161</v>
      </c>
      <c r="Q923" s="47" t="s">
        <v>1346</v>
      </c>
      <c r="R923" s="47" t="s">
        <v>1690</v>
      </c>
      <c r="S923" s="47" t="s">
        <v>176</v>
      </c>
      <c r="T923" s="164">
        <v>112</v>
      </c>
      <c r="U923" s="165" t="str">
        <f>IFERROR(INDEX('TAXA DE OCUP. RECUR.'!$F$1:$F$60, MATCH(T923, 'TAXA DE OCUP. RECUR.'!$E$1:$E$60, 0)),"")</f>
        <v>FURADEIRA RADIAL  HCP - [112]</v>
      </c>
      <c r="V923" s="164">
        <v>1.9882142176481796</v>
      </c>
      <c r="W923" s="165"/>
      <c r="X923" s="229">
        <v>46160</v>
      </c>
      <c r="Y923" s="229"/>
      <c r="Z923" s="47">
        <f t="shared" si="119"/>
        <v>21</v>
      </c>
      <c r="AA923" s="47" t="str">
        <f t="shared" si="120"/>
        <v/>
      </c>
      <c r="AB923" s="47" t="str">
        <f t="shared" ref="AB923:AB986" si="121">IFERROR(IF(X923="","",TEXT(X923,"MMM")),"")</f>
        <v>mai</v>
      </c>
      <c r="AC923" s="47" t="str">
        <f t="shared" ref="AC923:AC986" si="122">IFERROR(IF(X923="","",TEXT(X923,"AAAA")),"")</f>
        <v>2026</v>
      </c>
      <c r="AD923" s="165" t="str">
        <f t="shared" si="118"/>
        <v/>
      </c>
    </row>
    <row r="924" spans="1:30" x14ac:dyDescent="0.25">
      <c r="A924" s="47" t="s">
        <v>1042</v>
      </c>
      <c r="B924" s="47" t="s">
        <v>9</v>
      </c>
      <c r="C924" s="47">
        <v>2139</v>
      </c>
      <c r="D924" s="47">
        <v>7</v>
      </c>
      <c r="E924" s="47" t="s">
        <v>18</v>
      </c>
      <c r="F924" s="48" t="s">
        <v>241</v>
      </c>
      <c r="G924" s="48" t="s">
        <v>11</v>
      </c>
      <c r="H924" s="48">
        <v>1161022</v>
      </c>
      <c r="I924" s="48">
        <v>1</v>
      </c>
      <c r="J924" s="48" t="s">
        <v>1145</v>
      </c>
      <c r="K924" s="48" t="s">
        <v>1487</v>
      </c>
      <c r="M924" s="47">
        <f>_xlfn.XLOOKUP(BASE!$A1584,dd_carteira_fundição!A:A,dd_carteira_fundição!G:G,"",0)</f>
        <v>1</v>
      </c>
      <c r="N924" s="47" t="s">
        <v>1164</v>
      </c>
      <c r="O924" s="133"/>
      <c r="P924" s="166" t="s">
        <v>1161</v>
      </c>
      <c r="Q924" s="47" t="s">
        <v>1346</v>
      </c>
      <c r="R924" s="47" t="s">
        <v>158</v>
      </c>
      <c r="S924" s="47" t="s">
        <v>158</v>
      </c>
      <c r="T924" s="164">
        <v>2</v>
      </c>
      <c r="U924" s="165" t="str">
        <f>IFERROR(INDEX('TAXA DE OCUP. RECUR.'!$F$1:$F$60, MATCH(T924, 'TAXA DE OCUP. RECUR.'!$E$1:$E$60, 0)),"")</f>
        <v>EXPEDIÇÃO</v>
      </c>
      <c r="V924" s="164">
        <v>1</v>
      </c>
      <c r="W924" s="165"/>
      <c r="X924" s="229">
        <v>46167</v>
      </c>
      <c r="Y924" s="229"/>
      <c r="Z924" s="47">
        <f t="shared" si="119"/>
        <v>22</v>
      </c>
      <c r="AA924" s="47" t="str">
        <f t="shared" si="120"/>
        <v/>
      </c>
      <c r="AB924" s="47" t="str">
        <f t="shared" si="121"/>
        <v>mai</v>
      </c>
      <c r="AC924" s="47" t="str">
        <f t="shared" si="122"/>
        <v>2026</v>
      </c>
      <c r="AD924" s="165" t="str">
        <f t="shared" si="118"/>
        <v/>
      </c>
    </row>
    <row r="925" spans="1:30" x14ac:dyDescent="0.25">
      <c r="A925" s="47" t="s">
        <v>17</v>
      </c>
      <c r="B925" s="47" t="s">
        <v>20</v>
      </c>
      <c r="C925" s="47">
        <v>966</v>
      </c>
      <c r="D925" s="47">
        <v>1</v>
      </c>
      <c r="E925" s="47" t="s">
        <v>1858</v>
      </c>
      <c r="F925" s="48" t="s">
        <v>1860</v>
      </c>
      <c r="G925" s="48" t="s">
        <v>23</v>
      </c>
      <c r="H925" s="48" t="s">
        <v>1107</v>
      </c>
      <c r="I925" s="48">
        <v>1</v>
      </c>
      <c r="J925" s="48" t="s">
        <v>1152</v>
      </c>
      <c r="K925" s="48" t="s">
        <v>1487</v>
      </c>
      <c r="M925" s="47">
        <f>_xlfn.XLOOKUP(BASE!$A1585,dd_carteira_fundição!A:A,dd_carteira_fundição!G:G,"",0)</f>
        <v>1</v>
      </c>
      <c r="N925" s="47" t="s">
        <v>1164</v>
      </c>
      <c r="O925" s="133"/>
      <c r="P925" s="166" t="s">
        <v>1158</v>
      </c>
      <c r="Q925" s="47" t="s">
        <v>1346</v>
      </c>
      <c r="R925" s="47" t="s">
        <v>158</v>
      </c>
      <c r="S925" s="47" t="s">
        <v>141</v>
      </c>
      <c r="T925" s="164">
        <v>1</v>
      </c>
      <c r="U925" s="165" t="str">
        <f>IFERROR(INDEX('TAXA DE OCUP. RECUR.'!$F$1:$F$60, MATCH(T925, 'TAXA DE OCUP. RECUR.'!$E$1:$E$60, 0)),"")</f>
        <v>FUNDIÇÃO MORENO</v>
      </c>
      <c r="V925" s="164">
        <v>1</v>
      </c>
      <c r="W925" s="165"/>
      <c r="X925" s="229">
        <v>46140</v>
      </c>
      <c r="Y925" s="229">
        <f>X925</f>
        <v>46140</v>
      </c>
      <c r="Z925" s="47">
        <f t="shared" si="119"/>
        <v>18</v>
      </c>
      <c r="AA925" s="47">
        <f t="shared" si="120"/>
        <v>18</v>
      </c>
      <c r="AB925" s="47" t="str">
        <f t="shared" si="121"/>
        <v>abr</v>
      </c>
      <c r="AC925" s="47" t="str">
        <f t="shared" si="122"/>
        <v>2026</v>
      </c>
      <c r="AD925" s="165">
        <f t="shared" si="118"/>
        <v>1</v>
      </c>
    </row>
    <row r="926" spans="1:30" x14ac:dyDescent="0.25">
      <c r="A926" s="47" t="s">
        <v>17</v>
      </c>
      <c r="B926" s="47" t="s">
        <v>20</v>
      </c>
      <c r="C926" s="47">
        <v>966</v>
      </c>
      <c r="D926" s="47">
        <v>1</v>
      </c>
      <c r="E926" s="47" t="s">
        <v>1858</v>
      </c>
      <c r="F926" s="48" t="s">
        <v>1860</v>
      </c>
      <c r="G926" s="48" t="s">
        <v>23</v>
      </c>
      <c r="H926" s="48" t="s">
        <v>1107</v>
      </c>
      <c r="I926" s="48">
        <v>1</v>
      </c>
      <c r="J926" s="48" t="s">
        <v>1152</v>
      </c>
      <c r="K926" s="48" t="s">
        <v>1487</v>
      </c>
      <c r="M926" s="47">
        <f>_xlfn.XLOOKUP(BASE!$A1586,dd_carteira_fundição!A:A,dd_carteira_fundição!G:G,"",0)</f>
        <v>1</v>
      </c>
      <c r="N926" s="47" t="s">
        <v>1164</v>
      </c>
      <c r="O926" s="133"/>
      <c r="P926" s="166" t="s">
        <v>1158</v>
      </c>
      <c r="Q926" s="47" t="s">
        <v>1346</v>
      </c>
      <c r="R926" s="47" t="s">
        <v>146</v>
      </c>
      <c r="S926" s="47" t="s">
        <v>1536</v>
      </c>
      <c r="T926" s="164">
        <v>89</v>
      </c>
      <c r="U926" s="165" t="str">
        <f>IFERROR(INDEX('TAXA DE OCUP. RECUR.'!$F$1:$F$60, MATCH(T926, 'TAXA DE OCUP. RECUR.'!$E$1:$E$60, 0)),"")</f>
        <v>MONTAGEM (MONTAGEM DE MOENDA) - [89]</v>
      </c>
      <c r="V926" s="164">
        <v>19.854545454545452</v>
      </c>
      <c r="W926" s="165"/>
      <c r="X926" s="229">
        <v>46141</v>
      </c>
      <c r="Y926" s="229">
        <f t="shared" ref="Y926:Y936" si="123">X926</f>
        <v>46141</v>
      </c>
      <c r="Z926" s="47">
        <f t="shared" si="119"/>
        <v>18</v>
      </c>
      <c r="AA926" s="47">
        <f t="shared" si="120"/>
        <v>18</v>
      </c>
      <c r="AB926" s="47" t="str">
        <f t="shared" si="121"/>
        <v>abr</v>
      </c>
      <c r="AC926" s="47" t="str">
        <f t="shared" si="122"/>
        <v>2026</v>
      </c>
      <c r="AD926" s="165">
        <f t="shared" si="118"/>
        <v>1</v>
      </c>
    </row>
    <row r="927" spans="1:30" x14ac:dyDescent="0.25">
      <c r="A927" s="47" t="s">
        <v>17</v>
      </c>
      <c r="B927" s="47" t="s">
        <v>20</v>
      </c>
      <c r="C927" s="47">
        <v>966</v>
      </c>
      <c r="D927" s="47">
        <v>1</v>
      </c>
      <c r="E927" s="47" t="s">
        <v>1858</v>
      </c>
      <c r="F927" s="48" t="s">
        <v>1860</v>
      </c>
      <c r="G927" s="48" t="s">
        <v>23</v>
      </c>
      <c r="H927" s="48" t="s">
        <v>1107</v>
      </c>
      <c r="I927" s="48">
        <v>1</v>
      </c>
      <c r="J927" s="48" t="s">
        <v>1152</v>
      </c>
      <c r="K927" s="48" t="s">
        <v>1487</v>
      </c>
      <c r="M927" s="47">
        <f>_xlfn.XLOOKUP(BASE!$A1587,dd_carteira_fundição!A:A,dd_carteira_fundição!G:G,"",0)</f>
        <v>1</v>
      </c>
      <c r="N927" s="47" t="s">
        <v>1164</v>
      </c>
      <c r="O927" s="133"/>
      <c r="P927" s="166" t="s">
        <v>1158</v>
      </c>
      <c r="Q927" s="47" t="s">
        <v>1346</v>
      </c>
      <c r="R927" s="47" t="s">
        <v>1205</v>
      </c>
      <c r="S927" s="48" t="s">
        <v>1531</v>
      </c>
      <c r="T927" s="164">
        <v>82</v>
      </c>
      <c r="U927" s="165" t="str">
        <f>IFERROR(INDEX('TAXA DE OCUP. RECUR.'!$F$1:$F$60, MATCH(T927, 'TAXA DE OCUP. RECUR.'!$E$1:$E$60, 0)),"")</f>
        <v/>
      </c>
      <c r="V927" s="164">
        <v>2.749090909090909</v>
      </c>
      <c r="W927" s="165"/>
      <c r="X927" s="229">
        <v>46146</v>
      </c>
      <c r="Y927" s="229">
        <f t="shared" si="123"/>
        <v>46146</v>
      </c>
      <c r="Z927" s="47">
        <f t="shared" si="119"/>
        <v>19</v>
      </c>
      <c r="AA927" s="47">
        <f t="shared" si="120"/>
        <v>19</v>
      </c>
      <c r="AB927" s="47" t="str">
        <f t="shared" si="121"/>
        <v>mai</v>
      </c>
      <c r="AC927" s="47" t="str">
        <f t="shared" si="122"/>
        <v>2026</v>
      </c>
      <c r="AD927" s="165">
        <f t="shared" si="118"/>
        <v>1</v>
      </c>
    </row>
    <row r="928" spans="1:30" x14ac:dyDescent="0.25">
      <c r="A928" s="47" t="s">
        <v>17</v>
      </c>
      <c r="B928" s="47" t="s">
        <v>20</v>
      </c>
      <c r="C928" s="47">
        <v>966</v>
      </c>
      <c r="D928" s="47">
        <v>1</v>
      </c>
      <c r="E928" s="47" t="s">
        <v>1858</v>
      </c>
      <c r="F928" s="48" t="s">
        <v>1860</v>
      </c>
      <c r="G928" s="48" t="s">
        <v>23</v>
      </c>
      <c r="H928" s="48" t="s">
        <v>1107</v>
      </c>
      <c r="I928" s="48">
        <v>1</v>
      </c>
      <c r="J928" s="48" t="s">
        <v>1152</v>
      </c>
      <c r="K928" s="48" t="s">
        <v>1487</v>
      </c>
      <c r="M928" s="47">
        <f>_xlfn.XLOOKUP(BASE!$A1588,dd_carteira_fundição!A:A,dd_carteira_fundição!G:G,"",0)</f>
        <v>1</v>
      </c>
      <c r="N928" s="47" t="s">
        <v>1164</v>
      </c>
      <c r="O928" s="133"/>
      <c r="P928" s="166" t="s">
        <v>1158</v>
      </c>
      <c r="Q928" s="47" t="s">
        <v>1346</v>
      </c>
      <c r="R928" s="47" t="s">
        <v>1690</v>
      </c>
      <c r="S928" s="47" t="s">
        <v>1533</v>
      </c>
      <c r="T928" s="164">
        <v>610</v>
      </c>
      <c r="U928" s="165" t="str">
        <f>IFERROR(INDEX('TAXA DE OCUP. RECUR.'!$F$1:$F$60, MATCH(T928, 'TAXA DE OCUP. RECUR.'!$E$1:$E$60, 0)),"")</f>
        <v>FRESADORA HEYLIGENTASDE - [610]</v>
      </c>
      <c r="V928" s="164">
        <v>4.581818181818182</v>
      </c>
      <c r="W928" s="165"/>
      <c r="X928" s="229">
        <v>46151</v>
      </c>
      <c r="Y928" s="229">
        <f t="shared" si="123"/>
        <v>46151</v>
      </c>
      <c r="Z928" s="47">
        <f t="shared" si="119"/>
        <v>19</v>
      </c>
      <c r="AA928" s="47">
        <f t="shared" si="120"/>
        <v>19</v>
      </c>
      <c r="AB928" s="47" t="str">
        <f t="shared" si="121"/>
        <v>mai</v>
      </c>
      <c r="AC928" s="47" t="str">
        <f t="shared" si="122"/>
        <v>2026</v>
      </c>
      <c r="AD928" s="165">
        <f t="shared" si="118"/>
        <v>1</v>
      </c>
    </row>
    <row r="929" spans="1:30" x14ac:dyDescent="0.25">
      <c r="A929" s="47" t="s">
        <v>17</v>
      </c>
      <c r="B929" s="47" t="s">
        <v>20</v>
      </c>
      <c r="C929" s="47">
        <v>966</v>
      </c>
      <c r="D929" s="47">
        <v>1</v>
      </c>
      <c r="E929" s="47" t="s">
        <v>1858</v>
      </c>
      <c r="F929" s="48" t="s">
        <v>1860</v>
      </c>
      <c r="G929" s="48" t="s">
        <v>23</v>
      </c>
      <c r="H929" s="48" t="s">
        <v>1107</v>
      </c>
      <c r="I929" s="48">
        <v>1</v>
      </c>
      <c r="J929" s="48" t="s">
        <v>1152</v>
      </c>
      <c r="K929" s="48" t="s">
        <v>1487</v>
      </c>
      <c r="M929" s="47">
        <f>_xlfn.XLOOKUP(BASE!$A1589,dd_carteira_fundição!A:A,dd_carteira_fundição!G:G,"",0)</f>
        <v>1</v>
      </c>
      <c r="N929" s="47" t="s">
        <v>1164</v>
      </c>
      <c r="O929" s="133"/>
      <c r="P929" s="166" t="s">
        <v>1158</v>
      </c>
      <c r="Q929" s="47" t="s">
        <v>1346</v>
      </c>
      <c r="R929" s="47" t="s">
        <v>1690</v>
      </c>
      <c r="S929" s="47" t="s">
        <v>1532</v>
      </c>
      <c r="T929" s="164">
        <v>84</v>
      </c>
      <c r="U929" s="165" t="str">
        <f>IFERROR(INDEX('TAXA DE OCUP. RECUR.'!$F$1:$F$60, MATCH(T929, 'TAXA DE OCUP. RECUR.'!$E$1:$E$60, 0)),"")</f>
        <v>SOLDA - [84]</v>
      </c>
      <c r="V929" s="164">
        <v>6.1090909090909085</v>
      </c>
      <c r="W929" s="165"/>
      <c r="X929" s="229">
        <v>46156</v>
      </c>
      <c r="Y929" s="229">
        <f t="shared" si="123"/>
        <v>46156</v>
      </c>
      <c r="Z929" s="47">
        <f t="shared" si="119"/>
        <v>20</v>
      </c>
      <c r="AA929" s="47">
        <f t="shared" si="120"/>
        <v>20</v>
      </c>
      <c r="AB929" s="47" t="str">
        <f t="shared" si="121"/>
        <v>mai</v>
      </c>
      <c r="AC929" s="47" t="str">
        <f t="shared" si="122"/>
        <v>2026</v>
      </c>
      <c r="AD929" s="165">
        <f t="shared" si="118"/>
        <v>1</v>
      </c>
    </row>
    <row r="930" spans="1:30" x14ac:dyDescent="0.25">
      <c r="A930" s="47" t="s">
        <v>17</v>
      </c>
      <c r="B930" s="47" t="s">
        <v>20</v>
      </c>
      <c r="C930" s="47">
        <v>966</v>
      </c>
      <c r="D930" s="47">
        <v>1</v>
      </c>
      <c r="E930" s="47" t="s">
        <v>1858</v>
      </c>
      <c r="F930" s="48" t="s">
        <v>1860</v>
      </c>
      <c r="G930" s="48" t="s">
        <v>23</v>
      </c>
      <c r="H930" s="48" t="s">
        <v>1107</v>
      </c>
      <c r="I930" s="48">
        <v>1</v>
      </c>
      <c r="J930" s="48" t="s">
        <v>1152</v>
      </c>
      <c r="K930" s="48" t="s">
        <v>1487</v>
      </c>
      <c r="M930" s="47">
        <f>_xlfn.XLOOKUP(BASE!$A1590,dd_carteira_fundição!A:A,dd_carteira_fundição!G:G,"",0)</f>
        <v>1</v>
      </c>
      <c r="N930" s="47" t="s">
        <v>1164</v>
      </c>
      <c r="O930" s="133"/>
      <c r="P930" s="166" t="s">
        <v>1158</v>
      </c>
      <c r="Q930" s="47" t="s">
        <v>1346</v>
      </c>
      <c r="R930" s="47" t="s">
        <v>146</v>
      </c>
      <c r="S930" s="47" t="s">
        <v>1534</v>
      </c>
      <c r="T930" s="47">
        <v>89</v>
      </c>
      <c r="U930" s="47" t="str">
        <f>IFERROR(INDEX('TAXA DE OCUP. RECUR.'!$F$1:$F$60, MATCH(T930, 'TAXA DE OCUP. RECUR.'!$E$1:$E$60, 0)),"")</f>
        <v>MONTAGEM (MONTAGEM DE MOENDA) - [89]</v>
      </c>
      <c r="V930" s="165">
        <v>67.2</v>
      </c>
      <c r="W930" s="165"/>
      <c r="X930" s="229">
        <v>46158</v>
      </c>
      <c r="Y930" s="229">
        <f t="shared" si="123"/>
        <v>46158</v>
      </c>
      <c r="Z930" s="47">
        <f t="shared" si="119"/>
        <v>20</v>
      </c>
      <c r="AA930" s="47">
        <f t="shared" si="120"/>
        <v>20</v>
      </c>
      <c r="AB930" s="47" t="str">
        <f t="shared" si="121"/>
        <v>mai</v>
      </c>
      <c r="AC930" s="47" t="str">
        <f t="shared" si="122"/>
        <v>2026</v>
      </c>
      <c r="AD930" s="165">
        <f t="shared" si="118"/>
        <v>1</v>
      </c>
    </row>
    <row r="931" spans="1:30" x14ac:dyDescent="0.25">
      <c r="A931" s="47" t="s">
        <v>17</v>
      </c>
      <c r="B931" s="47" t="s">
        <v>20</v>
      </c>
      <c r="C931" s="47">
        <v>966</v>
      </c>
      <c r="D931" s="47">
        <v>1</v>
      </c>
      <c r="E931" s="47" t="s">
        <v>1858</v>
      </c>
      <c r="F931" s="48" t="s">
        <v>1860</v>
      </c>
      <c r="G931" s="48" t="s">
        <v>23</v>
      </c>
      <c r="H931" s="48" t="s">
        <v>1107</v>
      </c>
      <c r="I931" s="48">
        <v>1</v>
      </c>
      <c r="J931" s="48" t="s">
        <v>1152</v>
      </c>
      <c r="K931" s="48" t="s">
        <v>1487</v>
      </c>
      <c r="M931" s="47">
        <f>_xlfn.XLOOKUP(BASE!$A1591,dd_carteira_fundição!A:A,dd_carteira_fundição!G:G,"",0)</f>
        <v>1</v>
      </c>
      <c r="N931" s="47" t="s">
        <v>1164</v>
      </c>
      <c r="O931" s="133"/>
      <c r="P931" s="166" t="s">
        <v>1158</v>
      </c>
      <c r="Q931" s="47" t="s">
        <v>1346</v>
      </c>
      <c r="R931" s="47" t="s">
        <v>146</v>
      </c>
      <c r="S931" s="47" t="s">
        <v>1541</v>
      </c>
      <c r="T931" s="47">
        <v>89</v>
      </c>
      <c r="U931" s="47" t="str">
        <f>IFERROR(INDEX('TAXA DE OCUP. RECUR.'!$F$1:$F$60, MATCH(T931, 'TAXA DE OCUP. RECUR.'!$E$1:$E$60, 0)),"")</f>
        <v>MONTAGEM (MONTAGEM DE MOENDA) - [89]</v>
      </c>
      <c r="V931" s="165">
        <v>1.68</v>
      </c>
      <c r="W931" s="165"/>
      <c r="X931" s="229">
        <v>46159</v>
      </c>
      <c r="Y931" s="229">
        <f t="shared" si="123"/>
        <v>46159</v>
      </c>
      <c r="Z931" s="47">
        <f t="shared" si="119"/>
        <v>20</v>
      </c>
      <c r="AA931" s="47">
        <f t="shared" si="120"/>
        <v>20</v>
      </c>
      <c r="AB931" s="47" t="str">
        <f t="shared" si="121"/>
        <v>mai</v>
      </c>
      <c r="AC931" s="47" t="str">
        <f t="shared" si="122"/>
        <v>2026</v>
      </c>
      <c r="AD931" s="165">
        <f t="shared" si="118"/>
        <v>1</v>
      </c>
    </row>
    <row r="932" spans="1:30" x14ac:dyDescent="0.25">
      <c r="A932" s="47" t="s">
        <v>17</v>
      </c>
      <c r="B932" s="47" t="s">
        <v>20</v>
      </c>
      <c r="C932" s="47">
        <v>966</v>
      </c>
      <c r="D932" s="47">
        <v>1</v>
      </c>
      <c r="E932" s="47" t="s">
        <v>1858</v>
      </c>
      <c r="F932" s="48" t="s">
        <v>1860</v>
      </c>
      <c r="G932" s="48" t="s">
        <v>23</v>
      </c>
      <c r="H932" s="48" t="s">
        <v>1107</v>
      </c>
      <c r="I932" s="48">
        <v>1</v>
      </c>
      <c r="J932" s="48" t="s">
        <v>1152</v>
      </c>
      <c r="K932" s="48" t="s">
        <v>1487</v>
      </c>
      <c r="M932" s="47">
        <f>_xlfn.XLOOKUP(BASE!$A1592,dd_carteira_fundição!A:A,dd_carteira_fundição!G:G,"",0)</f>
        <v>1</v>
      </c>
      <c r="N932" s="47" t="s">
        <v>1164</v>
      </c>
      <c r="O932" s="133"/>
      <c r="P932" s="166" t="s">
        <v>1158</v>
      </c>
      <c r="Q932" s="47" t="s">
        <v>1346</v>
      </c>
      <c r="R932" s="47" t="s">
        <v>158</v>
      </c>
      <c r="S932" s="47" t="s">
        <v>158</v>
      </c>
      <c r="T932" s="47">
        <v>2</v>
      </c>
      <c r="U932" s="47" t="str">
        <f>IFERROR(INDEX('TAXA DE OCUP. RECUR.'!$F$1:$F$60, MATCH(T932, 'TAXA DE OCUP. RECUR.'!$E$1:$E$60, 0)),"")</f>
        <v>EXPEDIÇÃO</v>
      </c>
      <c r="V932" s="165">
        <v>1.4</v>
      </c>
      <c r="W932" s="165"/>
      <c r="X932" s="229">
        <v>46159</v>
      </c>
      <c r="Y932" s="229">
        <f t="shared" si="123"/>
        <v>46159</v>
      </c>
      <c r="Z932" s="47">
        <f t="shared" si="119"/>
        <v>20</v>
      </c>
      <c r="AA932" s="47">
        <f t="shared" si="120"/>
        <v>20</v>
      </c>
      <c r="AB932" s="47" t="str">
        <f t="shared" si="121"/>
        <v>mai</v>
      </c>
      <c r="AC932" s="47" t="str">
        <f t="shared" si="122"/>
        <v>2026</v>
      </c>
      <c r="AD932" s="165">
        <f t="shared" si="118"/>
        <v>1</v>
      </c>
    </row>
    <row r="933" spans="1:30" x14ac:dyDescent="0.25">
      <c r="A933" s="47" t="s">
        <v>17</v>
      </c>
      <c r="B933" s="47" t="s">
        <v>9</v>
      </c>
      <c r="C933" s="47">
        <v>2186</v>
      </c>
      <c r="D933" s="47">
        <v>1</v>
      </c>
      <c r="E933" s="47" t="s">
        <v>1857</v>
      </c>
      <c r="F933" s="48" t="s">
        <v>1859</v>
      </c>
      <c r="G933" s="48" t="s">
        <v>23</v>
      </c>
      <c r="H933" s="48" t="s">
        <v>1107</v>
      </c>
      <c r="I933" s="48">
        <v>1</v>
      </c>
      <c r="J933" s="48" t="s">
        <v>1514</v>
      </c>
      <c r="K933" s="48" t="s">
        <v>1487</v>
      </c>
      <c r="M933" s="47">
        <f>_xlfn.XLOOKUP(BASE!$A1593,dd_carteira_fundição!A:A,dd_carteira_fundição!G:G,"",0)</f>
        <v>1</v>
      </c>
      <c r="N933" s="47" t="s">
        <v>1550</v>
      </c>
      <c r="O933" s="133"/>
      <c r="P933" s="166" t="s">
        <v>1181</v>
      </c>
      <c r="Q933" s="47" t="s">
        <v>1346</v>
      </c>
      <c r="R933" s="47" t="s">
        <v>158</v>
      </c>
      <c r="S933" s="47" t="s">
        <v>2119</v>
      </c>
      <c r="T933" s="164">
        <v>2</v>
      </c>
      <c r="U933" s="47" t="str">
        <f>IFERROR(INDEX('TAXA DE OCUP. RECUR.'!$F$1:$F$60, MATCH(T933, 'TAXA DE OCUP. RECUR.'!$E$1:$E$60, 0)),"")</f>
        <v>EXPEDIÇÃO</v>
      </c>
      <c r="V933" s="165">
        <v>1</v>
      </c>
      <c r="W933" s="165"/>
      <c r="X933" s="229">
        <v>46163</v>
      </c>
      <c r="Y933" s="229">
        <f t="shared" si="123"/>
        <v>46163</v>
      </c>
      <c r="Z933" s="47">
        <f t="shared" si="119"/>
        <v>21</v>
      </c>
      <c r="AA933" s="47">
        <f t="shared" si="120"/>
        <v>21</v>
      </c>
      <c r="AB933" s="47" t="str">
        <f t="shared" si="121"/>
        <v>mai</v>
      </c>
      <c r="AC933" s="47" t="str">
        <f t="shared" si="122"/>
        <v>2026</v>
      </c>
      <c r="AD933" s="165">
        <f t="shared" si="118"/>
        <v>1</v>
      </c>
    </row>
    <row r="934" spans="1:30" x14ac:dyDescent="0.25">
      <c r="A934" s="47" t="s">
        <v>17</v>
      </c>
      <c r="B934" s="47" t="s">
        <v>9</v>
      </c>
      <c r="C934" s="47">
        <v>2186</v>
      </c>
      <c r="D934" s="47">
        <v>1</v>
      </c>
      <c r="E934" s="47" t="s">
        <v>1857</v>
      </c>
      <c r="F934" s="48" t="s">
        <v>1859</v>
      </c>
      <c r="G934" s="48" t="s">
        <v>23</v>
      </c>
      <c r="H934" s="48" t="s">
        <v>1107</v>
      </c>
      <c r="I934" s="48">
        <v>1</v>
      </c>
      <c r="J934" s="48" t="s">
        <v>1514</v>
      </c>
      <c r="K934" s="48" t="s">
        <v>1487</v>
      </c>
      <c r="M934" s="47">
        <f>_xlfn.XLOOKUP(BASE!$A1594,dd_carteira_fundição!A:A,dd_carteira_fundição!G:G,"",0)</f>
        <v>1</v>
      </c>
      <c r="N934" s="47" t="s">
        <v>1550</v>
      </c>
      <c r="O934" s="133"/>
      <c r="P934" s="166" t="s">
        <v>1181</v>
      </c>
      <c r="Q934" s="47" t="s">
        <v>1346</v>
      </c>
      <c r="R934" s="47" t="s">
        <v>1690</v>
      </c>
      <c r="S934" s="47" t="s">
        <v>2850</v>
      </c>
      <c r="T934" s="164">
        <v>121</v>
      </c>
      <c r="U934" s="47" t="str">
        <f>IFERROR(INDEX('TAXA DE OCUP. RECUR.'!$F$1:$F$60, MATCH(T934, 'TAXA DE OCUP. RECUR.'!$E$1:$E$60, 0)),"")</f>
        <v>TORNO HORIZ. TOS SKJ-85 - [121]</v>
      </c>
      <c r="V934" s="165">
        <v>30</v>
      </c>
      <c r="W934" s="165"/>
      <c r="X934" s="229">
        <v>46175</v>
      </c>
      <c r="Y934" s="229">
        <f t="shared" si="123"/>
        <v>46175</v>
      </c>
      <c r="Z934" s="47">
        <f t="shared" si="119"/>
        <v>23</v>
      </c>
      <c r="AA934" s="47">
        <f t="shared" si="120"/>
        <v>23</v>
      </c>
      <c r="AB934" s="47" t="str">
        <f t="shared" si="121"/>
        <v>jun</v>
      </c>
      <c r="AC934" s="47" t="str">
        <f t="shared" si="122"/>
        <v>2026</v>
      </c>
      <c r="AD934" s="165">
        <f t="shared" si="118"/>
        <v>1</v>
      </c>
    </row>
    <row r="935" spans="1:30" x14ac:dyDescent="0.25">
      <c r="A935" s="47" t="s">
        <v>17</v>
      </c>
      <c r="B935" s="47" t="s">
        <v>9</v>
      </c>
      <c r="C935" s="47">
        <v>2186</v>
      </c>
      <c r="D935" s="47">
        <v>1</v>
      </c>
      <c r="E935" s="47" t="s">
        <v>1857</v>
      </c>
      <c r="F935" s="48" t="s">
        <v>1859</v>
      </c>
      <c r="G935" s="48" t="s">
        <v>23</v>
      </c>
      <c r="H935" s="48" t="s">
        <v>1107</v>
      </c>
      <c r="I935" s="48">
        <v>1</v>
      </c>
      <c r="J935" s="48" t="s">
        <v>1514</v>
      </c>
      <c r="K935" s="48" t="s">
        <v>1487</v>
      </c>
      <c r="M935" s="47">
        <f>_xlfn.XLOOKUP(BASE!$A1595,dd_carteira_fundição!A:A,dd_carteira_fundição!G:G,"",0)</f>
        <v>1</v>
      </c>
      <c r="N935" s="47" t="s">
        <v>1550</v>
      </c>
      <c r="O935" s="133"/>
      <c r="P935" s="166" t="s">
        <v>1181</v>
      </c>
      <c r="Q935" s="47" t="s">
        <v>1346</v>
      </c>
      <c r="R935" s="47" t="s">
        <v>1690</v>
      </c>
      <c r="S935" s="47" t="s">
        <v>2851</v>
      </c>
      <c r="T935" s="164">
        <v>107</v>
      </c>
      <c r="U935" s="47" t="str">
        <f>IFERROR(INDEX('TAXA DE OCUP. RECUR.'!$F$1:$F$60, MATCH(T935, 'TAXA DE OCUP. RECUR.'!$E$1:$E$60, 0)),"")</f>
        <v>PLAINA DE MESA INGERSOL - [107]</v>
      </c>
      <c r="V935" s="165">
        <v>15</v>
      </c>
      <c r="W935" s="165"/>
      <c r="X935" s="229">
        <v>46175</v>
      </c>
      <c r="Y935" s="229">
        <f t="shared" si="123"/>
        <v>46175</v>
      </c>
      <c r="Z935" s="47">
        <f t="shared" si="119"/>
        <v>23</v>
      </c>
      <c r="AA935" s="47">
        <f t="shared" si="120"/>
        <v>23</v>
      </c>
      <c r="AB935" s="47" t="str">
        <f t="shared" si="121"/>
        <v>jun</v>
      </c>
      <c r="AC935" s="47" t="str">
        <f t="shared" si="122"/>
        <v>2026</v>
      </c>
      <c r="AD935" s="165">
        <f t="shared" si="118"/>
        <v>1</v>
      </c>
    </row>
    <row r="936" spans="1:30" x14ac:dyDescent="0.25">
      <c r="A936" s="47" t="s">
        <v>17</v>
      </c>
      <c r="B936" s="47" t="s">
        <v>9</v>
      </c>
      <c r="C936" s="47">
        <v>2186</v>
      </c>
      <c r="D936" s="47">
        <v>1</v>
      </c>
      <c r="E936" s="47" t="s">
        <v>1857</v>
      </c>
      <c r="F936" s="48" t="s">
        <v>1859</v>
      </c>
      <c r="G936" s="48" t="s">
        <v>23</v>
      </c>
      <c r="H936" s="48" t="s">
        <v>1107</v>
      </c>
      <c r="I936" s="48">
        <v>1</v>
      </c>
      <c r="J936" s="48" t="s">
        <v>1514</v>
      </c>
      <c r="K936" s="48" t="s">
        <v>1487</v>
      </c>
      <c r="M936" s="47">
        <f>_xlfn.XLOOKUP(BASE!$A1596,dd_carteira_fundição!A:A,dd_carteira_fundição!G:G,"",0)</f>
        <v>1</v>
      </c>
      <c r="N936" s="47" t="s">
        <v>1550</v>
      </c>
      <c r="O936" s="133"/>
      <c r="P936" s="166" t="s">
        <v>1181</v>
      </c>
      <c r="Q936" s="47" t="s">
        <v>1346</v>
      </c>
      <c r="R936" s="47" t="s">
        <v>158</v>
      </c>
      <c r="S936" s="47" t="s">
        <v>158</v>
      </c>
      <c r="T936" s="164">
        <v>2</v>
      </c>
      <c r="U936" s="47" t="str">
        <f>IFERROR(INDEX('TAXA DE OCUP. RECUR.'!$F$1:$F$60, MATCH(T936, 'TAXA DE OCUP. RECUR.'!$E$1:$E$60, 0)),"")</f>
        <v>EXPEDIÇÃO</v>
      </c>
      <c r="V936" s="165">
        <v>1</v>
      </c>
      <c r="W936" s="165"/>
      <c r="X936" s="229">
        <v>46178</v>
      </c>
      <c r="Y936" s="229">
        <f t="shared" si="123"/>
        <v>46178</v>
      </c>
      <c r="Z936" s="47">
        <f t="shared" si="119"/>
        <v>23</v>
      </c>
      <c r="AA936" s="47">
        <f t="shared" si="120"/>
        <v>23</v>
      </c>
      <c r="AB936" s="47" t="str">
        <f t="shared" si="121"/>
        <v>jun</v>
      </c>
      <c r="AC936" s="47" t="str">
        <f t="shared" si="122"/>
        <v>2026</v>
      </c>
      <c r="AD936" s="165">
        <f t="shared" si="118"/>
        <v>1</v>
      </c>
    </row>
    <row r="937" spans="1:30" x14ac:dyDescent="0.25">
      <c r="A937" s="47" t="s">
        <v>17</v>
      </c>
      <c r="B937" s="47" t="s">
        <v>9</v>
      </c>
      <c r="C937" s="47">
        <v>2186</v>
      </c>
      <c r="D937" s="47">
        <v>1</v>
      </c>
      <c r="E937" s="47" t="s">
        <v>1109</v>
      </c>
      <c r="F937" s="48" t="s">
        <v>1791</v>
      </c>
      <c r="G937" s="48" t="s">
        <v>11</v>
      </c>
      <c r="H937" s="48">
        <v>299302</v>
      </c>
      <c r="I937" s="48">
        <v>1</v>
      </c>
      <c r="J937" s="48" t="s">
        <v>1151</v>
      </c>
      <c r="K937" s="48" t="s">
        <v>1486</v>
      </c>
      <c r="M937" s="47">
        <f>_xlfn.XLOOKUP(BASE!$A1597,dd_carteira_fundição!A:A,dd_carteira_fundição!G:G,"",0)</f>
        <v>1</v>
      </c>
      <c r="N937" s="47" t="s">
        <v>1164</v>
      </c>
      <c r="O937" s="133"/>
      <c r="P937" s="166"/>
      <c r="Q937" s="47"/>
      <c r="R937" s="47" t="s">
        <v>1687</v>
      </c>
      <c r="S937" s="167" t="s">
        <v>1156</v>
      </c>
      <c r="T937" s="164">
        <v>1</v>
      </c>
      <c r="U937" s="47" t="str">
        <f>IFERROR(INDEX('TAXA DE OCUP. RECUR.'!$F$1:$F$60, MATCH(T937, 'TAXA DE OCUP. RECUR.'!$E$1:$E$60, 0)),"")</f>
        <v>FUNDIÇÃO MORENO</v>
      </c>
      <c r="V937" s="165">
        <v>1</v>
      </c>
      <c r="W937" s="165"/>
      <c r="X937" s="229">
        <v>46189</v>
      </c>
      <c r="Y937" s="229"/>
      <c r="Z937" s="47">
        <f t="shared" si="119"/>
        <v>25</v>
      </c>
      <c r="AA937" s="47" t="str">
        <f t="shared" si="120"/>
        <v/>
      </c>
      <c r="AB937" s="47" t="str">
        <f t="shared" si="121"/>
        <v>jun</v>
      </c>
      <c r="AC937" s="47" t="str">
        <f t="shared" si="122"/>
        <v>2026</v>
      </c>
      <c r="AD937" s="165" t="str">
        <f t="shared" si="118"/>
        <v/>
      </c>
    </row>
    <row r="938" spans="1:30" x14ac:dyDescent="0.25">
      <c r="A938" s="47" t="s">
        <v>17</v>
      </c>
      <c r="B938" s="47" t="s">
        <v>9</v>
      </c>
      <c r="C938" s="47">
        <v>2186</v>
      </c>
      <c r="D938" s="47">
        <v>1</v>
      </c>
      <c r="E938" s="47" t="s">
        <v>1109</v>
      </c>
      <c r="F938" s="48" t="s">
        <v>1791</v>
      </c>
      <c r="G938" s="48" t="s">
        <v>11</v>
      </c>
      <c r="H938" s="48">
        <v>299302</v>
      </c>
      <c r="I938" s="48">
        <v>1</v>
      </c>
      <c r="J938" s="48" t="s">
        <v>1151</v>
      </c>
      <c r="K938" s="48" t="s">
        <v>1486</v>
      </c>
      <c r="M938" s="47">
        <f>_xlfn.XLOOKUP(BASE!$A1598,dd_carteira_fundição!A:A,dd_carteira_fundição!G:G,"",0)</f>
        <v>1</v>
      </c>
      <c r="N938" s="47" t="s">
        <v>1164</v>
      </c>
      <c r="O938" s="133"/>
      <c r="P938" s="166"/>
      <c r="Q938" s="47"/>
      <c r="R938" s="47" t="s">
        <v>1690</v>
      </c>
      <c r="S938" s="167" t="s">
        <v>1503</v>
      </c>
      <c r="T938" s="164">
        <v>496</v>
      </c>
      <c r="U938" s="47" t="s">
        <v>1504</v>
      </c>
      <c r="V938" s="165">
        <v>66</v>
      </c>
      <c r="W938" s="165"/>
      <c r="X938" s="229"/>
      <c r="Y938" s="229"/>
      <c r="Z938" s="47">
        <f t="shared" si="119"/>
        <v>1</v>
      </c>
      <c r="AA938" s="47" t="str">
        <f t="shared" si="120"/>
        <v/>
      </c>
      <c r="AB938" s="47" t="str">
        <f t="shared" si="121"/>
        <v/>
      </c>
      <c r="AC938" s="47" t="str">
        <f t="shared" si="122"/>
        <v/>
      </c>
      <c r="AD938" s="165" t="str">
        <f t="shared" si="118"/>
        <v/>
      </c>
    </row>
    <row r="939" spans="1:30" x14ac:dyDescent="0.25">
      <c r="A939" s="47" t="s">
        <v>1811</v>
      </c>
      <c r="B939" s="47" t="s">
        <v>9</v>
      </c>
      <c r="C939" s="47" t="s">
        <v>1862</v>
      </c>
      <c r="D939" s="47" t="s">
        <v>1862</v>
      </c>
      <c r="E939" s="47" t="s">
        <v>1109</v>
      </c>
      <c r="F939" s="48" t="s">
        <v>1791</v>
      </c>
      <c r="G939" s="48" t="s">
        <v>11</v>
      </c>
      <c r="H939" s="48">
        <v>299302</v>
      </c>
      <c r="I939" s="48">
        <v>1</v>
      </c>
      <c r="J939" s="48" t="s">
        <v>1151</v>
      </c>
      <c r="K939" s="48" t="s">
        <v>1486</v>
      </c>
      <c r="M939" s="47">
        <f>_xlfn.XLOOKUP(BASE!$A1599,dd_carteira_fundição!A:A,dd_carteira_fundição!G:G,"",0)</f>
        <v>1</v>
      </c>
      <c r="N939" s="47" t="s">
        <v>1164</v>
      </c>
      <c r="O939" s="133"/>
      <c r="P939" s="166"/>
      <c r="Q939" s="47"/>
      <c r="R939" s="47" t="s">
        <v>1690</v>
      </c>
      <c r="S939" s="167" t="s">
        <v>1440</v>
      </c>
      <c r="T939" s="164">
        <v>74</v>
      </c>
      <c r="U939" s="47" t="str">
        <f>IFERROR(INDEX('TAXA DE OCUP. RECUR.'!$F$1:$F$60, MATCH(T939, 'TAXA DE OCUP. RECUR.'!$E$1:$E$60, 0)),"")</f>
        <v>MONTAGEM (PREPARADOR DE PEÇA)-74</v>
      </c>
      <c r="V939" s="165">
        <v>2</v>
      </c>
      <c r="W939" s="165"/>
      <c r="X939" s="229"/>
      <c r="Y939" s="229"/>
      <c r="Z939" s="47">
        <f t="shared" si="119"/>
        <v>1</v>
      </c>
      <c r="AA939" s="47" t="str">
        <f t="shared" si="120"/>
        <v/>
      </c>
      <c r="AB939" s="47" t="str">
        <f t="shared" si="121"/>
        <v/>
      </c>
      <c r="AC939" s="47" t="str">
        <f t="shared" si="122"/>
        <v/>
      </c>
      <c r="AD939" s="165" t="str">
        <f t="shared" si="118"/>
        <v/>
      </c>
    </row>
    <row r="940" spans="1:30" x14ac:dyDescent="0.25">
      <c r="A940" s="47" t="s">
        <v>1811</v>
      </c>
      <c r="B940" s="47" t="s">
        <v>9</v>
      </c>
      <c r="C940" s="47" t="s">
        <v>1862</v>
      </c>
      <c r="D940" s="47" t="s">
        <v>1862</v>
      </c>
      <c r="E940" s="47" t="s">
        <v>1109</v>
      </c>
      <c r="F940" s="48" t="s">
        <v>1791</v>
      </c>
      <c r="G940" s="48" t="s">
        <v>11</v>
      </c>
      <c r="H940" s="48">
        <v>299302</v>
      </c>
      <c r="I940" s="48">
        <v>1</v>
      </c>
      <c r="J940" s="48" t="s">
        <v>1151</v>
      </c>
      <c r="K940" s="48" t="s">
        <v>1486</v>
      </c>
      <c r="M940" s="47">
        <f>_xlfn.XLOOKUP(BASE!$A1600,dd_carteira_fundição!A:A,dd_carteira_fundição!G:G,"",0)</f>
        <v>1</v>
      </c>
      <c r="N940" s="47" t="s">
        <v>1164</v>
      </c>
      <c r="O940" s="133"/>
      <c r="P940" s="166"/>
      <c r="Q940" s="47"/>
      <c r="R940" s="47" t="s">
        <v>158</v>
      </c>
      <c r="S940" s="167" t="s">
        <v>158</v>
      </c>
      <c r="T940" s="164">
        <v>2</v>
      </c>
      <c r="U940" s="47" t="str">
        <f>IFERROR(INDEX('TAXA DE OCUP. RECUR.'!$F$1:$F$60, MATCH(T940, 'TAXA DE OCUP. RECUR.'!$E$1:$E$60, 0)),"")</f>
        <v>EXPEDIÇÃO</v>
      </c>
      <c r="V940" s="165">
        <v>1</v>
      </c>
      <c r="W940" s="165"/>
      <c r="X940" s="229">
        <v>46255</v>
      </c>
      <c r="Y940" s="229"/>
      <c r="Z940" s="47">
        <f t="shared" si="119"/>
        <v>34</v>
      </c>
      <c r="AA940" s="47" t="str">
        <f t="shared" si="120"/>
        <v/>
      </c>
      <c r="AB940" s="47" t="str">
        <f t="shared" si="121"/>
        <v>ago</v>
      </c>
      <c r="AC940" s="47" t="str">
        <f t="shared" si="122"/>
        <v>2026</v>
      </c>
      <c r="AD940" s="165" t="str">
        <f t="shared" si="118"/>
        <v/>
      </c>
    </row>
    <row r="941" spans="1:30" x14ac:dyDescent="0.25">
      <c r="A941" s="47" t="s">
        <v>1815</v>
      </c>
      <c r="B941" s="47" t="s">
        <v>9</v>
      </c>
      <c r="C941" s="47" t="s">
        <v>1862</v>
      </c>
      <c r="D941" s="47" t="s">
        <v>1862</v>
      </c>
      <c r="E941" s="47" t="s">
        <v>1118</v>
      </c>
      <c r="F941" s="48" t="s">
        <v>2466</v>
      </c>
      <c r="G941" s="48" t="s">
        <v>11</v>
      </c>
      <c r="H941" s="48">
        <v>1104024</v>
      </c>
      <c r="I941" s="48">
        <v>1</v>
      </c>
      <c r="J941" s="48" t="s">
        <v>1151</v>
      </c>
      <c r="K941" s="48" t="s">
        <v>1486</v>
      </c>
      <c r="M941" s="47">
        <f>_xlfn.XLOOKUP(BASE!$A1601,dd_carteira_fundição!A:A,dd_carteira_fundição!G:G,"",0)</f>
        <v>1</v>
      </c>
      <c r="N941" s="47" t="s">
        <v>1164</v>
      </c>
      <c r="O941" s="133"/>
      <c r="P941" s="166"/>
      <c r="Q941" s="47"/>
      <c r="R941" s="47" t="s">
        <v>1687</v>
      </c>
      <c r="S941" s="167" t="s">
        <v>1156</v>
      </c>
      <c r="T941" s="164">
        <v>1</v>
      </c>
      <c r="U941" s="47" t="str">
        <f>IFERROR(INDEX('TAXA DE OCUP. RECUR.'!$F$1:$F$60, MATCH(T941, 'TAXA DE OCUP. RECUR.'!$E$1:$E$60, 0)),"")</f>
        <v>FUNDIÇÃO MORENO</v>
      </c>
      <c r="V941" s="165">
        <v>1</v>
      </c>
      <c r="W941" s="165"/>
      <c r="X941" s="229">
        <v>46153</v>
      </c>
      <c r="Y941" s="229"/>
      <c r="Z941" s="47">
        <f t="shared" si="119"/>
        <v>20</v>
      </c>
      <c r="AA941" s="47" t="str">
        <f t="shared" si="120"/>
        <v/>
      </c>
      <c r="AB941" s="47" t="str">
        <f t="shared" si="121"/>
        <v>mai</v>
      </c>
      <c r="AC941" s="47" t="str">
        <f t="shared" si="122"/>
        <v>2026</v>
      </c>
      <c r="AD941" s="165" t="str">
        <f t="shared" si="118"/>
        <v/>
      </c>
    </row>
    <row r="942" spans="1:30" x14ac:dyDescent="0.25">
      <c r="A942" s="47" t="s">
        <v>1815</v>
      </c>
      <c r="B942" s="47" t="s">
        <v>9</v>
      </c>
      <c r="C942" s="47" t="s">
        <v>1862</v>
      </c>
      <c r="D942" s="47" t="s">
        <v>1862</v>
      </c>
      <c r="E942" s="47" t="s">
        <v>1118</v>
      </c>
      <c r="F942" s="48" t="s">
        <v>2466</v>
      </c>
      <c r="G942" s="48" t="s">
        <v>11</v>
      </c>
      <c r="H942" s="48">
        <v>1104024</v>
      </c>
      <c r="I942" s="48">
        <v>1</v>
      </c>
      <c r="J942" s="48" t="s">
        <v>1151</v>
      </c>
      <c r="K942" s="48" t="s">
        <v>1486</v>
      </c>
      <c r="M942" s="47">
        <f>_xlfn.XLOOKUP(BASE!$A1602,dd_carteira_fundição!A:A,dd_carteira_fundição!G:G,"",0)</f>
        <v>1</v>
      </c>
      <c r="N942" s="47" t="s">
        <v>1164</v>
      </c>
      <c r="O942" s="133"/>
      <c r="P942" s="166"/>
      <c r="Q942" s="47"/>
      <c r="R942" s="47" t="s">
        <v>1690</v>
      </c>
      <c r="S942" s="168" t="s">
        <v>2453</v>
      </c>
      <c r="T942" s="48">
        <v>285</v>
      </c>
      <c r="U942" s="47" t="str">
        <f>IFERROR(INDEX('TAXA DE OCUP. RECUR.'!$F$1:$F$60, MATCH(T942, 'TAXA DE OCUP. RECUR.'!$E$1:$E$60, 0)),"")</f>
        <v>TORNO VERT. TITAN SC4000 - [285]</v>
      </c>
      <c r="V942" s="48">
        <v>17.149999999999999</v>
      </c>
      <c r="W942" s="165"/>
      <c r="X942" s="229">
        <v>46155</v>
      </c>
      <c r="Y942" s="229"/>
      <c r="Z942" s="47">
        <f t="shared" si="119"/>
        <v>20</v>
      </c>
      <c r="AA942" s="47" t="str">
        <f t="shared" si="120"/>
        <v/>
      </c>
      <c r="AB942" s="47" t="str">
        <f t="shared" si="121"/>
        <v>mai</v>
      </c>
      <c r="AC942" s="47" t="str">
        <f t="shared" si="122"/>
        <v>2026</v>
      </c>
      <c r="AD942" s="165" t="str">
        <f t="shared" si="118"/>
        <v/>
      </c>
    </row>
    <row r="943" spans="1:30" x14ac:dyDescent="0.25">
      <c r="A943" s="47" t="s">
        <v>1815</v>
      </c>
      <c r="B943" s="47" t="s">
        <v>9</v>
      </c>
      <c r="C943" s="47" t="s">
        <v>1862</v>
      </c>
      <c r="D943" s="47" t="s">
        <v>1862</v>
      </c>
      <c r="E943" s="47" t="s">
        <v>1118</v>
      </c>
      <c r="F943" s="48" t="s">
        <v>2466</v>
      </c>
      <c r="G943" s="48" t="s">
        <v>11</v>
      </c>
      <c r="H943" s="48">
        <v>1104024</v>
      </c>
      <c r="I943" s="48">
        <v>1</v>
      </c>
      <c r="J943" s="48" t="s">
        <v>1151</v>
      </c>
      <c r="K943" s="48" t="s">
        <v>1486</v>
      </c>
      <c r="M943" s="47">
        <f>_xlfn.XLOOKUP(BASE!$A1603,dd_carteira_fundição!A:A,dd_carteira_fundição!G:G,"",0)</f>
        <v>1</v>
      </c>
      <c r="N943" s="47" t="s">
        <v>1164</v>
      </c>
      <c r="O943" s="133"/>
      <c r="P943" s="166"/>
      <c r="Q943" s="47"/>
      <c r="R943" s="47" t="s">
        <v>1690</v>
      </c>
      <c r="S943" s="168" t="s">
        <v>2454</v>
      </c>
      <c r="T943" s="48">
        <v>285</v>
      </c>
      <c r="U943" s="47" t="str">
        <f>IFERROR(INDEX('TAXA DE OCUP. RECUR.'!$F$1:$F$60, MATCH(T943, 'TAXA DE OCUP. RECUR.'!$E$1:$E$60, 0)),"")</f>
        <v>TORNO VERT. TITAN SC4000 - [285]</v>
      </c>
      <c r="V943" s="48">
        <v>20.2</v>
      </c>
      <c r="W943" s="165"/>
      <c r="X943" s="229">
        <v>46158</v>
      </c>
      <c r="Y943" s="229"/>
      <c r="Z943" s="47">
        <f t="shared" si="119"/>
        <v>20</v>
      </c>
      <c r="AA943" s="47" t="str">
        <f t="shared" si="120"/>
        <v/>
      </c>
      <c r="AB943" s="47" t="str">
        <f t="shared" si="121"/>
        <v>mai</v>
      </c>
      <c r="AC943" s="47" t="str">
        <f t="shared" si="122"/>
        <v>2026</v>
      </c>
      <c r="AD943" s="165" t="str">
        <f t="shared" si="118"/>
        <v/>
      </c>
    </row>
    <row r="944" spans="1:30" x14ac:dyDescent="0.25">
      <c r="A944" s="47" t="s">
        <v>1815</v>
      </c>
      <c r="B944" s="47" t="s">
        <v>9</v>
      </c>
      <c r="C944" s="47" t="s">
        <v>1862</v>
      </c>
      <c r="D944" s="47" t="s">
        <v>1862</v>
      </c>
      <c r="E944" s="47" t="s">
        <v>1118</v>
      </c>
      <c r="F944" s="48" t="s">
        <v>2466</v>
      </c>
      <c r="G944" s="48" t="s">
        <v>11</v>
      </c>
      <c r="H944" s="48">
        <v>1104024</v>
      </c>
      <c r="I944" s="48">
        <v>1</v>
      </c>
      <c r="J944" s="48" t="s">
        <v>1151</v>
      </c>
      <c r="K944" s="48" t="s">
        <v>1486</v>
      </c>
      <c r="M944" s="47">
        <f>_xlfn.XLOOKUP(BASE!$A1604,dd_carteira_fundição!A:A,dd_carteira_fundição!G:G,"",0)</f>
        <v>1</v>
      </c>
      <c r="N944" s="47" t="s">
        <v>1164</v>
      </c>
      <c r="O944" s="133"/>
      <c r="P944" s="166"/>
      <c r="Q944" s="47"/>
      <c r="R944" s="47" t="s">
        <v>158</v>
      </c>
      <c r="S944" s="168" t="s">
        <v>2455</v>
      </c>
      <c r="T944" s="164">
        <v>74</v>
      </c>
      <c r="U944" s="47" t="str">
        <f>IFERROR(INDEX('TAXA DE OCUP. RECUR.'!$F$1:$F$60, MATCH(T944, 'TAXA DE OCUP. RECUR.'!$E$1:$E$60, 0)),"")</f>
        <v>MONTAGEM (PREPARADOR DE PEÇA)-74</v>
      </c>
      <c r="V944" s="48">
        <v>1</v>
      </c>
      <c r="W944" s="165"/>
      <c r="X944" s="229">
        <v>46159</v>
      </c>
      <c r="Y944" s="229"/>
      <c r="Z944" s="47">
        <f t="shared" si="119"/>
        <v>20</v>
      </c>
      <c r="AA944" s="47" t="str">
        <f t="shared" si="120"/>
        <v/>
      </c>
      <c r="AB944" s="47" t="str">
        <f t="shared" si="121"/>
        <v>mai</v>
      </c>
      <c r="AC944" s="47" t="str">
        <f t="shared" si="122"/>
        <v>2026</v>
      </c>
      <c r="AD944" s="165" t="str">
        <f t="shared" si="118"/>
        <v/>
      </c>
    </row>
    <row r="945" spans="1:30" x14ac:dyDescent="0.25">
      <c r="A945" s="47" t="s">
        <v>1816</v>
      </c>
      <c r="B945" s="47" t="s">
        <v>9</v>
      </c>
      <c r="C945" s="47" t="s">
        <v>1862</v>
      </c>
      <c r="D945" s="47" t="s">
        <v>1862</v>
      </c>
      <c r="E945" s="47" t="s">
        <v>1118</v>
      </c>
      <c r="F945" s="48" t="s">
        <v>2466</v>
      </c>
      <c r="G945" s="48" t="s">
        <v>11</v>
      </c>
      <c r="H945" s="48">
        <v>1104025</v>
      </c>
      <c r="I945" s="48">
        <v>1</v>
      </c>
      <c r="J945" s="48" t="s">
        <v>1151</v>
      </c>
      <c r="K945" s="48" t="s">
        <v>1486</v>
      </c>
      <c r="M945" s="47">
        <f>_xlfn.XLOOKUP(BASE!$A1605,dd_carteira_fundição!A:A,dd_carteira_fundição!G:G,"",0)</f>
        <v>1</v>
      </c>
      <c r="N945" s="47" t="s">
        <v>1164</v>
      </c>
      <c r="O945" s="133"/>
      <c r="P945" s="166"/>
      <c r="Q945" s="47"/>
      <c r="R945" s="47" t="s">
        <v>1687</v>
      </c>
      <c r="S945" s="167" t="s">
        <v>1156</v>
      </c>
      <c r="T945" s="48">
        <v>1</v>
      </c>
      <c r="U945" s="47" t="str">
        <f>IFERROR(INDEX('TAXA DE OCUP. RECUR.'!$F$1:$F$60, MATCH(T945, 'TAXA DE OCUP. RECUR.'!$E$1:$E$60, 0)),"")</f>
        <v>FUNDIÇÃO MORENO</v>
      </c>
      <c r="V945" s="48">
        <v>1</v>
      </c>
      <c r="W945" s="165"/>
      <c r="X945" s="229">
        <v>46176</v>
      </c>
      <c r="Y945" s="229">
        <v>46176</v>
      </c>
      <c r="Z945" s="47">
        <f t="shared" si="119"/>
        <v>23</v>
      </c>
      <c r="AA945" s="47">
        <f t="shared" si="120"/>
        <v>23</v>
      </c>
      <c r="AB945" s="47" t="str">
        <f t="shared" si="121"/>
        <v>jun</v>
      </c>
      <c r="AC945" s="47" t="str">
        <f t="shared" si="122"/>
        <v>2026</v>
      </c>
      <c r="AD945" s="165">
        <f t="shared" si="118"/>
        <v>1</v>
      </c>
    </row>
    <row r="946" spans="1:30" x14ac:dyDescent="0.25">
      <c r="A946" s="47" t="s">
        <v>1816</v>
      </c>
      <c r="B946" s="47" t="s">
        <v>9</v>
      </c>
      <c r="C946" s="47" t="s">
        <v>1862</v>
      </c>
      <c r="D946" s="47" t="s">
        <v>1862</v>
      </c>
      <c r="E946" s="47" t="s">
        <v>1118</v>
      </c>
      <c r="F946" s="48" t="s">
        <v>2466</v>
      </c>
      <c r="G946" s="48" t="s">
        <v>11</v>
      </c>
      <c r="H946" s="48">
        <v>1104025</v>
      </c>
      <c r="I946" s="48">
        <v>1</v>
      </c>
      <c r="J946" s="48" t="s">
        <v>1151</v>
      </c>
      <c r="K946" s="48" t="s">
        <v>1486</v>
      </c>
      <c r="M946" s="47">
        <f>_xlfn.XLOOKUP(BASE!$A1606,dd_carteira_fundição!A:A,dd_carteira_fundição!G:G,"",0)</f>
        <v>1</v>
      </c>
      <c r="N946" s="47" t="s">
        <v>1164</v>
      </c>
      <c r="O946" s="133"/>
      <c r="P946" s="166"/>
      <c r="Q946" s="47"/>
      <c r="R946" s="47" t="s">
        <v>1690</v>
      </c>
      <c r="S946" s="168" t="s">
        <v>2453</v>
      </c>
      <c r="T946" s="48">
        <v>285</v>
      </c>
      <c r="U946" s="47" t="str">
        <f>IFERROR(INDEX('TAXA DE OCUP. RECUR.'!$F$1:$F$60, MATCH(T946, 'TAXA DE OCUP. RECUR.'!$E$1:$E$60, 0)),"")</f>
        <v>TORNO VERT. TITAN SC4000 - [285]</v>
      </c>
      <c r="V946" s="48">
        <v>17.149999999999999</v>
      </c>
      <c r="W946" s="165"/>
      <c r="X946" s="229">
        <v>46165</v>
      </c>
      <c r="Y946" s="229">
        <f>X946</f>
        <v>46165</v>
      </c>
      <c r="Z946" s="47">
        <f t="shared" si="119"/>
        <v>21</v>
      </c>
      <c r="AA946" s="47">
        <f t="shared" si="120"/>
        <v>21</v>
      </c>
      <c r="AB946" s="47" t="str">
        <f t="shared" si="121"/>
        <v>mai</v>
      </c>
      <c r="AC946" s="47" t="str">
        <f t="shared" si="122"/>
        <v>2026</v>
      </c>
      <c r="AD946" s="165">
        <f t="shared" si="118"/>
        <v>1</v>
      </c>
    </row>
    <row r="947" spans="1:30" x14ac:dyDescent="0.25">
      <c r="A947" s="47" t="s">
        <v>1816</v>
      </c>
      <c r="B947" s="47" t="s">
        <v>9</v>
      </c>
      <c r="C947" s="47" t="s">
        <v>1862</v>
      </c>
      <c r="D947" s="47" t="s">
        <v>1862</v>
      </c>
      <c r="E947" s="47" t="s">
        <v>1118</v>
      </c>
      <c r="F947" s="48" t="s">
        <v>2466</v>
      </c>
      <c r="G947" s="48" t="s">
        <v>11</v>
      </c>
      <c r="H947" s="48">
        <v>1104025</v>
      </c>
      <c r="I947" s="48">
        <v>1</v>
      </c>
      <c r="J947" s="48" t="s">
        <v>1151</v>
      </c>
      <c r="K947" s="48" t="s">
        <v>1486</v>
      </c>
      <c r="M947" s="47">
        <f>_xlfn.XLOOKUP(BASE!$A1607,dd_carteira_fundição!A:A,dd_carteira_fundição!G:G,"",0)</f>
        <v>1</v>
      </c>
      <c r="N947" s="47" t="s">
        <v>1164</v>
      </c>
      <c r="O947" s="133"/>
      <c r="P947" s="166"/>
      <c r="Q947" s="47"/>
      <c r="R947" s="47" t="s">
        <v>1690</v>
      </c>
      <c r="S947" s="168" t="s">
        <v>2454</v>
      </c>
      <c r="T947" s="48">
        <v>285</v>
      </c>
      <c r="U947" s="47" t="str">
        <f>IFERROR(INDEX('TAXA DE OCUP. RECUR.'!$F$1:$F$60, MATCH(T947, 'TAXA DE OCUP. RECUR.'!$E$1:$E$60, 0)),"")</f>
        <v>TORNO VERT. TITAN SC4000 - [285]</v>
      </c>
      <c r="V947" s="48">
        <v>20.2</v>
      </c>
      <c r="W947" s="165"/>
      <c r="X947" s="229">
        <f>X943+3</f>
        <v>46161</v>
      </c>
      <c r="Y947" s="229">
        <f>X947</f>
        <v>46161</v>
      </c>
      <c r="Z947" s="47">
        <f t="shared" si="119"/>
        <v>21</v>
      </c>
      <c r="AA947" s="47">
        <f t="shared" si="120"/>
        <v>21</v>
      </c>
      <c r="AB947" s="47" t="str">
        <f t="shared" si="121"/>
        <v>mai</v>
      </c>
      <c r="AC947" s="47" t="str">
        <f t="shared" si="122"/>
        <v>2026</v>
      </c>
      <c r="AD947" s="165">
        <f t="shared" si="118"/>
        <v>1</v>
      </c>
    </row>
    <row r="948" spans="1:30" x14ac:dyDescent="0.25">
      <c r="A948" s="47" t="s">
        <v>1816</v>
      </c>
      <c r="B948" s="47" t="s">
        <v>9</v>
      </c>
      <c r="C948" s="47" t="s">
        <v>1862</v>
      </c>
      <c r="D948" s="47" t="s">
        <v>1862</v>
      </c>
      <c r="E948" s="47" t="s">
        <v>1118</v>
      </c>
      <c r="F948" s="48" t="s">
        <v>2466</v>
      </c>
      <c r="G948" s="48" t="s">
        <v>11</v>
      </c>
      <c r="H948" s="48">
        <v>1104025</v>
      </c>
      <c r="I948" s="48">
        <v>1</v>
      </c>
      <c r="J948" s="48" t="s">
        <v>1151</v>
      </c>
      <c r="K948" s="48" t="s">
        <v>1486</v>
      </c>
      <c r="M948" s="47">
        <f>_xlfn.XLOOKUP(BASE!$A1608,dd_carteira_fundição!A:A,dd_carteira_fundição!G:G,"",0)</f>
        <v>1</v>
      </c>
      <c r="N948" s="47" t="s">
        <v>1164</v>
      </c>
      <c r="O948" s="133"/>
      <c r="P948" s="166"/>
      <c r="Q948" s="47"/>
      <c r="R948" s="47" t="s">
        <v>1690</v>
      </c>
      <c r="S948" s="168" t="s">
        <v>2455</v>
      </c>
      <c r="T948" s="164">
        <v>74</v>
      </c>
      <c r="U948" s="47" t="str">
        <f>IFERROR(INDEX('TAXA DE OCUP. RECUR.'!$F$1:$F$60, MATCH(T948, 'TAXA DE OCUP. RECUR.'!$E$1:$E$60, 0)),"")</f>
        <v>MONTAGEM (PREPARADOR DE PEÇA)-74</v>
      </c>
      <c r="V948" s="48">
        <v>1</v>
      </c>
      <c r="W948" s="165"/>
      <c r="X948" s="229">
        <v>46162</v>
      </c>
      <c r="Y948" s="229">
        <f>X948</f>
        <v>46162</v>
      </c>
      <c r="Z948" s="47">
        <f t="shared" si="119"/>
        <v>21</v>
      </c>
      <c r="AA948" s="47">
        <f t="shared" si="120"/>
        <v>21</v>
      </c>
      <c r="AB948" s="47" t="str">
        <f t="shared" si="121"/>
        <v>mai</v>
      </c>
      <c r="AC948" s="47" t="str">
        <f t="shared" si="122"/>
        <v>2026</v>
      </c>
      <c r="AD948" s="165">
        <f t="shared" si="118"/>
        <v>1</v>
      </c>
    </row>
    <row r="949" spans="1:30" x14ac:dyDescent="0.25">
      <c r="A949" s="47" t="s">
        <v>1816</v>
      </c>
      <c r="B949" s="47" t="s">
        <v>9</v>
      </c>
      <c r="C949" s="47" t="s">
        <v>1862</v>
      </c>
      <c r="D949" s="47" t="s">
        <v>1862</v>
      </c>
      <c r="E949" s="47" t="s">
        <v>1118</v>
      </c>
      <c r="F949" s="48" t="s">
        <v>2466</v>
      </c>
      <c r="G949" s="48" t="s">
        <v>11</v>
      </c>
      <c r="H949" s="48">
        <v>1104025</v>
      </c>
      <c r="I949" s="48">
        <v>1</v>
      </c>
      <c r="J949" s="48" t="s">
        <v>1151</v>
      </c>
      <c r="K949" s="48" t="s">
        <v>1486</v>
      </c>
      <c r="M949" s="47"/>
      <c r="N949" s="47" t="s">
        <v>1164</v>
      </c>
      <c r="O949" s="133"/>
      <c r="P949" s="166"/>
      <c r="Q949" s="47"/>
      <c r="R949" s="47" t="s">
        <v>158</v>
      </c>
      <c r="S949" s="47" t="s">
        <v>158</v>
      </c>
      <c r="T949" s="48">
        <v>2</v>
      </c>
      <c r="U949" s="47" t="str">
        <f>IFERROR(INDEX('TAXA DE OCUP. RECUR.'!$F$1:$F$60, MATCH(T949, 'TAXA DE OCUP. RECUR.'!$E$1:$E$60, 0)),"")</f>
        <v>EXPEDIÇÃO</v>
      </c>
      <c r="V949" s="48">
        <v>1</v>
      </c>
      <c r="W949" s="165"/>
      <c r="X949" s="229">
        <v>46184</v>
      </c>
      <c r="Y949" s="229"/>
      <c r="Z949" s="47">
        <f t="shared" si="119"/>
        <v>24</v>
      </c>
      <c r="AA949" s="47" t="str">
        <f t="shared" si="120"/>
        <v/>
      </c>
      <c r="AB949" s="47" t="str">
        <f t="shared" si="121"/>
        <v>jun</v>
      </c>
      <c r="AC949" s="47" t="str">
        <f t="shared" si="122"/>
        <v>2026</v>
      </c>
      <c r="AD949" s="165" t="str">
        <f t="shared" si="118"/>
        <v/>
      </c>
    </row>
    <row r="950" spans="1:30" x14ac:dyDescent="0.25">
      <c r="A950" s="47" t="s">
        <v>1817</v>
      </c>
      <c r="B950" s="47" t="s">
        <v>9</v>
      </c>
      <c r="C950" s="47" t="s">
        <v>1862</v>
      </c>
      <c r="D950" s="47" t="s">
        <v>1862</v>
      </c>
      <c r="E950" s="47" t="s">
        <v>1118</v>
      </c>
      <c r="F950" s="48" t="s">
        <v>2467</v>
      </c>
      <c r="G950" s="48" t="s">
        <v>11</v>
      </c>
      <c r="H950" s="48">
        <v>1104026</v>
      </c>
      <c r="I950" s="48">
        <v>1</v>
      </c>
      <c r="J950" s="48" t="s">
        <v>1151</v>
      </c>
      <c r="K950" s="48" t="s">
        <v>1486</v>
      </c>
      <c r="M950" s="47">
        <f>_xlfn.XLOOKUP(BASE!$A1610,dd_carteira_fundição!A:A,dd_carteira_fundição!G:G,"",0)</f>
        <v>1</v>
      </c>
      <c r="N950" s="47" t="s">
        <v>1164</v>
      </c>
      <c r="O950" s="133"/>
      <c r="P950" s="166"/>
      <c r="Q950" s="47" t="s">
        <v>1346</v>
      </c>
      <c r="R950" s="47" t="s">
        <v>1687</v>
      </c>
      <c r="S950" s="167" t="s">
        <v>1156</v>
      </c>
      <c r="T950" s="48">
        <v>1</v>
      </c>
      <c r="U950" s="47" t="str">
        <f>IFERROR(INDEX('TAXA DE OCUP. RECUR.'!$F$1:$F$60, MATCH(T950, 'TAXA DE OCUP. RECUR.'!$E$1:$E$60, 0)),"")</f>
        <v>FUNDIÇÃO MORENO</v>
      </c>
      <c r="V950" s="165">
        <v>1</v>
      </c>
      <c r="W950" s="165"/>
      <c r="X950" s="229">
        <v>46164</v>
      </c>
      <c r="Y950" s="229">
        <f>X950</f>
        <v>46164</v>
      </c>
      <c r="Z950" s="47">
        <f t="shared" si="119"/>
        <v>21</v>
      </c>
      <c r="AA950" s="47">
        <f t="shared" si="120"/>
        <v>21</v>
      </c>
      <c r="AB950" s="47" t="str">
        <f t="shared" si="121"/>
        <v>mai</v>
      </c>
      <c r="AC950" s="47" t="str">
        <f t="shared" si="122"/>
        <v>2026</v>
      </c>
      <c r="AD950" s="165">
        <f t="shared" si="118"/>
        <v>1</v>
      </c>
    </row>
    <row r="951" spans="1:30" x14ac:dyDescent="0.25">
      <c r="A951" s="47" t="s">
        <v>1817</v>
      </c>
      <c r="B951" s="47" t="s">
        <v>9</v>
      </c>
      <c r="C951" s="47" t="s">
        <v>1862</v>
      </c>
      <c r="D951" s="47" t="s">
        <v>1862</v>
      </c>
      <c r="E951" s="47" t="s">
        <v>1118</v>
      </c>
      <c r="F951" s="48" t="s">
        <v>2467</v>
      </c>
      <c r="G951" s="48" t="s">
        <v>11</v>
      </c>
      <c r="H951" s="48">
        <v>1104026</v>
      </c>
      <c r="I951" s="48">
        <v>1</v>
      </c>
      <c r="J951" s="48" t="s">
        <v>1151</v>
      </c>
      <c r="K951" s="48" t="s">
        <v>1486</v>
      </c>
      <c r="M951" s="47">
        <f>_xlfn.XLOOKUP(BASE!$A1611,dd_carteira_fundição!A:A,dd_carteira_fundição!G:G,"",0)</f>
        <v>1</v>
      </c>
      <c r="N951" s="47" t="s">
        <v>1164</v>
      </c>
      <c r="O951" s="133"/>
      <c r="P951" s="166"/>
      <c r="Q951" s="47" t="s">
        <v>1346</v>
      </c>
      <c r="R951" s="47" t="s">
        <v>1690</v>
      </c>
      <c r="S951" s="168" t="s">
        <v>2456</v>
      </c>
      <c r="T951" s="48">
        <v>112</v>
      </c>
      <c r="U951" s="47" t="str">
        <f>IFERROR(INDEX('TAXA DE OCUP. RECUR.'!$F$1:$F$60, MATCH(T951, 'TAXA DE OCUP. RECUR.'!$E$1:$E$60, 0)),"")</f>
        <v>FURADEIRA RADIAL  HCP - [112]</v>
      </c>
      <c r="V951" s="165">
        <v>3</v>
      </c>
      <c r="W951" s="165"/>
      <c r="X951" s="229">
        <v>46164</v>
      </c>
      <c r="Y951" s="229">
        <f>X951</f>
        <v>46164</v>
      </c>
      <c r="Z951" s="47">
        <f t="shared" si="119"/>
        <v>21</v>
      </c>
      <c r="AA951" s="47">
        <f t="shared" si="120"/>
        <v>21</v>
      </c>
      <c r="AB951" s="47" t="str">
        <f t="shared" si="121"/>
        <v>mai</v>
      </c>
      <c r="AC951" s="47" t="str">
        <f t="shared" si="122"/>
        <v>2026</v>
      </c>
      <c r="AD951" s="165">
        <f t="shared" si="118"/>
        <v>1</v>
      </c>
    </row>
    <row r="952" spans="1:30" x14ac:dyDescent="0.25">
      <c r="A952" s="47" t="s">
        <v>1817</v>
      </c>
      <c r="B952" s="47" t="s">
        <v>9</v>
      </c>
      <c r="C952" s="47" t="s">
        <v>1862</v>
      </c>
      <c r="D952" s="47" t="s">
        <v>1862</v>
      </c>
      <c r="E952" s="47" t="s">
        <v>1118</v>
      </c>
      <c r="F952" s="48" t="s">
        <v>2467</v>
      </c>
      <c r="G952" s="48" t="s">
        <v>11</v>
      </c>
      <c r="H952" s="48">
        <v>1104026</v>
      </c>
      <c r="I952" s="48">
        <v>1</v>
      </c>
      <c r="J952" s="48" t="s">
        <v>1151</v>
      </c>
      <c r="K952" s="48" t="s">
        <v>1486</v>
      </c>
      <c r="M952" s="47">
        <f>_xlfn.XLOOKUP(BASE!$A1612,dd_carteira_fundição!A:A,dd_carteira_fundição!G:G,"",0)</f>
        <v>1</v>
      </c>
      <c r="N952" s="47" t="s">
        <v>1164</v>
      </c>
      <c r="O952" s="133"/>
      <c r="P952" s="166"/>
      <c r="Q952" s="47" t="s">
        <v>1346</v>
      </c>
      <c r="R952" s="47" t="s">
        <v>1690</v>
      </c>
      <c r="S952" s="168" t="s">
        <v>2457</v>
      </c>
      <c r="T952" s="48">
        <v>124</v>
      </c>
      <c r="U952" s="47" t="str">
        <f>IFERROR(INDEX('TAXA DE OCUP. RECUR.'!$F$1:$F$60, MATCH(T952, 'TAXA DE OCUP. RECUR.'!$E$1:$E$60, 0)),"")</f>
        <v>TORNO VERT. WEBSTER BENNETT - [124]</v>
      </c>
      <c r="V952" s="165">
        <v>16</v>
      </c>
      <c r="W952" s="165"/>
      <c r="X952" s="229">
        <f>X947+3</f>
        <v>46164</v>
      </c>
      <c r="Y952" s="229">
        <f>X952</f>
        <v>46164</v>
      </c>
      <c r="Z952" s="47">
        <f t="shared" si="119"/>
        <v>21</v>
      </c>
      <c r="AA952" s="47">
        <f t="shared" si="120"/>
        <v>21</v>
      </c>
      <c r="AB952" s="47" t="str">
        <f t="shared" si="121"/>
        <v>mai</v>
      </c>
      <c r="AC952" s="47" t="str">
        <f t="shared" si="122"/>
        <v>2026</v>
      </c>
      <c r="AD952" s="165">
        <f t="shared" si="118"/>
        <v>1</v>
      </c>
    </row>
    <row r="953" spans="1:30" x14ac:dyDescent="0.25">
      <c r="A953" s="47" t="s">
        <v>1817</v>
      </c>
      <c r="B953" s="47" t="s">
        <v>9</v>
      </c>
      <c r="C953" s="47" t="s">
        <v>1862</v>
      </c>
      <c r="D953" s="47" t="s">
        <v>1862</v>
      </c>
      <c r="E953" s="47" t="s">
        <v>1118</v>
      </c>
      <c r="F953" s="48" t="s">
        <v>2467</v>
      </c>
      <c r="G953" s="48" t="s">
        <v>11</v>
      </c>
      <c r="H953" s="48">
        <v>1104026</v>
      </c>
      <c r="I953" s="48">
        <v>1</v>
      </c>
      <c r="J953" s="48" t="s">
        <v>1151</v>
      </c>
      <c r="K953" s="48" t="s">
        <v>1486</v>
      </c>
      <c r="M953" s="47">
        <f>_xlfn.XLOOKUP(BASE!$A1613,dd_carteira_fundição!A:A,dd_carteira_fundição!G:G,"",0)</f>
        <v>1</v>
      </c>
      <c r="N953" s="47" t="s">
        <v>1164</v>
      </c>
      <c r="O953" s="133"/>
      <c r="P953" s="166"/>
      <c r="Q953" s="47" t="s">
        <v>1346</v>
      </c>
      <c r="R953" s="47" t="s">
        <v>1690</v>
      </c>
      <c r="S953" s="168" t="s">
        <v>2935</v>
      </c>
      <c r="T953" s="48">
        <v>124</v>
      </c>
      <c r="U953" s="47" t="str">
        <f>IFERROR(INDEX('TAXA DE OCUP. RECUR.'!$F$1:$F$60, MATCH(T953, 'TAXA DE OCUP. RECUR.'!$E$1:$E$60, 0)),"")</f>
        <v>TORNO VERT. WEBSTER BENNETT - [124]</v>
      </c>
      <c r="V953" s="165">
        <v>4</v>
      </c>
      <c r="W953" s="165"/>
      <c r="X953" s="229">
        <v>46189</v>
      </c>
      <c r="Y953" s="229"/>
      <c r="Z953" s="47">
        <f t="shared" si="119"/>
        <v>25</v>
      </c>
      <c r="AA953" s="47" t="str">
        <f t="shared" si="120"/>
        <v/>
      </c>
      <c r="AB953" s="47" t="str">
        <f t="shared" si="121"/>
        <v>jun</v>
      </c>
      <c r="AC953" s="47" t="str">
        <f t="shared" si="122"/>
        <v>2026</v>
      </c>
      <c r="AD953" s="165" t="str">
        <f t="shared" si="118"/>
        <v/>
      </c>
    </row>
    <row r="954" spans="1:30" x14ac:dyDescent="0.25">
      <c r="A954" s="47" t="s">
        <v>1817</v>
      </c>
      <c r="B954" s="47" t="s">
        <v>9</v>
      </c>
      <c r="C954" s="47" t="s">
        <v>1862</v>
      </c>
      <c r="D954" s="47" t="s">
        <v>1862</v>
      </c>
      <c r="E954" s="47" t="s">
        <v>1118</v>
      </c>
      <c r="F954" s="48" t="s">
        <v>2467</v>
      </c>
      <c r="G954" s="48" t="s">
        <v>11</v>
      </c>
      <c r="H954" s="48">
        <v>1104026</v>
      </c>
      <c r="I954" s="48">
        <v>1</v>
      </c>
      <c r="J954" s="48" t="s">
        <v>1151</v>
      </c>
      <c r="K954" s="48" t="s">
        <v>1486</v>
      </c>
      <c r="M954" s="47">
        <f>_xlfn.XLOOKUP(BASE!$A1614,dd_carteira_fundição!A:A,dd_carteira_fundição!G:G,"",0)</f>
        <v>1</v>
      </c>
      <c r="N954" s="47" t="s">
        <v>1164</v>
      </c>
      <c r="O954" s="133"/>
      <c r="P954" s="166"/>
      <c r="Q954" s="47" t="s">
        <v>1346</v>
      </c>
      <c r="R954" s="47" t="s">
        <v>1690</v>
      </c>
      <c r="S954" s="168" t="s">
        <v>2936</v>
      </c>
      <c r="T954" s="164">
        <v>74</v>
      </c>
      <c r="U954" s="47" t="str">
        <f>IFERROR(INDEX('TAXA DE OCUP. RECUR.'!$F$1:$F$60, MATCH(T954, 'TAXA DE OCUP. RECUR.'!$E$1:$E$60, 0)),"")</f>
        <v>MONTAGEM (PREPARADOR DE PEÇA)-74</v>
      </c>
      <c r="V954" s="48">
        <v>1</v>
      </c>
      <c r="W954" s="165"/>
      <c r="X954" s="229">
        <f>X953+1</f>
        <v>46190</v>
      </c>
      <c r="Y954" s="229"/>
      <c r="Z954" s="47">
        <f t="shared" si="119"/>
        <v>25</v>
      </c>
      <c r="AA954" s="47" t="str">
        <f t="shared" si="120"/>
        <v/>
      </c>
      <c r="AB954" s="47" t="str">
        <f t="shared" si="121"/>
        <v>jun</v>
      </c>
      <c r="AC954" s="47" t="str">
        <f t="shared" si="122"/>
        <v>2026</v>
      </c>
      <c r="AD954" s="165" t="str">
        <f t="shared" si="118"/>
        <v/>
      </c>
    </row>
    <row r="955" spans="1:30" x14ac:dyDescent="0.25">
      <c r="A955" s="47" t="s">
        <v>1817</v>
      </c>
      <c r="B955" s="47" t="s">
        <v>9</v>
      </c>
      <c r="C955" s="47" t="s">
        <v>1862</v>
      </c>
      <c r="D955" s="47" t="s">
        <v>1862</v>
      </c>
      <c r="E955" s="47" t="s">
        <v>1118</v>
      </c>
      <c r="F955" s="48" t="s">
        <v>2467</v>
      </c>
      <c r="G955" s="48" t="s">
        <v>11</v>
      </c>
      <c r="H955" s="48">
        <v>1104026</v>
      </c>
      <c r="I955" s="48">
        <v>1</v>
      </c>
      <c r="J955" s="48" t="s">
        <v>1151</v>
      </c>
      <c r="K955" s="48" t="s">
        <v>1486</v>
      </c>
      <c r="M955" s="47">
        <f>_xlfn.XLOOKUP(BASE!$A1615,dd_carteira_fundição!A:A,dd_carteira_fundição!G:G,"",0)</f>
        <v>1</v>
      </c>
      <c r="N955" s="47" t="s">
        <v>1164</v>
      </c>
      <c r="O955" s="133"/>
      <c r="P955" s="166"/>
      <c r="Q955" s="47" t="s">
        <v>1346</v>
      </c>
      <c r="R955" s="47" t="s">
        <v>158</v>
      </c>
      <c r="S955" s="47" t="s">
        <v>158</v>
      </c>
      <c r="T955" s="164">
        <v>2</v>
      </c>
      <c r="U955" s="47" t="str">
        <f>IFERROR(INDEX('TAXA DE OCUP. RECUR.'!$F$1:$F$60, MATCH(T955, 'TAXA DE OCUP. RECUR.'!$E$1:$E$60, 0)),"")</f>
        <v>EXPEDIÇÃO</v>
      </c>
      <c r="V955" s="165">
        <v>1</v>
      </c>
      <c r="W955" s="165"/>
      <c r="X955" s="229">
        <v>46184</v>
      </c>
      <c r="Y955" s="229"/>
      <c r="Z955" s="47">
        <f t="shared" si="119"/>
        <v>24</v>
      </c>
      <c r="AA955" s="47" t="str">
        <f t="shared" si="120"/>
        <v/>
      </c>
      <c r="AB955" s="47" t="str">
        <f t="shared" si="121"/>
        <v>jun</v>
      </c>
      <c r="AC955" s="47" t="str">
        <f t="shared" si="122"/>
        <v>2026</v>
      </c>
      <c r="AD955" s="165" t="str">
        <f t="shared" si="118"/>
        <v/>
      </c>
    </row>
    <row r="956" spans="1:30" x14ac:dyDescent="0.25">
      <c r="A956" s="47" t="s">
        <v>1818</v>
      </c>
      <c r="B956" s="47" t="s">
        <v>9</v>
      </c>
      <c r="C956" s="47" t="s">
        <v>1862</v>
      </c>
      <c r="D956" s="47" t="s">
        <v>1862</v>
      </c>
      <c r="E956" s="47" t="s">
        <v>1118</v>
      </c>
      <c r="F956" s="48" t="s">
        <v>2467</v>
      </c>
      <c r="G956" s="48" t="s">
        <v>11</v>
      </c>
      <c r="H956" s="48">
        <v>1104026</v>
      </c>
      <c r="I956" s="48">
        <v>1</v>
      </c>
      <c r="J956" s="48" t="s">
        <v>1151</v>
      </c>
      <c r="K956" s="48" t="s">
        <v>1486</v>
      </c>
      <c r="M956" s="47">
        <f>_xlfn.XLOOKUP(BASE!$A1616,dd_carteira_fundição!A:A,dd_carteira_fundição!G:G,"",0)</f>
        <v>1</v>
      </c>
      <c r="N956" s="47" t="s">
        <v>1164</v>
      </c>
      <c r="O956" s="133"/>
      <c r="P956" s="166"/>
      <c r="Q956" s="47" t="s">
        <v>1346</v>
      </c>
      <c r="R956" s="47" t="s">
        <v>1687</v>
      </c>
      <c r="S956" s="167" t="s">
        <v>1156</v>
      </c>
      <c r="T956" s="48">
        <v>1</v>
      </c>
      <c r="U956" s="47" t="str">
        <f>IFERROR(INDEX('TAXA DE OCUP. RECUR.'!$F$1:$F$60, MATCH(T956, 'TAXA DE OCUP. RECUR.'!$E$1:$E$60, 0)),"")</f>
        <v>FUNDIÇÃO MORENO</v>
      </c>
      <c r="V956" s="165">
        <v>1</v>
      </c>
      <c r="W956" s="165"/>
      <c r="X956" s="229">
        <v>46164</v>
      </c>
      <c r="Y956" s="229"/>
      <c r="Z956" s="47">
        <f t="shared" si="119"/>
        <v>21</v>
      </c>
      <c r="AA956" s="47" t="str">
        <f t="shared" si="120"/>
        <v/>
      </c>
      <c r="AB956" s="47" t="str">
        <f t="shared" si="121"/>
        <v>mai</v>
      </c>
      <c r="AC956" s="47" t="str">
        <f t="shared" si="122"/>
        <v>2026</v>
      </c>
      <c r="AD956" s="165" t="str">
        <f t="shared" si="118"/>
        <v/>
      </c>
    </row>
    <row r="957" spans="1:30" x14ac:dyDescent="0.25">
      <c r="A957" s="47" t="s">
        <v>1818</v>
      </c>
      <c r="B957" s="47" t="s">
        <v>9</v>
      </c>
      <c r="C957" s="47" t="s">
        <v>1862</v>
      </c>
      <c r="D957" s="47" t="s">
        <v>1862</v>
      </c>
      <c r="E957" s="47" t="s">
        <v>1118</v>
      </c>
      <c r="F957" s="48" t="s">
        <v>2467</v>
      </c>
      <c r="G957" s="48" t="s">
        <v>11</v>
      </c>
      <c r="H957" s="48">
        <v>1104026</v>
      </c>
      <c r="I957" s="48">
        <v>1</v>
      </c>
      <c r="J957" s="48" t="s">
        <v>1151</v>
      </c>
      <c r="K957" s="48" t="s">
        <v>1486</v>
      </c>
      <c r="M957" s="47">
        <f>_xlfn.XLOOKUP(BASE!$A1617,dd_carteira_fundição!A:A,dd_carteira_fundição!G:G,"",0)</f>
        <v>1</v>
      </c>
      <c r="N957" s="47" t="s">
        <v>1164</v>
      </c>
      <c r="O957" s="133"/>
      <c r="P957" s="166"/>
      <c r="Q957" s="47" t="s">
        <v>1346</v>
      </c>
      <c r="R957" s="47" t="s">
        <v>1690</v>
      </c>
      <c r="S957" s="168" t="s">
        <v>2456</v>
      </c>
      <c r="T957" s="48">
        <v>112</v>
      </c>
      <c r="U957" s="47" t="str">
        <f>IFERROR(INDEX('TAXA DE OCUP. RECUR.'!$F$1:$F$60, MATCH(T957, 'TAXA DE OCUP. RECUR.'!$E$1:$E$60, 0)),"")</f>
        <v>FURADEIRA RADIAL  HCP - [112]</v>
      </c>
      <c r="V957" s="165">
        <v>3</v>
      </c>
      <c r="W957" s="165"/>
      <c r="X957" s="229">
        <v>46164</v>
      </c>
      <c r="Y957" s="229">
        <f>X957</f>
        <v>46164</v>
      </c>
      <c r="Z957" s="47">
        <f t="shared" si="119"/>
        <v>21</v>
      </c>
      <c r="AA957" s="47">
        <f t="shared" si="120"/>
        <v>21</v>
      </c>
      <c r="AB957" s="47" t="str">
        <f t="shared" si="121"/>
        <v>mai</v>
      </c>
      <c r="AC957" s="47" t="str">
        <f t="shared" si="122"/>
        <v>2026</v>
      </c>
      <c r="AD957" s="165">
        <f t="shared" si="118"/>
        <v>1</v>
      </c>
    </row>
    <row r="958" spans="1:30" x14ac:dyDescent="0.25">
      <c r="A958" s="47" t="s">
        <v>1818</v>
      </c>
      <c r="B958" s="47" t="s">
        <v>9</v>
      </c>
      <c r="C958" s="47" t="s">
        <v>1862</v>
      </c>
      <c r="D958" s="47" t="s">
        <v>1862</v>
      </c>
      <c r="E958" s="47" t="s">
        <v>1118</v>
      </c>
      <c r="F958" s="48" t="s">
        <v>2467</v>
      </c>
      <c r="G958" s="48" t="s">
        <v>11</v>
      </c>
      <c r="H958" s="48">
        <v>1104026</v>
      </c>
      <c r="I958" s="48">
        <v>1</v>
      </c>
      <c r="J958" s="48" t="s">
        <v>1151</v>
      </c>
      <c r="K958" s="48" t="s">
        <v>1486</v>
      </c>
      <c r="M958" s="47">
        <f>_xlfn.XLOOKUP(BASE!$A1618,dd_carteira_fundição!A:A,dd_carteira_fundição!G:G,"",0)</f>
        <v>1</v>
      </c>
      <c r="N958" s="47" t="s">
        <v>1164</v>
      </c>
      <c r="O958" s="133"/>
      <c r="P958" s="166"/>
      <c r="Q958" s="47" t="s">
        <v>1346</v>
      </c>
      <c r="R958" s="47" t="s">
        <v>1690</v>
      </c>
      <c r="S958" s="168" t="s">
        <v>2457</v>
      </c>
      <c r="T958" s="48">
        <v>124</v>
      </c>
      <c r="U958" s="47" t="str">
        <f>IFERROR(INDEX('TAXA DE OCUP. RECUR.'!$F$1:$F$60, MATCH(T958, 'TAXA DE OCUP. RECUR.'!$E$1:$E$60, 0)),"")</f>
        <v>TORNO VERT. WEBSTER BENNETT - [124]</v>
      </c>
      <c r="V958" s="165">
        <v>16</v>
      </c>
      <c r="W958" s="165"/>
      <c r="X958" s="229">
        <v>46163</v>
      </c>
      <c r="Y958" s="229">
        <f>X958</f>
        <v>46163</v>
      </c>
      <c r="Z958" s="47">
        <f t="shared" si="119"/>
        <v>21</v>
      </c>
      <c r="AA958" s="47">
        <f t="shared" si="120"/>
        <v>21</v>
      </c>
      <c r="AB958" s="47" t="str">
        <f t="shared" si="121"/>
        <v>mai</v>
      </c>
      <c r="AC958" s="47" t="str">
        <f t="shared" si="122"/>
        <v>2026</v>
      </c>
      <c r="AD958" s="165">
        <f t="shared" si="118"/>
        <v>1</v>
      </c>
    </row>
    <row r="959" spans="1:30" x14ac:dyDescent="0.25">
      <c r="A959" s="47" t="s">
        <v>1818</v>
      </c>
      <c r="B959" s="47" t="s">
        <v>9</v>
      </c>
      <c r="C959" s="47" t="s">
        <v>1862</v>
      </c>
      <c r="D959" s="47" t="s">
        <v>1862</v>
      </c>
      <c r="E959" s="47" t="s">
        <v>1118</v>
      </c>
      <c r="F959" s="48" t="s">
        <v>2467</v>
      </c>
      <c r="G959" s="48" t="s">
        <v>11</v>
      </c>
      <c r="H959" s="48">
        <v>1104026</v>
      </c>
      <c r="I959" s="48">
        <v>1</v>
      </c>
      <c r="J959" s="48" t="s">
        <v>1151</v>
      </c>
      <c r="K959" s="48" t="s">
        <v>1486</v>
      </c>
      <c r="M959" s="47">
        <f>_xlfn.XLOOKUP(BASE!$A1619,dd_carteira_fundição!A:A,dd_carteira_fundição!G:G,"",0)</f>
        <v>1</v>
      </c>
      <c r="N959" s="47" t="s">
        <v>1164</v>
      </c>
      <c r="O959" s="133"/>
      <c r="P959" s="166"/>
      <c r="Q959" s="47" t="s">
        <v>1346</v>
      </c>
      <c r="R959" s="47" t="s">
        <v>1690</v>
      </c>
      <c r="S959" s="168" t="s">
        <v>2935</v>
      </c>
      <c r="T959" s="48">
        <v>124</v>
      </c>
      <c r="U959" s="47" t="str">
        <f>IFERROR(INDEX('TAXA DE OCUP. RECUR.'!$F$1:$F$60, MATCH(T959, 'TAXA DE OCUP. RECUR.'!$E$1:$E$60, 0)),"")</f>
        <v>TORNO VERT. WEBSTER BENNETT - [124]</v>
      </c>
      <c r="V959" s="165">
        <v>4</v>
      </c>
      <c r="W959" s="165"/>
      <c r="X959" s="229">
        <v>46189</v>
      </c>
      <c r="Y959" s="229"/>
      <c r="Z959" s="47">
        <f t="shared" si="119"/>
        <v>25</v>
      </c>
      <c r="AA959" s="47" t="str">
        <f t="shared" si="120"/>
        <v/>
      </c>
      <c r="AB959" s="47" t="str">
        <f t="shared" si="121"/>
        <v>jun</v>
      </c>
      <c r="AC959" s="47" t="str">
        <f t="shared" si="122"/>
        <v>2026</v>
      </c>
      <c r="AD959" s="165" t="str">
        <f t="shared" si="118"/>
        <v/>
      </c>
    </row>
    <row r="960" spans="1:30" x14ac:dyDescent="0.25">
      <c r="A960" s="47" t="s">
        <v>1818</v>
      </c>
      <c r="B960" s="47" t="s">
        <v>9</v>
      </c>
      <c r="C960" s="47" t="s">
        <v>1862</v>
      </c>
      <c r="D960" s="47" t="s">
        <v>1862</v>
      </c>
      <c r="E960" s="47" t="s">
        <v>1118</v>
      </c>
      <c r="F960" s="48" t="s">
        <v>2467</v>
      </c>
      <c r="G960" s="48" t="s">
        <v>11</v>
      </c>
      <c r="H960" s="48">
        <v>1104026</v>
      </c>
      <c r="I960" s="48">
        <v>1</v>
      </c>
      <c r="J960" s="48" t="s">
        <v>1151</v>
      </c>
      <c r="K960" s="48" t="s">
        <v>1486</v>
      </c>
      <c r="M960" s="47">
        <f>_xlfn.XLOOKUP(BASE!$A1620,dd_carteira_fundição!A:A,dd_carteira_fundição!G:G,"",0)</f>
        <v>1</v>
      </c>
      <c r="N960" s="47" t="s">
        <v>1164</v>
      </c>
      <c r="O960" s="133"/>
      <c r="P960" s="166"/>
      <c r="Q960" s="47" t="s">
        <v>1346</v>
      </c>
      <c r="R960" s="47" t="s">
        <v>1690</v>
      </c>
      <c r="S960" s="168" t="s">
        <v>2936</v>
      </c>
      <c r="T960" s="164">
        <v>74</v>
      </c>
      <c r="U960" s="47" t="str">
        <f>IFERROR(INDEX('TAXA DE OCUP. RECUR.'!$F$1:$F$60, MATCH(T960, 'TAXA DE OCUP. RECUR.'!$E$1:$E$60, 0)),"")</f>
        <v>MONTAGEM (PREPARADOR DE PEÇA)-74</v>
      </c>
      <c r="V960" s="48">
        <v>1</v>
      </c>
      <c r="W960" s="165"/>
      <c r="X960" s="229">
        <f>X959+1</f>
        <v>46190</v>
      </c>
      <c r="Y960" s="229"/>
      <c r="Z960" s="47">
        <f t="shared" si="119"/>
        <v>25</v>
      </c>
      <c r="AA960" s="47" t="str">
        <f t="shared" si="120"/>
        <v/>
      </c>
      <c r="AB960" s="47" t="str">
        <f t="shared" si="121"/>
        <v>jun</v>
      </c>
      <c r="AC960" s="47" t="str">
        <f t="shared" si="122"/>
        <v>2026</v>
      </c>
      <c r="AD960" s="165" t="str">
        <f t="shared" si="118"/>
        <v/>
      </c>
    </row>
    <row r="961" spans="1:30" x14ac:dyDescent="0.25">
      <c r="A961" s="47" t="s">
        <v>1818</v>
      </c>
      <c r="B961" s="47" t="s">
        <v>9</v>
      </c>
      <c r="C961" s="47" t="s">
        <v>1862</v>
      </c>
      <c r="D961" s="47" t="s">
        <v>1862</v>
      </c>
      <c r="E961" s="47" t="s">
        <v>1118</v>
      </c>
      <c r="F961" s="48" t="s">
        <v>2467</v>
      </c>
      <c r="G961" s="48" t="s">
        <v>11</v>
      </c>
      <c r="H961" s="48">
        <v>1104026</v>
      </c>
      <c r="I961" s="48">
        <v>1</v>
      </c>
      <c r="J961" s="48" t="s">
        <v>1151</v>
      </c>
      <c r="K961" s="48" t="s">
        <v>1486</v>
      </c>
      <c r="M961" s="47">
        <f>_xlfn.XLOOKUP(BASE!$A1621,dd_carteira_fundição!A:A,dd_carteira_fundição!G:G,"",0)</f>
        <v>1</v>
      </c>
      <c r="N961" s="47" t="s">
        <v>1164</v>
      </c>
      <c r="O961" s="133"/>
      <c r="P961" s="166"/>
      <c r="Q961" s="47" t="s">
        <v>1346</v>
      </c>
      <c r="R961" s="47" t="s">
        <v>158</v>
      </c>
      <c r="S961" s="47" t="s">
        <v>158</v>
      </c>
      <c r="T961" s="164">
        <v>2</v>
      </c>
      <c r="U961" s="47" t="str">
        <f>IFERROR(INDEX('TAXA DE OCUP. RECUR.'!$F$1:$F$60, MATCH(T961, 'TAXA DE OCUP. RECUR.'!$E$1:$E$60, 0)),"")</f>
        <v>EXPEDIÇÃO</v>
      </c>
      <c r="V961" s="165">
        <v>1</v>
      </c>
      <c r="W961" s="165"/>
      <c r="X961" s="229">
        <v>46184</v>
      </c>
      <c r="Y961" s="229"/>
      <c r="Z961" s="47">
        <f t="shared" si="119"/>
        <v>24</v>
      </c>
      <c r="AA961" s="47" t="str">
        <f t="shared" si="120"/>
        <v/>
      </c>
      <c r="AB961" s="47" t="str">
        <f t="shared" si="121"/>
        <v>jun</v>
      </c>
      <c r="AC961" s="47" t="str">
        <f t="shared" si="122"/>
        <v>2026</v>
      </c>
      <c r="AD961" s="165" t="str">
        <f t="shared" si="118"/>
        <v/>
      </c>
    </row>
    <row r="962" spans="1:30" x14ac:dyDescent="0.25">
      <c r="A962" s="47" t="s">
        <v>1819</v>
      </c>
      <c r="B962" s="47" t="s">
        <v>9</v>
      </c>
      <c r="C962" s="47" t="s">
        <v>1862</v>
      </c>
      <c r="D962" s="47" t="s">
        <v>1862</v>
      </c>
      <c r="E962" s="47" t="s">
        <v>1118</v>
      </c>
      <c r="F962" s="48" t="s">
        <v>2467</v>
      </c>
      <c r="G962" s="48" t="s">
        <v>11</v>
      </c>
      <c r="H962" s="48">
        <v>1104026</v>
      </c>
      <c r="I962" s="48">
        <v>1</v>
      </c>
      <c r="J962" s="48" t="s">
        <v>1151</v>
      </c>
      <c r="K962" s="48" t="s">
        <v>1486</v>
      </c>
      <c r="M962" s="47">
        <f>_xlfn.XLOOKUP(BASE!$A1622,dd_carteira_fundição!A:A,dd_carteira_fundição!G:G,"",0)</f>
        <v>1</v>
      </c>
      <c r="N962" s="47" t="s">
        <v>1164</v>
      </c>
      <c r="O962" s="133"/>
      <c r="P962" s="166"/>
      <c r="Q962" s="47" t="s">
        <v>1346</v>
      </c>
      <c r="R962" s="47" t="s">
        <v>1687</v>
      </c>
      <c r="S962" s="167" t="s">
        <v>1156</v>
      </c>
      <c r="T962" s="48">
        <v>1</v>
      </c>
      <c r="U962" s="47" t="str">
        <f>IFERROR(INDEX('TAXA DE OCUP. RECUR.'!$F$1:$F$60, MATCH(T962, 'TAXA DE OCUP. RECUR.'!$E$1:$E$60, 0)),"")</f>
        <v>FUNDIÇÃO MORENO</v>
      </c>
      <c r="V962" s="165">
        <v>1</v>
      </c>
      <c r="W962" s="165"/>
      <c r="X962" s="229">
        <v>46164</v>
      </c>
      <c r="Y962" s="229"/>
      <c r="Z962" s="47">
        <f t="shared" si="119"/>
        <v>21</v>
      </c>
      <c r="AA962" s="47" t="str">
        <f t="shared" si="120"/>
        <v/>
      </c>
      <c r="AB962" s="47" t="str">
        <f t="shared" si="121"/>
        <v>mai</v>
      </c>
      <c r="AC962" s="47" t="str">
        <f t="shared" si="122"/>
        <v>2026</v>
      </c>
      <c r="AD962" s="165" t="str">
        <f t="shared" ref="AD962:AD1025" si="124">IF(Y962&lt;&gt;"",1,"")</f>
        <v/>
      </c>
    </row>
    <row r="963" spans="1:30" x14ac:dyDescent="0.25">
      <c r="A963" s="47" t="s">
        <v>1819</v>
      </c>
      <c r="B963" s="47" t="s">
        <v>9</v>
      </c>
      <c r="C963" s="47" t="s">
        <v>1862</v>
      </c>
      <c r="D963" s="47" t="s">
        <v>1862</v>
      </c>
      <c r="E963" s="47" t="s">
        <v>1118</v>
      </c>
      <c r="F963" s="48" t="s">
        <v>2467</v>
      </c>
      <c r="G963" s="48" t="s">
        <v>11</v>
      </c>
      <c r="H963" s="48">
        <v>1104026</v>
      </c>
      <c r="I963" s="48">
        <v>1</v>
      </c>
      <c r="J963" s="48" t="s">
        <v>1151</v>
      </c>
      <c r="K963" s="48" t="s">
        <v>1486</v>
      </c>
      <c r="M963" s="47">
        <f>_xlfn.XLOOKUP(BASE!$A1623,dd_carteira_fundição!A:A,dd_carteira_fundição!G:G,"",0)</f>
        <v>1</v>
      </c>
      <c r="N963" s="47" t="s">
        <v>1164</v>
      </c>
      <c r="O963" s="133"/>
      <c r="P963" s="166"/>
      <c r="Q963" s="47" t="s">
        <v>1346</v>
      </c>
      <c r="R963" s="47" t="s">
        <v>1690</v>
      </c>
      <c r="S963" s="168" t="s">
        <v>2456</v>
      </c>
      <c r="T963" s="48">
        <v>112</v>
      </c>
      <c r="U963" s="47" t="str">
        <f>IFERROR(INDEX('TAXA DE OCUP. RECUR.'!$F$1:$F$60, MATCH(T963, 'TAXA DE OCUP. RECUR.'!$E$1:$E$60, 0)),"")</f>
        <v>FURADEIRA RADIAL  HCP - [112]</v>
      </c>
      <c r="V963" s="165">
        <v>3</v>
      </c>
      <c r="W963" s="165"/>
      <c r="X963" s="229">
        <v>46160</v>
      </c>
      <c r="Y963" s="229">
        <f>X963</f>
        <v>46160</v>
      </c>
      <c r="Z963" s="47">
        <f t="shared" ref="Z963:Z1026" si="125">IFERROR(WEEKNUM(X963,11),"")</f>
        <v>21</v>
      </c>
      <c r="AA963" s="47">
        <f t="shared" ref="AA963:AA1026" si="126">IF(Y963&lt;&gt;"",WEEKNUM(Y963,11),"")</f>
        <v>21</v>
      </c>
      <c r="AB963" s="47" t="str">
        <f t="shared" si="121"/>
        <v>mai</v>
      </c>
      <c r="AC963" s="47" t="str">
        <f t="shared" si="122"/>
        <v>2026</v>
      </c>
      <c r="AD963" s="165">
        <f t="shared" si="124"/>
        <v>1</v>
      </c>
    </row>
    <row r="964" spans="1:30" x14ac:dyDescent="0.25">
      <c r="A964" s="47" t="s">
        <v>1819</v>
      </c>
      <c r="B964" s="47" t="s">
        <v>9</v>
      </c>
      <c r="C964" s="47" t="s">
        <v>1862</v>
      </c>
      <c r="D964" s="47" t="s">
        <v>1862</v>
      </c>
      <c r="E964" s="47" t="s">
        <v>1118</v>
      </c>
      <c r="F964" s="48" t="s">
        <v>2467</v>
      </c>
      <c r="G964" s="48" t="s">
        <v>11</v>
      </c>
      <c r="H964" s="48">
        <v>1104026</v>
      </c>
      <c r="I964" s="48">
        <v>1</v>
      </c>
      <c r="J964" s="48" t="s">
        <v>1151</v>
      </c>
      <c r="K964" s="48" t="s">
        <v>1486</v>
      </c>
      <c r="M964" s="47">
        <f>_xlfn.XLOOKUP(BASE!$A1624,dd_carteira_fundição!A:A,dd_carteira_fundição!G:G,"",0)</f>
        <v>1</v>
      </c>
      <c r="N964" s="47" t="s">
        <v>1164</v>
      </c>
      <c r="O964" s="133"/>
      <c r="P964" s="166"/>
      <c r="Q964" s="47" t="s">
        <v>1346</v>
      </c>
      <c r="R964" s="47" t="s">
        <v>1690</v>
      </c>
      <c r="S964" s="168" t="s">
        <v>2854</v>
      </c>
      <c r="T964" s="48">
        <v>124</v>
      </c>
      <c r="U964" s="47" t="str">
        <f>IFERROR(INDEX('TAXA DE OCUP. RECUR.'!$F$1:$F$60, MATCH(T964, 'TAXA DE OCUP. RECUR.'!$E$1:$E$60, 0)),"")</f>
        <v>TORNO VERT. WEBSTER BENNETT - [124]</v>
      </c>
      <c r="V964" s="165">
        <v>16</v>
      </c>
      <c r="W964" s="165"/>
      <c r="X964" s="229">
        <v>46163</v>
      </c>
      <c r="Y964" s="229">
        <f>X964</f>
        <v>46163</v>
      </c>
      <c r="Z964" s="47">
        <f t="shared" si="125"/>
        <v>21</v>
      </c>
      <c r="AA964" s="47">
        <f t="shared" si="126"/>
        <v>21</v>
      </c>
      <c r="AB964" s="47" t="str">
        <f t="shared" si="121"/>
        <v>mai</v>
      </c>
      <c r="AC964" s="47" t="str">
        <f t="shared" si="122"/>
        <v>2026</v>
      </c>
      <c r="AD964" s="165">
        <f t="shared" si="124"/>
        <v>1</v>
      </c>
    </row>
    <row r="965" spans="1:30" x14ac:dyDescent="0.25">
      <c r="A965" s="47" t="s">
        <v>1819</v>
      </c>
      <c r="B965" s="47" t="s">
        <v>9</v>
      </c>
      <c r="C965" s="47" t="s">
        <v>1862</v>
      </c>
      <c r="D965" s="47" t="s">
        <v>1862</v>
      </c>
      <c r="E965" s="47" t="s">
        <v>1118</v>
      </c>
      <c r="F965" s="48" t="s">
        <v>2467</v>
      </c>
      <c r="G965" s="48" t="s">
        <v>11</v>
      </c>
      <c r="H965" s="48">
        <v>1104026</v>
      </c>
      <c r="I965" s="48">
        <v>1</v>
      </c>
      <c r="J965" s="48" t="s">
        <v>1151</v>
      </c>
      <c r="K965" s="48" t="s">
        <v>1486</v>
      </c>
      <c r="M965" s="47">
        <f>_xlfn.XLOOKUP(BASE!$A1625,dd_carteira_fundição!A:A,dd_carteira_fundição!G:G,"",0)</f>
        <v>1</v>
      </c>
      <c r="N965" s="47" t="s">
        <v>1164</v>
      </c>
      <c r="O965" s="133"/>
      <c r="P965" s="166"/>
      <c r="Q965" s="47" t="s">
        <v>1346</v>
      </c>
      <c r="R965" s="47" t="s">
        <v>1690</v>
      </c>
      <c r="S965" s="168" t="s">
        <v>2852</v>
      </c>
      <c r="T965" s="48">
        <v>433</v>
      </c>
      <c r="U965" s="47" t="str">
        <f>IFERROR(INDEX('TAXA DE OCUP. RECUR.'!$F$1:$F$60, MATCH(T965, 'TAXA DE OCUP. RECUR.'!$E$1:$E$60, 0)),"")</f>
        <v>MANDRILH. SCHARMANM FB-125 - [433]</v>
      </c>
      <c r="V965" s="165">
        <v>4</v>
      </c>
      <c r="W965" s="165"/>
      <c r="X965" s="229">
        <v>46167</v>
      </c>
      <c r="Y965" s="229"/>
      <c r="Z965" s="47">
        <f t="shared" si="125"/>
        <v>22</v>
      </c>
      <c r="AA965" s="47" t="str">
        <f t="shared" si="126"/>
        <v/>
      </c>
      <c r="AB965" s="47" t="str">
        <f t="shared" si="121"/>
        <v>mai</v>
      </c>
      <c r="AC965" s="47" t="str">
        <f t="shared" si="122"/>
        <v>2026</v>
      </c>
      <c r="AD965" s="165" t="str">
        <f t="shared" si="124"/>
        <v/>
      </c>
    </row>
    <row r="966" spans="1:30" x14ac:dyDescent="0.25">
      <c r="A966" s="47" t="s">
        <v>1819</v>
      </c>
      <c r="B966" s="47" t="s">
        <v>9</v>
      </c>
      <c r="C966" s="47" t="s">
        <v>1862</v>
      </c>
      <c r="D966" s="47" t="s">
        <v>1862</v>
      </c>
      <c r="E966" s="47" t="s">
        <v>1118</v>
      </c>
      <c r="F966" s="48" t="s">
        <v>2467</v>
      </c>
      <c r="G966" s="48" t="s">
        <v>11</v>
      </c>
      <c r="H966" s="48">
        <v>1104026</v>
      </c>
      <c r="I966" s="48">
        <v>1</v>
      </c>
      <c r="J966" s="48" t="s">
        <v>1151</v>
      </c>
      <c r="K966" s="48" t="s">
        <v>1486</v>
      </c>
      <c r="M966" s="47">
        <f>_xlfn.XLOOKUP(BASE!$A1626,dd_carteira_fundição!A:A,dd_carteira_fundição!G:G,"",0)</f>
        <v>1</v>
      </c>
      <c r="N966" s="47" t="s">
        <v>1164</v>
      </c>
      <c r="O966" s="133"/>
      <c r="P966" s="166"/>
      <c r="Q966" s="47" t="s">
        <v>1346</v>
      </c>
      <c r="R966" s="47" t="s">
        <v>1690</v>
      </c>
      <c r="S966" s="168" t="s">
        <v>2455</v>
      </c>
      <c r="T966" s="164">
        <v>74</v>
      </c>
      <c r="U966" s="47" t="str">
        <f>IFERROR(INDEX('TAXA DE OCUP. RECUR.'!$F$1:$F$60, MATCH(T966, 'TAXA DE OCUP. RECUR.'!$E$1:$E$60, 0)),"")</f>
        <v>MONTAGEM (PREPARADOR DE PEÇA)-74</v>
      </c>
      <c r="V966" s="48">
        <v>1</v>
      </c>
      <c r="W966" s="165"/>
      <c r="X966" s="229">
        <v>46167</v>
      </c>
      <c r="Y966" s="229"/>
      <c r="Z966" s="47">
        <f t="shared" si="125"/>
        <v>22</v>
      </c>
      <c r="AA966" s="47" t="str">
        <f t="shared" si="126"/>
        <v/>
      </c>
      <c r="AB966" s="47" t="str">
        <f t="shared" si="121"/>
        <v>mai</v>
      </c>
      <c r="AC966" s="47" t="str">
        <f t="shared" si="122"/>
        <v>2026</v>
      </c>
      <c r="AD966" s="165" t="str">
        <f t="shared" si="124"/>
        <v/>
      </c>
    </row>
    <row r="967" spans="1:30" x14ac:dyDescent="0.25">
      <c r="A967" s="47" t="s">
        <v>1819</v>
      </c>
      <c r="B967" s="47" t="s">
        <v>9</v>
      </c>
      <c r="C967" s="47" t="s">
        <v>1862</v>
      </c>
      <c r="D967" s="47" t="s">
        <v>1862</v>
      </c>
      <c r="E967" s="47" t="s">
        <v>1118</v>
      </c>
      <c r="F967" s="48" t="s">
        <v>2467</v>
      </c>
      <c r="G967" s="48" t="s">
        <v>11</v>
      </c>
      <c r="H967" s="48">
        <v>1104026</v>
      </c>
      <c r="I967" s="48">
        <v>1</v>
      </c>
      <c r="J967" s="48" t="s">
        <v>1151</v>
      </c>
      <c r="K967" s="48" t="s">
        <v>1486</v>
      </c>
      <c r="M967" s="47">
        <f>_xlfn.XLOOKUP(BASE!$A1627,dd_carteira_fundição!A:A,dd_carteira_fundição!G:G,"",0)</f>
        <v>1</v>
      </c>
      <c r="N967" s="47" t="s">
        <v>1164</v>
      </c>
      <c r="O967" s="133"/>
      <c r="P967" s="166"/>
      <c r="Q967" s="47" t="s">
        <v>1346</v>
      </c>
      <c r="R967" s="47" t="s">
        <v>158</v>
      </c>
      <c r="S967" s="47" t="s">
        <v>158</v>
      </c>
      <c r="T967" s="164">
        <v>2</v>
      </c>
      <c r="U967" s="47" t="str">
        <f>IFERROR(INDEX('TAXA DE OCUP. RECUR.'!$F$1:$F$60, MATCH(T967, 'TAXA DE OCUP. RECUR.'!$E$1:$E$60, 0)),"")</f>
        <v>EXPEDIÇÃO</v>
      </c>
      <c r="V967" s="165">
        <v>1</v>
      </c>
      <c r="W967" s="165"/>
      <c r="X967" s="229">
        <v>46184</v>
      </c>
      <c r="Y967" s="229"/>
      <c r="Z967" s="47">
        <f t="shared" si="125"/>
        <v>24</v>
      </c>
      <c r="AA967" s="47" t="str">
        <f t="shared" si="126"/>
        <v/>
      </c>
      <c r="AB967" s="47" t="str">
        <f t="shared" si="121"/>
        <v>jun</v>
      </c>
      <c r="AC967" s="47" t="str">
        <f t="shared" si="122"/>
        <v>2026</v>
      </c>
      <c r="AD967" s="165" t="str">
        <f t="shared" si="124"/>
        <v/>
      </c>
    </row>
    <row r="968" spans="1:30" x14ac:dyDescent="0.25">
      <c r="A968" s="47" t="s">
        <v>1820</v>
      </c>
      <c r="B968" s="47" t="s">
        <v>9</v>
      </c>
      <c r="C968" s="47" t="s">
        <v>1862</v>
      </c>
      <c r="D968" s="47" t="s">
        <v>1862</v>
      </c>
      <c r="E968" s="47" t="s">
        <v>1118</v>
      </c>
      <c r="F968" s="48" t="s">
        <v>2467</v>
      </c>
      <c r="G968" s="48" t="s">
        <v>11</v>
      </c>
      <c r="H968" s="48">
        <v>1104026</v>
      </c>
      <c r="I968" s="48">
        <v>1</v>
      </c>
      <c r="J968" s="48" t="s">
        <v>1151</v>
      </c>
      <c r="K968" s="48" t="s">
        <v>1486</v>
      </c>
      <c r="M968" s="47">
        <f>_xlfn.XLOOKUP(BASE!$A1628,dd_carteira_fundição!A:A,dd_carteira_fundição!G:G,"",0)</f>
        <v>1</v>
      </c>
      <c r="N968" s="47" t="s">
        <v>1164</v>
      </c>
      <c r="O968" s="133"/>
      <c r="P968" s="166"/>
      <c r="Q968" s="47" t="s">
        <v>1346</v>
      </c>
      <c r="R968" s="47" t="s">
        <v>1687</v>
      </c>
      <c r="S968" s="167" t="s">
        <v>1156</v>
      </c>
      <c r="T968" s="48">
        <v>1</v>
      </c>
      <c r="U968" s="47" t="str">
        <f>IFERROR(INDEX('TAXA DE OCUP. RECUR.'!$F$1:$F$60, MATCH(T968, 'TAXA DE OCUP. RECUR.'!$E$1:$E$60, 0)),"")</f>
        <v>FUNDIÇÃO MORENO</v>
      </c>
      <c r="V968" s="165">
        <v>1</v>
      </c>
      <c r="W968" s="165"/>
      <c r="X968" s="229">
        <v>46164</v>
      </c>
      <c r="Y968" s="229"/>
      <c r="Z968" s="47">
        <f t="shared" si="125"/>
        <v>21</v>
      </c>
      <c r="AA968" s="47" t="str">
        <f t="shared" si="126"/>
        <v/>
      </c>
      <c r="AB968" s="47" t="str">
        <f t="shared" si="121"/>
        <v>mai</v>
      </c>
      <c r="AC968" s="47" t="str">
        <f t="shared" si="122"/>
        <v>2026</v>
      </c>
      <c r="AD968" s="165" t="str">
        <f t="shared" si="124"/>
        <v/>
      </c>
    </row>
    <row r="969" spans="1:30" x14ac:dyDescent="0.25">
      <c r="A969" s="47" t="s">
        <v>1820</v>
      </c>
      <c r="B969" s="47" t="s">
        <v>9</v>
      </c>
      <c r="C969" s="47" t="s">
        <v>1862</v>
      </c>
      <c r="D969" s="47" t="s">
        <v>1862</v>
      </c>
      <c r="E969" s="47" t="s">
        <v>1118</v>
      </c>
      <c r="F969" s="48" t="s">
        <v>2467</v>
      </c>
      <c r="G969" s="48" t="s">
        <v>11</v>
      </c>
      <c r="H969" s="48">
        <v>1104026</v>
      </c>
      <c r="I969" s="48">
        <v>1</v>
      </c>
      <c r="J969" s="48" t="s">
        <v>1151</v>
      </c>
      <c r="K969" s="48" t="s">
        <v>1486</v>
      </c>
      <c r="M969" s="47">
        <f>_xlfn.XLOOKUP(BASE!$A1629,dd_carteira_fundição!A:A,dd_carteira_fundição!G:G,"",0)</f>
        <v>1</v>
      </c>
      <c r="N969" s="47" t="s">
        <v>1164</v>
      </c>
      <c r="O969" s="133"/>
      <c r="P969" s="166"/>
      <c r="Q969" s="47" t="s">
        <v>1346</v>
      </c>
      <c r="R969" s="47" t="s">
        <v>1690</v>
      </c>
      <c r="S969" s="168" t="s">
        <v>2456</v>
      </c>
      <c r="T969" s="48">
        <v>112</v>
      </c>
      <c r="U969" s="47" t="str">
        <f>IFERROR(INDEX('TAXA DE OCUP. RECUR.'!$F$1:$F$60, MATCH(T969, 'TAXA DE OCUP. RECUR.'!$E$1:$E$60, 0)),"")</f>
        <v>FURADEIRA RADIAL  HCP - [112]</v>
      </c>
      <c r="V969" s="165">
        <v>3</v>
      </c>
      <c r="W969" s="165"/>
      <c r="X969" s="229">
        <v>46160</v>
      </c>
      <c r="Y969" s="229"/>
      <c r="Z969" s="47">
        <f t="shared" si="125"/>
        <v>21</v>
      </c>
      <c r="AA969" s="47" t="str">
        <f t="shared" si="126"/>
        <v/>
      </c>
      <c r="AB969" s="47" t="str">
        <f t="shared" si="121"/>
        <v>mai</v>
      </c>
      <c r="AC969" s="47" t="str">
        <f t="shared" si="122"/>
        <v>2026</v>
      </c>
      <c r="AD969" s="165" t="str">
        <f t="shared" si="124"/>
        <v/>
      </c>
    </row>
    <row r="970" spans="1:30" x14ac:dyDescent="0.25">
      <c r="A970" s="47" t="s">
        <v>1820</v>
      </c>
      <c r="B970" s="47" t="s">
        <v>9</v>
      </c>
      <c r="C970" s="47" t="s">
        <v>1862</v>
      </c>
      <c r="D970" s="47" t="s">
        <v>1862</v>
      </c>
      <c r="E970" s="47" t="s">
        <v>1118</v>
      </c>
      <c r="F970" s="48" t="s">
        <v>2467</v>
      </c>
      <c r="G970" s="48" t="s">
        <v>11</v>
      </c>
      <c r="H970" s="48">
        <v>1104026</v>
      </c>
      <c r="I970" s="48">
        <v>1</v>
      </c>
      <c r="J970" s="48" t="s">
        <v>1151</v>
      </c>
      <c r="K970" s="48" t="s">
        <v>1486</v>
      </c>
      <c r="M970" s="47">
        <f>_xlfn.XLOOKUP(BASE!$A1630,dd_carteira_fundição!A:A,dd_carteira_fundição!G:G,"",0)</f>
        <v>1</v>
      </c>
      <c r="N970" s="47" t="s">
        <v>1164</v>
      </c>
      <c r="O970" s="133"/>
      <c r="P970" s="166"/>
      <c r="Q970" s="47" t="s">
        <v>1346</v>
      </c>
      <c r="R970" s="47" t="s">
        <v>1690</v>
      </c>
      <c r="S970" s="168" t="s">
        <v>2853</v>
      </c>
      <c r="T970" s="48">
        <v>124</v>
      </c>
      <c r="U970" s="47" t="str">
        <f>IFERROR(INDEX('TAXA DE OCUP. RECUR.'!$F$1:$F$60, MATCH(T970, 'TAXA DE OCUP. RECUR.'!$E$1:$E$60, 0)),"")</f>
        <v>TORNO VERT. WEBSTER BENNETT - [124]</v>
      </c>
      <c r="V970" s="165">
        <v>16</v>
      </c>
      <c r="W970" s="165"/>
      <c r="X970" s="229">
        <v>46164</v>
      </c>
      <c r="Y970" s="229">
        <f>X970</f>
        <v>46164</v>
      </c>
      <c r="Z970" s="47">
        <f t="shared" si="125"/>
        <v>21</v>
      </c>
      <c r="AA970" s="47">
        <f t="shared" si="126"/>
        <v>21</v>
      </c>
      <c r="AB970" s="47" t="str">
        <f t="shared" si="121"/>
        <v>mai</v>
      </c>
      <c r="AC970" s="47" t="str">
        <f t="shared" si="122"/>
        <v>2026</v>
      </c>
      <c r="AD970" s="165">
        <f t="shared" si="124"/>
        <v>1</v>
      </c>
    </row>
    <row r="971" spans="1:30" x14ac:dyDescent="0.25">
      <c r="A971" s="47" t="s">
        <v>1820</v>
      </c>
      <c r="B971" s="47" t="s">
        <v>9</v>
      </c>
      <c r="C971" s="47" t="s">
        <v>1862</v>
      </c>
      <c r="D971" s="47" t="s">
        <v>1862</v>
      </c>
      <c r="E971" s="47" t="s">
        <v>1118</v>
      </c>
      <c r="F971" s="48" t="s">
        <v>2467</v>
      </c>
      <c r="G971" s="48" t="s">
        <v>11</v>
      </c>
      <c r="H971" s="48">
        <v>1104026</v>
      </c>
      <c r="I971" s="48">
        <v>1</v>
      </c>
      <c r="J971" s="48" t="s">
        <v>1151</v>
      </c>
      <c r="K971" s="48" t="s">
        <v>1486</v>
      </c>
      <c r="M971" s="47">
        <f>_xlfn.XLOOKUP(BASE!$A1631,dd_carteira_fundição!A:A,dd_carteira_fundição!G:G,"",0)</f>
        <v>1</v>
      </c>
      <c r="N971" s="47" t="s">
        <v>1164</v>
      </c>
      <c r="O971" s="133"/>
      <c r="P971" s="166"/>
      <c r="Q971" s="47" t="s">
        <v>1346</v>
      </c>
      <c r="R971" s="47" t="s">
        <v>1690</v>
      </c>
      <c r="S971" s="168" t="s">
        <v>2852</v>
      </c>
      <c r="T971" s="48">
        <v>433</v>
      </c>
      <c r="U971" s="47" t="str">
        <f>IFERROR(INDEX('TAXA DE OCUP. RECUR.'!$F$1:$F$60, MATCH(T971, 'TAXA DE OCUP. RECUR.'!$E$1:$E$60, 0)),"")</f>
        <v>MANDRILH. SCHARMANM FB-125 - [433]</v>
      </c>
      <c r="V971" s="165">
        <v>4</v>
      </c>
      <c r="W971" s="165"/>
      <c r="X971" s="229">
        <v>46176</v>
      </c>
      <c r="Y971" s="229"/>
      <c r="Z971" s="47">
        <f t="shared" si="125"/>
        <v>23</v>
      </c>
      <c r="AA971" s="47" t="str">
        <f t="shared" si="126"/>
        <v/>
      </c>
      <c r="AB971" s="47" t="str">
        <f t="shared" si="121"/>
        <v>jun</v>
      </c>
      <c r="AC971" s="47" t="str">
        <f t="shared" si="122"/>
        <v>2026</v>
      </c>
      <c r="AD971" s="165" t="str">
        <f t="shared" si="124"/>
        <v/>
      </c>
    </row>
    <row r="972" spans="1:30" x14ac:dyDescent="0.25">
      <c r="A972" s="47" t="s">
        <v>1820</v>
      </c>
      <c r="B972" s="47" t="s">
        <v>9</v>
      </c>
      <c r="C972" s="47" t="s">
        <v>1862</v>
      </c>
      <c r="D972" s="47" t="s">
        <v>1862</v>
      </c>
      <c r="E972" s="47" t="s">
        <v>1118</v>
      </c>
      <c r="F972" s="48" t="s">
        <v>2467</v>
      </c>
      <c r="G972" s="48" t="s">
        <v>11</v>
      </c>
      <c r="H972" s="48">
        <v>1104026</v>
      </c>
      <c r="I972" s="48">
        <v>1</v>
      </c>
      <c r="J972" s="48" t="s">
        <v>1151</v>
      </c>
      <c r="K972" s="48" t="s">
        <v>1486</v>
      </c>
      <c r="M972" s="47">
        <f>_xlfn.XLOOKUP(BASE!$A1632,dd_carteira_fundição!A:A,dd_carteira_fundição!G:G,"",0)</f>
        <v>1</v>
      </c>
      <c r="N972" s="47" t="s">
        <v>1164</v>
      </c>
      <c r="O972" s="133"/>
      <c r="P972" s="166"/>
      <c r="Q972" s="47" t="s">
        <v>1346</v>
      </c>
      <c r="R972" s="47" t="s">
        <v>1690</v>
      </c>
      <c r="S972" s="168" t="s">
        <v>2455</v>
      </c>
      <c r="T972" s="164">
        <v>74</v>
      </c>
      <c r="U972" s="47" t="str">
        <f>IFERROR(INDEX('TAXA DE OCUP. RECUR.'!$F$1:$F$60, MATCH(T972, 'TAXA DE OCUP. RECUR.'!$E$1:$E$60, 0)),"")</f>
        <v>MONTAGEM (PREPARADOR DE PEÇA)-74</v>
      </c>
      <c r="V972" s="48">
        <v>1</v>
      </c>
      <c r="W972" s="165"/>
      <c r="X972" s="229">
        <f>X971+1</f>
        <v>46177</v>
      </c>
      <c r="Y972" s="229"/>
      <c r="Z972" s="47">
        <f t="shared" si="125"/>
        <v>23</v>
      </c>
      <c r="AA972" s="47" t="str">
        <f t="shared" si="126"/>
        <v/>
      </c>
      <c r="AB972" s="47" t="str">
        <f t="shared" si="121"/>
        <v>jun</v>
      </c>
      <c r="AC972" s="47" t="str">
        <f t="shared" si="122"/>
        <v>2026</v>
      </c>
      <c r="AD972" s="165" t="str">
        <f t="shared" si="124"/>
        <v/>
      </c>
    </row>
    <row r="973" spans="1:30" x14ac:dyDescent="0.25">
      <c r="A973" s="47" t="s">
        <v>1820</v>
      </c>
      <c r="B973" s="47" t="s">
        <v>9</v>
      </c>
      <c r="C973" s="47" t="s">
        <v>1862</v>
      </c>
      <c r="D973" s="47" t="s">
        <v>1862</v>
      </c>
      <c r="E973" s="47" t="s">
        <v>1118</v>
      </c>
      <c r="F973" s="48" t="s">
        <v>2467</v>
      </c>
      <c r="G973" s="48" t="s">
        <v>11</v>
      </c>
      <c r="H973" s="48">
        <v>1104026</v>
      </c>
      <c r="I973" s="48">
        <v>1</v>
      </c>
      <c r="J973" s="48" t="s">
        <v>1151</v>
      </c>
      <c r="K973" s="48" t="s">
        <v>1486</v>
      </c>
      <c r="M973" s="47">
        <f>_xlfn.XLOOKUP(BASE!$A1633,dd_carteira_fundição!A:A,dd_carteira_fundição!G:G,"",0)</f>
        <v>1</v>
      </c>
      <c r="N973" s="47" t="s">
        <v>1164</v>
      </c>
      <c r="O973" s="133"/>
      <c r="P973" s="166"/>
      <c r="Q973" s="47" t="s">
        <v>1346</v>
      </c>
      <c r="R973" s="47" t="s">
        <v>158</v>
      </c>
      <c r="S973" s="47" t="s">
        <v>158</v>
      </c>
      <c r="T973" s="164">
        <v>2</v>
      </c>
      <c r="U973" s="47" t="str">
        <f>IFERROR(INDEX('TAXA DE OCUP. RECUR.'!$F$1:$F$60, MATCH(T973, 'TAXA DE OCUP. RECUR.'!$E$1:$E$60, 0)),"")</f>
        <v>EXPEDIÇÃO</v>
      </c>
      <c r="V973" s="165">
        <v>1</v>
      </c>
      <c r="W973" s="165"/>
      <c r="X973" s="229">
        <v>46184</v>
      </c>
      <c r="Y973" s="229"/>
      <c r="Z973" s="47">
        <f t="shared" si="125"/>
        <v>24</v>
      </c>
      <c r="AA973" s="47" t="str">
        <f t="shared" si="126"/>
        <v/>
      </c>
      <c r="AB973" s="47" t="str">
        <f t="shared" si="121"/>
        <v>jun</v>
      </c>
      <c r="AC973" s="47" t="str">
        <f t="shared" si="122"/>
        <v>2026</v>
      </c>
      <c r="AD973" s="165" t="str">
        <f t="shared" si="124"/>
        <v/>
      </c>
    </row>
    <row r="974" spans="1:30" x14ac:dyDescent="0.25">
      <c r="A974" s="47" t="s">
        <v>1033</v>
      </c>
      <c r="B974" s="47" t="s">
        <v>9</v>
      </c>
      <c r="C974" s="47" t="s">
        <v>1862</v>
      </c>
      <c r="D974" s="47" t="s">
        <v>1862</v>
      </c>
      <c r="E974" s="47" t="s">
        <v>1112</v>
      </c>
      <c r="F974" s="48" t="s">
        <v>306</v>
      </c>
      <c r="G974" s="48" t="s">
        <v>11</v>
      </c>
      <c r="H974" s="48">
        <v>152651</v>
      </c>
      <c r="I974" s="48">
        <v>1</v>
      </c>
      <c r="J974" s="48" t="s">
        <v>1151</v>
      </c>
      <c r="K974" s="48" t="s">
        <v>1486</v>
      </c>
      <c r="M974" s="47">
        <f>_xlfn.XLOOKUP(BASE!$A1634,dd_carteira_fundição!A:A,dd_carteira_fundição!G:G,"",0)</f>
        <v>1</v>
      </c>
      <c r="N974" s="47" t="s">
        <v>1164</v>
      </c>
      <c r="O974" s="133"/>
      <c r="P974" s="166"/>
      <c r="Q974" s="47" t="s">
        <v>1346</v>
      </c>
      <c r="R974" s="47" t="s">
        <v>1687</v>
      </c>
      <c r="S974" s="48" t="s">
        <v>1156</v>
      </c>
      <c r="T974" s="164">
        <v>1</v>
      </c>
      <c r="U974" s="47" t="str">
        <f>IFERROR(INDEX('TAXA DE OCUP. RECUR.'!$F$1:$F$60, MATCH(T974, 'TAXA DE OCUP. RECUR.'!$E$1:$E$60, 0)),"")</f>
        <v>FUNDIÇÃO MORENO</v>
      </c>
      <c r="V974" s="165">
        <v>1</v>
      </c>
      <c r="W974" s="165"/>
      <c r="X974" s="229">
        <v>46111</v>
      </c>
      <c r="Y974" s="229"/>
      <c r="Z974" s="47">
        <f t="shared" si="125"/>
        <v>14</v>
      </c>
      <c r="AA974" s="47" t="str">
        <f t="shared" si="126"/>
        <v/>
      </c>
      <c r="AB974" s="47" t="str">
        <f t="shared" si="121"/>
        <v>mar</v>
      </c>
      <c r="AC974" s="47" t="str">
        <f t="shared" si="122"/>
        <v>2026</v>
      </c>
      <c r="AD974" s="165" t="str">
        <f t="shared" si="124"/>
        <v/>
      </c>
    </row>
    <row r="975" spans="1:30" x14ac:dyDescent="0.25">
      <c r="A975" s="47" t="s">
        <v>1033</v>
      </c>
      <c r="B975" s="47" t="s">
        <v>9</v>
      </c>
      <c r="C975" s="47" t="s">
        <v>1862</v>
      </c>
      <c r="D975" s="47" t="s">
        <v>1862</v>
      </c>
      <c r="E975" s="47" t="s">
        <v>1112</v>
      </c>
      <c r="F975" s="48" t="s">
        <v>306</v>
      </c>
      <c r="G975" s="48" t="s">
        <v>11</v>
      </c>
      <c r="H975" s="48">
        <v>152651</v>
      </c>
      <c r="I975" s="48">
        <v>1</v>
      </c>
      <c r="J975" s="48" t="s">
        <v>1151</v>
      </c>
      <c r="K975" s="48" t="s">
        <v>1486</v>
      </c>
      <c r="M975" s="47">
        <f>_xlfn.XLOOKUP(BASE!$A1635,dd_carteira_fundição!A:A,dd_carteira_fundição!G:G,"",0)</f>
        <v>1</v>
      </c>
      <c r="N975" s="47" t="s">
        <v>1164</v>
      </c>
      <c r="O975" s="133"/>
      <c r="P975" s="166"/>
      <c r="Q975" s="47" t="s">
        <v>1346</v>
      </c>
      <c r="R975" s="47" t="s">
        <v>1690</v>
      </c>
      <c r="S975" s="47" t="s">
        <v>1229</v>
      </c>
      <c r="T975" s="164">
        <v>395</v>
      </c>
      <c r="U975" s="47" t="s">
        <v>1289</v>
      </c>
      <c r="V975" s="165">
        <v>12.5</v>
      </c>
      <c r="W975" s="165"/>
      <c r="X975" s="229"/>
      <c r="Y975" s="229"/>
      <c r="Z975" s="47">
        <f t="shared" si="125"/>
        <v>1</v>
      </c>
      <c r="AA975" s="47" t="str">
        <f t="shared" si="126"/>
        <v/>
      </c>
      <c r="AB975" s="47" t="str">
        <f t="shared" si="121"/>
        <v/>
      </c>
      <c r="AC975" s="47" t="str">
        <f t="shared" si="122"/>
        <v/>
      </c>
      <c r="AD975" s="165" t="str">
        <f t="shared" si="124"/>
        <v/>
      </c>
    </row>
    <row r="976" spans="1:30" x14ac:dyDescent="0.25">
      <c r="A976" s="47" t="s">
        <v>1033</v>
      </c>
      <c r="B976" s="47" t="s">
        <v>9</v>
      </c>
      <c r="C976" s="47" t="s">
        <v>1862</v>
      </c>
      <c r="D976" s="47" t="s">
        <v>1862</v>
      </c>
      <c r="E976" s="47" t="s">
        <v>1112</v>
      </c>
      <c r="F976" s="48" t="s">
        <v>306</v>
      </c>
      <c r="G976" s="48" t="s">
        <v>11</v>
      </c>
      <c r="H976" s="48">
        <v>152651</v>
      </c>
      <c r="I976" s="48">
        <v>1</v>
      </c>
      <c r="J976" s="48" t="s">
        <v>1151</v>
      </c>
      <c r="K976" s="48" t="s">
        <v>1486</v>
      </c>
      <c r="M976" s="47">
        <f>_xlfn.XLOOKUP(BASE!$A1636,dd_carteira_fundição!A:A,dd_carteira_fundição!G:G,"",0)</f>
        <v>1</v>
      </c>
      <c r="N976" s="47" t="s">
        <v>1164</v>
      </c>
      <c r="O976" s="133"/>
      <c r="P976" s="166"/>
      <c r="Q976" s="47" t="s">
        <v>1346</v>
      </c>
      <c r="R976" s="47" t="s">
        <v>1690</v>
      </c>
      <c r="S976" s="47" t="s">
        <v>1231</v>
      </c>
      <c r="T976" s="164">
        <v>74</v>
      </c>
      <c r="U976" s="47" t="s">
        <v>1352</v>
      </c>
      <c r="V976" s="165">
        <v>0.41666666666666669</v>
      </c>
      <c r="W976" s="165"/>
      <c r="X976" s="229"/>
      <c r="Y976" s="229"/>
      <c r="Z976" s="47">
        <f t="shared" si="125"/>
        <v>1</v>
      </c>
      <c r="AA976" s="47" t="str">
        <f t="shared" si="126"/>
        <v/>
      </c>
      <c r="AB976" s="47" t="str">
        <f t="shared" si="121"/>
        <v/>
      </c>
      <c r="AC976" s="47" t="str">
        <f t="shared" si="122"/>
        <v/>
      </c>
      <c r="AD976" s="165" t="str">
        <f t="shared" si="124"/>
        <v/>
      </c>
    </row>
    <row r="977" spans="1:30" x14ac:dyDescent="0.25">
      <c r="A977" s="47" t="s">
        <v>1033</v>
      </c>
      <c r="B977" s="47" t="s">
        <v>9</v>
      </c>
      <c r="C977" s="47" t="s">
        <v>1862</v>
      </c>
      <c r="D977" s="47" t="s">
        <v>1862</v>
      </c>
      <c r="E977" s="47" t="s">
        <v>1112</v>
      </c>
      <c r="F977" s="48" t="s">
        <v>306</v>
      </c>
      <c r="G977" s="48" t="s">
        <v>11</v>
      </c>
      <c r="H977" s="48">
        <v>152651</v>
      </c>
      <c r="I977" s="48">
        <v>1</v>
      </c>
      <c r="J977" s="48" t="s">
        <v>1151</v>
      </c>
      <c r="K977" s="48" t="s">
        <v>1486</v>
      </c>
      <c r="M977" s="47">
        <f>_xlfn.XLOOKUP(BASE!$A1637,dd_carteira_fundição!A:A,dd_carteira_fundição!G:G,"",0)</f>
        <v>1</v>
      </c>
      <c r="N977" s="47" t="s">
        <v>1164</v>
      </c>
      <c r="O977" s="133"/>
      <c r="P977" s="166"/>
      <c r="Q977" s="47" t="s">
        <v>1346</v>
      </c>
      <c r="R977" s="47" t="s">
        <v>158</v>
      </c>
      <c r="S977" s="47" t="s">
        <v>158</v>
      </c>
      <c r="T977" s="164">
        <v>2</v>
      </c>
      <c r="U977" s="47" t="str">
        <f>IFERROR(INDEX('TAXA DE OCUP. RECUR.'!$F$1:$F$60, MATCH(T977, 'TAXA DE OCUP. RECUR.'!$E$1:$E$60, 0)),"")</f>
        <v>EXPEDIÇÃO</v>
      </c>
      <c r="V977" s="165">
        <v>1</v>
      </c>
      <c r="W977" s="165"/>
      <c r="X977" s="229">
        <v>46161</v>
      </c>
      <c r="Y977" s="229">
        <f>X977</f>
        <v>46161</v>
      </c>
      <c r="Z977" s="47">
        <f t="shared" si="125"/>
        <v>21</v>
      </c>
      <c r="AA977" s="47">
        <f t="shared" si="126"/>
        <v>21</v>
      </c>
      <c r="AB977" s="47" t="str">
        <f t="shared" si="121"/>
        <v>mai</v>
      </c>
      <c r="AC977" s="47" t="str">
        <f t="shared" si="122"/>
        <v>2026</v>
      </c>
      <c r="AD977" s="165">
        <f t="shared" si="124"/>
        <v>1</v>
      </c>
    </row>
    <row r="978" spans="1:30" x14ac:dyDescent="0.25">
      <c r="A978" s="47" t="s">
        <v>1034</v>
      </c>
      <c r="B978" s="47" t="s">
        <v>9</v>
      </c>
      <c r="C978" s="47" t="s">
        <v>1862</v>
      </c>
      <c r="D978" s="47" t="s">
        <v>1862</v>
      </c>
      <c r="E978" s="47" t="s">
        <v>1112</v>
      </c>
      <c r="F978" s="48" t="s">
        <v>306</v>
      </c>
      <c r="G978" s="48" t="s">
        <v>11</v>
      </c>
      <c r="H978" s="48">
        <v>152651</v>
      </c>
      <c r="I978" s="48">
        <v>1</v>
      </c>
      <c r="J978" s="48" t="s">
        <v>1151</v>
      </c>
      <c r="K978" s="48" t="s">
        <v>1486</v>
      </c>
      <c r="M978" s="47">
        <f>_xlfn.XLOOKUP(BASE!$A1638,dd_carteira_fundição!A:A,dd_carteira_fundição!G:G,"",0)</f>
        <v>1</v>
      </c>
      <c r="N978" s="47" t="s">
        <v>1164</v>
      </c>
      <c r="O978" s="133"/>
      <c r="P978" s="166"/>
      <c r="Q978" s="47" t="s">
        <v>1346</v>
      </c>
      <c r="R978" s="47" t="s">
        <v>1687</v>
      </c>
      <c r="S978" s="48" t="s">
        <v>1156</v>
      </c>
      <c r="T978" s="164">
        <v>1</v>
      </c>
      <c r="U978" s="47" t="str">
        <f>IFERROR(INDEX('TAXA DE OCUP. RECUR.'!$F$1:$F$60, MATCH(T978, 'TAXA DE OCUP. RECUR.'!$E$1:$E$60, 0)),"")</f>
        <v>FUNDIÇÃO MORENO</v>
      </c>
      <c r="V978" s="165">
        <v>1</v>
      </c>
      <c r="W978" s="165"/>
      <c r="X978" s="229">
        <v>46111</v>
      </c>
      <c r="Y978" s="229"/>
      <c r="Z978" s="47">
        <f t="shared" si="125"/>
        <v>14</v>
      </c>
      <c r="AA978" s="47" t="str">
        <f t="shared" si="126"/>
        <v/>
      </c>
      <c r="AB978" s="47" t="str">
        <f t="shared" si="121"/>
        <v>mar</v>
      </c>
      <c r="AC978" s="47" t="str">
        <f t="shared" si="122"/>
        <v>2026</v>
      </c>
      <c r="AD978" s="165" t="str">
        <f t="shared" si="124"/>
        <v/>
      </c>
    </row>
    <row r="979" spans="1:30" x14ac:dyDescent="0.25">
      <c r="A979" s="47" t="s">
        <v>1034</v>
      </c>
      <c r="B979" s="47" t="s">
        <v>9</v>
      </c>
      <c r="C979" s="47" t="s">
        <v>1862</v>
      </c>
      <c r="D979" s="47" t="s">
        <v>1862</v>
      </c>
      <c r="E979" s="47" t="s">
        <v>1112</v>
      </c>
      <c r="F979" s="48" t="s">
        <v>306</v>
      </c>
      <c r="G979" s="48" t="s">
        <v>11</v>
      </c>
      <c r="H979" s="48">
        <v>152651</v>
      </c>
      <c r="I979" s="48">
        <v>1</v>
      </c>
      <c r="J979" s="48" t="s">
        <v>1151</v>
      </c>
      <c r="K979" s="48" t="s">
        <v>1486</v>
      </c>
      <c r="M979" s="47">
        <f>_xlfn.XLOOKUP(BASE!$A1639,dd_carteira_fundição!A:A,dd_carteira_fundição!G:G,"",0)</f>
        <v>1</v>
      </c>
      <c r="N979" s="47" t="s">
        <v>1164</v>
      </c>
      <c r="O979" s="133"/>
      <c r="P979" s="166"/>
      <c r="Q979" s="47" t="s">
        <v>1346</v>
      </c>
      <c r="R979" s="47" t="s">
        <v>1690</v>
      </c>
      <c r="S979" s="47" t="s">
        <v>1229</v>
      </c>
      <c r="T979" s="164">
        <v>395</v>
      </c>
      <c r="U979" s="47" t="s">
        <v>1289</v>
      </c>
      <c r="V979" s="165">
        <v>12.5</v>
      </c>
      <c r="W979" s="165"/>
      <c r="X979" s="229"/>
      <c r="Y979" s="229"/>
      <c r="Z979" s="47">
        <f t="shared" si="125"/>
        <v>1</v>
      </c>
      <c r="AA979" s="47" t="str">
        <f t="shared" si="126"/>
        <v/>
      </c>
      <c r="AB979" s="47" t="str">
        <f t="shared" si="121"/>
        <v/>
      </c>
      <c r="AC979" s="47" t="str">
        <f t="shared" si="122"/>
        <v/>
      </c>
      <c r="AD979" s="165" t="str">
        <f t="shared" si="124"/>
        <v/>
      </c>
    </row>
    <row r="980" spans="1:30" x14ac:dyDescent="0.25">
      <c r="A980" s="47" t="s">
        <v>1034</v>
      </c>
      <c r="B980" s="47" t="s">
        <v>9</v>
      </c>
      <c r="C980" s="47" t="s">
        <v>1862</v>
      </c>
      <c r="D980" s="47" t="s">
        <v>1862</v>
      </c>
      <c r="E980" s="47" t="s">
        <v>1112</v>
      </c>
      <c r="F980" s="48" t="s">
        <v>306</v>
      </c>
      <c r="G980" s="48" t="s">
        <v>11</v>
      </c>
      <c r="H980" s="48">
        <v>152651</v>
      </c>
      <c r="I980" s="48">
        <v>1</v>
      </c>
      <c r="J980" s="48" t="s">
        <v>1151</v>
      </c>
      <c r="K980" s="48" t="s">
        <v>1486</v>
      </c>
      <c r="M980" s="47">
        <f>_xlfn.XLOOKUP(BASE!$A1640,dd_carteira_fundição!A:A,dd_carteira_fundição!G:G,"",0)</f>
        <v>1</v>
      </c>
      <c r="N980" s="47" t="s">
        <v>1164</v>
      </c>
      <c r="O980" s="133"/>
      <c r="P980" s="166"/>
      <c r="Q980" s="47" t="s">
        <v>1346</v>
      </c>
      <c r="R980" s="47" t="s">
        <v>1690</v>
      </c>
      <c r="S980" s="47" t="s">
        <v>1231</v>
      </c>
      <c r="T980" s="164">
        <v>74</v>
      </c>
      <c r="U980" s="47" t="s">
        <v>1352</v>
      </c>
      <c r="V980" s="165">
        <v>0.41666666666666669</v>
      </c>
      <c r="W980" s="165"/>
      <c r="X980" s="229"/>
      <c r="Y980" s="229"/>
      <c r="Z980" s="47">
        <f t="shared" si="125"/>
        <v>1</v>
      </c>
      <c r="AA980" s="47" t="str">
        <f t="shared" si="126"/>
        <v/>
      </c>
      <c r="AB980" s="47" t="str">
        <f t="shared" si="121"/>
        <v/>
      </c>
      <c r="AC980" s="47" t="str">
        <f t="shared" si="122"/>
        <v/>
      </c>
      <c r="AD980" s="165" t="str">
        <f t="shared" si="124"/>
        <v/>
      </c>
    </row>
    <row r="981" spans="1:30" x14ac:dyDescent="0.25">
      <c r="A981" s="47" t="s">
        <v>1034</v>
      </c>
      <c r="B981" s="47" t="s">
        <v>9</v>
      </c>
      <c r="C981" s="47" t="s">
        <v>1862</v>
      </c>
      <c r="D981" s="47" t="s">
        <v>1862</v>
      </c>
      <c r="E981" s="47" t="s">
        <v>1112</v>
      </c>
      <c r="F981" s="48" t="s">
        <v>306</v>
      </c>
      <c r="G981" s="48" t="s">
        <v>11</v>
      </c>
      <c r="H981" s="48">
        <v>152651</v>
      </c>
      <c r="I981" s="48">
        <v>1</v>
      </c>
      <c r="J981" s="48" t="s">
        <v>1151</v>
      </c>
      <c r="K981" s="48" t="s">
        <v>1486</v>
      </c>
      <c r="M981" s="47">
        <f>_xlfn.XLOOKUP(BASE!$A1641,dd_carteira_fundição!A:A,dd_carteira_fundição!G:G,"",0)</f>
        <v>1</v>
      </c>
      <c r="N981" s="47" t="s">
        <v>1164</v>
      </c>
      <c r="O981" s="133"/>
      <c r="P981" s="166"/>
      <c r="Q981" s="47" t="s">
        <v>1346</v>
      </c>
      <c r="R981" s="47" t="s">
        <v>158</v>
      </c>
      <c r="S981" s="47" t="s">
        <v>158</v>
      </c>
      <c r="T981" s="164">
        <v>2</v>
      </c>
      <c r="U981" s="47" t="str">
        <f>IFERROR(INDEX('TAXA DE OCUP. RECUR.'!$F$1:$F$60, MATCH(T981, 'TAXA DE OCUP. RECUR.'!$E$1:$E$60, 0)),"")</f>
        <v>EXPEDIÇÃO</v>
      </c>
      <c r="V981" s="165">
        <v>1</v>
      </c>
      <c r="W981" s="165"/>
      <c r="X981" s="229">
        <v>46161</v>
      </c>
      <c r="Y981" s="229">
        <f>X981</f>
        <v>46161</v>
      </c>
      <c r="Z981" s="47">
        <f t="shared" si="125"/>
        <v>21</v>
      </c>
      <c r="AA981" s="47">
        <f t="shared" si="126"/>
        <v>21</v>
      </c>
      <c r="AB981" s="47" t="str">
        <f t="shared" si="121"/>
        <v>mai</v>
      </c>
      <c r="AC981" s="47" t="str">
        <f t="shared" si="122"/>
        <v>2026</v>
      </c>
      <c r="AD981" s="165">
        <f t="shared" si="124"/>
        <v>1</v>
      </c>
    </row>
    <row r="982" spans="1:30" x14ac:dyDescent="0.25">
      <c r="A982" s="47" t="s">
        <v>1035</v>
      </c>
      <c r="B982" s="47" t="s">
        <v>9</v>
      </c>
      <c r="C982" s="47" t="s">
        <v>1862</v>
      </c>
      <c r="D982" s="47" t="s">
        <v>1862</v>
      </c>
      <c r="E982" s="47" t="s">
        <v>1112</v>
      </c>
      <c r="F982" s="48" t="s">
        <v>306</v>
      </c>
      <c r="G982" s="48" t="s">
        <v>11</v>
      </c>
      <c r="H982" s="48">
        <v>152651</v>
      </c>
      <c r="I982" s="48">
        <v>1</v>
      </c>
      <c r="J982" s="48" t="s">
        <v>1151</v>
      </c>
      <c r="K982" s="48" t="s">
        <v>1486</v>
      </c>
      <c r="M982" s="47">
        <f>_xlfn.XLOOKUP(BASE!$A1642,dd_carteira_fundição!A:A,dd_carteira_fundição!G:G,"",0)</f>
        <v>1</v>
      </c>
      <c r="N982" s="47" t="s">
        <v>1164</v>
      </c>
      <c r="O982" s="133"/>
      <c r="P982" s="166"/>
      <c r="Q982" s="47" t="s">
        <v>1346</v>
      </c>
      <c r="R982" s="47" t="s">
        <v>1687</v>
      </c>
      <c r="S982" s="48" t="s">
        <v>1156</v>
      </c>
      <c r="T982" s="164">
        <v>1</v>
      </c>
      <c r="U982" s="47" t="str">
        <f>IFERROR(INDEX('TAXA DE OCUP. RECUR.'!$F$1:$F$60, MATCH(T982, 'TAXA DE OCUP. RECUR.'!$E$1:$E$60, 0)),"")</f>
        <v>FUNDIÇÃO MORENO</v>
      </c>
      <c r="V982" s="165">
        <v>1</v>
      </c>
      <c r="W982" s="165"/>
      <c r="X982" s="229">
        <v>46111</v>
      </c>
      <c r="Y982" s="229"/>
      <c r="Z982" s="47">
        <f t="shared" si="125"/>
        <v>14</v>
      </c>
      <c r="AA982" s="47" t="str">
        <f t="shared" si="126"/>
        <v/>
      </c>
      <c r="AB982" s="47" t="str">
        <f t="shared" si="121"/>
        <v>mar</v>
      </c>
      <c r="AC982" s="47" t="str">
        <f t="shared" si="122"/>
        <v>2026</v>
      </c>
      <c r="AD982" s="165" t="str">
        <f t="shared" si="124"/>
        <v/>
      </c>
    </row>
    <row r="983" spans="1:30" x14ac:dyDescent="0.25">
      <c r="A983" s="47" t="s">
        <v>1035</v>
      </c>
      <c r="B983" s="47" t="s">
        <v>9</v>
      </c>
      <c r="C983" s="47" t="s">
        <v>1862</v>
      </c>
      <c r="D983" s="47" t="s">
        <v>1862</v>
      </c>
      <c r="E983" s="47" t="s">
        <v>1112</v>
      </c>
      <c r="F983" s="48" t="s">
        <v>306</v>
      </c>
      <c r="G983" s="48" t="s">
        <v>11</v>
      </c>
      <c r="H983" s="48">
        <v>152651</v>
      </c>
      <c r="I983" s="48">
        <v>1</v>
      </c>
      <c r="J983" s="48" t="s">
        <v>1151</v>
      </c>
      <c r="K983" s="48" t="s">
        <v>1486</v>
      </c>
      <c r="M983" s="47">
        <f>_xlfn.XLOOKUP(BASE!$A1643,dd_carteira_fundição!A:A,dd_carteira_fundição!G:G,"",0)</f>
        <v>1</v>
      </c>
      <c r="N983" s="47" t="s">
        <v>1164</v>
      </c>
      <c r="O983" s="133"/>
      <c r="P983" s="166"/>
      <c r="Q983" s="47" t="s">
        <v>1346</v>
      </c>
      <c r="R983" s="47" t="s">
        <v>1690</v>
      </c>
      <c r="S983" s="47" t="s">
        <v>1229</v>
      </c>
      <c r="T983" s="164">
        <v>395</v>
      </c>
      <c r="U983" s="47" t="s">
        <v>1289</v>
      </c>
      <c r="V983" s="165">
        <v>12.5</v>
      </c>
      <c r="W983" s="165"/>
      <c r="X983" s="229"/>
      <c r="Y983" s="229"/>
      <c r="Z983" s="47">
        <f t="shared" si="125"/>
        <v>1</v>
      </c>
      <c r="AA983" s="47" t="str">
        <f t="shared" si="126"/>
        <v/>
      </c>
      <c r="AB983" s="47" t="str">
        <f t="shared" si="121"/>
        <v/>
      </c>
      <c r="AC983" s="47" t="str">
        <f t="shared" si="122"/>
        <v/>
      </c>
      <c r="AD983" s="165" t="str">
        <f t="shared" si="124"/>
        <v/>
      </c>
    </row>
    <row r="984" spans="1:30" x14ac:dyDescent="0.25">
      <c r="A984" s="47" t="s">
        <v>1035</v>
      </c>
      <c r="B984" s="47" t="s">
        <v>9</v>
      </c>
      <c r="C984" s="47" t="s">
        <v>1862</v>
      </c>
      <c r="D984" s="47" t="s">
        <v>1862</v>
      </c>
      <c r="E984" s="47" t="s">
        <v>1112</v>
      </c>
      <c r="F984" s="48" t="s">
        <v>306</v>
      </c>
      <c r="G984" s="48" t="s">
        <v>11</v>
      </c>
      <c r="H984" s="48">
        <v>152651</v>
      </c>
      <c r="I984" s="48">
        <v>1</v>
      </c>
      <c r="J984" s="48" t="s">
        <v>1151</v>
      </c>
      <c r="K984" s="48" t="s">
        <v>1486</v>
      </c>
      <c r="M984" s="47">
        <f>_xlfn.XLOOKUP(BASE!$A1644,dd_carteira_fundição!A:A,dd_carteira_fundição!G:G,"",0)</f>
        <v>1</v>
      </c>
      <c r="N984" s="47" t="s">
        <v>1164</v>
      </c>
      <c r="O984" s="133"/>
      <c r="P984" s="166"/>
      <c r="Q984" s="47" t="s">
        <v>1346</v>
      </c>
      <c r="R984" s="47" t="s">
        <v>1690</v>
      </c>
      <c r="S984" s="47" t="s">
        <v>1231</v>
      </c>
      <c r="T984" s="164">
        <v>74</v>
      </c>
      <c r="U984" s="47" t="s">
        <v>1352</v>
      </c>
      <c r="V984" s="165">
        <v>0.41666666666666669</v>
      </c>
      <c r="W984" s="165"/>
      <c r="X984" s="229"/>
      <c r="Y984" s="229"/>
      <c r="Z984" s="47">
        <f t="shared" si="125"/>
        <v>1</v>
      </c>
      <c r="AA984" s="47" t="str">
        <f t="shared" si="126"/>
        <v/>
      </c>
      <c r="AB984" s="47" t="str">
        <f t="shared" si="121"/>
        <v/>
      </c>
      <c r="AC984" s="47" t="str">
        <f t="shared" si="122"/>
        <v/>
      </c>
      <c r="AD984" s="165" t="str">
        <f t="shared" si="124"/>
        <v/>
      </c>
    </row>
    <row r="985" spans="1:30" x14ac:dyDescent="0.25">
      <c r="A985" s="47" t="s">
        <v>1035</v>
      </c>
      <c r="B985" s="47" t="s">
        <v>9</v>
      </c>
      <c r="C985" s="47" t="s">
        <v>1862</v>
      </c>
      <c r="D985" s="47" t="s">
        <v>1862</v>
      </c>
      <c r="E985" s="47" t="s">
        <v>1112</v>
      </c>
      <c r="F985" s="48" t="s">
        <v>306</v>
      </c>
      <c r="G985" s="48" t="s">
        <v>11</v>
      </c>
      <c r="H985" s="48">
        <v>152651</v>
      </c>
      <c r="I985" s="48">
        <v>1</v>
      </c>
      <c r="J985" s="48" t="s">
        <v>1151</v>
      </c>
      <c r="K985" s="48" t="s">
        <v>1486</v>
      </c>
      <c r="M985" s="47">
        <f>_xlfn.XLOOKUP(BASE!$A1645,dd_carteira_fundição!A:A,dd_carteira_fundição!G:G,"",0)</f>
        <v>1</v>
      </c>
      <c r="N985" s="47" t="s">
        <v>1164</v>
      </c>
      <c r="O985" s="133"/>
      <c r="P985" s="166"/>
      <c r="Q985" s="47" t="s">
        <v>1346</v>
      </c>
      <c r="R985" s="47" t="s">
        <v>158</v>
      </c>
      <c r="S985" s="47" t="s">
        <v>158</v>
      </c>
      <c r="T985" s="164">
        <v>2</v>
      </c>
      <c r="U985" s="47" t="str">
        <f>IFERROR(INDEX('TAXA DE OCUP. RECUR.'!$F$1:$F$60, MATCH(T985, 'TAXA DE OCUP. RECUR.'!$E$1:$E$60, 0)),"")</f>
        <v>EXPEDIÇÃO</v>
      </c>
      <c r="V985" s="165">
        <v>1</v>
      </c>
      <c r="W985" s="165"/>
      <c r="X985" s="229">
        <v>46161</v>
      </c>
      <c r="Y985" s="229">
        <f>X985</f>
        <v>46161</v>
      </c>
      <c r="Z985" s="47">
        <f t="shared" si="125"/>
        <v>21</v>
      </c>
      <c r="AA985" s="47">
        <f t="shared" si="126"/>
        <v>21</v>
      </c>
      <c r="AB985" s="47" t="str">
        <f t="shared" si="121"/>
        <v>mai</v>
      </c>
      <c r="AC985" s="47" t="str">
        <f t="shared" si="122"/>
        <v>2026</v>
      </c>
      <c r="AD985" s="165">
        <f t="shared" si="124"/>
        <v>1</v>
      </c>
    </row>
    <row r="986" spans="1:30" x14ac:dyDescent="0.25">
      <c r="A986" s="47" t="s">
        <v>1036</v>
      </c>
      <c r="B986" s="47" t="s">
        <v>9</v>
      </c>
      <c r="C986" s="47" t="s">
        <v>1862</v>
      </c>
      <c r="D986" s="47" t="s">
        <v>1862</v>
      </c>
      <c r="E986" s="47" t="s">
        <v>1112</v>
      </c>
      <c r="F986" s="48" t="s">
        <v>306</v>
      </c>
      <c r="G986" s="48" t="s">
        <v>11</v>
      </c>
      <c r="H986" s="48">
        <v>152651</v>
      </c>
      <c r="I986" s="48">
        <v>1</v>
      </c>
      <c r="J986" s="48" t="s">
        <v>1151</v>
      </c>
      <c r="K986" s="48" t="s">
        <v>1486</v>
      </c>
      <c r="M986" s="47">
        <f>_xlfn.XLOOKUP(BASE!$A1646,dd_carteira_fundição!A:A,dd_carteira_fundição!G:G,"",0)</f>
        <v>1</v>
      </c>
      <c r="N986" s="47" t="s">
        <v>1164</v>
      </c>
      <c r="O986" s="133"/>
      <c r="P986" s="166"/>
      <c r="Q986" s="47" t="s">
        <v>1346</v>
      </c>
      <c r="R986" s="47" t="s">
        <v>1687</v>
      </c>
      <c r="S986" s="48" t="s">
        <v>1156</v>
      </c>
      <c r="T986" s="164">
        <v>1</v>
      </c>
      <c r="U986" s="47" t="str">
        <f>IFERROR(INDEX('TAXA DE OCUP. RECUR.'!$F$1:$F$60, MATCH(T986, 'TAXA DE OCUP. RECUR.'!$E$1:$E$60, 0)),"")</f>
        <v>FUNDIÇÃO MORENO</v>
      </c>
      <c r="V986" s="165">
        <v>1</v>
      </c>
      <c r="W986" s="165"/>
      <c r="X986" s="229">
        <v>46111</v>
      </c>
      <c r="Y986" s="229"/>
      <c r="Z986" s="47">
        <f t="shared" si="125"/>
        <v>14</v>
      </c>
      <c r="AA986" s="47" t="str">
        <f t="shared" si="126"/>
        <v/>
      </c>
      <c r="AB986" s="47" t="str">
        <f t="shared" si="121"/>
        <v>mar</v>
      </c>
      <c r="AC986" s="47" t="str">
        <f t="shared" si="122"/>
        <v>2026</v>
      </c>
      <c r="AD986" s="165" t="str">
        <f t="shared" si="124"/>
        <v/>
      </c>
    </row>
    <row r="987" spans="1:30" x14ac:dyDescent="0.25">
      <c r="A987" s="47" t="s">
        <v>1036</v>
      </c>
      <c r="B987" s="47" t="s">
        <v>9</v>
      </c>
      <c r="C987" s="47" t="s">
        <v>1862</v>
      </c>
      <c r="D987" s="47" t="s">
        <v>1862</v>
      </c>
      <c r="E987" s="47" t="s">
        <v>1112</v>
      </c>
      <c r="F987" s="48" t="s">
        <v>306</v>
      </c>
      <c r="G987" s="48" t="s">
        <v>11</v>
      </c>
      <c r="H987" s="48">
        <v>152651</v>
      </c>
      <c r="I987" s="48">
        <v>1</v>
      </c>
      <c r="J987" s="48" t="s">
        <v>1151</v>
      </c>
      <c r="K987" s="48" t="s">
        <v>1486</v>
      </c>
      <c r="M987" s="47">
        <f>_xlfn.XLOOKUP(BASE!$A1647,dd_carteira_fundição!A:A,dd_carteira_fundição!G:G,"",0)</f>
        <v>1</v>
      </c>
      <c r="N987" s="47" t="s">
        <v>1164</v>
      </c>
      <c r="O987" s="133"/>
      <c r="P987" s="166"/>
      <c r="Q987" s="47" t="s">
        <v>1346</v>
      </c>
      <c r="R987" s="47" t="s">
        <v>1690</v>
      </c>
      <c r="S987" s="47" t="s">
        <v>1229</v>
      </c>
      <c r="T987" s="164">
        <v>395</v>
      </c>
      <c r="U987" s="47" t="s">
        <v>1289</v>
      </c>
      <c r="V987" s="165">
        <v>12.5</v>
      </c>
      <c r="W987" s="165"/>
      <c r="X987" s="229"/>
      <c r="Y987" s="229"/>
      <c r="Z987" s="47">
        <f t="shared" si="125"/>
        <v>1</v>
      </c>
      <c r="AA987" s="47" t="str">
        <f t="shared" si="126"/>
        <v/>
      </c>
      <c r="AB987" s="47" t="str">
        <f t="shared" ref="AB987:AB1050" si="127">IFERROR(IF(X987="","",TEXT(X987,"MMM")),"")</f>
        <v/>
      </c>
      <c r="AC987" s="47" t="str">
        <f t="shared" ref="AC987:AC1050" si="128">IFERROR(IF(X987="","",TEXT(X987,"AAAA")),"")</f>
        <v/>
      </c>
      <c r="AD987" s="165" t="str">
        <f t="shared" si="124"/>
        <v/>
      </c>
    </row>
    <row r="988" spans="1:30" x14ac:dyDescent="0.25">
      <c r="A988" s="47" t="s">
        <v>1036</v>
      </c>
      <c r="B988" s="47" t="s">
        <v>9</v>
      </c>
      <c r="C988" s="47" t="s">
        <v>1862</v>
      </c>
      <c r="D988" s="47" t="s">
        <v>1862</v>
      </c>
      <c r="E988" s="47" t="s">
        <v>1112</v>
      </c>
      <c r="F988" s="48" t="s">
        <v>306</v>
      </c>
      <c r="G988" s="48" t="s">
        <v>11</v>
      </c>
      <c r="H988" s="48">
        <v>152651</v>
      </c>
      <c r="I988" s="48">
        <v>1</v>
      </c>
      <c r="J988" s="48" t="s">
        <v>1151</v>
      </c>
      <c r="K988" s="48" t="s">
        <v>1486</v>
      </c>
      <c r="M988" s="47">
        <f>_xlfn.XLOOKUP(BASE!$A1648,dd_carteira_fundição!A:A,dd_carteira_fundição!G:G,"",0)</f>
        <v>1</v>
      </c>
      <c r="N988" s="47" t="s">
        <v>1164</v>
      </c>
      <c r="O988" s="133"/>
      <c r="P988" s="166"/>
      <c r="Q988" s="47" t="s">
        <v>1346</v>
      </c>
      <c r="R988" s="47" t="s">
        <v>1690</v>
      </c>
      <c r="S988" s="47" t="s">
        <v>1231</v>
      </c>
      <c r="T988" s="164">
        <v>74</v>
      </c>
      <c r="U988" s="47" t="s">
        <v>1352</v>
      </c>
      <c r="V988" s="165">
        <v>0.41666666666666669</v>
      </c>
      <c r="W988" s="165"/>
      <c r="X988" s="229"/>
      <c r="Y988" s="229"/>
      <c r="Z988" s="47">
        <f t="shared" si="125"/>
        <v>1</v>
      </c>
      <c r="AA988" s="47" t="str">
        <f t="shared" si="126"/>
        <v/>
      </c>
      <c r="AB988" s="47" t="str">
        <f t="shared" si="127"/>
        <v/>
      </c>
      <c r="AC988" s="47" t="str">
        <f t="shared" si="128"/>
        <v/>
      </c>
      <c r="AD988" s="165" t="str">
        <f t="shared" si="124"/>
        <v/>
      </c>
    </row>
    <row r="989" spans="1:30" x14ac:dyDescent="0.25">
      <c r="A989" s="47" t="s">
        <v>1036</v>
      </c>
      <c r="B989" s="47" t="s">
        <v>9</v>
      </c>
      <c r="C989" s="47" t="s">
        <v>1862</v>
      </c>
      <c r="D989" s="47" t="s">
        <v>1862</v>
      </c>
      <c r="E989" s="47" t="s">
        <v>1112</v>
      </c>
      <c r="F989" s="48" t="s">
        <v>306</v>
      </c>
      <c r="G989" s="48" t="s">
        <v>11</v>
      </c>
      <c r="H989" s="48">
        <v>152651</v>
      </c>
      <c r="I989" s="48">
        <v>1</v>
      </c>
      <c r="J989" s="48" t="s">
        <v>1151</v>
      </c>
      <c r="K989" s="48" t="s">
        <v>1486</v>
      </c>
      <c r="M989" s="47">
        <f>_xlfn.XLOOKUP(BASE!$A1649,dd_carteira_fundição!A:A,dd_carteira_fundição!G:G,"",0)</f>
        <v>1</v>
      </c>
      <c r="N989" s="47" t="s">
        <v>1164</v>
      </c>
      <c r="O989" s="133"/>
      <c r="P989" s="166"/>
      <c r="Q989" s="47" t="s">
        <v>1346</v>
      </c>
      <c r="R989" s="47" t="s">
        <v>158</v>
      </c>
      <c r="S989" s="47" t="s">
        <v>158</v>
      </c>
      <c r="T989" s="164">
        <v>2</v>
      </c>
      <c r="U989" s="47" t="str">
        <f>IFERROR(INDEX('TAXA DE OCUP. RECUR.'!$F$1:$F$60, MATCH(T989, 'TAXA DE OCUP. RECUR.'!$E$1:$E$60, 0)),"")</f>
        <v>EXPEDIÇÃO</v>
      </c>
      <c r="V989" s="165">
        <v>1</v>
      </c>
      <c r="W989" s="165"/>
      <c r="X989" s="229">
        <v>46161</v>
      </c>
      <c r="Y989" s="229">
        <f>X989</f>
        <v>46161</v>
      </c>
      <c r="Z989" s="47">
        <f t="shared" si="125"/>
        <v>21</v>
      </c>
      <c r="AA989" s="47">
        <f t="shared" si="126"/>
        <v>21</v>
      </c>
      <c r="AB989" s="47" t="str">
        <f t="shared" si="127"/>
        <v>mai</v>
      </c>
      <c r="AC989" s="47" t="str">
        <f t="shared" si="128"/>
        <v>2026</v>
      </c>
      <c r="AD989" s="165">
        <f t="shared" si="124"/>
        <v>1</v>
      </c>
    </row>
    <row r="990" spans="1:30" x14ac:dyDescent="0.25">
      <c r="A990" s="47" t="s">
        <v>1037</v>
      </c>
      <c r="B990" s="47" t="s">
        <v>9</v>
      </c>
      <c r="C990" s="47" t="s">
        <v>1862</v>
      </c>
      <c r="D990" s="47" t="s">
        <v>1862</v>
      </c>
      <c r="E990" s="47" t="s">
        <v>1112</v>
      </c>
      <c r="F990" s="48" t="s">
        <v>306</v>
      </c>
      <c r="G990" s="48" t="s">
        <v>11</v>
      </c>
      <c r="H990" s="48">
        <v>152651</v>
      </c>
      <c r="I990" s="48">
        <v>1</v>
      </c>
      <c r="J990" s="48" t="s">
        <v>1151</v>
      </c>
      <c r="K990" s="48" t="s">
        <v>1486</v>
      </c>
      <c r="M990" s="47">
        <f>_xlfn.XLOOKUP(BASE!$A1650,dd_carteira_fundição!A:A,dd_carteira_fundição!G:G,"",0)</f>
        <v>1</v>
      </c>
      <c r="N990" s="47" t="s">
        <v>1164</v>
      </c>
      <c r="O990" s="133"/>
      <c r="P990" s="166"/>
      <c r="Q990" s="47" t="s">
        <v>1346</v>
      </c>
      <c r="R990" s="47" t="s">
        <v>1687</v>
      </c>
      <c r="S990" s="48" t="s">
        <v>1156</v>
      </c>
      <c r="T990" s="164">
        <v>1</v>
      </c>
      <c r="U990" s="47" t="str">
        <f>IFERROR(INDEX('TAXA DE OCUP. RECUR.'!$F$1:$F$60, MATCH(T990, 'TAXA DE OCUP. RECUR.'!$E$1:$E$60, 0)),"")</f>
        <v>FUNDIÇÃO MORENO</v>
      </c>
      <c r="V990" s="165">
        <v>1</v>
      </c>
      <c r="W990" s="165"/>
      <c r="X990" s="229">
        <v>46111</v>
      </c>
      <c r="Y990" s="229"/>
      <c r="Z990" s="47">
        <f t="shared" si="125"/>
        <v>14</v>
      </c>
      <c r="AA990" s="47" t="str">
        <f t="shared" si="126"/>
        <v/>
      </c>
      <c r="AB990" s="47" t="str">
        <f t="shared" si="127"/>
        <v>mar</v>
      </c>
      <c r="AC990" s="47" t="str">
        <f t="shared" si="128"/>
        <v>2026</v>
      </c>
      <c r="AD990" s="165" t="str">
        <f t="shared" si="124"/>
        <v/>
      </c>
    </row>
    <row r="991" spans="1:30" x14ac:dyDescent="0.25">
      <c r="A991" s="47" t="s">
        <v>1037</v>
      </c>
      <c r="B991" s="47" t="s">
        <v>9</v>
      </c>
      <c r="C991" s="47" t="s">
        <v>1862</v>
      </c>
      <c r="D991" s="47" t="s">
        <v>1862</v>
      </c>
      <c r="E991" s="47" t="s">
        <v>1112</v>
      </c>
      <c r="F991" s="48" t="s">
        <v>306</v>
      </c>
      <c r="G991" s="48" t="s">
        <v>11</v>
      </c>
      <c r="H991" s="48">
        <v>152651</v>
      </c>
      <c r="I991" s="48">
        <v>1</v>
      </c>
      <c r="J991" s="48" t="s">
        <v>1151</v>
      </c>
      <c r="K991" s="48" t="s">
        <v>1486</v>
      </c>
      <c r="M991" s="47">
        <f>_xlfn.XLOOKUP(BASE!$A1651,dd_carteira_fundição!A:A,dd_carteira_fundição!G:G,"",0)</f>
        <v>1</v>
      </c>
      <c r="N991" s="47" t="s">
        <v>1164</v>
      </c>
      <c r="O991" s="133"/>
      <c r="P991" s="166"/>
      <c r="Q991" s="47" t="s">
        <v>1346</v>
      </c>
      <c r="R991" s="47" t="s">
        <v>1690</v>
      </c>
      <c r="S991" s="47" t="s">
        <v>1229</v>
      </c>
      <c r="T991" s="164">
        <v>395</v>
      </c>
      <c r="U991" s="47" t="s">
        <v>1289</v>
      </c>
      <c r="V991" s="165">
        <v>12.5</v>
      </c>
      <c r="W991" s="165"/>
      <c r="X991" s="229"/>
      <c r="Y991" s="229"/>
      <c r="Z991" s="47">
        <f t="shared" si="125"/>
        <v>1</v>
      </c>
      <c r="AA991" s="47" t="str">
        <f t="shared" si="126"/>
        <v/>
      </c>
      <c r="AB991" s="47" t="str">
        <f t="shared" si="127"/>
        <v/>
      </c>
      <c r="AC991" s="47" t="str">
        <f t="shared" si="128"/>
        <v/>
      </c>
      <c r="AD991" s="165" t="str">
        <f t="shared" si="124"/>
        <v/>
      </c>
    </row>
    <row r="992" spans="1:30" x14ac:dyDescent="0.25">
      <c r="A992" s="47" t="s">
        <v>1037</v>
      </c>
      <c r="B992" s="47" t="s">
        <v>9</v>
      </c>
      <c r="C992" s="47" t="s">
        <v>1862</v>
      </c>
      <c r="D992" s="47" t="s">
        <v>1862</v>
      </c>
      <c r="E992" s="47" t="s">
        <v>1112</v>
      </c>
      <c r="F992" s="48" t="s">
        <v>306</v>
      </c>
      <c r="G992" s="48" t="s">
        <v>11</v>
      </c>
      <c r="H992" s="48">
        <v>152651</v>
      </c>
      <c r="I992" s="48">
        <v>1</v>
      </c>
      <c r="J992" s="48" t="s">
        <v>1151</v>
      </c>
      <c r="K992" s="48" t="s">
        <v>1486</v>
      </c>
      <c r="M992" s="47">
        <f>_xlfn.XLOOKUP(BASE!$A1652,dd_carteira_fundição!A:A,dd_carteira_fundição!G:G,"",0)</f>
        <v>1</v>
      </c>
      <c r="N992" s="47" t="s">
        <v>1164</v>
      </c>
      <c r="O992" s="133"/>
      <c r="P992" s="166"/>
      <c r="Q992" s="47" t="s">
        <v>1346</v>
      </c>
      <c r="R992" s="47" t="s">
        <v>1690</v>
      </c>
      <c r="S992" s="47" t="s">
        <v>1231</v>
      </c>
      <c r="T992" s="164">
        <v>74</v>
      </c>
      <c r="U992" s="47" t="s">
        <v>1352</v>
      </c>
      <c r="V992" s="165">
        <v>0.41666666666666669</v>
      </c>
      <c r="W992" s="165"/>
      <c r="X992" s="229"/>
      <c r="Y992" s="229"/>
      <c r="Z992" s="47">
        <f t="shared" si="125"/>
        <v>1</v>
      </c>
      <c r="AA992" s="47" t="str">
        <f t="shared" si="126"/>
        <v/>
      </c>
      <c r="AB992" s="47" t="str">
        <f t="shared" si="127"/>
        <v/>
      </c>
      <c r="AC992" s="47" t="str">
        <f t="shared" si="128"/>
        <v/>
      </c>
      <c r="AD992" s="165" t="str">
        <f t="shared" si="124"/>
        <v/>
      </c>
    </row>
    <row r="993" spans="1:30" x14ac:dyDescent="0.25">
      <c r="A993" s="47" t="s">
        <v>1037</v>
      </c>
      <c r="B993" s="47" t="s">
        <v>9</v>
      </c>
      <c r="C993" s="47" t="s">
        <v>1862</v>
      </c>
      <c r="D993" s="47" t="s">
        <v>1862</v>
      </c>
      <c r="E993" s="47" t="s">
        <v>1112</v>
      </c>
      <c r="F993" s="48" t="s">
        <v>306</v>
      </c>
      <c r="G993" s="48" t="s">
        <v>11</v>
      </c>
      <c r="H993" s="48">
        <v>152651</v>
      </c>
      <c r="I993" s="48">
        <v>1</v>
      </c>
      <c r="J993" s="48" t="s">
        <v>1151</v>
      </c>
      <c r="K993" s="48" t="s">
        <v>1486</v>
      </c>
      <c r="M993" s="47">
        <f>_xlfn.XLOOKUP(BASE!$A1653,dd_carteira_fundição!A:A,dd_carteira_fundição!G:G,"",0)</f>
        <v>1</v>
      </c>
      <c r="N993" s="47" t="s">
        <v>1164</v>
      </c>
      <c r="O993" s="133"/>
      <c r="P993" s="166"/>
      <c r="Q993" s="47" t="s">
        <v>1346</v>
      </c>
      <c r="R993" s="47" t="s">
        <v>158</v>
      </c>
      <c r="S993" s="47" t="s">
        <v>158</v>
      </c>
      <c r="T993" s="164">
        <v>2</v>
      </c>
      <c r="U993" s="47" t="str">
        <f>IFERROR(INDEX('TAXA DE OCUP. RECUR.'!$F$1:$F$60, MATCH(T993, 'TAXA DE OCUP. RECUR.'!$E$1:$E$60, 0)),"")</f>
        <v>EXPEDIÇÃO</v>
      </c>
      <c r="V993" s="165">
        <v>1</v>
      </c>
      <c r="W993" s="165"/>
      <c r="X993" s="229">
        <v>46161</v>
      </c>
      <c r="Y993" s="229">
        <f>X993</f>
        <v>46161</v>
      </c>
      <c r="Z993" s="47">
        <f t="shared" si="125"/>
        <v>21</v>
      </c>
      <c r="AA993" s="47">
        <f t="shared" si="126"/>
        <v>21</v>
      </c>
      <c r="AB993" s="47" t="str">
        <f t="shared" si="127"/>
        <v>mai</v>
      </c>
      <c r="AC993" s="47" t="str">
        <f t="shared" si="128"/>
        <v>2026</v>
      </c>
      <c r="AD993" s="165">
        <f t="shared" si="124"/>
        <v>1</v>
      </c>
    </row>
    <row r="994" spans="1:30" x14ac:dyDescent="0.25">
      <c r="A994" s="47" t="s">
        <v>1057</v>
      </c>
      <c r="B994" s="47" t="s">
        <v>9</v>
      </c>
      <c r="C994" s="47" t="s">
        <v>1862</v>
      </c>
      <c r="D994" s="47" t="s">
        <v>1862</v>
      </c>
      <c r="E994" s="47" t="s">
        <v>1112</v>
      </c>
      <c r="F994" s="48" t="s">
        <v>306</v>
      </c>
      <c r="G994" s="48" t="s">
        <v>11</v>
      </c>
      <c r="H994" s="48">
        <v>152650</v>
      </c>
      <c r="I994" s="48">
        <v>1</v>
      </c>
      <c r="J994" s="48" t="s">
        <v>1151</v>
      </c>
      <c r="K994" s="48" t="s">
        <v>1486</v>
      </c>
      <c r="M994" s="47">
        <f>_xlfn.XLOOKUP(BASE!$A1654,dd_carteira_fundição!A:A,dd_carteira_fundição!G:G,"",0)</f>
        <v>1</v>
      </c>
      <c r="N994" s="47" t="s">
        <v>1164</v>
      </c>
      <c r="O994" s="133"/>
      <c r="P994" s="166"/>
      <c r="Q994" s="47" t="s">
        <v>1346</v>
      </c>
      <c r="R994" s="47" t="s">
        <v>1687</v>
      </c>
      <c r="S994" s="48" t="s">
        <v>1156</v>
      </c>
      <c r="T994" s="164">
        <v>1</v>
      </c>
      <c r="U994" s="47" t="str">
        <f>IFERROR(INDEX('TAXA DE OCUP. RECUR.'!$F$1:$F$60, MATCH(T994, 'TAXA DE OCUP. RECUR.'!$E$1:$E$60, 0)),"")</f>
        <v>FUNDIÇÃO MORENO</v>
      </c>
      <c r="V994" s="165">
        <v>1</v>
      </c>
      <c r="W994" s="165"/>
      <c r="X994" s="229">
        <v>46131</v>
      </c>
      <c r="Y994" s="229">
        <f>X994</f>
        <v>46131</v>
      </c>
      <c r="Z994" s="47">
        <f t="shared" si="125"/>
        <v>16</v>
      </c>
      <c r="AA994" s="47">
        <f t="shared" si="126"/>
        <v>16</v>
      </c>
      <c r="AB994" s="47" t="str">
        <f t="shared" si="127"/>
        <v>abr</v>
      </c>
      <c r="AC994" s="47" t="str">
        <f t="shared" si="128"/>
        <v>2026</v>
      </c>
      <c r="AD994" s="165">
        <f t="shared" si="124"/>
        <v>1</v>
      </c>
    </row>
    <row r="995" spans="1:30" x14ac:dyDescent="0.25">
      <c r="A995" s="47" t="s">
        <v>1057</v>
      </c>
      <c r="B995" s="47" t="s">
        <v>9</v>
      </c>
      <c r="C995" s="47" t="s">
        <v>1862</v>
      </c>
      <c r="D995" s="47" t="s">
        <v>1862</v>
      </c>
      <c r="E995" s="47" t="s">
        <v>1112</v>
      </c>
      <c r="F995" s="48" t="s">
        <v>306</v>
      </c>
      <c r="G995" s="48" t="s">
        <v>11</v>
      </c>
      <c r="H995" s="48">
        <v>152650</v>
      </c>
      <c r="I995" s="48">
        <v>1</v>
      </c>
      <c r="J995" s="48" t="s">
        <v>1151</v>
      </c>
      <c r="K995" s="48" t="s">
        <v>1486</v>
      </c>
      <c r="M995" s="47">
        <f>_xlfn.XLOOKUP(BASE!$A1655,dd_carteira_fundição!A:A,dd_carteira_fundição!G:G,"",0)</f>
        <v>1</v>
      </c>
      <c r="N995" s="47" t="s">
        <v>1164</v>
      </c>
      <c r="O995" s="133"/>
      <c r="P995" s="166"/>
      <c r="Q995" s="47" t="s">
        <v>1346</v>
      </c>
      <c r="R995" s="47" t="s">
        <v>1690</v>
      </c>
      <c r="S995" s="47" t="s">
        <v>1229</v>
      </c>
      <c r="T995" s="164">
        <v>395</v>
      </c>
      <c r="U995" s="47" t="s">
        <v>1289</v>
      </c>
      <c r="V995" s="165">
        <v>12.5</v>
      </c>
      <c r="W995" s="165"/>
      <c r="X995" s="229">
        <v>46159</v>
      </c>
      <c r="Y995" s="229">
        <f>X995</f>
        <v>46159</v>
      </c>
      <c r="Z995" s="47">
        <f t="shared" si="125"/>
        <v>20</v>
      </c>
      <c r="AA995" s="47">
        <f t="shared" si="126"/>
        <v>20</v>
      </c>
      <c r="AB995" s="47" t="str">
        <f t="shared" si="127"/>
        <v>mai</v>
      </c>
      <c r="AC995" s="47" t="str">
        <f t="shared" si="128"/>
        <v>2026</v>
      </c>
      <c r="AD995" s="165">
        <f t="shared" si="124"/>
        <v>1</v>
      </c>
    </row>
    <row r="996" spans="1:30" x14ac:dyDescent="0.25">
      <c r="A996" s="47" t="s">
        <v>1057</v>
      </c>
      <c r="B996" s="47" t="s">
        <v>9</v>
      </c>
      <c r="C996" s="47" t="s">
        <v>1862</v>
      </c>
      <c r="D996" s="47" t="s">
        <v>1862</v>
      </c>
      <c r="E996" s="47" t="s">
        <v>1112</v>
      </c>
      <c r="F996" s="48" t="s">
        <v>306</v>
      </c>
      <c r="G996" s="48" t="s">
        <v>11</v>
      </c>
      <c r="H996" s="48">
        <v>152650</v>
      </c>
      <c r="I996" s="48">
        <v>1</v>
      </c>
      <c r="J996" s="48" t="s">
        <v>1151</v>
      </c>
      <c r="K996" s="48" t="s">
        <v>1486</v>
      </c>
      <c r="M996" s="47">
        <f>_xlfn.XLOOKUP(BASE!$A1656,dd_carteira_fundição!A:A,dd_carteira_fundição!G:G,"",0)</f>
        <v>1</v>
      </c>
      <c r="N996" s="47" t="s">
        <v>1164</v>
      </c>
      <c r="O996" s="133"/>
      <c r="P996" s="166"/>
      <c r="Q996" s="47" t="s">
        <v>1346</v>
      </c>
      <c r="R996" s="47" t="s">
        <v>1690</v>
      </c>
      <c r="S996" s="47" t="s">
        <v>1231</v>
      </c>
      <c r="T996" s="164">
        <v>74</v>
      </c>
      <c r="U996" s="47" t="s">
        <v>1352</v>
      </c>
      <c r="V996" s="165">
        <v>0.41666666666666669</v>
      </c>
      <c r="W996" s="165"/>
      <c r="X996" s="229">
        <v>46159</v>
      </c>
      <c r="Y996" s="229">
        <f>X996</f>
        <v>46159</v>
      </c>
      <c r="Z996" s="47">
        <f t="shared" si="125"/>
        <v>20</v>
      </c>
      <c r="AA996" s="47">
        <f t="shared" si="126"/>
        <v>20</v>
      </c>
      <c r="AB996" s="47" t="str">
        <f t="shared" si="127"/>
        <v>mai</v>
      </c>
      <c r="AC996" s="47" t="str">
        <f t="shared" si="128"/>
        <v>2026</v>
      </c>
      <c r="AD996" s="165">
        <f t="shared" si="124"/>
        <v>1</v>
      </c>
    </row>
    <row r="997" spans="1:30" x14ac:dyDescent="0.25">
      <c r="A997" s="47" t="s">
        <v>1057</v>
      </c>
      <c r="B997" s="47" t="s">
        <v>9</v>
      </c>
      <c r="C997" s="47" t="s">
        <v>1862</v>
      </c>
      <c r="D997" s="47" t="s">
        <v>1862</v>
      </c>
      <c r="E997" s="47" t="s">
        <v>1112</v>
      </c>
      <c r="F997" s="48" t="s">
        <v>306</v>
      </c>
      <c r="G997" s="48" t="s">
        <v>11</v>
      </c>
      <c r="H997" s="48">
        <v>152650</v>
      </c>
      <c r="I997" s="48">
        <v>1</v>
      </c>
      <c r="J997" s="48" t="s">
        <v>1151</v>
      </c>
      <c r="K997" s="48" t="s">
        <v>1486</v>
      </c>
      <c r="M997" s="47">
        <f>_xlfn.XLOOKUP(BASE!$A1657,dd_carteira_fundição!A:A,dd_carteira_fundição!G:G,"",0)</f>
        <v>1</v>
      </c>
      <c r="N997" s="47" t="s">
        <v>1164</v>
      </c>
      <c r="O997" s="133"/>
      <c r="P997" s="166"/>
      <c r="Q997" s="47" t="s">
        <v>1346</v>
      </c>
      <c r="R997" s="47" t="s">
        <v>158</v>
      </c>
      <c r="S997" s="47" t="s">
        <v>158</v>
      </c>
      <c r="T997" s="164">
        <v>2</v>
      </c>
      <c r="U997" s="47" t="str">
        <f>IFERROR(INDEX('TAXA DE OCUP. RECUR.'!$F$1:$F$60, MATCH(T997, 'TAXA DE OCUP. RECUR.'!$E$1:$E$60, 0)),"")</f>
        <v>EXPEDIÇÃO</v>
      </c>
      <c r="V997" s="165">
        <v>1</v>
      </c>
      <c r="W997" s="165"/>
      <c r="X997" s="229">
        <v>46174</v>
      </c>
      <c r="Y997" s="229">
        <f>X997</f>
        <v>46174</v>
      </c>
      <c r="Z997" s="47">
        <f t="shared" si="125"/>
        <v>23</v>
      </c>
      <c r="AA997" s="47">
        <f t="shared" si="126"/>
        <v>23</v>
      </c>
      <c r="AB997" s="47" t="str">
        <f t="shared" si="127"/>
        <v>jun</v>
      </c>
      <c r="AC997" s="47" t="str">
        <f t="shared" si="128"/>
        <v>2026</v>
      </c>
      <c r="AD997" s="165">
        <f t="shared" si="124"/>
        <v>1</v>
      </c>
    </row>
    <row r="998" spans="1:30" x14ac:dyDescent="0.25">
      <c r="A998" s="47" t="s">
        <v>1839</v>
      </c>
      <c r="B998" s="47" t="s">
        <v>9</v>
      </c>
      <c r="C998" s="47" t="s">
        <v>1862</v>
      </c>
      <c r="D998" s="47" t="s">
        <v>1862</v>
      </c>
      <c r="E998" s="47" t="s">
        <v>1112</v>
      </c>
      <c r="F998" s="48" t="s">
        <v>737</v>
      </c>
      <c r="G998" s="48" t="s">
        <v>11</v>
      </c>
      <c r="H998" s="48">
        <v>152644</v>
      </c>
      <c r="I998" s="48">
        <v>1</v>
      </c>
      <c r="J998" s="48" t="s">
        <v>1151</v>
      </c>
      <c r="K998" s="48" t="s">
        <v>1486</v>
      </c>
      <c r="M998" s="47">
        <f>_xlfn.XLOOKUP(BASE!$A1658,dd_carteira_fundição!A:A,dd_carteira_fundição!G:G,"",0)</f>
        <v>1</v>
      </c>
      <c r="N998" s="47" t="s">
        <v>1164</v>
      </c>
      <c r="O998" s="133"/>
      <c r="P998" s="166"/>
      <c r="Q998" s="47" t="s">
        <v>1346</v>
      </c>
      <c r="R998" s="47" t="s">
        <v>1687</v>
      </c>
      <c r="S998" s="47" t="s">
        <v>1156</v>
      </c>
      <c r="T998" s="164">
        <v>1</v>
      </c>
      <c r="U998" s="47" t="str">
        <f>IFERROR(INDEX('TAXA DE OCUP. RECUR.'!$F$1:$F$60, MATCH(T998, 'TAXA DE OCUP. RECUR.'!$E$1:$E$60, 0)),"")</f>
        <v>FUNDIÇÃO MORENO</v>
      </c>
      <c r="V998" s="165">
        <v>1</v>
      </c>
      <c r="W998" s="165"/>
      <c r="X998" s="229">
        <v>46099</v>
      </c>
      <c r="Y998" s="229"/>
      <c r="Z998" s="47">
        <f t="shared" si="125"/>
        <v>12</v>
      </c>
      <c r="AA998" s="47" t="str">
        <f t="shared" si="126"/>
        <v/>
      </c>
      <c r="AB998" s="47" t="str">
        <f t="shared" si="127"/>
        <v>mar</v>
      </c>
      <c r="AC998" s="47" t="str">
        <f t="shared" si="128"/>
        <v>2026</v>
      </c>
      <c r="AD998" s="165" t="str">
        <f t="shared" si="124"/>
        <v/>
      </c>
    </row>
    <row r="999" spans="1:30" x14ac:dyDescent="0.25">
      <c r="A999" s="47" t="s">
        <v>1839</v>
      </c>
      <c r="B999" s="47" t="s">
        <v>9</v>
      </c>
      <c r="C999" s="47" t="s">
        <v>1862</v>
      </c>
      <c r="D999" s="47" t="s">
        <v>1862</v>
      </c>
      <c r="E999" s="47" t="s">
        <v>1112</v>
      </c>
      <c r="F999" s="48" t="s">
        <v>737</v>
      </c>
      <c r="G999" s="48" t="s">
        <v>11</v>
      </c>
      <c r="H999" s="48">
        <v>152644</v>
      </c>
      <c r="I999" s="48">
        <v>1</v>
      </c>
      <c r="J999" s="48" t="s">
        <v>1151</v>
      </c>
      <c r="K999" s="48" t="s">
        <v>1486</v>
      </c>
      <c r="M999" s="47">
        <f>_xlfn.XLOOKUP(BASE!$A1659,dd_carteira_fundição!A:A,dd_carteira_fundição!G:G,"",0)</f>
        <v>1</v>
      </c>
      <c r="N999" s="47" t="s">
        <v>1164</v>
      </c>
      <c r="O999" s="133"/>
      <c r="P999" s="166"/>
      <c r="Q999" s="47" t="s">
        <v>1346</v>
      </c>
      <c r="R999" s="47" t="s">
        <v>1690</v>
      </c>
      <c r="S999" s="168" t="s">
        <v>1870</v>
      </c>
      <c r="T999" s="48">
        <v>395</v>
      </c>
      <c r="U999" s="47" t="str">
        <f>IFERROR(INDEX('TAXA DE OCUP. RECUR.'!$F$1:$F$60, MATCH(T999, 'TAXA DE OCUP. RECUR.'!$E$1:$E$60, 0)),"")</f>
        <v>TORNO VERT. SCHIESS KZ-200   2000 - [395]</v>
      </c>
      <c r="V999" s="48">
        <v>12.25</v>
      </c>
      <c r="W999" s="165"/>
      <c r="X999" s="229"/>
      <c r="Y999" s="229"/>
      <c r="Z999" s="47">
        <f t="shared" si="125"/>
        <v>1</v>
      </c>
      <c r="AA999" s="47" t="str">
        <f t="shared" si="126"/>
        <v/>
      </c>
      <c r="AB999" s="47" t="str">
        <f t="shared" si="127"/>
        <v/>
      </c>
      <c r="AC999" s="47" t="str">
        <f t="shared" si="128"/>
        <v/>
      </c>
      <c r="AD999" s="165" t="str">
        <f t="shared" si="124"/>
        <v/>
      </c>
    </row>
    <row r="1000" spans="1:30" x14ac:dyDescent="0.25">
      <c r="A1000" s="47" t="s">
        <v>1839</v>
      </c>
      <c r="B1000" s="47" t="s">
        <v>9</v>
      </c>
      <c r="C1000" s="47" t="s">
        <v>1862</v>
      </c>
      <c r="D1000" s="47" t="s">
        <v>1862</v>
      </c>
      <c r="E1000" s="47" t="s">
        <v>1112</v>
      </c>
      <c r="F1000" s="48" t="s">
        <v>737</v>
      </c>
      <c r="G1000" s="48" t="s">
        <v>11</v>
      </c>
      <c r="H1000" s="48">
        <v>152644</v>
      </c>
      <c r="I1000" s="48">
        <v>1</v>
      </c>
      <c r="J1000" s="48" t="s">
        <v>1151</v>
      </c>
      <c r="K1000" s="48" t="s">
        <v>1486</v>
      </c>
      <c r="M1000" s="47">
        <f>_xlfn.XLOOKUP(BASE!$A1660,dd_carteira_fundição!A:A,dd_carteira_fundição!G:G,"",0)</f>
        <v>1</v>
      </c>
      <c r="N1000" s="47" t="s">
        <v>1164</v>
      </c>
      <c r="O1000" s="133"/>
      <c r="P1000" s="166"/>
      <c r="Q1000" s="47" t="s">
        <v>1346</v>
      </c>
      <c r="R1000" s="47" t="s">
        <v>158</v>
      </c>
      <c r="S1000" s="47" t="s">
        <v>158</v>
      </c>
      <c r="T1000" s="164">
        <v>2</v>
      </c>
      <c r="U1000" s="47" t="str">
        <f>IFERROR(INDEX('TAXA DE OCUP. RECUR.'!$F$1:$F$60, MATCH(T1000, 'TAXA DE OCUP. RECUR.'!$E$1:$E$60, 0)),"")</f>
        <v>EXPEDIÇÃO</v>
      </c>
      <c r="V1000" s="165">
        <v>1</v>
      </c>
      <c r="W1000" s="165"/>
      <c r="X1000" s="229">
        <v>46161</v>
      </c>
      <c r="Y1000" s="229"/>
      <c r="Z1000" s="47">
        <f t="shared" si="125"/>
        <v>21</v>
      </c>
      <c r="AA1000" s="47" t="str">
        <f t="shared" si="126"/>
        <v/>
      </c>
      <c r="AB1000" s="47" t="str">
        <f t="shared" si="127"/>
        <v>mai</v>
      </c>
      <c r="AC1000" s="47" t="str">
        <f t="shared" si="128"/>
        <v>2026</v>
      </c>
      <c r="AD1000" s="165" t="str">
        <f t="shared" si="124"/>
        <v/>
      </c>
    </row>
    <row r="1001" spans="1:30" x14ac:dyDescent="0.25">
      <c r="A1001" s="47" t="s">
        <v>1838</v>
      </c>
      <c r="B1001" s="47" t="s">
        <v>9</v>
      </c>
      <c r="C1001" s="47" t="s">
        <v>1862</v>
      </c>
      <c r="D1001" s="47" t="s">
        <v>1862</v>
      </c>
      <c r="E1001" s="47" t="s">
        <v>1112</v>
      </c>
      <c r="F1001" s="48" t="s">
        <v>737</v>
      </c>
      <c r="G1001" s="48" t="s">
        <v>11</v>
      </c>
      <c r="H1001" s="48">
        <v>152644</v>
      </c>
      <c r="I1001" s="48">
        <v>1</v>
      </c>
      <c r="J1001" s="48" t="s">
        <v>1151</v>
      </c>
      <c r="K1001" s="48" t="s">
        <v>1486</v>
      </c>
      <c r="M1001" s="47">
        <f>_xlfn.XLOOKUP(BASE!$A1661,dd_carteira_fundição!A:A,dd_carteira_fundição!G:G,"",0)</f>
        <v>1</v>
      </c>
      <c r="N1001" s="47" t="s">
        <v>1164</v>
      </c>
      <c r="O1001" s="133"/>
      <c r="P1001" s="166"/>
      <c r="Q1001" s="47" t="s">
        <v>1346</v>
      </c>
      <c r="R1001" s="47" t="s">
        <v>1687</v>
      </c>
      <c r="S1001" s="47" t="s">
        <v>1156</v>
      </c>
      <c r="T1001" s="164">
        <v>1</v>
      </c>
      <c r="U1001" s="47" t="str">
        <f>IFERROR(INDEX('TAXA DE OCUP. RECUR.'!$F$1:$F$60, MATCH(T1001, 'TAXA DE OCUP. RECUR.'!$E$1:$E$60, 0)),"")</f>
        <v>FUNDIÇÃO MORENO</v>
      </c>
      <c r="V1001" s="165">
        <v>1</v>
      </c>
      <c r="W1001" s="165"/>
      <c r="X1001" s="229">
        <v>46099</v>
      </c>
      <c r="Y1001" s="229"/>
      <c r="Z1001" s="47">
        <f t="shared" si="125"/>
        <v>12</v>
      </c>
      <c r="AA1001" s="47" t="str">
        <f t="shared" si="126"/>
        <v/>
      </c>
      <c r="AB1001" s="47" t="str">
        <f t="shared" si="127"/>
        <v>mar</v>
      </c>
      <c r="AC1001" s="47" t="str">
        <f t="shared" si="128"/>
        <v>2026</v>
      </c>
      <c r="AD1001" s="165" t="str">
        <f t="shared" si="124"/>
        <v/>
      </c>
    </row>
    <row r="1002" spans="1:30" x14ac:dyDescent="0.25">
      <c r="A1002" s="47" t="s">
        <v>1838</v>
      </c>
      <c r="B1002" s="47" t="s">
        <v>9</v>
      </c>
      <c r="C1002" s="47" t="s">
        <v>1862</v>
      </c>
      <c r="D1002" s="47" t="s">
        <v>1862</v>
      </c>
      <c r="E1002" s="47" t="s">
        <v>1112</v>
      </c>
      <c r="F1002" s="48" t="s">
        <v>737</v>
      </c>
      <c r="G1002" s="48" t="s">
        <v>11</v>
      </c>
      <c r="H1002" s="48">
        <v>152644</v>
      </c>
      <c r="I1002" s="48">
        <v>1</v>
      </c>
      <c r="J1002" s="48" t="s">
        <v>1151</v>
      </c>
      <c r="K1002" s="48" t="s">
        <v>1486</v>
      </c>
      <c r="M1002" s="47">
        <f>_xlfn.XLOOKUP(BASE!$A1662,dd_carteira_fundição!A:A,dd_carteira_fundição!G:G,"",0)</f>
        <v>1</v>
      </c>
      <c r="N1002" s="47" t="s">
        <v>1164</v>
      </c>
      <c r="O1002" s="133"/>
      <c r="P1002" s="166"/>
      <c r="Q1002" s="47" t="s">
        <v>1346</v>
      </c>
      <c r="R1002" s="47" t="s">
        <v>1690</v>
      </c>
      <c r="S1002" s="168" t="s">
        <v>1870</v>
      </c>
      <c r="T1002" s="48">
        <v>395</v>
      </c>
      <c r="U1002" s="47" t="str">
        <f>IFERROR(INDEX('TAXA DE OCUP. RECUR.'!$F$1:$F$60, MATCH(T1002, 'TAXA DE OCUP. RECUR.'!$E$1:$E$60, 0)),"")</f>
        <v>TORNO VERT. SCHIESS KZ-200   2000 - [395]</v>
      </c>
      <c r="V1002" s="48">
        <v>12.25</v>
      </c>
      <c r="W1002" s="165"/>
      <c r="X1002" s="229"/>
      <c r="Y1002" s="229"/>
      <c r="Z1002" s="47">
        <f t="shared" si="125"/>
        <v>1</v>
      </c>
      <c r="AA1002" s="47" t="str">
        <f t="shared" si="126"/>
        <v/>
      </c>
      <c r="AB1002" s="47" t="str">
        <f t="shared" si="127"/>
        <v/>
      </c>
      <c r="AC1002" s="47" t="str">
        <f t="shared" si="128"/>
        <v/>
      </c>
      <c r="AD1002" s="165" t="str">
        <f t="shared" si="124"/>
        <v/>
      </c>
    </row>
    <row r="1003" spans="1:30" x14ac:dyDescent="0.25">
      <c r="A1003" s="47" t="s">
        <v>1838</v>
      </c>
      <c r="B1003" s="47" t="s">
        <v>9</v>
      </c>
      <c r="C1003" s="47" t="s">
        <v>1862</v>
      </c>
      <c r="D1003" s="47" t="s">
        <v>1862</v>
      </c>
      <c r="E1003" s="47" t="s">
        <v>1112</v>
      </c>
      <c r="F1003" s="48" t="s">
        <v>737</v>
      </c>
      <c r="G1003" s="48" t="s">
        <v>11</v>
      </c>
      <c r="H1003" s="48">
        <v>152644</v>
      </c>
      <c r="I1003" s="48">
        <v>1</v>
      </c>
      <c r="J1003" s="48" t="s">
        <v>1151</v>
      </c>
      <c r="K1003" s="48" t="s">
        <v>1486</v>
      </c>
      <c r="M1003" s="47">
        <f>_xlfn.XLOOKUP(BASE!$A1663,dd_carteira_fundição!A:A,dd_carteira_fundição!G:G,"",0)</f>
        <v>1</v>
      </c>
      <c r="N1003" s="47" t="s">
        <v>1164</v>
      </c>
      <c r="O1003" s="133"/>
      <c r="P1003" s="166"/>
      <c r="Q1003" s="47" t="s">
        <v>1346</v>
      </c>
      <c r="R1003" s="47" t="s">
        <v>158</v>
      </c>
      <c r="S1003" s="47" t="s">
        <v>158</v>
      </c>
      <c r="T1003" s="164">
        <v>2</v>
      </c>
      <c r="U1003" s="47" t="str">
        <f>IFERROR(INDEX('TAXA DE OCUP. RECUR.'!$F$1:$F$60, MATCH(T1003, 'TAXA DE OCUP. RECUR.'!$E$1:$E$60, 0)),"")</f>
        <v>EXPEDIÇÃO</v>
      </c>
      <c r="V1003" s="165">
        <v>1</v>
      </c>
      <c r="W1003" s="165"/>
      <c r="X1003" s="229">
        <v>46169</v>
      </c>
      <c r="Y1003" s="229"/>
      <c r="Z1003" s="47">
        <f t="shared" si="125"/>
        <v>22</v>
      </c>
      <c r="AA1003" s="47" t="str">
        <f t="shared" si="126"/>
        <v/>
      </c>
      <c r="AB1003" s="47" t="str">
        <f t="shared" si="127"/>
        <v>mai</v>
      </c>
      <c r="AC1003" s="47" t="str">
        <f t="shared" si="128"/>
        <v>2026</v>
      </c>
      <c r="AD1003" s="165" t="str">
        <f t="shared" si="124"/>
        <v/>
      </c>
    </row>
    <row r="1004" spans="1:30" x14ac:dyDescent="0.25">
      <c r="A1004" s="47" t="s">
        <v>1813</v>
      </c>
      <c r="B1004" s="47" t="s">
        <v>9</v>
      </c>
      <c r="C1004" s="47" t="s">
        <v>1862</v>
      </c>
      <c r="D1004" s="47" t="s">
        <v>1862</v>
      </c>
      <c r="E1004" s="47" t="s">
        <v>1112</v>
      </c>
      <c r="F1004" s="48" t="s">
        <v>737</v>
      </c>
      <c r="G1004" s="48" t="s">
        <v>11</v>
      </c>
      <c r="H1004" s="48">
        <v>152644</v>
      </c>
      <c r="I1004" s="48">
        <v>1</v>
      </c>
      <c r="J1004" s="48" t="s">
        <v>1151</v>
      </c>
      <c r="K1004" s="48" t="s">
        <v>1486</v>
      </c>
      <c r="M1004" s="47">
        <f>_xlfn.XLOOKUP(BASE!$A1664,dd_carteira_fundição!A:A,dd_carteira_fundição!G:G,"",0)</f>
        <v>1</v>
      </c>
      <c r="N1004" s="47" t="s">
        <v>1164</v>
      </c>
      <c r="O1004" s="133"/>
      <c r="P1004" s="166"/>
      <c r="Q1004" s="47" t="s">
        <v>1346</v>
      </c>
      <c r="R1004" s="47" t="s">
        <v>1687</v>
      </c>
      <c r="S1004" s="47" t="s">
        <v>1156</v>
      </c>
      <c r="T1004" s="164">
        <v>1</v>
      </c>
      <c r="U1004" s="47" t="str">
        <f>IFERROR(INDEX('TAXA DE OCUP. RECUR.'!$F$1:$F$60, MATCH(T1004, 'TAXA DE OCUP. RECUR.'!$E$1:$E$60, 0)),"")</f>
        <v>FUNDIÇÃO MORENO</v>
      </c>
      <c r="V1004" s="165">
        <v>1</v>
      </c>
      <c r="W1004" s="165"/>
      <c r="X1004" s="229">
        <v>46141</v>
      </c>
      <c r="Y1004" s="229"/>
      <c r="Z1004" s="47">
        <f t="shared" si="125"/>
        <v>18</v>
      </c>
      <c r="AA1004" s="47" t="str">
        <f t="shared" si="126"/>
        <v/>
      </c>
      <c r="AB1004" s="47" t="str">
        <f t="shared" si="127"/>
        <v>abr</v>
      </c>
      <c r="AC1004" s="47" t="str">
        <f t="shared" si="128"/>
        <v>2026</v>
      </c>
      <c r="AD1004" s="165" t="str">
        <f t="shared" si="124"/>
        <v/>
      </c>
    </row>
    <row r="1005" spans="1:30" x14ac:dyDescent="0.25">
      <c r="A1005" s="47" t="s">
        <v>1813</v>
      </c>
      <c r="B1005" s="47" t="s">
        <v>9</v>
      </c>
      <c r="C1005" s="47" t="s">
        <v>1862</v>
      </c>
      <c r="D1005" s="47" t="s">
        <v>1862</v>
      </c>
      <c r="E1005" s="47" t="s">
        <v>1112</v>
      </c>
      <c r="F1005" s="48" t="s">
        <v>737</v>
      </c>
      <c r="G1005" s="48" t="s">
        <v>11</v>
      </c>
      <c r="H1005" s="48">
        <v>152644</v>
      </c>
      <c r="I1005" s="48">
        <v>1</v>
      </c>
      <c r="J1005" s="48" t="s">
        <v>1151</v>
      </c>
      <c r="K1005" s="48" t="s">
        <v>1486</v>
      </c>
      <c r="M1005" s="47">
        <f>_xlfn.XLOOKUP(BASE!$A1665,dd_carteira_fundição!A:A,dd_carteira_fundição!G:G,"",0)</f>
        <v>1</v>
      </c>
      <c r="N1005" s="47" t="s">
        <v>1164</v>
      </c>
      <c r="O1005" s="133"/>
      <c r="P1005" s="166"/>
      <c r="Q1005" s="47" t="s">
        <v>1346</v>
      </c>
      <c r="R1005" s="47" t="s">
        <v>1690</v>
      </c>
      <c r="S1005" s="168" t="s">
        <v>1870</v>
      </c>
      <c r="T1005" s="48">
        <v>395</v>
      </c>
      <c r="U1005" s="47" t="str">
        <f>IFERROR(INDEX('TAXA DE OCUP. RECUR.'!$F$1:$F$60, MATCH(T1005, 'TAXA DE OCUP. RECUR.'!$E$1:$E$60, 0)),"")</f>
        <v>TORNO VERT. SCHIESS KZ-200   2000 - [395]</v>
      </c>
      <c r="V1005" s="48">
        <v>12.25</v>
      </c>
      <c r="W1005" s="165"/>
      <c r="X1005" s="229"/>
      <c r="Y1005" s="229"/>
      <c r="Z1005" s="47">
        <f t="shared" si="125"/>
        <v>1</v>
      </c>
      <c r="AA1005" s="47" t="str">
        <f t="shared" si="126"/>
        <v/>
      </c>
      <c r="AB1005" s="47" t="str">
        <f t="shared" si="127"/>
        <v/>
      </c>
      <c r="AC1005" s="47" t="str">
        <f t="shared" si="128"/>
        <v/>
      </c>
      <c r="AD1005" s="165" t="str">
        <f t="shared" si="124"/>
        <v/>
      </c>
    </row>
    <row r="1006" spans="1:30" x14ac:dyDescent="0.25">
      <c r="A1006" s="47" t="s">
        <v>1813</v>
      </c>
      <c r="B1006" s="47" t="s">
        <v>9</v>
      </c>
      <c r="C1006" s="47" t="s">
        <v>1862</v>
      </c>
      <c r="D1006" s="47" t="s">
        <v>1862</v>
      </c>
      <c r="E1006" s="47" t="s">
        <v>1112</v>
      </c>
      <c r="F1006" s="48" t="s">
        <v>737</v>
      </c>
      <c r="G1006" s="48" t="s">
        <v>11</v>
      </c>
      <c r="H1006" s="48">
        <v>152644</v>
      </c>
      <c r="I1006" s="48">
        <v>1</v>
      </c>
      <c r="J1006" s="48" t="s">
        <v>1151</v>
      </c>
      <c r="K1006" s="48" t="s">
        <v>1486</v>
      </c>
      <c r="M1006" s="47">
        <f>_xlfn.XLOOKUP(BASE!$A1666,dd_carteira_fundição!A:A,dd_carteira_fundição!G:G,"",0)</f>
        <v>1</v>
      </c>
      <c r="N1006" s="47" t="s">
        <v>1164</v>
      </c>
      <c r="O1006" s="133"/>
      <c r="P1006" s="166"/>
      <c r="Q1006" s="47" t="s">
        <v>1346</v>
      </c>
      <c r="R1006" s="47" t="s">
        <v>158</v>
      </c>
      <c r="S1006" s="47" t="s">
        <v>158</v>
      </c>
      <c r="T1006" s="164">
        <v>2</v>
      </c>
      <c r="U1006" s="47" t="str">
        <f>IFERROR(INDEX('TAXA DE OCUP. RECUR.'!$F$1:$F$60, MATCH(T1006, 'TAXA DE OCUP. RECUR.'!$E$1:$E$60, 0)),"")</f>
        <v>EXPEDIÇÃO</v>
      </c>
      <c r="V1006" s="165">
        <v>1</v>
      </c>
      <c r="W1006" s="165"/>
      <c r="X1006" s="229">
        <v>46211</v>
      </c>
      <c r="Y1006" s="229"/>
      <c r="Z1006" s="47">
        <f t="shared" si="125"/>
        <v>28</v>
      </c>
      <c r="AA1006" s="47" t="str">
        <f t="shared" si="126"/>
        <v/>
      </c>
      <c r="AB1006" s="47" t="str">
        <f t="shared" si="127"/>
        <v>jul</v>
      </c>
      <c r="AC1006" s="47" t="str">
        <f t="shared" si="128"/>
        <v>2026</v>
      </c>
      <c r="AD1006" s="165" t="str">
        <f t="shared" si="124"/>
        <v/>
      </c>
    </row>
    <row r="1007" spans="1:30" x14ac:dyDescent="0.25">
      <c r="A1007" s="47" t="s">
        <v>1814</v>
      </c>
      <c r="B1007" s="47" t="s">
        <v>9</v>
      </c>
      <c r="C1007" s="47" t="s">
        <v>1862</v>
      </c>
      <c r="D1007" s="47" t="s">
        <v>1862</v>
      </c>
      <c r="E1007" s="47" t="s">
        <v>1112</v>
      </c>
      <c r="F1007" s="48" t="s">
        <v>737</v>
      </c>
      <c r="G1007" s="48" t="s">
        <v>11</v>
      </c>
      <c r="H1007" s="48">
        <v>152644</v>
      </c>
      <c r="I1007" s="48">
        <v>1</v>
      </c>
      <c r="J1007" s="48" t="s">
        <v>1151</v>
      </c>
      <c r="K1007" s="48" t="s">
        <v>1486</v>
      </c>
      <c r="M1007" s="47">
        <f>_xlfn.XLOOKUP(BASE!$A1667,dd_carteira_fundição!A:A,dd_carteira_fundição!G:G,"",0)</f>
        <v>1</v>
      </c>
      <c r="N1007" s="47" t="s">
        <v>1164</v>
      </c>
      <c r="O1007" s="133"/>
      <c r="P1007" s="166"/>
      <c r="Q1007" s="47" t="s">
        <v>1346</v>
      </c>
      <c r="R1007" s="47" t="s">
        <v>1687</v>
      </c>
      <c r="S1007" s="47" t="s">
        <v>1156</v>
      </c>
      <c r="T1007" s="164">
        <v>1</v>
      </c>
      <c r="U1007" s="47" t="str">
        <f>IFERROR(INDEX('TAXA DE OCUP. RECUR.'!$F$1:$F$60, MATCH(T1007, 'TAXA DE OCUP. RECUR.'!$E$1:$E$60, 0)),"")</f>
        <v>FUNDIÇÃO MORENO</v>
      </c>
      <c r="V1007" s="165">
        <v>1</v>
      </c>
      <c r="W1007" s="165"/>
      <c r="X1007" s="229">
        <v>46141</v>
      </c>
      <c r="Y1007" s="229"/>
      <c r="Z1007" s="47">
        <f t="shared" si="125"/>
        <v>18</v>
      </c>
      <c r="AA1007" s="47" t="str">
        <f t="shared" si="126"/>
        <v/>
      </c>
      <c r="AB1007" s="47" t="str">
        <f t="shared" si="127"/>
        <v>abr</v>
      </c>
      <c r="AC1007" s="47" t="str">
        <f t="shared" si="128"/>
        <v>2026</v>
      </c>
      <c r="AD1007" s="165" t="str">
        <f t="shared" si="124"/>
        <v/>
      </c>
    </row>
    <row r="1008" spans="1:30" x14ac:dyDescent="0.25">
      <c r="A1008" s="47" t="s">
        <v>1814</v>
      </c>
      <c r="B1008" s="47" t="s">
        <v>9</v>
      </c>
      <c r="C1008" s="47" t="s">
        <v>1862</v>
      </c>
      <c r="D1008" s="47" t="s">
        <v>1862</v>
      </c>
      <c r="E1008" s="47" t="s">
        <v>1112</v>
      </c>
      <c r="F1008" s="48" t="s">
        <v>737</v>
      </c>
      <c r="G1008" s="48" t="s">
        <v>11</v>
      </c>
      <c r="H1008" s="48">
        <v>152644</v>
      </c>
      <c r="I1008" s="48">
        <v>1</v>
      </c>
      <c r="J1008" s="48" t="s">
        <v>1151</v>
      </c>
      <c r="K1008" s="48" t="s">
        <v>1486</v>
      </c>
      <c r="M1008" s="47">
        <f>_xlfn.XLOOKUP(BASE!$A1668,dd_carteira_fundição!A:A,dd_carteira_fundição!G:G,"",0)</f>
        <v>1</v>
      </c>
      <c r="N1008" s="47" t="s">
        <v>1164</v>
      </c>
      <c r="O1008" s="133"/>
      <c r="P1008" s="166"/>
      <c r="Q1008" s="47" t="s">
        <v>1346</v>
      </c>
      <c r="R1008" s="47" t="s">
        <v>1690</v>
      </c>
      <c r="S1008" s="168" t="s">
        <v>1870</v>
      </c>
      <c r="T1008" s="48">
        <v>395</v>
      </c>
      <c r="U1008" s="47" t="str">
        <f>IFERROR(INDEX('TAXA DE OCUP. RECUR.'!$F$1:$F$60, MATCH(T1008, 'TAXA DE OCUP. RECUR.'!$E$1:$E$60, 0)),"")</f>
        <v>TORNO VERT. SCHIESS KZ-200   2000 - [395]</v>
      </c>
      <c r="V1008" s="48">
        <v>12.25</v>
      </c>
      <c r="W1008" s="165"/>
      <c r="X1008" s="229"/>
      <c r="Y1008" s="229"/>
      <c r="Z1008" s="47">
        <f t="shared" si="125"/>
        <v>1</v>
      </c>
      <c r="AA1008" s="47" t="str">
        <f t="shared" si="126"/>
        <v/>
      </c>
      <c r="AB1008" s="47" t="str">
        <f t="shared" si="127"/>
        <v/>
      </c>
      <c r="AC1008" s="47" t="str">
        <f t="shared" si="128"/>
        <v/>
      </c>
      <c r="AD1008" s="165" t="str">
        <f t="shared" si="124"/>
        <v/>
      </c>
    </row>
    <row r="1009" spans="1:30" x14ac:dyDescent="0.25">
      <c r="A1009" s="47" t="s">
        <v>1814</v>
      </c>
      <c r="B1009" s="47" t="s">
        <v>9</v>
      </c>
      <c r="C1009" s="47" t="s">
        <v>1862</v>
      </c>
      <c r="D1009" s="47" t="s">
        <v>1862</v>
      </c>
      <c r="E1009" s="47" t="s">
        <v>1112</v>
      </c>
      <c r="F1009" s="48" t="s">
        <v>737</v>
      </c>
      <c r="G1009" s="48" t="s">
        <v>11</v>
      </c>
      <c r="H1009" s="48">
        <v>152644</v>
      </c>
      <c r="I1009" s="48">
        <v>1</v>
      </c>
      <c r="J1009" s="48" t="s">
        <v>1151</v>
      </c>
      <c r="K1009" s="48" t="s">
        <v>1486</v>
      </c>
      <c r="M1009" s="47">
        <f>_xlfn.XLOOKUP(BASE!$A1669,dd_carteira_fundição!A:A,dd_carteira_fundição!G:G,"",0)</f>
        <v>1</v>
      </c>
      <c r="N1009" s="47" t="s">
        <v>1164</v>
      </c>
      <c r="O1009" s="133"/>
      <c r="P1009" s="166"/>
      <c r="Q1009" s="47" t="s">
        <v>1346</v>
      </c>
      <c r="R1009" s="47" t="s">
        <v>158</v>
      </c>
      <c r="S1009" s="47" t="s">
        <v>158</v>
      </c>
      <c r="T1009" s="164">
        <v>2</v>
      </c>
      <c r="U1009" s="47" t="str">
        <f>IFERROR(INDEX('TAXA DE OCUP. RECUR.'!$F$1:$F$60, MATCH(T1009, 'TAXA DE OCUP. RECUR.'!$E$1:$E$60, 0)),"")</f>
        <v>EXPEDIÇÃO</v>
      </c>
      <c r="V1009" s="165">
        <v>1</v>
      </c>
      <c r="W1009" s="165"/>
      <c r="X1009" s="229">
        <v>46211</v>
      </c>
      <c r="Y1009" s="229"/>
      <c r="Z1009" s="47">
        <f t="shared" si="125"/>
        <v>28</v>
      </c>
      <c r="AA1009" s="47" t="str">
        <f t="shared" si="126"/>
        <v/>
      </c>
      <c r="AB1009" s="47" t="str">
        <f t="shared" si="127"/>
        <v>jul</v>
      </c>
      <c r="AC1009" s="47" t="str">
        <f t="shared" si="128"/>
        <v>2026</v>
      </c>
      <c r="AD1009" s="165" t="str">
        <f t="shared" si="124"/>
        <v/>
      </c>
    </row>
    <row r="1010" spans="1:30" x14ac:dyDescent="0.25">
      <c r="A1010" s="47" t="s">
        <v>1812</v>
      </c>
      <c r="B1010" s="47" t="s">
        <v>9</v>
      </c>
      <c r="C1010" s="47" t="s">
        <v>1862</v>
      </c>
      <c r="D1010" s="47" t="s">
        <v>1862</v>
      </c>
      <c r="E1010" s="47" t="s">
        <v>1112</v>
      </c>
      <c r="F1010" s="48" t="s">
        <v>1714</v>
      </c>
      <c r="G1010" s="48" t="s">
        <v>11</v>
      </c>
      <c r="H1010" s="48">
        <v>152639</v>
      </c>
      <c r="I1010" s="48">
        <v>1</v>
      </c>
      <c r="J1010" s="48" t="s">
        <v>1151</v>
      </c>
      <c r="K1010" s="48" t="s">
        <v>1486</v>
      </c>
      <c r="M1010" s="47">
        <f>_xlfn.XLOOKUP(BASE!$A1670,dd_carteira_fundição!A:A,dd_carteira_fundição!G:G,"",0)</f>
        <v>1</v>
      </c>
      <c r="N1010" s="47" t="s">
        <v>1164</v>
      </c>
      <c r="O1010" s="133"/>
      <c r="P1010" s="166"/>
      <c r="Q1010" s="47" t="s">
        <v>1346</v>
      </c>
      <c r="R1010" s="47" t="s">
        <v>1687</v>
      </c>
      <c r="S1010" s="47" t="s">
        <v>1156</v>
      </c>
      <c r="T1010" s="164">
        <v>1</v>
      </c>
      <c r="U1010" s="47" t="str">
        <f>IFERROR(INDEX('TAXA DE OCUP. RECUR.'!$F$1:$F$60, MATCH(T1010, 'TAXA DE OCUP. RECUR.'!$E$1:$E$60, 0)),"")</f>
        <v>FUNDIÇÃO MORENO</v>
      </c>
      <c r="V1010" s="165">
        <v>1</v>
      </c>
      <c r="W1010" s="165"/>
      <c r="X1010" s="229">
        <v>46143</v>
      </c>
      <c r="Y1010" s="229"/>
      <c r="Z1010" s="47">
        <f t="shared" si="125"/>
        <v>18</v>
      </c>
      <c r="AA1010" s="47" t="str">
        <f t="shared" si="126"/>
        <v/>
      </c>
      <c r="AB1010" s="47" t="str">
        <f t="shared" si="127"/>
        <v>mai</v>
      </c>
      <c r="AC1010" s="47" t="str">
        <f t="shared" si="128"/>
        <v>2026</v>
      </c>
      <c r="AD1010" s="165" t="str">
        <f t="shared" si="124"/>
        <v/>
      </c>
    </row>
    <row r="1011" spans="1:30" x14ac:dyDescent="0.25">
      <c r="A1011" s="47" t="s">
        <v>1812</v>
      </c>
      <c r="B1011" s="47" t="s">
        <v>9</v>
      </c>
      <c r="C1011" s="47" t="s">
        <v>1862</v>
      </c>
      <c r="D1011" s="47" t="s">
        <v>1862</v>
      </c>
      <c r="E1011" s="47" t="s">
        <v>1112</v>
      </c>
      <c r="F1011" s="48" t="s">
        <v>1714</v>
      </c>
      <c r="G1011" s="48" t="s">
        <v>11</v>
      </c>
      <c r="H1011" s="48">
        <v>152639</v>
      </c>
      <c r="I1011" s="48">
        <v>1</v>
      </c>
      <c r="J1011" s="48" t="s">
        <v>1151</v>
      </c>
      <c r="K1011" s="48" t="s">
        <v>1486</v>
      </c>
      <c r="M1011" s="47">
        <f>_xlfn.XLOOKUP(BASE!$A1671,dd_carteira_fundição!A:A,dd_carteira_fundição!G:G,"",0)</f>
        <v>1</v>
      </c>
      <c r="N1011" s="47" t="s">
        <v>1164</v>
      </c>
      <c r="O1011" s="133"/>
      <c r="P1011" s="166"/>
      <c r="Q1011" s="47" t="s">
        <v>1346</v>
      </c>
      <c r="R1011" s="47" t="s">
        <v>1690</v>
      </c>
      <c r="S1011" s="168" t="s">
        <v>1870</v>
      </c>
      <c r="T1011" s="48">
        <v>395</v>
      </c>
      <c r="U1011" s="47" t="str">
        <f>IFERROR(INDEX('TAXA DE OCUP. RECUR.'!$F$1:$F$60, MATCH(T1011, 'TAXA DE OCUP. RECUR.'!$E$1:$E$60, 0)),"")</f>
        <v>TORNO VERT. SCHIESS KZ-200   2000 - [395]</v>
      </c>
      <c r="V1011" s="48">
        <v>12.25</v>
      </c>
      <c r="W1011" s="165"/>
      <c r="X1011" s="229"/>
      <c r="Y1011" s="229"/>
      <c r="Z1011" s="47">
        <f t="shared" si="125"/>
        <v>1</v>
      </c>
      <c r="AA1011" s="47" t="str">
        <f t="shared" si="126"/>
        <v/>
      </c>
      <c r="AB1011" s="47" t="str">
        <f t="shared" si="127"/>
        <v/>
      </c>
      <c r="AC1011" s="47" t="str">
        <f t="shared" si="128"/>
        <v/>
      </c>
      <c r="AD1011" s="165" t="str">
        <f t="shared" si="124"/>
        <v/>
      </c>
    </row>
    <row r="1012" spans="1:30" x14ac:dyDescent="0.25">
      <c r="A1012" s="47" t="s">
        <v>1812</v>
      </c>
      <c r="B1012" s="47" t="s">
        <v>9</v>
      </c>
      <c r="C1012" s="47" t="s">
        <v>1862</v>
      </c>
      <c r="D1012" s="47" t="s">
        <v>1862</v>
      </c>
      <c r="E1012" s="47" t="s">
        <v>1112</v>
      </c>
      <c r="F1012" s="48" t="s">
        <v>1714</v>
      </c>
      <c r="G1012" s="48" t="s">
        <v>11</v>
      </c>
      <c r="H1012" s="48">
        <v>152639</v>
      </c>
      <c r="I1012" s="48">
        <v>1</v>
      </c>
      <c r="J1012" s="48" t="s">
        <v>1151</v>
      </c>
      <c r="K1012" s="48" t="s">
        <v>1486</v>
      </c>
      <c r="M1012" s="47">
        <f>_xlfn.XLOOKUP(BASE!$A1672,dd_carteira_fundição!A:A,dd_carteira_fundição!G:G,"",0)</f>
        <v>1</v>
      </c>
      <c r="N1012" s="47" t="s">
        <v>1164</v>
      </c>
      <c r="O1012" s="133"/>
      <c r="P1012" s="166"/>
      <c r="Q1012" s="47" t="s">
        <v>1346</v>
      </c>
      <c r="R1012" s="47" t="s">
        <v>158</v>
      </c>
      <c r="S1012" s="47" t="s">
        <v>158</v>
      </c>
      <c r="T1012" s="164">
        <v>2</v>
      </c>
      <c r="U1012" s="47" t="str">
        <f>IFERROR(INDEX('TAXA DE OCUP. RECUR.'!$F$1:$F$60, MATCH(T1012, 'TAXA DE OCUP. RECUR.'!$E$1:$E$60, 0)),"")</f>
        <v>EXPEDIÇÃO</v>
      </c>
      <c r="V1012" s="165">
        <v>1</v>
      </c>
      <c r="W1012" s="165"/>
      <c r="X1012" s="229">
        <v>46216</v>
      </c>
      <c r="Y1012" s="229"/>
      <c r="Z1012" s="47">
        <f t="shared" si="125"/>
        <v>29</v>
      </c>
      <c r="AA1012" s="47" t="str">
        <f t="shared" si="126"/>
        <v/>
      </c>
      <c r="AB1012" s="47" t="str">
        <f t="shared" si="127"/>
        <v>jul</v>
      </c>
      <c r="AC1012" s="47" t="str">
        <f t="shared" si="128"/>
        <v>2026</v>
      </c>
      <c r="AD1012" s="165" t="str">
        <f t="shared" si="124"/>
        <v/>
      </c>
    </row>
    <row r="1013" spans="1:30" x14ac:dyDescent="0.25">
      <c r="A1013" s="47" t="s">
        <v>1029</v>
      </c>
      <c r="B1013" s="47" t="s">
        <v>9</v>
      </c>
      <c r="C1013" s="47" t="s">
        <v>1862</v>
      </c>
      <c r="D1013" s="47" t="s">
        <v>1862</v>
      </c>
      <c r="E1013" s="47" t="s">
        <v>1109</v>
      </c>
      <c r="F1013" s="48" t="s">
        <v>692</v>
      </c>
      <c r="G1013" s="48" t="s">
        <v>11</v>
      </c>
      <c r="H1013" s="48">
        <v>299208</v>
      </c>
      <c r="I1013" s="48">
        <v>1</v>
      </c>
      <c r="J1013" s="48" t="s">
        <v>1151</v>
      </c>
      <c r="K1013" s="48" t="s">
        <v>1486</v>
      </c>
      <c r="M1013" s="47">
        <f>_xlfn.XLOOKUP(BASE!$A1673,dd_carteira_fundição!A:A,dd_carteira_fundição!G:G,"",0)</f>
        <v>1</v>
      </c>
      <c r="N1013" s="47" t="s">
        <v>1164</v>
      </c>
      <c r="O1013" s="133"/>
      <c r="P1013" s="166"/>
      <c r="Q1013" s="47" t="s">
        <v>1346</v>
      </c>
      <c r="R1013" s="47" t="s">
        <v>1687</v>
      </c>
      <c r="S1013" s="47" t="s">
        <v>1156</v>
      </c>
      <c r="T1013" s="164">
        <v>1</v>
      </c>
      <c r="U1013" s="47" t="str">
        <f>IFERROR(INDEX('TAXA DE OCUP. RECUR.'!$F$1:$F$60, MATCH(T1013, 'TAXA DE OCUP. RECUR.'!$E$1:$E$60, 0)),"")</f>
        <v>FUNDIÇÃO MORENO</v>
      </c>
      <c r="V1013" s="165">
        <v>1</v>
      </c>
      <c r="W1013" s="165"/>
      <c r="X1013" s="229">
        <v>46118</v>
      </c>
      <c r="Y1013" s="229"/>
      <c r="Z1013" s="47">
        <f t="shared" si="125"/>
        <v>15</v>
      </c>
      <c r="AA1013" s="47" t="str">
        <f t="shared" si="126"/>
        <v/>
      </c>
      <c r="AB1013" s="47" t="str">
        <f t="shared" si="127"/>
        <v>abr</v>
      </c>
      <c r="AC1013" s="47" t="str">
        <f t="shared" si="128"/>
        <v>2026</v>
      </c>
      <c r="AD1013" s="165" t="str">
        <f t="shared" si="124"/>
        <v/>
      </c>
    </row>
    <row r="1014" spans="1:30" x14ac:dyDescent="0.25">
      <c r="A1014" s="47" t="s">
        <v>1029</v>
      </c>
      <c r="B1014" s="47" t="s">
        <v>9</v>
      </c>
      <c r="C1014" s="47" t="s">
        <v>1862</v>
      </c>
      <c r="D1014" s="47" t="s">
        <v>1862</v>
      </c>
      <c r="E1014" s="47" t="s">
        <v>1109</v>
      </c>
      <c r="F1014" s="48" t="s">
        <v>692</v>
      </c>
      <c r="G1014" s="48" t="s">
        <v>11</v>
      </c>
      <c r="H1014" s="48">
        <v>299208</v>
      </c>
      <c r="I1014" s="48">
        <v>1</v>
      </c>
      <c r="J1014" s="48" t="s">
        <v>1151</v>
      </c>
      <c r="K1014" s="48" t="s">
        <v>1486</v>
      </c>
      <c r="M1014" s="47">
        <f>_xlfn.XLOOKUP(BASE!$A1674,dd_carteira_fundição!A:A,dd_carteira_fundição!G:G,"",0)</f>
        <v>1</v>
      </c>
      <c r="N1014" s="47" t="s">
        <v>1164</v>
      </c>
      <c r="O1014" s="133"/>
      <c r="P1014" s="166"/>
      <c r="Q1014" s="47" t="s">
        <v>1346</v>
      </c>
      <c r="R1014" s="47" t="s">
        <v>1690</v>
      </c>
      <c r="S1014" s="168" t="s">
        <v>1871</v>
      </c>
      <c r="T1014" s="48">
        <v>285</v>
      </c>
      <c r="U1014" s="47" t="str">
        <f>IFERROR(INDEX('TAXA DE OCUP. RECUR.'!$F$1:$F$60, MATCH(T1014, 'TAXA DE OCUP. RECUR.'!$E$1:$E$60, 0)),"")</f>
        <v>TORNO VERT. TITAN SC4000 - [285]</v>
      </c>
      <c r="V1014" s="165">
        <v>26</v>
      </c>
      <c r="W1014" s="165"/>
      <c r="X1014" s="229"/>
      <c r="Y1014" s="229"/>
      <c r="Z1014" s="47">
        <f t="shared" si="125"/>
        <v>1</v>
      </c>
      <c r="AA1014" s="47" t="str">
        <f t="shared" si="126"/>
        <v/>
      </c>
      <c r="AB1014" s="47" t="str">
        <f t="shared" si="127"/>
        <v/>
      </c>
      <c r="AC1014" s="47" t="str">
        <f t="shared" si="128"/>
        <v/>
      </c>
      <c r="AD1014" s="165" t="str">
        <f t="shared" si="124"/>
        <v/>
      </c>
    </row>
    <row r="1015" spans="1:30" x14ac:dyDescent="0.25">
      <c r="A1015" s="47" t="s">
        <v>1029</v>
      </c>
      <c r="B1015" s="47" t="s">
        <v>9</v>
      </c>
      <c r="C1015" s="47" t="s">
        <v>1862</v>
      </c>
      <c r="D1015" s="47" t="s">
        <v>1862</v>
      </c>
      <c r="E1015" s="47" t="s">
        <v>1109</v>
      </c>
      <c r="F1015" s="48" t="s">
        <v>692</v>
      </c>
      <c r="G1015" s="48" t="s">
        <v>11</v>
      </c>
      <c r="H1015" s="48">
        <v>299208</v>
      </c>
      <c r="I1015" s="48">
        <v>1</v>
      </c>
      <c r="J1015" s="48" t="s">
        <v>1151</v>
      </c>
      <c r="K1015" s="48" t="s">
        <v>1486</v>
      </c>
      <c r="M1015" s="47">
        <f>_xlfn.XLOOKUP(BASE!$A1675,dd_carteira_fundição!A:A,dd_carteira_fundição!G:G,"",0)</f>
        <v>1</v>
      </c>
      <c r="N1015" s="47" t="s">
        <v>1164</v>
      </c>
      <c r="O1015" s="133"/>
      <c r="P1015" s="166"/>
      <c r="Q1015" s="47" t="s">
        <v>1346</v>
      </c>
      <c r="R1015" s="47" t="s">
        <v>1690</v>
      </c>
      <c r="S1015" s="168" t="s">
        <v>1872</v>
      </c>
      <c r="T1015" s="164">
        <v>74</v>
      </c>
      <c r="U1015" s="47" t="str">
        <f>IFERROR(INDEX('TAXA DE OCUP. RECUR.'!$F$1:$F$60, MATCH(T1015, 'TAXA DE OCUP. RECUR.'!$E$1:$E$60, 0)),"")</f>
        <v>MONTAGEM (PREPARADOR DE PEÇA)-74</v>
      </c>
      <c r="V1015" s="165">
        <v>2</v>
      </c>
      <c r="W1015" s="165"/>
      <c r="X1015" s="229"/>
      <c r="Y1015" s="229"/>
      <c r="Z1015" s="47">
        <f t="shared" si="125"/>
        <v>1</v>
      </c>
      <c r="AA1015" s="47" t="str">
        <f t="shared" si="126"/>
        <v/>
      </c>
      <c r="AB1015" s="47" t="str">
        <f t="shared" si="127"/>
        <v/>
      </c>
      <c r="AC1015" s="47" t="str">
        <f t="shared" si="128"/>
        <v/>
      </c>
      <c r="AD1015" s="165" t="str">
        <f t="shared" si="124"/>
        <v/>
      </c>
    </row>
    <row r="1016" spans="1:30" x14ac:dyDescent="0.25">
      <c r="A1016" s="47" t="s">
        <v>1029</v>
      </c>
      <c r="B1016" s="47" t="s">
        <v>9</v>
      </c>
      <c r="C1016" s="47" t="s">
        <v>1862</v>
      </c>
      <c r="D1016" s="47" t="s">
        <v>1862</v>
      </c>
      <c r="E1016" s="47" t="s">
        <v>1109</v>
      </c>
      <c r="F1016" s="48" t="s">
        <v>692</v>
      </c>
      <c r="G1016" s="48" t="s">
        <v>11</v>
      </c>
      <c r="H1016" s="48">
        <v>299208</v>
      </c>
      <c r="I1016" s="48">
        <v>1</v>
      </c>
      <c r="J1016" s="48" t="s">
        <v>1151</v>
      </c>
      <c r="K1016" s="48" t="s">
        <v>1486</v>
      </c>
      <c r="M1016" s="47">
        <f>_xlfn.XLOOKUP(BASE!$A1676,dd_carteira_fundição!A:A,dd_carteira_fundição!G:G,"",0)</f>
        <v>1</v>
      </c>
      <c r="N1016" s="47" t="s">
        <v>1164</v>
      </c>
      <c r="O1016" s="133"/>
      <c r="P1016" s="166"/>
      <c r="Q1016" s="47" t="s">
        <v>1346</v>
      </c>
      <c r="R1016" s="47" t="s">
        <v>158</v>
      </c>
      <c r="S1016" s="47" t="s">
        <v>158</v>
      </c>
      <c r="T1016" s="164">
        <v>2</v>
      </c>
      <c r="U1016" s="47" t="str">
        <f>IFERROR(INDEX('TAXA DE OCUP. RECUR.'!$F$1:$F$60, MATCH(T1016, 'TAXA DE OCUP. RECUR.'!$E$1:$E$60, 0)),"")</f>
        <v>EXPEDIÇÃO</v>
      </c>
      <c r="V1016" s="165">
        <v>1</v>
      </c>
      <c r="W1016" s="165"/>
      <c r="X1016" s="229">
        <v>46150</v>
      </c>
      <c r="Y1016" s="229"/>
      <c r="Z1016" s="47">
        <f t="shared" si="125"/>
        <v>19</v>
      </c>
      <c r="AA1016" s="47" t="str">
        <f t="shared" si="126"/>
        <v/>
      </c>
      <c r="AB1016" s="47" t="str">
        <f t="shared" si="127"/>
        <v>mai</v>
      </c>
      <c r="AC1016" s="47" t="str">
        <f t="shared" si="128"/>
        <v>2026</v>
      </c>
      <c r="AD1016" s="165" t="str">
        <f t="shared" si="124"/>
        <v/>
      </c>
    </row>
    <row r="1017" spans="1:30" x14ac:dyDescent="0.25">
      <c r="A1017" s="47" t="s">
        <v>1822</v>
      </c>
      <c r="B1017" s="47" t="s">
        <v>9</v>
      </c>
      <c r="C1017" s="47" t="s">
        <v>1862</v>
      </c>
      <c r="D1017" s="47" t="s">
        <v>1862</v>
      </c>
      <c r="E1017" s="47" t="s">
        <v>1468</v>
      </c>
      <c r="F1017" s="48" t="s">
        <v>1469</v>
      </c>
      <c r="G1017" s="48" t="s">
        <v>11</v>
      </c>
      <c r="H1017" s="48">
        <v>1578001</v>
      </c>
      <c r="I1017" s="48">
        <v>1</v>
      </c>
      <c r="J1017" s="48" t="s">
        <v>1151</v>
      </c>
      <c r="K1017" s="48" t="s">
        <v>1486</v>
      </c>
      <c r="M1017" s="47">
        <f>_xlfn.XLOOKUP(BASE!$A1677,dd_carteira_fundição!A:A,dd_carteira_fundição!G:G,"",0)</f>
        <v>1</v>
      </c>
      <c r="N1017" s="47" t="s">
        <v>1164</v>
      </c>
      <c r="O1017" s="133"/>
      <c r="P1017" s="166"/>
      <c r="Q1017" s="47" t="s">
        <v>1346</v>
      </c>
      <c r="R1017" s="47" t="s">
        <v>1687</v>
      </c>
      <c r="S1017" s="47" t="s">
        <v>1156</v>
      </c>
      <c r="T1017" s="164">
        <v>1</v>
      </c>
      <c r="U1017" s="47" t="str">
        <f>IFERROR(INDEX('TAXA DE OCUP. RECUR.'!$F$1:$F$60, MATCH(T1017, 'TAXA DE OCUP. RECUR.'!$E$1:$E$60, 0)),"")</f>
        <v>FUNDIÇÃO MORENO</v>
      </c>
      <c r="V1017" s="165">
        <v>1</v>
      </c>
      <c r="W1017" s="165"/>
      <c r="X1017" s="229">
        <v>46171</v>
      </c>
      <c r="Y1017" s="229">
        <v>46160</v>
      </c>
      <c r="Z1017" s="47">
        <f t="shared" si="125"/>
        <v>22</v>
      </c>
      <c r="AA1017" s="47">
        <f t="shared" si="126"/>
        <v>21</v>
      </c>
      <c r="AB1017" s="47" t="str">
        <f t="shared" si="127"/>
        <v>mai</v>
      </c>
      <c r="AC1017" s="47" t="str">
        <f t="shared" si="128"/>
        <v>2026</v>
      </c>
      <c r="AD1017" s="165">
        <f t="shared" si="124"/>
        <v>1</v>
      </c>
    </row>
    <row r="1018" spans="1:30" x14ac:dyDescent="0.25">
      <c r="A1018" s="47" t="s">
        <v>1822</v>
      </c>
      <c r="B1018" s="47" t="s">
        <v>9</v>
      </c>
      <c r="C1018" s="47" t="s">
        <v>1862</v>
      </c>
      <c r="D1018" s="47" t="s">
        <v>1862</v>
      </c>
      <c r="E1018" s="47" t="s">
        <v>1468</v>
      </c>
      <c r="F1018" s="48" t="s">
        <v>1469</v>
      </c>
      <c r="G1018" s="48" t="s">
        <v>11</v>
      </c>
      <c r="H1018" s="48">
        <v>1578001</v>
      </c>
      <c r="I1018" s="48">
        <v>1</v>
      </c>
      <c r="J1018" s="48" t="s">
        <v>1151</v>
      </c>
      <c r="K1018" s="48" t="s">
        <v>1486</v>
      </c>
      <c r="M1018" s="47">
        <f>_xlfn.XLOOKUP(BASE!$A1678,dd_carteira_fundição!A:A,dd_carteira_fundição!G:G,"",0)</f>
        <v>1</v>
      </c>
      <c r="N1018" s="47" t="s">
        <v>1164</v>
      </c>
      <c r="O1018" s="133"/>
      <c r="P1018" s="166"/>
      <c r="Q1018" s="47" t="s">
        <v>1346</v>
      </c>
      <c r="R1018" s="47" t="s">
        <v>1690</v>
      </c>
      <c r="S1018" s="47" t="s">
        <v>2473</v>
      </c>
      <c r="T1018" s="47">
        <v>285</v>
      </c>
      <c r="U1018" s="47" t="str">
        <f>IFERROR(INDEX('TAXA DE OCUP. RECUR.'!$F$1:$F$60, MATCH(T1018, 'TAXA DE OCUP. RECUR.'!$E$1:$E$60, 0)),"")</f>
        <v>TORNO VERT. TITAN SC4000 - [285]</v>
      </c>
      <c r="V1018" s="165">
        <v>18</v>
      </c>
      <c r="W1018" s="165"/>
      <c r="X1018" s="229">
        <v>46190</v>
      </c>
      <c r="Y1018" s="229"/>
      <c r="Z1018" s="47">
        <f t="shared" si="125"/>
        <v>25</v>
      </c>
      <c r="AA1018" s="47" t="str">
        <f t="shared" si="126"/>
        <v/>
      </c>
      <c r="AB1018" s="47" t="str">
        <f t="shared" si="127"/>
        <v>jun</v>
      </c>
      <c r="AC1018" s="47" t="str">
        <f t="shared" si="128"/>
        <v>2026</v>
      </c>
      <c r="AD1018" s="165" t="str">
        <f t="shared" si="124"/>
        <v/>
      </c>
    </row>
    <row r="1019" spans="1:30" x14ac:dyDescent="0.25">
      <c r="A1019" s="47" t="s">
        <v>1822</v>
      </c>
      <c r="B1019" s="47" t="s">
        <v>9</v>
      </c>
      <c r="C1019" s="47" t="s">
        <v>1862</v>
      </c>
      <c r="D1019" s="47" t="s">
        <v>1862</v>
      </c>
      <c r="E1019" s="47" t="s">
        <v>1468</v>
      </c>
      <c r="F1019" s="48" t="s">
        <v>1469</v>
      </c>
      <c r="G1019" s="48" t="s">
        <v>11</v>
      </c>
      <c r="H1019" s="48">
        <v>1578001</v>
      </c>
      <c r="I1019" s="48">
        <v>1</v>
      </c>
      <c r="J1019" s="48" t="s">
        <v>1151</v>
      </c>
      <c r="K1019" s="48" t="s">
        <v>1486</v>
      </c>
      <c r="M1019" s="47">
        <f>_xlfn.XLOOKUP(BASE!$A1679,dd_carteira_fundição!A:A,dd_carteira_fundição!G:G,"",0)</f>
        <v>1</v>
      </c>
      <c r="N1019" s="47" t="s">
        <v>1164</v>
      </c>
      <c r="O1019" s="133"/>
      <c r="P1019" s="166"/>
      <c r="Q1019" s="47" t="s">
        <v>1346</v>
      </c>
      <c r="R1019" s="47" t="s">
        <v>1690</v>
      </c>
      <c r="S1019" s="47" t="s">
        <v>1876</v>
      </c>
      <c r="T1019" s="164">
        <v>74</v>
      </c>
      <c r="U1019" s="47" t="str">
        <f>IFERROR(INDEX('TAXA DE OCUP. RECUR.'!$F$1:$F$60, MATCH(T1019, 'TAXA DE OCUP. RECUR.'!$E$1:$E$60, 0)),"")</f>
        <v>MONTAGEM (PREPARADOR DE PEÇA)-74</v>
      </c>
      <c r="V1019" s="165">
        <v>1</v>
      </c>
      <c r="W1019" s="165"/>
      <c r="X1019" s="229">
        <v>46160</v>
      </c>
      <c r="Y1019" s="229"/>
      <c r="Z1019" s="47">
        <f t="shared" si="125"/>
        <v>21</v>
      </c>
      <c r="AA1019" s="47" t="str">
        <f t="shared" si="126"/>
        <v/>
      </c>
      <c r="AB1019" s="47" t="str">
        <f t="shared" si="127"/>
        <v>mai</v>
      </c>
      <c r="AC1019" s="47" t="str">
        <f t="shared" si="128"/>
        <v>2026</v>
      </c>
      <c r="AD1019" s="165" t="str">
        <f t="shared" si="124"/>
        <v/>
      </c>
    </row>
    <row r="1020" spans="1:30" x14ac:dyDescent="0.25">
      <c r="A1020" s="47" t="s">
        <v>1822</v>
      </c>
      <c r="B1020" s="47" t="s">
        <v>9</v>
      </c>
      <c r="C1020" s="47" t="s">
        <v>1862</v>
      </c>
      <c r="D1020" s="47" t="s">
        <v>1862</v>
      </c>
      <c r="E1020" s="47" t="s">
        <v>1468</v>
      </c>
      <c r="F1020" s="48" t="s">
        <v>1469</v>
      </c>
      <c r="G1020" s="48" t="s">
        <v>11</v>
      </c>
      <c r="H1020" s="48">
        <v>1578001</v>
      </c>
      <c r="I1020" s="48">
        <v>1</v>
      </c>
      <c r="J1020" s="48" t="s">
        <v>1151</v>
      </c>
      <c r="K1020" s="48" t="s">
        <v>1486</v>
      </c>
      <c r="M1020" s="47">
        <f>_xlfn.XLOOKUP(BASE!$A1680,dd_carteira_fundição!A:A,dd_carteira_fundição!G:G,"",0)</f>
        <v>1</v>
      </c>
      <c r="N1020" s="47" t="s">
        <v>1164</v>
      </c>
      <c r="O1020" s="133"/>
      <c r="P1020" s="166"/>
      <c r="Q1020" s="47" t="s">
        <v>1346</v>
      </c>
      <c r="R1020" s="47" t="s">
        <v>158</v>
      </c>
      <c r="S1020" s="47" t="s">
        <v>158</v>
      </c>
      <c r="T1020" s="164">
        <v>2</v>
      </c>
      <c r="U1020" s="47" t="str">
        <f>IFERROR(INDEX('TAXA DE OCUP. RECUR.'!$F$1:$F$60, MATCH(T1020, 'TAXA DE OCUP. RECUR.'!$E$1:$E$60, 0)),"")</f>
        <v>EXPEDIÇÃO</v>
      </c>
      <c r="V1020" s="165">
        <v>1</v>
      </c>
      <c r="W1020" s="165"/>
      <c r="X1020" s="229">
        <v>46181</v>
      </c>
      <c r="Y1020" s="229">
        <v>46160</v>
      </c>
      <c r="Z1020" s="47">
        <f t="shared" si="125"/>
        <v>24</v>
      </c>
      <c r="AA1020" s="47">
        <f t="shared" si="126"/>
        <v>21</v>
      </c>
      <c r="AB1020" s="47" t="str">
        <f t="shared" si="127"/>
        <v>jun</v>
      </c>
      <c r="AC1020" s="47" t="str">
        <f t="shared" si="128"/>
        <v>2026</v>
      </c>
      <c r="AD1020" s="165">
        <f t="shared" si="124"/>
        <v>1</v>
      </c>
    </row>
    <row r="1021" spans="1:30" x14ac:dyDescent="0.25">
      <c r="A1021" s="47" t="s">
        <v>1853</v>
      </c>
      <c r="B1021" s="47" t="s">
        <v>9</v>
      </c>
      <c r="C1021" s="47" t="s">
        <v>1862</v>
      </c>
      <c r="D1021" s="47" t="s">
        <v>1862</v>
      </c>
      <c r="E1021" s="47" t="s">
        <v>1116</v>
      </c>
      <c r="F1021" s="48" t="s">
        <v>376</v>
      </c>
      <c r="G1021" s="48" t="s">
        <v>11</v>
      </c>
      <c r="H1021" s="48">
        <v>864029</v>
      </c>
      <c r="I1021" s="48">
        <v>1</v>
      </c>
      <c r="J1021" s="48" t="s">
        <v>1151</v>
      </c>
      <c r="K1021" s="48" t="s">
        <v>1486</v>
      </c>
      <c r="M1021" s="47">
        <f>_xlfn.XLOOKUP(BASE!$A1681,dd_carteira_fundição!A:A,dd_carteira_fundição!G:G,"",0)</f>
        <v>1</v>
      </c>
      <c r="N1021" s="47" t="s">
        <v>1164</v>
      </c>
      <c r="O1021" s="133"/>
      <c r="P1021" s="166"/>
      <c r="Q1021" s="47" t="s">
        <v>1346</v>
      </c>
      <c r="R1021" s="47" t="s">
        <v>1687</v>
      </c>
      <c r="S1021" s="47" t="s">
        <v>1156</v>
      </c>
      <c r="T1021" s="164">
        <v>1</v>
      </c>
      <c r="U1021" s="47" t="str">
        <f>IFERROR(INDEX('TAXA DE OCUP. RECUR.'!$F$1:$F$60, MATCH(T1021, 'TAXA DE OCUP. RECUR.'!$E$1:$E$60, 0)),"")</f>
        <v>FUNDIÇÃO MORENO</v>
      </c>
      <c r="V1021" s="165">
        <v>1</v>
      </c>
      <c r="W1021" s="165"/>
      <c r="X1021" s="229">
        <v>46132</v>
      </c>
      <c r="Y1021" s="229">
        <v>46160</v>
      </c>
      <c r="Z1021" s="47">
        <f t="shared" si="125"/>
        <v>17</v>
      </c>
      <c r="AA1021" s="47">
        <f t="shared" si="126"/>
        <v>21</v>
      </c>
      <c r="AB1021" s="47" t="str">
        <f t="shared" si="127"/>
        <v>abr</v>
      </c>
      <c r="AC1021" s="47" t="str">
        <f t="shared" si="128"/>
        <v>2026</v>
      </c>
      <c r="AD1021" s="165">
        <f t="shared" si="124"/>
        <v>1</v>
      </c>
    </row>
    <row r="1022" spans="1:30" x14ac:dyDescent="0.25">
      <c r="A1022" s="47" t="s">
        <v>1853</v>
      </c>
      <c r="B1022" s="47" t="s">
        <v>9</v>
      </c>
      <c r="C1022" s="47" t="s">
        <v>1862</v>
      </c>
      <c r="D1022" s="47" t="s">
        <v>1862</v>
      </c>
      <c r="E1022" s="47" t="s">
        <v>1116</v>
      </c>
      <c r="F1022" s="48" t="s">
        <v>376</v>
      </c>
      <c r="G1022" s="48" t="s">
        <v>11</v>
      </c>
      <c r="H1022" s="48">
        <v>864029</v>
      </c>
      <c r="I1022" s="48">
        <v>1</v>
      </c>
      <c r="J1022" s="48" t="s">
        <v>1151</v>
      </c>
      <c r="K1022" s="48" t="s">
        <v>1486</v>
      </c>
      <c r="M1022" s="47">
        <f>_xlfn.XLOOKUP(BASE!$A1682,dd_carteira_fundição!A:A,dd_carteira_fundição!G:G,"",0)</f>
        <v>1</v>
      </c>
      <c r="N1022" s="47" t="s">
        <v>1164</v>
      </c>
      <c r="O1022" s="133"/>
      <c r="P1022" s="166"/>
      <c r="Q1022" s="47" t="s">
        <v>1346</v>
      </c>
      <c r="R1022" s="47" t="s">
        <v>1690</v>
      </c>
      <c r="S1022" s="47" t="s">
        <v>2470</v>
      </c>
      <c r="T1022" s="164">
        <v>285</v>
      </c>
      <c r="U1022" s="47" t="str">
        <f>IFERROR(INDEX('TAXA DE OCUP. RECUR.'!$F$1:$F$60, MATCH(T1022, 'TAXA DE OCUP. RECUR.'!$E$1:$E$60, 0)),"")</f>
        <v>TORNO VERT. TITAN SC4000 - [285]</v>
      </c>
      <c r="V1022" s="165">
        <v>20</v>
      </c>
      <c r="W1022" s="165"/>
      <c r="X1022" s="229">
        <v>46160</v>
      </c>
      <c r="Y1022" s="229">
        <v>46160</v>
      </c>
      <c r="Z1022" s="47">
        <f t="shared" si="125"/>
        <v>21</v>
      </c>
      <c r="AA1022" s="47">
        <f t="shared" si="126"/>
        <v>21</v>
      </c>
      <c r="AB1022" s="47" t="str">
        <f t="shared" si="127"/>
        <v>mai</v>
      </c>
      <c r="AC1022" s="47" t="str">
        <f t="shared" si="128"/>
        <v>2026</v>
      </c>
      <c r="AD1022" s="165">
        <f t="shared" si="124"/>
        <v>1</v>
      </c>
    </row>
    <row r="1023" spans="1:30" x14ac:dyDescent="0.25">
      <c r="A1023" s="47" t="s">
        <v>1853</v>
      </c>
      <c r="B1023" s="47" t="s">
        <v>9</v>
      </c>
      <c r="C1023" s="47" t="s">
        <v>1862</v>
      </c>
      <c r="D1023" s="47" t="s">
        <v>1862</v>
      </c>
      <c r="E1023" s="47" t="s">
        <v>1116</v>
      </c>
      <c r="F1023" s="48" t="s">
        <v>376</v>
      </c>
      <c r="G1023" s="48" t="s">
        <v>11</v>
      </c>
      <c r="H1023" s="48">
        <v>864029</v>
      </c>
      <c r="I1023" s="48">
        <v>1</v>
      </c>
      <c r="J1023" s="48" t="s">
        <v>1151</v>
      </c>
      <c r="K1023" s="48" t="s">
        <v>1486</v>
      </c>
      <c r="M1023" s="47">
        <f>_xlfn.XLOOKUP(BASE!$A1683,dd_carteira_fundição!A:A,dd_carteira_fundição!G:G,"",0)</f>
        <v>1</v>
      </c>
      <c r="N1023" s="47" t="s">
        <v>1164</v>
      </c>
      <c r="O1023" s="133"/>
      <c r="P1023" s="166"/>
      <c r="Q1023" s="47" t="s">
        <v>1346</v>
      </c>
      <c r="R1023" s="47" t="s">
        <v>1690</v>
      </c>
      <c r="S1023" s="47" t="s">
        <v>2471</v>
      </c>
      <c r="T1023" s="164">
        <v>74</v>
      </c>
      <c r="U1023" s="47" t="str">
        <f>IFERROR(INDEX('TAXA DE OCUP. RECUR.'!$F$1:$F$60, MATCH(T1023, 'TAXA DE OCUP. RECUR.'!$E$1:$E$60, 0)),"")</f>
        <v>MONTAGEM (PREPARADOR DE PEÇA)-74</v>
      </c>
      <c r="V1023" s="165">
        <v>1</v>
      </c>
      <c r="W1023" s="165"/>
      <c r="X1023" s="229">
        <v>46160</v>
      </c>
      <c r="Y1023" s="229">
        <v>46160</v>
      </c>
      <c r="Z1023" s="47">
        <f t="shared" si="125"/>
        <v>21</v>
      </c>
      <c r="AA1023" s="47">
        <f t="shared" si="126"/>
        <v>21</v>
      </c>
      <c r="AB1023" s="47" t="str">
        <f t="shared" si="127"/>
        <v>mai</v>
      </c>
      <c r="AC1023" s="47" t="str">
        <f t="shared" si="128"/>
        <v>2026</v>
      </c>
      <c r="AD1023" s="165">
        <f t="shared" si="124"/>
        <v>1</v>
      </c>
    </row>
    <row r="1024" spans="1:30" x14ac:dyDescent="0.25">
      <c r="A1024" s="47" t="s">
        <v>1853</v>
      </c>
      <c r="B1024" s="47" t="s">
        <v>9</v>
      </c>
      <c r="C1024" s="47" t="s">
        <v>1862</v>
      </c>
      <c r="D1024" s="47" t="s">
        <v>1862</v>
      </c>
      <c r="E1024" s="47" t="s">
        <v>1116</v>
      </c>
      <c r="F1024" s="48" t="s">
        <v>376</v>
      </c>
      <c r="G1024" s="48" t="s">
        <v>11</v>
      </c>
      <c r="H1024" s="48">
        <v>864029</v>
      </c>
      <c r="I1024" s="48">
        <v>1</v>
      </c>
      <c r="J1024" s="48" t="s">
        <v>1151</v>
      </c>
      <c r="K1024" s="48" t="s">
        <v>1486</v>
      </c>
      <c r="M1024" s="47">
        <f>_xlfn.XLOOKUP(BASE!$A1684,dd_carteira_fundição!A:A,dd_carteira_fundição!G:G,"",0)</f>
        <v>1</v>
      </c>
      <c r="N1024" s="47" t="s">
        <v>1164</v>
      </c>
      <c r="O1024" s="133"/>
      <c r="P1024" s="166"/>
      <c r="Q1024" s="47" t="s">
        <v>1346</v>
      </c>
      <c r="R1024" s="47" t="s">
        <v>158</v>
      </c>
      <c r="S1024" s="47" t="s">
        <v>158</v>
      </c>
      <c r="T1024" s="164">
        <v>2</v>
      </c>
      <c r="U1024" s="47" t="str">
        <f>IFERROR(INDEX('TAXA DE OCUP. RECUR.'!$F$1:$F$60, MATCH(T1024, 'TAXA DE OCUP. RECUR.'!$E$1:$E$60, 0)),"")</f>
        <v>EXPEDIÇÃO</v>
      </c>
      <c r="V1024" s="165">
        <v>1</v>
      </c>
      <c r="W1024" s="165"/>
      <c r="X1024" s="229">
        <v>46146</v>
      </c>
      <c r="Y1024" s="229">
        <v>46160</v>
      </c>
      <c r="Z1024" s="47">
        <f t="shared" si="125"/>
        <v>19</v>
      </c>
      <c r="AA1024" s="47">
        <f t="shared" si="126"/>
        <v>21</v>
      </c>
      <c r="AB1024" s="47" t="str">
        <f t="shared" si="127"/>
        <v>mai</v>
      </c>
      <c r="AC1024" s="47" t="str">
        <f t="shared" si="128"/>
        <v>2026</v>
      </c>
      <c r="AD1024" s="165">
        <f t="shared" si="124"/>
        <v>1</v>
      </c>
    </row>
    <row r="1025" spans="1:30" x14ac:dyDescent="0.25">
      <c r="A1025" s="47" t="s">
        <v>1854</v>
      </c>
      <c r="B1025" s="47" t="s">
        <v>9</v>
      </c>
      <c r="C1025" s="47" t="s">
        <v>1862</v>
      </c>
      <c r="D1025" s="47" t="s">
        <v>1862</v>
      </c>
      <c r="E1025" s="47" t="s">
        <v>1116</v>
      </c>
      <c r="F1025" s="48" t="s">
        <v>1227</v>
      </c>
      <c r="G1025" s="48" t="s">
        <v>11</v>
      </c>
      <c r="H1025" s="48">
        <v>864030</v>
      </c>
      <c r="I1025" s="48">
        <v>1</v>
      </c>
      <c r="J1025" s="48" t="s">
        <v>1151</v>
      </c>
      <c r="K1025" s="48" t="s">
        <v>1486</v>
      </c>
      <c r="M1025" s="47">
        <f>_xlfn.XLOOKUP(BASE!$A1685,dd_carteira_fundição!A:A,dd_carteira_fundição!G:G,"",0)</f>
        <v>1</v>
      </c>
      <c r="N1025" s="47" t="s">
        <v>1164</v>
      </c>
      <c r="O1025" s="133"/>
      <c r="P1025" s="166"/>
      <c r="Q1025" s="47" t="s">
        <v>1346</v>
      </c>
      <c r="R1025" s="47" t="s">
        <v>1687</v>
      </c>
      <c r="S1025" s="47" t="s">
        <v>1156</v>
      </c>
      <c r="T1025" s="164">
        <v>1</v>
      </c>
      <c r="U1025" s="47" t="str">
        <f>IFERROR(INDEX('TAXA DE OCUP. RECUR.'!$F$1:$F$60, MATCH(T1025, 'TAXA DE OCUP. RECUR.'!$E$1:$E$60, 0)),"")</f>
        <v>FUNDIÇÃO MORENO</v>
      </c>
      <c r="V1025" s="165">
        <v>1</v>
      </c>
      <c r="W1025" s="165"/>
      <c r="X1025" s="229">
        <v>46142</v>
      </c>
      <c r="Y1025" s="229"/>
      <c r="Z1025" s="47">
        <f t="shared" si="125"/>
        <v>18</v>
      </c>
      <c r="AA1025" s="47" t="str">
        <f t="shared" si="126"/>
        <v/>
      </c>
      <c r="AB1025" s="47" t="str">
        <f t="shared" si="127"/>
        <v>abr</v>
      </c>
      <c r="AC1025" s="47" t="str">
        <f t="shared" si="128"/>
        <v>2026</v>
      </c>
      <c r="AD1025" s="165" t="str">
        <f t="shared" si="124"/>
        <v/>
      </c>
    </row>
    <row r="1026" spans="1:30" x14ac:dyDescent="0.25">
      <c r="A1026" s="47" t="s">
        <v>1854</v>
      </c>
      <c r="B1026" s="47" t="s">
        <v>9</v>
      </c>
      <c r="C1026" s="47" t="s">
        <v>1862</v>
      </c>
      <c r="D1026" s="47" t="s">
        <v>1862</v>
      </c>
      <c r="E1026" s="47" t="s">
        <v>1116</v>
      </c>
      <c r="F1026" s="48" t="s">
        <v>1227</v>
      </c>
      <c r="G1026" s="48" t="s">
        <v>11</v>
      </c>
      <c r="H1026" s="48">
        <v>864030</v>
      </c>
      <c r="I1026" s="48">
        <v>1</v>
      </c>
      <c r="J1026" s="48" t="s">
        <v>1151</v>
      </c>
      <c r="K1026" s="48" t="s">
        <v>1486</v>
      </c>
      <c r="M1026" s="47">
        <f>_xlfn.XLOOKUP(BASE!$A1686,dd_carteira_fundição!A:A,dd_carteira_fundição!G:G,"",0)</f>
        <v>1</v>
      </c>
      <c r="N1026" s="47" t="s">
        <v>1164</v>
      </c>
      <c r="O1026" s="133"/>
      <c r="P1026" s="166"/>
      <c r="Q1026" s="47" t="s">
        <v>1346</v>
      </c>
      <c r="R1026" s="47" t="s">
        <v>1690</v>
      </c>
      <c r="S1026" s="47" t="s">
        <v>2470</v>
      </c>
      <c r="T1026" s="164">
        <v>124</v>
      </c>
      <c r="U1026" s="47" t="str">
        <f>IFERROR(INDEX('TAXA DE OCUP. RECUR.'!$F$1:$F$60, MATCH(T1026, 'TAXA DE OCUP. RECUR.'!$E$1:$E$60, 0)),"")</f>
        <v>TORNO VERT. WEBSTER BENNETT - [124]</v>
      </c>
      <c r="V1026" s="165">
        <v>20</v>
      </c>
      <c r="W1026" s="165"/>
      <c r="X1026" s="229"/>
      <c r="Y1026" s="229"/>
      <c r="Z1026" s="47">
        <f t="shared" si="125"/>
        <v>1</v>
      </c>
      <c r="AA1026" s="47" t="str">
        <f t="shared" si="126"/>
        <v/>
      </c>
      <c r="AB1026" s="47" t="str">
        <f t="shared" si="127"/>
        <v/>
      </c>
      <c r="AC1026" s="47" t="str">
        <f t="shared" si="128"/>
        <v/>
      </c>
      <c r="AD1026" s="165" t="str">
        <f t="shared" ref="AD1026:AD1089" si="129">IF(Y1026&lt;&gt;"",1,"")</f>
        <v/>
      </c>
    </row>
    <row r="1027" spans="1:30" x14ac:dyDescent="0.25">
      <c r="A1027" s="47" t="s">
        <v>1854</v>
      </c>
      <c r="B1027" s="47" t="s">
        <v>9</v>
      </c>
      <c r="C1027" s="47" t="s">
        <v>1862</v>
      </c>
      <c r="D1027" s="47" t="s">
        <v>1862</v>
      </c>
      <c r="E1027" s="47" t="s">
        <v>1116</v>
      </c>
      <c r="F1027" s="48" t="s">
        <v>1227</v>
      </c>
      <c r="G1027" s="48" t="s">
        <v>11</v>
      </c>
      <c r="H1027" s="48">
        <v>864030</v>
      </c>
      <c r="I1027" s="48">
        <v>1</v>
      </c>
      <c r="J1027" s="48" t="s">
        <v>1151</v>
      </c>
      <c r="K1027" s="48" t="s">
        <v>1486</v>
      </c>
      <c r="M1027" s="47">
        <f>_xlfn.XLOOKUP(BASE!$A1687,dd_carteira_fundição!A:A,dd_carteira_fundição!G:G,"",0)</f>
        <v>1</v>
      </c>
      <c r="N1027" s="47" t="s">
        <v>1164</v>
      </c>
      <c r="O1027" s="133"/>
      <c r="P1027" s="166"/>
      <c r="Q1027" s="47" t="s">
        <v>1346</v>
      </c>
      <c r="R1027" s="47" t="s">
        <v>1690</v>
      </c>
      <c r="S1027" s="47" t="s">
        <v>2470</v>
      </c>
      <c r="T1027" s="164">
        <v>121</v>
      </c>
      <c r="U1027" s="47" t="str">
        <f>IFERROR(INDEX('TAXA DE OCUP. RECUR.'!$F$1:$F$60, MATCH(T1027, 'TAXA DE OCUP. RECUR.'!$E$1:$E$60, 0)),"")</f>
        <v>TORNO HORIZ. TOS SKJ-85 - [121]</v>
      </c>
      <c r="V1027" s="165">
        <v>4</v>
      </c>
      <c r="W1027" s="165"/>
      <c r="X1027" s="229"/>
      <c r="Y1027" s="229"/>
      <c r="Z1027" s="47">
        <f t="shared" ref="Z1027:Z1090" si="130">IFERROR(WEEKNUM(X1027,11),"")</f>
        <v>1</v>
      </c>
      <c r="AA1027" s="47" t="str">
        <f t="shared" ref="AA1027:AA1090" si="131">IF(Y1027&lt;&gt;"",WEEKNUM(Y1027,11),"")</f>
        <v/>
      </c>
      <c r="AB1027" s="47" t="str">
        <f t="shared" si="127"/>
        <v/>
      </c>
      <c r="AC1027" s="47" t="str">
        <f t="shared" si="128"/>
        <v/>
      </c>
      <c r="AD1027" s="165" t="str">
        <f t="shared" si="129"/>
        <v/>
      </c>
    </row>
    <row r="1028" spans="1:30" x14ac:dyDescent="0.25">
      <c r="A1028" s="47" t="s">
        <v>1854</v>
      </c>
      <c r="B1028" s="47" t="s">
        <v>9</v>
      </c>
      <c r="C1028" s="47" t="s">
        <v>1862</v>
      </c>
      <c r="D1028" s="47" t="s">
        <v>1862</v>
      </c>
      <c r="E1028" s="47" t="s">
        <v>1116</v>
      </c>
      <c r="F1028" s="48" t="s">
        <v>1227</v>
      </c>
      <c r="G1028" s="48" t="s">
        <v>11</v>
      </c>
      <c r="H1028" s="48">
        <v>864030</v>
      </c>
      <c r="I1028" s="48">
        <v>1</v>
      </c>
      <c r="J1028" s="48" t="s">
        <v>1151</v>
      </c>
      <c r="K1028" s="48" t="s">
        <v>1486</v>
      </c>
      <c r="M1028" s="47">
        <f>_xlfn.XLOOKUP(BASE!$A1688,dd_carteira_fundição!A:A,dd_carteira_fundição!G:G,"",0)</f>
        <v>1</v>
      </c>
      <c r="N1028" s="47" t="s">
        <v>1164</v>
      </c>
      <c r="O1028" s="133"/>
      <c r="P1028" s="166"/>
      <c r="Q1028" s="47" t="s">
        <v>1346</v>
      </c>
      <c r="R1028" s="47" t="s">
        <v>1690</v>
      </c>
      <c r="S1028" s="47" t="s">
        <v>1877</v>
      </c>
      <c r="T1028" s="164">
        <v>74</v>
      </c>
      <c r="U1028" s="47" t="str">
        <f>IFERROR(INDEX('TAXA DE OCUP. RECUR.'!$F$1:$F$60, MATCH(T1028, 'TAXA DE OCUP. RECUR.'!$E$1:$E$60, 0)),"")</f>
        <v>MONTAGEM (PREPARADOR DE PEÇA)-74</v>
      </c>
      <c r="V1028" s="165">
        <v>2</v>
      </c>
      <c r="W1028" s="165"/>
      <c r="X1028" s="229"/>
      <c r="Y1028" s="229"/>
      <c r="Z1028" s="47">
        <f t="shared" si="130"/>
        <v>1</v>
      </c>
      <c r="AA1028" s="47" t="str">
        <f t="shared" si="131"/>
        <v/>
      </c>
      <c r="AB1028" s="47" t="str">
        <f t="shared" si="127"/>
        <v/>
      </c>
      <c r="AC1028" s="47" t="str">
        <f t="shared" si="128"/>
        <v/>
      </c>
      <c r="AD1028" s="165" t="str">
        <f t="shared" si="129"/>
        <v/>
      </c>
    </row>
    <row r="1029" spans="1:30" x14ac:dyDescent="0.25">
      <c r="A1029" s="47" t="s">
        <v>1854</v>
      </c>
      <c r="B1029" s="47" t="s">
        <v>9</v>
      </c>
      <c r="C1029" s="47" t="s">
        <v>1862</v>
      </c>
      <c r="D1029" s="47" t="s">
        <v>1862</v>
      </c>
      <c r="E1029" s="47" t="s">
        <v>1116</v>
      </c>
      <c r="F1029" s="48" t="s">
        <v>1227</v>
      </c>
      <c r="G1029" s="48" t="s">
        <v>11</v>
      </c>
      <c r="H1029" s="48">
        <v>864030</v>
      </c>
      <c r="I1029" s="48">
        <v>1</v>
      </c>
      <c r="J1029" s="48" t="s">
        <v>1151</v>
      </c>
      <c r="K1029" s="48" t="s">
        <v>1486</v>
      </c>
      <c r="M1029" s="47">
        <f>_xlfn.XLOOKUP(BASE!$A1689,dd_carteira_fundição!A:A,dd_carteira_fundição!G:G,"",0)</f>
        <v>1</v>
      </c>
      <c r="N1029" s="47" t="s">
        <v>1164</v>
      </c>
      <c r="O1029" s="133"/>
      <c r="P1029" s="166"/>
      <c r="Q1029" s="47" t="s">
        <v>1346</v>
      </c>
      <c r="R1029" s="47" t="s">
        <v>158</v>
      </c>
      <c r="S1029" s="47" t="s">
        <v>158</v>
      </c>
      <c r="T1029" s="164">
        <v>2</v>
      </c>
      <c r="U1029" s="47" t="str">
        <f>IFERROR(INDEX('TAXA DE OCUP. RECUR.'!$F$1:$F$60, MATCH(T1029, 'TAXA DE OCUP. RECUR.'!$E$1:$E$60, 0)),"")</f>
        <v>EXPEDIÇÃO</v>
      </c>
      <c r="V1029" s="165">
        <v>1</v>
      </c>
      <c r="W1029" s="165"/>
      <c r="X1029" s="229">
        <v>46146</v>
      </c>
      <c r="Y1029" s="229"/>
      <c r="Z1029" s="47">
        <f t="shared" si="130"/>
        <v>19</v>
      </c>
      <c r="AA1029" s="47" t="str">
        <f t="shared" si="131"/>
        <v/>
      </c>
      <c r="AB1029" s="47" t="str">
        <f t="shared" si="127"/>
        <v>mai</v>
      </c>
      <c r="AC1029" s="47" t="str">
        <f t="shared" si="128"/>
        <v>2026</v>
      </c>
      <c r="AD1029" s="165" t="str">
        <f t="shared" si="129"/>
        <v/>
      </c>
    </row>
    <row r="1030" spans="1:30" x14ac:dyDescent="0.25">
      <c r="A1030" s="47" t="s">
        <v>1855</v>
      </c>
      <c r="B1030" s="47" t="s">
        <v>9</v>
      </c>
      <c r="C1030" s="47" t="s">
        <v>1862</v>
      </c>
      <c r="D1030" s="47" t="s">
        <v>1862</v>
      </c>
      <c r="E1030" s="47" t="s">
        <v>1116</v>
      </c>
      <c r="F1030" s="48" t="s">
        <v>1228</v>
      </c>
      <c r="G1030" s="48" t="s">
        <v>11</v>
      </c>
      <c r="H1030" s="48">
        <v>864037</v>
      </c>
      <c r="I1030" s="48">
        <v>1</v>
      </c>
      <c r="J1030" s="48" t="s">
        <v>1151</v>
      </c>
      <c r="K1030" s="48" t="s">
        <v>1486</v>
      </c>
      <c r="M1030" s="47">
        <f>_xlfn.XLOOKUP(BASE!$A1690,dd_carteira_fundição!A:A,dd_carteira_fundição!G:G,"",0)</f>
        <v>1</v>
      </c>
      <c r="N1030" s="47" t="s">
        <v>1164</v>
      </c>
      <c r="O1030" s="133"/>
      <c r="P1030" s="166"/>
      <c r="Q1030" s="47" t="s">
        <v>1346</v>
      </c>
      <c r="R1030" s="47" t="s">
        <v>158</v>
      </c>
      <c r="S1030" s="47" t="s">
        <v>1156</v>
      </c>
      <c r="T1030" s="164">
        <v>1</v>
      </c>
      <c r="U1030" s="47" t="str">
        <f>IFERROR(INDEX('TAXA DE OCUP. RECUR.'!$F$1:$F$60, MATCH(T1030, 'TAXA DE OCUP. RECUR.'!$E$1:$E$60, 0)),"")</f>
        <v>FUNDIÇÃO MORENO</v>
      </c>
      <c r="V1030" s="165">
        <v>1</v>
      </c>
      <c r="W1030" s="165"/>
      <c r="X1030" s="229">
        <v>46138</v>
      </c>
      <c r="Y1030" s="229"/>
      <c r="Z1030" s="47">
        <f t="shared" si="130"/>
        <v>17</v>
      </c>
      <c r="AA1030" s="47" t="str">
        <f t="shared" si="131"/>
        <v/>
      </c>
      <c r="AB1030" s="47" t="str">
        <f t="shared" si="127"/>
        <v>abr</v>
      </c>
      <c r="AC1030" s="47" t="str">
        <f t="shared" si="128"/>
        <v>2026</v>
      </c>
      <c r="AD1030" s="165" t="str">
        <f t="shared" si="129"/>
        <v/>
      </c>
    </row>
    <row r="1031" spans="1:30" x14ac:dyDescent="0.25">
      <c r="A1031" s="47" t="s">
        <v>1855</v>
      </c>
      <c r="B1031" s="47" t="s">
        <v>9</v>
      </c>
      <c r="C1031" s="47" t="s">
        <v>1862</v>
      </c>
      <c r="D1031" s="47" t="s">
        <v>1862</v>
      </c>
      <c r="E1031" s="47" t="s">
        <v>1116</v>
      </c>
      <c r="F1031" s="48" t="s">
        <v>1228</v>
      </c>
      <c r="G1031" s="48" t="s">
        <v>11</v>
      </c>
      <c r="H1031" s="48">
        <v>864037</v>
      </c>
      <c r="I1031" s="48">
        <v>1</v>
      </c>
      <c r="J1031" s="48" t="s">
        <v>1151</v>
      </c>
      <c r="K1031" s="48" t="s">
        <v>1486</v>
      </c>
      <c r="M1031" s="47">
        <f>_xlfn.XLOOKUP(BASE!$A1691,dd_carteira_fundição!A:A,dd_carteira_fundição!G:G,"",0)</f>
        <v>1</v>
      </c>
      <c r="N1031" s="47" t="s">
        <v>1164</v>
      </c>
      <c r="O1031" s="133"/>
      <c r="P1031" s="166"/>
      <c r="Q1031" s="47" t="s">
        <v>1346</v>
      </c>
      <c r="R1031" s="47" t="s">
        <v>1690</v>
      </c>
      <c r="S1031" s="47" t="s">
        <v>2468</v>
      </c>
      <c r="T1031" s="164">
        <v>124</v>
      </c>
      <c r="U1031" s="47" t="str">
        <f>IFERROR(INDEX('TAXA DE OCUP. RECUR.'!$F$1:$F$60, MATCH(T1031, 'TAXA DE OCUP. RECUR.'!$E$1:$E$60, 0)),"")</f>
        <v>TORNO VERT. WEBSTER BENNETT - [124]</v>
      </c>
      <c r="V1031" s="165">
        <v>16</v>
      </c>
      <c r="W1031" s="165"/>
      <c r="X1031" s="229"/>
      <c r="Y1031" s="229"/>
      <c r="Z1031" s="47">
        <f t="shared" si="130"/>
        <v>1</v>
      </c>
      <c r="AA1031" s="47" t="str">
        <f t="shared" si="131"/>
        <v/>
      </c>
      <c r="AB1031" s="47" t="str">
        <f t="shared" si="127"/>
        <v/>
      </c>
      <c r="AC1031" s="47" t="str">
        <f t="shared" si="128"/>
        <v/>
      </c>
      <c r="AD1031" s="165" t="str">
        <f t="shared" si="129"/>
        <v/>
      </c>
    </row>
    <row r="1032" spans="1:30" x14ac:dyDescent="0.25">
      <c r="A1032" s="47" t="s">
        <v>1855</v>
      </c>
      <c r="B1032" s="47" t="s">
        <v>9</v>
      </c>
      <c r="C1032" s="47" t="s">
        <v>1862</v>
      </c>
      <c r="D1032" s="47" t="s">
        <v>1862</v>
      </c>
      <c r="E1032" s="47" t="s">
        <v>1116</v>
      </c>
      <c r="F1032" s="48" t="s">
        <v>1228</v>
      </c>
      <c r="G1032" s="48" t="s">
        <v>11</v>
      </c>
      <c r="H1032" s="48">
        <v>864037</v>
      </c>
      <c r="I1032" s="48">
        <v>1</v>
      </c>
      <c r="J1032" s="48" t="s">
        <v>1151</v>
      </c>
      <c r="K1032" s="48" t="s">
        <v>1486</v>
      </c>
      <c r="M1032" s="47">
        <f>_xlfn.XLOOKUP(BASE!$A1692,dd_carteira_fundição!A:A,dd_carteira_fundição!G:G,"",0)</f>
        <v>1</v>
      </c>
      <c r="N1032" s="47" t="s">
        <v>1164</v>
      </c>
      <c r="O1032" s="133"/>
      <c r="P1032" s="166"/>
      <c r="Q1032" s="47" t="s">
        <v>1346</v>
      </c>
      <c r="R1032" s="47" t="s">
        <v>1690</v>
      </c>
      <c r="S1032" s="47" t="s">
        <v>2469</v>
      </c>
      <c r="T1032" s="164">
        <v>121</v>
      </c>
      <c r="U1032" s="47" t="str">
        <f>IFERROR(INDEX('TAXA DE OCUP. RECUR.'!$F$1:$F$60, MATCH(T1032, 'TAXA DE OCUP. RECUR.'!$E$1:$E$60, 0)),"")</f>
        <v>TORNO HORIZ. TOS SKJ-85 - [121]</v>
      </c>
      <c r="V1032" s="165">
        <v>7.5</v>
      </c>
      <c r="W1032" s="165"/>
      <c r="X1032" s="229"/>
      <c r="Y1032" s="229"/>
      <c r="Z1032" s="47">
        <f t="shared" si="130"/>
        <v>1</v>
      </c>
      <c r="AA1032" s="47" t="str">
        <f t="shared" si="131"/>
        <v/>
      </c>
      <c r="AB1032" s="47" t="str">
        <f t="shared" si="127"/>
        <v/>
      </c>
      <c r="AC1032" s="47" t="str">
        <f t="shared" si="128"/>
        <v/>
      </c>
      <c r="AD1032" s="165" t="str">
        <f t="shared" si="129"/>
        <v/>
      </c>
    </row>
    <row r="1033" spans="1:30" x14ac:dyDescent="0.25">
      <c r="A1033" s="47" t="s">
        <v>1855</v>
      </c>
      <c r="B1033" s="47" t="s">
        <v>9</v>
      </c>
      <c r="C1033" s="47" t="s">
        <v>1862</v>
      </c>
      <c r="D1033" s="47" t="s">
        <v>1862</v>
      </c>
      <c r="E1033" s="47" t="s">
        <v>1116</v>
      </c>
      <c r="F1033" s="48" t="s">
        <v>1228</v>
      </c>
      <c r="G1033" s="48" t="s">
        <v>11</v>
      </c>
      <c r="H1033" s="48">
        <v>864037</v>
      </c>
      <c r="I1033" s="48">
        <v>1</v>
      </c>
      <c r="J1033" s="48" t="s">
        <v>1151</v>
      </c>
      <c r="K1033" s="48" t="s">
        <v>1486</v>
      </c>
      <c r="M1033" s="47">
        <f>_xlfn.XLOOKUP(BASE!$A1693,dd_carteira_fundição!A:A,dd_carteira_fundição!G:G,"",0)</f>
        <v>1</v>
      </c>
      <c r="N1033" s="47" t="s">
        <v>1164</v>
      </c>
      <c r="O1033" s="133"/>
      <c r="P1033" s="166"/>
      <c r="Q1033" s="47" t="s">
        <v>1346</v>
      </c>
      <c r="R1033" s="47" t="s">
        <v>1690</v>
      </c>
      <c r="S1033" s="47" t="s">
        <v>2471</v>
      </c>
      <c r="T1033" s="164">
        <v>74</v>
      </c>
      <c r="U1033" s="47" t="str">
        <f>IFERROR(INDEX('TAXA DE OCUP. RECUR.'!$F$1:$F$60, MATCH(T1033, 'TAXA DE OCUP. RECUR.'!$E$1:$E$60, 0)),"")</f>
        <v>MONTAGEM (PREPARADOR DE PEÇA)-74</v>
      </c>
      <c r="V1033" s="165">
        <v>1</v>
      </c>
      <c r="W1033" s="165"/>
      <c r="X1033" s="229"/>
      <c r="Y1033" s="229"/>
      <c r="Z1033" s="47">
        <f t="shared" si="130"/>
        <v>1</v>
      </c>
      <c r="AA1033" s="47" t="str">
        <f t="shared" si="131"/>
        <v/>
      </c>
      <c r="AB1033" s="47" t="str">
        <f t="shared" si="127"/>
        <v/>
      </c>
      <c r="AC1033" s="47" t="str">
        <f t="shared" si="128"/>
        <v/>
      </c>
      <c r="AD1033" s="165" t="str">
        <f t="shared" si="129"/>
        <v/>
      </c>
    </row>
    <row r="1034" spans="1:30" x14ac:dyDescent="0.25">
      <c r="A1034" s="47" t="s">
        <v>1855</v>
      </c>
      <c r="B1034" s="47" t="s">
        <v>9</v>
      </c>
      <c r="C1034" s="47" t="s">
        <v>1862</v>
      </c>
      <c r="D1034" s="47" t="s">
        <v>1862</v>
      </c>
      <c r="E1034" s="47" t="s">
        <v>1116</v>
      </c>
      <c r="F1034" s="48" t="s">
        <v>1228</v>
      </c>
      <c r="G1034" s="48" t="s">
        <v>11</v>
      </c>
      <c r="H1034" s="48">
        <v>864037</v>
      </c>
      <c r="I1034" s="48">
        <v>1</v>
      </c>
      <c r="J1034" s="48" t="s">
        <v>1151</v>
      </c>
      <c r="K1034" s="48" t="s">
        <v>1486</v>
      </c>
      <c r="M1034" s="47">
        <f>_xlfn.XLOOKUP(BASE!$A1694,dd_carteira_fundição!A:A,dd_carteira_fundição!G:G,"",0)</f>
        <v>1</v>
      </c>
      <c r="N1034" s="47" t="s">
        <v>1164</v>
      </c>
      <c r="O1034" s="133"/>
      <c r="P1034" s="166"/>
      <c r="Q1034" s="47" t="s">
        <v>1346</v>
      </c>
      <c r="R1034" s="47" t="s">
        <v>158</v>
      </c>
      <c r="S1034" s="47" t="s">
        <v>158</v>
      </c>
      <c r="T1034" s="164">
        <v>2</v>
      </c>
      <c r="U1034" s="47" t="str">
        <f>IFERROR(INDEX('TAXA DE OCUP. RECUR.'!$F$1:$F$60, MATCH(T1034, 'TAXA DE OCUP. RECUR.'!$E$1:$E$60, 0)),"")</f>
        <v>EXPEDIÇÃO</v>
      </c>
      <c r="V1034" s="165">
        <v>1</v>
      </c>
      <c r="W1034" s="165"/>
      <c r="X1034" s="229">
        <v>46146</v>
      </c>
      <c r="Y1034" s="229"/>
      <c r="Z1034" s="47">
        <f t="shared" si="130"/>
        <v>19</v>
      </c>
      <c r="AA1034" s="47" t="str">
        <f t="shared" si="131"/>
        <v/>
      </c>
      <c r="AB1034" s="47" t="str">
        <f t="shared" si="127"/>
        <v>mai</v>
      </c>
      <c r="AC1034" s="47" t="str">
        <f t="shared" si="128"/>
        <v>2026</v>
      </c>
      <c r="AD1034" s="165" t="str">
        <f t="shared" si="129"/>
        <v/>
      </c>
    </row>
    <row r="1035" spans="1:30" x14ac:dyDescent="0.25">
      <c r="A1035" s="47" t="s">
        <v>1837</v>
      </c>
      <c r="B1035" s="47" t="s">
        <v>9</v>
      </c>
      <c r="C1035" s="47" t="s">
        <v>1862</v>
      </c>
      <c r="D1035" s="47" t="s">
        <v>1862</v>
      </c>
      <c r="E1035" s="47" t="s">
        <v>1116</v>
      </c>
      <c r="F1035" s="48" t="s">
        <v>376</v>
      </c>
      <c r="G1035" s="48" t="s">
        <v>11</v>
      </c>
      <c r="H1035" s="48">
        <v>864029</v>
      </c>
      <c r="I1035" s="48">
        <v>1</v>
      </c>
      <c r="J1035" s="48" t="s">
        <v>1151</v>
      </c>
      <c r="K1035" s="48" t="s">
        <v>1486</v>
      </c>
      <c r="M1035" s="47">
        <f>_xlfn.XLOOKUP(BASE!$A1695,dd_carteira_fundição!A:A,dd_carteira_fundição!G:G,"",0)</f>
        <v>1</v>
      </c>
      <c r="N1035" s="47" t="s">
        <v>1164</v>
      </c>
      <c r="O1035" s="133"/>
      <c r="P1035" s="166"/>
      <c r="Q1035" s="47" t="s">
        <v>1346</v>
      </c>
      <c r="R1035" s="47" t="s">
        <v>1687</v>
      </c>
      <c r="S1035" s="47" t="s">
        <v>1156</v>
      </c>
      <c r="T1035" s="164">
        <v>1</v>
      </c>
      <c r="U1035" s="47" t="str">
        <f>IFERROR(INDEX('TAXA DE OCUP. RECUR.'!$F$1:$F$60, MATCH(T1035, 'TAXA DE OCUP. RECUR.'!$E$1:$E$60, 0)),"")</f>
        <v>FUNDIÇÃO MORENO</v>
      </c>
      <c r="V1035" s="165">
        <v>1</v>
      </c>
      <c r="W1035" s="165"/>
      <c r="X1035" s="229">
        <v>46160</v>
      </c>
      <c r="Y1035" s="229">
        <v>46160</v>
      </c>
      <c r="Z1035" s="47">
        <f t="shared" si="130"/>
        <v>21</v>
      </c>
      <c r="AA1035" s="47">
        <f t="shared" si="131"/>
        <v>21</v>
      </c>
      <c r="AB1035" s="47" t="str">
        <f t="shared" si="127"/>
        <v>mai</v>
      </c>
      <c r="AC1035" s="47" t="str">
        <f t="shared" si="128"/>
        <v>2026</v>
      </c>
      <c r="AD1035" s="165">
        <f t="shared" si="129"/>
        <v>1</v>
      </c>
    </row>
    <row r="1036" spans="1:30" x14ac:dyDescent="0.25">
      <c r="A1036" s="47" t="s">
        <v>1837</v>
      </c>
      <c r="B1036" s="47" t="s">
        <v>9</v>
      </c>
      <c r="C1036" s="47" t="s">
        <v>1862</v>
      </c>
      <c r="D1036" s="47" t="s">
        <v>1862</v>
      </c>
      <c r="E1036" s="47" t="s">
        <v>1116</v>
      </c>
      <c r="F1036" s="48" t="s">
        <v>376</v>
      </c>
      <c r="G1036" s="48" t="s">
        <v>11</v>
      </c>
      <c r="H1036" s="48">
        <v>864029</v>
      </c>
      <c r="I1036" s="48">
        <v>1</v>
      </c>
      <c r="J1036" s="48" t="s">
        <v>1151</v>
      </c>
      <c r="K1036" s="48" t="s">
        <v>1486</v>
      </c>
      <c r="M1036" s="47">
        <f>_xlfn.XLOOKUP(BASE!$A1696,dd_carteira_fundição!A:A,dd_carteira_fundição!G:G,"",0)</f>
        <v>1</v>
      </c>
      <c r="N1036" s="47" t="s">
        <v>1164</v>
      </c>
      <c r="O1036" s="133"/>
      <c r="P1036" s="166"/>
      <c r="Q1036" s="47" t="s">
        <v>1346</v>
      </c>
      <c r="R1036" s="47" t="s">
        <v>1690</v>
      </c>
      <c r="S1036" s="47" t="s">
        <v>2472</v>
      </c>
      <c r="T1036" s="164">
        <v>285</v>
      </c>
      <c r="U1036" s="47" t="str">
        <f>IFERROR(INDEX('TAXA DE OCUP. RECUR.'!$F$1:$F$60, MATCH(T1036, 'TAXA DE OCUP. RECUR.'!$E$1:$E$60, 0)),"")</f>
        <v>TORNO VERT. TITAN SC4000 - [285]</v>
      </c>
      <c r="V1036" s="165">
        <v>20</v>
      </c>
      <c r="W1036" s="165"/>
      <c r="X1036" s="229">
        <v>46160</v>
      </c>
      <c r="Y1036" s="229">
        <v>46160</v>
      </c>
      <c r="Z1036" s="47">
        <f t="shared" si="130"/>
        <v>21</v>
      </c>
      <c r="AA1036" s="47">
        <f t="shared" si="131"/>
        <v>21</v>
      </c>
      <c r="AB1036" s="47" t="str">
        <f t="shared" si="127"/>
        <v>mai</v>
      </c>
      <c r="AC1036" s="47" t="str">
        <f t="shared" si="128"/>
        <v>2026</v>
      </c>
      <c r="AD1036" s="165">
        <f t="shared" si="129"/>
        <v>1</v>
      </c>
    </row>
    <row r="1037" spans="1:30" x14ac:dyDescent="0.25">
      <c r="A1037" s="47" t="s">
        <v>1837</v>
      </c>
      <c r="B1037" s="47" t="s">
        <v>9</v>
      </c>
      <c r="C1037" s="47" t="s">
        <v>1862</v>
      </c>
      <c r="D1037" s="47" t="s">
        <v>1862</v>
      </c>
      <c r="E1037" s="47" t="s">
        <v>1116</v>
      </c>
      <c r="F1037" s="48" t="s">
        <v>376</v>
      </c>
      <c r="G1037" s="48" t="s">
        <v>11</v>
      </c>
      <c r="H1037" s="48">
        <v>864029</v>
      </c>
      <c r="I1037" s="48">
        <v>1</v>
      </c>
      <c r="J1037" s="48" t="s">
        <v>1151</v>
      </c>
      <c r="K1037" s="48" t="s">
        <v>1486</v>
      </c>
      <c r="M1037" s="47">
        <f>_xlfn.XLOOKUP(BASE!$A1697,dd_carteira_fundição!A:A,dd_carteira_fundição!G:G,"",0)</f>
        <v>1</v>
      </c>
      <c r="N1037" s="47" t="s">
        <v>1164</v>
      </c>
      <c r="O1037" s="133"/>
      <c r="P1037" s="166"/>
      <c r="Q1037" s="47" t="s">
        <v>1346</v>
      </c>
      <c r="R1037" s="47" t="s">
        <v>1690</v>
      </c>
      <c r="S1037" s="47" t="s">
        <v>2471</v>
      </c>
      <c r="T1037" s="164">
        <v>74</v>
      </c>
      <c r="U1037" s="47" t="str">
        <f>IFERROR(INDEX('TAXA DE OCUP. RECUR.'!$F$1:$F$60, MATCH(T1037, 'TAXA DE OCUP. RECUR.'!$E$1:$E$60, 0)),"")</f>
        <v>MONTAGEM (PREPARADOR DE PEÇA)-74</v>
      </c>
      <c r="V1037" s="165">
        <v>1</v>
      </c>
      <c r="W1037" s="165"/>
      <c r="X1037" s="229">
        <v>46160</v>
      </c>
      <c r="Y1037" s="229">
        <v>46160</v>
      </c>
      <c r="Z1037" s="47">
        <f t="shared" si="130"/>
        <v>21</v>
      </c>
      <c r="AA1037" s="47">
        <f t="shared" si="131"/>
        <v>21</v>
      </c>
      <c r="AB1037" s="47" t="str">
        <f t="shared" si="127"/>
        <v>mai</v>
      </c>
      <c r="AC1037" s="47" t="str">
        <f t="shared" si="128"/>
        <v>2026</v>
      </c>
      <c r="AD1037" s="165">
        <f t="shared" si="129"/>
        <v>1</v>
      </c>
    </row>
    <row r="1038" spans="1:30" x14ac:dyDescent="0.25">
      <c r="A1038" s="47" t="s">
        <v>1837</v>
      </c>
      <c r="B1038" s="47" t="s">
        <v>9</v>
      </c>
      <c r="C1038" s="47" t="s">
        <v>1862</v>
      </c>
      <c r="D1038" s="47" t="s">
        <v>1862</v>
      </c>
      <c r="E1038" s="47" t="s">
        <v>1116</v>
      </c>
      <c r="F1038" s="48" t="s">
        <v>376</v>
      </c>
      <c r="G1038" s="48" t="s">
        <v>11</v>
      </c>
      <c r="H1038" s="48">
        <v>864029</v>
      </c>
      <c r="I1038" s="48">
        <v>1</v>
      </c>
      <c r="J1038" s="48" t="s">
        <v>1151</v>
      </c>
      <c r="K1038" s="48" t="s">
        <v>1486</v>
      </c>
      <c r="M1038" s="47">
        <f>_xlfn.XLOOKUP(BASE!$A1698,dd_carteira_fundição!A:A,dd_carteira_fundição!G:G,"",0)</f>
        <v>1</v>
      </c>
      <c r="N1038" s="47" t="s">
        <v>1164</v>
      </c>
      <c r="O1038" s="133"/>
      <c r="P1038" s="166"/>
      <c r="Q1038" s="47" t="s">
        <v>1346</v>
      </c>
      <c r="R1038" s="47" t="s">
        <v>158</v>
      </c>
      <c r="S1038" s="47" t="s">
        <v>158</v>
      </c>
      <c r="T1038" s="164">
        <v>2</v>
      </c>
      <c r="U1038" s="47" t="str">
        <f>IFERROR(INDEX('TAXA DE OCUP. RECUR.'!$F$1:$F$60, MATCH(T1038, 'TAXA DE OCUP. RECUR.'!$E$1:$E$60, 0)),"")</f>
        <v>EXPEDIÇÃO</v>
      </c>
      <c r="V1038" s="165">
        <v>2</v>
      </c>
      <c r="W1038" s="165"/>
      <c r="X1038" s="229">
        <v>46181</v>
      </c>
      <c r="Y1038" s="229"/>
      <c r="Z1038" s="47">
        <f t="shared" si="130"/>
        <v>24</v>
      </c>
      <c r="AA1038" s="47" t="str">
        <f t="shared" si="131"/>
        <v/>
      </c>
      <c r="AB1038" s="47" t="str">
        <f t="shared" si="127"/>
        <v>jun</v>
      </c>
      <c r="AC1038" s="47" t="str">
        <f t="shared" si="128"/>
        <v>2026</v>
      </c>
      <c r="AD1038" s="165" t="str">
        <f t="shared" si="129"/>
        <v/>
      </c>
    </row>
    <row r="1039" spans="1:30" x14ac:dyDescent="0.25">
      <c r="A1039" s="47" t="s">
        <v>1821</v>
      </c>
      <c r="B1039" s="47" t="s">
        <v>9</v>
      </c>
      <c r="C1039" s="47" t="s">
        <v>1862</v>
      </c>
      <c r="D1039" s="47" t="s">
        <v>1862</v>
      </c>
      <c r="E1039" s="47" t="s">
        <v>1459</v>
      </c>
      <c r="F1039" s="48" t="s">
        <v>1467</v>
      </c>
      <c r="G1039" s="48" t="s">
        <v>11</v>
      </c>
      <c r="H1039" s="48">
        <v>1425040</v>
      </c>
      <c r="I1039" s="48">
        <v>1</v>
      </c>
      <c r="J1039" s="48" t="s">
        <v>1151</v>
      </c>
      <c r="K1039" s="48" t="s">
        <v>1486</v>
      </c>
      <c r="M1039" s="47">
        <f>_xlfn.XLOOKUP(BASE!$A1699,dd_carteira_fundição!A:A,dd_carteira_fundição!G:G,"",0)</f>
        <v>1</v>
      </c>
      <c r="N1039" s="47" t="s">
        <v>1164</v>
      </c>
      <c r="O1039" s="133"/>
      <c r="P1039" s="166"/>
      <c r="Q1039" s="47" t="s">
        <v>1346</v>
      </c>
      <c r="R1039" s="47" t="s">
        <v>1687</v>
      </c>
      <c r="S1039" s="47" t="s">
        <v>1156</v>
      </c>
      <c r="T1039" s="164">
        <v>1</v>
      </c>
      <c r="U1039" s="47" t="str">
        <f>IFERROR(INDEX('TAXA DE OCUP. RECUR.'!$F$1:$F$60, MATCH(T1039, 'TAXA DE OCUP. RECUR.'!$E$1:$E$60, 0)),"")</f>
        <v>FUNDIÇÃO MORENO</v>
      </c>
      <c r="V1039" s="165">
        <v>1</v>
      </c>
      <c r="W1039" s="165"/>
      <c r="X1039" s="229">
        <v>46135</v>
      </c>
      <c r="Y1039" s="229"/>
      <c r="Z1039" s="47">
        <f t="shared" si="130"/>
        <v>17</v>
      </c>
      <c r="AA1039" s="47" t="str">
        <f t="shared" si="131"/>
        <v/>
      </c>
      <c r="AB1039" s="47" t="str">
        <f t="shared" si="127"/>
        <v>abr</v>
      </c>
      <c r="AC1039" s="47" t="str">
        <f t="shared" si="128"/>
        <v>2026</v>
      </c>
      <c r="AD1039" s="165" t="str">
        <f t="shared" si="129"/>
        <v/>
      </c>
    </row>
    <row r="1040" spans="1:30" x14ac:dyDescent="0.25">
      <c r="A1040" s="47" t="s">
        <v>1821</v>
      </c>
      <c r="B1040" s="47" t="s">
        <v>9</v>
      </c>
      <c r="C1040" s="47" t="s">
        <v>1862</v>
      </c>
      <c r="D1040" s="47" t="s">
        <v>1862</v>
      </c>
      <c r="E1040" s="47" t="s">
        <v>1459</v>
      </c>
      <c r="F1040" s="48" t="s">
        <v>1467</v>
      </c>
      <c r="G1040" s="48" t="s">
        <v>11</v>
      </c>
      <c r="H1040" s="48">
        <v>1425040</v>
      </c>
      <c r="I1040" s="48">
        <v>1</v>
      </c>
      <c r="J1040" s="48" t="s">
        <v>1151</v>
      </c>
      <c r="K1040" s="48" t="s">
        <v>1486</v>
      </c>
      <c r="M1040" s="47">
        <f>_xlfn.XLOOKUP(BASE!$A1700,dd_carteira_fundição!A:A,dd_carteira_fundição!G:G,"",0)</f>
        <v>1</v>
      </c>
      <c r="N1040" s="47" t="s">
        <v>1164</v>
      </c>
      <c r="O1040" s="133"/>
      <c r="P1040" s="166"/>
      <c r="Q1040" s="47" t="s">
        <v>1346</v>
      </c>
      <c r="R1040" s="47" t="s">
        <v>1690</v>
      </c>
      <c r="S1040" s="47" t="s">
        <v>2474</v>
      </c>
      <c r="T1040" s="164">
        <v>395</v>
      </c>
      <c r="U1040" s="47" t="str">
        <f>IFERROR(INDEX('TAXA DE OCUP. RECUR.'!$F$1:$F$60, MATCH(T1040, 'TAXA DE OCUP. RECUR.'!$E$1:$E$60, 0)),"")</f>
        <v>TORNO VERT. SCHIESS KZ-200   2000 - [395]</v>
      </c>
      <c r="V1040" s="165">
        <v>14.7</v>
      </c>
      <c r="W1040" s="165"/>
      <c r="X1040" s="229">
        <v>46168</v>
      </c>
      <c r="Y1040" s="229"/>
      <c r="Z1040" s="47">
        <f t="shared" si="130"/>
        <v>22</v>
      </c>
      <c r="AA1040" s="47" t="str">
        <f t="shared" si="131"/>
        <v/>
      </c>
      <c r="AB1040" s="47" t="str">
        <f t="shared" si="127"/>
        <v>mai</v>
      </c>
      <c r="AC1040" s="47" t="str">
        <f t="shared" si="128"/>
        <v>2026</v>
      </c>
      <c r="AD1040" s="165" t="str">
        <f t="shared" si="129"/>
        <v/>
      </c>
    </row>
    <row r="1041" spans="1:30" x14ac:dyDescent="0.25">
      <c r="A1041" s="47" t="s">
        <v>1821</v>
      </c>
      <c r="B1041" s="47" t="s">
        <v>9</v>
      </c>
      <c r="C1041" s="47" t="s">
        <v>1862</v>
      </c>
      <c r="D1041" s="47" t="s">
        <v>1862</v>
      </c>
      <c r="E1041" s="47" t="s">
        <v>1459</v>
      </c>
      <c r="F1041" s="48" t="s">
        <v>1467</v>
      </c>
      <c r="G1041" s="48" t="s">
        <v>11</v>
      </c>
      <c r="H1041" s="48">
        <v>1425040</v>
      </c>
      <c r="I1041" s="48">
        <v>1</v>
      </c>
      <c r="J1041" s="48" t="s">
        <v>1151</v>
      </c>
      <c r="K1041" s="48" t="s">
        <v>1486</v>
      </c>
      <c r="M1041" s="47">
        <f>_xlfn.XLOOKUP(BASE!$A1701,dd_carteira_fundição!A:A,dd_carteira_fundição!G:G,"",0)</f>
        <v>1</v>
      </c>
      <c r="N1041" s="47" t="s">
        <v>1164</v>
      </c>
      <c r="O1041" s="133"/>
      <c r="P1041" s="166"/>
      <c r="Q1041" s="47" t="s">
        <v>1346</v>
      </c>
      <c r="R1041" s="47" t="s">
        <v>158</v>
      </c>
      <c r="S1041" s="47" t="s">
        <v>158</v>
      </c>
      <c r="T1041" s="164">
        <v>2</v>
      </c>
      <c r="U1041" s="47" t="str">
        <f>IFERROR(INDEX('TAXA DE OCUP. RECUR.'!$F$1:$F$60, MATCH(T1041, 'TAXA DE OCUP. RECUR.'!$E$1:$E$60, 0)),"")</f>
        <v>EXPEDIÇÃO</v>
      </c>
      <c r="V1041" s="165">
        <v>1</v>
      </c>
      <c r="W1041" s="165"/>
      <c r="X1041" s="229">
        <v>46181</v>
      </c>
      <c r="Y1041" s="229"/>
      <c r="Z1041" s="47">
        <f t="shared" si="130"/>
        <v>24</v>
      </c>
      <c r="AA1041" s="47" t="str">
        <f t="shared" si="131"/>
        <v/>
      </c>
      <c r="AB1041" s="47" t="str">
        <f t="shared" si="127"/>
        <v>jun</v>
      </c>
      <c r="AC1041" s="47" t="str">
        <f t="shared" si="128"/>
        <v>2026</v>
      </c>
      <c r="AD1041" s="165" t="str">
        <f t="shared" si="129"/>
        <v/>
      </c>
    </row>
    <row r="1042" spans="1:30" x14ac:dyDescent="0.25">
      <c r="A1042" s="47" t="s">
        <v>1840</v>
      </c>
      <c r="B1042" s="47" t="s">
        <v>9</v>
      </c>
      <c r="C1042" s="47" t="s">
        <v>1862</v>
      </c>
      <c r="D1042" s="47" t="s">
        <v>1862</v>
      </c>
      <c r="E1042" s="47" t="s">
        <v>1459</v>
      </c>
      <c r="F1042" s="48" t="s">
        <v>1495</v>
      </c>
      <c r="G1042" s="48" t="s">
        <v>11</v>
      </c>
      <c r="H1042" s="48">
        <v>1425041</v>
      </c>
      <c r="I1042" s="48">
        <v>1</v>
      </c>
      <c r="J1042" s="48" t="s">
        <v>1151</v>
      </c>
      <c r="K1042" s="48" t="s">
        <v>1486</v>
      </c>
      <c r="M1042" s="47">
        <f>_xlfn.XLOOKUP(BASE!$A1702,dd_carteira_fundição!A:A,dd_carteira_fundição!G:G,"",0)</f>
        <v>1</v>
      </c>
      <c r="N1042" s="47" t="s">
        <v>1164</v>
      </c>
      <c r="O1042" s="133"/>
      <c r="P1042" s="166"/>
      <c r="Q1042" s="47" t="s">
        <v>1346</v>
      </c>
      <c r="R1042" s="47" t="s">
        <v>1687</v>
      </c>
      <c r="S1042" s="47" t="s">
        <v>1156</v>
      </c>
      <c r="T1042" s="164">
        <v>1</v>
      </c>
      <c r="U1042" s="47" t="str">
        <f>IFERROR(INDEX('TAXA DE OCUP. RECUR.'!$F$1:$F$60, MATCH(T1042, 'TAXA DE OCUP. RECUR.'!$E$1:$E$60, 0)),"")</f>
        <v>FUNDIÇÃO MORENO</v>
      </c>
      <c r="V1042" s="165">
        <v>1</v>
      </c>
      <c r="W1042" s="165"/>
      <c r="X1042" s="229">
        <v>46139</v>
      </c>
      <c r="Y1042" s="229"/>
      <c r="Z1042" s="47">
        <f t="shared" si="130"/>
        <v>18</v>
      </c>
      <c r="AA1042" s="47" t="str">
        <f t="shared" si="131"/>
        <v/>
      </c>
      <c r="AB1042" s="47" t="str">
        <f t="shared" si="127"/>
        <v>abr</v>
      </c>
      <c r="AC1042" s="47" t="str">
        <f t="shared" si="128"/>
        <v>2026</v>
      </c>
      <c r="AD1042" s="165" t="str">
        <f t="shared" si="129"/>
        <v/>
      </c>
    </row>
    <row r="1043" spans="1:30" x14ac:dyDescent="0.25">
      <c r="A1043" s="47" t="s">
        <v>1840</v>
      </c>
      <c r="B1043" s="47" t="s">
        <v>9</v>
      </c>
      <c r="C1043" s="47" t="s">
        <v>1862</v>
      </c>
      <c r="D1043" s="47" t="s">
        <v>1862</v>
      </c>
      <c r="E1043" s="47" t="s">
        <v>1459</v>
      </c>
      <c r="F1043" s="48" t="s">
        <v>1495</v>
      </c>
      <c r="G1043" s="48" t="s">
        <v>11</v>
      </c>
      <c r="H1043" s="48">
        <v>1425041</v>
      </c>
      <c r="I1043" s="48">
        <v>1</v>
      </c>
      <c r="J1043" s="48" t="s">
        <v>1151</v>
      </c>
      <c r="K1043" s="48" t="s">
        <v>1486</v>
      </c>
      <c r="M1043" s="47">
        <f>_xlfn.XLOOKUP(BASE!$A1703,dd_carteira_fundição!A:A,dd_carteira_fundição!G:G,"",0)</f>
        <v>1</v>
      </c>
      <c r="N1043" s="47" t="s">
        <v>1164</v>
      </c>
      <c r="O1043" s="133"/>
      <c r="P1043" s="166"/>
      <c r="Q1043" s="47" t="s">
        <v>1346</v>
      </c>
      <c r="R1043" s="47" t="s">
        <v>1690</v>
      </c>
      <c r="S1043" s="47" t="s">
        <v>2474</v>
      </c>
      <c r="T1043" s="164">
        <v>395</v>
      </c>
      <c r="U1043" s="47" t="str">
        <f>IFERROR(INDEX('TAXA DE OCUP. RECUR.'!$F$1:$F$60, MATCH(T1043, 'TAXA DE OCUP. RECUR.'!$E$1:$E$60, 0)),"")</f>
        <v>TORNO VERT. SCHIESS KZ-200   2000 - [395]</v>
      </c>
      <c r="V1043" s="165">
        <v>14.7</v>
      </c>
      <c r="W1043" s="165"/>
      <c r="X1043" s="229"/>
      <c r="Y1043" s="229"/>
      <c r="Z1043" s="47">
        <f t="shared" si="130"/>
        <v>1</v>
      </c>
      <c r="AA1043" s="47" t="str">
        <f t="shared" si="131"/>
        <v/>
      </c>
      <c r="AB1043" s="47" t="str">
        <f t="shared" si="127"/>
        <v/>
      </c>
      <c r="AC1043" s="47" t="str">
        <f t="shared" si="128"/>
        <v/>
      </c>
      <c r="AD1043" s="165" t="str">
        <f t="shared" si="129"/>
        <v/>
      </c>
    </row>
    <row r="1044" spans="1:30" x14ac:dyDescent="0.25">
      <c r="A1044" s="47" t="s">
        <v>1840</v>
      </c>
      <c r="B1044" s="47" t="s">
        <v>9</v>
      </c>
      <c r="C1044" s="47" t="s">
        <v>1862</v>
      </c>
      <c r="D1044" s="47" t="s">
        <v>1862</v>
      </c>
      <c r="E1044" s="47" t="s">
        <v>1459</v>
      </c>
      <c r="F1044" s="48" t="s">
        <v>1495</v>
      </c>
      <c r="G1044" s="48" t="s">
        <v>11</v>
      </c>
      <c r="H1044" s="48">
        <v>1425041</v>
      </c>
      <c r="I1044" s="48">
        <v>1</v>
      </c>
      <c r="J1044" s="48" t="s">
        <v>1151</v>
      </c>
      <c r="K1044" s="48" t="s">
        <v>1486</v>
      </c>
      <c r="M1044" s="47">
        <f>_xlfn.XLOOKUP(BASE!$A1704,dd_carteira_fundição!A:A,dd_carteira_fundição!G:G,"",0)</f>
        <v>1</v>
      </c>
      <c r="N1044" s="47" t="s">
        <v>1164</v>
      </c>
      <c r="O1044" s="133"/>
      <c r="P1044" s="166"/>
      <c r="Q1044" s="47" t="s">
        <v>1346</v>
      </c>
      <c r="R1044" s="47" t="s">
        <v>158</v>
      </c>
      <c r="S1044" s="47" t="s">
        <v>158</v>
      </c>
      <c r="T1044" s="164">
        <v>2</v>
      </c>
      <c r="U1044" s="47" t="str">
        <f>IFERROR(INDEX('TAXA DE OCUP. RECUR.'!$F$1:$F$60, MATCH(T1044, 'TAXA DE OCUP. RECUR.'!$E$1:$E$60, 0)),"")</f>
        <v>EXPEDIÇÃO</v>
      </c>
      <c r="V1044" s="165">
        <v>1</v>
      </c>
      <c r="W1044" s="165"/>
      <c r="X1044" s="229">
        <v>46147</v>
      </c>
      <c r="Y1044" s="229"/>
      <c r="Z1044" s="47">
        <f t="shared" si="130"/>
        <v>19</v>
      </c>
      <c r="AA1044" s="47" t="str">
        <f t="shared" si="131"/>
        <v/>
      </c>
      <c r="AB1044" s="47" t="str">
        <f t="shared" si="127"/>
        <v>mai</v>
      </c>
      <c r="AC1044" s="47" t="str">
        <f t="shared" si="128"/>
        <v>2026</v>
      </c>
      <c r="AD1044" s="165" t="str">
        <f t="shared" si="129"/>
        <v/>
      </c>
    </row>
    <row r="1045" spans="1:30" x14ac:dyDescent="0.25">
      <c r="A1045" s="47" t="s">
        <v>1847</v>
      </c>
      <c r="B1045" s="47" t="s">
        <v>9</v>
      </c>
      <c r="C1045" s="47" t="s">
        <v>1862</v>
      </c>
      <c r="D1045" s="47" t="s">
        <v>1862</v>
      </c>
      <c r="E1045" s="47" t="s">
        <v>1459</v>
      </c>
      <c r="F1045" s="48" t="s">
        <v>1465</v>
      </c>
      <c r="G1045" s="48" t="s">
        <v>11</v>
      </c>
      <c r="H1045" s="48">
        <v>1425036</v>
      </c>
      <c r="I1045" s="48">
        <v>1</v>
      </c>
      <c r="J1045" s="48" t="s">
        <v>1151</v>
      </c>
      <c r="K1045" s="48" t="s">
        <v>1486</v>
      </c>
      <c r="M1045" s="47">
        <f>_xlfn.XLOOKUP(BASE!$A1705,dd_carteira_fundição!A:A,dd_carteira_fundição!G:G,"",0)</f>
        <v>1</v>
      </c>
      <c r="N1045" s="47" t="s">
        <v>1164</v>
      </c>
      <c r="O1045" s="133"/>
      <c r="P1045" s="166"/>
      <c r="Q1045" s="47" t="s">
        <v>1346</v>
      </c>
      <c r="R1045" s="47" t="s">
        <v>1687</v>
      </c>
      <c r="S1045" s="47" t="s">
        <v>1156</v>
      </c>
      <c r="T1045" s="164">
        <v>1</v>
      </c>
      <c r="U1045" s="47" t="str">
        <f>IFERROR(INDEX('TAXA DE OCUP. RECUR.'!$F$1:$F$60, MATCH(T1045, 'TAXA DE OCUP. RECUR.'!$E$1:$E$60, 0)),"")</f>
        <v>FUNDIÇÃO MORENO</v>
      </c>
      <c r="V1045" s="165">
        <v>1</v>
      </c>
      <c r="W1045" s="165"/>
      <c r="X1045" s="229">
        <v>46132</v>
      </c>
      <c r="Y1045" s="229"/>
      <c r="Z1045" s="47">
        <f t="shared" si="130"/>
        <v>17</v>
      </c>
      <c r="AA1045" s="47" t="str">
        <f t="shared" si="131"/>
        <v/>
      </c>
      <c r="AB1045" s="47" t="str">
        <f t="shared" si="127"/>
        <v>abr</v>
      </c>
      <c r="AC1045" s="47" t="str">
        <f t="shared" si="128"/>
        <v>2026</v>
      </c>
      <c r="AD1045" s="165" t="str">
        <f t="shared" si="129"/>
        <v/>
      </c>
    </row>
    <row r="1046" spans="1:30" x14ac:dyDescent="0.25">
      <c r="A1046" s="47" t="s">
        <v>1847</v>
      </c>
      <c r="B1046" s="47" t="s">
        <v>9</v>
      </c>
      <c r="C1046" s="47" t="s">
        <v>1862</v>
      </c>
      <c r="D1046" s="47" t="s">
        <v>1862</v>
      </c>
      <c r="E1046" s="47" t="s">
        <v>1459</v>
      </c>
      <c r="F1046" s="48" t="s">
        <v>1465</v>
      </c>
      <c r="G1046" s="48" t="s">
        <v>11</v>
      </c>
      <c r="H1046" s="48">
        <v>1425036</v>
      </c>
      <c r="I1046" s="48">
        <v>1</v>
      </c>
      <c r="J1046" s="48" t="s">
        <v>1151</v>
      </c>
      <c r="K1046" s="48" t="s">
        <v>1486</v>
      </c>
      <c r="M1046" s="47">
        <f>_xlfn.XLOOKUP(BASE!$A1706,dd_carteira_fundição!A:A,dd_carteira_fundição!G:G,"",0)</f>
        <v>1</v>
      </c>
      <c r="N1046" s="47" t="s">
        <v>1164</v>
      </c>
      <c r="O1046" s="133"/>
      <c r="P1046" s="166"/>
      <c r="Q1046" s="47" t="s">
        <v>1346</v>
      </c>
      <c r="R1046" s="47" t="s">
        <v>1690</v>
      </c>
      <c r="S1046" s="47" t="s">
        <v>2474</v>
      </c>
      <c r="T1046" s="164">
        <v>395</v>
      </c>
      <c r="U1046" s="47" t="str">
        <f>IFERROR(INDEX('TAXA DE OCUP. RECUR.'!$F$1:$F$60, MATCH(T1046, 'TAXA DE OCUP. RECUR.'!$E$1:$E$60, 0)),"")</f>
        <v>TORNO VERT. SCHIESS KZ-200   2000 - [395]</v>
      </c>
      <c r="V1046" s="165">
        <v>7.2</v>
      </c>
      <c r="W1046" s="165"/>
      <c r="X1046" s="229"/>
      <c r="Y1046" s="229"/>
      <c r="Z1046" s="47">
        <f t="shared" si="130"/>
        <v>1</v>
      </c>
      <c r="AA1046" s="47" t="str">
        <f t="shared" si="131"/>
        <v/>
      </c>
      <c r="AB1046" s="47" t="str">
        <f t="shared" si="127"/>
        <v/>
      </c>
      <c r="AC1046" s="47" t="str">
        <f t="shared" si="128"/>
        <v/>
      </c>
      <c r="AD1046" s="165" t="str">
        <f t="shared" si="129"/>
        <v/>
      </c>
    </row>
    <row r="1047" spans="1:30" x14ac:dyDescent="0.25">
      <c r="A1047" s="47" t="s">
        <v>1847</v>
      </c>
      <c r="B1047" s="47" t="s">
        <v>9</v>
      </c>
      <c r="C1047" s="47" t="s">
        <v>1862</v>
      </c>
      <c r="D1047" s="47" t="s">
        <v>1862</v>
      </c>
      <c r="E1047" s="47" t="s">
        <v>1459</v>
      </c>
      <c r="F1047" s="48" t="s">
        <v>1465</v>
      </c>
      <c r="G1047" s="48" t="s">
        <v>11</v>
      </c>
      <c r="H1047" s="48">
        <v>1425036</v>
      </c>
      <c r="I1047" s="48">
        <v>1</v>
      </c>
      <c r="J1047" s="48" t="s">
        <v>1151</v>
      </c>
      <c r="K1047" s="48" t="s">
        <v>1486</v>
      </c>
      <c r="M1047" s="47">
        <f>_xlfn.XLOOKUP(BASE!$A1707,dd_carteira_fundição!A:A,dd_carteira_fundição!G:G,"",0)</f>
        <v>1</v>
      </c>
      <c r="N1047" s="47" t="s">
        <v>1164</v>
      </c>
      <c r="O1047" s="133"/>
      <c r="P1047" s="166"/>
      <c r="Q1047" s="47" t="s">
        <v>1346</v>
      </c>
      <c r="R1047" s="47" t="s">
        <v>158</v>
      </c>
      <c r="S1047" s="47" t="s">
        <v>158</v>
      </c>
      <c r="T1047" s="164">
        <v>2</v>
      </c>
      <c r="U1047" s="47" t="str">
        <f>IFERROR(INDEX('TAXA DE OCUP. RECUR.'!$F$1:$F$60, MATCH(T1047, 'TAXA DE OCUP. RECUR.'!$E$1:$E$60, 0)),"")</f>
        <v>EXPEDIÇÃO</v>
      </c>
      <c r="V1047" s="165">
        <v>1</v>
      </c>
      <c r="W1047" s="165"/>
      <c r="X1047" s="229">
        <v>46147</v>
      </c>
      <c r="Y1047" s="229"/>
      <c r="Z1047" s="47">
        <f t="shared" si="130"/>
        <v>19</v>
      </c>
      <c r="AA1047" s="47" t="str">
        <f t="shared" si="131"/>
        <v/>
      </c>
      <c r="AB1047" s="47" t="str">
        <f t="shared" si="127"/>
        <v>mai</v>
      </c>
      <c r="AC1047" s="47" t="str">
        <f t="shared" si="128"/>
        <v>2026</v>
      </c>
      <c r="AD1047" s="165" t="str">
        <f t="shared" si="129"/>
        <v/>
      </c>
    </row>
    <row r="1048" spans="1:30" x14ac:dyDescent="0.25">
      <c r="A1048" s="47" t="s">
        <v>1848</v>
      </c>
      <c r="B1048" s="47" t="s">
        <v>9</v>
      </c>
      <c r="C1048" s="47" t="s">
        <v>1862</v>
      </c>
      <c r="D1048" s="47" t="s">
        <v>1862</v>
      </c>
      <c r="E1048" s="47" t="s">
        <v>1459</v>
      </c>
      <c r="F1048" s="48" t="s">
        <v>1465</v>
      </c>
      <c r="G1048" s="48" t="s">
        <v>11</v>
      </c>
      <c r="H1048" s="48">
        <v>1425036</v>
      </c>
      <c r="I1048" s="48">
        <v>1</v>
      </c>
      <c r="J1048" s="48" t="s">
        <v>1151</v>
      </c>
      <c r="K1048" s="48" t="s">
        <v>1486</v>
      </c>
      <c r="M1048" s="47">
        <f>_xlfn.XLOOKUP(BASE!$A1708,dd_carteira_fundição!A:A,dd_carteira_fundição!G:G,"",0)</f>
        <v>1</v>
      </c>
      <c r="N1048" s="47" t="s">
        <v>1164</v>
      </c>
      <c r="O1048" s="133"/>
      <c r="P1048" s="166"/>
      <c r="Q1048" s="47" t="s">
        <v>1346</v>
      </c>
      <c r="R1048" s="47" t="s">
        <v>1687</v>
      </c>
      <c r="S1048" s="47" t="s">
        <v>1156</v>
      </c>
      <c r="T1048" s="164">
        <v>1</v>
      </c>
      <c r="U1048" s="47" t="str">
        <f>IFERROR(INDEX('TAXA DE OCUP. RECUR.'!$F$1:$F$60, MATCH(T1048, 'TAXA DE OCUP. RECUR.'!$E$1:$E$60, 0)),"")</f>
        <v>FUNDIÇÃO MORENO</v>
      </c>
      <c r="V1048" s="165">
        <v>1</v>
      </c>
      <c r="W1048" s="165"/>
      <c r="X1048" s="229">
        <v>46140</v>
      </c>
      <c r="Y1048" s="229"/>
      <c r="Z1048" s="47">
        <f t="shared" si="130"/>
        <v>18</v>
      </c>
      <c r="AA1048" s="47" t="str">
        <f t="shared" si="131"/>
        <v/>
      </c>
      <c r="AB1048" s="47" t="str">
        <f t="shared" si="127"/>
        <v>abr</v>
      </c>
      <c r="AC1048" s="47" t="str">
        <f t="shared" si="128"/>
        <v>2026</v>
      </c>
      <c r="AD1048" s="165" t="str">
        <f t="shared" si="129"/>
        <v/>
      </c>
    </row>
    <row r="1049" spans="1:30" x14ac:dyDescent="0.25">
      <c r="A1049" s="47" t="s">
        <v>1848</v>
      </c>
      <c r="B1049" s="47" t="s">
        <v>9</v>
      </c>
      <c r="C1049" s="47" t="s">
        <v>1862</v>
      </c>
      <c r="D1049" s="47" t="s">
        <v>1862</v>
      </c>
      <c r="E1049" s="47" t="s">
        <v>1459</v>
      </c>
      <c r="F1049" s="48" t="s">
        <v>1465</v>
      </c>
      <c r="G1049" s="48" t="s">
        <v>11</v>
      </c>
      <c r="H1049" s="48">
        <v>1425036</v>
      </c>
      <c r="I1049" s="48">
        <v>1</v>
      </c>
      <c r="J1049" s="48" t="s">
        <v>1151</v>
      </c>
      <c r="K1049" s="48" t="s">
        <v>1486</v>
      </c>
      <c r="M1049" s="47">
        <f>_xlfn.XLOOKUP(BASE!$A1709,dd_carteira_fundição!A:A,dd_carteira_fundição!G:G,"",0)</f>
        <v>1</v>
      </c>
      <c r="N1049" s="47" t="s">
        <v>1164</v>
      </c>
      <c r="O1049" s="133"/>
      <c r="P1049" s="166"/>
      <c r="Q1049" s="47" t="s">
        <v>1346</v>
      </c>
      <c r="R1049" s="47" t="s">
        <v>1690</v>
      </c>
      <c r="S1049" s="47" t="s">
        <v>2474</v>
      </c>
      <c r="T1049" s="164">
        <v>395</v>
      </c>
      <c r="U1049" s="47" t="str">
        <f>IFERROR(INDEX('TAXA DE OCUP. RECUR.'!$F$1:$F$60, MATCH(T1049, 'TAXA DE OCUP. RECUR.'!$E$1:$E$60, 0)),"")</f>
        <v>TORNO VERT. SCHIESS KZ-200   2000 - [395]</v>
      </c>
      <c r="V1049" s="165">
        <v>7.2</v>
      </c>
      <c r="W1049" s="165"/>
      <c r="X1049" s="229"/>
      <c r="Y1049" s="229"/>
      <c r="Z1049" s="47">
        <f t="shared" si="130"/>
        <v>1</v>
      </c>
      <c r="AA1049" s="47" t="str">
        <f t="shared" si="131"/>
        <v/>
      </c>
      <c r="AB1049" s="47" t="str">
        <f t="shared" si="127"/>
        <v/>
      </c>
      <c r="AC1049" s="47" t="str">
        <f t="shared" si="128"/>
        <v/>
      </c>
      <c r="AD1049" s="165" t="str">
        <f t="shared" si="129"/>
        <v/>
      </c>
    </row>
    <row r="1050" spans="1:30" x14ac:dyDescent="0.25">
      <c r="A1050" s="47" t="s">
        <v>1848</v>
      </c>
      <c r="B1050" s="47" t="s">
        <v>9</v>
      </c>
      <c r="C1050" s="47" t="s">
        <v>1862</v>
      </c>
      <c r="D1050" s="47" t="s">
        <v>1862</v>
      </c>
      <c r="E1050" s="47" t="s">
        <v>1459</v>
      </c>
      <c r="F1050" s="48" t="s">
        <v>1465</v>
      </c>
      <c r="G1050" s="48" t="s">
        <v>11</v>
      </c>
      <c r="H1050" s="48">
        <v>1425036</v>
      </c>
      <c r="I1050" s="48">
        <v>1</v>
      </c>
      <c r="J1050" s="48" t="s">
        <v>1151</v>
      </c>
      <c r="K1050" s="48" t="s">
        <v>1486</v>
      </c>
      <c r="M1050" s="47">
        <f>_xlfn.XLOOKUP(BASE!$A1710,dd_carteira_fundição!A:A,dd_carteira_fundição!G:G,"",0)</f>
        <v>1</v>
      </c>
      <c r="N1050" s="47" t="s">
        <v>1164</v>
      </c>
      <c r="O1050" s="133"/>
      <c r="P1050" s="166"/>
      <c r="Q1050" s="47" t="s">
        <v>1346</v>
      </c>
      <c r="R1050" s="47" t="s">
        <v>158</v>
      </c>
      <c r="S1050" s="47" t="s">
        <v>158</v>
      </c>
      <c r="T1050" s="164">
        <v>2</v>
      </c>
      <c r="U1050" s="47" t="str">
        <f>IFERROR(INDEX('TAXA DE OCUP. RECUR.'!$F$1:$F$60, MATCH(T1050, 'TAXA DE OCUP. RECUR.'!$E$1:$E$60, 0)),"")</f>
        <v>EXPEDIÇÃO</v>
      </c>
      <c r="V1050" s="165">
        <v>1</v>
      </c>
      <c r="W1050" s="165"/>
      <c r="X1050" s="229">
        <v>46147</v>
      </c>
      <c r="Y1050" s="229"/>
      <c r="Z1050" s="47">
        <f t="shared" si="130"/>
        <v>19</v>
      </c>
      <c r="AA1050" s="47" t="str">
        <f t="shared" si="131"/>
        <v/>
      </c>
      <c r="AB1050" s="47" t="str">
        <f t="shared" si="127"/>
        <v>mai</v>
      </c>
      <c r="AC1050" s="47" t="str">
        <f t="shared" si="128"/>
        <v>2026</v>
      </c>
      <c r="AD1050" s="165" t="str">
        <f t="shared" si="129"/>
        <v/>
      </c>
    </row>
    <row r="1051" spans="1:30" x14ac:dyDescent="0.25">
      <c r="A1051" s="47" t="s">
        <v>1846</v>
      </c>
      <c r="B1051" s="47" t="s">
        <v>9</v>
      </c>
      <c r="C1051" s="47" t="s">
        <v>1862</v>
      </c>
      <c r="D1051" s="47" t="s">
        <v>1862</v>
      </c>
      <c r="E1051" s="47" t="s">
        <v>1459</v>
      </c>
      <c r="F1051" s="48" t="s">
        <v>1499</v>
      </c>
      <c r="G1051" s="48" t="s">
        <v>11</v>
      </c>
      <c r="H1051" s="48">
        <v>1425047</v>
      </c>
      <c r="I1051" s="48">
        <v>1</v>
      </c>
      <c r="J1051" s="48" t="s">
        <v>1151</v>
      </c>
      <c r="K1051" s="48" t="s">
        <v>1486</v>
      </c>
      <c r="M1051" s="47">
        <f>_xlfn.XLOOKUP(BASE!$A1711,dd_carteira_fundição!A:A,dd_carteira_fundição!G:G,"",0)</f>
        <v>1</v>
      </c>
      <c r="N1051" s="47" t="s">
        <v>1164</v>
      </c>
      <c r="O1051" s="133"/>
      <c r="P1051" s="166"/>
      <c r="Q1051" s="47" t="s">
        <v>1346</v>
      </c>
      <c r="R1051" s="47" t="s">
        <v>1687</v>
      </c>
      <c r="S1051" s="47" t="s">
        <v>1156</v>
      </c>
      <c r="T1051" s="164">
        <v>1</v>
      </c>
      <c r="U1051" s="47" t="str">
        <f>IFERROR(INDEX('TAXA DE OCUP. RECUR.'!$F$1:$F$60, MATCH(T1051, 'TAXA DE OCUP. RECUR.'!$E$1:$E$60, 0)),"")</f>
        <v>FUNDIÇÃO MORENO</v>
      </c>
      <c r="V1051" s="165">
        <v>1</v>
      </c>
      <c r="W1051" s="165"/>
      <c r="X1051" s="229">
        <v>46131</v>
      </c>
      <c r="Y1051" s="229"/>
      <c r="Z1051" s="47">
        <f t="shared" si="130"/>
        <v>16</v>
      </c>
      <c r="AA1051" s="47" t="str">
        <f t="shared" si="131"/>
        <v/>
      </c>
      <c r="AB1051" s="47" t="str">
        <f t="shared" ref="AB1051:AB1114" si="132">IFERROR(IF(X1051="","",TEXT(X1051,"MMM")),"")</f>
        <v>abr</v>
      </c>
      <c r="AC1051" s="47" t="str">
        <f t="shared" ref="AC1051:AC1114" si="133">IFERROR(IF(X1051="","",TEXT(X1051,"AAAA")),"")</f>
        <v>2026</v>
      </c>
      <c r="AD1051" s="165" t="str">
        <f t="shared" si="129"/>
        <v/>
      </c>
    </row>
    <row r="1052" spans="1:30" x14ac:dyDescent="0.25">
      <c r="A1052" s="47" t="s">
        <v>1846</v>
      </c>
      <c r="B1052" s="47" t="s">
        <v>9</v>
      </c>
      <c r="C1052" s="47" t="s">
        <v>1862</v>
      </c>
      <c r="D1052" s="47" t="s">
        <v>1862</v>
      </c>
      <c r="E1052" s="47" t="s">
        <v>1459</v>
      </c>
      <c r="F1052" s="48" t="s">
        <v>1499</v>
      </c>
      <c r="G1052" s="48" t="s">
        <v>11</v>
      </c>
      <c r="H1052" s="48">
        <v>1425047</v>
      </c>
      <c r="I1052" s="48">
        <v>1</v>
      </c>
      <c r="J1052" s="48" t="s">
        <v>1151</v>
      </c>
      <c r="K1052" s="48" t="s">
        <v>1486</v>
      </c>
      <c r="M1052" s="47">
        <f>_xlfn.XLOOKUP(BASE!$A1712,dd_carteira_fundição!A:A,dd_carteira_fundição!G:G,"",0)</f>
        <v>1</v>
      </c>
      <c r="N1052" s="47" t="s">
        <v>1164</v>
      </c>
      <c r="O1052" s="133"/>
      <c r="P1052" s="166"/>
      <c r="Q1052" s="47" t="s">
        <v>1346</v>
      </c>
      <c r="R1052" s="47" t="s">
        <v>1690</v>
      </c>
      <c r="S1052" s="47" t="s">
        <v>2474</v>
      </c>
      <c r="T1052" s="164">
        <v>395</v>
      </c>
      <c r="U1052" s="47" t="str">
        <f>IFERROR(INDEX('TAXA DE OCUP. RECUR.'!$F$1:$F$60, MATCH(T1052, 'TAXA DE OCUP. RECUR.'!$E$1:$E$60, 0)),"")</f>
        <v>TORNO VERT. SCHIESS KZ-200   2000 - [395]</v>
      </c>
      <c r="V1052" s="165">
        <v>7.2</v>
      </c>
      <c r="W1052" s="165"/>
      <c r="X1052" s="229"/>
      <c r="Y1052" s="229"/>
      <c r="Z1052" s="47">
        <f t="shared" si="130"/>
        <v>1</v>
      </c>
      <c r="AA1052" s="47" t="str">
        <f t="shared" si="131"/>
        <v/>
      </c>
      <c r="AB1052" s="47" t="str">
        <f t="shared" si="132"/>
        <v/>
      </c>
      <c r="AC1052" s="47" t="str">
        <f t="shared" si="133"/>
        <v/>
      </c>
      <c r="AD1052" s="165" t="str">
        <f t="shared" si="129"/>
        <v/>
      </c>
    </row>
    <row r="1053" spans="1:30" x14ac:dyDescent="0.25">
      <c r="A1053" s="47" t="s">
        <v>1846</v>
      </c>
      <c r="B1053" s="47" t="s">
        <v>9</v>
      </c>
      <c r="C1053" s="47" t="s">
        <v>1862</v>
      </c>
      <c r="D1053" s="47" t="s">
        <v>1862</v>
      </c>
      <c r="E1053" s="47" t="s">
        <v>1459</v>
      </c>
      <c r="F1053" s="48" t="s">
        <v>1499</v>
      </c>
      <c r="G1053" s="48" t="s">
        <v>11</v>
      </c>
      <c r="H1053" s="48">
        <v>1425047</v>
      </c>
      <c r="I1053" s="48">
        <v>1</v>
      </c>
      <c r="J1053" s="48" t="s">
        <v>1151</v>
      </c>
      <c r="K1053" s="48" t="s">
        <v>1486</v>
      </c>
      <c r="M1053" s="47">
        <f>_xlfn.XLOOKUP(BASE!$A1713,dd_carteira_fundição!A:A,dd_carteira_fundição!G:G,"",0)</f>
        <v>1</v>
      </c>
      <c r="N1053" s="47" t="s">
        <v>1164</v>
      </c>
      <c r="O1053" s="133"/>
      <c r="P1053" s="166"/>
      <c r="Q1053" s="47" t="s">
        <v>1346</v>
      </c>
      <c r="R1053" s="47" t="s">
        <v>158</v>
      </c>
      <c r="S1053" s="47" t="s">
        <v>158</v>
      </c>
      <c r="T1053" s="164">
        <v>2</v>
      </c>
      <c r="U1053" s="47" t="str">
        <f>IFERROR(INDEX('TAXA DE OCUP. RECUR.'!$F$1:$F$60, MATCH(T1053, 'TAXA DE OCUP. RECUR.'!$E$1:$E$60, 0)),"")</f>
        <v>EXPEDIÇÃO</v>
      </c>
      <c r="V1053" s="165">
        <v>1</v>
      </c>
      <c r="W1053" s="165"/>
      <c r="X1053" s="229">
        <v>46147</v>
      </c>
      <c r="Y1053" s="229"/>
      <c r="Z1053" s="47">
        <f t="shared" si="130"/>
        <v>19</v>
      </c>
      <c r="AA1053" s="47" t="str">
        <f t="shared" si="131"/>
        <v/>
      </c>
      <c r="AB1053" s="47" t="str">
        <f t="shared" si="132"/>
        <v>mai</v>
      </c>
      <c r="AC1053" s="47" t="str">
        <f t="shared" si="133"/>
        <v>2026</v>
      </c>
      <c r="AD1053" s="165" t="str">
        <f t="shared" si="129"/>
        <v/>
      </c>
    </row>
    <row r="1054" spans="1:30" x14ac:dyDescent="0.25">
      <c r="A1054" s="47" t="s">
        <v>1841</v>
      </c>
      <c r="B1054" s="47" t="s">
        <v>9</v>
      </c>
      <c r="C1054" s="47" t="s">
        <v>1862</v>
      </c>
      <c r="D1054" s="47" t="s">
        <v>1862</v>
      </c>
      <c r="E1054" s="47" t="s">
        <v>1459</v>
      </c>
      <c r="F1054" s="48" t="s">
        <v>1496</v>
      </c>
      <c r="G1054" s="48" t="s">
        <v>11</v>
      </c>
      <c r="H1054" s="48">
        <v>1425042</v>
      </c>
      <c r="I1054" s="48">
        <v>1</v>
      </c>
      <c r="J1054" s="48" t="s">
        <v>1151</v>
      </c>
      <c r="K1054" s="48" t="s">
        <v>1486</v>
      </c>
      <c r="M1054" s="47">
        <f>_xlfn.XLOOKUP(BASE!$A1714,dd_carteira_fundição!A:A,dd_carteira_fundição!G:G,"",0)</f>
        <v>1</v>
      </c>
      <c r="N1054" s="47" t="s">
        <v>1164</v>
      </c>
      <c r="O1054" s="133"/>
      <c r="P1054" s="166"/>
      <c r="Q1054" s="47" t="s">
        <v>1346</v>
      </c>
      <c r="R1054" s="47" t="s">
        <v>1687</v>
      </c>
      <c r="S1054" s="47" t="s">
        <v>1156</v>
      </c>
      <c r="T1054" s="164">
        <v>1</v>
      </c>
      <c r="U1054" s="47" t="str">
        <f>IFERROR(INDEX('TAXA DE OCUP. RECUR.'!$F$1:$F$60, MATCH(T1054, 'TAXA DE OCUP. RECUR.'!$E$1:$E$60, 0)),"")</f>
        <v>FUNDIÇÃO MORENO</v>
      </c>
      <c r="V1054" s="165">
        <v>1</v>
      </c>
      <c r="W1054" s="165"/>
      <c r="X1054" s="229">
        <v>46131</v>
      </c>
      <c r="Y1054" s="229"/>
      <c r="Z1054" s="47">
        <f t="shared" si="130"/>
        <v>16</v>
      </c>
      <c r="AA1054" s="47" t="str">
        <f t="shared" si="131"/>
        <v/>
      </c>
      <c r="AB1054" s="47" t="str">
        <f t="shared" si="132"/>
        <v>abr</v>
      </c>
      <c r="AC1054" s="47" t="str">
        <f t="shared" si="133"/>
        <v>2026</v>
      </c>
      <c r="AD1054" s="165" t="str">
        <f t="shared" si="129"/>
        <v/>
      </c>
    </row>
    <row r="1055" spans="1:30" x14ac:dyDescent="0.25">
      <c r="A1055" s="47" t="s">
        <v>1841</v>
      </c>
      <c r="B1055" s="47" t="s">
        <v>9</v>
      </c>
      <c r="C1055" s="47" t="s">
        <v>1862</v>
      </c>
      <c r="D1055" s="47" t="s">
        <v>1862</v>
      </c>
      <c r="E1055" s="47" t="s">
        <v>1459</v>
      </c>
      <c r="F1055" s="48" t="s">
        <v>1496</v>
      </c>
      <c r="G1055" s="48" t="s">
        <v>11</v>
      </c>
      <c r="H1055" s="48">
        <v>1425042</v>
      </c>
      <c r="I1055" s="48">
        <v>1</v>
      </c>
      <c r="J1055" s="48" t="s">
        <v>1151</v>
      </c>
      <c r="K1055" s="48" t="s">
        <v>1486</v>
      </c>
      <c r="M1055" s="47">
        <f>_xlfn.XLOOKUP(BASE!$A1715,dd_carteira_fundição!A:A,dd_carteira_fundição!G:G,"",0)</f>
        <v>1</v>
      </c>
      <c r="N1055" s="47" t="s">
        <v>1164</v>
      </c>
      <c r="O1055" s="133"/>
      <c r="P1055" s="166"/>
      <c r="Q1055" s="47" t="s">
        <v>1346</v>
      </c>
      <c r="R1055" s="47" t="s">
        <v>1690</v>
      </c>
      <c r="S1055" s="47" t="s">
        <v>2474</v>
      </c>
      <c r="T1055" s="164">
        <v>395</v>
      </c>
      <c r="U1055" s="47" t="str">
        <f>IFERROR(INDEX('TAXA DE OCUP. RECUR.'!$F$1:$F$60, MATCH(T1055, 'TAXA DE OCUP. RECUR.'!$E$1:$E$60, 0)),"")</f>
        <v>TORNO VERT. SCHIESS KZ-200   2000 - [395]</v>
      </c>
      <c r="V1055" s="165">
        <v>7.2</v>
      </c>
      <c r="W1055" s="165"/>
      <c r="X1055" s="229"/>
      <c r="Y1055" s="229"/>
      <c r="Z1055" s="47">
        <f t="shared" si="130"/>
        <v>1</v>
      </c>
      <c r="AA1055" s="47" t="str">
        <f t="shared" si="131"/>
        <v/>
      </c>
      <c r="AB1055" s="47" t="str">
        <f t="shared" si="132"/>
        <v/>
      </c>
      <c r="AC1055" s="47" t="str">
        <f t="shared" si="133"/>
        <v/>
      </c>
      <c r="AD1055" s="165" t="str">
        <f t="shared" si="129"/>
        <v/>
      </c>
    </row>
    <row r="1056" spans="1:30" x14ac:dyDescent="0.25">
      <c r="A1056" s="47" t="s">
        <v>1841</v>
      </c>
      <c r="B1056" s="47" t="s">
        <v>9</v>
      </c>
      <c r="C1056" s="47" t="s">
        <v>1862</v>
      </c>
      <c r="D1056" s="47" t="s">
        <v>1862</v>
      </c>
      <c r="E1056" s="47" t="s">
        <v>1459</v>
      </c>
      <c r="F1056" s="48" t="s">
        <v>1496</v>
      </c>
      <c r="G1056" s="48" t="s">
        <v>11</v>
      </c>
      <c r="H1056" s="48">
        <v>1425042</v>
      </c>
      <c r="I1056" s="48">
        <v>1</v>
      </c>
      <c r="J1056" s="48" t="s">
        <v>1151</v>
      </c>
      <c r="K1056" s="48" t="s">
        <v>1486</v>
      </c>
      <c r="M1056" s="47">
        <f>_xlfn.XLOOKUP(BASE!$A1716,dd_carteira_fundição!A:A,dd_carteira_fundição!G:G,"",0)</f>
        <v>1</v>
      </c>
      <c r="N1056" s="47" t="s">
        <v>1164</v>
      </c>
      <c r="O1056" s="133"/>
      <c r="P1056" s="166"/>
      <c r="Q1056" s="47" t="s">
        <v>1346</v>
      </c>
      <c r="R1056" s="47" t="s">
        <v>158</v>
      </c>
      <c r="S1056" s="47" t="s">
        <v>158</v>
      </c>
      <c r="T1056" s="164">
        <v>2</v>
      </c>
      <c r="U1056" s="47" t="str">
        <f>IFERROR(INDEX('TAXA DE OCUP. RECUR.'!$F$1:$F$60, MATCH(T1056, 'TAXA DE OCUP. RECUR.'!$E$1:$E$60, 0)),"")</f>
        <v>EXPEDIÇÃO</v>
      </c>
      <c r="V1056" s="165">
        <v>1</v>
      </c>
      <c r="W1056" s="165"/>
      <c r="X1056" s="229">
        <v>46147</v>
      </c>
      <c r="Y1056" s="229"/>
      <c r="Z1056" s="47">
        <f t="shared" si="130"/>
        <v>19</v>
      </c>
      <c r="AA1056" s="47" t="str">
        <f t="shared" si="131"/>
        <v/>
      </c>
      <c r="AB1056" s="47" t="str">
        <f t="shared" si="132"/>
        <v>mai</v>
      </c>
      <c r="AC1056" s="47" t="str">
        <f t="shared" si="133"/>
        <v>2026</v>
      </c>
      <c r="AD1056" s="165" t="str">
        <f t="shared" si="129"/>
        <v/>
      </c>
    </row>
    <row r="1057" spans="1:30" x14ac:dyDescent="0.25">
      <c r="A1057" s="47" t="s">
        <v>1842</v>
      </c>
      <c r="B1057" s="47" t="s">
        <v>9</v>
      </c>
      <c r="C1057" s="47" t="s">
        <v>1862</v>
      </c>
      <c r="D1057" s="47" t="s">
        <v>1862</v>
      </c>
      <c r="E1057" s="47" t="s">
        <v>1459</v>
      </c>
      <c r="F1057" s="48" t="s">
        <v>1713</v>
      </c>
      <c r="G1057" s="48" t="s">
        <v>11</v>
      </c>
      <c r="H1057" s="48">
        <v>1425043</v>
      </c>
      <c r="I1057" s="48">
        <v>1</v>
      </c>
      <c r="J1057" s="48" t="s">
        <v>1151</v>
      </c>
      <c r="K1057" s="48" t="s">
        <v>1486</v>
      </c>
      <c r="M1057" s="47">
        <f>_xlfn.XLOOKUP(BASE!$A1717,dd_carteira_fundição!A:A,dd_carteira_fundição!G:G,"",0)</f>
        <v>1</v>
      </c>
      <c r="N1057" s="47" t="s">
        <v>1164</v>
      </c>
      <c r="O1057" s="133"/>
      <c r="P1057" s="166"/>
      <c r="Q1057" s="47" t="s">
        <v>1346</v>
      </c>
      <c r="R1057" s="47" t="s">
        <v>1687</v>
      </c>
      <c r="S1057" s="47" t="s">
        <v>1156</v>
      </c>
      <c r="T1057" s="164">
        <v>1</v>
      </c>
      <c r="U1057" s="47" t="str">
        <f>IFERROR(INDEX('TAXA DE OCUP. RECUR.'!$F$1:$F$60, MATCH(T1057, 'TAXA DE OCUP. RECUR.'!$E$1:$E$60, 0)),"")</f>
        <v>FUNDIÇÃO MORENO</v>
      </c>
      <c r="V1057" s="165">
        <v>1</v>
      </c>
      <c r="W1057" s="165"/>
      <c r="X1057" s="229">
        <v>46131</v>
      </c>
      <c r="Y1057" s="229"/>
      <c r="Z1057" s="47">
        <f t="shared" si="130"/>
        <v>16</v>
      </c>
      <c r="AA1057" s="47" t="str">
        <f t="shared" si="131"/>
        <v/>
      </c>
      <c r="AB1057" s="47" t="str">
        <f t="shared" si="132"/>
        <v>abr</v>
      </c>
      <c r="AC1057" s="47" t="str">
        <f t="shared" si="133"/>
        <v>2026</v>
      </c>
      <c r="AD1057" s="165" t="str">
        <f t="shared" si="129"/>
        <v/>
      </c>
    </row>
    <row r="1058" spans="1:30" x14ac:dyDescent="0.25">
      <c r="A1058" s="47" t="s">
        <v>1842</v>
      </c>
      <c r="B1058" s="47" t="s">
        <v>9</v>
      </c>
      <c r="C1058" s="47" t="s">
        <v>1862</v>
      </c>
      <c r="D1058" s="47" t="s">
        <v>1862</v>
      </c>
      <c r="E1058" s="47" t="s">
        <v>1459</v>
      </c>
      <c r="F1058" s="48" t="s">
        <v>1713</v>
      </c>
      <c r="G1058" s="48" t="s">
        <v>11</v>
      </c>
      <c r="H1058" s="48">
        <v>1425043</v>
      </c>
      <c r="I1058" s="48">
        <v>1</v>
      </c>
      <c r="J1058" s="48" t="s">
        <v>1151</v>
      </c>
      <c r="K1058" s="48" t="s">
        <v>1486</v>
      </c>
      <c r="M1058" s="47">
        <f>_xlfn.XLOOKUP(BASE!$A1718,dd_carteira_fundição!A:A,dd_carteira_fundição!G:G,"",0)</f>
        <v>1</v>
      </c>
      <c r="N1058" s="47" t="s">
        <v>1164</v>
      </c>
      <c r="O1058" s="133"/>
      <c r="P1058" s="166"/>
      <c r="Q1058" s="47" t="s">
        <v>1346</v>
      </c>
      <c r="R1058" s="47" t="s">
        <v>1690</v>
      </c>
      <c r="S1058" s="47" t="s">
        <v>2474</v>
      </c>
      <c r="T1058" s="164">
        <v>395</v>
      </c>
      <c r="U1058" s="47" t="str">
        <f>IFERROR(INDEX('TAXA DE OCUP. RECUR.'!$F$1:$F$60, MATCH(T1058, 'TAXA DE OCUP. RECUR.'!$E$1:$E$60, 0)),"")</f>
        <v>TORNO VERT. SCHIESS KZ-200   2000 - [395]</v>
      </c>
      <c r="V1058" s="165">
        <v>7.2</v>
      </c>
      <c r="W1058" s="165"/>
      <c r="X1058" s="229"/>
      <c r="Y1058" s="229"/>
      <c r="Z1058" s="47">
        <f t="shared" si="130"/>
        <v>1</v>
      </c>
      <c r="AA1058" s="47" t="str">
        <f t="shared" si="131"/>
        <v/>
      </c>
      <c r="AB1058" s="47" t="str">
        <f t="shared" si="132"/>
        <v/>
      </c>
      <c r="AC1058" s="47" t="str">
        <f t="shared" si="133"/>
        <v/>
      </c>
      <c r="AD1058" s="165" t="str">
        <f t="shared" si="129"/>
        <v/>
      </c>
    </row>
    <row r="1059" spans="1:30" x14ac:dyDescent="0.25">
      <c r="A1059" s="47" t="s">
        <v>1842</v>
      </c>
      <c r="B1059" s="47" t="s">
        <v>9</v>
      </c>
      <c r="C1059" s="47" t="s">
        <v>1862</v>
      </c>
      <c r="D1059" s="47" t="s">
        <v>1862</v>
      </c>
      <c r="E1059" s="47" t="s">
        <v>1459</v>
      </c>
      <c r="F1059" s="48" t="s">
        <v>1713</v>
      </c>
      <c r="G1059" s="48" t="s">
        <v>11</v>
      </c>
      <c r="H1059" s="48">
        <v>1425043</v>
      </c>
      <c r="I1059" s="48">
        <v>1</v>
      </c>
      <c r="J1059" s="48" t="s">
        <v>1151</v>
      </c>
      <c r="K1059" s="48" t="s">
        <v>1486</v>
      </c>
      <c r="M1059" s="47">
        <f>_xlfn.XLOOKUP(BASE!$A1719,dd_carteira_fundição!A:A,dd_carteira_fundição!G:G,"",0)</f>
        <v>1</v>
      </c>
      <c r="N1059" s="47" t="s">
        <v>1164</v>
      </c>
      <c r="O1059" s="133"/>
      <c r="P1059" s="166"/>
      <c r="Q1059" s="47" t="s">
        <v>1346</v>
      </c>
      <c r="R1059" s="47" t="s">
        <v>158</v>
      </c>
      <c r="S1059" s="47" t="s">
        <v>158</v>
      </c>
      <c r="T1059" s="164">
        <v>2</v>
      </c>
      <c r="U1059" s="47" t="str">
        <f>IFERROR(INDEX('TAXA DE OCUP. RECUR.'!$F$1:$F$60, MATCH(T1059, 'TAXA DE OCUP. RECUR.'!$E$1:$E$60, 0)),"")</f>
        <v>EXPEDIÇÃO</v>
      </c>
      <c r="V1059" s="165">
        <v>1</v>
      </c>
      <c r="W1059" s="165"/>
      <c r="X1059" s="229">
        <v>46147</v>
      </c>
      <c r="Y1059" s="229"/>
      <c r="Z1059" s="47">
        <f t="shared" si="130"/>
        <v>19</v>
      </c>
      <c r="AA1059" s="47" t="str">
        <f t="shared" si="131"/>
        <v/>
      </c>
      <c r="AB1059" s="47" t="str">
        <f t="shared" si="132"/>
        <v>mai</v>
      </c>
      <c r="AC1059" s="47" t="str">
        <f t="shared" si="133"/>
        <v>2026</v>
      </c>
      <c r="AD1059" s="165" t="str">
        <f t="shared" si="129"/>
        <v/>
      </c>
    </row>
    <row r="1060" spans="1:30" x14ac:dyDescent="0.25">
      <c r="A1060" s="47" t="s">
        <v>1843</v>
      </c>
      <c r="B1060" s="47" t="s">
        <v>9</v>
      </c>
      <c r="C1060" s="47" t="s">
        <v>1862</v>
      </c>
      <c r="D1060" s="47" t="s">
        <v>1862</v>
      </c>
      <c r="E1060" s="47" t="s">
        <v>1459</v>
      </c>
      <c r="F1060" s="48" t="s">
        <v>1497</v>
      </c>
      <c r="G1060" s="48" t="s">
        <v>11</v>
      </c>
      <c r="H1060" s="48">
        <v>1425044</v>
      </c>
      <c r="I1060" s="48">
        <v>1</v>
      </c>
      <c r="J1060" s="48" t="s">
        <v>1151</v>
      </c>
      <c r="K1060" s="48" t="s">
        <v>1486</v>
      </c>
      <c r="M1060" s="47">
        <f>_xlfn.XLOOKUP(BASE!$A1720,dd_carteira_fundição!A:A,dd_carteira_fundição!G:G,"",0)</f>
        <v>1</v>
      </c>
      <c r="N1060" s="47" t="s">
        <v>1164</v>
      </c>
      <c r="O1060" s="133"/>
      <c r="P1060" s="166"/>
      <c r="Q1060" s="47" t="s">
        <v>1346</v>
      </c>
      <c r="R1060" s="47" t="s">
        <v>1687</v>
      </c>
      <c r="S1060" s="47" t="s">
        <v>1156</v>
      </c>
      <c r="T1060" s="164">
        <v>1</v>
      </c>
      <c r="U1060" s="47" t="str">
        <f>IFERROR(INDEX('TAXA DE OCUP. RECUR.'!$F$1:$F$60, MATCH(T1060, 'TAXA DE OCUP. RECUR.'!$E$1:$E$60, 0)),"")</f>
        <v>FUNDIÇÃO MORENO</v>
      </c>
      <c r="V1060" s="165">
        <v>1</v>
      </c>
      <c r="W1060" s="165"/>
      <c r="X1060" s="229">
        <v>46131</v>
      </c>
      <c r="Y1060" s="229"/>
      <c r="Z1060" s="47">
        <f t="shared" si="130"/>
        <v>16</v>
      </c>
      <c r="AA1060" s="47" t="str">
        <f t="shared" si="131"/>
        <v/>
      </c>
      <c r="AB1060" s="47" t="str">
        <f t="shared" si="132"/>
        <v>abr</v>
      </c>
      <c r="AC1060" s="47" t="str">
        <f t="shared" si="133"/>
        <v>2026</v>
      </c>
      <c r="AD1060" s="165" t="str">
        <f t="shared" si="129"/>
        <v/>
      </c>
    </row>
    <row r="1061" spans="1:30" x14ac:dyDescent="0.25">
      <c r="A1061" s="47" t="s">
        <v>1843</v>
      </c>
      <c r="B1061" s="47" t="s">
        <v>9</v>
      </c>
      <c r="C1061" s="47" t="s">
        <v>1862</v>
      </c>
      <c r="D1061" s="47" t="s">
        <v>1862</v>
      </c>
      <c r="E1061" s="47" t="s">
        <v>1459</v>
      </c>
      <c r="F1061" s="48" t="s">
        <v>1497</v>
      </c>
      <c r="G1061" s="48" t="s">
        <v>11</v>
      </c>
      <c r="H1061" s="48">
        <v>1425044</v>
      </c>
      <c r="I1061" s="48">
        <v>1</v>
      </c>
      <c r="J1061" s="48" t="s">
        <v>1151</v>
      </c>
      <c r="K1061" s="48" t="s">
        <v>1486</v>
      </c>
      <c r="M1061" s="47">
        <f>_xlfn.XLOOKUP(BASE!$A1721,dd_carteira_fundição!A:A,dd_carteira_fundição!G:G,"",0)</f>
        <v>1</v>
      </c>
      <c r="N1061" s="47" t="s">
        <v>1164</v>
      </c>
      <c r="O1061" s="133"/>
      <c r="P1061" s="166"/>
      <c r="Q1061" s="47" t="s">
        <v>1346</v>
      </c>
      <c r="R1061" s="47" t="s">
        <v>1690</v>
      </c>
      <c r="S1061" s="47" t="s">
        <v>2474</v>
      </c>
      <c r="T1061" s="164">
        <v>395</v>
      </c>
      <c r="U1061" s="47" t="str">
        <f>IFERROR(INDEX('TAXA DE OCUP. RECUR.'!$F$1:$F$60, MATCH(T1061, 'TAXA DE OCUP. RECUR.'!$E$1:$E$60, 0)),"")</f>
        <v>TORNO VERT. SCHIESS KZ-200   2000 - [395]</v>
      </c>
      <c r="V1061" s="165">
        <v>7.2</v>
      </c>
      <c r="W1061" s="165"/>
      <c r="X1061" s="229"/>
      <c r="Y1061" s="229"/>
      <c r="Z1061" s="47">
        <f t="shared" si="130"/>
        <v>1</v>
      </c>
      <c r="AA1061" s="47" t="str">
        <f t="shared" si="131"/>
        <v/>
      </c>
      <c r="AB1061" s="47" t="str">
        <f t="shared" si="132"/>
        <v/>
      </c>
      <c r="AC1061" s="47" t="str">
        <f t="shared" si="133"/>
        <v/>
      </c>
      <c r="AD1061" s="165" t="str">
        <f t="shared" si="129"/>
        <v/>
      </c>
    </row>
    <row r="1062" spans="1:30" x14ac:dyDescent="0.25">
      <c r="A1062" s="47" t="s">
        <v>1843</v>
      </c>
      <c r="B1062" s="47" t="s">
        <v>9</v>
      </c>
      <c r="C1062" s="47" t="s">
        <v>1862</v>
      </c>
      <c r="D1062" s="47" t="s">
        <v>1862</v>
      </c>
      <c r="E1062" s="47" t="s">
        <v>1459</v>
      </c>
      <c r="F1062" s="48" t="s">
        <v>1497</v>
      </c>
      <c r="G1062" s="48" t="s">
        <v>11</v>
      </c>
      <c r="H1062" s="48">
        <v>1425044</v>
      </c>
      <c r="I1062" s="48">
        <v>1</v>
      </c>
      <c r="J1062" s="48" t="s">
        <v>1151</v>
      </c>
      <c r="K1062" s="48" t="s">
        <v>1486</v>
      </c>
      <c r="M1062" s="47">
        <f>_xlfn.XLOOKUP(BASE!$A1722,dd_carteira_fundição!A:A,dd_carteira_fundição!G:G,"",0)</f>
        <v>1</v>
      </c>
      <c r="N1062" s="47" t="s">
        <v>1164</v>
      </c>
      <c r="O1062" s="133"/>
      <c r="P1062" s="166"/>
      <c r="Q1062" s="47" t="s">
        <v>1346</v>
      </c>
      <c r="R1062" s="47" t="s">
        <v>158</v>
      </c>
      <c r="S1062" s="47" t="s">
        <v>158</v>
      </c>
      <c r="T1062" s="164">
        <v>2</v>
      </c>
      <c r="U1062" s="47" t="str">
        <f>IFERROR(INDEX('TAXA DE OCUP. RECUR.'!$F$1:$F$60, MATCH(T1062, 'TAXA DE OCUP. RECUR.'!$E$1:$E$60, 0)),"")</f>
        <v>EXPEDIÇÃO</v>
      </c>
      <c r="V1062" s="165">
        <v>1</v>
      </c>
      <c r="W1062" s="165"/>
      <c r="X1062" s="229">
        <v>46147</v>
      </c>
      <c r="Y1062" s="229"/>
      <c r="Z1062" s="47">
        <f t="shared" si="130"/>
        <v>19</v>
      </c>
      <c r="AA1062" s="47" t="str">
        <f t="shared" si="131"/>
        <v/>
      </c>
      <c r="AB1062" s="47" t="str">
        <f t="shared" si="132"/>
        <v>mai</v>
      </c>
      <c r="AC1062" s="47" t="str">
        <f t="shared" si="133"/>
        <v>2026</v>
      </c>
      <c r="AD1062" s="165" t="str">
        <f t="shared" si="129"/>
        <v/>
      </c>
    </row>
    <row r="1063" spans="1:30" x14ac:dyDescent="0.25">
      <c r="A1063" s="47" t="s">
        <v>1844</v>
      </c>
      <c r="B1063" s="47" t="s">
        <v>9</v>
      </c>
      <c r="C1063" s="47" t="s">
        <v>1862</v>
      </c>
      <c r="D1063" s="47" t="s">
        <v>1862</v>
      </c>
      <c r="E1063" s="47" t="s">
        <v>1459</v>
      </c>
      <c r="F1063" s="48" t="s">
        <v>1497</v>
      </c>
      <c r="G1063" s="48" t="s">
        <v>11</v>
      </c>
      <c r="H1063" s="48">
        <v>1425044</v>
      </c>
      <c r="I1063" s="48">
        <v>1</v>
      </c>
      <c r="J1063" s="48" t="s">
        <v>1151</v>
      </c>
      <c r="K1063" s="48" t="s">
        <v>1486</v>
      </c>
      <c r="M1063" s="47">
        <f>_xlfn.XLOOKUP(BASE!$A1723,dd_carteira_fundição!A:A,dd_carteira_fundição!G:G,"",0)</f>
        <v>1</v>
      </c>
      <c r="N1063" s="47" t="s">
        <v>1164</v>
      </c>
      <c r="O1063" s="133"/>
      <c r="P1063" s="166"/>
      <c r="Q1063" s="47" t="s">
        <v>1346</v>
      </c>
      <c r="R1063" s="47" t="s">
        <v>1687</v>
      </c>
      <c r="S1063" s="47" t="s">
        <v>1156</v>
      </c>
      <c r="T1063" s="164">
        <v>1</v>
      </c>
      <c r="U1063" s="47" t="str">
        <f>IFERROR(INDEX('TAXA DE OCUP. RECUR.'!$F$1:$F$60, MATCH(T1063, 'TAXA DE OCUP. RECUR.'!$E$1:$E$60, 0)),"")</f>
        <v>FUNDIÇÃO MORENO</v>
      </c>
      <c r="V1063" s="165">
        <v>1</v>
      </c>
      <c r="W1063" s="165"/>
      <c r="X1063" s="229">
        <v>46131</v>
      </c>
      <c r="Y1063" s="229"/>
      <c r="Z1063" s="47">
        <f t="shared" si="130"/>
        <v>16</v>
      </c>
      <c r="AA1063" s="47" t="str">
        <f t="shared" si="131"/>
        <v/>
      </c>
      <c r="AB1063" s="47" t="str">
        <f t="shared" si="132"/>
        <v>abr</v>
      </c>
      <c r="AC1063" s="47" t="str">
        <f t="shared" si="133"/>
        <v>2026</v>
      </c>
      <c r="AD1063" s="165" t="str">
        <f t="shared" si="129"/>
        <v/>
      </c>
    </row>
    <row r="1064" spans="1:30" x14ac:dyDescent="0.25">
      <c r="A1064" s="47" t="s">
        <v>1844</v>
      </c>
      <c r="B1064" s="47" t="s">
        <v>9</v>
      </c>
      <c r="C1064" s="47" t="s">
        <v>1862</v>
      </c>
      <c r="D1064" s="47" t="s">
        <v>1862</v>
      </c>
      <c r="E1064" s="47" t="s">
        <v>1459</v>
      </c>
      <c r="F1064" s="48" t="s">
        <v>1497</v>
      </c>
      <c r="G1064" s="48" t="s">
        <v>11</v>
      </c>
      <c r="H1064" s="48">
        <v>1425044</v>
      </c>
      <c r="I1064" s="48">
        <v>1</v>
      </c>
      <c r="J1064" s="48" t="s">
        <v>1151</v>
      </c>
      <c r="K1064" s="48" t="s">
        <v>1486</v>
      </c>
      <c r="M1064" s="47">
        <f>_xlfn.XLOOKUP(BASE!$A1724,dd_carteira_fundição!A:A,dd_carteira_fundição!G:G,"",0)</f>
        <v>1</v>
      </c>
      <c r="N1064" s="47" t="s">
        <v>1164</v>
      </c>
      <c r="O1064" s="133"/>
      <c r="P1064" s="166"/>
      <c r="Q1064" s="47" t="s">
        <v>1346</v>
      </c>
      <c r="R1064" s="47" t="s">
        <v>1690</v>
      </c>
      <c r="S1064" s="47" t="s">
        <v>2474</v>
      </c>
      <c r="T1064" s="164">
        <v>395</v>
      </c>
      <c r="U1064" s="47" t="str">
        <f>IFERROR(INDEX('TAXA DE OCUP. RECUR.'!$F$1:$F$60, MATCH(T1064, 'TAXA DE OCUP. RECUR.'!$E$1:$E$60, 0)),"")</f>
        <v>TORNO VERT. SCHIESS KZ-200   2000 - [395]</v>
      </c>
      <c r="V1064" s="165">
        <v>7.2</v>
      </c>
      <c r="W1064" s="165"/>
      <c r="X1064" s="229"/>
      <c r="Y1064" s="229"/>
      <c r="Z1064" s="47">
        <f t="shared" si="130"/>
        <v>1</v>
      </c>
      <c r="AA1064" s="47" t="str">
        <f t="shared" si="131"/>
        <v/>
      </c>
      <c r="AB1064" s="47" t="str">
        <f t="shared" si="132"/>
        <v/>
      </c>
      <c r="AC1064" s="47" t="str">
        <f t="shared" si="133"/>
        <v/>
      </c>
      <c r="AD1064" s="165" t="str">
        <f t="shared" si="129"/>
        <v/>
      </c>
    </row>
    <row r="1065" spans="1:30" x14ac:dyDescent="0.25">
      <c r="A1065" s="47" t="s">
        <v>1844</v>
      </c>
      <c r="B1065" s="47" t="s">
        <v>9</v>
      </c>
      <c r="C1065" s="47" t="s">
        <v>1862</v>
      </c>
      <c r="D1065" s="47" t="s">
        <v>1862</v>
      </c>
      <c r="E1065" s="47" t="s">
        <v>1459</v>
      </c>
      <c r="F1065" s="48" t="s">
        <v>1497</v>
      </c>
      <c r="G1065" s="48" t="s">
        <v>11</v>
      </c>
      <c r="H1065" s="48">
        <v>1425044</v>
      </c>
      <c r="I1065" s="48">
        <v>1</v>
      </c>
      <c r="J1065" s="48" t="s">
        <v>1151</v>
      </c>
      <c r="K1065" s="48" t="s">
        <v>1486</v>
      </c>
      <c r="M1065" s="47">
        <f>_xlfn.XLOOKUP(BASE!$A1725,dd_carteira_fundição!A:A,dd_carteira_fundição!G:G,"",0)</f>
        <v>1</v>
      </c>
      <c r="N1065" s="47" t="s">
        <v>1164</v>
      </c>
      <c r="O1065" s="133"/>
      <c r="P1065" s="166"/>
      <c r="Q1065" s="47" t="s">
        <v>1346</v>
      </c>
      <c r="R1065" s="47" t="s">
        <v>158</v>
      </c>
      <c r="S1065" s="47" t="s">
        <v>158</v>
      </c>
      <c r="T1065" s="164">
        <v>2</v>
      </c>
      <c r="U1065" s="47" t="str">
        <f>IFERROR(INDEX('TAXA DE OCUP. RECUR.'!$F$1:$F$60, MATCH(T1065, 'TAXA DE OCUP. RECUR.'!$E$1:$E$60, 0)),"")</f>
        <v>EXPEDIÇÃO</v>
      </c>
      <c r="V1065" s="165">
        <v>1</v>
      </c>
      <c r="W1065" s="165"/>
      <c r="X1065" s="229">
        <v>46147</v>
      </c>
      <c r="Y1065" s="229"/>
      <c r="Z1065" s="47">
        <f t="shared" si="130"/>
        <v>19</v>
      </c>
      <c r="AA1065" s="47" t="str">
        <f t="shared" si="131"/>
        <v/>
      </c>
      <c r="AB1065" s="47" t="str">
        <f t="shared" si="132"/>
        <v>mai</v>
      </c>
      <c r="AC1065" s="47" t="str">
        <f t="shared" si="133"/>
        <v>2026</v>
      </c>
      <c r="AD1065" s="165" t="str">
        <f t="shared" si="129"/>
        <v/>
      </c>
    </row>
    <row r="1066" spans="1:30" x14ac:dyDescent="0.25">
      <c r="A1066" s="47" t="s">
        <v>1849</v>
      </c>
      <c r="B1066" s="47" t="s">
        <v>9</v>
      </c>
      <c r="C1066" s="47" t="s">
        <v>1862</v>
      </c>
      <c r="D1066" s="47" t="s">
        <v>1862</v>
      </c>
      <c r="E1066" s="47" t="s">
        <v>1459</v>
      </c>
      <c r="F1066" s="48" t="s">
        <v>1461</v>
      </c>
      <c r="G1066" s="48" t="s">
        <v>11</v>
      </c>
      <c r="H1066" s="48">
        <v>1425031</v>
      </c>
      <c r="I1066" s="48">
        <v>1</v>
      </c>
      <c r="J1066" s="48" t="s">
        <v>1151</v>
      </c>
      <c r="K1066" s="48" t="s">
        <v>1486</v>
      </c>
      <c r="M1066" s="47">
        <f>_xlfn.XLOOKUP(BASE!$A1726,dd_carteira_fundição!A:A,dd_carteira_fundição!G:G,"",0)</f>
        <v>1</v>
      </c>
      <c r="N1066" s="47" t="s">
        <v>1164</v>
      </c>
      <c r="O1066" s="133"/>
      <c r="P1066" s="166"/>
      <c r="Q1066" s="47" t="s">
        <v>1346</v>
      </c>
      <c r="R1066" s="47" t="s">
        <v>1687</v>
      </c>
      <c r="S1066" s="47" t="s">
        <v>1156</v>
      </c>
      <c r="T1066" s="164">
        <v>1</v>
      </c>
      <c r="U1066" s="47" t="str">
        <f>IFERROR(INDEX('TAXA DE OCUP. RECUR.'!$F$1:$F$60, MATCH(T1066, 'TAXA DE OCUP. RECUR.'!$E$1:$E$60, 0)),"")</f>
        <v>FUNDIÇÃO MORENO</v>
      </c>
      <c r="V1066" s="165">
        <v>1</v>
      </c>
      <c r="W1066" s="165"/>
      <c r="X1066" s="229">
        <v>46161</v>
      </c>
      <c r="Y1066" s="229"/>
      <c r="Z1066" s="47">
        <f t="shared" si="130"/>
        <v>21</v>
      </c>
      <c r="AA1066" s="47" t="str">
        <f t="shared" si="131"/>
        <v/>
      </c>
      <c r="AB1066" s="47" t="str">
        <f t="shared" si="132"/>
        <v>mai</v>
      </c>
      <c r="AC1066" s="47" t="str">
        <f t="shared" si="133"/>
        <v>2026</v>
      </c>
      <c r="AD1066" s="165" t="str">
        <f t="shared" si="129"/>
        <v/>
      </c>
    </row>
    <row r="1067" spans="1:30" x14ac:dyDescent="0.25">
      <c r="A1067" s="47" t="s">
        <v>1849</v>
      </c>
      <c r="B1067" s="47" t="s">
        <v>9</v>
      </c>
      <c r="C1067" s="47" t="s">
        <v>1862</v>
      </c>
      <c r="D1067" s="47" t="s">
        <v>1862</v>
      </c>
      <c r="E1067" s="47" t="s">
        <v>1459</v>
      </c>
      <c r="F1067" s="48" t="s">
        <v>1461</v>
      </c>
      <c r="G1067" s="48" t="s">
        <v>11</v>
      </c>
      <c r="H1067" s="48">
        <v>1425031</v>
      </c>
      <c r="I1067" s="48">
        <v>1</v>
      </c>
      <c r="J1067" s="48" t="s">
        <v>1151</v>
      </c>
      <c r="K1067" s="48" t="s">
        <v>1486</v>
      </c>
      <c r="M1067" s="47">
        <f>_xlfn.XLOOKUP(BASE!$A1727,dd_carteira_fundição!A:A,dd_carteira_fundição!G:G,"",0)</f>
        <v>1</v>
      </c>
      <c r="N1067" s="47" t="s">
        <v>1164</v>
      </c>
      <c r="O1067" s="133"/>
      <c r="P1067" s="166"/>
      <c r="Q1067" s="47" t="s">
        <v>1346</v>
      </c>
      <c r="R1067" s="47" t="s">
        <v>1690</v>
      </c>
      <c r="S1067" s="47" t="s">
        <v>2474</v>
      </c>
      <c r="T1067" s="164">
        <v>395</v>
      </c>
      <c r="U1067" s="47" t="str">
        <f>IFERROR(INDEX('TAXA DE OCUP. RECUR.'!$F$1:$F$60, MATCH(T1067, 'TAXA DE OCUP. RECUR.'!$E$1:$E$60, 0)),"")</f>
        <v>TORNO VERT. SCHIESS KZ-200   2000 - [395]</v>
      </c>
      <c r="V1067" s="165">
        <v>12</v>
      </c>
      <c r="W1067" s="165"/>
      <c r="X1067" s="229"/>
      <c r="Y1067" s="229"/>
      <c r="Z1067" s="47">
        <f t="shared" si="130"/>
        <v>1</v>
      </c>
      <c r="AA1067" s="47" t="str">
        <f t="shared" si="131"/>
        <v/>
      </c>
      <c r="AB1067" s="47" t="str">
        <f t="shared" si="132"/>
        <v/>
      </c>
      <c r="AC1067" s="47" t="str">
        <f t="shared" si="133"/>
        <v/>
      </c>
      <c r="AD1067" s="165" t="str">
        <f t="shared" si="129"/>
        <v/>
      </c>
    </row>
    <row r="1068" spans="1:30" x14ac:dyDescent="0.25">
      <c r="A1068" s="47" t="s">
        <v>1849</v>
      </c>
      <c r="B1068" s="47" t="s">
        <v>9</v>
      </c>
      <c r="C1068" s="47" t="s">
        <v>1862</v>
      </c>
      <c r="D1068" s="47" t="s">
        <v>1862</v>
      </c>
      <c r="E1068" s="47" t="s">
        <v>1459</v>
      </c>
      <c r="F1068" s="48" t="s">
        <v>1461</v>
      </c>
      <c r="G1068" s="48" t="s">
        <v>11</v>
      </c>
      <c r="H1068" s="48">
        <v>1425031</v>
      </c>
      <c r="I1068" s="48">
        <v>1</v>
      </c>
      <c r="J1068" s="48" t="s">
        <v>1151</v>
      </c>
      <c r="K1068" s="48" t="s">
        <v>1486</v>
      </c>
      <c r="M1068" s="47">
        <f>_xlfn.XLOOKUP(BASE!$A1728,dd_carteira_fundição!A:A,dd_carteira_fundição!G:G,"",0)</f>
        <v>1</v>
      </c>
      <c r="N1068" s="47" t="s">
        <v>1164</v>
      </c>
      <c r="O1068" s="133"/>
      <c r="P1068" s="166"/>
      <c r="Q1068" s="47" t="s">
        <v>1346</v>
      </c>
      <c r="R1068" s="47" t="s">
        <v>158</v>
      </c>
      <c r="S1068" s="47" t="s">
        <v>158</v>
      </c>
      <c r="T1068" s="164">
        <v>2</v>
      </c>
      <c r="U1068" s="47" t="str">
        <f>IFERROR(INDEX('TAXA DE OCUP. RECUR.'!$F$1:$F$60, MATCH(T1068, 'TAXA DE OCUP. RECUR.'!$E$1:$E$60, 0)),"")</f>
        <v>EXPEDIÇÃO</v>
      </c>
      <c r="V1068" s="165">
        <v>1</v>
      </c>
      <c r="W1068" s="165"/>
      <c r="X1068" s="229">
        <v>46147</v>
      </c>
      <c r="Y1068" s="229"/>
      <c r="Z1068" s="47">
        <f t="shared" si="130"/>
        <v>19</v>
      </c>
      <c r="AA1068" s="47" t="str">
        <f t="shared" si="131"/>
        <v/>
      </c>
      <c r="AB1068" s="47" t="str">
        <f t="shared" si="132"/>
        <v>mai</v>
      </c>
      <c r="AC1068" s="47" t="str">
        <f t="shared" si="133"/>
        <v>2026</v>
      </c>
      <c r="AD1068" s="165" t="str">
        <f t="shared" si="129"/>
        <v/>
      </c>
    </row>
    <row r="1069" spans="1:30" x14ac:dyDescent="0.25">
      <c r="A1069" s="47" t="s">
        <v>1850</v>
      </c>
      <c r="B1069" s="47" t="s">
        <v>9</v>
      </c>
      <c r="C1069" s="47" t="s">
        <v>1862</v>
      </c>
      <c r="D1069" s="47" t="s">
        <v>1862</v>
      </c>
      <c r="E1069" s="47" t="s">
        <v>1459</v>
      </c>
      <c r="F1069" s="48" t="s">
        <v>1462</v>
      </c>
      <c r="G1069" s="48" t="s">
        <v>11</v>
      </c>
      <c r="H1069" s="48">
        <v>1425032</v>
      </c>
      <c r="I1069" s="48">
        <v>1</v>
      </c>
      <c r="J1069" s="48" t="s">
        <v>1151</v>
      </c>
      <c r="K1069" s="48" t="s">
        <v>1486</v>
      </c>
      <c r="M1069" s="47">
        <f>_xlfn.XLOOKUP(BASE!$A1729,dd_carteira_fundição!A:A,dd_carteira_fundição!G:G,"",0)</f>
        <v>1</v>
      </c>
      <c r="N1069" s="47" t="s">
        <v>1164</v>
      </c>
      <c r="O1069" s="133"/>
      <c r="P1069" s="166"/>
      <c r="Q1069" s="47" t="s">
        <v>1346</v>
      </c>
      <c r="R1069" s="47" t="s">
        <v>1687</v>
      </c>
      <c r="S1069" s="47" t="s">
        <v>1156</v>
      </c>
      <c r="T1069" s="164">
        <v>1</v>
      </c>
      <c r="U1069" s="47" t="str">
        <f>IFERROR(INDEX('TAXA DE OCUP. RECUR.'!$F$1:$F$60, MATCH(T1069, 'TAXA DE OCUP. RECUR.'!$E$1:$E$60, 0)),"")</f>
        <v>FUNDIÇÃO MORENO</v>
      </c>
      <c r="V1069" s="165">
        <v>1</v>
      </c>
      <c r="W1069" s="165"/>
      <c r="X1069" s="229">
        <v>46161</v>
      </c>
      <c r="Y1069" s="229"/>
      <c r="Z1069" s="47">
        <f t="shared" si="130"/>
        <v>21</v>
      </c>
      <c r="AA1069" s="47" t="str">
        <f t="shared" si="131"/>
        <v/>
      </c>
      <c r="AB1069" s="47" t="str">
        <f t="shared" si="132"/>
        <v>mai</v>
      </c>
      <c r="AC1069" s="47" t="str">
        <f t="shared" si="133"/>
        <v>2026</v>
      </c>
      <c r="AD1069" s="165" t="str">
        <f t="shared" si="129"/>
        <v/>
      </c>
    </row>
    <row r="1070" spans="1:30" x14ac:dyDescent="0.25">
      <c r="A1070" s="47" t="s">
        <v>1850</v>
      </c>
      <c r="B1070" s="47" t="s">
        <v>9</v>
      </c>
      <c r="C1070" s="47" t="s">
        <v>1862</v>
      </c>
      <c r="D1070" s="47" t="s">
        <v>1862</v>
      </c>
      <c r="E1070" s="47" t="s">
        <v>1459</v>
      </c>
      <c r="F1070" s="48" t="s">
        <v>1462</v>
      </c>
      <c r="G1070" s="48" t="s">
        <v>11</v>
      </c>
      <c r="H1070" s="48">
        <v>1425032</v>
      </c>
      <c r="I1070" s="48">
        <v>1</v>
      </c>
      <c r="J1070" s="48" t="s">
        <v>1151</v>
      </c>
      <c r="K1070" s="48" t="s">
        <v>1486</v>
      </c>
      <c r="M1070" s="47">
        <f>_xlfn.XLOOKUP(BASE!$A1730,dd_carteira_fundição!A:A,dd_carteira_fundição!G:G,"",0)</f>
        <v>1</v>
      </c>
      <c r="N1070" s="47" t="s">
        <v>1164</v>
      </c>
      <c r="O1070" s="133"/>
      <c r="P1070" s="166"/>
      <c r="Q1070" s="47" t="s">
        <v>1346</v>
      </c>
      <c r="R1070" s="47" t="s">
        <v>1690</v>
      </c>
      <c r="S1070" s="47" t="s">
        <v>2474</v>
      </c>
      <c r="T1070" s="164">
        <v>395</v>
      </c>
      <c r="U1070" s="47" t="str">
        <f>IFERROR(INDEX('TAXA DE OCUP. RECUR.'!$F$1:$F$60, MATCH(T1070, 'TAXA DE OCUP. RECUR.'!$E$1:$E$60, 0)),"")</f>
        <v>TORNO VERT. SCHIESS KZ-200   2000 - [395]</v>
      </c>
      <c r="V1070" s="165">
        <v>12</v>
      </c>
      <c r="W1070" s="165"/>
      <c r="X1070" s="229"/>
      <c r="Y1070" s="229"/>
      <c r="Z1070" s="47">
        <f t="shared" si="130"/>
        <v>1</v>
      </c>
      <c r="AA1070" s="47" t="str">
        <f t="shared" si="131"/>
        <v/>
      </c>
      <c r="AB1070" s="47" t="str">
        <f t="shared" si="132"/>
        <v/>
      </c>
      <c r="AC1070" s="47" t="str">
        <f t="shared" si="133"/>
        <v/>
      </c>
      <c r="AD1070" s="165" t="str">
        <f t="shared" si="129"/>
        <v/>
      </c>
    </row>
    <row r="1071" spans="1:30" x14ac:dyDescent="0.25">
      <c r="A1071" s="47" t="s">
        <v>1850</v>
      </c>
      <c r="B1071" s="47" t="s">
        <v>9</v>
      </c>
      <c r="C1071" s="47" t="s">
        <v>1862</v>
      </c>
      <c r="D1071" s="47" t="s">
        <v>1862</v>
      </c>
      <c r="E1071" s="47" t="s">
        <v>1459</v>
      </c>
      <c r="F1071" s="48" t="s">
        <v>1462</v>
      </c>
      <c r="G1071" s="48" t="s">
        <v>11</v>
      </c>
      <c r="H1071" s="48">
        <v>1425032</v>
      </c>
      <c r="I1071" s="48">
        <v>1</v>
      </c>
      <c r="J1071" s="48" t="s">
        <v>1151</v>
      </c>
      <c r="K1071" s="48" t="s">
        <v>1486</v>
      </c>
      <c r="M1071" s="47">
        <f>_xlfn.XLOOKUP(BASE!$A1731,dd_carteira_fundição!A:A,dd_carteira_fundição!G:G,"",0)</f>
        <v>1</v>
      </c>
      <c r="N1071" s="47" t="s">
        <v>1164</v>
      </c>
      <c r="O1071" s="133"/>
      <c r="P1071" s="166"/>
      <c r="Q1071" s="47" t="s">
        <v>1346</v>
      </c>
      <c r="R1071" s="47" t="s">
        <v>158</v>
      </c>
      <c r="S1071" s="47" t="s">
        <v>158</v>
      </c>
      <c r="T1071" s="164">
        <v>2</v>
      </c>
      <c r="U1071" s="47" t="str">
        <f>IFERROR(INDEX('TAXA DE OCUP. RECUR.'!$F$1:$F$60, MATCH(T1071, 'TAXA DE OCUP. RECUR.'!$E$1:$E$60, 0)),"")</f>
        <v>EXPEDIÇÃO</v>
      </c>
      <c r="V1071" s="165">
        <v>1</v>
      </c>
      <c r="W1071" s="165"/>
      <c r="X1071" s="229">
        <v>46147</v>
      </c>
      <c r="Y1071" s="229"/>
      <c r="Z1071" s="47">
        <f t="shared" si="130"/>
        <v>19</v>
      </c>
      <c r="AA1071" s="47" t="str">
        <f t="shared" si="131"/>
        <v/>
      </c>
      <c r="AB1071" s="47" t="str">
        <f t="shared" si="132"/>
        <v>mai</v>
      </c>
      <c r="AC1071" s="47" t="str">
        <f t="shared" si="133"/>
        <v>2026</v>
      </c>
      <c r="AD1071" s="165" t="str">
        <f t="shared" si="129"/>
        <v/>
      </c>
    </row>
    <row r="1072" spans="1:30" x14ac:dyDescent="0.25">
      <c r="A1072" s="47" t="s">
        <v>1851</v>
      </c>
      <c r="B1072" s="47" t="s">
        <v>9</v>
      </c>
      <c r="C1072" s="47" t="s">
        <v>1862</v>
      </c>
      <c r="D1072" s="47" t="s">
        <v>1862</v>
      </c>
      <c r="E1072" s="47" t="s">
        <v>1459</v>
      </c>
      <c r="F1072" s="48" t="s">
        <v>1500</v>
      </c>
      <c r="G1072" s="48" t="s">
        <v>11</v>
      </c>
      <c r="H1072" s="48">
        <v>1425039</v>
      </c>
      <c r="I1072" s="48">
        <v>1</v>
      </c>
      <c r="J1072" s="48" t="s">
        <v>1151</v>
      </c>
      <c r="K1072" s="48" t="s">
        <v>1486</v>
      </c>
      <c r="M1072" s="47">
        <f>_xlfn.XLOOKUP(BASE!$A1732,dd_carteira_fundição!A:A,dd_carteira_fundição!G:G,"",0)</f>
        <v>1</v>
      </c>
      <c r="N1072" s="47" t="s">
        <v>1164</v>
      </c>
      <c r="O1072" s="133"/>
      <c r="P1072" s="166"/>
      <c r="Q1072" s="47" t="s">
        <v>1346</v>
      </c>
      <c r="R1072" s="47" t="s">
        <v>1687</v>
      </c>
      <c r="S1072" s="47" t="s">
        <v>1156</v>
      </c>
      <c r="T1072" s="164">
        <v>1</v>
      </c>
      <c r="U1072" s="47" t="str">
        <f>IFERROR(INDEX('TAXA DE OCUP. RECUR.'!$F$1:$F$60, MATCH(T1072, 'TAXA DE OCUP. RECUR.'!$E$1:$E$60, 0)),"")</f>
        <v>FUNDIÇÃO MORENO</v>
      </c>
      <c r="V1072" s="165">
        <v>1</v>
      </c>
      <c r="W1072" s="165"/>
      <c r="X1072" s="229">
        <v>46128</v>
      </c>
      <c r="Y1072" s="229"/>
      <c r="Z1072" s="47">
        <f t="shared" si="130"/>
        <v>16</v>
      </c>
      <c r="AA1072" s="47" t="str">
        <f t="shared" si="131"/>
        <v/>
      </c>
      <c r="AB1072" s="47" t="str">
        <f t="shared" si="132"/>
        <v>abr</v>
      </c>
      <c r="AC1072" s="47" t="str">
        <f t="shared" si="133"/>
        <v>2026</v>
      </c>
      <c r="AD1072" s="165" t="str">
        <f t="shared" si="129"/>
        <v/>
      </c>
    </row>
    <row r="1073" spans="1:30" x14ac:dyDescent="0.25">
      <c r="A1073" s="47" t="s">
        <v>1851</v>
      </c>
      <c r="B1073" s="47" t="s">
        <v>9</v>
      </c>
      <c r="C1073" s="47" t="s">
        <v>1862</v>
      </c>
      <c r="D1073" s="47" t="s">
        <v>1862</v>
      </c>
      <c r="E1073" s="47" t="s">
        <v>1459</v>
      </c>
      <c r="F1073" s="48" t="s">
        <v>1500</v>
      </c>
      <c r="G1073" s="48" t="s">
        <v>11</v>
      </c>
      <c r="H1073" s="48">
        <v>1425039</v>
      </c>
      <c r="I1073" s="48">
        <v>1</v>
      </c>
      <c r="J1073" s="48" t="s">
        <v>1151</v>
      </c>
      <c r="K1073" s="48" t="s">
        <v>1486</v>
      </c>
      <c r="M1073" s="47">
        <f>_xlfn.XLOOKUP(BASE!$A1733,dd_carteira_fundição!A:A,dd_carteira_fundição!G:G,"",0)</f>
        <v>1</v>
      </c>
      <c r="N1073" s="47" t="s">
        <v>1164</v>
      </c>
      <c r="O1073" s="133"/>
      <c r="P1073" s="166"/>
      <c r="Q1073" s="47" t="s">
        <v>1346</v>
      </c>
      <c r="R1073" s="47" t="s">
        <v>1690</v>
      </c>
      <c r="S1073" s="47" t="s">
        <v>2474</v>
      </c>
      <c r="T1073" s="164">
        <v>395</v>
      </c>
      <c r="U1073" s="47" t="str">
        <f>IFERROR(INDEX('TAXA DE OCUP. RECUR.'!$F$1:$F$60, MATCH(T1073, 'TAXA DE OCUP. RECUR.'!$E$1:$E$60, 0)),"")</f>
        <v>TORNO VERT. SCHIESS KZ-200   2000 - [395]</v>
      </c>
      <c r="V1073" s="165">
        <v>12</v>
      </c>
      <c r="W1073" s="165"/>
      <c r="X1073" s="229"/>
      <c r="Y1073" s="229"/>
      <c r="Z1073" s="47">
        <f t="shared" si="130"/>
        <v>1</v>
      </c>
      <c r="AA1073" s="47" t="str">
        <f t="shared" si="131"/>
        <v/>
      </c>
      <c r="AB1073" s="47" t="str">
        <f t="shared" si="132"/>
        <v/>
      </c>
      <c r="AC1073" s="47" t="str">
        <f t="shared" si="133"/>
        <v/>
      </c>
      <c r="AD1073" s="165" t="str">
        <f t="shared" si="129"/>
        <v/>
      </c>
    </row>
    <row r="1074" spans="1:30" x14ac:dyDescent="0.25">
      <c r="A1074" s="47" t="s">
        <v>1851</v>
      </c>
      <c r="B1074" s="47" t="s">
        <v>9</v>
      </c>
      <c r="C1074" s="47" t="s">
        <v>1862</v>
      </c>
      <c r="D1074" s="47" t="s">
        <v>1862</v>
      </c>
      <c r="E1074" s="47" t="s">
        <v>1459</v>
      </c>
      <c r="F1074" s="48" t="s">
        <v>1500</v>
      </c>
      <c r="G1074" s="48" t="s">
        <v>11</v>
      </c>
      <c r="H1074" s="48">
        <v>1425039</v>
      </c>
      <c r="I1074" s="48">
        <v>1</v>
      </c>
      <c r="J1074" s="48" t="s">
        <v>1151</v>
      </c>
      <c r="K1074" s="48" t="s">
        <v>1486</v>
      </c>
      <c r="M1074" s="47">
        <f>_xlfn.XLOOKUP(BASE!$A1734,dd_carteira_fundição!A:A,dd_carteira_fundição!G:G,"",0)</f>
        <v>1</v>
      </c>
      <c r="N1074" s="47" t="s">
        <v>1164</v>
      </c>
      <c r="O1074" s="133"/>
      <c r="P1074" s="166"/>
      <c r="Q1074" s="47" t="s">
        <v>1346</v>
      </c>
      <c r="R1074" s="47" t="s">
        <v>158</v>
      </c>
      <c r="S1074" s="47" t="s">
        <v>158</v>
      </c>
      <c r="T1074" s="164">
        <v>2</v>
      </c>
      <c r="U1074" s="47" t="str">
        <f>IFERROR(INDEX('TAXA DE OCUP. RECUR.'!$F$1:$F$60, MATCH(T1074, 'TAXA DE OCUP. RECUR.'!$E$1:$E$60, 0)),"")</f>
        <v>EXPEDIÇÃO</v>
      </c>
      <c r="V1074" s="165">
        <v>1</v>
      </c>
      <c r="W1074" s="165"/>
      <c r="X1074" s="229">
        <v>46147</v>
      </c>
      <c r="Y1074" s="229"/>
      <c r="Z1074" s="47">
        <f t="shared" si="130"/>
        <v>19</v>
      </c>
      <c r="AA1074" s="47" t="str">
        <f t="shared" si="131"/>
        <v/>
      </c>
      <c r="AB1074" s="47" t="str">
        <f t="shared" si="132"/>
        <v>mai</v>
      </c>
      <c r="AC1074" s="47" t="str">
        <f t="shared" si="133"/>
        <v>2026</v>
      </c>
      <c r="AD1074" s="165" t="str">
        <f t="shared" si="129"/>
        <v/>
      </c>
    </row>
    <row r="1075" spans="1:30" x14ac:dyDescent="0.25">
      <c r="A1075" s="47" t="s">
        <v>1094</v>
      </c>
      <c r="B1075" s="47" t="s">
        <v>9</v>
      </c>
      <c r="C1075" s="47">
        <v>2113</v>
      </c>
      <c r="D1075" s="47">
        <v>37</v>
      </c>
      <c r="E1075" s="47" t="s">
        <v>38</v>
      </c>
      <c r="F1075" s="48" t="s">
        <v>804</v>
      </c>
      <c r="G1075" s="48" t="s">
        <v>11</v>
      </c>
      <c r="H1075" s="48">
        <v>1495049</v>
      </c>
      <c r="I1075" s="48">
        <v>1</v>
      </c>
      <c r="J1075" s="48" t="s">
        <v>1145</v>
      </c>
      <c r="K1075" s="48" t="s">
        <v>1487</v>
      </c>
      <c r="M1075" s="47">
        <f>_xlfn.XLOOKUP(BASE!$A1735,dd_carteira_fundição!A:A,dd_carteira_fundição!G:G,"",0)</f>
        <v>1</v>
      </c>
      <c r="N1075" s="47" t="s">
        <v>1164</v>
      </c>
      <c r="O1075" s="133"/>
      <c r="P1075" s="166"/>
      <c r="Q1075" s="47" t="s">
        <v>1346</v>
      </c>
      <c r="R1075" s="47" t="s">
        <v>1687</v>
      </c>
      <c r="S1075" s="48" t="s">
        <v>1156</v>
      </c>
      <c r="T1075" s="164">
        <v>1</v>
      </c>
      <c r="U1075" s="47" t="str">
        <f>IFERROR(INDEX('TAXA DE OCUP. RECUR.'!$F$1:$F$60, MATCH(T1075, 'TAXA DE OCUP. RECUR.'!$E$1:$E$60, 0)),"")</f>
        <v>FUNDIÇÃO MORENO</v>
      </c>
      <c r="V1075" s="165">
        <v>1</v>
      </c>
      <c r="W1075" s="165"/>
      <c r="X1075" s="229">
        <v>46101</v>
      </c>
      <c r="Y1075" s="229">
        <f>X1075</f>
        <v>46101</v>
      </c>
      <c r="Z1075" s="47">
        <f t="shared" si="130"/>
        <v>12</v>
      </c>
      <c r="AA1075" s="47">
        <f t="shared" si="131"/>
        <v>12</v>
      </c>
      <c r="AB1075" s="47" t="str">
        <f t="shared" si="132"/>
        <v>mar</v>
      </c>
      <c r="AC1075" s="47" t="str">
        <f t="shared" si="133"/>
        <v>2026</v>
      </c>
      <c r="AD1075" s="165">
        <f t="shared" si="129"/>
        <v>1</v>
      </c>
    </row>
    <row r="1076" spans="1:30" x14ac:dyDescent="0.25">
      <c r="A1076" s="47" t="s">
        <v>1094</v>
      </c>
      <c r="B1076" s="47" t="s">
        <v>9</v>
      </c>
      <c r="C1076" s="47">
        <v>2113</v>
      </c>
      <c r="D1076" s="47">
        <v>37</v>
      </c>
      <c r="E1076" s="47" t="s">
        <v>38</v>
      </c>
      <c r="F1076" s="48" t="s">
        <v>804</v>
      </c>
      <c r="G1076" s="48" t="s">
        <v>11</v>
      </c>
      <c r="H1076" s="48">
        <v>1495049</v>
      </c>
      <c r="I1076" s="48">
        <v>1</v>
      </c>
      <c r="J1076" s="48" t="s">
        <v>1145</v>
      </c>
      <c r="K1076" s="48" t="s">
        <v>1487</v>
      </c>
      <c r="M1076" s="47">
        <f>_xlfn.XLOOKUP(BASE!$A1736,dd_carteira_fundição!A:A,dd_carteira_fundição!G:G,"",0)</f>
        <v>1</v>
      </c>
      <c r="N1076" s="47" t="s">
        <v>1164</v>
      </c>
      <c r="O1076" s="133"/>
      <c r="P1076" s="166"/>
      <c r="Q1076" s="47" t="s">
        <v>1346</v>
      </c>
      <c r="R1076" s="47" t="s">
        <v>1690</v>
      </c>
      <c r="S1076" s="47" t="s">
        <v>174</v>
      </c>
      <c r="T1076" s="164">
        <v>106</v>
      </c>
      <c r="U1076" s="47" t="str">
        <f>IFERROR(INDEX('TAXA DE OCUP. RECUR.'!$F$1:$F$60, MATCH(T1076, 'TAXA DE OCUP. RECUR.'!$E$1:$E$60, 0)),"")</f>
        <v>PLAINA DE MESA POREBA - [106]</v>
      </c>
      <c r="V1076" s="165">
        <v>3.42</v>
      </c>
      <c r="W1076" s="165"/>
      <c r="X1076" s="229">
        <v>46131</v>
      </c>
      <c r="Y1076" s="229">
        <f t="shared" ref="Y1076:Y1079" si="134">X1076</f>
        <v>46131</v>
      </c>
      <c r="Z1076" s="47">
        <f t="shared" si="130"/>
        <v>16</v>
      </c>
      <c r="AA1076" s="47">
        <f t="shared" si="131"/>
        <v>16</v>
      </c>
      <c r="AB1076" s="47" t="str">
        <f t="shared" si="132"/>
        <v>abr</v>
      </c>
      <c r="AC1076" s="47" t="str">
        <f t="shared" si="133"/>
        <v>2026</v>
      </c>
      <c r="AD1076" s="165">
        <f t="shared" si="129"/>
        <v>1</v>
      </c>
    </row>
    <row r="1077" spans="1:30" x14ac:dyDescent="0.25">
      <c r="A1077" s="47" t="s">
        <v>1094</v>
      </c>
      <c r="B1077" s="47" t="s">
        <v>9</v>
      </c>
      <c r="C1077" s="47">
        <v>2113</v>
      </c>
      <c r="D1077" s="47">
        <v>37</v>
      </c>
      <c r="E1077" s="47" t="s">
        <v>38</v>
      </c>
      <c r="F1077" s="48" t="s">
        <v>804</v>
      </c>
      <c r="G1077" s="48" t="s">
        <v>11</v>
      </c>
      <c r="H1077" s="48">
        <v>1495049</v>
      </c>
      <c r="I1077" s="48">
        <v>1</v>
      </c>
      <c r="J1077" s="48" t="s">
        <v>1145</v>
      </c>
      <c r="K1077" s="48" t="s">
        <v>1487</v>
      </c>
      <c r="M1077" s="47">
        <f>_xlfn.XLOOKUP(BASE!$A1737,dd_carteira_fundição!A:A,dd_carteira_fundição!G:G,"",0)</f>
        <v>1</v>
      </c>
      <c r="N1077" s="47" t="s">
        <v>1164</v>
      </c>
      <c r="O1077" s="133"/>
      <c r="P1077" s="166"/>
      <c r="Q1077" s="47" t="s">
        <v>1346</v>
      </c>
      <c r="R1077" s="47" t="s">
        <v>1690</v>
      </c>
      <c r="S1077" s="47" t="s">
        <v>175</v>
      </c>
      <c r="T1077" s="164">
        <v>151</v>
      </c>
      <c r="U1077" s="47" t="str">
        <f>IFERROR(INDEX('TAXA DE OCUP. RECUR.'!$F$1:$F$60, MATCH(T1077, 'TAXA DE OCUP. RECUR.'!$E$1:$E$60, 0)),"")</f>
        <v>MANDRILH. FISHER MILL - [151]</v>
      </c>
      <c r="V1077" s="165">
        <v>1.5545454545454545</v>
      </c>
      <c r="W1077" s="165"/>
      <c r="X1077" s="229">
        <v>46132</v>
      </c>
      <c r="Y1077" s="229">
        <f t="shared" si="134"/>
        <v>46132</v>
      </c>
      <c r="Z1077" s="47">
        <f t="shared" si="130"/>
        <v>17</v>
      </c>
      <c r="AA1077" s="47">
        <f t="shared" si="131"/>
        <v>17</v>
      </c>
      <c r="AB1077" s="47" t="str">
        <f t="shared" si="132"/>
        <v>abr</v>
      </c>
      <c r="AC1077" s="47" t="str">
        <f t="shared" si="133"/>
        <v>2026</v>
      </c>
      <c r="AD1077" s="165">
        <f t="shared" si="129"/>
        <v>1</v>
      </c>
    </row>
    <row r="1078" spans="1:30" x14ac:dyDescent="0.25">
      <c r="A1078" s="47" t="s">
        <v>1094</v>
      </c>
      <c r="B1078" s="47" t="s">
        <v>9</v>
      </c>
      <c r="C1078" s="47">
        <v>2113</v>
      </c>
      <c r="D1078" s="47">
        <v>37</v>
      </c>
      <c r="E1078" s="47" t="s">
        <v>38</v>
      </c>
      <c r="F1078" s="48" t="s">
        <v>804</v>
      </c>
      <c r="G1078" s="48" t="s">
        <v>11</v>
      </c>
      <c r="H1078" s="48">
        <v>1495049</v>
      </c>
      <c r="I1078" s="48">
        <v>1</v>
      </c>
      <c r="J1078" s="48" t="s">
        <v>1145</v>
      </c>
      <c r="K1078" s="48" t="s">
        <v>1487</v>
      </c>
      <c r="M1078" s="47">
        <f>_xlfn.XLOOKUP(BASE!$A1738,dd_carteira_fundição!A:A,dd_carteira_fundição!G:G,"",0)</f>
        <v>1</v>
      </c>
      <c r="N1078" s="47" t="s">
        <v>1164</v>
      </c>
      <c r="O1078" s="133"/>
      <c r="P1078" s="166"/>
      <c r="Q1078" s="47" t="s">
        <v>1346</v>
      </c>
      <c r="R1078" s="47" t="s">
        <v>1690</v>
      </c>
      <c r="S1078" s="47" t="s">
        <v>177</v>
      </c>
      <c r="T1078" s="164">
        <v>560</v>
      </c>
      <c r="U1078" s="47" t="str">
        <f>IFERROR(INDEX('TAXA DE OCUP. RECUR.'!$F$1:$F$60, MATCH(T1078, 'TAXA DE OCUP. RECUR.'!$E$1:$E$60, 0)),"")</f>
        <v>FRESA DROPP HEINN - [560]</v>
      </c>
      <c r="V1078" s="165">
        <v>4.8600000000000003</v>
      </c>
      <c r="W1078" s="165"/>
      <c r="X1078" s="229">
        <v>46133</v>
      </c>
      <c r="Y1078" s="229">
        <f t="shared" si="134"/>
        <v>46133</v>
      </c>
      <c r="Z1078" s="47">
        <f t="shared" si="130"/>
        <v>17</v>
      </c>
      <c r="AA1078" s="47">
        <f t="shared" si="131"/>
        <v>17</v>
      </c>
      <c r="AB1078" s="47" t="str">
        <f t="shared" si="132"/>
        <v>abr</v>
      </c>
      <c r="AC1078" s="47" t="str">
        <f t="shared" si="133"/>
        <v>2026</v>
      </c>
      <c r="AD1078" s="165">
        <f t="shared" si="129"/>
        <v>1</v>
      </c>
    </row>
    <row r="1079" spans="1:30" x14ac:dyDescent="0.25">
      <c r="A1079" s="47" t="s">
        <v>1094</v>
      </c>
      <c r="B1079" s="47" t="s">
        <v>9</v>
      </c>
      <c r="C1079" s="47">
        <v>2113</v>
      </c>
      <c r="D1079" s="47">
        <v>37</v>
      </c>
      <c r="E1079" s="47" t="s">
        <v>38</v>
      </c>
      <c r="F1079" s="48" t="s">
        <v>804</v>
      </c>
      <c r="G1079" s="48" t="s">
        <v>11</v>
      </c>
      <c r="H1079" s="48">
        <v>1495049</v>
      </c>
      <c r="I1079" s="48">
        <v>1</v>
      </c>
      <c r="J1079" s="48" t="s">
        <v>1145</v>
      </c>
      <c r="K1079" s="48" t="s">
        <v>1487</v>
      </c>
      <c r="M1079" s="47">
        <f>_xlfn.XLOOKUP(BASE!$A1739,dd_carteira_fundição!A:A,dd_carteira_fundição!G:G,"",0)</f>
        <v>1</v>
      </c>
      <c r="N1079" s="47" t="s">
        <v>1164</v>
      </c>
      <c r="O1079" s="133"/>
      <c r="P1079" s="166"/>
      <c r="Q1079" s="47" t="s">
        <v>1346</v>
      </c>
      <c r="R1079" s="47" t="s">
        <v>1690</v>
      </c>
      <c r="S1079" s="47" t="s">
        <v>176</v>
      </c>
      <c r="T1079" s="164">
        <v>610</v>
      </c>
      <c r="U1079" s="47" t="str">
        <f>IFERROR(INDEX('TAXA DE OCUP. RECUR.'!$F$1:$F$60, MATCH(T1079, 'TAXA DE OCUP. RECUR.'!$E$1:$E$60, 0)),"")</f>
        <v>FRESADORA HEYLIGENTASDE - [610]</v>
      </c>
      <c r="V1079" s="165">
        <v>1.9882142176481796</v>
      </c>
      <c r="W1079" s="165"/>
      <c r="X1079" s="229">
        <v>46134</v>
      </c>
      <c r="Y1079" s="229">
        <f t="shared" si="134"/>
        <v>46134</v>
      </c>
      <c r="Z1079" s="47">
        <f t="shared" si="130"/>
        <v>17</v>
      </c>
      <c r="AA1079" s="47">
        <f t="shared" si="131"/>
        <v>17</v>
      </c>
      <c r="AB1079" s="47" t="str">
        <f t="shared" si="132"/>
        <v>abr</v>
      </c>
      <c r="AC1079" s="47" t="str">
        <f t="shared" si="133"/>
        <v>2026</v>
      </c>
      <c r="AD1079" s="165">
        <f t="shared" si="129"/>
        <v>1</v>
      </c>
    </row>
    <row r="1080" spans="1:30" x14ac:dyDescent="0.25">
      <c r="A1080" s="47" t="s">
        <v>1094</v>
      </c>
      <c r="B1080" s="47" t="s">
        <v>9</v>
      </c>
      <c r="C1080" s="47">
        <v>2113</v>
      </c>
      <c r="D1080" s="47">
        <v>37</v>
      </c>
      <c r="E1080" s="47" t="s">
        <v>38</v>
      </c>
      <c r="F1080" s="48" t="s">
        <v>804</v>
      </c>
      <c r="G1080" s="48" t="s">
        <v>11</v>
      </c>
      <c r="H1080" s="48">
        <v>1495049</v>
      </c>
      <c r="I1080" s="48">
        <v>1</v>
      </c>
      <c r="J1080" s="48" t="s">
        <v>1145</v>
      </c>
      <c r="K1080" s="48" t="s">
        <v>1487</v>
      </c>
      <c r="M1080" s="47">
        <f>_xlfn.XLOOKUP(BASE!$A1740,dd_carteira_fundição!A:A,dd_carteira_fundição!G:G,"",0)</f>
        <v>1</v>
      </c>
      <c r="N1080" s="47" t="s">
        <v>1164</v>
      </c>
      <c r="O1080" s="133"/>
      <c r="P1080" s="166"/>
      <c r="Q1080" s="47" t="s">
        <v>1346</v>
      </c>
      <c r="R1080" s="47" t="s">
        <v>158</v>
      </c>
      <c r="S1080" s="47" t="s">
        <v>158</v>
      </c>
      <c r="T1080" s="164">
        <v>2</v>
      </c>
      <c r="U1080" s="47" t="str">
        <f>IFERROR(INDEX('TAXA DE OCUP. RECUR.'!$F$1:$F$60, MATCH(T1080, 'TAXA DE OCUP. RECUR.'!$E$1:$E$60, 0)),"")</f>
        <v>EXPEDIÇÃO</v>
      </c>
      <c r="V1080" s="165">
        <v>1</v>
      </c>
      <c r="W1080" s="165"/>
      <c r="X1080" s="229">
        <v>46176</v>
      </c>
      <c r="Y1080" s="229"/>
      <c r="Z1080" s="47">
        <f t="shared" si="130"/>
        <v>23</v>
      </c>
      <c r="AA1080" s="47" t="str">
        <f t="shared" si="131"/>
        <v/>
      </c>
      <c r="AB1080" s="47" t="str">
        <f t="shared" si="132"/>
        <v>jun</v>
      </c>
      <c r="AC1080" s="47" t="str">
        <f t="shared" si="133"/>
        <v>2026</v>
      </c>
      <c r="AD1080" s="165" t="str">
        <f t="shared" si="129"/>
        <v/>
      </c>
    </row>
    <row r="1081" spans="1:30" x14ac:dyDescent="0.25">
      <c r="A1081" s="47" t="s">
        <v>1095</v>
      </c>
      <c r="B1081" s="47" t="s">
        <v>9</v>
      </c>
      <c r="C1081" s="47">
        <v>2113</v>
      </c>
      <c r="D1081" s="47">
        <v>45</v>
      </c>
      <c r="E1081" s="47" t="s">
        <v>38</v>
      </c>
      <c r="F1081" s="48" t="s">
        <v>804</v>
      </c>
      <c r="G1081" s="48" t="s">
        <v>11</v>
      </c>
      <c r="H1081" s="48">
        <v>1495049</v>
      </c>
      <c r="I1081" s="48">
        <v>1</v>
      </c>
      <c r="J1081" s="48" t="s">
        <v>1145</v>
      </c>
      <c r="K1081" s="48" t="s">
        <v>1487</v>
      </c>
      <c r="M1081" s="47">
        <f>_xlfn.XLOOKUP(BASE!$A1741,dd_carteira_fundição!A:A,dd_carteira_fundição!G:G,"",0)</f>
        <v>1</v>
      </c>
      <c r="N1081" s="47" t="s">
        <v>1164</v>
      </c>
      <c r="O1081" s="133"/>
      <c r="P1081" s="166"/>
      <c r="Q1081" s="47" t="s">
        <v>1346</v>
      </c>
      <c r="R1081" s="47" t="s">
        <v>1687</v>
      </c>
      <c r="S1081" s="48" t="s">
        <v>1156</v>
      </c>
      <c r="T1081" s="164">
        <v>1</v>
      </c>
      <c r="U1081" s="47" t="str">
        <f>IFERROR(INDEX('TAXA DE OCUP. RECUR.'!$F$1:$F$60, MATCH(T1081, 'TAXA DE OCUP. RECUR.'!$E$1:$E$60, 0)),"")</f>
        <v>FUNDIÇÃO MORENO</v>
      </c>
      <c r="V1081" s="165">
        <v>1</v>
      </c>
      <c r="W1081" s="165"/>
      <c r="X1081" s="229">
        <v>46101</v>
      </c>
      <c r="Y1081" s="229">
        <f>X1081</f>
        <v>46101</v>
      </c>
      <c r="Z1081" s="47">
        <f t="shared" si="130"/>
        <v>12</v>
      </c>
      <c r="AA1081" s="47">
        <f t="shared" si="131"/>
        <v>12</v>
      </c>
      <c r="AB1081" s="47" t="str">
        <f t="shared" si="132"/>
        <v>mar</v>
      </c>
      <c r="AC1081" s="47" t="str">
        <f t="shared" si="133"/>
        <v>2026</v>
      </c>
      <c r="AD1081" s="165">
        <f t="shared" si="129"/>
        <v>1</v>
      </c>
    </row>
    <row r="1082" spans="1:30" x14ac:dyDescent="0.25">
      <c r="A1082" s="47" t="s">
        <v>1095</v>
      </c>
      <c r="B1082" s="47" t="s">
        <v>9</v>
      </c>
      <c r="C1082" s="47">
        <v>2113</v>
      </c>
      <c r="D1082" s="47">
        <v>45</v>
      </c>
      <c r="E1082" s="47" t="s">
        <v>38</v>
      </c>
      <c r="F1082" s="48" t="s">
        <v>804</v>
      </c>
      <c r="G1082" s="48" t="s">
        <v>11</v>
      </c>
      <c r="H1082" s="48">
        <v>1495049</v>
      </c>
      <c r="I1082" s="48">
        <v>1</v>
      </c>
      <c r="J1082" s="48" t="s">
        <v>1145</v>
      </c>
      <c r="K1082" s="48" t="s">
        <v>1487</v>
      </c>
      <c r="M1082" s="47">
        <f>_xlfn.XLOOKUP(BASE!$A1742,dd_carteira_fundição!A:A,dd_carteira_fundição!G:G,"",0)</f>
        <v>1</v>
      </c>
      <c r="N1082" s="47" t="s">
        <v>1164</v>
      </c>
      <c r="O1082" s="133"/>
      <c r="P1082" s="166"/>
      <c r="Q1082" s="47" t="s">
        <v>1346</v>
      </c>
      <c r="R1082" s="47" t="s">
        <v>1690</v>
      </c>
      <c r="S1082" s="47" t="s">
        <v>174</v>
      </c>
      <c r="T1082" s="164">
        <v>106</v>
      </c>
      <c r="U1082" s="47" t="str">
        <f>IFERROR(INDEX('TAXA DE OCUP. RECUR.'!$F$1:$F$60, MATCH(T1082, 'TAXA DE OCUP. RECUR.'!$E$1:$E$60, 0)),"")</f>
        <v>PLAINA DE MESA POREBA - [106]</v>
      </c>
      <c r="V1082" s="165">
        <v>3.42</v>
      </c>
      <c r="W1082" s="165"/>
      <c r="X1082" s="229">
        <v>46131</v>
      </c>
      <c r="Y1082" s="229">
        <f t="shared" ref="Y1082:Y1085" si="135">X1082</f>
        <v>46131</v>
      </c>
      <c r="Z1082" s="47">
        <f t="shared" si="130"/>
        <v>16</v>
      </c>
      <c r="AA1082" s="47">
        <f t="shared" si="131"/>
        <v>16</v>
      </c>
      <c r="AB1082" s="47" t="str">
        <f t="shared" si="132"/>
        <v>abr</v>
      </c>
      <c r="AC1082" s="47" t="str">
        <f t="shared" si="133"/>
        <v>2026</v>
      </c>
      <c r="AD1082" s="165">
        <f t="shared" si="129"/>
        <v>1</v>
      </c>
    </row>
    <row r="1083" spans="1:30" x14ac:dyDescent="0.25">
      <c r="A1083" s="47" t="s">
        <v>1095</v>
      </c>
      <c r="B1083" s="47" t="s">
        <v>9</v>
      </c>
      <c r="C1083" s="47">
        <v>2113</v>
      </c>
      <c r="D1083" s="47">
        <v>45</v>
      </c>
      <c r="E1083" s="47" t="s">
        <v>38</v>
      </c>
      <c r="F1083" s="48" t="s">
        <v>804</v>
      </c>
      <c r="G1083" s="48" t="s">
        <v>11</v>
      </c>
      <c r="H1083" s="48">
        <v>1495049</v>
      </c>
      <c r="I1083" s="48">
        <v>1</v>
      </c>
      <c r="J1083" s="48" t="s">
        <v>1145</v>
      </c>
      <c r="K1083" s="48" t="s">
        <v>1487</v>
      </c>
      <c r="M1083" s="47">
        <f>_xlfn.XLOOKUP(BASE!$A1743,dd_carteira_fundição!A:A,dd_carteira_fundição!G:G,"",0)</f>
        <v>1</v>
      </c>
      <c r="N1083" s="47" t="s">
        <v>1164</v>
      </c>
      <c r="O1083" s="133"/>
      <c r="P1083" s="166"/>
      <c r="Q1083" s="47" t="s">
        <v>1346</v>
      </c>
      <c r="R1083" s="47" t="s">
        <v>1690</v>
      </c>
      <c r="S1083" s="47" t="s">
        <v>175</v>
      </c>
      <c r="T1083" s="164">
        <v>151</v>
      </c>
      <c r="U1083" s="47" t="str">
        <f>IFERROR(INDEX('TAXA DE OCUP. RECUR.'!$F$1:$F$60, MATCH(T1083, 'TAXA DE OCUP. RECUR.'!$E$1:$E$60, 0)),"")</f>
        <v>MANDRILH. FISHER MILL - [151]</v>
      </c>
      <c r="V1083" s="165">
        <v>1.5545454545454545</v>
      </c>
      <c r="W1083" s="165"/>
      <c r="X1083" s="229">
        <v>46132</v>
      </c>
      <c r="Y1083" s="229">
        <f t="shared" si="135"/>
        <v>46132</v>
      </c>
      <c r="Z1083" s="47">
        <f t="shared" si="130"/>
        <v>17</v>
      </c>
      <c r="AA1083" s="47">
        <f t="shared" si="131"/>
        <v>17</v>
      </c>
      <c r="AB1083" s="47" t="str">
        <f t="shared" si="132"/>
        <v>abr</v>
      </c>
      <c r="AC1083" s="47" t="str">
        <f t="shared" si="133"/>
        <v>2026</v>
      </c>
      <c r="AD1083" s="165">
        <f t="shared" si="129"/>
        <v>1</v>
      </c>
    </row>
    <row r="1084" spans="1:30" x14ac:dyDescent="0.25">
      <c r="A1084" s="47" t="s">
        <v>1095</v>
      </c>
      <c r="B1084" s="47" t="s">
        <v>9</v>
      </c>
      <c r="C1084" s="47">
        <v>2113</v>
      </c>
      <c r="D1084" s="47">
        <v>45</v>
      </c>
      <c r="E1084" s="47" t="s">
        <v>38</v>
      </c>
      <c r="F1084" s="48" t="s">
        <v>804</v>
      </c>
      <c r="G1084" s="48" t="s">
        <v>11</v>
      </c>
      <c r="H1084" s="48">
        <v>1495049</v>
      </c>
      <c r="I1084" s="48">
        <v>1</v>
      </c>
      <c r="J1084" s="48" t="s">
        <v>1145</v>
      </c>
      <c r="K1084" s="48" t="s">
        <v>1487</v>
      </c>
      <c r="M1084" s="47">
        <f>_xlfn.XLOOKUP(BASE!$A1744,dd_carteira_fundição!A:A,dd_carteira_fundição!G:G,"",0)</f>
        <v>1</v>
      </c>
      <c r="N1084" s="47" t="s">
        <v>1164</v>
      </c>
      <c r="O1084" s="133"/>
      <c r="P1084" s="166"/>
      <c r="Q1084" s="47" t="s">
        <v>1346</v>
      </c>
      <c r="R1084" s="47" t="s">
        <v>1690</v>
      </c>
      <c r="S1084" s="47" t="s">
        <v>177</v>
      </c>
      <c r="T1084" s="164">
        <v>560</v>
      </c>
      <c r="U1084" s="47" t="str">
        <f>IFERROR(INDEX('TAXA DE OCUP. RECUR.'!$F$1:$F$60, MATCH(T1084, 'TAXA DE OCUP. RECUR.'!$E$1:$E$60, 0)),"")</f>
        <v>FRESA DROPP HEINN - [560]</v>
      </c>
      <c r="V1084" s="165">
        <v>4.8600000000000003</v>
      </c>
      <c r="W1084" s="165"/>
      <c r="X1084" s="229">
        <v>46133</v>
      </c>
      <c r="Y1084" s="229">
        <f t="shared" si="135"/>
        <v>46133</v>
      </c>
      <c r="Z1084" s="47">
        <f t="shared" si="130"/>
        <v>17</v>
      </c>
      <c r="AA1084" s="47">
        <f t="shared" si="131"/>
        <v>17</v>
      </c>
      <c r="AB1084" s="47" t="str">
        <f t="shared" si="132"/>
        <v>abr</v>
      </c>
      <c r="AC1084" s="47" t="str">
        <f t="shared" si="133"/>
        <v>2026</v>
      </c>
      <c r="AD1084" s="165">
        <f t="shared" si="129"/>
        <v>1</v>
      </c>
    </row>
    <row r="1085" spans="1:30" x14ac:dyDescent="0.25">
      <c r="A1085" s="47" t="s">
        <v>1095</v>
      </c>
      <c r="B1085" s="47" t="s">
        <v>9</v>
      </c>
      <c r="C1085" s="47">
        <v>2113</v>
      </c>
      <c r="D1085" s="47">
        <v>45</v>
      </c>
      <c r="E1085" s="47" t="s">
        <v>38</v>
      </c>
      <c r="F1085" s="48" t="s">
        <v>804</v>
      </c>
      <c r="G1085" s="48" t="s">
        <v>11</v>
      </c>
      <c r="H1085" s="48">
        <v>1495049</v>
      </c>
      <c r="I1085" s="48">
        <v>1</v>
      </c>
      <c r="J1085" s="48" t="s">
        <v>1145</v>
      </c>
      <c r="K1085" s="48" t="s">
        <v>1487</v>
      </c>
      <c r="M1085" s="47">
        <f>_xlfn.XLOOKUP(BASE!$A1745,dd_carteira_fundição!A:A,dd_carteira_fundição!G:G,"",0)</f>
        <v>1</v>
      </c>
      <c r="N1085" s="47" t="s">
        <v>1164</v>
      </c>
      <c r="O1085" s="133"/>
      <c r="P1085" s="166"/>
      <c r="Q1085" s="47" t="s">
        <v>1346</v>
      </c>
      <c r="R1085" s="47" t="s">
        <v>1690</v>
      </c>
      <c r="S1085" s="47" t="s">
        <v>176</v>
      </c>
      <c r="T1085" s="164">
        <v>610</v>
      </c>
      <c r="U1085" s="47" t="str">
        <f>IFERROR(INDEX('TAXA DE OCUP. RECUR.'!$F$1:$F$60, MATCH(T1085, 'TAXA DE OCUP. RECUR.'!$E$1:$E$60, 0)),"")</f>
        <v>FRESADORA HEYLIGENTASDE - [610]</v>
      </c>
      <c r="V1085" s="165">
        <v>1.9882142176481796</v>
      </c>
      <c r="W1085" s="165"/>
      <c r="X1085" s="229">
        <v>46134</v>
      </c>
      <c r="Y1085" s="229">
        <f t="shared" si="135"/>
        <v>46134</v>
      </c>
      <c r="Z1085" s="47">
        <f t="shared" si="130"/>
        <v>17</v>
      </c>
      <c r="AA1085" s="47">
        <f t="shared" si="131"/>
        <v>17</v>
      </c>
      <c r="AB1085" s="47" t="str">
        <f t="shared" si="132"/>
        <v>abr</v>
      </c>
      <c r="AC1085" s="47" t="str">
        <f t="shared" si="133"/>
        <v>2026</v>
      </c>
      <c r="AD1085" s="165">
        <f t="shared" si="129"/>
        <v>1</v>
      </c>
    </row>
    <row r="1086" spans="1:30" x14ac:dyDescent="0.25">
      <c r="A1086" s="47" t="s">
        <v>1095</v>
      </c>
      <c r="B1086" s="47" t="s">
        <v>9</v>
      </c>
      <c r="C1086" s="47">
        <v>2113</v>
      </c>
      <c r="D1086" s="47">
        <v>45</v>
      </c>
      <c r="E1086" s="47" t="s">
        <v>38</v>
      </c>
      <c r="F1086" s="48" t="s">
        <v>804</v>
      </c>
      <c r="G1086" s="48" t="s">
        <v>11</v>
      </c>
      <c r="H1086" s="48">
        <v>1495049</v>
      </c>
      <c r="I1086" s="48">
        <v>1</v>
      </c>
      <c r="J1086" s="48" t="s">
        <v>1145</v>
      </c>
      <c r="K1086" s="48" t="s">
        <v>1487</v>
      </c>
      <c r="M1086" s="47">
        <f>_xlfn.XLOOKUP(BASE!$A1746,dd_carteira_fundição!A:A,dd_carteira_fundição!G:G,"",0)</f>
        <v>2</v>
      </c>
      <c r="N1086" s="47" t="s">
        <v>1164</v>
      </c>
      <c r="O1086" s="133"/>
      <c r="P1086" s="166"/>
      <c r="Q1086" s="47" t="s">
        <v>1346</v>
      </c>
      <c r="R1086" s="47" t="s">
        <v>158</v>
      </c>
      <c r="S1086" s="47" t="s">
        <v>158</v>
      </c>
      <c r="T1086" s="164">
        <v>2</v>
      </c>
      <c r="U1086" s="47" t="str">
        <f>IFERROR(INDEX('TAXA DE OCUP. RECUR.'!$F$1:$F$60, MATCH(T1086, 'TAXA DE OCUP. RECUR.'!$E$1:$E$60, 0)),"")</f>
        <v>EXPEDIÇÃO</v>
      </c>
      <c r="V1086" s="165">
        <v>1</v>
      </c>
      <c r="W1086" s="165"/>
      <c r="X1086" s="229">
        <v>46176</v>
      </c>
      <c r="Y1086" s="229"/>
      <c r="Z1086" s="47">
        <f t="shared" si="130"/>
        <v>23</v>
      </c>
      <c r="AA1086" s="47" t="str">
        <f t="shared" si="131"/>
        <v/>
      </c>
      <c r="AB1086" s="47" t="str">
        <f t="shared" si="132"/>
        <v>jun</v>
      </c>
      <c r="AC1086" s="47" t="str">
        <f t="shared" si="133"/>
        <v>2026</v>
      </c>
      <c r="AD1086" s="165" t="str">
        <f t="shared" si="129"/>
        <v/>
      </c>
    </row>
    <row r="1087" spans="1:30" x14ac:dyDescent="0.25">
      <c r="A1087" s="47" t="s">
        <v>1095</v>
      </c>
      <c r="B1087" s="47" t="s">
        <v>9</v>
      </c>
      <c r="C1087" s="47">
        <v>2113</v>
      </c>
      <c r="D1087" s="47">
        <v>38</v>
      </c>
      <c r="E1087" s="47" t="s">
        <v>38</v>
      </c>
      <c r="F1087" s="48" t="s">
        <v>1893</v>
      </c>
      <c r="G1087" s="48" t="s">
        <v>11</v>
      </c>
      <c r="H1087" s="48">
        <v>1495049</v>
      </c>
      <c r="I1087" s="48">
        <v>1</v>
      </c>
      <c r="J1087" s="48" t="s">
        <v>1145</v>
      </c>
      <c r="K1087" s="48" t="s">
        <v>1487</v>
      </c>
      <c r="M1087" s="47">
        <f>_xlfn.XLOOKUP(BASE!$A1747,dd_carteira_fundição!A:A,dd_carteira_fundição!G:G,"",0)</f>
        <v>2</v>
      </c>
      <c r="N1087" s="47" t="s">
        <v>1164</v>
      </c>
      <c r="O1087" s="133"/>
      <c r="P1087" s="166"/>
      <c r="Q1087" s="47" t="s">
        <v>1346</v>
      </c>
      <c r="R1087" s="47" t="s">
        <v>1687</v>
      </c>
      <c r="S1087" s="48" t="s">
        <v>1156</v>
      </c>
      <c r="T1087" s="164">
        <v>1</v>
      </c>
      <c r="U1087" s="47" t="str">
        <f>IFERROR(INDEX('TAXA DE OCUP. RECUR.'!$F$1:$F$60, MATCH(T1087, 'TAXA DE OCUP. RECUR.'!$E$1:$E$60, 0)),"")</f>
        <v>FUNDIÇÃO MORENO</v>
      </c>
      <c r="V1087" s="165">
        <v>1</v>
      </c>
      <c r="W1087" s="165"/>
      <c r="X1087" s="229">
        <v>46101</v>
      </c>
      <c r="Y1087" s="229">
        <f>X1087</f>
        <v>46101</v>
      </c>
      <c r="Z1087" s="47">
        <f t="shared" si="130"/>
        <v>12</v>
      </c>
      <c r="AA1087" s="47">
        <f t="shared" si="131"/>
        <v>12</v>
      </c>
      <c r="AB1087" s="47" t="str">
        <f t="shared" si="132"/>
        <v>mar</v>
      </c>
      <c r="AC1087" s="47" t="str">
        <f t="shared" si="133"/>
        <v>2026</v>
      </c>
      <c r="AD1087" s="165">
        <f t="shared" si="129"/>
        <v>1</v>
      </c>
    </row>
    <row r="1088" spans="1:30" x14ac:dyDescent="0.25">
      <c r="A1088" s="47" t="s">
        <v>1095</v>
      </c>
      <c r="B1088" s="47" t="s">
        <v>9</v>
      </c>
      <c r="C1088" s="47">
        <v>2113</v>
      </c>
      <c r="D1088" s="47">
        <v>38</v>
      </c>
      <c r="E1088" s="47" t="s">
        <v>38</v>
      </c>
      <c r="F1088" s="48" t="s">
        <v>1893</v>
      </c>
      <c r="G1088" s="48" t="s">
        <v>11</v>
      </c>
      <c r="H1088" s="48">
        <v>1495049</v>
      </c>
      <c r="I1088" s="48">
        <v>1</v>
      </c>
      <c r="J1088" s="48" t="s">
        <v>1145</v>
      </c>
      <c r="K1088" s="48" t="s">
        <v>1487</v>
      </c>
      <c r="M1088" s="47">
        <f>_xlfn.XLOOKUP(BASE!$A1748,dd_carteira_fundição!A:A,dd_carteira_fundição!G:G,"",0)</f>
        <v>2</v>
      </c>
      <c r="N1088" s="47" t="s">
        <v>1164</v>
      </c>
      <c r="O1088" s="133"/>
      <c r="P1088" s="166"/>
      <c r="Q1088" s="47" t="s">
        <v>1346</v>
      </c>
      <c r="R1088" s="47" t="s">
        <v>1690</v>
      </c>
      <c r="S1088" s="47" t="s">
        <v>174</v>
      </c>
      <c r="T1088" s="164">
        <v>106</v>
      </c>
      <c r="U1088" s="47" t="str">
        <f>IFERROR(INDEX('TAXA DE OCUP. RECUR.'!$F$1:$F$60, MATCH(T1088, 'TAXA DE OCUP. RECUR.'!$E$1:$E$60, 0)),"")</f>
        <v>PLAINA DE MESA POREBA - [106]</v>
      </c>
      <c r="V1088" s="165">
        <v>3.42</v>
      </c>
      <c r="W1088" s="165"/>
      <c r="X1088" s="229">
        <v>46131</v>
      </c>
      <c r="Y1088" s="229">
        <f t="shared" ref="Y1088:Y1091" si="136">X1088</f>
        <v>46131</v>
      </c>
      <c r="Z1088" s="47">
        <f t="shared" si="130"/>
        <v>16</v>
      </c>
      <c r="AA1088" s="47">
        <f t="shared" si="131"/>
        <v>16</v>
      </c>
      <c r="AB1088" s="47" t="str">
        <f t="shared" si="132"/>
        <v>abr</v>
      </c>
      <c r="AC1088" s="47" t="str">
        <f t="shared" si="133"/>
        <v>2026</v>
      </c>
      <c r="AD1088" s="165">
        <f t="shared" si="129"/>
        <v>1</v>
      </c>
    </row>
    <row r="1089" spans="1:30" x14ac:dyDescent="0.25">
      <c r="A1089" s="47" t="s">
        <v>1095</v>
      </c>
      <c r="B1089" s="47" t="s">
        <v>9</v>
      </c>
      <c r="C1089" s="47">
        <v>2113</v>
      </c>
      <c r="D1089" s="47">
        <v>38</v>
      </c>
      <c r="E1089" s="47" t="s">
        <v>38</v>
      </c>
      <c r="F1089" s="48" t="s">
        <v>1893</v>
      </c>
      <c r="G1089" s="48" t="s">
        <v>11</v>
      </c>
      <c r="H1089" s="48">
        <v>1495049</v>
      </c>
      <c r="I1089" s="48">
        <v>1</v>
      </c>
      <c r="J1089" s="48" t="s">
        <v>1145</v>
      </c>
      <c r="K1089" s="48" t="s">
        <v>1487</v>
      </c>
      <c r="M1089" s="47">
        <f>_xlfn.XLOOKUP(BASE!$A1749,dd_carteira_fundição!A:A,dd_carteira_fundição!G:G,"",0)</f>
        <v>2</v>
      </c>
      <c r="N1089" s="47" t="s">
        <v>1164</v>
      </c>
      <c r="O1089" s="133"/>
      <c r="P1089" s="166"/>
      <c r="Q1089" s="47" t="s">
        <v>1346</v>
      </c>
      <c r="R1089" s="47" t="s">
        <v>1690</v>
      </c>
      <c r="S1089" s="47" t="s">
        <v>175</v>
      </c>
      <c r="T1089" s="164">
        <v>151</v>
      </c>
      <c r="U1089" s="47" t="str">
        <f>IFERROR(INDEX('TAXA DE OCUP. RECUR.'!$F$1:$F$60, MATCH(T1089, 'TAXA DE OCUP. RECUR.'!$E$1:$E$60, 0)),"")</f>
        <v>MANDRILH. FISHER MILL - [151]</v>
      </c>
      <c r="V1089" s="165">
        <v>1.5545454545454545</v>
      </c>
      <c r="W1089" s="165"/>
      <c r="X1089" s="229">
        <v>46132</v>
      </c>
      <c r="Y1089" s="229">
        <f t="shared" si="136"/>
        <v>46132</v>
      </c>
      <c r="Z1089" s="47">
        <f t="shared" si="130"/>
        <v>17</v>
      </c>
      <c r="AA1089" s="47">
        <f t="shared" si="131"/>
        <v>17</v>
      </c>
      <c r="AB1089" s="47" t="str">
        <f t="shared" si="132"/>
        <v>abr</v>
      </c>
      <c r="AC1089" s="47" t="str">
        <f t="shared" si="133"/>
        <v>2026</v>
      </c>
      <c r="AD1089" s="165">
        <f t="shared" si="129"/>
        <v>1</v>
      </c>
    </row>
    <row r="1090" spans="1:30" x14ac:dyDescent="0.25">
      <c r="A1090" s="47" t="s">
        <v>1095</v>
      </c>
      <c r="B1090" s="47" t="s">
        <v>9</v>
      </c>
      <c r="C1090" s="47">
        <v>2113</v>
      </c>
      <c r="D1090" s="47">
        <v>38</v>
      </c>
      <c r="E1090" s="47" t="s">
        <v>38</v>
      </c>
      <c r="F1090" s="48" t="s">
        <v>1893</v>
      </c>
      <c r="G1090" s="48" t="s">
        <v>11</v>
      </c>
      <c r="H1090" s="48">
        <v>1495049</v>
      </c>
      <c r="I1090" s="48">
        <v>1</v>
      </c>
      <c r="J1090" s="48" t="s">
        <v>1145</v>
      </c>
      <c r="K1090" s="48" t="s">
        <v>1487</v>
      </c>
      <c r="M1090" s="47">
        <f>_xlfn.XLOOKUP(BASE!$A1750,dd_carteira_fundição!A:A,dd_carteira_fundição!G:G,"",0)</f>
        <v>2</v>
      </c>
      <c r="N1090" s="47" t="s">
        <v>1164</v>
      </c>
      <c r="O1090" s="133"/>
      <c r="P1090" s="166"/>
      <c r="Q1090" s="47" t="s">
        <v>1346</v>
      </c>
      <c r="R1090" s="47" t="s">
        <v>1690</v>
      </c>
      <c r="S1090" s="47" t="s">
        <v>177</v>
      </c>
      <c r="T1090" s="164">
        <v>560</v>
      </c>
      <c r="U1090" s="47" t="str">
        <f>IFERROR(INDEX('TAXA DE OCUP. RECUR.'!$F$1:$F$60, MATCH(T1090, 'TAXA DE OCUP. RECUR.'!$E$1:$E$60, 0)),"")</f>
        <v>FRESA DROPP HEINN - [560]</v>
      </c>
      <c r="V1090" s="165">
        <v>4.8600000000000003</v>
      </c>
      <c r="W1090" s="165"/>
      <c r="X1090" s="229">
        <v>46133</v>
      </c>
      <c r="Y1090" s="229">
        <f t="shared" si="136"/>
        <v>46133</v>
      </c>
      <c r="Z1090" s="47">
        <f t="shared" si="130"/>
        <v>17</v>
      </c>
      <c r="AA1090" s="47">
        <f t="shared" si="131"/>
        <v>17</v>
      </c>
      <c r="AB1090" s="47" t="str">
        <f t="shared" si="132"/>
        <v>abr</v>
      </c>
      <c r="AC1090" s="47" t="str">
        <f t="shared" si="133"/>
        <v>2026</v>
      </c>
      <c r="AD1090" s="165">
        <f t="shared" ref="AD1090:AD1153" si="137">IF(Y1090&lt;&gt;"",1,"")</f>
        <v>1</v>
      </c>
    </row>
    <row r="1091" spans="1:30" x14ac:dyDescent="0.25">
      <c r="A1091" s="47" t="s">
        <v>1095</v>
      </c>
      <c r="B1091" s="47" t="s">
        <v>9</v>
      </c>
      <c r="C1091" s="47">
        <v>2113</v>
      </c>
      <c r="D1091" s="47">
        <v>38</v>
      </c>
      <c r="E1091" s="47" t="s">
        <v>38</v>
      </c>
      <c r="F1091" s="48" t="s">
        <v>1893</v>
      </c>
      <c r="G1091" s="48" t="s">
        <v>11</v>
      </c>
      <c r="H1091" s="48">
        <v>1495049</v>
      </c>
      <c r="I1091" s="48">
        <v>1</v>
      </c>
      <c r="J1091" s="48" t="s">
        <v>1145</v>
      </c>
      <c r="K1091" s="48" t="s">
        <v>1487</v>
      </c>
      <c r="M1091" s="47">
        <f>_xlfn.XLOOKUP(BASE!$A1751,dd_carteira_fundição!A:A,dd_carteira_fundição!G:G,"",0)</f>
        <v>2</v>
      </c>
      <c r="N1091" s="47" t="s">
        <v>1164</v>
      </c>
      <c r="O1091" s="133"/>
      <c r="P1091" s="166"/>
      <c r="Q1091" s="47" t="s">
        <v>1346</v>
      </c>
      <c r="R1091" s="47" t="s">
        <v>1690</v>
      </c>
      <c r="S1091" s="47" t="s">
        <v>176</v>
      </c>
      <c r="T1091" s="164">
        <v>610</v>
      </c>
      <c r="U1091" s="47" t="str">
        <f>IFERROR(INDEX('TAXA DE OCUP. RECUR.'!$F$1:$F$60, MATCH(T1091, 'TAXA DE OCUP. RECUR.'!$E$1:$E$60, 0)),"")</f>
        <v>FRESADORA HEYLIGENTASDE - [610]</v>
      </c>
      <c r="V1091" s="165">
        <v>1.9882142176481796</v>
      </c>
      <c r="W1091" s="165"/>
      <c r="X1091" s="229">
        <v>46134</v>
      </c>
      <c r="Y1091" s="229">
        <f t="shared" si="136"/>
        <v>46134</v>
      </c>
      <c r="Z1091" s="47">
        <f t="shared" ref="Z1091:Z1154" si="138">IFERROR(WEEKNUM(X1091,11),"")</f>
        <v>17</v>
      </c>
      <c r="AA1091" s="47">
        <f t="shared" ref="AA1091" si="139">IF(Y1091&lt;&gt;"",WEEKNUM(Y1091,11),"")</f>
        <v>17</v>
      </c>
      <c r="AB1091" s="47" t="str">
        <f t="shared" si="132"/>
        <v>abr</v>
      </c>
      <c r="AC1091" s="47" t="str">
        <f t="shared" si="133"/>
        <v>2026</v>
      </c>
      <c r="AD1091" s="165">
        <f t="shared" si="137"/>
        <v>1</v>
      </c>
    </row>
    <row r="1092" spans="1:30" x14ac:dyDescent="0.25">
      <c r="A1092" s="47" t="s">
        <v>1095</v>
      </c>
      <c r="B1092" s="47" t="s">
        <v>9</v>
      </c>
      <c r="C1092" s="47">
        <v>2113</v>
      </c>
      <c r="D1092" s="47">
        <v>38</v>
      </c>
      <c r="E1092" s="47" t="s">
        <v>38</v>
      </c>
      <c r="F1092" s="48" t="s">
        <v>1893</v>
      </c>
      <c r="G1092" s="48" t="s">
        <v>11</v>
      </c>
      <c r="H1092" s="48">
        <v>1495049</v>
      </c>
      <c r="I1092" s="48">
        <v>1</v>
      </c>
      <c r="J1092" s="48" t="s">
        <v>1145</v>
      </c>
      <c r="K1092" s="48" t="s">
        <v>1487</v>
      </c>
      <c r="M1092" s="47">
        <f>_xlfn.XLOOKUP(BASE!$A1752,dd_carteira_fundição!A:A,dd_carteira_fundição!G:G,"",0)</f>
        <v>2</v>
      </c>
      <c r="N1092" s="47" t="s">
        <v>1164</v>
      </c>
      <c r="O1092" s="133"/>
      <c r="P1092" s="166"/>
      <c r="Q1092" s="47" t="s">
        <v>1346</v>
      </c>
      <c r="R1092" s="47" t="s">
        <v>158</v>
      </c>
      <c r="S1092" s="47" t="s">
        <v>158</v>
      </c>
      <c r="T1092" s="164">
        <v>2</v>
      </c>
      <c r="U1092" s="47" t="str">
        <f>IFERROR(INDEX('TAXA DE OCUP. RECUR.'!$F$1:$F$60, MATCH(T1092, 'TAXA DE OCUP. RECUR.'!$E$1:$E$60, 0)),"")</f>
        <v>EXPEDIÇÃO</v>
      </c>
      <c r="V1092" s="165">
        <v>1</v>
      </c>
      <c r="W1092" s="165"/>
      <c r="X1092" s="229">
        <v>46176</v>
      </c>
      <c r="Y1092" s="229"/>
      <c r="Z1092" s="47">
        <f t="shared" si="138"/>
        <v>23</v>
      </c>
      <c r="AA1092" s="47" t="str">
        <f t="shared" ref="AA1092:AA1154" si="140">IF(Y1092&lt;&gt;"",WEEKNUM(Y1092,11),"")</f>
        <v/>
      </c>
      <c r="AB1092" s="47" t="str">
        <f t="shared" si="132"/>
        <v>jun</v>
      </c>
      <c r="AC1092" s="47" t="str">
        <f t="shared" si="133"/>
        <v>2026</v>
      </c>
      <c r="AD1092" s="165" t="str">
        <f t="shared" si="137"/>
        <v/>
      </c>
    </row>
    <row r="1093" spans="1:30" x14ac:dyDescent="0.25">
      <c r="A1093" s="47" t="s">
        <v>1095</v>
      </c>
      <c r="B1093" s="47" t="s">
        <v>9</v>
      </c>
      <c r="C1093" s="47">
        <v>2113</v>
      </c>
      <c r="D1093" s="47">
        <v>39</v>
      </c>
      <c r="E1093" s="47" t="s">
        <v>38</v>
      </c>
      <c r="F1093" s="48" t="s">
        <v>1894</v>
      </c>
      <c r="G1093" s="48" t="s">
        <v>11</v>
      </c>
      <c r="H1093" s="48">
        <v>1495049</v>
      </c>
      <c r="I1093" s="48">
        <v>1</v>
      </c>
      <c r="J1093" s="48" t="s">
        <v>1145</v>
      </c>
      <c r="K1093" s="48" t="s">
        <v>1487</v>
      </c>
      <c r="M1093" s="47">
        <f>_xlfn.XLOOKUP(BASE!$A1753,dd_carteira_fundição!A:A,dd_carteira_fundição!G:G,"",0)</f>
        <v>3</v>
      </c>
      <c r="N1093" s="47" t="s">
        <v>1164</v>
      </c>
      <c r="O1093" s="133"/>
      <c r="P1093" s="166"/>
      <c r="Q1093" s="47" t="s">
        <v>1346</v>
      </c>
      <c r="R1093" s="47" t="s">
        <v>1687</v>
      </c>
      <c r="S1093" s="48" t="s">
        <v>1156</v>
      </c>
      <c r="T1093" s="164">
        <v>1</v>
      </c>
      <c r="U1093" s="47" t="str">
        <f>IFERROR(INDEX('TAXA DE OCUP. RECUR.'!$F$1:$F$60, MATCH(T1093, 'TAXA DE OCUP. RECUR.'!$E$1:$E$60, 0)),"")</f>
        <v>FUNDIÇÃO MORENO</v>
      </c>
      <c r="V1093" s="165">
        <v>1</v>
      </c>
      <c r="W1093" s="165"/>
      <c r="X1093" s="229">
        <v>46101</v>
      </c>
      <c r="Y1093" s="229">
        <f>X1093</f>
        <v>46101</v>
      </c>
      <c r="Z1093" s="47">
        <f t="shared" si="138"/>
        <v>12</v>
      </c>
      <c r="AA1093" s="47">
        <f t="shared" si="140"/>
        <v>12</v>
      </c>
      <c r="AB1093" s="47" t="str">
        <f t="shared" si="132"/>
        <v>mar</v>
      </c>
      <c r="AC1093" s="47" t="str">
        <f t="shared" si="133"/>
        <v>2026</v>
      </c>
      <c r="AD1093" s="165">
        <f t="shared" si="137"/>
        <v>1</v>
      </c>
    </row>
    <row r="1094" spans="1:30" x14ac:dyDescent="0.25">
      <c r="A1094" s="47" t="s">
        <v>1095</v>
      </c>
      <c r="B1094" s="47" t="s">
        <v>9</v>
      </c>
      <c r="C1094" s="47">
        <v>2113</v>
      </c>
      <c r="D1094" s="47">
        <v>39</v>
      </c>
      <c r="E1094" s="47" t="s">
        <v>38</v>
      </c>
      <c r="F1094" s="48" t="s">
        <v>1894</v>
      </c>
      <c r="G1094" s="48" t="s">
        <v>11</v>
      </c>
      <c r="H1094" s="48">
        <v>1495049</v>
      </c>
      <c r="I1094" s="48">
        <v>1</v>
      </c>
      <c r="J1094" s="48" t="s">
        <v>1145</v>
      </c>
      <c r="K1094" s="48" t="s">
        <v>1487</v>
      </c>
      <c r="M1094" s="47">
        <f>_xlfn.XLOOKUP(BASE!$A1754,dd_carteira_fundição!A:A,dd_carteira_fundição!G:G,"",0)</f>
        <v>3</v>
      </c>
      <c r="N1094" s="47" t="s">
        <v>1164</v>
      </c>
      <c r="O1094" s="133"/>
      <c r="P1094" s="166"/>
      <c r="Q1094" s="47" t="s">
        <v>1346</v>
      </c>
      <c r="R1094" s="47" t="s">
        <v>1690</v>
      </c>
      <c r="S1094" s="47" t="s">
        <v>174</v>
      </c>
      <c r="T1094" s="164">
        <v>106</v>
      </c>
      <c r="U1094" s="47" t="str">
        <f>IFERROR(INDEX('TAXA DE OCUP. RECUR.'!$F$1:$F$60, MATCH(T1094, 'TAXA DE OCUP. RECUR.'!$E$1:$E$60, 0)),"")</f>
        <v>PLAINA DE MESA POREBA - [106]</v>
      </c>
      <c r="V1094" s="165">
        <v>3.42</v>
      </c>
      <c r="W1094" s="165"/>
      <c r="X1094" s="229">
        <v>46131</v>
      </c>
      <c r="Y1094" s="229">
        <f t="shared" ref="Y1094:Y1097" si="141">X1094</f>
        <v>46131</v>
      </c>
      <c r="Z1094" s="47">
        <f t="shared" si="138"/>
        <v>16</v>
      </c>
      <c r="AA1094" s="47">
        <f t="shared" si="140"/>
        <v>16</v>
      </c>
      <c r="AB1094" s="47" t="str">
        <f t="shared" si="132"/>
        <v>abr</v>
      </c>
      <c r="AC1094" s="47" t="str">
        <f t="shared" si="133"/>
        <v>2026</v>
      </c>
      <c r="AD1094" s="165">
        <f t="shared" si="137"/>
        <v>1</v>
      </c>
    </row>
    <row r="1095" spans="1:30" x14ac:dyDescent="0.25">
      <c r="A1095" s="47" t="s">
        <v>1095</v>
      </c>
      <c r="B1095" s="47" t="s">
        <v>9</v>
      </c>
      <c r="C1095" s="47">
        <v>2113</v>
      </c>
      <c r="D1095" s="47">
        <v>39</v>
      </c>
      <c r="E1095" s="47" t="s">
        <v>38</v>
      </c>
      <c r="F1095" s="48" t="s">
        <v>1894</v>
      </c>
      <c r="G1095" s="48" t="s">
        <v>11</v>
      </c>
      <c r="H1095" s="48">
        <v>1495049</v>
      </c>
      <c r="I1095" s="48">
        <v>1</v>
      </c>
      <c r="J1095" s="48" t="s">
        <v>1145</v>
      </c>
      <c r="K1095" s="48" t="s">
        <v>1487</v>
      </c>
      <c r="M1095" s="47">
        <f>_xlfn.XLOOKUP(BASE!$A1755,dd_carteira_fundição!A:A,dd_carteira_fundição!G:G,"",0)</f>
        <v>3</v>
      </c>
      <c r="N1095" s="47" t="s">
        <v>1164</v>
      </c>
      <c r="O1095" s="133"/>
      <c r="P1095" s="166"/>
      <c r="Q1095" s="47" t="s">
        <v>1346</v>
      </c>
      <c r="R1095" s="47" t="s">
        <v>1690</v>
      </c>
      <c r="S1095" s="47" t="s">
        <v>175</v>
      </c>
      <c r="T1095" s="164">
        <v>151</v>
      </c>
      <c r="U1095" s="47" t="str">
        <f>IFERROR(INDEX('TAXA DE OCUP. RECUR.'!$F$1:$F$60, MATCH(T1095, 'TAXA DE OCUP. RECUR.'!$E$1:$E$60, 0)),"")</f>
        <v>MANDRILH. FISHER MILL - [151]</v>
      </c>
      <c r="V1095" s="165">
        <v>1.5545454545454545</v>
      </c>
      <c r="W1095" s="165"/>
      <c r="X1095" s="229">
        <v>46132</v>
      </c>
      <c r="Y1095" s="229">
        <f t="shared" si="141"/>
        <v>46132</v>
      </c>
      <c r="Z1095" s="47">
        <f t="shared" si="138"/>
        <v>17</v>
      </c>
      <c r="AA1095" s="47">
        <f t="shared" si="140"/>
        <v>17</v>
      </c>
      <c r="AB1095" s="47" t="str">
        <f t="shared" si="132"/>
        <v>abr</v>
      </c>
      <c r="AC1095" s="47" t="str">
        <f t="shared" si="133"/>
        <v>2026</v>
      </c>
      <c r="AD1095" s="165">
        <f t="shared" si="137"/>
        <v>1</v>
      </c>
    </row>
    <row r="1096" spans="1:30" x14ac:dyDescent="0.25">
      <c r="A1096" s="47" t="s">
        <v>1095</v>
      </c>
      <c r="B1096" s="47" t="s">
        <v>9</v>
      </c>
      <c r="C1096" s="47">
        <v>2113</v>
      </c>
      <c r="D1096" s="47">
        <v>39</v>
      </c>
      <c r="E1096" s="47" t="s">
        <v>38</v>
      </c>
      <c r="F1096" s="48" t="s">
        <v>1894</v>
      </c>
      <c r="G1096" s="48" t="s">
        <v>11</v>
      </c>
      <c r="H1096" s="48">
        <v>1495049</v>
      </c>
      <c r="I1096" s="48">
        <v>1</v>
      </c>
      <c r="J1096" s="48" t="s">
        <v>1145</v>
      </c>
      <c r="K1096" s="48" t="s">
        <v>1487</v>
      </c>
      <c r="M1096" s="47">
        <f>_xlfn.XLOOKUP(BASE!$A1756,dd_carteira_fundição!A:A,dd_carteira_fundição!G:G,"",0)</f>
        <v>3</v>
      </c>
      <c r="N1096" s="47" t="s">
        <v>1164</v>
      </c>
      <c r="O1096" s="133"/>
      <c r="P1096" s="166"/>
      <c r="Q1096" s="47" t="s">
        <v>1346</v>
      </c>
      <c r="R1096" s="47" t="s">
        <v>1690</v>
      </c>
      <c r="S1096" s="47" t="s">
        <v>177</v>
      </c>
      <c r="T1096" s="164">
        <v>560</v>
      </c>
      <c r="U1096" s="47" t="str">
        <f>IFERROR(INDEX('TAXA DE OCUP. RECUR.'!$F$1:$F$60, MATCH(T1096, 'TAXA DE OCUP. RECUR.'!$E$1:$E$60, 0)),"")</f>
        <v>FRESA DROPP HEINN - [560]</v>
      </c>
      <c r="V1096" s="165">
        <v>4.8600000000000003</v>
      </c>
      <c r="W1096" s="165"/>
      <c r="X1096" s="229">
        <v>46133</v>
      </c>
      <c r="Y1096" s="229">
        <f t="shared" si="141"/>
        <v>46133</v>
      </c>
      <c r="Z1096" s="47">
        <f t="shared" si="138"/>
        <v>17</v>
      </c>
      <c r="AA1096" s="47">
        <f t="shared" si="140"/>
        <v>17</v>
      </c>
      <c r="AB1096" s="47" t="str">
        <f t="shared" si="132"/>
        <v>abr</v>
      </c>
      <c r="AC1096" s="47" t="str">
        <f t="shared" si="133"/>
        <v>2026</v>
      </c>
      <c r="AD1096" s="165">
        <f t="shared" si="137"/>
        <v>1</v>
      </c>
    </row>
    <row r="1097" spans="1:30" x14ac:dyDescent="0.25">
      <c r="A1097" s="47" t="s">
        <v>1095</v>
      </c>
      <c r="B1097" s="47" t="s">
        <v>9</v>
      </c>
      <c r="C1097" s="47">
        <v>2113</v>
      </c>
      <c r="D1097" s="47">
        <v>39</v>
      </c>
      <c r="E1097" s="47" t="s">
        <v>38</v>
      </c>
      <c r="F1097" s="48" t="s">
        <v>1894</v>
      </c>
      <c r="G1097" s="48" t="s">
        <v>11</v>
      </c>
      <c r="H1097" s="48">
        <v>1495049</v>
      </c>
      <c r="I1097" s="48">
        <v>1</v>
      </c>
      <c r="J1097" s="48" t="s">
        <v>1145</v>
      </c>
      <c r="K1097" s="48" t="s">
        <v>1487</v>
      </c>
      <c r="M1097" s="47">
        <f>_xlfn.XLOOKUP(BASE!$A1757,dd_carteira_fundição!A:A,dd_carteira_fundição!G:G,"",0)</f>
        <v>3</v>
      </c>
      <c r="N1097" s="47" t="s">
        <v>1164</v>
      </c>
      <c r="O1097" s="133"/>
      <c r="P1097" s="166"/>
      <c r="Q1097" s="47" t="s">
        <v>1346</v>
      </c>
      <c r="R1097" s="47" t="s">
        <v>1690</v>
      </c>
      <c r="S1097" s="47" t="s">
        <v>176</v>
      </c>
      <c r="T1097" s="164">
        <v>610</v>
      </c>
      <c r="U1097" s="47" t="str">
        <f>IFERROR(INDEX('TAXA DE OCUP. RECUR.'!$F$1:$F$60, MATCH(T1097, 'TAXA DE OCUP. RECUR.'!$E$1:$E$60, 0)),"")</f>
        <v>FRESADORA HEYLIGENTASDE - [610]</v>
      </c>
      <c r="V1097" s="165">
        <v>1.9882142176481796</v>
      </c>
      <c r="W1097" s="165"/>
      <c r="X1097" s="229">
        <v>46134</v>
      </c>
      <c r="Y1097" s="229">
        <f t="shared" si="141"/>
        <v>46134</v>
      </c>
      <c r="Z1097" s="47">
        <f t="shared" si="138"/>
        <v>17</v>
      </c>
      <c r="AA1097" s="47">
        <f t="shared" si="140"/>
        <v>17</v>
      </c>
      <c r="AB1097" s="47" t="str">
        <f t="shared" si="132"/>
        <v>abr</v>
      </c>
      <c r="AC1097" s="47" t="str">
        <f t="shared" si="133"/>
        <v>2026</v>
      </c>
      <c r="AD1097" s="165">
        <f t="shared" si="137"/>
        <v>1</v>
      </c>
    </row>
    <row r="1098" spans="1:30" x14ac:dyDescent="0.25">
      <c r="A1098" s="47" t="s">
        <v>1095</v>
      </c>
      <c r="B1098" s="47" t="s">
        <v>9</v>
      </c>
      <c r="C1098" s="47">
        <v>2113</v>
      </c>
      <c r="D1098" s="47">
        <v>39</v>
      </c>
      <c r="E1098" s="47" t="s">
        <v>38</v>
      </c>
      <c r="F1098" s="48" t="s">
        <v>1894</v>
      </c>
      <c r="G1098" s="48" t="s">
        <v>11</v>
      </c>
      <c r="H1098" s="48">
        <v>1495049</v>
      </c>
      <c r="I1098" s="48">
        <v>1</v>
      </c>
      <c r="J1098" s="48" t="s">
        <v>1145</v>
      </c>
      <c r="K1098" s="48" t="s">
        <v>1487</v>
      </c>
      <c r="M1098" s="47">
        <f>_xlfn.XLOOKUP(BASE!$A1758,dd_carteira_fundição!A:A,dd_carteira_fundição!G:G,"",0)</f>
        <v>3</v>
      </c>
      <c r="N1098" s="47" t="s">
        <v>1164</v>
      </c>
      <c r="O1098" s="133"/>
      <c r="P1098" s="166"/>
      <c r="Q1098" s="47" t="s">
        <v>1346</v>
      </c>
      <c r="R1098" s="47" t="s">
        <v>158</v>
      </c>
      <c r="S1098" s="47" t="s">
        <v>158</v>
      </c>
      <c r="T1098" s="164">
        <v>2</v>
      </c>
      <c r="U1098" s="47" t="str">
        <f>IFERROR(INDEX('TAXA DE OCUP. RECUR.'!$F$1:$F$60, MATCH(T1098, 'TAXA DE OCUP. RECUR.'!$E$1:$E$60, 0)),"")</f>
        <v>EXPEDIÇÃO</v>
      </c>
      <c r="V1098" s="165">
        <v>1</v>
      </c>
      <c r="W1098" s="165"/>
      <c r="X1098" s="229">
        <v>46176</v>
      </c>
      <c r="Y1098" s="229"/>
      <c r="Z1098" s="47">
        <f t="shared" si="138"/>
        <v>23</v>
      </c>
      <c r="AA1098" s="47" t="str">
        <f t="shared" si="140"/>
        <v/>
      </c>
      <c r="AB1098" s="47" t="str">
        <f t="shared" si="132"/>
        <v>jun</v>
      </c>
      <c r="AC1098" s="47" t="str">
        <f t="shared" si="133"/>
        <v>2026</v>
      </c>
      <c r="AD1098" s="165" t="str">
        <f t="shared" si="137"/>
        <v/>
      </c>
    </row>
    <row r="1099" spans="1:30" x14ac:dyDescent="0.25">
      <c r="A1099" s="47" t="s">
        <v>1095</v>
      </c>
      <c r="B1099" s="47" t="s">
        <v>9</v>
      </c>
      <c r="C1099" s="47">
        <v>2113</v>
      </c>
      <c r="D1099" s="47">
        <v>40</v>
      </c>
      <c r="E1099" s="47" t="s">
        <v>38</v>
      </c>
      <c r="F1099" s="48" t="s">
        <v>1894</v>
      </c>
      <c r="G1099" s="48" t="s">
        <v>11</v>
      </c>
      <c r="H1099" s="48">
        <v>1495049</v>
      </c>
      <c r="I1099" s="48">
        <v>1</v>
      </c>
      <c r="J1099" s="48" t="s">
        <v>1145</v>
      </c>
      <c r="K1099" s="48" t="s">
        <v>1487</v>
      </c>
      <c r="M1099" s="47">
        <f>_xlfn.XLOOKUP(BASE!$A1759,dd_carteira_fundição!A:A,dd_carteira_fundição!G:G,"",0)</f>
        <v>3</v>
      </c>
      <c r="N1099" s="47" t="s">
        <v>1164</v>
      </c>
      <c r="O1099" s="133"/>
      <c r="P1099" s="166"/>
      <c r="Q1099" s="47" t="s">
        <v>1346</v>
      </c>
      <c r="R1099" s="47" t="s">
        <v>1687</v>
      </c>
      <c r="S1099" s="48" t="s">
        <v>1156</v>
      </c>
      <c r="T1099" s="164">
        <v>1</v>
      </c>
      <c r="U1099" s="47" t="str">
        <f>IFERROR(INDEX('TAXA DE OCUP. RECUR.'!$F$1:$F$60, MATCH(T1099, 'TAXA DE OCUP. RECUR.'!$E$1:$E$60, 0)),"")</f>
        <v>FUNDIÇÃO MORENO</v>
      </c>
      <c r="V1099" s="165">
        <v>1</v>
      </c>
      <c r="W1099" s="165"/>
      <c r="X1099" s="229">
        <v>46101</v>
      </c>
      <c r="Y1099" s="229">
        <f>X1099</f>
        <v>46101</v>
      </c>
      <c r="Z1099" s="47">
        <f t="shared" si="138"/>
        <v>12</v>
      </c>
      <c r="AA1099" s="47">
        <f t="shared" si="140"/>
        <v>12</v>
      </c>
      <c r="AB1099" s="47" t="str">
        <f t="shared" si="132"/>
        <v>mar</v>
      </c>
      <c r="AC1099" s="47" t="str">
        <f t="shared" si="133"/>
        <v>2026</v>
      </c>
      <c r="AD1099" s="165">
        <f t="shared" si="137"/>
        <v>1</v>
      </c>
    </row>
    <row r="1100" spans="1:30" x14ac:dyDescent="0.25">
      <c r="A1100" s="47" t="s">
        <v>1095</v>
      </c>
      <c r="B1100" s="47" t="s">
        <v>9</v>
      </c>
      <c r="C1100" s="47">
        <v>2113</v>
      </c>
      <c r="D1100" s="47">
        <v>40</v>
      </c>
      <c r="E1100" s="47" t="s">
        <v>38</v>
      </c>
      <c r="F1100" s="48" t="s">
        <v>1894</v>
      </c>
      <c r="G1100" s="48" t="s">
        <v>11</v>
      </c>
      <c r="H1100" s="48">
        <v>1495049</v>
      </c>
      <c r="I1100" s="48">
        <v>1</v>
      </c>
      <c r="J1100" s="48" t="s">
        <v>1145</v>
      </c>
      <c r="K1100" s="48" t="s">
        <v>1487</v>
      </c>
      <c r="M1100" s="47">
        <f>_xlfn.XLOOKUP(BASE!$A1760,dd_carteira_fundição!A:A,dd_carteira_fundição!G:G,"",0)</f>
        <v>1</v>
      </c>
      <c r="N1100" s="47" t="s">
        <v>1164</v>
      </c>
      <c r="O1100" s="133"/>
      <c r="P1100" s="166"/>
      <c r="Q1100" s="47" t="s">
        <v>1346</v>
      </c>
      <c r="R1100" s="47" t="s">
        <v>1690</v>
      </c>
      <c r="S1100" s="47" t="s">
        <v>174</v>
      </c>
      <c r="T1100" s="164">
        <v>106</v>
      </c>
      <c r="U1100" s="47" t="str">
        <f>IFERROR(INDEX('TAXA DE OCUP. RECUR.'!$F$1:$F$60, MATCH(T1100, 'TAXA DE OCUP. RECUR.'!$E$1:$E$60, 0)),"")</f>
        <v>PLAINA DE MESA POREBA - [106]</v>
      </c>
      <c r="V1100" s="165">
        <v>3.42</v>
      </c>
      <c r="W1100" s="165"/>
      <c r="X1100" s="229">
        <v>46131</v>
      </c>
      <c r="Y1100" s="229">
        <f t="shared" ref="Y1100:Y1103" si="142">X1100</f>
        <v>46131</v>
      </c>
      <c r="Z1100" s="47">
        <f t="shared" si="138"/>
        <v>16</v>
      </c>
      <c r="AA1100" s="47">
        <f t="shared" si="140"/>
        <v>16</v>
      </c>
      <c r="AB1100" s="47" t="str">
        <f t="shared" si="132"/>
        <v>abr</v>
      </c>
      <c r="AC1100" s="47" t="str">
        <f t="shared" si="133"/>
        <v>2026</v>
      </c>
      <c r="AD1100" s="165">
        <f t="shared" si="137"/>
        <v>1</v>
      </c>
    </row>
    <row r="1101" spans="1:30" x14ac:dyDescent="0.25">
      <c r="A1101" s="47" t="s">
        <v>1095</v>
      </c>
      <c r="B1101" s="47" t="s">
        <v>9</v>
      </c>
      <c r="C1101" s="47">
        <v>2113</v>
      </c>
      <c r="D1101" s="47">
        <v>40</v>
      </c>
      <c r="E1101" s="47" t="s">
        <v>38</v>
      </c>
      <c r="F1101" s="48" t="s">
        <v>1894</v>
      </c>
      <c r="G1101" s="48" t="s">
        <v>11</v>
      </c>
      <c r="H1101" s="48">
        <v>1495049</v>
      </c>
      <c r="I1101" s="48">
        <v>1</v>
      </c>
      <c r="J1101" s="48" t="s">
        <v>1145</v>
      </c>
      <c r="K1101" s="48" t="s">
        <v>1487</v>
      </c>
      <c r="M1101" s="47">
        <f>_xlfn.XLOOKUP(BASE!$A1761,dd_carteira_fundição!A:A,dd_carteira_fundição!G:G,"",0)</f>
        <v>1</v>
      </c>
      <c r="N1101" s="47" t="s">
        <v>1164</v>
      </c>
      <c r="O1101" s="133"/>
      <c r="P1101" s="166"/>
      <c r="Q1101" s="47" t="s">
        <v>1346</v>
      </c>
      <c r="R1101" s="47" t="s">
        <v>1690</v>
      </c>
      <c r="S1101" s="47" t="s">
        <v>175</v>
      </c>
      <c r="T1101" s="164">
        <v>151</v>
      </c>
      <c r="U1101" s="47" t="str">
        <f>IFERROR(INDEX('TAXA DE OCUP. RECUR.'!$F$1:$F$60, MATCH(T1101, 'TAXA DE OCUP. RECUR.'!$E$1:$E$60, 0)),"")</f>
        <v>MANDRILH. FISHER MILL - [151]</v>
      </c>
      <c r="V1101" s="165">
        <v>1.5545454545454545</v>
      </c>
      <c r="W1101" s="165"/>
      <c r="X1101" s="229">
        <v>46132</v>
      </c>
      <c r="Y1101" s="229">
        <f t="shared" si="142"/>
        <v>46132</v>
      </c>
      <c r="Z1101" s="47">
        <f t="shared" si="138"/>
        <v>17</v>
      </c>
      <c r="AA1101" s="47">
        <f t="shared" si="140"/>
        <v>17</v>
      </c>
      <c r="AB1101" s="47" t="str">
        <f t="shared" si="132"/>
        <v>abr</v>
      </c>
      <c r="AC1101" s="47" t="str">
        <f t="shared" si="133"/>
        <v>2026</v>
      </c>
      <c r="AD1101" s="165">
        <f t="shared" si="137"/>
        <v>1</v>
      </c>
    </row>
    <row r="1102" spans="1:30" x14ac:dyDescent="0.25">
      <c r="A1102" s="47" t="s">
        <v>1095</v>
      </c>
      <c r="B1102" s="47" t="s">
        <v>9</v>
      </c>
      <c r="C1102" s="47">
        <v>2113</v>
      </c>
      <c r="D1102" s="47">
        <v>40</v>
      </c>
      <c r="E1102" s="47" t="s">
        <v>38</v>
      </c>
      <c r="F1102" s="48" t="s">
        <v>1894</v>
      </c>
      <c r="G1102" s="48" t="s">
        <v>11</v>
      </c>
      <c r="H1102" s="48">
        <v>1495049</v>
      </c>
      <c r="I1102" s="48">
        <v>1</v>
      </c>
      <c r="J1102" s="48" t="s">
        <v>1145</v>
      </c>
      <c r="K1102" s="48" t="s">
        <v>1487</v>
      </c>
      <c r="M1102" s="47">
        <f>_xlfn.XLOOKUP(BASE!$A1762,dd_carteira_fundição!A:A,dd_carteira_fundição!G:G,"",0)</f>
        <v>1</v>
      </c>
      <c r="N1102" s="47" t="s">
        <v>1164</v>
      </c>
      <c r="O1102" s="133"/>
      <c r="P1102" s="166"/>
      <c r="Q1102" s="47" t="s">
        <v>1346</v>
      </c>
      <c r="R1102" s="47" t="s">
        <v>1690</v>
      </c>
      <c r="S1102" s="47" t="s">
        <v>177</v>
      </c>
      <c r="T1102" s="164">
        <v>560</v>
      </c>
      <c r="U1102" s="47" t="str">
        <f>IFERROR(INDEX('TAXA DE OCUP. RECUR.'!$F$1:$F$60, MATCH(T1102, 'TAXA DE OCUP. RECUR.'!$E$1:$E$60, 0)),"")</f>
        <v>FRESA DROPP HEINN - [560]</v>
      </c>
      <c r="V1102" s="165">
        <v>4.8600000000000003</v>
      </c>
      <c r="W1102" s="165"/>
      <c r="X1102" s="229">
        <v>46133</v>
      </c>
      <c r="Y1102" s="229">
        <f t="shared" si="142"/>
        <v>46133</v>
      </c>
      <c r="Z1102" s="47">
        <f t="shared" si="138"/>
        <v>17</v>
      </c>
      <c r="AA1102" s="47">
        <f t="shared" si="140"/>
        <v>17</v>
      </c>
      <c r="AB1102" s="47" t="str">
        <f t="shared" si="132"/>
        <v>abr</v>
      </c>
      <c r="AC1102" s="47" t="str">
        <f t="shared" si="133"/>
        <v>2026</v>
      </c>
      <c r="AD1102" s="165">
        <f t="shared" si="137"/>
        <v>1</v>
      </c>
    </row>
    <row r="1103" spans="1:30" x14ac:dyDescent="0.25">
      <c r="A1103" s="47" t="s">
        <v>1095</v>
      </c>
      <c r="B1103" s="47" t="s">
        <v>9</v>
      </c>
      <c r="C1103" s="47">
        <v>2113</v>
      </c>
      <c r="D1103" s="47">
        <v>40</v>
      </c>
      <c r="E1103" s="47" t="s">
        <v>38</v>
      </c>
      <c r="F1103" s="48" t="s">
        <v>1894</v>
      </c>
      <c r="G1103" s="48" t="s">
        <v>11</v>
      </c>
      <c r="H1103" s="48">
        <v>1495049</v>
      </c>
      <c r="I1103" s="48">
        <v>1</v>
      </c>
      <c r="J1103" s="48" t="s">
        <v>1145</v>
      </c>
      <c r="K1103" s="48" t="s">
        <v>1487</v>
      </c>
      <c r="M1103" s="47">
        <f>_xlfn.XLOOKUP(BASE!$A1763,dd_carteira_fundição!A:A,dd_carteira_fundição!G:G,"",0)</f>
        <v>1</v>
      </c>
      <c r="N1103" s="47" t="s">
        <v>1164</v>
      </c>
      <c r="O1103" s="133"/>
      <c r="P1103" s="166"/>
      <c r="Q1103" s="47" t="s">
        <v>1346</v>
      </c>
      <c r="R1103" s="47" t="s">
        <v>1690</v>
      </c>
      <c r="S1103" s="47" t="s">
        <v>176</v>
      </c>
      <c r="T1103" s="164">
        <v>610</v>
      </c>
      <c r="U1103" s="47" t="str">
        <f>IFERROR(INDEX('TAXA DE OCUP. RECUR.'!$F$1:$F$60, MATCH(T1103, 'TAXA DE OCUP. RECUR.'!$E$1:$E$60, 0)),"")</f>
        <v>FRESADORA HEYLIGENTASDE - [610]</v>
      </c>
      <c r="V1103" s="165">
        <v>1.9882142176481796</v>
      </c>
      <c r="W1103" s="165"/>
      <c r="X1103" s="229">
        <v>46134</v>
      </c>
      <c r="Y1103" s="229">
        <f t="shared" si="142"/>
        <v>46134</v>
      </c>
      <c r="Z1103" s="47">
        <f t="shared" si="138"/>
        <v>17</v>
      </c>
      <c r="AA1103" s="47">
        <f t="shared" si="140"/>
        <v>17</v>
      </c>
      <c r="AB1103" s="47" t="str">
        <f t="shared" si="132"/>
        <v>abr</v>
      </c>
      <c r="AC1103" s="47" t="str">
        <f t="shared" si="133"/>
        <v>2026</v>
      </c>
      <c r="AD1103" s="165">
        <f t="shared" si="137"/>
        <v>1</v>
      </c>
    </row>
    <row r="1104" spans="1:30" x14ac:dyDescent="0.25">
      <c r="A1104" s="47" t="s">
        <v>1095</v>
      </c>
      <c r="B1104" s="47" t="s">
        <v>9</v>
      </c>
      <c r="C1104" s="47">
        <v>2113</v>
      </c>
      <c r="D1104" s="47">
        <v>40</v>
      </c>
      <c r="E1104" s="47" t="s">
        <v>38</v>
      </c>
      <c r="F1104" s="48" t="s">
        <v>1894</v>
      </c>
      <c r="G1104" s="48" t="s">
        <v>11</v>
      </c>
      <c r="H1104" s="48">
        <v>1495049</v>
      </c>
      <c r="I1104" s="48">
        <v>1</v>
      </c>
      <c r="J1104" s="48" t="s">
        <v>1145</v>
      </c>
      <c r="K1104" s="48" t="s">
        <v>1487</v>
      </c>
      <c r="M1104" s="47">
        <f>_xlfn.XLOOKUP(BASE!$A1764,dd_carteira_fundição!A:A,dd_carteira_fundição!G:G,"",0)</f>
        <v>1</v>
      </c>
      <c r="N1104" s="47" t="s">
        <v>1164</v>
      </c>
      <c r="O1104" s="133"/>
      <c r="P1104" s="166"/>
      <c r="Q1104" s="47" t="s">
        <v>1346</v>
      </c>
      <c r="R1104" s="47" t="s">
        <v>158</v>
      </c>
      <c r="S1104" s="47" t="s">
        <v>158</v>
      </c>
      <c r="T1104" s="164">
        <v>2</v>
      </c>
      <c r="U1104" s="47" t="str">
        <f>IFERROR(INDEX('TAXA DE OCUP. RECUR.'!$F$1:$F$60, MATCH(T1104, 'TAXA DE OCUP. RECUR.'!$E$1:$E$60, 0)),"")</f>
        <v>EXPEDIÇÃO</v>
      </c>
      <c r="V1104" s="165">
        <v>1</v>
      </c>
      <c r="W1104" s="165"/>
      <c r="X1104" s="229">
        <v>46176</v>
      </c>
      <c r="Y1104" s="229"/>
      <c r="Z1104" s="47">
        <f t="shared" si="138"/>
        <v>23</v>
      </c>
      <c r="AA1104" s="47" t="str">
        <f t="shared" si="140"/>
        <v/>
      </c>
      <c r="AB1104" s="47" t="str">
        <f t="shared" si="132"/>
        <v>jun</v>
      </c>
      <c r="AC1104" s="47" t="str">
        <f t="shared" si="133"/>
        <v>2026</v>
      </c>
      <c r="AD1104" s="165" t="str">
        <f t="shared" si="137"/>
        <v/>
      </c>
    </row>
    <row r="1105" spans="1:30" x14ac:dyDescent="0.25">
      <c r="A1105" s="47" t="s">
        <v>1095</v>
      </c>
      <c r="B1105" s="47" t="s">
        <v>9</v>
      </c>
      <c r="C1105" s="47">
        <v>2113</v>
      </c>
      <c r="D1105" s="47">
        <v>41</v>
      </c>
      <c r="E1105" s="47" t="s">
        <v>38</v>
      </c>
      <c r="F1105" s="48" t="s">
        <v>1894</v>
      </c>
      <c r="G1105" s="48" t="s">
        <v>11</v>
      </c>
      <c r="H1105" s="48">
        <v>1495049</v>
      </c>
      <c r="I1105" s="48">
        <v>1</v>
      </c>
      <c r="J1105" s="48" t="s">
        <v>1145</v>
      </c>
      <c r="K1105" s="48" t="s">
        <v>1487</v>
      </c>
      <c r="M1105" s="47">
        <f>_xlfn.XLOOKUP(BASE!$A1765,dd_carteira_fundição!A:A,dd_carteira_fundição!G:G,"",0)</f>
        <v>1</v>
      </c>
      <c r="N1105" s="47" t="s">
        <v>1164</v>
      </c>
      <c r="O1105" s="133"/>
      <c r="P1105" s="166"/>
      <c r="Q1105" s="47" t="s">
        <v>1346</v>
      </c>
      <c r="R1105" s="47" t="s">
        <v>1687</v>
      </c>
      <c r="S1105" s="48" t="s">
        <v>1156</v>
      </c>
      <c r="T1105" s="164">
        <v>1</v>
      </c>
      <c r="U1105" s="47" t="str">
        <f>IFERROR(INDEX('TAXA DE OCUP. RECUR.'!$F$1:$F$60, MATCH(T1105, 'TAXA DE OCUP. RECUR.'!$E$1:$E$60, 0)),"")</f>
        <v>FUNDIÇÃO MORENO</v>
      </c>
      <c r="V1105" s="165">
        <v>1</v>
      </c>
      <c r="W1105" s="165"/>
      <c r="X1105" s="229">
        <v>46101</v>
      </c>
      <c r="Y1105" s="229">
        <f>X1105</f>
        <v>46101</v>
      </c>
      <c r="Z1105" s="47">
        <f t="shared" si="138"/>
        <v>12</v>
      </c>
      <c r="AA1105" s="47">
        <f t="shared" si="140"/>
        <v>12</v>
      </c>
      <c r="AB1105" s="47" t="str">
        <f t="shared" si="132"/>
        <v>mar</v>
      </c>
      <c r="AC1105" s="47" t="str">
        <f t="shared" si="133"/>
        <v>2026</v>
      </c>
      <c r="AD1105" s="165">
        <f t="shared" si="137"/>
        <v>1</v>
      </c>
    </row>
    <row r="1106" spans="1:30" x14ac:dyDescent="0.25">
      <c r="A1106" s="47" t="s">
        <v>1095</v>
      </c>
      <c r="B1106" s="47" t="s">
        <v>9</v>
      </c>
      <c r="C1106" s="47">
        <v>2113</v>
      </c>
      <c r="D1106" s="47">
        <v>41</v>
      </c>
      <c r="E1106" s="47" t="s">
        <v>38</v>
      </c>
      <c r="F1106" s="48" t="s">
        <v>1894</v>
      </c>
      <c r="G1106" s="48" t="s">
        <v>11</v>
      </c>
      <c r="H1106" s="48">
        <v>1495049</v>
      </c>
      <c r="I1106" s="48">
        <v>1</v>
      </c>
      <c r="J1106" s="48" t="s">
        <v>1145</v>
      </c>
      <c r="K1106" s="48" t="s">
        <v>1487</v>
      </c>
      <c r="M1106" s="47">
        <f>_xlfn.XLOOKUP(BASE!$A1766,dd_carteira_fundição!A:A,dd_carteira_fundição!G:G,"",0)</f>
        <v>1</v>
      </c>
      <c r="N1106" s="47" t="s">
        <v>1164</v>
      </c>
      <c r="O1106" s="133"/>
      <c r="P1106" s="166"/>
      <c r="Q1106" s="47" t="s">
        <v>1346</v>
      </c>
      <c r="R1106" s="47" t="s">
        <v>1690</v>
      </c>
      <c r="S1106" s="47" t="s">
        <v>174</v>
      </c>
      <c r="T1106" s="164">
        <v>106</v>
      </c>
      <c r="U1106" s="47" t="str">
        <f>IFERROR(INDEX('TAXA DE OCUP. RECUR.'!$F$1:$F$60, MATCH(T1106, 'TAXA DE OCUP. RECUR.'!$E$1:$E$60, 0)),"")</f>
        <v>PLAINA DE MESA POREBA - [106]</v>
      </c>
      <c r="V1106" s="165">
        <v>3.42</v>
      </c>
      <c r="W1106" s="165"/>
      <c r="X1106" s="229">
        <v>46131</v>
      </c>
      <c r="Y1106" s="229">
        <f t="shared" ref="Y1106:Y1109" si="143">X1106</f>
        <v>46131</v>
      </c>
      <c r="Z1106" s="47">
        <f t="shared" si="138"/>
        <v>16</v>
      </c>
      <c r="AA1106" s="47">
        <f t="shared" si="140"/>
        <v>16</v>
      </c>
      <c r="AB1106" s="47" t="str">
        <f t="shared" si="132"/>
        <v>abr</v>
      </c>
      <c r="AC1106" s="47" t="str">
        <f t="shared" si="133"/>
        <v>2026</v>
      </c>
      <c r="AD1106" s="165">
        <f t="shared" si="137"/>
        <v>1</v>
      </c>
    </row>
    <row r="1107" spans="1:30" x14ac:dyDescent="0.25">
      <c r="A1107" s="47" t="s">
        <v>1095</v>
      </c>
      <c r="B1107" s="47" t="s">
        <v>9</v>
      </c>
      <c r="C1107" s="47">
        <v>2113</v>
      </c>
      <c r="D1107" s="47">
        <v>41</v>
      </c>
      <c r="E1107" s="47" t="s">
        <v>38</v>
      </c>
      <c r="F1107" s="48" t="s">
        <v>1894</v>
      </c>
      <c r="G1107" s="48" t="s">
        <v>11</v>
      </c>
      <c r="H1107" s="48">
        <v>1495049</v>
      </c>
      <c r="I1107" s="48">
        <v>1</v>
      </c>
      <c r="J1107" s="48" t="s">
        <v>1145</v>
      </c>
      <c r="K1107" s="48" t="s">
        <v>1487</v>
      </c>
      <c r="M1107" s="47">
        <f>_xlfn.XLOOKUP(BASE!$A1767,dd_carteira_fundição!A:A,dd_carteira_fundição!G:G,"",0)</f>
        <v>2</v>
      </c>
      <c r="N1107" s="47" t="s">
        <v>1164</v>
      </c>
      <c r="O1107" s="133"/>
      <c r="P1107" s="166"/>
      <c r="Q1107" s="47" t="s">
        <v>1346</v>
      </c>
      <c r="R1107" s="47" t="s">
        <v>1690</v>
      </c>
      <c r="S1107" s="47" t="s">
        <v>175</v>
      </c>
      <c r="T1107" s="164">
        <v>151</v>
      </c>
      <c r="U1107" s="47" t="str">
        <f>IFERROR(INDEX('TAXA DE OCUP. RECUR.'!$F$1:$F$60, MATCH(T1107, 'TAXA DE OCUP. RECUR.'!$E$1:$E$60, 0)),"")</f>
        <v>MANDRILH. FISHER MILL - [151]</v>
      </c>
      <c r="V1107" s="165">
        <v>1.5545454545454545</v>
      </c>
      <c r="W1107" s="165"/>
      <c r="X1107" s="229">
        <v>46132</v>
      </c>
      <c r="Y1107" s="229">
        <f t="shared" si="143"/>
        <v>46132</v>
      </c>
      <c r="Z1107" s="47">
        <f t="shared" si="138"/>
        <v>17</v>
      </c>
      <c r="AA1107" s="47">
        <f t="shared" si="140"/>
        <v>17</v>
      </c>
      <c r="AB1107" s="47" t="str">
        <f t="shared" si="132"/>
        <v>abr</v>
      </c>
      <c r="AC1107" s="47" t="str">
        <f t="shared" si="133"/>
        <v>2026</v>
      </c>
      <c r="AD1107" s="165">
        <f t="shared" si="137"/>
        <v>1</v>
      </c>
    </row>
    <row r="1108" spans="1:30" x14ac:dyDescent="0.25">
      <c r="A1108" s="47" t="s">
        <v>1095</v>
      </c>
      <c r="B1108" s="47" t="s">
        <v>9</v>
      </c>
      <c r="C1108" s="47">
        <v>2113</v>
      </c>
      <c r="D1108" s="47">
        <v>41</v>
      </c>
      <c r="E1108" s="47" t="s">
        <v>38</v>
      </c>
      <c r="F1108" s="48" t="s">
        <v>1894</v>
      </c>
      <c r="G1108" s="48" t="s">
        <v>11</v>
      </c>
      <c r="H1108" s="48">
        <v>1495049</v>
      </c>
      <c r="I1108" s="48">
        <v>1</v>
      </c>
      <c r="J1108" s="48" t="s">
        <v>1145</v>
      </c>
      <c r="K1108" s="48" t="s">
        <v>1487</v>
      </c>
      <c r="M1108" s="47">
        <f>_xlfn.XLOOKUP(BASE!$A1768,dd_carteira_fundição!A:A,dd_carteira_fundição!G:G,"",0)</f>
        <v>2</v>
      </c>
      <c r="N1108" s="47" t="s">
        <v>1164</v>
      </c>
      <c r="O1108" s="133"/>
      <c r="P1108" s="166"/>
      <c r="Q1108" s="47" t="s">
        <v>1346</v>
      </c>
      <c r="R1108" s="47" t="s">
        <v>1690</v>
      </c>
      <c r="S1108" s="47" t="s">
        <v>177</v>
      </c>
      <c r="T1108" s="164">
        <v>560</v>
      </c>
      <c r="U1108" s="47" t="str">
        <f>IFERROR(INDEX('TAXA DE OCUP. RECUR.'!$F$1:$F$60, MATCH(T1108, 'TAXA DE OCUP. RECUR.'!$E$1:$E$60, 0)),"")</f>
        <v>FRESA DROPP HEINN - [560]</v>
      </c>
      <c r="V1108" s="165">
        <v>4.8600000000000003</v>
      </c>
      <c r="W1108" s="165"/>
      <c r="X1108" s="229">
        <v>46133</v>
      </c>
      <c r="Y1108" s="229">
        <f t="shared" si="143"/>
        <v>46133</v>
      </c>
      <c r="Z1108" s="47">
        <f t="shared" si="138"/>
        <v>17</v>
      </c>
      <c r="AA1108" s="47">
        <f t="shared" si="140"/>
        <v>17</v>
      </c>
      <c r="AB1108" s="47" t="str">
        <f t="shared" si="132"/>
        <v>abr</v>
      </c>
      <c r="AC1108" s="47" t="str">
        <f t="shared" si="133"/>
        <v>2026</v>
      </c>
      <c r="AD1108" s="165">
        <f t="shared" si="137"/>
        <v>1</v>
      </c>
    </row>
    <row r="1109" spans="1:30" x14ac:dyDescent="0.25">
      <c r="A1109" s="47" t="s">
        <v>1095</v>
      </c>
      <c r="B1109" s="47" t="s">
        <v>9</v>
      </c>
      <c r="C1109" s="47">
        <v>2113</v>
      </c>
      <c r="D1109" s="47">
        <v>41</v>
      </c>
      <c r="E1109" s="47" t="s">
        <v>38</v>
      </c>
      <c r="F1109" s="48" t="s">
        <v>1894</v>
      </c>
      <c r="G1109" s="48" t="s">
        <v>11</v>
      </c>
      <c r="H1109" s="48">
        <v>1495049</v>
      </c>
      <c r="I1109" s="48">
        <v>1</v>
      </c>
      <c r="J1109" s="48" t="s">
        <v>1145</v>
      </c>
      <c r="K1109" s="48" t="s">
        <v>1487</v>
      </c>
      <c r="M1109" s="47">
        <f>_xlfn.XLOOKUP(BASE!$A1769,dd_carteira_fundição!A:A,dd_carteira_fundição!G:G,"",0)</f>
        <v>2</v>
      </c>
      <c r="N1109" s="47" t="s">
        <v>1164</v>
      </c>
      <c r="O1109" s="133"/>
      <c r="P1109" s="166"/>
      <c r="Q1109" s="47" t="s">
        <v>1346</v>
      </c>
      <c r="R1109" s="47" t="s">
        <v>1690</v>
      </c>
      <c r="S1109" s="47" t="s">
        <v>176</v>
      </c>
      <c r="T1109" s="164">
        <v>610</v>
      </c>
      <c r="U1109" s="47" t="str">
        <f>IFERROR(INDEX('TAXA DE OCUP. RECUR.'!$F$1:$F$60, MATCH(T1109, 'TAXA DE OCUP. RECUR.'!$E$1:$E$60, 0)),"")</f>
        <v>FRESADORA HEYLIGENTASDE - [610]</v>
      </c>
      <c r="V1109" s="165">
        <v>1.9882142176481796</v>
      </c>
      <c r="W1109" s="165"/>
      <c r="X1109" s="229">
        <v>46134</v>
      </c>
      <c r="Y1109" s="229">
        <f t="shared" si="143"/>
        <v>46134</v>
      </c>
      <c r="Z1109" s="47">
        <f t="shared" si="138"/>
        <v>17</v>
      </c>
      <c r="AA1109" s="47">
        <f t="shared" si="140"/>
        <v>17</v>
      </c>
      <c r="AB1109" s="47" t="str">
        <f t="shared" si="132"/>
        <v>abr</v>
      </c>
      <c r="AC1109" s="47" t="str">
        <f t="shared" si="133"/>
        <v>2026</v>
      </c>
      <c r="AD1109" s="165">
        <f t="shared" si="137"/>
        <v>1</v>
      </c>
    </row>
    <row r="1110" spans="1:30" x14ac:dyDescent="0.25">
      <c r="A1110" s="47" t="s">
        <v>1095</v>
      </c>
      <c r="B1110" s="47" t="s">
        <v>9</v>
      </c>
      <c r="C1110" s="47">
        <v>2113</v>
      </c>
      <c r="D1110" s="47">
        <v>41</v>
      </c>
      <c r="E1110" s="47" t="s">
        <v>38</v>
      </c>
      <c r="F1110" s="48" t="s">
        <v>1894</v>
      </c>
      <c r="G1110" s="48" t="s">
        <v>11</v>
      </c>
      <c r="H1110" s="48">
        <v>1495049</v>
      </c>
      <c r="I1110" s="48">
        <v>1</v>
      </c>
      <c r="J1110" s="48" t="s">
        <v>1145</v>
      </c>
      <c r="K1110" s="48" t="s">
        <v>1487</v>
      </c>
      <c r="M1110" s="47">
        <f>_xlfn.XLOOKUP(BASE!$A1770,dd_carteira_fundição!A:A,dd_carteira_fundição!G:G,"",0)</f>
        <v>2</v>
      </c>
      <c r="N1110" s="47" t="s">
        <v>1164</v>
      </c>
      <c r="O1110" s="133"/>
      <c r="P1110" s="166"/>
      <c r="Q1110" s="47" t="s">
        <v>1346</v>
      </c>
      <c r="R1110" s="47" t="s">
        <v>158</v>
      </c>
      <c r="S1110" s="47" t="s">
        <v>158</v>
      </c>
      <c r="T1110" s="164">
        <v>2</v>
      </c>
      <c r="U1110" s="47" t="str">
        <f>IFERROR(INDEX('TAXA DE OCUP. RECUR.'!$F$1:$F$60, MATCH(T1110, 'TAXA DE OCUP. RECUR.'!$E$1:$E$60, 0)),"")</f>
        <v>EXPEDIÇÃO</v>
      </c>
      <c r="V1110" s="165">
        <v>1</v>
      </c>
      <c r="W1110" s="165"/>
      <c r="X1110" s="229">
        <v>46176</v>
      </c>
      <c r="Y1110" s="229"/>
      <c r="Z1110" s="47">
        <f t="shared" si="138"/>
        <v>23</v>
      </c>
      <c r="AA1110" s="47" t="str">
        <f t="shared" si="140"/>
        <v/>
      </c>
      <c r="AB1110" s="47" t="str">
        <f t="shared" si="132"/>
        <v>jun</v>
      </c>
      <c r="AC1110" s="47" t="str">
        <f t="shared" si="133"/>
        <v>2026</v>
      </c>
      <c r="AD1110" s="165" t="str">
        <f t="shared" si="137"/>
        <v/>
      </c>
    </row>
    <row r="1111" spans="1:30" x14ac:dyDescent="0.25">
      <c r="A1111" s="47" t="s">
        <v>1095</v>
      </c>
      <c r="B1111" s="47" t="s">
        <v>9</v>
      </c>
      <c r="C1111" s="47">
        <v>2113</v>
      </c>
      <c r="D1111" s="47">
        <v>42</v>
      </c>
      <c r="E1111" s="47" t="s">
        <v>38</v>
      </c>
      <c r="F1111" s="48" t="s">
        <v>1894</v>
      </c>
      <c r="G1111" s="48" t="s">
        <v>11</v>
      </c>
      <c r="H1111" s="48">
        <v>1495049</v>
      </c>
      <c r="I1111" s="48">
        <v>1</v>
      </c>
      <c r="J1111" s="48" t="s">
        <v>1145</v>
      </c>
      <c r="K1111" s="48" t="s">
        <v>1487</v>
      </c>
      <c r="M1111" s="47">
        <f>_xlfn.XLOOKUP(BASE!$A1771,dd_carteira_fundição!A:A,dd_carteira_fundição!G:G,"",0)</f>
        <v>2</v>
      </c>
      <c r="N1111" s="47" t="s">
        <v>1164</v>
      </c>
      <c r="O1111" s="133"/>
      <c r="P1111" s="166"/>
      <c r="Q1111" s="47" t="s">
        <v>1346</v>
      </c>
      <c r="R1111" s="47" t="s">
        <v>1687</v>
      </c>
      <c r="S1111" s="48" t="s">
        <v>1156</v>
      </c>
      <c r="T1111" s="164">
        <v>1</v>
      </c>
      <c r="U1111" s="47" t="str">
        <f>IFERROR(INDEX('TAXA DE OCUP. RECUR.'!$F$1:$F$60, MATCH(T1111, 'TAXA DE OCUP. RECUR.'!$E$1:$E$60, 0)),"")</f>
        <v>FUNDIÇÃO MORENO</v>
      </c>
      <c r="V1111" s="165">
        <v>1</v>
      </c>
      <c r="W1111" s="165"/>
      <c r="X1111" s="229">
        <v>46101</v>
      </c>
      <c r="Y1111" s="229">
        <f>X1111</f>
        <v>46101</v>
      </c>
      <c r="Z1111" s="47">
        <f t="shared" si="138"/>
        <v>12</v>
      </c>
      <c r="AA1111" s="47">
        <f t="shared" si="140"/>
        <v>12</v>
      </c>
      <c r="AB1111" s="47" t="str">
        <f t="shared" si="132"/>
        <v>mar</v>
      </c>
      <c r="AC1111" s="47" t="str">
        <f t="shared" si="133"/>
        <v>2026</v>
      </c>
      <c r="AD1111" s="165">
        <f t="shared" si="137"/>
        <v>1</v>
      </c>
    </row>
    <row r="1112" spans="1:30" x14ac:dyDescent="0.25">
      <c r="A1112" s="47" t="s">
        <v>1095</v>
      </c>
      <c r="B1112" s="47" t="s">
        <v>9</v>
      </c>
      <c r="C1112" s="47">
        <v>2113</v>
      </c>
      <c r="D1112" s="47">
        <v>42</v>
      </c>
      <c r="E1112" s="47" t="s">
        <v>38</v>
      </c>
      <c r="F1112" s="48" t="s">
        <v>1894</v>
      </c>
      <c r="G1112" s="48" t="s">
        <v>11</v>
      </c>
      <c r="H1112" s="48">
        <v>1495049</v>
      </c>
      <c r="I1112" s="48">
        <v>1</v>
      </c>
      <c r="J1112" s="48" t="s">
        <v>1145</v>
      </c>
      <c r="K1112" s="48" t="s">
        <v>1487</v>
      </c>
      <c r="M1112" s="47">
        <f>_xlfn.XLOOKUP(BASE!$A1772,dd_carteira_fundição!A:A,dd_carteira_fundição!G:G,"",0)</f>
        <v>2</v>
      </c>
      <c r="N1112" s="47" t="s">
        <v>1164</v>
      </c>
      <c r="O1112" s="133"/>
      <c r="P1112" s="166"/>
      <c r="Q1112" s="47" t="s">
        <v>1346</v>
      </c>
      <c r="R1112" s="47" t="s">
        <v>1690</v>
      </c>
      <c r="S1112" s="47" t="s">
        <v>174</v>
      </c>
      <c r="T1112" s="164">
        <v>106</v>
      </c>
      <c r="U1112" s="47" t="str">
        <f>IFERROR(INDEX('TAXA DE OCUP. RECUR.'!$F$1:$F$60, MATCH(T1112, 'TAXA DE OCUP. RECUR.'!$E$1:$E$60, 0)),"")</f>
        <v>PLAINA DE MESA POREBA - [106]</v>
      </c>
      <c r="V1112" s="165">
        <v>3.42</v>
      </c>
      <c r="W1112" s="165"/>
      <c r="X1112" s="229">
        <v>46131</v>
      </c>
      <c r="Y1112" s="229">
        <f t="shared" ref="Y1112:Y1115" si="144">X1112</f>
        <v>46131</v>
      </c>
      <c r="Z1112" s="47">
        <f t="shared" si="138"/>
        <v>16</v>
      </c>
      <c r="AA1112" s="47">
        <f t="shared" si="140"/>
        <v>16</v>
      </c>
      <c r="AB1112" s="47" t="str">
        <f t="shared" si="132"/>
        <v>abr</v>
      </c>
      <c r="AC1112" s="47" t="str">
        <f t="shared" si="133"/>
        <v>2026</v>
      </c>
      <c r="AD1112" s="165">
        <f t="shared" si="137"/>
        <v>1</v>
      </c>
    </row>
    <row r="1113" spans="1:30" x14ac:dyDescent="0.25">
      <c r="A1113" s="47" t="s">
        <v>1095</v>
      </c>
      <c r="B1113" s="47" t="s">
        <v>9</v>
      </c>
      <c r="C1113" s="47">
        <v>2113</v>
      </c>
      <c r="D1113" s="47">
        <v>42</v>
      </c>
      <c r="E1113" s="47" t="s">
        <v>38</v>
      </c>
      <c r="F1113" s="48" t="s">
        <v>1894</v>
      </c>
      <c r="G1113" s="48" t="s">
        <v>11</v>
      </c>
      <c r="H1113" s="48">
        <v>1495049</v>
      </c>
      <c r="I1113" s="48">
        <v>1</v>
      </c>
      <c r="J1113" s="48" t="s">
        <v>1145</v>
      </c>
      <c r="K1113" s="48" t="s">
        <v>1487</v>
      </c>
      <c r="M1113" s="47">
        <f>_xlfn.XLOOKUP(BASE!$A1773,dd_carteira_fundição!A:A,dd_carteira_fundição!G:G,"",0)</f>
        <v>2</v>
      </c>
      <c r="N1113" s="47" t="s">
        <v>1164</v>
      </c>
      <c r="O1113" s="133"/>
      <c r="P1113" s="166"/>
      <c r="Q1113" s="47" t="s">
        <v>1346</v>
      </c>
      <c r="R1113" s="47" t="s">
        <v>1690</v>
      </c>
      <c r="S1113" s="47" t="s">
        <v>175</v>
      </c>
      <c r="T1113" s="164">
        <v>151</v>
      </c>
      <c r="U1113" s="47" t="str">
        <f>IFERROR(INDEX('TAXA DE OCUP. RECUR.'!$F$1:$F$60, MATCH(T1113, 'TAXA DE OCUP. RECUR.'!$E$1:$E$60, 0)),"")</f>
        <v>MANDRILH. FISHER MILL - [151]</v>
      </c>
      <c r="V1113" s="165">
        <v>1.5545454545454545</v>
      </c>
      <c r="W1113" s="165"/>
      <c r="X1113" s="229">
        <v>46132</v>
      </c>
      <c r="Y1113" s="229">
        <f t="shared" si="144"/>
        <v>46132</v>
      </c>
      <c r="Z1113" s="47">
        <f t="shared" si="138"/>
        <v>17</v>
      </c>
      <c r="AA1113" s="47">
        <f t="shared" si="140"/>
        <v>17</v>
      </c>
      <c r="AB1113" s="47" t="str">
        <f t="shared" si="132"/>
        <v>abr</v>
      </c>
      <c r="AC1113" s="47" t="str">
        <f t="shared" si="133"/>
        <v>2026</v>
      </c>
      <c r="AD1113" s="165">
        <f t="shared" si="137"/>
        <v>1</v>
      </c>
    </row>
    <row r="1114" spans="1:30" x14ac:dyDescent="0.25">
      <c r="A1114" s="47" t="s">
        <v>1095</v>
      </c>
      <c r="B1114" s="47" t="s">
        <v>9</v>
      </c>
      <c r="C1114" s="47">
        <v>2113</v>
      </c>
      <c r="D1114" s="47">
        <v>42</v>
      </c>
      <c r="E1114" s="47" t="s">
        <v>38</v>
      </c>
      <c r="F1114" s="48" t="s">
        <v>1894</v>
      </c>
      <c r="G1114" s="48" t="s">
        <v>11</v>
      </c>
      <c r="H1114" s="48">
        <v>1495049</v>
      </c>
      <c r="I1114" s="48">
        <v>1</v>
      </c>
      <c r="J1114" s="48" t="s">
        <v>1145</v>
      </c>
      <c r="K1114" s="48" t="s">
        <v>1487</v>
      </c>
      <c r="M1114" s="47">
        <f>_xlfn.XLOOKUP(BASE!$A1774,dd_carteira_fundição!A:A,dd_carteira_fundição!G:G,"",0)</f>
        <v>3</v>
      </c>
      <c r="N1114" s="47" t="s">
        <v>1164</v>
      </c>
      <c r="O1114" s="133"/>
      <c r="P1114" s="166"/>
      <c r="Q1114" s="47" t="s">
        <v>1346</v>
      </c>
      <c r="R1114" s="47" t="s">
        <v>1690</v>
      </c>
      <c r="S1114" s="47" t="s">
        <v>177</v>
      </c>
      <c r="T1114" s="164">
        <v>560</v>
      </c>
      <c r="U1114" s="47" t="str">
        <f>IFERROR(INDEX('TAXA DE OCUP. RECUR.'!$F$1:$F$60, MATCH(T1114, 'TAXA DE OCUP. RECUR.'!$E$1:$E$60, 0)),"")</f>
        <v>FRESA DROPP HEINN - [560]</v>
      </c>
      <c r="V1114" s="165">
        <v>4.8600000000000003</v>
      </c>
      <c r="W1114" s="165"/>
      <c r="X1114" s="229">
        <v>46133</v>
      </c>
      <c r="Y1114" s="229">
        <f t="shared" si="144"/>
        <v>46133</v>
      </c>
      <c r="Z1114" s="47">
        <f t="shared" si="138"/>
        <v>17</v>
      </c>
      <c r="AA1114" s="47">
        <f t="shared" si="140"/>
        <v>17</v>
      </c>
      <c r="AB1114" s="47" t="str">
        <f t="shared" si="132"/>
        <v>abr</v>
      </c>
      <c r="AC1114" s="47" t="str">
        <f t="shared" si="133"/>
        <v>2026</v>
      </c>
      <c r="AD1114" s="165">
        <f t="shared" si="137"/>
        <v>1</v>
      </c>
    </row>
    <row r="1115" spans="1:30" x14ac:dyDescent="0.25">
      <c r="A1115" s="47" t="s">
        <v>1095</v>
      </c>
      <c r="B1115" s="47" t="s">
        <v>9</v>
      </c>
      <c r="C1115" s="47">
        <v>2113</v>
      </c>
      <c r="D1115" s="47">
        <v>42</v>
      </c>
      <c r="E1115" s="47" t="s">
        <v>38</v>
      </c>
      <c r="F1115" s="48" t="s">
        <v>1894</v>
      </c>
      <c r="G1115" s="48" t="s">
        <v>11</v>
      </c>
      <c r="H1115" s="48">
        <v>1495049</v>
      </c>
      <c r="I1115" s="48">
        <v>1</v>
      </c>
      <c r="J1115" s="48" t="s">
        <v>1145</v>
      </c>
      <c r="K1115" s="48" t="s">
        <v>1487</v>
      </c>
      <c r="M1115" s="47">
        <f>_xlfn.XLOOKUP(BASE!$A1775,dd_carteira_fundição!A:A,dd_carteira_fundição!G:G,"",0)</f>
        <v>3</v>
      </c>
      <c r="N1115" s="47" t="s">
        <v>1164</v>
      </c>
      <c r="O1115" s="133"/>
      <c r="P1115" s="166"/>
      <c r="Q1115" s="47" t="s">
        <v>1346</v>
      </c>
      <c r="R1115" s="47" t="s">
        <v>1690</v>
      </c>
      <c r="S1115" s="47" t="s">
        <v>176</v>
      </c>
      <c r="T1115" s="164">
        <v>610</v>
      </c>
      <c r="U1115" s="47" t="str">
        <f>IFERROR(INDEX('TAXA DE OCUP. RECUR.'!$F$1:$F$60, MATCH(T1115, 'TAXA DE OCUP. RECUR.'!$E$1:$E$60, 0)),"")</f>
        <v>FRESADORA HEYLIGENTASDE - [610]</v>
      </c>
      <c r="V1115" s="165">
        <v>1.9882142176481796</v>
      </c>
      <c r="W1115" s="165"/>
      <c r="X1115" s="229">
        <v>46134</v>
      </c>
      <c r="Y1115" s="229">
        <f t="shared" si="144"/>
        <v>46134</v>
      </c>
      <c r="Z1115" s="47">
        <f t="shared" si="138"/>
        <v>17</v>
      </c>
      <c r="AA1115" s="47">
        <f t="shared" si="140"/>
        <v>17</v>
      </c>
      <c r="AB1115" s="47" t="str">
        <f t="shared" ref="AB1115:AB1178" si="145">IFERROR(IF(X1115="","",TEXT(X1115,"MMM")),"")</f>
        <v>abr</v>
      </c>
      <c r="AC1115" s="47" t="str">
        <f t="shared" ref="AC1115:AC1178" si="146">IFERROR(IF(X1115="","",TEXT(X1115,"AAAA")),"")</f>
        <v>2026</v>
      </c>
      <c r="AD1115" s="165">
        <f t="shared" si="137"/>
        <v>1</v>
      </c>
    </row>
    <row r="1116" spans="1:30" x14ac:dyDescent="0.25">
      <c r="A1116" s="47" t="s">
        <v>1095</v>
      </c>
      <c r="B1116" s="47" t="s">
        <v>9</v>
      </c>
      <c r="C1116" s="47">
        <v>2113</v>
      </c>
      <c r="D1116" s="47">
        <v>42</v>
      </c>
      <c r="E1116" s="47" t="s">
        <v>38</v>
      </c>
      <c r="F1116" s="48" t="s">
        <v>1894</v>
      </c>
      <c r="G1116" s="48" t="s">
        <v>11</v>
      </c>
      <c r="H1116" s="48">
        <v>1495049</v>
      </c>
      <c r="I1116" s="48">
        <v>1</v>
      </c>
      <c r="J1116" s="48" t="s">
        <v>1145</v>
      </c>
      <c r="K1116" s="48" t="s">
        <v>1487</v>
      </c>
      <c r="M1116" s="47">
        <f>_xlfn.XLOOKUP(BASE!$A1776,dd_carteira_fundição!A:A,dd_carteira_fundição!G:G,"",0)</f>
        <v>3</v>
      </c>
      <c r="N1116" s="47" t="s">
        <v>1164</v>
      </c>
      <c r="O1116" s="133"/>
      <c r="P1116" s="166"/>
      <c r="Q1116" s="47" t="s">
        <v>1346</v>
      </c>
      <c r="R1116" s="47" t="s">
        <v>158</v>
      </c>
      <c r="S1116" s="47" t="s">
        <v>158</v>
      </c>
      <c r="T1116" s="164">
        <v>2</v>
      </c>
      <c r="U1116" s="47" t="str">
        <f>IFERROR(INDEX('TAXA DE OCUP. RECUR.'!$F$1:$F$60, MATCH(T1116, 'TAXA DE OCUP. RECUR.'!$E$1:$E$60, 0)),"")</f>
        <v>EXPEDIÇÃO</v>
      </c>
      <c r="V1116" s="165">
        <v>1</v>
      </c>
      <c r="W1116" s="165"/>
      <c r="X1116" s="229">
        <v>46176</v>
      </c>
      <c r="Y1116" s="229"/>
      <c r="Z1116" s="47">
        <f t="shared" si="138"/>
        <v>23</v>
      </c>
      <c r="AA1116" s="47" t="str">
        <f t="shared" si="140"/>
        <v/>
      </c>
      <c r="AB1116" s="47" t="str">
        <f t="shared" si="145"/>
        <v>jun</v>
      </c>
      <c r="AC1116" s="47" t="str">
        <f t="shared" si="146"/>
        <v>2026</v>
      </c>
      <c r="AD1116" s="165" t="str">
        <f t="shared" si="137"/>
        <v/>
      </c>
    </row>
    <row r="1117" spans="1:30" x14ac:dyDescent="0.25">
      <c r="A1117" s="47" t="s">
        <v>1095</v>
      </c>
      <c r="B1117" s="47" t="s">
        <v>9</v>
      </c>
      <c r="C1117" s="47">
        <v>2113</v>
      </c>
      <c r="D1117" s="47">
        <v>43</v>
      </c>
      <c r="E1117" s="47" t="s">
        <v>38</v>
      </c>
      <c r="F1117" s="48" t="s">
        <v>1894</v>
      </c>
      <c r="G1117" s="48" t="s">
        <v>11</v>
      </c>
      <c r="H1117" s="48">
        <v>1495049</v>
      </c>
      <c r="I1117" s="48">
        <v>1</v>
      </c>
      <c r="J1117" s="48" t="s">
        <v>1145</v>
      </c>
      <c r="K1117" s="48" t="s">
        <v>1487</v>
      </c>
      <c r="M1117" s="47">
        <f>_xlfn.XLOOKUP(BASE!$A1777,dd_carteira_fundição!A:A,dd_carteira_fundição!G:G,"",0)</f>
        <v>3</v>
      </c>
      <c r="N1117" s="47" t="s">
        <v>1164</v>
      </c>
      <c r="O1117" s="133"/>
      <c r="P1117" s="166"/>
      <c r="Q1117" s="47" t="s">
        <v>1346</v>
      </c>
      <c r="R1117" s="47" t="s">
        <v>1687</v>
      </c>
      <c r="S1117" s="48" t="s">
        <v>1156</v>
      </c>
      <c r="T1117" s="164">
        <v>1</v>
      </c>
      <c r="U1117" s="47" t="str">
        <f>IFERROR(INDEX('TAXA DE OCUP. RECUR.'!$F$1:$F$60, MATCH(T1117, 'TAXA DE OCUP. RECUR.'!$E$1:$E$60, 0)),"")</f>
        <v>FUNDIÇÃO MORENO</v>
      </c>
      <c r="V1117" s="165">
        <v>1</v>
      </c>
      <c r="W1117" s="165"/>
      <c r="X1117" s="229">
        <v>46101</v>
      </c>
      <c r="Y1117" s="229">
        <f>X1117</f>
        <v>46101</v>
      </c>
      <c r="Z1117" s="47">
        <f t="shared" si="138"/>
        <v>12</v>
      </c>
      <c r="AA1117" s="47">
        <f t="shared" si="140"/>
        <v>12</v>
      </c>
      <c r="AB1117" s="47" t="str">
        <f t="shared" si="145"/>
        <v>mar</v>
      </c>
      <c r="AC1117" s="47" t="str">
        <f t="shared" si="146"/>
        <v>2026</v>
      </c>
      <c r="AD1117" s="165">
        <f t="shared" si="137"/>
        <v>1</v>
      </c>
    </row>
    <row r="1118" spans="1:30" x14ac:dyDescent="0.25">
      <c r="A1118" s="47" t="s">
        <v>1095</v>
      </c>
      <c r="B1118" s="47" t="s">
        <v>9</v>
      </c>
      <c r="C1118" s="47">
        <v>2113</v>
      </c>
      <c r="D1118" s="47">
        <v>43</v>
      </c>
      <c r="E1118" s="47" t="s">
        <v>38</v>
      </c>
      <c r="F1118" s="48" t="s">
        <v>1894</v>
      </c>
      <c r="G1118" s="48" t="s">
        <v>11</v>
      </c>
      <c r="H1118" s="48">
        <v>1495049</v>
      </c>
      <c r="I1118" s="48">
        <v>1</v>
      </c>
      <c r="J1118" s="48" t="s">
        <v>1145</v>
      </c>
      <c r="K1118" s="48" t="s">
        <v>1487</v>
      </c>
      <c r="M1118" s="47">
        <f>_xlfn.XLOOKUP(BASE!$A1778,dd_carteira_fundição!A:A,dd_carteira_fundição!G:G,"",0)</f>
        <v>3</v>
      </c>
      <c r="N1118" s="47" t="s">
        <v>1164</v>
      </c>
      <c r="O1118" s="133"/>
      <c r="P1118" s="166"/>
      <c r="Q1118" s="47" t="s">
        <v>1346</v>
      </c>
      <c r="R1118" s="47" t="s">
        <v>1690</v>
      </c>
      <c r="S1118" s="47" t="s">
        <v>174</v>
      </c>
      <c r="T1118" s="164">
        <v>106</v>
      </c>
      <c r="U1118" s="47" t="str">
        <f>IFERROR(INDEX('TAXA DE OCUP. RECUR.'!$F$1:$F$60, MATCH(T1118, 'TAXA DE OCUP. RECUR.'!$E$1:$E$60, 0)),"")</f>
        <v>PLAINA DE MESA POREBA - [106]</v>
      </c>
      <c r="V1118" s="165">
        <v>3.42</v>
      </c>
      <c r="W1118" s="165"/>
      <c r="X1118" s="229">
        <v>46131</v>
      </c>
      <c r="Y1118" s="229">
        <f t="shared" ref="Y1118:Y1121" si="147">X1118</f>
        <v>46131</v>
      </c>
      <c r="Z1118" s="47">
        <f t="shared" si="138"/>
        <v>16</v>
      </c>
      <c r="AA1118" s="47">
        <f t="shared" si="140"/>
        <v>16</v>
      </c>
      <c r="AB1118" s="47" t="str">
        <f t="shared" si="145"/>
        <v>abr</v>
      </c>
      <c r="AC1118" s="47" t="str">
        <f t="shared" si="146"/>
        <v>2026</v>
      </c>
      <c r="AD1118" s="165">
        <f t="shared" si="137"/>
        <v>1</v>
      </c>
    </row>
    <row r="1119" spans="1:30" x14ac:dyDescent="0.25">
      <c r="A1119" s="47" t="s">
        <v>1095</v>
      </c>
      <c r="B1119" s="47" t="s">
        <v>9</v>
      </c>
      <c r="C1119" s="47">
        <v>2113</v>
      </c>
      <c r="D1119" s="47">
        <v>43</v>
      </c>
      <c r="E1119" s="47" t="s">
        <v>38</v>
      </c>
      <c r="F1119" s="48" t="s">
        <v>1894</v>
      </c>
      <c r="G1119" s="48" t="s">
        <v>11</v>
      </c>
      <c r="H1119" s="48">
        <v>1495049</v>
      </c>
      <c r="I1119" s="48">
        <v>1</v>
      </c>
      <c r="J1119" s="48" t="s">
        <v>1145</v>
      </c>
      <c r="K1119" s="48" t="s">
        <v>1487</v>
      </c>
      <c r="M1119" s="47">
        <f>_xlfn.XLOOKUP(BASE!$A1779,dd_carteira_fundição!A:A,dd_carteira_fundição!G:G,"",0)</f>
        <v>3</v>
      </c>
      <c r="N1119" s="47" t="s">
        <v>1164</v>
      </c>
      <c r="O1119" s="133"/>
      <c r="P1119" s="166"/>
      <c r="Q1119" s="47" t="s">
        <v>1346</v>
      </c>
      <c r="R1119" s="47" t="s">
        <v>1690</v>
      </c>
      <c r="S1119" s="47" t="s">
        <v>175</v>
      </c>
      <c r="T1119" s="164">
        <v>151</v>
      </c>
      <c r="U1119" s="47" t="str">
        <f>IFERROR(INDEX('TAXA DE OCUP. RECUR.'!$F$1:$F$60, MATCH(T1119, 'TAXA DE OCUP. RECUR.'!$E$1:$E$60, 0)),"")</f>
        <v>MANDRILH. FISHER MILL - [151]</v>
      </c>
      <c r="V1119" s="165">
        <v>1.5545454545454545</v>
      </c>
      <c r="W1119" s="165"/>
      <c r="X1119" s="229">
        <v>46132</v>
      </c>
      <c r="Y1119" s="229">
        <f t="shared" si="147"/>
        <v>46132</v>
      </c>
      <c r="Z1119" s="47">
        <f t="shared" si="138"/>
        <v>17</v>
      </c>
      <c r="AA1119" s="47">
        <f t="shared" si="140"/>
        <v>17</v>
      </c>
      <c r="AB1119" s="47" t="str">
        <f t="shared" si="145"/>
        <v>abr</v>
      </c>
      <c r="AC1119" s="47" t="str">
        <f t="shared" si="146"/>
        <v>2026</v>
      </c>
      <c r="AD1119" s="165">
        <f t="shared" si="137"/>
        <v>1</v>
      </c>
    </row>
    <row r="1120" spans="1:30" x14ac:dyDescent="0.25">
      <c r="A1120" s="47" t="s">
        <v>1095</v>
      </c>
      <c r="B1120" s="47" t="s">
        <v>9</v>
      </c>
      <c r="C1120" s="47">
        <v>2113</v>
      </c>
      <c r="D1120" s="47">
        <v>43</v>
      </c>
      <c r="E1120" s="47" t="s">
        <v>38</v>
      </c>
      <c r="F1120" s="48" t="s">
        <v>1894</v>
      </c>
      <c r="G1120" s="48" t="s">
        <v>11</v>
      </c>
      <c r="H1120" s="48">
        <v>1495049</v>
      </c>
      <c r="I1120" s="48">
        <v>1</v>
      </c>
      <c r="J1120" s="48" t="s">
        <v>1145</v>
      </c>
      <c r="K1120" s="48" t="s">
        <v>1487</v>
      </c>
      <c r="M1120" s="47">
        <f>_xlfn.XLOOKUP(BASE!$A1780,dd_carteira_fundição!A:A,dd_carteira_fundição!G:G,"",0)</f>
        <v>3</v>
      </c>
      <c r="N1120" s="47" t="s">
        <v>1164</v>
      </c>
      <c r="O1120" s="133"/>
      <c r="P1120" s="166"/>
      <c r="Q1120" s="47" t="s">
        <v>1346</v>
      </c>
      <c r="R1120" s="47" t="s">
        <v>1690</v>
      </c>
      <c r="S1120" s="47" t="s">
        <v>177</v>
      </c>
      <c r="T1120" s="164">
        <v>560</v>
      </c>
      <c r="U1120" s="47" t="str">
        <f>IFERROR(INDEX('TAXA DE OCUP. RECUR.'!$F$1:$F$60, MATCH(T1120, 'TAXA DE OCUP. RECUR.'!$E$1:$E$60, 0)),"")</f>
        <v>FRESA DROPP HEINN - [560]</v>
      </c>
      <c r="V1120" s="165">
        <v>4.8600000000000003</v>
      </c>
      <c r="W1120" s="165"/>
      <c r="X1120" s="229">
        <v>46133</v>
      </c>
      <c r="Y1120" s="229">
        <f t="shared" si="147"/>
        <v>46133</v>
      </c>
      <c r="Z1120" s="47">
        <f t="shared" si="138"/>
        <v>17</v>
      </c>
      <c r="AA1120" s="47">
        <f t="shared" si="140"/>
        <v>17</v>
      </c>
      <c r="AB1120" s="47" t="str">
        <f t="shared" si="145"/>
        <v>abr</v>
      </c>
      <c r="AC1120" s="47" t="str">
        <f t="shared" si="146"/>
        <v>2026</v>
      </c>
      <c r="AD1120" s="165">
        <f t="shared" si="137"/>
        <v>1</v>
      </c>
    </row>
    <row r="1121" spans="1:30" x14ac:dyDescent="0.25">
      <c r="A1121" s="47" t="s">
        <v>1095</v>
      </c>
      <c r="B1121" s="47" t="s">
        <v>9</v>
      </c>
      <c r="C1121" s="47">
        <v>2113</v>
      </c>
      <c r="D1121" s="47">
        <v>43</v>
      </c>
      <c r="E1121" s="47" t="s">
        <v>38</v>
      </c>
      <c r="F1121" s="48" t="s">
        <v>1894</v>
      </c>
      <c r="G1121" s="48" t="s">
        <v>11</v>
      </c>
      <c r="H1121" s="48">
        <v>1495049</v>
      </c>
      <c r="I1121" s="48">
        <v>1</v>
      </c>
      <c r="J1121" s="48" t="s">
        <v>1145</v>
      </c>
      <c r="K1121" s="48" t="s">
        <v>1487</v>
      </c>
      <c r="M1121" s="47">
        <f>_xlfn.XLOOKUP(BASE!$A1781,dd_carteira_fundição!A:A,dd_carteira_fundição!G:G,"",0)</f>
        <v>1</v>
      </c>
      <c r="N1121" s="47" t="s">
        <v>1164</v>
      </c>
      <c r="O1121" s="133"/>
      <c r="P1121" s="166"/>
      <c r="Q1121" s="47" t="s">
        <v>1346</v>
      </c>
      <c r="R1121" s="47" t="s">
        <v>1690</v>
      </c>
      <c r="S1121" s="47" t="s">
        <v>176</v>
      </c>
      <c r="T1121" s="164">
        <v>610</v>
      </c>
      <c r="U1121" s="47" t="str">
        <f>IFERROR(INDEX('TAXA DE OCUP. RECUR.'!$F$1:$F$60, MATCH(T1121, 'TAXA DE OCUP. RECUR.'!$E$1:$E$60, 0)),"")</f>
        <v>FRESADORA HEYLIGENTASDE - [610]</v>
      </c>
      <c r="V1121" s="165">
        <v>1.9882142176481796</v>
      </c>
      <c r="W1121" s="165"/>
      <c r="X1121" s="229">
        <v>46134</v>
      </c>
      <c r="Y1121" s="229">
        <f t="shared" si="147"/>
        <v>46134</v>
      </c>
      <c r="Z1121" s="47">
        <f t="shared" si="138"/>
        <v>17</v>
      </c>
      <c r="AA1121" s="47">
        <f t="shared" si="140"/>
        <v>17</v>
      </c>
      <c r="AB1121" s="47" t="str">
        <f t="shared" si="145"/>
        <v>abr</v>
      </c>
      <c r="AC1121" s="47" t="str">
        <f t="shared" si="146"/>
        <v>2026</v>
      </c>
      <c r="AD1121" s="165">
        <f t="shared" si="137"/>
        <v>1</v>
      </c>
    </row>
    <row r="1122" spans="1:30" x14ac:dyDescent="0.25">
      <c r="A1122" s="47" t="s">
        <v>1095</v>
      </c>
      <c r="B1122" s="47" t="s">
        <v>9</v>
      </c>
      <c r="C1122" s="47">
        <v>2113</v>
      </c>
      <c r="D1122" s="47">
        <v>43</v>
      </c>
      <c r="E1122" s="47" t="s">
        <v>38</v>
      </c>
      <c r="F1122" s="48" t="s">
        <v>1894</v>
      </c>
      <c r="G1122" s="48" t="s">
        <v>11</v>
      </c>
      <c r="H1122" s="48">
        <v>1495049</v>
      </c>
      <c r="I1122" s="48">
        <v>1</v>
      </c>
      <c r="J1122" s="48" t="s">
        <v>1145</v>
      </c>
      <c r="K1122" s="48" t="s">
        <v>1487</v>
      </c>
      <c r="M1122" s="47">
        <f>_xlfn.XLOOKUP(BASE!$A1782,dd_carteira_fundição!A:A,dd_carteira_fundição!G:G,"",0)</f>
        <v>1</v>
      </c>
      <c r="N1122" s="47" t="s">
        <v>1164</v>
      </c>
      <c r="O1122" s="133"/>
      <c r="P1122" s="166"/>
      <c r="Q1122" s="47" t="s">
        <v>1346</v>
      </c>
      <c r="R1122" s="47" t="s">
        <v>158</v>
      </c>
      <c r="S1122" s="47" t="s">
        <v>158</v>
      </c>
      <c r="T1122" s="164">
        <v>2</v>
      </c>
      <c r="U1122" s="47" t="str">
        <f>IFERROR(INDEX('TAXA DE OCUP. RECUR.'!$F$1:$F$60, MATCH(T1122, 'TAXA DE OCUP. RECUR.'!$E$1:$E$60, 0)),"")</f>
        <v>EXPEDIÇÃO</v>
      </c>
      <c r="V1122" s="165">
        <v>1</v>
      </c>
      <c r="W1122" s="165"/>
      <c r="X1122" s="229">
        <v>46176</v>
      </c>
      <c r="Y1122" s="229"/>
      <c r="Z1122" s="47">
        <f t="shared" si="138"/>
        <v>23</v>
      </c>
      <c r="AA1122" s="47" t="str">
        <f t="shared" si="140"/>
        <v/>
      </c>
      <c r="AB1122" s="47" t="str">
        <f t="shared" si="145"/>
        <v>jun</v>
      </c>
      <c r="AC1122" s="47" t="str">
        <f t="shared" si="146"/>
        <v>2026</v>
      </c>
      <c r="AD1122" s="165" t="str">
        <f t="shared" si="137"/>
        <v/>
      </c>
    </row>
    <row r="1123" spans="1:30" x14ac:dyDescent="0.25">
      <c r="A1123" s="47" t="s">
        <v>1095</v>
      </c>
      <c r="B1123" s="47" t="s">
        <v>9</v>
      </c>
      <c r="C1123" s="47">
        <v>2113</v>
      </c>
      <c r="D1123" s="47">
        <v>44</v>
      </c>
      <c r="E1123" s="47" t="s">
        <v>38</v>
      </c>
      <c r="F1123" s="48" t="s">
        <v>1894</v>
      </c>
      <c r="G1123" s="48" t="s">
        <v>11</v>
      </c>
      <c r="H1123" s="48">
        <v>1495049</v>
      </c>
      <c r="I1123" s="48">
        <v>1</v>
      </c>
      <c r="J1123" s="48" t="s">
        <v>1145</v>
      </c>
      <c r="K1123" s="48" t="s">
        <v>1487</v>
      </c>
      <c r="M1123" s="47">
        <f>_xlfn.XLOOKUP(BASE!$A1783,dd_carteira_fundição!A:A,dd_carteira_fundição!G:G,"",0)</f>
        <v>1</v>
      </c>
      <c r="N1123" s="47" t="s">
        <v>1164</v>
      </c>
      <c r="O1123" s="133"/>
      <c r="P1123" s="166"/>
      <c r="Q1123" s="47" t="s">
        <v>1346</v>
      </c>
      <c r="R1123" s="47" t="s">
        <v>1687</v>
      </c>
      <c r="S1123" s="48" t="s">
        <v>1156</v>
      </c>
      <c r="T1123" s="164">
        <v>1</v>
      </c>
      <c r="U1123" s="47" t="str">
        <f>IFERROR(INDEX('TAXA DE OCUP. RECUR.'!$F$1:$F$60, MATCH(T1123, 'TAXA DE OCUP. RECUR.'!$E$1:$E$60, 0)),"")</f>
        <v>FUNDIÇÃO MORENO</v>
      </c>
      <c r="V1123" s="165">
        <v>1</v>
      </c>
      <c r="W1123" s="165"/>
      <c r="X1123" s="229">
        <v>46101</v>
      </c>
      <c r="Y1123" s="229">
        <f>X1123</f>
        <v>46101</v>
      </c>
      <c r="Z1123" s="47">
        <f t="shared" si="138"/>
        <v>12</v>
      </c>
      <c r="AA1123" s="47">
        <f t="shared" si="140"/>
        <v>12</v>
      </c>
      <c r="AB1123" s="47" t="str">
        <f t="shared" si="145"/>
        <v>mar</v>
      </c>
      <c r="AC1123" s="47" t="str">
        <f t="shared" si="146"/>
        <v>2026</v>
      </c>
      <c r="AD1123" s="165">
        <f t="shared" si="137"/>
        <v>1</v>
      </c>
    </row>
    <row r="1124" spans="1:30" x14ac:dyDescent="0.25">
      <c r="A1124" s="47" t="s">
        <v>1095</v>
      </c>
      <c r="B1124" s="47" t="s">
        <v>9</v>
      </c>
      <c r="C1124" s="47">
        <v>2113</v>
      </c>
      <c r="D1124" s="47">
        <v>44</v>
      </c>
      <c r="E1124" s="47" t="s">
        <v>38</v>
      </c>
      <c r="F1124" s="48" t="s">
        <v>1894</v>
      </c>
      <c r="G1124" s="48" t="s">
        <v>11</v>
      </c>
      <c r="H1124" s="48">
        <v>1495049</v>
      </c>
      <c r="I1124" s="48">
        <v>1</v>
      </c>
      <c r="J1124" s="48" t="s">
        <v>1145</v>
      </c>
      <c r="K1124" s="48" t="s">
        <v>1487</v>
      </c>
      <c r="M1124" s="47">
        <f>_xlfn.XLOOKUP(BASE!$A1784,dd_carteira_fundição!A:A,dd_carteira_fundição!G:G,"",0)</f>
        <v>1</v>
      </c>
      <c r="N1124" s="47" t="s">
        <v>1164</v>
      </c>
      <c r="O1124" s="133"/>
      <c r="P1124" s="166"/>
      <c r="Q1124" s="47" t="s">
        <v>1346</v>
      </c>
      <c r="R1124" s="47" t="s">
        <v>1690</v>
      </c>
      <c r="S1124" s="47" t="s">
        <v>174</v>
      </c>
      <c r="T1124" s="164">
        <v>106</v>
      </c>
      <c r="U1124" s="47" t="str">
        <f>IFERROR(INDEX('TAXA DE OCUP. RECUR.'!$F$1:$F$60, MATCH(T1124, 'TAXA DE OCUP. RECUR.'!$E$1:$E$60, 0)),"")</f>
        <v>PLAINA DE MESA POREBA - [106]</v>
      </c>
      <c r="V1124" s="165">
        <v>3.42</v>
      </c>
      <c r="W1124" s="165"/>
      <c r="X1124" s="229">
        <v>46131</v>
      </c>
      <c r="Y1124" s="229">
        <f t="shared" ref="Y1124:Y1127" si="148">X1124</f>
        <v>46131</v>
      </c>
      <c r="Z1124" s="47">
        <f t="shared" si="138"/>
        <v>16</v>
      </c>
      <c r="AA1124" s="47">
        <f t="shared" si="140"/>
        <v>16</v>
      </c>
      <c r="AB1124" s="47" t="str">
        <f t="shared" si="145"/>
        <v>abr</v>
      </c>
      <c r="AC1124" s="47" t="str">
        <f t="shared" si="146"/>
        <v>2026</v>
      </c>
      <c r="AD1124" s="165">
        <f t="shared" si="137"/>
        <v>1</v>
      </c>
    </row>
    <row r="1125" spans="1:30" x14ac:dyDescent="0.25">
      <c r="A1125" s="47" t="s">
        <v>1095</v>
      </c>
      <c r="B1125" s="47" t="s">
        <v>9</v>
      </c>
      <c r="C1125" s="47">
        <v>2113</v>
      </c>
      <c r="D1125" s="47">
        <v>44</v>
      </c>
      <c r="E1125" s="47" t="s">
        <v>38</v>
      </c>
      <c r="F1125" s="48" t="s">
        <v>1894</v>
      </c>
      <c r="G1125" s="48" t="s">
        <v>11</v>
      </c>
      <c r="H1125" s="48">
        <v>1495049</v>
      </c>
      <c r="I1125" s="48">
        <v>1</v>
      </c>
      <c r="J1125" s="48" t="s">
        <v>1145</v>
      </c>
      <c r="K1125" s="48" t="s">
        <v>1487</v>
      </c>
      <c r="M1125" s="47">
        <f>_xlfn.XLOOKUP(BASE!$A1785,dd_carteira_fundição!A:A,dd_carteira_fundição!G:G,"",0)</f>
        <v>1</v>
      </c>
      <c r="N1125" s="47" t="s">
        <v>1164</v>
      </c>
      <c r="O1125" s="133"/>
      <c r="P1125" s="166"/>
      <c r="Q1125" s="47" t="s">
        <v>1346</v>
      </c>
      <c r="R1125" s="47" t="s">
        <v>1690</v>
      </c>
      <c r="S1125" s="47" t="s">
        <v>175</v>
      </c>
      <c r="T1125" s="164">
        <v>151</v>
      </c>
      <c r="U1125" s="47" t="str">
        <f>IFERROR(INDEX('TAXA DE OCUP. RECUR.'!$F$1:$F$60, MATCH(T1125, 'TAXA DE OCUP. RECUR.'!$E$1:$E$60, 0)),"")</f>
        <v>MANDRILH. FISHER MILL - [151]</v>
      </c>
      <c r="V1125" s="165">
        <v>1.5545454545454545</v>
      </c>
      <c r="W1125" s="165"/>
      <c r="X1125" s="229">
        <v>46132</v>
      </c>
      <c r="Y1125" s="229">
        <f t="shared" si="148"/>
        <v>46132</v>
      </c>
      <c r="Z1125" s="47">
        <f t="shared" si="138"/>
        <v>17</v>
      </c>
      <c r="AA1125" s="47">
        <f t="shared" si="140"/>
        <v>17</v>
      </c>
      <c r="AB1125" s="47" t="str">
        <f t="shared" si="145"/>
        <v>abr</v>
      </c>
      <c r="AC1125" s="47" t="str">
        <f t="shared" si="146"/>
        <v>2026</v>
      </c>
      <c r="AD1125" s="165">
        <f t="shared" si="137"/>
        <v>1</v>
      </c>
    </row>
    <row r="1126" spans="1:30" x14ac:dyDescent="0.25">
      <c r="A1126" s="47" t="s">
        <v>1095</v>
      </c>
      <c r="B1126" s="47" t="s">
        <v>9</v>
      </c>
      <c r="C1126" s="47">
        <v>2113</v>
      </c>
      <c r="D1126" s="47">
        <v>44</v>
      </c>
      <c r="E1126" s="47" t="s">
        <v>38</v>
      </c>
      <c r="F1126" s="48" t="s">
        <v>1894</v>
      </c>
      <c r="G1126" s="48" t="s">
        <v>11</v>
      </c>
      <c r="H1126" s="48">
        <v>1495049</v>
      </c>
      <c r="I1126" s="48">
        <v>1</v>
      </c>
      <c r="J1126" s="48" t="s">
        <v>1145</v>
      </c>
      <c r="K1126" s="48" t="s">
        <v>1487</v>
      </c>
      <c r="M1126" s="47">
        <f>_xlfn.XLOOKUP(BASE!$A1786,dd_carteira_fundição!A:A,dd_carteira_fundição!G:G,"",0)</f>
        <v>1</v>
      </c>
      <c r="N1126" s="47" t="s">
        <v>1164</v>
      </c>
      <c r="O1126" s="133"/>
      <c r="P1126" s="166"/>
      <c r="Q1126" s="47" t="s">
        <v>1346</v>
      </c>
      <c r="R1126" s="47" t="s">
        <v>1690</v>
      </c>
      <c r="S1126" s="47" t="s">
        <v>177</v>
      </c>
      <c r="T1126" s="164">
        <v>560</v>
      </c>
      <c r="U1126" s="47" t="str">
        <f>IFERROR(INDEX('TAXA DE OCUP. RECUR.'!$F$1:$F$60, MATCH(T1126, 'TAXA DE OCUP. RECUR.'!$E$1:$E$60, 0)),"")</f>
        <v>FRESA DROPP HEINN - [560]</v>
      </c>
      <c r="V1126" s="165">
        <v>4.8600000000000003</v>
      </c>
      <c r="W1126" s="165"/>
      <c r="X1126" s="229">
        <v>46133</v>
      </c>
      <c r="Y1126" s="229">
        <f t="shared" si="148"/>
        <v>46133</v>
      </c>
      <c r="Z1126" s="47">
        <f t="shared" si="138"/>
        <v>17</v>
      </c>
      <c r="AA1126" s="47">
        <f t="shared" si="140"/>
        <v>17</v>
      </c>
      <c r="AB1126" s="47" t="str">
        <f t="shared" si="145"/>
        <v>abr</v>
      </c>
      <c r="AC1126" s="47" t="str">
        <f t="shared" si="146"/>
        <v>2026</v>
      </c>
      <c r="AD1126" s="165">
        <f t="shared" si="137"/>
        <v>1</v>
      </c>
    </row>
    <row r="1127" spans="1:30" x14ac:dyDescent="0.25">
      <c r="A1127" s="47" t="s">
        <v>1095</v>
      </c>
      <c r="B1127" s="47" t="s">
        <v>9</v>
      </c>
      <c r="C1127" s="47">
        <v>2113</v>
      </c>
      <c r="D1127" s="47">
        <v>44</v>
      </c>
      <c r="E1127" s="47" t="s">
        <v>38</v>
      </c>
      <c r="F1127" s="48" t="s">
        <v>1894</v>
      </c>
      <c r="G1127" s="48" t="s">
        <v>11</v>
      </c>
      <c r="H1127" s="48">
        <v>1495049</v>
      </c>
      <c r="I1127" s="48">
        <v>1</v>
      </c>
      <c r="J1127" s="48" t="s">
        <v>1145</v>
      </c>
      <c r="K1127" s="48" t="s">
        <v>1487</v>
      </c>
      <c r="M1127" s="47">
        <f>_xlfn.XLOOKUP(BASE!$A1787,dd_carteira_fundição!A:A,dd_carteira_fundição!G:G,"",0)</f>
        <v>1</v>
      </c>
      <c r="N1127" s="47" t="s">
        <v>1164</v>
      </c>
      <c r="O1127" s="133"/>
      <c r="P1127" s="166"/>
      <c r="Q1127" s="47" t="s">
        <v>1346</v>
      </c>
      <c r="R1127" s="47" t="s">
        <v>1690</v>
      </c>
      <c r="S1127" s="47" t="s">
        <v>176</v>
      </c>
      <c r="T1127" s="164">
        <v>610</v>
      </c>
      <c r="U1127" s="47" t="str">
        <f>IFERROR(INDEX('TAXA DE OCUP. RECUR.'!$F$1:$F$60, MATCH(T1127, 'TAXA DE OCUP. RECUR.'!$E$1:$E$60, 0)),"")</f>
        <v>FRESADORA HEYLIGENTASDE - [610]</v>
      </c>
      <c r="V1127" s="165">
        <v>1.9882142176481796</v>
      </c>
      <c r="W1127" s="165"/>
      <c r="X1127" s="229">
        <v>46134</v>
      </c>
      <c r="Y1127" s="229">
        <f t="shared" si="148"/>
        <v>46134</v>
      </c>
      <c r="Z1127" s="47">
        <f t="shared" si="138"/>
        <v>17</v>
      </c>
      <c r="AA1127" s="47">
        <f t="shared" si="140"/>
        <v>17</v>
      </c>
      <c r="AB1127" s="47" t="str">
        <f t="shared" si="145"/>
        <v>abr</v>
      </c>
      <c r="AC1127" s="47" t="str">
        <f t="shared" si="146"/>
        <v>2026</v>
      </c>
      <c r="AD1127" s="165">
        <f t="shared" si="137"/>
        <v>1</v>
      </c>
    </row>
    <row r="1128" spans="1:30" x14ac:dyDescent="0.25">
      <c r="A1128" s="47" t="s">
        <v>1095</v>
      </c>
      <c r="B1128" s="47" t="s">
        <v>9</v>
      </c>
      <c r="C1128" s="47">
        <v>2113</v>
      </c>
      <c r="D1128" s="47">
        <v>44</v>
      </c>
      <c r="E1128" s="47" t="s">
        <v>38</v>
      </c>
      <c r="F1128" s="48" t="s">
        <v>1894</v>
      </c>
      <c r="G1128" s="48" t="s">
        <v>11</v>
      </c>
      <c r="H1128" s="48">
        <v>1495049</v>
      </c>
      <c r="I1128" s="48">
        <v>1</v>
      </c>
      <c r="J1128" s="48" t="s">
        <v>1145</v>
      </c>
      <c r="K1128" s="48" t="s">
        <v>1487</v>
      </c>
      <c r="M1128" s="47">
        <f>_xlfn.XLOOKUP(BASE!$A1788,dd_carteira_fundição!A:A,dd_carteira_fundição!G:G,"",0)</f>
        <v>1</v>
      </c>
      <c r="N1128" s="47" t="s">
        <v>1164</v>
      </c>
      <c r="O1128" s="133"/>
      <c r="P1128" s="166"/>
      <c r="Q1128" s="47" t="s">
        <v>1346</v>
      </c>
      <c r="R1128" s="47" t="s">
        <v>158</v>
      </c>
      <c r="S1128" s="47" t="s">
        <v>158</v>
      </c>
      <c r="T1128" s="164">
        <v>2</v>
      </c>
      <c r="U1128" s="47" t="str">
        <f>IFERROR(INDEX('TAXA DE OCUP. RECUR.'!$F$1:$F$60, MATCH(T1128, 'TAXA DE OCUP. RECUR.'!$E$1:$E$60, 0)),"")</f>
        <v>EXPEDIÇÃO</v>
      </c>
      <c r="V1128" s="165">
        <v>1</v>
      </c>
      <c r="W1128" s="165"/>
      <c r="X1128" s="229">
        <v>46176</v>
      </c>
      <c r="Y1128" s="229"/>
      <c r="Z1128" s="47">
        <f t="shared" si="138"/>
        <v>23</v>
      </c>
      <c r="AA1128" s="47" t="str">
        <f t="shared" si="140"/>
        <v/>
      </c>
      <c r="AB1128" s="47" t="str">
        <f t="shared" si="145"/>
        <v>jun</v>
      </c>
      <c r="AC1128" s="47" t="str">
        <f t="shared" si="146"/>
        <v>2026</v>
      </c>
      <c r="AD1128" s="165" t="str">
        <f t="shared" si="137"/>
        <v/>
      </c>
    </row>
    <row r="1129" spans="1:30" x14ac:dyDescent="0.25">
      <c r="A1129" s="47" t="s">
        <v>2050</v>
      </c>
      <c r="B1129" s="47"/>
      <c r="C1129" s="47"/>
      <c r="D1129" s="47"/>
      <c r="E1129" s="47" t="s">
        <v>1112</v>
      </c>
      <c r="F1129" s="47" t="s">
        <v>306</v>
      </c>
      <c r="G1129" s="47" t="s">
        <v>11</v>
      </c>
      <c r="H1129" s="48" t="str">
        <f t="shared" ref="H1129:H1160" si="149">152651&amp;"-"&amp;M1129</f>
        <v>152651-271</v>
      </c>
      <c r="I1129" s="47">
        <v>1</v>
      </c>
      <c r="J1129" s="47" t="s">
        <v>1143</v>
      </c>
      <c r="K1129" s="47" t="s">
        <v>1486</v>
      </c>
      <c r="M1129" s="47">
        <f>_xlfn.XLOOKUP(BASE!$A1861,dd_carteira_fundição!A:A,dd_carteira_fundição!G:G,"",0)</f>
        <v>271</v>
      </c>
      <c r="N1129" s="47" t="s">
        <v>1164</v>
      </c>
      <c r="O1129"/>
      <c r="P1129"/>
      <c r="Q1129"/>
      <c r="R1129" s="47" t="s">
        <v>1687</v>
      </c>
      <c r="S1129" s="48" t="s">
        <v>1156</v>
      </c>
      <c r="T1129" s="164">
        <v>1</v>
      </c>
      <c r="U1129" s="47" t="str">
        <f>IFERROR(INDEX('TAXA DE OCUP. RECUR.'!$F$1:$F$60, MATCH(T1129, 'TAXA DE OCUP. RECUR.'!$E$1:$E$60, 0)),"")</f>
        <v>FUNDIÇÃO MORENO</v>
      </c>
      <c r="V1129" s="165">
        <v>1</v>
      </c>
      <c r="W1129"/>
      <c r="X1129" s="229">
        <v>46177</v>
      </c>
      <c r="Y1129" s="229">
        <f>X1129</f>
        <v>46177</v>
      </c>
      <c r="Z1129" s="47">
        <f t="shared" si="138"/>
        <v>23</v>
      </c>
      <c r="AA1129" s="47">
        <f t="shared" si="140"/>
        <v>23</v>
      </c>
      <c r="AB1129" s="47" t="str">
        <f t="shared" si="145"/>
        <v>jun</v>
      </c>
      <c r="AC1129" s="47" t="str">
        <f t="shared" si="146"/>
        <v>2026</v>
      </c>
      <c r="AD1129" s="165">
        <f t="shared" si="137"/>
        <v>1</v>
      </c>
    </row>
    <row r="1130" spans="1:30" x14ac:dyDescent="0.25">
      <c r="A1130" s="47" t="s">
        <v>2050</v>
      </c>
      <c r="B1130" s="47"/>
      <c r="C1130" s="47"/>
      <c r="D1130" s="47"/>
      <c r="E1130" s="47" t="s">
        <v>1112</v>
      </c>
      <c r="F1130" s="47" t="s">
        <v>306</v>
      </c>
      <c r="G1130" s="47" t="s">
        <v>11</v>
      </c>
      <c r="H1130" s="48" t="str">
        <f t="shared" si="149"/>
        <v>152651-272</v>
      </c>
      <c r="I1130" s="47">
        <v>1</v>
      </c>
      <c r="J1130" s="47" t="s">
        <v>1143</v>
      </c>
      <c r="K1130" s="47" t="s">
        <v>1486</v>
      </c>
      <c r="L1130" s="47"/>
      <c r="M1130" s="47">
        <f>_xlfn.XLOOKUP(BASE!$A1862,dd_carteira_fundição!A:A,dd_carteira_fundição!G:G,"",0)</f>
        <v>272</v>
      </c>
      <c r="N1130" s="47" t="s">
        <v>1164</v>
      </c>
      <c r="O1130"/>
      <c r="P1130"/>
      <c r="Q1130"/>
      <c r="R1130" s="47" t="s">
        <v>1690</v>
      </c>
      <c r="S1130" s="47" t="s">
        <v>1229</v>
      </c>
      <c r="T1130" s="164">
        <v>123</v>
      </c>
      <c r="U1130" s="47" t="str">
        <f>IFERROR(INDEX('TAXA DE OCUP. RECUR.'!$F$1:$F$60, MATCH(T1130, 'TAXA DE OCUP. RECUR.'!$E$1:$E$60, 0)),"")</f>
        <v>TORNO VERT. LOIS SOEST - [123]</v>
      </c>
      <c r="V1130" s="165">
        <v>12.5</v>
      </c>
      <c r="W1130"/>
      <c r="X1130" s="229">
        <v>46156</v>
      </c>
      <c r="Y1130" s="229">
        <v>46180</v>
      </c>
      <c r="Z1130" s="47">
        <f t="shared" si="138"/>
        <v>20</v>
      </c>
      <c r="AA1130" s="47">
        <f t="shared" si="140"/>
        <v>23</v>
      </c>
      <c r="AB1130" s="47" t="str">
        <f t="shared" si="145"/>
        <v>mai</v>
      </c>
      <c r="AC1130" s="47" t="str">
        <f t="shared" si="146"/>
        <v>2026</v>
      </c>
      <c r="AD1130" s="165">
        <f t="shared" si="137"/>
        <v>1</v>
      </c>
    </row>
    <row r="1131" spans="1:30" x14ac:dyDescent="0.25">
      <c r="A1131" s="47" t="s">
        <v>2050</v>
      </c>
      <c r="B1131" s="47"/>
      <c r="C1131" s="47"/>
      <c r="D1131" s="47"/>
      <c r="E1131" s="47" t="s">
        <v>1112</v>
      </c>
      <c r="F1131" s="47" t="s">
        <v>306</v>
      </c>
      <c r="G1131" s="47" t="s">
        <v>11</v>
      </c>
      <c r="H1131" s="48" t="str">
        <f t="shared" si="149"/>
        <v>152651-272</v>
      </c>
      <c r="I1131" s="47">
        <v>1</v>
      </c>
      <c r="J1131" s="47" t="s">
        <v>1143</v>
      </c>
      <c r="K1131" s="47" t="s">
        <v>1486</v>
      </c>
      <c r="L1131" s="47"/>
      <c r="M1131" s="47">
        <f>_xlfn.XLOOKUP(BASE!$A1863,dd_carteira_fundição!A:A,dd_carteira_fundição!G:G,"",0)</f>
        <v>272</v>
      </c>
      <c r="N1131" s="47" t="s">
        <v>1164</v>
      </c>
      <c r="O1131"/>
      <c r="P1131"/>
      <c r="Q1131"/>
      <c r="R1131" s="47" t="s">
        <v>1690</v>
      </c>
      <c r="S1131" s="47" t="s">
        <v>1231</v>
      </c>
      <c r="T1131" s="164">
        <v>74</v>
      </c>
      <c r="U1131" s="47" t="s">
        <v>1352</v>
      </c>
      <c r="V1131" s="165">
        <v>0.41666666666666669</v>
      </c>
      <c r="W1131"/>
      <c r="X1131" s="229">
        <v>46157</v>
      </c>
      <c r="Y1131" s="229">
        <f t="shared" ref="Y1131:Y1133" si="150">X1131</f>
        <v>46157</v>
      </c>
      <c r="Z1131" s="47">
        <f t="shared" si="138"/>
        <v>20</v>
      </c>
      <c r="AA1131" s="47">
        <f t="shared" si="140"/>
        <v>20</v>
      </c>
      <c r="AB1131" s="47" t="str">
        <f t="shared" si="145"/>
        <v>mai</v>
      </c>
      <c r="AC1131" s="47" t="str">
        <f t="shared" si="146"/>
        <v>2026</v>
      </c>
      <c r="AD1131" s="165">
        <f t="shared" si="137"/>
        <v>1</v>
      </c>
    </row>
    <row r="1132" spans="1:30" x14ac:dyDescent="0.25">
      <c r="A1132" s="47" t="s">
        <v>2050</v>
      </c>
      <c r="B1132" s="47"/>
      <c r="C1132" s="47"/>
      <c r="D1132" s="47"/>
      <c r="E1132" s="47" t="s">
        <v>1112</v>
      </c>
      <c r="F1132" s="47" t="s">
        <v>306</v>
      </c>
      <c r="G1132" s="47" t="s">
        <v>11</v>
      </c>
      <c r="H1132" s="48" t="str">
        <f t="shared" si="149"/>
        <v>152651-272</v>
      </c>
      <c r="I1132" s="47">
        <v>1</v>
      </c>
      <c r="J1132" s="47" t="s">
        <v>1143</v>
      </c>
      <c r="K1132" s="47" t="s">
        <v>1486</v>
      </c>
      <c r="M1132" s="47">
        <f>_xlfn.XLOOKUP(BASE!$A1864,dd_carteira_fundição!A:A,dd_carteira_fundição!G:G,"",0)</f>
        <v>272</v>
      </c>
      <c r="N1132" s="47" t="s">
        <v>1164</v>
      </c>
      <c r="O1132"/>
      <c r="P1132"/>
      <c r="Q1132"/>
      <c r="R1132" s="47" t="s">
        <v>158</v>
      </c>
      <c r="S1132" s="47" t="s">
        <v>158</v>
      </c>
      <c r="T1132" s="164">
        <v>2</v>
      </c>
      <c r="U1132" s="47" t="str">
        <f>IFERROR(INDEX('TAXA DE OCUP. RECUR.'!$F$1:$F$60, MATCH(T1132, 'TAXA DE OCUP. RECUR.'!$E$1:$E$60, 0)),"")</f>
        <v>EXPEDIÇÃO</v>
      </c>
      <c r="V1132" s="165">
        <v>1</v>
      </c>
      <c r="W1132"/>
      <c r="X1132" s="229">
        <v>46185</v>
      </c>
      <c r="Y1132" s="229">
        <f t="shared" si="150"/>
        <v>46185</v>
      </c>
      <c r="Z1132" s="47">
        <f t="shared" si="138"/>
        <v>24</v>
      </c>
      <c r="AA1132" s="47">
        <f t="shared" si="140"/>
        <v>24</v>
      </c>
      <c r="AB1132" s="47" t="str">
        <f t="shared" si="145"/>
        <v>jun</v>
      </c>
      <c r="AC1132" s="47" t="str">
        <f t="shared" si="146"/>
        <v>2026</v>
      </c>
      <c r="AD1132" s="165">
        <f t="shared" si="137"/>
        <v>1</v>
      </c>
    </row>
    <row r="1133" spans="1:30" x14ac:dyDescent="0.25">
      <c r="A1133" s="47" t="s">
        <v>2050</v>
      </c>
      <c r="B1133" s="47"/>
      <c r="C1133" s="47"/>
      <c r="D1133" s="47"/>
      <c r="E1133" s="47" t="s">
        <v>1112</v>
      </c>
      <c r="F1133" s="47" t="s">
        <v>306</v>
      </c>
      <c r="G1133" s="47" t="s">
        <v>11</v>
      </c>
      <c r="H1133" s="48" t="str">
        <f t="shared" si="149"/>
        <v>152651-272</v>
      </c>
      <c r="I1133" s="47">
        <v>1</v>
      </c>
      <c r="J1133" s="47" t="s">
        <v>1143</v>
      </c>
      <c r="K1133" s="47" t="s">
        <v>1486</v>
      </c>
      <c r="M1133" s="47">
        <f>_xlfn.XLOOKUP(BASE!$A1865,dd_carteira_fundição!A:A,dd_carteira_fundição!G:G,"",0)</f>
        <v>272</v>
      </c>
      <c r="N1133" s="47" t="s">
        <v>1164</v>
      </c>
      <c r="O1133"/>
      <c r="P1133"/>
      <c r="Q1133"/>
      <c r="R1133" s="47" t="s">
        <v>1687</v>
      </c>
      <c r="S1133" s="48" t="s">
        <v>1156</v>
      </c>
      <c r="T1133" s="164">
        <v>1</v>
      </c>
      <c r="U1133" s="47" t="str">
        <f>IFERROR(INDEX('TAXA DE OCUP. RECUR.'!$F$1:$F$60, MATCH(T1133, 'TAXA DE OCUP. RECUR.'!$E$1:$E$60, 0)),"")</f>
        <v>FUNDIÇÃO MORENO</v>
      </c>
      <c r="V1133" s="165">
        <v>1</v>
      </c>
      <c r="W1133"/>
      <c r="X1133" s="229">
        <v>46177</v>
      </c>
      <c r="Y1133" s="229">
        <f t="shared" si="150"/>
        <v>46177</v>
      </c>
      <c r="Z1133" s="47">
        <f t="shared" si="138"/>
        <v>23</v>
      </c>
      <c r="AA1133" s="47">
        <f t="shared" si="140"/>
        <v>23</v>
      </c>
      <c r="AB1133" s="47" t="str">
        <f t="shared" si="145"/>
        <v>jun</v>
      </c>
      <c r="AC1133" s="47" t="str">
        <f t="shared" si="146"/>
        <v>2026</v>
      </c>
      <c r="AD1133" s="165">
        <f t="shared" si="137"/>
        <v>1</v>
      </c>
    </row>
    <row r="1134" spans="1:30" x14ac:dyDescent="0.25">
      <c r="A1134" s="47" t="s">
        <v>2052</v>
      </c>
      <c r="B1134" s="47"/>
      <c r="C1134" s="47"/>
      <c r="D1134" s="47"/>
      <c r="E1134" s="47" t="s">
        <v>1112</v>
      </c>
      <c r="F1134" s="47" t="s">
        <v>306</v>
      </c>
      <c r="G1134" s="47" t="s">
        <v>11</v>
      </c>
      <c r="H1134" s="48" t="str">
        <f t="shared" si="149"/>
        <v>152651-273</v>
      </c>
      <c r="I1134" s="47">
        <v>1</v>
      </c>
      <c r="J1134" s="47" t="s">
        <v>1143</v>
      </c>
      <c r="K1134" s="47" t="s">
        <v>1486</v>
      </c>
      <c r="L1134" s="47"/>
      <c r="M1134" s="47">
        <f>_xlfn.XLOOKUP(BASE!$A1866,dd_carteira_fundição!A:A,dd_carteira_fundição!G:G,"",0)</f>
        <v>273</v>
      </c>
      <c r="N1134" s="47" t="s">
        <v>1164</v>
      </c>
      <c r="O1134"/>
      <c r="P1134"/>
      <c r="Q1134"/>
      <c r="R1134" s="47" t="s">
        <v>1690</v>
      </c>
      <c r="S1134" s="47" t="s">
        <v>1229</v>
      </c>
      <c r="T1134" s="164">
        <v>123</v>
      </c>
      <c r="U1134" s="47" t="str">
        <f>IFERROR(INDEX('TAXA DE OCUP. RECUR.'!$F$1:$F$60, MATCH(T1134, 'TAXA DE OCUP. RECUR.'!$E$1:$E$60, 0)),"")</f>
        <v>TORNO VERT. LOIS SOEST - [123]</v>
      </c>
      <c r="V1134" s="165">
        <v>12.5</v>
      </c>
      <c r="W1134"/>
      <c r="X1134" s="229">
        <v>46156</v>
      </c>
      <c r="Y1134" s="229">
        <v>46180</v>
      </c>
      <c r="Z1134" s="47">
        <f t="shared" si="138"/>
        <v>20</v>
      </c>
      <c r="AA1134" s="47">
        <f t="shared" si="140"/>
        <v>23</v>
      </c>
      <c r="AB1134" s="47" t="str">
        <f t="shared" si="145"/>
        <v>mai</v>
      </c>
      <c r="AC1134" s="47" t="str">
        <f t="shared" si="146"/>
        <v>2026</v>
      </c>
      <c r="AD1134" s="165">
        <f t="shared" si="137"/>
        <v>1</v>
      </c>
    </row>
    <row r="1135" spans="1:30" x14ac:dyDescent="0.25">
      <c r="A1135" s="47" t="s">
        <v>2052</v>
      </c>
      <c r="B1135" s="47"/>
      <c r="C1135" s="47"/>
      <c r="D1135" s="47"/>
      <c r="E1135" s="47" t="s">
        <v>1112</v>
      </c>
      <c r="F1135" s="47" t="s">
        <v>306</v>
      </c>
      <c r="G1135" s="47" t="s">
        <v>11</v>
      </c>
      <c r="H1135" s="48" t="str">
        <f t="shared" si="149"/>
        <v>152651-273</v>
      </c>
      <c r="I1135" s="47">
        <v>1</v>
      </c>
      <c r="J1135" s="47" t="s">
        <v>1143</v>
      </c>
      <c r="K1135" s="47" t="s">
        <v>1486</v>
      </c>
      <c r="L1135" s="47"/>
      <c r="M1135" s="47">
        <f>_xlfn.XLOOKUP(BASE!$A1867,dd_carteira_fundição!A:A,dd_carteira_fundição!G:G,"",0)</f>
        <v>273</v>
      </c>
      <c r="N1135" s="47" t="s">
        <v>1164</v>
      </c>
      <c r="O1135"/>
      <c r="P1135"/>
      <c r="Q1135"/>
      <c r="R1135" s="47" t="s">
        <v>1690</v>
      </c>
      <c r="S1135" s="47" t="s">
        <v>1231</v>
      </c>
      <c r="T1135" s="164">
        <v>74</v>
      </c>
      <c r="U1135" s="47" t="s">
        <v>1352</v>
      </c>
      <c r="V1135" s="165">
        <v>0.41666666666666669</v>
      </c>
      <c r="W1135"/>
      <c r="X1135" s="229">
        <v>46157</v>
      </c>
      <c r="Y1135" s="229">
        <f>X1135</f>
        <v>46157</v>
      </c>
      <c r="Z1135" s="47">
        <f t="shared" si="138"/>
        <v>20</v>
      </c>
      <c r="AA1135" s="47">
        <f t="shared" si="140"/>
        <v>20</v>
      </c>
      <c r="AB1135" s="47" t="str">
        <f t="shared" si="145"/>
        <v>mai</v>
      </c>
      <c r="AC1135" s="47" t="str">
        <f t="shared" si="146"/>
        <v>2026</v>
      </c>
      <c r="AD1135" s="165">
        <f t="shared" si="137"/>
        <v>1</v>
      </c>
    </row>
    <row r="1136" spans="1:30" x14ac:dyDescent="0.25">
      <c r="A1136" s="47" t="s">
        <v>2052</v>
      </c>
      <c r="B1136" s="47"/>
      <c r="C1136" s="47"/>
      <c r="D1136" s="47"/>
      <c r="E1136" s="47" t="s">
        <v>1112</v>
      </c>
      <c r="F1136" s="47" t="s">
        <v>306</v>
      </c>
      <c r="G1136" s="47" t="s">
        <v>11</v>
      </c>
      <c r="H1136" s="48" t="str">
        <f t="shared" si="149"/>
        <v>152651-273</v>
      </c>
      <c r="I1136" s="47">
        <v>1</v>
      </c>
      <c r="J1136" s="47" t="s">
        <v>1143</v>
      </c>
      <c r="K1136" s="47" t="s">
        <v>1486</v>
      </c>
      <c r="M1136" s="47">
        <f>_xlfn.XLOOKUP(BASE!$A1868,dd_carteira_fundição!A:A,dd_carteira_fundição!G:G,"",0)</f>
        <v>273</v>
      </c>
      <c r="N1136" s="47" t="s">
        <v>1164</v>
      </c>
      <c r="O1136"/>
      <c r="P1136"/>
      <c r="Q1136"/>
      <c r="R1136" s="47" t="s">
        <v>158</v>
      </c>
      <c r="S1136" s="47" t="s">
        <v>158</v>
      </c>
      <c r="T1136" s="164">
        <v>2</v>
      </c>
      <c r="U1136" s="47" t="str">
        <f>IFERROR(INDEX('TAXA DE OCUP. RECUR.'!$F$1:$F$60, MATCH(T1136, 'TAXA DE OCUP. RECUR.'!$E$1:$E$60, 0)),"")</f>
        <v>EXPEDIÇÃO</v>
      </c>
      <c r="V1136" s="165">
        <v>1</v>
      </c>
      <c r="W1136"/>
      <c r="X1136" s="229">
        <v>46185</v>
      </c>
      <c r="Y1136" s="229"/>
      <c r="Z1136" s="47">
        <f t="shared" si="138"/>
        <v>24</v>
      </c>
      <c r="AA1136" s="47" t="str">
        <f t="shared" si="140"/>
        <v/>
      </c>
      <c r="AB1136" s="47" t="str">
        <f t="shared" si="145"/>
        <v>jun</v>
      </c>
      <c r="AC1136" s="47" t="str">
        <f t="shared" si="146"/>
        <v>2026</v>
      </c>
      <c r="AD1136" s="165" t="str">
        <f t="shared" si="137"/>
        <v/>
      </c>
    </row>
    <row r="1137" spans="1:30" x14ac:dyDescent="0.25">
      <c r="A1137" s="47" t="s">
        <v>2052</v>
      </c>
      <c r="B1137" s="47"/>
      <c r="C1137" s="47"/>
      <c r="D1137" s="47"/>
      <c r="E1137" s="47" t="s">
        <v>1112</v>
      </c>
      <c r="F1137" s="47" t="s">
        <v>306</v>
      </c>
      <c r="G1137" s="47" t="s">
        <v>11</v>
      </c>
      <c r="H1137" s="48" t="str">
        <f t="shared" si="149"/>
        <v>152651-273</v>
      </c>
      <c r="I1137" s="47">
        <v>1</v>
      </c>
      <c r="J1137" s="47" t="s">
        <v>1143</v>
      </c>
      <c r="K1137" s="47" t="s">
        <v>1486</v>
      </c>
      <c r="M1137" s="47">
        <f>_xlfn.XLOOKUP(BASE!$A1869,dd_carteira_fundição!A:A,dd_carteira_fundição!G:G,"",0)</f>
        <v>273</v>
      </c>
      <c r="N1137" s="47" t="s">
        <v>1164</v>
      </c>
      <c r="O1137"/>
      <c r="P1137"/>
      <c r="Q1137"/>
      <c r="R1137" s="47" t="s">
        <v>1687</v>
      </c>
      <c r="S1137" s="48" t="s">
        <v>1156</v>
      </c>
      <c r="T1137" s="164">
        <v>1</v>
      </c>
      <c r="U1137" s="47" t="str">
        <f>IFERROR(INDEX('TAXA DE OCUP. RECUR.'!$F$1:$F$60, MATCH(T1137, 'TAXA DE OCUP. RECUR.'!$E$1:$E$60, 0)),"")</f>
        <v>FUNDIÇÃO MORENO</v>
      </c>
      <c r="V1137" s="165">
        <v>1</v>
      </c>
      <c r="W1137"/>
      <c r="X1137" s="229">
        <v>46177</v>
      </c>
      <c r="Y1137" s="229"/>
      <c r="Z1137" s="47">
        <f t="shared" si="138"/>
        <v>23</v>
      </c>
      <c r="AA1137" s="47" t="str">
        <f t="shared" si="140"/>
        <v/>
      </c>
      <c r="AB1137" s="47" t="str">
        <f t="shared" si="145"/>
        <v>jun</v>
      </c>
      <c r="AC1137" s="47" t="str">
        <f t="shared" si="146"/>
        <v>2026</v>
      </c>
      <c r="AD1137" s="165" t="str">
        <f t="shared" si="137"/>
        <v/>
      </c>
    </row>
    <row r="1138" spans="1:30" x14ac:dyDescent="0.25">
      <c r="A1138" s="47" t="s">
        <v>2052</v>
      </c>
      <c r="B1138" s="47"/>
      <c r="C1138" s="47"/>
      <c r="D1138" s="47"/>
      <c r="E1138" s="47" t="s">
        <v>1112</v>
      </c>
      <c r="F1138" s="47" t="s">
        <v>306</v>
      </c>
      <c r="G1138" s="47" t="s">
        <v>11</v>
      </c>
      <c r="H1138" s="48" t="str">
        <f t="shared" si="149"/>
        <v>152651-274</v>
      </c>
      <c r="I1138" s="47">
        <v>1</v>
      </c>
      <c r="J1138" s="47" t="s">
        <v>1143</v>
      </c>
      <c r="K1138" s="47" t="s">
        <v>1486</v>
      </c>
      <c r="L1138" s="47"/>
      <c r="M1138" s="47">
        <f>_xlfn.XLOOKUP(BASE!$A1870,dd_carteira_fundição!A:A,dd_carteira_fundição!G:G,"",0)</f>
        <v>274</v>
      </c>
      <c r="N1138" s="47" t="s">
        <v>1164</v>
      </c>
      <c r="O1138"/>
      <c r="P1138"/>
      <c r="Q1138"/>
      <c r="R1138" s="47" t="s">
        <v>1690</v>
      </c>
      <c r="S1138" s="47" t="s">
        <v>1229</v>
      </c>
      <c r="T1138" s="164">
        <v>395</v>
      </c>
      <c r="U1138" s="47" t="str">
        <f>IFERROR(INDEX('TAXA DE OCUP. RECUR.'!$F$1:$F$60, MATCH(T1138, 'TAXA DE OCUP. RECUR.'!$E$1:$E$60, 0)),"")</f>
        <v>TORNO VERT. SCHIESS KZ-200   2000 - [395]</v>
      </c>
      <c r="V1138" s="165">
        <v>12.5</v>
      </c>
      <c r="W1138"/>
      <c r="X1138" s="229">
        <v>46156</v>
      </c>
      <c r="Y1138" s="229">
        <f>X1138</f>
        <v>46156</v>
      </c>
      <c r="Z1138" s="47">
        <f t="shared" si="138"/>
        <v>20</v>
      </c>
      <c r="AA1138" s="47">
        <f t="shared" si="140"/>
        <v>20</v>
      </c>
      <c r="AB1138" s="47" t="str">
        <f t="shared" si="145"/>
        <v>mai</v>
      </c>
      <c r="AC1138" s="47" t="str">
        <f t="shared" si="146"/>
        <v>2026</v>
      </c>
      <c r="AD1138" s="165">
        <f t="shared" si="137"/>
        <v>1</v>
      </c>
    </row>
    <row r="1139" spans="1:30" x14ac:dyDescent="0.25">
      <c r="A1139" s="47" t="s">
        <v>2054</v>
      </c>
      <c r="B1139" s="47"/>
      <c r="C1139" s="47"/>
      <c r="D1139" s="47"/>
      <c r="E1139" s="47" t="s">
        <v>1112</v>
      </c>
      <c r="F1139" s="47" t="s">
        <v>306</v>
      </c>
      <c r="G1139" s="47" t="s">
        <v>11</v>
      </c>
      <c r="H1139" s="48" t="str">
        <f t="shared" si="149"/>
        <v>152651-274</v>
      </c>
      <c r="I1139" s="47">
        <v>1</v>
      </c>
      <c r="J1139" s="47" t="s">
        <v>1143</v>
      </c>
      <c r="K1139" s="47" t="s">
        <v>1486</v>
      </c>
      <c r="L1139" s="47"/>
      <c r="M1139" s="47">
        <f>_xlfn.XLOOKUP(BASE!$A1871,dd_carteira_fundição!A:A,dd_carteira_fundição!G:G,"",0)</f>
        <v>274</v>
      </c>
      <c r="N1139" s="47" t="s">
        <v>1164</v>
      </c>
      <c r="O1139"/>
      <c r="P1139"/>
      <c r="Q1139"/>
      <c r="R1139" s="47" t="s">
        <v>1690</v>
      </c>
      <c r="S1139" s="47" t="s">
        <v>1231</v>
      </c>
      <c r="T1139" s="164">
        <v>74</v>
      </c>
      <c r="U1139" s="47" t="s">
        <v>1352</v>
      </c>
      <c r="V1139" s="165">
        <v>0.41666666666666669</v>
      </c>
      <c r="W1139"/>
      <c r="X1139" s="229">
        <v>46157</v>
      </c>
      <c r="Y1139" s="229">
        <f>X1139</f>
        <v>46157</v>
      </c>
      <c r="Z1139" s="47">
        <f t="shared" si="138"/>
        <v>20</v>
      </c>
      <c r="AA1139" s="47">
        <f t="shared" si="140"/>
        <v>20</v>
      </c>
      <c r="AB1139" s="47" t="str">
        <f t="shared" si="145"/>
        <v>mai</v>
      </c>
      <c r="AC1139" s="47" t="str">
        <f t="shared" si="146"/>
        <v>2026</v>
      </c>
      <c r="AD1139" s="165">
        <f t="shared" si="137"/>
        <v>1</v>
      </c>
    </row>
    <row r="1140" spans="1:30" x14ac:dyDescent="0.25">
      <c r="A1140" s="47" t="s">
        <v>2054</v>
      </c>
      <c r="B1140" s="47"/>
      <c r="C1140" s="47"/>
      <c r="D1140" s="47"/>
      <c r="E1140" s="47" t="s">
        <v>1112</v>
      </c>
      <c r="F1140" s="47" t="s">
        <v>306</v>
      </c>
      <c r="G1140" s="47" t="s">
        <v>11</v>
      </c>
      <c r="H1140" s="48" t="str">
        <f t="shared" si="149"/>
        <v>152651-274</v>
      </c>
      <c r="I1140" s="47">
        <v>1</v>
      </c>
      <c r="J1140" s="47" t="s">
        <v>1143</v>
      </c>
      <c r="K1140" s="47" t="s">
        <v>1486</v>
      </c>
      <c r="M1140" s="47">
        <f>_xlfn.XLOOKUP(BASE!$A1872,dd_carteira_fundição!A:A,dd_carteira_fundição!G:G,"",0)</f>
        <v>274</v>
      </c>
      <c r="N1140" s="47" t="s">
        <v>1164</v>
      </c>
      <c r="O1140"/>
      <c r="P1140"/>
      <c r="Q1140"/>
      <c r="R1140" s="47" t="s">
        <v>158</v>
      </c>
      <c r="S1140" s="47" t="s">
        <v>158</v>
      </c>
      <c r="T1140" s="164">
        <v>2</v>
      </c>
      <c r="U1140" s="47" t="str">
        <f>IFERROR(INDEX('TAXA DE OCUP. RECUR.'!$F$1:$F$60, MATCH(T1140, 'TAXA DE OCUP. RECUR.'!$E$1:$E$60, 0)),"")</f>
        <v>EXPEDIÇÃO</v>
      </c>
      <c r="V1140" s="165">
        <v>1</v>
      </c>
      <c r="W1140"/>
      <c r="X1140" s="229">
        <v>46185</v>
      </c>
      <c r="Y1140" s="229"/>
      <c r="Z1140" s="47">
        <f t="shared" si="138"/>
        <v>24</v>
      </c>
      <c r="AA1140" s="47" t="str">
        <f t="shared" si="140"/>
        <v/>
      </c>
      <c r="AB1140" s="47" t="str">
        <f t="shared" si="145"/>
        <v>jun</v>
      </c>
      <c r="AC1140" s="47" t="str">
        <f t="shared" si="146"/>
        <v>2026</v>
      </c>
      <c r="AD1140" s="165" t="str">
        <f t="shared" si="137"/>
        <v/>
      </c>
    </row>
    <row r="1141" spans="1:30" x14ac:dyDescent="0.25">
      <c r="A1141" s="47" t="s">
        <v>2054</v>
      </c>
      <c r="B1141" s="47"/>
      <c r="C1141" s="47"/>
      <c r="D1141" s="47"/>
      <c r="E1141" s="47" t="s">
        <v>1112</v>
      </c>
      <c r="F1141" s="47" t="s">
        <v>306</v>
      </c>
      <c r="G1141" s="47" t="s">
        <v>11</v>
      </c>
      <c r="H1141" s="48" t="str">
        <f t="shared" si="149"/>
        <v>152651-274</v>
      </c>
      <c r="I1141" s="47">
        <v>1</v>
      </c>
      <c r="J1141" s="47" t="s">
        <v>1143</v>
      </c>
      <c r="K1141" s="47" t="s">
        <v>1486</v>
      </c>
      <c r="M1141" s="47">
        <f>_xlfn.XLOOKUP(BASE!$A1873,dd_carteira_fundição!A:A,dd_carteira_fundição!G:G,"",0)</f>
        <v>274</v>
      </c>
      <c r="N1141" s="47" t="s">
        <v>1164</v>
      </c>
      <c r="O1141"/>
      <c r="P1141"/>
      <c r="Q1141"/>
      <c r="R1141" s="47" t="s">
        <v>1687</v>
      </c>
      <c r="S1141" s="48" t="s">
        <v>1156</v>
      </c>
      <c r="T1141" s="164">
        <v>1</v>
      </c>
      <c r="U1141" s="47" t="str">
        <f>IFERROR(INDEX('TAXA DE OCUP. RECUR.'!$F$1:$F$60, MATCH(T1141, 'TAXA DE OCUP. RECUR.'!$E$1:$E$60, 0)),"")</f>
        <v>FUNDIÇÃO MORENO</v>
      </c>
      <c r="V1141" s="165">
        <v>1</v>
      </c>
      <c r="W1141"/>
      <c r="X1141" s="229">
        <v>46177</v>
      </c>
      <c r="Y1141" s="229"/>
      <c r="Z1141" s="47">
        <f t="shared" si="138"/>
        <v>23</v>
      </c>
      <c r="AA1141" s="47" t="str">
        <f t="shared" si="140"/>
        <v/>
      </c>
      <c r="AB1141" s="47" t="str">
        <f t="shared" si="145"/>
        <v>jun</v>
      </c>
      <c r="AC1141" s="47" t="str">
        <f t="shared" si="146"/>
        <v>2026</v>
      </c>
      <c r="AD1141" s="165" t="str">
        <f t="shared" si="137"/>
        <v/>
      </c>
    </row>
    <row r="1142" spans="1:30" x14ac:dyDescent="0.25">
      <c r="A1142" s="47" t="s">
        <v>2054</v>
      </c>
      <c r="B1142" s="47"/>
      <c r="C1142" s="47"/>
      <c r="D1142" s="47"/>
      <c r="E1142" s="47" t="s">
        <v>1112</v>
      </c>
      <c r="F1142" s="47" t="s">
        <v>306</v>
      </c>
      <c r="G1142" s="47" t="s">
        <v>11</v>
      </c>
      <c r="H1142" s="48" t="str">
        <f t="shared" si="149"/>
        <v>152651-275</v>
      </c>
      <c r="I1142" s="47">
        <v>1</v>
      </c>
      <c r="J1142" s="47" t="s">
        <v>1143</v>
      </c>
      <c r="K1142" s="47" t="s">
        <v>1486</v>
      </c>
      <c r="L1142" s="47"/>
      <c r="M1142" s="47">
        <f>_xlfn.XLOOKUP(BASE!$A1874,dd_carteira_fundição!A:A,dd_carteira_fundição!G:G,"",0)</f>
        <v>275</v>
      </c>
      <c r="N1142" s="47" t="s">
        <v>1164</v>
      </c>
      <c r="O1142"/>
      <c r="P1142"/>
      <c r="Q1142"/>
      <c r="R1142" s="47" t="s">
        <v>1690</v>
      </c>
      <c r="S1142" s="47" t="s">
        <v>1229</v>
      </c>
      <c r="T1142" s="164">
        <v>395</v>
      </c>
      <c r="U1142" s="47" t="str">
        <f>IFERROR(INDEX('TAXA DE OCUP. RECUR.'!$F$1:$F$60, MATCH(T1142, 'TAXA DE OCUP. RECUR.'!$E$1:$E$60, 0)),"")</f>
        <v>TORNO VERT. SCHIESS KZ-200   2000 - [395]</v>
      </c>
      <c r="V1142" s="165">
        <v>12.5</v>
      </c>
      <c r="W1142"/>
      <c r="X1142" s="229">
        <v>46156</v>
      </c>
      <c r="Y1142" s="229">
        <f>X1142</f>
        <v>46156</v>
      </c>
      <c r="Z1142" s="47">
        <f t="shared" si="138"/>
        <v>20</v>
      </c>
      <c r="AA1142" s="47">
        <f t="shared" si="140"/>
        <v>20</v>
      </c>
      <c r="AB1142" s="47" t="str">
        <f t="shared" si="145"/>
        <v>mai</v>
      </c>
      <c r="AC1142" s="47" t="str">
        <f t="shared" si="146"/>
        <v>2026</v>
      </c>
      <c r="AD1142" s="165">
        <f t="shared" si="137"/>
        <v>1</v>
      </c>
    </row>
    <row r="1143" spans="1:30" x14ac:dyDescent="0.25">
      <c r="A1143" s="47" t="s">
        <v>2054</v>
      </c>
      <c r="B1143" s="47"/>
      <c r="C1143" s="47"/>
      <c r="D1143" s="47"/>
      <c r="E1143" s="47" t="s">
        <v>1112</v>
      </c>
      <c r="F1143" s="47" t="s">
        <v>306</v>
      </c>
      <c r="G1143" s="47" t="s">
        <v>11</v>
      </c>
      <c r="H1143" s="48" t="str">
        <f t="shared" si="149"/>
        <v>152651-275</v>
      </c>
      <c r="I1143" s="47">
        <v>1</v>
      </c>
      <c r="J1143" s="47" t="s">
        <v>1143</v>
      </c>
      <c r="K1143" s="47" t="s">
        <v>1486</v>
      </c>
      <c r="L1143" s="47"/>
      <c r="M1143" s="47">
        <f>_xlfn.XLOOKUP(BASE!$A1875,dd_carteira_fundição!A:A,dd_carteira_fundição!G:G,"",0)</f>
        <v>275</v>
      </c>
      <c r="N1143" s="47" t="s">
        <v>1164</v>
      </c>
      <c r="O1143"/>
      <c r="P1143"/>
      <c r="Q1143"/>
      <c r="R1143" s="47" t="s">
        <v>1690</v>
      </c>
      <c r="S1143" s="47" t="s">
        <v>1231</v>
      </c>
      <c r="T1143" s="164">
        <v>74</v>
      </c>
      <c r="U1143" s="47" t="s">
        <v>1352</v>
      </c>
      <c r="V1143" s="165">
        <v>0.41666666666666669</v>
      </c>
      <c r="W1143"/>
      <c r="X1143" s="229">
        <v>46157</v>
      </c>
      <c r="Y1143" s="229">
        <f>X1143</f>
        <v>46157</v>
      </c>
      <c r="Z1143" s="47">
        <f t="shared" si="138"/>
        <v>20</v>
      </c>
      <c r="AA1143" s="47">
        <f t="shared" si="140"/>
        <v>20</v>
      </c>
      <c r="AB1143" s="47" t="str">
        <f t="shared" si="145"/>
        <v>mai</v>
      </c>
      <c r="AC1143" s="47" t="str">
        <f t="shared" si="146"/>
        <v>2026</v>
      </c>
      <c r="AD1143" s="165">
        <f t="shared" si="137"/>
        <v>1</v>
      </c>
    </row>
    <row r="1144" spans="1:30" x14ac:dyDescent="0.25">
      <c r="A1144" s="47" t="s">
        <v>2056</v>
      </c>
      <c r="B1144" s="47"/>
      <c r="C1144" s="47"/>
      <c r="D1144" s="47"/>
      <c r="E1144" s="47" t="s">
        <v>1112</v>
      </c>
      <c r="F1144" s="47" t="s">
        <v>306</v>
      </c>
      <c r="G1144" s="47" t="s">
        <v>11</v>
      </c>
      <c r="H1144" s="48" t="str">
        <f t="shared" si="149"/>
        <v>152651-275</v>
      </c>
      <c r="I1144" s="47">
        <v>1</v>
      </c>
      <c r="J1144" s="47" t="s">
        <v>1143</v>
      </c>
      <c r="K1144" s="47" t="s">
        <v>1486</v>
      </c>
      <c r="M1144" s="47">
        <f>_xlfn.XLOOKUP(BASE!$A1876,dd_carteira_fundição!A:A,dd_carteira_fundição!G:G,"",0)</f>
        <v>275</v>
      </c>
      <c r="N1144" s="47" t="s">
        <v>1164</v>
      </c>
      <c r="O1144"/>
      <c r="P1144"/>
      <c r="Q1144"/>
      <c r="R1144" s="47" t="s">
        <v>158</v>
      </c>
      <c r="S1144" s="47" t="s">
        <v>158</v>
      </c>
      <c r="T1144" s="164">
        <v>2</v>
      </c>
      <c r="U1144" s="47" t="str">
        <f>IFERROR(INDEX('TAXA DE OCUP. RECUR.'!$F$1:$F$60, MATCH(T1144, 'TAXA DE OCUP. RECUR.'!$E$1:$E$60, 0)),"")</f>
        <v>EXPEDIÇÃO</v>
      </c>
      <c r="V1144" s="165">
        <v>1</v>
      </c>
      <c r="W1144"/>
      <c r="X1144" s="229">
        <v>46185</v>
      </c>
      <c r="Y1144" s="229"/>
      <c r="Z1144" s="47">
        <f t="shared" si="138"/>
        <v>24</v>
      </c>
      <c r="AA1144" s="47" t="str">
        <f t="shared" si="140"/>
        <v/>
      </c>
      <c r="AB1144" s="47" t="str">
        <f t="shared" si="145"/>
        <v>jun</v>
      </c>
      <c r="AC1144" s="47" t="str">
        <f t="shared" si="146"/>
        <v>2026</v>
      </c>
      <c r="AD1144" s="165" t="str">
        <f t="shared" si="137"/>
        <v/>
      </c>
    </row>
    <row r="1145" spans="1:30" x14ac:dyDescent="0.25">
      <c r="A1145" s="47" t="s">
        <v>2056</v>
      </c>
      <c r="B1145" s="47"/>
      <c r="C1145" s="47"/>
      <c r="D1145" s="47"/>
      <c r="E1145" s="47" t="s">
        <v>1112</v>
      </c>
      <c r="F1145" s="47" t="s">
        <v>306</v>
      </c>
      <c r="G1145" s="47" t="s">
        <v>11</v>
      </c>
      <c r="H1145" s="48" t="str">
        <f t="shared" si="149"/>
        <v>152651-275</v>
      </c>
      <c r="I1145" s="47">
        <v>1</v>
      </c>
      <c r="J1145" s="47" t="s">
        <v>1143</v>
      </c>
      <c r="K1145" s="47" t="s">
        <v>1486</v>
      </c>
      <c r="M1145" s="47">
        <f>_xlfn.XLOOKUP(BASE!$A1877,dd_carteira_fundição!A:A,dd_carteira_fundição!G:G,"",0)</f>
        <v>275</v>
      </c>
      <c r="N1145" s="47" t="s">
        <v>1164</v>
      </c>
      <c r="O1145"/>
      <c r="P1145"/>
      <c r="Q1145"/>
      <c r="R1145" s="47" t="s">
        <v>1687</v>
      </c>
      <c r="S1145" s="48" t="s">
        <v>1156</v>
      </c>
      <c r="T1145" s="164">
        <v>1</v>
      </c>
      <c r="U1145" s="47" t="str">
        <f>IFERROR(INDEX('TAXA DE OCUP. RECUR.'!$F$1:$F$60, MATCH(T1145, 'TAXA DE OCUP. RECUR.'!$E$1:$E$60, 0)),"")</f>
        <v>FUNDIÇÃO MORENO</v>
      </c>
      <c r="V1145" s="165">
        <v>1</v>
      </c>
      <c r="W1145"/>
      <c r="X1145" s="229">
        <v>46177</v>
      </c>
      <c r="Y1145" s="229"/>
      <c r="Z1145" s="47">
        <f t="shared" si="138"/>
        <v>23</v>
      </c>
      <c r="AA1145" s="47" t="str">
        <f t="shared" si="140"/>
        <v/>
      </c>
      <c r="AB1145" s="47" t="str">
        <f t="shared" si="145"/>
        <v>jun</v>
      </c>
      <c r="AC1145" s="47" t="str">
        <f t="shared" si="146"/>
        <v>2026</v>
      </c>
      <c r="AD1145" s="165" t="str">
        <f t="shared" si="137"/>
        <v/>
      </c>
    </row>
    <row r="1146" spans="1:30" x14ac:dyDescent="0.25">
      <c r="A1146" s="47" t="s">
        <v>2056</v>
      </c>
      <c r="B1146" s="47"/>
      <c r="C1146" s="47"/>
      <c r="D1146" s="47"/>
      <c r="E1146" s="47" t="s">
        <v>1112</v>
      </c>
      <c r="F1146" s="47" t="s">
        <v>306</v>
      </c>
      <c r="G1146" s="47" t="s">
        <v>11</v>
      </c>
      <c r="H1146" s="48" t="str">
        <f t="shared" si="149"/>
        <v>152651-276</v>
      </c>
      <c r="I1146" s="47">
        <v>1</v>
      </c>
      <c r="J1146" s="47" t="s">
        <v>1143</v>
      </c>
      <c r="K1146" s="47" t="s">
        <v>1486</v>
      </c>
      <c r="L1146" s="47"/>
      <c r="M1146" s="47">
        <f>_xlfn.XLOOKUP(BASE!$A1878,dd_carteira_fundição!A:A,dd_carteira_fundição!G:G,"",0)</f>
        <v>276</v>
      </c>
      <c r="N1146" s="47" t="s">
        <v>1164</v>
      </c>
      <c r="O1146"/>
      <c r="P1146"/>
      <c r="Q1146"/>
      <c r="R1146" s="47" t="s">
        <v>1690</v>
      </c>
      <c r="S1146" s="47" t="s">
        <v>1229</v>
      </c>
      <c r="T1146" s="164">
        <v>395</v>
      </c>
      <c r="U1146" s="47" t="str">
        <f>IFERROR(INDEX('TAXA DE OCUP. RECUR.'!$F$1:$F$60, MATCH(T1146, 'TAXA DE OCUP. RECUR.'!$E$1:$E$60, 0)),"")</f>
        <v>TORNO VERT. SCHIESS KZ-200   2000 - [395]</v>
      </c>
      <c r="V1146" s="165">
        <v>12.5</v>
      </c>
      <c r="W1146"/>
      <c r="X1146" s="229">
        <v>46156</v>
      </c>
      <c r="Y1146" s="229">
        <f>X1146</f>
        <v>46156</v>
      </c>
      <c r="Z1146" s="47">
        <f t="shared" si="138"/>
        <v>20</v>
      </c>
      <c r="AA1146" s="47">
        <f t="shared" si="140"/>
        <v>20</v>
      </c>
      <c r="AB1146" s="47" t="str">
        <f t="shared" si="145"/>
        <v>mai</v>
      </c>
      <c r="AC1146" s="47" t="str">
        <f t="shared" si="146"/>
        <v>2026</v>
      </c>
      <c r="AD1146" s="165">
        <f t="shared" si="137"/>
        <v>1</v>
      </c>
    </row>
    <row r="1147" spans="1:30" x14ac:dyDescent="0.25">
      <c r="A1147" s="47" t="s">
        <v>2056</v>
      </c>
      <c r="B1147" s="47"/>
      <c r="C1147" s="47"/>
      <c r="D1147" s="47"/>
      <c r="E1147" s="47" t="s">
        <v>1112</v>
      </c>
      <c r="F1147" s="47" t="s">
        <v>306</v>
      </c>
      <c r="G1147" s="47" t="s">
        <v>11</v>
      </c>
      <c r="H1147" s="48" t="str">
        <f t="shared" si="149"/>
        <v>152651-276</v>
      </c>
      <c r="I1147" s="47">
        <v>1</v>
      </c>
      <c r="J1147" s="47" t="s">
        <v>1143</v>
      </c>
      <c r="K1147" s="47" t="s">
        <v>1486</v>
      </c>
      <c r="L1147" s="47"/>
      <c r="M1147" s="47">
        <f>_xlfn.XLOOKUP(BASE!$A1879,dd_carteira_fundição!A:A,dd_carteira_fundição!G:G,"",0)</f>
        <v>276</v>
      </c>
      <c r="N1147" s="47" t="s">
        <v>1164</v>
      </c>
      <c r="O1147"/>
      <c r="P1147"/>
      <c r="Q1147"/>
      <c r="R1147" s="47" t="s">
        <v>1690</v>
      </c>
      <c r="S1147" s="47" t="s">
        <v>1231</v>
      </c>
      <c r="T1147" s="164">
        <v>74</v>
      </c>
      <c r="U1147" s="47" t="s">
        <v>1352</v>
      </c>
      <c r="V1147" s="165">
        <v>0.41666666666666669</v>
      </c>
      <c r="W1147"/>
      <c r="X1147" s="229">
        <v>46157</v>
      </c>
      <c r="Y1147" s="229">
        <f>X1147</f>
        <v>46157</v>
      </c>
      <c r="Z1147" s="47">
        <f t="shared" si="138"/>
        <v>20</v>
      </c>
      <c r="AA1147" s="47">
        <f t="shared" si="140"/>
        <v>20</v>
      </c>
      <c r="AB1147" s="47" t="str">
        <f t="shared" si="145"/>
        <v>mai</v>
      </c>
      <c r="AC1147" s="47" t="str">
        <f t="shared" si="146"/>
        <v>2026</v>
      </c>
      <c r="AD1147" s="165">
        <f t="shared" si="137"/>
        <v>1</v>
      </c>
    </row>
    <row r="1148" spans="1:30" x14ac:dyDescent="0.25">
      <c r="A1148" s="47" t="s">
        <v>2056</v>
      </c>
      <c r="B1148" s="47"/>
      <c r="C1148" s="47"/>
      <c r="D1148" s="47"/>
      <c r="E1148" s="47" t="s">
        <v>1112</v>
      </c>
      <c r="F1148" s="47" t="s">
        <v>306</v>
      </c>
      <c r="G1148" s="47" t="s">
        <v>11</v>
      </c>
      <c r="H1148" s="48" t="str">
        <f t="shared" si="149"/>
        <v>152651-276</v>
      </c>
      <c r="I1148" s="47">
        <v>1</v>
      </c>
      <c r="J1148" s="47" t="s">
        <v>1143</v>
      </c>
      <c r="K1148" s="47" t="s">
        <v>1486</v>
      </c>
      <c r="M1148" s="47">
        <f>_xlfn.XLOOKUP(BASE!$A1880,dd_carteira_fundição!A:A,dd_carteira_fundição!G:G,"",0)</f>
        <v>276</v>
      </c>
      <c r="N1148" s="47" t="s">
        <v>1164</v>
      </c>
      <c r="O1148"/>
      <c r="P1148"/>
      <c r="Q1148"/>
      <c r="R1148" s="47" t="s">
        <v>158</v>
      </c>
      <c r="S1148" s="47" t="s">
        <v>158</v>
      </c>
      <c r="T1148" s="164">
        <v>2</v>
      </c>
      <c r="U1148" s="47" t="str">
        <f>IFERROR(INDEX('TAXA DE OCUP. RECUR.'!$F$1:$F$60, MATCH(T1148, 'TAXA DE OCUP. RECUR.'!$E$1:$E$60, 0)),"")</f>
        <v>EXPEDIÇÃO</v>
      </c>
      <c r="V1148" s="165">
        <v>1</v>
      </c>
      <c r="W1148"/>
      <c r="X1148" s="229">
        <v>46185</v>
      </c>
      <c r="Y1148" s="229"/>
      <c r="Z1148" s="47">
        <f t="shared" si="138"/>
        <v>24</v>
      </c>
      <c r="AA1148" s="47" t="str">
        <f t="shared" si="140"/>
        <v/>
      </c>
      <c r="AB1148" s="47" t="str">
        <f t="shared" si="145"/>
        <v>jun</v>
      </c>
      <c r="AC1148" s="47" t="str">
        <f t="shared" si="146"/>
        <v>2026</v>
      </c>
      <c r="AD1148" s="165" t="str">
        <f t="shared" si="137"/>
        <v/>
      </c>
    </row>
    <row r="1149" spans="1:30" x14ac:dyDescent="0.25">
      <c r="A1149" s="47" t="s">
        <v>2058</v>
      </c>
      <c r="B1149" s="47"/>
      <c r="C1149" s="47"/>
      <c r="D1149" s="47"/>
      <c r="E1149" s="47" t="s">
        <v>1112</v>
      </c>
      <c r="F1149" s="47" t="s">
        <v>306</v>
      </c>
      <c r="G1149" s="47" t="s">
        <v>11</v>
      </c>
      <c r="H1149" s="48" t="str">
        <f t="shared" si="149"/>
        <v>152651-276</v>
      </c>
      <c r="I1149" s="47">
        <v>1</v>
      </c>
      <c r="J1149" s="47" t="s">
        <v>1143</v>
      </c>
      <c r="K1149" s="47" t="s">
        <v>1486</v>
      </c>
      <c r="M1149" s="47">
        <f>_xlfn.XLOOKUP(BASE!$A1881,dd_carteira_fundição!A:A,dd_carteira_fundição!G:G,"",0)</f>
        <v>276</v>
      </c>
      <c r="N1149" s="47" t="s">
        <v>1164</v>
      </c>
      <c r="O1149"/>
      <c r="P1149"/>
      <c r="Q1149"/>
      <c r="R1149" s="47" t="s">
        <v>1687</v>
      </c>
      <c r="S1149" s="48" t="s">
        <v>1156</v>
      </c>
      <c r="T1149" s="164">
        <v>1</v>
      </c>
      <c r="U1149" s="47" t="str">
        <f>IFERROR(INDEX('TAXA DE OCUP. RECUR.'!$F$1:$F$60, MATCH(T1149, 'TAXA DE OCUP. RECUR.'!$E$1:$E$60, 0)),"")</f>
        <v>FUNDIÇÃO MORENO</v>
      </c>
      <c r="V1149" s="165">
        <v>1</v>
      </c>
      <c r="W1149"/>
      <c r="X1149" s="229">
        <v>46177</v>
      </c>
      <c r="Y1149" s="229"/>
      <c r="Z1149" s="47">
        <f t="shared" si="138"/>
        <v>23</v>
      </c>
      <c r="AA1149" s="47" t="str">
        <f t="shared" si="140"/>
        <v/>
      </c>
      <c r="AB1149" s="47" t="str">
        <f t="shared" si="145"/>
        <v>jun</v>
      </c>
      <c r="AC1149" s="47" t="str">
        <f t="shared" si="146"/>
        <v>2026</v>
      </c>
      <c r="AD1149" s="165" t="str">
        <f t="shared" si="137"/>
        <v/>
      </c>
    </row>
    <row r="1150" spans="1:30" x14ac:dyDescent="0.25">
      <c r="A1150" s="47" t="s">
        <v>2058</v>
      </c>
      <c r="B1150" s="47"/>
      <c r="C1150" s="47"/>
      <c r="D1150" s="47"/>
      <c r="E1150" s="47" t="s">
        <v>1112</v>
      </c>
      <c r="F1150" s="47" t="s">
        <v>306</v>
      </c>
      <c r="G1150" s="47" t="s">
        <v>11</v>
      </c>
      <c r="H1150" s="48" t="str">
        <f t="shared" si="149"/>
        <v>152651-277</v>
      </c>
      <c r="I1150" s="47">
        <v>1</v>
      </c>
      <c r="J1150" s="47" t="s">
        <v>1143</v>
      </c>
      <c r="K1150" s="47" t="s">
        <v>1486</v>
      </c>
      <c r="L1150" s="47"/>
      <c r="M1150" s="47">
        <f>_xlfn.XLOOKUP(BASE!$A1882,dd_carteira_fundição!A:A,dd_carteira_fundição!G:G,"",0)</f>
        <v>277</v>
      </c>
      <c r="N1150" s="47" t="s">
        <v>1164</v>
      </c>
      <c r="O1150"/>
      <c r="P1150"/>
      <c r="Q1150"/>
      <c r="R1150" s="47" t="s">
        <v>1690</v>
      </c>
      <c r="S1150" s="47" t="s">
        <v>1229</v>
      </c>
      <c r="T1150" s="164">
        <v>395</v>
      </c>
      <c r="U1150" s="47" t="str">
        <f>IFERROR(INDEX('TAXA DE OCUP. RECUR.'!$F$1:$F$60, MATCH(T1150, 'TAXA DE OCUP. RECUR.'!$E$1:$E$60, 0)),"")</f>
        <v>TORNO VERT. SCHIESS KZ-200   2000 - [395]</v>
      </c>
      <c r="V1150" s="165">
        <v>12.5</v>
      </c>
      <c r="W1150"/>
      <c r="X1150" s="229">
        <v>46156</v>
      </c>
      <c r="Y1150" s="229">
        <f>X1150</f>
        <v>46156</v>
      </c>
      <c r="Z1150" s="47">
        <f t="shared" si="138"/>
        <v>20</v>
      </c>
      <c r="AA1150" s="47">
        <f t="shared" si="140"/>
        <v>20</v>
      </c>
      <c r="AB1150" s="47" t="str">
        <f t="shared" si="145"/>
        <v>mai</v>
      </c>
      <c r="AC1150" s="47" t="str">
        <f t="shared" si="146"/>
        <v>2026</v>
      </c>
      <c r="AD1150" s="165">
        <f t="shared" si="137"/>
        <v>1</v>
      </c>
    </row>
    <row r="1151" spans="1:30" x14ac:dyDescent="0.25">
      <c r="A1151" s="47" t="s">
        <v>2058</v>
      </c>
      <c r="B1151" s="47"/>
      <c r="C1151" s="47"/>
      <c r="D1151" s="47"/>
      <c r="E1151" s="47" t="s">
        <v>1112</v>
      </c>
      <c r="F1151" s="47" t="s">
        <v>306</v>
      </c>
      <c r="G1151" s="47" t="s">
        <v>11</v>
      </c>
      <c r="H1151" s="48" t="str">
        <f t="shared" si="149"/>
        <v>152651-277</v>
      </c>
      <c r="I1151" s="47">
        <v>1</v>
      </c>
      <c r="J1151" s="47" t="s">
        <v>1143</v>
      </c>
      <c r="K1151" s="47" t="s">
        <v>1486</v>
      </c>
      <c r="L1151" s="47"/>
      <c r="M1151" s="47">
        <f>_xlfn.XLOOKUP(BASE!$A1883,dd_carteira_fundição!A:A,dd_carteira_fundição!G:G,"",0)</f>
        <v>277</v>
      </c>
      <c r="N1151" s="47" t="s">
        <v>1164</v>
      </c>
      <c r="O1151"/>
      <c r="P1151"/>
      <c r="Q1151"/>
      <c r="R1151" s="47" t="s">
        <v>1690</v>
      </c>
      <c r="S1151" s="47" t="s">
        <v>1231</v>
      </c>
      <c r="T1151" s="164">
        <v>74</v>
      </c>
      <c r="U1151" s="47" t="s">
        <v>1352</v>
      </c>
      <c r="V1151" s="165">
        <v>0.41666666666666669</v>
      </c>
      <c r="W1151"/>
      <c r="X1151" s="229">
        <v>46157</v>
      </c>
      <c r="Y1151" s="229">
        <f>X1151</f>
        <v>46157</v>
      </c>
      <c r="Z1151" s="47">
        <f t="shared" si="138"/>
        <v>20</v>
      </c>
      <c r="AA1151" s="47">
        <f t="shared" si="140"/>
        <v>20</v>
      </c>
      <c r="AB1151" s="47" t="str">
        <f t="shared" si="145"/>
        <v>mai</v>
      </c>
      <c r="AC1151" s="47" t="str">
        <f t="shared" si="146"/>
        <v>2026</v>
      </c>
      <c r="AD1151" s="165">
        <f t="shared" si="137"/>
        <v>1</v>
      </c>
    </row>
    <row r="1152" spans="1:30" x14ac:dyDescent="0.25">
      <c r="A1152" s="47" t="s">
        <v>2058</v>
      </c>
      <c r="B1152" s="47"/>
      <c r="C1152" s="47"/>
      <c r="D1152" s="47"/>
      <c r="E1152" s="47" t="s">
        <v>1112</v>
      </c>
      <c r="F1152" s="47" t="s">
        <v>306</v>
      </c>
      <c r="G1152" s="47" t="s">
        <v>11</v>
      </c>
      <c r="H1152" s="48" t="str">
        <f t="shared" si="149"/>
        <v>152651-277</v>
      </c>
      <c r="I1152" s="47">
        <v>1</v>
      </c>
      <c r="J1152" s="47" t="s">
        <v>1143</v>
      </c>
      <c r="K1152" s="47" t="s">
        <v>1486</v>
      </c>
      <c r="M1152" s="47">
        <f>_xlfn.XLOOKUP(BASE!$A1884,dd_carteira_fundição!A:A,dd_carteira_fundição!G:G,"",0)</f>
        <v>277</v>
      </c>
      <c r="N1152" s="47" t="s">
        <v>1164</v>
      </c>
      <c r="O1152"/>
      <c r="P1152"/>
      <c r="Q1152"/>
      <c r="R1152" s="47" t="s">
        <v>158</v>
      </c>
      <c r="S1152" s="47" t="s">
        <v>158</v>
      </c>
      <c r="T1152" s="164">
        <v>2</v>
      </c>
      <c r="U1152" s="47" t="str">
        <f>IFERROR(INDEX('TAXA DE OCUP. RECUR.'!$F$1:$F$60, MATCH(T1152, 'TAXA DE OCUP. RECUR.'!$E$1:$E$60, 0)),"")</f>
        <v>EXPEDIÇÃO</v>
      </c>
      <c r="V1152" s="165">
        <v>1</v>
      </c>
      <c r="W1152"/>
      <c r="X1152" s="229">
        <v>46185</v>
      </c>
      <c r="Y1152" s="229"/>
      <c r="Z1152" s="47">
        <f t="shared" si="138"/>
        <v>24</v>
      </c>
      <c r="AA1152" s="47" t="str">
        <f t="shared" si="140"/>
        <v/>
      </c>
      <c r="AB1152" s="47" t="str">
        <f t="shared" si="145"/>
        <v>jun</v>
      </c>
      <c r="AC1152" s="47" t="str">
        <f t="shared" si="146"/>
        <v>2026</v>
      </c>
      <c r="AD1152" s="165" t="str">
        <f t="shared" si="137"/>
        <v/>
      </c>
    </row>
    <row r="1153" spans="1:30" x14ac:dyDescent="0.25">
      <c r="A1153" s="47" t="s">
        <v>2058</v>
      </c>
      <c r="B1153" s="47"/>
      <c r="C1153" s="47"/>
      <c r="D1153" s="47"/>
      <c r="E1153" s="47" t="s">
        <v>1112</v>
      </c>
      <c r="F1153" s="47" t="s">
        <v>306</v>
      </c>
      <c r="G1153" s="47" t="s">
        <v>11</v>
      </c>
      <c r="H1153" s="48" t="str">
        <f t="shared" si="149"/>
        <v>152651-277</v>
      </c>
      <c r="I1153" s="47">
        <v>1</v>
      </c>
      <c r="J1153" s="47" t="s">
        <v>1143</v>
      </c>
      <c r="K1153" s="47" t="s">
        <v>1486</v>
      </c>
      <c r="M1153" s="47">
        <f>_xlfn.XLOOKUP(BASE!$A1885,dd_carteira_fundição!A:A,dd_carteira_fundição!G:G,"",0)</f>
        <v>277</v>
      </c>
      <c r="N1153" s="47" t="s">
        <v>1164</v>
      </c>
      <c r="O1153"/>
      <c r="P1153"/>
      <c r="Q1153"/>
      <c r="R1153" s="47" t="s">
        <v>1687</v>
      </c>
      <c r="S1153" s="48" t="s">
        <v>1156</v>
      </c>
      <c r="T1153" s="164">
        <v>1</v>
      </c>
      <c r="U1153" s="47" t="str">
        <f>IFERROR(INDEX('TAXA DE OCUP. RECUR.'!$F$1:$F$60, MATCH(T1153, 'TAXA DE OCUP. RECUR.'!$E$1:$E$60, 0)),"")</f>
        <v>FUNDIÇÃO MORENO</v>
      </c>
      <c r="V1153" s="165">
        <v>1</v>
      </c>
      <c r="W1153"/>
      <c r="X1153" s="229">
        <v>46177</v>
      </c>
      <c r="Y1153" s="229"/>
      <c r="Z1153" s="47">
        <f t="shared" si="138"/>
        <v>23</v>
      </c>
      <c r="AA1153" s="47" t="str">
        <f t="shared" si="140"/>
        <v/>
      </c>
      <c r="AB1153" s="47" t="str">
        <f t="shared" si="145"/>
        <v>jun</v>
      </c>
      <c r="AC1153" s="47" t="str">
        <f t="shared" si="146"/>
        <v>2026</v>
      </c>
      <c r="AD1153" s="165" t="str">
        <f t="shared" si="137"/>
        <v/>
      </c>
    </row>
    <row r="1154" spans="1:30" x14ac:dyDescent="0.25">
      <c r="A1154" s="47" t="s">
        <v>2060</v>
      </c>
      <c r="B1154" s="47"/>
      <c r="C1154" s="47"/>
      <c r="D1154" s="47"/>
      <c r="E1154" s="47" t="s">
        <v>1112</v>
      </c>
      <c r="F1154" s="47" t="s">
        <v>306</v>
      </c>
      <c r="G1154" s="47" t="s">
        <v>11</v>
      </c>
      <c r="H1154" s="48" t="str">
        <f t="shared" si="149"/>
        <v>152651-278</v>
      </c>
      <c r="I1154" s="47">
        <v>1</v>
      </c>
      <c r="J1154" s="47" t="s">
        <v>1143</v>
      </c>
      <c r="K1154" s="47" t="s">
        <v>1486</v>
      </c>
      <c r="L1154" s="47"/>
      <c r="M1154" s="47">
        <f>_xlfn.XLOOKUP(BASE!$A1886,dd_carteira_fundição!A:A,dd_carteira_fundição!G:G,"",0)</f>
        <v>278</v>
      </c>
      <c r="N1154" s="47" t="s">
        <v>1164</v>
      </c>
      <c r="O1154"/>
      <c r="P1154"/>
      <c r="Q1154"/>
      <c r="R1154" s="47" t="s">
        <v>1690</v>
      </c>
      <c r="S1154" s="47" t="s">
        <v>1229</v>
      </c>
      <c r="T1154" s="164">
        <v>395</v>
      </c>
      <c r="U1154" s="47" t="str">
        <f>IFERROR(INDEX('TAXA DE OCUP. RECUR.'!$F$1:$F$60, MATCH(T1154, 'TAXA DE OCUP. RECUR.'!$E$1:$E$60, 0)),"")</f>
        <v>TORNO VERT. SCHIESS KZ-200   2000 - [395]</v>
      </c>
      <c r="V1154" s="165">
        <v>12.5</v>
      </c>
      <c r="W1154"/>
      <c r="X1154" s="229">
        <v>46160</v>
      </c>
      <c r="Y1154" s="229">
        <f>X1154</f>
        <v>46160</v>
      </c>
      <c r="Z1154" s="47">
        <f t="shared" si="138"/>
        <v>21</v>
      </c>
      <c r="AA1154" s="47">
        <f t="shared" si="140"/>
        <v>21</v>
      </c>
      <c r="AB1154" s="47" t="str">
        <f t="shared" si="145"/>
        <v>mai</v>
      </c>
      <c r="AC1154" s="47" t="str">
        <f t="shared" si="146"/>
        <v>2026</v>
      </c>
      <c r="AD1154" s="165">
        <f t="shared" ref="AD1154:AD1217" si="151">IF(Y1154&lt;&gt;"",1,"")</f>
        <v>1</v>
      </c>
    </row>
    <row r="1155" spans="1:30" x14ac:dyDescent="0.25">
      <c r="A1155" s="47" t="s">
        <v>2060</v>
      </c>
      <c r="B1155" s="47"/>
      <c r="C1155" s="47"/>
      <c r="D1155" s="47"/>
      <c r="E1155" s="47" t="s">
        <v>1112</v>
      </c>
      <c r="F1155" s="47" t="s">
        <v>306</v>
      </c>
      <c r="G1155" s="47" t="s">
        <v>11</v>
      </c>
      <c r="H1155" s="48" t="str">
        <f t="shared" si="149"/>
        <v>152651-278</v>
      </c>
      <c r="I1155" s="47">
        <v>1</v>
      </c>
      <c r="J1155" s="47" t="s">
        <v>1143</v>
      </c>
      <c r="K1155" s="47" t="s">
        <v>1486</v>
      </c>
      <c r="L1155" s="47"/>
      <c r="M1155" s="47">
        <f>_xlfn.XLOOKUP(BASE!$A1887,dd_carteira_fundição!A:A,dd_carteira_fundição!G:G,"",0)</f>
        <v>278</v>
      </c>
      <c r="N1155" s="47" t="s">
        <v>1164</v>
      </c>
      <c r="O1155"/>
      <c r="P1155"/>
      <c r="Q1155"/>
      <c r="R1155" s="47" t="s">
        <v>1690</v>
      </c>
      <c r="S1155" s="47" t="s">
        <v>1231</v>
      </c>
      <c r="T1155" s="164">
        <v>74</v>
      </c>
      <c r="U1155" s="47" t="s">
        <v>1352</v>
      </c>
      <c r="V1155" s="165">
        <v>0.41666666666666669</v>
      </c>
      <c r="W1155"/>
      <c r="X1155" s="229">
        <v>46161</v>
      </c>
      <c r="Y1155" s="229">
        <f>X1155</f>
        <v>46161</v>
      </c>
      <c r="Z1155" s="47">
        <f t="shared" ref="Z1155:Z1218" si="152">IFERROR(WEEKNUM(X1155,11),"")</f>
        <v>21</v>
      </c>
      <c r="AA1155" s="47">
        <f t="shared" ref="AA1155" si="153">IF(Y1155&lt;&gt;"",WEEKNUM(Y1155,11),"")</f>
        <v>21</v>
      </c>
      <c r="AB1155" s="47" t="str">
        <f t="shared" si="145"/>
        <v>mai</v>
      </c>
      <c r="AC1155" s="47" t="str">
        <f t="shared" si="146"/>
        <v>2026</v>
      </c>
      <c r="AD1155" s="165">
        <f t="shared" si="151"/>
        <v>1</v>
      </c>
    </row>
    <row r="1156" spans="1:30" x14ac:dyDescent="0.25">
      <c r="A1156" s="47" t="s">
        <v>2060</v>
      </c>
      <c r="B1156" s="47"/>
      <c r="C1156" s="47"/>
      <c r="D1156" s="47"/>
      <c r="E1156" s="47" t="s">
        <v>1112</v>
      </c>
      <c r="F1156" s="47" t="s">
        <v>306</v>
      </c>
      <c r="G1156" s="47" t="s">
        <v>11</v>
      </c>
      <c r="H1156" s="48" t="str">
        <f t="shared" si="149"/>
        <v>152651-278</v>
      </c>
      <c r="I1156" s="47">
        <v>1</v>
      </c>
      <c r="J1156" s="47" t="s">
        <v>1143</v>
      </c>
      <c r="K1156" s="47" t="s">
        <v>1486</v>
      </c>
      <c r="M1156" s="47">
        <f>_xlfn.XLOOKUP(BASE!$A1888,dd_carteira_fundição!A:A,dd_carteira_fundição!G:G,"",0)</f>
        <v>278</v>
      </c>
      <c r="N1156" s="47" t="s">
        <v>1164</v>
      </c>
      <c r="O1156"/>
      <c r="P1156"/>
      <c r="Q1156"/>
      <c r="R1156" s="47" t="s">
        <v>158</v>
      </c>
      <c r="S1156" s="47" t="s">
        <v>158</v>
      </c>
      <c r="T1156" s="164">
        <v>2</v>
      </c>
      <c r="U1156" s="47" t="str">
        <f>IFERROR(INDEX('TAXA DE OCUP. RECUR.'!$F$1:$F$60, MATCH(T1156, 'TAXA DE OCUP. RECUR.'!$E$1:$E$60, 0)),"")</f>
        <v>EXPEDIÇÃO</v>
      </c>
      <c r="V1156" s="165">
        <v>1</v>
      </c>
      <c r="W1156"/>
      <c r="X1156" s="229">
        <v>46185</v>
      </c>
      <c r="Y1156" s="229"/>
      <c r="Z1156" s="47">
        <f t="shared" si="152"/>
        <v>24</v>
      </c>
      <c r="AA1156" s="47" t="str">
        <f t="shared" ref="AA1156:AA1218" si="154">IF(Y1156&lt;&gt;"",WEEKNUM(Y1156,11),"")</f>
        <v/>
      </c>
      <c r="AB1156" s="47" t="str">
        <f t="shared" si="145"/>
        <v>jun</v>
      </c>
      <c r="AC1156" s="47" t="str">
        <f t="shared" si="146"/>
        <v>2026</v>
      </c>
      <c r="AD1156" s="165" t="str">
        <f t="shared" si="151"/>
        <v/>
      </c>
    </row>
    <row r="1157" spans="1:30" x14ac:dyDescent="0.25">
      <c r="A1157" s="47" t="s">
        <v>2060</v>
      </c>
      <c r="B1157" s="47"/>
      <c r="C1157" s="47"/>
      <c r="D1157" s="47"/>
      <c r="E1157" s="47" t="s">
        <v>1112</v>
      </c>
      <c r="F1157" s="47" t="s">
        <v>306</v>
      </c>
      <c r="G1157" s="47" t="s">
        <v>11</v>
      </c>
      <c r="H1157" s="48" t="str">
        <f t="shared" si="149"/>
        <v>152651-278</v>
      </c>
      <c r="I1157" s="47">
        <v>1</v>
      </c>
      <c r="J1157" s="47" t="s">
        <v>1143</v>
      </c>
      <c r="K1157" s="47" t="s">
        <v>1486</v>
      </c>
      <c r="M1157" s="47">
        <f>_xlfn.XLOOKUP(BASE!$A1889,dd_carteira_fundição!A:A,dd_carteira_fundição!G:G,"",0)</f>
        <v>278</v>
      </c>
      <c r="N1157" s="47" t="s">
        <v>1164</v>
      </c>
      <c r="O1157"/>
      <c r="P1157"/>
      <c r="Q1157"/>
      <c r="R1157" s="47" t="s">
        <v>1687</v>
      </c>
      <c r="S1157" s="48" t="s">
        <v>1156</v>
      </c>
      <c r="T1157" s="164">
        <v>1</v>
      </c>
      <c r="U1157" s="47" t="str">
        <f>IFERROR(INDEX('TAXA DE OCUP. RECUR.'!$F$1:$F$60, MATCH(T1157, 'TAXA DE OCUP. RECUR.'!$E$1:$E$60, 0)),"")</f>
        <v>FUNDIÇÃO MORENO</v>
      </c>
      <c r="V1157" s="165">
        <v>1</v>
      </c>
      <c r="W1157"/>
      <c r="X1157" s="229">
        <v>46177</v>
      </c>
      <c r="Y1157" s="229"/>
      <c r="Z1157" s="47">
        <f t="shared" si="152"/>
        <v>23</v>
      </c>
      <c r="AA1157" s="47" t="str">
        <f t="shared" si="154"/>
        <v/>
      </c>
      <c r="AB1157" s="47" t="str">
        <f t="shared" si="145"/>
        <v>jun</v>
      </c>
      <c r="AC1157" s="47" t="str">
        <f t="shared" si="146"/>
        <v>2026</v>
      </c>
      <c r="AD1157" s="165" t="str">
        <f t="shared" si="151"/>
        <v/>
      </c>
    </row>
    <row r="1158" spans="1:30" x14ac:dyDescent="0.25">
      <c r="A1158" s="47" t="s">
        <v>2060</v>
      </c>
      <c r="B1158" s="47"/>
      <c r="C1158" s="47"/>
      <c r="D1158" s="47"/>
      <c r="E1158" s="47" t="s">
        <v>1112</v>
      </c>
      <c r="F1158" s="47" t="s">
        <v>306</v>
      </c>
      <c r="G1158" s="47" t="s">
        <v>11</v>
      </c>
      <c r="H1158" s="48" t="str">
        <f t="shared" si="149"/>
        <v>152651-279</v>
      </c>
      <c r="I1158" s="47">
        <v>1</v>
      </c>
      <c r="J1158" s="47" t="s">
        <v>1143</v>
      </c>
      <c r="K1158" s="47" t="s">
        <v>1486</v>
      </c>
      <c r="L1158" s="47"/>
      <c r="M1158" s="47">
        <f>_xlfn.XLOOKUP(BASE!$A1890,dd_carteira_fundição!A:A,dd_carteira_fundição!G:G,"",0)</f>
        <v>279</v>
      </c>
      <c r="N1158" s="47" t="s">
        <v>1164</v>
      </c>
      <c r="O1158"/>
      <c r="P1158"/>
      <c r="Q1158"/>
      <c r="R1158" s="47" t="s">
        <v>1690</v>
      </c>
      <c r="S1158" s="47" t="s">
        <v>1229</v>
      </c>
      <c r="T1158" s="164">
        <v>123</v>
      </c>
      <c r="U1158" s="47" t="str">
        <f>IFERROR(INDEX('TAXA DE OCUP. RECUR.'!$F$1:$F$60, MATCH(T1158, 'TAXA DE OCUP. RECUR.'!$E$1:$E$60, 0)),"")</f>
        <v>TORNO VERT. LOIS SOEST - [123]</v>
      </c>
      <c r="V1158" s="165">
        <v>12.5</v>
      </c>
      <c r="W1158"/>
      <c r="X1158" s="229">
        <v>46160</v>
      </c>
      <c r="Y1158" s="229">
        <f>X1158</f>
        <v>46160</v>
      </c>
      <c r="Z1158" s="47">
        <f t="shared" si="152"/>
        <v>21</v>
      </c>
      <c r="AA1158" s="47">
        <f t="shared" si="154"/>
        <v>21</v>
      </c>
      <c r="AB1158" s="47" t="str">
        <f t="shared" si="145"/>
        <v>mai</v>
      </c>
      <c r="AC1158" s="47" t="str">
        <f t="shared" si="146"/>
        <v>2026</v>
      </c>
      <c r="AD1158" s="165">
        <f t="shared" si="151"/>
        <v>1</v>
      </c>
    </row>
    <row r="1159" spans="1:30" x14ac:dyDescent="0.25">
      <c r="A1159" s="47" t="s">
        <v>2062</v>
      </c>
      <c r="B1159" s="47"/>
      <c r="C1159" s="47"/>
      <c r="D1159" s="47"/>
      <c r="E1159" s="47" t="s">
        <v>1112</v>
      </c>
      <c r="F1159" s="47" t="s">
        <v>306</v>
      </c>
      <c r="G1159" s="47" t="s">
        <v>11</v>
      </c>
      <c r="H1159" s="48" t="str">
        <f t="shared" si="149"/>
        <v>152651-279</v>
      </c>
      <c r="I1159" s="47">
        <v>1</v>
      </c>
      <c r="J1159" s="47" t="s">
        <v>1143</v>
      </c>
      <c r="K1159" s="47" t="s">
        <v>1486</v>
      </c>
      <c r="L1159" s="47"/>
      <c r="M1159" s="47">
        <f>_xlfn.XLOOKUP(BASE!$A1891,dd_carteira_fundição!A:A,dd_carteira_fundição!G:G,"",0)</f>
        <v>279</v>
      </c>
      <c r="N1159" s="47" t="s">
        <v>1164</v>
      </c>
      <c r="O1159"/>
      <c r="P1159"/>
      <c r="Q1159"/>
      <c r="R1159" s="47" t="s">
        <v>1690</v>
      </c>
      <c r="S1159" s="47" t="s">
        <v>1231</v>
      </c>
      <c r="T1159" s="164">
        <v>74</v>
      </c>
      <c r="U1159" s="47" t="s">
        <v>1352</v>
      </c>
      <c r="V1159" s="165">
        <v>0.41666666666666669</v>
      </c>
      <c r="W1159"/>
      <c r="X1159" s="229">
        <v>46161</v>
      </c>
      <c r="Y1159" s="229">
        <f>X1159</f>
        <v>46161</v>
      </c>
      <c r="Z1159" s="47">
        <f t="shared" si="152"/>
        <v>21</v>
      </c>
      <c r="AA1159" s="47">
        <f t="shared" si="154"/>
        <v>21</v>
      </c>
      <c r="AB1159" s="47" t="str">
        <f t="shared" si="145"/>
        <v>mai</v>
      </c>
      <c r="AC1159" s="47" t="str">
        <f t="shared" si="146"/>
        <v>2026</v>
      </c>
      <c r="AD1159" s="165">
        <f t="shared" si="151"/>
        <v>1</v>
      </c>
    </row>
    <row r="1160" spans="1:30" x14ac:dyDescent="0.25">
      <c r="A1160" s="47" t="s">
        <v>2062</v>
      </c>
      <c r="B1160" s="47"/>
      <c r="C1160" s="47"/>
      <c r="D1160" s="47"/>
      <c r="E1160" s="47" t="s">
        <v>1112</v>
      </c>
      <c r="F1160" s="47" t="s">
        <v>306</v>
      </c>
      <c r="G1160" s="47" t="s">
        <v>11</v>
      </c>
      <c r="H1160" s="48" t="str">
        <f t="shared" si="149"/>
        <v>152651-279</v>
      </c>
      <c r="I1160" s="47">
        <v>1</v>
      </c>
      <c r="J1160" s="47" t="s">
        <v>1143</v>
      </c>
      <c r="K1160" s="47" t="s">
        <v>1486</v>
      </c>
      <c r="M1160" s="47">
        <f>_xlfn.XLOOKUP(BASE!$A1892,dd_carteira_fundição!A:A,dd_carteira_fundição!G:G,"",0)</f>
        <v>279</v>
      </c>
      <c r="N1160" s="47" t="s">
        <v>1164</v>
      </c>
      <c r="O1160"/>
      <c r="P1160"/>
      <c r="Q1160"/>
      <c r="R1160" s="47" t="s">
        <v>158</v>
      </c>
      <c r="S1160" s="47" t="s">
        <v>158</v>
      </c>
      <c r="T1160" s="164">
        <v>2</v>
      </c>
      <c r="U1160" s="47" t="str">
        <f>IFERROR(INDEX('TAXA DE OCUP. RECUR.'!$F$1:$F$60, MATCH(T1160, 'TAXA DE OCUP. RECUR.'!$E$1:$E$60, 0)),"")</f>
        <v>EXPEDIÇÃO</v>
      </c>
      <c r="V1160" s="165">
        <v>1</v>
      </c>
      <c r="W1160"/>
      <c r="X1160" s="229">
        <v>46185</v>
      </c>
      <c r="Y1160" s="229"/>
      <c r="Z1160" s="47">
        <f t="shared" si="152"/>
        <v>24</v>
      </c>
      <c r="AA1160" s="47" t="str">
        <f t="shared" si="154"/>
        <v/>
      </c>
      <c r="AB1160" s="47" t="str">
        <f t="shared" si="145"/>
        <v>jun</v>
      </c>
      <c r="AC1160" s="47" t="str">
        <f t="shared" si="146"/>
        <v>2026</v>
      </c>
      <c r="AD1160" s="165" t="str">
        <f t="shared" si="151"/>
        <v/>
      </c>
    </row>
    <row r="1161" spans="1:30" x14ac:dyDescent="0.25">
      <c r="A1161" s="47" t="s">
        <v>2062</v>
      </c>
      <c r="B1161" s="47"/>
      <c r="C1161" s="47"/>
      <c r="D1161" s="47"/>
      <c r="E1161" s="47" t="s">
        <v>1112</v>
      </c>
      <c r="F1161" s="47" t="s">
        <v>306</v>
      </c>
      <c r="G1161" s="47" t="s">
        <v>11</v>
      </c>
      <c r="H1161" s="48" t="str">
        <f t="shared" ref="H1161:H1192" si="155">152651&amp;"-"&amp;M1161</f>
        <v>152651-279</v>
      </c>
      <c r="I1161" s="47">
        <v>1</v>
      </c>
      <c r="J1161" s="47" t="s">
        <v>1143</v>
      </c>
      <c r="K1161" s="47" t="s">
        <v>1486</v>
      </c>
      <c r="M1161" s="47">
        <f>_xlfn.XLOOKUP(BASE!$A1893,dd_carteira_fundição!A:A,dd_carteira_fundição!G:G,"",0)</f>
        <v>279</v>
      </c>
      <c r="N1161" s="47" t="s">
        <v>1164</v>
      </c>
      <c r="O1161"/>
      <c r="P1161"/>
      <c r="Q1161"/>
      <c r="R1161" s="47" t="s">
        <v>1687</v>
      </c>
      <c r="S1161" s="48" t="s">
        <v>1156</v>
      </c>
      <c r="T1161" s="164">
        <v>1</v>
      </c>
      <c r="U1161" s="47" t="str">
        <f>IFERROR(INDEX('TAXA DE OCUP. RECUR.'!$F$1:$F$60, MATCH(T1161, 'TAXA DE OCUP. RECUR.'!$E$1:$E$60, 0)),"")</f>
        <v>FUNDIÇÃO MORENO</v>
      </c>
      <c r="V1161" s="165">
        <v>1</v>
      </c>
      <c r="W1161"/>
      <c r="X1161" s="229">
        <v>46177</v>
      </c>
      <c r="Y1161" s="229"/>
      <c r="Z1161" s="47">
        <f t="shared" si="152"/>
        <v>23</v>
      </c>
      <c r="AA1161" s="47" t="str">
        <f t="shared" si="154"/>
        <v/>
      </c>
      <c r="AB1161" s="47" t="str">
        <f t="shared" si="145"/>
        <v>jun</v>
      </c>
      <c r="AC1161" s="47" t="str">
        <f t="shared" si="146"/>
        <v>2026</v>
      </c>
      <c r="AD1161" s="165" t="str">
        <f t="shared" si="151"/>
        <v/>
      </c>
    </row>
    <row r="1162" spans="1:30" x14ac:dyDescent="0.25">
      <c r="A1162" s="47" t="s">
        <v>2062</v>
      </c>
      <c r="B1162" s="47"/>
      <c r="C1162" s="47"/>
      <c r="D1162" s="47"/>
      <c r="E1162" s="47" t="s">
        <v>1112</v>
      </c>
      <c r="F1162" s="47" t="s">
        <v>306</v>
      </c>
      <c r="G1162" s="47" t="s">
        <v>11</v>
      </c>
      <c r="H1162" s="48" t="str">
        <f t="shared" si="155"/>
        <v>152651-280</v>
      </c>
      <c r="I1162" s="47">
        <v>1</v>
      </c>
      <c r="J1162" s="47" t="s">
        <v>1143</v>
      </c>
      <c r="K1162" s="47" t="s">
        <v>1486</v>
      </c>
      <c r="L1162" s="47"/>
      <c r="M1162" s="47">
        <f>_xlfn.XLOOKUP(BASE!$A1894,dd_carteira_fundição!A:A,dd_carteira_fundição!G:G,"",0)</f>
        <v>280</v>
      </c>
      <c r="N1162" s="47" t="s">
        <v>1164</v>
      </c>
      <c r="O1162"/>
      <c r="P1162"/>
      <c r="Q1162"/>
      <c r="R1162" s="47" t="s">
        <v>1690</v>
      </c>
      <c r="S1162" s="47" t="s">
        <v>1229</v>
      </c>
      <c r="T1162" s="164">
        <v>123</v>
      </c>
      <c r="U1162" s="47" t="str">
        <f>IFERROR(INDEX('TAXA DE OCUP. RECUR.'!$F$1:$F$60, MATCH(T1162, 'TAXA DE OCUP. RECUR.'!$E$1:$E$60, 0)),"")</f>
        <v>TORNO VERT. LOIS SOEST - [123]</v>
      </c>
      <c r="V1162" s="165">
        <v>12.5</v>
      </c>
      <c r="W1162"/>
      <c r="X1162" s="229">
        <v>46160</v>
      </c>
      <c r="Y1162" s="229">
        <f>X1162</f>
        <v>46160</v>
      </c>
      <c r="Z1162" s="47">
        <f t="shared" si="152"/>
        <v>21</v>
      </c>
      <c r="AA1162" s="47">
        <f t="shared" si="154"/>
        <v>21</v>
      </c>
      <c r="AB1162" s="47" t="str">
        <f t="shared" si="145"/>
        <v>mai</v>
      </c>
      <c r="AC1162" s="47" t="str">
        <f t="shared" si="146"/>
        <v>2026</v>
      </c>
      <c r="AD1162" s="165">
        <f t="shared" si="151"/>
        <v>1</v>
      </c>
    </row>
    <row r="1163" spans="1:30" x14ac:dyDescent="0.25">
      <c r="A1163" s="47" t="s">
        <v>2062</v>
      </c>
      <c r="B1163" s="47"/>
      <c r="C1163" s="47"/>
      <c r="D1163" s="47"/>
      <c r="E1163" s="47" t="s">
        <v>1112</v>
      </c>
      <c r="F1163" s="47" t="s">
        <v>306</v>
      </c>
      <c r="G1163" s="47" t="s">
        <v>11</v>
      </c>
      <c r="H1163" s="48" t="str">
        <f t="shared" si="155"/>
        <v>152651-280</v>
      </c>
      <c r="I1163" s="47">
        <v>1</v>
      </c>
      <c r="J1163" s="47" t="s">
        <v>1143</v>
      </c>
      <c r="K1163" s="47" t="s">
        <v>1486</v>
      </c>
      <c r="L1163" s="47"/>
      <c r="M1163" s="47">
        <f>_xlfn.XLOOKUP(BASE!$A1895,dd_carteira_fundição!A:A,dd_carteira_fundição!G:G,"",0)</f>
        <v>280</v>
      </c>
      <c r="N1163" s="47" t="s">
        <v>1164</v>
      </c>
      <c r="O1163"/>
      <c r="P1163"/>
      <c r="Q1163"/>
      <c r="R1163" s="47" t="s">
        <v>1690</v>
      </c>
      <c r="S1163" s="47" t="s">
        <v>1231</v>
      </c>
      <c r="T1163" s="164">
        <v>74</v>
      </c>
      <c r="U1163" s="47" t="s">
        <v>1352</v>
      </c>
      <c r="V1163" s="165">
        <v>0.41666666666666669</v>
      </c>
      <c r="W1163"/>
      <c r="X1163" s="229">
        <v>46161</v>
      </c>
      <c r="Y1163" s="229">
        <f>X1163</f>
        <v>46161</v>
      </c>
      <c r="Z1163" s="47">
        <f t="shared" si="152"/>
        <v>21</v>
      </c>
      <c r="AA1163" s="47">
        <f t="shared" si="154"/>
        <v>21</v>
      </c>
      <c r="AB1163" s="47" t="str">
        <f t="shared" si="145"/>
        <v>mai</v>
      </c>
      <c r="AC1163" s="47" t="str">
        <f t="shared" si="146"/>
        <v>2026</v>
      </c>
      <c r="AD1163" s="165">
        <f t="shared" si="151"/>
        <v>1</v>
      </c>
    </row>
    <row r="1164" spans="1:30" x14ac:dyDescent="0.25">
      <c r="A1164" s="47" t="s">
        <v>2064</v>
      </c>
      <c r="B1164" s="47"/>
      <c r="C1164" s="47"/>
      <c r="D1164" s="47"/>
      <c r="E1164" s="47" t="s">
        <v>1112</v>
      </c>
      <c r="F1164" s="47" t="s">
        <v>306</v>
      </c>
      <c r="G1164" s="47" t="s">
        <v>11</v>
      </c>
      <c r="H1164" s="48" t="str">
        <f t="shared" si="155"/>
        <v>152651-280</v>
      </c>
      <c r="I1164" s="47">
        <v>1</v>
      </c>
      <c r="J1164" s="47" t="s">
        <v>1143</v>
      </c>
      <c r="K1164" s="47" t="s">
        <v>1486</v>
      </c>
      <c r="M1164" s="47">
        <f>_xlfn.XLOOKUP(BASE!$A1896,dd_carteira_fundição!A:A,dd_carteira_fundição!G:G,"",0)</f>
        <v>280</v>
      </c>
      <c r="N1164" s="47" t="s">
        <v>1164</v>
      </c>
      <c r="O1164"/>
      <c r="P1164"/>
      <c r="Q1164"/>
      <c r="R1164" s="47" t="s">
        <v>158</v>
      </c>
      <c r="S1164" s="47" t="s">
        <v>158</v>
      </c>
      <c r="T1164" s="164">
        <v>2</v>
      </c>
      <c r="U1164" s="47" t="str">
        <f>IFERROR(INDEX('TAXA DE OCUP. RECUR.'!$F$1:$F$60, MATCH(T1164, 'TAXA DE OCUP. RECUR.'!$E$1:$E$60, 0)),"")</f>
        <v>EXPEDIÇÃO</v>
      </c>
      <c r="V1164" s="165">
        <v>1</v>
      </c>
      <c r="W1164"/>
      <c r="X1164" s="229">
        <v>46185</v>
      </c>
      <c r="Y1164" s="229"/>
      <c r="Z1164" s="47">
        <f t="shared" si="152"/>
        <v>24</v>
      </c>
      <c r="AA1164" s="47" t="str">
        <f t="shared" si="154"/>
        <v/>
      </c>
      <c r="AB1164" s="47" t="str">
        <f t="shared" si="145"/>
        <v>jun</v>
      </c>
      <c r="AC1164" s="47" t="str">
        <f t="shared" si="146"/>
        <v>2026</v>
      </c>
      <c r="AD1164" s="165" t="str">
        <f t="shared" si="151"/>
        <v/>
      </c>
    </row>
    <row r="1165" spans="1:30" x14ac:dyDescent="0.25">
      <c r="A1165" s="47" t="s">
        <v>2064</v>
      </c>
      <c r="B1165" s="47"/>
      <c r="C1165" s="47"/>
      <c r="D1165" s="47"/>
      <c r="E1165" s="47" t="s">
        <v>1112</v>
      </c>
      <c r="F1165" s="47" t="s">
        <v>306</v>
      </c>
      <c r="G1165" s="47" t="s">
        <v>11</v>
      </c>
      <c r="H1165" s="48" t="str">
        <f t="shared" si="155"/>
        <v>152651-280</v>
      </c>
      <c r="I1165" s="47">
        <v>1</v>
      </c>
      <c r="J1165" s="47" t="s">
        <v>1143</v>
      </c>
      <c r="K1165" s="47" t="s">
        <v>1486</v>
      </c>
      <c r="M1165" s="47">
        <f>_xlfn.XLOOKUP(BASE!$A1897,dd_carteira_fundição!A:A,dd_carteira_fundição!G:G,"",0)</f>
        <v>280</v>
      </c>
      <c r="N1165" s="47" t="s">
        <v>1164</v>
      </c>
      <c r="O1165"/>
      <c r="P1165"/>
      <c r="Q1165"/>
      <c r="R1165" s="47" t="s">
        <v>1687</v>
      </c>
      <c r="S1165" s="48" t="s">
        <v>1156</v>
      </c>
      <c r="T1165" s="164">
        <v>1</v>
      </c>
      <c r="U1165" s="47" t="str">
        <f>IFERROR(INDEX('TAXA DE OCUP. RECUR.'!$F$1:$F$60, MATCH(T1165, 'TAXA DE OCUP. RECUR.'!$E$1:$E$60, 0)),"")</f>
        <v>FUNDIÇÃO MORENO</v>
      </c>
      <c r="V1165" s="165">
        <v>1</v>
      </c>
      <c r="W1165"/>
      <c r="X1165" s="229">
        <v>46177</v>
      </c>
      <c r="Y1165" s="229"/>
      <c r="Z1165" s="47">
        <f t="shared" si="152"/>
        <v>23</v>
      </c>
      <c r="AA1165" s="47" t="str">
        <f t="shared" si="154"/>
        <v/>
      </c>
      <c r="AB1165" s="47" t="str">
        <f t="shared" si="145"/>
        <v>jun</v>
      </c>
      <c r="AC1165" s="47" t="str">
        <f t="shared" si="146"/>
        <v>2026</v>
      </c>
      <c r="AD1165" s="165" t="str">
        <f t="shared" si="151"/>
        <v/>
      </c>
    </row>
    <row r="1166" spans="1:30" x14ac:dyDescent="0.25">
      <c r="A1166" s="47" t="s">
        <v>2064</v>
      </c>
      <c r="B1166" s="47"/>
      <c r="C1166" s="47"/>
      <c r="D1166" s="47"/>
      <c r="E1166" s="47" t="s">
        <v>1112</v>
      </c>
      <c r="F1166" s="47" t="s">
        <v>306</v>
      </c>
      <c r="G1166" s="47" t="s">
        <v>11</v>
      </c>
      <c r="H1166" s="48" t="str">
        <f t="shared" si="155"/>
        <v>152651-281</v>
      </c>
      <c r="I1166" s="47">
        <v>1</v>
      </c>
      <c r="J1166" s="47" t="s">
        <v>1143</v>
      </c>
      <c r="K1166" s="47" t="s">
        <v>1486</v>
      </c>
      <c r="L1166" s="47"/>
      <c r="M1166" s="47">
        <f>_xlfn.XLOOKUP(BASE!$A1898,dd_carteira_fundição!A:A,dd_carteira_fundição!G:G,"",0)</f>
        <v>281</v>
      </c>
      <c r="N1166" s="47" t="s">
        <v>1164</v>
      </c>
      <c r="O1166"/>
      <c r="P1166"/>
      <c r="Q1166"/>
      <c r="R1166" s="47" t="s">
        <v>1690</v>
      </c>
      <c r="S1166" s="47" t="s">
        <v>1229</v>
      </c>
      <c r="T1166" s="164">
        <v>123</v>
      </c>
      <c r="U1166" s="47" t="str">
        <f>IFERROR(INDEX('TAXA DE OCUP. RECUR.'!$F$1:$F$60, MATCH(T1166, 'TAXA DE OCUP. RECUR.'!$E$1:$E$60, 0)),"")</f>
        <v>TORNO VERT. LOIS SOEST - [123]</v>
      </c>
      <c r="V1166" s="165">
        <v>12.5</v>
      </c>
      <c r="W1166"/>
      <c r="X1166" s="229">
        <v>46160</v>
      </c>
      <c r="Y1166" s="229">
        <f>X1166</f>
        <v>46160</v>
      </c>
      <c r="Z1166" s="47">
        <f t="shared" si="152"/>
        <v>21</v>
      </c>
      <c r="AA1166" s="47">
        <f t="shared" si="154"/>
        <v>21</v>
      </c>
      <c r="AB1166" s="47" t="str">
        <f t="shared" si="145"/>
        <v>mai</v>
      </c>
      <c r="AC1166" s="47" t="str">
        <f t="shared" si="146"/>
        <v>2026</v>
      </c>
      <c r="AD1166" s="165">
        <f t="shared" si="151"/>
        <v>1</v>
      </c>
    </row>
    <row r="1167" spans="1:30" x14ac:dyDescent="0.25">
      <c r="A1167" s="47" t="s">
        <v>2064</v>
      </c>
      <c r="B1167" s="47"/>
      <c r="C1167" s="47"/>
      <c r="D1167" s="47"/>
      <c r="E1167" s="47" t="s">
        <v>1112</v>
      </c>
      <c r="F1167" s="47" t="s">
        <v>306</v>
      </c>
      <c r="G1167" s="47" t="s">
        <v>11</v>
      </c>
      <c r="H1167" s="48" t="str">
        <f t="shared" si="155"/>
        <v>152651-281</v>
      </c>
      <c r="I1167" s="47">
        <v>1</v>
      </c>
      <c r="J1167" s="47" t="s">
        <v>1143</v>
      </c>
      <c r="K1167" s="47" t="s">
        <v>1486</v>
      </c>
      <c r="L1167" s="47"/>
      <c r="M1167" s="47">
        <f>_xlfn.XLOOKUP(BASE!$A1899,dd_carteira_fundição!A:A,dd_carteira_fundição!G:G,"",0)</f>
        <v>281</v>
      </c>
      <c r="N1167" s="47" t="s">
        <v>1164</v>
      </c>
      <c r="O1167"/>
      <c r="P1167"/>
      <c r="Q1167"/>
      <c r="R1167" s="47" t="s">
        <v>1690</v>
      </c>
      <c r="S1167" s="47" t="s">
        <v>1231</v>
      </c>
      <c r="T1167" s="164">
        <v>74</v>
      </c>
      <c r="U1167" s="47" t="s">
        <v>1352</v>
      </c>
      <c r="V1167" s="165">
        <v>0.41666666666666669</v>
      </c>
      <c r="W1167"/>
      <c r="X1167" s="229">
        <v>46161</v>
      </c>
      <c r="Y1167" s="229">
        <f>X1167</f>
        <v>46161</v>
      </c>
      <c r="Z1167" s="47">
        <f t="shared" si="152"/>
        <v>21</v>
      </c>
      <c r="AA1167" s="47">
        <f t="shared" si="154"/>
        <v>21</v>
      </c>
      <c r="AB1167" s="47" t="str">
        <f t="shared" si="145"/>
        <v>mai</v>
      </c>
      <c r="AC1167" s="47" t="str">
        <f t="shared" si="146"/>
        <v>2026</v>
      </c>
      <c r="AD1167" s="165">
        <f t="shared" si="151"/>
        <v>1</v>
      </c>
    </row>
    <row r="1168" spans="1:30" x14ac:dyDescent="0.25">
      <c r="A1168" s="47" t="s">
        <v>2064</v>
      </c>
      <c r="B1168" s="47"/>
      <c r="C1168" s="47"/>
      <c r="D1168" s="47"/>
      <c r="E1168" s="47" t="s">
        <v>1112</v>
      </c>
      <c r="F1168" s="47" t="s">
        <v>306</v>
      </c>
      <c r="G1168" s="47" t="s">
        <v>11</v>
      </c>
      <c r="H1168" s="48" t="str">
        <f t="shared" si="155"/>
        <v>152651-281</v>
      </c>
      <c r="I1168" s="47">
        <v>1</v>
      </c>
      <c r="J1168" s="47" t="s">
        <v>1143</v>
      </c>
      <c r="K1168" s="47" t="s">
        <v>1486</v>
      </c>
      <c r="M1168" s="47">
        <f>_xlfn.XLOOKUP(BASE!$A1900,dd_carteira_fundição!A:A,dd_carteira_fundição!G:G,"",0)</f>
        <v>281</v>
      </c>
      <c r="N1168" s="47" t="s">
        <v>1164</v>
      </c>
      <c r="O1168"/>
      <c r="P1168"/>
      <c r="Q1168"/>
      <c r="R1168" s="47" t="s">
        <v>158</v>
      </c>
      <c r="S1168" s="47" t="s">
        <v>158</v>
      </c>
      <c r="T1168" s="164">
        <v>2</v>
      </c>
      <c r="U1168" s="47" t="str">
        <f>IFERROR(INDEX('TAXA DE OCUP. RECUR.'!$F$1:$F$60, MATCH(T1168, 'TAXA DE OCUP. RECUR.'!$E$1:$E$60, 0)),"")</f>
        <v>EXPEDIÇÃO</v>
      </c>
      <c r="V1168" s="165">
        <v>1</v>
      </c>
      <c r="W1168"/>
      <c r="X1168" s="229">
        <v>46185</v>
      </c>
      <c r="Y1168" s="229"/>
      <c r="Z1168" s="47">
        <f t="shared" si="152"/>
        <v>24</v>
      </c>
      <c r="AA1168" s="47" t="str">
        <f t="shared" si="154"/>
        <v/>
      </c>
      <c r="AB1168" s="47" t="str">
        <f t="shared" si="145"/>
        <v>jun</v>
      </c>
      <c r="AC1168" s="47" t="str">
        <f t="shared" si="146"/>
        <v>2026</v>
      </c>
      <c r="AD1168" s="165" t="str">
        <f t="shared" si="151"/>
        <v/>
      </c>
    </row>
    <row r="1169" spans="1:30" x14ac:dyDescent="0.25">
      <c r="A1169" s="47" t="s">
        <v>2030</v>
      </c>
      <c r="B1169" s="47"/>
      <c r="C1169" s="47"/>
      <c r="D1169" s="47"/>
      <c r="E1169" s="47" t="s">
        <v>1112</v>
      </c>
      <c r="F1169" s="47" t="s">
        <v>306</v>
      </c>
      <c r="G1169" s="47" t="s">
        <v>11</v>
      </c>
      <c r="H1169" s="48" t="str">
        <f t="shared" si="155"/>
        <v>152651-281</v>
      </c>
      <c r="I1169" s="47">
        <v>1</v>
      </c>
      <c r="J1169" s="47" t="s">
        <v>1143</v>
      </c>
      <c r="K1169" s="47" t="s">
        <v>1486</v>
      </c>
      <c r="M1169" s="47">
        <f>_xlfn.XLOOKUP(BASE!$A1901,dd_carteira_fundição!A:A,dd_carteira_fundição!G:G,"",0)</f>
        <v>281</v>
      </c>
      <c r="N1169" s="47" t="s">
        <v>1164</v>
      </c>
      <c r="O1169"/>
      <c r="P1169"/>
      <c r="Q1169"/>
      <c r="R1169" s="47" t="s">
        <v>1687</v>
      </c>
      <c r="S1169" s="48" t="s">
        <v>1156</v>
      </c>
      <c r="T1169" s="164">
        <v>1</v>
      </c>
      <c r="U1169" s="47" t="str">
        <f>IFERROR(INDEX('TAXA DE OCUP. RECUR.'!$F$1:$F$60, MATCH(T1169, 'TAXA DE OCUP. RECUR.'!$E$1:$E$60, 0)),"")</f>
        <v>FUNDIÇÃO MORENO</v>
      </c>
      <c r="V1169" s="165">
        <v>1</v>
      </c>
      <c r="W1169"/>
      <c r="X1169" s="229">
        <v>46177</v>
      </c>
      <c r="Y1169" s="229"/>
      <c r="Z1169" s="47">
        <f t="shared" si="152"/>
        <v>23</v>
      </c>
      <c r="AA1169" s="47" t="str">
        <f t="shared" si="154"/>
        <v/>
      </c>
      <c r="AB1169" s="47" t="str">
        <f t="shared" si="145"/>
        <v>jun</v>
      </c>
      <c r="AC1169" s="47" t="str">
        <f t="shared" si="146"/>
        <v>2026</v>
      </c>
      <c r="AD1169" s="165" t="str">
        <f t="shared" si="151"/>
        <v/>
      </c>
    </row>
    <row r="1170" spans="1:30" x14ac:dyDescent="0.25">
      <c r="A1170" s="47" t="s">
        <v>2030</v>
      </c>
      <c r="B1170" s="47"/>
      <c r="C1170" s="47"/>
      <c r="D1170" s="47"/>
      <c r="E1170" s="47" t="s">
        <v>1112</v>
      </c>
      <c r="F1170" s="47" t="s">
        <v>306</v>
      </c>
      <c r="G1170" s="47" t="s">
        <v>11</v>
      </c>
      <c r="H1170" s="48" t="str">
        <f t="shared" si="155"/>
        <v>152651-282</v>
      </c>
      <c r="I1170" s="47">
        <v>1</v>
      </c>
      <c r="J1170" s="47" t="s">
        <v>1143</v>
      </c>
      <c r="K1170" s="47" t="s">
        <v>1486</v>
      </c>
      <c r="M1170" s="47">
        <f>_xlfn.XLOOKUP(BASE!$A1902,dd_carteira_fundição!A:A,dd_carteira_fundição!G:G,"",0)</f>
        <v>282</v>
      </c>
      <c r="N1170" s="47" t="s">
        <v>1164</v>
      </c>
      <c r="O1170"/>
      <c r="P1170"/>
      <c r="Q1170"/>
      <c r="R1170" s="47" t="s">
        <v>1690</v>
      </c>
      <c r="S1170" s="47" t="s">
        <v>1229</v>
      </c>
      <c r="T1170" s="164">
        <v>123</v>
      </c>
      <c r="U1170" s="47" t="str">
        <f>IFERROR(INDEX('TAXA DE OCUP. RECUR.'!$F$1:$F$60, MATCH(T1170, 'TAXA DE OCUP. RECUR.'!$E$1:$E$60, 0)),"")</f>
        <v>TORNO VERT. LOIS SOEST - [123]</v>
      </c>
      <c r="V1170" s="165">
        <v>12.5</v>
      </c>
      <c r="W1170"/>
      <c r="X1170" s="229">
        <v>46160</v>
      </c>
      <c r="Y1170" s="229">
        <v>46160</v>
      </c>
      <c r="Z1170" s="47">
        <f t="shared" si="152"/>
        <v>21</v>
      </c>
      <c r="AA1170" s="47">
        <f t="shared" si="154"/>
        <v>21</v>
      </c>
      <c r="AB1170" s="47" t="str">
        <f t="shared" si="145"/>
        <v>mai</v>
      </c>
      <c r="AC1170" s="47" t="str">
        <f t="shared" si="146"/>
        <v>2026</v>
      </c>
      <c r="AD1170" s="165">
        <f t="shared" si="151"/>
        <v>1</v>
      </c>
    </row>
    <row r="1171" spans="1:30" x14ac:dyDescent="0.25">
      <c r="A1171" s="47" t="s">
        <v>2030</v>
      </c>
      <c r="B1171" s="47"/>
      <c r="C1171" s="47"/>
      <c r="D1171" s="47"/>
      <c r="E1171" s="47" t="s">
        <v>1112</v>
      </c>
      <c r="F1171" s="47" t="s">
        <v>306</v>
      </c>
      <c r="G1171" s="47" t="s">
        <v>11</v>
      </c>
      <c r="H1171" s="48" t="str">
        <f t="shared" si="155"/>
        <v>152651-282</v>
      </c>
      <c r="I1171" s="47">
        <v>1</v>
      </c>
      <c r="J1171" s="47" t="s">
        <v>1143</v>
      </c>
      <c r="K1171" s="47" t="s">
        <v>1486</v>
      </c>
      <c r="M1171" s="47">
        <f>_xlfn.XLOOKUP(BASE!$A1903,dd_carteira_fundição!A:A,dd_carteira_fundição!G:G,"",0)</f>
        <v>282</v>
      </c>
      <c r="N1171" s="47" t="s">
        <v>1164</v>
      </c>
      <c r="O1171"/>
      <c r="P1171"/>
      <c r="Q1171"/>
      <c r="R1171" s="47" t="s">
        <v>1690</v>
      </c>
      <c r="S1171" s="47" t="s">
        <v>1231</v>
      </c>
      <c r="T1171" s="164">
        <v>74</v>
      </c>
      <c r="U1171" s="47" t="s">
        <v>1352</v>
      </c>
      <c r="V1171" s="165">
        <v>0.41666666666666669</v>
      </c>
      <c r="W1171"/>
      <c r="X1171" s="229">
        <v>46160</v>
      </c>
      <c r="Y1171" s="229">
        <v>46160</v>
      </c>
      <c r="Z1171" s="47">
        <f t="shared" si="152"/>
        <v>21</v>
      </c>
      <c r="AA1171" s="47">
        <f t="shared" si="154"/>
        <v>21</v>
      </c>
      <c r="AB1171" s="47" t="str">
        <f t="shared" si="145"/>
        <v>mai</v>
      </c>
      <c r="AC1171" s="47" t="str">
        <f t="shared" si="146"/>
        <v>2026</v>
      </c>
      <c r="AD1171" s="165">
        <f t="shared" si="151"/>
        <v>1</v>
      </c>
    </row>
    <row r="1172" spans="1:30" x14ac:dyDescent="0.25">
      <c r="A1172" s="47" t="s">
        <v>2030</v>
      </c>
      <c r="B1172" s="47"/>
      <c r="C1172" s="47"/>
      <c r="D1172" s="47"/>
      <c r="E1172" s="47" t="s">
        <v>1112</v>
      </c>
      <c r="F1172" s="47" t="s">
        <v>306</v>
      </c>
      <c r="G1172" s="47" t="s">
        <v>11</v>
      </c>
      <c r="H1172" s="48" t="str">
        <f t="shared" si="155"/>
        <v>152651-282</v>
      </c>
      <c r="I1172" s="47">
        <v>1</v>
      </c>
      <c r="J1172" s="47" t="s">
        <v>1143</v>
      </c>
      <c r="K1172" s="47" t="s">
        <v>1486</v>
      </c>
      <c r="M1172" s="47">
        <f>_xlfn.XLOOKUP(BASE!$A1904,dd_carteira_fundição!A:A,dd_carteira_fundição!G:G,"",0)</f>
        <v>282</v>
      </c>
      <c r="N1172" s="47" t="s">
        <v>1164</v>
      </c>
      <c r="O1172"/>
      <c r="P1172"/>
      <c r="Q1172"/>
      <c r="R1172" s="47" t="s">
        <v>158</v>
      </c>
      <c r="S1172" s="47" t="s">
        <v>158</v>
      </c>
      <c r="T1172" s="164">
        <v>2</v>
      </c>
      <c r="U1172" s="47" t="str">
        <f>IFERROR(INDEX('TAXA DE OCUP. RECUR.'!$F$1:$F$60, MATCH(T1172, 'TAXA DE OCUP. RECUR.'!$E$1:$E$60, 0)),"")</f>
        <v>EXPEDIÇÃO</v>
      </c>
      <c r="V1172" s="165">
        <v>1</v>
      </c>
      <c r="W1172"/>
      <c r="X1172" s="229">
        <v>46195</v>
      </c>
      <c r="Y1172" s="229"/>
      <c r="Z1172" s="47">
        <f t="shared" si="152"/>
        <v>26</v>
      </c>
      <c r="AA1172" s="47" t="str">
        <f t="shared" si="154"/>
        <v/>
      </c>
      <c r="AB1172" s="47" t="str">
        <f t="shared" si="145"/>
        <v>jun</v>
      </c>
      <c r="AC1172" s="47" t="str">
        <f t="shared" si="146"/>
        <v>2026</v>
      </c>
      <c r="AD1172" s="165" t="str">
        <f t="shared" si="151"/>
        <v/>
      </c>
    </row>
    <row r="1173" spans="1:30" x14ac:dyDescent="0.25">
      <c r="A1173" s="47" t="s">
        <v>2030</v>
      </c>
      <c r="B1173" s="47"/>
      <c r="C1173" s="47"/>
      <c r="D1173" s="47"/>
      <c r="E1173" s="47" t="s">
        <v>1112</v>
      </c>
      <c r="F1173" s="47" t="s">
        <v>306</v>
      </c>
      <c r="G1173" s="47" t="s">
        <v>11</v>
      </c>
      <c r="H1173" s="48" t="str">
        <f t="shared" si="155"/>
        <v>152651-282</v>
      </c>
      <c r="I1173" s="47">
        <v>1</v>
      </c>
      <c r="J1173" s="47" t="s">
        <v>1143</v>
      </c>
      <c r="K1173" s="47" t="s">
        <v>1486</v>
      </c>
      <c r="M1173" s="47">
        <f>_xlfn.XLOOKUP(BASE!$A1905,dd_carteira_fundição!A:A,dd_carteira_fundição!G:G,"",0)</f>
        <v>282</v>
      </c>
      <c r="N1173" s="47" t="s">
        <v>1164</v>
      </c>
      <c r="O1173"/>
      <c r="P1173"/>
      <c r="Q1173"/>
      <c r="R1173" s="47" t="s">
        <v>1687</v>
      </c>
      <c r="S1173" s="48" t="s">
        <v>1156</v>
      </c>
      <c r="T1173" s="164">
        <v>1</v>
      </c>
      <c r="U1173" s="47" t="str">
        <f>IFERROR(INDEX('TAXA DE OCUP. RECUR.'!$F$1:$F$60, MATCH(T1173, 'TAXA DE OCUP. RECUR.'!$E$1:$E$60, 0)),"")</f>
        <v>FUNDIÇÃO MORENO</v>
      </c>
      <c r="V1173" s="165">
        <v>1</v>
      </c>
      <c r="W1173"/>
      <c r="X1173" s="229">
        <v>46177</v>
      </c>
      <c r="Y1173" s="229"/>
      <c r="Z1173" s="47">
        <f t="shared" si="152"/>
        <v>23</v>
      </c>
      <c r="AA1173" s="47" t="str">
        <f t="shared" si="154"/>
        <v/>
      </c>
      <c r="AB1173" s="47" t="str">
        <f t="shared" si="145"/>
        <v>jun</v>
      </c>
      <c r="AC1173" s="47" t="str">
        <f t="shared" si="146"/>
        <v>2026</v>
      </c>
      <c r="AD1173" s="165" t="str">
        <f t="shared" si="151"/>
        <v/>
      </c>
    </row>
    <row r="1174" spans="1:30" x14ac:dyDescent="0.25">
      <c r="A1174" s="47" t="s">
        <v>2032</v>
      </c>
      <c r="B1174" s="47"/>
      <c r="C1174" s="47"/>
      <c r="D1174" s="47"/>
      <c r="E1174" s="47" t="s">
        <v>1112</v>
      </c>
      <c r="F1174" s="47" t="s">
        <v>306</v>
      </c>
      <c r="G1174" s="47" t="s">
        <v>11</v>
      </c>
      <c r="H1174" s="48" t="str">
        <f t="shared" si="155"/>
        <v>152651-283</v>
      </c>
      <c r="I1174" s="47">
        <v>1</v>
      </c>
      <c r="J1174" s="47" t="s">
        <v>1143</v>
      </c>
      <c r="K1174" s="47" t="s">
        <v>1486</v>
      </c>
      <c r="M1174" s="47">
        <f>_xlfn.XLOOKUP(BASE!$A1906,dd_carteira_fundição!A:A,dd_carteira_fundição!G:G,"",0)</f>
        <v>283</v>
      </c>
      <c r="N1174" s="47" t="s">
        <v>1164</v>
      </c>
      <c r="O1174"/>
      <c r="P1174"/>
      <c r="Q1174"/>
      <c r="R1174" s="47" t="s">
        <v>1690</v>
      </c>
      <c r="S1174" s="47" t="s">
        <v>1229</v>
      </c>
      <c r="T1174" s="164">
        <v>123</v>
      </c>
      <c r="U1174" s="47" t="str">
        <f>IFERROR(INDEX('TAXA DE OCUP. RECUR.'!$F$1:$F$60, MATCH(T1174, 'TAXA DE OCUP. RECUR.'!$E$1:$E$60, 0)),"")</f>
        <v>TORNO VERT. LOIS SOEST - [123]</v>
      </c>
      <c r="V1174" s="165">
        <v>12.5</v>
      </c>
      <c r="W1174"/>
      <c r="X1174" s="229">
        <v>46160</v>
      </c>
      <c r="Y1174" s="229">
        <v>46160</v>
      </c>
      <c r="Z1174" s="47">
        <f t="shared" si="152"/>
        <v>21</v>
      </c>
      <c r="AA1174" s="47">
        <f t="shared" si="154"/>
        <v>21</v>
      </c>
      <c r="AB1174" s="47" t="str">
        <f t="shared" si="145"/>
        <v>mai</v>
      </c>
      <c r="AC1174" s="47" t="str">
        <f t="shared" si="146"/>
        <v>2026</v>
      </c>
      <c r="AD1174" s="165">
        <f t="shared" si="151"/>
        <v>1</v>
      </c>
    </row>
    <row r="1175" spans="1:30" x14ac:dyDescent="0.25">
      <c r="A1175" s="47" t="s">
        <v>2032</v>
      </c>
      <c r="B1175" s="47"/>
      <c r="C1175" s="47"/>
      <c r="D1175" s="47"/>
      <c r="E1175" s="47" t="s">
        <v>1112</v>
      </c>
      <c r="F1175" s="47" t="s">
        <v>306</v>
      </c>
      <c r="G1175" s="47" t="s">
        <v>11</v>
      </c>
      <c r="H1175" s="48" t="str">
        <f t="shared" si="155"/>
        <v>152651-283</v>
      </c>
      <c r="I1175" s="47">
        <v>1</v>
      </c>
      <c r="J1175" s="47" t="s">
        <v>1143</v>
      </c>
      <c r="K1175" s="47" t="s">
        <v>1486</v>
      </c>
      <c r="M1175" s="47">
        <f>_xlfn.XLOOKUP(BASE!$A1907,dd_carteira_fundição!A:A,dd_carteira_fundição!G:G,"",0)</f>
        <v>283</v>
      </c>
      <c r="N1175" s="47" t="s">
        <v>1164</v>
      </c>
      <c r="O1175"/>
      <c r="P1175"/>
      <c r="Q1175"/>
      <c r="R1175" s="47" t="s">
        <v>1690</v>
      </c>
      <c r="S1175" s="47" t="s">
        <v>1231</v>
      </c>
      <c r="T1175" s="164">
        <v>74</v>
      </c>
      <c r="U1175" s="47" t="s">
        <v>1352</v>
      </c>
      <c r="V1175" s="165">
        <v>0.41666666666666669</v>
      </c>
      <c r="W1175"/>
      <c r="X1175" s="229">
        <v>46160</v>
      </c>
      <c r="Y1175" s="229">
        <v>46160</v>
      </c>
      <c r="Z1175" s="47">
        <f t="shared" si="152"/>
        <v>21</v>
      </c>
      <c r="AA1175" s="47">
        <f t="shared" si="154"/>
        <v>21</v>
      </c>
      <c r="AB1175" s="47" t="str">
        <f t="shared" si="145"/>
        <v>mai</v>
      </c>
      <c r="AC1175" s="47" t="str">
        <f t="shared" si="146"/>
        <v>2026</v>
      </c>
      <c r="AD1175" s="165">
        <f t="shared" si="151"/>
        <v>1</v>
      </c>
    </row>
    <row r="1176" spans="1:30" x14ac:dyDescent="0.25">
      <c r="A1176" s="47" t="s">
        <v>2032</v>
      </c>
      <c r="B1176" s="47"/>
      <c r="C1176" s="47"/>
      <c r="D1176" s="47"/>
      <c r="E1176" s="47" t="s">
        <v>1112</v>
      </c>
      <c r="F1176" s="47" t="s">
        <v>306</v>
      </c>
      <c r="G1176" s="47" t="s">
        <v>11</v>
      </c>
      <c r="H1176" s="48" t="str">
        <f t="shared" si="155"/>
        <v>152651-283</v>
      </c>
      <c r="I1176" s="47">
        <v>1</v>
      </c>
      <c r="J1176" s="47" t="s">
        <v>1143</v>
      </c>
      <c r="K1176" s="47" t="s">
        <v>1486</v>
      </c>
      <c r="M1176" s="47">
        <f>_xlfn.XLOOKUP(BASE!$A1908,dd_carteira_fundição!A:A,dd_carteira_fundição!G:G,"",0)</f>
        <v>283</v>
      </c>
      <c r="N1176" s="47" t="s">
        <v>1164</v>
      </c>
      <c r="O1176"/>
      <c r="P1176"/>
      <c r="Q1176"/>
      <c r="R1176" s="47" t="s">
        <v>158</v>
      </c>
      <c r="S1176" s="47" t="s">
        <v>158</v>
      </c>
      <c r="T1176" s="164">
        <v>2</v>
      </c>
      <c r="U1176" s="47" t="str">
        <f>IFERROR(INDEX('TAXA DE OCUP. RECUR.'!$F$1:$F$60, MATCH(T1176, 'TAXA DE OCUP. RECUR.'!$E$1:$E$60, 0)),"")</f>
        <v>EXPEDIÇÃO</v>
      </c>
      <c r="V1176" s="165">
        <v>1</v>
      </c>
      <c r="W1176"/>
      <c r="X1176" s="229">
        <v>46195</v>
      </c>
      <c r="Y1176" s="229"/>
      <c r="Z1176" s="47">
        <f t="shared" si="152"/>
        <v>26</v>
      </c>
      <c r="AA1176" s="47" t="str">
        <f t="shared" si="154"/>
        <v/>
      </c>
      <c r="AB1176" s="47" t="str">
        <f t="shared" si="145"/>
        <v>jun</v>
      </c>
      <c r="AC1176" s="47" t="str">
        <f t="shared" si="146"/>
        <v>2026</v>
      </c>
      <c r="AD1176" s="165" t="str">
        <f t="shared" si="151"/>
        <v/>
      </c>
    </row>
    <row r="1177" spans="1:30" x14ac:dyDescent="0.25">
      <c r="A1177" s="47" t="s">
        <v>2032</v>
      </c>
      <c r="B1177" s="47"/>
      <c r="C1177" s="47"/>
      <c r="D1177" s="47"/>
      <c r="E1177" s="47" t="s">
        <v>1112</v>
      </c>
      <c r="F1177" s="47" t="s">
        <v>306</v>
      </c>
      <c r="G1177" s="47" t="s">
        <v>11</v>
      </c>
      <c r="H1177" s="48" t="str">
        <f t="shared" si="155"/>
        <v>152651-283</v>
      </c>
      <c r="I1177" s="47">
        <v>1</v>
      </c>
      <c r="J1177" s="47" t="s">
        <v>1143</v>
      </c>
      <c r="K1177" s="47" t="s">
        <v>1486</v>
      </c>
      <c r="M1177" s="47">
        <f>_xlfn.XLOOKUP(BASE!$A1909,dd_carteira_fundição!A:A,dd_carteira_fundição!G:G,"",0)</f>
        <v>283</v>
      </c>
      <c r="N1177" s="47" t="s">
        <v>1164</v>
      </c>
      <c r="O1177"/>
      <c r="P1177"/>
      <c r="Q1177"/>
      <c r="R1177" s="47" t="s">
        <v>1687</v>
      </c>
      <c r="S1177" s="48" t="s">
        <v>1156</v>
      </c>
      <c r="T1177" s="164">
        <v>1</v>
      </c>
      <c r="U1177" s="47" t="str">
        <f>IFERROR(INDEX('TAXA DE OCUP. RECUR.'!$F$1:$F$60, MATCH(T1177, 'TAXA DE OCUP. RECUR.'!$E$1:$E$60, 0)),"")</f>
        <v>FUNDIÇÃO MORENO</v>
      </c>
      <c r="V1177" s="165">
        <v>1</v>
      </c>
      <c r="W1177"/>
      <c r="X1177" s="229">
        <v>46177</v>
      </c>
      <c r="Y1177" s="229"/>
      <c r="Z1177" s="47">
        <f t="shared" si="152"/>
        <v>23</v>
      </c>
      <c r="AA1177" s="47" t="str">
        <f t="shared" si="154"/>
        <v/>
      </c>
      <c r="AB1177" s="47" t="str">
        <f t="shared" si="145"/>
        <v>jun</v>
      </c>
      <c r="AC1177" s="47" t="str">
        <f t="shared" si="146"/>
        <v>2026</v>
      </c>
      <c r="AD1177" s="165" t="str">
        <f t="shared" si="151"/>
        <v/>
      </c>
    </row>
    <row r="1178" spans="1:30" x14ac:dyDescent="0.25">
      <c r="A1178" s="47" t="s">
        <v>2032</v>
      </c>
      <c r="B1178" s="47"/>
      <c r="C1178" s="47"/>
      <c r="D1178" s="47"/>
      <c r="E1178" s="47" t="s">
        <v>1112</v>
      </c>
      <c r="F1178" s="47" t="s">
        <v>306</v>
      </c>
      <c r="G1178" s="47" t="s">
        <v>11</v>
      </c>
      <c r="H1178" s="48" t="str">
        <f t="shared" si="155"/>
        <v>152651-284</v>
      </c>
      <c r="I1178" s="47">
        <v>1</v>
      </c>
      <c r="J1178" s="47" t="s">
        <v>1143</v>
      </c>
      <c r="K1178" s="47" t="s">
        <v>1486</v>
      </c>
      <c r="M1178" s="47">
        <f>_xlfn.XLOOKUP(BASE!$A1910,dd_carteira_fundição!A:A,dd_carteira_fundição!G:G,"",0)</f>
        <v>284</v>
      </c>
      <c r="N1178" s="47" t="s">
        <v>1164</v>
      </c>
      <c r="O1178"/>
      <c r="P1178"/>
      <c r="Q1178"/>
      <c r="R1178" s="47" t="s">
        <v>1690</v>
      </c>
      <c r="S1178" s="47" t="s">
        <v>1229</v>
      </c>
      <c r="T1178" s="164">
        <v>123</v>
      </c>
      <c r="U1178" s="47" t="str">
        <f>IFERROR(INDEX('TAXA DE OCUP. RECUR.'!$F$1:$F$60, MATCH(T1178, 'TAXA DE OCUP. RECUR.'!$E$1:$E$60, 0)),"")</f>
        <v>TORNO VERT. LOIS SOEST - [123]</v>
      </c>
      <c r="V1178" s="165">
        <v>12.5</v>
      </c>
      <c r="W1178"/>
      <c r="X1178" s="229">
        <v>46160</v>
      </c>
      <c r="Y1178" s="229">
        <v>46160</v>
      </c>
      <c r="Z1178" s="47">
        <f t="shared" si="152"/>
        <v>21</v>
      </c>
      <c r="AA1178" s="47">
        <f t="shared" si="154"/>
        <v>21</v>
      </c>
      <c r="AB1178" s="47" t="str">
        <f t="shared" si="145"/>
        <v>mai</v>
      </c>
      <c r="AC1178" s="47" t="str">
        <f t="shared" si="146"/>
        <v>2026</v>
      </c>
      <c r="AD1178" s="165">
        <f t="shared" si="151"/>
        <v>1</v>
      </c>
    </row>
    <row r="1179" spans="1:30" x14ac:dyDescent="0.25">
      <c r="A1179" s="47" t="s">
        <v>2034</v>
      </c>
      <c r="B1179" s="47"/>
      <c r="C1179" s="47"/>
      <c r="D1179" s="47"/>
      <c r="E1179" s="47" t="s">
        <v>1112</v>
      </c>
      <c r="F1179" s="47" t="s">
        <v>306</v>
      </c>
      <c r="G1179" s="47" t="s">
        <v>11</v>
      </c>
      <c r="H1179" s="48" t="str">
        <f t="shared" si="155"/>
        <v>152651-284</v>
      </c>
      <c r="I1179" s="47">
        <v>1</v>
      </c>
      <c r="J1179" s="47" t="s">
        <v>1143</v>
      </c>
      <c r="K1179" s="47" t="s">
        <v>1486</v>
      </c>
      <c r="M1179" s="47">
        <f>_xlfn.XLOOKUP(BASE!$A1911,dd_carteira_fundição!A:A,dd_carteira_fundição!G:G,"",0)</f>
        <v>284</v>
      </c>
      <c r="N1179" s="47" t="s">
        <v>1164</v>
      </c>
      <c r="O1179"/>
      <c r="P1179"/>
      <c r="Q1179"/>
      <c r="R1179" s="47" t="s">
        <v>1690</v>
      </c>
      <c r="S1179" s="47" t="s">
        <v>1231</v>
      </c>
      <c r="T1179" s="164">
        <v>74</v>
      </c>
      <c r="U1179" s="47" t="s">
        <v>1352</v>
      </c>
      <c r="V1179" s="165">
        <v>0.41666666666666669</v>
      </c>
      <c r="W1179"/>
      <c r="X1179" s="229">
        <v>46160</v>
      </c>
      <c r="Y1179" s="229">
        <v>46160</v>
      </c>
      <c r="Z1179" s="47">
        <f t="shared" si="152"/>
        <v>21</v>
      </c>
      <c r="AA1179" s="47">
        <f t="shared" si="154"/>
        <v>21</v>
      </c>
      <c r="AB1179" s="47" t="str">
        <f t="shared" ref="AB1179:AB1242" si="156">IFERROR(IF(X1179="","",TEXT(X1179,"MMM")),"")</f>
        <v>mai</v>
      </c>
      <c r="AC1179" s="47" t="str">
        <f t="shared" ref="AC1179:AC1242" si="157">IFERROR(IF(X1179="","",TEXT(X1179,"AAAA")),"")</f>
        <v>2026</v>
      </c>
      <c r="AD1179" s="165">
        <f t="shared" si="151"/>
        <v>1</v>
      </c>
    </row>
    <row r="1180" spans="1:30" x14ac:dyDescent="0.25">
      <c r="A1180" s="47" t="s">
        <v>2034</v>
      </c>
      <c r="B1180" s="47"/>
      <c r="C1180" s="47"/>
      <c r="D1180" s="47"/>
      <c r="E1180" s="47" t="s">
        <v>1112</v>
      </c>
      <c r="F1180" s="47" t="s">
        <v>306</v>
      </c>
      <c r="G1180" s="47" t="s">
        <v>11</v>
      </c>
      <c r="H1180" s="48" t="str">
        <f t="shared" si="155"/>
        <v>152651-284</v>
      </c>
      <c r="I1180" s="47">
        <v>1</v>
      </c>
      <c r="J1180" s="47" t="s">
        <v>1143</v>
      </c>
      <c r="K1180" s="47" t="s">
        <v>1486</v>
      </c>
      <c r="M1180" s="47">
        <f>_xlfn.XLOOKUP(BASE!$A1912,dd_carteira_fundição!A:A,dd_carteira_fundição!G:G,"",0)</f>
        <v>284</v>
      </c>
      <c r="N1180" s="47" t="s">
        <v>1164</v>
      </c>
      <c r="O1180"/>
      <c r="P1180"/>
      <c r="Q1180"/>
      <c r="R1180" s="47" t="s">
        <v>158</v>
      </c>
      <c r="S1180" s="47" t="s">
        <v>158</v>
      </c>
      <c r="T1180" s="164">
        <v>2</v>
      </c>
      <c r="U1180" s="47" t="str">
        <f>IFERROR(INDEX('TAXA DE OCUP. RECUR.'!$F$1:$F$60, MATCH(T1180, 'TAXA DE OCUP. RECUR.'!$E$1:$E$60, 0)),"")</f>
        <v>EXPEDIÇÃO</v>
      </c>
      <c r="V1180" s="165">
        <v>1</v>
      </c>
      <c r="W1180"/>
      <c r="X1180" s="229">
        <v>46195</v>
      </c>
      <c r="Y1180" s="229"/>
      <c r="Z1180" s="47">
        <f t="shared" si="152"/>
        <v>26</v>
      </c>
      <c r="AA1180" s="47" t="str">
        <f t="shared" si="154"/>
        <v/>
      </c>
      <c r="AB1180" s="47" t="str">
        <f t="shared" si="156"/>
        <v>jun</v>
      </c>
      <c r="AC1180" s="47" t="str">
        <f t="shared" si="157"/>
        <v>2026</v>
      </c>
      <c r="AD1180" s="165" t="str">
        <f t="shared" si="151"/>
        <v/>
      </c>
    </row>
    <row r="1181" spans="1:30" x14ac:dyDescent="0.25">
      <c r="A1181" s="47" t="s">
        <v>2034</v>
      </c>
      <c r="B1181" s="47"/>
      <c r="C1181" s="47"/>
      <c r="D1181" s="47"/>
      <c r="E1181" s="47" t="s">
        <v>1112</v>
      </c>
      <c r="F1181" s="47" t="s">
        <v>306</v>
      </c>
      <c r="G1181" s="47" t="s">
        <v>11</v>
      </c>
      <c r="H1181" s="48" t="str">
        <f t="shared" si="155"/>
        <v>152651-284</v>
      </c>
      <c r="I1181" s="47">
        <v>1</v>
      </c>
      <c r="J1181" s="47" t="s">
        <v>1143</v>
      </c>
      <c r="K1181" s="47" t="s">
        <v>1486</v>
      </c>
      <c r="M1181" s="47">
        <f>_xlfn.XLOOKUP(BASE!$A1913,dd_carteira_fundição!A:A,dd_carteira_fundição!G:G,"",0)</f>
        <v>284</v>
      </c>
      <c r="N1181" s="47" t="s">
        <v>1164</v>
      </c>
      <c r="O1181"/>
      <c r="P1181"/>
      <c r="Q1181"/>
      <c r="R1181" s="47" t="s">
        <v>1687</v>
      </c>
      <c r="S1181" s="48" t="s">
        <v>1156</v>
      </c>
      <c r="T1181" s="164">
        <v>1</v>
      </c>
      <c r="U1181" s="47" t="str">
        <f>IFERROR(INDEX('TAXA DE OCUP. RECUR.'!$F$1:$F$60, MATCH(T1181, 'TAXA DE OCUP. RECUR.'!$E$1:$E$60, 0)),"")</f>
        <v>FUNDIÇÃO MORENO</v>
      </c>
      <c r="V1181" s="165">
        <v>1</v>
      </c>
      <c r="W1181"/>
      <c r="X1181" s="229">
        <v>46177</v>
      </c>
      <c r="Y1181" s="229"/>
      <c r="Z1181" s="47">
        <f t="shared" si="152"/>
        <v>23</v>
      </c>
      <c r="AA1181" s="47" t="str">
        <f t="shared" si="154"/>
        <v/>
      </c>
      <c r="AB1181" s="47" t="str">
        <f t="shared" si="156"/>
        <v>jun</v>
      </c>
      <c r="AC1181" s="47" t="str">
        <f t="shared" si="157"/>
        <v>2026</v>
      </c>
      <c r="AD1181" s="165" t="str">
        <f t="shared" si="151"/>
        <v/>
      </c>
    </row>
    <row r="1182" spans="1:30" x14ac:dyDescent="0.25">
      <c r="A1182" s="47" t="s">
        <v>2034</v>
      </c>
      <c r="B1182" s="47"/>
      <c r="C1182" s="47"/>
      <c r="D1182" s="47"/>
      <c r="E1182" s="47" t="s">
        <v>1112</v>
      </c>
      <c r="F1182" s="47" t="s">
        <v>306</v>
      </c>
      <c r="G1182" s="47" t="s">
        <v>11</v>
      </c>
      <c r="H1182" s="48" t="str">
        <f t="shared" si="155"/>
        <v>152651-285</v>
      </c>
      <c r="I1182" s="47">
        <v>1</v>
      </c>
      <c r="J1182" s="47" t="s">
        <v>1143</v>
      </c>
      <c r="K1182" s="47" t="s">
        <v>1486</v>
      </c>
      <c r="M1182" s="47">
        <f>_xlfn.XLOOKUP(BASE!$A1914,dd_carteira_fundição!A:A,dd_carteira_fundição!G:G,"",0)</f>
        <v>285</v>
      </c>
      <c r="N1182" s="47" t="s">
        <v>1164</v>
      </c>
      <c r="O1182"/>
      <c r="P1182"/>
      <c r="Q1182"/>
      <c r="R1182" s="47" t="s">
        <v>1690</v>
      </c>
      <c r="S1182" s="47" t="s">
        <v>1229</v>
      </c>
      <c r="T1182" s="164">
        <v>123</v>
      </c>
      <c r="U1182" s="47" t="str">
        <f>IFERROR(INDEX('TAXA DE OCUP. RECUR.'!$F$1:$F$60, MATCH(T1182, 'TAXA DE OCUP. RECUR.'!$E$1:$E$60, 0)),"")</f>
        <v>TORNO VERT. LOIS SOEST - [123]</v>
      </c>
      <c r="V1182" s="165">
        <v>12.5</v>
      </c>
      <c r="W1182"/>
      <c r="X1182" s="229">
        <v>46160</v>
      </c>
      <c r="Y1182" s="229">
        <v>46160</v>
      </c>
      <c r="Z1182" s="47">
        <f t="shared" si="152"/>
        <v>21</v>
      </c>
      <c r="AA1182" s="47">
        <f t="shared" si="154"/>
        <v>21</v>
      </c>
      <c r="AB1182" s="47" t="str">
        <f t="shared" si="156"/>
        <v>mai</v>
      </c>
      <c r="AC1182" s="47" t="str">
        <f t="shared" si="157"/>
        <v>2026</v>
      </c>
      <c r="AD1182" s="165">
        <f t="shared" si="151"/>
        <v>1</v>
      </c>
    </row>
    <row r="1183" spans="1:30" x14ac:dyDescent="0.25">
      <c r="A1183" s="47" t="s">
        <v>2034</v>
      </c>
      <c r="B1183" s="47"/>
      <c r="C1183" s="47"/>
      <c r="D1183" s="47"/>
      <c r="E1183" s="47" t="s">
        <v>1112</v>
      </c>
      <c r="F1183" s="47" t="s">
        <v>306</v>
      </c>
      <c r="G1183" s="47" t="s">
        <v>11</v>
      </c>
      <c r="H1183" s="48" t="str">
        <f t="shared" si="155"/>
        <v>152651-285</v>
      </c>
      <c r="I1183" s="47">
        <v>1</v>
      </c>
      <c r="J1183" s="47" t="s">
        <v>1143</v>
      </c>
      <c r="K1183" s="47" t="s">
        <v>1486</v>
      </c>
      <c r="M1183" s="47">
        <f>_xlfn.XLOOKUP(BASE!$A1915,dd_carteira_fundição!A:A,dd_carteira_fundição!G:G,"",0)</f>
        <v>285</v>
      </c>
      <c r="N1183" s="47" t="s">
        <v>1164</v>
      </c>
      <c r="O1183"/>
      <c r="P1183"/>
      <c r="Q1183"/>
      <c r="R1183" s="47" t="s">
        <v>1690</v>
      </c>
      <c r="S1183" s="47" t="s">
        <v>1231</v>
      </c>
      <c r="T1183" s="164">
        <v>74</v>
      </c>
      <c r="U1183" s="47" t="s">
        <v>1352</v>
      </c>
      <c r="V1183" s="165">
        <v>0.41666666666666669</v>
      </c>
      <c r="W1183"/>
      <c r="X1183" s="229">
        <v>46160</v>
      </c>
      <c r="Y1183" s="229">
        <v>46160</v>
      </c>
      <c r="Z1183" s="47">
        <f t="shared" si="152"/>
        <v>21</v>
      </c>
      <c r="AA1183" s="47">
        <f t="shared" si="154"/>
        <v>21</v>
      </c>
      <c r="AB1183" s="47" t="str">
        <f t="shared" si="156"/>
        <v>mai</v>
      </c>
      <c r="AC1183" s="47" t="str">
        <f t="shared" si="157"/>
        <v>2026</v>
      </c>
      <c r="AD1183" s="165">
        <f t="shared" si="151"/>
        <v>1</v>
      </c>
    </row>
    <row r="1184" spans="1:30" x14ac:dyDescent="0.25">
      <c r="A1184" s="47" t="s">
        <v>2036</v>
      </c>
      <c r="B1184" s="47"/>
      <c r="C1184" s="47"/>
      <c r="D1184" s="47"/>
      <c r="E1184" s="47" t="s">
        <v>1112</v>
      </c>
      <c r="F1184" s="47" t="s">
        <v>306</v>
      </c>
      <c r="G1184" s="47" t="s">
        <v>11</v>
      </c>
      <c r="H1184" s="48" t="str">
        <f t="shared" si="155"/>
        <v>152651-285</v>
      </c>
      <c r="I1184" s="47">
        <v>1</v>
      </c>
      <c r="J1184" s="47" t="s">
        <v>1143</v>
      </c>
      <c r="K1184" s="47" t="s">
        <v>1486</v>
      </c>
      <c r="M1184" s="47">
        <f>_xlfn.XLOOKUP(BASE!$A1916,dd_carteira_fundição!A:A,dd_carteira_fundição!G:G,"",0)</f>
        <v>285</v>
      </c>
      <c r="N1184" s="47" t="s">
        <v>1164</v>
      </c>
      <c r="O1184"/>
      <c r="P1184"/>
      <c r="Q1184"/>
      <c r="R1184" s="47" t="s">
        <v>158</v>
      </c>
      <c r="S1184" s="47" t="s">
        <v>158</v>
      </c>
      <c r="T1184" s="164">
        <v>2</v>
      </c>
      <c r="U1184" s="47" t="str">
        <f>IFERROR(INDEX('TAXA DE OCUP. RECUR.'!$F$1:$F$60, MATCH(T1184, 'TAXA DE OCUP. RECUR.'!$E$1:$E$60, 0)),"")</f>
        <v>EXPEDIÇÃO</v>
      </c>
      <c r="V1184" s="165">
        <v>1</v>
      </c>
      <c r="W1184"/>
      <c r="X1184" s="229">
        <v>46195</v>
      </c>
      <c r="Y1184" s="229"/>
      <c r="Z1184" s="47">
        <f t="shared" si="152"/>
        <v>26</v>
      </c>
      <c r="AA1184" s="47" t="str">
        <f t="shared" si="154"/>
        <v/>
      </c>
      <c r="AB1184" s="47" t="str">
        <f t="shared" si="156"/>
        <v>jun</v>
      </c>
      <c r="AC1184" s="47" t="str">
        <f t="shared" si="157"/>
        <v>2026</v>
      </c>
      <c r="AD1184" s="165" t="str">
        <f t="shared" si="151"/>
        <v/>
      </c>
    </row>
    <row r="1185" spans="1:30" x14ac:dyDescent="0.25">
      <c r="A1185" s="47" t="s">
        <v>2036</v>
      </c>
      <c r="B1185" s="47"/>
      <c r="C1185" s="47"/>
      <c r="D1185" s="47"/>
      <c r="E1185" s="47" t="s">
        <v>1112</v>
      </c>
      <c r="F1185" s="47" t="s">
        <v>306</v>
      </c>
      <c r="G1185" s="47" t="s">
        <v>11</v>
      </c>
      <c r="H1185" s="48" t="str">
        <f t="shared" si="155"/>
        <v>152651-285</v>
      </c>
      <c r="I1185" s="47">
        <v>1</v>
      </c>
      <c r="J1185" s="47" t="s">
        <v>1143</v>
      </c>
      <c r="K1185" s="47" t="s">
        <v>1486</v>
      </c>
      <c r="M1185" s="47">
        <f>_xlfn.XLOOKUP(BASE!$A1917,dd_carteira_fundição!A:A,dd_carteira_fundição!G:G,"",0)</f>
        <v>285</v>
      </c>
      <c r="N1185" s="47" t="s">
        <v>1164</v>
      </c>
      <c r="O1185"/>
      <c r="P1185"/>
      <c r="Q1185"/>
      <c r="R1185" s="47" t="s">
        <v>1687</v>
      </c>
      <c r="S1185" s="48" t="s">
        <v>1156</v>
      </c>
      <c r="T1185" s="164">
        <v>1</v>
      </c>
      <c r="U1185" s="47" t="str">
        <f>IFERROR(INDEX('TAXA DE OCUP. RECUR.'!$F$1:$F$60, MATCH(T1185, 'TAXA DE OCUP. RECUR.'!$E$1:$E$60, 0)),"")</f>
        <v>FUNDIÇÃO MORENO</v>
      </c>
      <c r="V1185" s="165">
        <v>1</v>
      </c>
      <c r="W1185"/>
      <c r="X1185" s="229">
        <v>46177</v>
      </c>
      <c r="Y1185" s="229"/>
      <c r="Z1185" s="47">
        <f t="shared" si="152"/>
        <v>23</v>
      </c>
      <c r="AA1185" s="47" t="str">
        <f t="shared" si="154"/>
        <v/>
      </c>
      <c r="AB1185" s="47" t="str">
        <f t="shared" si="156"/>
        <v>jun</v>
      </c>
      <c r="AC1185" s="47" t="str">
        <f t="shared" si="157"/>
        <v>2026</v>
      </c>
      <c r="AD1185" s="165" t="str">
        <f t="shared" si="151"/>
        <v/>
      </c>
    </row>
    <row r="1186" spans="1:30" x14ac:dyDescent="0.25">
      <c r="A1186" s="47" t="s">
        <v>2036</v>
      </c>
      <c r="B1186" s="47"/>
      <c r="C1186" s="47"/>
      <c r="D1186" s="47"/>
      <c r="E1186" s="47" t="s">
        <v>1112</v>
      </c>
      <c r="F1186" s="47" t="s">
        <v>306</v>
      </c>
      <c r="G1186" s="47" t="s">
        <v>11</v>
      </c>
      <c r="H1186" s="48" t="str">
        <f t="shared" si="155"/>
        <v>152651-286</v>
      </c>
      <c r="I1186" s="47">
        <v>1</v>
      </c>
      <c r="J1186" s="47" t="s">
        <v>1143</v>
      </c>
      <c r="K1186" s="47" t="s">
        <v>1486</v>
      </c>
      <c r="M1186" s="47">
        <f>_xlfn.XLOOKUP(BASE!$A1918,dd_carteira_fundição!A:A,dd_carteira_fundição!G:G,"",0)</f>
        <v>286</v>
      </c>
      <c r="N1186" s="47" t="s">
        <v>1164</v>
      </c>
      <c r="O1186"/>
      <c r="P1186"/>
      <c r="Q1186"/>
      <c r="R1186" s="47" t="s">
        <v>1690</v>
      </c>
      <c r="S1186" s="47" t="s">
        <v>1229</v>
      </c>
      <c r="T1186" s="164">
        <v>123</v>
      </c>
      <c r="U1186" s="47" t="str">
        <f>IFERROR(INDEX('TAXA DE OCUP. RECUR.'!$F$1:$F$60, MATCH(T1186, 'TAXA DE OCUP. RECUR.'!$E$1:$E$60, 0)),"")</f>
        <v>TORNO VERT. LOIS SOEST - [123]</v>
      </c>
      <c r="V1186" s="165">
        <v>12.5</v>
      </c>
      <c r="W1186"/>
      <c r="X1186" s="229">
        <v>46160</v>
      </c>
      <c r="Y1186" s="229">
        <v>46160</v>
      </c>
      <c r="Z1186" s="47">
        <f t="shared" si="152"/>
        <v>21</v>
      </c>
      <c r="AA1186" s="47">
        <f t="shared" si="154"/>
        <v>21</v>
      </c>
      <c r="AB1186" s="47" t="str">
        <f t="shared" si="156"/>
        <v>mai</v>
      </c>
      <c r="AC1186" s="47" t="str">
        <f t="shared" si="157"/>
        <v>2026</v>
      </c>
      <c r="AD1186" s="165">
        <f t="shared" si="151"/>
        <v>1</v>
      </c>
    </row>
    <row r="1187" spans="1:30" x14ac:dyDescent="0.25">
      <c r="A1187" s="47" t="s">
        <v>2036</v>
      </c>
      <c r="B1187" s="47"/>
      <c r="C1187" s="47"/>
      <c r="D1187" s="47"/>
      <c r="E1187" s="47" t="s">
        <v>1112</v>
      </c>
      <c r="F1187" s="47" t="s">
        <v>306</v>
      </c>
      <c r="G1187" s="47" t="s">
        <v>11</v>
      </c>
      <c r="H1187" s="48" t="str">
        <f t="shared" si="155"/>
        <v>152651-286</v>
      </c>
      <c r="I1187" s="47">
        <v>1</v>
      </c>
      <c r="J1187" s="47" t="s">
        <v>1143</v>
      </c>
      <c r="K1187" s="47" t="s">
        <v>1486</v>
      </c>
      <c r="M1187" s="47">
        <f>_xlfn.XLOOKUP(BASE!$A1919,dd_carteira_fundição!A:A,dd_carteira_fundição!G:G,"",0)</f>
        <v>286</v>
      </c>
      <c r="N1187" s="47" t="s">
        <v>1164</v>
      </c>
      <c r="O1187"/>
      <c r="P1187"/>
      <c r="Q1187"/>
      <c r="R1187" s="47" t="s">
        <v>1690</v>
      </c>
      <c r="S1187" s="47" t="s">
        <v>1231</v>
      </c>
      <c r="T1187" s="164">
        <v>74</v>
      </c>
      <c r="U1187" s="47" t="s">
        <v>1352</v>
      </c>
      <c r="V1187" s="165">
        <v>0.41666666666666669</v>
      </c>
      <c r="W1187"/>
      <c r="X1187" s="229">
        <v>46160</v>
      </c>
      <c r="Y1187" s="229">
        <v>46160</v>
      </c>
      <c r="Z1187" s="47">
        <f t="shared" si="152"/>
        <v>21</v>
      </c>
      <c r="AA1187" s="47">
        <f t="shared" si="154"/>
        <v>21</v>
      </c>
      <c r="AB1187" s="47" t="str">
        <f t="shared" si="156"/>
        <v>mai</v>
      </c>
      <c r="AC1187" s="47" t="str">
        <f t="shared" si="157"/>
        <v>2026</v>
      </c>
      <c r="AD1187" s="165">
        <f t="shared" si="151"/>
        <v>1</v>
      </c>
    </row>
    <row r="1188" spans="1:30" x14ac:dyDescent="0.25">
      <c r="A1188" s="47" t="s">
        <v>2036</v>
      </c>
      <c r="B1188" s="47"/>
      <c r="C1188" s="47"/>
      <c r="D1188" s="47"/>
      <c r="E1188" s="47" t="s">
        <v>1112</v>
      </c>
      <c r="F1188" s="47" t="s">
        <v>306</v>
      </c>
      <c r="G1188" s="47" t="s">
        <v>11</v>
      </c>
      <c r="H1188" s="48" t="str">
        <f t="shared" si="155"/>
        <v>152651-286</v>
      </c>
      <c r="I1188" s="47">
        <v>1</v>
      </c>
      <c r="J1188" s="47" t="s">
        <v>1143</v>
      </c>
      <c r="K1188" s="47" t="s">
        <v>1486</v>
      </c>
      <c r="M1188" s="47">
        <f>_xlfn.XLOOKUP(BASE!$A1920,dd_carteira_fundição!A:A,dd_carteira_fundição!G:G,"",0)</f>
        <v>286</v>
      </c>
      <c r="N1188" s="47" t="s">
        <v>1164</v>
      </c>
      <c r="O1188"/>
      <c r="P1188"/>
      <c r="Q1188"/>
      <c r="R1188" s="47" t="s">
        <v>158</v>
      </c>
      <c r="S1188" s="47" t="s">
        <v>158</v>
      </c>
      <c r="T1188" s="164">
        <v>2</v>
      </c>
      <c r="U1188" s="47" t="str">
        <f>IFERROR(INDEX('TAXA DE OCUP. RECUR.'!$F$1:$F$60, MATCH(T1188, 'TAXA DE OCUP. RECUR.'!$E$1:$E$60, 0)),"")</f>
        <v>EXPEDIÇÃO</v>
      </c>
      <c r="V1188" s="165">
        <v>1</v>
      </c>
      <c r="W1188"/>
      <c r="X1188" s="229">
        <v>46195</v>
      </c>
      <c r="Y1188" s="229"/>
      <c r="Z1188" s="47">
        <f t="shared" si="152"/>
        <v>26</v>
      </c>
      <c r="AA1188" s="47" t="str">
        <f t="shared" si="154"/>
        <v/>
      </c>
      <c r="AB1188" s="47" t="str">
        <f t="shared" si="156"/>
        <v>jun</v>
      </c>
      <c r="AC1188" s="47" t="str">
        <f t="shared" si="157"/>
        <v>2026</v>
      </c>
      <c r="AD1188" s="165" t="str">
        <f t="shared" si="151"/>
        <v/>
      </c>
    </row>
    <row r="1189" spans="1:30" x14ac:dyDescent="0.25">
      <c r="A1189" s="47" t="s">
        <v>2038</v>
      </c>
      <c r="B1189" s="47"/>
      <c r="C1189" s="47"/>
      <c r="D1189" s="47"/>
      <c r="E1189" s="47" t="s">
        <v>1112</v>
      </c>
      <c r="F1189" s="47" t="s">
        <v>306</v>
      </c>
      <c r="G1189" s="47" t="s">
        <v>11</v>
      </c>
      <c r="H1189" s="48" t="str">
        <f t="shared" si="155"/>
        <v>152651-286</v>
      </c>
      <c r="I1189" s="47">
        <v>1</v>
      </c>
      <c r="J1189" s="47" t="s">
        <v>1143</v>
      </c>
      <c r="K1189" s="47" t="s">
        <v>1486</v>
      </c>
      <c r="M1189" s="47">
        <f>_xlfn.XLOOKUP(BASE!$A1921,dd_carteira_fundição!A:A,dd_carteira_fundição!G:G,"",0)</f>
        <v>286</v>
      </c>
      <c r="N1189" s="47" t="s">
        <v>1164</v>
      </c>
      <c r="O1189"/>
      <c r="P1189"/>
      <c r="Q1189"/>
      <c r="R1189" s="47" t="s">
        <v>1687</v>
      </c>
      <c r="S1189" s="48" t="s">
        <v>1156</v>
      </c>
      <c r="T1189" s="164">
        <v>1</v>
      </c>
      <c r="U1189" s="47" t="str">
        <f>IFERROR(INDEX('TAXA DE OCUP. RECUR.'!$F$1:$F$60, MATCH(T1189, 'TAXA DE OCUP. RECUR.'!$E$1:$E$60, 0)),"")</f>
        <v>FUNDIÇÃO MORENO</v>
      </c>
      <c r="V1189" s="165">
        <v>1</v>
      </c>
      <c r="W1189"/>
      <c r="X1189" s="229">
        <v>46177</v>
      </c>
      <c r="Y1189" s="229"/>
      <c r="Z1189" s="47">
        <f t="shared" si="152"/>
        <v>23</v>
      </c>
      <c r="AA1189" s="47" t="str">
        <f t="shared" si="154"/>
        <v/>
      </c>
      <c r="AB1189" s="47" t="str">
        <f t="shared" si="156"/>
        <v>jun</v>
      </c>
      <c r="AC1189" s="47" t="str">
        <f t="shared" si="157"/>
        <v>2026</v>
      </c>
      <c r="AD1189" s="165" t="str">
        <f t="shared" si="151"/>
        <v/>
      </c>
    </row>
    <row r="1190" spans="1:30" x14ac:dyDescent="0.25">
      <c r="A1190" s="47" t="s">
        <v>2038</v>
      </c>
      <c r="B1190" s="47"/>
      <c r="C1190" s="47"/>
      <c r="D1190" s="47"/>
      <c r="E1190" s="47" t="s">
        <v>1112</v>
      </c>
      <c r="F1190" s="47" t="s">
        <v>306</v>
      </c>
      <c r="G1190" s="47" t="s">
        <v>11</v>
      </c>
      <c r="H1190" s="48" t="str">
        <f t="shared" si="155"/>
        <v>152651-287</v>
      </c>
      <c r="I1190" s="47">
        <v>1</v>
      </c>
      <c r="J1190" s="47" t="s">
        <v>1143</v>
      </c>
      <c r="K1190" s="47" t="s">
        <v>1486</v>
      </c>
      <c r="M1190" s="47">
        <f>_xlfn.XLOOKUP(BASE!$A1922,dd_carteira_fundição!A:A,dd_carteira_fundição!G:G,"",0)</f>
        <v>287</v>
      </c>
      <c r="N1190" s="47" t="s">
        <v>1164</v>
      </c>
      <c r="O1190"/>
      <c r="P1190"/>
      <c r="Q1190"/>
      <c r="R1190" s="47" t="s">
        <v>1690</v>
      </c>
      <c r="S1190" s="47" t="s">
        <v>1229</v>
      </c>
      <c r="T1190" s="164">
        <v>395</v>
      </c>
      <c r="U1190" s="47" t="str">
        <f>IFERROR(INDEX('TAXA DE OCUP. RECUR.'!$F$1:$F$60, MATCH(T1190, 'TAXA DE OCUP. RECUR.'!$E$1:$E$60, 0)),"")</f>
        <v>TORNO VERT. SCHIESS KZ-200   2000 - [395]</v>
      </c>
      <c r="V1190" s="165">
        <v>12.5</v>
      </c>
      <c r="W1190"/>
      <c r="X1190" s="229">
        <v>46160</v>
      </c>
      <c r="Y1190" s="229">
        <v>46160</v>
      </c>
      <c r="Z1190" s="47">
        <f t="shared" si="152"/>
        <v>21</v>
      </c>
      <c r="AA1190" s="47">
        <f t="shared" si="154"/>
        <v>21</v>
      </c>
      <c r="AB1190" s="47" t="str">
        <f t="shared" si="156"/>
        <v>mai</v>
      </c>
      <c r="AC1190" s="47" t="str">
        <f t="shared" si="157"/>
        <v>2026</v>
      </c>
      <c r="AD1190" s="165">
        <f t="shared" si="151"/>
        <v>1</v>
      </c>
    </row>
    <row r="1191" spans="1:30" x14ac:dyDescent="0.25">
      <c r="A1191" s="47" t="s">
        <v>2038</v>
      </c>
      <c r="B1191" s="47"/>
      <c r="C1191" s="47"/>
      <c r="D1191" s="47"/>
      <c r="E1191" s="47" t="s">
        <v>1112</v>
      </c>
      <c r="F1191" s="47" t="s">
        <v>306</v>
      </c>
      <c r="G1191" s="47" t="s">
        <v>11</v>
      </c>
      <c r="H1191" s="48" t="str">
        <f t="shared" si="155"/>
        <v>152651-287</v>
      </c>
      <c r="I1191" s="47">
        <v>1</v>
      </c>
      <c r="J1191" s="47" t="s">
        <v>1143</v>
      </c>
      <c r="K1191" s="47" t="s">
        <v>1486</v>
      </c>
      <c r="M1191" s="47">
        <f>_xlfn.XLOOKUP(BASE!$A1923,dd_carteira_fundição!A:A,dd_carteira_fundição!G:G,"",0)</f>
        <v>287</v>
      </c>
      <c r="N1191" s="47" t="s">
        <v>1164</v>
      </c>
      <c r="O1191"/>
      <c r="P1191"/>
      <c r="Q1191"/>
      <c r="R1191" s="47" t="s">
        <v>1690</v>
      </c>
      <c r="S1191" s="47" t="s">
        <v>1231</v>
      </c>
      <c r="T1191" s="164">
        <v>74</v>
      </c>
      <c r="U1191" s="47" t="s">
        <v>1352</v>
      </c>
      <c r="V1191" s="165">
        <v>0.41666666666666669</v>
      </c>
      <c r="W1191"/>
      <c r="X1191" s="229">
        <v>46160</v>
      </c>
      <c r="Y1191" s="229">
        <v>46160</v>
      </c>
      <c r="Z1191" s="47">
        <f t="shared" si="152"/>
        <v>21</v>
      </c>
      <c r="AA1191" s="47">
        <f t="shared" si="154"/>
        <v>21</v>
      </c>
      <c r="AB1191" s="47" t="str">
        <f t="shared" si="156"/>
        <v>mai</v>
      </c>
      <c r="AC1191" s="47" t="str">
        <f t="shared" si="157"/>
        <v>2026</v>
      </c>
      <c r="AD1191" s="165">
        <f t="shared" si="151"/>
        <v>1</v>
      </c>
    </row>
    <row r="1192" spans="1:30" x14ac:dyDescent="0.25">
      <c r="A1192" s="47" t="s">
        <v>2038</v>
      </c>
      <c r="B1192" s="47"/>
      <c r="C1192" s="47"/>
      <c r="D1192" s="47"/>
      <c r="E1192" s="47" t="s">
        <v>1112</v>
      </c>
      <c r="F1192" s="47" t="s">
        <v>306</v>
      </c>
      <c r="G1192" s="47" t="s">
        <v>11</v>
      </c>
      <c r="H1192" s="48" t="str">
        <f t="shared" si="155"/>
        <v>152651-287</v>
      </c>
      <c r="I1192" s="47">
        <v>1</v>
      </c>
      <c r="J1192" s="47" t="s">
        <v>1143</v>
      </c>
      <c r="K1192" s="47" t="s">
        <v>1486</v>
      </c>
      <c r="M1192" s="47">
        <f>_xlfn.XLOOKUP(BASE!$A1924,dd_carteira_fundição!A:A,dd_carteira_fundição!G:G,"",0)</f>
        <v>287</v>
      </c>
      <c r="N1192" s="47" t="s">
        <v>1164</v>
      </c>
      <c r="O1192"/>
      <c r="P1192"/>
      <c r="Q1192"/>
      <c r="R1192" s="47" t="s">
        <v>158</v>
      </c>
      <c r="S1192" s="47" t="s">
        <v>158</v>
      </c>
      <c r="T1192" s="164">
        <v>2</v>
      </c>
      <c r="U1192" s="47" t="str">
        <f>IFERROR(INDEX('TAXA DE OCUP. RECUR.'!$F$1:$F$60, MATCH(T1192, 'TAXA DE OCUP. RECUR.'!$E$1:$E$60, 0)),"")</f>
        <v>EXPEDIÇÃO</v>
      </c>
      <c r="V1192" s="165">
        <v>1</v>
      </c>
      <c r="W1192"/>
      <c r="X1192" s="229">
        <v>46195</v>
      </c>
      <c r="Y1192" s="229"/>
      <c r="Z1192" s="47">
        <f t="shared" si="152"/>
        <v>26</v>
      </c>
      <c r="AA1192" s="47" t="str">
        <f t="shared" si="154"/>
        <v/>
      </c>
      <c r="AB1192" s="47" t="str">
        <f t="shared" si="156"/>
        <v>jun</v>
      </c>
      <c r="AC1192" s="47" t="str">
        <f t="shared" si="157"/>
        <v>2026</v>
      </c>
      <c r="AD1192" s="165" t="str">
        <f t="shared" si="151"/>
        <v/>
      </c>
    </row>
    <row r="1193" spans="1:30" x14ac:dyDescent="0.25">
      <c r="A1193" s="47" t="s">
        <v>2038</v>
      </c>
      <c r="B1193" s="47"/>
      <c r="C1193" s="47"/>
      <c r="D1193" s="47"/>
      <c r="E1193" s="47" t="s">
        <v>1112</v>
      </c>
      <c r="F1193" s="47" t="s">
        <v>306</v>
      </c>
      <c r="G1193" s="47" t="s">
        <v>11</v>
      </c>
      <c r="H1193" s="48" t="str">
        <f t="shared" ref="H1193:H1228" si="158">152651&amp;"-"&amp;M1193</f>
        <v>152651-287</v>
      </c>
      <c r="I1193" s="47">
        <v>1</v>
      </c>
      <c r="J1193" s="47" t="s">
        <v>1143</v>
      </c>
      <c r="K1193" s="47" t="s">
        <v>1486</v>
      </c>
      <c r="M1193" s="47">
        <f>_xlfn.XLOOKUP(BASE!$A1925,dd_carteira_fundição!A:A,dd_carteira_fundição!G:G,"",0)</f>
        <v>287</v>
      </c>
      <c r="N1193" s="47" t="s">
        <v>1164</v>
      </c>
      <c r="O1193"/>
      <c r="P1193"/>
      <c r="Q1193"/>
      <c r="R1193" s="47" t="s">
        <v>1687</v>
      </c>
      <c r="S1193" s="48" t="s">
        <v>1156</v>
      </c>
      <c r="T1193" s="164">
        <v>1</v>
      </c>
      <c r="U1193" s="47" t="str">
        <f>IFERROR(INDEX('TAXA DE OCUP. RECUR.'!$F$1:$F$60, MATCH(T1193, 'TAXA DE OCUP. RECUR.'!$E$1:$E$60, 0)),"")</f>
        <v>FUNDIÇÃO MORENO</v>
      </c>
      <c r="V1193" s="165">
        <v>1</v>
      </c>
      <c r="W1193"/>
      <c r="X1193" s="229">
        <v>46177</v>
      </c>
      <c r="Y1193" s="229"/>
      <c r="Z1193" s="47">
        <f t="shared" si="152"/>
        <v>23</v>
      </c>
      <c r="AA1193" s="47" t="str">
        <f t="shared" si="154"/>
        <v/>
      </c>
      <c r="AB1193" s="47" t="str">
        <f t="shared" si="156"/>
        <v>jun</v>
      </c>
      <c r="AC1193" s="47" t="str">
        <f t="shared" si="157"/>
        <v>2026</v>
      </c>
      <c r="AD1193" s="165" t="str">
        <f t="shared" si="151"/>
        <v/>
      </c>
    </row>
    <row r="1194" spans="1:30" x14ac:dyDescent="0.25">
      <c r="A1194" s="47" t="s">
        <v>2040</v>
      </c>
      <c r="B1194" s="47"/>
      <c r="C1194" s="47"/>
      <c r="D1194" s="47"/>
      <c r="E1194" s="47" t="s">
        <v>1112</v>
      </c>
      <c r="F1194" s="47" t="s">
        <v>306</v>
      </c>
      <c r="G1194" s="47" t="s">
        <v>11</v>
      </c>
      <c r="H1194" s="48" t="str">
        <f t="shared" si="158"/>
        <v>152651-288</v>
      </c>
      <c r="I1194" s="47">
        <v>1</v>
      </c>
      <c r="J1194" s="47" t="s">
        <v>1143</v>
      </c>
      <c r="K1194" s="47" t="s">
        <v>1486</v>
      </c>
      <c r="M1194" s="47">
        <f>_xlfn.XLOOKUP(BASE!$A1926,dd_carteira_fundição!A:A,dd_carteira_fundição!G:G,"",0)</f>
        <v>288</v>
      </c>
      <c r="N1194" s="47" t="s">
        <v>1164</v>
      </c>
      <c r="O1194"/>
      <c r="P1194"/>
      <c r="Q1194"/>
      <c r="R1194" s="47" t="s">
        <v>1690</v>
      </c>
      <c r="S1194" s="47" t="s">
        <v>1229</v>
      </c>
      <c r="T1194" s="164">
        <v>395</v>
      </c>
      <c r="U1194" s="47" t="str">
        <f>IFERROR(INDEX('TAXA DE OCUP. RECUR.'!$F$1:$F$60, MATCH(T1194, 'TAXA DE OCUP. RECUR.'!$E$1:$E$60, 0)),"")</f>
        <v>TORNO VERT. SCHIESS KZ-200   2000 - [395]</v>
      </c>
      <c r="V1194" s="165">
        <v>12.5</v>
      </c>
      <c r="W1194"/>
      <c r="X1194" s="229">
        <v>46160</v>
      </c>
      <c r="Y1194" s="229">
        <v>46160</v>
      </c>
      <c r="Z1194" s="47">
        <f t="shared" si="152"/>
        <v>21</v>
      </c>
      <c r="AA1194" s="47">
        <f t="shared" si="154"/>
        <v>21</v>
      </c>
      <c r="AB1194" s="47" t="str">
        <f t="shared" si="156"/>
        <v>mai</v>
      </c>
      <c r="AC1194" s="47" t="str">
        <f t="shared" si="157"/>
        <v>2026</v>
      </c>
      <c r="AD1194" s="165">
        <f t="shared" si="151"/>
        <v>1</v>
      </c>
    </row>
    <row r="1195" spans="1:30" x14ac:dyDescent="0.25">
      <c r="A1195" s="47" t="s">
        <v>2040</v>
      </c>
      <c r="B1195" s="47"/>
      <c r="C1195" s="47"/>
      <c r="D1195" s="47"/>
      <c r="E1195" s="47" t="s">
        <v>1112</v>
      </c>
      <c r="F1195" s="47" t="s">
        <v>306</v>
      </c>
      <c r="G1195" s="47" t="s">
        <v>11</v>
      </c>
      <c r="H1195" s="48" t="str">
        <f t="shared" si="158"/>
        <v>152651-288</v>
      </c>
      <c r="I1195" s="47">
        <v>1</v>
      </c>
      <c r="J1195" s="47" t="s">
        <v>1143</v>
      </c>
      <c r="K1195" s="47" t="s">
        <v>1486</v>
      </c>
      <c r="M1195" s="47">
        <f>_xlfn.XLOOKUP(BASE!$A1927,dd_carteira_fundição!A:A,dd_carteira_fundição!G:G,"",0)</f>
        <v>288</v>
      </c>
      <c r="N1195" s="47" t="s">
        <v>1164</v>
      </c>
      <c r="O1195"/>
      <c r="P1195"/>
      <c r="Q1195"/>
      <c r="R1195" s="47" t="s">
        <v>1690</v>
      </c>
      <c r="S1195" s="47" t="s">
        <v>1231</v>
      </c>
      <c r="T1195" s="164">
        <v>74</v>
      </c>
      <c r="U1195" s="47" t="s">
        <v>1352</v>
      </c>
      <c r="V1195" s="165">
        <v>0.41666666666666669</v>
      </c>
      <c r="W1195"/>
      <c r="X1195" s="229">
        <v>46160</v>
      </c>
      <c r="Y1195" s="229">
        <v>46160</v>
      </c>
      <c r="Z1195" s="47">
        <f t="shared" si="152"/>
        <v>21</v>
      </c>
      <c r="AA1195" s="47">
        <f t="shared" si="154"/>
        <v>21</v>
      </c>
      <c r="AB1195" s="47" t="str">
        <f t="shared" si="156"/>
        <v>mai</v>
      </c>
      <c r="AC1195" s="47" t="str">
        <f t="shared" si="157"/>
        <v>2026</v>
      </c>
      <c r="AD1195" s="165">
        <f t="shared" si="151"/>
        <v>1</v>
      </c>
    </row>
    <row r="1196" spans="1:30" x14ac:dyDescent="0.25">
      <c r="A1196" s="47" t="s">
        <v>2040</v>
      </c>
      <c r="B1196" s="47"/>
      <c r="C1196" s="47"/>
      <c r="D1196" s="47"/>
      <c r="E1196" s="47" t="s">
        <v>1112</v>
      </c>
      <c r="F1196" s="47" t="s">
        <v>306</v>
      </c>
      <c r="G1196" s="47" t="s">
        <v>11</v>
      </c>
      <c r="H1196" s="48" t="str">
        <f t="shared" si="158"/>
        <v>152651-288</v>
      </c>
      <c r="I1196" s="47">
        <v>1</v>
      </c>
      <c r="J1196" s="47" t="s">
        <v>1143</v>
      </c>
      <c r="K1196" s="47" t="s">
        <v>1486</v>
      </c>
      <c r="M1196" s="47">
        <f>_xlfn.XLOOKUP(BASE!$A1928,dd_carteira_fundição!A:A,dd_carteira_fundição!G:G,"",0)</f>
        <v>288</v>
      </c>
      <c r="N1196" s="47" t="s">
        <v>1164</v>
      </c>
      <c r="O1196"/>
      <c r="P1196"/>
      <c r="Q1196"/>
      <c r="R1196" s="47" t="s">
        <v>158</v>
      </c>
      <c r="S1196" s="47" t="s">
        <v>158</v>
      </c>
      <c r="T1196" s="164">
        <v>2</v>
      </c>
      <c r="U1196" s="47" t="str">
        <f>IFERROR(INDEX('TAXA DE OCUP. RECUR.'!$F$1:$F$60, MATCH(T1196, 'TAXA DE OCUP. RECUR.'!$E$1:$E$60, 0)),"")</f>
        <v>EXPEDIÇÃO</v>
      </c>
      <c r="V1196" s="165">
        <v>1</v>
      </c>
      <c r="W1196"/>
      <c r="X1196" s="229">
        <v>46195</v>
      </c>
      <c r="Y1196" s="229"/>
      <c r="Z1196" s="47">
        <f t="shared" si="152"/>
        <v>26</v>
      </c>
      <c r="AA1196" s="47" t="str">
        <f t="shared" si="154"/>
        <v/>
      </c>
      <c r="AB1196" s="47" t="str">
        <f t="shared" si="156"/>
        <v>jun</v>
      </c>
      <c r="AC1196" s="47" t="str">
        <f t="shared" si="157"/>
        <v>2026</v>
      </c>
      <c r="AD1196" s="165" t="str">
        <f t="shared" si="151"/>
        <v/>
      </c>
    </row>
    <row r="1197" spans="1:30" x14ac:dyDescent="0.25">
      <c r="A1197" s="47" t="s">
        <v>2040</v>
      </c>
      <c r="B1197" s="47"/>
      <c r="C1197" s="47"/>
      <c r="D1197" s="47"/>
      <c r="E1197" s="47" t="s">
        <v>1112</v>
      </c>
      <c r="F1197" s="47" t="s">
        <v>306</v>
      </c>
      <c r="G1197" s="47" t="s">
        <v>11</v>
      </c>
      <c r="H1197" s="48" t="str">
        <f t="shared" si="158"/>
        <v>152651-288</v>
      </c>
      <c r="I1197" s="47">
        <v>1</v>
      </c>
      <c r="J1197" s="47" t="s">
        <v>1143</v>
      </c>
      <c r="K1197" s="47" t="s">
        <v>1486</v>
      </c>
      <c r="M1197" s="47">
        <f>_xlfn.XLOOKUP(BASE!$A1929,dd_carteira_fundição!A:A,dd_carteira_fundição!G:G,"",0)</f>
        <v>288</v>
      </c>
      <c r="N1197" s="47" t="s">
        <v>1164</v>
      </c>
      <c r="O1197"/>
      <c r="P1197"/>
      <c r="Q1197"/>
      <c r="R1197" s="47" t="s">
        <v>1687</v>
      </c>
      <c r="S1197" s="48" t="s">
        <v>1156</v>
      </c>
      <c r="T1197" s="164">
        <v>1</v>
      </c>
      <c r="U1197" s="47" t="str">
        <f>IFERROR(INDEX('TAXA DE OCUP. RECUR.'!$F$1:$F$60, MATCH(T1197, 'TAXA DE OCUP. RECUR.'!$E$1:$E$60, 0)),"")</f>
        <v>FUNDIÇÃO MORENO</v>
      </c>
      <c r="V1197" s="165">
        <v>1</v>
      </c>
      <c r="W1197"/>
      <c r="X1197" s="229">
        <v>46177</v>
      </c>
      <c r="Y1197" s="229"/>
      <c r="Z1197" s="47">
        <f t="shared" si="152"/>
        <v>23</v>
      </c>
      <c r="AA1197" s="47" t="str">
        <f t="shared" si="154"/>
        <v/>
      </c>
      <c r="AB1197" s="47" t="str">
        <f t="shared" si="156"/>
        <v>jun</v>
      </c>
      <c r="AC1197" s="47" t="str">
        <f t="shared" si="157"/>
        <v>2026</v>
      </c>
      <c r="AD1197" s="165" t="str">
        <f t="shared" si="151"/>
        <v/>
      </c>
    </row>
    <row r="1198" spans="1:30" x14ac:dyDescent="0.25">
      <c r="A1198" s="47" t="s">
        <v>2040</v>
      </c>
      <c r="B1198" s="47"/>
      <c r="C1198" s="47"/>
      <c r="D1198" s="47"/>
      <c r="E1198" s="47" t="s">
        <v>1112</v>
      </c>
      <c r="F1198" s="47" t="s">
        <v>306</v>
      </c>
      <c r="G1198" s="47" t="s">
        <v>11</v>
      </c>
      <c r="H1198" s="48" t="str">
        <f t="shared" si="158"/>
        <v>152651-289</v>
      </c>
      <c r="I1198" s="47">
        <v>1</v>
      </c>
      <c r="J1198" s="47" t="s">
        <v>1143</v>
      </c>
      <c r="K1198" s="47" t="s">
        <v>1486</v>
      </c>
      <c r="M1198" s="47">
        <f>_xlfn.XLOOKUP(BASE!$A1930,dd_carteira_fundição!A:A,dd_carteira_fundição!G:G,"",0)</f>
        <v>289</v>
      </c>
      <c r="N1198" s="47" t="s">
        <v>1164</v>
      </c>
      <c r="O1198"/>
      <c r="P1198"/>
      <c r="Q1198"/>
      <c r="R1198" s="47" t="s">
        <v>1690</v>
      </c>
      <c r="S1198" s="47" t="s">
        <v>1229</v>
      </c>
      <c r="T1198" s="164">
        <v>395</v>
      </c>
      <c r="U1198" s="47" t="str">
        <f>IFERROR(INDEX('TAXA DE OCUP. RECUR.'!$F$1:$F$60, MATCH(T1198, 'TAXA DE OCUP. RECUR.'!$E$1:$E$60, 0)),"")</f>
        <v>TORNO VERT. SCHIESS KZ-200   2000 - [395]</v>
      </c>
      <c r="V1198" s="165">
        <v>12.5</v>
      </c>
      <c r="W1198"/>
      <c r="X1198" s="229">
        <v>46160</v>
      </c>
      <c r="Y1198" s="229">
        <v>46160</v>
      </c>
      <c r="Z1198" s="47">
        <f t="shared" si="152"/>
        <v>21</v>
      </c>
      <c r="AA1198" s="47">
        <f t="shared" si="154"/>
        <v>21</v>
      </c>
      <c r="AB1198" s="47" t="str">
        <f t="shared" si="156"/>
        <v>mai</v>
      </c>
      <c r="AC1198" s="47" t="str">
        <f t="shared" si="157"/>
        <v>2026</v>
      </c>
      <c r="AD1198" s="165">
        <f t="shared" si="151"/>
        <v>1</v>
      </c>
    </row>
    <row r="1199" spans="1:30" x14ac:dyDescent="0.25">
      <c r="A1199" s="47" t="s">
        <v>2042</v>
      </c>
      <c r="B1199" s="47"/>
      <c r="C1199" s="47"/>
      <c r="D1199" s="47"/>
      <c r="E1199" s="47" t="s">
        <v>1112</v>
      </c>
      <c r="F1199" s="47" t="s">
        <v>306</v>
      </c>
      <c r="G1199" s="47" t="s">
        <v>11</v>
      </c>
      <c r="H1199" s="48" t="str">
        <f t="shared" si="158"/>
        <v>152651-289</v>
      </c>
      <c r="I1199" s="47">
        <v>1</v>
      </c>
      <c r="J1199" s="47" t="s">
        <v>1143</v>
      </c>
      <c r="K1199" s="47" t="s">
        <v>1486</v>
      </c>
      <c r="M1199" s="47">
        <f>_xlfn.XLOOKUP(BASE!$A1931,dd_carteira_fundição!A:A,dd_carteira_fundição!G:G,"",0)</f>
        <v>289</v>
      </c>
      <c r="N1199" s="47" t="s">
        <v>1164</v>
      </c>
      <c r="O1199"/>
      <c r="P1199"/>
      <c r="Q1199"/>
      <c r="R1199" s="47" t="s">
        <v>1690</v>
      </c>
      <c r="S1199" s="47" t="s">
        <v>1231</v>
      </c>
      <c r="T1199" s="164">
        <v>74</v>
      </c>
      <c r="U1199" s="47" t="s">
        <v>1352</v>
      </c>
      <c r="V1199" s="165">
        <v>0.41666666666666669</v>
      </c>
      <c r="W1199"/>
      <c r="X1199" s="229">
        <v>46160</v>
      </c>
      <c r="Y1199" s="229">
        <v>46160</v>
      </c>
      <c r="Z1199" s="47">
        <f t="shared" si="152"/>
        <v>21</v>
      </c>
      <c r="AA1199" s="47">
        <f t="shared" si="154"/>
        <v>21</v>
      </c>
      <c r="AB1199" s="47" t="str">
        <f t="shared" si="156"/>
        <v>mai</v>
      </c>
      <c r="AC1199" s="47" t="str">
        <f t="shared" si="157"/>
        <v>2026</v>
      </c>
      <c r="AD1199" s="165">
        <f t="shared" si="151"/>
        <v>1</v>
      </c>
    </row>
    <row r="1200" spans="1:30" x14ac:dyDescent="0.25">
      <c r="A1200" s="47" t="s">
        <v>2042</v>
      </c>
      <c r="B1200" s="47"/>
      <c r="C1200" s="47"/>
      <c r="D1200" s="47"/>
      <c r="E1200" s="47" t="s">
        <v>1112</v>
      </c>
      <c r="F1200" s="47" t="s">
        <v>306</v>
      </c>
      <c r="G1200" s="47" t="s">
        <v>11</v>
      </c>
      <c r="H1200" s="48" t="str">
        <f t="shared" si="158"/>
        <v>152651-289</v>
      </c>
      <c r="I1200" s="47">
        <v>1</v>
      </c>
      <c r="J1200" s="47" t="s">
        <v>1143</v>
      </c>
      <c r="K1200" s="47" t="s">
        <v>1486</v>
      </c>
      <c r="M1200" s="47">
        <f>_xlfn.XLOOKUP(BASE!$A1932,dd_carteira_fundição!A:A,dd_carteira_fundição!G:G,"",0)</f>
        <v>289</v>
      </c>
      <c r="N1200" s="47" t="s">
        <v>1164</v>
      </c>
      <c r="O1200"/>
      <c r="P1200"/>
      <c r="Q1200"/>
      <c r="R1200" s="47" t="s">
        <v>158</v>
      </c>
      <c r="S1200" s="47" t="s">
        <v>158</v>
      </c>
      <c r="T1200" s="164">
        <v>2</v>
      </c>
      <c r="U1200" s="47" t="str">
        <f>IFERROR(INDEX('TAXA DE OCUP. RECUR.'!$F$1:$F$60, MATCH(T1200, 'TAXA DE OCUP. RECUR.'!$E$1:$E$60, 0)),"")</f>
        <v>EXPEDIÇÃO</v>
      </c>
      <c r="V1200" s="165">
        <v>1</v>
      </c>
      <c r="W1200"/>
      <c r="X1200" s="229">
        <v>46195</v>
      </c>
      <c r="Y1200" s="229"/>
      <c r="Z1200" s="47">
        <f t="shared" si="152"/>
        <v>26</v>
      </c>
      <c r="AA1200" s="47" t="str">
        <f t="shared" si="154"/>
        <v/>
      </c>
      <c r="AB1200" s="47" t="str">
        <f t="shared" si="156"/>
        <v>jun</v>
      </c>
      <c r="AC1200" s="47" t="str">
        <f t="shared" si="157"/>
        <v>2026</v>
      </c>
      <c r="AD1200" s="165" t="str">
        <f t="shared" si="151"/>
        <v/>
      </c>
    </row>
    <row r="1201" spans="1:31" x14ac:dyDescent="0.25">
      <c r="A1201" s="47" t="s">
        <v>2042</v>
      </c>
      <c r="B1201" s="47"/>
      <c r="C1201" s="47"/>
      <c r="D1201" s="47"/>
      <c r="E1201" s="47" t="s">
        <v>1112</v>
      </c>
      <c r="F1201" s="47" t="s">
        <v>306</v>
      </c>
      <c r="G1201" s="47" t="s">
        <v>11</v>
      </c>
      <c r="H1201" s="48" t="str">
        <f t="shared" si="158"/>
        <v>152651-289</v>
      </c>
      <c r="I1201" s="47">
        <v>1</v>
      </c>
      <c r="J1201" s="47" t="s">
        <v>1143</v>
      </c>
      <c r="K1201" s="47" t="s">
        <v>1486</v>
      </c>
      <c r="M1201" s="47">
        <f>_xlfn.XLOOKUP(BASE!$A1933,dd_carteira_fundição!A:A,dd_carteira_fundição!G:G,"",0)</f>
        <v>289</v>
      </c>
      <c r="N1201" s="47" t="s">
        <v>1164</v>
      </c>
      <c r="O1201"/>
      <c r="P1201"/>
      <c r="Q1201"/>
      <c r="R1201" s="47" t="s">
        <v>1687</v>
      </c>
      <c r="S1201" s="48" t="s">
        <v>1156</v>
      </c>
      <c r="T1201" s="164">
        <v>1</v>
      </c>
      <c r="U1201" s="47" t="str">
        <f>IFERROR(INDEX('TAXA DE OCUP. RECUR.'!$F$1:$F$60, MATCH(T1201, 'TAXA DE OCUP. RECUR.'!$E$1:$E$60, 0)),"")</f>
        <v>FUNDIÇÃO MORENO</v>
      </c>
      <c r="V1201" s="165">
        <v>1</v>
      </c>
      <c r="W1201"/>
      <c r="X1201" s="229">
        <v>46177</v>
      </c>
      <c r="Y1201" s="229"/>
      <c r="Z1201" s="47">
        <f t="shared" si="152"/>
        <v>23</v>
      </c>
      <c r="AA1201" s="47" t="str">
        <f t="shared" si="154"/>
        <v/>
      </c>
      <c r="AB1201" s="47" t="str">
        <f t="shared" si="156"/>
        <v>jun</v>
      </c>
      <c r="AC1201" s="47" t="str">
        <f t="shared" si="157"/>
        <v>2026</v>
      </c>
      <c r="AD1201" s="165" t="str">
        <f t="shared" si="151"/>
        <v/>
      </c>
    </row>
    <row r="1202" spans="1:31" x14ac:dyDescent="0.25">
      <c r="A1202" s="47" t="s">
        <v>2042</v>
      </c>
      <c r="B1202" s="47"/>
      <c r="C1202" s="47"/>
      <c r="D1202" s="47"/>
      <c r="E1202" s="47" t="s">
        <v>1112</v>
      </c>
      <c r="F1202" s="47" t="s">
        <v>306</v>
      </c>
      <c r="G1202" s="47" t="s">
        <v>11</v>
      </c>
      <c r="H1202" s="48" t="str">
        <f t="shared" si="158"/>
        <v>152651-290</v>
      </c>
      <c r="I1202" s="47">
        <v>1</v>
      </c>
      <c r="J1202" s="47" t="s">
        <v>1143</v>
      </c>
      <c r="K1202" s="47" t="s">
        <v>1486</v>
      </c>
      <c r="M1202" s="47">
        <f>_xlfn.XLOOKUP(BASE!$A1934,dd_carteira_fundição!A:A,dd_carteira_fundição!G:G,"",0)</f>
        <v>290</v>
      </c>
      <c r="N1202" s="47" t="s">
        <v>1164</v>
      </c>
      <c r="O1202"/>
      <c r="P1202"/>
      <c r="Q1202"/>
      <c r="R1202" s="47" t="s">
        <v>1690</v>
      </c>
      <c r="S1202" s="47" t="s">
        <v>1229</v>
      </c>
      <c r="T1202" s="164">
        <v>395</v>
      </c>
      <c r="U1202" s="47" t="str">
        <f>IFERROR(INDEX('TAXA DE OCUP. RECUR.'!$F$1:$F$60, MATCH(T1202, 'TAXA DE OCUP. RECUR.'!$E$1:$E$60, 0)),"")</f>
        <v>TORNO VERT. SCHIESS KZ-200   2000 - [395]</v>
      </c>
      <c r="V1202" s="165">
        <v>12.5</v>
      </c>
      <c r="W1202"/>
      <c r="X1202" s="229">
        <v>46160</v>
      </c>
      <c r="Y1202" s="229">
        <v>46160</v>
      </c>
      <c r="Z1202" s="47">
        <f t="shared" si="152"/>
        <v>21</v>
      </c>
      <c r="AA1202" s="47">
        <f t="shared" si="154"/>
        <v>21</v>
      </c>
      <c r="AB1202" s="47" t="str">
        <f t="shared" si="156"/>
        <v>mai</v>
      </c>
      <c r="AC1202" s="47" t="str">
        <f t="shared" si="157"/>
        <v>2026</v>
      </c>
      <c r="AD1202" s="165">
        <f t="shared" si="151"/>
        <v>1</v>
      </c>
    </row>
    <row r="1203" spans="1:31" x14ac:dyDescent="0.25">
      <c r="A1203" s="47" t="s">
        <v>2042</v>
      </c>
      <c r="B1203" s="47"/>
      <c r="C1203" s="47"/>
      <c r="D1203" s="47"/>
      <c r="E1203" s="47" t="s">
        <v>1112</v>
      </c>
      <c r="F1203" s="47" t="s">
        <v>306</v>
      </c>
      <c r="G1203" s="47" t="s">
        <v>11</v>
      </c>
      <c r="H1203" s="48" t="str">
        <f t="shared" si="158"/>
        <v>152651-290</v>
      </c>
      <c r="I1203" s="47">
        <v>1</v>
      </c>
      <c r="J1203" s="47" t="s">
        <v>1143</v>
      </c>
      <c r="K1203" s="47" t="s">
        <v>1486</v>
      </c>
      <c r="M1203" s="47">
        <f>_xlfn.XLOOKUP(BASE!$A1935,dd_carteira_fundição!A:A,dd_carteira_fundição!G:G,"",0)</f>
        <v>290</v>
      </c>
      <c r="N1203" s="47" t="s">
        <v>1164</v>
      </c>
      <c r="O1203"/>
      <c r="P1203"/>
      <c r="Q1203"/>
      <c r="R1203" s="47" t="s">
        <v>1690</v>
      </c>
      <c r="S1203" s="47" t="s">
        <v>1231</v>
      </c>
      <c r="T1203" s="164">
        <v>74</v>
      </c>
      <c r="U1203" s="47" t="s">
        <v>1352</v>
      </c>
      <c r="V1203" s="165">
        <v>0.41666666666666669</v>
      </c>
      <c r="W1203"/>
      <c r="X1203" s="229">
        <v>46160</v>
      </c>
      <c r="Y1203" s="229">
        <v>46160</v>
      </c>
      <c r="Z1203" s="47">
        <f t="shared" si="152"/>
        <v>21</v>
      </c>
      <c r="AA1203" s="47">
        <f t="shared" si="154"/>
        <v>21</v>
      </c>
      <c r="AB1203" s="47" t="str">
        <f t="shared" si="156"/>
        <v>mai</v>
      </c>
      <c r="AC1203" s="47" t="str">
        <f t="shared" si="157"/>
        <v>2026</v>
      </c>
      <c r="AD1203" s="165">
        <f t="shared" si="151"/>
        <v>1</v>
      </c>
    </row>
    <row r="1204" spans="1:31" x14ac:dyDescent="0.25">
      <c r="A1204" s="47" t="s">
        <v>2044</v>
      </c>
      <c r="B1204" s="47"/>
      <c r="C1204" s="47"/>
      <c r="D1204" s="47"/>
      <c r="E1204" s="47" t="s">
        <v>1112</v>
      </c>
      <c r="F1204" s="47" t="s">
        <v>306</v>
      </c>
      <c r="G1204" s="47" t="s">
        <v>11</v>
      </c>
      <c r="H1204" s="48" t="str">
        <f t="shared" si="158"/>
        <v>152651-290</v>
      </c>
      <c r="I1204" s="47">
        <v>1</v>
      </c>
      <c r="J1204" s="47" t="s">
        <v>1143</v>
      </c>
      <c r="K1204" s="47" t="s">
        <v>1486</v>
      </c>
      <c r="M1204" s="47">
        <f>_xlfn.XLOOKUP(BASE!$A1936,dd_carteira_fundição!A:A,dd_carteira_fundição!G:G,"",0)</f>
        <v>290</v>
      </c>
      <c r="N1204" s="47" t="s">
        <v>1164</v>
      </c>
      <c r="O1204"/>
      <c r="P1204"/>
      <c r="Q1204"/>
      <c r="R1204" s="47" t="s">
        <v>158</v>
      </c>
      <c r="S1204" s="47" t="s">
        <v>158</v>
      </c>
      <c r="T1204" s="164">
        <v>2</v>
      </c>
      <c r="U1204" s="47" t="str">
        <f>IFERROR(INDEX('TAXA DE OCUP. RECUR.'!$F$1:$F$60, MATCH(T1204, 'TAXA DE OCUP. RECUR.'!$E$1:$E$60, 0)),"")</f>
        <v>EXPEDIÇÃO</v>
      </c>
      <c r="V1204" s="165">
        <v>1</v>
      </c>
      <c r="W1204"/>
      <c r="X1204" s="229">
        <v>46195</v>
      </c>
      <c r="Y1204" s="229"/>
      <c r="Z1204" s="47">
        <f t="shared" si="152"/>
        <v>26</v>
      </c>
      <c r="AA1204" s="47" t="str">
        <f t="shared" si="154"/>
        <v/>
      </c>
      <c r="AB1204" s="47" t="str">
        <f t="shared" si="156"/>
        <v>jun</v>
      </c>
      <c r="AC1204" s="47" t="str">
        <f t="shared" si="157"/>
        <v>2026</v>
      </c>
      <c r="AD1204" s="165" t="str">
        <f t="shared" si="151"/>
        <v/>
      </c>
    </row>
    <row r="1205" spans="1:31" x14ac:dyDescent="0.25">
      <c r="A1205" s="47" t="s">
        <v>2044</v>
      </c>
      <c r="B1205" s="47"/>
      <c r="C1205" s="47"/>
      <c r="D1205" s="47"/>
      <c r="E1205" s="47" t="s">
        <v>1112</v>
      </c>
      <c r="F1205" s="47" t="s">
        <v>306</v>
      </c>
      <c r="G1205" s="47" t="s">
        <v>11</v>
      </c>
      <c r="H1205" s="48" t="str">
        <f t="shared" si="158"/>
        <v>152651-290</v>
      </c>
      <c r="I1205" s="47">
        <v>1</v>
      </c>
      <c r="J1205" s="47" t="s">
        <v>1143</v>
      </c>
      <c r="K1205" s="47" t="s">
        <v>1486</v>
      </c>
      <c r="M1205" s="47">
        <f>_xlfn.XLOOKUP(BASE!$A1937,dd_carteira_fundição!A:A,dd_carteira_fundição!G:G,"",0)</f>
        <v>290</v>
      </c>
      <c r="N1205" s="47" t="s">
        <v>1164</v>
      </c>
      <c r="O1205"/>
      <c r="P1205"/>
      <c r="Q1205"/>
      <c r="R1205" s="47" t="s">
        <v>1687</v>
      </c>
      <c r="S1205" s="48" t="s">
        <v>1156</v>
      </c>
      <c r="T1205" s="164">
        <v>1</v>
      </c>
      <c r="U1205" s="47" t="str">
        <f>IFERROR(INDEX('TAXA DE OCUP. RECUR.'!$F$1:$F$60, MATCH(T1205, 'TAXA DE OCUP. RECUR.'!$E$1:$E$60, 0)),"")</f>
        <v>FUNDIÇÃO MORENO</v>
      </c>
      <c r="V1205" s="165">
        <v>1</v>
      </c>
      <c r="W1205"/>
      <c r="X1205" s="229">
        <v>46177</v>
      </c>
      <c r="Y1205" s="229"/>
      <c r="Z1205" s="47">
        <f t="shared" si="152"/>
        <v>23</v>
      </c>
      <c r="AA1205" s="47" t="str">
        <f t="shared" si="154"/>
        <v/>
      </c>
      <c r="AB1205" s="47" t="str">
        <f t="shared" si="156"/>
        <v>jun</v>
      </c>
      <c r="AC1205" s="47" t="str">
        <f t="shared" si="157"/>
        <v>2026</v>
      </c>
      <c r="AD1205" s="165" t="str">
        <f t="shared" si="151"/>
        <v/>
      </c>
    </row>
    <row r="1206" spans="1:31" x14ac:dyDescent="0.25">
      <c r="A1206" s="47" t="s">
        <v>2044</v>
      </c>
      <c r="B1206" s="47"/>
      <c r="C1206" s="47"/>
      <c r="D1206" s="47"/>
      <c r="E1206" s="47" t="s">
        <v>1112</v>
      </c>
      <c r="F1206" s="47" t="s">
        <v>306</v>
      </c>
      <c r="G1206" s="47" t="s">
        <v>11</v>
      </c>
      <c r="H1206" s="48" t="str">
        <f t="shared" si="158"/>
        <v>152651-291</v>
      </c>
      <c r="I1206" s="47">
        <v>1</v>
      </c>
      <c r="J1206" s="47" t="s">
        <v>1143</v>
      </c>
      <c r="K1206" s="47" t="s">
        <v>1486</v>
      </c>
      <c r="M1206" s="47">
        <f>_xlfn.XLOOKUP(BASE!$A1938,dd_carteira_fundição!A:A,dd_carteira_fundição!G:G,"",0)</f>
        <v>291</v>
      </c>
      <c r="N1206" s="47" t="s">
        <v>1164</v>
      </c>
      <c r="O1206"/>
      <c r="P1206"/>
      <c r="Q1206"/>
      <c r="R1206" s="47" t="s">
        <v>1690</v>
      </c>
      <c r="S1206" s="47" t="s">
        <v>1229</v>
      </c>
      <c r="T1206" s="164">
        <v>395</v>
      </c>
      <c r="U1206" s="47" t="s">
        <v>1289</v>
      </c>
      <c r="V1206" s="165">
        <v>12.5</v>
      </c>
      <c r="W1206"/>
      <c r="X1206" s="229">
        <v>46160</v>
      </c>
      <c r="Y1206" s="229">
        <v>46160</v>
      </c>
      <c r="Z1206" s="47">
        <f t="shared" si="152"/>
        <v>21</v>
      </c>
      <c r="AA1206" s="47">
        <f t="shared" si="154"/>
        <v>21</v>
      </c>
      <c r="AB1206" s="47" t="str">
        <f t="shared" si="156"/>
        <v>mai</v>
      </c>
      <c r="AC1206" s="47" t="str">
        <f t="shared" si="157"/>
        <v>2026</v>
      </c>
      <c r="AD1206" s="165">
        <f t="shared" si="151"/>
        <v>1</v>
      </c>
    </row>
    <row r="1207" spans="1:31" x14ac:dyDescent="0.25">
      <c r="A1207" s="47" t="s">
        <v>2044</v>
      </c>
      <c r="B1207" s="47"/>
      <c r="C1207" s="47"/>
      <c r="D1207" s="47"/>
      <c r="E1207" s="47" t="s">
        <v>1112</v>
      </c>
      <c r="F1207" s="47" t="s">
        <v>306</v>
      </c>
      <c r="G1207" s="47" t="s">
        <v>11</v>
      </c>
      <c r="H1207" s="48" t="str">
        <f t="shared" si="158"/>
        <v>152651-291</v>
      </c>
      <c r="I1207" s="47">
        <v>1</v>
      </c>
      <c r="J1207" s="47" t="s">
        <v>1143</v>
      </c>
      <c r="K1207" s="47" t="s">
        <v>1486</v>
      </c>
      <c r="M1207" s="47">
        <f>_xlfn.XLOOKUP(BASE!$A1939,dd_carteira_fundição!A:A,dd_carteira_fundição!G:G,"",0)</f>
        <v>291</v>
      </c>
      <c r="N1207" s="47" t="s">
        <v>1164</v>
      </c>
      <c r="O1207"/>
      <c r="P1207"/>
      <c r="Q1207"/>
      <c r="R1207" s="47" t="s">
        <v>1690</v>
      </c>
      <c r="S1207" s="47" t="s">
        <v>1231</v>
      </c>
      <c r="T1207" s="164">
        <v>74</v>
      </c>
      <c r="U1207" s="47" t="s">
        <v>1352</v>
      </c>
      <c r="V1207" s="165">
        <v>0.41666666666666669</v>
      </c>
      <c r="W1207"/>
      <c r="X1207" s="229">
        <v>46160</v>
      </c>
      <c r="Y1207" s="229">
        <v>46160</v>
      </c>
      <c r="Z1207" s="47">
        <f t="shared" si="152"/>
        <v>21</v>
      </c>
      <c r="AA1207" s="47">
        <f t="shared" si="154"/>
        <v>21</v>
      </c>
      <c r="AB1207" s="47" t="str">
        <f t="shared" si="156"/>
        <v>mai</v>
      </c>
      <c r="AC1207" s="47" t="str">
        <f t="shared" si="157"/>
        <v>2026</v>
      </c>
      <c r="AD1207" s="165">
        <f t="shared" si="151"/>
        <v>1</v>
      </c>
    </row>
    <row r="1208" spans="1:31" x14ac:dyDescent="0.25">
      <c r="A1208" s="47" t="s">
        <v>2044</v>
      </c>
      <c r="B1208" s="47"/>
      <c r="C1208" s="47"/>
      <c r="D1208" s="47"/>
      <c r="E1208" s="47" t="s">
        <v>1112</v>
      </c>
      <c r="F1208" s="47" t="s">
        <v>306</v>
      </c>
      <c r="G1208" s="47" t="s">
        <v>11</v>
      </c>
      <c r="H1208" s="48" t="str">
        <f t="shared" si="158"/>
        <v>152651-291</v>
      </c>
      <c r="I1208" s="47">
        <v>1</v>
      </c>
      <c r="J1208" s="47" t="s">
        <v>1143</v>
      </c>
      <c r="K1208" s="47" t="s">
        <v>1486</v>
      </c>
      <c r="M1208" s="47">
        <f>_xlfn.XLOOKUP(BASE!$A1940,dd_carteira_fundição!A:A,dd_carteira_fundição!G:G,"",0)</f>
        <v>291</v>
      </c>
      <c r="N1208" s="47" t="s">
        <v>1164</v>
      </c>
      <c r="O1208"/>
      <c r="P1208"/>
      <c r="Q1208"/>
      <c r="R1208" s="47" t="s">
        <v>158</v>
      </c>
      <c r="S1208" s="47" t="s">
        <v>158</v>
      </c>
      <c r="T1208" s="164">
        <v>2</v>
      </c>
      <c r="U1208" s="47" t="str">
        <f>IFERROR(INDEX('TAXA DE OCUP. RECUR.'!$F$1:$F$60, MATCH(T1208, 'TAXA DE OCUP. RECUR.'!$E$1:$E$60, 0)),"")</f>
        <v>EXPEDIÇÃO</v>
      </c>
      <c r="V1208" s="165">
        <v>1</v>
      </c>
      <c r="W1208"/>
      <c r="X1208" s="229">
        <v>46195</v>
      </c>
      <c r="Y1208" s="229"/>
      <c r="Z1208" s="47">
        <f t="shared" si="152"/>
        <v>26</v>
      </c>
      <c r="AA1208" s="47" t="str">
        <f t="shared" si="154"/>
        <v/>
      </c>
      <c r="AB1208" s="47" t="str">
        <f t="shared" si="156"/>
        <v>jun</v>
      </c>
      <c r="AC1208" s="47" t="str">
        <f t="shared" si="157"/>
        <v>2026</v>
      </c>
      <c r="AD1208" s="165" t="str">
        <f t="shared" si="151"/>
        <v/>
      </c>
    </row>
    <row r="1209" spans="1:31" x14ac:dyDescent="0.25">
      <c r="A1209" s="47" t="s">
        <v>2046</v>
      </c>
      <c r="B1209" s="47"/>
      <c r="C1209" s="47"/>
      <c r="D1209" s="47"/>
      <c r="E1209" s="47" t="s">
        <v>1112</v>
      </c>
      <c r="F1209" s="47" t="s">
        <v>306</v>
      </c>
      <c r="G1209" s="47" t="s">
        <v>11</v>
      </c>
      <c r="H1209" s="48" t="str">
        <f t="shared" si="158"/>
        <v>152651-291</v>
      </c>
      <c r="I1209" s="47">
        <v>1</v>
      </c>
      <c r="J1209" s="47" t="s">
        <v>1143</v>
      </c>
      <c r="K1209" s="47" t="s">
        <v>1486</v>
      </c>
      <c r="M1209" s="47">
        <f>_xlfn.XLOOKUP(BASE!$A1941,dd_carteira_fundição!A:A,dd_carteira_fundição!G:G,"",0)</f>
        <v>291</v>
      </c>
      <c r="N1209" s="47" t="s">
        <v>1164</v>
      </c>
      <c r="O1209"/>
      <c r="P1209"/>
      <c r="Q1209"/>
      <c r="R1209" s="47" t="s">
        <v>1687</v>
      </c>
      <c r="S1209" s="48" t="s">
        <v>1156</v>
      </c>
      <c r="T1209" s="164">
        <v>1</v>
      </c>
      <c r="U1209" s="47" t="str">
        <f>IFERROR(INDEX('TAXA DE OCUP. RECUR.'!$F$1:$F$60, MATCH(T1209, 'TAXA DE OCUP. RECUR.'!$E$1:$E$60, 0)),"")</f>
        <v>FUNDIÇÃO MORENO</v>
      </c>
      <c r="V1209" s="165">
        <v>1</v>
      </c>
      <c r="W1209"/>
      <c r="X1209" s="229">
        <v>46177</v>
      </c>
      <c r="Y1209" s="229"/>
      <c r="Z1209" s="47">
        <f t="shared" si="152"/>
        <v>23</v>
      </c>
      <c r="AA1209" s="47" t="str">
        <f t="shared" si="154"/>
        <v/>
      </c>
      <c r="AB1209" s="47" t="str">
        <f t="shared" si="156"/>
        <v>jun</v>
      </c>
      <c r="AC1209" s="47" t="str">
        <f t="shared" si="157"/>
        <v>2026</v>
      </c>
      <c r="AD1209" s="165" t="str">
        <f t="shared" si="151"/>
        <v/>
      </c>
    </row>
    <row r="1210" spans="1:31" x14ac:dyDescent="0.25">
      <c r="A1210" s="47" t="s">
        <v>2046</v>
      </c>
      <c r="B1210" s="47"/>
      <c r="C1210" s="47"/>
      <c r="D1210" s="47"/>
      <c r="E1210" s="47" t="s">
        <v>1112</v>
      </c>
      <c r="F1210" s="47" t="s">
        <v>306</v>
      </c>
      <c r="G1210" s="47" t="s">
        <v>11</v>
      </c>
      <c r="H1210" s="48" t="str">
        <f t="shared" si="158"/>
        <v>152651-309</v>
      </c>
      <c r="I1210" s="47">
        <v>1</v>
      </c>
      <c r="J1210" s="47" t="s">
        <v>1143</v>
      </c>
      <c r="K1210" s="47" t="s">
        <v>1486</v>
      </c>
      <c r="M1210" s="47">
        <f>_xlfn.XLOOKUP(BASE!$A1942,dd_carteira_fundição!A:A,dd_carteira_fundição!G:G,"",0)</f>
        <v>309</v>
      </c>
      <c r="N1210" s="47" t="s">
        <v>1164</v>
      </c>
      <c r="O1210"/>
      <c r="P1210"/>
      <c r="Q1210"/>
      <c r="R1210" s="47" t="s">
        <v>1690</v>
      </c>
      <c r="S1210" s="47" t="s">
        <v>1229</v>
      </c>
      <c r="T1210" s="164">
        <v>395</v>
      </c>
      <c r="U1210" s="47" t="s">
        <v>1289</v>
      </c>
      <c r="V1210" s="165">
        <v>12.5</v>
      </c>
      <c r="W1210"/>
      <c r="X1210" s="229">
        <v>46160</v>
      </c>
      <c r="Y1210" s="229">
        <v>46160</v>
      </c>
      <c r="Z1210" s="47">
        <f t="shared" si="152"/>
        <v>21</v>
      </c>
      <c r="AA1210" s="47">
        <f t="shared" si="154"/>
        <v>21</v>
      </c>
      <c r="AB1210" s="47" t="str">
        <f t="shared" si="156"/>
        <v>mai</v>
      </c>
      <c r="AC1210" s="47" t="str">
        <f t="shared" si="157"/>
        <v>2026</v>
      </c>
      <c r="AD1210" s="165">
        <f t="shared" si="151"/>
        <v>1</v>
      </c>
      <c r="AE1210" t="s">
        <v>2730</v>
      </c>
    </row>
    <row r="1211" spans="1:31" x14ac:dyDescent="0.25">
      <c r="A1211" s="47" t="s">
        <v>2046</v>
      </c>
      <c r="B1211" s="47"/>
      <c r="C1211" s="47"/>
      <c r="D1211" s="47"/>
      <c r="E1211" s="47" t="s">
        <v>1112</v>
      </c>
      <c r="F1211" s="47" t="s">
        <v>306</v>
      </c>
      <c r="G1211" s="47" t="s">
        <v>11</v>
      </c>
      <c r="H1211" s="48" t="str">
        <f t="shared" si="158"/>
        <v>152651-309</v>
      </c>
      <c r="I1211" s="47">
        <v>1</v>
      </c>
      <c r="J1211" s="47" t="s">
        <v>1143</v>
      </c>
      <c r="K1211" s="47" t="s">
        <v>1486</v>
      </c>
      <c r="M1211" s="47">
        <f>_xlfn.XLOOKUP(BASE!$A1943,dd_carteira_fundição!A:A,dd_carteira_fundição!G:G,"",0)</f>
        <v>309</v>
      </c>
      <c r="N1211" s="47" t="s">
        <v>1164</v>
      </c>
      <c r="O1211"/>
      <c r="P1211"/>
      <c r="Q1211"/>
      <c r="R1211" s="47" t="s">
        <v>1690</v>
      </c>
      <c r="S1211" s="47" t="s">
        <v>1231</v>
      </c>
      <c r="T1211" s="164">
        <v>74</v>
      </c>
      <c r="U1211" s="47" t="s">
        <v>1352</v>
      </c>
      <c r="V1211" s="165">
        <v>0.41666666666666669</v>
      </c>
      <c r="W1211"/>
      <c r="X1211" s="229">
        <v>46160</v>
      </c>
      <c r="Y1211" s="229">
        <v>46160</v>
      </c>
      <c r="Z1211" s="47">
        <f t="shared" si="152"/>
        <v>21</v>
      </c>
      <c r="AA1211" s="47">
        <f t="shared" si="154"/>
        <v>21</v>
      </c>
      <c r="AB1211" s="47" t="str">
        <f t="shared" si="156"/>
        <v>mai</v>
      </c>
      <c r="AC1211" s="47" t="str">
        <f t="shared" si="157"/>
        <v>2026</v>
      </c>
      <c r="AD1211" s="165">
        <f t="shared" si="151"/>
        <v>1</v>
      </c>
      <c r="AE1211" t="s">
        <v>2729</v>
      </c>
    </row>
    <row r="1212" spans="1:31" x14ac:dyDescent="0.25">
      <c r="A1212" s="47" t="s">
        <v>2046</v>
      </c>
      <c r="B1212" s="47"/>
      <c r="C1212" s="47"/>
      <c r="D1212" s="47"/>
      <c r="E1212" s="47" t="s">
        <v>1112</v>
      </c>
      <c r="F1212" s="47" t="s">
        <v>306</v>
      </c>
      <c r="G1212" s="47" t="s">
        <v>11</v>
      </c>
      <c r="H1212" s="48" t="str">
        <f t="shared" si="158"/>
        <v>152651-309</v>
      </c>
      <c r="I1212" s="47">
        <v>1</v>
      </c>
      <c r="J1212" s="47" t="s">
        <v>1143</v>
      </c>
      <c r="K1212" s="47" t="s">
        <v>1486</v>
      </c>
      <c r="M1212" s="47">
        <f>_xlfn.XLOOKUP(BASE!$A1944,dd_carteira_fundição!A:A,dd_carteira_fundição!G:G,"",0)</f>
        <v>309</v>
      </c>
      <c r="N1212" s="47" t="s">
        <v>1164</v>
      </c>
      <c r="O1212"/>
      <c r="P1212"/>
      <c r="Q1212"/>
      <c r="R1212" s="47" t="s">
        <v>158</v>
      </c>
      <c r="S1212" s="47" t="s">
        <v>158</v>
      </c>
      <c r="T1212" s="164">
        <v>2</v>
      </c>
      <c r="U1212" s="47" t="str">
        <f>IFERROR(INDEX('TAXA DE OCUP. RECUR.'!$F$1:$F$60, MATCH(T1212, 'TAXA DE OCUP. RECUR.'!$E$1:$E$60, 0)),"")</f>
        <v>EXPEDIÇÃO</v>
      </c>
      <c r="V1212" s="165">
        <v>1</v>
      </c>
      <c r="W1212"/>
      <c r="X1212" s="229">
        <v>46195</v>
      </c>
      <c r="Y1212" s="229"/>
      <c r="Z1212" s="47">
        <f t="shared" si="152"/>
        <v>26</v>
      </c>
      <c r="AA1212" s="47" t="str">
        <f t="shared" si="154"/>
        <v/>
      </c>
      <c r="AB1212" s="47" t="str">
        <f t="shared" si="156"/>
        <v>jun</v>
      </c>
      <c r="AC1212" s="47" t="str">
        <f t="shared" si="157"/>
        <v>2026</v>
      </c>
      <c r="AD1212" s="165" t="str">
        <f t="shared" si="151"/>
        <v/>
      </c>
    </row>
    <row r="1213" spans="1:31" x14ac:dyDescent="0.25">
      <c r="A1213" s="47" t="s">
        <v>2046</v>
      </c>
      <c r="B1213" s="47"/>
      <c r="C1213" s="47"/>
      <c r="D1213" s="47"/>
      <c r="E1213" s="47" t="s">
        <v>1112</v>
      </c>
      <c r="F1213" s="47" t="s">
        <v>306</v>
      </c>
      <c r="G1213" s="47" t="s">
        <v>11</v>
      </c>
      <c r="H1213" s="48" t="str">
        <f t="shared" si="158"/>
        <v>152651-309</v>
      </c>
      <c r="I1213" s="47">
        <v>1</v>
      </c>
      <c r="J1213" s="47" t="s">
        <v>1143</v>
      </c>
      <c r="K1213" s="47" t="s">
        <v>1486</v>
      </c>
      <c r="M1213" s="47">
        <f>_xlfn.XLOOKUP(BASE!$A1945,dd_carteira_fundição!A:A,dd_carteira_fundição!G:G,"",0)</f>
        <v>309</v>
      </c>
      <c r="N1213" s="47" t="s">
        <v>1164</v>
      </c>
      <c r="O1213"/>
      <c r="P1213"/>
      <c r="Q1213"/>
      <c r="R1213" s="47" t="s">
        <v>1687</v>
      </c>
      <c r="S1213" s="48" t="s">
        <v>1156</v>
      </c>
      <c r="T1213" s="164">
        <v>1</v>
      </c>
      <c r="U1213" s="47" t="str">
        <f>IFERROR(INDEX('TAXA DE OCUP. RECUR.'!$F$1:$F$60, MATCH(T1213, 'TAXA DE OCUP. RECUR.'!$E$1:$E$60, 0)),"")</f>
        <v>FUNDIÇÃO MORENO</v>
      </c>
      <c r="V1213" s="165">
        <v>1</v>
      </c>
      <c r="W1213"/>
      <c r="X1213" s="229">
        <v>46177</v>
      </c>
      <c r="Y1213" s="229"/>
      <c r="Z1213" s="47">
        <f t="shared" si="152"/>
        <v>23</v>
      </c>
      <c r="AA1213" s="47" t="str">
        <f t="shared" si="154"/>
        <v/>
      </c>
      <c r="AB1213" s="47" t="str">
        <f t="shared" si="156"/>
        <v>jun</v>
      </c>
      <c r="AC1213" s="47" t="str">
        <f t="shared" si="157"/>
        <v>2026</v>
      </c>
      <c r="AD1213" s="165" t="str">
        <f t="shared" si="151"/>
        <v/>
      </c>
    </row>
    <row r="1214" spans="1:31" x14ac:dyDescent="0.25">
      <c r="A1214" s="47" t="s">
        <v>2126</v>
      </c>
      <c r="B1214" s="47"/>
      <c r="C1214" s="47"/>
      <c r="D1214" s="47"/>
      <c r="E1214" s="47" t="s">
        <v>296</v>
      </c>
      <c r="F1214" s="47" t="s">
        <v>306</v>
      </c>
      <c r="G1214" s="47" t="s">
        <v>11</v>
      </c>
      <c r="H1214" s="48" t="str">
        <f t="shared" si="158"/>
        <v>152651-310</v>
      </c>
      <c r="I1214" s="47">
        <v>1</v>
      </c>
      <c r="J1214" s="47" t="s">
        <v>1143</v>
      </c>
      <c r="K1214" s="47" t="s">
        <v>1486</v>
      </c>
      <c r="M1214" s="47">
        <f>_xlfn.XLOOKUP(BASE!$A1946,dd_carteira_fundição!A:A,dd_carteira_fundição!G:G,"",0)</f>
        <v>310</v>
      </c>
      <c r="N1214" s="47" t="s">
        <v>1164</v>
      </c>
      <c r="O1214"/>
      <c r="P1214"/>
      <c r="Q1214"/>
      <c r="R1214" s="47" t="s">
        <v>1690</v>
      </c>
      <c r="S1214" s="47" t="s">
        <v>1229</v>
      </c>
      <c r="T1214" s="164">
        <v>395</v>
      </c>
      <c r="U1214" s="47" t="s">
        <v>1289</v>
      </c>
      <c r="V1214" s="165">
        <v>12.5</v>
      </c>
      <c r="W1214"/>
      <c r="X1214" s="229">
        <v>46160</v>
      </c>
      <c r="Y1214" s="229">
        <v>46160</v>
      </c>
      <c r="Z1214" s="47">
        <f t="shared" si="152"/>
        <v>21</v>
      </c>
      <c r="AA1214" s="47">
        <f t="shared" si="154"/>
        <v>21</v>
      </c>
      <c r="AB1214" s="47" t="str">
        <f t="shared" si="156"/>
        <v>mai</v>
      </c>
      <c r="AC1214" s="47" t="str">
        <f t="shared" si="157"/>
        <v>2026</v>
      </c>
      <c r="AD1214" s="165">
        <f t="shared" si="151"/>
        <v>1</v>
      </c>
      <c r="AE1214" t="s">
        <v>2729</v>
      </c>
    </row>
    <row r="1215" spans="1:31" x14ac:dyDescent="0.25">
      <c r="A1215" s="47" t="s">
        <v>2126</v>
      </c>
      <c r="B1215" s="47"/>
      <c r="C1215" s="47"/>
      <c r="D1215" s="47"/>
      <c r="E1215" s="47" t="s">
        <v>296</v>
      </c>
      <c r="F1215" s="47" t="s">
        <v>306</v>
      </c>
      <c r="G1215" s="47" t="s">
        <v>11</v>
      </c>
      <c r="H1215" s="48" t="str">
        <f t="shared" si="158"/>
        <v>152651-310</v>
      </c>
      <c r="I1215" s="47">
        <v>1</v>
      </c>
      <c r="J1215" s="47" t="s">
        <v>1143</v>
      </c>
      <c r="K1215" s="47" t="s">
        <v>1486</v>
      </c>
      <c r="M1215" s="47">
        <f>_xlfn.XLOOKUP(BASE!$A1947,dd_carteira_fundição!A:A,dd_carteira_fundição!G:G,"",0)</f>
        <v>310</v>
      </c>
      <c r="N1215" s="47" t="s">
        <v>1164</v>
      </c>
      <c r="O1215"/>
      <c r="P1215"/>
      <c r="Q1215"/>
      <c r="R1215" s="47" t="s">
        <v>1690</v>
      </c>
      <c r="S1215" s="47" t="s">
        <v>1231</v>
      </c>
      <c r="T1215" s="164">
        <v>74</v>
      </c>
      <c r="U1215" s="47" t="s">
        <v>1352</v>
      </c>
      <c r="V1215" s="165">
        <v>0.41666666666666669</v>
      </c>
      <c r="W1215"/>
      <c r="X1215" s="229">
        <v>46160</v>
      </c>
      <c r="Y1215" s="229">
        <v>46160</v>
      </c>
      <c r="Z1215" s="47">
        <f t="shared" si="152"/>
        <v>21</v>
      </c>
      <c r="AA1215" s="47">
        <f t="shared" si="154"/>
        <v>21</v>
      </c>
      <c r="AB1215" s="47" t="str">
        <f t="shared" si="156"/>
        <v>mai</v>
      </c>
      <c r="AC1215" s="47" t="str">
        <f t="shared" si="157"/>
        <v>2026</v>
      </c>
      <c r="AD1215" s="165">
        <f t="shared" si="151"/>
        <v>1</v>
      </c>
      <c r="AE1215" t="s">
        <v>2729</v>
      </c>
    </row>
    <row r="1216" spans="1:31" x14ac:dyDescent="0.25">
      <c r="A1216" s="47" t="s">
        <v>2126</v>
      </c>
      <c r="B1216" s="47"/>
      <c r="C1216" s="47"/>
      <c r="D1216" s="47"/>
      <c r="E1216" s="47" t="s">
        <v>296</v>
      </c>
      <c r="F1216" s="47" t="s">
        <v>306</v>
      </c>
      <c r="G1216" s="47" t="s">
        <v>11</v>
      </c>
      <c r="H1216" s="48" t="str">
        <f t="shared" si="158"/>
        <v>152651-310</v>
      </c>
      <c r="I1216" s="47">
        <v>1</v>
      </c>
      <c r="J1216" s="47" t="s">
        <v>1143</v>
      </c>
      <c r="K1216" s="47" t="s">
        <v>1486</v>
      </c>
      <c r="M1216" s="47">
        <f>_xlfn.XLOOKUP(BASE!$A1948,dd_carteira_fundição!A:A,dd_carteira_fundição!G:G,"",0)</f>
        <v>310</v>
      </c>
      <c r="N1216" s="47" t="s">
        <v>1164</v>
      </c>
      <c r="O1216"/>
      <c r="P1216"/>
      <c r="Q1216"/>
      <c r="R1216" s="47" t="s">
        <v>158</v>
      </c>
      <c r="S1216" s="47" t="s">
        <v>158</v>
      </c>
      <c r="T1216" s="164">
        <v>2</v>
      </c>
      <c r="U1216" s="47" t="str">
        <f>IFERROR(INDEX('TAXA DE OCUP. RECUR.'!$F$1:$F$60, MATCH(T1216, 'TAXA DE OCUP. RECUR.'!$E$1:$E$60, 0)),"")</f>
        <v>EXPEDIÇÃO</v>
      </c>
      <c r="V1216" s="165">
        <v>1</v>
      </c>
      <c r="W1216"/>
      <c r="X1216" s="229">
        <v>46194</v>
      </c>
      <c r="Y1216" s="229"/>
      <c r="Z1216" s="47">
        <f t="shared" si="152"/>
        <v>25</v>
      </c>
      <c r="AA1216" s="47" t="str">
        <f t="shared" si="154"/>
        <v/>
      </c>
      <c r="AB1216" s="47" t="str">
        <f t="shared" si="156"/>
        <v>jun</v>
      </c>
      <c r="AC1216" s="47" t="str">
        <f t="shared" si="157"/>
        <v>2026</v>
      </c>
      <c r="AD1216" s="165" t="str">
        <f t="shared" si="151"/>
        <v/>
      </c>
    </row>
    <row r="1217" spans="1:31" x14ac:dyDescent="0.25">
      <c r="A1217" s="47" t="s">
        <v>2126</v>
      </c>
      <c r="B1217" s="47"/>
      <c r="C1217" s="47"/>
      <c r="D1217" s="47"/>
      <c r="E1217" s="47" t="s">
        <v>296</v>
      </c>
      <c r="F1217" s="47" t="s">
        <v>306</v>
      </c>
      <c r="G1217" s="47" t="s">
        <v>11</v>
      </c>
      <c r="H1217" s="48" t="str">
        <f t="shared" si="158"/>
        <v>152651-310</v>
      </c>
      <c r="I1217" s="47">
        <v>1</v>
      </c>
      <c r="J1217" s="47" t="s">
        <v>1143</v>
      </c>
      <c r="K1217" s="47" t="s">
        <v>1486</v>
      </c>
      <c r="M1217" s="47">
        <f>_xlfn.XLOOKUP(BASE!$A1949,dd_carteira_fundição!A:A,dd_carteira_fundição!G:G,"",0)</f>
        <v>310</v>
      </c>
      <c r="N1217" s="47" t="s">
        <v>1164</v>
      </c>
      <c r="O1217"/>
      <c r="P1217"/>
      <c r="Q1217"/>
      <c r="R1217" s="47" t="s">
        <v>1687</v>
      </c>
      <c r="S1217" s="48" t="s">
        <v>1156</v>
      </c>
      <c r="T1217" s="164">
        <v>1</v>
      </c>
      <c r="U1217" s="47" t="str">
        <f>IFERROR(INDEX('TAXA DE OCUP. RECUR.'!$F$1:$F$60, MATCH(T1217, 'TAXA DE OCUP. RECUR.'!$E$1:$E$60, 0)),"")</f>
        <v>FUNDIÇÃO MORENO</v>
      </c>
      <c r="V1217" s="165">
        <v>1</v>
      </c>
      <c r="W1217"/>
      <c r="X1217" s="229">
        <v>46174</v>
      </c>
      <c r="Y1217" s="229"/>
      <c r="Z1217" s="47">
        <f t="shared" si="152"/>
        <v>23</v>
      </c>
      <c r="AA1217" s="47" t="str">
        <f t="shared" si="154"/>
        <v/>
      </c>
      <c r="AB1217" s="47" t="str">
        <f t="shared" si="156"/>
        <v>jun</v>
      </c>
      <c r="AC1217" s="47" t="str">
        <f t="shared" si="157"/>
        <v>2026</v>
      </c>
      <c r="AD1217" s="165" t="str">
        <f t="shared" si="151"/>
        <v/>
      </c>
    </row>
    <row r="1218" spans="1:31" x14ac:dyDescent="0.25">
      <c r="A1218" s="47" t="s">
        <v>2126</v>
      </c>
      <c r="B1218" s="47"/>
      <c r="C1218" s="47"/>
      <c r="D1218" s="47"/>
      <c r="E1218" s="47" t="s">
        <v>296</v>
      </c>
      <c r="F1218" s="47" t="s">
        <v>306</v>
      </c>
      <c r="G1218" s="47" t="s">
        <v>11</v>
      </c>
      <c r="H1218" s="48" t="str">
        <f t="shared" si="158"/>
        <v>152651-311</v>
      </c>
      <c r="I1218" s="47">
        <v>1</v>
      </c>
      <c r="J1218" s="47" t="s">
        <v>1143</v>
      </c>
      <c r="K1218" s="47" t="s">
        <v>1486</v>
      </c>
      <c r="M1218" s="47">
        <f>_xlfn.XLOOKUP(BASE!$A1950,dd_carteira_fundição!A:A,dd_carteira_fundição!G:G,"",0)</f>
        <v>311</v>
      </c>
      <c r="N1218" s="47" t="s">
        <v>1164</v>
      </c>
      <c r="O1218"/>
      <c r="P1218"/>
      <c r="Q1218"/>
      <c r="R1218" s="47" t="s">
        <v>1690</v>
      </c>
      <c r="S1218" s="47" t="s">
        <v>1229</v>
      </c>
      <c r="T1218" s="164">
        <v>395</v>
      </c>
      <c r="U1218" s="47" t="s">
        <v>1289</v>
      </c>
      <c r="V1218" s="165">
        <v>12.5</v>
      </c>
      <c r="W1218"/>
      <c r="X1218" s="229">
        <v>46160</v>
      </c>
      <c r="Y1218" s="229">
        <v>46160</v>
      </c>
      <c r="Z1218" s="47">
        <f t="shared" si="152"/>
        <v>21</v>
      </c>
      <c r="AA1218" s="47">
        <f t="shared" si="154"/>
        <v>21</v>
      </c>
      <c r="AB1218" s="47" t="str">
        <f t="shared" si="156"/>
        <v>mai</v>
      </c>
      <c r="AC1218" s="47" t="str">
        <f t="shared" si="157"/>
        <v>2026</v>
      </c>
      <c r="AD1218" s="165">
        <f t="shared" ref="AD1218:AD1281" si="159">IF(Y1218&lt;&gt;"",1,"")</f>
        <v>1</v>
      </c>
      <c r="AE1218" t="s">
        <v>2729</v>
      </c>
    </row>
    <row r="1219" spans="1:31" x14ac:dyDescent="0.25">
      <c r="A1219" s="47" t="s">
        <v>2127</v>
      </c>
      <c r="B1219" s="47"/>
      <c r="C1219" s="47"/>
      <c r="D1219" s="47"/>
      <c r="E1219" s="47" t="s">
        <v>296</v>
      </c>
      <c r="F1219" s="47" t="s">
        <v>306</v>
      </c>
      <c r="G1219" s="47" t="s">
        <v>11</v>
      </c>
      <c r="H1219" s="48" t="str">
        <f t="shared" si="158"/>
        <v>152651-311</v>
      </c>
      <c r="I1219" s="47">
        <v>1</v>
      </c>
      <c r="J1219" s="47" t="s">
        <v>1143</v>
      </c>
      <c r="K1219" s="47" t="s">
        <v>1486</v>
      </c>
      <c r="M1219" s="47">
        <f>_xlfn.XLOOKUP(BASE!$A1951,dd_carteira_fundição!A:A,dd_carteira_fundição!G:G,"",0)</f>
        <v>311</v>
      </c>
      <c r="N1219" s="47" t="s">
        <v>1164</v>
      </c>
      <c r="O1219"/>
      <c r="P1219"/>
      <c r="Q1219"/>
      <c r="R1219" s="47" t="s">
        <v>1690</v>
      </c>
      <c r="S1219" s="47" t="s">
        <v>1231</v>
      </c>
      <c r="T1219" s="164">
        <v>74</v>
      </c>
      <c r="U1219" s="47" t="s">
        <v>1352</v>
      </c>
      <c r="V1219" s="165">
        <v>0.41666666666666669</v>
      </c>
      <c r="W1219"/>
      <c r="X1219" s="229">
        <v>46160</v>
      </c>
      <c r="Y1219" s="229">
        <v>46160</v>
      </c>
      <c r="Z1219" s="47">
        <f t="shared" ref="Z1219:Z1282" si="160">IFERROR(WEEKNUM(X1219,11),"")</f>
        <v>21</v>
      </c>
      <c r="AA1219" s="47">
        <f t="shared" ref="AA1219:AA1282" si="161">IF(Y1219&lt;&gt;"",WEEKNUM(Y1219,11),"")</f>
        <v>21</v>
      </c>
      <c r="AB1219" s="47" t="str">
        <f t="shared" si="156"/>
        <v>mai</v>
      </c>
      <c r="AC1219" s="47" t="str">
        <f t="shared" si="157"/>
        <v>2026</v>
      </c>
      <c r="AD1219" s="165">
        <f t="shared" si="159"/>
        <v>1</v>
      </c>
      <c r="AE1219" t="s">
        <v>2729</v>
      </c>
    </row>
    <row r="1220" spans="1:31" x14ac:dyDescent="0.25">
      <c r="A1220" s="47" t="s">
        <v>2127</v>
      </c>
      <c r="B1220" s="47"/>
      <c r="C1220" s="47"/>
      <c r="D1220" s="47"/>
      <c r="E1220" s="47" t="s">
        <v>296</v>
      </c>
      <c r="F1220" s="47" t="s">
        <v>306</v>
      </c>
      <c r="G1220" s="47" t="s">
        <v>11</v>
      </c>
      <c r="H1220" s="48" t="str">
        <f t="shared" si="158"/>
        <v>152651-311</v>
      </c>
      <c r="I1220" s="47">
        <v>1</v>
      </c>
      <c r="J1220" s="47" t="s">
        <v>1143</v>
      </c>
      <c r="K1220" s="47" t="s">
        <v>1486</v>
      </c>
      <c r="M1220" s="47">
        <f>_xlfn.XLOOKUP(BASE!$A1952,dd_carteira_fundição!A:A,dd_carteira_fundição!G:G,"",0)</f>
        <v>311</v>
      </c>
      <c r="N1220" s="47" t="s">
        <v>1164</v>
      </c>
      <c r="O1220"/>
      <c r="P1220"/>
      <c r="Q1220"/>
      <c r="R1220" s="47" t="s">
        <v>158</v>
      </c>
      <c r="S1220" s="47" t="s">
        <v>158</v>
      </c>
      <c r="T1220" s="164">
        <v>2</v>
      </c>
      <c r="U1220" s="47" t="str">
        <f>IFERROR(INDEX('TAXA DE OCUP. RECUR.'!$F$1:$F$60, MATCH(T1220, 'TAXA DE OCUP. RECUR.'!$E$1:$E$60, 0)),"")</f>
        <v>EXPEDIÇÃO</v>
      </c>
      <c r="V1220" s="165">
        <v>1</v>
      </c>
      <c r="W1220"/>
      <c r="X1220" s="229">
        <v>46194</v>
      </c>
      <c r="Y1220" s="229"/>
      <c r="Z1220" s="47">
        <f t="shared" si="160"/>
        <v>25</v>
      </c>
      <c r="AA1220" s="47" t="str">
        <f t="shared" si="161"/>
        <v/>
      </c>
      <c r="AB1220" s="47" t="str">
        <f t="shared" si="156"/>
        <v>jun</v>
      </c>
      <c r="AC1220" s="47" t="str">
        <f t="shared" si="157"/>
        <v>2026</v>
      </c>
      <c r="AD1220" s="165" t="str">
        <f t="shared" si="159"/>
        <v/>
      </c>
    </row>
    <row r="1221" spans="1:31" x14ac:dyDescent="0.25">
      <c r="A1221" s="47" t="s">
        <v>2127</v>
      </c>
      <c r="B1221" s="47"/>
      <c r="C1221" s="47"/>
      <c r="D1221" s="47"/>
      <c r="E1221" s="47" t="s">
        <v>296</v>
      </c>
      <c r="F1221" s="47" t="s">
        <v>306</v>
      </c>
      <c r="G1221" s="47" t="s">
        <v>11</v>
      </c>
      <c r="H1221" s="48" t="str">
        <f t="shared" si="158"/>
        <v>152651-311</v>
      </c>
      <c r="I1221" s="47">
        <v>1</v>
      </c>
      <c r="J1221" s="47" t="s">
        <v>1143</v>
      </c>
      <c r="K1221" s="47" t="s">
        <v>1486</v>
      </c>
      <c r="M1221" s="47">
        <f>_xlfn.XLOOKUP(BASE!$A1953,dd_carteira_fundição!A:A,dd_carteira_fundição!G:G,"",0)</f>
        <v>311</v>
      </c>
      <c r="N1221" s="47" t="s">
        <v>1164</v>
      </c>
      <c r="O1221"/>
      <c r="P1221"/>
      <c r="Q1221"/>
      <c r="R1221" s="47" t="s">
        <v>1687</v>
      </c>
      <c r="S1221" s="48" t="s">
        <v>1156</v>
      </c>
      <c r="T1221" s="164">
        <v>1</v>
      </c>
      <c r="U1221" s="47" t="str">
        <f>IFERROR(INDEX('TAXA DE OCUP. RECUR.'!$F$1:$F$60, MATCH(T1221, 'TAXA DE OCUP. RECUR.'!$E$1:$E$60, 0)),"")</f>
        <v>FUNDIÇÃO MORENO</v>
      </c>
      <c r="V1221" s="165">
        <v>1</v>
      </c>
      <c r="W1221"/>
      <c r="X1221" s="229">
        <v>46174</v>
      </c>
      <c r="Y1221" s="229"/>
      <c r="Z1221" s="47">
        <f t="shared" si="160"/>
        <v>23</v>
      </c>
      <c r="AA1221" s="47" t="str">
        <f t="shared" si="161"/>
        <v/>
      </c>
      <c r="AB1221" s="47" t="str">
        <f t="shared" si="156"/>
        <v>jun</v>
      </c>
      <c r="AC1221" s="47" t="str">
        <f t="shared" si="157"/>
        <v>2026</v>
      </c>
      <c r="AD1221" s="165" t="str">
        <f t="shared" si="159"/>
        <v/>
      </c>
    </row>
    <row r="1222" spans="1:31" x14ac:dyDescent="0.25">
      <c r="A1222" s="47" t="s">
        <v>2127</v>
      </c>
      <c r="B1222" s="47"/>
      <c r="C1222" s="47"/>
      <c r="D1222" s="47"/>
      <c r="E1222" s="47" t="s">
        <v>296</v>
      </c>
      <c r="F1222" s="47" t="s">
        <v>306</v>
      </c>
      <c r="G1222" s="47" t="s">
        <v>11</v>
      </c>
      <c r="H1222" s="48" t="str">
        <f t="shared" si="158"/>
        <v>152651-312</v>
      </c>
      <c r="I1222" s="47">
        <v>1</v>
      </c>
      <c r="J1222" s="47" t="s">
        <v>1143</v>
      </c>
      <c r="K1222" s="47" t="s">
        <v>1486</v>
      </c>
      <c r="M1222" s="47">
        <f>_xlfn.XLOOKUP(BASE!$A1954,dd_carteira_fundição!A:A,dd_carteira_fundição!G:G,"",0)</f>
        <v>312</v>
      </c>
      <c r="N1222" s="47" t="s">
        <v>1164</v>
      </c>
      <c r="O1222"/>
      <c r="P1222"/>
      <c r="Q1222"/>
      <c r="R1222" s="47" t="s">
        <v>1690</v>
      </c>
      <c r="S1222" s="47" t="s">
        <v>1229</v>
      </c>
      <c r="T1222" s="164">
        <v>395</v>
      </c>
      <c r="U1222" s="47" t="s">
        <v>1289</v>
      </c>
      <c r="V1222" s="165">
        <v>12.5</v>
      </c>
      <c r="W1222"/>
      <c r="X1222" s="229">
        <v>46160</v>
      </c>
      <c r="Y1222" s="229">
        <v>46160</v>
      </c>
      <c r="Z1222" s="47">
        <f t="shared" si="160"/>
        <v>21</v>
      </c>
      <c r="AA1222" s="47">
        <f t="shared" si="161"/>
        <v>21</v>
      </c>
      <c r="AB1222" s="47" t="str">
        <f t="shared" si="156"/>
        <v>mai</v>
      </c>
      <c r="AC1222" s="47" t="str">
        <f t="shared" si="157"/>
        <v>2026</v>
      </c>
      <c r="AD1222" s="165">
        <f t="shared" si="159"/>
        <v>1</v>
      </c>
      <c r="AE1222" t="s">
        <v>2729</v>
      </c>
    </row>
    <row r="1223" spans="1:31" x14ac:dyDescent="0.25">
      <c r="A1223" s="47" t="s">
        <v>2127</v>
      </c>
      <c r="B1223" s="47"/>
      <c r="C1223" s="47"/>
      <c r="D1223" s="47"/>
      <c r="E1223" s="47" t="s">
        <v>296</v>
      </c>
      <c r="F1223" s="47" t="s">
        <v>306</v>
      </c>
      <c r="G1223" s="47" t="s">
        <v>11</v>
      </c>
      <c r="H1223" s="48" t="str">
        <f t="shared" si="158"/>
        <v>152651-312</v>
      </c>
      <c r="I1223" s="47">
        <v>1</v>
      </c>
      <c r="J1223" s="47" t="s">
        <v>1143</v>
      </c>
      <c r="K1223" s="47" t="s">
        <v>1486</v>
      </c>
      <c r="M1223" s="47">
        <f>_xlfn.XLOOKUP(BASE!$A1955,dd_carteira_fundição!A:A,dd_carteira_fundição!G:G,"",0)</f>
        <v>312</v>
      </c>
      <c r="N1223" s="47" t="s">
        <v>1164</v>
      </c>
      <c r="O1223"/>
      <c r="P1223"/>
      <c r="Q1223"/>
      <c r="R1223" s="47" t="s">
        <v>1690</v>
      </c>
      <c r="S1223" s="47" t="s">
        <v>1231</v>
      </c>
      <c r="T1223" s="164">
        <v>74</v>
      </c>
      <c r="U1223" s="47" t="s">
        <v>1352</v>
      </c>
      <c r="V1223" s="165">
        <v>0.41666666666666669</v>
      </c>
      <c r="W1223"/>
      <c r="X1223" s="229">
        <v>46160</v>
      </c>
      <c r="Y1223" s="229">
        <v>46160</v>
      </c>
      <c r="Z1223" s="47">
        <f t="shared" si="160"/>
        <v>21</v>
      </c>
      <c r="AA1223" s="47">
        <f t="shared" si="161"/>
        <v>21</v>
      </c>
      <c r="AB1223" s="47" t="str">
        <f t="shared" si="156"/>
        <v>mai</v>
      </c>
      <c r="AC1223" s="47" t="str">
        <f t="shared" si="157"/>
        <v>2026</v>
      </c>
      <c r="AD1223" s="165">
        <f t="shared" si="159"/>
        <v>1</v>
      </c>
      <c r="AE1223" t="s">
        <v>2729</v>
      </c>
    </row>
    <row r="1224" spans="1:31" x14ac:dyDescent="0.25">
      <c r="A1224" s="47" t="s">
        <v>2127</v>
      </c>
      <c r="B1224" s="47"/>
      <c r="C1224" s="47"/>
      <c r="D1224" s="47"/>
      <c r="E1224" s="47" t="s">
        <v>1459</v>
      </c>
      <c r="F1224" s="47" t="s">
        <v>306</v>
      </c>
      <c r="G1224" s="47" t="s">
        <v>11</v>
      </c>
      <c r="H1224" s="48" t="str">
        <f t="shared" si="158"/>
        <v>152651-312</v>
      </c>
      <c r="I1224" s="47">
        <v>1</v>
      </c>
      <c r="J1224" s="47" t="s">
        <v>1143</v>
      </c>
      <c r="K1224" s="47" t="s">
        <v>1486</v>
      </c>
      <c r="M1224" s="47">
        <f>_xlfn.XLOOKUP(BASE!$A1956,dd_carteira_fundição!A:A,dd_carteira_fundição!G:G,"",0)</f>
        <v>312</v>
      </c>
      <c r="N1224" s="47" t="s">
        <v>1164</v>
      </c>
      <c r="O1224"/>
      <c r="P1224"/>
      <c r="Q1224"/>
      <c r="R1224" s="47" t="s">
        <v>158</v>
      </c>
      <c r="S1224" s="47" t="s">
        <v>158</v>
      </c>
      <c r="T1224" s="164">
        <v>2</v>
      </c>
      <c r="U1224" s="47" t="str">
        <f>IFERROR(INDEX('TAXA DE OCUP. RECUR.'!$F$1:$F$60, MATCH(T1224, 'TAXA DE OCUP. RECUR.'!$E$1:$E$60, 0)),"")</f>
        <v>EXPEDIÇÃO</v>
      </c>
      <c r="V1224" s="165">
        <v>1</v>
      </c>
      <c r="W1224"/>
      <c r="X1224" s="229">
        <v>46188</v>
      </c>
      <c r="Y1224" s="229"/>
      <c r="Z1224" s="47">
        <f t="shared" si="160"/>
        <v>25</v>
      </c>
      <c r="AA1224" s="47" t="str">
        <f t="shared" si="161"/>
        <v/>
      </c>
      <c r="AB1224" s="47" t="str">
        <f t="shared" si="156"/>
        <v>jun</v>
      </c>
      <c r="AC1224" s="47" t="str">
        <f t="shared" si="157"/>
        <v>2026</v>
      </c>
      <c r="AD1224" s="165" t="str">
        <f t="shared" si="159"/>
        <v/>
      </c>
    </row>
    <row r="1225" spans="1:31" x14ac:dyDescent="0.25">
      <c r="A1225" s="47" t="s">
        <v>2247</v>
      </c>
      <c r="B1225" s="47"/>
      <c r="C1225" s="47"/>
      <c r="D1225" s="47"/>
      <c r="E1225" s="47" t="s">
        <v>1459</v>
      </c>
      <c r="F1225" s="47" t="s">
        <v>2081</v>
      </c>
      <c r="G1225" s="47" t="s">
        <v>11</v>
      </c>
      <c r="H1225" s="48" t="str">
        <f t="shared" si="158"/>
        <v>152651-312</v>
      </c>
      <c r="I1225" s="47">
        <v>1</v>
      </c>
      <c r="J1225" s="47" t="s">
        <v>1143</v>
      </c>
      <c r="K1225" s="47" t="s">
        <v>1486</v>
      </c>
      <c r="M1225" s="47">
        <f>_xlfn.XLOOKUP(BASE!$A1957,dd_carteira_fundição!A:A,dd_carteira_fundição!G:G,"",0)</f>
        <v>312</v>
      </c>
      <c r="N1225" s="47" t="s">
        <v>1164</v>
      </c>
      <c r="O1225"/>
      <c r="P1225"/>
      <c r="Q1225"/>
      <c r="R1225" s="47" t="s">
        <v>1687</v>
      </c>
      <c r="S1225" s="48" t="s">
        <v>1156</v>
      </c>
      <c r="T1225" s="164">
        <v>1</v>
      </c>
      <c r="U1225" s="47" t="str">
        <f>IFERROR(INDEX('TAXA DE OCUP. RECUR.'!$F$1:$F$60, MATCH(T1225, 'TAXA DE OCUP. RECUR.'!$E$1:$E$60, 0)),"")</f>
        <v>FUNDIÇÃO MORENO</v>
      </c>
      <c r="V1225" s="165">
        <v>1</v>
      </c>
      <c r="W1225"/>
      <c r="X1225" s="229">
        <v>46147</v>
      </c>
      <c r="Y1225" s="229"/>
      <c r="Z1225" s="47">
        <f t="shared" si="160"/>
        <v>19</v>
      </c>
      <c r="AA1225" s="47" t="str">
        <f t="shared" si="161"/>
        <v/>
      </c>
      <c r="AB1225" s="47" t="str">
        <f t="shared" si="156"/>
        <v>mai</v>
      </c>
      <c r="AC1225" s="47" t="str">
        <f t="shared" si="157"/>
        <v>2026</v>
      </c>
      <c r="AD1225" s="165" t="str">
        <f t="shared" si="159"/>
        <v/>
      </c>
    </row>
    <row r="1226" spans="1:31" x14ac:dyDescent="0.25">
      <c r="A1226" s="47" t="s">
        <v>2247</v>
      </c>
      <c r="B1226" s="47"/>
      <c r="C1226" s="47"/>
      <c r="D1226" s="47"/>
      <c r="E1226" s="47" t="s">
        <v>1459</v>
      </c>
      <c r="F1226" s="47" t="s">
        <v>2623</v>
      </c>
      <c r="G1226" s="47" t="s">
        <v>11</v>
      </c>
      <c r="H1226" s="48" t="str">
        <f t="shared" si="158"/>
        <v>152651-313</v>
      </c>
      <c r="I1226" s="47">
        <v>1</v>
      </c>
      <c r="J1226" s="47" t="s">
        <v>1143</v>
      </c>
      <c r="K1226" s="47" t="s">
        <v>1486</v>
      </c>
      <c r="M1226" s="47">
        <f>_xlfn.XLOOKUP(BASE!$A1958,dd_carteira_fundição!A:A,dd_carteira_fundição!G:G,"",0)</f>
        <v>313</v>
      </c>
      <c r="N1226" s="47" t="s">
        <v>1164</v>
      </c>
      <c r="O1226"/>
      <c r="P1226"/>
      <c r="Q1226"/>
      <c r="R1226" s="47" t="s">
        <v>1690</v>
      </c>
      <c r="S1226" s="47" t="s">
        <v>1229</v>
      </c>
      <c r="T1226" s="164">
        <v>395</v>
      </c>
      <c r="U1226" s="47" t="s">
        <v>1289</v>
      </c>
      <c r="V1226" s="165">
        <v>12.5</v>
      </c>
      <c r="W1226"/>
      <c r="X1226" s="229">
        <v>46160</v>
      </c>
      <c r="Y1226" s="229">
        <v>46160</v>
      </c>
      <c r="Z1226" s="47">
        <f t="shared" si="160"/>
        <v>21</v>
      </c>
      <c r="AA1226" s="47">
        <f t="shared" si="161"/>
        <v>21</v>
      </c>
      <c r="AB1226" s="47" t="str">
        <f t="shared" si="156"/>
        <v>mai</v>
      </c>
      <c r="AC1226" s="47" t="str">
        <f t="shared" si="157"/>
        <v>2026</v>
      </c>
      <c r="AD1226" s="165">
        <f t="shared" si="159"/>
        <v>1</v>
      </c>
      <c r="AE1226" t="s">
        <v>2729</v>
      </c>
    </row>
    <row r="1227" spans="1:31" x14ac:dyDescent="0.25">
      <c r="A1227" s="47" t="s">
        <v>2247</v>
      </c>
      <c r="B1227" s="47"/>
      <c r="C1227" s="47"/>
      <c r="D1227" s="47"/>
      <c r="E1227" s="47" t="s">
        <v>1459</v>
      </c>
      <c r="F1227" s="47" t="s">
        <v>2623</v>
      </c>
      <c r="G1227" s="47" t="s">
        <v>11</v>
      </c>
      <c r="H1227" s="48" t="str">
        <f t="shared" si="158"/>
        <v>152651-313</v>
      </c>
      <c r="I1227" s="47">
        <v>1</v>
      </c>
      <c r="J1227" s="47" t="s">
        <v>1143</v>
      </c>
      <c r="K1227" s="47" t="s">
        <v>1486</v>
      </c>
      <c r="M1227" s="47">
        <f>_xlfn.XLOOKUP(BASE!$A1959,dd_carteira_fundição!A:A,dd_carteira_fundição!G:G,"",0)</f>
        <v>313</v>
      </c>
      <c r="N1227" s="47" t="s">
        <v>1164</v>
      </c>
      <c r="O1227"/>
      <c r="P1227"/>
      <c r="Q1227"/>
      <c r="R1227" s="47" t="s">
        <v>1690</v>
      </c>
      <c r="S1227" s="47" t="s">
        <v>1231</v>
      </c>
      <c r="T1227" s="164">
        <v>74</v>
      </c>
      <c r="U1227" s="47" t="s">
        <v>1352</v>
      </c>
      <c r="V1227" s="165">
        <v>0.41666666666666669</v>
      </c>
      <c r="W1227"/>
      <c r="X1227" s="229">
        <v>46160</v>
      </c>
      <c r="Y1227" s="229">
        <v>46160</v>
      </c>
      <c r="Z1227" s="47">
        <f t="shared" si="160"/>
        <v>21</v>
      </c>
      <c r="AA1227" s="47">
        <f t="shared" si="161"/>
        <v>21</v>
      </c>
      <c r="AB1227" s="47" t="str">
        <f t="shared" si="156"/>
        <v>mai</v>
      </c>
      <c r="AC1227" s="47" t="str">
        <f t="shared" si="157"/>
        <v>2026</v>
      </c>
      <c r="AD1227" s="165">
        <f t="shared" si="159"/>
        <v>1</v>
      </c>
      <c r="AE1227" t="s">
        <v>2729</v>
      </c>
    </row>
    <row r="1228" spans="1:31" x14ac:dyDescent="0.25">
      <c r="A1228" s="47" t="s">
        <v>2247</v>
      </c>
      <c r="B1228" s="47"/>
      <c r="C1228" s="47"/>
      <c r="D1228" s="47"/>
      <c r="E1228" s="47" t="s">
        <v>1459</v>
      </c>
      <c r="F1228" s="47" t="s">
        <v>2623</v>
      </c>
      <c r="G1228" s="47" t="s">
        <v>11</v>
      </c>
      <c r="H1228" s="48" t="str">
        <f t="shared" si="158"/>
        <v>152651-313</v>
      </c>
      <c r="I1228" s="47">
        <v>1</v>
      </c>
      <c r="J1228" s="47" t="s">
        <v>1143</v>
      </c>
      <c r="K1228" s="47" t="s">
        <v>1486</v>
      </c>
      <c r="M1228" s="47">
        <f>_xlfn.XLOOKUP(BASE!$A1960,dd_carteira_fundição!A:A,dd_carteira_fundição!G:G,"",0)</f>
        <v>313</v>
      </c>
      <c r="N1228" s="47" t="s">
        <v>1164</v>
      </c>
      <c r="O1228"/>
      <c r="P1228"/>
      <c r="Q1228"/>
      <c r="R1228" s="47" t="s">
        <v>158</v>
      </c>
      <c r="S1228" s="47" t="s">
        <v>158</v>
      </c>
      <c r="T1228" s="164">
        <v>2</v>
      </c>
      <c r="U1228" s="47" t="str">
        <f>IFERROR(INDEX('TAXA DE OCUP. RECUR.'!$F$1:$F$60, MATCH(T1228, 'TAXA DE OCUP. RECUR.'!$E$1:$E$60, 0)),"")</f>
        <v>EXPEDIÇÃO</v>
      </c>
      <c r="V1228" s="165">
        <v>1</v>
      </c>
      <c r="W1228"/>
      <c r="X1228" s="229">
        <v>46188</v>
      </c>
      <c r="Y1228" s="229"/>
      <c r="Z1228" s="47">
        <f t="shared" si="160"/>
        <v>25</v>
      </c>
      <c r="AA1228" s="47" t="str">
        <f t="shared" si="161"/>
        <v/>
      </c>
      <c r="AB1228" s="47" t="str">
        <f t="shared" si="156"/>
        <v>jun</v>
      </c>
      <c r="AC1228" s="47" t="str">
        <f t="shared" si="157"/>
        <v>2026</v>
      </c>
      <c r="AD1228" s="165" t="str">
        <f t="shared" si="159"/>
        <v/>
      </c>
    </row>
    <row r="1229" spans="1:31" x14ac:dyDescent="0.25">
      <c r="A1229" s="47" t="s">
        <v>2399</v>
      </c>
      <c r="B1229" s="47">
        <v>0</v>
      </c>
      <c r="C1229" s="47">
        <v>0</v>
      </c>
      <c r="D1229" s="47">
        <v>0</v>
      </c>
      <c r="E1229" s="47" t="s">
        <v>1108</v>
      </c>
      <c r="F1229" s="47" t="s">
        <v>2431</v>
      </c>
      <c r="G1229" s="47" t="s">
        <v>11</v>
      </c>
      <c r="H1229" s="47" t="s">
        <v>2400</v>
      </c>
      <c r="I1229" s="47">
        <v>1</v>
      </c>
      <c r="J1229" s="47" t="s">
        <v>1480</v>
      </c>
      <c r="K1229" s="47" t="s">
        <v>1486</v>
      </c>
      <c r="M1229" s="47">
        <f>_xlfn.XLOOKUP(BASE!$A1961,dd_carteira_fundição!A:A,dd_carteira_fundição!G:G,"",0)</f>
        <v>313</v>
      </c>
      <c r="N1229" s="47" t="s">
        <v>1164</v>
      </c>
      <c r="O1229"/>
      <c r="P1229"/>
      <c r="Q1229"/>
      <c r="R1229" s="47" t="s">
        <v>1687</v>
      </c>
      <c r="S1229" s="48" t="s">
        <v>1156</v>
      </c>
      <c r="T1229" s="164">
        <v>1</v>
      </c>
      <c r="U1229" s="47" t="str">
        <f>IFERROR(INDEX('TAXA DE OCUP. RECUR.'!$F$1:$F$60, MATCH(T1229, 'TAXA DE OCUP. RECUR.'!$E$1:$E$60, 0)),"")</f>
        <v>FUNDIÇÃO MORENO</v>
      </c>
      <c r="V1229" s="165">
        <v>1</v>
      </c>
      <c r="W1229"/>
      <c r="X1229" s="229">
        <v>46081</v>
      </c>
      <c r="Y1229" s="229">
        <f>X1229</f>
        <v>46081</v>
      </c>
      <c r="Z1229" s="47">
        <f t="shared" si="160"/>
        <v>9</v>
      </c>
      <c r="AA1229" s="47">
        <f t="shared" si="161"/>
        <v>9</v>
      </c>
      <c r="AB1229" s="47" t="str">
        <f t="shared" si="156"/>
        <v>fev</v>
      </c>
      <c r="AC1229" s="47" t="str">
        <f t="shared" si="157"/>
        <v>2026</v>
      </c>
      <c r="AD1229" s="165">
        <f t="shared" si="159"/>
        <v>1</v>
      </c>
    </row>
    <row r="1230" spans="1:31" x14ac:dyDescent="0.25">
      <c r="A1230" s="47" t="s">
        <v>2399</v>
      </c>
      <c r="B1230" s="47">
        <v>0</v>
      </c>
      <c r="C1230" s="47">
        <v>0</v>
      </c>
      <c r="D1230" s="47">
        <v>0</v>
      </c>
      <c r="E1230" s="47" t="s">
        <v>1108</v>
      </c>
      <c r="F1230" s="47" t="s">
        <v>2431</v>
      </c>
      <c r="G1230" s="47" t="s">
        <v>11</v>
      </c>
      <c r="H1230" s="47" t="s">
        <v>2400</v>
      </c>
      <c r="I1230" s="47">
        <v>1</v>
      </c>
      <c r="J1230" s="47" t="s">
        <v>1480</v>
      </c>
      <c r="K1230" s="47" t="s">
        <v>1486</v>
      </c>
      <c r="M1230" s="47">
        <f>_xlfn.XLOOKUP(BASE!$A1962,dd_carteira_fundição!A:A,dd_carteira_fundição!G:G,"",0)</f>
        <v>314</v>
      </c>
      <c r="N1230" s="47" t="s">
        <v>1164</v>
      </c>
      <c r="O1230"/>
      <c r="P1230"/>
      <c r="Q1230"/>
      <c r="R1230" s="47" t="s">
        <v>1690</v>
      </c>
      <c r="S1230" s="47" t="s">
        <v>2433</v>
      </c>
      <c r="T1230" s="164">
        <v>433</v>
      </c>
      <c r="U1230" s="47" t="str">
        <f>IFERROR(INDEX('TAXA DE OCUP. RECUR.'!$F$1:$F$60, MATCH(T1230, 'TAXA DE OCUP. RECUR.'!$E$1:$E$60, 0)),"")</f>
        <v>MANDRILH. SCHARMANM FB-125 - [433]</v>
      </c>
      <c r="V1230" s="165">
        <v>24</v>
      </c>
      <c r="W1230"/>
      <c r="X1230" s="229">
        <v>46151</v>
      </c>
      <c r="Y1230" s="229">
        <f>X1230</f>
        <v>46151</v>
      </c>
      <c r="Z1230" s="47">
        <f t="shared" si="160"/>
        <v>19</v>
      </c>
      <c r="AA1230" s="47">
        <f t="shared" si="161"/>
        <v>19</v>
      </c>
      <c r="AB1230" s="47" t="str">
        <f t="shared" si="156"/>
        <v>mai</v>
      </c>
      <c r="AC1230" s="47" t="str">
        <f t="shared" si="157"/>
        <v>2026</v>
      </c>
      <c r="AD1230" s="165">
        <f t="shared" si="159"/>
        <v>1</v>
      </c>
    </row>
    <row r="1231" spans="1:31" x14ac:dyDescent="0.25">
      <c r="A1231" s="47" t="s">
        <v>2399</v>
      </c>
      <c r="B1231" s="47">
        <v>0</v>
      </c>
      <c r="C1231" s="47">
        <v>0</v>
      </c>
      <c r="D1231" s="47">
        <v>0</v>
      </c>
      <c r="E1231" s="47" t="s">
        <v>1108</v>
      </c>
      <c r="F1231" s="47" t="s">
        <v>2431</v>
      </c>
      <c r="G1231" s="47" t="s">
        <v>11</v>
      </c>
      <c r="H1231" s="47" t="s">
        <v>2400</v>
      </c>
      <c r="I1231" s="47">
        <v>1</v>
      </c>
      <c r="J1231" s="47" t="s">
        <v>1480</v>
      </c>
      <c r="K1231" s="47" t="s">
        <v>1486</v>
      </c>
      <c r="M1231" s="47">
        <f>_xlfn.XLOOKUP(BASE!$A1963,dd_carteira_fundição!A:A,dd_carteira_fundição!G:G,"",0)</f>
        <v>314</v>
      </c>
      <c r="N1231" s="47" t="s">
        <v>1164</v>
      </c>
      <c r="O1231"/>
      <c r="P1231"/>
      <c r="Q1231"/>
      <c r="R1231" s="47" t="s">
        <v>1690</v>
      </c>
      <c r="S1231" s="25" t="s">
        <v>2434</v>
      </c>
      <c r="T1231" s="16">
        <v>493</v>
      </c>
      <c r="U1231" s="47" t="str">
        <f>IFERROR(INDEX('TAXA DE OCUP. RECUR.'!$F$1:$F$60, MATCH(T1231, 'TAXA DE OCUP. RECUR.'!$E$1:$E$60, 0)),"")</f>
        <v>MAND. TOS WHN(Q) - [493]</v>
      </c>
      <c r="V1231" s="165">
        <v>24</v>
      </c>
      <c r="W1231"/>
      <c r="X1231" s="229">
        <v>46186</v>
      </c>
      <c r="Y1231" s="229">
        <f>X1231</f>
        <v>46186</v>
      </c>
      <c r="Z1231" s="47">
        <f t="shared" si="160"/>
        <v>24</v>
      </c>
      <c r="AA1231" s="47">
        <f t="shared" si="161"/>
        <v>24</v>
      </c>
      <c r="AB1231" s="47" t="str">
        <f t="shared" si="156"/>
        <v>jun</v>
      </c>
      <c r="AC1231" s="47" t="str">
        <f t="shared" si="157"/>
        <v>2026</v>
      </c>
      <c r="AD1231" s="165">
        <f t="shared" si="159"/>
        <v>1</v>
      </c>
    </row>
    <row r="1232" spans="1:31" x14ac:dyDescent="0.25">
      <c r="A1232" s="47" t="s">
        <v>2399</v>
      </c>
      <c r="B1232" s="47">
        <v>0</v>
      </c>
      <c r="C1232" s="47">
        <v>0</v>
      </c>
      <c r="D1232" s="47">
        <v>0</v>
      </c>
      <c r="E1232" s="47" t="s">
        <v>1108</v>
      </c>
      <c r="F1232" s="47" t="s">
        <v>2431</v>
      </c>
      <c r="G1232" s="47" t="s">
        <v>11</v>
      </c>
      <c r="H1232" s="47" t="s">
        <v>2400</v>
      </c>
      <c r="I1232" s="47">
        <v>1</v>
      </c>
      <c r="J1232" s="47" t="s">
        <v>1480</v>
      </c>
      <c r="K1232" s="47" t="s">
        <v>1486</v>
      </c>
      <c r="M1232" s="47">
        <f>_xlfn.XLOOKUP(BASE!$A1964,dd_carteira_fundição!A:A,dd_carteira_fundição!G:G,"",0)</f>
        <v>314</v>
      </c>
      <c r="N1232" s="47" t="s">
        <v>1164</v>
      </c>
      <c r="O1232"/>
      <c r="P1232"/>
      <c r="Q1232"/>
      <c r="R1232" s="47" t="s">
        <v>1690</v>
      </c>
      <c r="S1232" s="47" t="s">
        <v>1231</v>
      </c>
      <c r="T1232" s="164">
        <v>74</v>
      </c>
      <c r="U1232" s="47" t="str">
        <f>IFERROR(INDEX('TAXA DE OCUP. RECUR.'!$F$1:$F$60, MATCH(T1232, 'TAXA DE OCUP. RECUR.'!$E$1:$E$60, 0)),"")</f>
        <v>MONTAGEM (PREPARADOR DE PEÇA)-74</v>
      </c>
      <c r="V1232" s="165">
        <v>2</v>
      </c>
      <c r="W1232"/>
      <c r="X1232" s="229">
        <v>46186</v>
      </c>
      <c r="Y1232" s="229">
        <f>X1232</f>
        <v>46186</v>
      </c>
      <c r="Z1232" s="47">
        <f t="shared" si="160"/>
        <v>24</v>
      </c>
      <c r="AA1232" s="47">
        <f t="shared" si="161"/>
        <v>24</v>
      </c>
      <c r="AB1232" s="47" t="str">
        <f t="shared" si="156"/>
        <v>jun</v>
      </c>
      <c r="AC1232" s="47" t="str">
        <f t="shared" si="157"/>
        <v>2026</v>
      </c>
      <c r="AD1232" s="165">
        <f t="shared" si="159"/>
        <v>1</v>
      </c>
    </row>
    <row r="1233" spans="1:30" x14ac:dyDescent="0.25">
      <c r="A1233" s="47" t="s">
        <v>2399</v>
      </c>
      <c r="B1233" s="47">
        <v>0</v>
      </c>
      <c r="C1233" s="47">
        <v>0</v>
      </c>
      <c r="D1233" s="47">
        <v>0</v>
      </c>
      <c r="E1233" s="47" t="s">
        <v>1108</v>
      </c>
      <c r="F1233" s="47" t="s">
        <v>2431</v>
      </c>
      <c r="G1233" s="47" t="s">
        <v>11</v>
      </c>
      <c r="H1233" s="47" t="s">
        <v>2400</v>
      </c>
      <c r="I1233" s="47">
        <v>1</v>
      </c>
      <c r="J1233" s="47" t="s">
        <v>1480</v>
      </c>
      <c r="K1233" s="47" t="s">
        <v>1486</v>
      </c>
      <c r="M1233" s="47">
        <f>_xlfn.XLOOKUP(BASE!$A1965,dd_carteira_fundição!A:A,dd_carteira_fundição!G:G,"",0)</f>
        <v>314</v>
      </c>
      <c r="N1233" s="47" t="s">
        <v>1164</v>
      </c>
      <c r="O1233"/>
      <c r="P1233"/>
      <c r="Q1233"/>
      <c r="R1233" s="47" t="s">
        <v>158</v>
      </c>
      <c r="S1233" s="47" t="s">
        <v>158</v>
      </c>
      <c r="T1233" s="164">
        <v>2</v>
      </c>
      <c r="U1233" s="47" t="str">
        <f>IFERROR(INDEX('TAXA DE OCUP. RECUR.'!$F$1:$F$60, MATCH(T1233, 'TAXA DE OCUP. RECUR.'!$E$1:$E$60, 0)),"")</f>
        <v>EXPEDIÇÃO</v>
      </c>
      <c r="V1233" s="165">
        <v>1</v>
      </c>
      <c r="W1233"/>
      <c r="X1233" s="229">
        <v>46172</v>
      </c>
      <c r="Y1233" s="229"/>
      <c r="Z1233" s="47">
        <f t="shared" si="160"/>
        <v>22</v>
      </c>
      <c r="AA1233" s="47" t="str">
        <f t="shared" si="161"/>
        <v/>
      </c>
      <c r="AB1233" s="47" t="str">
        <f t="shared" si="156"/>
        <v>mai</v>
      </c>
      <c r="AC1233" s="47" t="str">
        <f t="shared" si="157"/>
        <v>2026</v>
      </c>
      <c r="AD1233" s="165" t="str">
        <f t="shared" si="159"/>
        <v/>
      </c>
    </row>
    <row r="1234" spans="1:30" x14ac:dyDescent="0.25">
      <c r="A1234" s="47" t="s">
        <v>2401</v>
      </c>
      <c r="B1234" s="47">
        <v>0</v>
      </c>
      <c r="C1234" s="47">
        <v>0</v>
      </c>
      <c r="D1234" s="47">
        <v>0</v>
      </c>
      <c r="E1234" s="47" t="s">
        <v>1108</v>
      </c>
      <c r="F1234" s="47" t="s">
        <v>2430</v>
      </c>
      <c r="G1234" s="47" t="s">
        <v>11</v>
      </c>
      <c r="H1234" s="47" t="s">
        <v>2402</v>
      </c>
      <c r="I1234" s="47">
        <v>1</v>
      </c>
      <c r="J1234" s="47" t="s">
        <v>1480</v>
      </c>
      <c r="K1234" s="47" t="s">
        <v>1486</v>
      </c>
      <c r="M1234" s="47">
        <f>_xlfn.XLOOKUP(BASE!$A1966,dd_carteira_fundição!A:A,dd_carteira_fundição!G:G,"",0)</f>
        <v>315</v>
      </c>
      <c r="N1234" s="47" t="s">
        <v>1164</v>
      </c>
      <c r="O1234"/>
      <c r="P1234"/>
      <c r="Q1234"/>
      <c r="R1234" s="47" t="s">
        <v>1687</v>
      </c>
      <c r="S1234" s="48" t="s">
        <v>1156</v>
      </c>
      <c r="T1234" s="164">
        <v>1</v>
      </c>
      <c r="U1234" s="47" t="str">
        <f>IFERROR(INDEX('TAXA DE OCUP. RECUR.'!$F$1:$F$60, MATCH(T1234, 'TAXA DE OCUP. RECUR.'!$E$1:$E$60, 0)),"")</f>
        <v>FUNDIÇÃO MORENO</v>
      </c>
      <c r="V1234" s="165">
        <v>1</v>
      </c>
      <c r="W1234"/>
      <c r="X1234" s="229">
        <v>46081</v>
      </c>
      <c r="Y1234" s="229">
        <f>X1234</f>
        <v>46081</v>
      </c>
      <c r="Z1234" s="47">
        <f t="shared" si="160"/>
        <v>9</v>
      </c>
      <c r="AA1234" s="47">
        <f t="shared" si="161"/>
        <v>9</v>
      </c>
      <c r="AB1234" s="47" t="str">
        <f t="shared" si="156"/>
        <v>fev</v>
      </c>
      <c r="AC1234" s="47" t="str">
        <f t="shared" si="157"/>
        <v>2026</v>
      </c>
      <c r="AD1234" s="165">
        <f t="shared" si="159"/>
        <v>1</v>
      </c>
    </row>
    <row r="1235" spans="1:30" x14ac:dyDescent="0.25">
      <c r="A1235" s="47" t="s">
        <v>2401</v>
      </c>
      <c r="B1235" s="47">
        <v>0</v>
      </c>
      <c r="C1235" s="47">
        <v>0</v>
      </c>
      <c r="D1235" s="47">
        <v>0</v>
      </c>
      <c r="E1235" s="47" t="s">
        <v>1108</v>
      </c>
      <c r="F1235" s="47" t="s">
        <v>2430</v>
      </c>
      <c r="G1235" s="47" t="s">
        <v>11</v>
      </c>
      <c r="H1235" s="47" t="s">
        <v>2402</v>
      </c>
      <c r="I1235" s="47">
        <v>1</v>
      </c>
      <c r="J1235" s="47" t="s">
        <v>1480</v>
      </c>
      <c r="K1235" s="47" t="s">
        <v>1486</v>
      </c>
      <c r="M1235" s="47">
        <f>_xlfn.XLOOKUP(BASE!$A1967,dd_carteira_fundição!A:A,dd_carteira_fundição!G:G,"",0)</f>
        <v>315</v>
      </c>
      <c r="N1235" s="47" t="s">
        <v>1164</v>
      </c>
      <c r="O1235"/>
      <c r="P1235"/>
      <c r="Q1235"/>
      <c r="R1235" s="47" t="s">
        <v>1690</v>
      </c>
      <c r="S1235" s="47" t="s">
        <v>2433</v>
      </c>
      <c r="T1235" s="164">
        <v>433</v>
      </c>
      <c r="U1235" s="47" t="str">
        <f>IFERROR(INDEX('TAXA DE OCUP. RECUR.'!$F$1:$F$60, MATCH(T1235, 'TAXA DE OCUP. RECUR.'!$E$1:$E$60, 0)),"")</f>
        <v>MANDRILH. SCHARMANM FB-125 - [433]</v>
      </c>
      <c r="V1235" s="165">
        <v>24</v>
      </c>
      <c r="W1235"/>
      <c r="X1235" s="229">
        <v>46152</v>
      </c>
      <c r="Y1235" s="229">
        <f>X1235</f>
        <v>46152</v>
      </c>
      <c r="Z1235" s="47">
        <f t="shared" si="160"/>
        <v>19</v>
      </c>
      <c r="AA1235" s="47">
        <f t="shared" si="161"/>
        <v>19</v>
      </c>
      <c r="AB1235" s="47" t="str">
        <f t="shared" si="156"/>
        <v>mai</v>
      </c>
      <c r="AC1235" s="47" t="str">
        <f t="shared" si="157"/>
        <v>2026</v>
      </c>
      <c r="AD1235" s="165">
        <f t="shared" si="159"/>
        <v>1</v>
      </c>
    </row>
    <row r="1236" spans="1:30" x14ac:dyDescent="0.25">
      <c r="A1236" s="47" t="s">
        <v>2401</v>
      </c>
      <c r="B1236" s="47">
        <v>0</v>
      </c>
      <c r="C1236" s="47">
        <v>0</v>
      </c>
      <c r="D1236" s="47">
        <v>0</v>
      </c>
      <c r="E1236" s="47" t="s">
        <v>1108</v>
      </c>
      <c r="F1236" s="47" t="s">
        <v>2430</v>
      </c>
      <c r="G1236" s="47" t="s">
        <v>11</v>
      </c>
      <c r="H1236" s="47" t="s">
        <v>2402</v>
      </c>
      <c r="I1236" s="47">
        <v>1</v>
      </c>
      <c r="J1236" s="47" t="s">
        <v>1480</v>
      </c>
      <c r="K1236" s="47" t="s">
        <v>1486</v>
      </c>
      <c r="M1236" s="47">
        <f>_xlfn.XLOOKUP(BASE!$A1968,dd_carteira_fundição!A:A,dd_carteira_fundição!G:G,"",0)</f>
        <v>315</v>
      </c>
      <c r="N1236" s="47" t="s">
        <v>1164</v>
      </c>
      <c r="O1236"/>
      <c r="P1236"/>
      <c r="Q1236"/>
      <c r="R1236" s="47" t="s">
        <v>1690</v>
      </c>
      <c r="S1236" s="25" t="s">
        <v>2434</v>
      </c>
      <c r="T1236" s="16">
        <v>493</v>
      </c>
      <c r="U1236" s="47" t="str">
        <f>IFERROR(INDEX('TAXA DE OCUP. RECUR.'!$F$1:$F$60, MATCH(T1236, 'TAXA DE OCUP. RECUR.'!$E$1:$E$60, 0)),"")</f>
        <v>MAND. TOS WHN(Q) - [493]</v>
      </c>
      <c r="V1236" s="165">
        <v>24</v>
      </c>
      <c r="W1236"/>
      <c r="X1236" s="229">
        <v>46160</v>
      </c>
      <c r="Y1236" s="229"/>
      <c r="Z1236" s="47">
        <f t="shared" si="160"/>
        <v>21</v>
      </c>
      <c r="AA1236" s="47" t="str">
        <f t="shared" si="161"/>
        <v/>
      </c>
      <c r="AB1236" s="47" t="str">
        <f t="shared" si="156"/>
        <v>mai</v>
      </c>
      <c r="AC1236" s="47" t="str">
        <f t="shared" si="157"/>
        <v>2026</v>
      </c>
      <c r="AD1236" s="165" t="str">
        <f t="shared" si="159"/>
        <v/>
      </c>
    </row>
    <row r="1237" spans="1:30" x14ac:dyDescent="0.25">
      <c r="A1237" s="47" t="s">
        <v>2401</v>
      </c>
      <c r="B1237" s="47">
        <v>0</v>
      </c>
      <c r="C1237" s="47">
        <v>0</v>
      </c>
      <c r="D1237" s="47">
        <v>0</v>
      </c>
      <c r="E1237" s="47" t="s">
        <v>1108</v>
      </c>
      <c r="F1237" s="47" t="s">
        <v>2430</v>
      </c>
      <c r="G1237" s="47" t="s">
        <v>11</v>
      </c>
      <c r="H1237" s="47" t="s">
        <v>2402</v>
      </c>
      <c r="I1237" s="47">
        <v>1</v>
      </c>
      <c r="J1237" s="47" t="s">
        <v>1480</v>
      </c>
      <c r="K1237" s="47" t="s">
        <v>1486</v>
      </c>
      <c r="M1237" s="47">
        <f>_xlfn.XLOOKUP(BASE!$A1969,dd_carteira_fundição!A:A,dd_carteira_fundição!G:G,"",0)</f>
        <v>315</v>
      </c>
      <c r="N1237" s="47" t="s">
        <v>1164</v>
      </c>
      <c r="O1237"/>
      <c r="P1237"/>
      <c r="Q1237"/>
      <c r="R1237" s="47" t="s">
        <v>1690</v>
      </c>
      <c r="S1237" s="47" t="s">
        <v>1231</v>
      </c>
      <c r="T1237" s="164">
        <v>74</v>
      </c>
      <c r="U1237" s="47" t="str">
        <f>IFERROR(INDEX('TAXA DE OCUP. RECUR.'!$F$1:$F$60, MATCH(T1237, 'TAXA DE OCUP. RECUR.'!$E$1:$E$60, 0)),"")</f>
        <v>MONTAGEM (PREPARADOR DE PEÇA)-74</v>
      </c>
      <c r="V1237" s="165">
        <v>2</v>
      </c>
      <c r="W1237"/>
      <c r="X1237" s="229">
        <v>46160</v>
      </c>
      <c r="Y1237" s="229"/>
      <c r="Z1237" s="47">
        <f t="shared" si="160"/>
        <v>21</v>
      </c>
      <c r="AA1237" s="47" t="str">
        <f t="shared" si="161"/>
        <v/>
      </c>
      <c r="AB1237" s="47" t="str">
        <f t="shared" si="156"/>
        <v>mai</v>
      </c>
      <c r="AC1237" s="47" t="str">
        <f t="shared" si="157"/>
        <v>2026</v>
      </c>
      <c r="AD1237" s="165" t="str">
        <f t="shared" si="159"/>
        <v/>
      </c>
    </row>
    <row r="1238" spans="1:30" x14ac:dyDescent="0.25">
      <c r="A1238" s="47" t="s">
        <v>2401</v>
      </c>
      <c r="B1238" s="47">
        <v>0</v>
      </c>
      <c r="C1238" s="47">
        <v>0</v>
      </c>
      <c r="D1238" s="47">
        <v>0</v>
      </c>
      <c r="E1238" s="47" t="s">
        <v>1108</v>
      </c>
      <c r="F1238" s="47" t="s">
        <v>2430</v>
      </c>
      <c r="G1238" s="47" t="s">
        <v>11</v>
      </c>
      <c r="H1238" s="47" t="s">
        <v>2402</v>
      </c>
      <c r="I1238" s="47">
        <v>1</v>
      </c>
      <c r="J1238" s="47" t="s">
        <v>1480</v>
      </c>
      <c r="K1238" s="47" t="s">
        <v>1486</v>
      </c>
      <c r="M1238" s="47">
        <f>_xlfn.XLOOKUP(BASE!$A1970,dd_carteira_fundição!A:A,dd_carteira_fundição!G:G,"",0)</f>
        <v>316</v>
      </c>
      <c r="N1238" s="47" t="s">
        <v>1164</v>
      </c>
      <c r="O1238"/>
      <c r="P1238"/>
      <c r="Q1238"/>
      <c r="R1238" s="47" t="s">
        <v>158</v>
      </c>
      <c r="S1238" s="47" t="s">
        <v>158</v>
      </c>
      <c r="T1238" s="164">
        <v>2</v>
      </c>
      <c r="U1238" s="47" t="str">
        <f>IFERROR(INDEX('TAXA DE OCUP. RECUR.'!$F$1:$F$60, MATCH(T1238, 'TAXA DE OCUP. RECUR.'!$E$1:$E$60, 0)),"")</f>
        <v>EXPEDIÇÃO</v>
      </c>
      <c r="V1238" s="165">
        <v>1</v>
      </c>
      <c r="W1238"/>
      <c r="X1238" s="229">
        <v>46158</v>
      </c>
      <c r="Y1238" s="229"/>
      <c r="Z1238" s="47">
        <f t="shared" si="160"/>
        <v>20</v>
      </c>
      <c r="AA1238" s="47" t="str">
        <f t="shared" si="161"/>
        <v/>
      </c>
      <c r="AB1238" s="47" t="str">
        <f t="shared" si="156"/>
        <v>mai</v>
      </c>
      <c r="AC1238" s="47" t="str">
        <f t="shared" si="157"/>
        <v>2026</v>
      </c>
      <c r="AD1238" s="165" t="str">
        <f t="shared" si="159"/>
        <v/>
      </c>
    </row>
    <row r="1239" spans="1:30" x14ac:dyDescent="0.25">
      <c r="A1239" s="47" t="s">
        <v>2417</v>
      </c>
      <c r="B1239" s="47">
        <v>0</v>
      </c>
      <c r="C1239" s="47">
        <v>0</v>
      </c>
      <c r="D1239" s="47">
        <v>0</v>
      </c>
      <c r="E1239" s="47" t="s">
        <v>1108</v>
      </c>
      <c r="F1239" s="47" t="s">
        <v>2435</v>
      </c>
      <c r="G1239" s="47" t="s">
        <v>11</v>
      </c>
      <c r="H1239" s="47" t="s">
        <v>2724</v>
      </c>
      <c r="I1239" s="47">
        <v>1</v>
      </c>
      <c r="J1239" s="47" t="s">
        <v>1480</v>
      </c>
      <c r="K1239" s="47" t="s">
        <v>1486</v>
      </c>
      <c r="M1239" s="47">
        <f>_xlfn.XLOOKUP(BASE!$A1971,dd_carteira_fundição!A:A,dd_carteira_fundição!G:G,"",0)</f>
        <v>316</v>
      </c>
      <c r="N1239" s="47" t="s">
        <v>1164</v>
      </c>
      <c r="O1239"/>
      <c r="P1239"/>
      <c r="Q1239"/>
      <c r="R1239" s="47" t="s">
        <v>1687</v>
      </c>
      <c r="S1239" s="48" t="s">
        <v>1156</v>
      </c>
      <c r="T1239" s="164">
        <v>1</v>
      </c>
      <c r="U1239" s="47" t="str">
        <f>IFERROR(INDEX('TAXA DE OCUP. RECUR.'!$F$1:$F$60, MATCH(T1239, 'TAXA DE OCUP. RECUR.'!$E$1:$E$60, 0)),"")</f>
        <v>FUNDIÇÃO MORENO</v>
      </c>
      <c r="V1239" s="165">
        <v>1</v>
      </c>
      <c r="W1239"/>
      <c r="X1239" s="229">
        <v>46081</v>
      </c>
      <c r="Y1239" s="229"/>
      <c r="Z1239" s="47">
        <f t="shared" si="160"/>
        <v>9</v>
      </c>
      <c r="AA1239" s="47" t="str">
        <f t="shared" si="161"/>
        <v/>
      </c>
      <c r="AB1239" s="47" t="str">
        <f t="shared" si="156"/>
        <v>fev</v>
      </c>
      <c r="AC1239" s="47" t="str">
        <f t="shared" si="157"/>
        <v>2026</v>
      </c>
      <c r="AD1239" s="165" t="str">
        <f t="shared" si="159"/>
        <v/>
      </c>
    </row>
    <row r="1240" spans="1:30" x14ac:dyDescent="0.25">
      <c r="A1240" s="47" t="s">
        <v>2417</v>
      </c>
      <c r="B1240" s="47">
        <v>0</v>
      </c>
      <c r="C1240" s="47">
        <v>0</v>
      </c>
      <c r="D1240" s="47">
        <v>0</v>
      </c>
      <c r="E1240" s="47" t="s">
        <v>1108</v>
      </c>
      <c r="F1240" s="47" t="s">
        <v>2435</v>
      </c>
      <c r="G1240" s="47" t="s">
        <v>11</v>
      </c>
      <c r="H1240" s="47" t="s">
        <v>2724</v>
      </c>
      <c r="I1240" s="47">
        <v>1</v>
      </c>
      <c r="J1240" s="47" t="s">
        <v>1480</v>
      </c>
      <c r="K1240" s="47" t="s">
        <v>1486</v>
      </c>
      <c r="M1240" s="47">
        <f>_xlfn.XLOOKUP(BASE!$A1972,dd_carteira_fundição!A:A,dd_carteira_fundição!G:G,"",0)</f>
        <v>316</v>
      </c>
      <c r="N1240" s="47" t="s">
        <v>1164</v>
      </c>
      <c r="O1240"/>
      <c r="P1240"/>
      <c r="Q1240"/>
      <c r="R1240" s="47" t="s">
        <v>1690</v>
      </c>
      <c r="S1240" s="47" t="s">
        <v>2433</v>
      </c>
      <c r="T1240" s="164">
        <v>433</v>
      </c>
      <c r="U1240" s="47" t="str">
        <f>IFERROR(INDEX('TAXA DE OCUP. RECUR.'!$F$1:$F$60, MATCH(T1240, 'TAXA DE OCUP. RECUR.'!$E$1:$E$60, 0)),"")</f>
        <v>MANDRILH. SCHARMANM FB-125 - [433]</v>
      </c>
      <c r="V1240" s="165">
        <v>12</v>
      </c>
      <c r="W1240"/>
      <c r="X1240" s="229">
        <v>46188</v>
      </c>
      <c r="Y1240" s="229"/>
      <c r="Z1240" s="47">
        <f t="shared" si="160"/>
        <v>25</v>
      </c>
      <c r="AA1240" s="47" t="str">
        <f t="shared" si="161"/>
        <v/>
      </c>
      <c r="AB1240" s="47" t="str">
        <f t="shared" si="156"/>
        <v>jun</v>
      </c>
      <c r="AC1240" s="47" t="str">
        <f t="shared" si="157"/>
        <v>2026</v>
      </c>
      <c r="AD1240" s="165" t="str">
        <f t="shared" si="159"/>
        <v/>
      </c>
    </row>
    <row r="1241" spans="1:30" x14ac:dyDescent="0.25">
      <c r="A1241" s="47" t="s">
        <v>2417</v>
      </c>
      <c r="B1241" s="47">
        <v>0</v>
      </c>
      <c r="C1241" s="47">
        <v>0</v>
      </c>
      <c r="D1241" s="47">
        <v>0</v>
      </c>
      <c r="E1241" s="47" t="s">
        <v>1108</v>
      </c>
      <c r="F1241" s="47" t="s">
        <v>2435</v>
      </c>
      <c r="G1241" s="47" t="s">
        <v>11</v>
      </c>
      <c r="H1241" s="47" t="s">
        <v>2724</v>
      </c>
      <c r="I1241" s="47">
        <v>1</v>
      </c>
      <c r="J1241" s="47" t="s">
        <v>1480</v>
      </c>
      <c r="K1241" s="47" t="s">
        <v>1486</v>
      </c>
      <c r="M1241" s="47">
        <f>_xlfn.XLOOKUP(BASE!$A1973,dd_carteira_fundição!A:A,dd_carteira_fundição!G:G,"",0)</f>
        <v>316</v>
      </c>
      <c r="N1241" s="47" t="s">
        <v>1164</v>
      </c>
      <c r="O1241"/>
      <c r="P1241"/>
      <c r="Q1241"/>
      <c r="R1241" s="47" t="s">
        <v>1690</v>
      </c>
      <c r="S1241" s="25" t="s">
        <v>2434</v>
      </c>
      <c r="T1241" s="164">
        <v>433</v>
      </c>
      <c r="U1241" s="47" t="str">
        <f>IFERROR(INDEX('TAXA DE OCUP. RECUR.'!$F$1:$F$60, MATCH(T1241, 'TAXA DE OCUP. RECUR.'!$E$1:$E$60, 0)),"")</f>
        <v>MANDRILH. SCHARMANM FB-125 - [433]</v>
      </c>
      <c r="V1241" s="165">
        <v>12</v>
      </c>
      <c r="W1241"/>
      <c r="X1241" s="229">
        <v>46188</v>
      </c>
      <c r="Y1241" s="229"/>
      <c r="Z1241" s="47">
        <f t="shared" si="160"/>
        <v>25</v>
      </c>
      <c r="AA1241" s="47" t="str">
        <f t="shared" si="161"/>
        <v/>
      </c>
      <c r="AB1241" s="47" t="str">
        <f t="shared" si="156"/>
        <v>jun</v>
      </c>
      <c r="AC1241" s="47" t="str">
        <f t="shared" si="157"/>
        <v>2026</v>
      </c>
      <c r="AD1241" s="165" t="str">
        <f t="shared" si="159"/>
        <v/>
      </c>
    </row>
    <row r="1242" spans="1:30" x14ac:dyDescent="0.25">
      <c r="A1242" s="47" t="s">
        <v>2417</v>
      </c>
      <c r="B1242" s="47">
        <v>0</v>
      </c>
      <c r="C1242" s="47">
        <v>0</v>
      </c>
      <c r="D1242" s="47">
        <v>0</v>
      </c>
      <c r="E1242" s="47" t="s">
        <v>1108</v>
      </c>
      <c r="F1242" s="47" t="s">
        <v>2435</v>
      </c>
      <c r="G1242" s="47" t="s">
        <v>11</v>
      </c>
      <c r="H1242" s="47" t="s">
        <v>2724</v>
      </c>
      <c r="I1242" s="47">
        <v>1</v>
      </c>
      <c r="J1242" s="47" t="s">
        <v>1480</v>
      </c>
      <c r="K1242" s="47" t="s">
        <v>1486</v>
      </c>
      <c r="M1242" s="47">
        <f>_xlfn.XLOOKUP(BASE!$A1974,dd_carteira_fundição!A:A,dd_carteira_fundição!G:G,"",0)</f>
        <v>317</v>
      </c>
      <c r="N1242" s="47" t="s">
        <v>1164</v>
      </c>
      <c r="O1242"/>
      <c r="P1242"/>
      <c r="Q1242"/>
      <c r="R1242" s="47" t="s">
        <v>1690</v>
      </c>
      <c r="S1242" s="47" t="s">
        <v>1231</v>
      </c>
      <c r="T1242" s="164">
        <v>74</v>
      </c>
      <c r="U1242" s="47" t="str">
        <f>IFERROR(INDEX('TAXA DE OCUP. RECUR.'!$F$1:$F$60, MATCH(T1242, 'TAXA DE OCUP. RECUR.'!$E$1:$E$60, 0)),"")</f>
        <v>MONTAGEM (PREPARADOR DE PEÇA)-74</v>
      </c>
      <c r="V1242" s="165">
        <v>2</v>
      </c>
      <c r="W1242"/>
      <c r="X1242" s="229">
        <v>46188</v>
      </c>
      <c r="Y1242" s="229"/>
      <c r="Z1242" s="47">
        <f t="shared" si="160"/>
        <v>25</v>
      </c>
      <c r="AA1242" s="47" t="str">
        <f t="shared" si="161"/>
        <v/>
      </c>
      <c r="AB1242" s="47" t="str">
        <f t="shared" si="156"/>
        <v>jun</v>
      </c>
      <c r="AC1242" s="47" t="str">
        <f t="shared" si="157"/>
        <v>2026</v>
      </c>
      <c r="AD1242" s="165" t="str">
        <f t="shared" si="159"/>
        <v/>
      </c>
    </row>
    <row r="1243" spans="1:30" x14ac:dyDescent="0.25">
      <c r="A1243" s="47" t="s">
        <v>2417</v>
      </c>
      <c r="B1243" s="47">
        <v>0</v>
      </c>
      <c r="C1243" s="47">
        <v>0</v>
      </c>
      <c r="D1243" s="47">
        <v>0</v>
      </c>
      <c r="E1243" s="47" t="s">
        <v>1108</v>
      </c>
      <c r="F1243" s="47" t="s">
        <v>2435</v>
      </c>
      <c r="G1243" s="47" t="s">
        <v>11</v>
      </c>
      <c r="H1243" s="47" t="s">
        <v>2724</v>
      </c>
      <c r="I1243" s="47">
        <v>1</v>
      </c>
      <c r="J1243" s="47" t="s">
        <v>1480</v>
      </c>
      <c r="K1243" s="47" t="s">
        <v>1486</v>
      </c>
      <c r="M1243" s="47">
        <f>_xlfn.XLOOKUP(BASE!$A1975,dd_carteira_fundição!A:A,dd_carteira_fundição!G:G,"",0)</f>
        <v>317</v>
      </c>
      <c r="N1243" s="47" t="s">
        <v>1164</v>
      </c>
      <c r="O1243"/>
      <c r="P1243"/>
      <c r="Q1243"/>
      <c r="R1243" s="47" t="s">
        <v>158</v>
      </c>
      <c r="S1243" s="47" t="s">
        <v>158</v>
      </c>
      <c r="T1243" s="164">
        <v>2</v>
      </c>
      <c r="U1243" s="47" t="str">
        <f>IFERROR(INDEX('TAXA DE OCUP. RECUR.'!$F$1:$F$60, MATCH(T1243, 'TAXA DE OCUP. RECUR.'!$E$1:$E$60, 0)),"")</f>
        <v>EXPEDIÇÃO</v>
      </c>
      <c r="V1243" s="165">
        <v>1</v>
      </c>
      <c r="W1243"/>
      <c r="X1243" s="229">
        <v>46203</v>
      </c>
      <c r="Y1243" s="229"/>
      <c r="Z1243" s="47">
        <f t="shared" si="160"/>
        <v>27</v>
      </c>
      <c r="AA1243" s="47" t="str">
        <f t="shared" si="161"/>
        <v/>
      </c>
      <c r="AB1243" s="47" t="str">
        <f t="shared" ref="AB1243:AB1249" si="162">IFERROR(IF(X1243="","",TEXT(X1243,"MMM")),"")</f>
        <v>jun</v>
      </c>
      <c r="AC1243" s="47" t="str">
        <f t="shared" ref="AC1243:AC1249" si="163">IFERROR(IF(X1243="","",TEXT(X1243,"AAAA")),"")</f>
        <v>2026</v>
      </c>
      <c r="AD1243" s="165" t="str">
        <f t="shared" si="159"/>
        <v/>
      </c>
    </row>
    <row r="1244" spans="1:30" x14ac:dyDescent="0.25">
      <c r="A1244" s="47" t="s">
        <v>2418</v>
      </c>
      <c r="B1244" s="47">
        <v>0</v>
      </c>
      <c r="C1244" s="47">
        <v>0</v>
      </c>
      <c r="D1244" s="47">
        <v>0</v>
      </c>
      <c r="E1244" s="47" t="s">
        <v>1108</v>
      </c>
      <c r="F1244" s="47" t="s">
        <v>2436</v>
      </c>
      <c r="G1244" s="47" t="s">
        <v>11</v>
      </c>
      <c r="H1244" s="47" t="s">
        <v>2725</v>
      </c>
      <c r="I1244" s="47">
        <v>1</v>
      </c>
      <c r="J1244" s="47" t="s">
        <v>1480</v>
      </c>
      <c r="K1244" s="47" t="s">
        <v>1486</v>
      </c>
      <c r="M1244" s="47">
        <f>_xlfn.XLOOKUP(BASE!$A1976,dd_carteira_fundição!A:A,dd_carteira_fundição!G:G,"",0)</f>
        <v>317</v>
      </c>
      <c r="N1244" s="47" t="s">
        <v>1164</v>
      </c>
      <c r="O1244"/>
      <c r="P1244"/>
      <c r="Q1244"/>
      <c r="R1244" s="47" t="s">
        <v>1687</v>
      </c>
      <c r="S1244" s="48" t="s">
        <v>1156</v>
      </c>
      <c r="T1244" s="164">
        <v>1</v>
      </c>
      <c r="U1244" s="47" t="str">
        <f>IFERROR(INDEX('TAXA DE OCUP. RECUR.'!$F$1:$F$60, MATCH(T1244, 'TAXA DE OCUP. RECUR.'!$E$1:$E$60, 0)),"")</f>
        <v>FUNDIÇÃO MORENO</v>
      </c>
      <c r="V1244" s="165">
        <v>1</v>
      </c>
      <c r="W1244"/>
      <c r="X1244" s="229">
        <v>46081</v>
      </c>
      <c r="Y1244" s="229"/>
      <c r="Z1244" s="47">
        <f t="shared" si="160"/>
        <v>9</v>
      </c>
      <c r="AA1244" s="47" t="str">
        <f t="shared" si="161"/>
        <v/>
      </c>
      <c r="AB1244" s="47" t="str">
        <f t="shared" si="162"/>
        <v>fev</v>
      </c>
      <c r="AC1244" s="47" t="str">
        <f t="shared" si="163"/>
        <v>2026</v>
      </c>
      <c r="AD1244" s="165" t="str">
        <f t="shared" si="159"/>
        <v/>
      </c>
    </row>
    <row r="1245" spans="1:30" x14ac:dyDescent="0.25">
      <c r="A1245" s="47" t="s">
        <v>2418</v>
      </c>
      <c r="B1245" s="47">
        <v>0</v>
      </c>
      <c r="C1245" s="47">
        <v>0</v>
      </c>
      <c r="D1245" s="47">
        <v>0</v>
      </c>
      <c r="E1245" s="47" t="s">
        <v>1108</v>
      </c>
      <c r="F1245" s="47" t="s">
        <v>2436</v>
      </c>
      <c r="G1245" s="47" t="s">
        <v>11</v>
      </c>
      <c r="H1245" s="47" t="s">
        <v>2725</v>
      </c>
      <c r="I1245" s="47">
        <v>1</v>
      </c>
      <c r="J1245" s="47" t="s">
        <v>1480</v>
      </c>
      <c r="K1245" s="47" t="s">
        <v>1486</v>
      </c>
      <c r="M1245" s="47">
        <f>_xlfn.XLOOKUP(BASE!$A1977,dd_carteira_fundição!A:A,dd_carteira_fundição!G:G,"",0)</f>
        <v>317</v>
      </c>
      <c r="N1245" s="47" t="s">
        <v>1164</v>
      </c>
      <c r="O1245"/>
      <c r="P1245"/>
      <c r="Q1245"/>
      <c r="R1245" s="47" t="s">
        <v>1690</v>
      </c>
      <c r="S1245" s="47" t="s">
        <v>2433</v>
      </c>
      <c r="T1245" s="164">
        <v>433</v>
      </c>
      <c r="U1245" s="47" t="str">
        <f>IFERROR(INDEX('TAXA DE OCUP. RECUR.'!$F$1:$F$60, MATCH(T1245, 'TAXA DE OCUP. RECUR.'!$E$1:$E$60, 0)),"")</f>
        <v>MANDRILH. SCHARMANM FB-125 - [433]</v>
      </c>
      <c r="V1245" s="165">
        <v>12</v>
      </c>
      <c r="W1245"/>
      <c r="X1245" s="229">
        <v>46188</v>
      </c>
      <c r="Y1245" s="229"/>
      <c r="Z1245" s="47">
        <f t="shared" si="160"/>
        <v>25</v>
      </c>
      <c r="AA1245" s="47" t="str">
        <f t="shared" si="161"/>
        <v/>
      </c>
      <c r="AB1245" s="47" t="str">
        <f t="shared" si="162"/>
        <v>jun</v>
      </c>
      <c r="AC1245" s="47" t="str">
        <f t="shared" si="163"/>
        <v>2026</v>
      </c>
      <c r="AD1245" s="165" t="str">
        <f t="shared" si="159"/>
        <v/>
      </c>
    </row>
    <row r="1246" spans="1:30" x14ac:dyDescent="0.25">
      <c r="A1246" s="47" t="s">
        <v>2418</v>
      </c>
      <c r="B1246" s="47">
        <v>0</v>
      </c>
      <c r="C1246" s="47">
        <v>0</v>
      </c>
      <c r="D1246" s="47">
        <v>0</v>
      </c>
      <c r="E1246" s="47" t="s">
        <v>1108</v>
      </c>
      <c r="F1246" s="47" t="s">
        <v>2436</v>
      </c>
      <c r="G1246" s="47" t="s">
        <v>11</v>
      </c>
      <c r="H1246" s="47" t="s">
        <v>2725</v>
      </c>
      <c r="I1246" s="47">
        <v>1</v>
      </c>
      <c r="J1246" s="47" t="s">
        <v>1480</v>
      </c>
      <c r="K1246" s="47" t="s">
        <v>1486</v>
      </c>
      <c r="M1246" s="47">
        <f>_xlfn.XLOOKUP(BASE!$A1978,dd_carteira_fundição!A:A,dd_carteira_fundição!G:G,"",0)</f>
        <v>318</v>
      </c>
      <c r="N1246" s="47" t="s">
        <v>1164</v>
      </c>
      <c r="O1246"/>
      <c r="P1246"/>
      <c r="Q1246"/>
      <c r="R1246" s="47" t="s">
        <v>1690</v>
      </c>
      <c r="S1246" s="25" t="s">
        <v>2434</v>
      </c>
      <c r="T1246" s="164">
        <v>433</v>
      </c>
      <c r="U1246" s="47" t="str">
        <f>IFERROR(INDEX('TAXA DE OCUP. RECUR.'!$F$1:$F$60, MATCH(T1246, 'TAXA DE OCUP. RECUR.'!$E$1:$E$60, 0)),"")</f>
        <v>MANDRILH. SCHARMANM FB-125 - [433]</v>
      </c>
      <c r="V1246" s="165">
        <v>12</v>
      </c>
      <c r="W1246"/>
      <c r="X1246" s="229">
        <v>46188</v>
      </c>
      <c r="Y1246" s="229"/>
      <c r="Z1246" s="47">
        <f t="shared" si="160"/>
        <v>25</v>
      </c>
      <c r="AA1246" s="47" t="str">
        <f t="shared" si="161"/>
        <v/>
      </c>
      <c r="AB1246" s="47" t="str">
        <f t="shared" si="162"/>
        <v>jun</v>
      </c>
      <c r="AC1246" s="47" t="str">
        <f t="shared" si="163"/>
        <v>2026</v>
      </c>
      <c r="AD1246" s="165" t="str">
        <f t="shared" si="159"/>
        <v/>
      </c>
    </row>
    <row r="1247" spans="1:30" x14ac:dyDescent="0.25">
      <c r="A1247" s="47" t="s">
        <v>2418</v>
      </c>
      <c r="B1247" s="47">
        <v>0</v>
      </c>
      <c r="C1247" s="47">
        <v>0</v>
      </c>
      <c r="D1247" s="47">
        <v>0</v>
      </c>
      <c r="E1247" s="47" t="s">
        <v>1108</v>
      </c>
      <c r="F1247" s="47" t="s">
        <v>2436</v>
      </c>
      <c r="G1247" s="47" t="s">
        <v>11</v>
      </c>
      <c r="H1247" s="47" t="s">
        <v>2725</v>
      </c>
      <c r="I1247" s="47">
        <v>1</v>
      </c>
      <c r="J1247" s="47" t="s">
        <v>1480</v>
      </c>
      <c r="K1247" s="47" t="s">
        <v>1486</v>
      </c>
      <c r="M1247" s="47">
        <f>_xlfn.XLOOKUP(BASE!$A1979,dd_carteira_fundição!A:A,dd_carteira_fundição!G:G,"",0)</f>
        <v>318</v>
      </c>
      <c r="N1247" s="47" t="s">
        <v>1164</v>
      </c>
      <c r="O1247"/>
      <c r="P1247"/>
      <c r="Q1247"/>
      <c r="R1247" s="47" t="s">
        <v>1690</v>
      </c>
      <c r="S1247" s="47" t="s">
        <v>1231</v>
      </c>
      <c r="T1247" s="164">
        <v>74</v>
      </c>
      <c r="U1247" s="47" t="str">
        <f>IFERROR(INDEX('TAXA DE OCUP. RECUR.'!$F$1:$F$60, MATCH(T1247, 'TAXA DE OCUP. RECUR.'!$E$1:$E$60, 0)),"")</f>
        <v>MONTAGEM (PREPARADOR DE PEÇA)-74</v>
      </c>
      <c r="V1247" s="165">
        <v>2</v>
      </c>
      <c r="W1247"/>
      <c r="X1247" s="229">
        <v>46188</v>
      </c>
      <c r="Y1247" s="229"/>
      <c r="Z1247" s="47">
        <f t="shared" si="160"/>
        <v>25</v>
      </c>
      <c r="AA1247" s="47" t="str">
        <f t="shared" si="161"/>
        <v/>
      </c>
      <c r="AB1247" s="47" t="str">
        <f t="shared" si="162"/>
        <v>jun</v>
      </c>
      <c r="AC1247" s="47" t="str">
        <f t="shared" si="163"/>
        <v>2026</v>
      </c>
      <c r="AD1247" s="165" t="str">
        <f t="shared" si="159"/>
        <v/>
      </c>
    </row>
    <row r="1248" spans="1:30" x14ac:dyDescent="0.25">
      <c r="A1248" s="47" t="s">
        <v>2418</v>
      </c>
      <c r="B1248" s="47">
        <v>0</v>
      </c>
      <c r="C1248" s="47">
        <v>0</v>
      </c>
      <c r="D1248" s="47">
        <v>0</v>
      </c>
      <c r="E1248" s="47" t="s">
        <v>1108</v>
      </c>
      <c r="F1248" s="47" t="s">
        <v>2436</v>
      </c>
      <c r="G1248" s="47" t="s">
        <v>11</v>
      </c>
      <c r="H1248" s="47" t="s">
        <v>2725</v>
      </c>
      <c r="I1248" s="47">
        <v>1</v>
      </c>
      <c r="J1248" s="47" t="s">
        <v>1480</v>
      </c>
      <c r="K1248" s="47" t="s">
        <v>1486</v>
      </c>
      <c r="M1248" s="47">
        <f>_xlfn.XLOOKUP(BASE!$A1980,dd_carteira_fundição!A:A,dd_carteira_fundição!G:G,"",0)</f>
        <v>318</v>
      </c>
      <c r="N1248" s="47" t="s">
        <v>1164</v>
      </c>
      <c r="O1248"/>
      <c r="P1248"/>
      <c r="Q1248"/>
      <c r="R1248" s="47" t="s">
        <v>158</v>
      </c>
      <c r="S1248" s="47" t="s">
        <v>158</v>
      </c>
      <c r="T1248" s="164">
        <v>2</v>
      </c>
      <c r="U1248" s="47" t="str">
        <f>IFERROR(INDEX('TAXA DE OCUP. RECUR.'!$F$1:$F$60, MATCH(T1248, 'TAXA DE OCUP. RECUR.'!$E$1:$E$60, 0)),"")</f>
        <v>EXPEDIÇÃO</v>
      </c>
      <c r="V1248" s="165">
        <v>1</v>
      </c>
      <c r="W1248"/>
      <c r="X1248" s="229">
        <v>46203</v>
      </c>
      <c r="Y1248" s="229"/>
      <c r="Z1248" s="47">
        <f t="shared" si="160"/>
        <v>27</v>
      </c>
      <c r="AA1248" s="47" t="str">
        <f t="shared" si="161"/>
        <v/>
      </c>
      <c r="AB1248" s="47" t="str">
        <f t="shared" si="162"/>
        <v>jun</v>
      </c>
      <c r="AC1248" s="47" t="str">
        <f t="shared" si="163"/>
        <v>2026</v>
      </c>
      <c r="AD1248" s="165" t="str">
        <f t="shared" si="159"/>
        <v/>
      </c>
    </row>
    <row r="1249" spans="1:30" x14ac:dyDescent="0.25">
      <c r="A1249" s="47" t="s">
        <v>2418</v>
      </c>
      <c r="B1249" s="47">
        <v>0</v>
      </c>
      <c r="C1249" s="47">
        <v>0</v>
      </c>
      <c r="D1249" s="47">
        <v>0</v>
      </c>
      <c r="E1249" s="47" t="s">
        <v>1108</v>
      </c>
      <c r="F1249" s="47" t="s">
        <v>2436</v>
      </c>
      <c r="G1249" s="47" t="s">
        <v>11</v>
      </c>
      <c r="H1249" s="47" t="s">
        <v>2725</v>
      </c>
      <c r="I1249" s="47">
        <v>1</v>
      </c>
      <c r="J1249" s="47" t="s">
        <v>1480</v>
      </c>
      <c r="K1249" s="47" t="s">
        <v>1486</v>
      </c>
      <c r="M1249" s="47">
        <f>_xlfn.XLOOKUP(BASE!$A1981,dd_carteira_fundição!A:A,dd_carteira_fundição!G:G,"",0)</f>
        <v>318</v>
      </c>
      <c r="N1249" s="47" t="s">
        <v>1164</v>
      </c>
      <c r="O1249"/>
      <c r="P1249"/>
      <c r="Q1249"/>
      <c r="R1249" s="47" t="s">
        <v>1687</v>
      </c>
      <c r="S1249" s="48" t="s">
        <v>1156</v>
      </c>
      <c r="T1249" s="164">
        <v>1</v>
      </c>
      <c r="U1249" s="47" t="str">
        <f>IFERROR(INDEX('TAXA DE OCUP. RECUR.'!$F$1:$F$60, MATCH(T1249, 'TAXA DE OCUP. RECUR.'!$E$1:$E$60, 0)),"")</f>
        <v>FUNDIÇÃO MORENO</v>
      </c>
      <c r="V1249" s="165">
        <v>1</v>
      </c>
      <c r="W1249"/>
      <c r="X1249" s="229">
        <v>46081</v>
      </c>
      <c r="Y1249" s="229"/>
      <c r="Z1249" s="47">
        <f t="shared" si="160"/>
        <v>9</v>
      </c>
      <c r="AA1249" s="47" t="str">
        <f t="shared" si="161"/>
        <v/>
      </c>
      <c r="AB1249" s="47" t="str">
        <f t="shared" si="162"/>
        <v>fev</v>
      </c>
      <c r="AC1249" s="47" t="str">
        <f t="shared" si="163"/>
        <v>2026</v>
      </c>
      <c r="AD1249" s="165" t="str">
        <f t="shared" si="159"/>
        <v/>
      </c>
    </row>
    <row r="1250" spans="1:30" x14ac:dyDescent="0.25">
      <c r="A1250" s="47" t="s">
        <v>2418</v>
      </c>
      <c r="B1250" s="47">
        <v>0</v>
      </c>
      <c r="C1250" s="47">
        <v>0</v>
      </c>
      <c r="D1250" s="47">
        <v>0</v>
      </c>
      <c r="E1250" s="47" t="s">
        <v>1108</v>
      </c>
      <c r="F1250" s="47" t="s">
        <v>2449</v>
      </c>
      <c r="G1250" s="47" t="s">
        <v>11</v>
      </c>
      <c r="H1250" s="47" t="s">
        <v>2726</v>
      </c>
      <c r="I1250" s="47">
        <v>1</v>
      </c>
      <c r="J1250" s="47" t="s">
        <v>1480</v>
      </c>
      <c r="K1250" s="47" t="s">
        <v>1486</v>
      </c>
      <c r="M1250" s="47">
        <f>_xlfn.XLOOKUP(BASE!$A1982,dd_carteira_fundição!A:A,dd_carteira_fundição!G:G,"",0)</f>
        <v>319</v>
      </c>
      <c r="N1250" s="47" t="s">
        <v>1164</v>
      </c>
      <c r="O1250"/>
      <c r="P1250"/>
      <c r="Q1250"/>
      <c r="R1250" s="47" t="s">
        <v>1690</v>
      </c>
      <c r="S1250" s="47" t="s">
        <v>2433</v>
      </c>
      <c r="T1250" s="164">
        <v>433</v>
      </c>
      <c r="U1250" s="47" t="str">
        <f>IFERROR(INDEX('TAXA DE OCUP. RECUR.'!$F$1:$F$60, MATCH(T1250, 'TAXA DE OCUP. RECUR.'!$E$1:$E$60, 0)),"")</f>
        <v>MANDRILH. SCHARMANM FB-125 - [433]</v>
      </c>
      <c r="V1250" s="165">
        <v>12</v>
      </c>
      <c r="W1250"/>
      <c r="X1250" s="229">
        <v>46188</v>
      </c>
      <c r="Y1250" s="229"/>
      <c r="Z1250" s="47">
        <f t="shared" si="160"/>
        <v>25</v>
      </c>
      <c r="AA1250" s="47" t="str">
        <f t="shared" si="161"/>
        <v/>
      </c>
      <c r="AB1250" s="47"/>
      <c r="AC1250" s="47"/>
      <c r="AD1250" s="165" t="str">
        <f t="shared" si="159"/>
        <v/>
      </c>
    </row>
    <row r="1251" spans="1:30" x14ac:dyDescent="0.25">
      <c r="A1251" s="47" t="s">
        <v>2418</v>
      </c>
      <c r="B1251" s="47">
        <v>0</v>
      </c>
      <c r="C1251" s="47">
        <v>0</v>
      </c>
      <c r="D1251" s="47">
        <v>0</v>
      </c>
      <c r="E1251" s="47" t="s">
        <v>1108</v>
      </c>
      <c r="F1251" s="47" t="s">
        <v>2449</v>
      </c>
      <c r="G1251" s="47" t="s">
        <v>11</v>
      </c>
      <c r="H1251" s="47" t="s">
        <v>2726</v>
      </c>
      <c r="I1251" s="47">
        <v>1</v>
      </c>
      <c r="J1251" s="47" t="s">
        <v>1480</v>
      </c>
      <c r="K1251" s="47" t="s">
        <v>1486</v>
      </c>
      <c r="M1251" s="47">
        <f>_xlfn.XLOOKUP(BASE!$A1983,dd_carteira_fundição!A:A,dd_carteira_fundição!G:G,"",0)</f>
        <v>319</v>
      </c>
      <c r="N1251" s="47" t="s">
        <v>1164</v>
      </c>
      <c r="O1251"/>
      <c r="P1251"/>
      <c r="Q1251"/>
      <c r="R1251" s="47" t="s">
        <v>1690</v>
      </c>
      <c r="S1251" s="25" t="s">
        <v>2434</v>
      </c>
      <c r="T1251" s="164">
        <v>433</v>
      </c>
      <c r="U1251" s="47" t="str">
        <f>IFERROR(INDEX('TAXA DE OCUP. RECUR.'!$F$1:$F$60, MATCH(T1251, 'TAXA DE OCUP. RECUR.'!$E$1:$E$60, 0)),"")</f>
        <v>MANDRILH. SCHARMANM FB-125 - [433]</v>
      </c>
      <c r="V1251" s="165">
        <v>12</v>
      </c>
      <c r="W1251"/>
      <c r="X1251" s="229">
        <v>46188</v>
      </c>
      <c r="Y1251" s="229"/>
      <c r="Z1251" s="47">
        <f t="shared" si="160"/>
        <v>25</v>
      </c>
      <c r="AA1251" s="47" t="str">
        <f t="shared" si="161"/>
        <v/>
      </c>
      <c r="AB1251" s="47"/>
      <c r="AC1251" s="47"/>
      <c r="AD1251" s="165" t="str">
        <f t="shared" si="159"/>
        <v/>
      </c>
    </row>
    <row r="1252" spans="1:30" x14ac:dyDescent="0.25">
      <c r="A1252" s="47" t="s">
        <v>2418</v>
      </c>
      <c r="B1252" s="47">
        <v>0</v>
      </c>
      <c r="C1252" s="47">
        <v>0</v>
      </c>
      <c r="D1252" s="47">
        <v>0</v>
      </c>
      <c r="E1252" s="47" t="s">
        <v>1108</v>
      </c>
      <c r="F1252" s="47" t="s">
        <v>2449</v>
      </c>
      <c r="G1252" s="47" t="s">
        <v>11</v>
      </c>
      <c r="H1252" s="47" t="s">
        <v>2726</v>
      </c>
      <c r="I1252" s="47">
        <v>1</v>
      </c>
      <c r="J1252" s="47" t="s">
        <v>1480</v>
      </c>
      <c r="K1252" s="47" t="s">
        <v>1486</v>
      </c>
      <c r="M1252" s="47">
        <f>_xlfn.XLOOKUP(BASE!$A1984,dd_carteira_fundição!A:A,dd_carteira_fundição!G:G,"",0)</f>
        <v>319</v>
      </c>
      <c r="N1252" s="47" t="s">
        <v>1164</v>
      </c>
      <c r="O1252"/>
      <c r="P1252"/>
      <c r="Q1252"/>
      <c r="R1252" s="47" t="s">
        <v>1690</v>
      </c>
      <c r="S1252" s="47" t="s">
        <v>1231</v>
      </c>
      <c r="T1252" s="164">
        <v>74</v>
      </c>
      <c r="U1252" s="47" t="str">
        <f>IFERROR(INDEX('TAXA DE OCUP. RECUR.'!$F$1:$F$60, MATCH(T1252, 'TAXA DE OCUP. RECUR.'!$E$1:$E$60, 0)),"")</f>
        <v>MONTAGEM (PREPARADOR DE PEÇA)-74</v>
      </c>
      <c r="V1252" s="165">
        <v>2</v>
      </c>
      <c r="W1252"/>
      <c r="X1252" s="229">
        <v>46181</v>
      </c>
      <c r="Y1252" s="229"/>
      <c r="Z1252" s="47">
        <f t="shared" si="160"/>
        <v>24</v>
      </c>
      <c r="AA1252" s="47" t="str">
        <f t="shared" si="161"/>
        <v/>
      </c>
      <c r="AB1252" s="47"/>
      <c r="AC1252" s="47"/>
      <c r="AD1252" s="165" t="str">
        <f t="shared" si="159"/>
        <v/>
      </c>
    </row>
    <row r="1253" spans="1:30" x14ac:dyDescent="0.25">
      <c r="A1253" s="47" t="s">
        <v>2418</v>
      </c>
      <c r="B1253" s="47">
        <v>0</v>
      </c>
      <c r="C1253" s="47">
        <v>0</v>
      </c>
      <c r="D1253" s="47">
        <v>0</v>
      </c>
      <c r="E1253" s="47" t="s">
        <v>1108</v>
      </c>
      <c r="F1253" s="47" t="s">
        <v>2449</v>
      </c>
      <c r="G1253" s="47" t="s">
        <v>11</v>
      </c>
      <c r="H1253" s="47" t="s">
        <v>2726</v>
      </c>
      <c r="I1253" s="47">
        <v>1</v>
      </c>
      <c r="J1253" s="47" t="s">
        <v>1480</v>
      </c>
      <c r="K1253" s="47" t="s">
        <v>1486</v>
      </c>
      <c r="M1253" s="47">
        <f>_xlfn.XLOOKUP(BASE!$A1985,dd_carteira_fundição!A:A,dd_carteira_fundição!G:G,"",0)</f>
        <v>319</v>
      </c>
      <c r="N1253" s="47" t="s">
        <v>1164</v>
      </c>
      <c r="O1253"/>
      <c r="P1253"/>
      <c r="Q1253"/>
      <c r="R1253" s="47" t="s">
        <v>158</v>
      </c>
      <c r="S1253" s="47" t="s">
        <v>158</v>
      </c>
      <c r="T1253" s="164">
        <v>2</v>
      </c>
      <c r="U1253" s="47" t="str">
        <f>IFERROR(INDEX('TAXA DE OCUP. RECUR.'!$F$1:$F$60, MATCH(T1253, 'TAXA DE OCUP. RECUR.'!$E$1:$E$60, 0)),"")</f>
        <v>EXPEDIÇÃO</v>
      </c>
      <c r="V1253" s="165">
        <v>1</v>
      </c>
      <c r="W1253"/>
      <c r="X1253" s="229">
        <v>46174</v>
      </c>
      <c r="Y1253" s="229"/>
      <c r="Z1253" s="47">
        <f t="shared" si="160"/>
        <v>23</v>
      </c>
      <c r="AA1253" s="47" t="str">
        <f t="shared" si="161"/>
        <v/>
      </c>
      <c r="AB1253" s="47"/>
      <c r="AC1253" s="47"/>
      <c r="AD1253" s="165" t="str">
        <f t="shared" si="159"/>
        <v/>
      </c>
    </row>
    <row r="1254" spans="1:30" x14ac:dyDescent="0.25">
      <c r="A1254" s="47" t="s">
        <v>2418</v>
      </c>
      <c r="B1254" s="47">
        <v>0</v>
      </c>
      <c r="C1254" s="47">
        <v>0</v>
      </c>
      <c r="D1254" s="47">
        <v>0</v>
      </c>
      <c r="E1254" s="47" t="s">
        <v>1108</v>
      </c>
      <c r="F1254" s="47" t="s">
        <v>2449</v>
      </c>
      <c r="G1254" s="47" t="s">
        <v>11</v>
      </c>
      <c r="H1254" s="47" t="s">
        <v>2726</v>
      </c>
      <c r="I1254" s="47">
        <v>1</v>
      </c>
      <c r="J1254" s="47" t="s">
        <v>1480</v>
      </c>
      <c r="K1254" s="47" t="s">
        <v>1486</v>
      </c>
      <c r="M1254" s="47">
        <f>_xlfn.XLOOKUP(BASE!$A1986,dd_carteira_fundição!A:A,dd_carteira_fundição!G:G,"",0)</f>
        <v>320</v>
      </c>
      <c r="N1254" s="47" t="s">
        <v>1164</v>
      </c>
      <c r="O1254"/>
      <c r="P1254"/>
      <c r="Q1254"/>
      <c r="R1254" s="47" t="s">
        <v>1687</v>
      </c>
      <c r="S1254" s="48" t="s">
        <v>1156</v>
      </c>
      <c r="T1254" s="164">
        <v>1</v>
      </c>
      <c r="U1254" s="47" t="str">
        <f>IFERROR(INDEX('TAXA DE OCUP. RECUR.'!$F$1:$F$60, MATCH(T1254, 'TAXA DE OCUP. RECUR.'!$E$1:$E$60, 0)),"")</f>
        <v>FUNDIÇÃO MORENO</v>
      </c>
      <c r="V1254" s="165">
        <v>1</v>
      </c>
      <c r="W1254"/>
      <c r="X1254" s="229">
        <v>46081</v>
      </c>
      <c r="Y1254" s="229"/>
      <c r="Z1254" s="47">
        <f t="shared" si="160"/>
        <v>9</v>
      </c>
      <c r="AA1254" s="47" t="str">
        <f t="shared" si="161"/>
        <v/>
      </c>
      <c r="AB1254" s="47"/>
      <c r="AC1254" s="47"/>
      <c r="AD1254" s="165" t="str">
        <f t="shared" si="159"/>
        <v/>
      </c>
    </row>
    <row r="1255" spans="1:30" x14ac:dyDescent="0.25">
      <c r="A1255" s="47" t="s">
        <v>2418</v>
      </c>
      <c r="B1255" s="47">
        <v>0</v>
      </c>
      <c r="C1255" s="47">
        <v>0</v>
      </c>
      <c r="D1255" s="47">
        <v>0</v>
      </c>
      <c r="E1255" s="47" t="s">
        <v>1108</v>
      </c>
      <c r="F1255" s="47" t="s">
        <v>2450</v>
      </c>
      <c r="G1255" s="47" t="s">
        <v>11</v>
      </c>
      <c r="H1255" s="47" t="s">
        <v>2727</v>
      </c>
      <c r="I1255" s="47">
        <v>1</v>
      </c>
      <c r="J1255" s="47" t="s">
        <v>1480</v>
      </c>
      <c r="K1255" s="47" t="s">
        <v>1486</v>
      </c>
      <c r="M1255" s="47">
        <f>_xlfn.XLOOKUP(BASE!$A1987,dd_carteira_fundição!A:A,dd_carteira_fundição!G:G,"",0)</f>
        <v>320</v>
      </c>
      <c r="N1255" s="47" t="s">
        <v>1164</v>
      </c>
      <c r="O1255"/>
      <c r="P1255"/>
      <c r="Q1255"/>
      <c r="R1255" s="47" t="s">
        <v>1690</v>
      </c>
      <c r="S1255" s="47" t="s">
        <v>2433</v>
      </c>
      <c r="T1255" s="164">
        <v>433</v>
      </c>
      <c r="U1255" s="47" t="str">
        <f>IFERROR(INDEX('TAXA DE OCUP. RECUR.'!$F$1:$F$60, MATCH(T1255, 'TAXA DE OCUP. RECUR.'!$E$1:$E$60, 0)),"")</f>
        <v>MANDRILH. SCHARMANM FB-125 - [433]</v>
      </c>
      <c r="V1255" s="165">
        <v>12</v>
      </c>
      <c r="W1255"/>
      <c r="X1255" s="229">
        <v>46188</v>
      </c>
      <c r="Y1255" s="229"/>
      <c r="Z1255" s="47">
        <f t="shared" si="160"/>
        <v>25</v>
      </c>
      <c r="AA1255" s="47" t="str">
        <f t="shared" si="161"/>
        <v/>
      </c>
      <c r="AB1255" s="47"/>
      <c r="AC1255" s="47"/>
      <c r="AD1255" s="165" t="str">
        <f t="shared" si="159"/>
        <v/>
      </c>
    </row>
    <row r="1256" spans="1:30" x14ac:dyDescent="0.25">
      <c r="A1256" s="47" t="s">
        <v>2418</v>
      </c>
      <c r="B1256" s="47">
        <v>0</v>
      </c>
      <c r="C1256" s="47">
        <v>0</v>
      </c>
      <c r="D1256" s="47">
        <v>0</v>
      </c>
      <c r="E1256" s="47" t="s">
        <v>1108</v>
      </c>
      <c r="F1256" s="47" t="s">
        <v>2450</v>
      </c>
      <c r="G1256" s="47" t="s">
        <v>11</v>
      </c>
      <c r="H1256" s="47" t="s">
        <v>2727</v>
      </c>
      <c r="I1256" s="47">
        <v>1</v>
      </c>
      <c r="J1256" s="47" t="s">
        <v>1480</v>
      </c>
      <c r="K1256" s="47" t="s">
        <v>1486</v>
      </c>
      <c r="M1256" s="47">
        <f>_xlfn.XLOOKUP(BASE!$A1988,dd_carteira_fundição!A:A,dd_carteira_fundição!G:G,"",0)</f>
        <v>320</v>
      </c>
      <c r="N1256" s="47" t="s">
        <v>1164</v>
      </c>
      <c r="O1256"/>
      <c r="P1256"/>
      <c r="Q1256"/>
      <c r="R1256" s="47" t="s">
        <v>1690</v>
      </c>
      <c r="S1256" s="25" t="s">
        <v>2434</v>
      </c>
      <c r="T1256" s="164">
        <v>433</v>
      </c>
      <c r="U1256" s="47" t="str">
        <f>IFERROR(INDEX('TAXA DE OCUP. RECUR.'!$F$1:$F$60, MATCH(T1256, 'TAXA DE OCUP. RECUR.'!$E$1:$E$60, 0)),"")</f>
        <v>MANDRILH. SCHARMANM FB-125 - [433]</v>
      </c>
      <c r="V1256" s="165">
        <v>12</v>
      </c>
      <c r="W1256"/>
      <c r="X1256" s="229">
        <v>46188</v>
      </c>
      <c r="Y1256" s="229"/>
      <c r="Z1256" s="47">
        <f t="shared" si="160"/>
        <v>25</v>
      </c>
      <c r="AA1256" s="47" t="str">
        <f t="shared" si="161"/>
        <v/>
      </c>
      <c r="AB1256" s="47"/>
      <c r="AC1256" s="47"/>
      <c r="AD1256" s="165" t="str">
        <f t="shared" si="159"/>
        <v/>
      </c>
    </row>
    <row r="1257" spans="1:30" x14ac:dyDescent="0.25">
      <c r="A1257" s="47" t="s">
        <v>2418</v>
      </c>
      <c r="B1257" s="47">
        <v>0</v>
      </c>
      <c r="C1257" s="47">
        <v>0</v>
      </c>
      <c r="D1257" s="47">
        <v>0</v>
      </c>
      <c r="E1257" s="47" t="s">
        <v>1108</v>
      </c>
      <c r="F1257" s="47" t="s">
        <v>2450</v>
      </c>
      <c r="G1257" s="47" t="s">
        <v>11</v>
      </c>
      <c r="H1257" s="47" t="s">
        <v>2727</v>
      </c>
      <c r="I1257" s="47">
        <v>1</v>
      </c>
      <c r="J1257" s="47" t="s">
        <v>1480</v>
      </c>
      <c r="K1257" s="47" t="s">
        <v>1486</v>
      </c>
      <c r="M1257" s="47">
        <f>_xlfn.XLOOKUP(BASE!$A1989,dd_carteira_fundição!A:A,dd_carteira_fundição!G:G,"",0)</f>
        <v>320</v>
      </c>
      <c r="N1257" s="47" t="s">
        <v>1164</v>
      </c>
      <c r="O1257"/>
      <c r="P1257"/>
      <c r="Q1257"/>
      <c r="R1257" s="47" t="s">
        <v>1690</v>
      </c>
      <c r="S1257" s="47" t="s">
        <v>1231</v>
      </c>
      <c r="T1257" s="164">
        <v>74</v>
      </c>
      <c r="U1257" s="47" t="str">
        <f>IFERROR(INDEX('TAXA DE OCUP. RECUR.'!$F$1:$F$60, MATCH(T1257, 'TAXA DE OCUP. RECUR.'!$E$1:$E$60, 0)),"")</f>
        <v>MONTAGEM (PREPARADOR DE PEÇA)-74</v>
      </c>
      <c r="V1257" s="165">
        <v>2</v>
      </c>
      <c r="W1257"/>
      <c r="X1257" s="229">
        <v>46181</v>
      </c>
      <c r="Y1257" s="229"/>
      <c r="Z1257" s="47">
        <f t="shared" si="160"/>
        <v>24</v>
      </c>
      <c r="AA1257" s="47" t="str">
        <f t="shared" si="161"/>
        <v/>
      </c>
      <c r="AB1257" s="47"/>
      <c r="AC1257" s="47"/>
      <c r="AD1257" s="165" t="str">
        <f t="shared" si="159"/>
        <v/>
      </c>
    </row>
    <row r="1258" spans="1:30" x14ac:dyDescent="0.25">
      <c r="A1258" s="47" t="s">
        <v>2418</v>
      </c>
      <c r="B1258" s="47">
        <v>0</v>
      </c>
      <c r="C1258" s="47">
        <v>0</v>
      </c>
      <c r="D1258" s="47">
        <v>0</v>
      </c>
      <c r="E1258" s="47" t="s">
        <v>1108</v>
      </c>
      <c r="F1258" s="47" t="s">
        <v>2450</v>
      </c>
      <c r="G1258" s="47" t="s">
        <v>11</v>
      </c>
      <c r="H1258" s="47" t="s">
        <v>2727</v>
      </c>
      <c r="I1258" s="47">
        <v>1</v>
      </c>
      <c r="J1258" s="47" t="s">
        <v>1480</v>
      </c>
      <c r="K1258" s="47" t="s">
        <v>1486</v>
      </c>
      <c r="M1258" s="47">
        <f>_xlfn.XLOOKUP(BASE!$A1990,dd_carteira_fundição!A:A,dd_carteira_fundição!G:G,"",0)</f>
        <v>0</v>
      </c>
      <c r="N1258" s="47" t="s">
        <v>1164</v>
      </c>
      <c r="O1258"/>
      <c r="P1258"/>
      <c r="Q1258"/>
      <c r="R1258" s="47" t="s">
        <v>158</v>
      </c>
      <c r="S1258" s="47" t="s">
        <v>158</v>
      </c>
      <c r="T1258" s="164">
        <v>2</v>
      </c>
      <c r="U1258" s="47" t="str">
        <f>IFERROR(INDEX('TAXA DE OCUP. RECUR.'!$F$1:$F$60, MATCH(T1258, 'TAXA DE OCUP. RECUR.'!$E$1:$E$60, 0)),"")</f>
        <v>EXPEDIÇÃO</v>
      </c>
      <c r="V1258" s="165">
        <v>1</v>
      </c>
      <c r="W1258"/>
      <c r="X1258" s="229">
        <v>46174</v>
      </c>
      <c r="Y1258" s="229"/>
      <c r="Z1258" s="47">
        <f t="shared" si="160"/>
        <v>23</v>
      </c>
      <c r="AA1258" s="47" t="str">
        <f t="shared" si="161"/>
        <v/>
      </c>
      <c r="AB1258" s="47"/>
      <c r="AC1258" s="47"/>
      <c r="AD1258" s="165" t="str">
        <f t="shared" si="159"/>
        <v/>
      </c>
    </row>
    <row r="1259" spans="1:30" x14ac:dyDescent="0.25">
      <c r="A1259" s="47" t="s">
        <v>2418</v>
      </c>
      <c r="B1259" s="47">
        <v>0</v>
      </c>
      <c r="C1259" s="47">
        <v>0</v>
      </c>
      <c r="D1259" s="47">
        <v>0</v>
      </c>
      <c r="E1259" s="47" t="s">
        <v>1108</v>
      </c>
      <c r="F1259" s="47" t="s">
        <v>2450</v>
      </c>
      <c r="G1259" s="47" t="s">
        <v>11</v>
      </c>
      <c r="H1259" s="47" t="s">
        <v>2727</v>
      </c>
      <c r="I1259" s="47">
        <v>1</v>
      </c>
      <c r="J1259" s="47" t="s">
        <v>1480</v>
      </c>
      <c r="K1259" s="47" t="s">
        <v>1486</v>
      </c>
      <c r="M1259" s="47">
        <f>_xlfn.XLOOKUP(BASE!$A1991,dd_carteira_fundição!A:A,dd_carteira_fundição!G:G,"",0)</f>
        <v>0</v>
      </c>
      <c r="N1259" s="47" t="s">
        <v>1164</v>
      </c>
      <c r="O1259"/>
      <c r="P1259"/>
      <c r="Q1259"/>
      <c r="R1259" s="47" t="s">
        <v>1687</v>
      </c>
      <c r="S1259" s="48" t="s">
        <v>1156</v>
      </c>
      <c r="T1259" s="164">
        <v>1</v>
      </c>
      <c r="U1259" s="47" t="str">
        <f>IFERROR(INDEX('TAXA DE OCUP. RECUR.'!$F$1:$F$60, MATCH(T1259, 'TAXA DE OCUP. RECUR.'!$E$1:$E$60, 0)),"")</f>
        <v>FUNDIÇÃO MORENO</v>
      </c>
      <c r="V1259" s="165">
        <v>1</v>
      </c>
      <c r="W1259"/>
      <c r="X1259" s="229">
        <v>46081</v>
      </c>
      <c r="Y1259" s="229">
        <f>X1259</f>
        <v>46081</v>
      </c>
      <c r="Z1259" s="47">
        <f t="shared" si="160"/>
        <v>9</v>
      </c>
      <c r="AA1259" s="47">
        <f>IF(Y1259&lt;&gt;"",WEEKNUM(Y1259,11),"")</f>
        <v>9</v>
      </c>
      <c r="AB1259" s="47"/>
      <c r="AC1259" s="47"/>
      <c r="AD1259" s="165">
        <f t="shared" si="159"/>
        <v>1</v>
      </c>
    </row>
    <row r="1260" spans="1:30" x14ac:dyDescent="0.25">
      <c r="A1260" s="47" t="s">
        <v>2405</v>
      </c>
      <c r="B1260" s="47">
        <v>0</v>
      </c>
      <c r="C1260" s="47">
        <v>0</v>
      </c>
      <c r="D1260" s="47">
        <v>0</v>
      </c>
      <c r="E1260" s="47" t="s">
        <v>1108</v>
      </c>
      <c r="F1260" s="47" t="s">
        <v>2437</v>
      </c>
      <c r="G1260" s="47" t="s">
        <v>11</v>
      </c>
      <c r="H1260" s="47" t="s">
        <v>2406</v>
      </c>
      <c r="I1260" s="47">
        <v>1</v>
      </c>
      <c r="J1260" s="47" t="s">
        <v>1480</v>
      </c>
      <c r="K1260" s="47" t="s">
        <v>1486</v>
      </c>
      <c r="M1260" s="47">
        <f>_xlfn.XLOOKUP(BASE!$A1992,dd_carteira_fundição!A:A,dd_carteira_fundição!G:G,"",0)</f>
        <v>0</v>
      </c>
      <c r="N1260" s="47" t="s">
        <v>1164</v>
      </c>
      <c r="O1260"/>
      <c r="P1260"/>
      <c r="Q1260"/>
      <c r="R1260" s="47" t="s">
        <v>1690</v>
      </c>
      <c r="S1260" s="47" t="s">
        <v>2433</v>
      </c>
      <c r="T1260" s="164">
        <v>433</v>
      </c>
      <c r="U1260" s="47" t="str">
        <f>IFERROR(INDEX('TAXA DE OCUP. RECUR.'!$F$1:$F$60, MATCH(T1260, 'TAXA DE OCUP. RECUR.'!$E$1:$E$60, 0)),"")</f>
        <v>MANDRILH. SCHARMANM FB-125 - [433]</v>
      </c>
      <c r="V1260" s="165">
        <v>24</v>
      </c>
      <c r="W1260"/>
      <c r="X1260" s="229">
        <v>46174</v>
      </c>
      <c r="Y1260" s="229">
        <f>X1260</f>
        <v>46174</v>
      </c>
      <c r="Z1260" s="47">
        <f t="shared" si="160"/>
        <v>23</v>
      </c>
      <c r="AA1260" s="47">
        <v>20</v>
      </c>
      <c r="AB1260" s="47" t="str">
        <f t="shared" ref="AB1260:AB1323" si="164">IFERROR(IF(X1260="","",TEXT(X1260,"MMM")),"")</f>
        <v>jun</v>
      </c>
      <c r="AC1260" s="47" t="str">
        <f t="shared" ref="AC1260:AC1323" si="165">IFERROR(IF(X1260="","",TEXT(X1260,"AAAA")),"")</f>
        <v>2026</v>
      </c>
      <c r="AD1260" s="165">
        <f t="shared" si="159"/>
        <v>1</v>
      </c>
    </row>
    <row r="1261" spans="1:30" x14ac:dyDescent="0.25">
      <c r="A1261" s="47" t="s">
        <v>2405</v>
      </c>
      <c r="B1261" s="47">
        <v>0</v>
      </c>
      <c r="C1261" s="47">
        <v>0</v>
      </c>
      <c r="D1261" s="47">
        <v>0</v>
      </c>
      <c r="E1261" s="47" t="s">
        <v>1108</v>
      </c>
      <c r="F1261" s="47" t="s">
        <v>2437</v>
      </c>
      <c r="G1261" s="47" t="s">
        <v>11</v>
      </c>
      <c r="H1261" s="47" t="s">
        <v>2406</v>
      </c>
      <c r="I1261" s="47">
        <v>1</v>
      </c>
      <c r="J1261" s="47" t="s">
        <v>1480</v>
      </c>
      <c r="K1261" s="47" t="s">
        <v>1486</v>
      </c>
      <c r="M1261" s="47">
        <f>_xlfn.XLOOKUP(BASE!$A1993,dd_carteira_fundição!A:A,dd_carteira_fundição!G:G,"",0)</f>
        <v>0</v>
      </c>
      <c r="N1261" s="47" t="s">
        <v>1164</v>
      </c>
      <c r="O1261"/>
      <c r="P1261"/>
      <c r="Q1261"/>
      <c r="R1261" s="47" t="s">
        <v>1690</v>
      </c>
      <c r="S1261" s="25" t="s">
        <v>2434</v>
      </c>
      <c r="T1261" s="164">
        <v>493</v>
      </c>
      <c r="U1261" s="47" t="str">
        <f>IFERROR(INDEX('TAXA DE OCUP. RECUR.'!$F$1:$F$60, MATCH(T1261, 'TAXA DE OCUP. RECUR.'!$E$1:$E$60, 0)),"")</f>
        <v>MAND. TOS WHN(Q) - [493]</v>
      </c>
      <c r="V1261" s="165">
        <v>12</v>
      </c>
      <c r="W1261"/>
      <c r="X1261" s="229">
        <v>46188</v>
      </c>
      <c r="Y1261" s="229"/>
      <c r="Z1261" s="47">
        <f t="shared" si="160"/>
        <v>25</v>
      </c>
      <c r="AA1261" s="47" t="str">
        <f t="shared" si="161"/>
        <v/>
      </c>
      <c r="AB1261" s="47" t="str">
        <f t="shared" si="164"/>
        <v>jun</v>
      </c>
      <c r="AC1261" s="47" t="str">
        <f t="shared" si="165"/>
        <v>2026</v>
      </c>
      <c r="AD1261" s="165" t="str">
        <f t="shared" si="159"/>
        <v/>
      </c>
    </row>
    <row r="1262" spans="1:30" x14ac:dyDescent="0.25">
      <c r="A1262" s="47" t="s">
        <v>2405</v>
      </c>
      <c r="B1262" s="47">
        <v>0</v>
      </c>
      <c r="C1262" s="47">
        <v>0</v>
      </c>
      <c r="D1262" s="47">
        <v>0</v>
      </c>
      <c r="E1262" s="47" t="s">
        <v>1108</v>
      </c>
      <c r="F1262" s="47" t="s">
        <v>2437</v>
      </c>
      <c r="G1262" s="47" t="s">
        <v>11</v>
      </c>
      <c r="H1262" s="47" t="s">
        <v>2406</v>
      </c>
      <c r="I1262" s="47">
        <v>1</v>
      </c>
      <c r="J1262" s="47" t="s">
        <v>1480</v>
      </c>
      <c r="K1262" s="47" t="s">
        <v>1486</v>
      </c>
      <c r="M1262" s="47">
        <f>_xlfn.XLOOKUP(BASE!$A1994,dd_carteira_fundição!A:A,dd_carteira_fundição!G:G,"",0)</f>
        <v>0</v>
      </c>
      <c r="N1262" s="47" t="s">
        <v>1164</v>
      </c>
      <c r="O1262"/>
      <c r="P1262"/>
      <c r="Q1262"/>
      <c r="R1262" s="47" t="s">
        <v>1690</v>
      </c>
      <c r="S1262" s="47" t="s">
        <v>1231</v>
      </c>
      <c r="T1262" s="164">
        <v>74</v>
      </c>
      <c r="U1262" s="47" t="str">
        <f>IFERROR(INDEX('TAXA DE OCUP. RECUR.'!$F$1:$F$60, MATCH(T1262, 'TAXA DE OCUP. RECUR.'!$E$1:$E$60, 0)),"")</f>
        <v>MONTAGEM (PREPARADOR DE PEÇA)-74</v>
      </c>
      <c r="V1262" s="165">
        <v>2</v>
      </c>
      <c r="W1262"/>
      <c r="X1262" s="229">
        <v>46188</v>
      </c>
      <c r="Y1262" s="229"/>
      <c r="Z1262" s="47">
        <f t="shared" si="160"/>
        <v>25</v>
      </c>
      <c r="AA1262" s="47" t="str">
        <f t="shared" si="161"/>
        <v/>
      </c>
      <c r="AB1262" s="47" t="str">
        <f t="shared" si="164"/>
        <v>jun</v>
      </c>
      <c r="AC1262" s="47" t="str">
        <f t="shared" si="165"/>
        <v>2026</v>
      </c>
      <c r="AD1262" s="165" t="str">
        <f t="shared" si="159"/>
        <v/>
      </c>
    </row>
    <row r="1263" spans="1:30" x14ac:dyDescent="0.25">
      <c r="A1263" s="47" t="s">
        <v>2405</v>
      </c>
      <c r="B1263" s="47">
        <v>0</v>
      </c>
      <c r="C1263" s="47">
        <v>0</v>
      </c>
      <c r="D1263" s="47">
        <v>0</v>
      </c>
      <c r="E1263" s="47" t="s">
        <v>1108</v>
      </c>
      <c r="F1263" s="47" t="s">
        <v>2437</v>
      </c>
      <c r="G1263" s="47" t="s">
        <v>11</v>
      </c>
      <c r="H1263" s="47" t="s">
        <v>2406</v>
      </c>
      <c r="I1263" s="47">
        <v>1</v>
      </c>
      <c r="J1263" s="47" t="s">
        <v>1480</v>
      </c>
      <c r="K1263" s="47" t="s">
        <v>1486</v>
      </c>
      <c r="M1263" s="47">
        <f>_xlfn.XLOOKUP(BASE!$A1995,dd_carteira_fundição!A:A,dd_carteira_fundição!G:G,"",0)</f>
        <v>0</v>
      </c>
      <c r="N1263" s="47" t="s">
        <v>1164</v>
      </c>
      <c r="O1263"/>
      <c r="P1263"/>
      <c r="Q1263"/>
      <c r="R1263" s="47" t="s">
        <v>158</v>
      </c>
      <c r="S1263" s="47" t="s">
        <v>158</v>
      </c>
      <c r="T1263" s="164">
        <v>2</v>
      </c>
      <c r="U1263" s="47" t="str">
        <f>IFERROR(INDEX('TAXA DE OCUP. RECUR.'!$F$1:$F$60, MATCH(T1263, 'TAXA DE OCUP. RECUR.'!$E$1:$E$60, 0)),"")</f>
        <v>EXPEDIÇÃO</v>
      </c>
      <c r="V1263" s="165">
        <v>1</v>
      </c>
      <c r="W1263"/>
      <c r="X1263" s="229">
        <v>46174</v>
      </c>
      <c r="Y1263" s="229"/>
      <c r="Z1263" s="47">
        <f t="shared" si="160"/>
        <v>23</v>
      </c>
      <c r="AA1263" s="47" t="str">
        <f t="shared" si="161"/>
        <v/>
      </c>
      <c r="AB1263" s="47" t="str">
        <f t="shared" si="164"/>
        <v>jun</v>
      </c>
      <c r="AC1263" s="47" t="str">
        <f t="shared" si="165"/>
        <v>2026</v>
      </c>
      <c r="AD1263" s="165" t="str">
        <f t="shared" si="159"/>
        <v/>
      </c>
    </row>
    <row r="1264" spans="1:30" x14ac:dyDescent="0.25">
      <c r="A1264" s="47" t="s">
        <v>2407</v>
      </c>
      <c r="B1264" s="47">
        <v>0</v>
      </c>
      <c r="C1264" s="47">
        <v>0</v>
      </c>
      <c r="D1264" s="47">
        <v>0</v>
      </c>
      <c r="E1264" s="47" t="s">
        <v>1108</v>
      </c>
      <c r="F1264" s="47" t="s">
        <v>2437</v>
      </c>
      <c r="G1264" s="47" t="s">
        <v>11</v>
      </c>
      <c r="H1264" s="47" t="s">
        <v>2408</v>
      </c>
      <c r="I1264" s="47">
        <v>1</v>
      </c>
      <c r="J1264" s="47" t="s">
        <v>1480</v>
      </c>
      <c r="K1264" s="47" t="s">
        <v>1486</v>
      </c>
      <c r="M1264" s="47">
        <f>_xlfn.XLOOKUP(BASE!$A1996,dd_carteira_fundição!A:A,dd_carteira_fundição!G:G,"",0)</f>
        <v>0</v>
      </c>
      <c r="N1264" s="47" t="s">
        <v>1164</v>
      </c>
      <c r="O1264"/>
      <c r="P1264"/>
      <c r="Q1264"/>
      <c r="R1264" s="47" t="s">
        <v>1687</v>
      </c>
      <c r="S1264" s="48" t="s">
        <v>1156</v>
      </c>
      <c r="T1264" s="164">
        <v>1</v>
      </c>
      <c r="U1264" s="47" t="str">
        <f>IFERROR(INDEX('TAXA DE OCUP. RECUR.'!$F$1:$F$60, MATCH(T1264, 'TAXA DE OCUP. RECUR.'!$E$1:$E$60, 0)),"")</f>
        <v>FUNDIÇÃO MORENO</v>
      </c>
      <c r="V1264" s="165">
        <v>1</v>
      </c>
      <c r="W1264"/>
      <c r="X1264" s="229">
        <v>46081</v>
      </c>
      <c r="Y1264" s="229">
        <f>X1264</f>
        <v>46081</v>
      </c>
      <c r="Z1264" s="47">
        <f t="shared" si="160"/>
        <v>9</v>
      </c>
      <c r="AA1264" s="47">
        <f>IF(Y1264&lt;&gt;"",WEEKNUM(Y1264,11),"")</f>
        <v>9</v>
      </c>
      <c r="AB1264" s="47" t="str">
        <f t="shared" si="164"/>
        <v>fev</v>
      </c>
      <c r="AC1264" s="47" t="str">
        <f t="shared" si="165"/>
        <v>2026</v>
      </c>
      <c r="AD1264" s="165">
        <f t="shared" si="159"/>
        <v>1</v>
      </c>
    </row>
    <row r="1265" spans="1:30" x14ac:dyDescent="0.25">
      <c r="A1265" s="47" t="s">
        <v>2407</v>
      </c>
      <c r="B1265" s="47">
        <v>0</v>
      </c>
      <c r="C1265" s="47">
        <v>0</v>
      </c>
      <c r="D1265" s="47">
        <v>0</v>
      </c>
      <c r="E1265" s="47" t="s">
        <v>1108</v>
      </c>
      <c r="F1265" s="47" t="s">
        <v>2438</v>
      </c>
      <c r="G1265" s="47" t="s">
        <v>11</v>
      </c>
      <c r="H1265" s="47" t="s">
        <v>2408</v>
      </c>
      <c r="I1265" s="47">
        <v>1</v>
      </c>
      <c r="J1265" s="47" t="s">
        <v>1480</v>
      </c>
      <c r="K1265" s="47" t="s">
        <v>1486</v>
      </c>
      <c r="M1265" s="47">
        <f>_xlfn.XLOOKUP(BASE!$A1997,dd_carteira_fundição!A:A,dd_carteira_fundição!G:G,"",0)</f>
        <v>0</v>
      </c>
      <c r="N1265" s="47" t="s">
        <v>1164</v>
      </c>
      <c r="O1265"/>
      <c r="P1265"/>
      <c r="Q1265"/>
      <c r="R1265" s="47" t="s">
        <v>1690</v>
      </c>
      <c r="S1265" s="47" t="s">
        <v>2433</v>
      </c>
      <c r="T1265" s="164">
        <v>433</v>
      </c>
      <c r="U1265" s="47" t="str">
        <f>IFERROR(INDEX('TAXA DE OCUP. RECUR.'!$F$1:$F$60, MATCH(T1265, 'TAXA DE OCUP. RECUR.'!$E$1:$E$60, 0)),"")</f>
        <v>MANDRILH. SCHARMANM FB-125 - [433]</v>
      </c>
      <c r="V1265" s="165">
        <v>24</v>
      </c>
      <c r="W1265"/>
      <c r="X1265" s="229">
        <v>46157</v>
      </c>
      <c r="Y1265" s="229"/>
      <c r="Z1265" s="47">
        <f t="shared" si="160"/>
        <v>20</v>
      </c>
      <c r="AA1265" s="47">
        <v>20</v>
      </c>
      <c r="AB1265" s="47" t="str">
        <f t="shared" si="164"/>
        <v>mai</v>
      </c>
      <c r="AC1265" s="47" t="str">
        <f t="shared" si="165"/>
        <v>2026</v>
      </c>
      <c r="AD1265" s="165" t="str">
        <f t="shared" si="159"/>
        <v/>
      </c>
    </row>
    <row r="1266" spans="1:30" x14ac:dyDescent="0.25">
      <c r="A1266" s="47" t="s">
        <v>2407</v>
      </c>
      <c r="B1266" s="47">
        <v>0</v>
      </c>
      <c r="C1266" s="47">
        <v>0</v>
      </c>
      <c r="D1266" s="47">
        <v>0</v>
      </c>
      <c r="E1266" s="47" t="s">
        <v>1108</v>
      </c>
      <c r="F1266" s="47" t="s">
        <v>2438</v>
      </c>
      <c r="G1266" s="47" t="s">
        <v>11</v>
      </c>
      <c r="H1266" s="47" t="s">
        <v>2408</v>
      </c>
      <c r="I1266" s="47">
        <v>1</v>
      </c>
      <c r="J1266" s="47" t="s">
        <v>1480</v>
      </c>
      <c r="K1266" s="47" t="s">
        <v>1486</v>
      </c>
      <c r="M1266" s="47">
        <f>_xlfn.XLOOKUP(BASE!$A1998,dd_carteira_fundição!A:A,dd_carteira_fundição!G:G,"",0)</f>
        <v>0</v>
      </c>
      <c r="N1266" s="47" t="s">
        <v>1164</v>
      </c>
      <c r="O1266"/>
      <c r="P1266"/>
      <c r="Q1266"/>
      <c r="R1266" s="47" t="s">
        <v>1690</v>
      </c>
      <c r="S1266" s="25" t="s">
        <v>2434</v>
      </c>
      <c r="T1266" s="16">
        <v>493</v>
      </c>
      <c r="U1266" s="47" t="str">
        <f>IFERROR(INDEX('TAXA DE OCUP. RECUR.'!$F$1:$F$60, MATCH(T1266, 'TAXA DE OCUP. RECUR.'!$E$1:$E$60, 0)),"")</f>
        <v>MAND. TOS WHN(Q) - [493]</v>
      </c>
      <c r="V1266" s="165">
        <v>24</v>
      </c>
      <c r="W1266"/>
      <c r="X1266" s="229">
        <v>46190</v>
      </c>
      <c r="Y1266" s="229"/>
      <c r="Z1266" s="47">
        <f t="shared" si="160"/>
        <v>25</v>
      </c>
      <c r="AA1266" s="47" t="str">
        <f t="shared" si="161"/>
        <v/>
      </c>
      <c r="AB1266" s="47" t="str">
        <f t="shared" si="164"/>
        <v>jun</v>
      </c>
      <c r="AC1266" s="47" t="str">
        <f t="shared" si="165"/>
        <v>2026</v>
      </c>
      <c r="AD1266" s="165" t="str">
        <f t="shared" si="159"/>
        <v/>
      </c>
    </row>
    <row r="1267" spans="1:30" x14ac:dyDescent="0.25">
      <c r="A1267" s="47" t="s">
        <v>2407</v>
      </c>
      <c r="B1267" s="47">
        <v>0</v>
      </c>
      <c r="C1267" s="47">
        <v>0</v>
      </c>
      <c r="D1267" s="47">
        <v>0</v>
      </c>
      <c r="E1267" s="47" t="s">
        <v>1108</v>
      </c>
      <c r="F1267" s="47" t="s">
        <v>2438</v>
      </c>
      <c r="G1267" s="47" t="s">
        <v>11</v>
      </c>
      <c r="H1267" s="47" t="s">
        <v>2408</v>
      </c>
      <c r="I1267" s="47">
        <v>1</v>
      </c>
      <c r="J1267" s="47" t="s">
        <v>1480</v>
      </c>
      <c r="K1267" s="47" t="s">
        <v>1486</v>
      </c>
      <c r="M1267" s="47">
        <f>_xlfn.XLOOKUP(BASE!$A1999,dd_carteira_fundição!A:A,dd_carteira_fundição!G:G,"",0)</f>
        <v>0</v>
      </c>
      <c r="N1267" s="47" t="s">
        <v>1164</v>
      </c>
      <c r="O1267"/>
      <c r="P1267"/>
      <c r="Q1267"/>
      <c r="R1267" s="47" t="s">
        <v>1690</v>
      </c>
      <c r="S1267" s="47" t="s">
        <v>1231</v>
      </c>
      <c r="T1267" s="164">
        <v>74</v>
      </c>
      <c r="U1267" s="47" t="str">
        <f>IFERROR(INDEX('TAXA DE OCUP. RECUR.'!$F$1:$F$60, MATCH(T1267, 'TAXA DE OCUP. RECUR.'!$E$1:$E$60, 0)),"")</f>
        <v>MONTAGEM (PREPARADOR DE PEÇA)-74</v>
      </c>
      <c r="V1267" s="165">
        <v>2</v>
      </c>
      <c r="W1267"/>
      <c r="X1267" s="229">
        <v>46181</v>
      </c>
      <c r="Y1267" s="229"/>
      <c r="Z1267" s="47">
        <f t="shared" si="160"/>
        <v>24</v>
      </c>
      <c r="AA1267" s="47" t="str">
        <f t="shared" si="161"/>
        <v/>
      </c>
      <c r="AB1267" s="47" t="str">
        <f t="shared" si="164"/>
        <v>jun</v>
      </c>
      <c r="AC1267" s="47" t="str">
        <f t="shared" si="165"/>
        <v>2026</v>
      </c>
      <c r="AD1267" s="165" t="str">
        <f t="shared" si="159"/>
        <v/>
      </c>
    </row>
    <row r="1268" spans="1:30" x14ac:dyDescent="0.25">
      <c r="A1268" s="47" t="s">
        <v>2407</v>
      </c>
      <c r="B1268" s="47">
        <v>0</v>
      </c>
      <c r="C1268" s="47">
        <v>0</v>
      </c>
      <c r="D1268" s="47">
        <v>0</v>
      </c>
      <c r="E1268" s="47" t="s">
        <v>1108</v>
      </c>
      <c r="F1268" s="47" t="s">
        <v>2438</v>
      </c>
      <c r="G1268" s="47" t="s">
        <v>11</v>
      </c>
      <c r="H1268" s="47" t="s">
        <v>2408</v>
      </c>
      <c r="I1268" s="47">
        <v>1</v>
      </c>
      <c r="J1268" s="47" t="s">
        <v>1480</v>
      </c>
      <c r="K1268" s="47" t="s">
        <v>1486</v>
      </c>
      <c r="M1268" s="47">
        <f>_xlfn.XLOOKUP(BASE!$A2000,dd_carteira_fundição!A:A,dd_carteira_fundição!G:G,"",0)</f>
        <v>0</v>
      </c>
      <c r="N1268" s="47" t="s">
        <v>1164</v>
      </c>
      <c r="O1268"/>
      <c r="P1268"/>
      <c r="Q1268"/>
      <c r="R1268" s="47" t="s">
        <v>158</v>
      </c>
      <c r="S1268" s="47" t="s">
        <v>158</v>
      </c>
      <c r="T1268" s="164">
        <v>2</v>
      </c>
      <c r="U1268" s="47" t="str">
        <f>IFERROR(INDEX('TAXA DE OCUP. RECUR.'!$F$1:$F$60, MATCH(T1268, 'TAXA DE OCUP. RECUR.'!$E$1:$E$60, 0)),"")</f>
        <v>EXPEDIÇÃO</v>
      </c>
      <c r="V1268" s="165">
        <v>1</v>
      </c>
      <c r="W1268"/>
      <c r="X1268" s="229">
        <v>46174</v>
      </c>
      <c r="Y1268" s="229"/>
      <c r="Z1268" s="47">
        <f t="shared" si="160"/>
        <v>23</v>
      </c>
      <c r="AA1268" s="47" t="str">
        <f t="shared" si="161"/>
        <v/>
      </c>
      <c r="AB1268" s="47" t="str">
        <f t="shared" si="164"/>
        <v>jun</v>
      </c>
      <c r="AC1268" s="47" t="str">
        <f t="shared" si="165"/>
        <v>2026</v>
      </c>
      <c r="AD1268" s="165" t="str">
        <f t="shared" si="159"/>
        <v/>
      </c>
    </row>
    <row r="1269" spans="1:30" x14ac:dyDescent="0.25">
      <c r="A1269" s="47" t="s">
        <v>2409</v>
      </c>
      <c r="B1269" s="47">
        <v>0</v>
      </c>
      <c r="C1269" s="47">
        <v>0</v>
      </c>
      <c r="D1269" s="47">
        <v>0</v>
      </c>
      <c r="E1269" s="47" t="s">
        <v>1108</v>
      </c>
      <c r="F1269" s="47" t="s">
        <v>2439</v>
      </c>
      <c r="G1269" s="47" t="s">
        <v>11</v>
      </c>
      <c r="H1269" s="47" t="s">
        <v>2410</v>
      </c>
      <c r="I1269" s="47">
        <v>1</v>
      </c>
      <c r="J1269" s="47" t="s">
        <v>1480</v>
      </c>
      <c r="K1269" s="47" t="s">
        <v>1486</v>
      </c>
      <c r="M1269" s="47">
        <f>_xlfn.XLOOKUP(BASE!$A2001,dd_carteira_fundição!A:A,dd_carteira_fundição!G:G,"",0)</f>
        <v>0</v>
      </c>
      <c r="N1269" s="47" t="s">
        <v>1164</v>
      </c>
      <c r="O1269"/>
      <c r="P1269"/>
      <c r="Q1269"/>
      <c r="R1269" s="47" t="s">
        <v>1687</v>
      </c>
      <c r="S1269" s="48" t="s">
        <v>1156</v>
      </c>
      <c r="T1269" s="164">
        <v>1</v>
      </c>
      <c r="U1269" s="47" t="str">
        <f>IFERROR(INDEX('TAXA DE OCUP. RECUR.'!$F$1:$F$60, MATCH(T1269, 'TAXA DE OCUP. RECUR.'!$E$1:$E$60, 0)),"")</f>
        <v>FUNDIÇÃO MORENO</v>
      </c>
      <c r="V1269" s="165">
        <v>1</v>
      </c>
      <c r="W1269"/>
      <c r="X1269" s="229">
        <v>46075</v>
      </c>
      <c r="Y1269" s="229">
        <f t="shared" ref="Y1269:Y1279" si="166">X1269</f>
        <v>46075</v>
      </c>
      <c r="Z1269" s="47">
        <f t="shared" si="160"/>
        <v>8</v>
      </c>
      <c r="AA1269" s="47">
        <f t="shared" si="161"/>
        <v>8</v>
      </c>
      <c r="AB1269" s="47" t="str">
        <f t="shared" si="164"/>
        <v>fev</v>
      </c>
      <c r="AC1269" s="47" t="str">
        <f t="shared" si="165"/>
        <v>2026</v>
      </c>
      <c r="AD1269" s="165">
        <f t="shared" si="159"/>
        <v>1</v>
      </c>
    </row>
    <row r="1270" spans="1:30" x14ac:dyDescent="0.25">
      <c r="A1270" s="47" t="s">
        <v>2409</v>
      </c>
      <c r="B1270" s="47">
        <v>0</v>
      </c>
      <c r="C1270" s="47">
        <v>0</v>
      </c>
      <c r="D1270" s="47">
        <v>0</v>
      </c>
      <c r="E1270" s="47" t="s">
        <v>1108</v>
      </c>
      <c r="F1270" s="47" t="s">
        <v>2439</v>
      </c>
      <c r="G1270" s="47" t="s">
        <v>11</v>
      </c>
      <c r="H1270" s="47" t="s">
        <v>2410</v>
      </c>
      <c r="I1270" s="47">
        <v>1</v>
      </c>
      <c r="J1270" s="47" t="s">
        <v>1480</v>
      </c>
      <c r="K1270" s="47" t="s">
        <v>1486</v>
      </c>
      <c r="M1270" s="47">
        <f>_xlfn.XLOOKUP(BASE!$A2002,dd_carteira_fundição!A:A,dd_carteira_fundição!G:G,"",0)</f>
        <v>0</v>
      </c>
      <c r="N1270" s="47" t="s">
        <v>1164</v>
      </c>
      <c r="O1270"/>
      <c r="P1270"/>
      <c r="Q1270"/>
      <c r="R1270" s="47" t="s">
        <v>1690</v>
      </c>
      <c r="S1270" s="47" t="s">
        <v>2433</v>
      </c>
      <c r="T1270" s="164">
        <v>610</v>
      </c>
      <c r="U1270" s="47" t="str">
        <f>IFERROR(INDEX('TAXA DE OCUP. RECUR.'!$F$1:$F$60, MATCH(T1270, 'TAXA DE OCUP. RECUR.'!$E$1:$E$60, 0)),"")</f>
        <v>FRESADORA HEYLIGENTASDE - [610]</v>
      </c>
      <c r="V1270" s="165">
        <v>24</v>
      </c>
      <c r="W1270"/>
      <c r="X1270" s="229">
        <v>46161</v>
      </c>
      <c r="Y1270" s="229">
        <f t="shared" si="166"/>
        <v>46161</v>
      </c>
      <c r="Z1270" s="47">
        <f t="shared" si="160"/>
        <v>21</v>
      </c>
      <c r="AA1270" s="47">
        <f t="shared" si="161"/>
        <v>21</v>
      </c>
      <c r="AB1270" s="47" t="str">
        <f t="shared" si="164"/>
        <v>mai</v>
      </c>
      <c r="AC1270" s="47" t="str">
        <f t="shared" si="165"/>
        <v>2026</v>
      </c>
      <c r="AD1270" s="165">
        <f t="shared" si="159"/>
        <v>1</v>
      </c>
    </row>
    <row r="1271" spans="1:30" x14ac:dyDescent="0.25">
      <c r="A1271" s="47" t="s">
        <v>2409</v>
      </c>
      <c r="B1271" s="47">
        <v>0</v>
      </c>
      <c r="C1271" s="47">
        <v>0</v>
      </c>
      <c r="D1271" s="47">
        <v>0</v>
      </c>
      <c r="E1271" s="47" t="s">
        <v>1108</v>
      </c>
      <c r="F1271" s="47" t="s">
        <v>2439</v>
      </c>
      <c r="G1271" s="47" t="s">
        <v>11</v>
      </c>
      <c r="H1271" s="47" t="s">
        <v>2410</v>
      </c>
      <c r="I1271" s="47">
        <v>1</v>
      </c>
      <c r="J1271" s="47" t="s">
        <v>1480</v>
      </c>
      <c r="K1271" s="47" t="s">
        <v>1486</v>
      </c>
      <c r="M1271" s="47">
        <f>_xlfn.XLOOKUP(BASE!$A2003,dd_carteira_fundição!A:A,dd_carteira_fundição!G:G,"",0)</f>
        <v>0</v>
      </c>
      <c r="N1271" s="47" t="s">
        <v>1164</v>
      </c>
      <c r="O1271"/>
      <c r="P1271"/>
      <c r="Q1271"/>
      <c r="R1271" s="47" t="s">
        <v>1690</v>
      </c>
      <c r="S1271" s="25" t="s">
        <v>2434</v>
      </c>
      <c r="T1271" s="16">
        <v>610</v>
      </c>
      <c r="U1271" s="47" t="str">
        <f>IFERROR(INDEX('TAXA DE OCUP. RECUR.'!$F$1:$F$60, MATCH(T1271, 'TAXA DE OCUP. RECUR.'!$E$1:$E$60, 0)),"")</f>
        <v>FRESADORA HEYLIGENTASDE - [610]</v>
      </c>
      <c r="V1271" s="165">
        <v>24</v>
      </c>
      <c r="W1271"/>
      <c r="X1271" s="229">
        <v>46165</v>
      </c>
      <c r="Y1271" s="229">
        <f t="shared" si="166"/>
        <v>46165</v>
      </c>
      <c r="Z1271" s="47">
        <f t="shared" si="160"/>
        <v>21</v>
      </c>
      <c r="AA1271" s="47">
        <f t="shared" si="161"/>
        <v>21</v>
      </c>
      <c r="AB1271" s="47" t="str">
        <f t="shared" si="164"/>
        <v>mai</v>
      </c>
      <c r="AC1271" s="47" t="str">
        <f t="shared" si="165"/>
        <v>2026</v>
      </c>
      <c r="AD1271" s="165">
        <f t="shared" si="159"/>
        <v>1</v>
      </c>
    </row>
    <row r="1272" spans="1:30" x14ac:dyDescent="0.25">
      <c r="A1272" s="47" t="s">
        <v>2409</v>
      </c>
      <c r="B1272" s="47">
        <v>0</v>
      </c>
      <c r="C1272" s="47">
        <v>0</v>
      </c>
      <c r="D1272" s="47">
        <v>0</v>
      </c>
      <c r="E1272" s="47" t="s">
        <v>1108</v>
      </c>
      <c r="F1272" s="47" t="s">
        <v>2439</v>
      </c>
      <c r="G1272" s="47" t="s">
        <v>11</v>
      </c>
      <c r="H1272" s="47" t="s">
        <v>2410</v>
      </c>
      <c r="I1272" s="47">
        <v>1</v>
      </c>
      <c r="J1272" s="47" t="s">
        <v>1480</v>
      </c>
      <c r="K1272" s="47" t="s">
        <v>1486</v>
      </c>
      <c r="M1272" s="47">
        <f>_xlfn.XLOOKUP(BASE!$A2004,dd_carteira_fundição!A:A,dd_carteira_fundição!G:G,"",0)</f>
        <v>0</v>
      </c>
      <c r="N1272" s="47" t="s">
        <v>1164</v>
      </c>
      <c r="O1272"/>
      <c r="P1272"/>
      <c r="Q1272"/>
      <c r="R1272" s="47" t="s">
        <v>1690</v>
      </c>
      <c r="S1272" s="47" t="s">
        <v>1231</v>
      </c>
      <c r="T1272" s="164">
        <v>74</v>
      </c>
      <c r="U1272" s="47" t="str">
        <f>IFERROR(INDEX('TAXA DE OCUP. RECUR.'!$F$1:$F$60, MATCH(T1272, 'TAXA DE OCUP. RECUR.'!$E$1:$E$60, 0)),"")</f>
        <v>MONTAGEM (PREPARADOR DE PEÇA)-74</v>
      </c>
      <c r="V1272" s="165">
        <v>2</v>
      </c>
      <c r="W1272"/>
      <c r="X1272" s="229">
        <v>46165</v>
      </c>
      <c r="Y1272" s="229">
        <f t="shared" si="166"/>
        <v>46165</v>
      </c>
      <c r="Z1272" s="47">
        <f t="shared" si="160"/>
        <v>21</v>
      </c>
      <c r="AA1272" s="47">
        <f>IF(Y1272&lt;&gt;"",WEEKNUM(Y1272,11),"")</f>
        <v>21</v>
      </c>
      <c r="AB1272" s="47" t="str">
        <f t="shared" si="164"/>
        <v>mai</v>
      </c>
      <c r="AC1272" s="47" t="str">
        <f t="shared" si="165"/>
        <v>2026</v>
      </c>
      <c r="AD1272" s="165">
        <f t="shared" si="159"/>
        <v>1</v>
      </c>
    </row>
    <row r="1273" spans="1:30" x14ac:dyDescent="0.25">
      <c r="A1273" s="47" t="s">
        <v>2409</v>
      </c>
      <c r="B1273" s="47">
        <v>0</v>
      </c>
      <c r="C1273" s="47">
        <v>0</v>
      </c>
      <c r="D1273" s="47">
        <v>0</v>
      </c>
      <c r="E1273" s="47" t="s">
        <v>1108</v>
      </c>
      <c r="F1273" s="47" t="s">
        <v>2439</v>
      </c>
      <c r="G1273" s="47" t="s">
        <v>11</v>
      </c>
      <c r="H1273" s="47" t="s">
        <v>2410</v>
      </c>
      <c r="I1273" s="47">
        <v>1</v>
      </c>
      <c r="J1273" s="47" t="s">
        <v>1480</v>
      </c>
      <c r="K1273" s="47" t="s">
        <v>1486</v>
      </c>
      <c r="M1273" s="47">
        <f>_xlfn.XLOOKUP(BASE!$A2005,dd_carteira_fundição!A:A,dd_carteira_fundição!G:G,"",0)</f>
        <v>0</v>
      </c>
      <c r="N1273" s="47" t="s">
        <v>1164</v>
      </c>
      <c r="O1273"/>
      <c r="P1273"/>
      <c r="Q1273"/>
      <c r="R1273" s="47" t="s">
        <v>158</v>
      </c>
      <c r="S1273" s="47" t="s">
        <v>158</v>
      </c>
      <c r="T1273" s="164">
        <v>2</v>
      </c>
      <c r="U1273" s="47" t="str">
        <f>IFERROR(INDEX('TAXA DE OCUP. RECUR.'!$F$1:$F$60, MATCH(T1273, 'TAXA DE OCUP. RECUR.'!$E$1:$E$60, 0)),"")</f>
        <v>EXPEDIÇÃO</v>
      </c>
      <c r="V1273" s="165">
        <v>1</v>
      </c>
      <c r="W1273"/>
      <c r="X1273" s="229">
        <v>46174</v>
      </c>
      <c r="Y1273" s="229">
        <f t="shared" si="166"/>
        <v>46174</v>
      </c>
      <c r="Z1273" s="47">
        <f t="shared" si="160"/>
        <v>23</v>
      </c>
      <c r="AA1273" s="47">
        <f t="shared" si="161"/>
        <v>23</v>
      </c>
      <c r="AB1273" s="47" t="str">
        <f t="shared" si="164"/>
        <v>jun</v>
      </c>
      <c r="AC1273" s="47" t="str">
        <f t="shared" si="165"/>
        <v>2026</v>
      </c>
      <c r="AD1273" s="165">
        <f t="shared" si="159"/>
        <v>1</v>
      </c>
    </row>
    <row r="1274" spans="1:30" x14ac:dyDescent="0.25">
      <c r="A1274" s="47" t="s">
        <v>2411</v>
      </c>
      <c r="B1274" s="47">
        <v>0</v>
      </c>
      <c r="C1274" s="47">
        <v>0</v>
      </c>
      <c r="D1274" s="47">
        <v>0</v>
      </c>
      <c r="E1274" s="47" t="s">
        <v>1108</v>
      </c>
      <c r="F1274" s="47" t="s">
        <v>2439</v>
      </c>
      <c r="G1274" s="47" t="s">
        <v>11</v>
      </c>
      <c r="H1274" s="47" t="s">
        <v>2412</v>
      </c>
      <c r="I1274" s="47">
        <v>1</v>
      </c>
      <c r="J1274" s="47" t="s">
        <v>1480</v>
      </c>
      <c r="K1274" s="47" t="s">
        <v>1486</v>
      </c>
      <c r="M1274" s="47">
        <f>_xlfn.XLOOKUP(BASE!$A2006,dd_carteira_fundição!A:A,dd_carteira_fundição!G:G,"",0)</f>
        <v>0</v>
      </c>
      <c r="N1274" s="47" t="s">
        <v>1164</v>
      </c>
      <c r="O1274"/>
      <c r="P1274"/>
      <c r="Q1274"/>
      <c r="R1274" s="47" t="s">
        <v>1687</v>
      </c>
      <c r="S1274" s="48" t="s">
        <v>1156</v>
      </c>
      <c r="T1274" s="164">
        <v>1</v>
      </c>
      <c r="U1274" s="47" t="str">
        <f>IFERROR(INDEX('TAXA DE OCUP. RECUR.'!$F$1:$F$60, MATCH(T1274, 'TAXA DE OCUP. RECUR.'!$E$1:$E$60, 0)),"")</f>
        <v>FUNDIÇÃO MORENO</v>
      </c>
      <c r="V1274" s="165">
        <v>1</v>
      </c>
      <c r="W1274"/>
      <c r="X1274" s="229">
        <v>46075</v>
      </c>
      <c r="Y1274" s="229">
        <f t="shared" si="166"/>
        <v>46075</v>
      </c>
      <c r="Z1274" s="47">
        <f t="shared" si="160"/>
        <v>8</v>
      </c>
      <c r="AA1274" s="47">
        <f>IF(Y1274&lt;&gt;"",WEEKNUM(Y1274,11),"")</f>
        <v>8</v>
      </c>
      <c r="AB1274" s="47" t="str">
        <f t="shared" si="164"/>
        <v>fev</v>
      </c>
      <c r="AC1274" s="47" t="str">
        <f t="shared" si="165"/>
        <v>2026</v>
      </c>
      <c r="AD1274" s="165">
        <f t="shared" si="159"/>
        <v>1</v>
      </c>
    </row>
    <row r="1275" spans="1:30" x14ac:dyDescent="0.25">
      <c r="A1275" s="47" t="s">
        <v>2411</v>
      </c>
      <c r="B1275" s="47">
        <v>0</v>
      </c>
      <c r="C1275" s="47">
        <v>0</v>
      </c>
      <c r="D1275" s="47">
        <v>0</v>
      </c>
      <c r="E1275" s="47" t="s">
        <v>1108</v>
      </c>
      <c r="F1275" s="47" t="s">
        <v>2440</v>
      </c>
      <c r="G1275" s="47" t="s">
        <v>11</v>
      </c>
      <c r="H1275" s="47" t="s">
        <v>2412</v>
      </c>
      <c r="I1275" s="47">
        <v>1</v>
      </c>
      <c r="J1275" s="47" t="s">
        <v>1480</v>
      </c>
      <c r="K1275" s="47" t="s">
        <v>1486</v>
      </c>
      <c r="M1275" s="47">
        <f>_xlfn.XLOOKUP(BASE!$A2007,dd_carteira_fundição!A:A,dd_carteira_fundição!G:G,"",0)</f>
        <v>0</v>
      </c>
      <c r="N1275" s="47" t="s">
        <v>1164</v>
      </c>
      <c r="O1275"/>
      <c r="P1275"/>
      <c r="Q1275"/>
      <c r="R1275" s="47" t="s">
        <v>1690</v>
      </c>
      <c r="S1275" s="47" t="s">
        <v>2433</v>
      </c>
      <c r="T1275" s="164">
        <v>610</v>
      </c>
      <c r="U1275" s="47" t="str">
        <f>IFERROR(INDEX('TAXA DE OCUP. RECUR.'!$F$1:$F$60, MATCH(T1275, 'TAXA DE OCUP. RECUR.'!$E$1:$E$60, 0)),"")</f>
        <v>FRESADORA HEYLIGENTASDE - [610]</v>
      </c>
      <c r="V1275" s="165">
        <v>24</v>
      </c>
      <c r="W1275"/>
      <c r="X1275" s="229">
        <v>46161</v>
      </c>
      <c r="Y1275" s="229">
        <f t="shared" si="166"/>
        <v>46161</v>
      </c>
      <c r="Z1275" s="47">
        <f t="shared" si="160"/>
        <v>21</v>
      </c>
      <c r="AA1275" s="47">
        <f t="shared" si="161"/>
        <v>21</v>
      </c>
      <c r="AB1275" s="47" t="str">
        <f t="shared" si="164"/>
        <v>mai</v>
      </c>
      <c r="AC1275" s="47" t="str">
        <f t="shared" si="165"/>
        <v>2026</v>
      </c>
      <c r="AD1275" s="165">
        <f t="shared" si="159"/>
        <v>1</v>
      </c>
    </row>
    <row r="1276" spans="1:30" x14ac:dyDescent="0.25">
      <c r="A1276" s="47" t="s">
        <v>2411</v>
      </c>
      <c r="B1276" s="47">
        <v>0</v>
      </c>
      <c r="C1276" s="47">
        <v>0</v>
      </c>
      <c r="D1276" s="47">
        <v>0</v>
      </c>
      <c r="E1276" s="47" t="s">
        <v>1108</v>
      </c>
      <c r="F1276" s="47" t="s">
        <v>2440</v>
      </c>
      <c r="G1276" s="47" t="s">
        <v>11</v>
      </c>
      <c r="H1276" s="47" t="s">
        <v>2412</v>
      </c>
      <c r="I1276" s="47">
        <v>1</v>
      </c>
      <c r="J1276" s="47" t="s">
        <v>1480</v>
      </c>
      <c r="K1276" s="47" t="s">
        <v>1486</v>
      </c>
      <c r="M1276" s="47">
        <f>_xlfn.XLOOKUP(BASE!$A2008,dd_carteira_fundição!A:A,dd_carteira_fundição!G:G,"",0)</f>
        <v>0</v>
      </c>
      <c r="N1276" s="47" t="s">
        <v>1164</v>
      </c>
      <c r="O1276"/>
      <c r="P1276"/>
      <c r="Q1276"/>
      <c r="R1276" s="47" t="s">
        <v>1690</v>
      </c>
      <c r="S1276" s="25" t="s">
        <v>2434</v>
      </c>
      <c r="T1276" s="16">
        <v>610</v>
      </c>
      <c r="U1276" s="47" t="str">
        <f>IFERROR(INDEX('TAXA DE OCUP. RECUR.'!$F$1:$F$60, MATCH(T1276, 'TAXA DE OCUP. RECUR.'!$E$1:$E$60, 0)),"")</f>
        <v>FRESADORA HEYLIGENTASDE - [610]</v>
      </c>
      <c r="V1276" s="165">
        <v>24</v>
      </c>
      <c r="W1276"/>
      <c r="X1276" s="229">
        <v>46165</v>
      </c>
      <c r="Y1276" s="229">
        <f t="shared" si="166"/>
        <v>46165</v>
      </c>
      <c r="Z1276" s="47">
        <f t="shared" si="160"/>
        <v>21</v>
      </c>
      <c r="AA1276" s="47">
        <f t="shared" si="161"/>
        <v>21</v>
      </c>
      <c r="AB1276" s="47" t="str">
        <f t="shared" si="164"/>
        <v>mai</v>
      </c>
      <c r="AC1276" s="47" t="str">
        <f t="shared" si="165"/>
        <v>2026</v>
      </c>
      <c r="AD1276" s="165">
        <f t="shared" si="159"/>
        <v>1</v>
      </c>
    </row>
    <row r="1277" spans="1:30" x14ac:dyDescent="0.25">
      <c r="A1277" s="47" t="s">
        <v>2411</v>
      </c>
      <c r="B1277" s="47">
        <v>0</v>
      </c>
      <c r="C1277" s="47">
        <v>0</v>
      </c>
      <c r="D1277" s="47">
        <v>0</v>
      </c>
      <c r="E1277" s="47" t="s">
        <v>1108</v>
      </c>
      <c r="F1277" s="47" t="s">
        <v>2440</v>
      </c>
      <c r="G1277" s="47" t="s">
        <v>11</v>
      </c>
      <c r="H1277" s="47" t="s">
        <v>2412</v>
      </c>
      <c r="I1277" s="47">
        <v>1</v>
      </c>
      <c r="J1277" s="47" t="s">
        <v>1480</v>
      </c>
      <c r="K1277" s="47" t="s">
        <v>1486</v>
      </c>
      <c r="M1277" s="47">
        <f>_xlfn.XLOOKUP(BASE!$A2009,dd_carteira_fundição!A:A,dd_carteira_fundição!G:G,"",0)</f>
        <v>0</v>
      </c>
      <c r="N1277" s="47" t="s">
        <v>1164</v>
      </c>
      <c r="O1277"/>
      <c r="P1277"/>
      <c r="Q1277"/>
      <c r="R1277" s="47" t="s">
        <v>1690</v>
      </c>
      <c r="S1277" s="47" t="s">
        <v>1231</v>
      </c>
      <c r="T1277" s="164">
        <v>74</v>
      </c>
      <c r="U1277" s="47" t="str">
        <f>IFERROR(INDEX('TAXA DE OCUP. RECUR.'!$F$1:$F$60, MATCH(T1277, 'TAXA DE OCUP. RECUR.'!$E$1:$E$60, 0)),"")</f>
        <v>MONTAGEM (PREPARADOR DE PEÇA)-74</v>
      </c>
      <c r="V1277" s="165">
        <v>2</v>
      </c>
      <c r="W1277"/>
      <c r="X1277" s="229">
        <v>46165</v>
      </c>
      <c r="Y1277" s="229">
        <f t="shared" si="166"/>
        <v>46165</v>
      </c>
      <c r="Z1277" s="47">
        <f t="shared" si="160"/>
        <v>21</v>
      </c>
      <c r="AA1277" s="47">
        <f>IF(Y1277&lt;&gt;"",WEEKNUM(Y1277,11),"")</f>
        <v>21</v>
      </c>
      <c r="AB1277" s="47" t="str">
        <f t="shared" si="164"/>
        <v>mai</v>
      </c>
      <c r="AC1277" s="47" t="str">
        <f t="shared" si="165"/>
        <v>2026</v>
      </c>
      <c r="AD1277" s="165">
        <f t="shared" si="159"/>
        <v>1</v>
      </c>
    </row>
    <row r="1278" spans="1:30" x14ac:dyDescent="0.25">
      <c r="A1278" s="47" t="s">
        <v>2411</v>
      </c>
      <c r="B1278" s="47">
        <v>0</v>
      </c>
      <c r="C1278" s="47">
        <v>0</v>
      </c>
      <c r="D1278" s="47">
        <v>0</v>
      </c>
      <c r="E1278" s="47" t="s">
        <v>1108</v>
      </c>
      <c r="F1278" s="47" t="s">
        <v>2440</v>
      </c>
      <c r="G1278" s="47" t="s">
        <v>11</v>
      </c>
      <c r="H1278" s="47" t="s">
        <v>2412</v>
      </c>
      <c r="I1278" s="47">
        <v>1</v>
      </c>
      <c r="J1278" s="47" t="s">
        <v>1480</v>
      </c>
      <c r="K1278" s="47" t="s">
        <v>1486</v>
      </c>
      <c r="M1278" s="47">
        <f>_xlfn.XLOOKUP(BASE!$A2010,dd_carteira_fundição!A:A,dd_carteira_fundição!G:G,"",0)</f>
        <v>0</v>
      </c>
      <c r="N1278" s="47" t="s">
        <v>1164</v>
      </c>
      <c r="O1278"/>
      <c r="P1278"/>
      <c r="Q1278"/>
      <c r="R1278" s="47" t="s">
        <v>158</v>
      </c>
      <c r="S1278" s="47" t="s">
        <v>158</v>
      </c>
      <c r="T1278" s="164">
        <v>2</v>
      </c>
      <c r="U1278" s="47" t="str">
        <f>IFERROR(INDEX('TAXA DE OCUP. RECUR.'!$F$1:$F$60, MATCH(T1278, 'TAXA DE OCUP. RECUR.'!$E$1:$E$60, 0)),"")</f>
        <v>EXPEDIÇÃO</v>
      </c>
      <c r="V1278" s="165">
        <v>1</v>
      </c>
      <c r="W1278"/>
      <c r="X1278" s="229">
        <v>46174</v>
      </c>
      <c r="Y1278" s="229">
        <f t="shared" si="166"/>
        <v>46174</v>
      </c>
      <c r="Z1278" s="47">
        <f t="shared" si="160"/>
        <v>23</v>
      </c>
      <c r="AA1278" s="47">
        <f t="shared" si="161"/>
        <v>23</v>
      </c>
      <c r="AB1278" s="47" t="str">
        <f t="shared" si="164"/>
        <v>jun</v>
      </c>
      <c r="AC1278" s="47" t="str">
        <f t="shared" si="165"/>
        <v>2026</v>
      </c>
      <c r="AD1278" s="165">
        <f t="shared" si="159"/>
        <v>1</v>
      </c>
    </row>
    <row r="1279" spans="1:30" x14ac:dyDescent="0.25">
      <c r="A1279" s="47" t="s">
        <v>2413</v>
      </c>
      <c r="B1279" s="47">
        <v>0</v>
      </c>
      <c r="C1279" s="47">
        <v>0</v>
      </c>
      <c r="D1279" s="47">
        <v>0</v>
      </c>
      <c r="E1279" s="47" t="s">
        <v>1108</v>
      </c>
      <c r="F1279" s="47" t="s">
        <v>2441</v>
      </c>
      <c r="G1279" s="47" t="s">
        <v>11</v>
      </c>
      <c r="H1279" s="47" t="s">
        <v>2414</v>
      </c>
      <c r="I1279" s="47">
        <v>1</v>
      </c>
      <c r="J1279" s="47" t="s">
        <v>1480</v>
      </c>
      <c r="K1279" s="47" t="s">
        <v>1486</v>
      </c>
      <c r="M1279" s="47">
        <f>_xlfn.XLOOKUP(BASE!$A2011,dd_carteira_fundição!A:A,dd_carteira_fundição!G:G,"",0)</f>
        <v>0</v>
      </c>
      <c r="N1279" s="47" t="s">
        <v>1164</v>
      </c>
      <c r="O1279"/>
      <c r="P1279"/>
      <c r="Q1279"/>
      <c r="R1279" s="47" t="s">
        <v>1687</v>
      </c>
      <c r="S1279" s="48" t="s">
        <v>1156</v>
      </c>
      <c r="T1279" s="164">
        <v>1</v>
      </c>
      <c r="U1279" s="47" t="str">
        <f>IFERROR(INDEX('TAXA DE OCUP. RECUR.'!$F$1:$F$60, MATCH(T1279, 'TAXA DE OCUP. RECUR.'!$E$1:$E$60, 0)),"")</f>
        <v>FUNDIÇÃO MORENO</v>
      </c>
      <c r="V1279" s="165">
        <v>1</v>
      </c>
      <c r="W1279"/>
      <c r="X1279" s="229">
        <v>46075</v>
      </c>
      <c r="Y1279" s="229">
        <f t="shared" si="166"/>
        <v>46075</v>
      </c>
      <c r="Z1279" s="47">
        <f t="shared" si="160"/>
        <v>8</v>
      </c>
      <c r="AA1279" s="47">
        <f>IF(Y1279&lt;&gt;"",WEEKNUM(Y1279,11),"")</f>
        <v>8</v>
      </c>
      <c r="AB1279" s="47" t="str">
        <f t="shared" si="164"/>
        <v>fev</v>
      </c>
      <c r="AC1279" s="47" t="str">
        <f t="shared" si="165"/>
        <v>2026</v>
      </c>
      <c r="AD1279" s="165">
        <f t="shared" si="159"/>
        <v>1</v>
      </c>
    </row>
    <row r="1280" spans="1:30" x14ac:dyDescent="0.25">
      <c r="A1280" s="47" t="s">
        <v>2413</v>
      </c>
      <c r="B1280" s="47">
        <v>0</v>
      </c>
      <c r="C1280" s="47">
        <v>0</v>
      </c>
      <c r="D1280" s="47">
        <v>0</v>
      </c>
      <c r="E1280" s="47" t="s">
        <v>1108</v>
      </c>
      <c r="F1280" s="47" t="s">
        <v>2441</v>
      </c>
      <c r="G1280" s="47" t="s">
        <v>11</v>
      </c>
      <c r="H1280" s="47" t="s">
        <v>2414</v>
      </c>
      <c r="I1280" s="47">
        <v>1</v>
      </c>
      <c r="J1280" s="47" t="s">
        <v>1480</v>
      </c>
      <c r="K1280" s="47" t="s">
        <v>1486</v>
      </c>
      <c r="M1280" s="47">
        <f>_xlfn.XLOOKUP(BASE!$A2012,dd_carteira_fundição!A:A,dd_carteira_fundição!G:G,"",0)</f>
        <v>0</v>
      </c>
      <c r="N1280" s="47" t="s">
        <v>1164</v>
      </c>
      <c r="O1280"/>
      <c r="P1280"/>
      <c r="Q1280"/>
      <c r="R1280" s="47" t="s">
        <v>1690</v>
      </c>
      <c r="S1280" s="47" t="s">
        <v>2433</v>
      </c>
      <c r="T1280" s="164">
        <v>433</v>
      </c>
      <c r="U1280" s="47" t="str">
        <f>IFERROR(INDEX('TAXA DE OCUP. RECUR.'!$F$1:$F$60, MATCH(T1280, 'TAXA DE OCUP. RECUR.'!$E$1:$E$60, 0)),"")</f>
        <v>MANDRILH. SCHARMANM FB-125 - [433]</v>
      </c>
      <c r="V1280" s="165">
        <v>24</v>
      </c>
      <c r="W1280"/>
      <c r="X1280" s="229">
        <v>46160</v>
      </c>
      <c r="Y1280" s="229"/>
      <c r="Z1280" s="47">
        <f t="shared" si="160"/>
        <v>21</v>
      </c>
      <c r="AA1280" s="47" t="str">
        <f t="shared" si="161"/>
        <v/>
      </c>
      <c r="AB1280" s="47" t="str">
        <f t="shared" si="164"/>
        <v>mai</v>
      </c>
      <c r="AC1280" s="47" t="str">
        <f t="shared" si="165"/>
        <v>2026</v>
      </c>
      <c r="AD1280" s="165" t="str">
        <f t="shared" si="159"/>
        <v/>
      </c>
    </row>
    <row r="1281" spans="1:30" x14ac:dyDescent="0.25">
      <c r="A1281" s="47" t="s">
        <v>2413</v>
      </c>
      <c r="B1281" s="47">
        <v>0</v>
      </c>
      <c r="C1281" s="47">
        <v>0</v>
      </c>
      <c r="D1281" s="47">
        <v>0</v>
      </c>
      <c r="E1281" s="47" t="s">
        <v>1108</v>
      </c>
      <c r="F1281" s="47" t="s">
        <v>2441</v>
      </c>
      <c r="G1281" s="47" t="s">
        <v>11</v>
      </c>
      <c r="H1281" s="47" t="s">
        <v>2414</v>
      </c>
      <c r="I1281" s="47">
        <v>1</v>
      </c>
      <c r="J1281" s="47" t="s">
        <v>1480</v>
      </c>
      <c r="K1281" s="47" t="s">
        <v>1486</v>
      </c>
      <c r="M1281" s="47">
        <f>_xlfn.XLOOKUP(BASE!$A2013,dd_carteira_fundição!A:A,dd_carteira_fundição!G:G,"",0)</f>
        <v>0</v>
      </c>
      <c r="N1281" s="47" t="s">
        <v>1164</v>
      </c>
      <c r="O1281"/>
      <c r="P1281"/>
      <c r="Q1281"/>
      <c r="R1281" s="47" t="s">
        <v>1690</v>
      </c>
      <c r="S1281" s="25" t="s">
        <v>2434</v>
      </c>
      <c r="T1281" s="16">
        <v>493</v>
      </c>
      <c r="U1281" s="47" t="str">
        <f>IFERROR(INDEX('TAXA DE OCUP. RECUR.'!$F$1:$F$60, MATCH(T1281, 'TAXA DE OCUP. RECUR.'!$E$1:$E$60, 0)),"")</f>
        <v>MAND. TOS WHN(Q) - [493]</v>
      </c>
      <c r="V1281" s="165">
        <v>24</v>
      </c>
      <c r="W1281"/>
      <c r="X1281" s="229">
        <v>46162</v>
      </c>
      <c r="Y1281" s="229"/>
      <c r="Z1281" s="47">
        <f t="shared" si="160"/>
        <v>21</v>
      </c>
      <c r="AA1281" s="47" t="str">
        <f t="shared" si="161"/>
        <v/>
      </c>
      <c r="AB1281" s="47" t="str">
        <f t="shared" si="164"/>
        <v>mai</v>
      </c>
      <c r="AC1281" s="47" t="str">
        <f t="shared" si="165"/>
        <v>2026</v>
      </c>
      <c r="AD1281" s="165" t="str">
        <f t="shared" si="159"/>
        <v/>
      </c>
    </row>
    <row r="1282" spans="1:30" x14ac:dyDescent="0.25">
      <c r="A1282" s="47" t="s">
        <v>2413</v>
      </c>
      <c r="B1282" s="47">
        <v>0</v>
      </c>
      <c r="C1282" s="47">
        <v>0</v>
      </c>
      <c r="D1282" s="47">
        <v>0</v>
      </c>
      <c r="E1282" s="47" t="s">
        <v>1108</v>
      </c>
      <c r="F1282" s="47" t="s">
        <v>2441</v>
      </c>
      <c r="G1282" s="47" t="s">
        <v>11</v>
      </c>
      <c r="H1282" s="47" t="s">
        <v>2414</v>
      </c>
      <c r="I1282" s="47">
        <v>1</v>
      </c>
      <c r="J1282" s="47" t="s">
        <v>1480</v>
      </c>
      <c r="K1282" s="47" t="s">
        <v>1486</v>
      </c>
      <c r="M1282" s="47">
        <f>_xlfn.XLOOKUP(BASE!$A2014,dd_carteira_fundição!A:A,dd_carteira_fundição!G:G,"",0)</f>
        <v>0</v>
      </c>
      <c r="N1282" s="47" t="s">
        <v>1164</v>
      </c>
      <c r="O1282"/>
      <c r="P1282"/>
      <c r="Q1282"/>
      <c r="R1282" s="47" t="s">
        <v>1690</v>
      </c>
      <c r="S1282" s="47" t="s">
        <v>1231</v>
      </c>
      <c r="T1282" s="164">
        <v>74</v>
      </c>
      <c r="U1282" s="47" t="str">
        <f>IFERROR(INDEX('TAXA DE OCUP. RECUR.'!$F$1:$F$60, MATCH(T1282, 'TAXA DE OCUP. RECUR.'!$E$1:$E$60, 0)),"")</f>
        <v>MONTAGEM (PREPARADOR DE PEÇA)-74</v>
      </c>
      <c r="V1282" s="165">
        <v>2</v>
      </c>
      <c r="W1282"/>
      <c r="X1282" s="229">
        <v>46171</v>
      </c>
      <c r="Y1282" s="229"/>
      <c r="Z1282" s="47">
        <f t="shared" si="160"/>
        <v>22</v>
      </c>
      <c r="AA1282" s="47" t="str">
        <f t="shared" si="161"/>
        <v/>
      </c>
      <c r="AB1282" s="47" t="str">
        <f t="shared" si="164"/>
        <v>mai</v>
      </c>
      <c r="AC1282" s="47" t="str">
        <f t="shared" si="165"/>
        <v>2026</v>
      </c>
      <c r="AD1282" s="165" t="str">
        <f t="shared" ref="AD1282:AD1345" si="167">IF(Y1282&lt;&gt;"",1,"")</f>
        <v/>
      </c>
    </row>
    <row r="1283" spans="1:30" x14ac:dyDescent="0.25">
      <c r="A1283" s="47" t="s">
        <v>2413</v>
      </c>
      <c r="B1283" s="47">
        <v>0</v>
      </c>
      <c r="C1283" s="47">
        <v>0</v>
      </c>
      <c r="D1283" s="47">
        <v>0</v>
      </c>
      <c r="E1283" s="47" t="s">
        <v>1108</v>
      </c>
      <c r="F1283" s="47" t="s">
        <v>2441</v>
      </c>
      <c r="G1283" s="47" t="s">
        <v>11</v>
      </c>
      <c r="H1283" s="47" t="s">
        <v>2414</v>
      </c>
      <c r="I1283" s="47">
        <v>1</v>
      </c>
      <c r="J1283" s="47" t="s">
        <v>1480</v>
      </c>
      <c r="K1283" s="47" t="s">
        <v>1486</v>
      </c>
      <c r="M1283" s="47">
        <f>_xlfn.XLOOKUP(BASE!$A2015,dd_carteira_fundição!A:A,dd_carteira_fundição!G:G,"",0)</f>
        <v>0</v>
      </c>
      <c r="N1283" s="47" t="s">
        <v>1164</v>
      </c>
      <c r="O1283"/>
      <c r="P1283"/>
      <c r="Q1283"/>
      <c r="R1283" s="47" t="s">
        <v>158</v>
      </c>
      <c r="S1283" s="47" t="s">
        <v>158</v>
      </c>
      <c r="T1283" s="164">
        <v>2</v>
      </c>
      <c r="U1283" s="47" t="str">
        <f>IFERROR(INDEX('TAXA DE OCUP. RECUR.'!$F$1:$F$60, MATCH(T1283, 'TAXA DE OCUP. RECUR.'!$E$1:$E$60, 0)),"")</f>
        <v>EXPEDIÇÃO</v>
      </c>
      <c r="V1283" s="165">
        <v>1</v>
      </c>
      <c r="W1283"/>
      <c r="X1283" s="229">
        <v>46171</v>
      </c>
      <c r="Y1283" s="229"/>
      <c r="Z1283" s="47">
        <f t="shared" ref="Z1283:Z1346" si="168">IFERROR(WEEKNUM(X1283,11),"")</f>
        <v>22</v>
      </c>
      <c r="AA1283" s="47" t="str">
        <f t="shared" ref="AA1283:AA1346" si="169">IF(Y1283&lt;&gt;"",WEEKNUM(Y1283,11),"")</f>
        <v/>
      </c>
      <c r="AB1283" s="47" t="str">
        <f t="shared" si="164"/>
        <v>mai</v>
      </c>
      <c r="AC1283" s="47" t="str">
        <f t="shared" si="165"/>
        <v>2026</v>
      </c>
      <c r="AD1283" s="165" t="str">
        <f t="shared" si="167"/>
        <v/>
      </c>
    </row>
    <row r="1284" spans="1:30" x14ac:dyDescent="0.25">
      <c r="A1284" s="47" t="s">
        <v>2415</v>
      </c>
      <c r="B1284" s="47">
        <v>0</v>
      </c>
      <c r="C1284" s="47">
        <v>0</v>
      </c>
      <c r="D1284" s="47">
        <v>0</v>
      </c>
      <c r="E1284" s="47" t="s">
        <v>1108</v>
      </c>
      <c r="F1284" s="47" t="s">
        <v>2442</v>
      </c>
      <c r="G1284" s="47" t="s">
        <v>11</v>
      </c>
      <c r="H1284" s="47" t="s">
        <v>2416</v>
      </c>
      <c r="I1284" s="47">
        <v>1</v>
      </c>
      <c r="J1284" s="47" t="s">
        <v>1480</v>
      </c>
      <c r="K1284" s="47" t="s">
        <v>1486</v>
      </c>
      <c r="M1284" s="47">
        <f>_xlfn.XLOOKUP(BASE!$A2016,dd_carteira_fundição!A:A,dd_carteira_fundição!G:G,"",0)</f>
        <v>0</v>
      </c>
      <c r="N1284" s="47" t="s">
        <v>1164</v>
      </c>
      <c r="O1284"/>
      <c r="P1284"/>
      <c r="Q1284"/>
      <c r="R1284" s="47" t="s">
        <v>1687</v>
      </c>
      <c r="S1284" s="48" t="s">
        <v>1156</v>
      </c>
      <c r="T1284" s="164">
        <v>1</v>
      </c>
      <c r="U1284" s="47" t="str">
        <f>IFERROR(INDEX('TAXA DE OCUP. RECUR.'!$F$1:$F$60, MATCH(T1284, 'TAXA DE OCUP. RECUR.'!$E$1:$E$60, 0)),"")</f>
        <v>FUNDIÇÃO MORENO</v>
      </c>
      <c r="V1284" s="165">
        <v>1</v>
      </c>
      <c r="W1284"/>
      <c r="X1284" s="229">
        <v>46075</v>
      </c>
      <c r="Y1284" s="229">
        <f>X1284</f>
        <v>46075</v>
      </c>
      <c r="Z1284" s="47">
        <f t="shared" si="168"/>
        <v>8</v>
      </c>
      <c r="AA1284" s="47">
        <f>IF(Y1284&lt;&gt;"",WEEKNUM(Y1284,11),"")</f>
        <v>8</v>
      </c>
      <c r="AB1284" s="47" t="str">
        <f t="shared" si="164"/>
        <v>fev</v>
      </c>
      <c r="AC1284" s="47" t="str">
        <f t="shared" si="165"/>
        <v>2026</v>
      </c>
      <c r="AD1284" s="165">
        <f t="shared" si="167"/>
        <v>1</v>
      </c>
    </row>
    <row r="1285" spans="1:30" x14ac:dyDescent="0.25">
      <c r="A1285" s="47" t="s">
        <v>2415</v>
      </c>
      <c r="B1285" s="47">
        <v>0</v>
      </c>
      <c r="C1285" s="47">
        <v>0</v>
      </c>
      <c r="D1285" s="47">
        <v>0</v>
      </c>
      <c r="E1285" s="47" t="s">
        <v>1108</v>
      </c>
      <c r="F1285" s="47" t="s">
        <v>2442</v>
      </c>
      <c r="G1285" s="47" t="s">
        <v>11</v>
      </c>
      <c r="H1285" s="47" t="s">
        <v>2416</v>
      </c>
      <c r="I1285" s="47">
        <v>1</v>
      </c>
      <c r="J1285" s="47" t="s">
        <v>1480</v>
      </c>
      <c r="K1285" s="47" t="s">
        <v>1486</v>
      </c>
      <c r="M1285" s="47">
        <f>_xlfn.XLOOKUP(BASE!$A2017,dd_carteira_fundição!A:A,dd_carteira_fundição!G:G,"",0)</f>
        <v>0</v>
      </c>
      <c r="N1285" s="47" t="s">
        <v>1164</v>
      </c>
      <c r="O1285"/>
      <c r="P1285"/>
      <c r="Q1285"/>
      <c r="R1285" s="47" t="s">
        <v>1690</v>
      </c>
      <c r="S1285" s="47" t="s">
        <v>2433</v>
      </c>
      <c r="T1285" s="164">
        <v>433</v>
      </c>
      <c r="U1285" s="47" t="str">
        <f>IFERROR(INDEX('TAXA DE OCUP. RECUR.'!$F$1:$F$60, MATCH(T1285, 'TAXA DE OCUP. RECUR.'!$E$1:$E$60, 0)),"")</f>
        <v>MANDRILH. SCHARMANM FB-125 - [433]</v>
      </c>
      <c r="V1285" s="165">
        <v>24</v>
      </c>
      <c r="W1285"/>
      <c r="X1285" s="229">
        <v>46157</v>
      </c>
      <c r="Y1285" s="229"/>
      <c r="Z1285" s="47">
        <f t="shared" si="168"/>
        <v>20</v>
      </c>
      <c r="AA1285" s="47" t="str">
        <f t="shared" si="169"/>
        <v/>
      </c>
      <c r="AB1285" s="47" t="str">
        <f t="shared" si="164"/>
        <v>mai</v>
      </c>
      <c r="AC1285" s="47" t="str">
        <f t="shared" si="165"/>
        <v>2026</v>
      </c>
      <c r="AD1285" s="165" t="str">
        <f t="shared" si="167"/>
        <v/>
      </c>
    </row>
    <row r="1286" spans="1:30" x14ac:dyDescent="0.25">
      <c r="A1286" s="47" t="s">
        <v>2415</v>
      </c>
      <c r="B1286" s="47">
        <v>0</v>
      </c>
      <c r="C1286" s="47">
        <v>0</v>
      </c>
      <c r="D1286" s="47">
        <v>0</v>
      </c>
      <c r="E1286" s="47" t="s">
        <v>1108</v>
      </c>
      <c r="F1286" s="47" t="s">
        <v>2442</v>
      </c>
      <c r="G1286" s="47" t="s">
        <v>11</v>
      </c>
      <c r="H1286" s="47" t="s">
        <v>2416</v>
      </c>
      <c r="I1286" s="47">
        <v>1</v>
      </c>
      <c r="J1286" s="47" t="s">
        <v>1480</v>
      </c>
      <c r="K1286" s="47" t="s">
        <v>1486</v>
      </c>
      <c r="M1286" s="47">
        <f>_xlfn.XLOOKUP(BASE!$A2018,dd_carteira_fundição!A:A,dd_carteira_fundição!G:G,"",0)</f>
        <v>292</v>
      </c>
      <c r="N1286" s="47" t="s">
        <v>1164</v>
      </c>
      <c r="O1286"/>
      <c r="P1286"/>
      <c r="Q1286"/>
      <c r="R1286" s="47" t="s">
        <v>1690</v>
      </c>
      <c r="S1286" s="25" t="s">
        <v>2434</v>
      </c>
      <c r="T1286" s="16">
        <v>493</v>
      </c>
      <c r="U1286" s="47" t="str">
        <f>IFERROR(INDEX('TAXA DE OCUP. RECUR.'!$F$1:$F$60, MATCH(T1286, 'TAXA DE OCUP. RECUR.'!$E$1:$E$60, 0)),"")</f>
        <v>MAND. TOS WHN(Q) - [493]</v>
      </c>
      <c r="V1286" s="165">
        <v>24</v>
      </c>
      <c r="W1286"/>
      <c r="X1286" s="229">
        <v>46160</v>
      </c>
      <c r="Y1286" s="229"/>
      <c r="Z1286" s="47">
        <f t="shared" si="168"/>
        <v>21</v>
      </c>
      <c r="AA1286" s="47" t="str">
        <f t="shared" si="169"/>
        <v/>
      </c>
      <c r="AB1286" s="47" t="str">
        <f t="shared" si="164"/>
        <v>mai</v>
      </c>
      <c r="AC1286" s="47" t="str">
        <f t="shared" si="165"/>
        <v>2026</v>
      </c>
      <c r="AD1286" s="165" t="str">
        <f t="shared" si="167"/>
        <v/>
      </c>
    </row>
    <row r="1287" spans="1:30" x14ac:dyDescent="0.25">
      <c r="A1287" s="47" t="s">
        <v>2415</v>
      </c>
      <c r="B1287" s="47">
        <v>0</v>
      </c>
      <c r="C1287" s="47">
        <v>0</v>
      </c>
      <c r="D1287" s="47">
        <v>0</v>
      </c>
      <c r="E1287" s="47" t="s">
        <v>1108</v>
      </c>
      <c r="F1287" s="47" t="s">
        <v>2442</v>
      </c>
      <c r="G1287" s="47" t="s">
        <v>11</v>
      </c>
      <c r="H1287" s="47" t="s">
        <v>2416</v>
      </c>
      <c r="I1287" s="47">
        <v>1</v>
      </c>
      <c r="J1287" s="47" t="s">
        <v>1480</v>
      </c>
      <c r="K1287" s="47" t="s">
        <v>1486</v>
      </c>
      <c r="M1287" s="47">
        <f>_xlfn.XLOOKUP(BASE!$A2019,dd_carteira_fundição!A:A,dd_carteira_fundição!G:G,"",0)</f>
        <v>292</v>
      </c>
      <c r="N1287" s="47" t="s">
        <v>1164</v>
      </c>
      <c r="O1287"/>
      <c r="P1287"/>
      <c r="Q1287"/>
      <c r="R1287" s="47" t="s">
        <v>1690</v>
      </c>
      <c r="S1287" s="47" t="s">
        <v>1231</v>
      </c>
      <c r="T1287" s="164">
        <v>74</v>
      </c>
      <c r="U1287" s="47" t="str">
        <f>IFERROR(INDEX('TAXA DE OCUP. RECUR.'!$F$1:$F$60, MATCH(T1287, 'TAXA DE OCUP. RECUR.'!$E$1:$E$60, 0)),"")</f>
        <v>MONTAGEM (PREPARADOR DE PEÇA)-74</v>
      </c>
      <c r="V1287" s="165">
        <v>2</v>
      </c>
      <c r="W1287"/>
      <c r="X1287" s="229">
        <v>46166</v>
      </c>
      <c r="Y1287" s="229"/>
      <c r="Z1287" s="47">
        <f t="shared" si="168"/>
        <v>21</v>
      </c>
      <c r="AA1287" s="47" t="str">
        <f t="shared" si="169"/>
        <v/>
      </c>
      <c r="AB1287" s="47" t="str">
        <f t="shared" si="164"/>
        <v>mai</v>
      </c>
      <c r="AC1287" s="47" t="str">
        <f t="shared" si="165"/>
        <v>2026</v>
      </c>
      <c r="AD1287" s="165" t="str">
        <f t="shared" si="167"/>
        <v/>
      </c>
    </row>
    <row r="1288" spans="1:30" x14ac:dyDescent="0.25">
      <c r="A1288" s="47" t="s">
        <v>2415</v>
      </c>
      <c r="B1288" s="47">
        <v>0</v>
      </c>
      <c r="C1288" s="47">
        <v>0</v>
      </c>
      <c r="D1288" s="47">
        <v>0</v>
      </c>
      <c r="E1288" s="47" t="s">
        <v>1108</v>
      </c>
      <c r="F1288" s="47" t="s">
        <v>2442</v>
      </c>
      <c r="G1288" s="47" t="s">
        <v>11</v>
      </c>
      <c r="H1288" s="47" t="s">
        <v>2416</v>
      </c>
      <c r="I1288" s="47">
        <v>1</v>
      </c>
      <c r="J1288" s="47" t="s">
        <v>1480</v>
      </c>
      <c r="K1288" s="47" t="s">
        <v>1486</v>
      </c>
      <c r="M1288" s="47">
        <f>_xlfn.XLOOKUP(BASE!$A2020,dd_carteira_fundição!A:A,dd_carteira_fundição!G:G,"",0)</f>
        <v>292</v>
      </c>
      <c r="N1288" s="47" t="s">
        <v>1164</v>
      </c>
      <c r="O1288"/>
      <c r="P1288"/>
      <c r="Q1288"/>
      <c r="R1288" s="47" t="s">
        <v>158</v>
      </c>
      <c r="S1288" s="47" t="s">
        <v>158</v>
      </c>
      <c r="T1288" s="164">
        <v>2</v>
      </c>
      <c r="U1288" s="47" t="str">
        <f>IFERROR(INDEX('TAXA DE OCUP. RECUR.'!$F$1:$F$60, MATCH(T1288, 'TAXA DE OCUP. RECUR.'!$E$1:$E$60, 0)),"")</f>
        <v>EXPEDIÇÃO</v>
      </c>
      <c r="V1288" s="165">
        <v>1</v>
      </c>
      <c r="W1288"/>
      <c r="X1288" s="229">
        <v>46171</v>
      </c>
      <c r="Y1288" s="229"/>
      <c r="Z1288" s="47">
        <f t="shared" si="168"/>
        <v>22</v>
      </c>
      <c r="AA1288" s="47" t="str">
        <f t="shared" si="169"/>
        <v/>
      </c>
      <c r="AB1288" s="47" t="str">
        <f t="shared" si="164"/>
        <v>mai</v>
      </c>
      <c r="AC1288" s="47" t="str">
        <f t="shared" si="165"/>
        <v>2026</v>
      </c>
      <c r="AD1288" s="165" t="str">
        <f t="shared" si="167"/>
        <v/>
      </c>
    </row>
    <row r="1289" spans="1:30" x14ac:dyDescent="0.25">
      <c r="A1289" s="47" t="s">
        <v>1836</v>
      </c>
      <c r="B1289" s="47"/>
      <c r="C1289" s="47"/>
      <c r="D1289" s="47"/>
      <c r="E1289" s="47" t="s">
        <v>1116</v>
      </c>
      <c r="F1289" s="47" t="s">
        <v>591</v>
      </c>
      <c r="G1289" s="47" t="s">
        <v>11</v>
      </c>
      <c r="H1289" s="47" t="s">
        <v>2066</v>
      </c>
      <c r="I1289" s="47">
        <v>1</v>
      </c>
      <c r="J1289" s="47" t="s">
        <v>1151</v>
      </c>
      <c r="K1289" s="48" t="s">
        <v>1486</v>
      </c>
      <c r="M1289" s="47">
        <f>_xlfn.XLOOKUP(BASE!$A2021,dd_carteira_fundição!A:A,dd_carteira_fundição!G:G,"",0)</f>
        <v>292</v>
      </c>
      <c r="N1289" s="47" t="s">
        <v>1164</v>
      </c>
      <c r="O1289"/>
      <c r="P1289"/>
      <c r="Q1289"/>
      <c r="R1289" s="47" t="s">
        <v>1687</v>
      </c>
      <c r="S1289" s="48" t="s">
        <v>1156</v>
      </c>
      <c r="T1289" s="164">
        <v>1</v>
      </c>
      <c r="U1289" s="47" t="str">
        <f>IFERROR(INDEX('TAXA DE OCUP. RECUR.'!$F$1:$F$60, MATCH(T1289, 'TAXA DE OCUP. RECUR.'!$E$1:$E$60, 0)),"")</f>
        <v>FUNDIÇÃO MORENO</v>
      </c>
      <c r="V1289" s="165">
        <v>1</v>
      </c>
      <c r="W1289"/>
      <c r="X1289" s="229">
        <v>46158</v>
      </c>
      <c r="Y1289" s="229">
        <v>46160</v>
      </c>
      <c r="Z1289" s="47">
        <f t="shared" si="168"/>
        <v>20</v>
      </c>
      <c r="AA1289" s="47">
        <f t="shared" si="169"/>
        <v>21</v>
      </c>
      <c r="AB1289" s="47" t="str">
        <f t="shared" si="164"/>
        <v>mai</v>
      </c>
      <c r="AC1289" s="47" t="str">
        <f t="shared" si="165"/>
        <v>2026</v>
      </c>
      <c r="AD1289" s="165">
        <f t="shared" si="167"/>
        <v>1</v>
      </c>
    </row>
    <row r="1290" spans="1:30" x14ac:dyDescent="0.25">
      <c r="A1290" s="47" t="s">
        <v>1836</v>
      </c>
      <c r="B1290" s="47"/>
      <c r="C1290" s="47"/>
      <c r="D1290" s="47"/>
      <c r="E1290" s="47" t="s">
        <v>1116</v>
      </c>
      <c r="F1290" s="47" t="s">
        <v>591</v>
      </c>
      <c r="G1290" s="47" t="s">
        <v>11</v>
      </c>
      <c r="H1290" s="47" t="s">
        <v>2066</v>
      </c>
      <c r="I1290" s="47">
        <v>1</v>
      </c>
      <c r="J1290" s="47" t="s">
        <v>1151</v>
      </c>
      <c r="K1290" s="48" t="s">
        <v>1486</v>
      </c>
      <c r="M1290" s="47">
        <f>_xlfn.XLOOKUP(BASE!$A2022,dd_carteira_fundição!A:A,dd_carteira_fundição!G:G,"",0)</f>
        <v>321</v>
      </c>
      <c r="N1290" s="47" t="s">
        <v>1164</v>
      </c>
      <c r="O1290"/>
      <c r="P1290"/>
      <c r="Q1290"/>
      <c r="R1290" s="47" t="s">
        <v>1690</v>
      </c>
      <c r="S1290" s="48" t="s">
        <v>1438</v>
      </c>
      <c r="T1290" s="48">
        <v>395</v>
      </c>
      <c r="U1290" s="47" t="str">
        <f>IFERROR(INDEX('TAXA DE OCUP. RECUR.'!$F$1:$F$60, MATCH(T1290, 'TAXA DE OCUP. RECUR.'!$E$1:$E$60, 0)),"")</f>
        <v>TORNO VERT. SCHIESS KZ-200   2000 - [395]</v>
      </c>
      <c r="V1290" s="53">
        <v>22</v>
      </c>
      <c r="W1290"/>
      <c r="X1290" s="229">
        <v>46160</v>
      </c>
      <c r="Y1290" s="229">
        <v>46160</v>
      </c>
      <c r="Z1290" s="47">
        <f t="shared" si="168"/>
        <v>21</v>
      </c>
      <c r="AA1290" s="47">
        <f t="shared" si="169"/>
        <v>21</v>
      </c>
      <c r="AB1290" s="47" t="str">
        <f t="shared" si="164"/>
        <v>mai</v>
      </c>
      <c r="AC1290" s="47" t="str">
        <f t="shared" si="165"/>
        <v>2026</v>
      </c>
      <c r="AD1290" s="165">
        <f t="shared" si="167"/>
        <v>1</v>
      </c>
    </row>
    <row r="1291" spans="1:30" x14ac:dyDescent="0.25">
      <c r="A1291" s="47" t="s">
        <v>1836</v>
      </c>
      <c r="B1291" s="47"/>
      <c r="C1291" s="47"/>
      <c r="D1291" s="47"/>
      <c r="E1291" s="47" t="s">
        <v>1116</v>
      </c>
      <c r="F1291" s="47" t="s">
        <v>591</v>
      </c>
      <c r="G1291" s="47" t="s">
        <v>11</v>
      </c>
      <c r="H1291" s="47" t="s">
        <v>2066</v>
      </c>
      <c r="I1291" s="47">
        <v>1</v>
      </c>
      <c r="J1291" s="47" t="s">
        <v>1151</v>
      </c>
      <c r="K1291" s="48" t="s">
        <v>1486</v>
      </c>
      <c r="M1291" s="47">
        <f>_xlfn.XLOOKUP(BASE!$A2023,dd_carteira_fundição!A:A,dd_carteira_fundição!G:G,"",0)</f>
        <v>321</v>
      </c>
      <c r="N1291" s="47" t="s">
        <v>1164</v>
      </c>
      <c r="O1291"/>
      <c r="P1291"/>
      <c r="Q1291"/>
      <c r="R1291" s="47" t="s">
        <v>1690</v>
      </c>
      <c r="S1291" s="48" t="s">
        <v>1439</v>
      </c>
      <c r="T1291" s="48">
        <v>118</v>
      </c>
      <c r="U1291" s="47" t="str">
        <f>IFERROR(INDEX('TAXA DE OCUP. RECUR.'!$F$1:$F$60, MATCH(T1291, 'TAXA DE OCUP. RECUR.'!$E$1:$E$60, 0)),"")</f>
        <v>TORNO HORIZ. ZERBST FICHER TP-4000 - [118]</v>
      </c>
      <c r="V1291" s="53">
        <v>11.75</v>
      </c>
      <c r="W1291"/>
      <c r="X1291" s="229">
        <v>46160</v>
      </c>
      <c r="Y1291" s="229">
        <v>46160</v>
      </c>
      <c r="Z1291" s="47">
        <f t="shared" si="168"/>
        <v>21</v>
      </c>
      <c r="AA1291" s="47">
        <f t="shared" si="169"/>
        <v>21</v>
      </c>
      <c r="AB1291" s="47" t="str">
        <f t="shared" si="164"/>
        <v>mai</v>
      </c>
      <c r="AC1291" s="47" t="str">
        <f t="shared" si="165"/>
        <v>2026</v>
      </c>
      <c r="AD1291" s="165">
        <f t="shared" si="167"/>
        <v>1</v>
      </c>
    </row>
    <row r="1292" spans="1:30" x14ac:dyDescent="0.25">
      <c r="A1292" s="47" t="s">
        <v>1836</v>
      </c>
      <c r="B1292" s="47"/>
      <c r="C1292" s="47"/>
      <c r="D1292" s="47"/>
      <c r="E1292" s="47" t="s">
        <v>1116</v>
      </c>
      <c r="F1292" s="47" t="s">
        <v>591</v>
      </c>
      <c r="G1292" s="47" t="s">
        <v>11</v>
      </c>
      <c r="H1292" s="47" t="s">
        <v>2066</v>
      </c>
      <c r="I1292" s="47">
        <v>1</v>
      </c>
      <c r="J1292" s="47" t="s">
        <v>1151</v>
      </c>
      <c r="K1292" s="48" t="s">
        <v>1486</v>
      </c>
      <c r="M1292" s="47">
        <f>_xlfn.XLOOKUP(BASE!$A2024,dd_carteira_fundição!A:A,dd_carteira_fundição!G:G,"",0)</f>
        <v>321</v>
      </c>
      <c r="N1292" s="47" t="s">
        <v>1164</v>
      </c>
      <c r="O1292"/>
      <c r="P1292"/>
      <c r="Q1292"/>
      <c r="R1292" s="47" t="s">
        <v>1690</v>
      </c>
      <c r="S1292" s="48" t="s">
        <v>1440</v>
      </c>
      <c r="T1292" s="164">
        <v>74</v>
      </c>
      <c r="U1292" s="47" t="str">
        <f>IFERROR(INDEX('TAXA DE OCUP. RECUR.'!$F$1:$F$60, MATCH(T1292, 'TAXA DE OCUP. RECUR.'!$E$1:$E$60, 0)),"")</f>
        <v>MONTAGEM (PREPARADOR DE PEÇA)-74</v>
      </c>
      <c r="V1292" s="53">
        <v>3</v>
      </c>
      <c r="W1292"/>
      <c r="X1292" s="229">
        <v>46160</v>
      </c>
      <c r="Y1292" s="229">
        <v>46160</v>
      </c>
      <c r="Z1292" s="47">
        <f t="shared" si="168"/>
        <v>21</v>
      </c>
      <c r="AA1292" s="47">
        <f t="shared" si="169"/>
        <v>21</v>
      </c>
      <c r="AB1292" s="47" t="str">
        <f t="shared" si="164"/>
        <v>mai</v>
      </c>
      <c r="AC1292" s="47" t="str">
        <f t="shared" si="165"/>
        <v>2026</v>
      </c>
      <c r="AD1292" s="165">
        <f t="shared" si="167"/>
        <v>1</v>
      </c>
    </row>
    <row r="1293" spans="1:30" x14ac:dyDescent="0.25">
      <c r="A1293" s="47" t="s">
        <v>1836</v>
      </c>
      <c r="B1293" s="47"/>
      <c r="C1293" s="47"/>
      <c r="D1293" s="47"/>
      <c r="E1293" s="47" t="s">
        <v>1116</v>
      </c>
      <c r="F1293" s="47" t="s">
        <v>591</v>
      </c>
      <c r="G1293" s="47" t="s">
        <v>11</v>
      </c>
      <c r="H1293" s="47" t="s">
        <v>2066</v>
      </c>
      <c r="I1293" s="47">
        <v>1</v>
      </c>
      <c r="J1293" s="47" t="s">
        <v>1151</v>
      </c>
      <c r="K1293" s="48" t="s">
        <v>1486</v>
      </c>
      <c r="M1293" s="47">
        <f>_xlfn.XLOOKUP(BASE!$A2025,dd_carteira_fundição!A:A,dd_carteira_fundição!G:G,"",0)</f>
        <v>321</v>
      </c>
      <c r="N1293" s="47" t="s">
        <v>1164</v>
      </c>
      <c r="O1293"/>
      <c r="P1293"/>
      <c r="Q1293"/>
      <c r="R1293" s="47" t="s">
        <v>158</v>
      </c>
      <c r="S1293" s="48" t="s">
        <v>158</v>
      </c>
      <c r="T1293" s="164">
        <v>2</v>
      </c>
      <c r="U1293" s="47" t="str">
        <f>IFERROR(INDEX('TAXA DE OCUP. RECUR.'!$F$1:$F$60, MATCH(T1293, 'TAXA DE OCUP. RECUR.'!$E$1:$E$60, 0)),"")</f>
        <v>EXPEDIÇÃO</v>
      </c>
      <c r="V1293" s="165">
        <v>1</v>
      </c>
      <c r="W1293"/>
      <c r="X1293" s="229">
        <v>46181</v>
      </c>
      <c r="Y1293" s="229">
        <v>46160</v>
      </c>
      <c r="Z1293" s="47">
        <f t="shared" si="168"/>
        <v>24</v>
      </c>
      <c r="AA1293" s="47">
        <f t="shared" si="169"/>
        <v>21</v>
      </c>
      <c r="AB1293" s="47" t="str">
        <f t="shared" si="164"/>
        <v>jun</v>
      </c>
      <c r="AC1293" s="47" t="str">
        <f t="shared" si="165"/>
        <v>2026</v>
      </c>
      <c r="AD1293" s="165">
        <f t="shared" si="167"/>
        <v>1</v>
      </c>
    </row>
    <row r="1294" spans="1:30" x14ac:dyDescent="0.25">
      <c r="A1294" s="47" t="s">
        <v>2048</v>
      </c>
      <c r="B1294" s="47"/>
      <c r="C1294" s="47"/>
      <c r="D1294" s="47"/>
      <c r="E1294" s="47" t="s">
        <v>1459</v>
      </c>
      <c r="F1294" s="47" t="s">
        <v>1500</v>
      </c>
      <c r="G1294" s="47" t="s">
        <v>11</v>
      </c>
      <c r="H1294" s="47" t="s">
        <v>2049</v>
      </c>
      <c r="I1294" s="47">
        <v>1</v>
      </c>
      <c r="J1294" s="47" t="s">
        <v>1151</v>
      </c>
      <c r="K1294" s="48" t="s">
        <v>1486</v>
      </c>
      <c r="M1294" s="47">
        <f>_xlfn.XLOOKUP(BASE!$A2026,dd_carteira_fundição!A:A,dd_carteira_fundição!G:G,"",0)</f>
        <v>293</v>
      </c>
      <c r="N1294" s="47" t="s">
        <v>1164</v>
      </c>
      <c r="O1294"/>
      <c r="P1294"/>
      <c r="Q1294"/>
      <c r="R1294" s="47" t="s">
        <v>1687</v>
      </c>
      <c r="S1294" s="48" t="s">
        <v>1156</v>
      </c>
      <c r="T1294" s="164">
        <v>1</v>
      </c>
      <c r="U1294" s="47" t="str">
        <f>IFERROR(INDEX('TAXA DE OCUP. RECUR.'!$F$1:$F$60, MATCH(T1294, 'TAXA DE OCUP. RECUR.'!$E$1:$E$60, 0)),"")</f>
        <v>FUNDIÇÃO MORENO</v>
      </c>
      <c r="V1294" s="165">
        <v>1</v>
      </c>
      <c r="W1294"/>
      <c r="X1294" s="229">
        <v>46158</v>
      </c>
      <c r="Y1294" s="229"/>
      <c r="Z1294" s="47">
        <f t="shared" si="168"/>
        <v>20</v>
      </c>
      <c r="AA1294" s="47" t="str">
        <f t="shared" si="169"/>
        <v/>
      </c>
      <c r="AB1294" s="47" t="str">
        <f t="shared" si="164"/>
        <v>mai</v>
      </c>
      <c r="AC1294" s="47" t="str">
        <f t="shared" si="165"/>
        <v>2026</v>
      </c>
      <c r="AD1294" s="165" t="str">
        <f t="shared" si="167"/>
        <v/>
      </c>
    </row>
    <row r="1295" spans="1:30" x14ac:dyDescent="0.25">
      <c r="A1295" s="47" t="s">
        <v>2048</v>
      </c>
      <c r="B1295" s="47"/>
      <c r="C1295" s="47"/>
      <c r="D1295" s="47"/>
      <c r="E1295" s="47" t="s">
        <v>1459</v>
      </c>
      <c r="F1295" s="47" t="s">
        <v>1500</v>
      </c>
      <c r="G1295" s="47" t="s">
        <v>11</v>
      </c>
      <c r="H1295" s="47" t="s">
        <v>2049</v>
      </c>
      <c r="I1295" s="47">
        <v>1</v>
      </c>
      <c r="J1295" s="47" t="s">
        <v>1151</v>
      </c>
      <c r="K1295" s="48" t="s">
        <v>1486</v>
      </c>
      <c r="M1295" s="47">
        <f>_xlfn.XLOOKUP(BASE!$A2027,dd_carteira_fundição!A:A,dd_carteira_fundição!G:G,"",0)</f>
        <v>293</v>
      </c>
      <c r="N1295" s="47" t="s">
        <v>1164</v>
      </c>
      <c r="O1295"/>
      <c r="P1295"/>
      <c r="Q1295"/>
      <c r="R1295" s="47" t="s">
        <v>1690</v>
      </c>
      <c r="S1295" s="48" t="s">
        <v>1438</v>
      </c>
      <c r="T1295" s="48">
        <v>395</v>
      </c>
      <c r="U1295" s="47" t="str">
        <f>IFERROR(INDEX('TAXA DE OCUP. RECUR.'!$F$1:$F$60, MATCH(T1295, 'TAXA DE OCUP. RECUR.'!$E$1:$E$60, 0)),"")</f>
        <v>TORNO VERT. SCHIESS KZ-200   2000 - [395]</v>
      </c>
      <c r="V1295" s="53">
        <v>22</v>
      </c>
      <c r="W1295"/>
      <c r="X1295" s="229">
        <v>46174</v>
      </c>
      <c r="Y1295" s="229"/>
      <c r="Z1295" s="47">
        <f t="shared" si="168"/>
        <v>23</v>
      </c>
      <c r="AA1295" s="47" t="str">
        <f t="shared" si="169"/>
        <v/>
      </c>
      <c r="AB1295" s="47" t="str">
        <f t="shared" si="164"/>
        <v>jun</v>
      </c>
      <c r="AC1295" s="47" t="str">
        <f t="shared" si="165"/>
        <v>2026</v>
      </c>
      <c r="AD1295" s="165" t="str">
        <f t="shared" si="167"/>
        <v/>
      </c>
    </row>
    <row r="1296" spans="1:30" x14ac:dyDescent="0.25">
      <c r="A1296" s="47" t="s">
        <v>2048</v>
      </c>
      <c r="B1296" s="47"/>
      <c r="C1296" s="47"/>
      <c r="D1296" s="47"/>
      <c r="E1296" s="47" t="s">
        <v>1459</v>
      </c>
      <c r="F1296" s="47" t="s">
        <v>1500</v>
      </c>
      <c r="G1296" s="47" t="s">
        <v>11</v>
      </c>
      <c r="H1296" s="47" t="s">
        <v>2049</v>
      </c>
      <c r="I1296" s="47">
        <v>1</v>
      </c>
      <c r="J1296" s="47" t="s">
        <v>1151</v>
      </c>
      <c r="K1296" s="48" t="s">
        <v>1486</v>
      </c>
      <c r="M1296" s="47">
        <f>_xlfn.XLOOKUP(BASE!$A2028,dd_carteira_fundição!A:A,dd_carteira_fundição!G:G,"",0)</f>
        <v>293</v>
      </c>
      <c r="N1296" s="47" t="s">
        <v>1164</v>
      </c>
      <c r="O1296"/>
      <c r="P1296"/>
      <c r="Q1296"/>
      <c r="R1296" s="47" t="s">
        <v>1690</v>
      </c>
      <c r="S1296" s="48" t="s">
        <v>1439</v>
      </c>
      <c r="T1296" s="48">
        <v>118</v>
      </c>
      <c r="U1296" s="47" t="str">
        <f>IFERROR(INDEX('TAXA DE OCUP. RECUR.'!$F$1:$F$60, MATCH(T1296, 'TAXA DE OCUP. RECUR.'!$E$1:$E$60, 0)),"")</f>
        <v>TORNO HORIZ. ZERBST FICHER TP-4000 - [118]</v>
      </c>
      <c r="V1296" s="53">
        <v>11.75</v>
      </c>
      <c r="W1296"/>
      <c r="X1296" s="229">
        <v>46174</v>
      </c>
      <c r="Y1296" s="229"/>
      <c r="Z1296" s="47">
        <f t="shared" si="168"/>
        <v>23</v>
      </c>
      <c r="AA1296" s="47" t="str">
        <f t="shared" si="169"/>
        <v/>
      </c>
      <c r="AB1296" s="47" t="str">
        <f t="shared" si="164"/>
        <v>jun</v>
      </c>
      <c r="AC1296" s="47" t="str">
        <f t="shared" si="165"/>
        <v>2026</v>
      </c>
      <c r="AD1296" s="165" t="str">
        <f t="shared" si="167"/>
        <v/>
      </c>
    </row>
    <row r="1297" spans="1:30" x14ac:dyDescent="0.25">
      <c r="A1297" s="47" t="s">
        <v>2048</v>
      </c>
      <c r="B1297" s="47"/>
      <c r="C1297" s="47"/>
      <c r="D1297" s="47"/>
      <c r="E1297" s="47" t="s">
        <v>1459</v>
      </c>
      <c r="F1297" s="47" t="s">
        <v>1500</v>
      </c>
      <c r="G1297" s="47" t="s">
        <v>11</v>
      </c>
      <c r="H1297" s="47" t="s">
        <v>2049</v>
      </c>
      <c r="I1297" s="47">
        <v>1</v>
      </c>
      <c r="J1297" s="47" t="s">
        <v>1151</v>
      </c>
      <c r="K1297" s="48" t="s">
        <v>1486</v>
      </c>
      <c r="M1297" s="47">
        <f>_xlfn.XLOOKUP(BASE!$A2029,dd_carteira_fundição!A:A,dd_carteira_fundição!G:G,"",0)</f>
        <v>293</v>
      </c>
      <c r="N1297" s="47" t="s">
        <v>1164</v>
      </c>
      <c r="O1297"/>
      <c r="P1297"/>
      <c r="Q1297"/>
      <c r="R1297" s="47" t="s">
        <v>1690</v>
      </c>
      <c r="S1297" s="48" t="s">
        <v>1440</v>
      </c>
      <c r="T1297" s="164">
        <v>74</v>
      </c>
      <c r="U1297" s="47" t="str">
        <f>IFERROR(INDEX('TAXA DE OCUP. RECUR.'!$F$1:$F$60, MATCH(T1297, 'TAXA DE OCUP. RECUR.'!$E$1:$E$60, 0)),"")</f>
        <v>MONTAGEM (PREPARADOR DE PEÇA)-74</v>
      </c>
      <c r="V1297" s="53">
        <v>3</v>
      </c>
      <c r="W1297"/>
      <c r="X1297" s="229">
        <v>46174</v>
      </c>
      <c r="Y1297" s="229"/>
      <c r="Z1297" s="47">
        <f t="shared" si="168"/>
        <v>23</v>
      </c>
      <c r="AA1297" s="47" t="str">
        <f t="shared" si="169"/>
        <v/>
      </c>
      <c r="AB1297" s="47" t="str">
        <f t="shared" si="164"/>
        <v>jun</v>
      </c>
      <c r="AC1297" s="47" t="str">
        <f t="shared" si="165"/>
        <v>2026</v>
      </c>
      <c r="AD1297" s="165" t="str">
        <f t="shared" si="167"/>
        <v/>
      </c>
    </row>
    <row r="1298" spans="1:30" x14ac:dyDescent="0.25">
      <c r="A1298" s="47" t="s">
        <v>2048</v>
      </c>
      <c r="B1298" s="47"/>
      <c r="C1298" s="47"/>
      <c r="D1298" s="47"/>
      <c r="E1298" s="47" t="s">
        <v>1459</v>
      </c>
      <c r="F1298" s="47" t="s">
        <v>1500</v>
      </c>
      <c r="G1298" s="47" t="s">
        <v>11</v>
      </c>
      <c r="H1298" s="47" t="s">
        <v>2049</v>
      </c>
      <c r="I1298" s="47">
        <v>1</v>
      </c>
      <c r="J1298" s="47" t="s">
        <v>1151</v>
      </c>
      <c r="K1298" s="48" t="s">
        <v>1486</v>
      </c>
      <c r="M1298" s="47">
        <f>_xlfn.XLOOKUP(BASE!$A2030,dd_carteira_fundição!A:A,dd_carteira_fundição!G:G,"",0)</f>
        <v>294</v>
      </c>
      <c r="N1298" s="47" t="s">
        <v>1164</v>
      </c>
      <c r="O1298"/>
      <c r="P1298"/>
      <c r="Q1298"/>
      <c r="R1298" s="47" t="s">
        <v>158</v>
      </c>
      <c r="S1298" s="48" t="s">
        <v>158</v>
      </c>
      <c r="T1298" s="164">
        <v>2</v>
      </c>
      <c r="U1298" s="47" t="str">
        <f>IFERROR(INDEX('TAXA DE OCUP. RECUR.'!$F$1:$F$60, MATCH(T1298, 'TAXA DE OCUP. RECUR.'!$E$1:$E$60, 0)),"")</f>
        <v>EXPEDIÇÃO</v>
      </c>
      <c r="V1298" s="165">
        <v>1</v>
      </c>
      <c r="W1298"/>
      <c r="X1298" s="229">
        <v>46203</v>
      </c>
      <c r="Y1298" s="229"/>
      <c r="Z1298" s="47">
        <f t="shared" si="168"/>
        <v>27</v>
      </c>
      <c r="AA1298" s="47" t="str">
        <f t="shared" si="169"/>
        <v/>
      </c>
      <c r="AB1298" s="47" t="str">
        <f t="shared" si="164"/>
        <v>jun</v>
      </c>
      <c r="AC1298" s="47" t="str">
        <f t="shared" si="165"/>
        <v>2026</v>
      </c>
      <c r="AD1298" s="165" t="str">
        <f t="shared" si="167"/>
        <v/>
      </c>
    </row>
    <row r="1299" spans="1:30" x14ac:dyDescent="0.25">
      <c r="A1299" s="47" t="s">
        <v>2248</v>
      </c>
      <c r="B1299" s="47"/>
      <c r="C1299" s="47"/>
      <c r="D1299" s="47"/>
      <c r="E1299" s="47" t="s">
        <v>1459</v>
      </c>
      <c r="F1299" s="47" t="s">
        <v>1461</v>
      </c>
      <c r="G1299" s="47" t="s">
        <v>11</v>
      </c>
      <c r="H1299" s="47" t="s">
        <v>2260</v>
      </c>
      <c r="I1299" s="47">
        <v>1</v>
      </c>
      <c r="J1299" s="47" t="s">
        <v>1150</v>
      </c>
      <c r="K1299" s="48" t="s">
        <v>1486</v>
      </c>
      <c r="M1299" s="47">
        <f>_xlfn.XLOOKUP(BASE!$A2031,dd_carteira_fundição!A:A,dd_carteira_fundição!G:G,"",0)</f>
        <v>294</v>
      </c>
      <c r="N1299" s="47" t="s">
        <v>1164</v>
      </c>
      <c r="O1299"/>
      <c r="P1299"/>
      <c r="Q1299"/>
      <c r="R1299" s="47" t="s">
        <v>1687</v>
      </c>
      <c r="S1299" s="48" t="s">
        <v>1156</v>
      </c>
      <c r="T1299" s="164">
        <v>1</v>
      </c>
      <c r="U1299" s="47" t="str">
        <f>IFERROR(INDEX('TAXA DE OCUP. RECUR.'!$F$1:$F$60, MATCH(T1299, 'TAXA DE OCUP. RECUR.'!$E$1:$E$60, 0)),"")</f>
        <v>FUNDIÇÃO MORENO</v>
      </c>
      <c r="V1299" s="165">
        <v>1</v>
      </c>
      <c r="W1299"/>
      <c r="X1299" s="229">
        <v>46173</v>
      </c>
      <c r="Y1299" s="229">
        <v>46173</v>
      </c>
      <c r="Z1299" s="47">
        <f t="shared" si="168"/>
        <v>22</v>
      </c>
      <c r="AA1299" s="47">
        <f t="shared" si="169"/>
        <v>22</v>
      </c>
      <c r="AB1299" s="47" t="str">
        <f t="shared" si="164"/>
        <v>mai</v>
      </c>
      <c r="AC1299" s="47" t="str">
        <f t="shared" si="165"/>
        <v>2026</v>
      </c>
      <c r="AD1299" s="165">
        <f t="shared" si="167"/>
        <v>1</v>
      </c>
    </row>
    <row r="1300" spans="1:30" x14ac:dyDescent="0.25">
      <c r="A1300" s="47" t="s">
        <v>2248</v>
      </c>
      <c r="B1300" s="47"/>
      <c r="C1300" s="47"/>
      <c r="D1300" s="47"/>
      <c r="E1300" s="47" t="s">
        <v>1459</v>
      </c>
      <c r="F1300" s="47" t="s">
        <v>1461</v>
      </c>
      <c r="G1300" s="47" t="s">
        <v>11</v>
      </c>
      <c r="H1300" s="47" t="s">
        <v>2260</v>
      </c>
      <c r="I1300" s="47">
        <v>1</v>
      </c>
      <c r="J1300" s="47" t="s">
        <v>1150</v>
      </c>
      <c r="K1300" s="48" t="s">
        <v>1486</v>
      </c>
      <c r="M1300" s="47">
        <f>_xlfn.XLOOKUP(BASE!$A2032,dd_carteira_fundição!A:A,dd_carteira_fundição!G:G,"",0)</f>
        <v>294</v>
      </c>
      <c r="N1300" s="47" t="s">
        <v>1164</v>
      </c>
      <c r="O1300"/>
      <c r="P1300"/>
      <c r="Q1300"/>
      <c r="R1300" s="47" t="s">
        <v>1690</v>
      </c>
      <c r="S1300" s="48" t="s">
        <v>1386</v>
      </c>
      <c r="T1300" s="164">
        <v>395</v>
      </c>
      <c r="U1300" s="47" t="str">
        <f>IFERROR(INDEX('TAXA DE OCUP. RECUR.'!$F$1:$F$60, MATCH(T1300, 'TAXA DE OCUP. RECUR.'!$E$1:$E$60, 0)),"")</f>
        <v>TORNO VERT. SCHIESS KZ-200   2000 - [395]</v>
      </c>
      <c r="V1300" s="165">
        <v>7</v>
      </c>
      <c r="W1300"/>
      <c r="X1300" s="229">
        <f>X1302-7</f>
        <v>46181</v>
      </c>
      <c r="Y1300" s="229">
        <v>46173</v>
      </c>
      <c r="Z1300" s="47">
        <f t="shared" si="168"/>
        <v>24</v>
      </c>
      <c r="AA1300" s="47">
        <f t="shared" si="169"/>
        <v>22</v>
      </c>
      <c r="AB1300" s="47" t="str">
        <f t="shared" si="164"/>
        <v>jun</v>
      </c>
      <c r="AC1300" s="47" t="str">
        <f t="shared" si="165"/>
        <v>2026</v>
      </c>
      <c r="AD1300" s="165">
        <f t="shared" si="167"/>
        <v>1</v>
      </c>
    </row>
    <row r="1301" spans="1:30" x14ac:dyDescent="0.25">
      <c r="A1301" s="47" t="s">
        <v>2248</v>
      </c>
      <c r="B1301" s="47"/>
      <c r="C1301" s="47"/>
      <c r="D1301" s="47"/>
      <c r="E1301" s="47" t="s">
        <v>1459</v>
      </c>
      <c r="F1301" s="47" t="s">
        <v>1461</v>
      </c>
      <c r="G1301" s="47" t="s">
        <v>11</v>
      </c>
      <c r="H1301" s="47" t="s">
        <v>2260</v>
      </c>
      <c r="I1301" s="47">
        <v>1</v>
      </c>
      <c r="J1301" s="47" t="s">
        <v>1150</v>
      </c>
      <c r="K1301" s="48" t="s">
        <v>1486</v>
      </c>
      <c r="M1301" s="47">
        <f>_xlfn.XLOOKUP(BASE!$A2033,dd_carteira_fundição!A:A,dd_carteira_fundição!G:G,"",0)</f>
        <v>294</v>
      </c>
      <c r="N1301" s="47" t="s">
        <v>1164</v>
      </c>
      <c r="O1301"/>
      <c r="P1301"/>
      <c r="Q1301"/>
      <c r="R1301" s="47" t="s">
        <v>1690</v>
      </c>
      <c r="S1301" s="48" t="s">
        <v>1231</v>
      </c>
      <c r="T1301" s="164">
        <v>74</v>
      </c>
      <c r="U1301" s="47" t="str">
        <f>IFERROR(INDEX('TAXA DE OCUP. RECUR.'!$F$1:$F$60, MATCH(T1301, 'TAXA DE OCUP. RECUR.'!$E$1:$E$60, 0)),"")</f>
        <v>MONTAGEM (PREPARADOR DE PEÇA)-74</v>
      </c>
      <c r="V1301" s="165">
        <v>0.41666666666666669</v>
      </c>
      <c r="W1301"/>
      <c r="X1301" s="229">
        <f>X1300+1</f>
        <v>46182</v>
      </c>
      <c r="Y1301" s="229">
        <v>46173</v>
      </c>
      <c r="Z1301" s="47">
        <f t="shared" si="168"/>
        <v>24</v>
      </c>
      <c r="AA1301" s="47">
        <f t="shared" si="169"/>
        <v>22</v>
      </c>
      <c r="AB1301" s="47" t="str">
        <f t="shared" si="164"/>
        <v>jun</v>
      </c>
      <c r="AC1301" s="47" t="str">
        <f t="shared" si="165"/>
        <v>2026</v>
      </c>
      <c r="AD1301" s="165">
        <f t="shared" si="167"/>
        <v>1</v>
      </c>
    </row>
    <row r="1302" spans="1:30" x14ac:dyDescent="0.25">
      <c r="A1302" s="47" t="s">
        <v>2248</v>
      </c>
      <c r="B1302" s="47"/>
      <c r="C1302" s="47"/>
      <c r="D1302" s="47"/>
      <c r="E1302" s="47" t="s">
        <v>1459</v>
      </c>
      <c r="F1302" s="47" t="s">
        <v>1461</v>
      </c>
      <c r="G1302" s="47" t="s">
        <v>11</v>
      </c>
      <c r="H1302" s="47" t="s">
        <v>2260</v>
      </c>
      <c r="I1302" s="47">
        <v>1</v>
      </c>
      <c r="J1302" s="47" t="s">
        <v>1150</v>
      </c>
      <c r="K1302" s="48" t="s">
        <v>1486</v>
      </c>
      <c r="M1302" s="47">
        <f>_xlfn.XLOOKUP(BASE!$A2034,dd_carteira_fundição!A:A,dd_carteira_fundição!G:G,"",0)</f>
        <v>295</v>
      </c>
      <c r="N1302" s="47" t="s">
        <v>1164</v>
      </c>
      <c r="O1302"/>
      <c r="P1302"/>
      <c r="Q1302"/>
      <c r="R1302" s="47" t="s">
        <v>158</v>
      </c>
      <c r="S1302" s="48" t="s">
        <v>158</v>
      </c>
      <c r="T1302" s="164">
        <v>2</v>
      </c>
      <c r="U1302" s="47" t="str">
        <f>IFERROR(INDEX('TAXA DE OCUP. RECUR.'!$F$1:$F$60, MATCH(T1302, 'TAXA DE OCUP. RECUR.'!$E$1:$E$60, 0)),"")</f>
        <v>EXPEDIÇÃO</v>
      </c>
      <c r="V1302" s="165">
        <v>1</v>
      </c>
      <c r="W1302"/>
      <c r="X1302" s="229">
        <v>46188</v>
      </c>
      <c r="Y1302" s="229">
        <v>46173</v>
      </c>
      <c r="Z1302" s="47">
        <f t="shared" si="168"/>
        <v>25</v>
      </c>
      <c r="AA1302" s="47">
        <f t="shared" si="169"/>
        <v>22</v>
      </c>
      <c r="AB1302" s="47" t="str">
        <f t="shared" si="164"/>
        <v>jun</v>
      </c>
      <c r="AC1302" s="47" t="str">
        <f t="shared" si="165"/>
        <v>2026</v>
      </c>
      <c r="AD1302" s="165">
        <f t="shared" si="167"/>
        <v>1</v>
      </c>
    </row>
    <row r="1303" spans="1:30" x14ac:dyDescent="0.25">
      <c r="A1303" s="47" t="s">
        <v>2248</v>
      </c>
      <c r="B1303" s="47"/>
      <c r="C1303" s="47"/>
      <c r="D1303" s="47"/>
      <c r="E1303" s="47" t="s">
        <v>1459</v>
      </c>
      <c r="F1303" s="47" t="s">
        <v>1461</v>
      </c>
      <c r="G1303" s="47" t="s">
        <v>11</v>
      </c>
      <c r="H1303" s="47" t="s">
        <v>2260</v>
      </c>
      <c r="I1303" s="47">
        <v>1</v>
      </c>
      <c r="J1303" s="47" t="s">
        <v>1150</v>
      </c>
      <c r="K1303" s="48" t="s">
        <v>1486</v>
      </c>
      <c r="M1303" s="47">
        <f>_xlfn.XLOOKUP(BASE!$A2035,dd_carteira_fundição!A:A,dd_carteira_fundição!G:G,"",0)</f>
        <v>295</v>
      </c>
      <c r="N1303" s="47" t="s">
        <v>1164</v>
      </c>
      <c r="O1303"/>
      <c r="P1303"/>
      <c r="Q1303"/>
      <c r="R1303" s="47" t="s">
        <v>1687</v>
      </c>
      <c r="S1303" s="48" t="s">
        <v>1156</v>
      </c>
      <c r="T1303" s="164">
        <v>1</v>
      </c>
      <c r="U1303" s="47" t="str">
        <f>IFERROR(INDEX('TAXA DE OCUP. RECUR.'!$F$1:$F$60, MATCH(T1303, 'TAXA DE OCUP. RECUR.'!$E$1:$E$60, 0)),"")</f>
        <v>FUNDIÇÃO MORENO</v>
      </c>
      <c r="V1303" s="165">
        <v>1</v>
      </c>
      <c r="W1303"/>
      <c r="X1303" s="229">
        <v>46173</v>
      </c>
      <c r="Y1303" s="229">
        <v>46173</v>
      </c>
      <c r="Z1303" s="47">
        <f t="shared" si="168"/>
        <v>22</v>
      </c>
      <c r="AA1303" s="47">
        <f t="shared" si="169"/>
        <v>22</v>
      </c>
      <c r="AB1303" s="47" t="str">
        <f t="shared" si="164"/>
        <v>mai</v>
      </c>
      <c r="AC1303" s="47" t="str">
        <f t="shared" si="165"/>
        <v>2026</v>
      </c>
      <c r="AD1303" s="165">
        <f t="shared" si="167"/>
        <v>1</v>
      </c>
    </row>
    <row r="1304" spans="1:30" x14ac:dyDescent="0.25">
      <c r="A1304" s="47" t="s">
        <v>2249</v>
      </c>
      <c r="B1304" s="47"/>
      <c r="C1304" s="47"/>
      <c r="D1304" s="47"/>
      <c r="E1304" s="47" t="s">
        <v>1459</v>
      </c>
      <c r="F1304" s="47" t="s">
        <v>1461</v>
      </c>
      <c r="G1304" s="47" t="s">
        <v>11</v>
      </c>
      <c r="H1304" s="47" t="s">
        <v>2922</v>
      </c>
      <c r="I1304" s="47">
        <v>1</v>
      </c>
      <c r="J1304" s="47" t="s">
        <v>1150</v>
      </c>
      <c r="K1304" s="48" t="s">
        <v>1486</v>
      </c>
      <c r="M1304" s="47">
        <f>_xlfn.XLOOKUP(BASE!$A2036,dd_carteira_fundição!A:A,dd_carteira_fundição!G:G,"",0)</f>
        <v>295</v>
      </c>
      <c r="N1304" s="47" t="s">
        <v>1164</v>
      </c>
      <c r="O1304"/>
      <c r="P1304"/>
      <c r="Q1304"/>
      <c r="R1304" s="47" t="s">
        <v>1690</v>
      </c>
      <c r="S1304" s="48" t="s">
        <v>1386</v>
      </c>
      <c r="T1304" s="164">
        <v>395</v>
      </c>
      <c r="U1304" s="47" t="str">
        <f>IFERROR(INDEX('TAXA DE OCUP. RECUR.'!$F$1:$F$60, MATCH(T1304, 'TAXA DE OCUP. RECUR.'!$E$1:$E$60, 0)),"")</f>
        <v>TORNO VERT. SCHIESS KZ-200   2000 - [395]</v>
      </c>
      <c r="V1304" s="165">
        <v>7</v>
      </c>
      <c r="W1304"/>
      <c r="X1304" s="229">
        <f>X1306-7</f>
        <v>46181</v>
      </c>
      <c r="Y1304" s="229">
        <v>46173</v>
      </c>
      <c r="Z1304" s="47">
        <f t="shared" si="168"/>
        <v>24</v>
      </c>
      <c r="AA1304" s="47">
        <f t="shared" si="169"/>
        <v>22</v>
      </c>
      <c r="AB1304" s="47" t="str">
        <f t="shared" si="164"/>
        <v>jun</v>
      </c>
      <c r="AC1304" s="47" t="str">
        <f t="shared" si="165"/>
        <v>2026</v>
      </c>
      <c r="AD1304" s="165">
        <f t="shared" si="167"/>
        <v>1</v>
      </c>
    </row>
    <row r="1305" spans="1:30" x14ac:dyDescent="0.25">
      <c r="A1305" s="47" t="s">
        <v>2249</v>
      </c>
      <c r="B1305" s="47"/>
      <c r="C1305" s="47"/>
      <c r="D1305" s="47"/>
      <c r="E1305" s="47" t="s">
        <v>1459</v>
      </c>
      <c r="F1305" s="47" t="s">
        <v>1461</v>
      </c>
      <c r="G1305" s="47" t="s">
        <v>11</v>
      </c>
      <c r="H1305" s="47" t="s">
        <v>2922</v>
      </c>
      <c r="I1305" s="47">
        <v>1</v>
      </c>
      <c r="J1305" s="47" t="s">
        <v>1150</v>
      </c>
      <c r="K1305" s="48" t="s">
        <v>1486</v>
      </c>
      <c r="M1305" s="47">
        <f>_xlfn.XLOOKUP(BASE!$A2037,dd_carteira_fundição!A:A,dd_carteira_fundição!G:G,"",0)</f>
        <v>295</v>
      </c>
      <c r="N1305" s="47" t="s">
        <v>1164</v>
      </c>
      <c r="O1305"/>
      <c r="P1305"/>
      <c r="Q1305"/>
      <c r="R1305" s="47" t="s">
        <v>1690</v>
      </c>
      <c r="S1305" s="48" t="s">
        <v>1231</v>
      </c>
      <c r="T1305" s="164">
        <v>74</v>
      </c>
      <c r="U1305" s="47" t="str">
        <f>IFERROR(INDEX('TAXA DE OCUP. RECUR.'!$F$1:$F$60, MATCH(T1305, 'TAXA DE OCUP. RECUR.'!$E$1:$E$60, 0)),"")</f>
        <v>MONTAGEM (PREPARADOR DE PEÇA)-74</v>
      </c>
      <c r="V1305" s="165">
        <v>0.41666666666666669</v>
      </c>
      <c r="W1305"/>
      <c r="X1305" s="229">
        <f>X1304+1</f>
        <v>46182</v>
      </c>
      <c r="Y1305" s="229">
        <v>46173</v>
      </c>
      <c r="Z1305" s="47">
        <f t="shared" si="168"/>
        <v>24</v>
      </c>
      <c r="AA1305" s="47">
        <f t="shared" si="169"/>
        <v>22</v>
      </c>
      <c r="AB1305" s="47" t="str">
        <f t="shared" si="164"/>
        <v>jun</v>
      </c>
      <c r="AC1305" s="47" t="str">
        <f t="shared" si="165"/>
        <v>2026</v>
      </c>
      <c r="AD1305" s="165">
        <f t="shared" si="167"/>
        <v>1</v>
      </c>
    </row>
    <row r="1306" spans="1:30" x14ac:dyDescent="0.25">
      <c r="A1306" s="47" t="s">
        <v>2249</v>
      </c>
      <c r="B1306" s="47"/>
      <c r="C1306" s="47"/>
      <c r="D1306" s="47"/>
      <c r="E1306" s="47" t="s">
        <v>1459</v>
      </c>
      <c r="F1306" s="47" t="s">
        <v>1461</v>
      </c>
      <c r="G1306" s="47" t="s">
        <v>11</v>
      </c>
      <c r="H1306" s="47" t="s">
        <v>2922</v>
      </c>
      <c r="I1306" s="47">
        <v>1</v>
      </c>
      <c r="J1306" s="47" t="s">
        <v>1150</v>
      </c>
      <c r="K1306" s="48" t="s">
        <v>1486</v>
      </c>
      <c r="M1306" s="47">
        <f>_xlfn.XLOOKUP(BASE!$A2038,dd_carteira_fundição!A:A,dd_carteira_fundição!G:G,"",0)</f>
        <v>296</v>
      </c>
      <c r="N1306" s="47" t="s">
        <v>1164</v>
      </c>
      <c r="O1306"/>
      <c r="P1306"/>
      <c r="Q1306"/>
      <c r="R1306" s="47" t="s">
        <v>158</v>
      </c>
      <c r="S1306" s="48" t="s">
        <v>158</v>
      </c>
      <c r="T1306" s="164">
        <v>2</v>
      </c>
      <c r="U1306" s="47" t="str">
        <f>IFERROR(INDEX('TAXA DE OCUP. RECUR.'!$F$1:$F$60, MATCH(T1306, 'TAXA DE OCUP. RECUR.'!$E$1:$E$60, 0)),"")</f>
        <v>EXPEDIÇÃO</v>
      </c>
      <c r="V1306" s="165">
        <v>1</v>
      </c>
      <c r="W1306"/>
      <c r="X1306" s="229">
        <v>46188</v>
      </c>
      <c r="Y1306" s="229">
        <v>46173</v>
      </c>
      <c r="Z1306" s="47">
        <f t="shared" si="168"/>
        <v>25</v>
      </c>
      <c r="AA1306" s="47">
        <f t="shared" si="169"/>
        <v>22</v>
      </c>
      <c r="AB1306" s="47" t="str">
        <f t="shared" si="164"/>
        <v>jun</v>
      </c>
      <c r="AC1306" s="47" t="str">
        <f t="shared" si="165"/>
        <v>2026</v>
      </c>
      <c r="AD1306" s="165">
        <f t="shared" si="167"/>
        <v>1</v>
      </c>
    </row>
    <row r="1307" spans="1:30" x14ac:dyDescent="0.25">
      <c r="A1307" s="47" t="s">
        <v>2249</v>
      </c>
      <c r="B1307" s="47"/>
      <c r="C1307" s="47"/>
      <c r="D1307" s="47"/>
      <c r="E1307" s="47" t="s">
        <v>1459</v>
      </c>
      <c r="F1307" s="47" t="s">
        <v>1461</v>
      </c>
      <c r="G1307" s="47" t="s">
        <v>11</v>
      </c>
      <c r="H1307" s="47" t="s">
        <v>2922</v>
      </c>
      <c r="I1307" s="47">
        <v>1</v>
      </c>
      <c r="J1307" s="47" t="s">
        <v>1150</v>
      </c>
      <c r="K1307" s="48" t="s">
        <v>1486</v>
      </c>
      <c r="M1307" s="47">
        <f>_xlfn.XLOOKUP(BASE!$A2039,dd_carteira_fundição!A:A,dd_carteira_fundição!G:G,"",0)</f>
        <v>296</v>
      </c>
      <c r="N1307" s="47" t="s">
        <v>1164</v>
      </c>
      <c r="O1307"/>
      <c r="P1307"/>
      <c r="Q1307"/>
      <c r="R1307" s="47" t="s">
        <v>1687</v>
      </c>
      <c r="S1307" s="48" t="s">
        <v>1156</v>
      </c>
      <c r="T1307" s="164">
        <v>1</v>
      </c>
      <c r="U1307" s="47" t="str">
        <f>IFERROR(INDEX('TAXA DE OCUP. RECUR.'!$F$1:$F$60, MATCH(T1307, 'TAXA DE OCUP. RECUR.'!$E$1:$E$60, 0)),"")</f>
        <v>FUNDIÇÃO MORENO</v>
      </c>
      <c r="V1307" s="165">
        <v>1</v>
      </c>
      <c r="W1307"/>
      <c r="X1307" s="229">
        <v>46173</v>
      </c>
      <c r="Y1307" s="229">
        <v>46173</v>
      </c>
      <c r="Z1307" s="47">
        <f t="shared" si="168"/>
        <v>22</v>
      </c>
      <c r="AA1307" s="47">
        <f t="shared" si="169"/>
        <v>22</v>
      </c>
      <c r="AB1307" s="47" t="str">
        <f t="shared" si="164"/>
        <v>mai</v>
      </c>
      <c r="AC1307" s="47" t="str">
        <f t="shared" si="165"/>
        <v>2026</v>
      </c>
      <c r="AD1307" s="165">
        <f t="shared" si="167"/>
        <v>1</v>
      </c>
    </row>
    <row r="1308" spans="1:30" x14ac:dyDescent="0.25">
      <c r="A1308" s="47" t="s">
        <v>2249</v>
      </c>
      <c r="B1308" s="47"/>
      <c r="C1308" s="47"/>
      <c r="D1308" s="47"/>
      <c r="E1308" s="47" t="s">
        <v>1459</v>
      </c>
      <c r="F1308" s="47" t="s">
        <v>1461</v>
      </c>
      <c r="G1308" s="47" t="s">
        <v>11</v>
      </c>
      <c r="H1308" s="47" t="s">
        <v>2922</v>
      </c>
      <c r="I1308" s="47">
        <v>1</v>
      </c>
      <c r="J1308" s="47" t="s">
        <v>1150</v>
      </c>
      <c r="K1308" s="48" t="s">
        <v>1486</v>
      </c>
      <c r="M1308" s="47">
        <f>_xlfn.XLOOKUP(BASE!$A2040,dd_carteira_fundição!A:A,dd_carteira_fundição!G:G,"",0)</f>
        <v>296</v>
      </c>
      <c r="N1308" s="47" t="s">
        <v>1164</v>
      </c>
      <c r="O1308"/>
      <c r="P1308"/>
      <c r="Q1308"/>
      <c r="R1308" s="47" t="s">
        <v>1690</v>
      </c>
      <c r="S1308" s="48" t="s">
        <v>1386</v>
      </c>
      <c r="T1308" s="164">
        <v>395</v>
      </c>
      <c r="U1308" s="47" t="str">
        <f>IFERROR(INDEX('TAXA DE OCUP. RECUR.'!$F$1:$F$60, MATCH(T1308, 'TAXA DE OCUP. RECUR.'!$E$1:$E$60, 0)),"")</f>
        <v>TORNO VERT. SCHIESS KZ-200   2000 - [395]</v>
      </c>
      <c r="V1308" s="165">
        <v>7</v>
      </c>
      <c r="W1308"/>
      <c r="X1308" s="229">
        <f>X1310-7</f>
        <v>46181</v>
      </c>
      <c r="Y1308" s="229">
        <v>46173</v>
      </c>
      <c r="Z1308" s="47">
        <f t="shared" si="168"/>
        <v>24</v>
      </c>
      <c r="AA1308" s="47">
        <f t="shared" si="169"/>
        <v>22</v>
      </c>
      <c r="AB1308" s="47" t="str">
        <f t="shared" si="164"/>
        <v>jun</v>
      </c>
      <c r="AC1308" s="47" t="str">
        <f t="shared" si="165"/>
        <v>2026</v>
      </c>
      <c r="AD1308" s="165">
        <f t="shared" si="167"/>
        <v>1</v>
      </c>
    </row>
    <row r="1309" spans="1:30" x14ac:dyDescent="0.25">
      <c r="A1309" s="47" t="s">
        <v>2250</v>
      </c>
      <c r="B1309" s="47"/>
      <c r="C1309" s="47"/>
      <c r="D1309" s="47"/>
      <c r="E1309" s="47" t="s">
        <v>1459</v>
      </c>
      <c r="F1309" s="47" t="s">
        <v>1461</v>
      </c>
      <c r="G1309" s="47" t="s">
        <v>11</v>
      </c>
      <c r="H1309" s="47" t="s">
        <v>2923</v>
      </c>
      <c r="I1309" s="47">
        <v>1</v>
      </c>
      <c r="J1309" s="47" t="s">
        <v>1150</v>
      </c>
      <c r="K1309" s="48" t="s">
        <v>1486</v>
      </c>
      <c r="M1309" s="47">
        <f>_xlfn.XLOOKUP(BASE!$A2041,dd_carteira_fundição!A:A,dd_carteira_fundição!G:G,"",0)</f>
        <v>296</v>
      </c>
      <c r="N1309" s="47" t="s">
        <v>1164</v>
      </c>
      <c r="O1309"/>
      <c r="P1309"/>
      <c r="Q1309"/>
      <c r="R1309" s="47" t="s">
        <v>1690</v>
      </c>
      <c r="S1309" s="48" t="s">
        <v>1231</v>
      </c>
      <c r="T1309" s="164">
        <v>74</v>
      </c>
      <c r="U1309" s="47" t="str">
        <f>IFERROR(INDEX('TAXA DE OCUP. RECUR.'!$F$1:$F$60, MATCH(T1309, 'TAXA DE OCUP. RECUR.'!$E$1:$E$60, 0)),"")</f>
        <v>MONTAGEM (PREPARADOR DE PEÇA)-74</v>
      </c>
      <c r="V1309" s="165">
        <v>0.41666666666666669</v>
      </c>
      <c r="W1309"/>
      <c r="X1309" s="229">
        <v>46181</v>
      </c>
      <c r="Y1309" s="229">
        <f>X1309</f>
        <v>46181</v>
      </c>
      <c r="Z1309" s="47">
        <f t="shared" si="168"/>
        <v>24</v>
      </c>
      <c r="AA1309" s="47">
        <f t="shared" si="169"/>
        <v>24</v>
      </c>
      <c r="AB1309" s="47" t="str">
        <f t="shared" si="164"/>
        <v>jun</v>
      </c>
      <c r="AC1309" s="47" t="str">
        <f t="shared" si="165"/>
        <v>2026</v>
      </c>
      <c r="AD1309" s="165">
        <f t="shared" si="167"/>
        <v>1</v>
      </c>
    </row>
    <row r="1310" spans="1:30" x14ac:dyDescent="0.25">
      <c r="A1310" s="47" t="s">
        <v>2250</v>
      </c>
      <c r="B1310" s="47"/>
      <c r="C1310" s="47"/>
      <c r="D1310" s="47"/>
      <c r="E1310" s="47" t="s">
        <v>1459</v>
      </c>
      <c r="F1310" s="47" t="s">
        <v>1461</v>
      </c>
      <c r="G1310" s="47" t="s">
        <v>11</v>
      </c>
      <c r="H1310" s="47" t="s">
        <v>2923</v>
      </c>
      <c r="I1310" s="47">
        <v>1</v>
      </c>
      <c r="J1310" s="47" t="s">
        <v>1150</v>
      </c>
      <c r="K1310" s="48" t="s">
        <v>1486</v>
      </c>
      <c r="M1310" s="47">
        <f>_xlfn.XLOOKUP(BASE!$A2042,dd_carteira_fundição!A:A,dd_carteira_fundição!G:G,"",0)</f>
        <v>297</v>
      </c>
      <c r="N1310" s="47" t="s">
        <v>1164</v>
      </c>
      <c r="O1310"/>
      <c r="P1310"/>
      <c r="Q1310"/>
      <c r="R1310" s="47" t="s">
        <v>158</v>
      </c>
      <c r="S1310" s="48" t="s">
        <v>158</v>
      </c>
      <c r="T1310" s="164">
        <v>2</v>
      </c>
      <c r="U1310" s="47" t="str">
        <f>IFERROR(INDEX('TAXA DE OCUP. RECUR.'!$F$1:$F$60, MATCH(T1310, 'TAXA DE OCUP. RECUR.'!$E$1:$E$60, 0)),"")</f>
        <v>EXPEDIÇÃO</v>
      </c>
      <c r="V1310" s="165">
        <v>1</v>
      </c>
      <c r="W1310"/>
      <c r="X1310" s="229">
        <v>46188</v>
      </c>
      <c r="Y1310" s="229">
        <v>46173</v>
      </c>
      <c r="Z1310" s="47">
        <f t="shared" si="168"/>
        <v>25</v>
      </c>
      <c r="AA1310" s="47">
        <f t="shared" si="169"/>
        <v>22</v>
      </c>
      <c r="AB1310" s="47" t="str">
        <f t="shared" si="164"/>
        <v>jun</v>
      </c>
      <c r="AC1310" s="47" t="str">
        <f t="shared" si="165"/>
        <v>2026</v>
      </c>
      <c r="AD1310" s="165">
        <f t="shared" si="167"/>
        <v>1</v>
      </c>
    </row>
    <row r="1311" spans="1:30" x14ac:dyDescent="0.25">
      <c r="A1311" s="47" t="s">
        <v>2250</v>
      </c>
      <c r="B1311" s="47"/>
      <c r="C1311" s="47"/>
      <c r="D1311" s="47"/>
      <c r="E1311" s="47" t="s">
        <v>1459</v>
      </c>
      <c r="F1311" s="47" t="s">
        <v>1461</v>
      </c>
      <c r="G1311" s="47" t="s">
        <v>11</v>
      </c>
      <c r="H1311" s="47" t="s">
        <v>2923</v>
      </c>
      <c r="I1311" s="47">
        <v>1</v>
      </c>
      <c r="J1311" s="47" t="s">
        <v>1150</v>
      </c>
      <c r="K1311" s="48" t="s">
        <v>1486</v>
      </c>
      <c r="M1311" s="47">
        <f>_xlfn.XLOOKUP(BASE!$A2043,dd_carteira_fundição!A:A,dd_carteira_fundição!G:G,"",0)</f>
        <v>297</v>
      </c>
      <c r="N1311" s="47" t="s">
        <v>1164</v>
      </c>
      <c r="O1311"/>
      <c r="P1311"/>
      <c r="Q1311"/>
      <c r="R1311" s="47" t="s">
        <v>1687</v>
      </c>
      <c r="S1311" s="48" t="s">
        <v>1156</v>
      </c>
      <c r="T1311" s="164">
        <v>1</v>
      </c>
      <c r="U1311" s="47" t="str">
        <f>IFERROR(INDEX('TAXA DE OCUP. RECUR.'!$F$1:$F$60, MATCH(T1311, 'TAXA DE OCUP. RECUR.'!$E$1:$E$60, 0)),"")</f>
        <v>FUNDIÇÃO MORENO</v>
      </c>
      <c r="V1311" s="165">
        <v>1</v>
      </c>
      <c r="W1311"/>
      <c r="X1311" s="229">
        <v>46173</v>
      </c>
      <c r="Y1311" s="229">
        <v>46173</v>
      </c>
      <c r="Z1311" s="47">
        <f t="shared" si="168"/>
        <v>22</v>
      </c>
      <c r="AA1311" s="47">
        <f t="shared" si="169"/>
        <v>22</v>
      </c>
      <c r="AB1311" s="47" t="str">
        <f t="shared" si="164"/>
        <v>mai</v>
      </c>
      <c r="AC1311" s="47" t="str">
        <f t="shared" si="165"/>
        <v>2026</v>
      </c>
      <c r="AD1311" s="165">
        <f t="shared" si="167"/>
        <v>1</v>
      </c>
    </row>
    <row r="1312" spans="1:30" x14ac:dyDescent="0.25">
      <c r="A1312" s="47" t="s">
        <v>2250</v>
      </c>
      <c r="B1312" s="47"/>
      <c r="C1312" s="47"/>
      <c r="D1312" s="47"/>
      <c r="E1312" s="47" t="s">
        <v>1459</v>
      </c>
      <c r="F1312" s="47" t="s">
        <v>1461</v>
      </c>
      <c r="G1312" s="47" t="s">
        <v>11</v>
      </c>
      <c r="H1312" s="47" t="s">
        <v>2923</v>
      </c>
      <c r="I1312" s="47">
        <v>1</v>
      </c>
      <c r="J1312" s="47" t="s">
        <v>1150</v>
      </c>
      <c r="K1312" s="48" t="s">
        <v>1486</v>
      </c>
      <c r="M1312" s="47">
        <f>_xlfn.XLOOKUP(BASE!$A2044,dd_carteira_fundição!A:A,dd_carteira_fundição!G:G,"",0)</f>
        <v>297</v>
      </c>
      <c r="N1312" s="47" t="s">
        <v>1164</v>
      </c>
      <c r="O1312"/>
      <c r="P1312"/>
      <c r="Q1312"/>
      <c r="R1312" s="47" t="s">
        <v>1690</v>
      </c>
      <c r="S1312" s="48" t="s">
        <v>1386</v>
      </c>
      <c r="T1312" s="164">
        <v>395</v>
      </c>
      <c r="U1312" s="47" t="str">
        <f>IFERROR(INDEX('TAXA DE OCUP. RECUR.'!$F$1:$F$60, MATCH(T1312, 'TAXA DE OCUP. RECUR.'!$E$1:$E$60, 0)),"")</f>
        <v>TORNO VERT. SCHIESS KZ-200   2000 - [395]</v>
      </c>
      <c r="V1312" s="165">
        <v>7</v>
      </c>
      <c r="W1312"/>
      <c r="X1312" s="229">
        <v>46181</v>
      </c>
      <c r="Y1312" s="229">
        <f>X1312</f>
        <v>46181</v>
      </c>
      <c r="Z1312" s="47">
        <f t="shared" si="168"/>
        <v>24</v>
      </c>
      <c r="AA1312" s="47">
        <f t="shared" si="169"/>
        <v>24</v>
      </c>
      <c r="AB1312" s="47" t="str">
        <f t="shared" si="164"/>
        <v>jun</v>
      </c>
      <c r="AC1312" s="47" t="str">
        <f t="shared" si="165"/>
        <v>2026</v>
      </c>
      <c r="AD1312" s="165">
        <f t="shared" si="167"/>
        <v>1</v>
      </c>
    </row>
    <row r="1313" spans="1:30" x14ac:dyDescent="0.25">
      <c r="A1313" s="47" t="s">
        <v>2250</v>
      </c>
      <c r="B1313" s="47"/>
      <c r="C1313" s="47"/>
      <c r="D1313" s="47"/>
      <c r="E1313" s="47" t="s">
        <v>1459</v>
      </c>
      <c r="F1313" s="47" t="s">
        <v>1461</v>
      </c>
      <c r="G1313" s="47" t="s">
        <v>11</v>
      </c>
      <c r="H1313" s="47" t="s">
        <v>2923</v>
      </c>
      <c r="I1313" s="47">
        <v>1</v>
      </c>
      <c r="J1313" s="47" t="s">
        <v>1150</v>
      </c>
      <c r="K1313" s="48" t="s">
        <v>1486</v>
      </c>
      <c r="M1313" s="47">
        <f>_xlfn.XLOOKUP(BASE!$A2045,dd_carteira_fundição!A:A,dd_carteira_fundição!G:G,"",0)</f>
        <v>297</v>
      </c>
      <c r="N1313" s="47" t="s">
        <v>1164</v>
      </c>
      <c r="O1313"/>
      <c r="P1313"/>
      <c r="Q1313"/>
      <c r="R1313" s="47" t="s">
        <v>1690</v>
      </c>
      <c r="S1313" s="48" t="s">
        <v>1231</v>
      </c>
      <c r="T1313" s="164">
        <v>74</v>
      </c>
      <c r="U1313" s="47" t="str">
        <f>IFERROR(INDEX('TAXA DE OCUP. RECUR.'!$F$1:$F$60, MATCH(T1313, 'TAXA DE OCUP. RECUR.'!$E$1:$E$60, 0)),"")</f>
        <v>MONTAGEM (PREPARADOR DE PEÇA)-74</v>
      </c>
      <c r="V1313" s="165">
        <v>0.41666666666666669</v>
      </c>
      <c r="W1313"/>
      <c r="X1313" s="229">
        <f>X1312+1</f>
        <v>46182</v>
      </c>
      <c r="Y1313" s="229">
        <f>X1313</f>
        <v>46182</v>
      </c>
      <c r="Z1313" s="47">
        <f t="shared" si="168"/>
        <v>24</v>
      </c>
      <c r="AA1313" s="47">
        <f t="shared" si="169"/>
        <v>24</v>
      </c>
      <c r="AB1313" s="47" t="str">
        <f t="shared" si="164"/>
        <v>jun</v>
      </c>
      <c r="AC1313" s="47" t="str">
        <f t="shared" si="165"/>
        <v>2026</v>
      </c>
      <c r="AD1313" s="165">
        <f t="shared" si="167"/>
        <v>1</v>
      </c>
    </row>
    <row r="1314" spans="1:30" x14ac:dyDescent="0.25">
      <c r="A1314" s="47" t="s">
        <v>2251</v>
      </c>
      <c r="B1314" s="47"/>
      <c r="C1314" s="47"/>
      <c r="D1314" s="47"/>
      <c r="E1314" s="47" t="s">
        <v>1459</v>
      </c>
      <c r="F1314" s="47" t="s">
        <v>1461</v>
      </c>
      <c r="G1314" s="47" t="s">
        <v>11</v>
      </c>
      <c r="H1314" s="47" t="s">
        <v>2924</v>
      </c>
      <c r="I1314" s="47">
        <v>1</v>
      </c>
      <c r="J1314" s="47" t="s">
        <v>1150</v>
      </c>
      <c r="K1314" s="48" t="s">
        <v>1486</v>
      </c>
      <c r="M1314" s="47">
        <f>_xlfn.XLOOKUP(BASE!$A2046,dd_carteira_fundição!A:A,dd_carteira_fundição!G:G,"",0)</f>
        <v>298</v>
      </c>
      <c r="N1314" s="47" t="s">
        <v>1164</v>
      </c>
      <c r="O1314"/>
      <c r="P1314"/>
      <c r="Q1314"/>
      <c r="R1314" s="47" t="s">
        <v>158</v>
      </c>
      <c r="S1314" s="48" t="s">
        <v>158</v>
      </c>
      <c r="T1314" s="164">
        <v>2</v>
      </c>
      <c r="U1314" s="47" t="str">
        <f>IFERROR(INDEX('TAXA DE OCUP. RECUR.'!$F$1:$F$60, MATCH(T1314, 'TAXA DE OCUP. RECUR.'!$E$1:$E$60, 0)),"")</f>
        <v>EXPEDIÇÃO</v>
      </c>
      <c r="V1314" s="165">
        <v>1</v>
      </c>
      <c r="W1314"/>
      <c r="X1314" s="229">
        <v>46188</v>
      </c>
      <c r="Y1314" s="229">
        <v>46173</v>
      </c>
      <c r="Z1314" s="47">
        <f t="shared" si="168"/>
        <v>25</v>
      </c>
      <c r="AA1314" s="47">
        <f t="shared" si="169"/>
        <v>22</v>
      </c>
      <c r="AB1314" s="47" t="str">
        <f t="shared" si="164"/>
        <v>jun</v>
      </c>
      <c r="AC1314" s="47" t="str">
        <f t="shared" si="165"/>
        <v>2026</v>
      </c>
      <c r="AD1314" s="165">
        <f t="shared" si="167"/>
        <v>1</v>
      </c>
    </row>
    <row r="1315" spans="1:30" x14ac:dyDescent="0.25">
      <c r="A1315" s="47" t="s">
        <v>2251</v>
      </c>
      <c r="B1315" s="47"/>
      <c r="C1315" s="47"/>
      <c r="D1315" s="47"/>
      <c r="E1315" s="47" t="s">
        <v>1459</v>
      </c>
      <c r="F1315" s="47" t="s">
        <v>1461</v>
      </c>
      <c r="G1315" s="47" t="s">
        <v>11</v>
      </c>
      <c r="H1315" s="47" t="s">
        <v>2924</v>
      </c>
      <c r="I1315" s="47">
        <v>1</v>
      </c>
      <c r="J1315" s="47" t="s">
        <v>1150</v>
      </c>
      <c r="K1315" s="48" t="s">
        <v>1486</v>
      </c>
      <c r="M1315" s="47">
        <f>_xlfn.XLOOKUP(BASE!$A2047,dd_carteira_fundição!A:A,dd_carteira_fundição!G:G,"",0)</f>
        <v>298</v>
      </c>
      <c r="N1315" s="47" t="s">
        <v>1164</v>
      </c>
      <c r="O1315"/>
      <c r="P1315"/>
      <c r="Q1315"/>
      <c r="R1315" s="47" t="s">
        <v>1687</v>
      </c>
      <c r="S1315" s="48" t="s">
        <v>1156</v>
      </c>
      <c r="T1315" s="164">
        <v>1</v>
      </c>
      <c r="U1315" s="47" t="str">
        <f>IFERROR(INDEX('TAXA DE OCUP. RECUR.'!$F$1:$F$60, MATCH(T1315, 'TAXA DE OCUP. RECUR.'!$E$1:$E$60, 0)),"")</f>
        <v>FUNDIÇÃO MORENO</v>
      </c>
      <c r="V1315" s="165">
        <v>1</v>
      </c>
      <c r="W1315"/>
      <c r="X1315" s="229">
        <v>46181</v>
      </c>
      <c r="Y1315" s="229">
        <v>46173</v>
      </c>
      <c r="Z1315" s="47">
        <f t="shared" si="168"/>
        <v>24</v>
      </c>
      <c r="AA1315" s="47">
        <f t="shared" si="169"/>
        <v>22</v>
      </c>
      <c r="AB1315" s="47" t="str">
        <f t="shared" si="164"/>
        <v>jun</v>
      </c>
      <c r="AC1315" s="47" t="str">
        <f t="shared" si="165"/>
        <v>2026</v>
      </c>
      <c r="AD1315" s="165">
        <f t="shared" si="167"/>
        <v>1</v>
      </c>
    </row>
    <row r="1316" spans="1:30" x14ac:dyDescent="0.25">
      <c r="A1316" s="47" t="s">
        <v>2251</v>
      </c>
      <c r="B1316" s="47"/>
      <c r="C1316" s="47"/>
      <c r="D1316" s="47"/>
      <c r="E1316" s="47" t="s">
        <v>1459</v>
      </c>
      <c r="F1316" s="47" t="s">
        <v>1461</v>
      </c>
      <c r="G1316" s="47" t="s">
        <v>11</v>
      </c>
      <c r="H1316" s="47" t="s">
        <v>2924</v>
      </c>
      <c r="I1316" s="47">
        <v>1</v>
      </c>
      <c r="J1316" s="47" t="s">
        <v>1150</v>
      </c>
      <c r="K1316" s="48" t="s">
        <v>1486</v>
      </c>
      <c r="M1316" s="47">
        <f>_xlfn.XLOOKUP(BASE!$A2048,dd_carteira_fundição!A:A,dd_carteira_fundição!G:G,"",0)</f>
        <v>298</v>
      </c>
      <c r="N1316" s="47" t="s">
        <v>1164</v>
      </c>
      <c r="O1316"/>
      <c r="P1316"/>
      <c r="Q1316"/>
      <c r="R1316" s="47" t="s">
        <v>1690</v>
      </c>
      <c r="S1316" s="48" t="s">
        <v>1386</v>
      </c>
      <c r="T1316" s="164">
        <v>395</v>
      </c>
      <c r="U1316" s="47" t="str">
        <f>IFERROR(INDEX('TAXA DE OCUP. RECUR.'!$F$1:$F$60, MATCH(T1316, 'TAXA DE OCUP. RECUR.'!$E$1:$E$60, 0)),"")</f>
        <v>TORNO VERT. SCHIESS KZ-200   2000 - [395]</v>
      </c>
      <c r="V1316" s="165">
        <v>7</v>
      </c>
      <c r="W1316"/>
      <c r="X1316" s="229">
        <v>46181</v>
      </c>
      <c r="Y1316" s="229">
        <v>46173</v>
      </c>
      <c r="Z1316" s="47">
        <f t="shared" si="168"/>
        <v>24</v>
      </c>
      <c r="AA1316" s="47">
        <f t="shared" si="169"/>
        <v>22</v>
      </c>
      <c r="AB1316" s="47" t="str">
        <f t="shared" si="164"/>
        <v>jun</v>
      </c>
      <c r="AC1316" s="47" t="str">
        <f t="shared" si="165"/>
        <v>2026</v>
      </c>
      <c r="AD1316" s="165">
        <f t="shared" si="167"/>
        <v>1</v>
      </c>
    </row>
    <row r="1317" spans="1:30" x14ac:dyDescent="0.25">
      <c r="A1317" s="47" t="s">
        <v>2251</v>
      </c>
      <c r="B1317" s="47"/>
      <c r="C1317" s="47"/>
      <c r="D1317" s="47"/>
      <c r="E1317" s="47" t="s">
        <v>1459</v>
      </c>
      <c r="F1317" s="47" t="s">
        <v>1461</v>
      </c>
      <c r="G1317" s="47" t="s">
        <v>11</v>
      </c>
      <c r="H1317" s="47" t="s">
        <v>2924</v>
      </c>
      <c r="I1317" s="47">
        <v>1</v>
      </c>
      <c r="J1317" s="47" t="s">
        <v>1150</v>
      </c>
      <c r="K1317" s="48" t="s">
        <v>1486</v>
      </c>
      <c r="M1317" s="47">
        <f>_xlfn.XLOOKUP(BASE!$A2049,dd_carteira_fundição!A:A,dd_carteira_fundição!G:G,"",0)</f>
        <v>298</v>
      </c>
      <c r="N1317" s="47" t="s">
        <v>1164</v>
      </c>
      <c r="O1317"/>
      <c r="P1317"/>
      <c r="Q1317"/>
      <c r="R1317" s="47" t="s">
        <v>1690</v>
      </c>
      <c r="S1317" s="48" t="s">
        <v>1231</v>
      </c>
      <c r="T1317" s="164">
        <v>74</v>
      </c>
      <c r="U1317" s="47" t="str">
        <f>IFERROR(INDEX('TAXA DE OCUP. RECUR.'!$F$1:$F$60, MATCH(T1317, 'TAXA DE OCUP. RECUR.'!$E$1:$E$60, 0)),"")</f>
        <v>MONTAGEM (PREPARADOR DE PEÇA)-74</v>
      </c>
      <c r="V1317" s="165">
        <v>0.41666666666666669</v>
      </c>
      <c r="W1317"/>
      <c r="X1317" s="229">
        <v>46181</v>
      </c>
      <c r="Y1317" s="229">
        <v>46173</v>
      </c>
      <c r="Z1317" s="47">
        <f t="shared" si="168"/>
        <v>24</v>
      </c>
      <c r="AA1317" s="47">
        <f t="shared" si="169"/>
        <v>22</v>
      </c>
      <c r="AB1317" s="47" t="str">
        <f t="shared" si="164"/>
        <v>jun</v>
      </c>
      <c r="AC1317" s="47" t="str">
        <f t="shared" si="165"/>
        <v>2026</v>
      </c>
      <c r="AD1317" s="165">
        <f t="shared" si="167"/>
        <v>1</v>
      </c>
    </row>
    <row r="1318" spans="1:30" x14ac:dyDescent="0.25">
      <c r="A1318" s="47" t="s">
        <v>2251</v>
      </c>
      <c r="B1318" s="47"/>
      <c r="C1318" s="47"/>
      <c r="D1318" s="47"/>
      <c r="E1318" s="47" t="s">
        <v>1459</v>
      </c>
      <c r="F1318" s="47" t="s">
        <v>1461</v>
      </c>
      <c r="G1318" s="47" t="s">
        <v>11</v>
      </c>
      <c r="H1318" s="47" t="s">
        <v>2924</v>
      </c>
      <c r="I1318" s="47">
        <v>1</v>
      </c>
      <c r="J1318" s="47" t="s">
        <v>1150</v>
      </c>
      <c r="K1318" s="48" t="s">
        <v>1486</v>
      </c>
      <c r="M1318" s="47">
        <f>_xlfn.XLOOKUP(BASE!$A2050,dd_carteira_fundição!A:A,dd_carteira_fundição!G:G,"",0)</f>
        <v>0</v>
      </c>
      <c r="N1318" s="47" t="s">
        <v>1164</v>
      </c>
      <c r="O1318"/>
      <c r="P1318"/>
      <c r="Q1318"/>
      <c r="R1318" s="47" t="s">
        <v>158</v>
      </c>
      <c r="S1318" s="48" t="s">
        <v>158</v>
      </c>
      <c r="T1318" s="164">
        <v>2</v>
      </c>
      <c r="U1318" s="47" t="str">
        <f>IFERROR(INDEX('TAXA DE OCUP. RECUR.'!$F$1:$F$60, MATCH(T1318, 'TAXA DE OCUP. RECUR.'!$E$1:$E$60, 0)),"")</f>
        <v>EXPEDIÇÃO</v>
      </c>
      <c r="V1318" s="165">
        <v>1</v>
      </c>
      <c r="W1318"/>
      <c r="X1318" s="229">
        <v>46188</v>
      </c>
      <c r="Y1318" s="229">
        <v>46173</v>
      </c>
      <c r="Z1318" s="47">
        <f t="shared" si="168"/>
        <v>25</v>
      </c>
      <c r="AA1318" s="47">
        <f t="shared" si="169"/>
        <v>22</v>
      </c>
      <c r="AB1318" s="47" t="str">
        <f t="shared" si="164"/>
        <v>jun</v>
      </c>
      <c r="AC1318" s="47" t="str">
        <f t="shared" si="165"/>
        <v>2026</v>
      </c>
      <c r="AD1318" s="165">
        <f t="shared" si="167"/>
        <v>1</v>
      </c>
    </row>
    <row r="1319" spans="1:30" x14ac:dyDescent="0.25">
      <c r="A1319" s="47" t="s">
        <v>1918</v>
      </c>
      <c r="B1319" s="47"/>
      <c r="C1319" s="47"/>
      <c r="D1319" s="47"/>
      <c r="E1319" s="47" t="s">
        <v>1122</v>
      </c>
      <c r="F1319" s="47" t="s">
        <v>392</v>
      </c>
      <c r="G1319" s="47" t="s">
        <v>11</v>
      </c>
      <c r="H1319" s="47" t="s">
        <v>1919</v>
      </c>
      <c r="I1319" s="47">
        <v>1</v>
      </c>
      <c r="J1319" s="47" t="s">
        <v>1146</v>
      </c>
      <c r="K1319" s="48" t="s">
        <v>1487</v>
      </c>
      <c r="M1319" s="48">
        <f>_xlfn.XLOOKUP(BASE!$A2051,dd_carteira_fundição!A:A,dd_carteira_fundição!G:G,"",0)</f>
        <v>0</v>
      </c>
      <c r="N1319" s="48" t="s">
        <v>1164</v>
      </c>
      <c r="P1319" s="48" t="s">
        <v>1160</v>
      </c>
      <c r="Q1319" s="102"/>
      <c r="R1319" s="48" t="s">
        <v>1687</v>
      </c>
      <c r="S1319" s="48" t="s">
        <v>1156</v>
      </c>
      <c r="T1319" s="215">
        <v>1</v>
      </c>
      <c r="U1319" s="48" t="str">
        <f>IFERROR(INDEX('TAXA DE OCUP. RECUR.'!$F$1:$F$60, MATCH(T1319, 'TAXA DE OCUP. RECUR.'!$E$1:$E$60, 0)),"")</f>
        <v>FUNDIÇÃO MORENO</v>
      </c>
      <c r="V1319" s="216">
        <v>1</v>
      </c>
      <c r="W1319" s="102"/>
      <c r="X1319" s="229" t="str">
        <f>_xlfn.XLOOKUP(H1319,'CARTEIRA GERAL - USI.'!$J:$J,'CARTEIRA GERAL - USI.'!N:N,"",0)</f>
        <v/>
      </c>
      <c r="Y1319" s="229" t="str">
        <f>X1319</f>
        <v/>
      </c>
      <c r="Z1319" s="47" t="str">
        <f t="shared" si="168"/>
        <v/>
      </c>
      <c r="AA1319" s="47" t="str">
        <f t="shared" si="169"/>
        <v/>
      </c>
      <c r="AB1319" s="47" t="str">
        <f t="shared" si="164"/>
        <v/>
      </c>
      <c r="AC1319" s="47" t="str">
        <f t="shared" si="165"/>
        <v/>
      </c>
      <c r="AD1319" s="165" t="str">
        <f t="shared" si="167"/>
        <v/>
      </c>
    </row>
    <row r="1320" spans="1:30" x14ac:dyDescent="0.25">
      <c r="A1320" s="47" t="s">
        <v>1918</v>
      </c>
      <c r="B1320" s="47"/>
      <c r="C1320" s="47"/>
      <c r="D1320" s="47"/>
      <c r="E1320" s="47" t="s">
        <v>1122</v>
      </c>
      <c r="F1320" s="47" t="s">
        <v>392</v>
      </c>
      <c r="G1320" s="47" t="s">
        <v>11</v>
      </c>
      <c r="H1320" s="47" t="s">
        <v>1919</v>
      </c>
      <c r="I1320" s="47">
        <v>1</v>
      </c>
      <c r="J1320" s="47" t="s">
        <v>1146</v>
      </c>
      <c r="K1320" s="48" t="s">
        <v>1487</v>
      </c>
      <c r="M1320" s="48">
        <f>_xlfn.XLOOKUP(BASE!$A2052,dd_carteira_fundição!A:A,dd_carteira_fundição!G:G,"",0)</f>
        <v>0</v>
      </c>
      <c r="N1320" s="48" t="s">
        <v>1164</v>
      </c>
      <c r="P1320" s="48" t="s">
        <v>1160</v>
      </c>
      <c r="Q1320" s="102"/>
      <c r="R1320" s="48" t="s">
        <v>1690</v>
      </c>
      <c r="S1320" s="48" t="s">
        <v>166</v>
      </c>
      <c r="T1320" s="215">
        <v>106</v>
      </c>
      <c r="U1320" s="48" t="str">
        <f>IFERROR(INDEX('TAXA DE OCUP. RECUR.'!$F$1:$F$60, MATCH(T1320, 'TAXA DE OCUP. RECUR.'!$E$1:$E$60, 0)),"")</f>
        <v>PLAINA DE MESA POREBA - [106]</v>
      </c>
      <c r="V1320" s="216">
        <v>13.59</v>
      </c>
      <c r="W1320" s="102"/>
      <c r="X1320" s="229"/>
      <c r="Y1320" s="229"/>
      <c r="Z1320" s="47">
        <f t="shared" si="168"/>
        <v>1</v>
      </c>
      <c r="AA1320" s="47" t="str">
        <f t="shared" si="169"/>
        <v/>
      </c>
      <c r="AB1320" s="47" t="str">
        <f t="shared" si="164"/>
        <v/>
      </c>
      <c r="AC1320" s="47" t="str">
        <f t="shared" si="165"/>
        <v/>
      </c>
      <c r="AD1320" s="165" t="str">
        <f t="shared" si="167"/>
        <v/>
      </c>
    </row>
    <row r="1321" spans="1:30" x14ac:dyDescent="0.25">
      <c r="A1321" s="47" t="s">
        <v>1918</v>
      </c>
      <c r="B1321" s="47"/>
      <c r="C1321" s="47"/>
      <c r="D1321" s="47"/>
      <c r="E1321" s="47" t="s">
        <v>1122</v>
      </c>
      <c r="F1321" s="47" t="s">
        <v>392</v>
      </c>
      <c r="G1321" s="47" t="s">
        <v>11</v>
      </c>
      <c r="H1321" s="47" t="s">
        <v>1919</v>
      </c>
      <c r="I1321" s="47">
        <v>1</v>
      </c>
      <c r="J1321" s="47" t="s">
        <v>1146</v>
      </c>
      <c r="K1321" s="48" t="s">
        <v>1487</v>
      </c>
      <c r="M1321" s="48">
        <f>_xlfn.XLOOKUP(BASE!$A2053,dd_carteira_fundição!A:A,dd_carteira_fundição!G:G,"",0)</f>
        <v>0</v>
      </c>
      <c r="N1321" s="48" t="s">
        <v>1164</v>
      </c>
      <c r="P1321" s="48" t="s">
        <v>1160</v>
      </c>
      <c r="Q1321" s="102"/>
      <c r="R1321" s="48" t="s">
        <v>1690</v>
      </c>
      <c r="S1321" s="48" t="s">
        <v>167</v>
      </c>
      <c r="T1321" s="215">
        <v>151</v>
      </c>
      <c r="U1321" s="48" t="str">
        <f>IFERROR(INDEX('TAXA DE OCUP. RECUR.'!$F$1:$F$60, MATCH(T1321, 'TAXA DE OCUP. RECUR.'!$E$1:$E$60, 0)),"")</f>
        <v>MANDRILH. FISHER MILL - [151]</v>
      </c>
      <c r="V1321" s="216">
        <v>1.8</v>
      </c>
      <c r="W1321" s="102"/>
      <c r="X1321" s="229"/>
      <c r="Y1321" s="229"/>
      <c r="Z1321" s="47">
        <f t="shared" si="168"/>
        <v>1</v>
      </c>
      <c r="AA1321" s="47" t="str">
        <f t="shared" si="169"/>
        <v/>
      </c>
      <c r="AB1321" s="47" t="str">
        <f t="shared" si="164"/>
        <v/>
      </c>
      <c r="AC1321" s="47" t="str">
        <f t="shared" si="165"/>
        <v/>
      </c>
      <c r="AD1321" s="165" t="str">
        <f t="shared" si="167"/>
        <v/>
      </c>
    </row>
    <row r="1322" spans="1:30" x14ac:dyDescent="0.25">
      <c r="A1322" s="47" t="s">
        <v>1918</v>
      </c>
      <c r="B1322" s="47"/>
      <c r="C1322" s="47"/>
      <c r="D1322" s="47"/>
      <c r="E1322" s="47" t="s">
        <v>1122</v>
      </c>
      <c r="F1322" s="47" t="s">
        <v>392</v>
      </c>
      <c r="G1322" s="47" t="s">
        <v>11</v>
      </c>
      <c r="H1322" s="47" t="s">
        <v>1919</v>
      </c>
      <c r="I1322" s="47">
        <v>1</v>
      </c>
      <c r="J1322" s="47" t="s">
        <v>1146</v>
      </c>
      <c r="K1322" s="48" t="s">
        <v>1487</v>
      </c>
      <c r="M1322" s="48">
        <f>_xlfn.XLOOKUP(BASE!$A2054,dd_carteira_fundição!A:A,dd_carteira_fundição!G:G,"",0)</f>
        <v>0</v>
      </c>
      <c r="N1322" s="48" t="s">
        <v>1164</v>
      </c>
      <c r="P1322" s="48" t="s">
        <v>1160</v>
      </c>
      <c r="Q1322" s="102"/>
      <c r="R1322" s="48" t="s">
        <v>1690</v>
      </c>
      <c r="S1322" s="48" t="s">
        <v>168</v>
      </c>
      <c r="T1322" s="215">
        <v>560</v>
      </c>
      <c r="U1322" s="48" t="str">
        <f>IFERROR(INDEX('TAXA DE OCUP. RECUR.'!$F$1:$F$60, MATCH(T1322, 'TAXA DE OCUP. RECUR.'!$E$1:$E$60, 0)),"")</f>
        <v>FRESA DROPP HEINN - [560]</v>
      </c>
      <c r="V1322" s="216">
        <v>9.7200000000000006</v>
      </c>
      <c r="W1322" s="102"/>
      <c r="X1322" s="229"/>
      <c r="Y1322" s="229"/>
      <c r="Z1322" s="47">
        <f t="shared" si="168"/>
        <v>1</v>
      </c>
      <c r="AA1322" s="47" t="str">
        <f t="shared" si="169"/>
        <v/>
      </c>
      <c r="AB1322" s="47" t="str">
        <f t="shared" si="164"/>
        <v/>
      </c>
      <c r="AC1322" s="47" t="str">
        <f t="shared" si="165"/>
        <v/>
      </c>
      <c r="AD1322" s="165" t="str">
        <f t="shared" si="167"/>
        <v/>
      </c>
    </row>
    <row r="1323" spans="1:30" x14ac:dyDescent="0.25">
      <c r="A1323" s="47" t="s">
        <v>1918</v>
      </c>
      <c r="B1323" s="47"/>
      <c r="C1323" s="47"/>
      <c r="D1323" s="47"/>
      <c r="E1323" s="47" t="s">
        <v>1122</v>
      </c>
      <c r="F1323" s="47" t="s">
        <v>392</v>
      </c>
      <c r="G1323" s="47" t="s">
        <v>11</v>
      </c>
      <c r="H1323" s="47" t="s">
        <v>1919</v>
      </c>
      <c r="I1323" s="47">
        <v>1</v>
      </c>
      <c r="J1323" s="47" t="s">
        <v>1146</v>
      </c>
      <c r="K1323" s="48" t="s">
        <v>1487</v>
      </c>
      <c r="M1323" s="48">
        <f>_xlfn.XLOOKUP(BASE!$A2055,dd_carteira_fundição!A:A,dd_carteira_fundição!G:G,"",0)</f>
        <v>0</v>
      </c>
      <c r="N1323" s="48" t="s">
        <v>1164</v>
      </c>
      <c r="P1323" s="48" t="s">
        <v>1160</v>
      </c>
      <c r="Q1323" s="102"/>
      <c r="R1323" s="48" t="s">
        <v>1690</v>
      </c>
      <c r="S1323" s="48" t="s">
        <v>169</v>
      </c>
      <c r="T1323" s="215">
        <v>610</v>
      </c>
      <c r="U1323" s="48" t="str">
        <f>IFERROR(INDEX('TAXA DE OCUP. RECUR.'!$F$1:$F$60, MATCH(T1323, 'TAXA DE OCUP. RECUR.'!$E$1:$E$60, 0)),"")</f>
        <v>FRESADORA HEYLIGENTASDE - [610]</v>
      </c>
      <c r="V1323" s="216">
        <v>5.4412447530846348</v>
      </c>
      <c r="W1323" s="102"/>
      <c r="X1323" s="229"/>
      <c r="Y1323" s="229"/>
      <c r="Z1323" s="47">
        <f t="shared" si="168"/>
        <v>1</v>
      </c>
      <c r="AA1323" s="47" t="str">
        <f t="shared" si="169"/>
        <v/>
      </c>
      <c r="AB1323" s="47" t="str">
        <f t="shared" si="164"/>
        <v/>
      </c>
      <c r="AC1323" s="47" t="str">
        <f t="shared" si="165"/>
        <v/>
      </c>
      <c r="AD1323" s="165" t="str">
        <f t="shared" si="167"/>
        <v/>
      </c>
    </row>
    <row r="1324" spans="1:30" x14ac:dyDescent="0.25">
      <c r="A1324" s="47" t="s">
        <v>1918</v>
      </c>
      <c r="B1324" s="47"/>
      <c r="C1324" s="47"/>
      <c r="D1324" s="47"/>
      <c r="E1324" s="47" t="s">
        <v>1122</v>
      </c>
      <c r="F1324" s="47" t="s">
        <v>392</v>
      </c>
      <c r="G1324" s="47" t="s">
        <v>11</v>
      </c>
      <c r="H1324" s="47" t="s">
        <v>1919</v>
      </c>
      <c r="I1324" s="47">
        <v>1</v>
      </c>
      <c r="J1324" s="47" t="s">
        <v>1146</v>
      </c>
      <c r="K1324" s="48" t="s">
        <v>1487</v>
      </c>
      <c r="M1324" s="48">
        <f>_xlfn.XLOOKUP(BASE!$A2056,dd_carteira_fundição!A:A,dd_carteira_fundição!G:G,"",0)</f>
        <v>0</v>
      </c>
      <c r="N1324" s="48" t="s">
        <v>1164</v>
      </c>
      <c r="P1324" s="48" t="s">
        <v>1160</v>
      </c>
      <c r="Q1324" s="102"/>
      <c r="R1324" s="48" t="s">
        <v>1690</v>
      </c>
      <c r="S1324" s="48" t="s">
        <v>170</v>
      </c>
      <c r="T1324" s="215">
        <v>610</v>
      </c>
      <c r="U1324" s="48" t="str">
        <f>IFERROR(INDEX('TAXA DE OCUP. RECUR.'!$F$1:$F$60, MATCH(T1324, 'TAXA DE OCUP. RECUR.'!$E$1:$E$60, 0)),"")</f>
        <v>FRESADORA HEYLIGENTASDE - [610]</v>
      </c>
      <c r="V1324" s="216">
        <v>2.2980519480519477</v>
      </c>
      <c r="W1324" s="102"/>
      <c r="X1324" s="229"/>
      <c r="Y1324" s="229"/>
      <c r="Z1324" s="47">
        <f t="shared" si="168"/>
        <v>1</v>
      </c>
      <c r="AA1324" s="47" t="str">
        <f t="shared" si="169"/>
        <v/>
      </c>
      <c r="AB1324" s="47" t="str">
        <f t="shared" ref="AB1324:AB1387" si="170">IFERROR(IF(X1324="","",TEXT(X1324,"MMM")),"")</f>
        <v/>
      </c>
      <c r="AC1324" s="47" t="str">
        <f t="shared" ref="AC1324:AC1387" si="171">IFERROR(IF(X1324="","",TEXT(X1324,"AAAA")),"")</f>
        <v/>
      </c>
      <c r="AD1324" s="165" t="str">
        <f t="shared" si="167"/>
        <v/>
      </c>
    </row>
    <row r="1325" spans="1:30" x14ac:dyDescent="0.25">
      <c r="A1325" s="47" t="s">
        <v>1918</v>
      </c>
      <c r="B1325" s="47"/>
      <c r="C1325" s="47"/>
      <c r="D1325" s="47"/>
      <c r="E1325" s="47" t="s">
        <v>1122</v>
      </c>
      <c r="F1325" s="47" t="s">
        <v>392</v>
      </c>
      <c r="G1325" s="47" t="s">
        <v>11</v>
      </c>
      <c r="H1325" s="47" t="s">
        <v>1919</v>
      </c>
      <c r="I1325" s="47">
        <v>1</v>
      </c>
      <c r="J1325" s="47" t="s">
        <v>1146</v>
      </c>
      <c r="K1325" s="48" t="s">
        <v>1487</v>
      </c>
      <c r="M1325" s="48">
        <f>_xlfn.XLOOKUP(BASE!$A2057,dd_carteira_fundição!A:A,dd_carteira_fundição!G:G,"",0)</f>
        <v>0</v>
      </c>
      <c r="N1325" s="48" t="s">
        <v>1164</v>
      </c>
      <c r="P1325" s="48" t="s">
        <v>1160</v>
      </c>
      <c r="Q1325" s="102"/>
      <c r="R1325" s="48" t="s">
        <v>158</v>
      </c>
      <c r="S1325" s="48" t="s">
        <v>158</v>
      </c>
      <c r="T1325" s="215">
        <v>2</v>
      </c>
      <c r="U1325" s="48" t="str">
        <f>IFERROR(INDEX('TAXA DE OCUP. RECUR.'!$F$1:$F$60, MATCH(T1325, 'TAXA DE OCUP. RECUR.'!$E$1:$E$60, 0)),"")</f>
        <v>EXPEDIÇÃO</v>
      </c>
      <c r="V1325" s="216">
        <v>1</v>
      </c>
      <c r="W1325" s="102"/>
      <c r="X1325" s="229" t="str">
        <f>_xlfn.XLOOKUP(H1325,'CARTEIRA GERAL - USI.'!J:J,'CARTEIRA GERAL - USI.'!$O:$O,"",0)</f>
        <v/>
      </c>
      <c r="Y1325" s="229"/>
      <c r="Z1325" s="47" t="str">
        <f t="shared" si="168"/>
        <v/>
      </c>
      <c r="AA1325" s="47" t="str">
        <f t="shared" si="169"/>
        <v/>
      </c>
      <c r="AB1325" s="47" t="str">
        <f t="shared" si="170"/>
        <v/>
      </c>
      <c r="AC1325" s="47" t="str">
        <f t="shared" si="171"/>
        <v/>
      </c>
      <c r="AD1325" s="165" t="str">
        <f t="shared" si="167"/>
        <v/>
      </c>
    </row>
    <row r="1326" spans="1:30" x14ac:dyDescent="0.25">
      <c r="A1326" s="48" t="s">
        <v>1920</v>
      </c>
      <c r="B1326" s="48"/>
      <c r="C1326" s="48"/>
      <c r="D1326" s="48"/>
      <c r="E1326" s="48" t="s">
        <v>1122</v>
      </c>
      <c r="F1326" s="48" t="s">
        <v>392</v>
      </c>
      <c r="G1326" s="48" t="s">
        <v>11</v>
      </c>
      <c r="H1326" s="48" t="s">
        <v>1921</v>
      </c>
      <c r="I1326" s="47">
        <v>1</v>
      </c>
      <c r="J1326" s="48" t="s">
        <v>1146</v>
      </c>
      <c r="K1326" s="48" t="s">
        <v>1487</v>
      </c>
      <c r="M1326" s="48">
        <f>_xlfn.XLOOKUP(BASE!$A2058,dd_carteira_fundição!A:A,dd_carteira_fundição!G:G,"",0)</f>
        <v>0</v>
      </c>
      <c r="N1326" s="48" t="s">
        <v>1164</v>
      </c>
      <c r="P1326" s="48" t="s">
        <v>1160</v>
      </c>
      <c r="Q1326" s="102"/>
      <c r="R1326" s="48" t="s">
        <v>1687</v>
      </c>
      <c r="S1326" s="48" t="s">
        <v>1156</v>
      </c>
      <c r="T1326" s="215">
        <v>1</v>
      </c>
      <c r="U1326" s="48" t="str">
        <f>IFERROR(INDEX('TAXA DE OCUP. RECUR.'!$F$1:$F$60, MATCH(T1326, 'TAXA DE OCUP. RECUR.'!$E$1:$E$60, 0)),"")</f>
        <v>FUNDIÇÃO MORENO</v>
      </c>
      <c r="V1326" s="216">
        <v>1</v>
      </c>
      <c r="W1326" s="102"/>
      <c r="X1326" s="229">
        <v>46248</v>
      </c>
      <c r="Y1326" s="229"/>
      <c r="Z1326" s="47">
        <f t="shared" si="168"/>
        <v>33</v>
      </c>
      <c r="AA1326" s="47" t="str">
        <f t="shared" si="169"/>
        <v/>
      </c>
      <c r="AB1326" s="47" t="str">
        <f t="shared" si="170"/>
        <v>ago</v>
      </c>
      <c r="AC1326" s="47" t="str">
        <f t="shared" si="171"/>
        <v>2026</v>
      </c>
      <c r="AD1326" s="165" t="str">
        <f t="shared" si="167"/>
        <v/>
      </c>
    </row>
    <row r="1327" spans="1:30" x14ac:dyDescent="0.25">
      <c r="A1327" s="48" t="s">
        <v>1920</v>
      </c>
      <c r="B1327" s="48"/>
      <c r="C1327" s="48"/>
      <c r="D1327" s="48"/>
      <c r="E1327" s="48" t="s">
        <v>1122</v>
      </c>
      <c r="F1327" s="48" t="s">
        <v>392</v>
      </c>
      <c r="G1327" s="48" t="s">
        <v>11</v>
      </c>
      <c r="H1327" s="48" t="s">
        <v>1921</v>
      </c>
      <c r="I1327" s="47">
        <v>1</v>
      </c>
      <c r="J1327" s="48" t="s">
        <v>1146</v>
      </c>
      <c r="K1327" s="48" t="s">
        <v>1487</v>
      </c>
      <c r="M1327" s="48">
        <f>_xlfn.XLOOKUP(BASE!$A2059,dd_carteira_fundição!A:A,dd_carteira_fundição!G:G,"",0)</f>
        <v>0</v>
      </c>
      <c r="N1327" s="48" t="s">
        <v>1164</v>
      </c>
      <c r="P1327" s="48" t="s">
        <v>1160</v>
      </c>
      <c r="Q1327" s="102"/>
      <c r="R1327" s="48" t="s">
        <v>1690</v>
      </c>
      <c r="S1327" s="48" t="s">
        <v>166</v>
      </c>
      <c r="T1327" s="215">
        <v>106</v>
      </c>
      <c r="U1327" s="48" t="str">
        <f>IFERROR(INDEX('TAXA DE OCUP. RECUR.'!$F$1:$F$60, MATCH(T1327, 'TAXA DE OCUP. RECUR.'!$E$1:$E$60, 0)),"")</f>
        <v>PLAINA DE MESA POREBA - [106]</v>
      </c>
      <c r="V1327" s="216">
        <v>13.59</v>
      </c>
      <c r="W1327" s="102"/>
      <c r="X1327" s="229"/>
      <c r="Y1327" s="229"/>
      <c r="Z1327" s="47">
        <f t="shared" si="168"/>
        <v>1</v>
      </c>
      <c r="AA1327" s="47" t="str">
        <f t="shared" si="169"/>
        <v/>
      </c>
      <c r="AB1327" s="47" t="str">
        <f t="shared" si="170"/>
        <v/>
      </c>
      <c r="AC1327" s="47" t="str">
        <f t="shared" si="171"/>
        <v/>
      </c>
      <c r="AD1327" s="165" t="str">
        <f t="shared" si="167"/>
        <v/>
      </c>
    </row>
    <row r="1328" spans="1:30" x14ac:dyDescent="0.25">
      <c r="A1328" s="48" t="s">
        <v>1920</v>
      </c>
      <c r="B1328" s="48"/>
      <c r="C1328" s="48"/>
      <c r="D1328" s="48"/>
      <c r="E1328" s="48" t="s">
        <v>1122</v>
      </c>
      <c r="F1328" s="48" t="s">
        <v>392</v>
      </c>
      <c r="G1328" s="48" t="s">
        <v>11</v>
      </c>
      <c r="H1328" s="48" t="s">
        <v>1921</v>
      </c>
      <c r="I1328" s="47">
        <v>1</v>
      </c>
      <c r="J1328" s="48" t="s">
        <v>1146</v>
      </c>
      <c r="K1328" s="48" t="s">
        <v>1487</v>
      </c>
      <c r="M1328" s="48">
        <f>_xlfn.XLOOKUP(BASE!$A2060,dd_carteira_fundição!A:A,dd_carteira_fundição!G:G,"",0)</f>
        <v>0</v>
      </c>
      <c r="N1328" s="48" t="s">
        <v>1164</v>
      </c>
      <c r="P1328" s="48" t="s">
        <v>1160</v>
      </c>
      <c r="Q1328" s="102"/>
      <c r="R1328" s="48" t="s">
        <v>1690</v>
      </c>
      <c r="S1328" s="48" t="s">
        <v>167</v>
      </c>
      <c r="T1328" s="215">
        <v>151</v>
      </c>
      <c r="U1328" s="48" t="str">
        <f>IFERROR(INDEX('TAXA DE OCUP. RECUR.'!$F$1:$F$60, MATCH(T1328, 'TAXA DE OCUP. RECUR.'!$E$1:$E$60, 0)),"")</f>
        <v>MANDRILH. FISHER MILL - [151]</v>
      </c>
      <c r="V1328" s="216">
        <v>1.8</v>
      </c>
      <c r="W1328" s="102"/>
      <c r="X1328" s="229"/>
      <c r="Y1328" s="229"/>
      <c r="Z1328" s="47">
        <f t="shared" si="168"/>
        <v>1</v>
      </c>
      <c r="AA1328" s="47" t="str">
        <f t="shared" si="169"/>
        <v/>
      </c>
      <c r="AB1328" s="47" t="str">
        <f t="shared" si="170"/>
        <v/>
      </c>
      <c r="AC1328" s="47" t="str">
        <f t="shared" si="171"/>
        <v/>
      </c>
      <c r="AD1328" s="165" t="str">
        <f t="shared" si="167"/>
        <v/>
      </c>
    </row>
    <row r="1329" spans="1:30" x14ac:dyDescent="0.25">
      <c r="A1329" s="48" t="s">
        <v>1920</v>
      </c>
      <c r="B1329" s="48"/>
      <c r="C1329" s="48"/>
      <c r="D1329" s="48"/>
      <c r="E1329" s="48" t="s">
        <v>1122</v>
      </c>
      <c r="F1329" s="48" t="s">
        <v>392</v>
      </c>
      <c r="G1329" s="48" t="s">
        <v>11</v>
      </c>
      <c r="H1329" s="48" t="s">
        <v>1921</v>
      </c>
      <c r="I1329" s="47">
        <v>1</v>
      </c>
      <c r="J1329" s="48" t="s">
        <v>1146</v>
      </c>
      <c r="K1329" s="48" t="s">
        <v>1487</v>
      </c>
      <c r="M1329" s="48">
        <f>_xlfn.XLOOKUP(BASE!$A2061,dd_carteira_fundição!A:A,dd_carteira_fundição!G:G,"",0)</f>
        <v>0</v>
      </c>
      <c r="N1329" s="48" t="s">
        <v>1164</v>
      </c>
      <c r="P1329" s="48" t="s">
        <v>1160</v>
      </c>
      <c r="Q1329" s="102"/>
      <c r="R1329" s="48" t="s">
        <v>1690</v>
      </c>
      <c r="S1329" s="48" t="s">
        <v>168</v>
      </c>
      <c r="T1329" s="215">
        <v>560</v>
      </c>
      <c r="U1329" s="48" t="str">
        <f>IFERROR(INDEX('TAXA DE OCUP. RECUR.'!$F$1:$F$60, MATCH(T1329, 'TAXA DE OCUP. RECUR.'!$E$1:$E$60, 0)),"")</f>
        <v>FRESA DROPP HEINN - [560]</v>
      </c>
      <c r="V1329" s="216">
        <v>9.7200000000000006</v>
      </c>
      <c r="W1329" s="102"/>
      <c r="X1329" s="229"/>
      <c r="Y1329" s="229"/>
      <c r="Z1329" s="47">
        <f t="shared" si="168"/>
        <v>1</v>
      </c>
      <c r="AA1329" s="47" t="str">
        <f t="shared" si="169"/>
        <v/>
      </c>
      <c r="AB1329" s="47" t="str">
        <f t="shared" si="170"/>
        <v/>
      </c>
      <c r="AC1329" s="47" t="str">
        <f t="shared" si="171"/>
        <v/>
      </c>
      <c r="AD1329" s="165" t="str">
        <f t="shared" si="167"/>
        <v/>
      </c>
    </row>
    <row r="1330" spans="1:30" x14ac:dyDescent="0.25">
      <c r="A1330" s="48" t="s">
        <v>1920</v>
      </c>
      <c r="B1330" s="48"/>
      <c r="C1330" s="48"/>
      <c r="D1330" s="48"/>
      <c r="E1330" s="48" t="s">
        <v>1122</v>
      </c>
      <c r="F1330" s="48" t="s">
        <v>392</v>
      </c>
      <c r="G1330" s="48" t="s">
        <v>11</v>
      </c>
      <c r="H1330" s="48" t="s">
        <v>1921</v>
      </c>
      <c r="I1330" s="47">
        <v>1</v>
      </c>
      <c r="J1330" s="48" t="s">
        <v>1146</v>
      </c>
      <c r="K1330" s="48" t="s">
        <v>1487</v>
      </c>
      <c r="M1330" s="48">
        <f>_xlfn.XLOOKUP(BASE!$A2062,dd_carteira_fundição!A:A,dd_carteira_fundição!G:G,"",0)</f>
        <v>0</v>
      </c>
      <c r="N1330" s="48" t="s">
        <v>1164</v>
      </c>
      <c r="P1330" s="48" t="s">
        <v>1160</v>
      </c>
      <c r="Q1330" s="102"/>
      <c r="R1330" s="48" t="s">
        <v>1690</v>
      </c>
      <c r="S1330" s="48" t="s">
        <v>169</v>
      </c>
      <c r="T1330" s="215">
        <v>610</v>
      </c>
      <c r="U1330" s="48" t="str">
        <f>IFERROR(INDEX('TAXA DE OCUP. RECUR.'!$F$1:$F$60, MATCH(T1330, 'TAXA DE OCUP. RECUR.'!$E$1:$E$60, 0)),"")</f>
        <v>FRESADORA HEYLIGENTASDE - [610]</v>
      </c>
      <c r="V1330" s="216">
        <v>5.4412447530846348</v>
      </c>
      <c r="W1330" s="102"/>
      <c r="X1330" s="229"/>
      <c r="Y1330" s="229"/>
      <c r="Z1330" s="47">
        <f t="shared" si="168"/>
        <v>1</v>
      </c>
      <c r="AA1330" s="47" t="str">
        <f t="shared" si="169"/>
        <v/>
      </c>
      <c r="AB1330" s="47" t="str">
        <f t="shared" si="170"/>
        <v/>
      </c>
      <c r="AC1330" s="47" t="str">
        <f t="shared" si="171"/>
        <v/>
      </c>
      <c r="AD1330" s="165" t="str">
        <f t="shared" si="167"/>
        <v/>
      </c>
    </row>
    <row r="1331" spans="1:30" x14ac:dyDescent="0.25">
      <c r="A1331" s="48" t="s">
        <v>1920</v>
      </c>
      <c r="B1331" s="48"/>
      <c r="C1331" s="48"/>
      <c r="D1331" s="48"/>
      <c r="E1331" s="48" t="s">
        <v>1122</v>
      </c>
      <c r="F1331" s="48" t="s">
        <v>392</v>
      </c>
      <c r="G1331" s="48" t="s">
        <v>11</v>
      </c>
      <c r="H1331" s="48" t="s">
        <v>1921</v>
      </c>
      <c r="I1331" s="47">
        <v>1</v>
      </c>
      <c r="J1331" s="48" t="s">
        <v>1146</v>
      </c>
      <c r="K1331" s="48" t="s">
        <v>1487</v>
      </c>
      <c r="M1331" s="48">
        <f>_xlfn.XLOOKUP(BASE!$A2063,dd_carteira_fundição!A:A,dd_carteira_fundição!G:G,"",0)</f>
        <v>0</v>
      </c>
      <c r="N1331" s="48" t="s">
        <v>1164</v>
      </c>
      <c r="P1331" s="48" t="s">
        <v>1160</v>
      </c>
      <c r="Q1331" s="102"/>
      <c r="R1331" s="48" t="s">
        <v>1690</v>
      </c>
      <c r="S1331" s="48" t="s">
        <v>170</v>
      </c>
      <c r="T1331" s="215">
        <v>610</v>
      </c>
      <c r="U1331" s="48" t="str">
        <f>IFERROR(INDEX('TAXA DE OCUP. RECUR.'!$F$1:$F$60, MATCH(T1331, 'TAXA DE OCUP. RECUR.'!$E$1:$E$60, 0)),"")</f>
        <v>FRESADORA HEYLIGENTASDE - [610]</v>
      </c>
      <c r="V1331" s="216">
        <v>2.2980519480519477</v>
      </c>
      <c r="W1331" s="102"/>
      <c r="X1331" s="229"/>
      <c r="Y1331" s="229"/>
      <c r="Z1331" s="47">
        <f t="shared" si="168"/>
        <v>1</v>
      </c>
      <c r="AA1331" s="47" t="str">
        <f t="shared" si="169"/>
        <v/>
      </c>
      <c r="AB1331" s="47" t="str">
        <f t="shared" si="170"/>
        <v/>
      </c>
      <c r="AC1331" s="47" t="str">
        <f t="shared" si="171"/>
        <v/>
      </c>
      <c r="AD1331" s="165" t="str">
        <f t="shared" si="167"/>
        <v/>
      </c>
    </row>
    <row r="1332" spans="1:30" x14ac:dyDescent="0.25">
      <c r="A1332" s="48" t="s">
        <v>1920</v>
      </c>
      <c r="B1332" s="48"/>
      <c r="C1332" s="48"/>
      <c r="D1332" s="48"/>
      <c r="E1332" s="48" t="s">
        <v>1122</v>
      </c>
      <c r="F1332" s="48" t="s">
        <v>392</v>
      </c>
      <c r="G1332" s="48" t="s">
        <v>11</v>
      </c>
      <c r="H1332" s="48" t="s">
        <v>1921</v>
      </c>
      <c r="I1332" s="48">
        <v>1</v>
      </c>
      <c r="J1332" s="48" t="s">
        <v>1146</v>
      </c>
      <c r="K1332" s="48" t="s">
        <v>1487</v>
      </c>
      <c r="M1332" s="48">
        <f>_xlfn.XLOOKUP(BASE!$A2064,dd_carteira_fundição!A:A,dd_carteira_fundição!G:G,"",0)</f>
        <v>0</v>
      </c>
      <c r="N1332" s="48" t="s">
        <v>1164</v>
      </c>
      <c r="P1332" s="48" t="s">
        <v>1160</v>
      </c>
      <c r="Q1332" s="102"/>
      <c r="R1332" s="48" t="s">
        <v>158</v>
      </c>
      <c r="S1332" s="48" t="s">
        <v>158</v>
      </c>
      <c r="T1332" s="215">
        <v>2</v>
      </c>
      <c r="U1332" s="48" t="str">
        <f>IFERROR(INDEX('TAXA DE OCUP. RECUR.'!$F$1:$F$60, MATCH(T1332, 'TAXA DE OCUP. RECUR.'!$E$1:$E$60, 0)),"")</f>
        <v>EXPEDIÇÃO</v>
      </c>
      <c r="V1332" s="216">
        <v>1</v>
      </c>
      <c r="W1332" s="102"/>
      <c r="X1332" s="229" t="str">
        <f>_xlfn.XLOOKUP(H1332,'CARTEIRA GERAL - USI.'!J:J,'CARTEIRA GERAL - USI.'!$O:$O,"",0)</f>
        <v/>
      </c>
      <c r="Y1332" s="229"/>
      <c r="Z1332" s="47" t="str">
        <f t="shared" si="168"/>
        <v/>
      </c>
      <c r="AA1332" s="47" t="str">
        <f t="shared" si="169"/>
        <v/>
      </c>
      <c r="AB1332" s="47" t="str">
        <f t="shared" si="170"/>
        <v/>
      </c>
      <c r="AC1332" s="47" t="str">
        <f t="shared" si="171"/>
        <v/>
      </c>
      <c r="AD1332" s="165" t="str">
        <f t="shared" si="167"/>
        <v/>
      </c>
    </row>
    <row r="1333" spans="1:30" x14ac:dyDescent="0.25">
      <c r="A1333" s="48" t="s">
        <v>1922</v>
      </c>
      <c r="B1333" s="48"/>
      <c r="C1333" s="48"/>
      <c r="D1333" s="48"/>
      <c r="E1333" s="48" t="s">
        <v>1122</v>
      </c>
      <c r="F1333" s="48" t="s">
        <v>392</v>
      </c>
      <c r="G1333" s="48" t="s">
        <v>11</v>
      </c>
      <c r="H1333" s="48" t="s">
        <v>1923</v>
      </c>
      <c r="I1333" s="48">
        <v>1</v>
      </c>
      <c r="J1333" s="48" t="s">
        <v>1146</v>
      </c>
      <c r="K1333" s="48" t="s">
        <v>1487</v>
      </c>
      <c r="M1333" s="48">
        <f>_xlfn.XLOOKUP(BASE!$A2065,dd_carteira_fundição!A:A,dd_carteira_fundição!G:G,"",0)</f>
        <v>0</v>
      </c>
      <c r="N1333" s="48" t="s">
        <v>1164</v>
      </c>
      <c r="P1333" s="48" t="s">
        <v>1160</v>
      </c>
      <c r="Q1333" s="102"/>
      <c r="R1333" s="48" t="s">
        <v>1687</v>
      </c>
      <c r="S1333" s="48" t="s">
        <v>1156</v>
      </c>
      <c r="T1333" s="215">
        <v>1</v>
      </c>
      <c r="U1333" s="48" t="str">
        <f>IFERROR(INDEX('TAXA DE OCUP. RECUR.'!$F$1:$F$60, MATCH(T1333, 'TAXA DE OCUP. RECUR.'!$E$1:$E$60, 0)),"")</f>
        <v>FUNDIÇÃO MORENO</v>
      </c>
      <c r="V1333" s="216">
        <v>1</v>
      </c>
      <c r="W1333" s="102"/>
      <c r="X1333" s="229" t="str">
        <f>_xlfn.XLOOKUP(H1333,'CARTEIRA GERAL - USI.'!$J:$J,'CARTEIRA GERAL - USI.'!N:N,"",0)</f>
        <v/>
      </c>
      <c r="Y1333" s="229"/>
      <c r="Z1333" s="47" t="str">
        <f t="shared" si="168"/>
        <v/>
      </c>
      <c r="AA1333" s="47" t="str">
        <f t="shared" si="169"/>
        <v/>
      </c>
      <c r="AB1333" s="47" t="str">
        <f t="shared" si="170"/>
        <v/>
      </c>
      <c r="AC1333" s="47" t="str">
        <f t="shared" si="171"/>
        <v/>
      </c>
      <c r="AD1333" s="165" t="str">
        <f t="shared" si="167"/>
        <v/>
      </c>
    </row>
    <row r="1334" spans="1:30" x14ac:dyDescent="0.25">
      <c r="A1334" s="48" t="s">
        <v>1922</v>
      </c>
      <c r="B1334" s="48"/>
      <c r="C1334" s="48"/>
      <c r="D1334" s="48"/>
      <c r="E1334" s="48" t="s">
        <v>1122</v>
      </c>
      <c r="F1334" s="48" t="s">
        <v>392</v>
      </c>
      <c r="G1334" s="48" t="s">
        <v>11</v>
      </c>
      <c r="H1334" s="48" t="s">
        <v>1923</v>
      </c>
      <c r="I1334" s="48">
        <v>1</v>
      </c>
      <c r="J1334" s="48" t="s">
        <v>1146</v>
      </c>
      <c r="K1334" s="48" t="s">
        <v>1487</v>
      </c>
      <c r="M1334" s="48">
        <f>_xlfn.XLOOKUP(BASE!$A2066,dd_carteira_fundição!A:A,dd_carteira_fundição!G:G,"",0)</f>
        <v>1</v>
      </c>
      <c r="N1334" s="48" t="s">
        <v>1164</v>
      </c>
      <c r="P1334" s="48" t="s">
        <v>1160</v>
      </c>
      <c r="Q1334" s="102"/>
      <c r="R1334" s="48" t="s">
        <v>1690</v>
      </c>
      <c r="S1334" s="48" t="s">
        <v>166</v>
      </c>
      <c r="T1334" s="215">
        <v>106</v>
      </c>
      <c r="U1334" s="48" t="str">
        <f>IFERROR(INDEX('TAXA DE OCUP. RECUR.'!$F$1:$F$60, MATCH(T1334, 'TAXA DE OCUP. RECUR.'!$E$1:$E$60, 0)),"")</f>
        <v>PLAINA DE MESA POREBA - [106]</v>
      </c>
      <c r="V1334" s="216">
        <v>13.59</v>
      </c>
      <c r="W1334" s="102"/>
      <c r="X1334" s="229"/>
      <c r="Y1334" s="229"/>
      <c r="Z1334" s="47">
        <f t="shared" si="168"/>
        <v>1</v>
      </c>
      <c r="AA1334" s="47" t="str">
        <f t="shared" si="169"/>
        <v/>
      </c>
      <c r="AB1334" s="47" t="str">
        <f t="shared" si="170"/>
        <v/>
      </c>
      <c r="AC1334" s="47" t="str">
        <f t="shared" si="171"/>
        <v/>
      </c>
      <c r="AD1334" s="165" t="str">
        <f t="shared" si="167"/>
        <v/>
      </c>
    </row>
    <row r="1335" spans="1:30" x14ac:dyDescent="0.25">
      <c r="A1335" s="48" t="s">
        <v>1922</v>
      </c>
      <c r="B1335" s="48"/>
      <c r="C1335" s="48"/>
      <c r="D1335" s="48"/>
      <c r="E1335" s="48" t="s">
        <v>1122</v>
      </c>
      <c r="F1335" s="48" t="s">
        <v>392</v>
      </c>
      <c r="G1335" s="48" t="s">
        <v>11</v>
      </c>
      <c r="H1335" s="48" t="s">
        <v>1923</v>
      </c>
      <c r="I1335" s="48">
        <v>1</v>
      </c>
      <c r="J1335" s="48" t="s">
        <v>1146</v>
      </c>
      <c r="K1335" s="48" t="s">
        <v>1487</v>
      </c>
      <c r="M1335" s="48">
        <f>_xlfn.XLOOKUP(BASE!$A2067,dd_carteira_fundição!A:A,dd_carteira_fundição!G:G,"",0)</f>
        <v>1</v>
      </c>
      <c r="N1335" s="48" t="s">
        <v>1164</v>
      </c>
      <c r="P1335" s="48" t="s">
        <v>1160</v>
      </c>
      <c r="Q1335" s="102"/>
      <c r="R1335" s="48" t="s">
        <v>1690</v>
      </c>
      <c r="S1335" s="48" t="s">
        <v>167</v>
      </c>
      <c r="T1335" s="215">
        <v>151</v>
      </c>
      <c r="U1335" s="48" t="str">
        <f>IFERROR(INDEX('TAXA DE OCUP. RECUR.'!$F$1:$F$60, MATCH(T1335, 'TAXA DE OCUP. RECUR.'!$E$1:$E$60, 0)),"")</f>
        <v>MANDRILH. FISHER MILL - [151]</v>
      </c>
      <c r="V1335" s="216">
        <v>1.8</v>
      </c>
      <c r="W1335" s="102"/>
      <c r="X1335" s="229"/>
      <c r="Y1335" s="229"/>
      <c r="Z1335" s="47">
        <f t="shared" si="168"/>
        <v>1</v>
      </c>
      <c r="AA1335" s="47" t="str">
        <f t="shared" si="169"/>
        <v/>
      </c>
      <c r="AB1335" s="47" t="str">
        <f t="shared" si="170"/>
        <v/>
      </c>
      <c r="AC1335" s="47" t="str">
        <f t="shared" si="171"/>
        <v/>
      </c>
      <c r="AD1335" s="165" t="str">
        <f t="shared" si="167"/>
        <v/>
      </c>
    </row>
    <row r="1336" spans="1:30" x14ac:dyDescent="0.25">
      <c r="A1336" s="48" t="s">
        <v>1922</v>
      </c>
      <c r="B1336" s="48"/>
      <c r="C1336" s="48"/>
      <c r="D1336" s="48"/>
      <c r="E1336" s="48" t="s">
        <v>1122</v>
      </c>
      <c r="F1336" s="48" t="s">
        <v>392</v>
      </c>
      <c r="G1336" s="48" t="s">
        <v>11</v>
      </c>
      <c r="H1336" s="48" t="s">
        <v>1923</v>
      </c>
      <c r="I1336" s="48">
        <v>1</v>
      </c>
      <c r="J1336" s="48" t="s">
        <v>1146</v>
      </c>
      <c r="K1336" s="48" t="s">
        <v>1487</v>
      </c>
      <c r="M1336" s="48">
        <f>_xlfn.XLOOKUP(BASE!$A2068,dd_carteira_fundição!A:A,dd_carteira_fundição!G:G,"",0)</f>
        <v>1</v>
      </c>
      <c r="N1336" s="48" t="s">
        <v>1164</v>
      </c>
      <c r="P1336" s="48" t="s">
        <v>1160</v>
      </c>
      <c r="Q1336" s="102"/>
      <c r="R1336" s="48" t="s">
        <v>1690</v>
      </c>
      <c r="S1336" s="48" t="s">
        <v>168</v>
      </c>
      <c r="T1336" s="215">
        <v>560</v>
      </c>
      <c r="U1336" s="48" t="str">
        <f>IFERROR(INDEX('TAXA DE OCUP. RECUR.'!$F$1:$F$60, MATCH(T1336, 'TAXA DE OCUP. RECUR.'!$E$1:$E$60, 0)),"")</f>
        <v>FRESA DROPP HEINN - [560]</v>
      </c>
      <c r="V1336" s="216">
        <v>9.7200000000000006</v>
      </c>
      <c r="W1336" s="102"/>
      <c r="X1336" s="229"/>
      <c r="Y1336" s="229"/>
      <c r="Z1336" s="47">
        <f t="shared" si="168"/>
        <v>1</v>
      </c>
      <c r="AA1336" s="47" t="str">
        <f t="shared" si="169"/>
        <v/>
      </c>
      <c r="AB1336" s="47" t="str">
        <f t="shared" si="170"/>
        <v/>
      </c>
      <c r="AC1336" s="47" t="str">
        <f t="shared" si="171"/>
        <v/>
      </c>
      <c r="AD1336" s="165" t="str">
        <f t="shared" si="167"/>
        <v/>
      </c>
    </row>
    <row r="1337" spans="1:30" x14ac:dyDescent="0.25">
      <c r="A1337" s="48" t="s">
        <v>1922</v>
      </c>
      <c r="B1337" s="48"/>
      <c r="C1337" s="48"/>
      <c r="D1337" s="48"/>
      <c r="E1337" s="48" t="s">
        <v>1122</v>
      </c>
      <c r="F1337" s="48" t="s">
        <v>392</v>
      </c>
      <c r="G1337" s="48" t="s">
        <v>11</v>
      </c>
      <c r="H1337" s="48" t="s">
        <v>1923</v>
      </c>
      <c r="I1337" s="48">
        <v>1</v>
      </c>
      <c r="J1337" s="48" t="s">
        <v>1146</v>
      </c>
      <c r="K1337" s="48" t="s">
        <v>1487</v>
      </c>
      <c r="M1337" s="48">
        <f>_xlfn.XLOOKUP(BASE!$A2069,dd_carteira_fundição!A:A,dd_carteira_fundição!G:G,"",0)</f>
        <v>1</v>
      </c>
      <c r="N1337" s="48" t="s">
        <v>1164</v>
      </c>
      <c r="P1337" s="48" t="s">
        <v>1160</v>
      </c>
      <c r="Q1337" s="102"/>
      <c r="R1337" s="48" t="s">
        <v>1690</v>
      </c>
      <c r="S1337" s="48" t="s">
        <v>169</v>
      </c>
      <c r="T1337" s="215">
        <v>610</v>
      </c>
      <c r="U1337" s="48" t="str">
        <f>IFERROR(INDEX('TAXA DE OCUP. RECUR.'!$F$1:$F$60, MATCH(T1337, 'TAXA DE OCUP. RECUR.'!$E$1:$E$60, 0)),"")</f>
        <v>FRESADORA HEYLIGENTASDE - [610]</v>
      </c>
      <c r="V1337" s="216">
        <v>5.4412447530846348</v>
      </c>
      <c r="W1337" s="102"/>
      <c r="X1337" s="229"/>
      <c r="Y1337" s="229"/>
      <c r="Z1337" s="47">
        <f t="shared" si="168"/>
        <v>1</v>
      </c>
      <c r="AA1337" s="47" t="str">
        <f t="shared" si="169"/>
        <v/>
      </c>
      <c r="AB1337" s="47" t="str">
        <f t="shared" si="170"/>
        <v/>
      </c>
      <c r="AC1337" s="47" t="str">
        <f t="shared" si="171"/>
        <v/>
      </c>
      <c r="AD1337" s="165" t="str">
        <f t="shared" si="167"/>
        <v/>
      </c>
    </row>
    <row r="1338" spans="1:30" x14ac:dyDescent="0.25">
      <c r="A1338" s="48" t="s">
        <v>1922</v>
      </c>
      <c r="B1338" s="48"/>
      <c r="C1338" s="48"/>
      <c r="D1338" s="48"/>
      <c r="E1338" s="48" t="s">
        <v>1122</v>
      </c>
      <c r="F1338" s="48" t="s">
        <v>392</v>
      </c>
      <c r="G1338" s="48" t="s">
        <v>11</v>
      </c>
      <c r="H1338" s="48" t="s">
        <v>1923</v>
      </c>
      <c r="I1338" s="48">
        <v>1</v>
      </c>
      <c r="J1338" s="48" t="s">
        <v>1146</v>
      </c>
      <c r="K1338" s="48" t="s">
        <v>1487</v>
      </c>
      <c r="M1338" s="48">
        <f>_xlfn.XLOOKUP(BASE!$A2070,dd_carteira_fundição!A:A,dd_carteira_fundição!G:G,"",0)</f>
        <v>1</v>
      </c>
      <c r="N1338" s="48" t="s">
        <v>1164</v>
      </c>
      <c r="P1338" s="48" t="s">
        <v>1160</v>
      </c>
      <c r="Q1338" s="102"/>
      <c r="R1338" s="48" t="s">
        <v>1690</v>
      </c>
      <c r="S1338" s="48" t="s">
        <v>170</v>
      </c>
      <c r="T1338" s="215">
        <v>610</v>
      </c>
      <c r="U1338" s="48" t="str">
        <f>IFERROR(INDEX('TAXA DE OCUP. RECUR.'!$F$1:$F$60, MATCH(T1338, 'TAXA DE OCUP. RECUR.'!$E$1:$E$60, 0)),"")</f>
        <v>FRESADORA HEYLIGENTASDE - [610]</v>
      </c>
      <c r="V1338" s="216">
        <v>2.2980519480519477</v>
      </c>
      <c r="W1338" s="102"/>
      <c r="X1338" s="229"/>
      <c r="Y1338" s="229"/>
      <c r="Z1338" s="47">
        <f t="shared" si="168"/>
        <v>1</v>
      </c>
      <c r="AA1338" s="47" t="str">
        <f t="shared" si="169"/>
        <v/>
      </c>
      <c r="AB1338" s="47" t="str">
        <f t="shared" si="170"/>
        <v/>
      </c>
      <c r="AC1338" s="47" t="str">
        <f t="shared" si="171"/>
        <v/>
      </c>
      <c r="AD1338" s="165" t="str">
        <f t="shared" si="167"/>
        <v/>
      </c>
    </row>
    <row r="1339" spans="1:30" x14ac:dyDescent="0.25">
      <c r="A1339" s="48" t="s">
        <v>1922</v>
      </c>
      <c r="B1339" s="48"/>
      <c r="C1339" s="48"/>
      <c r="D1339" s="48"/>
      <c r="E1339" s="48" t="s">
        <v>1122</v>
      </c>
      <c r="F1339" s="48" t="s">
        <v>392</v>
      </c>
      <c r="G1339" s="48" t="s">
        <v>11</v>
      </c>
      <c r="H1339" s="48" t="s">
        <v>1923</v>
      </c>
      <c r="I1339" s="48">
        <v>1</v>
      </c>
      <c r="J1339" s="48" t="s">
        <v>1146</v>
      </c>
      <c r="K1339" s="48" t="s">
        <v>1487</v>
      </c>
      <c r="M1339" s="48">
        <f>_xlfn.XLOOKUP(BASE!$A2071,dd_carteira_fundição!A:A,dd_carteira_fundição!G:G,"",0)</f>
        <v>1</v>
      </c>
      <c r="N1339" s="48" t="s">
        <v>1164</v>
      </c>
      <c r="P1339" s="48" t="s">
        <v>1160</v>
      </c>
      <c r="Q1339" s="102"/>
      <c r="R1339" s="48" t="s">
        <v>158</v>
      </c>
      <c r="S1339" s="48" t="s">
        <v>158</v>
      </c>
      <c r="T1339" s="215">
        <v>2</v>
      </c>
      <c r="U1339" s="48" t="str">
        <f>IFERROR(INDEX('TAXA DE OCUP. RECUR.'!$F$1:$F$60, MATCH(T1339, 'TAXA DE OCUP. RECUR.'!$E$1:$E$60, 0)),"")</f>
        <v>EXPEDIÇÃO</v>
      </c>
      <c r="V1339" s="216">
        <v>1</v>
      </c>
      <c r="W1339" s="102"/>
      <c r="X1339" s="229" t="str">
        <f>_xlfn.XLOOKUP(H1339,'CARTEIRA GERAL - USI.'!J:J,'CARTEIRA GERAL - USI.'!$O:$O,"",0)</f>
        <v/>
      </c>
      <c r="Y1339" s="229"/>
      <c r="Z1339" s="47" t="str">
        <f t="shared" si="168"/>
        <v/>
      </c>
      <c r="AA1339" s="47" t="str">
        <f t="shared" si="169"/>
        <v/>
      </c>
      <c r="AB1339" s="47" t="str">
        <f t="shared" si="170"/>
        <v/>
      </c>
      <c r="AC1339" s="47" t="str">
        <f t="shared" si="171"/>
        <v/>
      </c>
      <c r="AD1339" s="165" t="str">
        <f t="shared" si="167"/>
        <v/>
      </c>
    </row>
    <row r="1340" spans="1:30" x14ac:dyDescent="0.25">
      <c r="A1340" s="48" t="s">
        <v>1924</v>
      </c>
      <c r="B1340" s="48"/>
      <c r="C1340" s="48"/>
      <c r="D1340" s="48"/>
      <c r="E1340" s="48" t="s">
        <v>1122</v>
      </c>
      <c r="F1340" s="48" t="s">
        <v>392</v>
      </c>
      <c r="G1340" s="48" t="s">
        <v>11</v>
      </c>
      <c r="H1340" s="48" t="s">
        <v>1925</v>
      </c>
      <c r="I1340" s="48">
        <v>1</v>
      </c>
      <c r="J1340" s="48" t="s">
        <v>1146</v>
      </c>
      <c r="K1340" s="48" t="s">
        <v>1487</v>
      </c>
      <c r="M1340" s="48">
        <f>_xlfn.XLOOKUP(BASE!$A2072,dd_carteira_fundição!A:A,dd_carteira_fundição!G:G,"",0)</f>
        <v>2</v>
      </c>
      <c r="N1340" s="48" t="s">
        <v>1164</v>
      </c>
      <c r="P1340" s="48" t="s">
        <v>1160</v>
      </c>
      <c r="Q1340" s="102"/>
      <c r="R1340" s="48" t="s">
        <v>1687</v>
      </c>
      <c r="S1340" s="48" t="s">
        <v>1156</v>
      </c>
      <c r="T1340" s="215">
        <v>1</v>
      </c>
      <c r="U1340" s="48" t="str">
        <f>IFERROR(INDEX('TAXA DE OCUP. RECUR.'!$F$1:$F$60, MATCH(T1340, 'TAXA DE OCUP. RECUR.'!$E$1:$E$60, 0)),"")</f>
        <v>FUNDIÇÃO MORENO</v>
      </c>
      <c r="V1340" s="216">
        <v>1</v>
      </c>
      <c r="W1340" s="102"/>
      <c r="X1340" s="229" t="str">
        <f>_xlfn.XLOOKUP(H1340,'CARTEIRA GERAL - USI.'!$J:$J,'CARTEIRA GERAL - USI.'!N:N,"",0)</f>
        <v/>
      </c>
      <c r="Y1340" s="229">
        <v>46189</v>
      </c>
      <c r="Z1340" s="47" t="str">
        <f t="shared" si="168"/>
        <v/>
      </c>
      <c r="AA1340" s="47">
        <f t="shared" si="169"/>
        <v>25</v>
      </c>
      <c r="AB1340" s="47" t="str">
        <f t="shared" si="170"/>
        <v/>
      </c>
      <c r="AC1340" s="47" t="str">
        <f t="shared" si="171"/>
        <v/>
      </c>
      <c r="AD1340" s="165">
        <f t="shared" si="167"/>
        <v>1</v>
      </c>
    </row>
    <row r="1341" spans="1:30" x14ac:dyDescent="0.25">
      <c r="A1341" s="48" t="s">
        <v>1924</v>
      </c>
      <c r="B1341" s="48"/>
      <c r="C1341" s="48"/>
      <c r="D1341" s="48"/>
      <c r="E1341" s="48" t="s">
        <v>1122</v>
      </c>
      <c r="F1341" s="48" t="s">
        <v>392</v>
      </c>
      <c r="G1341" s="48" t="s">
        <v>11</v>
      </c>
      <c r="H1341" s="48" t="s">
        <v>1925</v>
      </c>
      <c r="I1341" s="48">
        <v>1</v>
      </c>
      <c r="J1341" s="48" t="s">
        <v>1146</v>
      </c>
      <c r="K1341" s="48" t="s">
        <v>1487</v>
      </c>
      <c r="M1341" s="48">
        <f>_xlfn.XLOOKUP(BASE!$A2073,dd_carteira_fundição!A:A,dd_carteira_fundição!G:G,"",0)</f>
        <v>2</v>
      </c>
      <c r="N1341" s="48" t="s">
        <v>1164</v>
      </c>
      <c r="P1341" s="48" t="s">
        <v>1160</v>
      </c>
      <c r="Q1341" s="102"/>
      <c r="R1341" s="48" t="s">
        <v>1690</v>
      </c>
      <c r="S1341" s="48" t="s">
        <v>166</v>
      </c>
      <c r="T1341" s="215">
        <v>106</v>
      </c>
      <c r="U1341" s="48" t="str">
        <f>IFERROR(INDEX('TAXA DE OCUP. RECUR.'!$F$1:$F$60, MATCH(T1341, 'TAXA DE OCUP. RECUR.'!$E$1:$E$60, 0)),"")</f>
        <v>PLAINA DE MESA POREBA - [106]</v>
      </c>
      <c r="V1341" s="216">
        <v>13.59</v>
      </c>
      <c r="W1341" s="102"/>
      <c r="X1341" s="229"/>
      <c r="Y1341" s="229"/>
      <c r="Z1341" s="47">
        <f t="shared" si="168"/>
        <v>1</v>
      </c>
      <c r="AA1341" s="47" t="str">
        <f t="shared" si="169"/>
        <v/>
      </c>
      <c r="AB1341" s="47" t="str">
        <f t="shared" si="170"/>
        <v/>
      </c>
      <c r="AC1341" s="47" t="str">
        <f t="shared" si="171"/>
        <v/>
      </c>
      <c r="AD1341" s="165" t="str">
        <f t="shared" si="167"/>
        <v/>
      </c>
    </row>
    <row r="1342" spans="1:30" x14ac:dyDescent="0.25">
      <c r="A1342" s="48" t="s">
        <v>1924</v>
      </c>
      <c r="B1342" s="48"/>
      <c r="C1342" s="48"/>
      <c r="D1342" s="48"/>
      <c r="E1342" s="48" t="s">
        <v>1122</v>
      </c>
      <c r="F1342" s="48" t="s">
        <v>392</v>
      </c>
      <c r="G1342" s="48" t="s">
        <v>11</v>
      </c>
      <c r="H1342" s="48" t="s">
        <v>1925</v>
      </c>
      <c r="I1342" s="48">
        <v>1</v>
      </c>
      <c r="J1342" s="48" t="s">
        <v>1146</v>
      </c>
      <c r="K1342" s="48" t="s">
        <v>1487</v>
      </c>
      <c r="M1342" s="48">
        <f>_xlfn.XLOOKUP(BASE!$A2074,dd_carteira_fundição!A:A,dd_carteira_fundição!G:G,"",0)</f>
        <v>2</v>
      </c>
      <c r="N1342" s="48" t="s">
        <v>1164</v>
      </c>
      <c r="P1342" s="48" t="s">
        <v>1160</v>
      </c>
      <c r="Q1342" s="102"/>
      <c r="R1342" s="48" t="s">
        <v>1690</v>
      </c>
      <c r="S1342" s="48" t="s">
        <v>167</v>
      </c>
      <c r="T1342" s="215">
        <v>151</v>
      </c>
      <c r="U1342" s="48" t="str">
        <f>IFERROR(INDEX('TAXA DE OCUP. RECUR.'!$F$1:$F$60, MATCH(T1342, 'TAXA DE OCUP. RECUR.'!$E$1:$E$60, 0)),"")</f>
        <v>MANDRILH. FISHER MILL - [151]</v>
      </c>
      <c r="V1342" s="216">
        <v>1.8</v>
      </c>
      <c r="W1342" s="102"/>
      <c r="X1342" s="229"/>
      <c r="Y1342" s="229"/>
      <c r="Z1342" s="47">
        <f t="shared" si="168"/>
        <v>1</v>
      </c>
      <c r="AA1342" s="47" t="str">
        <f t="shared" si="169"/>
        <v/>
      </c>
      <c r="AB1342" s="47" t="str">
        <f t="shared" si="170"/>
        <v/>
      </c>
      <c r="AC1342" s="47" t="str">
        <f t="shared" si="171"/>
        <v/>
      </c>
      <c r="AD1342" s="165" t="str">
        <f t="shared" si="167"/>
        <v/>
      </c>
    </row>
    <row r="1343" spans="1:30" x14ac:dyDescent="0.25">
      <c r="A1343" s="48" t="s">
        <v>1924</v>
      </c>
      <c r="B1343" s="48"/>
      <c r="C1343" s="48"/>
      <c r="D1343" s="48"/>
      <c r="E1343" s="48" t="s">
        <v>1122</v>
      </c>
      <c r="F1343" s="48" t="s">
        <v>392</v>
      </c>
      <c r="G1343" s="48" t="s">
        <v>11</v>
      </c>
      <c r="H1343" s="48" t="s">
        <v>1925</v>
      </c>
      <c r="I1343" s="48">
        <v>1</v>
      </c>
      <c r="J1343" s="48" t="s">
        <v>1146</v>
      </c>
      <c r="K1343" s="48" t="s">
        <v>1487</v>
      </c>
      <c r="M1343" s="48">
        <f>_xlfn.XLOOKUP(BASE!$A2075,dd_carteira_fundição!A:A,dd_carteira_fundição!G:G,"",0)</f>
        <v>2</v>
      </c>
      <c r="N1343" s="48" t="s">
        <v>1164</v>
      </c>
      <c r="P1343" s="48" t="s">
        <v>1160</v>
      </c>
      <c r="Q1343" s="102"/>
      <c r="R1343" s="48" t="s">
        <v>1690</v>
      </c>
      <c r="S1343" s="48" t="s">
        <v>168</v>
      </c>
      <c r="T1343" s="215">
        <v>560</v>
      </c>
      <c r="U1343" s="48" t="str">
        <f>IFERROR(INDEX('TAXA DE OCUP. RECUR.'!$F$1:$F$60, MATCH(T1343, 'TAXA DE OCUP. RECUR.'!$E$1:$E$60, 0)),"")</f>
        <v>FRESA DROPP HEINN - [560]</v>
      </c>
      <c r="V1343" s="216">
        <v>9.7200000000000006</v>
      </c>
      <c r="W1343" s="102"/>
      <c r="X1343" s="229"/>
      <c r="Y1343" s="229"/>
      <c r="Z1343" s="47">
        <f t="shared" si="168"/>
        <v>1</v>
      </c>
      <c r="AA1343" s="47" t="str">
        <f t="shared" si="169"/>
        <v/>
      </c>
      <c r="AB1343" s="47" t="str">
        <f t="shared" si="170"/>
        <v/>
      </c>
      <c r="AC1343" s="47" t="str">
        <f t="shared" si="171"/>
        <v/>
      </c>
      <c r="AD1343" s="165" t="str">
        <f t="shared" si="167"/>
        <v/>
      </c>
    </row>
    <row r="1344" spans="1:30" x14ac:dyDescent="0.25">
      <c r="A1344" s="48" t="s">
        <v>1924</v>
      </c>
      <c r="B1344" s="48"/>
      <c r="C1344" s="48"/>
      <c r="D1344" s="48"/>
      <c r="E1344" s="48" t="s">
        <v>1122</v>
      </c>
      <c r="F1344" s="48" t="s">
        <v>392</v>
      </c>
      <c r="G1344" s="48" t="s">
        <v>11</v>
      </c>
      <c r="H1344" s="48" t="s">
        <v>1925</v>
      </c>
      <c r="I1344" s="48">
        <v>1</v>
      </c>
      <c r="J1344" s="48" t="s">
        <v>1146</v>
      </c>
      <c r="K1344" s="48" t="s">
        <v>1487</v>
      </c>
      <c r="M1344" s="48">
        <f>_xlfn.XLOOKUP(BASE!$A2076,dd_carteira_fundição!A:A,dd_carteira_fundição!G:G,"",0)</f>
        <v>2</v>
      </c>
      <c r="N1344" s="48" t="s">
        <v>1164</v>
      </c>
      <c r="P1344" s="48" t="s">
        <v>1160</v>
      </c>
      <c r="Q1344" s="102"/>
      <c r="R1344" s="48" t="s">
        <v>1690</v>
      </c>
      <c r="S1344" s="48" t="s">
        <v>169</v>
      </c>
      <c r="T1344" s="215">
        <v>610</v>
      </c>
      <c r="U1344" s="48" t="str">
        <f>IFERROR(INDEX('TAXA DE OCUP. RECUR.'!$F$1:$F$60, MATCH(T1344, 'TAXA DE OCUP. RECUR.'!$E$1:$E$60, 0)),"")</f>
        <v>FRESADORA HEYLIGENTASDE - [610]</v>
      </c>
      <c r="V1344" s="216">
        <v>5.4412447530846348</v>
      </c>
      <c r="W1344" s="102"/>
      <c r="X1344" s="229"/>
      <c r="Y1344" s="229"/>
      <c r="Z1344" s="47">
        <f t="shared" si="168"/>
        <v>1</v>
      </c>
      <c r="AA1344" s="47" t="str">
        <f t="shared" si="169"/>
        <v/>
      </c>
      <c r="AB1344" s="47" t="str">
        <f t="shared" si="170"/>
        <v/>
      </c>
      <c r="AC1344" s="47" t="str">
        <f t="shared" si="171"/>
        <v/>
      </c>
      <c r="AD1344" s="165" t="str">
        <f t="shared" si="167"/>
        <v/>
      </c>
    </row>
    <row r="1345" spans="1:30" x14ac:dyDescent="0.25">
      <c r="A1345" s="48" t="s">
        <v>1924</v>
      </c>
      <c r="B1345" s="48"/>
      <c r="C1345" s="48"/>
      <c r="D1345" s="48"/>
      <c r="E1345" s="48" t="s">
        <v>1122</v>
      </c>
      <c r="F1345" s="48" t="s">
        <v>392</v>
      </c>
      <c r="G1345" s="48" t="s">
        <v>11</v>
      </c>
      <c r="H1345" s="48" t="s">
        <v>1925</v>
      </c>
      <c r="I1345" s="48">
        <v>1</v>
      </c>
      <c r="J1345" s="48" t="s">
        <v>1146</v>
      </c>
      <c r="K1345" s="48" t="s">
        <v>1487</v>
      </c>
      <c r="M1345" s="48">
        <f>_xlfn.XLOOKUP(BASE!$A2077,dd_carteira_fundição!A:A,dd_carteira_fundição!G:G,"",0)</f>
        <v>2</v>
      </c>
      <c r="N1345" s="48" t="s">
        <v>1164</v>
      </c>
      <c r="P1345" s="48" t="s">
        <v>1160</v>
      </c>
      <c r="Q1345" s="102"/>
      <c r="R1345" s="48" t="s">
        <v>1690</v>
      </c>
      <c r="S1345" s="48" t="s">
        <v>170</v>
      </c>
      <c r="T1345" s="215">
        <v>610</v>
      </c>
      <c r="U1345" s="48" t="str">
        <f>IFERROR(INDEX('TAXA DE OCUP. RECUR.'!$F$1:$F$60, MATCH(T1345, 'TAXA DE OCUP. RECUR.'!$E$1:$E$60, 0)),"")</f>
        <v>FRESADORA HEYLIGENTASDE - [610]</v>
      </c>
      <c r="V1345" s="216">
        <v>2.2980519480519477</v>
      </c>
      <c r="W1345" s="102"/>
      <c r="X1345" s="229"/>
      <c r="Y1345" s="229"/>
      <c r="Z1345" s="47">
        <f t="shared" si="168"/>
        <v>1</v>
      </c>
      <c r="AA1345" s="47" t="str">
        <f t="shared" si="169"/>
        <v/>
      </c>
      <c r="AB1345" s="47" t="str">
        <f t="shared" si="170"/>
        <v/>
      </c>
      <c r="AC1345" s="47" t="str">
        <f t="shared" si="171"/>
        <v/>
      </c>
      <c r="AD1345" s="165" t="str">
        <f t="shared" si="167"/>
        <v/>
      </c>
    </row>
    <row r="1346" spans="1:30" x14ac:dyDescent="0.25">
      <c r="A1346" s="48" t="s">
        <v>1924</v>
      </c>
      <c r="B1346" s="48"/>
      <c r="C1346" s="48"/>
      <c r="D1346" s="48"/>
      <c r="E1346" s="48" t="s">
        <v>1122</v>
      </c>
      <c r="F1346" s="48" t="s">
        <v>392</v>
      </c>
      <c r="G1346" s="48" t="s">
        <v>11</v>
      </c>
      <c r="H1346" s="48" t="s">
        <v>1925</v>
      </c>
      <c r="I1346" s="48">
        <v>1</v>
      </c>
      <c r="J1346" s="48" t="s">
        <v>1146</v>
      </c>
      <c r="K1346" s="48" t="s">
        <v>1487</v>
      </c>
      <c r="M1346" s="48">
        <f>_xlfn.XLOOKUP(BASE!$A2078,dd_carteira_fundição!A:A,dd_carteira_fundição!G:G,"",0)</f>
        <v>3</v>
      </c>
      <c r="N1346" s="48" t="s">
        <v>1164</v>
      </c>
      <c r="P1346" s="48" t="s">
        <v>1160</v>
      </c>
      <c r="Q1346" s="102"/>
      <c r="R1346" s="48" t="s">
        <v>158</v>
      </c>
      <c r="S1346" s="48" t="s">
        <v>158</v>
      </c>
      <c r="T1346" s="215">
        <v>2</v>
      </c>
      <c r="U1346" s="48" t="str">
        <f>IFERROR(INDEX('TAXA DE OCUP. RECUR.'!$F$1:$F$60, MATCH(T1346, 'TAXA DE OCUP. RECUR.'!$E$1:$E$60, 0)),"")</f>
        <v>EXPEDIÇÃO</v>
      </c>
      <c r="V1346" s="216">
        <v>1</v>
      </c>
      <c r="W1346" s="102"/>
      <c r="X1346" s="229" t="str">
        <f>_xlfn.XLOOKUP(H1346,'CARTEIRA GERAL - USI.'!J:J,'CARTEIRA GERAL - USI.'!$O:$O,"",0)</f>
        <v/>
      </c>
      <c r="Y1346" s="229"/>
      <c r="Z1346" s="47" t="str">
        <f t="shared" si="168"/>
        <v/>
      </c>
      <c r="AA1346" s="47" t="str">
        <f t="shared" si="169"/>
        <v/>
      </c>
      <c r="AB1346" s="47" t="str">
        <f t="shared" si="170"/>
        <v/>
      </c>
      <c r="AC1346" s="47" t="str">
        <f t="shared" si="171"/>
        <v/>
      </c>
      <c r="AD1346" s="165" t="str">
        <f t="shared" ref="AD1346:AD1409" si="172">IF(Y1346&lt;&gt;"",1,"")</f>
        <v/>
      </c>
    </row>
    <row r="1347" spans="1:30" x14ac:dyDescent="0.25">
      <c r="A1347" s="48" t="s">
        <v>1926</v>
      </c>
      <c r="B1347" s="48"/>
      <c r="C1347" s="48"/>
      <c r="D1347" s="48"/>
      <c r="E1347" s="48" t="s">
        <v>2075</v>
      </c>
      <c r="F1347" s="48" t="s">
        <v>392</v>
      </c>
      <c r="G1347" s="48" t="s">
        <v>11</v>
      </c>
      <c r="H1347" s="48" t="s">
        <v>1927</v>
      </c>
      <c r="I1347" s="48">
        <v>1</v>
      </c>
      <c r="J1347" s="48" t="s">
        <v>1146</v>
      </c>
      <c r="K1347" s="48" t="s">
        <v>1487</v>
      </c>
      <c r="M1347" s="48">
        <f>_xlfn.XLOOKUP(BASE!$A2079,dd_carteira_fundição!A:A,dd_carteira_fundição!G:G,"",0)</f>
        <v>3</v>
      </c>
      <c r="N1347" s="48" t="s">
        <v>1164</v>
      </c>
      <c r="P1347" s="48" t="s">
        <v>1160</v>
      </c>
      <c r="Q1347" s="102"/>
      <c r="R1347" s="48" t="s">
        <v>1687</v>
      </c>
      <c r="S1347" s="48" t="s">
        <v>1156</v>
      </c>
      <c r="T1347" s="215">
        <v>1</v>
      </c>
      <c r="U1347" s="48" t="str">
        <f>IFERROR(INDEX('TAXA DE OCUP. RECUR.'!$F$1:$F$60, MATCH(T1347, 'TAXA DE OCUP. RECUR.'!$E$1:$E$60, 0)),"")</f>
        <v>FUNDIÇÃO MORENO</v>
      </c>
      <c r="V1347" s="216">
        <v>1</v>
      </c>
      <c r="W1347" s="102"/>
      <c r="X1347" s="229" t="str">
        <f>_xlfn.XLOOKUP(H1347,'CARTEIRA GERAL - USI.'!$J:$J,'CARTEIRA GERAL - USI.'!N:N,"",0)</f>
        <v/>
      </c>
      <c r="Y1347" s="229">
        <v>46175</v>
      </c>
      <c r="Z1347" s="47" t="str">
        <f t="shared" ref="Z1347:Z1410" si="173">IFERROR(WEEKNUM(X1347,11),"")</f>
        <v/>
      </c>
      <c r="AA1347" s="47">
        <f t="shared" ref="AA1347:AA1410" si="174">IF(Y1347&lt;&gt;"",WEEKNUM(Y1347,11),"")</f>
        <v>23</v>
      </c>
      <c r="AB1347" s="47" t="str">
        <f t="shared" si="170"/>
        <v/>
      </c>
      <c r="AC1347" s="47" t="str">
        <f t="shared" si="171"/>
        <v/>
      </c>
      <c r="AD1347" s="165">
        <f t="shared" si="172"/>
        <v>1</v>
      </c>
    </row>
    <row r="1348" spans="1:30" x14ac:dyDescent="0.25">
      <c r="A1348" s="48" t="s">
        <v>1926</v>
      </c>
      <c r="B1348" s="48"/>
      <c r="C1348" s="48"/>
      <c r="D1348" s="48"/>
      <c r="E1348" s="48" t="s">
        <v>2075</v>
      </c>
      <c r="F1348" s="48" t="s">
        <v>392</v>
      </c>
      <c r="G1348" s="48" t="s">
        <v>11</v>
      </c>
      <c r="H1348" s="48" t="s">
        <v>1927</v>
      </c>
      <c r="I1348" s="48">
        <v>1</v>
      </c>
      <c r="J1348" s="48" t="s">
        <v>1146</v>
      </c>
      <c r="K1348" s="48" t="s">
        <v>1487</v>
      </c>
      <c r="M1348" s="48">
        <f>_xlfn.XLOOKUP(BASE!$A2080,dd_carteira_fundição!A:A,dd_carteira_fundição!G:G,"",0)</f>
        <v>3</v>
      </c>
      <c r="N1348" s="48" t="s">
        <v>1164</v>
      </c>
      <c r="P1348" s="48" t="s">
        <v>1160</v>
      </c>
      <c r="Q1348" s="102"/>
      <c r="R1348" s="48" t="s">
        <v>1690</v>
      </c>
      <c r="S1348" s="48" t="s">
        <v>166</v>
      </c>
      <c r="T1348" s="215">
        <v>106</v>
      </c>
      <c r="U1348" s="48" t="str">
        <f>IFERROR(INDEX('TAXA DE OCUP. RECUR.'!$F$1:$F$60, MATCH(T1348, 'TAXA DE OCUP. RECUR.'!$E$1:$E$60, 0)),"")</f>
        <v>PLAINA DE MESA POREBA - [106]</v>
      </c>
      <c r="V1348" s="216">
        <v>13.59</v>
      </c>
      <c r="W1348" s="102"/>
      <c r="X1348" s="229"/>
      <c r="Y1348" s="229"/>
      <c r="Z1348" s="47">
        <f t="shared" si="173"/>
        <v>1</v>
      </c>
      <c r="AA1348" s="47" t="str">
        <f t="shared" si="174"/>
        <v/>
      </c>
      <c r="AB1348" s="47" t="str">
        <f t="shared" si="170"/>
        <v/>
      </c>
      <c r="AC1348" s="47" t="str">
        <f t="shared" si="171"/>
        <v/>
      </c>
      <c r="AD1348" s="165" t="str">
        <f t="shared" si="172"/>
        <v/>
      </c>
    </row>
    <row r="1349" spans="1:30" x14ac:dyDescent="0.25">
      <c r="A1349" s="48" t="s">
        <v>1926</v>
      </c>
      <c r="B1349" s="48"/>
      <c r="C1349" s="48"/>
      <c r="D1349" s="48"/>
      <c r="E1349" s="48" t="s">
        <v>2075</v>
      </c>
      <c r="F1349" s="48" t="s">
        <v>392</v>
      </c>
      <c r="G1349" s="48" t="s">
        <v>11</v>
      </c>
      <c r="H1349" s="48" t="s">
        <v>1927</v>
      </c>
      <c r="I1349" s="48">
        <v>1</v>
      </c>
      <c r="J1349" s="48" t="s">
        <v>1146</v>
      </c>
      <c r="K1349" s="48" t="s">
        <v>1487</v>
      </c>
      <c r="M1349" s="48">
        <f>_xlfn.XLOOKUP(BASE!$A2081,dd_carteira_fundição!A:A,dd_carteira_fundição!G:G,"",0)</f>
        <v>3</v>
      </c>
      <c r="N1349" s="48" t="s">
        <v>1164</v>
      </c>
      <c r="P1349" s="48" t="s">
        <v>1160</v>
      </c>
      <c r="Q1349" s="102"/>
      <c r="R1349" s="48" t="s">
        <v>1690</v>
      </c>
      <c r="S1349" s="48" t="s">
        <v>167</v>
      </c>
      <c r="T1349" s="215">
        <v>151</v>
      </c>
      <c r="U1349" s="48" t="str">
        <f>IFERROR(INDEX('TAXA DE OCUP. RECUR.'!$F$1:$F$60, MATCH(T1349, 'TAXA DE OCUP. RECUR.'!$E$1:$E$60, 0)),"")</f>
        <v>MANDRILH. FISHER MILL - [151]</v>
      </c>
      <c r="V1349" s="216">
        <v>1.8</v>
      </c>
      <c r="W1349" s="102"/>
      <c r="X1349" s="229"/>
      <c r="Y1349" s="229"/>
      <c r="Z1349" s="47">
        <f t="shared" si="173"/>
        <v>1</v>
      </c>
      <c r="AA1349" s="47" t="str">
        <f t="shared" si="174"/>
        <v/>
      </c>
      <c r="AB1349" s="47" t="str">
        <f t="shared" si="170"/>
        <v/>
      </c>
      <c r="AC1349" s="47" t="str">
        <f t="shared" si="171"/>
        <v/>
      </c>
      <c r="AD1349" s="165" t="str">
        <f t="shared" si="172"/>
        <v/>
      </c>
    </row>
    <row r="1350" spans="1:30" x14ac:dyDescent="0.25">
      <c r="A1350" s="48" t="s">
        <v>1926</v>
      </c>
      <c r="B1350" s="48"/>
      <c r="C1350" s="48"/>
      <c r="D1350" s="48"/>
      <c r="E1350" s="48" t="s">
        <v>2075</v>
      </c>
      <c r="F1350" s="48" t="s">
        <v>392</v>
      </c>
      <c r="G1350" s="48" t="s">
        <v>11</v>
      </c>
      <c r="H1350" s="48" t="s">
        <v>1927</v>
      </c>
      <c r="I1350" s="48">
        <v>1</v>
      </c>
      <c r="J1350" s="48" t="s">
        <v>1146</v>
      </c>
      <c r="K1350" s="48" t="s">
        <v>1487</v>
      </c>
      <c r="M1350" s="48">
        <f>_xlfn.XLOOKUP(BASE!$A2082,dd_carteira_fundição!A:A,dd_carteira_fundição!G:G,"",0)</f>
        <v>3</v>
      </c>
      <c r="N1350" s="48" t="s">
        <v>1164</v>
      </c>
      <c r="P1350" s="48" t="s">
        <v>1160</v>
      </c>
      <c r="Q1350" s="102"/>
      <c r="R1350" s="48" t="s">
        <v>1690</v>
      </c>
      <c r="S1350" s="48" t="s">
        <v>168</v>
      </c>
      <c r="T1350" s="215">
        <v>560</v>
      </c>
      <c r="U1350" s="48" t="str">
        <f>IFERROR(INDEX('TAXA DE OCUP. RECUR.'!$F$1:$F$60, MATCH(T1350, 'TAXA DE OCUP. RECUR.'!$E$1:$E$60, 0)),"")</f>
        <v>FRESA DROPP HEINN - [560]</v>
      </c>
      <c r="V1350" s="216">
        <v>9.7200000000000006</v>
      </c>
      <c r="W1350" s="102"/>
      <c r="X1350" s="229"/>
      <c r="Y1350" s="229"/>
      <c r="Z1350" s="47">
        <f t="shared" si="173"/>
        <v>1</v>
      </c>
      <c r="AA1350" s="47" t="str">
        <f t="shared" si="174"/>
        <v/>
      </c>
      <c r="AB1350" s="47" t="str">
        <f t="shared" si="170"/>
        <v/>
      </c>
      <c r="AC1350" s="47" t="str">
        <f t="shared" si="171"/>
        <v/>
      </c>
      <c r="AD1350" s="165" t="str">
        <f t="shared" si="172"/>
        <v/>
      </c>
    </row>
    <row r="1351" spans="1:30" x14ac:dyDescent="0.25">
      <c r="A1351" s="48" t="s">
        <v>1926</v>
      </c>
      <c r="B1351" s="48"/>
      <c r="C1351" s="48"/>
      <c r="D1351" s="48"/>
      <c r="E1351" s="48" t="s">
        <v>2075</v>
      </c>
      <c r="F1351" s="48" t="s">
        <v>392</v>
      </c>
      <c r="G1351" s="48" t="s">
        <v>11</v>
      </c>
      <c r="H1351" s="48" t="s">
        <v>1927</v>
      </c>
      <c r="I1351" s="48">
        <v>1</v>
      </c>
      <c r="J1351" s="48" t="s">
        <v>1146</v>
      </c>
      <c r="K1351" s="48" t="s">
        <v>1487</v>
      </c>
      <c r="M1351" s="48">
        <f>_xlfn.XLOOKUP(BASE!$A2083,dd_carteira_fundição!A:A,dd_carteira_fundição!G:G,"",0)</f>
        <v>3</v>
      </c>
      <c r="N1351" s="48" t="s">
        <v>1164</v>
      </c>
      <c r="P1351" s="48" t="s">
        <v>1160</v>
      </c>
      <c r="Q1351" s="102"/>
      <c r="R1351" s="48" t="s">
        <v>1690</v>
      </c>
      <c r="S1351" s="48" t="s">
        <v>169</v>
      </c>
      <c r="T1351" s="215">
        <v>610</v>
      </c>
      <c r="U1351" s="48" t="str">
        <f>IFERROR(INDEX('TAXA DE OCUP. RECUR.'!$F$1:$F$60, MATCH(T1351, 'TAXA DE OCUP. RECUR.'!$E$1:$E$60, 0)),"")</f>
        <v>FRESADORA HEYLIGENTASDE - [610]</v>
      </c>
      <c r="V1351" s="216">
        <v>5.4412447530846348</v>
      </c>
      <c r="W1351" s="102"/>
      <c r="X1351" s="229"/>
      <c r="Y1351" s="229"/>
      <c r="Z1351" s="47">
        <f t="shared" si="173"/>
        <v>1</v>
      </c>
      <c r="AA1351" s="47" t="str">
        <f t="shared" si="174"/>
        <v/>
      </c>
      <c r="AB1351" s="47" t="str">
        <f t="shared" si="170"/>
        <v/>
      </c>
      <c r="AC1351" s="47" t="str">
        <f t="shared" si="171"/>
        <v/>
      </c>
      <c r="AD1351" s="165" t="str">
        <f t="shared" si="172"/>
        <v/>
      </c>
    </row>
    <row r="1352" spans="1:30" x14ac:dyDescent="0.25">
      <c r="A1352" s="48" t="s">
        <v>1926</v>
      </c>
      <c r="B1352" s="48"/>
      <c r="C1352" s="48"/>
      <c r="D1352" s="48"/>
      <c r="E1352" s="48" t="s">
        <v>2075</v>
      </c>
      <c r="F1352" s="48" t="s">
        <v>392</v>
      </c>
      <c r="G1352" s="48" t="s">
        <v>11</v>
      </c>
      <c r="H1352" s="48" t="s">
        <v>1927</v>
      </c>
      <c r="I1352" s="48">
        <v>1</v>
      </c>
      <c r="J1352" s="48" t="s">
        <v>1146</v>
      </c>
      <c r="K1352" s="48" t="s">
        <v>1487</v>
      </c>
      <c r="M1352" s="48">
        <f>_xlfn.XLOOKUP(BASE!$A2084,dd_carteira_fundição!A:A,dd_carteira_fundição!G:G,"",0)</f>
        <v>4</v>
      </c>
      <c r="N1352" s="48" t="s">
        <v>1164</v>
      </c>
      <c r="P1352" s="48" t="s">
        <v>1160</v>
      </c>
      <c r="Q1352" s="102"/>
      <c r="R1352" s="48" t="s">
        <v>1690</v>
      </c>
      <c r="S1352" s="48" t="s">
        <v>170</v>
      </c>
      <c r="T1352" s="215">
        <v>610</v>
      </c>
      <c r="U1352" s="48" t="str">
        <f>IFERROR(INDEX('TAXA DE OCUP. RECUR.'!$F$1:$F$60, MATCH(T1352, 'TAXA DE OCUP. RECUR.'!$E$1:$E$60, 0)),"")</f>
        <v>FRESADORA HEYLIGENTASDE - [610]</v>
      </c>
      <c r="V1352" s="216">
        <v>2.2980519480519477</v>
      </c>
      <c r="W1352" s="102"/>
      <c r="X1352" s="229"/>
      <c r="Y1352" s="229"/>
      <c r="Z1352" s="47">
        <f t="shared" si="173"/>
        <v>1</v>
      </c>
      <c r="AA1352" s="47" t="str">
        <f t="shared" si="174"/>
        <v/>
      </c>
      <c r="AB1352" s="47" t="str">
        <f t="shared" si="170"/>
        <v/>
      </c>
      <c r="AC1352" s="47" t="str">
        <f t="shared" si="171"/>
        <v/>
      </c>
      <c r="AD1352" s="165" t="str">
        <f t="shared" si="172"/>
        <v/>
      </c>
    </row>
    <row r="1353" spans="1:30" x14ac:dyDescent="0.25">
      <c r="A1353" s="48" t="s">
        <v>1926</v>
      </c>
      <c r="B1353" s="48"/>
      <c r="C1353" s="48"/>
      <c r="D1353" s="48"/>
      <c r="E1353" s="48" t="s">
        <v>2075</v>
      </c>
      <c r="F1353" s="48" t="s">
        <v>392</v>
      </c>
      <c r="G1353" s="48" t="s">
        <v>11</v>
      </c>
      <c r="H1353" s="48" t="s">
        <v>1927</v>
      </c>
      <c r="I1353" s="48">
        <v>1</v>
      </c>
      <c r="J1353" s="48" t="s">
        <v>1146</v>
      </c>
      <c r="K1353" s="48" t="s">
        <v>1487</v>
      </c>
      <c r="M1353" s="48">
        <f>_xlfn.XLOOKUP(BASE!$A2085,dd_carteira_fundição!A:A,dd_carteira_fundição!G:G,"",0)</f>
        <v>4</v>
      </c>
      <c r="N1353" s="48" t="s">
        <v>1164</v>
      </c>
      <c r="P1353" s="48" t="s">
        <v>1160</v>
      </c>
      <c r="Q1353" s="102"/>
      <c r="R1353" s="48" t="s">
        <v>158</v>
      </c>
      <c r="S1353" s="48" t="s">
        <v>158</v>
      </c>
      <c r="T1353" s="215">
        <v>2</v>
      </c>
      <c r="U1353" s="48" t="str">
        <f>IFERROR(INDEX('TAXA DE OCUP. RECUR.'!$F$1:$F$60, MATCH(T1353, 'TAXA DE OCUP. RECUR.'!$E$1:$E$60, 0)),"")</f>
        <v>EXPEDIÇÃO</v>
      </c>
      <c r="V1353" s="216">
        <v>1</v>
      </c>
      <c r="W1353" s="102"/>
      <c r="X1353" s="229" t="str">
        <f>_xlfn.XLOOKUP(H1353,'CARTEIRA GERAL - USI.'!J:J,'CARTEIRA GERAL - USI.'!$O:$O,"",0)</f>
        <v/>
      </c>
      <c r="Y1353" s="229"/>
      <c r="Z1353" s="47" t="str">
        <f t="shared" si="173"/>
        <v/>
      </c>
      <c r="AA1353" s="47" t="str">
        <f t="shared" si="174"/>
        <v/>
      </c>
      <c r="AB1353" s="47" t="str">
        <f t="shared" si="170"/>
        <v/>
      </c>
      <c r="AC1353" s="47" t="str">
        <f t="shared" si="171"/>
        <v/>
      </c>
      <c r="AD1353" s="165" t="str">
        <f t="shared" si="172"/>
        <v/>
      </c>
    </row>
    <row r="1354" spans="1:30" x14ac:dyDescent="0.25">
      <c r="A1354" s="48" t="s">
        <v>1928</v>
      </c>
      <c r="B1354" s="48"/>
      <c r="C1354" s="48"/>
      <c r="D1354" s="48"/>
      <c r="E1354" s="48" t="s">
        <v>2075</v>
      </c>
      <c r="F1354" s="48" t="s">
        <v>392</v>
      </c>
      <c r="G1354" s="48" t="s">
        <v>11</v>
      </c>
      <c r="H1354" s="48" t="s">
        <v>1929</v>
      </c>
      <c r="I1354" s="48">
        <v>1</v>
      </c>
      <c r="J1354" s="48" t="s">
        <v>1146</v>
      </c>
      <c r="K1354" s="48" t="s">
        <v>1487</v>
      </c>
      <c r="M1354" s="48">
        <f>_xlfn.XLOOKUP(BASE!$A2086,dd_carteira_fundição!A:A,dd_carteira_fundição!G:G,"",0)</f>
        <v>4</v>
      </c>
      <c r="N1354" s="48" t="s">
        <v>1164</v>
      </c>
      <c r="P1354" s="48" t="s">
        <v>1160</v>
      </c>
      <c r="Q1354" s="102"/>
      <c r="R1354" s="48" t="s">
        <v>1687</v>
      </c>
      <c r="S1354" s="48" t="s">
        <v>1156</v>
      </c>
      <c r="T1354" s="215">
        <v>1</v>
      </c>
      <c r="U1354" s="48" t="str">
        <f>IFERROR(INDEX('TAXA DE OCUP. RECUR.'!$F$1:$F$60, MATCH(T1354, 'TAXA DE OCUP. RECUR.'!$E$1:$E$60, 0)),"")</f>
        <v>FUNDIÇÃO MORENO</v>
      </c>
      <c r="V1354" s="216">
        <v>1</v>
      </c>
      <c r="W1354" s="102"/>
      <c r="X1354" s="229" t="str">
        <f>_xlfn.XLOOKUP(H1354,'CARTEIRA GERAL - USI.'!$J:$J,'CARTEIRA GERAL - USI.'!N:N,"",0)</f>
        <v/>
      </c>
      <c r="Y1354" s="229">
        <v>46175</v>
      </c>
      <c r="Z1354" s="47" t="str">
        <f t="shared" si="173"/>
        <v/>
      </c>
      <c r="AA1354" s="47">
        <f t="shared" si="174"/>
        <v>23</v>
      </c>
      <c r="AB1354" s="47" t="str">
        <f t="shared" si="170"/>
        <v/>
      </c>
      <c r="AC1354" s="47" t="str">
        <f t="shared" si="171"/>
        <v/>
      </c>
      <c r="AD1354" s="165">
        <f t="shared" si="172"/>
        <v>1</v>
      </c>
    </row>
    <row r="1355" spans="1:30" x14ac:dyDescent="0.25">
      <c r="A1355" s="48" t="s">
        <v>1928</v>
      </c>
      <c r="B1355" s="48"/>
      <c r="C1355" s="48"/>
      <c r="D1355" s="48"/>
      <c r="E1355" s="48" t="s">
        <v>2075</v>
      </c>
      <c r="F1355" s="48" t="s">
        <v>392</v>
      </c>
      <c r="G1355" s="48" t="s">
        <v>11</v>
      </c>
      <c r="H1355" s="48" t="s">
        <v>1929</v>
      </c>
      <c r="I1355" s="48">
        <v>1</v>
      </c>
      <c r="J1355" s="48" t="s">
        <v>1146</v>
      </c>
      <c r="K1355" s="48" t="s">
        <v>1487</v>
      </c>
      <c r="M1355" s="48">
        <f>_xlfn.XLOOKUP(BASE!$A2087,dd_carteira_fundição!A:A,dd_carteira_fundição!G:G,"",0)</f>
        <v>4</v>
      </c>
      <c r="N1355" s="48" t="s">
        <v>1164</v>
      </c>
      <c r="P1355" s="48" t="s">
        <v>1160</v>
      </c>
      <c r="Q1355" s="102"/>
      <c r="R1355" s="48" t="s">
        <v>1690</v>
      </c>
      <c r="S1355" s="48" t="s">
        <v>166</v>
      </c>
      <c r="T1355" s="215">
        <v>106</v>
      </c>
      <c r="U1355" s="48" t="str">
        <f>IFERROR(INDEX('TAXA DE OCUP. RECUR.'!$F$1:$F$60, MATCH(T1355, 'TAXA DE OCUP. RECUR.'!$E$1:$E$60, 0)),"")</f>
        <v>PLAINA DE MESA POREBA - [106]</v>
      </c>
      <c r="V1355" s="216">
        <v>13.59</v>
      </c>
      <c r="W1355" s="102"/>
      <c r="X1355" s="229"/>
      <c r="Y1355" s="229"/>
      <c r="Z1355" s="47">
        <f t="shared" si="173"/>
        <v>1</v>
      </c>
      <c r="AA1355" s="47" t="str">
        <f t="shared" si="174"/>
        <v/>
      </c>
      <c r="AB1355" s="47" t="str">
        <f t="shared" si="170"/>
        <v/>
      </c>
      <c r="AC1355" s="47" t="str">
        <f t="shared" si="171"/>
        <v/>
      </c>
      <c r="AD1355" s="165" t="str">
        <f t="shared" si="172"/>
        <v/>
      </c>
    </row>
    <row r="1356" spans="1:30" x14ac:dyDescent="0.25">
      <c r="A1356" s="48" t="s">
        <v>1928</v>
      </c>
      <c r="B1356" s="48"/>
      <c r="C1356" s="48"/>
      <c r="D1356" s="48"/>
      <c r="E1356" s="48" t="s">
        <v>2075</v>
      </c>
      <c r="F1356" s="48" t="s">
        <v>392</v>
      </c>
      <c r="G1356" s="48" t="s">
        <v>11</v>
      </c>
      <c r="H1356" s="48" t="s">
        <v>1929</v>
      </c>
      <c r="I1356" s="48">
        <v>1</v>
      </c>
      <c r="J1356" s="48" t="s">
        <v>1146</v>
      </c>
      <c r="K1356" s="48" t="s">
        <v>1487</v>
      </c>
      <c r="M1356" s="48">
        <f>_xlfn.XLOOKUP(BASE!$A2088,dd_carteira_fundição!A:A,dd_carteira_fundição!G:G,"",0)</f>
        <v>4</v>
      </c>
      <c r="N1356" s="48" t="s">
        <v>1164</v>
      </c>
      <c r="P1356" s="48" t="s">
        <v>1160</v>
      </c>
      <c r="Q1356" s="102"/>
      <c r="R1356" s="48" t="s">
        <v>1690</v>
      </c>
      <c r="S1356" s="48" t="s">
        <v>167</v>
      </c>
      <c r="T1356" s="215">
        <v>151</v>
      </c>
      <c r="U1356" s="48" t="str">
        <f>IFERROR(INDEX('TAXA DE OCUP. RECUR.'!$F$1:$F$60, MATCH(T1356, 'TAXA DE OCUP. RECUR.'!$E$1:$E$60, 0)),"")</f>
        <v>MANDRILH. FISHER MILL - [151]</v>
      </c>
      <c r="V1356" s="216">
        <v>1.8</v>
      </c>
      <c r="W1356" s="102"/>
      <c r="X1356" s="229"/>
      <c r="Y1356" s="229"/>
      <c r="Z1356" s="47">
        <f t="shared" si="173"/>
        <v>1</v>
      </c>
      <c r="AA1356" s="47" t="str">
        <f t="shared" si="174"/>
        <v/>
      </c>
      <c r="AB1356" s="47" t="str">
        <f t="shared" si="170"/>
        <v/>
      </c>
      <c r="AC1356" s="47" t="str">
        <f t="shared" si="171"/>
        <v/>
      </c>
      <c r="AD1356" s="165" t="str">
        <f t="shared" si="172"/>
        <v/>
      </c>
    </row>
    <row r="1357" spans="1:30" x14ac:dyDescent="0.25">
      <c r="A1357" s="48" t="s">
        <v>1928</v>
      </c>
      <c r="B1357" s="48"/>
      <c r="C1357" s="48"/>
      <c r="D1357" s="48"/>
      <c r="E1357" s="48" t="s">
        <v>2075</v>
      </c>
      <c r="F1357" s="48" t="s">
        <v>392</v>
      </c>
      <c r="G1357" s="48" t="s">
        <v>11</v>
      </c>
      <c r="H1357" s="48" t="s">
        <v>1929</v>
      </c>
      <c r="I1357" s="48">
        <v>1</v>
      </c>
      <c r="J1357" s="48" t="s">
        <v>1146</v>
      </c>
      <c r="K1357" s="48" t="s">
        <v>1487</v>
      </c>
      <c r="M1357" s="48">
        <f>_xlfn.XLOOKUP(BASE!$A2089,dd_carteira_fundição!A:A,dd_carteira_fundição!G:G,"",0)</f>
        <v>4</v>
      </c>
      <c r="N1357" s="48" t="s">
        <v>1164</v>
      </c>
      <c r="P1357" s="48" t="s">
        <v>1160</v>
      </c>
      <c r="Q1357" s="102"/>
      <c r="R1357" s="48" t="s">
        <v>1690</v>
      </c>
      <c r="S1357" s="48" t="s">
        <v>168</v>
      </c>
      <c r="T1357" s="215">
        <v>560</v>
      </c>
      <c r="U1357" s="48" t="str">
        <f>IFERROR(INDEX('TAXA DE OCUP. RECUR.'!$F$1:$F$60, MATCH(T1357, 'TAXA DE OCUP. RECUR.'!$E$1:$E$60, 0)),"")</f>
        <v>FRESA DROPP HEINN - [560]</v>
      </c>
      <c r="V1357" s="216">
        <v>9.7200000000000006</v>
      </c>
      <c r="W1357" s="102"/>
      <c r="X1357" s="229"/>
      <c r="Y1357" s="229"/>
      <c r="Z1357" s="47">
        <f t="shared" si="173"/>
        <v>1</v>
      </c>
      <c r="AA1357" s="47" t="str">
        <f t="shared" si="174"/>
        <v/>
      </c>
      <c r="AB1357" s="47" t="str">
        <f t="shared" si="170"/>
        <v/>
      </c>
      <c r="AC1357" s="47" t="str">
        <f t="shared" si="171"/>
        <v/>
      </c>
      <c r="AD1357" s="165" t="str">
        <f t="shared" si="172"/>
        <v/>
      </c>
    </row>
    <row r="1358" spans="1:30" x14ac:dyDescent="0.25">
      <c r="A1358" s="48" t="s">
        <v>1928</v>
      </c>
      <c r="B1358" s="48"/>
      <c r="C1358" s="48"/>
      <c r="D1358" s="48"/>
      <c r="E1358" s="48" t="s">
        <v>2075</v>
      </c>
      <c r="F1358" s="48" t="s">
        <v>392</v>
      </c>
      <c r="G1358" s="48" t="s">
        <v>11</v>
      </c>
      <c r="H1358" s="48" t="s">
        <v>1929</v>
      </c>
      <c r="I1358" s="48">
        <v>1</v>
      </c>
      <c r="J1358" s="48" t="s">
        <v>1146</v>
      </c>
      <c r="K1358" s="48" t="s">
        <v>1487</v>
      </c>
      <c r="M1358" s="48">
        <f>_xlfn.XLOOKUP(BASE!$A2090,dd_carteira_fundição!A:A,dd_carteira_fundição!G:G,"",0)</f>
        <v>5</v>
      </c>
      <c r="N1358" s="48" t="s">
        <v>1164</v>
      </c>
      <c r="P1358" s="48" t="s">
        <v>1160</v>
      </c>
      <c r="Q1358" s="102"/>
      <c r="R1358" s="48" t="s">
        <v>1690</v>
      </c>
      <c r="S1358" s="48" t="s">
        <v>169</v>
      </c>
      <c r="T1358" s="215">
        <v>610</v>
      </c>
      <c r="U1358" s="48" t="str">
        <f>IFERROR(INDEX('TAXA DE OCUP. RECUR.'!$F$1:$F$60, MATCH(T1358, 'TAXA DE OCUP. RECUR.'!$E$1:$E$60, 0)),"")</f>
        <v>FRESADORA HEYLIGENTASDE - [610]</v>
      </c>
      <c r="V1358" s="216">
        <v>5.4412447530846348</v>
      </c>
      <c r="W1358" s="102"/>
      <c r="X1358" s="229"/>
      <c r="Y1358" s="229"/>
      <c r="Z1358" s="47">
        <f t="shared" si="173"/>
        <v>1</v>
      </c>
      <c r="AA1358" s="47" t="str">
        <f t="shared" si="174"/>
        <v/>
      </c>
      <c r="AB1358" s="47" t="str">
        <f t="shared" si="170"/>
        <v/>
      </c>
      <c r="AC1358" s="47" t="str">
        <f t="shared" si="171"/>
        <v/>
      </c>
      <c r="AD1358" s="165" t="str">
        <f t="shared" si="172"/>
        <v/>
      </c>
    </row>
    <row r="1359" spans="1:30" x14ac:dyDescent="0.25">
      <c r="A1359" s="48" t="s">
        <v>1928</v>
      </c>
      <c r="B1359" s="48"/>
      <c r="C1359" s="48"/>
      <c r="D1359" s="48"/>
      <c r="E1359" s="48" t="s">
        <v>2075</v>
      </c>
      <c r="F1359" s="48" t="s">
        <v>392</v>
      </c>
      <c r="G1359" s="48" t="s">
        <v>11</v>
      </c>
      <c r="H1359" s="48" t="s">
        <v>1929</v>
      </c>
      <c r="I1359" s="48">
        <v>1</v>
      </c>
      <c r="J1359" s="48" t="s">
        <v>1146</v>
      </c>
      <c r="K1359" s="48" t="s">
        <v>1487</v>
      </c>
      <c r="M1359" s="48">
        <f>_xlfn.XLOOKUP(BASE!$A2091,dd_carteira_fundição!A:A,dd_carteira_fundição!G:G,"",0)</f>
        <v>5</v>
      </c>
      <c r="N1359" s="48" t="s">
        <v>1164</v>
      </c>
      <c r="P1359" s="48" t="s">
        <v>1160</v>
      </c>
      <c r="Q1359" s="102"/>
      <c r="R1359" s="48" t="s">
        <v>1690</v>
      </c>
      <c r="S1359" s="48" t="s">
        <v>170</v>
      </c>
      <c r="T1359" s="215">
        <v>610</v>
      </c>
      <c r="U1359" s="48" t="str">
        <f>IFERROR(INDEX('TAXA DE OCUP. RECUR.'!$F$1:$F$60, MATCH(T1359, 'TAXA DE OCUP. RECUR.'!$E$1:$E$60, 0)),"")</f>
        <v>FRESADORA HEYLIGENTASDE - [610]</v>
      </c>
      <c r="V1359" s="216">
        <v>2.2980519480519477</v>
      </c>
      <c r="W1359" s="102"/>
      <c r="X1359" s="229"/>
      <c r="Y1359" s="229"/>
      <c r="Z1359" s="47">
        <f t="shared" si="173"/>
        <v>1</v>
      </c>
      <c r="AA1359" s="47" t="str">
        <f t="shared" si="174"/>
        <v/>
      </c>
      <c r="AB1359" s="47" t="str">
        <f t="shared" si="170"/>
        <v/>
      </c>
      <c r="AC1359" s="47" t="str">
        <f t="shared" si="171"/>
        <v/>
      </c>
      <c r="AD1359" s="165" t="str">
        <f t="shared" si="172"/>
        <v/>
      </c>
    </row>
    <row r="1360" spans="1:30" x14ac:dyDescent="0.25">
      <c r="A1360" s="48" t="s">
        <v>1928</v>
      </c>
      <c r="B1360" s="48"/>
      <c r="C1360" s="48"/>
      <c r="D1360" s="48"/>
      <c r="E1360" s="48" t="s">
        <v>2075</v>
      </c>
      <c r="F1360" s="48" t="s">
        <v>392</v>
      </c>
      <c r="G1360" s="48" t="s">
        <v>11</v>
      </c>
      <c r="H1360" s="48" t="s">
        <v>1929</v>
      </c>
      <c r="I1360" s="48">
        <v>1</v>
      </c>
      <c r="J1360" s="48" t="s">
        <v>1146</v>
      </c>
      <c r="K1360" s="48" t="s">
        <v>1487</v>
      </c>
      <c r="M1360" s="48">
        <f>_xlfn.XLOOKUP(BASE!$A2092,dd_carteira_fundição!A:A,dd_carteira_fundição!G:G,"",0)</f>
        <v>5</v>
      </c>
      <c r="N1360" s="48" t="s">
        <v>1164</v>
      </c>
      <c r="P1360" s="48" t="s">
        <v>1160</v>
      </c>
      <c r="Q1360" s="102"/>
      <c r="R1360" s="48" t="s">
        <v>158</v>
      </c>
      <c r="S1360" s="48" t="s">
        <v>158</v>
      </c>
      <c r="T1360" s="215">
        <v>2</v>
      </c>
      <c r="U1360" s="48" t="str">
        <f>IFERROR(INDEX('TAXA DE OCUP. RECUR.'!$F$1:$F$60, MATCH(T1360, 'TAXA DE OCUP. RECUR.'!$E$1:$E$60, 0)),"")</f>
        <v>EXPEDIÇÃO</v>
      </c>
      <c r="V1360" s="216">
        <v>1</v>
      </c>
      <c r="W1360" s="102"/>
      <c r="X1360" s="229" t="str">
        <f>_xlfn.XLOOKUP(H1360,'CARTEIRA GERAL - USI.'!J:J,'CARTEIRA GERAL - USI.'!$O:$O,"",0)</f>
        <v/>
      </c>
      <c r="Y1360" s="229"/>
      <c r="Z1360" s="47" t="str">
        <f t="shared" si="173"/>
        <v/>
      </c>
      <c r="AA1360" s="47" t="str">
        <f t="shared" si="174"/>
        <v/>
      </c>
      <c r="AB1360" s="47" t="str">
        <f t="shared" si="170"/>
        <v/>
      </c>
      <c r="AC1360" s="47" t="str">
        <f t="shared" si="171"/>
        <v/>
      </c>
      <c r="AD1360" s="165" t="str">
        <f t="shared" si="172"/>
        <v/>
      </c>
    </row>
    <row r="1361" spans="1:30" x14ac:dyDescent="0.25">
      <c r="A1361" s="48" t="s">
        <v>1930</v>
      </c>
      <c r="B1361" s="48"/>
      <c r="C1361" s="48"/>
      <c r="D1361" s="48"/>
      <c r="E1361" s="48" t="s">
        <v>2075</v>
      </c>
      <c r="F1361" s="48" t="s">
        <v>392</v>
      </c>
      <c r="G1361" s="48" t="s">
        <v>11</v>
      </c>
      <c r="H1361" s="48" t="s">
        <v>1931</v>
      </c>
      <c r="I1361" s="48">
        <v>1</v>
      </c>
      <c r="J1361" s="48" t="s">
        <v>1146</v>
      </c>
      <c r="K1361" s="48" t="s">
        <v>1487</v>
      </c>
      <c r="M1361" s="48">
        <f>_xlfn.XLOOKUP(BASE!$A2093,dd_carteira_fundição!A:A,dd_carteira_fundição!G:G,"",0)</f>
        <v>5</v>
      </c>
      <c r="N1361" s="48" t="s">
        <v>1164</v>
      </c>
      <c r="P1361" s="48" t="s">
        <v>1160</v>
      </c>
      <c r="Q1361" s="102"/>
      <c r="R1361" s="48" t="s">
        <v>1687</v>
      </c>
      <c r="S1361" s="48" t="s">
        <v>1156</v>
      </c>
      <c r="T1361" s="215">
        <v>1</v>
      </c>
      <c r="U1361" s="48" t="str">
        <f>IFERROR(INDEX('TAXA DE OCUP. RECUR.'!$F$1:$F$60, MATCH(T1361, 'TAXA DE OCUP. RECUR.'!$E$1:$E$60, 0)),"")</f>
        <v>FUNDIÇÃO MORENO</v>
      </c>
      <c r="V1361" s="216">
        <v>1</v>
      </c>
      <c r="W1361" s="102"/>
      <c r="X1361" s="229" t="str">
        <f>_xlfn.XLOOKUP(H1361,'CARTEIRA GERAL - USI.'!$J:$J,'CARTEIRA GERAL - USI.'!N:N,"",0)</f>
        <v/>
      </c>
      <c r="Y1361" s="229"/>
      <c r="Z1361" s="47" t="str">
        <f t="shared" si="173"/>
        <v/>
      </c>
      <c r="AA1361" s="47" t="str">
        <f t="shared" si="174"/>
        <v/>
      </c>
      <c r="AB1361" s="47" t="str">
        <f t="shared" si="170"/>
        <v/>
      </c>
      <c r="AC1361" s="47" t="str">
        <f t="shared" si="171"/>
        <v/>
      </c>
      <c r="AD1361" s="165" t="str">
        <f t="shared" si="172"/>
        <v/>
      </c>
    </row>
    <row r="1362" spans="1:30" x14ac:dyDescent="0.25">
      <c r="A1362" s="48" t="s">
        <v>1930</v>
      </c>
      <c r="B1362" s="48"/>
      <c r="C1362" s="48"/>
      <c r="D1362" s="48"/>
      <c r="E1362" s="48" t="s">
        <v>2075</v>
      </c>
      <c r="F1362" s="48" t="s">
        <v>392</v>
      </c>
      <c r="G1362" s="48" t="s">
        <v>11</v>
      </c>
      <c r="H1362" s="48" t="s">
        <v>1931</v>
      </c>
      <c r="I1362" s="48">
        <v>1</v>
      </c>
      <c r="J1362" s="48" t="s">
        <v>1146</v>
      </c>
      <c r="K1362" s="48" t="s">
        <v>1487</v>
      </c>
      <c r="M1362" s="48">
        <f>_xlfn.XLOOKUP(BASE!$A2094,dd_carteira_fundição!A:A,dd_carteira_fundição!G:G,"",0)</f>
        <v>5</v>
      </c>
      <c r="N1362" s="48" t="s">
        <v>1164</v>
      </c>
      <c r="P1362" s="48" t="s">
        <v>1160</v>
      </c>
      <c r="Q1362" s="102"/>
      <c r="R1362" s="48" t="s">
        <v>1690</v>
      </c>
      <c r="S1362" s="48" t="s">
        <v>166</v>
      </c>
      <c r="T1362" s="215">
        <v>107</v>
      </c>
      <c r="U1362" s="48" t="str">
        <f>IFERROR(INDEX('TAXA DE OCUP. RECUR.'!$F$1:$F$60, MATCH(T1362, 'TAXA DE OCUP. RECUR.'!$E$1:$E$60, 0)),"")</f>
        <v>PLAINA DE MESA INGERSOL - [107]</v>
      </c>
      <c r="V1362" s="216">
        <v>13.59</v>
      </c>
      <c r="W1362" s="102"/>
      <c r="X1362" s="229">
        <v>46211</v>
      </c>
      <c r="Y1362" s="229"/>
      <c r="Z1362" s="47">
        <f t="shared" si="173"/>
        <v>28</v>
      </c>
      <c r="AA1362" s="47" t="str">
        <f t="shared" si="174"/>
        <v/>
      </c>
      <c r="AB1362" s="47" t="str">
        <f t="shared" si="170"/>
        <v>jul</v>
      </c>
      <c r="AC1362" s="47" t="str">
        <f t="shared" si="171"/>
        <v>2026</v>
      </c>
      <c r="AD1362" s="165" t="str">
        <f t="shared" si="172"/>
        <v/>
      </c>
    </row>
    <row r="1363" spans="1:30" x14ac:dyDescent="0.25">
      <c r="A1363" s="48" t="s">
        <v>1930</v>
      </c>
      <c r="B1363" s="48"/>
      <c r="C1363" s="48"/>
      <c r="D1363" s="48"/>
      <c r="E1363" s="48" t="s">
        <v>2075</v>
      </c>
      <c r="F1363" s="48" t="s">
        <v>392</v>
      </c>
      <c r="G1363" s="48" t="s">
        <v>11</v>
      </c>
      <c r="H1363" s="48" t="s">
        <v>1931</v>
      </c>
      <c r="I1363" s="48">
        <v>1</v>
      </c>
      <c r="J1363" s="48" t="s">
        <v>1146</v>
      </c>
      <c r="K1363" s="48" t="s">
        <v>1487</v>
      </c>
      <c r="M1363" s="48">
        <f>_xlfn.XLOOKUP(BASE!$A2095,dd_carteira_fundição!A:A,dd_carteira_fundição!G:G,"",0)</f>
        <v>5</v>
      </c>
      <c r="N1363" s="48" t="s">
        <v>1164</v>
      </c>
      <c r="P1363" s="48" t="s">
        <v>1160</v>
      </c>
      <c r="Q1363" s="102"/>
      <c r="R1363" s="48" t="s">
        <v>1690</v>
      </c>
      <c r="S1363" s="48" t="s">
        <v>167</v>
      </c>
      <c r="T1363" s="215">
        <v>151</v>
      </c>
      <c r="U1363" s="48" t="str">
        <f>IFERROR(INDEX('TAXA DE OCUP. RECUR.'!$F$1:$F$60, MATCH(T1363, 'TAXA DE OCUP. RECUR.'!$E$1:$E$60, 0)),"")</f>
        <v>MANDRILH. FISHER MILL - [151]</v>
      </c>
      <c r="V1363" s="216">
        <v>1.8</v>
      </c>
      <c r="W1363" s="102"/>
      <c r="X1363" s="229"/>
      <c r="Y1363" s="229"/>
      <c r="Z1363" s="47">
        <f t="shared" si="173"/>
        <v>1</v>
      </c>
      <c r="AA1363" s="47" t="str">
        <f t="shared" si="174"/>
        <v/>
      </c>
      <c r="AB1363" s="47" t="str">
        <f t="shared" si="170"/>
        <v/>
      </c>
      <c r="AC1363" s="47" t="str">
        <f t="shared" si="171"/>
        <v/>
      </c>
      <c r="AD1363" s="165" t="str">
        <f t="shared" si="172"/>
        <v/>
      </c>
    </row>
    <row r="1364" spans="1:30" x14ac:dyDescent="0.25">
      <c r="A1364" s="48" t="s">
        <v>1930</v>
      </c>
      <c r="B1364" s="48"/>
      <c r="C1364" s="48"/>
      <c r="D1364" s="48"/>
      <c r="E1364" s="48" t="s">
        <v>2075</v>
      </c>
      <c r="F1364" s="48" t="s">
        <v>392</v>
      </c>
      <c r="G1364" s="48" t="s">
        <v>11</v>
      </c>
      <c r="H1364" s="48" t="s">
        <v>1931</v>
      </c>
      <c r="I1364" s="48">
        <v>1</v>
      </c>
      <c r="J1364" s="48" t="s">
        <v>1146</v>
      </c>
      <c r="K1364" s="48" t="s">
        <v>1487</v>
      </c>
      <c r="M1364" s="48">
        <f>_xlfn.XLOOKUP(BASE!$A2096,dd_carteira_fundição!A:A,dd_carteira_fundição!G:G,"",0)</f>
        <v>6</v>
      </c>
      <c r="N1364" s="48" t="s">
        <v>1164</v>
      </c>
      <c r="P1364" s="48" t="s">
        <v>1160</v>
      </c>
      <c r="Q1364" s="102"/>
      <c r="R1364" s="48" t="s">
        <v>1690</v>
      </c>
      <c r="S1364" s="48" t="s">
        <v>168</v>
      </c>
      <c r="T1364" s="215">
        <v>560</v>
      </c>
      <c r="U1364" s="48" t="str">
        <f>IFERROR(INDEX('TAXA DE OCUP. RECUR.'!$F$1:$F$60, MATCH(T1364, 'TAXA DE OCUP. RECUR.'!$E$1:$E$60, 0)),"")</f>
        <v>FRESA DROPP HEINN - [560]</v>
      </c>
      <c r="V1364" s="216">
        <v>9.7200000000000006</v>
      </c>
      <c r="W1364" s="102"/>
      <c r="X1364" s="229"/>
      <c r="Y1364" s="229"/>
      <c r="Z1364" s="47">
        <f t="shared" si="173"/>
        <v>1</v>
      </c>
      <c r="AA1364" s="47" t="str">
        <f t="shared" si="174"/>
        <v/>
      </c>
      <c r="AB1364" s="47" t="str">
        <f t="shared" si="170"/>
        <v/>
      </c>
      <c r="AC1364" s="47" t="str">
        <f t="shared" si="171"/>
        <v/>
      </c>
      <c r="AD1364" s="165" t="str">
        <f t="shared" si="172"/>
        <v/>
      </c>
    </row>
    <row r="1365" spans="1:30" x14ac:dyDescent="0.25">
      <c r="A1365" s="48" t="s">
        <v>1930</v>
      </c>
      <c r="B1365" s="48"/>
      <c r="C1365" s="48"/>
      <c r="D1365" s="48"/>
      <c r="E1365" s="48" t="s">
        <v>2075</v>
      </c>
      <c r="F1365" s="48" t="s">
        <v>392</v>
      </c>
      <c r="G1365" s="48" t="s">
        <v>11</v>
      </c>
      <c r="H1365" s="48" t="s">
        <v>1931</v>
      </c>
      <c r="I1365" s="48">
        <v>1</v>
      </c>
      <c r="J1365" s="48" t="s">
        <v>1146</v>
      </c>
      <c r="K1365" s="48" t="s">
        <v>1487</v>
      </c>
      <c r="M1365" s="48">
        <f>_xlfn.XLOOKUP(BASE!$A2097,dd_carteira_fundição!A:A,dd_carteira_fundição!G:G,"",0)</f>
        <v>6</v>
      </c>
      <c r="N1365" s="48" t="s">
        <v>1164</v>
      </c>
      <c r="P1365" s="48" t="s">
        <v>1160</v>
      </c>
      <c r="Q1365" s="102"/>
      <c r="R1365" s="48" t="s">
        <v>1690</v>
      </c>
      <c r="S1365" s="48" t="s">
        <v>169</v>
      </c>
      <c r="T1365" s="215">
        <v>610</v>
      </c>
      <c r="U1365" s="48" t="str">
        <f>IFERROR(INDEX('TAXA DE OCUP. RECUR.'!$F$1:$F$60, MATCH(T1365, 'TAXA DE OCUP. RECUR.'!$E$1:$E$60, 0)),"")</f>
        <v>FRESADORA HEYLIGENTASDE - [610]</v>
      </c>
      <c r="V1365" s="216">
        <v>5.4412447530846348</v>
      </c>
      <c r="W1365" s="102"/>
      <c r="X1365" s="229"/>
      <c r="Y1365" s="229"/>
      <c r="Z1365" s="47">
        <f t="shared" si="173"/>
        <v>1</v>
      </c>
      <c r="AA1365" s="47" t="str">
        <f t="shared" si="174"/>
        <v/>
      </c>
      <c r="AB1365" s="47" t="str">
        <f t="shared" si="170"/>
        <v/>
      </c>
      <c r="AC1365" s="47" t="str">
        <f t="shared" si="171"/>
        <v/>
      </c>
      <c r="AD1365" s="165" t="str">
        <f t="shared" si="172"/>
        <v/>
      </c>
    </row>
    <row r="1366" spans="1:30" x14ac:dyDescent="0.25">
      <c r="A1366" s="48" t="s">
        <v>1930</v>
      </c>
      <c r="B1366" s="48"/>
      <c r="C1366" s="48"/>
      <c r="D1366" s="48"/>
      <c r="E1366" s="48" t="s">
        <v>2075</v>
      </c>
      <c r="F1366" s="48" t="s">
        <v>392</v>
      </c>
      <c r="G1366" s="48" t="s">
        <v>11</v>
      </c>
      <c r="H1366" s="48" t="s">
        <v>1931</v>
      </c>
      <c r="I1366" s="48">
        <v>1</v>
      </c>
      <c r="J1366" s="48" t="s">
        <v>1146</v>
      </c>
      <c r="K1366" s="48" t="s">
        <v>1487</v>
      </c>
      <c r="M1366" s="48">
        <f>_xlfn.XLOOKUP(BASE!$A2098,dd_carteira_fundição!A:A,dd_carteira_fundição!G:G,"",0)</f>
        <v>6</v>
      </c>
      <c r="N1366" s="48" t="s">
        <v>1164</v>
      </c>
      <c r="P1366" s="48" t="s">
        <v>1160</v>
      </c>
      <c r="Q1366" s="102"/>
      <c r="R1366" s="48" t="s">
        <v>1690</v>
      </c>
      <c r="S1366" s="48" t="s">
        <v>170</v>
      </c>
      <c r="T1366" s="215">
        <v>610</v>
      </c>
      <c r="U1366" s="48" t="str">
        <f>IFERROR(INDEX('TAXA DE OCUP. RECUR.'!$F$1:$F$60, MATCH(T1366, 'TAXA DE OCUP. RECUR.'!$E$1:$E$60, 0)),"")</f>
        <v>FRESADORA HEYLIGENTASDE - [610]</v>
      </c>
      <c r="V1366" s="216">
        <v>2.2980519480519477</v>
      </c>
      <c r="W1366" s="102"/>
      <c r="X1366" s="229"/>
      <c r="Y1366" s="229"/>
      <c r="Z1366" s="47">
        <f t="shared" si="173"/>
        <v>1</v>
      </c>
      <c r="AA1366" s="47" t="str">
        <f t="shared" si="174"/>
        <v/>
      </c>
      <c r="AB1366" s="47" t="str">
        <f t="shared" si="170"/>
        <v/>
      </c>
      <c r="AC1366" s="47" t="str">
        <f t="shared" si="171"/>
        <v/>
      </c>
      <c r="AD1366" s="165" t="str">
        <f t="shared" si="172"/>
        <v/>
      </c>
    </row>
    <row r="1367" spans="1:30" x14ac:dyDescent="0.25">
      <c r="A1367" s="48" t="s">
        <v>1930</v>
      </c>
      <c r="B1367" s="48"/>
      <c r="C1367" s="48"/>
      <c r="D1367" s="48"/>
      <c r="E1367" s="48" t="s">
        <v>2075</v>
      </c>
      <c r="F1367" s="48" t="s">
        <v>392</v>
      </c>
      <c r="G1367" s="48" t="s">
        <v>11</v>
      </c>
      <c r="H1367" s="48" t="s">
        <v>1931</v>
      </c>
      <c r="I1367" s="48">
        <v>1</v>
      </c>
      <c r="J1367" s="48" t="s">
        <v>1146</v>
      </c>
      <c r="K1367" s="48" t="s">
        <v>1487</v>
      </c>
      <c r="M1367" s="48">
        <f>_xlfn.XLOOKUP(BASE!$A2099,dd_carteira_fundição!A:A,dd_carteira_fundição!G:G,"",0)</f>
        <v>6</v>
      </c>
      <c r="N1367" s="48" t="s">
        <v>1164</v>
      </c>
      <c r="P1367" s="48" t="s">
        <v>1160</v>
      </c>
      <c r="Q1367" s="102"/>
      <c r="R1367" s="48" t="s">
        <v>158</v>
      </c>
      <c r="S1367" s="48" t="s">
        <v>158</v>
      </c>
      <c r="T1367" s="215">
        <v>2</v>
      </c>
      <c r="U1367" s="48" t="str">
        <f>IFERROR(INDEX('TAXA DE OCUP. RECUR.'!$F$1:$F$60, MATCH(T1367, 'TAXA DE OCUP. RECUR.'!$E$1:$E$60, 0)),"")</f>
        <v>EXPEDIÇÃO</v>
      </c>
      <c r="V1367" s="216">
        <v>1</v>
      </c>
      <c r="W1367" s="102"/>
      <c r="X1367" s="229" t="str">
        <f>_xlfn.XLOOKUP(H1367,'CARTEIRA GERAL - USI.'!J:J,'CARTEIRA GERAL - USI.'!$O:$O,"",0)</f>
        <v/>
      </c>
      <c r="Y1367" s="229"/>
      <c r="Z1367" s="47" t="str">
        <f t="shared" si="173"/>
        <v/>
      </c>
      <c r="AA1367" s="47" t="str">
        <f t="shared" si="174"/>
        <v/>
      </c>
      <c r="AB1367" s="47" t="str">
        <f t="shared" si="170"/>
        <v/>
      </c>
      <c r="AC1367" s="47" t="str">
        <f t="shared" si="171"/>
        <v/>
      </c>
      <c r="AD1367" s="165" t="str">
        <f t="shared" si="172"/>
        <v/>
      </c>
    </row>
    <row r="1368" spans="1:30" x14ac:dyDescent="0.25">
      <c r="A1368" s="48" t="s">
        <v>1932</v>
      </c>
      <c r="B1368" s="48"/>
      <c r="C1368" s="48"/>
      <c r="D1368" s="48"/>
      <c r="E1368" s="48" t="s">
        <v>2075</v>
      </c>
      <c r="F1368" s="48" t="s">
        <v>392</v>
      </c>
      <c r="G1368" s="48" t="s">
        <v>11</v>
      </c>
      <c r="H1368" s="48" t="s">
        <v>1933</v>
      </c>
      <c r="I1368" s="48">
        <v>1</v>
      </c>
      <c r="J1368" s="48" t="s">
        <v>1146</v>
      </c>
      <c r="K1368" s="48" t="s">
        <v>1487</v>
      </c>
      <c r="M1368" s="48">
        <f>_xlfn.XLOOKUP(BASE!$A2100,dd_carteira_fundição!A:A,dd_carteira_fundição!G:G,"",0)</f>
        <v>6</v>
      </c>
      <c r="N1368" s="48" t="s">
        <v>1164</v>
      </c>
      <c r="P1368" s="48" t="s">
        <v>1160</v>
      </c>
      <c r="Q1368" s="102"/>
      <c r="R1368" s="48" t="s">
        <v>1687</v>
      </c>
      <c r="S1368" s="48" t="s">
        <v>1156</v>
      </c>
      <c r="T1368" s="215">
        <v>1</v>
      </c>
      <c r="U1368" s="48" t="str">
        <f>IFERROR(INDEX('TAXA DE OCUP. RECUR.'!$F$1:$F$60, MATCH(T1368, 'TAXA DE OCUP. RECUR.'!$E$1:$E$60, 0)),"")</f>
        <v>FUNDIÇÃO MORENO</v>
      </c>
      <c r="V1368" s="216">
        <v>1</v>
      </c>
      <c r="W1368" s="102"/>
      <c r="X1368" s="229" t="str">
        <f>_xlfn.XLOOKUP(H1368,'CARTEIRA GERAL - USI.'!$J:$J,'CARTEIRA GERAL - USI.'!N:N,"",0)</f>
        <v/>
      </c>
      <c r="Y1368" s="229"/>
      <c r="Z1368" s="47" t="str">
        <f t="shared" si="173"/>
        <v/>
      </c>
      <c r="AA1368" s="47" t="str">
        <f t="shared" si="174"/>
        <v/>
      </c>
      <c r="AB1368" s="47" t="str">
        <f t="shared" si="170"/>
        <v/>
      </c>
      <c r="AC1368" s="47" t="str">
        <f t="shared" si="171"/>
        <v/>
      </c>
      <c r="AD1368" s="165" t="str">
        <f t="shared" si="172"/>
        <v/>
      </c>
    </row>
    <row r="1369" spans="1:30" x14ac:dyDescent="0.25">
      <c r="A1369" s="48" t="s">
        <v>1932</v>
      </c>
      <c r="B1369" s="48"/>
      <c r="C1369" s="48"/>
      <c r="D1369" s="48"/>
      <c r="E1369" s="48" t="s">
        <v>2075</v>
      </c>
      <c r="F1369" s="48" t="s">
        <v>392</v>
      </c>
      <c r="G1369" s="48" t="s">
        <v>11</v>
      </c>
      <c r="H1369" s="48" t="s">
        <v>1933</v>
      </c>
      <c r="I1369" s="48">
        <v>1</v>
      </c>
      <c r="J1369" s="48" t="s">
        <v>1146</v>
      </c>
      <c r="K1369" s="48" t="s">
        <v>1487</v>
      </c>
      <c r="M1369" s="48">
        <f>_xlfn.XLOOKUP(BASE!$A2101,dd_carteira_fundição!A:A,dd_carteira_fundição!G:G,"",0)</f>
        <v>6</v>
      </c>
      <c r="N1369" s="48" t="s">
        <v>1164</v>
      </c>
      <c r="P1369" s="48" t="s">
        <v>1160</v>
      </c>
      <c r="Q1369" s="102"/>
      <c r="R1369" s="48" t="s">
        <v>1690</v>
      </c>
      <c r="S1369" s="48" t="s">
        <v>166</v>
      </c>
      <c r="T1369" s="215">
        <v>107</v>
      </c>
      <c r="U1369" s="48" t="str">
        <f>IFERROR(INDEX('TAXA DE OCUP. RECUR.'!$F$1:$F$60, MATCH(T1369, 'TAXA DE OCUP. RECUR.'!$E$1:$E$60, 0)),"")</f>
        <v>PLAINA DE MESA INGERSOL - [107]</v>
      </c>
      <c r="V1369" s="216">
        <v>13.59</v>
      </c>
      <c r="W1369" s="102"/>
      <c r="X1369" s="229">
        <v>46211</v>
      </c>
      <c r="Y1369" s="229"/>
      <c r="Z1369" s="47">
        <f t="shared" si="173"/>
        <v>28</v>
      </c>
      <c r="AA1369" s="47" t="str">
        <f t="shared" si="174"/>
        <v/>
      </c>
      <c r="AB1369" s="47" t="str">
        <f t="shared" si="170"/>
        <v>jul</v>
      </c>
      <c r="AC1369" s="47" t="str">
        <f t="shared" si="171"/>
        <v>2026</v>
      </c>
      <c r="AD1369" s="165" t="str">
        <f t="shared" si="172"/>
        <v/>
      </c>
    </row>
    <row r="1370" spans="1:30" x14ac:dyDescent="0.25">
      <c r="A1370" s="48" t="s">
        <v>1932</v>
      </c>
      <c r="B1370" s="48"/>
      <c r="C1370" s="48"/>
      <c r="D1370" s="48"/>
      <c r="E1370" s="48" t="s">
        <v>2075</v>
      </c>
      <c r="F1370" s="48" t="s">
        <v>392</v>
      </c>
      <c r="G1370" s="48" t="s">
        <v>11</v>
      </c>
      <c r="H1370" s="48" t="s">
        <v>1933</v>
      </c>
      <c r="I1370" s="48">
        <v>1</v>
      </c>
      <c r="J1370" s="48" t="s">
        <v>1146</v>
      </c>
      <c r="K1370" s="48" t="s">
        <v>1487</v>
      </c>
      <c r="M1370" s="48">
        <f>_xlfn.XLOOKUP(BASE!$A2102,dd_carteira_fundição!A:A,dd_carteira_fundição!G:G,"",0)</f>
        <v>7</v>
      </c>
      <c r="N1370" s="48" t="s">
        <v>1164</v>
      </c>
      <c r="P1370" s="48" t="s">
        <v>1160</v>
      </c>
      <c r="Q1370" s="102"/>
      <c r="R1370" s="48" t="s">
        <v>1690</v>
      </c>
      <c r="S1370" s="48" t="s">
        <v>167</v>
      </c>
      <c r="T1370" s="215">
        <v>151</v>
      </c>
      <c r="U1370" s="48" t="str">
        <f>IFERROR(INDEX('TAXA DE OCUP. RECUR.'!$F$1:$F$60, MATCH(T1370, 'TAXA DE OCUP. RECUR.'!$E$1:$E$60, 0)),"")</f>
        <v>MANDRILH. FISHER MILL - [151]</v>
      </c>
      <c r="V1370" s="216">
        <v>1.8</v>
      </c>
      <c r="W1370" s="102"/>
      <c r="X1370" s="229"/>
      <c r="Y1370" s="229"/>
      <c r="Z1370" s="47">
        <f t="shared" si="173"/>
        <v>1</v>
      </c>
      <c r="AA1370" s="47" t="str">
        <f t="shared" si="174"/>
        <v/>
      </c>
      <c r="AB1370" s="47" t="str">
        <f t="shared" si="170"/>
        <v/>
      </c>
      <c r="AC1370" s="47" t="str">
        <f t="shared" si="171"/>
        <v/>
      </c>
      <c r="AD1370" s="165" t="str">
        <f t="shared" si="172"/>
        <v/>
      </c>
    </row>
    <row r="1371" spans="1:30" x14ac:dyDescent="0.25">
      <c r="A1371" s="48" t="s">
        <v>1932</v>
      </c>
      <c r="B1371" s="48"/>
      <c r="C1371" s="48"/>
      <c r="D1371" s="48"/>
      <c r="E1371" s="48" t="s">
        <v>2075</v>
      </c>
      <c r="F1371" s="48" t="s">
        <v>392</v>
      </c>
      <c r="G1371" s="48" t="s">
        <v>11</v>
      </c>
      <c r="H1371" s="48" t="s">
        <v>1933</v>
      </c>
      <c r="I1371" s="48">
        <v>1</v>
      </c>
      <c r="J1371" s="48" t="s">
        <v>1146</v>
      </c>
      <c r="K1371" s="48" t="s">
        <v>1487</v>
      </c>
      <c r="M1371" s="48">
        <f>_xlfn.XLOOKUP(BASE!$A2103,dd_carteira_fundição!A:A,dd_carteira_fundição!G:G,"",0)</f>
        <v>7</v>
      </c>
      <c r="N1371" s="48" t="s">
        <v>1164</v>
      </c>
      <c r="P1371" s="48" t="s">
        <v>1160</v>
      </c>
      <c r="Q1371" s="102"/>
      <c r="R1371" s="48" t="s">
        <v>1690</v>
      </c>
      <c r="S1371" s="48" t="s">
        <v>168</v>
      </c>
      <c r="T1371" s="215">
        <v>560</v>
      </c>
      <c r="U1371" s="48" t="str">
        <f>IFERROR(INDEX('TAXA DE OCUP. RECUR.'!$F$1:$F$60, MATCH(T1371, 'TAXA DE OCUP. RECUR.'!$E$1:$E$60, 0)),"")</f>
        <v>FRESA DROPP HEINN - [560]</v>
      </c>
      <c r="V1371" s="216">
        <v>9.7200000000000006</v>
      </c>
      <c r="W1371" s="102"/>
      <c r="X1371" s="229"/>
      <c r="Y1371" s="229"/>
      <c r="Z1371" s="47">
        <f t="shared" si="173"/>
        <v>1</v>
      </c>
      <c r="AA1371" s="47" t="str">
        <f t="shared" si="174"/>
        <v/>
      </c>
      <c r="AB1371" s="47" t="str">
        <f t="shared" si="170"/>
        <v/>
      </c>
      <c r="AC1371" s="47" t="str">
        <f t="shared" si="171"/>
        <v/>
      </c>
      <c r="AD1371" s="165" t="str">
        <f t="shared" si="172"/>
        <v/>
      </c>
    </row>
    <row r="1372" spans="1:30" x14ac:dyDescent="0.25">
      <c r="A1372" s="48" t="s">
        <v>1932</v>
      </c>
      <c r="B1372" s="48"/>
      <c r="C1372" s="48"/>
      <c r="D1372" s="48"/>
      <c r="E1372" s="48" t="s">
        <v>2075</v>
      </c>
      <c r="F1372" s="48" t="s">
        <v>392</v>
      </c>
      <c r="G1372" s="48" t="s">
        <v>11</v>
      </c>
      <c r="H1372" s="48" t="s">
        <v>1933</v>
      </c>
      <c r="I1372" s="48">
        <v>1</v>
      </c>
      <c r="J1372" s="48" t="s">
        <v>1146</v>
      </c>
      <c r="K1372" s="48" t="s">
        <v>1487</v>
      </c>
      <c r="M1372" s="48">
        <f>_xlfn.XLOOKUP(BASE!$A2104,dd_carteira_fundição!A:A,dd_carteira_fundição!G:G,"",0)</f>
        <v>7</v>
      </c>
      <c r="N1372" s="48" t="s">
        <v>1164</v>
      </c>
      <c r="P1372" s="48" t="s">
        <v>1160</v>
      </c>
      <c r="Q1372" s="102"/>
      <c r="R1372" s="48" t="s">
        <v>1690</v>
      </c>
      <c r="S1372" s="48" t="s">
        <v>169</v>
      </c>
      <c r="T1372" s="215">
        <v>610</v>
      </c>
      <c r="U1372" s="48" t="str">
        <f>IFERROR(INDEX('TAXA DE OCUP. RECUR.'!$F$1:$F$60, MATCH(T1372, 'TAXA DE OCUP. RECUR.'!$E$1:$E$60, 0)),"")</f>
        <v>FRESADORA HEYLIGENTASDE - [610]</v>
      </c>
      <c r="V1372" s="216">
        <v>5.4412447530846348</v>
      </c>
      <c r="W1372" s="102"/>
      <c r="X1372" s="229"/>
      <c r="Y1372" s="229"/>
      <c r="Z1372" s="47">
        <f t="shared" si="173"/>
        <v>1</v>
      </c>
      <c r="AA1372" s="47" t="str">
        <f t="shared" si="174"/>
        <v/>
      </c>
      <c r="AB1372" s="47" t="str">
        <f t="shared" si="170"/>
        <v/>
      </c>
      <c r="AC1372" s="47" t="str">
        <f t="shared" si="171"/>
        <v/>
      </c>
      <c r="AD1372" s="165" t="str">
        <f t="shared" si="172"/>
        <v/>
      </c>
    </row>
    <row r="1373" spans="1:30" x14ac:dyDescent="0.25">
      <c r="A1373" s="48" t="s">
        <v>1932</v>
      </c>
      <c r="B1373" s="48"/>
      <c r="C1373" s="48"/>
      <c r="D1373" s="48"/>
      <c r="E1373" s="48" t="s">
        <v>2075</v>
      </c>
      <c r="F1373" s="48" t="s">
        <v>392</v>
      </c>
      <c r="G1373" s="48" t="s">
        <v>11</v>
      </c>
      <c r="H1373" s="48" t="s">
        <v>1933</v>
      </c>
      <c r="I1373" s="48">
        <v>1</v>
      </c>
      <c r="J1373" s="48" t="s">
        <v>1146</v>
      </c>
      <c r="K1373" s="48" t="s">
        <v>1487</v>
      </c>
      <c r="M1373" s="48">
        <f>_xlfn.XLOOKUP(BASE!$A2105,dd_carteira_fundição!A:A,dd_carteira_fundição!G:G,"",0)</f>
        <v>7</v>
      </c>
      <c r="N1373" s="48" t="s">
        <v>1164</v>
      </c>
      <c r="P1373" s="48" t="s">
        <v>1160</v>
      </c>
      <c r="Q1373" s="102"/>
      <c r="R1373" s="48" t="s">
        <v>1690</v>
      </c>
      <c r="S1373" s="48" t="s">
        <v>170</v>
      </c>
      <c r="T1373" s="215">
        <v>610</v>
      </c>
      <c r="U1373" s="48" t="str">
        <f>IFERROR(INDEX('TAXA DE OCUP. RECUR.'!$F$1:$F$60, MATCH(T1373, 'TAXA DE OCUP. RECUR.'!$E$1:$E$60, 0)),"")</f>
        <v>FRESADORA HEYLIGENTASDE - [610]</v>
      </c>
      <c r="V1373" s="216">
        <v>2.2980519480519477</v>
      </c>
      <c r="W1373" s="102"/>
      <c r="X1373" s="229"/>
      <c r="Y1373" s="229"/>
      <c r="Z1373" s="47">
        <f t="shared" si="173"/>
        <v>1</v>
      </c>
      <c r="AA1373" s="47" t="str">
        <f t="shared" si="174"/>
        <v/>
      </c>
      <c r="AB1373" s="47" t="str">
        <f t="shared" si="170"/>
        <v/>
      </c>
      <c r="AC1373" s="47" t="str">
        <f t="shared" si="171"/>
        <v/>
      </c>
      <c r="AD1373" s="165" t="str">
        <f t="shared" si="172"/>
        <v/>
      </c>
    </row>
    <row r="1374" spans="1:30" x14ac:dyDescent="0.25">
      <c r="A1374" s="48" t="s">
        <v>1932</v>
      </c>
      <c r="B1374" s="48"/>
      <c r="C1374" s="48"/>
      <c r="D1374" s="48"/>
      <c r="E1374" s="48" t="s">
        <v>2075</v>
      </c>
      <c r="F1374" s="48" t="s">
        <v>392</v>
      </c>
      <c r="G1374" s="48" t="s">
        <v>11</v>
      </c>
      <c r="H1374" s="48" t="s">
        <v>1933</v>
      </c>
      <c r="I1374" s="48">
        <v>1</v>
      </c>
      <c r="J1374" s="48" t="s">
        <v>1146</v>
      </c>
      <c r="K1374" s="48" t="s">
        <v>1487</v>
      </c>
      <c r="M1374" s="48">
        <f>_xlfn.XLOOKUP(BASE!$A2106,dd_carteira_fundição!A:A,dd_carteira_fundição!G:G,"",0)</f>
        <v>7</v>
      </c>
      <c r="N1374" s="48" t="s">
        <v>1164</v>
      </c>
      <c r="P1374" s="48" t="s">
        <v>1160</v>
      </c>
      <c r="Q1374" s="102"/>
      <c r="R1374" s="48" t="s">
        <v>158</v>
      </c>
      <c r="S1374" s="48" t="s">
        <v>158</v>
      </c>
      <c r="T1374" s="215">
        <v>2</v>
      </c>
      <c r="U1374" s="48" t="str">
        <f>IFERROR(INDEX('TAXA DE OCUP. RECUR.'!$F$1:$F$60, MATCH(T1374, 'TAXA DE OCUP. RECUR.'!$E$1:$E$60, 0)),"")</f>
        <v>EXPEDIÇÃO</v>
      </c>
      <c r="V1374" s="216">
        <v>1</v>
      </c>
      <c r="W1374" s="102"/>
      <c r="X1374" s="229" t="str">
        <f>_xlfn.XLOOKUP(H1374,'CARTEIRA GERAL - USI.'!J:J,'CARTEIRA GERAL - USI.'!$O:$O,"",0)</f>
        <v/>
      </c>
      <c r="Y1374" s="229"/>
      <c r="Z1374" s="47" t="str">
        <f t="shared" si="173"/>
        <v/>
      </c>
      <c r="AA1374" s="47" t="str">
        <f t="shared" si="174"/>
        <v/>
      </c>
      <c r="AB1374" s="47" t="str">
        <f t="shared" si="170"/>
        <v/>
      </c>
      <c r="AC1374" s="47" t="str">
        <f t="shared" si="171"/>
        <v/>
      </c>
      <c r="AD1374" s="165" t="str">
        <f t="shared" si="172"/>
        <v/>
      </c>
    </row>
    <row r="1375" spans="1:30" x14ac:dyDescent="0.25">
      <c r="A1375" s="48" t="s">
        <v>1934</v>
      </c>
      <c r="B1375" s="48"/>
      <c r="C1375" s="48"/>
      <c r="D1375" s="48"/>
      <c r="E1375" s="48" t="s">
        <v>2076</v>
      </c>
      <c r="F1375" s="48" t="s">
        <v>392</v>
      </c>
      <c r="G1375" s="48" t="s">
        <v>11</v>
      </c>
      <c r="H1375" s="48" t="s">
        <v>1935</v>
      </c>
      <c r="I1375" s="48">
        <v>1</v>
      </c>
      <c r="J1375" s="48" t="s">
        <v>1146</v>
      </c>
      <c r="K1375" s="48" t="s">
        <v>1487</v>
      </c>
      <c r="M1375" s="48">
        <f>_xlfn.XLOOKUP(BASE!$A2107,dd_carteira_fundição!A:A,dd_carteira_fundição!G:G,"",0)</f>
        <v>7</v>
      </c>
      <c r="N1375" s="48" t="s">
        <v>1164</v>
      </c>
      <c r="P1375" s="48" t="s">
        <v>1160</v>
      </c>
      <c r="Q1375" s="102"/>
      <c r="R1375" s="48" t="s">
        <v>1687</v>
      </c>
      <c r="S1375" s="48" t="s">
        <v>1156</v>
      </c>
      <c r="T1375" s="215">
        <v>1</v>
      </c>
      <c r="U1375" s="48" t="str">
        <f>IFERROR(INDEX('TAXA DE OCUP. RECUR.'!$F$1:$F$60, MATCH(T1375, 'TAXA DE OCUP. RECUR.'!$E$1:$E$60, 0)),"")</f>
        <v>FUNDIÇÃO MORENO</v>
      </c>
      <c r="V1375" s="216">
        <v>1</v>
      </c>
      <c r="W1375" s="102"/>
      <c r="X1375" s="229" t="str">
        <f>_xlfn.XLOOKUP(H1375,'CARTEIRA GERAL - USI.'!$J:$J,'CARTEIRA GERAL - USI.'!N:N,"",0)</f>
        <v/>
      </c>
      <c r="Y1375" s="229"/>
      <c r="Z1375" s="47" t="str">
        <f t="shared" si="173"/>
        <v/>
      </c>
      <c r="AA1375" s="47" t="str">
        <f t="shared" si="174"/>
        <v/>
      </c>
      <c r="AB1375" s="47" t="str">
        <f t="shared" si="170"/>
        <v/>
      </c>
      <c r="AC1375" s="47" t="str">
        <f t="shared" si="171"/>
        <v/>
      </c>
      <c r="AD1375" s="165" t="str">
        <f t="shared" si="172"/>
        <v/>
      </c>
    </row>
    <row r="1376" spans="1:30" x14ac:dyDescent="0.25">
      <c r="A1376" s="48" t="s">
        <v>1934</v>
      </c>
      <c r="B1376" s="48"/>
      <c r="C1376" s="48"/>
      <c r="D1376" s="48"/>
      <c r="E1376" s="48" t="s">
        <v>2076</v>
      </c>
      <c r="F1376" s="48" t="s">
        <v>392</v>
      </c>
      <c r="G1376" s="48" t="s">
        <v>11</v>
      </c>
      <c r="H1376" s="48" t="s">
        <v>1935</v>
      </c>
      <c r="I1376" s="48">
        <v>1</v>
      </c>
      <c r="J1376" s="48" t="s">
        <v>1146</v>
      </c>
      <c r="K1376" s="48" t="s">
        <v>1487</v>
      </c>
      <c r="M1376" s="48">
        <f>_xlfn.XLOOKUP(BASE!$A2108,dd_carteira_fundição!A:A,dd_carteira_fundição!G:G,"",0)</f>
        <v>8</v>
      </c>
      <c r="N1376" s="48" t="s">
        <v>1164</v>
      </c>
      <c r="P1376" s="48" t="s">
        <v>1160</v>
      </c>
      <c r="Q1376" s="102"/>
      <c r="R1376" s="48" t="s">
        <v>1690</v>
      </c>
      <c r="S1376" s="48" t="s">
        <v>166</v>
      </c>
      <c r="T1376" s="215">
        <v>106</v>
      </c>
      <c r="U1376" s="48" t="str">
        <f>IFERROR(INDEX('TAXA DE OCUP. RECUR.'!$F$1:$F$60, MATCH(T1376, 'TAXA DE OCUP. RECUR.'!$E$1:$E$60, 0)),"")</f>
        <v>PLAINA DE MESA POREBA - [106]</v>
      </c>
      <c r="V1376" s="216">
        <v>13.59</v>
      </c>
      <c r="W1376" s="102"/>
      <c r="X1376" s="229"/>
      <c r="Y1376" s="229"/>
      <c r="Z1376" s="47">
        <f t="shared" si="173"/>
        <v>1</v>
      </c>
      <c r="AA1376" s="47" t="str">
        <f t="shared" si="174"/>
        <v/>
      </c>
      <c r="AB1376" s="47" t="str">
        <f t="shared" si="170"/>
        <v/>
      </c>
      <c r="AC1376" s="47" t="str">
        <f t="shared" si="171"/>
        <v/>
      </c>
      <c r="AD1376" s="165" t="str">
        <f t="shared" si="172"/>
        <v/>
      </c>
    </row>
    <row r="1377" spans="1:30" x14ac:dyDescent="0.25">
      <c r="A1377" s="48" t="s">
        <v>1934</v>
      </c>
      <c r="B1377" s="48"/>
      <c r="C1377" s="48"/>
      <c r="D1377" s="48"/>
      <c r="E1377" s="48" t="s">
        <v>2076</v>
      </c>
      <c r="F1377" s="48" t="s">
        <v>392</v>
      </c>
      <c r="G1377" s="48" t="s">
        <v>11</v>
      </c>
      <c r="H1377" s="48" t="s">
        <v>1935</v>
      </c>
      <c r="I1377" s="48">
        <v>1</v>
      </c>
      <c r="J1377" s="48" t="s">
        <v>1146</v>
      </c>
      <c r="K1377" s="48" t="s">
        <v>1487</v>
      </c>
      <c r="M1377" s="48">
        <f>_xlfn.XLOOKUP(BASE!$A2109,dd_carteira_fundição!A:A,dd_carteira_fundição!G:G,"",0)</f>
        <v>8</v>
      </c>
      <c r="N1377" s="48" t="s">
        <v>1164</v>
      </c>
      <c r="P1377" s="48" t="s">
        <v>1160</v>
      </c>
      <c r="Q1377" s="102"/>
      <c r="R1377" s="48" t="s">
        <v>1690</v>
      </c>
      <c r="S1377" s="48" t="s">
        <v>167</v>
      </c>
      <c r="T1377" s="215">
        <v>151</v>
      </c>
      <c r="U1377" s="48" t="str">
        <f>IFERROR(INDEX('TAXA DE OCUP. RECUR.'!$F$1:$F$60, MATCH(T1377, 'TAXA DE OCUP. RECUR.'!$E$1:$E$60, 0)),"")</f>
        <v>MANDRILH. FISHER MILL - [151]</v>
      </c>
      <c r="V1377" s="216">
        <v>1.8</v>
      </c>
      <c r="W1377" s="102"/>
      <c r="X1377" s="229"/>
      <c r="Y1377" s="229"/>
      <c r="Z1377" s="47">
        <f t="shared" si="173"/>
        <v>1</v>
      </c>
      <c r="AA1377" s="47" t="str">
        <f t="shared" si="174"/>
        <v/>
      </c>
      <c r="AB1377" s="47" t="str">
        <f t="shared" si="170"/>
        <v/>
      </c>
      <c r="AC1377" s="47" t="str">
        <f t="shared" si="171"/>
        <v/>
      </c>
      <c r="AD1377" s="165" t="str">
        <f t="shared" si="172"/>
        <v/>
      </c>
    </row>
    <row r="1378" spans="1:30" x14ac:dyDescent="0.25">
      <c r="A1378" s="48" t="s">
        <v>1934</v>
      </c>
      <c r="B1378" s="48"/>
      <c r="C1378" s="48"/>
      <c r="D1378" s="48"/>
      <c r="E1378" s="48" t="s">
        <v>2076</v>
      </c>
      <c r="F1378" s="48" t="s">
        <v>392</v>
      </c>
      <c r="G1378" s="48" t="s">
        <v>11</v>
      </c>
      <c r="H1378" s="48" t="s">
        <v>1935</v>
      </c>
      <c r="I1378" s="48">
        <v>1</v>
      </c>
      <c r="J1378" s="48" t="s">
        <v>1146</v>
      </c>
      <c r="K1378" s="48" t="s">
        <v>1487</v>
      </c>
      <c r="M1378" s="48">
        <f>_xlfn.XLOOKUP(BASE!$A2110,dd_carteira_fundição!A:A,dd_carteira_fundição!G:G,"",0)</f>
        <v>8</v>
      </c>
      <c r="N1378" s="48" t="s">
        <v>1164</v>
      </c>
      <c r="P1378" s="48" t="s">
        <v>1160</v>
      </c>
      <c r="Q1378" s="102"/>
      <c r="R1378" s="48" t="s">
        <v>1690</v>
      </c>
      <c r="S1378" s="48" t="s">
        <v>168</v>
      </c>
      <c r="T1378" s="215">
        <v>560</v>
      </c>
      <c r="U1378" s="48" t="str">
        <f>IFERROR(INDEX('TAXA DE OCUP. RECUR.'!$F$1:$F$60, MATCH(T1378, 'TAXA DE OCUP. RECUR.'!$E$1:$E$60, 0)),"")</f>
        <v>FRESA DROPP HEINN - [560]</v>
      </c>
      <c r="V1378" s="216">
        <v>9.7200000000000006</v>
      </c>
      <c r="W1378" s="102"/>
      <c r="X1378" s="229"/>
      <c r="Y1378" s="229"/>
      <c r="Z1378" s="47">
        <f t="shared" si="173"/>
        <v>1</v>
      </c>
      <c r="AA1378" s="47" t="str">
        <f t="shared" si="174"/>
        <v/>
      </c>
      <c r="AB1378" s="47" t="str">
        <f t="shared" si="170"/>
        <v/>
      </c>
      <c r="AC1378" s="47" t="str">
        <f t="shared" si="171"/>
        <v/>
      </c>
      <c r="AD1378" s="165" t="str">
        <f t="shared" si="172"/>
        <v/>
      </c>
    </row>
    <row r="1379" spans="1:30" x14ac:dyDescent="0.25">
      <c r="A1379" s="48" t="s">
        <v>1934</v>
      </c>
      <c r="B1379" s="48"/>
      <c r="C1379" s="48"/>
      <c r="D1379" s="48"/>
      <c r="E1379" s="48" t="s">
        <v>2076</v>
      </c>
      <c r="F1379" s="48" t="s">
        <v>392</v>
      </c>
      <c r="G1379" s="48" t="s">
        <v>11</v>
      </c>
      <c r="H1379" s="48" t="s">
        <v>1935</v>
      </c>
      <c r="I1379" s="48">
        <v>1</v>
      </c>
      <c r="J1379" s="48" t="s">
        <v>1146</v>
      </c>
      <c r="K1379" s="48" t="s">
        <v>1487</v>
      </c>
      <c r="M1379" s="48">
        <f>_xlfn.XLOOKUP(BASE!$A2111,dd_carteira_fundição!A:A,dd_carteira_fundição!G:G,"",0)</f>
        <v>8</v>
      </c>
      <c r="N1379" s="48" t="s">
        <v>1164</v>
      </c>
      <c r="P1379" s="48" t="s">
        <v>1160</v>
      </c>
      <c r="Q1379" s="102"/>
      <c r="R1379" s="48" t="s">
        <v>1690</v>
      </c>
      <c r="S1379" s="48" t="s">
        <v>169</v>
      </c>
      <c r="T1379" s="215">
        <v>610</v>
      </c>
      <c r="U1379" s="48" t="str">
        <f>IFERROR(INDEX('TAXA DE OCUP. RECUR.'!$F$1:$F$60, MATCH(T1379, 'TAXA DE OCUP. RECUR.'!$E$1:$E$60, 0)),"")</f>
        <v>FRESADORA HEYLIGENTASDE - [610]</v>
      </c>
      <c r="V1379" s="216">
        <v>5.4412447530846348</v>
      </c>
      <c r="W1379" s="102"/>
      <c r="X1379" s="229"/>
      <c r="Y1379" s="229"/>
      <c r="Z1379" s="47">
        <f t="shared" si="173"/>
        <v>1</v>
      </c>
      <c r="AA1379" s="47" t="str">
        <f t="shared" si="174"/>
        <v/>
      </c>
      <c r="AB1379" s="47" t="str">
        <f t="shared" si="170"/>
        <v/>
      </c>
      <c r="AC1379" s="47" t="str">
        <f t="shared" si="171"/>
        <v/>
      </c>
      <c r="AD1379" s="165" t="str">
        <f t="shared" si="172"/>
        <v/>
      </c>
    </row>
    <row r="1380" spans="1:30" x14ac:dyDescent="0.25">
      <c r="A1380" s="48" t="s">
        <v>1934</v>
      </c>
      <c r="B1380" s="48"/>
      <c r="C1380" s="48"/>
      <c r="D1380" s="48"/>
      <c r="E1380" s="48" t="s">
        <v>2076</v>
      </c>
      <c r="F1380" s="48" t="s">
        <v>392</v>
      </c>
      <c r="G1380" s="48" t="s">
        <v>11</v>
      </c>
      <c r="H1380" s="48" t="s">
        <v>1935</v>
      </c>
      <c r="I1380" s="48">
        <v>1</v>
      </c>
      <c r="J1380" s="48" t="s">
        <v>1146</v>
      </c>
      <c r="K1380" s="48" t="s">
        <v>1487</v>
      </c>
      <c r="M1380" s="48">
        <f>_xlfn.XLOOKUP(BASE!$A2112,dd_carteira_fundição!A:A,dd_carteira_fundição!G:G,"",0)</f>
        <v>8</v>
      </c>
      <c r="N1380" s="48" t="s">
        <v>1164</v>
      </c>
      <c r="P1380" s="48" t="s">
        <v>1160</v>
      </c>
      <c r="Q1380" s="102"/>
      <c r="R1380" s="48" t="s">
        <v>1690</v>
      </c>
      <c r="S1380" s="48" t="s">
        <v>170</v>
      </c>
      <c r="T1380" s="215">
        <v>610</v>
      </c>
      <c r="U1380" s="48" t="str">
        <f>IFERROR(INDEX('TAXA DE OCUP. RECUR.'!$F$1:$F$60, MATCH(T1380, 'TAXA DE OCUP. RECUR.'!$E$1:$E$60, 0)),"")</f>
        <v>FRESADORA HEYLIGENTASDE - [610]</v>
      </c>
      <c r="V1380" s="216">
        <v>2.2980519480519477</v>
      </c>
      <c r="W1380" s="102"/>
      <c r="X1380" s="229"/>
      <c r="Y1380" s="229"/>
      <c r="Z1380" s="47">
        <f t="shared" si="173"/>
        <v>1</v>
      </c>
      <c r="AA1380" s="47" t="str">
        <f t="shared" si="174"/>
        <v/>
      </c>
      <c r="AB1380" s="47" t="str">
        <f t="shared" si="170"/>
        <v/>
      </c>
      <c r="AC1380" s="47" t="str">
        <f t="shared" si="171"/>
        <v/>
      </c>
      <c r="AD1380" s="165" t="str">
        <f t="shared" si="172"/>
        <v/>
      </c>
    </row>
    <row r="1381" spans="1:30" x14ac:dyDescent="0.25">
      <c r="A1381" s="48" t="s">
        <v>1934</v>
      </c>
      <c r="B1381" s="48"/>
      <c r="C1381" s="48"/>
      <c r="D1381" s="48"/>
      <c r="E1381" s="48" t="s">
        <v>2076</v>
      </c>
      <c r="F1381" s="48" t="s">
        <v>392</v>
      </c>
      <c r="G1381" s="48" t="s">
        <v>11</v>
      </c>
      <c r="H1381" s="48" t="s">
        <v>1935</v>
      </c>
      <c r="I1381" s="48">
        <v>1</v>
      </c>
      <c r="J1381" s="48" t="s">
        <v>1146</v>
      </c>
      <c r="K1381" s="48" t="s">
        <v>1487</v>
      </c>
      <c r="M1381" s="48">
        <f>_xlfn.XLOOKUP(BASE!$A2113,dd_carteira_fundição!A:A,dd_carteira_fundição!G:G,"",0)</f>
        <v>8</v>
      </c>
      <c r="N1381" s="48" t="s">
        <v>1164</v>
      </c>
      <c r="P1381" s="48" t="s">
        <v>1160</v>
      </c>
      <c r="Q1381" s="102"/>
      <c r="R1381" s="48" t="s">
        <v>158</v>
      </c>
      <c r="S1381" s="48" t="s">
        <v>158</v>
      </c>
      <c r="T1381" s="215">
        <v>2</v>
      </c>
      <c r="U1381" s="48" t="str">
        <f>IFERROR(INDEX('TAXA DE OCUP. RECUR.'!$F$1:$F$60, MATCH(T1381, 'TAXA DE OCUP. RECUR.'!$E$1:$E$60, 0)),"")</f>
        <v>EXPEDIÇÃO</v>
      </c>
      <c r="V1381" s="216">
        <v>1</v>
      </c>
      <c r="W1381" s="102"/>
      <c r="X1381" s="229" t="str">
        <f>_xlfn.XLOOKUP(H1381,'CARTEIRA GERAL - USI.'!J:J,'CARTEIRA GERAL - USI.'!$O:$O,"",0)</f>
        <v/>
      </c>
      <c r="Y1381" s="229"/>
      <c r="Z1381" s="47" t="str">
        <f t="shared" si="173"/>
        <v/>
      </c>
      <c r="AA1381" s="47" t="str">
        <f t="shared" si="174"/>
        <v/>
      </c>
      <c r="AB1381" s="47" t="str">
        <f t="shared" si="170"/>
        <v/>
      </c>
      <c r="AC1381" s="47" t="str">
        <f t="shared" si="171"/>
        <v/>
      </c>
      <c r="AD1381" s="165" t="str">
        <f t="shared" si="172"/>
        <v/>
      </c>
    </row>
    <row r="1382" spans="1:30" x14ac:dyDescent="0.25">
      <c r="A1382" s="48" t="s">
        <v>1936</v>
      </c>
      <c r="B1382" s="48"/>
      <c r="C1382" s="48"/>
      <c r="D1382" s="48"/>
      <c r="E1382" s="48" t="s">
        <v>2076</v>
      </c>
      <c r="F1382" s="48" t="s">
        <v>392</v>
      </c>
      <c r="G1382" s="48" t="s">
        <v>11</v>
      </c>
      <c r="H1382" s="48" t="s">
        <v>1937</v>
      </c>
      <c r="I1382" s="48">
        <v>1</v>
      </c>
      <c r="J1382" s="48" t="s">
        <v>1146</v>
      </c>
      <c r="K1382" s="48" t="s">
        <v>1487</v>
      </c>
      <c r="M1382" s="48">
        <f>_xlfn.XLOOKUP(BASE!$A2114,dd_carteira_fundição!A:A,dd_carteira_fundição!G:G,"",0)</f>
        <v>9</v>
      </c>
      <c r="N1382" s="48" t="s">
        <v>1164</v>
      </c>
      <c r="P1382" s="48" t="s">
        <v>1160</v>
      </c>
      <c r="Q1382" s="102"/>
      <c r="R1382" s="48" t="s">
        <v>1687</v>
      </c>
      <c r="S1382" s="48" t="s">
        <v>1156</v>
      </c>
      <c r="T1382" s="215">
        <v>1</v>
      </c>
      <c r="U1382" s="48" t="str">
        <f>IFERROR(INDEX('TAXA DE OCUP. RECUR.'!$F$1:$F$60, MATCH(T1382, 'TAXA DE OCUP. RECUR.'!$E$1:$E$60, 0)),"")</f>
        <v>FUNDIÇÃO MORENO</v>
      </c>
      <c r="V1382" s="216">
        <v>1</v>
      </c>
      <c r="W1382" s="102"/>
      <c r="X1382" s="229" t="str">
        <f>_xlfn.XLOOKUP(H1382,'CARTEIRA GERAL - USI.'!$J:$J,'CARTEIRA GERAL - USI.'!N:N,"",0)</f>
        <v/>
      </c>
      <c r="Y1382" s="229">
        <v>46189</v>
      </c>
      <c r="Z1382" s="47" t="str">
        <f t="shared" si="173"/>
        <v/>
      </c>
      <c r="AA1382" s="47">
        <f t="shared" si="174"/>
        <v>25</v>
      </c>
      <c r="AB1382" s="47" t="str">
        <f t="shared" si="170"/>
        <v/>
      </c>
      <c r="AC1382" s="47" t="str">
        <f t="shared" si="171"/>
        <v/>
      </c>
      <c r="AD1382" s="165">
        <f t="shared" si="172"/>
        <v>1</v>
      </c>
    </row>
    <row r="1383" spans="1:30" x14ac:dyDescent="0.25">
      <c r="A1383" s="48" t="s">
        <v>1936</v>
      </c>
      <c r="B1383" s="48"/>
      <c r="C1383" s="48"/>
      <c r="D1383" s="48"/>
      <c r="E1383" s="48" t="s">
        <v>2076</v>
      </c>
      <c r="F1383" s="48" t="s">
        <v>392</v>
      </c>
      <c r="G1383" s="48" t="s">
        <v>11</v>
      </c>
      <c r="H1383" s="48" t="s">
        <v>1937</v>
      </c>
      <c r="I1383" s="48">
        <v>1</v>
      </c>
      <c r="J1383" s="48" t="s">
        <v>1146</v>
      </c>
      <c r="K1383" s="48" t="s">
        <v>1487</v>
      </c>
      <c r="M1383" s="48">
        <f>_xlfn.XLOOKUP(BASE!$A2115,dd_carteira_fundição!A:A,dd_carteira_fundição!G:G,"",0)</f>
        <v>9</v>
      </c>
      <c r="N1383" s="48" t="s">
        <v>1164</v>
      </c>
      <c r="P1383" s="48" t="s">
        <v>1160</v>
      </c>
      <c r="Q1383" s="102"/>
      <c r="R1383" s="48" t="s">
        <v>1690</v>
      </c>
      <c r="S1383" s="48" t="s">
        <v>166</v>
      </c>
      <c r="T1383" s="215">
        <v>106</v>
      </c>
      <c r="U1383" s="48" t="str">
        <f>IFERROR(INDEX('TAXA DE OCUP. RECUR.'!$F$1:$F$60, MATCH(T1383, 'TAXA DE OCUP. RECUR.'!$E$1:$E$60, 0)),"")</f>
        <v>PLAINA DE MESA POREBA - [106]</v>
      </c>
      <c r="V1383" s="216">
        <v>13.59</v>
      </c>
      <c r="W1383" s="102"/>
      <c r="X1383" s="229"/>
      <c r="Y1383" s="229"/>
      <c r="Z1383" s="47">
        <f t="shared" si="173"/>
        <v>1</v>
      </c>
      <c r="AA1383" s="47" t="str">
        <f t="shared" si="174"/>
        <v/>
      </c>
      <c r="AB1383" s="47" t="str">
        <f t="shared" si="170"/>
        <v/>
      </c>
      <c r="AC1383" s="47" t="str">
        <f t="shared" si="171"/>
        <v/>
      </c>
      <c r="AD1383" s="165" t="str">
        <f t="shared" si="172"/>
        <v/>
      </c>
    </row>
    <row r="1384" spans="1:30" x14ac:dyDescent="0.25">
      <c r="A1384" s="48" t="s">
        <v>1936</v>
      </c>
      <c r="B1384" s="48"/>
      <c r="C1384" s="48"/>
      <c r="D1384" s="48"/>
      <c r="E1384" s="48" t="s">
        <v>2076</v>
      </c>
      <c r="F1384" s="48" t="s">
        <v>392</v>
      </c>
      <c r="G1384" s="48" t="s">
        <v>11</v>
      </c>
      <c r="H1384" s="48" t="s">
        <v>1937</v>
      </c>
      <c r="I1384" s="48">
        <v>1</v>
      </c>
      <c r="J1384" s="48" t="s">
        <v>1146</v>
      </c>
      <c r="K1384" s="48" t="s">
        <v>1487</v>
      </c>
      <c r="M1384" s="48">
        <f>_xlfn.XLOOKUP(BASE!$A2116,dd_carteira_fundição!A:A,dd_carteira_fundição!G:G,"",0)</f>
        <v>9</v>
      </c>
      <c r="N1384" s="48" t="s">
        <v>1164</v>
      </c>
      <c r="P1384" s="48" t="s">
        <v>1160</v>
      </c>
      <c r="Q1384" s="102"/>
      <c r="R1384" s="48" t="s">
        <v>1690</v>
      </c>
      <c r="S1384" s="48" t="s">
        <v>167</v>
      </c>
      <c r="T1384" s="215">
        <v>151</v>
      </c>
      <c r="U1384" s="48" t="str">
        <f>IFERROR(INDEX('TAXA DE OCUP. RECUR.'!$F$1:$F$60, MATCH(T1384, 'TAXA DE OCUP. RECUR.'!$E$1:$E$60, 0)),"")</f>
        <v>MANDRILH. FISHER MILL - [151]</v>
      </c>
      <c r="V1384" s="216">
        <v>1.8</v>
      </c>
      <c r="W1384" s="102"/>
      <c r="X1384" s="229"/>
      <c r="Y1384" s="229"/>
      <c r="Z1384" s="47">
        <f t="shared" si="173"/>
        <v>1</v>
      </c>
      <c r="AA1384" s="47" t="str">
        <f t="shared" si="174"/>
        <v/>
      </c>
      <c r="AB1384" s="47" t="str">
        <f t="shared" si="170"/>
        <v/>
      </c>
      <c r="AC1384" s="47" t="str">
        <f t="shared" si="171"/>
        <v/>
      </c>
      <c r="AD1384" s="165" t="str">
        <f t="shared" si="172"/>
        <v/>
      </c>
    </row>
    <row r="1385" spans="1:30" x14ac:dyDescent="0.25">
      <c r="A1385" s="48" t="s">
        <v>1936</v>
      </c>
      <c r="B1385" s="48"/>
      <c r="C1385" s="48"/>
      <c r="D1385" s="48"/>
      <c r="E1385" s="48" t="s">
        <v>2076</v>
      </c>
      <c r="F1385" s="48" t="s">
        <v>392</v>
      </c>
      <c r="G1385" s="48" t="s">
        <v>11</v>
      </c>
      <c r="H1385" s="48" t="s">
        <v>1937</v>
      </c>
      <c r="I1385" s="48">
        <v>1</v>
      </c>
      <c r="J1385" s="48" t="s">
        <v>1146</v>
      </c>
      <c r="K1385" s="48" t="s">
        <v>1487</v>
      </c>
      <c r="M1385" s="48">
        <f>_xlfn.XLOOKUP(BASE!$A2117,dd_carteira_fundição!A:A,dd_carteira_fundição!G:G,"",0)</f>
        <v>9</v>
      </c>
      <c r="N1385" s="48" t="s">
        <v>1164</v>
      </c>
      <c r="P1385" s="48" t="s">
        <v>1160</v>
      </c>
      <c r="Q1385" s="102"/>
      <c r="R1385" s="48" t="s">
        <v>1690</v>
      </c>
      <c r="S1385" s="48" t="s">
        <v>168</v>
      </c>
      <c r="T1385" s="215">
        <v>560</v>
      </c>
      <c r="U1385" s="48" t="str">
        <f>IFERROR(INDEX('TAXA DE OCUP. RECUR.'!$F$1:$F$60, MATCH(T1385, 'TAXA DE OCUP. RECUR.'!$E$1:$E$60, 0)),"")</f>
        <v>FRESA DROPP HEINN - [560]</v>
      </c>
      <c r="V1385" s="216">
        <v>9.7200000000000006</v>
      </c>
      <c r="W1385" s="102"/>
      <c r="X1385" s="229"/>
      <c r="Y1385" s="229"/>
      <c r="Z1385" s="47">
        <f t="shared" si="173"/>
        <v>1</v>
      </c>
      <c r="AA1385" s="47" t="str">
        <f t="shared" si="174"/>
        <v/>
      </c>
      <c r="AB1385" s="47" t="str">
        <f t="shared" si="170"/>
        <v/>
      </c>
      <c r="AC1385" s="47" t="str">
        <f t="shared" si="171"/>
        <v/>
      </c>
      <c r="AD1385" s="165" t="str">
        <f t="shared" si="172"/>
        <v/>
      </c>
    </row>
    <row r="1386" spans="1:30" x14ac:dyDescent="0.25">
      <c r="A1386" s="48" t="s">
        <v>1936</v>
      </c>
      <c r="B1386" s="48"/>
      <c r="C1386" s="48"/>
      <c r="D1386" s="48"/>
      <c r="E1386" s="48" t="s">
        <v>2076</v>
      </c>
      <c r="F1386" s="48" t="s">
        <v>392</v>
      </c>
      <c r="G1386" s="48" t="s">
        <v>11</v>
      </c>
      <c r="H1386" s="48" t="s">
        <v>1937</v>
      </c>
      <c r="I1386" s="48">
        <v>1</v>
      </c>
      <c r="J1386" s="48" t="s">
        <v>1146</v>
      </c>
      <c r="K1386" s="48" t="s">
        <v>1487</v>
      </c>
      <c r="M1386" s="48">
        <f>_xlfn.XLOOKUP(BASE!$A2118,dd_carteira_fundição!A:A,dd_carteira_fundição!G:G,"",0)</f>
        <v>9</v>
      </c>
      <c r="N1386" s="48" t="s">
        <v>1164</v>
      </c>
      <c r="P1386" s="48" t="s">
        <v>1160</v>
      </c>
      <c r="Q1386" s="102"/>
      <c r="R1386" s="48" t="s">
        <v>1690</v>
      </c>
      <c r="S1386" s="48" t="s">
        <v>169</v>
      </c>
      <c r="T1386" s="215">
        <v>610</v>
      </c>
      <c r="U1386" s="48" t="str">
        <f>IFERROR(INDEX('TAXA DE OCUP. RECUR.'!$F$1:$F$60, MATCH(T1386, 'TAXA DE OCUP. RECUR.'!$E$1:$E$60, 0)),"")</f>
        <v>FRESADORA HEYLIGENTASDE - [610]</v>
      </c>
      <c r="V1386" s="216">
        <v>5.4412447530846348</v>
      </c>
      <c r="W1386" s="102"/>
      <c r="X1386" s="229"/>
      <c r="Y1386" s="229"/>
      <c r="Z1386" s="47">
        <f t="shared" si="173"/>
        <v>1</v>
      </c>
      <c r="AA1386" s="47" t="str">
        <f t="shared" si="174"/>
        <v/>
      </c>
      <c r="AB1386" s="47" t="str">
        <f t="shared" si="170"/>
        <v/>
      </c>
      <c r="AC1386" s="47" t="str">
        <f t="shared" si="171"/>
        <v/>
      </c>
      <c r="AD1386" s="165" t="str">
        <f t="shared" si="172"/>
        <v/>
      </c>
    </row>
    <row r="1387" spans="1:30" x14ac:dyDescent="0.25">
      <c r="A1387" s="48" t="s">
        <v>1936</v>
      </c>
      <c r="B1387" s="48"/>
      <c r="C1387" s="48"/>
      <c r="D1387" s="48"/>
      <c r="E1387" s="48" t="s">
        <v>2076</v>
      </c>
      <c r="F1387" s="48" t="s">
        <v>392</v>
      </c>
      <c r="G1387" s="48" t="s">
        <v>11</v>
      </c>
      <c r="H1387" s="48" t="s">
        <v>1937</v>
      </c>
      <c r="I1387" s="48">
        <v>1</v>
      </c>
      <c r="J1387" s="48" t="s">
        <v>1146</v>
      </c>
      <c r="K1387" s="48" t="s">
        <v>1487</v>
      </c>
      <c r="M1387" s="48">
        <f>_xlfn.XLOOKUP(BASE!$A2119,dd_carteira_fundição!A:A,dd_carteira_fundição!G:G,"",0)</f>
        <v>9</v>
      </c>
      <c r="N1387" s="48" t="s">
        <v>1164</v>
      </c>
      <c r="P1387" s="48" t="s">
        <v>1160</v>
      </c>
      <c r="Q1387" s="102"/>
      <c r="R1387" s="48" t="s">
        <v>1690</v>
      </c>
      <c r="S1387" s="48" t="s">
        <v>170</v>
      </c>
      <c r="T1387" s="215">
        <v>610</v>
      </c>
      <c r="U1387" s="48" t="str">
        <f>IFERROR(INDEX('TAXA DE OCUP. RECUR.'!$F$1:$F$60, MATCH(T1387, 'TAXA DE OCUP. RECUR.'!$E$1:$E$60, 0)),"")</f>
        <v>FRESADORA HEYLIGENTASDE - [610]</v>
      </c>
      <c r="V1387" s="216">
        <v>2.2980519480519477</v>
      </c>
      <c r="W1387" s="102"/>
      <c r="X1387" s="229"/>
      <c r="Y1387" s="229"/>
      <c r="Z1387" s="47">
        <f t="shared" si="173"/>
        <v>1</v>
      </c>
      <c r="AA1387" s="47" t="str">
        <f t="shared" si="174"/>
        <v/>
      </c>
      <c r="AB1387" s="47" t="str">
        <f t="shared" si="170"/>
        <v/>
      </c>
      <c r="AC1387" s="47" t="str">
        <f t="shared" si="171"/>
        <v/>
      </c>
      <c r="AD1387" s="165" t="str">
        <f t="shared" si="172"/>
        <v/>
      </c>
    </row>
    <row r="1388" spans="1:30" x14ac:dyDescent="0.25">
      <c r="A1388" s="48" t="s">
        <v>1936</v>
      </c>
      <c r="B1388" s="48"/>
      <c r="C1388" s="48"/>
      <c r="D1388" s="48"/>
      <c r="E1388" s="48" t="s">
        <v>2076</v>
      </c>
      <c r="F1388" s="48" t="s">
        <v>392</v>
      </c>
      <c r="G1388" s="48" t="s">
        <v>11</v>
      </c>
      <c r="H1388" s="48" t="s">
        <v>1937</v>
      </c>
      <c r="I1388" s="48">
        <v>1</v>
      </c>
      <c r="J1388" s="48" t="s">
        <v>1146</v>
      </c>
      <c r="K1388" s="48" t="s">
        <v>1487</v>
      </c>
      <c r="M1388" s="48">
        <f>_xlfn.XLOOKUP(BASE!$A2120,dd_carteira_fundição!A:A,dd_carteira_fundição!G:G,"",0)</f>
        <v>1</v>
      </c>
      <c r="N1388" s="48" t="s">
        <v>1164</v>
      </c>
      <c r="P1388" s="48" t="s">
        <v>1160</v>
      </c>
      <c r="Q1388" s="102"/>
      <c r="R1388" s="48" t="s">
        <v>158</v>
      </c>
      <c r="S1388" s="48" t="s">
        <v>158</v>
      </c>
      <c r="T1388" s="215">
        <v>2</v>
      </c>
      <c r="U1388" s="48" t="str">
        <f>IFERROR(INDEX('TAXA DE OCUP. RECUR.'!$F$1:$F$60, MATCH(T1388, 'TAXA DE OCUP. RECUR.'!$E$1:$E$60, 0)),"")</f>
        <v>EXPEDIÇÃO</v>
      </c>
      <c r="V1388" s="216">
        <v>1</v>
      </c>
      <c r="W1388" s="102"/>
      <c r="X1388" s="229" t="str">
        <f>_xlfn.XLOOKUP(H1388,'CARTEIRA GERAL - USI.'!J:J,'CARTEIRA GERAL - USI.'!$O:$O,"",0)</f>
        <v/>
      </c>
      <c r="Y1388" s="229"/>
      <c r="Z1388" s="47" t="str">
        <f t="shared" si="173"/>
        <v/>
      </c>
      <c r="AA1388" s="47" t="str">
        <f t="shared" si="174"/>
        <v/>
      </c>
      <c r="AB1388" s="47" t="str">
        <f t="shared" ref="AB1388:AB1451" si="175">IFERROR(IF(X1388="","",TEXT(X1388,"MMM")),"")</f>
        <v/>
      </c>
      <c r="AC1388" s="47" t="str">
        <f t="shared" ref="AC1388:AC1451" si="176">IFERROR(IF(X1388="","",TEXT(X1388,"AAAA")),"")</f>
        <v/>
      </c>
      <c r="AD1388" s="165" t="str">
        <f t="shared" si="172"/>
        <v/>
      </c>
    </row>
    <row r="1389" spans="1:30" x14ac:dyDescent="0.25">
      <c r="A1389" s="48" t="s">
        <v>1938</v>
      </c>
      <c r="B1389" s="48"/>
      <c r="C1389" s="48"/>
      <c r="D1389" s="48"/>
      <c r="E1389" s="48" t="s">
        <v>2076</v>
      </c>
      <c r="F1389" s="48" t="s">
        <v>392</v>
      </c>
      <c r="G1389" s="48" t="s">
        <v>11</v>
      </c>
      <c r="H1389" s="48" t="s">
        <v>1939</v>
      </c>
      <c r="I1389" s="48">
        <v>1</v>
      </c>
      <c r="J1389" s="48" t="s">
        <v>1146</v>
      </c>
      <c r="K1389" s="48" t="s">
        <v>1487</v>
      </c>
      <c r="M1389" s="48">
        <f>_xlfn.XLOOKUP(BASE!$A2121,dd_carteira_fundição!A:A,dd_carteira_fundição!G:G,"",0)</f>
        <v>1</v>
      </c>
      <c r="N1389" s="48" t="s">
        <v>1164</v>
      </c>
      <c r="P1389" s="48" t="s">
        <v>1160</v>
      </c>
      <c r="Q1389" s="102"/>
      <c r="R1389" s="48" t="s">
        <v>1687</v>
      </c>
      <c r="S1389" s="48" t="s">
        <v>1156</v>
      </c>
      <c r="T1389" s="215">
        <v>1</v>
      </c>
      <c r="U1389" s="48" t="str">
        <f>IFERROR(INDEX('TAXA DE OCUP. RECUR.'!$F$1:$F$60, MATCH(T1389, 'TAXA DE OCUP. RECUR.'!$E$1:$E$60, 0)),"")</f>
        <v>FUNDIÇÃO MORENO</v>
      </c>
      <c r="V1389" s="216">
        <v>1</v>
      </c>
      <c r="W1389" s="102"/>
      <c r="X1389" s="229" t="str">
        <f>_xlfn.XLOOKUP(H1389,'CARTEIRA GERAL - USI.'!$J:$J,'CARTEIRA GERAL - USI.'!N:N,"",0)</f>
        <v/>
      </c>
      <c r="Y1389" s="229"/>
      <c r="Z1389" s="47" t="str">
        <f t="shared" si="173"/>
        <v/>
      </c>
      <c r="AA1389" s="47" t="str">
        <f t="shared" si="174"/>
        <v/>
      </c>
      <c r="AB1389" s="47" t="str">
        <f t="shared" si="175"/>
        <v/>
      </c>
      <c r="AC1389" s="47" t="str">
        <f t="shared" si="176"/>
        <v/>
      </c>
      <c r="AD1389" s="165" t="str">
        <f t="shared" si="172"/>
        <v/>
      </c>
    </row>
    <row r="1390" spans="1:30" x14ac:dyDescent="0.25">
      <c r="A1390" s="48" t="s">
        <v>1938</v>
      </c>
      <c r="B1390" s="48"/>
      <c r="C1390" s="48"/>
      <c r="D1390" s="48"/>
      <c r="E1390" s="48" t="s">
        <v>2076</v>
      </c>
      <c r="F1390" s="48" t="s">
        <v>392</v>
      </c>
      <c r="G1390" s="48" t="s">
        <v>11</v>
      </c>
      <c r="H1390" s="48" t="s">
        <v>1939</v>
      </c>
      <c r="I1390" s="48">
        <v>1</v>
      </c>
      <c r="J1390" s="48" t="s">
        <v>1146</v>
      </c>
      <c r="K1390" s="48" t="s">
        <v>1487</v>
      </c>
      <c r="M1390" s="48">
        <f>_xlfn.XLOOKUP(BASE!$A2122,dd_carteira_fundição!A:A,dd_carteira_fundição!G:G,"",0)</f>
        <v>1</v>
      </c>
      <c r="N1390" s="48" t="s">
        <v>1164</v>
      </c>
      <c r="P1390" s="48" t="s">
        <v>1160</v>
      </c>
      <c r="Q1390" s="102"/>
      <c r="R1390" s="48" t="s">
        <v>1690</v>
      </c>
      <c r="S1390" s="48" t="s">
        <v>166</v>
      </c>
      <c r="T1390" s="215">
        <v>106</v>
      </c>
      <c r="U1390" s="48" t="str">
        <f>IFERROR(INDEX('TAXA DE OCUP. RECUR.'!$F$1:$F$60, MATCH(T1390, 'TAXA DE OCUP. RECUR.'!$E$1:$E$60, 0)),"")</f>
        <v>PLAINA DE MESA POREBA - [106]</v>
      </c>
      <c r="V1390" s="216">
        <v>13.59</v>
      </c>
      <c r="W1390" s="102"/>
      <c r="X1390" s="229"/>
      <c r="Y1390" s="229"/>
      <c r="Z1390" s="47">
        <f t="shared" si="173"/>
        <v>1</v>
      </c>
      <c r="AA1390" s="47" t="str">
        <f t="shared" si="174"/>
        <v/>
      </c>
      <c r="AB1390" s="47" t="str">
        <f t="shared" si="175"/>
        <v/>
      </c>
      <c r="AC1390" s="47" t="str">
        <f t="shared" si="176"/>
        <v/>
      </c>
      <c r="AD1390" s="165" t="str">
        <f t="shared" si="172"/>
        <v/>
      </c>
    </row>
    <row r="1391" spans="1:30" x14ac:dyDescent="0.25">
      <c r="A1391" s="48" t="s">
        <v>1938</v>
      </c>
      <c r="B1391" s="48"/>
      <c r="C1391" s="48"/>
      <c r="D1391" s="48"/>
      <c r="E1391" s="48" t="s">
        <v>2076</v>
      </c>
      <c r="F1391" s="48" t="s">
        <v>392</v>
      </c>
      <c r="G1391" s="48" t="s">
        <v>11</v>
      </c>
      <c r="H1391" s="48" t="s">
        <v>1939</v>
      </c>
      <c r="I1391" s="48">
        <v>1</v>
      </c>
      <c r="J1391" s="48" t="s">
        <v>1146</v>
      </c>
      <c r="K1391" s="48" t="s">
        <v>1487</v>
      </c>
      <c r="M1391" s="48">
        <f>_xlfn.XLOOKUP(BASE!$A2123,dd_carteira_fundição!A:A,dd_carteira_fundição!G:G,"",0)</f>
        <v>1</v>
      </c>
      <c r="N1391" s="48" t="s">
        <v>1164</v>
      </c>
      <c r="P1391" s="48" t="s">
        <v>1160</v>
      </c>
      <c r="Q1391" s="102"/>
      <c r="R1391" s="48" t="s">
        <v>1690</v>
      </c>
      <c r="S1391" s="48" t="s">
        <v>167</v>
      </c>
      <c r="T1391" s="215">
        <v>151</v>
      </c>
      <c r="U1391" s="48" t="str">
        <f>IFERROR(INDEX('TAXA DE OCUP. RECUR.'!$F$1:$F$60, MATCH(T1391, 'TAXA DE OCUP. RECUR.'!$E$1:$E$60, 0)),"")</f>
        <v>MANDRILH. FISHER MILL - [151]</v>
      </c>
      <c r="V1391" s="216">
        <v>1.8</v>
      </c>
      <c r="W1391" s="102"/>
      <c r="X1391" s="229"/>
      <c r="Y1391" s="229"/>
      <c r="Z1391" s="47">
        <f t="shared" si="173"/>
        <v>1</v>
      </c>
      <c r="AA1391" s="47" t="str">
        <f t="shared" si="174"/>
        <v/>
      </c>
      <c r="AB1391" s="47" t="str">
        <f t="shared" si="175"/>
        <v/>
      </c>
      <c r="AC1391" s="47" t="str">
        <f t="shared" si="176"/>
        <v/>
      </c>
      <c r="AD1391" s="165" t="str">
        <f t="shared" si="172"/>
        <v/>
      </c>
    </row>
    <row r="1392" spans="1:30" x14ac:dyDescent="0.25">
      <c r="A1392" s="48" t="s">
        <v>1938</v>
      </c>
      <c r="B1392" s="48"/>
      <c r="C1392" s="48"/>
      <c r="D1392" s="48"/>
      <c r="E1392" s="48" t="s">
        <v>2076</v>
      </c>
      <c r="F1392" s="48" t="s">
        <v>392</v>
      </c>
      <c r="G1392" s="48" t="s">
        <v>11</v>
      </c>
      <c r="H1392" s="48" t="s">
        <v>1939</v>
      </c>
      <c r="I1392" s="48">
        <v>1</v>
      </c>
      <c r="J1392" s="48" t="s">
        <v>1146</v>
      </c>
      <c r="K1392" s="48" t="s">
        <v>1487</v>
      </c>
      <c r="M1392" s="48">
        <f>_xlfn.XLOOKUP(BASE!$A2124,dd_carteira_fundição!A:A,dd_carteira_fundição!G:G,"",0)</f>
        <v>1</v>
      </c>
      <c r="N1392" s="48" t="s">
        <v>1164</v>
      </c>
      <c r="P1392" s="48" t="s">
        <v>1160</v>
      </c>
      <c r="Q1392" s="102"/>
      <c r="R1392" s="48" t="s">
        <v>1690</v>
      </c>
      <c r="S1392" s="48" t="s">
        <v>168</v>
      </c>
      <c r="T1392" s="215">
        <v>560</v>
      </c>
      <c r="U1392" s="48" t="str">
        <f>IFERROR(INDEX('TAXA DE OCUP. RECUR.'!$F$1:$F$60, MATCH(T1392, 'TAXA DE OCUP. RECUR.'!$E$1:$E$60, 0)),"")</f>
        <v>FRESA DROPP HEINN - [560]</v>
      </c>
      <c r="V1392" s="216">
        <v>9.7200000000000006</v>
      </c>
      <c r="W1392" s="102"/>
      <c r="X1392" s="229"/>
      <c r="Y1392" s="229"/>
      <c r="Z1392" s="47">
        <f t="shared" si="173"/>
        <v>1</v>
      </c>
      <c r="AA1392" s="47" t="str">
        <f t="shared" si="174"/>
        <v/>
      </c>
      <c r="AB1392" s="47" t="str">
        <f t="shared" si="175"/>
        <v/>
      </c>
      <c r="AC1392" s="47" t="str">
        <f t="shared" si="176"/>
        <v/>
      </c>
      <c r="AD1392" s="165" t="str">
        <f t="shared" si="172"/>
        <v/>
      </c>
    </row>
    <row r="1393" spans="1:30" x14ac:dyDescent="0.25">
      <c r="A1393" s="48" t="s">
        <v>1938</v>
      </c>
      <c r="B1393" s="48"/>
      <c r="C1393" s="48"/>
      <c r="D1393" s="48"/>
      <c r="E1393" s="48" t="s">
        <v>2076</v>
      </c>
      <c r="F1393" s="48" t="s">
        <v>392</v>
      </c>
      <c r="G1393" s="48" t="s">
        <v>11</v>
      </c>
      <c r="H1393" s="48" t="s">
        <v>1939</v>
      </c>
      <c r="I1393" s="48">
        <v>1</v>
      </c>
      <c r="J1393" s="48" t="s">
        <v>1146</v>
      </c>
      <c r="K1393" s="48" t="s">
        <v>1487</v>
      </c>
      <c r="M1393" s="48">
        <f>_xlfn.XLOOKUP(BASE!$A2125,dd_carteira_fundição!A:A,dd_carteira_fundição!G:G,"",0)</f>
        <v>1</v>
      </c>
      <c r="N1393" s="48" t="s">
        <v>1164</v>
      </c>
      <c r="P1393" s="48" t="s">
        <v>1160</v>
      </c>
      <c r="Q1393" s="102"/>
      <c r="R1393" s="48" t="s">
        <v>1690</v>
      </c>
      <c r="S1393" s="48" t="s">
        <v>169</v>
      </c>
      <c r="T1393" s="215">
        <v>610</v>
      </c>
      <c r="U1393" s="48" t="str">
        <f>IFERROR(INDEX('TAXA DE OCUP. RECUR.'!$F$1:$F$60, MATCH(T1393, 'TAXA DE OCUP. RECUR.'!$E$1:$E$60, 0)),"")</f>
        <v>FRESADORA HEYLIGENTASDE - [610]</v>
      </c>
      <c r="V1393" s="216">
        <v>5.4412447530846348</v>
      </c>
      <c r="W1393" s="102"/>
      <c r="X1393" s="229"/>
      <c r="Y1393" s="229"/>
      <c r="Z1393" s="47">
        <f t="shared" si="173"/>
        <v>1</v>
      </c>
      <c r="AA1393" s="47" t="str">
        <f t="shared" si="174"/>
        <v/>
      </c>
      <c r="AB1393" s="47" t="str">
        <f t="shared" si="175"/>
        <v/>
      </c>
      <c r="AC1393" s="47" t="str">
        <f t="shared" si="176"/>
        <v/>
      </c>
      <c r="AD1393" s="165" t="str">
        <f t="shared" si="172"/>
        <v/>
      </c>
    </row>
    <row r="1394" spans="1:30" x14ac:dyDescent="0.25">
      <c r="A1394" s="48" t="s">
        <v>1938</v>
      </c>
      <c r="B1394" s="48"/>
      <c r="C1394" s="48"/>
      <c r="D1394" s="48"/>
      <c r="E1394" s="48" t="s">
        <v>2076</v>
      </c>
      <c r="F1394" s="48" t="s">
        <v>392</v>
      </c>
      <c r="G1394" s="48" t="s">
        <v>11</v>
      </c>
      <c r="H1394" s="48" t="s">
        <v>1939</v>
      </c>
      <c r="I1394" s="48">
        <v>1</v>
      </c>
      <c r="J1394" s="48" t="s">
        <v>1146</v>
      </c>
      <c r="K1394" s="48" t="s">
        <v>1487</v>
      </c>
      <c r="M1394" s="48">
        <f>_xlfn.XLOOKUP(BASE!$A2126,dd_carteira_fundição!A:A,dd_carteira_fundição!G:G,"",0)</f>
        <v>2</v>
      </c>
      <c r="N1394" s="48" t="s">
        <v>1164</v>
      </c>
      <c r="P1394" s="48" t="s">
        <v>1160</v>
      </c>
      <c r="Q1394" s="102"/>
      <c r="R1394" s="48" t="s">
        <v>1690</v>
      </c>
      <c r="S1394" s="48" t="s">
        <v>170</v>
      </c>
      <c r="T1394" s="215">
        <v>610</v>
      </c>
      <c r="U1394" s="48" t="str">
        <f>IFERROR(INDEX('TAXA DE OCUP. RECUR.'!$F$1:$F$60, MATCH(T1394, 'TAXA DE OCUP. RECUR.'!$E$1:$E$60, 0)),"")</f>
        <v>FRESADORA HEYLIGENTASDE - [610]</v>
      </c>
      <c r="V1394" s="216">
        <v>2.2980519480519477</v>
      </c>
      <c r="W1394" s="102"/>
      <c r="X1394" s="229"/>
      <c r="Y1394" s="229"/>
      <c r="Z1394" s="47">
        <f t="shared" si="173"/>
        <v>1</v>
      </c>
      <c r="AA1394" s="47" t="str">
        <f t="shared" si="174"/>
        <v/>
      </c>
      <c r="AB1394" s="47" t="str">
        <f t="shared" si="175"/>
        <v/>
      </c>
      <c r="AC1394" s="47" t="str">
        <f t="shared" si="176"/>
        <v/>
      </c>
      <c r="AD1394" s="165" t="str">
        <f t="shared" si="172"/>
        <v/>
      </c>
    </row>
    <row r="1395" spans="1:30" x14ac:dyDescent="0.25">
      <c r="A1395" s="48" t="s">
        <v>1938</v>
      </c>
      <c r="B1395" s="48"/>
      <c r="C1395" s="48"/>
      <c r="D1395" s="48"/>
      <c r="E1395" s="48" t="s">
        <v>2076</v>
      </c>
      <c r="F1395" s="48" t="s">
        <v>392</v>
      </c>
      <c r="G1395" s="48" t="s">
        <v>11</v>
      </c>
      <c r="H1395" s="48" t="s">
        <v>1939</v>
      </c>
      <c r="I1395" s="48">
        <v>1</v>
      </c>
      <c r="J1395" s="48" t="s">
        <v>1146</v>
      </c>
      <c r="K1395" s="48" t="s">
        <v>1487</v>
      </c>
      <c r="M1395" s="48">
        <f>_xlfn.XLOOKUP(BASE!$A2127,dd_carteira_fundição!A:A,dd_carteira_fundição!G:G,"",0)</f>
        <v>2</v>
      </c>
      <c r="N1395" s="48" t="s">
        <v>1164</v>
      </c>
      <c r="P1395" s="48" t="s">
        <v>1160</v>
      </c>
      <c r="Q1395" s="102"/>
      <c r="R1395" s="48" t="s">
        <v>158</v>
      </c>
      <c r="S1395" s="48" t="s">
        <v>158</v>
      </c>
      <c r="T1395" s="215">
        <v>2</v>
      </c>
      <c r="U1395" s="48" t="str">
        <f>IFERROR(INDEX('TAXA DE OCUP. RECUR.'!$F$1:$F$60, MATCH(T1395, 'TAXA DE OCUP. RECUR.'!$E$1:$E$60, 0)),"")</f>
        <v>EXPEDIÇÃO</v>
      </c>
      <c r="V1395" s="216">
        <v>1</v>
      </c>
      <c r="W1395" s="102"/>
      <c r="X1395" s="229" t="str">
        <f>_xlfn.XLOOKUP(H1395,'CARTEIRA GERAL - USI.'!J:J,'CARTEIRA GERAL - USI.'!$O:$O,"",0)</f>
        <v/>
      </c>
      <c r="Y1395" s="229"/>
      <c r="Z1395" s="47" t="str">
        <f t="shared" si="173"/>
        <v/>
      </c>
      <c r="AA1395" s="47" t="str">
        <f t="shared" si="174"/>
        <v/>
      </c>
      <c r="AB1395" s="47" t="str">
        <f t="shared" si="175"/>
        <v/>
      </c>
      <c r="AC1395" s="47" t="str">
        <f t="shared" si="176"/>
        <v/>
      </c>
      <c r="AD1395" s="165" t="str">
        <f t="shared" si="172"/>
        <v/>
      </c>
    </row>
    <row r="1396" spans="1:30" x14ac:dyDescent="0.25">
      <c r="A1396" s="48" t="s">
        <v>1940</v>
      </c>
      <c r="B1396" s="48"/>
      <c r="C1396" s="48"/>
      <c r="D1396" s="48"/>
      <c r="E1396" s="48" t="s">
        <v>2076</v>
      </c>
      <c r="F1396" s="48" t="s">
        <v>392</v>
      </c>
      <c r="G1396" s="48" t="s">
        <v>11</v>
      </c>
      <c r="H1396" s="48" t="s">
        <v>1941</v>
      </c>
      <c r="I1396" s="48">
        <v>1</v>
      </c>
      <c r="J1396" s="48" t="s">
        <v>1146</v>
      </c>
      <c r="K1396" s="48" t="s">
        <v>1487</v>
      </c>
      <c r="M1396" s="48">
        <f>_xlfn.XLOOKUP(BASE!$A2128,dd_carteira_fundição!A:A,dd_carteira_fundição!G:G,"",0)</f>
        <v>2</v>
      </c>
      <c r="N1396" s="48" t="s">
        <v>1164</v>
      </c>
      <c r="P1396" s="48" t="s">
        <v>1160</v>
      </c>
      <c r="Q1396" s="102"/>
      <c r="R1396" s="48" t="s">
        <v>1687</v>
      </c>
      <c r="S1396" s="48" t="s">
        <v>1156</v>
      </c>
      <c r="T1396" s="215">
        <v>1</v>
      </c>
      <c r="U1396" s="48" t="str">
        <f>IFERROR(INDEX('TAXA DE OCUP. RECUR.'!$F$1:$F$60, MATCH(T1396, 'TAXA DE OCUP. RECUR.'!$E$1:$E$60, 0)),"")</f>
        <v>FUNDIÇÃO MORENO</v>
      </c>
      <c r="V1396" s="216">
        <v>1</v>
      </c>
      <c r="W1396" s="102"/>
      <c r="X1396" s="229" t="str">
        <f>_xlfn.XLOOKUP(H1396,'CARTEIRA GERAL - USI.'!$J:$J,'CARTEIRA GERAL - USI.'!N:N,"",0)</f>
        <v/>
      </c>
      <c r="Y1396" s="229"/>
      <c r="Z1396" s="47" t="str">
        <f t="shared" si="173"/>
        <v/>
      </c>
      <c r="AA1396" s="47" t="str">
        <f t="shared" si="174"/>
        <v/>
      </c>
      <c r="AB1396" s="47" t="str">
        <f t="shared" si="175"/>
        <v/>
      </c>
      <c r="AC1396" s="47" t="str">
        <f t="shared" si="176"/>
        <v/>
      </c>
      <c r="AD1396" s="165" t="str">
        <f t="shared" si="172"/>
        <v/>
      </c>
    </row>
    <row r="1397" spans="1:30" x14ac:dyDescent="0.25">
      <c r="A1397" s="48" t="s">
        <v>1940</v>
      </c>
      <c r="B1397" s="48"/>
      <c r="C1397" s="48"/>
      <c r="D1397" s="48"/>
      <c r="E1397" s="48" t="s">
        <v>2076</v>
      </c>
      <c r="F1397" s="48" t="s">
        <v>392</v>
      </c>
      <c r="G1397" s="48" t="s">
        <v>11</v>
      </c>
      <c r="H1397" s="48" t="s">
        <v>1941</v>
      </c>
      <c r="I1397" s="48">
        <v>1</v>
      </c>
      <c r="J1397" s="48" t="s">
        <v>1146</v>
      </c>
      <c r="K1397" s="48" t="s">
        <v>1487</v>
      </c>
      <c r="M1397" s="48">
        <f>_xlfn.XLOOKUP(BASE!$A2129,dd_carteira_fundição!A:A,dd_carteira_fundição!G:G,"",0)</f>
        <v>2</v>
      </c>
      <c r="N1397" s="48" t="s">
        <v>1164</v>
      </c>
      <c r="P1397" s="48" t="s">
        <v>1160</v>
      </c>
      <c r="Q1397" s="102"/>
      <c r="R1397" s="48" t="s">
        <v>1690</v>
      </c>
      <c r="S1397" s="48" t="s">
        <v>166</v>
      </c>
      <c r="T1397" s="215">
        <v>106</v>
      </c>
      <c r="U1397" s="48" t="str">
        <f>IFERROR(INDEX('TAXA DE OCUP. RECUR.'!$F$1:$F$60, MATCH(T1397, 'TAXA DE OCUP. RECUR.'!$E$1:$E$60, 0)),"")</f>
        <v>PLAINA DE MESA POREBA - [106]</v>
      </c>
      <c r="V1397" s="216">
        <v>13.59</v>
      </c>
      <c r="W1397" s="102"/>
      <c r="X1397" s="229"/>
      <c r="Y1397" s="229"/>
      <c r="Z1397" s="47">
        <f t="shared" si="173"/>
        <v>1</v>
      </c>
      <c r="AA1397" s="47" t="str">
        <f t="shared" si="174"/>
        <v/>
      </c>
      <c r="AB1397" s="47" t="str">
        <f t="shared" si="175"/>
        <v/>
      </c>
      <c r="AC1397" s="47" t="str">
        <f t="shared" si="176"/>
        <v/>
      </c>
      <c r="AD1397" s="165" t="str">
        <f t="shared" si="172"/>
        <v/>
      </c>
    </row>
    <row r="1398" spans="1:30" x14ac:dyDescent="0.25">
      <c r="A1398" s="48" t="s">
        <v>1940</v>
      </c>
      <c r="B1398" s="48"/>
      <c r="C1398" s="48"/>
      <c r="D1398" s="48"/>
      <c r="E1398" s="48" t="s">
        <v>2076</v>
      </c>
      <c r="F1398" s="48" t="s">
        <v>392</v>
      </c>
      <c r="G1398" s="48" t="s">
        <v>11</v>
      </c>
      <c r="H1398" s="48" t="s">
        <v>1941</v>
      </c>
      <c r="I1398" s="48">
        <v>1</v>
      </c>
      <c r="J1398" s="48" t="s">
        <v>1146</v>
      </c>
      <c r="K1398" s="48" t="s">
        <v>1487</v>
      </c>
      <c r="M1398" s="48">
        <f>_xlfn.XLOOKUP(BASE!$A2130,dd_carteira_fundição!A:A,dd_carteira_fundição!G:G,"",0)</f>
        <v>2</v>
      </c>
      <c r="N1398" s="48" t="s">
        <v>1164</v>
      </c>
      <c r="P1398" s="48" t="s">
        <v>1160</v>
      </c>
      <c r="Q1398" s="102"/>
      <c r="R1398" s="48" t="s">
        <v>1690</v>
      </c>
      <c r="S1398" s="48" t="s">
        <v>167</v>
      </c>
      <c r="T1398" s="215">
        <v>151</v>
      </c>
      <c r="U1398" s="48" t="str">
        <f>IFERROR(INDEX('TAXA DE OCUP. RECUR.'!$F$1:$F$60, MATCH(T1398, 'TAXA DE OCUP. RECUR.'!$E$1:$E$60, 0)),"")</f>
        <v>MANDRILH. FISHER MILL - [151]</v>
      </c>
      <c r="V1398" s="216">
        <v>1.8</v>
      </c>
      <c r="W1398" s="102"/>
      <c r="X1398" s="229"/>
      <c r="Y1398" s="229"/>
      <c r="Z1398" s="47">
        <f t="shared" si="173"/>
        <v>1</v>
      </c>
      <c r="AA1398" s="47" t="str">
        <f t="shared" si="174"/>
        <v/>
      </c>
      <c r="AB1398" s="47" t="str">
        <f t="shared" si="175"/>
        <v/>
      </c>
      <c r="AC1398" s="47" t="str">
        <f t="shared" si="176"/>
        <v/>
      </c>
      <c r="AD1398" s="165" t="str">
        <f t="shared" si="172"/>
        <v/>
      </c>
    </row>
    <row r="1399" spans="1:30" x14ac:dyDescent="0.25">
      <c r="A1399" s="48" t="s">
        <v>1940</v>
      </c>
      <c r="B1399" s="48"/>
      <c r="C1399" s="48"/>
      <c r="D1399" s="48"/>
      <c r="E1399" s="48" t="s">
        <v>2076</v>
      </c>
      <c r="F1399" s="48" t="s">
        <v>392</v>
      </c>
      <c r="G1399" s="48" t="s">
        <v>11</v>
      </c>
      <c r="H1399" s="48" t="s">
        <v>1941</v>
      </c>
      <c r="I1399" s="48">
        <v>1</v>
      </c>
      <c r="J1399" s="48" t="s">
        <v>1146</v>
      </c>
      <c r="K1399" s="48" t="s">
        <v>1487</v>
      </c>
      <c r="M1399" s="48">
        <f>_xlfn.XLOOKUP(BASE!$A2131,dd_carteira_fundição!A:A,dd_carteira_fundição!G:G,"",0)</f>
        <v>2</v>
      </c>
      <c r="N1399" s="48" t="s">
        <v>1164</v>
      </c>
      <c r="P1399" s="48" t="s">
        <v>1160</v>
      </c>
      <c r="Q1399" s="102"/>
      <c r="R1399" s="48" t="s">
        <v>1690</v>
      </c>
      <c r="S1399" s="48" t="s">
        <v>168</v>
      </c>
      <c r="T1399" s="215">
        <v>560</v>
      </c>
      <c r="U1399" s="48" t="str">
        <f>IFERROR(INDEX('TAXA DE OCUP. RECUR.'!$F$1:$F$60, MATCH(T1399, 'TAXA DE OCUP. RECUR.'!$E$1:$E$60, 0)),"")</f>
        <v>FRESA DROPP HEINN - [560]</v>
      </c>
      <c r="V1399" s="216">
        <v>9.7200000000000006</v>
      </c>
      <c r="W1399" s="102"/>
      <c r="X1399" s="229"/>
      <c r="Y1399" s="229"/>
      <c r="Z1399" s="47">
        <f t="shared" si="173"/>
        <v>1</v>
      </c>
      <c r="AA1399" s="47" t="str">
        <f t="shared" si="174"/>
        <v/>
      </c>
      <c r="AB1399" s="47" t="str">
        <f t="shared" si="175"/>
        <v/>
      </c>
      <c r="AC1399" s="47" t="str">
        <f t="shared" si="176"/>
        <v/>
      </c>
      <c r="AD1399" s="165" t="str">
        <f t="shared" si="172"/>
        <v/>
      </c>
    </row>
    <row r="1400" spans="1:30" x14ac:dyDescent="0.25">
      <c r="A1400" s="48" t="s">
        <v>1940</v>
      </c>
      <c r="B1400" s="48"/>
      <c r="C1400" s="48"/>
      <c r="D1400" s="48"/>
      <c r="E1400" s="48" t="s">
        <v>2076</v>
      </c>
      <c r="F1400" s="48" t="s">
        <v>392</v>
      </c>
      <c r="G1400" s="48" t="s">
        <v>11</v>
      </c>
      <c r="H1400" s="48" t="s">
        <v>1941</v>
      </c>
      <c r="I1400" s="48">
        <v>1</v>
      </c>
      <c r="J1400" s="48" t="s">
        <v>1146</v>
      </c>
      <c r="K1400" s="48" t="s">
        <v>1487</v>
      </c>
      <c r="M1400" s="48">
        <f>_xlfn.XLOOKUP(BASE!$A2132,dd_carteira_fundição!A:A,dd_carteira_fundição!G:G,"",0)</f>
        <v>3</v>
      </c>
      <c r="N1400" s="48" t="s">
        <v>1164</v>
      </c>
      <c r="P1400" s="48" t="s">
        <v>1160</v>
      </c>
      <c r="Q1400" s="102"/>
      <c r="R1400" s="48" t="s">
        <v>1690</v>
      </c>
      <c r="S1400" s="48" t="s">
        <v>169</v>
      </c>
      <c r="T1400" s="215">
        <v>610</v>
      </c>
      <c r="U1400" s="48" t="str">
        <f>IFERROR(INDEX('TAXA DE OCUP. RECUR.'!$F$1:$F$60, MATCH(T1400, 'TAXA DE OCUP. RECUR.'!$E$1:$E$60, 0)),"")</f>
        <v>FRESADORA HEYLIGENTASDE - [610]</v>
      </c>
      <c r="V1400" s="216">
        <v>5.4412447530846348</v>
      </c>
      <c r="W1400" s="102"/>
      <c r="X1400" s="229"/>
      <c r="Y1400" s="229"/>
      <c r="Z1400" s="47">
        <f t="shared" si="173"/>
        <v>1</v>
      </c>
      <c r="AA1400" s="47" t="str">
        <f t="shared" si="174"/>
        <v/>
      </c>
      <c r="AB1400" s="47" t="str">
        <f t="shared" si="175"/>
        <v/>
      </c>
      <c r="AC1400" s="47" t="str">
        <f t="shared" si="176"/>
        <v/>
      </c>
      <c r="AD1400" s="165" t="str">
        <f t="shared" si="172"/>
        <v/>
      </c>
    </row>
    <row r="1401" spans="1:30" x14ac:dyDescent="0.25">
      <c r="A1401" s="48" t="s">
        <v>1940</v>
      </c>
      <c r="B1401" s="48"/>
      <c r="C1401" s="48"/>
      <c r="D1401" s="48"/>
      <c r="E1401" s="48" t="s">
        <v>2076</v>
      </c>
      <c r="F1401" s="48" t="s">
        <v>392</v>
      </c>
      <c r="G1401" s="48" t="s">
        <v>11</v>
      </c>
      <c r="H1401" s="48" t="s">
        <v>1941</v>
      </c>
      <c r="I1401" s="48">
        <v>1</v>
      </c>
      <c r="J1401" s="48" t="s">
        <v>1146</v>
      </c>
      <c r="K1401" s="48" t="s">
        <v>1487</v>
      </c>
      <c r="M1401" s="48">
        <f>_xlfn.XLOOKUP(BASE!$A2133,dd_carteira_fundição!A:A,dd_carteira_fundição!G:G,"",0)</f>
        <v>3</v>
      </c>
      <c r="N1401" s="48" t="s">
        <v>1164</v>
      </c>
      <c r="P1401" s="48" t="s">
        <v>1160</v>
      </c>
      <c r="Q1401" s="102"/>
      <c r="R1401" s="48" t="s">
        <v>1690</v>
      </c>
      <c r="S1401" s="48" t="s">
        <v>170</v>
      </c>
      <c r="T1401" s="215">
        <v>610</v>
      </c>
      <c r="U1401" s="48" t="str">
        <f>IFERROR(INDEX('TAXA DE OCUP. RECUR.'!$F$1:$F$60, MATCH(T1401, 'TAXA DE OCUP. RECUR.'!$E$1:$E$60, 0)),"")</f>
        <v>FRESADORA HEYLIGENTASDE - [610]</v>
      </c>
      <c r="V1401" s="216">
        <v>2.2980519480519477</v>
      </c>
      <c r="W1401" s="102"/>
      <c r="X1401" s="229"/>
      <c r="Y1401" s="229"/>
      <c r="Z1401" s="47">
        <f t="shared" si="173"/>
        <v>1</v>
      </c>
      <c r="AA1401" s="47" t="str">
        <f t="shared" si="174"/>
        <v/>
      </c>
      <c r="AB1401" s="47" t="str">
        <f t="shared" si="175"/>
        <v/>
      </c>
      <c r="AC1401" s="47" t="str">
        <f t="shared" si="176"/>
        <v/>
      </c>
      <c r="AD1401" s="165" t="str">
        <f t="shared" si="172"/>
        <v/>
      </c>
    </row>
    <row r="1402" spans="1:30" x14ac:dyDescent="0.25">
      <c r="A1402" s="48" t="s">
        <v>1940</v>
      </c>
      <c r="B1402" s="48"/>
      <c r="C1402" s="48"/>
      <c r="D1402" s="48"/>
      <c r="E1402" s="48" t="s">
        <v>2076</v>
      </c>
      <c r="F1402" s="48" t="s">
        <v>392</v>
      </c>
      <c r="G1402" s="48" t="s">
        <v>11</v>
      </c>
      <c r="H1402" s="48" t="s">
        <v>1941</v>
      </c>
      <c r="I1402" s="48">
        <v>1</v>
      </c>
      <c r="J1402" s="48" t="s">
        <v>1146</v>
      </c>
      <c r="K1402" s="48" t="s">
        <v>1487</v>
      </c>
      <c r="M1402" s="48">
        <f>_xlfn.XLOOKUP(BASE!$A2134,dd_carteira_fundição!A:A,dd_carteira_fundição!G:G,"",0)</f>
        <v>3</v>
      </c>
      <c r="N1402" s="48" t="s">
        <v>1164</v>
      </c>
      <c r="P1402" s="48" t="s">
        <v>1160</v>
      </c>
      <c r="Q1402" s="102"/>
      <c r="R1402" s="48" t="s">
        <v>158</v>
      </c>
      <c r="S1402" s="48" t="s">
        <v>158</v>
      </c>
      <c r="T1402" s="215">
        <v>2</v>
      </c>
      <c r="U1402" s="48" t="str">
        <f>IFERROR(INDEX('TAXA DE OCUP. RECUR.'!$F$1:$F$60, MATCH(T1402, 'TAXA DE OCUP. RECUR.'!$E$1:$E$60, 0)),"")</f>
        <v>EXPEDIÇÃO</v>
      </c>
      <c r="V1402" s="216">
        <v>1</v>
      </c>
      <c r="W1402" s="102"/>
      <c r="X1402" s="229" t="str">
        <f>_xlfn.XLOOKUP(H1402,'CARTEIRA GERAL - USI.'!J:J,'CARTEIRA GERAL - USI.'!$O:$O,"",0)</f>
        <v/>
      </c>
      <c r="Y1402" s="229"/>
      <c r="Z1402" s="47" t="str">
        <f t="shared" si="173"/>
        <v/>
      </c>
      <c r="AA1402" s="47" t="str">
        <f t="shared" si="174"/>
        <v/>
      </c>
      <c r="AB1402" s="47" t="str">
        <f t="shared" si="175"/>
        <v/>
      </c>
      <c r="AC1402" s="47" t="str">
        <f t="shared" si="176"/>
        <v/>
      </c>
      <c r="AD1402" s="165" t="str">
        <f t="shared" si="172"/>
        <v/>
      </c>
    </row>
    <row r="1403" spans="1:30" x14ac:dyDescent="0.25">
      <c r="A1403" s="48" t="s">
        <v>1942</v>
      </c>
      <c r="B1403" s="48"/>
      <c r="C1403" s="48"/>
      <c r="D1403" s="48"/>
      <c r="E1403" s="48" t="s">
        <v>2076</v>
      </c>
      <c r="F1403" s="48" t="s">
        <v>392</v>
      </c>
      <c r="G1403" s="48" t="s">
        <v>11</v>
      </c>
      <c r="H1403" s="48" t="s">
        <v>1943</v>
      </c>
      <c r="I1403" s="48">
        <v>1</v>
      </c>
      <c r="J1403" s="48" t="s">
        <v>1146</v>
      </c>
      <c r="K1403" s="48" t="s">
        <v>1487</v>
      </c>
      <c r="M1403" s="48">
        <f>_xlfn.XLOOKUP(BASE!$A2135,dd_carteira_fundição!A:A,dd_carteira_fundição!G:G,"",0)</f>
        <v>3</v>
      </c>
      <c r="N1403" s="48" t="s">
        <v>1164</v>
      </c>
      <c r="P1403" s="48" t="s">
        <v>1160</v>
      </c>
      <c r="Q1403" s="102"/>
      <c r="R1403" s="48" t="s">
        <v>1687</v>
      </c>
      <c r="S1403" s="48" t="s">
        <v>1156</v>
      </c>
      <c r="T1403" s="215">
        <v>1</v>
      </c>
      <c r="U1403" s="48" t="str">
        <f>IFERROR(INDEX('TAXA DE OCUP. RECUR.'!$F$1:$F$60, MATCH(T1403, 'TAXA DE OCUP. RECUR.'!$E$1:$E$60, 0)),"")</f>
        <v>FUNDIÇÃO MORENO</v>
      </c>
      <c r="V1403" s="216">
        <v>1</v>
      </c>
      <c r="W1403" s="102"/>
      <c r="X1403" s="229" t="str">
        <f>_xlfn.XLOOKUP(H1403,'CARTEIRA GERAL - USI.'!$J:$J,'CARTEIRA GERAL - USI.'!N:N,"",0)</f>
        <v/>
      </c>
      <c r="Y1403" s="229"/>
      <c r="Z1403" s="47" t="str">
        <f t="shared" si="173"/>
        <v/>
      </c>
      <c r="AA1403" s="47" t="str">
        <f t="shared" si="174"/>
        <v/>
      </c>
      <c r="AB1403" s="47" t="str">
        <f t="shared" si="175"/>
        <v/>
      </c>
      <c r="AC1403" s="47" t="str">
        <f t="shared" si="176"/>
        <v/>
      </c>
      <c r="AD1403" s="165" t="str">
        <f t="shared" si="172"/>
        <v/>
      </c>
    </row>
    <row r="1404" spans="1:30" x14ac:dyDescent="0.25">
      <c r="A1404" s="48" t="s">
        <v>1942</v>
      </c>
      <c r="B1404" s="48"/>
      <c r="C1404" s="48"/>
      <c r="D1404" s="48"/>
      <c r="E1404" s="48" t="s">
        <v>2076</v>
      </c>
      <c r="F1404" s="48" t="s">
        <v>392</v>
      </c>
      <c r="G1404" s="48" t="s">
        <v>11</v>
      </c>
      <c r="H1404" s="48" t="s">
        <v>1943</v>
      </c>
      <c r="I1404" s="48">
        <v>1</v>
      </c>
      <c r="J1404" s="48" t="s">
        <v>1146</v>
      </c>
      <c r="K1404" s="48" t="s">
        <v>1487</v>
      </c>
      <c r="M1404" s="48">
        <f>_xlfn.XLOOKUP(BASE!$A2136,dd_carteira_fundição!A:A,dd_carteira_fundição!G:G,"",0)</f>
        <v>3</v>
      </c>
      <c r="N1404" s="48" t="s">
        <v>1164</v>
      </c>
      <c r="P1404" s="48" t="s">
        <v>1160</v>
      </c>
      <c r="Q1404" s="102"/>
      <c r="R1404" s="48" t="s">
        <v>1690</v>
      </c>
      <c r="S1404" s="48" t="s">
        <v>166</v>
      </c>
      <c r="T1404" s="215">
        <v>106</v>
      </c>
      <c r="U1404" s="48" t="str">
        <f>IFERROR(INDEX('TAXA DE OCUP. RECUR.'!$F$1:$F$60, MATCH(T1404, 'TAXA DE OCUP. RECUR.'!$E$1:$E$60, 0)),"")</f>
        <v>PLAINA DE MESA POREBA - [106]</v>
      </c>
      <c r="V1404" s="216">
        <v>13.59</v>
      </c>
      <c r="W1404" s="102"/>
      <c r="X1404" s="229"/>
      <c r="Y1404" s="229"/>
      <c r="Z1404" s="47">
        <f t="shared" si="173"/>
        <v>1</v>
      </c>
      <c r="AA1404" s="47" t="str">
        <f t="shared" si="174"/>
        <v/>
      </c>
      <c r="AB1404" s="47" t="str">
        <f t="shared" si="175"/>
        <v/>
      </c>
      <c r="AC1404" s="47" t="str">
        <f t="shared" si="176"/>
        <v/>
      </c>
      <c r="AD1404" s="165" t="str">
        <f t="shared" si="172"/>
        <v/>
      </c>
    </row>
    <row r="1405" spans="1:30" x14ac:dyDescent="0.25">
      <c r="A1405" s="48" t="s">
        <v>1942</v>
      </c>
      <c r="B1405" s="48"/>
      <c r="C1405" s="48"/>
      <c r="D1405" s="48"/>
      <c r="E1405" s="48" t="s">
        <v>2076</v>
      </c>
      <c r="F1405" s="48" t="s">
        <v>392</v>
      </c>
      <c r="G1405" s="48" t="s">
        <v>11</v>
      </c>
      <c r="H1405" s="48" t="s">
        <v>1943</v>
      </c>
      <c r="I1405" s="48">
        <v>1</v>
      </c>
      <c r="J1405" s="48" t="s">
        <v>1146</v>
      </c>
      <c r="K1405" s="48" t="s">
        <v>1487</v>
      </c>
      <c r="M1405" s="48">
        <f>_xlfn.XLOOKUP(BASE!$A2137,dd_carteira_fundição!A:A,dd_carteira_fundição!G:G,"",0)</f>
        <v>3</v>
      </c>
      <c r="N1405" s="48" t="s">
        <v>1164</v>
      </c>
      <c r="P1405" s="48" t="s">
        <v>1160</v>
      </c>
      <c r="Q1405" s="102"/>
      <c r="R1405" s="48" t="s">
        <v>1690</v>
      </c>
      <c r="S1405" s="48" t="s">
        <v>167</v>
      </c>
      <c r="T1405" s="215">
        <v>151</v>
      </c>
      <c r="U1405" s="48" t="str">
        <f>IFERROR(INDEX('TAXA DE OCUP. RECUR.'!$F$1:$F$60, MATCH(T1405, 'TAXA DE OCUP. RECUR.'!$E$1:$E$60, 0)),"")</f>
        <v>MANDRILH. FISHER MILL - [151]</v>
      </c>
      <c r="V1405" s="216">
        <v>1.8</v>
      </c>
      <c r="W1405" s="102"/>
      <c r="X1405" s="229"/>
      <c r="Y1405" s="229"/>
      <c r="Z1405" s="47">
        <f t="shared" si="173"/>
        <v>1</v>
      </c>
      <c r="AA1405" s="47" t="str">
        <f t="shared" si="174"/>
        <v/>
      </c>
      <c r="AB1405" s="47" t="str">
        <f t="shared" si="175"/>
        <v/>
      </c>
      <c r="AC1405" s="47" t="str">
        <f t="shared" si="176"/>
        <v/>
      </c>
      <c r="AD1405" s="165" t="str">
        <f t="shared" si="172"/>
        <v/>
      </c>
    </row>
    <row r="1406" spans="1:30" x14ac:dyDescent="0.25">
      <c r="A1406" s="48" t="s">
        <v>1942</v>
      </c>
      <c r="B1406" s="48"/>
      <c r="C1406" s="48"/>
      <c r="D1406" s="48"/>
      <c r="E1406" s="48" t="s">
        <v>2076</v>
      </c>
      <c r="F1406" s="48" t="s">
        <v>392</v>
      </c>
      <c r="G1406" s="48" t="s">
        <v>11</v>
      </c>
      <c r="H1406" s="48" t="s">
        <v>1943</v>
      </c>
      <c r="I1406" s="48">
        <v>1</v>
      </c>
      <c r="J1406" s="48" t="s">
        <v>1146</v>
      </c>
      <c r="K1406" s="48" t="s">
        <v>1487</v>
      </c>
      <c r="M1406" s="48">
        <f>_xlfn.XLOOKUP(BASE!$A2138,dd_carteira_fundição!A:A,dd_carteira_fundição!G:G,"",0)</f>
        <v>5</v>
      </c>
      <c r="N1406" s="48" t="s">
        <v>1164</v>
      </c>
      <c r="P1406" s="48" t="s">
        <v>1160</v>
      </c>
      <c r="Q1406" s="102"/>
      <c r="R1406" s="48" t="s">
        <v>1690</v>
      </c>
      <c r="S1406" s="48" t="s">
        <v>168</v>
      </c>
      <c r="T1406" s="215">
        <v>560</v>
      </c>
      <c r="U1406" s="48" t="str">
        <f>IFERROR(INDEX('TAXA DE OCUP. RECUR.'!$F$1:$F$60, MATCH(T1406, 'TAXA DE OCUP. RECUR.'!$E$1:$E$60, 0)),"")</f>
        <v>FRESA DROPP HEINN - [560]</v>
      </c>
      <c r="V1406" s="216">
        <v>9.7200000000000006</v>
      </c>
      <c r="W1406" s="102"/>
      <c r="X1406" s="229"/>
      <c r="Y1406" s="229"/>
      <c r="Z1406" s="47">
        <f t="shared" si="173"/>
        <v>1</v>
      </c>
      <c r="AA1406" s="47" t="str">
        <f t="shared" si="174"/>
        <v/>
      </c>
      <c r="AB1406" s="47" t="str">
        <f t="shared" si="175"/>
        <v/>
      </c>
      <c r="AC1406" s="47" t="str">
        <f t="shared" si="176"/>
        <v/>
      </c>
      <c r="AD1406" s="165" t="str">
        <f t="shared" si="172"/>
        <v/>
      </c>
    </row>
    <row r="1407" spans="1:30" x14ac:dyDescent="0.25">
      <c r="A1407" s="48" t="s">
        <v>1942</v>
      </c>
      <c r="B1407" s="48"/>
      <c r="C1407" s="48"/>
      <c r="D1407" s="48"/>
      <c r="E1407" s="48" t="s">
        <v>2076</v>
      </c>
      <c r="F1407" s="48" t="s">
        <v>392</v>
      </c>
      <c r="G1407" s="48" t="s">
        <v>11</v>
      </c>
      <c r="H1407" s="48" t="s">
        <v>1943</v>
      </c>
      <c r="I1407" s="48">
        <v>1</v>
      </c>
      <c r="J1407" s="48" t="s">
        <v>1146</v>
      </c>
      <c r="K1407" s="48" t="s">
        <v>1487</v>
      </c>
      <c r="M1407" s="48">
        <f>_xlfn.XLOOKUP(BASE!$A2139,dd_carteira_fundição!A:A,dd_carteira_fundição!G:G,"",0)</f>
        <v>5</v>
      </c>
      <c r="N1407" s="48" t="s">
        <v>1164</v>
      </c>
      <c r="P1407" s="48" t="s">
        <v>1160</v>
      </c>
      <c r="Q1407" s="102"/>
      <c r="R1407" s="48" t="s">
        <v>1690</v>
      </c>
      <c r="S1407" s="48" t="s">
        <v>169</v>
      </c>
      <c r="T1407" s="215">
        <v>610</v>
      </c>
      <c r="U1407" s="48" t="str">
        <f>IFERROR(INDEX('TAXA DE OCUP. RECUR.'!$F$1:$F$60, MATCH(T1407, 'TAXA DE OCUP. RECUR.'!$E$1:$E$60, 0)),"")</f>
        <v>FRESADORA HEYLIGENTASDE - [610]</v>
      </c>
      <c r="V1407" s="216">
        <v>5.4412447530846348</v>
      </c>
      <c r="W1407" s="102"/>
      <c r="X1407" s="229"/>
      <c r="Y1407" s="229"/>
      <c r="Z1407" s="47">
        <f t="shared" si="173"/>
        <v>1</v>
      </c>
      <c r="AA1407" s="47" t="str">
        <f t="shared" si="174"/>
        <v/>
      </c>
      <c r="AB1407" s="47" t="str">
        <f t="shared" si="175"/>
        <v/>
      </c>
      <c r="AC1407" s="47" t="str">
        <f t="shared" si="176"/>
        <v/>
      </c>
      <c r="AD1407" s="165" t="str">
        <f t="shared" si="172"/>
        <v/>
      </c>
    </row>
    <row r="1408" spans="1:30" x14ac:dyDescent="0.25">
      <c r="A1408" s="48" t="s">
        <v>1942</v>
      </c>
      <c r="B1408" s="48"/>
      <c r="C1408" s="48"/>
      <c r="D1408" s="48"/>
      <c r="E1408" s="48" t="s">
        <v>2076</v>
      </c>
      <c r="F1408" s="48" t="s">
        <v>392</v>
      </c>
      <c r="G1408" s="48" t="s">
        <v>11</v>
      </c>
      <c r="H1408" s="48" t="s">
        <v>1943</v>
      </c>
      <c r="I1408" s="48">
        <v>1</v>
      </c>
      <c r="J1408" s="48" t="s">
        <v>1146</v>
      </c>
      <c r="K1408" s="48" t="s">
        <v>1487</v>
      </c>
      <c r="M1408" s="48">
        <f>_xlfn.XLOOKUP(BASE!$A2140,dd_carteira_fundição!A:A,dd_carteira_fundição!G:G,"",0)</f>
        <v>5</v>
      </c>
      <c r="N1408" s="48" t="s">
        <v>1164</v>
      </c>
      <c r="P1408" s="48" t="s">
        <v>1160</v>
      </c>
      <c r="Q1408" s="102"/>
      <c r="R1408" s="48" t="s">
        <v>1690</v>
      </c>
      <c r="S1408" s="48" t="s">
        <v>170</v>
      </c>
      <c r="T1408" s="215">
        <v>610</v>
      </c>
      <c r="U1408" s="48" t="str">
        <f>IFERROR(INDEX('TAXA DE OCUP. RECUR.'!$F$1:$F$60, MATCH(T1408, 'TAXA DE OCUP. RECUR.'!$E$1:$E$60, 0)),"")</f>
        <v>FRESADORA HEYLIGENTASDE - [610]</v>
      </c>
      <c r="V1408" s="216">
        <v>2.2980519480519477</v>
      </c>
      <c r="W1408" s="102"/>
      <c r="X1408" s="229"/>
      <c r="Y1408" s="229"/>
      <c r="Z1408" s="47">
        <f t="shared" si="173"/>
        <v>1</v>
      </c>
      <c r="AA1408" s="47" t="str">
        <f t="shared" si="174"/>
        <v/>
      </c>
      <c r="AB1408" s="47" t="str">
        <f t="shared" si="175"/>
        <v/>
      </c>
      <c r="AC1408" s="47" t="str">
        <f t="shared" si="176"/>
        <v/>
      </c>
      <c r="AD1408" s="165" t="str">
        <f t="shared" si="172"/>
        <v/>
      </c>
    </row>
    <row r="1409" spans="1:30" x14ac:dyDescent="0.25">
      <c r="A1409" s="48" t="s">
        <v>1942</v>
      </c>
      <c r="B1409" s="48"/>
      <c r="C1409" s="48"/>
      <c r="D1409" s="48"/>
      <c r="E1409" s="48" t="s">
        <v>2076</v>
      </c>
      <c r="F1409" s="48" t="s">
        <v>392</v>
      </c>
      <c r="G1409" s="48" t="s">
        <v>11</v>
      </c>
      <c r="H1409" s="48" t="s">
        <v>1943</v>
      </c>
      <c r="I1409" s="48">
        <v>1</v>
      </c>
      <c r="J1409" s="48" t="s">
        <v>1146</v>
      </c>
      <c r="K1409" s="48" t="s">
        <v>1487</v>
      </c>
      <c r="M1409" s="48">
        <f>_xlfn.XLOOKUP(BASE!$A2141,dd_carteira_fundição!A:A,dd_carteira_fundição!G:G,"",0)</f>
        <v>5</v>
      </c>
      <c r="N1409" s="48" t="s">
        <v>1164</v>
      </c>
      <c r="P1409" s="48" t="s">
        <v>1160</v>
      </c>
      <c r="Q1409" s="102"/>
      <c r="R1409" s="48" t="s">
        <v>158</v>
      </c>
      <c r="S1409" s="48" t="s">
        <v>158</v>
      </c>
      <c r="T1409" s="215">
        <v>2</v>
      </c>
      <c r="U1409" s="48" t="str">
        <f>IFERROR(INDEX('TAXA DE OCUP. RECUR.'!$F$1:$F$60, MATCH(T1409, 'TAXA DE OCUP. RECUR.'!$E$1:$E$60, 0)),"")</f>
        <v>EXPEDIÇÃO</v>
      </c>
      <c r="V1409" s="216">
        <v>1</v>
      </c>
      <c r="W1409" s="102"/>
      <c r="X1409" s="229" t="str">
        <f>_xlfn.XLOOKUP(H1409,'CARTEIRA GERAL - USI.'!J:J,'CARTEIRA GERAL - USI.'!$O:$O,"",0)</f>
        <v/>
      </c>
      <c r="Y1409" s="229"/>
      <c r="Z1409" s="47" t="str">
        <f t="shared" si="173"/>
        <v/>
      </c>
      <c r="AA1409" s="47" t="str">
        <f t="shared" si="174"/>
        <v/>
      </c>
      <c r="AB1409" s="47" t="str">
        <f t="shared" si="175"/>
        <v/>
      </c>
      <c r="AC1409" s="47" t="str">
        <f t="shared" si="176"/>
        <v/>
      </c>
      <c r="AD1409" s="165" t="str">
        <f t="shared" si="172"/>
        <v/>
      </c>
    </row>
    <row r="1410" spans="1:30" x14ac:dyDescent="0.25">
      <c r="A1410" s="48" t="s">
        <v>1944</v>
      </c>
      <c r="B1410" s="48"/>
      <c r="C1410" s="48"/>
      <c r="D1410" s="48"/>
      <c r="E1410" s="48" t="s">
        <v>2076</v>
      </c>
      <c r="F1410" s="48" t="s">
        <v>392</v>
      </c>
      <c r="G1410" s="48" t="s">
        <v>11</v>
      </c>
      <c r="H1410" s="48" t="s">
        <v>1945</v>
      </c>
      <c r="I1410" s="48">
        <v>1</v>
      </c>
      <c r="J1410" s="48" t="s">
        <v>1146</v>
      </c>
      <c r="K1410" s="48" t="s">
        <v>1487</v>
      </c>
      <c r="M1410" s="48">
        <f>_xlfn.XLOOKUP(BASE!$A2142,dd_carteira_fundição!A:A,dd_carteira_fundição!G:G,"",0)</f>
        <v>5</v>
      </c>
      <c r="N1410" s="48" t="s">
        <v>1164</v>
      </c>
      <c r="P1410" s="48" t="s">
        <v>1160</v>
      </c>
      <c r="Q1410" s="102"/>
      <c r="R1410" s="48" t="s">
        <v>1687</v>
      </c>
      <c r="S1410" s="48" t="s">
        <v>1156</v>
      </c>
      <c r="T1410" s="215">
        <v>1</v>
      </c>
      <c r="U1410" s="48" t="str">
        <f>IFERROR(INDEX('TAXA DE OCUP. RECUR.'!$F$1:$F$60, MATCH(T1410, 'TAXA DE OCUP. RECUR.'!$E$1:$E$60, 0)),"")</f>
        <v>FUNDIÇÃO MORENO</v>
      </c>
      <c r="V1410" s="216">
        <v>1</v>
      </c>
      <c r="W1410" s="102"/>
      <c r="X1410" s="229" t="str">
        <f>_xlfn.XLOOKUP(H1410,'CARTEIRA GERAL - USI.'!$J:$J,'CARTEIRA GERAL - USI.'!N:N,"",0)</f>
        <v/>
      </c>
      <c r="Y1410" s="229"/>
      <c r="Z1410" s="47" t="str">
        <f t="shared" si="173"/>
        <v/>
      </c>
      <c r="AA1410" s="47" t="str">
        <f t="shared" si="174"/>
        <v/>
      </c>
      <c r="AB1410" s="47" t="str">
        <f t="shared" si="175"/>
        <v/>
      </c>
      <c r="AC1410" s="47" t="str">
        <f t="shared" si="176"/>
        <v/>
      </c>
      <c r="AD1410" s="165" t="str">
        <f t="shared" ref="AD1410:AD1473" si="177">IF(Y1410&lt;&gt;"",1,"")</f>
        <v/>
      </c>
    </row>
    <row r="1411" spans="1:30" x14ac:dyDescent="0.25">
      <c r="A1411" s="48" t="s">
        <v>1944</v>
      </c>
      <c r="B1411" s="48"/>
      <c r="C1411" s="48"/>
      <c r="D1411" s="48"/>
      <c r="E1411" s="48" t="s">
        <v>2076</v>
      </c>
      <c r="F1411" s="48" t="s">
        <v>392</v>
      </c>
      <c r="G1411" s="48" t="s">
        <v>11</v>
      </c>
      <c r="H1411" s="48" t="s">
        <v>1945</v>
      </c>
      <c r="I1411" s="48">
        <v>1</v>
      </c>
      <c r="J1411" s="48" t="s">
        <v>1146</v>
      </c>
      <c r="K1411" s="48" t="s">
        <v>1487</v>
      </c>
      <c r="M1411" s="48">
        <f>_xlfn.XLOOKUP(BASE!$A2143,dd_carteira_fundição!A:A,dd_carteira_fundição!G:G,"",0)</f>
        <v>5</v>
      </c>
      <c r="N1411" s="48" t="s">
        <v>1164</v>
      </c>
      <c r="P1411" s="48" t="s">
        <v>1160</v>
      </c>
      <c r="Q1411" s="102"/>
      <c r="R1411" s="48" t="s">
        <v>1690</v>
      </c>
      <c r="S1411" s="48" t="s">
        <v>166</v>
      </c>
      <c r="T1411" s="215">
        <v>106</v>
      </c>
      <c r="U1411" s="48" t="str">
        <f>IFERROR(INDEX('TAXA DE OCUP. RECUR.'!$F$1:$F$60, MATCH(T1411, 'TAXA DE OCUP. RECUR.'!$E$1:$E$60, 0)),"")</f>
        <v>PLAINA DE MESA POREBA - [106]</v>
      </c>
      <c r="V1411" s="216">
        <v>13.59</v>
      </c>
      <c r="W1411" s="102"/>
      <c r="X1411" s="229"/>
      <c r="Y1411" s="229"/>
      <c r="Z1411" s="47">
        <f t="shared" ref="Z1411:Z1474" si="178">IFERROR(WEEKNUM(X1411,11),"")</f>
        <v>1</v>
      </c>
      <c r="AA1411" s="47" t="str">
        <f t="shared" ref="AA1411:AA1474" si="179">IF(Y1411&lt;&gt;"",WEEKNUM(Y1411,11),"")</f>
        <v/>
      </c>
      <c r="AB1411" s="47" t="str">
        <f t="shared" si="175"/>
        <v/>
      </c>
      <c r="AC1411" s="47" t="str">
        <f t="shared" si="176"/>
        <v/>
      </c>
      <c r="AD1411" s="165" t="str">
        <f t="shared" si="177"/>
        <v/>
      </c>
    </row>
    <row r="1412" spans="1:30" x14ac:dyDescent="0.25">
      <c r="A1412" s="48" t="s">
        <v>1944</v>
      </c>
      <c r="B1412" s="48"/>
      <c r="C1412" s="48"/>
      <c r="D1412" s="48"/>
      <c r="E1412" s="48" t="s">
        <v>2076</v>
      </c>
      <c r="F1412" s="48" t="s">
        <v>392</v>
      </c>
      <c r="G1412" s="48" t="s">
        <v>11</v>
      </c>
      <c r="H1412" s="48" t="s">
        <v>1945</v>
      </c>
      <c r="I1412" s="48">
        <v>1</v>
      </c>
      <c r="J1412" s="48" t="s">
        <v>1146</v>
      </c>
      <c r="K1412" s="48" t="s">
        <v>1487</v>
      </c>
      <c r="M1412" s="48">
        <f>_xlfn.XLOOKUP(BASE!$A2144,dd_carteira_fundição!A:A,dd_carteira_fundição!G:G,"",0)</f>
        <v>6</v>
      </c>
      <c r="N1412" s="48" t="s">
        <v>1164</v>
      </c>
      <c r="P1412" s="48" t="s">
        <v>1160</v>
      </c>
      <c r="Q1412" s="102"/>
      <c r="R1412" s="48" t="s">
        <v>1690</v>
      </c>
      <c r="S1412" s="48" t="s">
        <v>167</v>
      </c>
      <c r="T1412" s="215">
        <v>151</v>
      </c>
      <c r="U1412" s="48" t="str">
        <f>IFERROR(INDEX('TAXA DE OCUP. RECUR.'!$F$1:$F$60, MATCH(T1412, 'TAXA DE OCUP. RECUR.'!$E$1:$E$60, 0)),"")</f>
        <v>MANDRILH. FISHER MILL - [151]</v>
      </c>
      <c r="V1412" s="216">
        <v>1.8</v>
      </c>
      <c r="W1412" s="102"/>
      <c r="X1412" s="229"/>
      <c r="Y1412" s="229"/>
      <c r="Z1412" s="47">
        <f t="shared" si="178"/>
        <v>1</v>
      </c>
      <c r="AA1412" s="47" t="str">
        <f t="shared" si="179"/>
        <v/>
      </c>
      <c r="AB1412" s="47" t="str">
        <f t="shared" si="175"/>
        <v/>
      </c>
      <c r="AC1412" s="47" t="str">
        <f t="shared" si="176"/>
        <v/>
      </c>
      <c r="AD1412" s="165" t="str">
        <f t="shared" si="177"/>
        <v/>
      </c>
    </row>
    <row r="1413" spans="1:30" x14ac:dyDescent="0.25">
      <c r="A1413" s="48" t="s">
        <v>1944</v>
      </c>
      <c r="B1413" s="48"/>
      <c r="C1413" s="48"/>
      <c r="D1413" s="48"/>
      <c r="E1413" s="48" t="s">
        <v>2076</v>
      </c>
      <c r="F1413" s="48" t="s">
        <v>392</v>
      </c>
      <c r="G1413" s="48" t="s">
        <v>11</v>
      </c>
      <c r="H1413" s="48" t="s">
        <v>1945</v>
      </c>
      <c r="I1413" s="48">
        <v>1</v>
      </c>
      <c r="J1413" s="48" t="s">
        <v>1146</v>
      </c>
      <c r="K1413" s="48" t="s">
        <v>1487</v>
      </c>
      <c r="M1413" s="48">
        <f>_xlfn.XLOOKUP(BASE!$A2145,dd_carteira_fundição!A:A,dd_carteira_fundição!G:G,"",0)</f>
        <v>6</v>
      </c>
      <c r="N1413" s="48" t="s">
        <v>1164</v>
      </c>
      <c r="P1413" s="48" t="s">
        <v>1160</v>
      </c>
      <c r="Q1413" s="102"/>
      <c r="R1413" s="48" t="s">
        <v>1690</v>
      </c>
      <c r="S1413" s="48" t="s">
        <v>168</v>
      </c>
      <c r="T1413" s="215">
        <v>560</v>
      </c>
      <c r="U1413" s="48" t="str">
        <f>IFERROR(INDEX('TAXA DE OCUP. RECUR.'!$F$1:$F$60, MATCH(T1413, 'TAXA DE OCUP. RECUR.'!$E$1:$E$60, 0)),"")</f>
        <v>FRESA DROPP HEINN - [560]</v>
      </c>
      <c r="V1413" s="216">
        <v>9.7200000000000006</v>
      </c>
      <c r="W1413" s="102"/>
      <c r="X1413" s="229"/>
      <c r="Y1413" s="229"/>
      <c r="Z1413" s="47">
        <f t="shared" si="178"/>
        <v>1</v>
      </c>
      <c r="AA1413" s="47" t="str">
        <f t="shared" si="179"/>
        <v/>
      </c>
      <c r="AB1413" s="47" t="str">
        <f t="shared" si="175"/>
        <v/>
      </c>
      <c r="AC1413" s="47" t="str">
        <f t="shared" si="176"/>
        <v/>
      </c>
      <c r="AD1413" s="165" t="str">
        <f t="shared" si="177"/>
        <v/>
      </c>
    </row>
    <row r="1414" spans="1:30" x14ac:dyDescent="0.25">
      <c r="A1414" s="48" t="s">
        <v>1944</v>
      </c>
      <c r="B1414" s="48"/>
      <c r="C1414" s="48"/>
      <c r="D1414" s="48"/>
      <c r="E1414" s="48" t="s">
        <v>2076</v>
      </c>
      <c r="F1414" s="48" t="s">
        <v>392</v>
      </c>
      <c r="G1414" s="48" t="s">
        <v>11</v>
      </c>
      <c r="H1414" s="48" t="s">
        <v>1945</v>
      </c>
      <c r="I1414" s="48">
        <v>1</v>
      </c>
      <c r="J1414" s="48" t="s">
        <v>1146</v>
      </c>
      <c r="K1414" s="48" t="s">
        <v>1487</v>
      </c>
      <c r="M1414" s="48">
        <f>_xlfn.XLOOKUP(BASE!$A2146,dd_carteira_fundição!A:A,dd_carteira_fundição!G:G,"",0)</f>
        <v>6</v>
      </c>
      <c r="N1414" s="48" t="s">
        <v>1164</v>
      </c>
      <c r="P1414" s="48" t="s">
        <v>1160</v>
      </c>
      <c r="Q1414" s="102"/>
      <c r="R1414" s="48" t="s">
        <v>1690</v>
      </c>
      <c r="S1414" s="48" t="s">
        <v>169</v>
      </c>
      <c r="T1414" s="215">
        <v>610</v>
      </c>
      <c r="U1414" s="48" t="str">
        <f>IFERROR(INDEX('TAXA DE OCUP. RECUR.'!$F$1:$F$60, MATCH(T1414, 'TAXA DE OCUP. RECUR.'!$E$1:$E$60, 0)),"")</f>
        <v>FRESADORA HEYLIGENTASDE - [610]</v>
      </c>
      <c r="V1414" s="216">
        <v>5.4412447530846348</v>
      </c>
      <c r="W1414" s="102"/>
      <c r="X1414" s="229"/>
      <c r="Y1414" s="229"/>
      <c r="Z1414" s="47">
        <f t="shared" si="178"/>
        <v>1</v>
      </c>
      <c r="AA1414" s="47" t="str">
        <f t="shared" si="179"/>
        <v/>
      </c>
      <c r="AB1414" s="47" t="str">
        <f t="shared" si="175"/>
        <v/>
      </c>
      <c r="AC1414" s="47" t="str">
        <f t="shared" si="176"/>
        <v/>
      </c>
      <c r="AD1414" s="165" t="str">
        <f t="shared" si="177"/>
        <v/>
      </c>
    </row>
    <row r="1415" spans="1:30" x14ac:dyDescent="0.25">
      <c r="A1415" s="48" t="s">
        <v>1944</v>
      </c>
      <c r="B1415" s="48"/>
      <c r="C1415" s="48"/>
      <c r="D1415" s="48"/>
      <c r="E1415" s="48" t="s">
        <v>2076</v>
      </c>
      <c r="F1415" s="48" t="s">
        <v>392</v>
      </c>
      <c r="G1415" s="48" t="s">
        <v>11</v>
      </c>
      <c r="H1415" s="48" t="s">
        <v>1945</v>
      </c>
      <c r="I1415" s="48">
        <v>1</v>
      </c>
      <c r="J1415" s="48" t="s">
        <v>1146</v>
      </c>
      <c r="K1415" s="48" t="s">
        <v>1487</v>
      </c>
      <c r="M1415" s="48">
        <f>_xlfn.XLOOKUP(BASE!$A2147,dd_carteira_fundição!A:A,dd_carteira_fundição!G:G,"",0)</f>
        <v>6</v>
      </c>
      <c r="N1415" s="48" t="s">
        <v>1164</v>
      </c>
      <c r="P1415" s="48" t="s">
        <v>1160</v>
      </c>
      <c r="Q1415" s="102"/>
      <c r="R1415" s="48" t="s">
        <v>1690</v>
      </c>
      <c r="S1415" s="48" t="s">
        <v>170</v>
      </c>
      <c r="T1415" s="215">
        <v>610</v>
      </c>
      <c r="U1415" s="48" t="str">
        <f>IFERROR(INDEX('TAXA DE OCUP. RECUR.'!$F$1:$F$60, MATCH(T1415, 'TAXA DE OCUP. RECUR.'!$E$1:$E$60, 0)),"")</f>
        <v>FRESADORA HEYLIGENTASDE - [610]</v>
      </c>
      <c r="V1415" s="216">
        <v>2.2980519480519477</v>
      </c>
      <c r="W1415" s="102"/>
      <c r="X1415" s="229"/>
      <c r="Y1415" s="229"/>
      <c r="Z1415" s="47">
        <f t="shared" si="178"/>
        <v>1</v>
      </c>
      <c r="AA1415" s="47" t="str">
        <f t="shared" si="179"/>
        <v/>
      </c>
      <c r="AB1415" s="47" t="str">
        <f t="shared" si="175"/>
        <v/>
      </c>
      <c r="AC1415" s="47" t="str">
        <f t="shared" si="176"/>
        <v/>
      </c>
      <c r="AD1415" s="165" t="str">
        <f t="shared" si="177"/>
        <v/>
      </c>
    </row>
    <row r="1416" spans="1:30" x14ac:dyDescent="0.25">
      <c r="A1416" s="48" t="s">
        <v>1944</v>
      </c>
      <c r="B1416" s="48"/>
      <c r="C1416" s="48"/>
      <c r="D1416" s="48"/>
      <c r="E1416" s="48" t="s">
        <v>2076</v>
      </c>
      <c r="F1416" s="48" t="s">
        <v>392</v>
      </c>
      <c r="G1416" s="48" t="s">
        <v>11</v>
      </c>
      <c r="H1416" s="48" t="s">
        <v>1945</v>
      </c>
      <c r="I1416" s="48">
        <v>1</v>
      </c>
      <c r="J1416" s="48" t="s">
        <v>1146</v>
      </c>
      <c r="K1416" s="48" t="s">
        <v>1487</v>
      </c>
      <c r="M1416" s="48">
        <f>_xlfn.XLOOKUP(BASE!$A2148,dd_carteira_fundição!A:A,dd_carteira_fundição!G:G,"",0)</f>
        <v>6</v>
      </c>
      <c r="N1416" s="48" t="s">
        <v>1164</v>
      </c>
      <c r="P1416" s="48" t="s">
        <v>1160</v>
      </c>
      <c r="Q1416" s="102"/>
      <c r="R1416" s="48" t="s">
        <v>158</v>
      </c>
      <c r="S1416" s="48" t="s">
        <v>158</v>
      </c>
      <c r="T1416" s="215">
        <v>2</v>
      </c>
      <c r="U1416" s="48" t="str">
        <f>IFERROR(INDEX('TAXA DE OCUP. RECUR.'!$F$1:$F$60, MATCH(T1416, 'TAXA DE OCUP. RECUR.'!$E$1:$E$60, 0)),"")</f>
        <v>EXPEDIÇÃO</v>
      </c>
      <c r="V1416" s="216">
        <v>1</v>
      </c>
      <c r="W1416" s="102"/>
      <c r="X1416" s="229" t="str">
        <f>_xlfn.XLOOKUP(H1416,'CARTEIRA GERAL - USI.'!J:J,'CARTEIRA GERAL - USI.'!$O:$O,"",0)</f>
        <v/>
      </c>
      <c r="Y1416" s="229"/>
      <c r="Z1416" s="47" t="str">
        <f t="shared" si="178"/>
        <v/>
      </c>
      <c r="AA1416" s="47" t="str">
        <f t="shared" si="179"/>
        <v/>
      </c>
      <c r="AB1416" s="47" t="str">
        <f t="shared" si="175"/>
        <v/>
      </c>
      <c r="AC1416" s="47" t="str">
        <f t="shared" si="176"/>
        <v/>
      </c>
      <c r="AD1416" s="165" t="str">
        <f t="shared" si="177"/>
        <v/>
      </c>
    </row>
    <row r="1417" spans="1:30" x14ac:dyDescent="0.25">
      <c r="A1417" s="48" t="s">
        <v>2378</v>
      </c>
      <c r="B1417" s="48"/>
      <c r="C1417" s="48"/>
      <c r="D1417" s="48"/>
      <c r="E1417" s="48" t="s">
        <v>2388</v>
      </c>
      <c r="F1417" s="48" t="s">
        <v>655</v>
      </c>
      <c r="G1417" s="48" t="s">
        <v>11</v>
      </c>
      <c r="H1417" s="48" t="s">
        <v>2390</v>
      </c>
      <c r="I1417" s="48">
        <v>1</v>
      </c>
      <c r="J1417" s="48" t="s">
        <v>1146</v>
      </c>
      <c r="K1417" s="48" t="s">
        <v>1487</v>
      </c>
      <c r="M1417" s="48">
        <f>_xlfn.XLOOKUP(BASE!$A2149,dd_carteira_fundição!A:A,dd_carteira_fundição!G:G,"",0)</f>
        <v>6</v>
      </c>
      <c r="N1417" s="48" t="s">
        <v>1164</v>
      </c>
      <c r="P1417" s="48" t="s">
        <v>1159</v>
      </c>
      <c r="Q1417" s="102"/>
      <c r="R1417" s="48" t="s">
        <v>1687</v>
      </c>
      <c r="S1417" s="48" t="s">
        <v>1156</v>
      </c>
      <c r="T1417" s="215">
        <v>1</v>
      </c>
      <c r="U1417" s="48" t="str">
        <f>IFERROR(INDEX('TAXA DE OCUP. RECUR.'!$F$1:$F$60, MATCH(T1417, 'TAXA DE OCUP. RECUR.'!$E$1:$E$60, 0)),"")</f>
        <v>FUNDIÇÃO MORENO</v>
      </c>
      <c r="V1417" s="216">
        <v>1</v>
      </c>
      <c r="W1417" s="102"/>
      <c r="X1417" s="229">
        <v>46207</v>
      </c>
      <c r="Y1417" s="229"/>
      <c r="Z1417" s="47">
        <f t="shared" si="178"/>
        <v>27</v>
      </c>
      <c r="AA1417" s="47" t="str">
        <f t="shared" si="179"/>
        <v/>
      </c>
      <c r="AB1417" s="47" t="str">
        <f t="shared" si="175"/>
        <v>jul</v>
      </c>
      <c r="AC1417" s="47" t="str">
        <f t="shared" si="176"/>
        <v>2026</v>
      </c>
      <c r="AD1417" s="165" t="str">
        <f t="shared" si="177"/>
        <v/>
      </c>
    </row>
    <row r="1418" spans="1:30" x14ac:dyDescent="0.25">
      <c r="A1418" s="48" t="s">
        <v>2378</v>
      </c>
      <c r="B1418" s="48"/>
      <c r="C1418" s="48"/>
      <c r="D1418" s="48"/>
      <c r="E1418" s="48" t="s">
        <v>2388</v>
      </c>
      <c r="F1418" s="48" t="s">
        <v>655</v>
      </c>
      <c r="G1418" s="48" t="s">
        <v>11</v>
      </c>
      <c r="H1418" s="48" t="s">
        <v>2390</v>
      </c>
      <c r="I1418" s="48">
        <v>1</v>
      </c>
      <c r="J1418" s="48" t="s">
        <v>1146</v>
      </c>
      <c r="K1418" s="48" t="s">
        <v>1487</v>
      </c>
      <c r="M1418" s="48">
        <f>_xlfn.XLOOKUP(BASE!$A2150,dd_carteira_fundição!A:A,dd_carteira_fundição!G:G,"",0)</f>
        <v>7</v>
      </c>
      <c r="N1418" s="48" t="s">
        <v>1164</v>
      </c>
      <c r="P1418" s="48" t="s">
        <v>1159</v>
      </c>
      <c r="Q1418" s="102"/>
      <c r="R1418" s="48" t="s">
        <v>1690</v>
      </c>
      <c r="S1418" s="48" t="s">
        <v>166</v>
      </c>
      <c r="T1418" s="215">
        <v>106</v>
      </c>
      <c r="U1418" s="48" t="str">
        <f>IFERROR(INDEX('TAXA DE OCUP. RECUR.'!$F$1:$F$60, MATCH(T1418, 'TAXA DE OCUP. RECUR.'!$E$1:$E$60, 0)),"")</f>
        <v>PLAINA DE MESA POREBA - [106]</v>
      </c>
      <c r="V1418" s="216">
        <v>12.15</v>
      </c>
      <c r="W1418" s="102"/>
      <c r="X1418" s="229"/>
      <c r="Y1418" s="229"/>
      <c r="Z1418" s="47">
        <f t="shared" si="178"/>
        <v>1</v>
      </c>
      <c r="AA1418" s="47" t="str">
        <f t="shared" si="179"/>
        <v/>
      </c>
      <c r="AB1418" s="47" t="str">
        <f t="shared" si="175"/>
        <v/>
      </c>
      <c r="AC1418" s="47" t="str">
        <f t="shared" si="176"/>
        <v/>
      </c>
      <c r="AD1418" s="165" t="str">
        <f t="shared" si="177"/>
        <v/>
      </c>
    </row>
    <row r="1419" spans="1:30" x14ac:dyDescent="0.25">
      <c r="A1419" s="48" t="s">
        <v>2378</v>
      </c>
      <c r="B1419" s="48"/>
      <c r="C1419" s="48"/>
      <c r="D1419" s="48"/>
      <c r="E1419" s="48" t="s">
        <v>2388</v>
      </c>
      <c r="F1419" s="48" t="s">
        <v>655</v>
      </c>
      <c r="G1419" s="48" t="s">
        <v>11</v>
      </c>
      <c r="H1419" s="48" t="s">
        <v>2390</v>
      </c>
      <c r="I1419" s="48">
        <v>1</v>
      </c>
      <c r="J1419" s="48" t="s">
        <v>1146</v>
      </c>
      <c r="K1419" s="48" t="s">
        <v>1487</v>
      </c>
      <c r="M1419" s="48">
        <f>_xlfn.XLOOKUP(BASE!$A2151,dd_carteira_fundição!A:A,dd_carteira_fundição!G:G,"",0)</f>
        <v>7</v>
      </c>
      <c r="N1419" s="48" t="s">
        <v>1164</v>
      </c>
      <c r="P1419" s="48" t="s">
        <v>1159</v>
      </c>
      <c r="Q1419" s="102"/>
      <c r="R1419" s="48" t="s">
        <v>1690</v>
      </c>
      <c r="S1419" s="48" t="s">
        <v>167</v>
      </c>
      <c r="T1419" s="215">
        <v>151</v>
      </c>
      <c r="U1419" s="48" t="str">
        <f>IFERROR(INDEX('TAXA DE OCUP. RECUR.'!$F$1:$F$60, MATCH(T1419, 'TAXA DE OCUP. RECUR.'!$E$1:$E$60, 0)),"")</f>
        <v>MANDRILH. FISHER MILL - [151]</v>
      </c>
      <c r="V1419" s="216">
        <v>1.718181818181818</v>
      </c>
      <c r="W1419" s="102"/>
      <c r="X1419" s="229"/>
      <c r="Y1419" s="229"/>
      <c r="Z1419" s="47">
        <f t="shared" si="178"/>
        <v>1</v>
      </c>
      <c r="AA1419" s="47" t="str">
        <f t="shared" si="179"/>
        <v/>
      </c>
      <c r="AB1419" s="47" t="str">
        <f t="shared" si="175"/>
        <v/>
      </c>
      <c r="AC1419" s="47" t="str">
        <f t="shared" si="176"/>
        <v/>
      </c>
      <c r="AD1419" s="165" t="str">
        <f t="shared" si="177"/>
        <v/>
      </c>
    </row>
    <row r="1420" spans="1:30" x14ac:dyDescent="0.25">
      <c r="A1420" s="48" t="s">
        <v>2378</v>
      </c>
      <c r="B1420" s="48"/>
      <c r="C1420" s="48"/>
      <c r="D1420" s="48"/>
      <c r="E1420" s="48" t="s">
        <v>2388</v>
      </c>
      <c r="F1420" s="48" t="s">
        <v>655</v>
      </c>
      <c r="G1420" s="48" t="s">
        <v>11</v>
      </c>
      <c r="H1420" s="48" t="s">
        <v>2390</v>
      </c>
      <c r="I1420" s="48">
        <v>1</v>
      </c>
      <c r="J1420" s="48" t="s">
        <v>1146</v>
      </c>
      <c r="K1420" s="48" t="s">
        <v>1487</v>
      </c>
      <c r="M1420" s="48">
        <f>_xlfn.XLOOKUP(BASE!$A2152,dd_carteira_fundição!A:A,dd_carteira_fundição!G:G,"",0)</f>
        <v>7</v>
      </c>
      <c r="N1420" s="48" t="s">
        <v>1164</v>
      </c>
      <c r="P1420" s="48" t="s">
        <v>1159</v>
      </c>
      <c r="Q1420" s="102"/>
      <c r="R1420" s="48" t="s">
        <v>1690</v>
      </c>
      <c r="S1420" s="48" t="s">
        <v>168</v>
      </c>
      <c r="T1420" s="215">
        <v>560</v>
      </c>
      <c r="U1420" s="48" t="str">
        <f>IFERROR(INDEX('TAXA DE OCUP. RECUR.'!$F$1:$F$60, MATCH(T1420, 'TAXA DE OCUP. RECUR.'!$E$1:$E$60, 0)),"")</f>
        <v>FRESA DROPP HEINN - [560]</v>
      </c>
      <c r="V1420" s="216">
        <v>9.18</v>
      </c>
      <c r="W1420" s="102"/>
      <c r="X1420" s="229"/>
      <c r="Y1420" s="229"/>
      <c r="Z1420" s="47">
        <f t="shared" si="178"/>
        <v>1</v>
      </c>
      <c r="AA1420" s="47" t="str">
        <f t="shared" si="179"/>
        <v/>
      </c>
      <c r="AB1420" s="47" t="str">
        <f t="shared" si="175"/>
        <v/>
      </c>
      <c r="AC1420" s="47" t="str">
        <f t="shared" si="176"/>
        <v/>
      </c>
      <c r="AD1420" s="165" t="str">
        <f t="shared" si="177"/>
        <v/>
      </c>
    </row>
    <row r="1421" spans="1:30" x14ac:dyDescent="0.25">
      <c r="A1421" s="48" t="s">
        <v>2378</v>
      </c>
      <c r="B1421" s="48"/>
      <c r="C1421" s="48"/>
      <c r="D1421" s="48"/>
      <c r="E1421" s="48" t="s">
        <v>2388</v>
      </c>
      <c r="F1421" s="48" t="s">
        <v>655</v>
      </c>
      <c r="G1421" s="48" t="s">
        <v>11</v>
      </c>
      <c r="H1421" s="48" t="s">
        <v>2390</v>
      </c>
      <c r="I1421" s="48">
        <v>1</v>
      </c>
      <c r="J1421" s="48" t="s">
        <v>1146</v>
      </c>
      <c r="K1421" s="48" t="s">
        <v>1487</v>
      </c>
      <c r="M1421" s="48">
        <f>_xlfn.XLOOKUP(BASE!$A2153,dd_carteira_fundição!A:A,dd_carteira_fundição!G:G,"",0)</f>
        <v>7</v>
      </c>
      <c r="N1421" s="48" t="s">
        <v>1164</v>
      </c>
      <c r="P1421" s="48" t="s">
        <v>1159</v>
      </c>
      <c r="Q1421" s="102"/>
      <c r="R1421" s="48" t="s">
        <v>1690</v>
      </c>
      <c r="S1421" s="48" t="s">
        <v>169</v>
      </c>
      <c r="T1421" s="215">
        <v>610</v>
      </c>
      <c r="U1421" s="48" t="str">
        <f>IFERROR(INDEX('TAXA DE OCUP. RECUR.'!$F$1:$F$60, MATCH(T1421, 'TAXA DE OCUP. RECUR.'!$E$1:$E$60, 0)),"")</f>
        <v>FRESADORA HEYLIGENTASDE - [610]</v>
      </c>
      <c r="V1421" s="216">
        <v>5.1589425241477738</v>
      </c>
      <c r="W1421" s="102"/>
      <c r="X1421" s="229"/>
      <c r="Y1421" s="229"/>
      <c r="Z1421" s="47">
        <f t="shared" si="178"/>
        <v>1</v>
      </c>
      <c r="AA1421" s="47" t="str">
        <f t="shared" si="179"/>
        <v/>
      </c>
      <c r="AB1421" s="47" t="str">
        <f t="shared" si="175"/>
        <v/>
      </c>
      <c r="AC1421" s="47" t="str">
        <f t="shared" si="176"/>
        <v/>
      </c>
      <c r="AD1421" s="165" t="str">
        <f t="shared" si="177"/>
        <v/>
      </c>
    </row>
    <row r="1422" spans="1:30" x14ac:dyDescent="0.25">
      <c r="A1422" s="48" t="s">
        <v>2378</v>
      </c>
      <c r="B1422" s="48"/>
      <c r="C1422" s="48"/>
      <c r="D1422" s="48"/>
      <c r="E1422" s="48" t="s">
        <v>2388</v>
      </c>
      <c r="F1422" s="48" t="s">
        <v>655</v>
      </c>
      <c r="G1422" s="48" t="s">
        <v>11</v>
      </c>
      <c r="H1422" s="48" t="s">
        <v>2390</v>
      </c>
      <c r="I1422" s="48">
        <v>1</v>
      </c>
      <c r="J1422" s="48" t="s">
        <v>1146</v>
      </c>
      <c r="K1422" s="48" t="s">
        <v>1487</v>
      </c>
      <c r="M1422" s="48">
        <f>_xlfn.XLOOKUP(BASE!$A2154,dd_carteira_fundição!A:A,dd_carteira_fundição!G:G,"",0)</f>
        <v>7</v>
      </c>
      <c r="N1422" s="48" t="s">
        <v>1164</v>
      </c>
      <c r="P1422" s="48" t="s">
        <v>1159</v>
      </c>
      <c r="Q1422" s="102"/>
      <c r="R1422" s="48" t="s">
        <v>1690</v>
      </c>
      <c r="S1422" s="48" t="s">
        <v>170</v>
      </c>
      <c r="T1422" s="215">
        <v>610</v>
      </c>
      <c r="U1422" s="48" t="str">
        <f>IFERROR(INDEX('TAXA DE OCUP. RECUR.'!$F$1:$F$60, MATCH(T1422, 'TAXA DE OCUP. RECUR.'!$E$1:$E$60, 0)),"")</f>
        <v>FRESADORA HEYLIGENTASDE - [610]</v>
      </c>
      <c r="V1422" s="216">
        <v>2.2023336038961037</v>
      </c>
      <c r="W1422" s="102"/>
      <c r="X1422" s="229"/>
      <c r="Y1422" s="229"/>
      <c r="Z1422" s="47">
        <f t="shared" si="178"/>
        <v>1</v>
      </c>
      <c r="AA1422" s="47" t="str">
        <f t="shared" si="179"/>
        <v/>
      </c>
      <c r="AB1422" s="47" t="str">
        <f t="shared" si="175"/>
        <v/>
      </c>
      <c r="AC1422" s="47" t="str">
        <f t="shared" si="176"/>
        <v/>
      </c>
      <c r="AD1422" s="165" t="str">
        <f t="shared" si="177"/>
        <v/>
      </c>
    </row>
    <row r="1423" spans="1:30" x14ac:dyDescent="0.25">
      <c r="A1423" s="48" t="s">
        <v>2378</v>
      </c>
      <c r="B1423" s="48"/>
      <c r="C1423" s="48"/>
      <c r="D1423" s="48"/>
      <c r="E1423" s="48" t="s">
        <v>2388</v>
      </c>
      <c r="F1423" s="48" t="s">
        <v>655</v>
      </c>
      <c r="G1423" s="48" t="s">
        <v>11</v>
      </c>
      <c r="H1423" s="48" t="s">
        <v>2390</v>
      </c>
      <c r="I1423" s="48">
        <v>1</v>
      </c>
      <c r="J1423" s="48" t="s">
        <v>1146</v>
      </c>
      <c r="K1423" s="48" t="s">
        <v>1487</v>
      </c>
      <c r="M1423" s="48">
        <f>_xlfn.XLOOKUP(BASE!$A2155,dd_carteira_fundição!A:A,dd_carteira_fundição!G:G,"",0)</f>
        <v>7</v>
      </c>
      <c r="N1423" s="48" t="s">
        <v>1164</v>
      </c>
      <c r="P1423" s="48" t="s">
        <v>1159</v>
      </c>
      <c r="Q1423" s="102"/>
      <c r="R1423" s="48" t="s">
        <v>158</v>
      </c>
      <c r="S1423" s="48" t="s">
        <v>158</v>
      </c>
      <c r="T1423" s="215">
        <v>2</v>
      </c>
      <c r="U1423" s="48" t="str">
        <f>IFERROR(INDEX('TAXA DE OCUP. RECUR.'!$F$1:$F$60, MATCH(T1423, 'TAXA DE OCUP. RECUR.'!$E$1:$E$60, 0)),"")</f>
        <v>EXPEDIÇÃO</v>
      </c>
      <c r="V1423" s="216">
        <v>1</v>
      </c>
      <c r="W1423" s="102"/>
      <c r="X1423" s="229" t="str">
        <f>_xlfn.XLOOKUP(H1423,'CARTEIRA GERAL - USI.'!J:J,'CARTEIRA GERAL - USI.'!$O:$O,"",0)</f>
        <v/>
      </c>
      <c r="Y1423" s="229"/>
      <c r="Z1423" s="47" t="str">
        <f t="shared" si="178"/>
        <v/>
      </c>
      <c r="AA1423" s="47" t="str">
        <f t="shared" si="179"/>
        <v/>
      </c>
      <c r="AB1423" s="47" t="str">
        <f t="shared" si="175"/>
        <v/>
      </c>
      <c r="AC1423" s="47" t="str">
        <f t="shared" si="176"/>
        <v/>
      </c>
      <c r="AD1423" s="165" t="str">
        <f t="shared" si="177"/>
        <v/>
      </c>
    </row>
    <row r="1424" spans="1:30" x14ac:dyDescent="0.25">
      <c r="A1424" s="48" t="s">
        <v>2379</v>
      </c>
      <c r="B1424" s="48"/>
      <c r="C1424" s="48"/>
      <c r="D1424" s="48"/>
      <c r="E1424" s="48" t="s">
        <v>2388</v>
      </c>
      <c r="F1424" s="48" t="s">
        <v>655</v>
      </c>
      <c r="G1424" s="48" t="s">
        <v>11</v>
      </c>
      <c r="H1424" s="48" t="s">
        <v>2391</v>
      </c>
      <c r="I1424" s="48">
        <v>1</v>
      </c>
      <c r="J1424" s="48" t="s">
        <v>1146</v>
      </c>
      <c r="K1424" s="48" t="s">
        <v>1487</v>
      </c>
      <c r="M1424" s="48">
        <f>_xlfn.XLOOKUP(BASE!$A2156,dd_carteira_fundição!A:A,dd_carteira_fundição!G:G,"",0)</f>
        <v>8</v>
      </c>
      <c r="N1424" s="48" t="s">
        <v>1164</v>
      </c>
      <c r="P1424" s="48" t="s">
        <v>1159</v>
      </c>
      <c r="Q1424" s="102"/>
      <c r="R1424" s="48" t="s">
        <v>1687</v>
      </c>
      <c r="S1424" s="48" t="s">
        <v>1156</v>
      </c>
      <c r="T1424" s="215">
        <v>1</v>
      </c>
      <c r="U1424" s="48" t="str">
        <f>IFERROR(INDEX('TAXA DE OCUP. RECUR.'!$F$1:$F$60, MATCH(T1424, 'TAXA DE OCUP. RECUR.'!$E$1:$E$60, 0)),"")</f>
        <v>FUNDIÇÃO MORENO</v>
      </c>
      <c r="V1424" s="216">
        <v>1</v>
      </c>
      <c r="W1424" s="102"/>
      <c r="X1424" s="229">
        <v>46207</v>
      </c>
      <c r="Y1424" s="229"/>
      <c r="Z1424" s="47">
        <f t="shared" si="178"/>
        <v>27</v>
      </c>
      <c r="AA1424" s="47" t="str">
        <f t="shared" si="179"/>
        <v/>
      </c>
      <c r="AB1424" s="47" t="str">
        <f t="shared" si="175"/>
        <v>jul</v>
      </c>
      <c r="AC1424" s="47" t="str">
        <f t="shared" si="176"/>
        <v>2026</v>
      </c>
      <c r="AD1424" s="165" t="str">
        <f t="shared" si="177"/>
        <v/>
      </c>
    </row>
    <row r="1425" spans="1:30" x14ac:dyDescent="0.25">
      <c r="A1425" s="48" t="s">
        <v>2379</v>
      </c>
      <c r="B1425" s="48"/>
      <c r="C1425" s="48"/>
      <c r="D1425" s="48"/>
      <c r="E1425" s="48" t="s">
        <v>2388</v>
      </c>
      <c r="F1425" s="48" t="s">
        <v>655</v>
      </c>
      <c r="G1425" s="48" t="s">
        <v>11</v>
      </c>
      <c r="H1425" s="48" t="s">
        <v>2391</v>
      </c>
      <c r="I1425" s="48">
        <v>1</v>
      </c>
      <c r="J1425" s="48" t="s">
        <v>1146</v>
      </c>
      <c r="K1425" s="48" t="s">
        <v>1487</v>
      </c>
      <c r="M1425" s="48">
        <f>_xlfn.XLOOKUP(BASE!$A2157,dd_carteira_fundição!A:A,dd_carteira_fundição!G:G,"",0)</f>
        <v>8</v>
      </c>
      <c r="N1425" s="48" t="s">
        <v>1164</v>
      </c>
      <c r="P1425" s="48" t="s">
        <v>1159</v>
      </c>
      <c r="Q1425" s="102"/>
      <c r="R1425" s="48" t="s">
        <v>1690</v>
      </c>
      <c r="S1425" s="48" t="s">
        <v>166</v>
      </c>
      <c r="T1425" s="215">
        <v>106</v>
      </c>
      <c r="U1425" s="48" t="str">
        <f>IFERROR(INDEX('TAXA DE OCUP. RECUR.'!$F$1:$F$60, MATCH(T1425, 'TAXA DE OCUP. RECUR.'!$E$1:$E$60, 0)),"")</f>
        <v>PLAINA DE MESA POREBA - [106]</v>
      </c>
      <c r="V1425" s="216">
        <v>12.15</v>
      </c>
      <c r="W1425" s="102"/>
      <c r="X1425" s="229"/>
      <c r="Y1425" s="229"/>
      <c r="Z1425" s="47">
        <f t="shared" si="178"/>
        <v>1</v>
      </c>
      <c r="AA1425" s="47" t="str">
        <f t="shared" si="179"/>
        <v/>
      </c>
      <c r="AB1425" s="47" t="str">
        <f t="shared" si="175"/>
        <v/>
      </c>
      <c r="AC1425" s="47" t="str">
        <f t="shared" si="176"/>
        <v/>
      </c>
      <c r="AD1425" s="165" t="str">
        <f t="shared" si="177"/>
        <v/>
      </c>
    </row>
    <row r="1426" spans="1:30" x14ac:dyDescent="0.25">
      <c r="A1426" s="48" t="s">
        <v>2379</v>
      </c>
      <c r="B1426" s="48"/>
      <c r="C1426" s="48"/>
      <c r="D1426" s="48"/>
      <c r="E1426" s="48" t="s">
        <v>2388</v>
      </c>
      <c r="F1426" s="48" t="s">
        <v>655</v>
      </c>
      <c r="G1426" s="48" t="s">
        <v>11</v>
      </c>
      <c r="H1426" s="48" t="s">
        <v>2391</v>
      </c>
      <c r="I1426" s="48">
        <v>1</v>
      </c>
      <c r="J1426" s="48" t="s">
        <v>1146</v>
      </c>
      <c r="K1426" s="48" t="s">
        <v>1487</v>
      </c>
      <c r="M1426" s="48">
        <f>_xlfn.XLOOKUP(BASE!$A2158,dd_carteira_fundição!A:A,dd_carteira_fundição!G:G,"",0)</f>
        <v>8</v>
      </c>
      <c r="N1426" s="48" t="s">
        <v>1164</v>
      </c>
      <c r="P1426" s="48" t="s">
        <v>1159</v>
      </c>
      <c r="Q1426" s="102"/>
      <c r="R1426" s="48" t="s">
        <v>1690</v>
      </c>
      <c r="S1426" s="48" t="s">
        <v>167</v>
      </c>
      <c r="T1426" s="215">
        <v>151</v>
      </c>
      <c r="U1426" s="48" t="str">
        <f>IFERROR(INDEX('TAXA DE OCUP. RECUR.'!$F$1:$F$60, MATCH(T1426, 'TAXA DE OCUP. RECUR.'!$E$1:$E$60, 0)),"")</f>
        <v>MANDRILH. FISHER MILL - [151]</v>
      </c>
      <c r="V1426" s="216">
        <v>1.718181818181818</v>
      </c>
      <c r="W1426" s="102"/>
      <c r="X1426" s="229"/>
      <c r="Y1426" s="229"/>
      <c r="Z1426" s="47">
        <f t="shared" si="178"/>
        <v>1</v>
      </c>
      <c r="AA1426" s="47" t="str">
        <f t="shared" si="179"/>
        <v/>
      </c>
      <c r="AB1426" s="47" t="str">
        <f t="shared" si="175"/>
        <v/>
      </c>
      <c r="AC1426" s="47" t="str">
        <f t="shared" si="176"/>
        <v/>
      </c>
      <c r="AD1426" s="165" t="str">
        <f t="shared" si="177"/>
        <v/>
      </c>
    </row>
    <row r="1427" spans="1:30" x14ac:dyDescent="0.25">
      <c r="A1427" s="48" t="s">
        <v>2379</v>
      </c>
      <c r="B1427" s="48"/>
      <c r="C1427" s="48"/>
      <c r="D1427" s="48"/>
      <c r="E1427" s="48" t="s">
        <v>2388</v>
      </c>
      <c r="F1427" s="48" t="s">
        <v>655</v>
      </c>
      <c r="G1427" s="48" t="s">
        <v>11</v>
      </c>
      <c r="H1427" s="48" t="s">
        <v>2391</v>
      </c>
      <c r="I1427" s="48">
        <v>1</v>
      </c>
      <c r="J1427" s="48" t="s">
        <v>1146</v>
      </c>
      <c r="K1427" s="48" t="s">
        <v>1487</v>
      </c>
      <c r="M1427" s="48">
        <f>_xlfn.XLOOKUP(BASE!$A2159,dd_carteira_fundição!A:A,dd_carteira_fundição!G:G,"",0)</f>
        <v>8</v>
      </c>
      <c r="N1427" s="48" t="s">
        <v>1164</v>
      </c>
      <c r="P1427" s="48" t="s">
        <v>1159</v>
      </c>
      <c r="Q1427" s="102"/>
      <c r="R1427" s="48" t="s">
        <v>1690</v>
      </c>
      <c r="S1427" s="48" t="s">
        <v>168</v>
      </c>
      <c r="T1427" s="215">
        <v>560</v>
      </c>
      <c r="U1427" s="48" t="str">
        <f>IFERROR(INDEX('TAXA DE OCUP. RECUR.'!$F$1:$F$60, MATCH(T1427, 'TAXA DE OCUP. RECUR.'!$E$1:$E$60, 0)),"")</f>
        <v>FRESA DROPP HEINN - [560]</v>
      </c>
      <c r="V1427" s="216">
        <v>9.18</v>
      </c>
      <c r="W1427" s="102"/>
      <c r="X1427" s="229"/>
      <c r="Y1427" s="229"/>
      <c r="Z1427" s="47">
        <f t="shared" si="178"/>
        <v>1</v>
      </c>
      <c r="AA1427" s="47" t="str">
        <f t="shared" si="179"/>
        <v/>
      </c>
      <c r="AB1427" s="47" t="str">
        <f t="shared" si="175"/>
        <v/>
      </c>
      <c r="AC1427" s="47" t="str">
        <f t="shared" si="176"/>
        <v/>
      </c>
      <c r="AD1427" s="165" t="str">
        <f t="shared" si="177"/>
        <v/>
      </c>
    </row>
    <row r="1428" spans="1:30" x14ac:dyDescent="0.25">
      <c r="A1428" s="48" t="s">
        <v>2379</v>
      </c>
      <c r="B1428" s="48"/>
      <c r="C1428" s="48"/>
      <c r="D1428" s="48"/>
      <c r="E1428" s="48" t="s">
        <v>2388</v>
      </c>
      <c r="F1428" s="48" t="s">
        <v>655</v>
      </c>
      <c r="G1428" s="48" t="s">
        <v>11</v>
      </c>
      <c r="H1428" s="48" t="s">
        <v>2391</v>
      </c>
      <c r="I1428" s="48">
        <v>1</v>
      </c>
      <c r="J1428" s="48" t="s">
        <v>1146</v>
      </c>
      <c r="K1428" s="48" t="s">
        <v>1487</v>
      </c>
      <c r="M1428" s="48">
        <f>_xlfn.XLOOKUP(BASE!$A2160,dd_carteira_fundição!A:A,dd_carteira_fundição!G:G,"",0)</f>
        <v>8</v>
      </c>
      <c r="N1428" s="48" t="s">
        <v>1164</v>
      </c>
      <c r="P1428" s="48" t="s">
        <v>1159</v>
      </c>
      <c r="Q1428" s="102"/>
      <c r="R1428" s="48" t="s">
        <v>1690</v>
      </c>
      <c r="S1428" s="48" t="s">
        <v>169</v>
      </c>
      <c r="T1428" s="215">
        <v>610</v>
      </c>
      <c r="U1428" s="48" t="str">
        <f>IFERROR(INDEX('TAXA DE OCUP. RECUR.'!$F$1:$F$60, MATCH(T1428, 'TAXA DE OCUP. RECUR.'!$E$1:$E$60, 0)),"")</f>
        <v>FRESADORA HEYLIGENTASDE - [610]</v>
      </c>
      <c r="V1428" s="216">
        <v>5.1589425241477738</v>
      </c>
      <c r="W1428" s="102"/>
      <c r="X1428" s="229"/>
      <c r="Y1428" s="229"/>
      <c r="Z1428" s="47">
        <f t="shared" si="178"/>
        <v>1</v>
      </c>
      <c r="AA1428" s="47" t="str">
        <f t="shared" si="179"/>
        <v/>
      </c>
      <c r="AB1428" s="47" t="str">
        <f t="shared" si="175"/>
        <v/>
      </c>
      <c r="AC1428" s="47" t="str">
        <f t="shared" si="176"/>
        <v/>
      </c>
      <c r="AD1428" s="165" t="str">
        <f t="shared" si="177"/>
        <v/>
      </c>
    </row>
    <row r="1429" spans="1:30" x14ac:dyDescent="0.25">
      <c r="A1429" s="48" t="s">
        <v>2379</v>
      </c>
      <c r="B1429" s="48"/>
      <c r="C1429" s="48"/>
      <c r="D1429" s="48"/>
      <c r="E1429" s="48" t="s">
        <v>2388</v>
      </c>
      <c r="F1429" s="48" t="s">
        <v>655</v>
      </c>
      <c r="G1429" s="48" t="s">
        <v>11</v>
      </c>
      <c r="H1429" s="48" t="s">
        <v>2391</v>
      </c>
      <c r="I1429" s="48">
        <v>1</v>
      </c>
      <c r="J1429" s="48" t="s">
        <v>1146</v>
      </c>
      <c r="K1429" s="48" t="s">
        <v>1487</v>
      </c>
      <c r="M1429" s="48">
        <f>_xlfn.XLOOKUP(BASE!$A2161,dd_carteira_fundição!A:A,dd_carteira_fundição!G:G,"",0)</f>
        <v>8</v>
      </c>
      <c r="N1429" s="48" t="s">
        <v>1164</v>
      </c>
      <c r="P1429" s="48" t="s">
        <v>1159</v>
      </c>
      <c r="Q1429" s="102"/>
      <c r="R1429" s="48" t="s">
        <v>1690</v>
      </c>
      <c r="S1429" s="48" t="s">
        <v>170</v>
      </c>
      <c r="T1429" s="215">
        <v>610</v>
      </c>
      <c r="U1429" s="48" t="str">
        <f>IFERROR(INDEX('TAXA DE OCUP. RECUR.'!$F$1:$F$60, MATCH(T1429, 'TAXA DE OCUP. RECUR.'!$E$1:$E$60, 0)),"")</f>
        <v>FRESADORA HEYLIGENTASDE - [610]</v>
      </c>
      <c r="V1429" s="216">
        <v>2.2023336038961037</v>
      </c>
      <c r="W1429" s="102"/>
      <c r="X1429" s="229"/>
      <c r="Y1429" s="229"/>
      <c r="Z1429" s="47">
        <f t="shared" si="178"/>
        <v>1</v>
      </c>
      <c r="AA1429" s="47" t="str">
        <f t="shared" si="179"/>
        <v/>
      </c>
      <c r="AB1429" s="47" t="str">
        <f t="shared" si="175"/>
        <v/>
      </c>
      <c r="AC1429" s="47" t="str">
        <f t="shared" si="176"/>
        <v/>
      </c>
      <c r="AD1429" s="165" t="str">
        <f t="shared" si="177"/>
        <v/>
      </c>
    </row>
    <row r="1430" spans="1:30" x14ac:dyDescent="0.25">
      <c r="A1430" s="48" t="s">
        <v>2379</v>
      </c>
      <c r="B1430" s="48"/>
      <c r="C1430" s="48"/>
      <c r="D1430" s="48"/>
      <c r="E1430" s="48" t="s">
        <v>2388</v>
      </c>
      <c r="F1430" s="48" t="s">
        <v>655</v>
      </c>
      <c r="G1430" s="48" t="s">
        <v>11</v>
      </c>
      <c r="H1430" s="48" t="s">
        <v>2391</v>
      </c>
      <c r="I1430" s="48">
        <v>1</v>
      </c>
      <c r="J1430" s="48" t="s">
        <v>1146</v>
      </c>
      <c r="K1430" s="48" t="s">
        <v>1487</v>
      </c>
      <c r="M1430" s="48">
        <f>_xlfn.XLOOKUP(BASE!$A2162,dd_carteira_fundição!A:A,dd_carteira_fundição!G:G,"",0)</f>
        <v>1</v>
      </c>
      <c r="N1430" s="48" t="s">
        <v>1164</v>
      </c>
      <c r="P1430" s="48" t="s">
        <v>1159</v>
      </c>
      <c r="Q1430" s="102"/>
      <c r="R1430" s="48" t="s">
        <v>158</v>
      </c>
      <c r="S1430" s="48" t="s">
        <v>158</v>
      </c>
      <c r="T1430" s="215">
        <v>2</v>
      </c>
      <c r="U1430" s="48" t="str">
        <f>IFERROR(INDEX('TAXA DE OCUP. RECUR.'!$F$1:$F$60, MATCH(T1430, 'TAXA DE OCUP. RECUR.'!$E$1:$E$60, 0)),"")</f>
        <v>EXPEDIÇÃO</v>
      </c>
      <c r="V1430" s="216">
        <v>1</v>
      </c>
      <c r="W1430" s="102"/>
      <c r="X1430" s="229" t="str">
        <f>_xlfn.XLOOKUP(H1430,'CARTEIRA GERAL - USI.'!J:J,'CARTEIRA GERAL - USI.'!$O:$O,"",0)</f>
        <v/>
      </c>
      <c r="Y1430" s="229"/>
      <c r="Z1430" s="47" t="str">
        <f t="shared" si="178"/>
        <v/>
      </c>
      <c r="AA1430" s="47" t="str">
        <f t="shared" si="179"/>
        <v/>
      </c>
      <c r="AB1430" s="47" t="str">
        <f t="shared" si="175"/>
        <v/>
      </c>
      <c r="AC1430" s="47" t="str">
        <f t="shared" si="176"/>
        <v/>
      </c>
      <c r="AD1430" s="165" t="str">
        <f t="shared" si="177"/>
        <v/>
      </c>
    </row>
    <row r="1431" spans="1:30" x14ac:dyDescent="0.25">
      <c r="A1431" s="48" t="s">
        <v>2419</v>
      </c>
      <c r="B1431" s="48"/>
      <c r="C1431" s="48"/>
      <c r="D1431" s="48"/>
      <c r="E1431" s="48" t="s">
        <v>2388</v>
      </c>
      <c r="F1431" s="48" t="s">
        <v>2357</v>
      </c>
      <c r="G1431" s="48" t="s">
        <v>11</v>
      </c>
      <c r="H1431" s="48" t="s">
        <v>2423</v>
      </c>
      <c r="I1431" s="48">
        <v>1</v>
      </c>
      <c r="J1431" s="48" t="s">
        <v>1146</v>
      </c>
      <c r="K1431" s="48" t="s">
        <v>1487</v>
      </c>
      <c r="M1431" s="48">
        <f>_xlfn.XLOOKUP(BASE!$A2163,dd_carteira_fundição!A:A,dd_carteira_fundição!G:G,"",0)</f>
        <v>1</v>
      </c>
      <c r="N1431" s="48" t="s">
        <v>1164</v>
      </c>
      <c r="P1431" s="48" t="s">
        <v>1158</v>
      </c>
      <c r="Q1431" s="102"/>
      <c r="R1431" s="48" t="s">
        <v>1687</v>
      </c>
      <c r="S1431" s="48" t="s">
        <v>1156</v>
      </c>
      <c r="T1431" s="215">
        <v>1</v>
      </c>
      <c r="U1431" s="48" t="str">
        <f>IFERROR(INDEX('TAXA DE OCUP. RECUR.'!$F$1:$F$60, MATCH(T1431, 'TAXA DE OCUP. RECUR.'!$E$1:$E$60, 0)),"")</f>
        <v>FUNDIÇÃO MORENO</v>
      </c>
      <c r="V1431" s="216">
        <v>1</v>
      </c>
      <c r="W1431" s="102"/>
      <c r="X1431" s="229">
        <v>46207</v>
      </c>
      <c r="Y1431" s="229"/>
      <c r="Z1431" s="47">
        <f t="shared" si="178"/>
        <v>27</v>
      </c>
      <c r="AA1431" s="47" t="str">
        <f t="shared" si="179"/>
        <v/>
      </c>
      <c r="AB1431" s="47" t="str">
        <f t="shared" si="175"/>
        <v>jul</v>
      </c>
      <c r="AC1431" s="47" t="str">
        <f t="shared" si="176"/>
        <v>2026</v>
      </c>
      <c r="AD1431" s="165" t="str">
        <f t="shared" si="177"/>
        <v/>
      </c>
    </row>
    <row r="1432" spans="1:30" x14ac:dyDescent="0.25">
      <c r="A1432" s="48" t="s">
        <v>2419</v>
      </c>
      <c r="B1432" s="48"/>
      <c r="C1432" s="48"/>
      <c r="D1432" s="48"/>
      <c r="E1432" s="48" t="s">
        <v>2388</v>
      </c>
      <c r="F1432" s="48" t="s">
        <v>2357</v>
      </c>
      <c r="G1432" s="48" t="s">
        <v>11</v>
      </c>
      <c r="H1432" s="48" t="s">
        <v>2423</v>
      </c>
      <c r="I1432" s="48">
        <v>1</v>
      </c>
      <c r="J1432" s="48" t="s">
        <v>1146</v>
      </c>
      <c r="K1432" s="48" t="s">
        <v>1487</v>
      </c>
      <c r="M1432" s="48">
        <f>_xlfn.XLOOKUP(BASE!$A2164,dd_carteira_fundição!A:A,dd_carteira_fundição!G:G,"",0)</f>
        <v>1</v>
      </c>
      <c r="N1432" s="48" t="s">
        <v>1164</v>
      </c>
      <c r="P1432" s="48" t="s">
        <v>1158</v>
      </c>
      <c r="Q1432" s="102"/>
      <c r="R1432" s="48" t="s">
        <v>1690</v>
      </c>
      <c r="S1432" s="48" t="s">
        <v>166</v>
      </c>
      <c r="T1432" s="215">
        <v>106</v>
      </c>
      <c r="U1432" s="48" t="str">
        <f>IFERROR(INDEX('TAXA DE OCUP. RECUR.'!$F$1:$F$60, MATCH(T1432, 'TAXA DE OCUP. RECUR.'!$E$1:$E$60, 0)),"")</f>
        <v>PLAINA DE MESA POREBA - [106]</v>
      </c>
      <c r="V1432" s="216">
        <v>15.659999999999998</v>
      </c>
      <c r="W1432" s="102"/>
      <c r="X1432" s="229"/>
      <c r="Y1432" s="229"/>
      <c r="Z1432" s="47">
        <f t="shared" si="178"/>
        <v>1</v>
      </c>
      <c r="AA1432" s="47" t="str">
        <f t="shared" si="179"/>
        <v/>
      </c>
      <c r="AB1432" s="47" t="str">
        <f t="shared" si="175"/>
        <v/>
      </c>
      <c r="AC1432" s="47" t="str">
        <f t="shared" si="176"/>
        <v/>
      </c>
      <c r="AD1432" s="165" t="str">
        <f t="shared" si="177"/>
        <v/>
      </c>
    </row>
    <row r="1433" spans="1:30" x14ac:dyDescent="0.25">
      <c r="A1433" s="48" t="s">
        <v>2419</v>
      </c>
      <c r="B1433" s="48"/>
      <c r="C1433" s="48"/>
      <c r="D1433" s="48"/>
      <c r="E1433" s="48" t="s">
        <v>2388</v>
      </c>
      <c r="F1433" s="48" t="s">
        <v>2357</v>
      </c>
      <c r="G1433" s="48" t="s">
        <v>11</v>
      </c>
      <c r="H1433" s="48" t="s">
        <v>2423</v>
      </c>
      <c r="I1433" s="48">
        <v>1</v>
      </c>
      <c r="J1433" s="48" t="s">
        <v>1146</v>
      </c>
      <c r="K1433" s="48" t="s">
        <v>1487</v>
      </c>
      <c r="M1433" s="48">
        <f>_xlfn.XLOOKUP(BASE!$A2165,dd_carteira_fundição!A:A,dd_carteira_fundição!G:G,"",0)</f>
        <v>1</v>
      </c>
      <c r="N1433" s="48" t="s">
        <v>1164</v>
      </c>
      <c r="P1433" s="48" t="s">
        <v>1158</v>
      </c>
      <c r="Q1433" s="102"/>
      <c r="R1433" s="48" t="s">
        <v>1690</v>
      </c>
      <c r="S1433" s="48" t="s">
        <v>167</v>
      </c>
      <c r="T1433" s="215">
        <v>151</v>
      </c>
      <c r="U1433" s="48" t="str">
        <f>IFERROR(INDEX('TAXA DE OCUP. RECUR.'!$F$1:$F$60, MATCH(T1433, 'TAXA DE OCUP. RECUR.'!$E$1:$E$60, 0)),"")</f>
        <v>MANDRILH. FISHER MILL - [151]</v>
      </c>
      <c r="V1433" s="216">
        <v>1.8818181818181814</v>
      </c>
      <c r="W1433" s="102"/>
      <c r="X1433" s="229"/>
      <c r="Y1433" s="229"/>
      <c r="Z1433" s="47">
        <f t="shared" si="178"/>
        <v>1</v>
      </c>
      <c r="AA1433" s="47" t="str">
        <f t="shared" si="179"/>
        <v/>
      </c>
      <c r="AB1433" s="47" t="str">
        <f t="shared" si="175"/>
        <v/>
      </c>
      <c r="AC1433" s="47" t="str">
        <f t="shared" si="176"/>
        <v/>
      </c>
      <c r="AD1433" s="165" t="str">
        <f t="shared" si="177"/>
        <v/>
      </c>
    </row>
    <row r="1434" spans="1:30" x14ac:dyDescent="0.25">
      <c r="A1434" s="48" t="s">
        <v>2419</v>
      </c>
      <c r="B1434" s="48"/>
      <c r="C1434" s="48"/>
      <c r="D1434" s="48"/>
      <c r="E1434" s="48" t="s">
        <v>2388</v>
      </c>
      <c r="F1434" s="48" t="s">
        <v>2357</v>
      </c>
      <c r="G1434" s="48" t="s">
        <v>11</v>
      </c>
      <c r="H1434" s="48" t="s">
        <v>2423</v>
      </c>
      <c r="I1434" s="48">
        <v>1</v>
      </c>
      <c r="J1434" s="48" t="s">
        <v>1146</v>
      </c>
      <c r="K1434" s="48" t="s">
        <v>1487</v>
      </c>
      <c r="M1434" s="48">
        <f>_xlfn.XLOOKUP(BASE!$A2166,dd_carteira_fundição!A:A,dd_carteira_fundição!G:G,"",0)</f>
        <v>1</v>
      </c>
      <c r="N1434" s="48" t="s">
        <v>1164</v>
      </c>
      <c r="P1434" s="48" t="s">
        <v>1158</v>
      </c>
      <c r="Q1434" s="102"/>
      <c r="R1434" s="48" t="s">
        <v>1690</v>
      </c>
      <c r="S1434" s="48" t="s">
        <v>168</v>
      </c>
      <c r="T1434" s="215">
        <v>560</v>
      </c>
      <c r="U1434" s="48" t="str">
        <f>IFERROR(INDEX('TAXA DE OCUP. RECUR.'!$F$1:$F$60, MATCH(T1434, 'TAXA DE OCUP. RECUR.'!$E$1:$E$60, 0)),"")</f>
        <v>FRESA DROPP HEINN - [560]</v>
      </c>
      <c r="V1434" s="216">
        <v>10.26</v>
      </c>
      <c r="W1434" s="102"/>
      <c r="X1434" s="229"/>
      <c r="Y1434" s="229"/>
      <c r="Z1434" s="47">
        <f t="shared" si="178"/>
        <v>1</v>
      </c>
      <c r="AA1434" s="47" t="str">
        <f t="shared" si="179"/>
        <v/>
      </c>
      <c r="AB1434" s="47" t="str">
        <f t="shared" si="175"/>
        <v/>
      </c>
      <c r="AC1434" s="47" t="str">
        <f t="shared" si="176"/>
        <v/>
      </c>
      <c r="AD1434" s="165" t="str">
        <f t="shared" si="177"/>
        <v/>
      </c>
    </row>
    <row r="1435" spans="1:30" x14ac:dyDescent="0.25">
      <c r="A1435" s="48" t="s">
        <v>2419</v>
      </c>
      <c r="B1435" s="48"/>
      <c r="C1435" s="48"/>
      <c r="D1435" s="48"/>
      <c r="E1435" s="48" t="s">
        <v>2388</v>
      </c>
      <c r="F1435" s="48" t="s">
        <v>2357</v>
      </c>
      <c r="G1435" s="48" t="s">
        <v>11</v>
      </c>
      <c r="H1435" s="48" t="s">
        <v>2423</v>
      </c>
      <c r="I1435" s="48">
        <v>1</v>
      </c>
      <c r="J1435" s="48" t="s">
        <v>1146</v>
      </c>
      <c r="K1435" s="48" t="s">
        <v>1487</v>
      </c>
      <c r="M1435" s="48">
        <f>_xlfn.XLOOKUP(BASE!$A2167,dd_carteira_fundição!A:A,dd_carteira_fundição!G:G,"",0)</f>
        <v>1</v>
      </c>
      <c r="N1435" s="48" t="s">
        <v>1164</v>
      </c>
      <c r="P1435" s="48" t="s">
        <v>1158</v>
      </c>
      <c r="Q1435" s="102"/>
      <c r="R1435" s="48" t="s">
        <v>1690</v>
      </c>
      <c r="S1435" s="48" t="s">
        <v>169</v>
      </c>
      <c r="T1435" s="215">
        <v>610</v>
      </c>
      <c r="U1435" s="48" t="str">
        <f>IFERROR(INDEX('TAXA DE OCUP. RECUR.'!$F$1:$F$60, MATCH(T1435, 'TAXA DE OCUP. RECUR.'!$E$1:$E$60, 0)),"")</f>
        <v>FRESADORA HEYLIGENTASDE - [610]</v>
      </c>
      <c r="V1435" s="216">
        <v>5.723546982021495</v>
      </c>
      <c r="W1435" s="102"/>
      <c r="X1435" s="229"/>
      <c r="Y1435" s="229"/>
      <c r="Z1435" s="47">
        <f t="shared" si="178"/>
        <v>1</v>
      </c>
      <c r="AA1435" s="47" t="str">
        <f t="shared" si="179"/>
        <v/>
      </c>
      <c r="AB1435" s="47" t="str">
        <f t="shared" si="175"/>
        <v/>
      </c>
      <c r="AC1435" s="47" t="str">
        <f t="shared" si="176"/>
        <v/>
      </c>
      <c r="AD1435" s="165" t="str">
        <f t="shared" si="177"/>
        <v/>
      </c>
    </row>
    <row r="1436" spans="1:30" x14ac:dyDescent="0.25">
      <c r="A1436" s="48" t="s">
        <v>2419</v>
      </c>
      <c r="B1436" s="48"/>
      <c r="C1436" s="48"/>
      <c r="D1436" s="48"/>
      <c r="E1436" s="48" t="s">
        <v>2388</v>
      </c>
      <c r="F1436" s="48" t="s">
        <v>2357</v>
      </c>
      <c r="G1436" s="48" t="s">
        <v>11</v>
      </c>
      <c r="H1436" s="48" t="s">
        <v>2423</v>
      </c>
      <c r="I1436" s="48">
        <v>1</v>
      </c>
      <c r="J1436" s="48" t="s">
        <v>1146</v>
      </c>
      <c r="K1436" s="48" t="s">
        <v>1487</v>
      </c>
      <c r="M1436" s="48">
        <f>_xlfn.XLOOKUP(BASE!$A2168,dd_carteira_fundição!A:A,dd_carteira_fundição!G:G,"",0)</f>
        <v>2</v>
      </c>
      <c r="N1436" s="48" t="s">
        <v>1164</v>
      </c>
      <c r="P1436" s="48" t="s">
        <v>1158</v>
      </c>
      <c r="Q1436" s="102"/>
      <c r="R1436" s="48" t="s">
        <v>1690</v>
      </c>
      <c r="S1436" s="48" t="s">
        <v>170</v>
      </c>
      <c r="T1436" s="215">
        <v>610</v>
      </c>
      <c r="U1436" s="48" t="str">
        <f>IFERROR(INDEX('TAXA DE OCUP. RECUR.'!$F$1:$F$60, MATCH(T1436, 'TAXA DE OCUP. RECUR.'!$E$1:$E$60, 0)),"")</f>
        <v>FRESADORA HEYLIGENTASDE - [610]</v>
      </c>
      <c r="V1436" s="216">
        <v>2.421374458874459</v>
      </c>
      <c r="W1436" s="102"/>
      <c r="X1436" s="229"/>
      <c r="Y1436" s="229"/>
      <c r="Z1436" s="47">
        <f t="shared" si="178"/>
        <v>1</v>
      </c>
      <c r="AA1436" s="47" t="str">
        <f t="shared" si="179"/>
        <v/>
      </c>
      <c r="AB1436" s="47" t="str">
        <f t="shared" si="175"/>
        <v/>
      </c>
      <c r="AC1436" s="47" t="str">
        <f t="shared" si="176"/>
        <v/>
      </c>
      <c r="AD1436" s="165" t="str">
        <f t="shared" si="177"/>
        <v/>
      </c>
    </row>
    <row r="1437" spans="1:30" x14ac:dyDescent="0.25">
      <c r="A1437" s="48" t="s">
        <v>2419</v>
      </c>
      <c r="B1437" s="48"/>
      <c r="C1437" s="48"/>
      <c r="D1437" s="48"/>
      <c r="E1437" s="48" t="s">
        <v>2388</v>
      </c>
      <c r="F1437" s="48" t="s">
        <v>2357</v>
      </c>
      <c r="G1437" s="48" t="s">
        <v>11</v>
      </c>
      <c r="H1437" s="48" t="s">
        <v>2423</v>
      </c>
      <c r="I1437" s="48">
        <v>1</v>
      </c>
      <c r="J1437" s="48" t="s">
        <v>1146</v>
      </c>
      <c r="K1437" s="48" t="s">
        <v>1487</v>
      </c>
      <c r="M1437" s="48">
        <f>_xlfn.XLOOKUP(BASE!$A2169,dd_carteira_fundição!A:A,dd_carteira_fundição!G:G,"",0)</f>
        <v>2</v>
      </c>
      <c r="N1437" s="48" t="s">
        <v>1164</v>
      </c>
      <c r="P1437" s="48" t="s">
        <v>1158</v>
      </c>
      <c r="Q1437" s="102"/>
      <c r="R1437" s="48" t="s">
        <v>158</v>
      </c>
      <c r="S1437" s="48" t="s">
        <v>158</v>
      </c>
      <c r="T1437" s="215">
        <v>2</v>
      </c>
      <c r="U1437" s="48" t="str">
        <f>IFERROR(INDEX('TAXA DE OCUP. RECUR.'!$F$1:$F$60, MATCH(T1437, 'TAXA DE OCUP. RECUR.'!$E$1:$E$60, 0)),"")</f>
        <v>EXPEDIÇÃO</v>
      </c>
      <c r="V1437" s="216">
        <v>1</v>
      </c>
      <c r="W1437" s="102"/>
      <c r="X1437" s="229" t="str">
        <f>_xlfn.XLOOKUP(H1437,'CARTEIRA GERAL - USI.'!J:J,'CARTEIRA GERAL - USI.'!$O:$O,"",0)</f>
        <v/>
      </c>
      <c r="Y1437" s="229"/>
      <c r="Z1437" s="47" t="str">
        <f t="shared" si="178"/>
        <v/>
      </c>
      <c r="AA1437" s="47" t="str">
        <f t="shared" si="179"/>
        <v/>
      </c>
      <c r="AB1437" s="47" t="str">
        <f t="shared" si="175"/>
        <v/>
      </c>
      <c r="AC1437" s="47" t="str">
        <f t="shared" si="176"/>
        <v/>
      </c>
      <c r="AD1437" s="165" t="str">
        <f t="shared" si="177"/>
        <v/>
      </c>
    </row>
    <row r="1438" spans="1:30" x14ac:dyDescent="0.25">
      <c r="A1438" s="48" t="s">
        <v>2420</v>
      </c>
      <c r="B1438" s="48"/>
      <c r="C1438" s="48"/>
      <c r="D1438" s="48"/>
      <c r="E1438" s="48" t="s">
        <v>2388</v>
      </c>
      <c r="F1438" s="48" t="s">
        <v>2357</v>
      </c>
      <c r="G1438" s="48" t="s">
        <v>11</v>
      </c>
      <c r="H1438" s="48" t="s">
        <v>2424</v>
      </c>
      <c r="I1438" s="48">
        <v>1</v>
      </c>
      <c r="J1438" s="48" t="s">
        <v>1146</v>
      </c>
      <c r="K1438" s="48" t="s">
        <v>1487</v>
      </c>
      <c r="M1438" s="48">
        <f>_xlfn.XLOOKUP(BASE!$A2170,dd_carteira_fundição!A:A,dd_carteira_fundição!G:G,"",0)</f>
        <v>2</v>
      </c>
      <c r="N1438" s="48" t="s">
        <v>1164</v>
      </c>
      <c r="P1438" s="48" t="s">
        <v>1158</v>
      </c>
      <c r="Q1438" s="102"/>
      <c r="R1438" s="48" t="s">
        <v>1687</v>
      </c>
      <c r="S1438" s="48" t="s">
        <v>1156</v>
      </c>
      <c r="T1438" s="215">
        <v>1</v>
      </c>
      <c r="U1438" s="48" t="str">
        <f>IFERROR(INDEX('TAXA DE OCUP. RECUR.'!$F$1:$F$60, MATCH(T1438, 'TAXA DE OCUP. RECUR.'!$E$1:$E$60, 0)),"")</f>
        <v>FUNDIÇÃO MORENO</v>
      </c>
      <c r="V1438" s="216">
        <v>1</v>
      </c>
      <c r="W1438" s="102"/>
      <c r="X1438" s="229">
        <v>46207</v>
      </c>
      <c r="Y1438" s="229"/>
      <c r="Z1438" s="47">
        <f t="shared" si="178"/>
        <v>27</v>
      </c>
      <c r="AA1438" s="47" t="str">
        <f t="shared" si="179"/>
        <v/>
      </c>
      <c r="AB1438" s="47" t="str">
        <f t="shared" si="175"/>
        <v>jul</v>
      </c>
      <c r="AC1438" s="47" t="str">
        <f t="shared" si="176"/>
        <v>2026</v>
      </c>
      <c r="AD1438" s="165" t="str">
        <f t="shared" si="177"/>
        <v/>
      </c>
    </row>
    <row r="1439" spans="1:30" x14ac:dyDescent="0.25">
      <c r="A1439" s="48" t="s">
        <v>2420</v>
      </c>
      <c r="B1439" s="48"/>
      <c r="C1439" s="48"/>
      <c r="D1439" s="48"/>
      <c r="E1439" s="48" t="s">
        <v>2388</v>
      </c>
      <c r="F1439" s="48" t="s">
        <v>2357</v>
      </c>
      <c r="G1439" s="48" t="s">
        <v>11</v>
      </c>
      <c r="H1439" s="48" t="s">
        <v>2424</v>
      </c>
      <c r="I1439" s="48">
        <v>1</v>
      </c>
      <c r="J1439" s="48" t="s">
        <v>1146</v>
      </c>
      <c r="K1439" s="48" t="s">
        <v>1487</v>
      </c>
      <c r="M1439" s="48">
        <f>_xlfn.XLOOKUP(BASE!$A2171,dd_carteira_fundição!A:A,dd_carteira_fundição!G:G,"",0)</f>
        <v>2</v>
      </c>
      <c r="N1439" s="48" t="s">
        <v>1164</v>
      </c>
      <c r="P1439" s="48" t="s">
        <v>1158</v>
      </c>
      <c r="Q1439" s="102"/>
      <c r="R1439" s="48" t="s">
        <v>1690</v>
      </c>
      <c r="S1439" s="48" t="s">
        <v>166</v>
      </c>
      <c r="T1439" s="215">
        <v>106</v>
      </c>
      <c r="U1439" s="48" t="str">
        <f>IFERROR(INDEX('TAXA DE OCUP. RECUR.'!$F$1:$F$60, MATCH(T1439, 'TAXA DE OCUP. RECUR.'!$E$1:$E$60, 0)),"")</f>
        <v>PLAINA DE MESA POREBA - [106]</v>
      </c>
      <c r="V1439" s="216">
        <v>15.659999999999998</v>
      </c>
      <c r="W1439" s="102"/>
      <c r="X1439" s="229"/>
      <c r="Y1439" s="229"/>
      <c r="Z1439" s="47">
        <f t="shared" si="178"/>
        <v>1</v>
      </c>
      <c r="AA1439" s="47" t="str">
        <f t="shared" si="179"/>
        <v/>
      </c>
      <c r="AB1439" s="47" t="str">
        <f t="shared" si="175"/>
        <v/>
      </c>
      <c r="AC1439" s="47" t="str">
        <f t="shared" si="176"/>
        <v/>
      </c>
      <c r="AD1439" s="165" t="str">
        <f t="shared" si="177"/>
        <v/>
      </c>
    </row>
    <row r="1440" spans="1:30" x14ac:dyDescent="0.25">
      <c r="A1440" s="48" t="s">
        <v>2420</v>
      </c>
      <c r="B1440" s="48"/>
      <c r="C1440" s="48"/>
      <c r="D1440" s="48"/>
      <c r="E1440" s="48" t="s">
        <v>2388</v>
      </c>
      <c r="F1440" s="48" t="s">
        <v>2357</v>
      </c>
      <c r="G1440" s="48" t="s">
        <v>11</v>
      </c>
      <c r="H1440" s="48" t="s">
        <v>2424</v>
      </c>
      <c r="I1440" s="48">
        <v>1</v>
      </c>
      <c r="J1440" s="48" t="s">
        <v>1146</v>
      </c>
      <c r="K1440" s="48" t="s">
        <v>1487</v>
      </c>
      <c r="M1440" s="48">
        <f>_xlfn.XLOOKUP(BASE!$A2172,dd_carteira_fundição!A:A,dd_carteira_fundição!G:G,"",0)</f>
        <v>2</v>
      </c>
      <c r="N1440" s="48" t="s">
        <v>1164</v>
      </c>
      <c r="P1440" s="48" t="s">
        <v>1158</v>
      </c>
      <c r="Q1440" s="102"/>
      <c r="R1440" s="48" t="s">
        <v>1690</v>
      </c>
      <c r="S1440" s="48" t="s">
        <v>167</v>
      </c>
      <c r="T1440" s="215">
        <v>151</v>
      </c>
      <c r="U1440" s="48" t="str">
        <f>IFERROR(INDEX('TAXA DE OCUP. RECUR.'!$F$1:$F$60, MATCH(T1440, 'TAXA DE OCUP. RECUR.'!$E$1:$E$60, 0)),"")</f>
        <v>MANDRILH. FISHER MILL - [151]</v>
      </c>
      <c r="V1440" s="216">
        <v>1.8818181818181814</v>
      </c>
      <c r="W1440" s="102"/>
      <c r="X1440" s="229"/>
      <c r="Y1440" s="229"/>
      <c r="Z1440" s="47">
        <f t="shared" si="178"/>
        <v>1</v>
      </c>
      <c r="AA1440" s="47" t="str">
        <f t="shared" si="179"/>
        <v/>
      </c>
      <c r="AB1440" s="47" t="str">
        <f t="shared" si="175"/>
        <v/>
      </c>
      <c r="AC1440" s="47" t="str">
        <f t="shared" si="176"/>
        <v/>
      </c>
      <c r="AD1440" s="165" t="str">
        <f t="shared" si="177"/>
        <v/>
      </c>
    </row>
    <row r="1441" spans="1:30" x14ac:dyDescent="0.25">
      <c r="A1441" s="48" t="s">
        <v>2420</v>
      </c>
      <c r="B1441" s="48"/>
      <c r="C1441" s="48"/>
      <c r="D1441" s="48"/>
      <c r="E1441" s="48" t="s">
        <v>2388</v>
      </c>
      <c r="F1441" s="48" t="s">
        <v>2357</v>
      </c>
      <c r="G1441" s="48" t="s">
        <v>11</v>
      </c>
      <c r="H1441" s="48" t="s">
        <v>2424</v>
      </c>
      <c r="I1441" s="48">
        <v>1</v>
      </c>
      <c r="J1441" s="48" t="s">
        <v>1146</v>
      </c>
      <c r="K1441" s="48" t="s">
        <v>1487</v>
      </c>
      <c r="M1441" s="48">
        <f>_xlfn.XLOOKUP(BASE!$A2173,dd_carteira_fundição!A:A,dd_carteira_fundição!G:G,"",0)</f>
        <v>2</v>
      </c>
      <c r="N1441" s="48" t="s">
        <v>1164</v>
      </c>
      <c r="P1441" s="48" t="s">
        <v>1158</v>
      </c>
      <c r="Q1441" s="102"/>
      <c r="R1441" s="48" t="s">
        <v>1690</v>
      </c>
      <c r="S1441" s="48" t="s">
        <v>168</v>
      </c>
      <c r="T1441" s="215">
        <v>560</v>
      </c>
      <c r="U1441" s="48" t="str">
        <f>IFERROR(INDEX('TAXA DE OCUP. RECUR.'!$F$1:$F$60, MATCH(T1441, 'TAXA DE OCUP. RECUR.'!$E$1:$E$60, 0)),"")</f>
        <v>FRESA DROPP HEINN - [560]</v>
      </c>
      <c r="V1441" s="216">
        <v>10.26</v>
      </c>
      <c r="W1441" s="102"/>
      <c r="X1441" s="229"/>
      <c r="Y1441" s="229"/>
      <c r="Z1441" s="47">
        <f t="shared" si="178"/>
        <v>1</v>
      </c>
      <c r="AA1441" s="47" t="str">
        <f t="shared" si="179"/>
        <v/>
      </c>
      <c r="AB1441" s="47" t="str">
        <f t="shared" si="175"/>
        <v/>
      </c>
      <c r="AC1441" s="47" t="str">
        <f t="shared" si="176"/>
        <v/>
      </c>
      <c r="AD1441" s="165" t="str">
        <f t="shared" si="177"/>
        <v/>
      </c>
    </row>
    <row r="1442" spans="1:30" x14ac:dyDescent="0.25">
      <c r="A1442" s="48" t="s">
        <v>2420</v>
      </c>
      <c r="B1442" s="48"/>
      <c r="C1442" s="48"/>
      <c r="D1442" s="48"/>
      <c r="E1442" s="48" t="s">
        <v>2388</v>
      </c>
      <c r="F1442" s="48" t="s">
        <v>2357</v>
      </c>
      <c r="G1442" s="48" t="s">
        <v>11</v>
      </c>
      <c r="H1442" s="48" t="s">
        <v>2424</v>
      </c>
      <c r="I1442" s="48">
        <v>1</v>
      </c>
      <c r="J1442" s="48" t="s">
        <v>1146</v>
      </c>
      <c r="K1442" s="48" t="s">
        <v>1487</v>
      </c>
      <c r="M1442" s="48">
        <f>_xlfn.XLOOKUP(BASE!$A2174,dd_carteira_fundição!A:A,dd_carteira_fundição!G:G,"",0)</f>
        <v>3</v>
      </c>
      <c r="N1442" s="48" t="s">
        <v>1164</v>
      </c>
      <c r="P1442" s="48" t="s">
        <v>1158</v>
      </c>
      <c r="Q1442" s="102"/>
      <c r="R1442" s="48" t="s">
        <v>1690</v>
      </c>
      <c r="S1442" s="48" t="s">
        <v>169</v>
      </c>
      <c r="T1442" s="215">
        <v>610</v>
      </c>
      <c r="U1442" s="48" t="str">
        <f>IFERROR(INDEX('TAXA DE OCUP. RECUR.'!$F$1:$F$60, MATCH(T1442, 'TAXA DE OCUP. RECUR.'!$E$1:$E$60, 0)),"")</f>
        <v>FRESADORA HEYLIGENTASDE - [610]</v>
      </c>
      <c r="V1442" s="216">
        <v>5.723546982021495</v>
      </c>
      <c r="W1442" s="102"/>
      <c r="X1442" s="229"/>
      <c r="Y1442" s="229"/>
      <c r="Z1442" s="47">
        <f t="shared" si="178"/>
        <v>1</v>
      </c>
      <c r="AA1442" s="47" t="str">
        <f t="shared" si="179"/>
        <v/>
      </c>
      <c r="AB1442" s="47" t="str">
        <f t="shared" si="175"/>
        <v/>
      </c>
      <c r="AC1442" s="47" t="str">
        <f t="shared" si="176"/>
        <v/>
      </c>
      <c r="AD1442" s="165" t="str">
        <f t="shared" si="177"/>
        <v/>
      </c>
    </row>
    <row r="1443" spans="1:30" x14ac:dyDescent="0.25">
      <c r="A1443" s="48" t="s">
        <v>2420</v>
      </c>
      <c r="B1443" s="48"/>
      <c r="C1443" s="48"/>
      <c r="D1443" s="48"/>
      <c r="E1443" s="48" t="s">
        <v>2388</v>
      </c>
      <c r="F1443" s="48" t="s">
        <v>2357</v>
      </c>
      <c r="G1443" s="48" t="s">
        <v>11</v>
      </c>
      <c r="H1443" s="48" t="s">
        <v>2424</v>
      </c>
      <c r="I1443" s="48">
        <v>1</v>
      </c>
      <c r="J1443" s="48" t="s">
        <v>1146</v>
      </c>
      <c r="K1443" s="48" t="s">
        <v>1487</v>
      </c>
      <c r="M1443" s="48">
        <f>_xlfn.XLOOKUP(BASE!$A2175,dd_carteira_fundição!A:A,dd_carteira_fundição!G:G,"",0)</f>
        <v>3</v>
      </c>
      <c r="N1443" s="48" t="s">
        <v>1164</v>
      </c>
      <c r="P1443" s="48" t="s">
        <v>1158</v>
      </c>
      <c r="Q1443" s="102"/>
      <c r="R1443" s="48" t="s">
        <v>1690</v>
      </c>
      <c r="S1443" s="48" t="s">
        <v>170</v>
      </c>
      <c r="T1443" s="215">
        <v>610</v>
      </c>
      <c r="U1443" s="48" t="str">
        <f>IFERROR(INDEX('TAXA DE OCUP. RECUR.'!$F$1:$F$60, MATCH(T1443, 'TAXA DE OCUP. RECUR.'!$E$1:$E$60, 0)),"")</f>
        <v>FRESADORA HEYLIGENTASDE - [610]</v>
      </c>
      <c r="V1443" s="216">
        <v>2.421374458874459</v>
      </c>
      <c r="W1443" s="102"/>
      <c r="X1443" s="229"/>
      <c r="Y1443" s="229"/>
      <c r="Z1443" s="47">
        <f t="shared" si="178"/>
        <v>1</v>
      </c>
      <c r="AA1443" s="47" t="str">
        <f t="shared" si="179"/>
        <v/>
      </c>
      <c r="AB1443" s="47" t="str">
        <f t="shared" si="175"/>
        <v/>
      </c>
      <c r="AC1443" s="47" t="str">
        <f t="shared" si="176"/>
        <v/>
      </c>
      <c r="AD1443" s="165" t="str">
        <f t="shared" si="177"/>
        <v/>
      </c>
    </row>
    <row r="1444" spans="1:30" x14ac:dyDescent="0.25">
      <c r="A1444" s="48" t="s">
        <v>2420</v>
      </c>
      <c r="B1444" s="48"/>
      <c r="C1444" s="48"/>
      <c r="D1444" s="48"/>
      <c r="E1444" s="48" t="s">
        <v>2388</v>
      </c>
      <c r="F1444" s="48" t="s">
        <v>2357</v>
      </c>
      <c r="G1444" s="48" t="s">
        <v>11</v>
      </c>
      <c r="H1444" s="48" t="s">
        <v>2424</v>
      </c>
      <c r="I1444" s="48">
        <v>1</v>
      </c>
      <c r="J1444" s="48" t="s">
        <v>1146</v>
      </c>
      <c r="K1444" s="48" t="s">
        <v>1487</v>
      </c>
      <c r="M1444" s="48">
        <f>_xlfn.XLOOKUP(BASE!$A2176,dd_carteira_fundição!A:A,dd_carteira_fundição!G:G,"",0)</f>
        <v>3</v>
      </c>
      <c r="N1444" s="48" t="s">
        <v>1164</v>
      </c>
      <c r="P1444" s="48" t="s">
        <v>1158</v>
      </c>
      <c r="Q1444" s="102"/>
      <c r="R1444" s="48" t="s">
        <v>158</v>
      </c>
      <c r="S1444" s="48" t="s">
        <v>158</v>
      </c>
      <c r="T1444" s="215">
        <v>2</v>
      </c>
      <c r="U1444" s="48" t="str">
        <f>IFERROR(INDEX('TAXA DE OCUP. RECUR.'!$F$1:$F$60, MATCH(T1444, 'TAXA DE OCUP. RECUR.'!$E$1:$E$60, 0)),"")</f>
        <v>EXPEDIÇÃO</v>
      </c>
      <c r="V1444" s="216">
        <v>1</v>
      </c>
      <c r="W1444" s="102"/>
      <c r="X1444" s="229" t="str">
        <f>_xlfn.XLOOKUP(H1444,'CARTEIRA GERAL - USI.'!J:J,'CARTEIRA GERAL - USI.'!$O:$O,"",0)</f>
        <v/>
      </c>
      <c r="Y1444" s="229"/>
      <c r="Z1444" s="47" t="str">
        <f t="shared" si="178"/>
        <v/>
      </c>
      <c r="AA1444" s="47" t="str">
        <f t="shared" si="179"/>
        <v/>
      </c>
      <c r="AB1444" s="47" t="str">
        <f t="shared" si="175"/>
        <v/>
      </c>
      <c r="AC1444" s="47" t="str">
        <f t="shared" si="176"/>
        <v/>
      </c>
      <c r="AD1444" s="165" t="str">
        <f t="shared" si="177"/>
        <v/>
      </c>
    </row>
    <row r="1445" spans="1:30" x14ac:dyDescent="0.25">
      <c r="A1445" s="48" t="s">
        <v>2421</v>
      </c>
      <c r="B1445" s="48"/>
      <c r="C1445" s="48"/>
      <c r="D1445" s="48"/>
      <c r="E1445" s="48" t="s">
        <v>2388</v>
      </c>
      <c r="F1445" s="48" t="s">
        <v>2357</v>
      </c>
      <c r="G1445" s="48" t="s">
        <v>11</v>
      </c>
      <c r="H1445" s="48" t="s">
        <v>2425</v>
      </c>
      <c r="I1445" s="48">
        <v>1</v>
      </c>
      <c r="J1445" s="48" t="s">
        <v>1146</v>
      </c>
      <c r="K1445" s="48" t="s">
        <v>1487</v>
      </c>
      <c r="M1445" s="48">
        <f>_xlfn.XLOOKUP(BASE!$A2177,dd_carteira_fundição!A:A,dd_carteira_fundição!G:G,"",0)</f>
        <v>3</v>
      </c>
      <c r="N1445" s="48" t="s">
        <v>1164</v>
      </c>
      <c r="P1445" s="48" t="s">
        <v>1158</v>
      </c>
      <c r="Q1445" s="102"/>
      <c r="R1445" s="48" t="s">
        <v>1687</v>
      </c>
      <c r="S1445" s="48" t="s">
        <v>1156</v>
      </c>
      <c r="T1445" s="215">
        <v>1</v>
      </c>
      <c r="U1445" s="48" t="str">
        <f>IFERROR(INDEX('TAXA DE OCUP. RECUR.'!$F$1:$F$60, MATCH(T1445, 'TAXA DE OCUP. RECUR.'!$E$1:$E$60, 0)),"")</f>
        <v>FUNDIÇÃO MORENO</v>
      </c>
      <c r="V1445" s="216">
        <v>1</v>
      </c>
      <c r="W1445" s="102"/>
      <c r="X1445" s="229">
        <v>46207</v>
      </c>
      <c r="Y1445" s="229"/>
      <c r="Z1445" s="47">
        <f t="shared" si="178"/>
        <v>27</v>
      </c>
      <c r="AA1445" s="47" t="str">
        <f t="shared" si="179"/>
        <v/>
      </c>
      <c r="AB1445" s="47" t="str">
        <f t="shared" si="175"/>
        <v>jul</v>
      </c>
      <c r="AC1445" s="47" t="str">
        <f t="shared" si="176"/>
        <v>2026</v>
      </c>
      <c r="AD1445" s="165" t="str">
        <f t="shared" si="177"/>
        <v/>
      </c>
    </row>
    <row r="1446" spans="1:30" x14ac:dyDescent="0.25">
      <c r="A1446" s="48" t="s">
        <v>2421</v>
      </c>
      <c r="B1446" s="48"/>
      <c r="C1446" s="48"/>
      <c r="D1446" s="48"/>
      <c r="E1446" s="48" t="s">
        <v>2388</v>
      </c>
      <c r="F1446" s="48" t="s">
        <v>2357</v>
      </c>
      <c r="G1446" s="48" t="s">
        <v>11</v>
      </c>
      <c r="H1446" s="48" t="s">
        <v>2425</v>
      </c>
      <c r="I1446" s="48">
        <v>1</v>
      </c>
      <c r="J1446" s="48" t="s">
        <v>1146</v>
      </c>
      <c r="K1446" s="48" t="s">
        <v>1487</v>
      </c>
      <c r="M1446" s="48">
        <f>_xlfn.XLOOKUP(BASE!$A2178,dd_carteira_fundição!A:A,dd_carteira_fundição!G:G,"",0)</f>
        <v>3</v>
      </c>
      <c r="N1446" s="48" t="s">
        <v>1164</v>
      </c>
      <c r="P1446" s="48" t="s">
        <v>1158</v>
      </c>
      <c r="Q1446" s="102"/>
      <c r="R1446" s="48" t="s">
        <v>1690</v>
      </c>
      <c r="S1446" s="48" t="s">
        <v>166</v>
      </c>
      <c r="T1446" s="215">
        <v>106</v>
      </c>
      <c r="U1446" s="48" t="str">
        <f>IFERROR(INDEX('TAXA DE OCUP. RECUR.'!$F$1:$F$60, MATCH(T1446, 'TAXA DE OCUP. RECUR.'!$E$1:$E$60, 0)),"")</f>
        <v>PLAINA DE MESA POREBA - [106]</v>
      </c>
      <c r="V1446" s="216">
        <v>15.659999999999998</v>
      </c>
      <c r="W1446" s="102"/>
      <c r="X1446" s="229"/>
      <c r="Y1446" s="229"/>
      <c r="Z1446" s="47">
        <f t="shared" si="178"/>
        <v>1</v>
      </c>
      <c r="AA1446" s="47" t="str">
        <f t="shared" si="179"/>
        <v/>
      </c>
      <c r="AB1446" s="47" t="str">
        <f t="shared" si="175"/>
        <v/>
      </c>
      <c r="AC1446" s="47" t="str">
        <f t="shared" si="176"/>
        <v/>
      </c>
      <c r="AD1446" s="165" t="str">
        <f t="shared" si="177"/>
        <v/>
      </c>
    </row>
    <row r="1447" spans="1:30" x14ac:dyDescent="0.25">
      <c r="A1447" s="48" t="s">
        <v>2421</v>
      </c>
      <c r="B1447" s="48"/>
      <c r="C1447" s="48"/>
      <c r="D1447" s="48"/>
      <c r="E1447" s="48" t="s">
        <v>2388</v>
      </c>
      <c r="F1447" s="48" t="s">
        <v>2357</v>
      </c>
      <c r="G1447" s="48" t="s">
        <v>11</v>
      </c>
      <c r="H1447" s="48" t="s">
        <v>2425</v>
      </c>
      <c r="I1447" s="48">
        <v>1</v>
      </c>
      <c r="J1447" s="48" t="s">
        <v>1146</v>
      </c>
      <c r="K1447" s="48" t="s">
        <v>1487</v>
      </c>
      <c r="M1447" s="48">
        <f>_xlfn.XLOOKUP(BASE!$A2179,dd_carteira_fundição!A:A,dd_carteira_fundição!G:G,"",0)</f>
        <v>3</v>
      </c>
      <c r="N1447" s="48" t="s">
        <v>1164</v>
      </c>
      <c r="P1447" s="48" t="s">
        <v>1158</v>
      </c>
      <c r="Q1447" s="102"/>
      <c r="R1447" s="48" t="s">
        <v>1690</v>
      </c>
      <c r="S1447" s="48" t="s">
        <v>167</v>
      </c>
      <c r="T1447" s="215">
        <v>151</v>
      </c>
      <c r="U1447" s="48" t="str">
        <f>IFERROR(INDEX('TAXA DE OCUP. RECUR.'!$F$1:$F$60, MATCH(T1447, 'TAXA DE OCUP. RECUR.'!$E$1:$E$60, 0)),"")</f>
        <v>MANDRILH. FISHER MILL - [151]</v>
      </c>
      <c r="V1447" s="216">
        <v>1.8818181818181814</v>
      </c>
      <c r="W1447" s="102"/>
      <c r="X1447" s="229"/>
      <c r="Y1447" s="229"/>
      <c r="Z1447" s="47">
        <f t="shared" si="178"/>
        <v>1</v>
      </c>
      <c r="AA1447" s="47" t="str">
        <f t="shared" si="179"/>
        <v/>
      </c>
      <c r="AB1447" s="47" t="str">
        <f t="shared" si="175"/>
        <v/>
      </c>
      <c r="AC1447" s="47" t="str">
        <f t="shared" si="176"/>
        <v/>
      </c>
      <c r="AD1447" s="165" t="str">
        <f t="shared" si="177"/>
        <v/>
      </c>
    </row>
    <row r="1448" spans="1:30" x14ac:dyDescent="0.25">
      <c r="A1448" s="48" t="s">
        <v>2421</v>
      </c>
      <c r="B1448" s="48"/>
      <c r="C1448" s="48"/>
      <c r="D1448" s="48"/>
      <c r="E1448" s="48" t="s">
        <v>2388</v>
      </c>
      <c r="F1448" s="48" t="s">
        <v>2357</v>
      </c>
      <c r="G1448" s="48" t="s">
        <v>11</v>
      </c>
      <c r="H1448" s="48" t="s">
        <v>2425</v>
      </c>
      <c r="I1448" s="48">
        <v>1</v>
      </c>
      <c r="J1448" s="48" t="s">
        <v>1146</v>
      </c>
      <c r="K1448" s="48" t="s">
        <v>1487</v>
      </c>
      <c r="M1448" s="48">
        <f>_xlfn.XLOOKUP(BASE!$A2180,dd_carteira_fundição!A:A,dd_carteira_fundição!G:G,"",0)</f>
        <v>4</v>
      </c>
      <c r="N1448" s="48" t="s">
        <v>1164</v>
      </c>
      <c r="P1448" s="48" t="s">
        <v>1158</v>
      </c>
      <c r="Q1448" s="102"/>
      <c r="R1448" s="48" t="s">
        <v>1690</v>
      </c>
      <c r="S1448" s="48" t="s">
        <v>168</v>
      </c>
      <c r="T1448" s="215">
        <v>560</v>
      </c>
      <c r="U1448" s="48" t="str">
        <f>IFERROR(INDEX('TAXA DE OCUP. RECUR.'!$F$1:$F$60, MATCH(T1448, 'TAXA DE OCUP. RECUR.'!$E$1:$E$60, 0)),"")</f>
        <v>FRESA DROPP HEINN - [560]</v>
      </c>
      <c r="V1448" s="216">
        <v>10.26</v>
      </c>
      <c r="W1448" s="102"/>
      <c r="X1448" s="229"/>
      <c r="Y1448" s="229"/>
      <c r="Z1448" s="47">
        <f t="shared" si="178"/>
        <v>1</v>
      </c>
      <c r="AA1448" s="47" t="str">
        <f t="shared" si="179"/>
        <v/>
      </c>
      <c r="AB1448" s="47" t="str">
        <f t="shared" si="175"/>
        <v/>
      </c>
      <c r="AC1448" s="47" t="str">
        <f t="shared" si="176"/>
        <v/>
      </c>
      <c r="AD1448" s="165" t="str">
        <f t="shared" si="177"/>
        <v/>
      </c>
    </row>
    <row r="1449" spans="1:30" x14ac:dyDescent="0.25">
      <c r="A1449" s="48" t="s">
        <v>2421</v>
      </c>
      <c r="B1449" s="48"/>
      <c r="C1449" s="48"/>
      <c r="D1449" s="48"/>
      <c r="E1449" s="48" t="s">
        <v>2388</v>
      </c>
      <c r="F1449" s="48" t="s">
        <v>2357</v>
      </c>
      <c r="G1449" s="48" t="s">
        <v>11</v>
      </c>
      <c r="H1449" s="48" t="s">
        <v>2425</v>
      </c>
      <c r="I1449" s="48">
        <v>1</v>
      </c>
      <c r="J1449" s="48" t="s">
        <v>1146</v>
      </c>
      <c r="K1449" s="48" t="s">
        <v>1487</v>
      </c>
      <c r="M1449" s="48">
        <f>_xlfn.XLOOKUP(BASE!$A2181,dd_carteira_fundição!A:A,dd_carteira_fundição!G:G,"",0)</f>
        <v>4</v>
      </c>
      <c r="N1449" s="48" t="s">
        <v>1164</v>
      </c>
      <c r="P1449" s="48" t="s">
        <v>1158</v>
      </c>
      <c r="Q1449" s="102"/>
      <c r="R1449" s="48" t="s">
        <v>1690</v>
      </c>
      <c r="S1449" s="48" t="s">
        <v>169</v>
      </c>
      <c r="T1449" s="215">
        <v>610</v>
      </c>
      <c r="U1449" s="48" t="str">
        <f>IFERROR(INDEX('TAXA DE OCUP. RECUR.'!$F$1:$F$60, MATCH(T1449, 'TAXA DE OCUP. RECUR.'!$E$1:$E$60, 0)),"")</f>
        <v>FRESADORA HEYLIGENTASDE - [610]</v>
      </c>
      <c r="V1449" s="216">
        <v>5.723546982021495</v>
      </c>
      <c r="W1449" s="102"/>
      <c r="X1449" s="229"/>
      <c r="Y1449" s="229"/>
      <c r="Z1449" s="47">
        <f t="shared" si="178"/>
        <v>1</v>
      </c>
      <c r="AA1449" s="47" t="str">
        <f t="shared" si="179"/>
        <v/>
      </c>
      <c r="AB1449" s="47" t="str">
        <f t="shared" si="175"/>
        <v/>
      </c>
      <c r="AC1449" s="47" t="str">
        <f t="shared" si="176"/>
        <v/>
      </c>
      <c r="AD1449" s="165" t="str">
        <f t="shared" si="177"/>
        <v/>
      </c>
    </row>
    <row r="1450" spans="1:30" x14ac:dyDescent="0.25">
      <c r="A1450" s="48" t="s">
        <v>2421</v>
      </c>
      <c r="B1450" s="48"/>
      <c r="C1450" s="48"/>
      <c r="D1450" s="48"/>
      <c r="E1450" s="48" t="s">
        <v>2388</v>
      </c>
      <c r="F1450" s="48" t="s">
        <v>2357</v>
      </c>
      <c r="G1450" s="48" t="s">
        <v>11</v>
      </c>
      <c r="H1450" s="48" t="s">
        <v>2425</v>
      </c>
      <c r="I1450" s="48">
        <v>1</v>
      </c>
      <c r="J1450" s="48" t="s">
        <v>1146</v>
      </c>
      <c r="K1450" s="48" t="s">
        <v>1487</v>
      </c>
      <c r="M1450" s="48">
        <f>_xlfn.XLOOKUP(BASE!$A2182,dd_carteira_fundição!A:A,dd_carteira_fundição!G:G,"",0)</f>
        <v>4</v>
      </c>
      <c r="N1450" s="48" t="s">
        <v>1164</v>
      </c>
      <c r="P1450" s="48" t="s">
        <v>1158</v>
      </c>
      <c r="Q1450" s="102"/>
      <c r="R1450" s="48" t="s">
        <v>1690</v>
      </c>
      <c r="S1450" s="48" t="s">
        <v>170</v>
      </c>
      <c r="T1450" s="215">
        <v>610</v>
      </c>
      <c r="U1450" s="48" t="str">
        <f>IFERROR(INDEX('TAXA DE OCUP. RECUR.'!$F$1:$F$60, MATCH(T1450, 'TAXA DE OCUP. RECUR.'!$E$1:$E$60, 0)),"")</f>
        <v>FRESADORA HEYLIGENTASDE - [610]</v>
      </c>
      <c r="V1450" s="216">
        <v>2.421374458874459</v>
      </c>
      <c r="W1450" s="102"/>
      <c r="X1450" s="229"/>
      <c r="Y1450" s="229"/>
      <c r="Z1450" s="47">
        <f t="shared" si="178"/>
        <v>1</v>
      </c>
      <c r="AA1450" s="47" t="str">
        <f t="shared" si="179"/>
        <v/>
      </c>
      <c r="AB1450" s="47" t="str">
        <f t="shared" si="175"/>
        <v/>
      </c>
      <c r="AC1450" s="47" t="str">
        <f t="shared" si="176"/>
        <v/>
      </c>
      <c r="AD1450" s="165" t="str">
        <f t="shared" si="177"/>
        <v/>
      </c>
    </row>
    <row r="1451" spans="1:30" x14ac:dyDescent="0.25">
      <c r="A1451" s="48" t="s">
        <v>2421</v>
      </c>
      <c r="B1451" s="48"/>
      <c r="C1451" s="48"/>
      <c r="D1451" s="48"/>
      <c r="E1451" s="48" t="s">
        <v>2388</v>
      </c>
      <c r="F1451" s="48" t="s">
        <v>2357</v>
      </c>
      <c r="G1451" s="48" t="s">
        <v>11</v>
      </c>
      <c r="H1451" s="48" t="s">
        <v>2425</v>
      </c>
      <c r="I1451" s="48">
        <v>1</v>
      </c>
      <c r="J1451" s="48" t="s">
        <v>1146</v>
      </c>
      <c r="K1451" s="48" t="s">
        <v>1487</v>
      </c>
      <c r="M1451" s="48">
        <f>_xlfn.XLOOKUP(BASE!$A2183,dd_carteira_fundição!A:A,dd_carteira_fundição!G:G,"",0)</f>
        <v>4</v>
      </c>
      <c r="N1451" s="48" t="s">
        <v>1164</v>
      </c>
      <c r="P1451" s="48" t="s">
        <v>1158</v>
      </c>
      <c r="Q1451" s="102"/>
      <c r="R1451" s="48" t="s">
        <v>158</v>
      </c>
      <c r="S1451" s="48" t="s">
        <v>158</v>
      </c>
      <c r="T1451" s="215">
        <v>2</v>
      </c>
      <c r="U1451" s="48" t="str">
        <f>IFERROR(INDEX('TAXA DE OCUP. RECUR.'!$F$1:$F$60, MATCH(T1451, 'TAXA DE OCUP. RECUR.'!$E$1:$E$60, 0)),"")</f>
        <v>EXPEDIÇÃO</v>
      </c>
      <c r="V1451" s="216">
        <v>1</v>
      </c>
      <c r="W1451" s="102"/>
      <c r="X1451" s="229" t="str">
        <f>_xlfn.XLOOKUP(H1451,'CARTEIRA GERAL - USI.'!J:J,'CARTEIRA GERAL - USI.'!$O:$O,"",0)</f>
        <v/>
      </c>
      <c r="Y1451" s="229"/>
      <c r="Z1451" s="47" t="str">
        <f t="shared" si="178"/>
        <v/>
      </c>
      <c r="AA1451" s="47" t="str">
        <f t="shared" si="179"/>
        <v/>
      </c>
      <c r="AB1451" s="47" t="str">
        <f t="shared" si="175"/>
        <v/>
      </c>
      <c r="AC1451" s="47" t="str">
        <f t="shared" si="176"/>
        <v/>
      </c>
      <c r="AD1451" s="165" t="str">
        <f t="shared" si="177"/>
        <v/>
      </c>
    </row>
    <row r="1452" spans="1:30" x14ac:dyDescent="0.25">
      <c r="A1452" s="48" t="s">
        <v>2422</v>
      </c>
      <c r="B1452" s="48"/>
      <c r="C1452" s="48"/>
      <c r="D1452" s="48"/>
      <c r="E1452" s="48" t="s">
        <v>2388</v>
      </c>
      <c r="F1452" s="48" t="s">
        <v>655</v>
      </c>
      <c r="G1452" s="48" t="s">
        <v>11</v>
      </c>
      <c r="H1452" s="48" t="s">
        <v>2426</v>
      </c>
      <c r="I1452" s="48">
        <v>1</v>
      </c>
      <c r="J1452" s="48" t="s">
        <v>1146</v>
      </c>
      <c r="K1452" s="48" t="s">
        <v>1487</v>
      </c>
      <c r="M1452" s="48">
        <f>_xlfn.XLOOKUP(BASE!$A2184,dd_carteira_fundição!A:A,dd_carteira_fundição!G:G,"",0)</f>
        <v>4</v>
      </c>
      <c r="N1452" s="48" t="s">
        <v>1164</v>
      </c>
      <c r="P1452" s="48" t="s">
        <v>1159</v>
      </c>
      <c r="Q1452" s="102"/>
      <c r="R1452" s="48" t="s">
        <v>1687</v>
      </c>
      <c r="S1452" s="48" t="s">
        <v>1156</v>
      </c>
      <c r="T1452" s="215">
        <v>1</v>
      </c>
      <c r="U1452" s="48" t="str">
        <f>IFERROR(INDEX('TAXA DE OCUP. RECUR.'!$F$1:$F$60, MATCH(T1452, 'TAXA DE OCUP. RECUR.'!$E$1:$E$60, 0)),"")</f>
        <v>FUNDIÇÃO MORENO</v>
      </c>
      <c r="V1452" s="216">
        <v>1</v>
      </c>
      <c r="W1452" s="102"/>
      <c r="X1452" s="229">
        <v>46207</v>
      </c>
      <c r="Y1452" s="229"/>
      <c r="Z1452" s="47">
        <f t="shared" si="178"/>
        <v>27</v>
      </c>
      <c r="AA1452" s="47" t="str">
        <f t="shared" si="179"/>
        <v/>
      </c>
      <c r="AB1452" s="47" t="str">
        <f t="shared" ref="AB1452:AB1515" si="180">IFERROR(IF(X1452="","",TEXT(X1452,"MMM")),"")</f>
        <v>jul</v>
      </c>
      <c r="AC1452" s="47" t="str">
        <f t="shared" ref="AC1452:AC1515" si="181">IFERROR(IF(X1452="","",TEXT(X1452,"AAAA")),"")</f>
        <v>2026</v>
      </c>
      <c r="AD1452" s="165" t="str">
        <f t="shared" si="177"/>
        <v/>
      </c>
    </row>
    <row r="1453" spans="1:30" x14ac:dyDescent="0.25">
      <c r="A1453" s="48" t="s">
        <v>2422</v>
      </c>
      <c r="B1453" s="48"/>
      <c r="C1453" s="48"/>
      <c r="D1453" s="48"/>
      <c r="E1453" s="48" t="s">
        <v>2388</v>
      </c>
      <c r="F1453" s="48" t="s">
        <v>655</v>
      </c>
      <c r="G1453" s="48" t="s">
        <v>11</v>
      </c>
      <c r="H1453" s="48" t="s">
        <v>2426</v>
      </c>
      <c r="I1453" s="48">
        <v>1</v>
      </c>
      <c r="J1453" s="48" t="s">
        <v>1146</v>
      </c>
      <c r="K1453" s="48" t="s">
        <v>1487</v>
      </c>
      <c r="M1453" s="48">
        <f>_xlfn.XLOOKUP(BASE!$A2185,dd_carteira_fundição!A:A,dd_carteira_fundição!G:G,"",0)</f>
        <v>4</v>
      </c>
      <c r="N1453" s="48" t="s">
        <v>1164</v>
      </c>
      <c r="P1453" s="48" t="s">
        <v>1159</v>
      </c>
      <c r="Q1453" s="102"/>
      <c r="R1453" s="48" t="s">
        <v>1690</v>
      </c>
      <c r="S1453" s="48" t="s">
        <v>166</v>
      </c>
      <c r="T1453" s="215">
        <v>106</v>
      </c>
      <c r="U1453" s="48" t="str">
        <f>IFERROR(INDEX('TAXA DE OCUP. RECUR.'!$F$1:$F$60, MATCH(T1453, 'TAXA DE OCUP. RECUR.'!$E$1:$E$60, 0)),"")</f>
        <v>PLAINA DE MESA POREBA - [106]</v>
      </c>
      <c r="V1453" s="216">
        <v>12.15</v>
      </c>
      <c r="W1453" s="102"/>
      <c r="X1453" s="229"/>
      <c r="Y1453" s="229"/>
      <c r="Z1453" s="47">
        <f t="shared" si="178"/>
        <v>1</v>
      </c>
      <c r="AA1453" s="47" t="str">
        <f t="shared" si="179"/>
        <v/>
      </c>
      <c r="AB1453" s="47" t="str">
        <f t="shared" si="180"/>
        <v/>
      </c>
      <c r="AC1453" s="47" t="str">
        <f t="shared" si="181"/>
        <v/>
      </c>
      <c r="AD1453" s="165" t="str">
        <f t="shared" si="177"/>
        <v/>
      </c>
    </row>
    <row r="1454" spans="1:30" x14ac:dyDescent="0.25">
      <c r="A1454" s="48" t="s">
        <v>2422</v>
      </c>
      <c r="B1454" s="48"/>
      <c r="C1454" s="48"/>
      <c r="D1454" s="48"/>
      <c r="E1454" s="48" t="s">
        <v>2388</v>
      </c>
      <c r="F1454" s="48" t="s">
        <v>655</v>
      </c>
      <c r="G1454" s="48" t="s">
        <v>11</v>
      </c>
      <c r="H1454" s="48" t="s">
        <v>2426</v>
      </c>
      <c r="I1454" s="48">
        <v>1</v>
      </c>
      <c r="J1454" s="48" t="s">
        <v>1146</v>
      </c>
      <c r="K1454" s="48" t="s">
        <v>1487</v>
      </c>
      <c r="M1454" s="48">
        <f>_xlfn.XLOOKUP(BASE!$A2186,dd_carteira_fundição!A:A,dd_carteira_fundição!G:G,"",0)</f>
        <v>1</v>
      </c>
      <c r="N1454" s="48" t="s">
        <v>1164</v>
      </c>
      <c r="P1454" s="48" t="s">
        <v>1159</v>
      </c>
      <c r="Q1454" s="102"/>
      <c r="R1454" s="48" t="s">
        <v>1690</v>
      </c>
      <c r="S1454" s="48" t="s">
        <v>167</v>
      </c>
      <c r="T1454" s="215">
        <v>151</v>
      </c>
      <c r="U1454" s="48" t="str">
        <f>IFERROR(INDEX('TAXA DE OCUP. RECUR.'!$F$1:$F$60, MATCH(T1454, 'TAXA DE OCUP. RECUR.'!$E$1:$E$60, 0)),"")</f>
        <v>MANDRILH. FISHER MILL - [151]</v>
      </c>
      <c r="V1454" s="216">
        <v>1.718181818181818</v>
      </c>
      <c r="W1454" s="102"/>
      <c r="X1454" s="229"/>
      <c r="Y1454" s="229"/>
      <c r="Z1454" s="47">
        <f t="shared" si="178"/>
        <v>1</v>
      </c>
      <c r="AA1454" s="47" t="str">
        <f t="shared" si="179"/>
        <v/>
      </c>
      <c r="AB1454" s="47" t="str">
        <f t="shared" si="180"/>
        <v/>
      </c>
      <c r="AC1454" s="47" t="str">
        <f t="shared" si="181"/>
        <v/>
      </c>
      <c r="AD1454" s="165" t="str">
        <f t="shared" si="177"/>
        <v/>
      </c>
    </row>
    <row r="1455" spans="1:30" x14ac:dyDescent="0.25">
      <c r="A1455" s="48" t="s">
        <v>2422</v>
      </c>
      <c r="B1455" s="48"/>
      <c r="C1455" s="48"/>
      <c r="D1455" s="48"/>
      <c r="E1455" s="48" t="s">
        <v>2388</v>
      </c>
      <c r="F1455" s="48" t="s">
        <v>655</v>
      </c>
      <c r="G1455" s="48" t="s">
        <v>11</v>
      </c>
      <c r="H1455" s="48" t="s">
        <v>2426</v>
      </c>
      <c r="I1455" s="48">
        <v>1</v>
      </c>
      <c r="J1455" s="48" t="s">
        <v>1146</v>
      </c>
      <c r="K1455" s="48" t="s">
        <v>1487</v>
      </c>
      <c r="M1455" s="48">
        <f>_xlfn.XLOOKUP(BASE!$A2187,dd_carteira_fundição!A:A,dd_carteira_fundição!G:G,"",0)</f>
        <v>1</v>
      </c>
      <c r="N1455" s="48" t="s">
        <v>1164</v>
      </c>
      <c r="P1455" s="48" t="s">
        <v>1159</v>
      </c>
      <c r="Q1455" s="102"/>
      <c r="R1455" s="48" t="s">
        <v>1690</v>
      </c>
      <c r="S1455" s="48" t="s">
        <v>168</v>
      </c>
      <c r="T1455" s="215">
        <v>560</v>
      </c>
      <c r="U1455" s="48" t="str">
        <f>IFERROR(INDEX('TAXA DE OCUP. RECUR.'!$F$1:$F$60, MATCH(T1455, 'TAXA DE OCUP. RECUR.'!$E$1:$E$60, 0)),"")</f>
        <v>FRESA DROPP HEINN - [560]</v>
      </c>
      <c r="V1455" s="216">
        <v>9.18</v>
      </c>
      <c r="W1455" s="102"/>
      <c r="X1455" s="229"/>
      <c r="Y1455" s="229"/>
      <c r="Z1455" s="47">
        <f t="shared" si="178"/>
        <v>1</v>
      </c>
      <c r="AA1455" s="47" t="str">
        <f t="shared" si="179"/>
        <v/>
      </c>
      <c r="AB1455" s="47" t="str">
        <f t="shared" si="180"/>
        <v/>
      </c>
      <c r="AC1455" s="47" t="str">
        <f t="shared" si="181"/>
        <v/>
      </c>
      <c r="AD1455" s="165" t="str">
        <f t="shared" si="177"/>
        <v/>
      </c>
    </row>
    <row r="1456" spans="1:30" x14ac:dyDescent="0.25">
      <c r="A1456" s="48" t="s">
        <v>2422</v>
      </c>
      <c r="B1456" s="48"/>
      <c r="C1456" s="48"/>
      <c r="D1456" s="48"/>
      <c r="E1456" s="48" t="s">
        <v>2388</v>
      </c>
      <c r="F1456" s="48" t="s">
        <v>655</v>
      </c>
      <c r="G1456" s="48" t="s">
        <v>11</v>
      </c>
      <c r="H1456" s="48" t="s">
        <v>2426</v>
      </c>
      <c r="I1456" s="48">
        <v>1</v>
      </c>
      <c r="J1456" s="48" t="s">
        <v>1146</v>
      </c>
      <c r="K1456" s="48" t="s">
        <v>1487</v>
      </c>
      <c r="M1456" s="48">
        <f>_xlfn.XLOOKUP(BASE!$A2188,dd_carteira_fundição!A:A,dd_carteira_fundição!G:G,"",0)</f>
        <v>1</v>
      </c>
      <c r="N1456" s="48" t="s">
        <v>1164</v>
      </c>
      <c r="P1456" s="48" t="s">
        <v>1159</v>
      </c>
      <c r="Q1456" s="102"/>
      <c r="R1456" s="48" t="s">
        <v>1690</v>
      </c>
      <c r="S1456" s="48" t="s">
        <v>169</v>
      </c>
      <c r="T1456" s="215">
        <v>610</v>
      </c>
      <c r="U1456" s="48" t="str">
        <f>IFERROR(INDEX('TAXA DE OCUP. RECUR.'!$F$1:$F$60, MATCH(T1456, 'TAXA DE OCUP. RECUR.'!$E$1:$E$60, 0)),"")</f>
        <v>FRESADORA HEYLIGENTASDE - [610]</v>
      </c>
      <c r="V1456" s="216">
        <v>5.1589425241477738</v>
      </c>
      <c r="W1456" s="102"/>
      <c r="X1456" s="229"/>
      <c r="Y1456" s="229"/>
      <c r="Z1456" s="47">
        <f t="shared" si="178"/>
        <v>1</v>
      </c>
      <c r="AA1456" s="47" t="str">
        <f t="shared" si="179"/>
        <v/>
      </c>
      <c r="AB1456" s="47" t="str">
        <f t="shared" si="180"/>
        <v/>
      </c>
      <c r="AC1456" s="47" t="str">
        <f t="shared" si="181"/>
        <v/>
      </c>
      <c r="AD1456" s="165" t="str">
        <f t="shared" si="177"/>
        <v/>
      </c>
    </row>
    <row r="1457" spans="1:30" x14ac:dyDescent="0.25">
      <c r="A1457" s="48" t="s">
        <v>2422</v>
      </c>
      <c r="B1457" s="48"/>
      <c r="C1457" s="48"/>
      <c r="D1457" s="48"/>
      <c r="E1457" s="48" t="s">
        <v>2388</v>
      </c>
      <c r="F1457" s="48" t="s">
        <v>655</v>
      </c>
      <c r="G1457" s="48" t="s">
        <v>11</v>
      </c>
      <c r="H1457" s="48" t="s">
        <v>2426</v>
      </c>
      <c r="I1457" s="48">
        <v>1</v>
      </c>
      <c r="J1457" s="48" t="s">
        <v>1146</v>
      </c>
      <c r="K1457" s="48" t="s">
        <v>1487</v>
      </c>
      <c r="M1457" s="48">
        <f>_xlfn.XLOOKUP(BASE!$A2189,dd_carteira_fundição!A:A,dd_carteira_fundição!G:G,"",0)</f>
        <v>1</v>
      </c>
      <c r="N1457" s="48" t="s">
        <v>1164</v>
      </c>
      <c r="P1457" s="48" t="s">
        <v>1159</v>
      </c>
      <c r="Q1457" s="102"/>
      <c r="R1457" s="48" t="s">
        <v>1690</v>
      </c>
      <c r="S1457" s="48" t="s">
        <v>170</v>
      </c>
      <c r="T1457" s="215">
        <v>610</v>
      </c>
      <c r="U1457" s="48" t="str">
        <f>IFERROR(INDEX('TAXA DE OCUP. RECUR.'!$F$1:$F$60, MATCH(T1457, 'TAXA DE OCUP. RECUR.'!$E$1:$E$60, 0)),"")</f>
        <v>FRESADORA HEYLIGENTASDE - [610]</v>
      </c>
      <c r="V1457" s="216">
        <v>2.2023336038961037</v>
      </c>
      <c r="W1457" s="102"/>
      <c r="X1457" s="229"/>
      <c r="Y1457" s="229"/>
      <c r="Z1457" s="47">
        <f t="shared" si="178"/>
        <v>1</v>
      </c>
      <c r="AA1457" s="47" t="str">
        <f t="shared" si="179"/>
        <v/>
      </c>
      <c r="AB1457" s="47" t="str">
        <f t="shared" si="180"/>
        <v/>
      </c>
      <c r="AC1457" s="47" t="str">
        <f t="shared" si="181"/>
        <v/>
      </c>
      <c r="AD1457" s="165" t="str">
        <f t="shared" si="177"/>
        <v/>
      </c>
    </row>
    <row r="1458" spans="1:30" x14ac:dyDescent="0.25">
      <c r="A1458" s="48" t="s">
        <v>2422</v>
      </c>
      <c r="B1458" s="48"/>
      <c r="C1458" s="48"/>
      <c r="D1458" s="48"/>
      <c r="E1458" s="48" t="s">
        <v>2388</v>
      </c>
      <c r="F1458" s="48" t="s">
        <v>655</v>
      </c>
      <c r="G1458" s="48" t="s">
        <v>11</v>
      </c>
      <c r="H1458" s="48" t="s">
        <v>2426</v>
      </c>
      <c r="I1458" s="48">
        <v>1</v>
      </c>
      <c r="J1458" s="48" t="s">
        <v>1146</v>
      </c>
      <c r="K1458" s="48" t="s">
        <v>1487</v>
      </c>
      <c r="M1458" s="48">
        <f>_xlfn.XLOOKUP(BASE!$A2190,dd_carteira_fundição!A:A,dd_carteira_fundição!G:G,"",0)</f>
        <v>1</v>
      </c>
      <c r="N1458" s="48" t="s">
        <v>1164</v>
      </c>
      <c r="P1458" s="48" t="s">
        <v>1159</v>
      </c>
      <c r="Q1458" s="102"/>
      <c r="R1458" s="48" t="s">
        <v>158</v>
      </c>
      <c r="S1458" s="48" t="s">
        <v>158</v>
      </c>
      <c r="T1458" s="215">
        <v>2</v>
      </c>
      <c r="U1458" s="48" t="str">
        <f>IFERROR(INDEX('TAXA DE OCUP. RECUR.'!$F$1:$F$60, MATCH(T1458, 'TAXA DE OCUP. RECUR.'!$E$1:$E$60, 0)),"")</f>
        <v>EXPEDIÇÃO</v>
      </c>
      <c r="V1458" s="216">
        <v>1</v>
      </c>
      <c r="W1458" s="102"/>
      <c r="X1458" s="229" t="str">
        <f>_xlfn.XLOOKUP(H1458,'CARTEIRA GERAL - USI.'!J:J,'CARTEIRA GERAL - USI.'!$O:$O,"",0)</f>
        <v/>
      </c>
      <c r="Y1458" s="229"/>
      <c r="Z1458" s="47" t="str">
        <f t="shared" si="178"/>
        <v/>
      </c>
      <c r="AA1458" s="47" t="str">
        <f t="shared" si="179"/>
        <v/>
      </c>
      <c r="AB1458" s="47" t="str">
        <f t="shared" si="180"/>
        <v/>
      </c>
      <c r="AC1458" s="47" t="str">
        <f t="shared" si="181"/>
        <v/>
      </c>
      <c r="AD1458" s="165" t="str">
        <f t="shared" si="177"/>
        <v/>
      </c>
    </row>
    <row r="1459" spans="1:30" x14ac:dyDescent="0.25">
      <c r="A1459" s="48" t="s">
        <v>1946</v>
      </c>
      <c r="B1459" s="48"/>
      <c r="C1459" s="48"/>
      <c r="D1459" s="48"/>
      <c r="E1459" s="48" t="s">
        <v>207</v>
      </c>
      <c r="F1459" s="48" t="s">
        <v>392</v>
      </c>
      <c r="G1459" s="48" t="s">
        <v>11</v>
      </c>
      <c r="H1459" s="48" t="s">
        <v>1947</v>
      </c>
      <c r="I1459" s="48">
        <v>1</v>
      </c>
      <c r="J1459" s="48" t="s">
        <v>1146</v>
      </c>
      <c r="K1459" s="48" t="s">
        <v>1487</v>
      </c>
      <c r="M1459" s="48">
        <f>_xlfn.XLOOKUP(BASE!$A2191,dd_carteira_fundição!A:A,dd_carteira_fundição!G:G,"",0)</f>
        <v>1</v>
      </c>
      <c r="N1459" s="48" t="s">
        <v>1164</v>
      </c>
      <c r="P1459" s="48" t="s">
        <v>1160</v>
      </c>
      <c r="Q1459" s="102"/>
      <c r="R1459" s="48" t="s">
        <v>1687</v>
      </c>
      <c r="S1459" s="48" t="s">
        <v>1156</v>
      </c>
      <c r="T1459" s="215">
        <v>1</v>
      </c>
      <c r="U1459" s="48" t="str">
        <f>IFERROR(INDEX('TAXA DE OCUP. RECUR.'!$F$1:$F$60, MATCH(T1459, 'TAXA DE OCUP. RECUR.'!$E$1:$E$60, 0)),"")</f>
        <v>FUNDIÇÃO MORENO</v>
      </c>
      <c r="V1459" s="216">
        <v>1</v>
      </c>
      <c r="W1459" s="102"/>
      <c r="X1459" s="229" t="str">
        <f>_xlfn.XLOOKUP(H1459,'CARTEIRA GERAL - USI.'!$J:$J,'CARTEIRA GERAL - USI.'!N:N,"",0)</f>
        <v/>
      </c>
      <c r="Y1459" s="229"/>
      <c r="Z1459" s="47" t="str">
        <f t="shared" si="178"/>
        <v/>
      </c>
      <c r="AA1459" s="47" t="str">
        <f t="shared" si="179"/>
        <v/>
      </c>
      <c r="AB1459" s="47" t="str">
        <f t="shared" si="180"/>
        <v/>
      </c>
      <c r="AC1459" s="47" t="str">
        <f t="shared" si="181"/>
        <v/>
      </c>
      <c r="AD1459" s="165" t="str">
        <f t="shared" si="177"/>
        <v/>
      </c>
    </row>
    <row r="1460" spans="1:30" x14ac:dyDescent="0.25">
      <c r="A1460" s="48" t="s">
        <v>1946</v>
      </c>
      <c r="B1460" s="48"/>
      <c r="C1460" s="48"/>
      <c r="D1460" s="48"/>
      <c r="E1460" s="48" t="s">
        <v>207</v>
      </c>
      <c r="F1460" s="48" t="s">
        <v>392</v>
      </c>
      <c r="G1460" s="48" t="s">
        <v>11</v>
      </c>
      <c r="H1460" s="48" t="s">
        <v>1947</v>
      </c>
      <c r="I1460" s="48">
        <v>1</v>
      </c>
      <c r="J1460" s="48" t="s">
        <v>1146</v>
      </c>
      <c r="K1460" s="48" t="s">
        <v>1487</v>
      </c>
      <c r="M1460" s="48">
        <f>_xlfn.XLOOKUP(BASE!$A2192,dd_carteira_fundição!A:A,dd_carteira_fundição!G:G,"",0)</f>
        <v>2</v>
      </c>
      <c r="N1460" s="48" t="s">
        <v>1164</v>
      </c>
      <c r="P1460" s="48" t="s">
        <v>1160</v>
      </c>
      <c r="Q1460" s="102"/>
      <c r="R1460" s="48" t="s">
        <v>1690</v>
      </c>
      <c r="S1460" s="48" t="s">
        <v>166</v>
      </c>
      <c r="T1460" s="215">
        <v>106</v>
      </c>
      <c r="U1460" s="48" t="str">
        <f>IFERROR(INDEX('TAXA DE OCUP. RECUR.'!$F$1:$F$60, MATCH(T1460, 'TAXA DE OCUP. RECUR.'!$E$1:$E$60, 0)),"")</f>
        <v>PLAINA DE MESA POREBA - [106]</v>
      </c>
      <c r="V1460" s="216">
        <v>13.59</v>
      </c>
      <c r="W1460" s="102"/>
      <c r="X1460" s="229"/>
      <c r="Y1460" s="229"/>
      <c r="Z1460" s="47">
        <f t="shared" si="178"/>
        <v>1</v>
      </c>
      <c r="AA1460" s="47" t="str">
        <f t="shared" si="179"/>
        <v/>
      </c>
      <c r="AB1460" s="47" t="str">
        <f t="shared" si="180"/>
        <v/>
      </c>
      <c r="AC1460" s="47" t="str">
        <f t="shared" si="181"/>
        <v/>
      </c>
      <c r="AD1460" s="165" t="str">
        <f t="shared" si="177"/>
        <v/>
      </c>
    </row>
    <row r="1461" spans="1:30" x14ac:dyDescent="0.25">
      <c r="A1461" s="48" t="s">
        <v>1946</v>
      </c>
      <c r="B1461" s="48"/>
      <c r="C1461" s="48"/>
      <c r="D1461" s="48"/>
      <c r="E1461" s="48" t="s">
        <v>207</v>
      </c>
      <c r="F1461" s="48" t="s">
        <v>392</v>
      </c>
      <c r="G1461" s="48" t="s">
        <v>11</v>
      </c>
      <c r="H1461" s="48" t="s">
        <v>1947</v>
      </c>
      <c r="I1461" s="48">
        <v>1</v>
      </c>
      <c r="J1461" s="48" t="s">
        <v>1146</v>
      </c>
      <c r="K1461" s="48" t="s">
        <v>1487</v>
      </c>
      <c r="M1461" s="48">
        <f>_xlfn.XLOOKUP(BASE!$A2193,dd_carteira_fundição!A:A,dd_carteira_fundição!G:G,"",0)</f>
        <v>2</v>
      </c>
      <c r="N1461" s="48" t="s">
        <v>1164</v>
      </c>
      <c r="P1461" s="48" t="s">
        <v>1160</v>
      </c>
      <c r="Q1461" s="102"/>
      <c r="R1461" s="48" t="s">
        <v>1690</v>
      </c>
      <c r="S1461" s="48" t="s">
        <v>167</v>
      </c>
      <c r="T1461" s="215">
        <v>151</v>
      </c>
      <c r="U1461" s="48" t="str">
        <f>IFERROR(INDEX('TAXA DE OCUP. RECUR.'!$F$1:$F$60, MATCH(T1461, 'TAXA DE OCUP. RECUR.'!$E$1:$E$60, 0)),"")</f>
        <v>MANDRILH. FISHER MILL - [151]</v>
      </c>
      <c r="V1461" s="216">
        <v>1.8</v>
      </c>
      <c r="W1461" s="102"/>
      <c r="X1461" s="229"/>
      <c r="Y1461" s="229"/>
      <c r="Z1461" s="47">
        <f t="shared" si="178"/>
        <v>1</v>
      </c>
      <c r="AA1461" s="47" t="str">
        <f t="shared" si="179"/>
        <v/>
      </c>
      <c r="AB1461" s="47" t="str">
        <f t="shared" si="180"/>
        <v/>
      </c>
      <c r="AC1461" s="47" t="str">
        <f t="shared" si="181"/>
        <v/>
      </c>
      <c r="AD1461" s="165" t="str">
        <f t="shared" si="177"/>
        <v/>
      </c>
    </row>
    <row r="1462" spans="1:30" x14ac:dyDescent="0.25">
      <c r="A1462" s="48" t="s">
        <v>1946</v>
      </c>
      <c r="B1462" s="48"/>
      <c r="C1462" s="48"/>
      <c r="D1462" s="48"/>
      <c r="E1462" s="48" t="s">
        <v>207</v>
      </c>
      <c r="F1462" s="48" t="s">
        <v>392</v>
      </c>
      <c r="G1462" s="48" t="s">
        <v>11</v>
      </c>
      <c r="H1462" s="48" t="s">
        <v>1947</v>
      </c>
      <c r="I1462" s="48">
        <v>1</v>
      </c>
      <c r="J1462" s="48" t="s">
        <v>1146</v>
      </c>
      <c r="K1462" s="48" t="s">
        <v>1487</v>
      </c>
      <c r="M1462" s="48">
        <f>_xlfn.XLOOKUP(BASE!$A2194,dd_carteira_fundição!A:A,dd_carteira_fundição!G:G,"",0)</f>
        <v>2</v>
      </c>
      <c r="N1462" s="48" t="s">
        <v>1164</v>
      </c>
      <c r="P1462" s="48" t="s">
        <v>1160</v>
      </c>
      <c r="Q1462" s="102"/>
      <c r="R1462" s="48" t="s">
        <v>1690</v>
      </c>
      <c r="S1462" s="48" t="s">
        <v>168</v>
      </c>
      <c r="T1462" s="215">
        <v>560</v>
      </c>
      <c r="U1462" s="48" t="str">
        <f>IFERROR(INDEX('TAXA DE OCUP. RECUR.'!$F$1:$F$60, MATCH(T1462, 'TAXA DE OCUP. RECUR.'!$E$1:$E$60, 0)),"")</f>
        <v>FRESA DROPP HEINN - [560]</v>
      </c>
      <c r="V1462" s="216">
        <v>9.7200000000000006</v>
      </c>
      <c r="W1462" s="102"/>
      <c r="X1462" s="229"/>
      <c r="Y1462" s="229"/>
      <c r="Z1462" s="47">
        <f t="shared" si="178"/>
        <v>1</v>
      </c>
      <c r="AA1462" s="47" t="str">
        <f t="shared" si="179"/>
        <v/>
      </c>
      <c r="AB1462" s="47" t="str">
        <f t="shared" si="180"/>
        <v/>
      </c>
      <c r="AC1462" s="47" t="str">
        <f t="shared" si="181"/>
        <v/>
      </c>
      <c r="AD1462" s="165" t="str">
        <f t="shared" si="177"/>
        <v/>
      </c>
    </row>
    <row r="1463" spans="1:30" x14ac:dyDescent="0.25">
      <c r="A1463" s="48" t="s">
        <v>1946</v>
      </c>
      <c r="B1463" s="48"/>
      <c r="C1463" s="48"/>
      <c r="D1463" s="48"/>
      <c r="E1463" s="48" t="s">
        <v>207</v>
      </c>
      <c r="F1463" s="48" t="s">
        <v>392</v>
      </c>
      <c r="G1463" s="48" t="s">
        <v>11</v>
      </c>
      <c r="H1463" s="48" t="s">
        <v>1947</v>
      </c>
      <c r="I1463" s="48">
        <v>1</v>
      </c>
      <c r="J1463" s="48" t="s">
        <v>1146</v>
      </c>
      <c r="K1463" s="48" t="s">
        <v>1487</v>
      </c>
      <c r="M1463" s="48">
        <f>_xlfn.XLOOKUP(BASE!$A2195,dd_carteira_fundição!A:A,dd_carteira_fundição!G:G,"",0)</f>
        <v>2</v>
      </c>
      <c r="N1463" s="48" t="s">
        <v>1164</v>
      </c>
      <c r="P1463" s="48" t="s">
        <v>1160</v>
      </c>
      <c r="Q1463" s="102"/>
      <c r="R1463" s="48" t="s">
        <v>1690</v>
      </c>
      <c r="S1463" s="48" t="s">
        <v>169</v>
      </c>
      <c r="T1463" s="215">
        <v>610</v>
      </c>
      <c r="U1463" s="48" t="str">
        <f>IFERROR(INDEX('TAXA DE OCUP. RECUR.'!$F$1:$F$60, MATCH(T1463, 'TAXA DE OCUP. RECUR.'!$E$1:$E$60, 0)),"")</f>
        <v>FRESADORA HEYLIGENTASDE - [610]</v>
      </c>
      <c r="V1463" s="216">
        <v>5.4412447530846348</v>
      </c>
      <c r="W1463" s="102"/>
      <c r="X1463" s="229"/>
      <c r="Y1463" s="229"/>
      <c r="Z1463" s="47">
        <f t="shared" si="178"/>
        <v>1</v>
      </c>
      <c r="AA1463" s="47" t="str">
        <f t="shared" si="179"/>
        <v/>
      </c>
      <c r="AB1463" s="47" t="str">
        <f t="shared" si="180"/>
        <v/>
      </c>
      <c r="AC1463" s="47" t="str">
        <f t="shared" si="181"/>
        <v/>
      </c>
      <c r="AD1463" s="165" t="str">
        <f t="shared" si="177"/>
        <v/>
      </c>
    </row>
    <row r="1464" spans="1:30" x14ac:dyDescent="0.25">
      <c r="A1464" s="48" t="s">
        <v>1946</v>
      </c>
      <c r="B1464" s="48"/>
      <c r="C1464" s="48"/>
      <c r="D1464" s="48"/>
      <c r="E1464" s="48" t="s">
        <v>207</v>
      </c>
      <c r="F1464" s="48" t="s">
        <v>392</v>
      </c>
      <c r="G1464" s="48" t="s">
        <v>11</v>
      </c>
      <c r="H1464" s="48" t="s">
        <v>1947</v>
      </c>
      <c r="I1464" s="48">
        <v>1</v>
      </c>
      <c r="J1464" s="48" t="s">
        <v>1146</v>
      </c>
      <c r="K1464" s="48" t="s">
        <v>1487</v>
      </c>
      <c r="M1464" s="48">
        <f>_xlfn.XLOOKUP(BASE!$A2196,dd_carteira_fundição!A:A,dd_carteira_fundição!G:G,"",0)</f>
        <v>2</v>
      </c>
      <c r="N1464" s="48" t="s">
        <v>1164</v>
      </c>
      <c r="P1464" s="48" t="s">
        <v>1160</v>
      </c>
      <c r="Q1464" s="102"/>
      <c r="R1464" s="48" t="s">
        <v>1690</v>
      </c>
      <c r="S1464" s="48" t="s">
        <v>170</v>
      </c>
      <c r="T1464" s="215">
        <v>610</v>
      </c>
      <c r="U1464" s="48" t="str">
        <f>IFERROR(INDEX('TAXA DE OCUP. RECUR.'!$F$1:$F$60, MATCH(T1464, 'TAXA DE OCUP. RECUR.'!$E$1:$E$60, 0)),"")</f>
        <v>FRESADORA HEYLIGENTASDE - [610]</v>
      </c>
      <c r="V1464" s="216">
        <v>2.2980519480519477</v>
      </c>
      <c r="W1464" s="102"/>
      <c r="X1464" s="229"/>
      <c r="Y1464" s="229"/>
      <c r="Z1464" s="47">
        <f t="shared" si="178"/>
        <v>1</v>
      </c>
      <c r="AA1464" s="47" t="str">
        <f t="shared" si="179"/>
        <v/>
      </c>
      <c r="AB1464" s="47" t="str">
        <f t="shared" si="180"/>
        <v/>
      </c>
      <c r="AC1464" s="47" t="str">
        <f t="shared" si="181"/>
        <v/>
      </c>
      <c r="AD1464" s="165" t="str">
        <f t="shared" si="177"/>
        <v/>
      </c>
    </row>
    <row r="1465" spans="1:30" x14ac:dyDescent="0.25">
      <c r="A1465" s="48" t="s">
        <v>1946</v>
      </c>
      <c r="B1465" s="48"/>
      <c r="C1465" s="48"/>
      <c r="D1465" s="48"/>
      <c r="E1465" s="48" t="s">
        <v>207</v>
      </c>
      <c r="F1465" s="48" t="s">
        <v>392</v>
      </c>
      <c r="G1465" s="48" t="s">
        <v>11</v>
      </c>
      <c r="H1465" s="48" t="s">
        <v>1947</v>
      </c>
      <c r="I1465" s="48">
        <v>1</v>
      </c>
      <c r="J1465" s="48" t="s">
        <v>1146</v>
      </c>
      <c r="K1465" s="48" t="s">
        <v>1487</v>
      </c>
      <c r="M1465" s="48">
        <f>_xlfn.XLOOKUP(BASE!$A2197,dd_carteira_fundição!A:A,dd_carteira_fundição!G:G,"",0)</f>
        <v>2</v>
      </c>
      <c r="N1465" s="48" t="s">
        <v>1164</v>
      </c>
      <c r="P1465" s="48" t="s">
        <v>1160</v>
      </c>
      <c r="Q1465" s="102"/>
      <c r="R1465" s="48" t="s">
        <v>158</v>
      </c>
      <c r="S1465" s="48" t="s">
        <v>158</v>
      </c>
      <c r="T1465" s="215">
        <v>2</v>
      </c>
      <c r="U1465" s="48" t="str">
        <f>IFERROR(INDEX('TAXA DE OCUP. RECUR.'!$F$1:$F$60, MATCH(T1465, 'TAXA DE OCUP. RECUR.'!$E$1:$E$60, 0)),"")</f>
        <v>EXPEDIÇÃO</v>
      </c>
      <c r="V1465" s="216">
        <v>1</v>
      </c>
      <c r="W1465" s="102"/>
      <c r="X1465" s="229" t="str">
        <f>_xlfn.XLOOKUP(H1465,'CARTEIRA GERAL - USI.'!J:J,'CARTEIRA GERAL - USI.'!$O:$O,"",0)</f>
        <v/>
      </c>
      <c r="Y1465" s="229"/>
      <c r="Z1465" s="47" t="str">
        <f t="shared" si="178"/>
        <v/>
      </c>
      <c r="AA1465" s="47" t="str">
        <f t="shared" si="179"/>
        <v/>
      </c>
      <c r="AB1465" s="47" t="str">
        <f t="shared" si="180"/>
        <v/>
      </c>
      <c r="AC1465" s="47" t="str">
        <f t="shared" si="181"/>
        <v/>
      </c>
      <c r="AD1465" s="165" t="str">
        <f t="shared" si="177"/>
        <v/>
      </c>
    </row>
    <row r="1466" spans="1:30" x14ac:dyDescent="0.25">
      <c r="A1466" s="48" t="s">
        <v>1948</v>
      </c>
      <c r="B1466" s="48"/>
      <c r="C1466" s="48"/>
      <c r="D1466" s="48"/>
      <c r="E1466" s="48" t="s">
        <v>207</v>
      </c>
      <c r="F1466" s="48" t="s">
        <v>392</v>
      </c>
      <c r="G1466" s="48" t="s">
        <v>11</v>
      </c>
      <c r="H1466" s="48" t="s">
        <v>1949</v>
      </c>
      <c r="I1466" s="48">
        <v>1</v>
      </c>
      <c r="J1466" s="48" t="s">
        <v>1146</v>
      </c>
      <c r="K1466" s="48" t="s">
        <v>1487</v>
      </c>
      <c r="M1466" s="48">
        <f>_xlfn.XLOOKUP(BASE!$A2198,dd_carteira_fundição!A:A,dd_carteira_fundição!G:G,"",0)</f>
        <v>3</v>
      </c>
      <c r="N1466" s="48" t="s">
        <v>1164</v>
      </c>
      <c r="P1466" s="48" t="s">
        <v>1160</v>
      </c>
      <c r="Q1466" s="102"/>
      <c r="R1466" s="48" t="s">
        <v>1687</v>
      </c>
      <c r="S1466" s="48" t="s">
        <v>1156</v>
      </c>
      <c r="T1466" s="215">
        <v>1</v>
      </c>
      <c r="U1466" s="48" t="str">
        <f>IFERROR(INDEX('TAXA DE OCUP. RECUR.'!$F$1:$F$60, MATCH(T1466, 'TAXA DE OCUP. RECUR.'!$E$1:$E$60, 0)),"")</f>
        <v>FUNDIÇÃO MORENO</v>
      </c>
      <c r="V1466" s="216">
        <v>1</v>
      </c>
      <c r="W1466" s="102"/>
      <c r="X1466" s="229" t="str">
        <f>_xlfn.XLOOKUP(H1466,'CARTEIRA GERAL - USI.'!$J:$J,'CARTEIRA GERAL - USI.'!N:N,"",0)</f>
        <v/>
      </c>
      <c r="Y1466" s="229">
        <v>46189</v>
      </c>
      <c r="Z1466" s="47" t="str">
        <f t="shared" si="178"/>
        <v/>
      </c>
      <c r="AA1466" s="47">
        <f t="shared" si="179"/>
        <v>25</v>
      </c>
      <c r="AB1466" s="47" t="str">
        <f t="shared" si="180"/>
        <v/>
      </c>
      <c r="AC1466" s="47" t="str">
        <f t="shared" si="181"/>
        <v/>
      </c>
      <c r="AD1466" s="165">
        <f t="shared" si="177"/>
        <v>1</v>
      </c>
    </row>
    <row r="1467" spans="1:30" x14ac:dyDescent="0.25">
      <c r="A1467" s="48" t="s">
        <v>1948</v>
      </c>
      <c r="B1467" s="48"/>
      <c r="C1467" s="48"/>
      <c r="D1467" s="48"/>
      <c r="E1467" s="48" t="s">
        <v>207</v>
      </c>
      <c r="F1467" s="48" t="s">
        <v>392</v>
      </c>
      <c r="G1467" s="48" t="s">
        <v>11</v>
      </c>
      <c r="H1467" s="48" t="s">
        <v>1949</v>
      </c>
      <c r="I1467" s="48">
        <v>1</v>
      </c>
      <c r="J1467" s="48" t="s">
        <v>1146</v>
      </c>
      <c r="K1467" s="48" t="s">
        <v>1487</v>
      </c>
      <c r="M1467" s="48">
        <f>_xlfn.XLOOKUP(BASE!$A2199,dd_carteira_fundição!A:A,dd_carteira_fundição!G:G,"",0)</f>
        <v>3</v>
      </c>
      <c r="N1467" s="48" t="s">
        <v>1164</v>
      </c>
      <c r="P1467" s="48" t="s">
        <v>1160</v>
      </c>
      <c r="Q1467" s="102"/>
      <c r="R1467" s="48" t="s">
        <v>1690</v>
      </c>
      <c r="S1467" s="48" t="s">
        <v>166</v>
      </c>
      <c r="T1467" s="215">
        <v>106</v>
      </c>
      <c r="U1467" s="48" t="str">
        <f>IFERROR(INDEX('TAXA DE OCUP. RECUR.'!$F$1:$F$60, MATCH(T1467, 'TAXA DE OCUP. RECUR.'!$E$1:$E$60, 0)),"")</f>
        <v>PLAINA DE MESA POREBA - [106]</v>
      </c>
      <c r="V1467" s="216">
        <v>13.59</v>
      </c>
      <c r="W1467" s="102"/>
      <c r="X1467" s="229"/>
      <c r="Y1467" s="229"/>
      <c r="Z1467" s="47">
        <f t="shared" si="178"/>
        <v>1</v>
      </c>
      <c r="AA1467" s="47" t="str">
        <f t="shared" si="179"/>
        <v/>
      </c>
      <c r="AB1467" s="47" t="str">
        <f t="shared" si="180"/>
        <v/>
      </c>
      <c r="AC1467" s="47" t="str">
        <f t="shared" si="181"/>
        <v/>
      </c>
      <c r="AD1467" s="165" t="str">
        <f t="shared" si="177"/>
        <v/>
      </c>
    </row>
    <row r="1468" spans="1:30" x14ac:dyDescent="0.25">
      <c r="A1468" s="48" t="s">
        <v>1948</v>
      </c>
      <c r="B1468" s="48"/>
      <c r="C1468" s="48"/>
      <c r="D1468" s="48"/>
      <c r="E1468" s="48" t="s">
        <v>207</v>
      </c>
      <c r="F1468" s="48" t="s">
        <v>392</v>
      </c>
      <c r="G1468" s="48" t="s">
        <v>11</v>
      </c>
      <c r="H1468" s="48" t="s">
        <v>1949</v>
      </c>
      <c r="I1468" s="48">
        <v>1</v>
      </c>
      <c r="J1468" s="48" t="s">
        <v>1146</v>
      </c>
      <c r="K1468" s="48" t="s">
        <v>1487</v>
      </c>
      <c r="M1468" s="48">
        <f>_xlfn.XLOOKUP(BASE!$A2200,dd_carteira_fundição!A:A,dd_carteira_fundição!G:G,"",0)</f>
        <v>3</v>
      </c>
      <c r="N1468" s="48" t="s">
        <v>1164</v>
      </c>
      <c r="P1468" s="48" t="s">
        <v>1160</v>
      </c>
      <c r="Q1468" s="102"/>
      <c r="R1468" s="48" t="s">
        <v>1690</v>
      </c>
      <c r="S1468" s="48" t="s">
        <v>167</v>
      </c>
      <c r="T1468" s="215">
        <v>151</v>
      </c>
      <c r="U1468" s="48" t="str">
        <f>IFERROR(INDEX('TAXA DE OCUP. RECUR.'!$F$1:$F$60, MATCH(T1468, 'TAXA DE OCUP. RECUR.'!$E$1:$E$60, 0)),"")</f>
        <v>MANDRILH. FISHER MILL - [151]</v>
      </c>
      <c r="V1468" s="216">
        <v>1.8</v>
      </c>
      <c r="W1468" s="102"/>
      <c r="X1468" s="229"/>
      <c r="Y1468" s="229"/>
      <c r="Z1468" s="47">
        <f t="shared" si="178"/>
        <v>1</v>
      </c>
      <c r="AA1468" s="47" t="str">
        <f t="shared" si="179"/>
        <v/>
      </c>
      <c r="AB1468" s="47" t="str">
        <f t="shared" si="180"/>
        <v/>
      </c>
      <c r="AC1468" s="47" t="str">
        <f t="shared" si="181"/>
        <v/>
      </c>
      <c r="AD1468" s="165" t="str">
        <f t="shared" si="177"/>
        <v/>
      </c>
    </row>
    <row r="1469" spans="1:30" x14ac:dyDescent="0.25">
      <c r="A1469" s="48" t="s">
        <v>1948</v>
      </c>
      <c r="B1469" s="48"/>
      <c r="C1469" s="48"/>
      <c r="D1469" s="48"/>
      <c r="E1469" s="48" t="s">
        <v>207</v>
      </c>
      <c r="F1469" s="48" t="s">
        <v>392</v>
      </c>
      <c r="G1469" s="48" t="s">
        <v>11</v>
      </c>
      <c r="H1469" s="48" t="s">
        <v>1949</v>
      </c>
      <c r="I1469" s="48">
        <v>1</v>
      </c>
      <c r="J1469" s="48" t="s">
        <v>1146</v>
      </c>
      <c r="K1469" s="48" t="s">
        <v>1487</v>
      </c>
      <c r="M1469" s="48">
        <f>_xlfn.XLOOKUP(BASE!$A2201,dd_carteira_fundição!A:A,dd_carteira_fundição!G:G,"",0)</f>
        <v>3</v>
      </c>
      <c r="N1469" s="48" t="s">
        <v>1164</v>
      </c>
      <c r="P1469" s="48" t="s">
        <v>1160</v>
      </c>
      <c r="Q1469" s="102"/>
      <c r="R1469" s="48" t="s">
        <v>1690</v>
      </c>
      <c r="S1469" s="48" t="s">
        <v>168</v>
      </c>
      <c r="T1469" s="215">
        <v>560</v>
      </c>
      <c r="U1469" s="48" t="str">
        <f>IFERROR(INDEX('TAXA DE OCUP. RECUR.'!$F$1:$F$60, MATCH(T1469, 'TAXA DE OCUP. RECUR.'!$E$1:$E$60, 0)),"")</f>
        <v>FRESA DROPP HEINN - [560]</v>
      </c>
      <c r="V1469" s="216">
        <v>9.7200000000000006</v>
      </c>
      <c r="W1469" s="102"/>
      <c r="X1469" s="229"/>
      <c r="Y1469" s="229"/>
      <c r="Z1469" s="47">
        <f t="shared" si="178"/>
        <v>1</v>
      </c>
      <c r="AA1469" s="47" t="str">
        <f t="shared" si="179"/>
        <v/>
      </c>
      <c r="AB1469" s="47" t="str">
        <f t="shared" si="180"/>
        <v/>
      </c>
      <c r="AC1469" s="47" t="str">
        <f t="shared" si="181"/>
        <v/>
      </c>
      <c r="AD1469" s="165" t="str">
        <f t="shared" si="177"/>
        <v/>
      </c>
    </row>
    <row r="1470" spans="1:30" x14ac:dyDescent="0.25">
      <c r="A1470" s="48" t="s">
        <v>1948</v>
      </c>
      <c r="B1470" s="48"/>
      <c r="C1470" s="48"/>
      <c r="D1470" s="48"/>
      <c r="E1470" s="48" t="s">
        <v>207</v>
      </c>
      <c r="F1470" s="48" t="s">
        <v>392</v>
      </c>
      <c r="G1470" s="48" t="s">
        <v>11</v>
      </c>
      <c r="H1470" s="48" t="s">
        <v>1949</v>
      </c>
      <c r="I1470" s="48">
        <v>1</v>
      </c>
      <c r="J1470" s="48" t="s">
        <v>1146</v>
      </c>
      <c r="K1470" s="48" t="s">
        <v>1487</v>
      </c>
      <c r="M1470" s="48">
        <f>_xlfn.XLOOKUP(BASE!$A2202,dd_carteira_fundição!A:A,dd_carteira_fundição!G:G,"",0)</f>
        <v>3</v>
      </c>
      <c r="N1470" s="48" t="s">
        <v>1164</v>
      </c>
      <c r="P1470" s="48" t="s">
        <v>1160</v>
      </c>
      <c r="Q1470" s="102"/>
      <c r="R1470" s="48" t="s">
        <v>1690</v>
      </c>
      <c r="S1470" s="48" t="s">
        <v>169</v>
      </c>
      <c r="T1470" s="215">
        <v>610</v>
      </c>
      <c r="U1470" s="48" t="str">
        <f>IFERROR(INDEX('TAXA DE OCUP. RECUR.'!$F$1:$F$60, MATCH(T1470, 'TAXA DE OCUP. RECUR.'!$E$1:$E$60, 0)),"")</f>
        <v>FRESADORA HEYLIGENTASDE - [610]</v>
      </c>
      <c r="V1470" s="216">
        <v>5.4412447530846348</v>
      </c>
      <c r="W1470" s="102"/>
      <c r="X1470" s="229"/>
      <c r="Y1470" s="229"/>
      <c r="Z1470" s="47">
        <f t="shared" si="178"/>
        <v>1</v>
      </c>
      <c r="AA1470" s="47" t="str">
        <f t="shared" si="179"/>
        <v/>
      </c>
      <c r="AB1470" s="47" t="str">
        <f t="shared" si="180"/>
        <v/>
      </c>
      <c r="AC1470" s="47" t="str">
        <f t="shared" si="181"/>
        <v/>
      </c>
      <c r="AD1470" s="165" t="str">
        <f t="shared" si="177"/>
        <v/>
      </c>
    </row>
    <row r="1471" spans="1:30" x14ac:dyDescent="0.25">
      <c r="A1471" s="48" t="s">
        <v>1948</v>
      </c>
      <c r="B1471" s="48"/>
      <c r="C1471" s="48"/>
      <c r="D1471" s="48"/>
      <c r="E1471" s="48" t="s">
        <v>207</v>
      </c>
      <c r="F1471" s="48" t="s">
        <v>392</v>
      </c>
      <c r="G1471" s="48" t="s">
        <v>11</v>
      </c>
      <c r="H1471" s="48" t="s">
        <v>1949</v>
      </c>
      <c r="I1471" s="48">
        <v>1</v>
      </c>
      <c r="J1471" s="48" t="s">
        <v>1146</v>
      </c>
      <c r="K1471" s="48" t="s">
        <v>1487</v>
      </c>
      <c r="M1471" s="48">
        <f>_xlfn.XLOOKUP(BASE!$A2203,dd_carteira_fundição!A:A,dd_carteira_fundição!G:G,"",0)</f>
        <v>3</v>
      </c>
      <c r="N1471" s="48" t="s">
        <v>1164</v>
      </c>
      <c r="P1471" s="48" t="s">
        <v>1160</v>
      </c>
      <c r="Q1471" s="102"/>
      <c r="R1471" s="48" t="s">
        <v>1690</v>
      </c>
      <c r="S1471" s="48" t="s">
        <v>170</v>
      </c>
      <c r="T1471" s="215">
        <v>610</v>
      </c>
      <c r="U1471" s="48" t="str">
        <f>IFERROR(INDEX('TAXA DE OCUP. RECUR.'!$F$1:$F$60, MATCH(T1471, 'TAXA DE OCUP. RECUR.'!$E$1:$E$60, 0)),"")</f>
        <v>FRESADORA HEYLIGENTASDE - [610]</v>
      </c>
      <c r="V1471" s="216">
        <v>2.2980519480519477</v>
      </c>
      <c r="W1471" s="102"/>
      <c r="X1471" s="229"/>
      <c r="Y1471" s="229"/>
      <c r="Z1471" s="47">
        <f t="shared" si="178"/>
        <v>1</v>
      </c>
      <c r="AA1471" s="47" t="str">
        <f t="shared" si="179"/>
        <v/>
      </c>
      <c r="AB1471" s="47" t="str">
        <f t="shared" si="180"/>
        <v/>
      </c>
      <c r="AC1471" s="47" t="str">
        <f t="shared" si="181"/>
        <v/>
      </c>
      <c r="AD1471" s="165" t="str">
        <f t="shared" si="177"/>
        <v/>
      </c>
    </row>
    <row r="1472" spans="1:30" x14ac:dyDescent="0.25">
      <c r="A1472" s="48" t="s">
        <v>1948</v>
      </c>
      <c r="B1472" s="48"/>
      <c r="C1472" s="48"/>
      <c r="D1472" s="48"/>
      <c r="E1472" s="48" t="s">
        <v>207</v>
      </c>
      <c r="F1472" s="48" t="s">
        <v>392</v>
      </c>
      <c r="G1472" s="48" t="s">
        <v>11</v>
      </c>
      <c r="H1472" s="48" t="s">
        <v>1949</v>
      </c>
      <c r="I1472" s="48">
        <v>1</v>
      </c>
      <c r="J1472" s="48" t="s">
        <v>1146</v>
      </c>
      <c r="K1472" s="48" t="s">
        <v>1487</v>
      </c>
      <c r="M1472" s="48">
        <f>_xlfn.XLOOKUP(BASE!$A2204,dd_carteira_fundição!A:A,dd_carteira_fundição!G:G,"",0)</f>
        <v>4</v>
      </c>
      <c r="N1472" s="48" t="s">
        <v>1164</v>
      </c>
      <c r="P1472" s="48" t="s">
        <v>1160</v>
      </c>
      <c r="Q1472" s="102"/>
      <c r="R1472" s="48" t="s">
        <v>158</v>
      </c>
      <c r="S1472" s="48" t="s">
        <v>158</v>
      </c>
      <c r="T1472" s="215">
        <v>2</v>
      </c>
      <c r="U1472" s="48" t="str">
        <f>IFERROR(INDEX('TAXA DE OCUP. RECUR.'!$F$1:$F$60, MATCH(T1472, 'TAXA DE OCUP. RECUR.'!$E$1:$E$60, 0)),"")</f>
        <v>EXPEDIÇÃO</v>
      </c>
      <c r="V1472" s="216">
        <v>1</v>
      </c>
      <c r="W1472" s="102"/>
      <c r="X1472" s="229" t="str">
        <f>_xlfn.XLOOKUP(H1472,'CARTEIRA GERAL - USI.'!J:J,'CARTEIRA GERAL - USI.'!$O:$O,"",0)</f>
        <v/>
      </c>
      <c r="Y1472" s="229"/>
      <c r="Z1472" s="47" t="str">
        <f t="shared" si="178"/>
        <v/>
      </c>
      <c r="AA1472" s="47" t="str">
        <f t="shared" si="179"/>
        <v/>
      </c>
      <c r="AB1472" s="47" t="str">
        <f t="shared" si="180"/>
        <v/>
      </c>
      <c r="AC1472" s="47" t="str">
        <f t="shared" si="181"/>
        <v/>
      </c>
      <c r="AD1472" s="165" t="str">
        <f t="shared" si="177"/>
        <v/>
      </c>
    </row>
    <row r="1473" spans="1:30" x14ac:dyDescent="0.25">
      <c r="A1473" s="48" t="s">
        <v>1950</v>
      </c>
      <c r="B1473" s="48"/>
      <c r="C1473" s="48"/>
      <c r="D1473" s="48"/>
      <c r="E1473" s="48" t="s">
        <v>207</v>
      </c>
      <c r="F1473" s="48" t="s">
        <v>1900</v>
      </c>
      <c r="G1473" s="48" t="s">
        <v>11</v>
      </c>
      <c r="H1473" s="48" t="s">
        <v>1951</v>
      </c>
      <c r="I1473" s="48">
        <v>1</v>
      </c>
      <c r="J1473" s="48" t="s">
        <v>1146</v>
      </c>
      <c r="K1473" s="48" t="s">
        <v>1487</v>
      </c>
      <c r="M1473" s="48">
        <f>_xlfn.XLOOKUP(BASE!$A2205,dd_carteira_fundição!A:A,dd_carteira_fundição!G:G,"",0)</f>
        <v>4</v>
      </c>
      <c r="N1473" s="48" t="s">
        <v>1164</v>
      </c>
      <c r="P1473" s="48" t="s">
        <v>1158</v>
      </c>
      <c r="Q1473" s="102"/>
      <c r="R1473" s="48" t="s">
        <v>1687</v>
      </c>
      <c r="S1473" s="48" t="s">
        <v>1156</v>
      </c>
      <c r="T1473" s="215">
        <v>1</v>
      </c>
      <c r="U1473" s="48" t="str">
        <f>IFERROR(INDEX('TAXA DE OCUP. RECUR.'!$F$1:$F$60, MATCH(T1473, 'TAXA DE OCUP. RECUR.'!$E$1:$E$60, 0)),"")</f>
        <v>FUNDIÇÃO MORENO</v>
      </c>
      <c r="V1473" s="216">
        <v>1</v>
      </c>
      <c r="W1473" s="102"/>
      <c r="X1473" s="229" t="str">
        <f>_xlfn.XLOOKUP(H1473,'CARTEIRA GERAL - USI.'!$J:$J,'CARTEIRA GERAL - USI.'!N:N,"",0)</f>
        <v/>
      </c>
      <c r="Y1473" s="229">
        <v>46175</v>
      </c>
      <c r="Z1473" s="47" t="str">
        <f t="shared" si="178"/>
        <v/>
      </c>
      <c r="AA1473" s="47">
        <f t="shared" si="179"/>
        <v>23</v>
      </c>
      <c r="AB1473" s="47" t="str">
        <f t="shared" si="180"/>
        <v/>
      </c>
      <c r="AC1473" s="47" t="str">
        <f t="shared" si="181"/>
        <v/>
      </c>
      <c r="AD1473" s="165">
        <f t="shared" si="177"/>
        <v>1</v>
      </c>
    </row>
    <row r="1474" spans="1:30" x14ac:dyDescent="0.25">
      <c r="A1474" s="48" t="s">
        <v>1950</v>
      </c>
      <c r="B1474" s="48"/>
      <c r="C1474" s="48"/>
      <c r="D1474" s="48"/>
      <c r="E1474" s="48" t="s">
        <v>207</v>
      </c>
      <c r="F1474" s="48" t="s">
        <v>1900</v>
      </c>
      <c r="G1474" s="48" t="s">
        <v>11</v>
      </c>
      <c r="H1474" s="48" t="s">
        <v>1951</v>
      </c>
      <c r="I1474" s="48">
        <v>1</v>
      </c>
      <c r="J1474" s="48" t="s">
        <v>1146</v>
      </c>
      <c r="K1474" s="48" t="s">
        <v>1487</v>
      </c>
      <c r="M1474" s="48">
        <f>_xlfn.XLOOKUP(BASE!$A2206,dd_carteira_fundição!A:A,dd_carteira_fundição!G:G,"",0)</f>
        <v>4</v>
      </c>
      <c r="N1474" s="48" t="s">
        <v>1164</v>
      </c>
      <c r="P1474" s="48" t="s">
        <v>1158</v>
      </c>
      <c r="Q1474" s="102"/>
      <c r="R1474" s="48" t="s">
        <v>1690</v>
      </c>
      <c r="S1474" s="48" t="s">
        <v>166</v>
      </c>
      <c r="T1474" s="215">
        <v>106</v>
      </c>
      <c r="U1474" s="48" t="str">
        <f>IFERROR(INDEX('TAXA DE OCUP. RECUR.'!$F$1:$F$60, MATCH(T1474, 'TAXA DE OCUP. RECUR.'!$E$1:$E$60, 0)),"")</f>
        <v>PLAINA DE MESA POREBA - [106]</v>
      </c>
      <c r="V1474" s="216">
        <v>15.659999999999998</v>
      </c>
      <c r="W1474" s="102"/>
      <c r="X1474" s="229"/>
      <c r="Y1474" s="229"/>
      <c r="Z1474" s="47">
        <f t="shared" si="178"/>
        <v>1</v>
      </c>
      <c r="AA1474" s="47" t="str">
        <f t="shared" si="179"/>
        <v/>
      </c>
      <c r="AB1474" s="47" t="str">
        <f t="shared" si="180"/>
        <v/>
      </c>
      <c r="AC1474" s="47" t="str">
        <f t="shared" si="181"/>
        <v/>
      </c>
      <c r="AD1474" s="165" t="str">
        <f t="shared" ref="AD1474:AD1537" si="182">IF(Y1474&lt;&gt;"",1,"")</f>
        <v/>
      </c>
    </row>
    <row r="1475" spans="1:30" x14ac:dyDescent="0.25">
      <c r="A1475" s="48" t="s">
        <v>1950</v>
      </c>
      <c r="B1475" s="48"/>
      <c r="C1475" s="48"/>
      <c r="D1475" s="48"/>
      <c r="E1475" s="48" t="s">
        <v>207</v>
      </c>
      <c r="F1475" s="48" t="s">
        <v>1900</v>
      </c>
      <c r="G1475" s="48" t="s">
        <v>11</v>
      </c>
      <c r="H1475" s="48" t="s">
        <v>1951</v>
      </c>
      <c r="I1475" s="48">
        <v>1</v>
      </c>
      <c r="J1475" s="48" t="s">
        <v>1146</v>
      </c>
      <c r="K1475" s="48" t="s">
        <v>1487</v>
      </c>
      <c r="M1475" s="48">
        <f>_xlfn.XLOOKUP(BASE!$A2207,dd_carteira_fundição!A:A,dd_carteira_fundição!G:G,"",0)</f>
        <v>4</v>
      </c>
      <c r="N1475" s="48" t="s">
        <v>1164</v>
      </c>
      <c r="P1475" s="48" t="s">
        <v>1158</v>
      </c>
      <c r="Q1475" s="102"/>
      <c r="R1475" s="48" t="s">
        <v>1690</v>
      </c>
      <c r="S1475" s="48" t="s">
        <v>167</v>
      </c>
      <c r="T1475" s="215">
        <v>151</v>
      </c>
      <c r="U1475" s="48" t="str">
        <f>IFERROR(INDEX('TAXA DE OCUP. RECUR.'!$F$1:$F$60, MATCH(T1475, 'TAXA DE OCUP. RECUR.'!$E$1:$E$60, 0)),"")</f>
        <v>MANDRILH. FISHER MILL - [151]</v>
      </c>
      <c r="V1475" s="216">
        <v>1.8818181818181814</v>
      </c>
      <c r="W1475" s="102"/>
      <c r="X1475" s="229"/>
      <c r="Y1475" s="229"/>
      <c r="Z1475" s="47">
        <f t="shared" ref="Z1475:Z1538" si="183">IFERROR(WEEKNUM(X1475,11),"")</f>
        <v>1</v>
      </c>
      <c r="AA1475" s="47" t="str">
        <f t="shared" ref="AA1475:AA1538" si="184">IF(Y1475&lt;&gt;"",WEEKNUM(Y1475,11),"")</f>
        <v/>
      </c>
      <c r="AB1475" s="47" t="str">
        <f t="shared" si="180"/>
        <v/>
      </c>
      <c r="AC1475" s="47" t="str">
        <f t="shared" si="181"/>
        <v/>
      </c>
      <c r="AD1475" s="165" t="str">
        <f t="shared" si="182"/>
        <v/>
      </c>
    </row>
    <row r="1476" spans="1:30" x14ac:dyDescent="0.25">
      <c r="A1476" s="48" t="s">
        <v>1950</v>
      </c>
      <c r="B1476" s="48"/>
      <c r="C1476" s="48"/>
      <c r="D1476" s="48"/>
      <c r="E1476" s="48" t="s">
        <v>207</v>
      </c>
      <c r="F1476" s="48" t="s">
        <v>1900</v>
      </c>
      <c r="G1476" s="48" t="s">
        <v>11</v>
      </c>
      <c r="H1476" s="48" t="s">
        <v>1951</v>
      </c>
      <c r="I1476" s="48">
        <v>1</v>
      </c>
      <c r="J1476" s="48" t="s">
        <v>1146</v>
      </c>
      <c r="K1476" s="48" t="s">
        <v>1487</v>
      </c>
      <c r="M1476" s="48">
        <f>_xlfn.XLOOKUP(BASE!$A2208,dd_carteira_fundição!A:A,dd_carteira_fundição!G:G,"",0)</f>
        <v>4</v>
      </c>
      <c r="N1476" s="48" t="s">
        <v>1164</v>
      </c>
      <c r="P1476" s="48" t="s">
        <v>1158</v>
      </c>
      <c r="Q1476" s="102"/>
      <c r="R1476" s="48" t="s">
        <v>1690</v>
      </c>
      <c r="S1476" s="48" t="s">
        <v>168</v>
      </c>
      <c r="T1476" s="215">
        <v>560</v>
      </c>
      <c r="U1476" s="48" t="str">
        <f>IFERROR(INDEX('TAXA DE OCUP. RECUR.'!$F$1:$F$60, MATCH(T1476, 'TAXA DE OCUP. RECUR.'!$E$1:$E$60, 0)),"")</f>
        <v>FRESA DROPP HEINN - [560]</v>
      </c>
      <c r="V1476" s="216">
        <v>10.26</v>
      </c>
      <c r="W1476" s="102"/>
      <c r="X1476" s="229"/>
      <c r="Y1476" s="229"/>
      <c r="Z1476" s="47">
        <f t="shared" si="183"/>
        <v>1</v>
      </c>
      <c r="AA1476" s="47" t="str">
        <f t="shared" si="184"/>
        <v/>
      </c>
      <c r="AB1476" s="47" t="str">
        <f t="shared" si="180"/>
        <v/>
      </c>
      <c r="AC1476" s="47" t="str">
        <f t="shared" si="181"/>
        <v/>
      </c>
      <c r="AD1476" s="165" t="str">
        <f t="shared" si="182"/>
        <v/>
      </c>
    </row>
    <row r="1477" spans="1:30" x14ac:dyDescent="0.25">
      <c r="A1477" s="48" t="s">
        <v>1950</v>
      </c>
      <c r="B1477" s="48"/>
      <c r="C1477" s="48"/>
      <c r="D1477" s="48"/>
      <c r="E1477" s="48" t="s">
        <v>207</v>
      </c>
      <c r="F1477" s="48" t="s">
        <v>1900</v>
      </c>
      <c r="G1477" s="48" t="s">
        <v>11</v>
      </c>
      <c r="H1477" s="48" t="s">
        <v>1951</v>
      </c>
      <c r="I1477" s="48">
        <v>1</v>
      </c>
      <c r="J1477" s="48" t="s">
        <v>1146</v>
      </c>
      <c r="K1477" s="48" t="s">
        <v>1487</v>
      </c>
      <c r="M1477" s="48">
        <f>_xlfn.XLOOKUP(BASE!$A2209,dd_carteira_fundição!A:A,dd_carteira_fundição!G:G,"",0)</f>
        <v>4</v>
      </c>
      <c r="N1477" s="48" t="s">
        <v>1164</v>
      </c>
      <c r="P1477" s="48" t="s">
        <v>1158</v>
      </c>
      <c r="Q1477" s="102"/>
      <c r="R1477" s="48" t="s">
        <v>1690</v>
      </c>
      <c r="S1477" s="48" t="s">
        <v>169</v>
      </c>
      <c r="T1477" s="215">
        <v>610</v>
      </c>
      <c r="U1477" s="48" t="str">
        <f>IFERROR(INDEX('TAXA DE OCUP. RECUR.'!$F$1:$F$60, MATCH(T1477, 'TAXA DE OCUP. RECUR.'!$E$1:$E$60, 0)),"")</f>
        <v>FRESADORA HEYLIGENTASDE - [610]</v>
      </c>
      <c r="V1477" s="216">
        <v>5.723546982021495</v>
      </c>
      <c r="W1477" s="102"/>
      <c r="X1477" s="229"/>
      <c r="Y1477" s="229"/>
      <c r="Z1477" s="47">
        <f t="shared" si="183"/>
        <v>1</v>
      </c>
      <c r="AA1477" s="47" t="str">
        <f t="shared" si="184"/>
        <v/>
      </c>
      <c r="AB1477" s="47" t="str">
        <f t="shared" si="180"/>
        <v/>
      </c>
      <c r="AC1477" s="47" t="str">
        <f t="shared" si="181"/>
        <v/>
      </c>
      <c r="AD1477" s="165" t="str">
        <f t="shared" si="182"/>
        <v/>
      </c>
    </row>
    <row r="1478" spans="1:30" x14ac:dyDescent="0.25">
      <c r="A1478" s="48" t="s">
        <v>1950</v>
      </c>
      <c r="B1478" s="48"/>
      <c r="C1478" s="48"/>
      <c r="D1478" s="48"/>
      <c r="E1478" s="48" t="s">
        <v>207</v>
      </c>
      <c r="F1478" s="48" t="s">
        <v>1900</v>
      </c>
      <c r="G1478" s="48" t="s">
        <v>11</v>
      </c>
      <c r="H1478" s="48" t="s">
        <v>1951</v>
      </c>
      <c r="I1478" s="48">
        <v>1</v>
      </c>
      <c r="J1478" s="48" t="s">
        <v>1146</v>
      </c>
      <c r="K1478" s="48" t="s">
        <v>1487</v>
      </c>
      <c r="M1478" s="48">
        <f>_xlfn.XLOOKUP(BASE!$A2210,dd_carteira_fundição!A:A,dd_carteira_fundição!G:G,"",0)</f>
        <v>5</v>
      </c>
      <c r="N1478" s="48" t="s">
        <v>1164</v>
      </c>
      <c r="P1478" s="48" t="s">
        <v>1158</v>
      </c>
      <c r="Q1478" s="102"/>
      <c r="R1478" s="48" t="s">
        <v>1690</v>
      </c>
      <c r="S1478" s="48" t="s">
        <v>170</v>
      </c>
      <c r="T1478" s="215">
        <v>610</v>
      </c>
      <c r="U1478" s="48" t="str">
        <f>IFERROR(INDEX('TAXA DE OCUP. RECUR.'!$F$1:$F$60, MATCH(T1478, 'TAXA DE OCUP. RECUR.'!$E$1:$E$60, 0)),"")</f>
        <v>FRESADORA HEYLIGENTASDE - [610]</v>
      </c>
      <c r="V1478" s="216">
        <v>2.421374458874459</v>
      </c>
      <c r="W1478" s="102"/>
      <c r="X1478" s="229"/>
      <c r="Y1478" s="229"/>
      <c r="Z1478" s="47">
        <f t="shared" si="183"/>
        <v>1</v>
      </c>
      <c r="AA1478" s="47" t="str">
        <f t="shared" si="184"/>
        <v/>
      </c>
      <c r="AB1478" s="47" t="str">
        <f t="shared" si="180"/>
        <v/>
      </c>
      <c r="AC1478" s="47" t="str">
        <f t="shared" si="181"/>
        <v/>
      </c>
      <c r="AD1478" s="165" t="str">
        <f t="shared" si="182"/>
        <v/>
      </c>
    </row>
    <row r="1479" spans="1:30" x14ac:dyDescent="0.25">
      <c r="A1479" s="48" t="s">
        <v>1950</v>
      </c>
      <c r="B1479" s="48"/>
      <c r="C1479" s="48"/>
      <c r="D1479" s="48"/>
      <c r="E1479" s="48" t="s">
        <v>207</v>
      </c>
      <c r="F1479" s="48" t="s">
        <v>1900</v>
      </c>
      <c r="G1479" s="48" t="s">
        <v>11</v>
      </c>
      <c r="H1479" s="48" t="s">
        <v>1951</v>
      </c>
      <c r="I1479" s="48">
        <v>1</v>
      </c>
      <c r="J1479" s="48" t="s">
        <v>1146</v>
      </c>
      <c r="K1479" s="48" t="s">
        <v>1487</v>
      </c>
      <c r="M1479" s="48">
        <f>_xlfn.XLOOKUP(BASE!$A2211,dd_carteira_fundição!A:A,dd_carteira_fundição!G:G,"",0)</f>
        <v>5</v>
      </c>
      <c r="N1479" s="48" t="s">
        <v>1164</v>
      </c>
      <c r="P1479" s="48" t="s">
        <v>1158</v>
      </c>
      <c r="Q1479" s="102"/>
      <c r="R1479" s="48" t="s">
        <v>158</v>
      </c>
      <c r="S1479" s="48" t="s">
        <v>158</v>
      </c>
      <c r="T1479" s="215">
        <v>2</v>
      </c>
      <c r="U1479" s="48" t="str">
        <f>IFERROR(INDEX('TAXA DE OCUP. RECUR.'!$F$1:$F$60, MATCH(T1479, 'TAXA DE OCUP. RECUR.'!$E$1:$E$60, 0)),"")</f>
        <v>EXPEDIÇÃO</v>
      </c>
      <c r="V1479" s="216">
        <v>1</v>
      </c>
      <c r="W1479" s="102"/>
      <c r="X1479" s="229" t="str">
        <f>_xlfn.XLOOKUP(H1479,'CARTEIRA GERAL - USI.'!J:J,'CARTEIRA GERAL - USI.'!$O:$O,"",0)</f>
        <v/>
      </c>
      <c r="Y1479" s="229"/>
      <c r="Z1479" s="47" t="str">
        <f t="shared" si="183"/>
        <v/>
      </c>
      <c r="AA1479" s="47" t="str">
        <f t="shared" si="184"/>
        <v/>
      </c>
      <c r="AB1479" s="47" t="str">
        <f t="shared" si="180"/>
        <v/>
      </c>
      <c r="AC1479" s="47" t="str">
        <f t="shared" si="181"/>
        <v/>
      </c>
      <c r="AD1479" s="165" t="str">
        <f t="shared" si="182"/>
        <v/>
      </c>
    </row>
    <row r="1480" spans="1:30" x14ac:dyDescent="0.25">
      <c r="A1480" s="48" t="s">
        <v>1952</v>
      </c>
      <c r="B1480" s="48"/>
      <c r="C1480" s="48"/>
      <c r="D1480" s="48"/>
      <c r="E1480" s="48" t="s">
        <v>2077</v>
      </c>
      <c r="F1480" s="48" t="s">
        <v>392</v>
      </c>
      <c r="G1480" s="48" t="s">
        <v>11</v>
      </c>
      <c r="H1480" s="48" t="s">
        <v>1953</v>
      </c>
      <c r="I1480" s="48">
        <v>1</v>
      </c>
      <c r="J1480" s="48" t="s">
        <v>1146</v>
      </c>
      <c r="K1480" s="48" t="s">
        <v>1487</v>
      </c>
      <c r="M1480" s="48">
        <f>_xlfn.XLOOKUP(BASE!$A2212,dd_carteira_fundição!A:A,dd_carteira_fundição!G:G,"",0)</f>
        <v>5</v>
      </c>
      <c r="N1480" s="48" t="s">
        <v>1164</v>
      </c>
      <c r="P1480" s="48" t="s">
        <v>1160</v>
      </c>
      <c r="Q1480" s="102"/>
      <c r="R1480" s="48" t="s">
        <v>1687</v>
      </c>
      <c r="S1480" s="48" t="s">
        <v>1156</v>
      </c>
      <c r="T1480" s="215">
        <v>1</v>
      </c>
      <c r="U1480" s="48" t="str">
        <f>IFERROR(INDEX('TAXA DE OCUP. RECUR.'!$F$1:$F$60, MATCH(T1480, 'TAXA DE OCUP. RECUR.'!$E$1:$E$60, 0)),"")</f>
        <v>FUNDIÇÃO MORENO</v>
      </c>
      <c r="V1480" s="216">
        <v>1</v>
      </c>
      <c r="W1480" s="102"/>
      <c r="X1480" s="229" t="str">
        <f>_xlfn.XLOOKUP(H1480,'CARTEIRA GERAL - USI.'!$J:$J,'CARTEIRA GERAL - USI.'!N:N,"",0)</f>
        <v/>
      </c>
      <c r="Y1480" s="229"/>
      <c r="Z1480" s="47" t="str">
        <f t="shared" si="183"/>
        <v/>
      </c>
      <c r="AA1480" s="47" t="str">
        <f t="shared" si="184"/>
        <v/>
      </c>
      <c r="AB1480" s="47" t="str">
        <f t="shared" si="180"/>
        <v/>
      </c>
      <c r="AC1480" s="47" t="str">
        <f t="shared" si="181"/>
        <v/>
      </c>
      <c r="AD1480" s="165" t="str">
        <f t="shared" si="182"/>
        <v/>
      </c>
    </row>
    <row r="1481" spans="1:30" x14ac:dyDescent="0.25">
      <c r="A1481" s="48" t="s">
        <v>1952</v>
      </c>
      <c r="B1481" s="48"/>
      <c r="C1481" s="48"/>
      <c r="D1481" s="48"/>
      <c r="E1481" s="48" t="s">
        <v>2077</v>
      </c>
      <c r="F1481" s="48" t="s">
        <v>392</v>
      </c>
      <c r="G1481" s="48" t="s">
        <v>11</v>
      </c>
      <c r="H1481" s="48" t="s">
        <v>1953</v>
      </c>
      <c r="I1481" s="48">
        <v>1</v>
      </c>
      <c r="J1481" s="48" t="s">
        <v>1146</v>
      </c>
      <c r="K1481" s="48" t="s">
        <v>1487</v>
      </c>
      <c r="M1481" s="48">
        <f>_xlfn.XLOOKUP(BASE!$A2213,dd_carteira_fundição!A:A,dd_carteira_fundição!G:G,"",0)</f>
        <v>5</v>
      </c>
      <c r="N1481" s="48" t="s">
        <v>1164</v>
      </c>
      <c r="P1481" s="48" t="s">
        <v>1160</v>
      </c>
      <c r="Q1481" s="102"/>
      <c r="R1481" s="48" t="s">
        <v>1690</v>
      </c>
      <c r="S1481" s="48" t="s">
        <v>166</v>
      </c>
      <c r="T1481" s="215">
        <v>106</v>
      </c>
      <c r="U1481" s="48" t="str">
        <f>IFERROR(INDEX('TAXA DE OCUP. RECUR.'!$F$1:$F$60, MATCH(T1481, 'TAXA DE OCUP. RECUR.'!$E$1:$E$60, 0)),"")</f>
        <v>PLAINA DE MESA POREBA - [106]</v>
      </c>
      <c r="V1481" s="216">
        <v>13.59</v>
      </c>
      <c r="W1481" s="102"/>
      <c r="X1481" s="229"/>
      <c r="Y1481" s="229"/>
      <c r="Z1481" s="47">
        <f t="shared" si="183"/>
        <v>1</v>
      </c>
      <c r="AA1481" s="47" t="str">
        <f t="shared" si="184"/>
        <v/>
      </c>
      <c r="AB1481" s="47" t="str">
        <f t="shared" si="180"/>
        <v/>
      </c>
      <c r="AC1481" s="47" t="str">
        <f t="shared" si="181"/>
        <v/>
      </c>
      <c r="AD1481" s="165" t="str">
        <f t="shared" si="182"/>
        <v/>
      </c>
    </row>
    <row r="1482" spans="1:30" x14ac:dyDescent="0.25">
      <c r="A1482" s="48" t="s">
        <v>1952</v>
      </c>
      <c r="B1482" s="48"/>
      <c r="C1482" s="48"/>
      <c r="D1482" s="48"/>
      <c r="E1482" s="48" t="s">
        <v>2077</v>
      </c>
      <c r="F1482" s="48" t="s">
        <v>392</v>
      </c>
      <c r="G1482" s="48" t="s">
        <v>11</v>
      </c>
      <c r="H1482" s="48" t="s">
        <v>1953</v>
      </c>
      <c r="I1482" s="48">
        <v>1</v>
      </c>
      <c r="J1482" s="48" t="s">
        <v>1146</v>
      </c>
      <c r="K1482" s="48" t="s">
        <v>1487</v>
      </c>
      <c r="M1482" s="48">
        <f>_xlfn.XLOOKUP(BASE!$A2214,dd_carteira_fundição!A:A,dd_carteira_fundição!G:G,"",0)</f>
        <v>5</v>
      </c>
      <c r="N1482" s="48" t="s">
        <v>1164</v>
      </c>
      <c r="P1482" s="48" t="s">
        <v>1160</v>
      </c>
      <c r="Q1482" s="102"/>
      <c r="R1482" s="48" t="s">
        <v>1690</v>
      </c>
      <c r="S1482" s="48" t="s">
        <v>167</v>
      </c>
      <c r="T1482" s="215">
        <v>151</v>
      </c>
      <c r="U1482" s="48" t="str">
        <f>IFERROR(INDEX('TAXA DE OCUP. RECUR.'!$F$1:$F$60, MATCH(T1482, 'TAXA DE OCUP. RECUR.'!$E$1:$E$60, 0)),"")</f>
        <v>MANDRILH. FISHER MILL - [151]</v>
      </c>
      <c r="V1482" s="216">
        <v>1.8</v>
      </c>
      <c r="W1482" s="102"/>
      <c r="X1482" s="229"/>
      <c r="Y1482" s="229"/>
      <c r="Z1482" s="47">
        <f t="shared" si="183"/>
        <v>1</v>
      </c>
      <c r="AA1482" s="47" t="str">
        <f t="shared" si="184"/>
        <v/>
      </c>
      <c r="AB1482" s="47" t="str">
        <f t="shared" si="180"/>
        <v/>
      </c>
      <c r="AC1482" s="47" t="str">
        <f t="shared" si="181"/>
        <v/>
      </c>
      <c r="AD1482" s="165" t="str">
        <f t="shared" si="182"/>
        <v/>
      </c>
    </row>
    <row r="1483" spans="1:30" x14ac:dyDescent="0.25">
      <c r="A1483" s="48" t="s">
        <v>1952</v>
      </c>
      <c r="B1483" s="48"/>
      <c r="C1483" s="48"/>
      <c r="D1483" s="48"/>
      <c r="E1483" s="48" t="s">
        <v>2077</v>
      </c>
      <c r="F1483" s="48" t="s">
        <v>392</v>
      </c>
      <c r="G1483" s="48" t="s">
        <v>11</v>
      </c>
      <c r="H1483" s="48" t="s">
        <v>1953</v>
      </c>
      <c r="I1483" s="48">
        <v>1</v>
      </c>
      <c r="J1483" s="48" t="s">
        <v>1146</v>
      </c>
      <c r="K1483" s="48" t="s">
        <v>1487</v>
      </c>
      <c r="M1483" s="48">
        <f>_xlfn.XLOOKUP(BASE!$A2215,dd_carteira_fundição!A:A,dd_carteira_fundição!G:G,"",0)</f>
        <v>5</v>
      </c>
      <c r="N1483" s="48" t="s">
        <v>1164</v>
      </c>
      <c r="P1483" s="48" t="s">
        <v>1160</v>
      </c>
      <c r="Q1483" s="102"/>
      <c r="R1483" s="48" t="s">
        <v>1690</v>
      </c>
      <c r="S1483" s="48" t="s">
        <v>168</v>
      </c>
      <c r="T1483" s="215">
        <v>560</v>
      </c>
      <c r="U1483" s="48" t="str">
        <f>IFERROR(INDEX('TAXA DE OCUP. RECUR.'!$F$1:$F$60, MATCH(T1483, 'TAXA DE OCUP. RECUR.'!$E$1:$E$60, 0)),"")</f>
        <v>FRESA DROPP HEINN - [560]</v>
      </c>
      <c r="V1483" s="216">
        <v>9.7200000000000006</v>
      </c>
      <c r="W1483" s="102"/>
      <c r="X1483" s="229"/>
      <c r="Y1483" s="229"/>
      <c r="Z1483" s="47">
        <f t="shared" si="183"/>
        <v>1</v>
      </c>
      <c r="AA1483" s="47" t="str">
        <f t="shared" si="184"/>
        <v/>
      </c>
      <c r="AB1483" s="47" t="str">
        <f t="shared" si="180"/>
        <v/>
      </c>
      <c r="AC1483" s="47" t="str">
        <f t="shared" si="181"/>
        <v/>
      </c>
      <c r="AD1483" s="165" t="str">
        <f t="shared" si="182"/>
        <v/>
      </c>
    </row>
    <row r="1484" spans="1:30" x14ac:dyDescent="0.25">
      <c r="A1484" s="48" t="s">
        <v>1952</v>
      </c>
      <c r="B1484" s="48"/>
      <c r="C1484" s="48"/>
      <c r="D1484" s="48"/>
      <c r="E1484" s="48" t="s">
        <v>2077</v>
      </c>
      <c r="F1484" s="48" t="s">
        <v>392</v>
      </c>
      <c r="G1484" s="48" t="s">
        <v>11</v>
      </c>
      <c r="H1484" s="48" t="s">
        <v>1953</v>
      </c>
      <c r="I1484" s="48">
        <v>1</v>
      </c>
      <c r="J1484" s="48" t="s">
        <v>1146</v>
      </c>
      <c r="K1484" s="48" t="s">
        <v>1487</v>
      </c>
      <c r="M1484" s="48">
        <f>_xlfn.XLOOKUP(BASE!$A2216,dd_carteira_fundição!A:A,dd_carteira_fundição!G:G,"",0)</f>
        <v>0</v>
      </c>
      <c r="N1484" s="48" t="s">
        <v>1164</v>
      </c>
      <c r="P1484" s="48" t="s">
        <v>1160</v>
      </c>
      <c r="Q1484" s="102"/>
      <c r="R1484" s="48" t="s">
        <v>1690</v>
      </c>
      <c r="S1484" s="48" t="s">
        <v>169</v>
      </c>
      <c r="T1484" s="215">
        <v>610</v>
      </c>
      <c r="U1484" s="48" t="str">
        <f>IFERROR(INDEX('TAXA DE OCUP. RECUR.'!$F$1:$F$60, MATCH(T1484, 'TAXA DE OCUP. RECUR.'!$E$1:$E$60, 0)),"")</f>
        <v>FRESADORA HEYLIGENTASDE - [610]</v>
      </c>
      <c r="V1484" s="216">
        <v>5.4412447530846348</v>
      </c>
      <c r="W1484" s="102"/>
      <c r="X1484" s="229"/>
      <c r="Y1484" s="229"/>
      <c r="Z1484" s="47">
        <f t="shared" si="183"/>
        <v>1</v>
      </c>
      <c r="AA1484" s="47" t="str">
        <f t="shared" si="184"/>
        <v/>
      </c>
      <c r="AB1484" s="47" t="str">
        <f t="shared" si="180"/>
        <v/>
      </c>
      <c r="AC1484" s="47" t="str">
        <f t="shared" si="181"/>
        <v/>
      </c>
      <c r="AD1484" s="165" t="str">
        <f t="shared" si="182"/>
        <v/>
      </c>
    </row>
    <row r="1485" spans="1:30" x14ac:dyDescent="0.25">
      <c r="A1485" s="48" t="s">
        <v>1952</v>
      </c>
      <c r="B1485" s="48"/>
      <c r="C1485" s="48"/>
      <c r="D1485" s="48"/>
      <c r="E1485" s="48" t="s">
        <v>2077</v>
      </c>
      <c r="F1485" s="48" t="s">
        <v>392</v>
      </c>
      <c r="G1485" s="48" t="s">
        <v>11</v>
      </c>
      <c r="H1485" s="48" t="s">
        <v>1953</v>
      </c>
      <c r="I1485" s="48">
        <v>1</v>
      </c>
      <c r="J1485" s="48" t="s">
        <v>1146</v>
      </c>
      <c r="K1485" s="48" t="s">
        <v>1487</v>
      </c>
      <c r="M1485" s="48">
        <f>_xlfn.XLOOKUP(BASE!$A2217,dd_carteira_fundição!A:A,dd_carteira_fundição!G:G,"",0)</f>
        <v>0</v>
      </c>
      <c r="N1485" s="48" t="s">
        <v>1164</v>
      </c>
      <c r="P1485" s="48" t="s">
        <v>1160</v>
      </c>
      <c r="Q1485" s="102"/>
      <c r="R1485" s="48" t="s">
        <v>1690</v>
      </c>
      <c r="S1485" s="48" t="s">
        <v>170</v>
      </c>
      <c r="T1485" s="215">
        <v>610</v>
      </c>
      <c r="U1485" s="48" t="str">
        <f>IFERROR(INDEX('TAXA DE OCUP. RECUR.'!$F$1:$F$60, MATCH(T1485, 'TAXA DE OCUP. RECUR.'!$E$1:$E$60, 0)),"")</f>
        <v>FRESADORA HEYLIGENTASDE - [610]</v>
      </c>
      <c r="V1485" s="216">
        <v>2.2980519480519477</v>
      </c>
      <c r="W1485" s="102"/>
      <c r="X1485" s="229"/>
      <c r="Y1485" s="229"/>
      <c r="Z1485" s="47">
        <f t="shared" si="183"/>
        <v>1</v>
      </c>
      <c r="AA1485" s="47" t="str">
        <f t="shared" si="184"/>
        <v/>
      </c>
      <c r="AB1485" s="47" t="str">
        <f t="shared" si="180"/>
        <v/>
      </c>
      <c r="AC1485" s="47" t="str">
        <f t="shared" si="181"/>
        <v/>
      </c>
      <c r="AD1485" s="165" t="str">
        <f t="shared" si="182"/>
        <v/>
      </c>
    </row>
    <row r="1486" spans="1:30" x14ac:dyDescent="0.25">
      <c r="A1486" s="48" t="s">
        <v>1952</v>
      </c>
      <c r="B1486" s="48"/>
      <c r="C1486" s="48"/>
      <c r="D1486" s="48"/>
      <c r="E1486" s="48" t="s">
        <v>2077</v>
      </c>
      <c r="F1486" s="48" t="s">
        <v>392</v>
      </c>
      <c r="G1486" s="48" t="s">
        <v>11</v>
      </c>
      <c r="H1486" s="48" t="s">
        <v>1953</v>
      </c>
      <c r="I1486" s="48">
        <v>1</v>
      </c>
      <c r="J1486" s="48" t="s">
        <v>1146</v>
      </c>
      <c r="K1486" s="48" t="s">
        <v>1487</v>
      </c>
      <c r="M1486" s="48">
        <f>_xlfn.XLOOKUP(BASE!$A2218,dd_carteira_fundição!A:A,dd_carteira_fundição!G:G,"",0)</f>
        <v>0</v>
      </c>
      <c r="N1486" s="48" t="s">
        <v>1164</v>
      </c>
      <c r="P1486" s="48" t="s">
        <v>1160</v>
      </c>
      <c r="Q1486" s="102"/>
      <c r="R1486" s="48" t="s">
        <v>158</v>
      </c>
      <c r="S1486" s="48" t="s">
        <v>158</v>
      </c>
      <c r="T1486" s="215">
        <v>2</v>
      </c>
      <c r="U1486" s="48" t="str">
        <f>IFERROR(INDEX('TAXA DE OCUP. RECUR.'!$F$1:$F$60, MATCH(T1486, 'TAXA DE OCUP. RECUR.'!$E$1:$E$60, 0)),"")</f>
        <v>EXPEDIÇÃO</v>
      </c>
      <c r="V1486" s="216">
        <v>1</v>
      </c>
      <c r="W1486" s="102"/>
      <c r="X1486" s="229" t="str">
        <f>_xlfn.XLOOKUP(H1486,'CARTEIRA GERAL - USI.'!J:J,'CARTEIRA GERAL - USI.'!$O:$O,"",0)</f>
        <v/>
      </c>
      <c r="Y1486" s="229"/>
      <c r="Z1486" s="47" t="str">
        <f t="shared" si="183"/>
        <v/>
      </c>
      <c r="AA1486" s="47" t="str">
        <f t="shared" si="184"/>
        <v/>
      </c>
      <c r="AB1486" s="47" t="str">
        <f t="shared" si="180"/>
        <v/>
      </c>
      <c r="AC1486" s="47" t="str">
        <f t="shared" si="181"/>
        <v/>
      </c>
      <c r="AD1486" s="165" t="str">
        <f t="shared" si="182"/>
        <v/>
      </c>
    </row>
    <row r="1487" spans="1:30" x14ac:dyDescent="0.25">
      <c r="A1487" s="48" t="s">
        <v>1954</v>
      </c>
      <c r="B1487" s="48"/>
      <c r="C1487" s="48"/>
      <c r="D1487" s="48"/>
      <c r="E1487" s="48" t="s">
        <v>2077</v>
      </c>
      <c r="F1487" s="48" t="s">
        <v>392</v>
      </c>
      <c r="G1487" s="48" t="s">
        <v>11</v>
      </c>
      <c r="H1487" s="48" t="s">
        <v>1955</v>
      </c>
      <c r="I1487" s="48">
        <v>1</v>
      </c>
      <c r="J1487" s="48" t="s">
        <v>1146</v>
      </c>
      <c r="K1487" s="48" t="s">
        <v>1487</v>
      </c>
      <c r="M1487" s="48">
        <f>_xlfn.XLOOKUP(BASE!$A2219,dd_carteira_fundição!A:A,dd_carteira_fundição!G:G,"",0)</f>
        <v>0</v>
      </c>
      <c r="N1487" s="48" t="s">
        <v>1164</v>
      </c>
      <c r="P1487" s="48" t="s">
        <v>1160</v>
      </c>
      <c r="Q1487" s="102"/>
      <c r="R1487" s="48" t="s">
        <v>1687</v>
      </c>
      <c r="S1487" s="48" t="s">
        <v>1156</v>
      </c>
      <c r="T1487" s="215">
        <v>1</v>
      </c>
      <c r="U1487" s="48" t="str">
        <f>IFERROR(INDEX('TAXA DE OCUP. RECUR.'!$F$1:$F$60, MATCH(T1487, 'TAXA DE OCUP. RECUR.'!$E$1:$E$60, 0)),"")</f>
        <v>FUNDIÇÃO MORENO</v>
      </c>
      <c r="V1487" s="216">
        <v>1</v>
      </c>
      <c r="W1487" s="102"/>
      <c r="X1487" s="229" t="str">
        <f>_xlfn.XLOOKUP(H1487,'CARTEIRA GERAL - USI.'!$J:$J,'CARTEIRA GERAL - USI.'!N:N,"",0)</f>
        <v/>
      </c>
      <c r="Y1487" s="229"/>
      <c r="Z1487" s="47" t="str">
        <f t="shared" si="183"/>
        <v/>
      </c>
      <c r="AA1487" s="47" t="str">
        <f t="shared" si="184"/>
        <v/>
      </c>
      <c r="AB1487" s="47" t="str">
        <f t="shared" si="180"/>
        <v/>
      </c>
      <c r="AC1487" s="47" t="str">
        <f t="shared" si="181"/>
        <v/>
      </c>
      <c r="AD1487" s="165" t="str">
        <f t="shared" si="182"/>
        <v/>
      </c>
    </row>
    <row r="1488" spans="1:30" x14ac:dyDescent="0.25">
      <c r="A1488" s="48" t="s">
        <v>1954</v>
      </c>
      <c r="B1488" s="48"/>
      <c r="C1488" s="48"/>
      <c r="D1488" s="48"/>
      <c r="E1488" s="48" t="s">
        <v>2077</v>
      </c>
      <c r="F1488" s="48" t="s">
        <v>392</v>
      </c>
      <c r="G1488" s="48" t="s">
        <v>11</v>
      </c>
      <c r="H1488" s="48" t="s">
        <v>1955</v>
      </c>
      <c r="I1488" s="48">
        <v>1</v>
      </c>
      <c r="J1488" s="48" t="s">
        <v>1146</v>
      </c>
      <c r="K1488" s="48" t="s">
        <v>1487</v>
      </c>
      <c r="M1488" s="48">
        <f>_xlfn.XLOOKUP(BASE!$A2220,dd_carteira_fundição!A:A,dd_carteira_fundição!G:G,"",0)</f>
        <v>132</v>
      </c>
      <c r="N1488" s="48" t="s">
        <v>1164</v>
      </c>
      <c r="P1488" s="48" t="s">
        <v>1160</v>
      </c>
      <c r="Q1488" s="102"/>
      <c r="R1488" s="48" t="s">
        <v>1690</v>
      </c>
      <c r="S1488" s="48" t="s">
        <v>166</v>
      </c>
      <c r="T1488" s="215">
        <v>106</v>
      </c>
      <c r="U1488" s="48" t="str">
        <f>IFERROR(INDEX('TAXA DE OCUP. RECUR.'!$F$1:$F$60, MATCH(T1488, 'TAXA DE OCUP. RECUR.'!$E$1:$E$60, 0)),"")</f>
        <v>PLAINA DE MESA POREBA - [106]</v>
      </c>
      <c r="V1488" s="216">
        <v>13.59</v>
      </c>
      <c r="W1488" s="102"/>
      <c r="X1488" s="229"/>
      <c r="Y1488" s="229"/>
      <c r="Z1488" s="47">
        <f t="shared" si="183"/>
        <v>1</v>
      </c>
      <c r="AA1488" s="47" t="str">
        <f t="shared" si="184"/>
        <v/>
      </c>
      <c r="AB1488" s="47" t="str">
        <f t="shared" si="180"/>
        <v/>
      </c>
      <c r="AC1488" s="47" t="str">
        <f t="shared" si="181"/>
        <v/>
      </c>
      <c r="AD1488" s="165" t="str">
        <f t="shared" si="182"/>
        <v/>
      </c>
    </row>
    <row r="1489" spans="1:30" x14ac:dyDescent="0.25">
      <c r="A1489" s="48" t="s">
        <v>1954</v>
      </c>
      <c r="B1489" s="48"/>
      <c r="C1489" s="48"/>
      <c r="D1489" s="48"/>
      <c r="E1489" s="48" t="s">
        <v>2077</v>
      </c>
      <c r="F1489" s="48" t="s">
        <v>392</v>
      </c>
      <c r="G1489" s="48" t="s">
        <v>11</v>
      </c>
      <c r="H1489" s="48" t="s">
        <v>1955</v>
      </c>
      <c r="I1489" s="48">
        <v>1</v>
      </c>
      <c r="J1489" s="48" t="s">
        <v>1146</v>
      </c>
      <c r="K1489" s="48" t="s">
        <v>1487</v>
      </c>
      <c r="M1489" s="48">
        <f>_xlfn.XLOOKUP(BASE!$A2221,dd_carteira_fundição!A:A,dd_carteira_fundição!G:G,"",0)</f>
        <v>132</v>
      </c>
      <c r="N1489" s="48" t="s">
        <v>1164</v>
      </c>
      <c r="P1489" s="48" t="s">
        <v>1160</v>
      </c>
      <c r="Q1489" s="102"/>
      <c r="R1489" s="48" t="s">
        <v>1690</v>
      </c>
      <c r="S1489" s="48" t="s">
        <v>167</v>
      </c>
      <c r="T1489" s="215">
        <v>151</v>
      </c>
      <c r="U1489" s="48" t="str">
        <f>IFERROR(INDEX('TAXA DE OCUP. RECUR.'!$F$1:$F$60, MATCH(T1489, 'TAXA DE OCUP. RECUR.'!$E$1:$E$60, 0)),"")</f>
        <v>MANDRILH. FISHER MILL - [151]</v>
      </c>
      <c r="V1489" s="216">
        <v>1.8</v>
      </c>
      <c r="W1489" s="102"/>
      <c r="X1489" s="229"/>
      <c r="Y1489" s="229"/>
      <c r="Z1489" s="47">
        <f t="shared" si="183"/>
        <v>1</v>
      </c>
      <c r="AA1489" s="47" t="str">
        <f t="shared" si="184"/>
        <v/>
      </c>
      <c r="AB1489" s="47" t="str">
        <f t="shared" si="180"/>
        <v/>
      </c>
      <c r="AC1489" s="47" t="str">
        <f t="shared" si="181"/>
        <v/>
      </c>
      <c r="AD1489" s="165" t="str">
        <f t="shared" si="182"/>
        <v/>
      </c>
    </row>
    <row r="1490" spans="1:30" x14ac:dyDescent="0.25">
      <c r="A1490" s="48" t="s">
        <v>1954</v>
      </c>
      <c r="B1490" s="48"/>
      <c r="C1490" s="48"/>
      <c r="D1490" s="48"/>
      <c r="E1490" s="48" t="s">
        <v>2077</v>
      </c>
      <c r="F1490" s="48" t="s">
        <v>392</v>
      </c>
      <c r="G1490" s="48" t="s">
        <v>11</v>
      </c>
      <c r="H1490" s="48" t="s">
        <v>1955</v>
      </c>
      <c r="I1490" s="48">
        <v>1</v>
      </c>
      <c r="J1490" s="48" t="s">
        <v>1146</v>
      </c>
      <c r="K1490" s="48" t="s">
        <v>1487</v>
      </c>
      <c r="M1490" s="48">
        <f>_xlfn.XLOOKUP(BASE!$A2222,dd_carteira_fundição!A:A,dd_carteira_fundição!G:G,"",0)</f>
        <v>132</v>
      </c>
      <c r="N1490" s="48" t="s">
        <v>1164</v>
      </c>
      <c r="P1490" s="48" t="s">
        <v>1160</v>
      </c>
      <c r="Q1490" s="102"/>
      <c r="R1490" s="48" t="s">
        <v>1690</v>
      </c>
      <c r="S1490" s="48" t="s">
        <v>168</v>
      </c>
      <c r="T1490" s="215">
        <v>560</v>
      </c>
      <c r="U1490" s="48" t="str">
        <f>IFERROR(INDEX('TAXA DE OCUP. RECUR.'!$F$1:$F$60, MATCH(T1490, 'TAXA DE OCUP. RECUR.'!$E$1:$E$60, 0)),"")</f>
        <v>FRESA DROPP HEINN - [560]</v>
      </c>
      <c r="V1490" s="216">
        <v>9.7200000000000006</v>
      </c>
      <c r="W1490" s="102"/>
      <c r="X1490" s="229"/>
      <c r="Y1490" s="229"/>
      <c r="Z1490" s="47">
        <f t="shared" si="183"/>
        <v>1</v>
      </c>
      <c r="AA1490" s="47" t="str">
        <f t="shared" si="184"/>
        <v/>
      </c>
      <c r="AB1490" s="47" t="str">
        <f t="shared" si="180"/>
        <v/>
      </c>
      <c r="AC1490" s="47" t="str">
        <f t="shared" si="181"/>
        <v/>
      </c>
      <c r="AD1490" s="165" t="str">
        <f t="shared" si="182"/>
        <v/>
      </c>
    </row>
    <row r="1491" spans="1:30" x14ac:dyDescent="0.25">
      <c r="A1491" s="48" t="s">
        <v>1954</v>
      </c>
      <c r="B1491" s="48"/>
      <c r="C1491" s="48"/>
      <c r="D1491" s="48"/>
      <c r="E1491" s="48" t="s">
        <v>2077</v>
      </c>
      <c r="F1491" s="48" t="s">
        <v>392</v>
      </c>
      <c r="G1491" s="48" t="s">
        <v>11</v>
      </c>
      <c r="H1491" s="48" t="s">
        <v>1955</v>
      </c>
      <c r="I1491" s="48">
        <v>1</v>
      </c>
      <c r="J1491" s="48" t="s">
        <v>1146</v>
      </c>
      <c r="K1491" s="48" t="s">
        <v>1487</v>
      </c>
      <c r="M1491" s="48">
        <f>_xlfn.XLOOKUP(BASE!$A2223,dd_carteira_fundição!A:A,dd_carteira_fundição!G:G,"",0)</f>
        <v>132</v>
      </c>
      <c r="N1491" s="48" t="s">
        <v>1164</v>
      </c>
      <c r="P1491" s="48" t="s">
        <v>1160</v>
      </c>
      <c r="Q1491" s="102"/>
      <c r="R1491" s="48" t="s">
        <v>1690</v>
      </c>
      <c r="S1491" s="48" t="s">
        <v>169</v>
      </c>
      <c r="T1491" s="215">
        <v>610</v>
      </c>
      <c r="U1491" s="48" t="str">
        <f>IFERROR(INDEX('TAXA DE OCUP. RECUR.'!$F$1:$F$60, MATCH(T1491, 'TAXA DE OCUP. RECUR.'!$E$1:$E$60, 0)),"")</f>
        <v>FRESADORA HEYLIGENTASDE - [610]</v>
      </c>
      <c r="V1491" s="216">
        <v>5.4412447530846348</v>
      </c>
      <c r="W1491" s="102"/>
      <c r="X1491" s="229"/>
      <c r="Y1491" s="229"/>
      <c r="Z1491" s="47">
        <f t="shared" si="183"/>
        <v>1</v>
      </c>
      <c r="AA1491" s="47" t="str">
        <f t="shared" si="184"/>
        <v/>
      </c>
      <c r="AB1491" s="47" t="str">
        <f t="shared" si="180"/>
        <v/>
      </c>
      <c r="AC1491" s="47" t="str">
        <f t="shared" si="181"/>
        <v/>
      </c>
      <c r="AD1491" s="165" t="str">
        <f t="shared" si="182"/>
        <v/>
      </c>
    </row>
    <row r="1492" spans="1:30" x14ac:dyDescent="0.25">
      <c r="A1492" s="48" t="s">
        <v>1954</v>
      </c>
      <c r="B1492" s="48"/>
      <c r="C1492" s="48"/>
      <c r="D1492" s="48"/>
      <c r="E1492" s="48" t="s">
        <v>2077</v>
      </c>
      <c r="F1492" s="48" t="s">
        <v>392</v>
      </c>
      <c r="G1492" s="48" t="s">
        <v>11</v>
      </c>
      <c r="H1492" s="48" t="s">
        <v>1955</v>
      </c>
      <c r="I1492" s="48">
        <v>1</v>
      </c>
      <c r="J1492" s="48" t="s">
        <v>1146</v>
      </c>
      <c r="K1492" s="48" t="s">
        <v>1487</v>
      </c>
      <c r="M1492" s="48">
        <f>_xlfn.XLOOKUP(BASE!$A2224,dd_carteira_fundição!A:A,dd_carteira_fundição!G:G,"",0)</f>
        <v>133</v>
      </c>
      <c r="N1492" s="48" t="s">
        <v>1164</v>
      </c>
      <c r="P1492" s="48" t="s">
        <v>1160</v>
      </c>
      <c r="Q1492" s="102"/>
      <c r="R1492" s="48" t="s">
        <v>1690</v>
      </c>
      <c r="S1492" s="48" t="s">
        <v>170</v>
      </c>
      <c r="T1492" s="215">
        <v>610</v>
      </c>
      <c r="U1492" s="48" t="str">
        <f>IFERROR(INDEX('TAXA DE OCUP. RECUR.'!$F$1:$F$60, MATCH(T1492, 'TAXA DE OCUP. RECUR.'!$E$1:$E$60, 0)),"")</f>
        <v>FRESADORA HEYLIGENTASDE - [610]</v>
      </c>
      <c r="V1492" s="216">
        <v>2.2980519480519477</v>
      </c>
      <c r="W1492" s="102"/>
      <c r="X1492" s="229"/>
      <c r="Y1492" s="229"/>
      <c r="Z1492" s="47">
        <f t="shared" si="183"/>
        <v>1</v>
      </c>
      <c r="AA1492" s="47" t="str">
        <f t="shared" si="184"/>
        <v/>
      </c>
      <c r="AB1492" s="47" t="str">
        <f t="shared" si="180"/>
        <v/>
      </c>
      <c r="AC1492" s="47" t="str">
        <f t="shared" si="181"/>
        <v/>
      </c>
      <c r="AD1492" s="165" t="str">
        <f t="shared" si="182"/>
        <v/>
      </c>
    </row>
    <row r="1493" spans="1:30" x14ac:dyDescent="0.25">
      <c r="A1493" s="48" t="s">
        <v>1954</v>
      </c>
      <c r="B1493" s="48"/>
      <c r="C1493" s="48"/>
      <c r="D1493" s="48"/>
      <c r="E1493" s="48" t="s">
        <v>2077</v>
      </c>
      <c r="F1493" s="48" t="s">
        <v>392</v>
      </c>
      <c r="G1493" s="48" t="s">
        <v>11</v>
      </c>
      <c r="H1493" s="48" t="s">
        <v>1955</v>
      </c>
      <c r="I1493" s="48">
        <v>1</v>
      </c>
      <c r="J1493" s="48" t="s">
        <v>1146</v>
      </c>
      <c r="K1493" s="48" t="s">
        <v>1487</v>
      </c>
      <c r="M1493" s="48">
        <f>_xlfn.XLOOKUP(BASE!$A2225,dd_carteira_fundição!A:A,dd_carteira_fundição!G:G,"",0)</f>
        <v>133</v>
      </c>
      <c r="N1493" s="48" t="s">
        <v>1164</v>
      </c>
      <c r="P1493" s="48" t="s">
        <v>1160</v>
      </c>
      <c r="Q1493" s="102"/>
      <c r="R1493" s="48" t="s">
        <v>158</v>
      </c>
      <c r="S1493" s="48" t="s">
        <v>158</v>
      </c>
      <c r="T1493" s="215">
        <v>2</v>
      </c>
      <c r="U1493" s="48" t="str">
        <f>IFERROR(INDEX('TAXA DE OCUP. RECUR.'!$F$1:$F$60, MATCH(T1493, 'TAXA DE OCUP. RECUR.'!$E$1:$E$60, 0)),"")</f>
        <v>EXPEDIÇÃO</v>
      </c>
      <c r="V1493" s="216">
        <v>1</v>
      </c>
      <c r="W1493" s="102"/>
      <c r="X1493" s="229" t="str">
        <f>_xlfn.XLOOKUP(H1493,'CARTEIRA GERAL - USI.'!J:J,'CARTEIRA GERAL - USI.'!$O:$O,"",0)</f>
        <v/>
      </c>
      <c r="Y1493" s="229"/>
      <c r="Z1493" s="47" t="str">
        <f t="shared" si="183"/>
        <v/>
      </c>
      <c r="AA1493" s="47" t="str">
        <f t="shared" si="184"/>
        <v/>
      </c>
      <c r="AB1493" s="47" t="str">
        <f t="shared" si="180"/>
        <v/>
      </c>
      <c r="AC1493" s="47" t="str">
        <f t="shared" si="181"/>
        <v/>
      </c>
      <c r="AD1493" s="165" t="str">
        <f t="shared" si="182"/>
        <v/>
      </c>
    </row>
    <row r="1494" spans="1:30" x14ac:dyDescent="0.25">
      <c r="A1494" s="48" t="s">
        <v>1956</v>
      </c>
      <c r="B1494" s="48"/>
      <c r="C1494" s="48"/>
      <c r="D1494" s="48"/>
      <c r="E1494" s="48" t="s">
        <v>2077</v>
      </c>
      <c r="F1494" s="48" t="s">
        <v>392</v>
      </c>
      <c r="G1494" s="48" t="s">
        <v>11</v>
      </c>
      <c r="H1494" s="48" t="s">
        <v>1957</v>
      </c>
      <c r="I1494" s="48">
        <v>1</v>
      </c>
      <c r="J1494" s="48" t="s">
        <v>1146</v>
      </c>
      <c r="K1494" s="48" t="s">
        <v>1487</v>
      </c>
      <c r="M1494" s="48">
        <f>_xlfn.XLOOKUP(BASE!$A2226,dd_carteira_fundição!A:A,dd_carteira_fundição!G:G,"",0)</f>
        <v>133</v>
      </c>
      <c r="N1494" s="48" t="s">
        <v>1164</v>
      </c>
      <c r="P1494" s="48" t="s">
        <v>1160</v>
      </c>
      <c r="Q1494" s="102"/>
      <c r="R1494" s="48" t="s">
        <v>1687</v>
      </c>
      <c r="S1494" s="48" t="s">
        <v>1156</v>
      </c>
      <c r="T1494" s="215">
        <v>1</v>
      </c>
      <c r="U1494" s="48" t="str">
        <f>IFERROR(INDEX('TAXA DE OCUP. RECUR.'!$F$1:$F$60, MATCH(T1494, 'TAXA DE OCUP. RECUR.'!$E$1:$E$60, 0)),"")</f>
        <v>FUNDIÇÃO MORENO</v>
      </c>
      <c r="V1494" s="216">
        <v>1</v>
      </c>
      <c r="W1494" s="102"/>
      <c r="X1494" s="229" t="str">
        <f>_xlfn.XLOOKUP(H1494,'CARTEIRA GERAL - USI.'!$J:$J,'CARTEIRA GERAL - USI.'!N:N,"",0)</f>
        <v/>
      </c>
      <c r="Y1494" s="229">
        <v>46175</v>
      </c>
      <c r="Z1494" s="47" t="str">
        <f t="shared" si="183"/>
        <v/>
      </c>
      <c r="AA1494" s="47">
        <f t="shared" si="184"/>
        <v>23</v>
      </c>
      <c r="AB1494" s="47" t="str">
        <f t="shared" si="180"/>
        <v/>
      </c>
      <c r="AC1494" s="47" t="str">
        <f t="shared" si="181"/>
        <v/>
      </c>
      <c r="AD1494" s="165">
        <f t="shared" si="182"/>
        <v>1</v>
      </c>
    </row>
    <row r="1495" spans="1:30" x14ac:dyDescent="0.25">
      <c r="A1495" s="48" t="s">
        <v>1956</v>
      </c>
      <c r="B1495" s="48"/>
      <c r="C1495" s="48"/>
      <c r="D1495" s="48"/>
      <c r="E1495" s="48" t="s">
        <v>2077</v>
      </c>
      <c r="F1495" s="48" t="s">
        <v>392</v>
      </c>
      <c r="G1495" s="48" t="s">
        <v>11</v>
      </c>
      <c r="H1495" s="48" t="s">
        <v>1957</v>
      </c>
      <c r="I1495" s="48">
        <v>1</v>
      </c>
      <c r="J1495" s="48" t="s">
        <v>1146</v>
      </c>
      <c r="K1495" s="48" t="s">
        <v>1487</v>
      </c>
      <c r="M1495" s="48">
        <f>_xlfn.XLOOKUP(BASE!$A2227,dd_carteira_fundição!A:A,dd_carteira_fundição!G:G,"",0)</f>
        <v>133</v>
      </c>
      <c r="N1495" s="48" t="s">
        <v>1164</v>
      </c>
      <c r="P1495" s="48" t="s">
        <v>1160</v>
      </c>
      <c r="Q1495" s="102"/>
      <c r="R1495" s="48" t="s">
        <v>1690</v>
      </c>
      <c r="S1495" s="48" t="s">
        <v>166</v>
      </c>
      <c r="T1495" s="215">
        <v>106</v>
      </c>
      <c r="U1495" s="48" t="str">
        <f>IFERROR(INDEX('TAXA DE OCUP. RECUR.'!$F$1:$F$60, MATCH(T1495, 'TAXA DE OCUP. RECUR.'!$E$1:$E$60, 0)),"")</f>
        <v>PLAINA DE MESA POREBA - [106]</v>
      </c>
      <c r="V1495" s="216">
        <v>13.59</v>
      </c>
      <c r="W1495" s="102"/>
      <c r="X1495" s="229"/>
      <c r="Y1495" s="229"/>
      <c r="Z1495" s="47">
        <f t="shared" si="183"/>
        <v>1</v>
      </c>
      <c r="AA1495" s="47" t="str">
        <f t="shared" si="184"/>
        <v/>
      </c>
      <c r="AB1495" s="47" t="str">
        <f t="shared" si="180"/>
        <v/>
      </c>
      <c r="AC1495" s="47" t="str">
        <f t="shared" si="181"/>
        <v/>
      </c>
      <c r="AD1495" s="165" t="str">
        <f t="shared" si="182"/>
        <v/>
      </c>
    </row>
    <row r="1496" spans="1:30" x14ac:dyDescent="0.25">
      <c r="A1496" s="48" t="s">
        <v>1956</v>
      </c>
      <c r="B1496" s="48"/>
      <c r="C1496" s="48"/>
      <c r="D1496" s="48"/>
      <c r="E1496" s="48" t="s">
        <v>2077</v>
      </c>
      <c r="F1496" s="48" t="s">
        <v>392</v>
      </c>
      <c r="G1496" s="48" t="s">
        <v>11</v>
      </c>
      <c r="H1496" s="48" t="s">
        <v>1957</v>
      </c>
      <c r="I1496" s="48">
        <v>1</v>
      </c>
      <c r="J1496" s="48" t="s">
        <v>1146</v>
      </c>
      <c r="K1496" s="48" t="s">
        <v>1487</v>
      </c>
      <c r="M1496" s="48">
        <f>_xlfn.XLOOKUP(BASE!$A2228,dd_carteira_fundição!A:A,dd_carteira_fundição!G:G,"",0)</f>
        <v>166</v>
      </c>
      <c r="N1496" s="48" t="s">
        <v>1164</v>
      </c>
      <c r="P1496" s="48" t="s">
        <v>1160</v>
      </c>
      <c r="Q1496" s="102"/>
      <c r="R1496" s="48" t="s">
        <v>1690</v>
      </c>
      <c r="S1496" s="48" t="s">
        <v>167</v>
      </c>
      <c r="T1496" s="215">
        <v>151</v>
      </c>
      <c r="U1496" s="48" t="str">
        <f>IFERROR(INDEX('TAXA DE OCUP. RECUR.'!$F$1:$F$60, MATCH(T1496, 'TAXA DE OCUP. RECUR.'!$E$1:$E$60, 0)),"")</f>
        <v>MANDRILH. FISHER MILL - [151]</v>
      </c>
      <c r="V1496" s="216">
        <v>1.8</v>
      </c>
      <c r="W1496" s="102"/>
      <c r="X1496" s="229"/>
      <c r="Y1496" s="229"/>
      <c r="Z1496" s="47">
        <f t="shared" si="183"/>
        <v>1</v>
      </c>
      <c r="AA1496" s="47" t="str">
        <f t="shared" si="184"/>
        <v/>
      </c>
      <c r="AB1496" s="47" t="str">
        <f t="shared" si="180"/>
        <v/>
      </c>
      <c r="AC1496" s="47" t="str">
        <f t="shared" si="181"/>
        <v/>
      </c>
      <c r="AD1496" s="165" t="str">
        <f t="shared" si="182"/>
        <v/>
      </c>
    </row>
    <row r="1497" spans="1:30" x14ac:dyDescent="0.25">
      <c r="A1497" s="48" t="s">
        <v>1956</v>
      </c>
      <c r="B1497" s="48"/>
      <c r="C1497" s="48"/>
      <c r="D1497" s="48"/>
      <c r="E1497" s="48" t="s">
        <v>2077</v>
      </c>
      <c r="F1497" s="48" t="s">
        <v>392</v>
      </c>
      <c r="G1497" s="48" t="s">
        <v>11</v>
      </c>
      <c r="H1497" s="48" t="s">
        <v>1957</v>
      </c>
      <c r="I1497" s="48">
        <v>1</v>
      </c>
      <c r="J1497" s="48" t="s">
        <v>1146</v>
      </c>
      <c r="K1497" s="48" t="s">
        <v>1487</v>
      </c>
      <c r="M1497" s="48">
        <f>_xlfn.XLOOKUP(BASE!$A2229,dd_carteira_fundição!A:A,dd_carteira_fundição!G:G,"",0)</f>
        <v>166</v>
      </c>
      <c r="N1497" s="48" t="s">
        <v>1164</v>
      </c>
      <c r="P1497" s="48" t="s">
        <v>1160</v>
      </c>
      <c r="Q1497" s="102"/>
      <c r="R1497" s="48" t="s">
        <v>1690</v>
      </c>
      <c r="S1497" s="48" t="s">
        <v>168</v>
      </c>
      <c r="T1497" s="215">
        <v>560</v>
      </c>
      <c r="U1497" s="48" t="str">
        <f>IFERROR(INDEX('TAXA DE OCUP. RECUR.'!$F$1:$F$60, MATCH(T1497, 'TAXA DE OCUP. RECUR.'!$E$1:$E$60, 0)),"")</f>
        <v>FRESA DROPP HEINN - [560]</v>
      </c>
      <c r="V1497" s="216">
        <v>9.7200000000000006</v>
      </c>
      <c r="W1497" s="102"/>
      <c r="X1497" s="229"/>
      <c r="Y1497" s="229"/>
      <c r="Z1497" s="47">
        <f t="shared" si="183"/>
        <v>1</v>
      </c>
      <c r="AA1497" s="47" t="str">
        <f t="shared" si="184"/>
        <v/>
      </c>
      <c r="AB1497" s="47" t="str">
        <f t="shared" si="180"/>
        <v/>
      </c>
      <c r="AC1497" s="47" t="str">
        <f t="shared" si="181"/>
        <v/>
      </c>
      <c r="AD1497" s="165" t="str">
        <f t="shared" si="182"/>
        <v/>
      </c>
    </row>
    <row r="1498" spans="1:30" x14ac:dyDescent="0.25">
      <c r="A1498" s="48" t="s">
        <v>1956</v>
      </c>
      <c r="B1498" s="48"/>
      <c r="C1498" s="48"/>
      <c r="D1498" s="48"/>
      <c r="E1498" s="48" t="s">
        <v>2077</v>
      </c>
      <c r="F1498" s="48" t="s">
        <v>392</v>
      </c>
      <c r="G1498" s="48" t="s">
        <v>11</v>
      </c>
      <c r="H1498" s="48" t="s">
        <v>1957</v>
      </c>
      <c r="I1498" s="48">
        <v>1</v>
      </c>
      <c r="J1498" s="48" t="s">
        <v>1146</v>
      </c>
      <c r="K1498" s="48" t="s">
        <v>1487</v>
      </c>
      <c r="M1498" s="48">
        <f>_xlfn.XLOOKUP(BASE!$A2230,dd_carteira_fundição!A:A,dd_carteira_fundição!G:G,"",0)</f>
        <v>166</v>
      </c>
      <c r="N1498" s="48" t="s">
        <v>1164</v>
      </c>
      <c r="P1498" s="48" t="s">
        <v>1160</v>
      </c>
      <c r="Q1498" s="102"/>
      <c r="R1498" s="48" t="s">
        <v>1690</v>
      </c>
      <c r="S1498" s="48" t="s">
        <v>169</v>
      </c>
      <c r="T1498" s="215">
        <v>610</v>
      </c>
      <c r="U1498" s="48" t="str">
        <f>IFERROR(INDEX('TAXA DE OCUP. RECUR.'!$F$1:$F$60, MATCH(T1498, 'TAXA DE OCUP. RECUR.'!$E$1:$E$60, 0)),"")</f>
        <v>FRESADORA HEYLIGENTASDE - [610]</v>
      </c>
      <c r="V1498" s="216">
        <v>5.4412447530846348</v>
      </c>
      <c r="W1498" s="102"/>
      <c r="X1498" s="229"/>
      <c r="Y1498" s="229"/>
      <c r="Z1498" s="47">
        <f t="shared" si="183"/>
        <v>1</v>
      </c>
      <c r="AA1498" s="47" t="str">
        <f t="shared" si="184"/>
        <v/>
      </c>
      <c r="AB1498" s="47" t="str">
        <f t="shared" si="180"/>
        <v/>
      </c>
      <c r="AC1498" s="47" t="str">
        <f t="shared" si="181"/>
        <v/>
      </c>
      <c r="AD1498" s="165" t="str">
        <f t="shared" si="182"/>
        <v/>
      </c>
    </row>
    <row r="1499" spans="1:30" x14ac:dyDescent="0.25">
      <c r="A1499" s="48" t="s">
        <v>1956</v>
      </c>
      <c r="B1499" s="48"/>
      <c r="C1499" s="48"/>
      <c r="D1499" s="48"/>
      <c r="E1499" s="48" t="s">
        <v>2077</v>
      </c>
      <c r="F1499" s="48" t="s">
        <v>392</v>
      </c>
      <c r="G1499" s="48" t="s">
        <v>11</v>
      </c>
      <c r="H1499" s="48" t="s">
        <v>1957</v>
      </c>
      <c r="I1499" s="48">
        <v>1</v>
      </c>
      <c r="J1499" s="48" t="s">
        <v>1146</v>
      </c>
      <c r="K1499" s="48" t="s">
        <v>1487</v>
      </c>
      <c r="M1499" s="48">
        <f>_xlfn.XLOOKUP(BASE!$A2231,dd_carteira_fundição!A:A,dd_carteira_fundição!G:G,"",0)</f>
        <v>166</v>
      </c>
      <c r="N1499" s="48" t="s">
        <v>1164</v>
      </c>
      <c r="P1499" s="48" t="s">
        <v>1160</v>
      </c>
      <c r="Q1499" s="102"/>
      <c r="R1499" s="48" t="s">
        <v>1690</v>
      </c>
      <c r="S1499" s="48" t="s">
        <v>170</v>
      </c>
      <c r="T1499" s="215">
        <v>610</v>
      </c>
      <c r="U1499" s="48" t="str">
        <f>IFERROR(INDEX('TAXA DE OCUP. RECUR.'!$F$1:$F$60, MATCH(T1499, 'TAXA DE OCUP. RECUR.'!$E$1:$E$60, 0)),"")</f>
        <v>FRESADORA HEYLIGENTASDE - [610]</v>
      </c>
      <c r="V1499" s="216">
        <v>2.2980519480519477</v>
      </c>
      <c r="W1499" s="102"/>
      <c r="X1499" s="229"/>
      <c r="Y1499" s="229"/>
      <c r="Z1499" s="47">
        <f t="shared" si="183"/>
        <v>1</v>
      </c>
      <c r="AA1499" s="47" t="str">
        <f t="shared" si="184"/>
        <v/>
      </c>
      <c r="AB1499" s="47" t="str">
        <f t="shared" si="180"/>
        <v/>
      </c>
      <c r="AC1499" s="47" t="str">
        <f t="shared" si="181"/>
        <v/>
      </c>
      <c r="AD1499" s="165" t="str">
        <f t="shared" si="182"/>
        <v/>
      </c>
    </row>
    <row r="1500" spans="1:30" x14ac:dyDescent="0.25">
      <c r="A1500" s="48" t="s">
        <v>1956</v>
      </c>
      <c r="B1500" s="48"/>
      <c r="C1500" s="48"/>
      <c r="D1500" s="48"/>
      <c r="E1500" s="48" t="s">
        <v>2077</v>
      </c>
      <c r="F1500" s="48" t="s">
        <v>392</v>
      </c>
      <c r="G1500" s="48" t="s">
        <v>11</v>
      </c>
      <c r="H1500" s="48" t="s">
        <v>1957</v>
      </c>
      <c r="I1500" s="48">
        <v>1</v>
      </c>
      <c r="J1500" s="48" t="s">
        <v>1146</v>
      </c>
      <c r="K1500" s="48" t="s">
        <v>1487</v>
      </c>
      <c r="M1500" s="48">
        <f>_xlfn.XLOOKUP(BASE!$A2232,dd_carteira_fundição!A:A,dd_carteira_fundição!G:G,"",0)</f>
        <v>167</v>
      </c>
      <c r="N1500" s="48" t="s">
        <v>1164</v>
      </c>
      <c r="P1500" s="48" t="s">
        <v>1160</v>
      </c>
      <c r="Q1500" s="102"/>
      <c r="R1500" s="48" t="s">
        <v>158</v>
      </c>
      <c r="S1500" s="48" t="s">
        <v>158</v>
      </c>
      <c r="T1500" s="215">
        <v>2</v>
      </c>
      <c r="U1500" s="48" t="str">
        <f>IFERROR(INDEX('TAXA DE OCUP. RECUR.'!$F$1:$F$60, MATCH(T1500, 'TAXA DE OCUP. RECUR.'!$E$1:$E$60, 0)),"")</f>
        <v>EXPEDIÇÃO</v>
      </c>
      <c r="V1500" s="216">
        <v>1</v>
      </c>
      <c r="W1500" s="102"/>
      <c r="X1500" s="229" t="str">
        <f>_xlfn.XLOOKUP(H1500,'CARTEIRA GERAL - USI.'!J:J,'CARTEIRA GERAL - USI.'!$O:$O,"",0)</f>
        <v/>
      </c>
      <c r="Y1500" s="229"/>
      <c r="Z1500" s="47" t="str">
        <f t="shared" si="183"/>
        <v/>
      </c>
      <c r="AA1500" s="47" t="str">
        <f t="shared" si="184"/>
        <v/>
      </c>
      <c r="AB1500" s="47" t="str">
        <f t="shared" si="180"/>
        <v/>
      </c>
      <c r="AC1500" s="47" t="str">
        <f t="shared" si="181"/>
        <v/>
      </c>
      <c r="AD1500" s="165" t="str">
        <f t="shared" si="182"/>
        <v/>
      </c>
    </row>
    <row r="1501" spans="1:30" x14ac:dyDescent="0.25">
      <c r="A1501" s="48" t="s">
        <v>1958</v>
      </c>
      <c r="B1501" s="48"/>
      <c r="C1501" s="48"/>
      <c r="D1501" s="48"/>
      <c r="E1501" s="48" t="s">
        <v>2077</v>
      </c>
      <c r="F1501" s="48" t="s">
        <v>392</v>
      </c>
      <c r="G1501" s="48" t="s">
        <v>11</v>
      </c>
      <c r="H1501" s="48" t="s">
        <v>1959</v>
      </c>
      <c r="I1501" s="48">
        <v>1</v>
      </c>
      <c r="J1501" s="48" t="s">
        <v>1146</v>
      </c>
      <c r="K1501" s="48" t="s">
        <v>1487</v>
      </c>
      <c r="M1501" s="48">
        <f>_xlfn.XLOOKUP(BASE!$A2233,dd_carteira_fundição!A:A,dd_carteira_fundição!G:G,"",0)</f>
        <v>167</v>
      </c>
      <c r="N1501" s="48" t="s">
        <v>1164</v>
      </c>
      <c r="P1501" s="48" t="s">
        <v>1160</v>
      </c>
      <c r="Q1501" s="102"/>
      <c r="R1501" s="48" t="s">
        <v>1687</v>
      </c>
      <c r="S1501" s="48" t="s">
        <v>1156</v>
      </c>
      <c r="T1501" s="215">
        <v>1</v>
      </c>
      <c r="U1501" s="48" t="str">
        <f>IFERROR(INDEX('TAXA DE OCUP. RECUR.'!$F$1:$F$60, MATCH(T1501, 'TAXA DE OCUP. RECUR.'!$E$1:$E$60, 0)),"")</f>
        <v>FUNDIÇÃO MORENO</v>
      </c>
      <c r="V1501" s="216">
        <v>1</v>
      </c>
      <c r="W1501" s="102"/>
      <c r="X1501" s="229" t="str">
        <f>_xlfn.XLOOKUP(H1501,'CARTEIRA GERAL - USI.'!$J:$J,'CARTEIRA GERAL - USI.'!N:N,"",0)</f>
        <v/>
      </c>
      <c r="Y1501" s="229">
        <v>46175</v>
      </c>
      <c r="Z1501" s="47" t="str">
        <f t="shared" si="183"/>
        <v/>
      </c>
      <c r="AA1501" s="47">
        <f t="shared" si="184"/>
        <v>23</v>
      </c>
      <c r="AB1501" s="47" t="str">
        <f t="shared" si="180"/>
        <v/>
      </c>
      <c r="AC1501" s="47" t="str">
        <f t="shared" si="181"/>
        <v/>
      </c>
      <c r="AD1501" s="165">
        <f t="shared" si="182"/>
        <v>1</v>
      </c>
    </row>
    <row r="1502" spans="1:30" x14ac:dyDescent="0.25">
      <c r="A1502" s="48" t="s">
        <v>1958</v>
      </c>
      <c r="B1502" s="48"/>
      <c r="C1502" s="48"/>
      <c r="D1502" s="48"/>
      <c r="E1502" s="48" t="s">
        <v>2077</v>
      </c>
      <c r="F1502" s="48" t="s">
        <v>392</v>
      </c>
      <c r="G1502" s="48" t="s">
        <v>11</v>
      </c>
      <c r="H1502" s="48" t="s">
        <v>1959</v>
      </c>
      <c r="I1502" s="48">
        <v>1</v>
      </c>
      <c r="J1502" s="48" t="s">
        <v>1146</v>
      </c>
      <c r="K1502" s="48" t="s">
        <v>1487</v>
      </c>
      <c r="M1502" s="48">
        <f>_xlfn.XLOOKUP(BASE!$A2234,dd_carteira_fundição!A:A,dd_carteira_fundição!G:G,"",0)</f>
        <v>167</v>
      </c>
      <c r="N1502" s="48" t="s">
        <v>1164</v>
      </c>
      <c r="P1502" s="48" t="s">
        <v>1160</v>
      </c>
      <c r="Q1502" s="102"/>
      <c r="R1502" s="48" t="s">
        <v>1690</v>
      </c>
      <c r="S1502" s="48" t="s">
        <v>166</v>
      </c>
      <c r="T1502" s="215">
        <v>106</v>
      </c>
      <c r="U1502" s="48" t="str">
        <f>IFERROR(INDEX('TAXA DE OCUP. RECUR.'!$F$1:$F$60, MATCH(T1502, 'TAXA DE OCUP. RECUR.'!$E$1:$E$60, 0)),"")</f>
        <v>PLAINA DE MESA POREBA - [106]</v>
      </c>
      <c r="V1502" s="216">
        <v>13.59</v>
      </c>
      <c r="W1502" s="102"/>
      <c r="X1502" s="229"/>
      <c r="Y1502" s="229"/>
      <c r="Z1502" s="47">
        <f t="shared" si="183"/>
        <v>1</v>
      </c>
      <c r="AA1502" s="47" t="str">
        <f t="shared" si="184"/>
        <v/>
      </c>
      <c r="AB1502" s="47" t="str">
        <f t="shared" si="180"/>
        <v/>
      </c>
      <c r="AC1502" s="47" t="str">
        <f t="shared" si="181"/>
        <v/>
      </c>
      <c r="AD1502" s="165" t="str">
        <f t="shared" si="182"/>
        <v/>
      </c>
    </row>
    <row r="1503" spans="1:30" x14ac:dyDescent="0.25">
      <c r="A1503" s="48" t="s">
        <v>1958</v>
      </c>
      <c r="B1503" s="48"/>
      <c r="C1503" s="48"/>
      <c r="D1503" s="48"/>
      <c r="E1503" s="48" t="s">
        <v>2077</v>
      </c>
      <c r="F1503" s="48" t="s">
        <v>392</v>
      </c>
      <c r="G1503" s="48" t="s">
        <v>11</v>
      </c>
      <c r="H1503" s="48" t="s">
        <v>1959</v>
      </c>
      <c r="I1503" s="48">
        <v>1</v>
      </c>
      <c r="J1503" s="48" t="s">
        <v>1146</v>
      </c>
      <c r="K1503" s="48" t="s">
        <v>1487</v>
      </c>
      <c r="M1503" s="48">
        <f>_xlfn.XLOOKUP(BASE!$A2235,dd_carteira_fundição!A:A,dd_carteira_fundição!G:G,"",0)</f>
        <v>167</v>
      </c>
      <c r="N1503" s="48" t="s">
        <v>1164</v>
      </c>
      <c r="P1503" s="48" t="s">
        <v>1160</v>
      </c>
      <c r="Q1503" s="102"/>
      <c r="R1503" s="48" t="s">
        <v>1690</v>
      </c>
      <c r="S1503" s="48" t="s">
        <v>167</v>
      </c>
      <c r="T1503" s="215">
        <v>151</v>
      </c>
      <c r="U1503" s="48" t="str">
        <f>IFERROR(INDEX('TAXA DE OCUP. RECUR.'!$F$1:$F$60, MATCH(T1503, 'TAXA DE OCUP. RECUR.'!$E$1:$E$60, 0)),"")</f>
        <v>MANDRILH. FISHER MILL - [151]</v>
      </c>
      <c r="V1503" s="216">
        <v>1.8</v>
      </c>
      <c r="W1503" s="102"/>
      <c r="X1503" s="229"/>
      <c r="Y1503" s="229"/>
      <c r="Z1503" s="47">
        <f t="shared" si="183"/>
        <v>1</v>
      </c>
      <c r="AA1503" s="47" t="str">
        <f t="shared" si="184"/>
        <v/>
      </c>
      <c r="AB1503" s="47" t="str">
        <f t="shared" si="180"/>
        <v/>
      </c>
      <c r="AC1503" s="47" t="str">
        <f t="shared" si="181"/>
        <v/>
      </c>
      <c r="AD1503" s="165" t="str">
        <f t="shared" si="182"/>
        <v/>
      </c>
    </row>
    <row r="1504" spans="1:30" x14ac:dyDescent="0.25">
      <c r="A1504" s="48" t="s">
        <v>1958</v>
      </c>
      <c r="B1504" s="48"/>
      <c r="C1504" s="48"/>
      <c r="D1504" s="48"/>
      <c r="E1504" s="48" t="s">
        <v>2077</v>
      </c>
      <c r="F1504" s="48" t="s">
        <v>392</v>
      </c>
      <c r="G1504" s="48" t="s">
        <v>11</v>
      </c>
      <c r="H1504" s="48" t="s">
        <v>1959</v>
      </c>
      <c r="I1504" s="48">
        <v>1</v>
      </c>
      <c r="J1504" s="48" t="s">
        <v>1146</v>
      </c>
      <c r="K1504" s="48" t="s">
        <v>1487</v>
      </c>
      <c r="M1504" s="48">
        <f>_xlfn.XLOOKUP(BASE!$A2236,dd_carteira_fundição!A:A,dd_carteira_fundição!G:G,"",0)</f>
        <v>0</v>
      </c>
      <c r="N1504" s="48" t="s">
        <v>1164</v>
      </c>
      <c r="P1504" s="48" t="s">
        <v>1160</v>
      </c>
      <c r="Q1504" s="102"/>
      <c r="R1504" s="48" t="s">
        <v>1690</v>
      </c>
      <c r="S1504" s="48" t="s">
        <v>168</v>
      </c>
      <c r="T1504" s="215">
        <v>560</v>
      </c>
      <c r="U1504" s="48" t="str">
        <f>IFERROR(INDEX('TAXA DE OCUP. RECUR.'!$F$1:$F$60, MATCH(T1504, 'TAXA DE OCUP. RECUR.'!$E$1:$E$60, 0)),"")</f>
        <v>FRESA DROPP HEINN - [560]</v>
      </c>
      <c r="V1504" s="216">
        <v>9.7200000000000006</v>
      </c>
      <c r="W1504" s="102"/>
      <c r="X1504" s="229"/>
      <c r="Y1504" s="229"/>
      <c r="Z1504" s="47">
        <f t="shared" si="183"/>
        <v>1</v>
      </c>
      <c r="AA1504" s="47" t="str">
        <f t="shared" si="184"/>
        <v/>
      </c>
      <c r="AB1504" s="47" t="str">
        <f t="shared" si="180"/>
        <v/>
      </c>
      <c r="AC1504" s="47" t="str">
        <f t="shared" si="181"/>
        <v/>
      </c>
      <c r="AD1504" s="165" t="str">
        <f t="shared" si="182"/>
        <v/>
      </c>
    </row>
    <row r="1505" spans="1:30" x14ac:dyDescent="0.25">
      <c r="A1505" s="48" t="s">
        <v>1958</v>
      </c>
      <c r="B1505" s="48"/>
      <c r="C1505" s="48"/>
      <c r="D1505" s="48"/>
      <c r="E1505" s="48" t="s">
        <v>2077</v>
      </c>
      <c r="F1505" s="48" t="s">
        <v>392</v>
      </c>
      <c r="G1505" s="48" t="s">
        <v>11</v>
      </c>
      <c r="H1505" s="48" t="s">
        <v>1959</v>
      </c>
      <c r="I1505" s="48">
        <v>1</v>
      </c>
      <c r="J1505" s="48" t="s">
        <v>1146</v>
      </c>
      <c r="K1505" s="48" t="s">
        <v>1487</v>
      </c>
      <c r="M1505" s="48">
        <f>_xlfn.XLOOKUP(BASE!$A2237,dd_carteira_fundição!A:A,dd_carteira_fundição!G:G,"",0)</f>
        <v>0</v>
      </c>
      <c r="N1505" s="48" t="s">
        <v>1164</v>
      </c>
      <c r="P1505" s="48" t="s">
        <v>1160</v>
      </c>
      <c r="Q1505" s="102"/>
      <c r="R1505" s="48" t="s">
        <v>1690</v>
      </c>
      <c r="S1505" s="48" t="s">
        <v>169</v>
      </c>
      <c r="T1505" s="215">
        <v>610</v>
      </c>
      <c r="U1505" s="48" t="str">
        <f>IFERROR(INDEX('TAXA DE OCUP. RECUR.'!$F$1:$F$60, MATCH(T1505, 'TAXA DE OCUP. RECUR.'!$E$1:$E$60, 0)),"")</f>
        <v>FRESADORA HEYLIGENTASDE - [610]</v>
      </c>
      <c r="V1505" s="216">
        <v>5.4412447530846348</v>
      </c>
      <c r="W1505" s="102"/>
      <c r="X1505" s="229"/>
      <c r="Y1505" s="229"/>
      <c r="Z1505" s="47">
        <f t="shared" si="183"/>
        <v>1</v>
      </c>
      <c r="AA1505" s="47" t="str">
        <f t="shared" si="184"/>
        <v/>
      </c>
      <c r="AB1505" s="47" t="str">
        <f t="shared" si="180"/>
        <v/>
      </c>
      <c r="AC1505" s="47" t="str">
        <f t="shared" si="181"/>
        <v/>
      </c>
      <c r="AD1505" s="165" t="str">
        <f t="shared" si="182"/>
        <v/>
      </c>
    </row>
    <row r="1506" spans="1:30" x14ac:dyDescent="0.25">
      <c r="A1506" s="48" t="s">
        <v>1958</v>
      </c>
      <c r="B1506" s="48"/>
      <c r="C1506" s="48"/>
      <c r="D1506" s="48"/>
      <c r="E1506" s="48" t="s">
        <v>2077</v>
      </c>
      <c r="F1506" s="48" t="s">
        <v>392</v>
      </c>
      <c r="G1506" s="48" t="s">
        <v>11</v>
      </c>
      <c r="H1506" s="48" t="s">
        <v>1959</v>
      </c>
      <c r="I1506" s="48">
        <v>1</v>
      </c>
      <c r="J1506" s="48" t="s">
        <v>1146</v>
      </c>
      <c r="K1506" s="48" t="s">
        <v>1487</v>
      </c>
      <c r="M1506" s="48">
        <f>_xlfn.XLOOKUP(BASE!$A2238,dd_carteira_fundição!A:A,dd_carteira_fundição!G:G,"",0)</f>
        <v>0</v>
      </c>
      <c r="N1506" s="48" t="s">
        <v>1164</v>
      </c>
      <c r="P1506" s="48" t="s">
        <v>1160</v>
      </c>
      <c r="Q1506" s="102"/>
      <c r="R1506" s="48" t="s">
        <v>1690</v>
      </c>
      <c r="S1506" s="48" t="s">
        <v>170</v>
      </c>
      <c r="T1506" s="215">
        <v>610</v>
      </c>
      <c r="U1506" s="48" t="str">
        <f>IFERROR(INDEX('TAXA DE OCUP. RECUR.'!$F$1:$F$60, MATCH(T1506, 'TAXA DE OCUP. RECUR.'!$E$1:$E$60, 0)),"")</f>
        <v>FRESADORA HEYLIGENTASDE - [610]</v>
      </c>
      <c r="V1506" s="216">
        <v>2.2980519480519477</v>
      </c>
      <c r="W1506" s="102"/>
      <c r="X1506" s="229"/>
      <c r="Y1506" s="229"/>
      <c r="Z1506" s="47">
        <f t="shared" si="183"/>
        <v>1</v>
      </c>
      <c r="AA1506" s="47" t="str">
        <f t="shared" si="184"/>
        <v/>
      </c>
      <c r="AB1506" s="47" t="str">
        <f t="shared" si="180"/>
        <v/>
      </c>
      <c r="AC1506" s="47" t="str">
        <f t="shared" si="181"/>
        <v/>
      </c>
      <c r="AD1506" s="165" t="str">
        <f t="shared" si="182"/>
        <v/>
      </c>
    </row>
    <row r="1507" spans="1:30" x14ac:dyDescent="0.25">
      <c r="A1507" s="48" t="s">
        <v>1958</v>
      </c>
      <c r="B1507" s="48"/>
      <c r="C1507" s="48"/>
      <c r="D1507" s="48"/>
      <c r="E1507" s="48" t="s">
        <v>2077</v>
      </c>
      <c r="F1507" s="48" t="s">
        <v>392</v>
      </c>
      <c r="G1507" s="48" t="s">
        <v>11</v>
      </c>
      <c r="H1507" s="48" t="s">
        <v>1959</v>
      </c>
      <c r="I1507" s="48">
        <v>1</v>
      </c>
      <c r="J1507" s="48" t="s">
        <v>1146</v>
      </c>
      <c r="K1507" s="48" t="s">
        <v>1487</v>
      </c>
      <c r="M1507" s="48">
        <f>_xlfn.XLOOKUP(BASE!$A2239,dd_carteira_fundição!A:A,dd_carteira_fundição!G:G,"",0)</f>
        <v>0</v>
      </c>
      <c r="N1507" s="48" t="s">
        <v>1164</v>
      </c>
      <c r="P1507" s="48" t="s">
        <v>1160</v>
      </c>
      <c r="Q1507" s="102"/>
      <c r="R1507" s="48" t="s">
        <v>158</v>
      </c>
      <c r="S1507" s="48" t="s">
        <v>158</v>
      </c>
      <c r="T1507" s="215">
        <v>2</v>
      </c>
      <c r="U1507" s="48" t="str">
        <f>IFERROR(INDEX('TAXA DE OCUP. RECUR.'!$F$1:$F$60, MATCH(T1507, 'TAXA DE OCUP. RECUR.'!$E$1:$E$60, 0)),"")</f>
        <v>EXPEDIÇÃO</v>
      </c>
      <c r="V1507" s="216">
        <v>1</v>
      </c>
      <c r="W1507" s="102"/>
      <c r="X1507" s="229" t="str">
        <f>_xlfn.XLOOKUP(H1507,'CARTEIRA GERAL - USI.'!J:J,'CARTEIRA GERAL - USI.'!$O:$O,"",0)</f>
        <v/>
      </c>
      <c r="Y1507" s="229"/>
      <c r="Z1507" s="47" t="str">
        <f t="shared" si="183"/>
        <v/>
      </c>
      <c r="AA1507" s="47" t="str">
        <f t="shared" si="184"/>
        <v/>
      </c>
      <c r="AB1507" s="47" t="str">
        <f t="shared" si="180"/>
        <v/>
      </c>
      <c r="AC1507" s="47" t="str">
        <f t="shared" si="181"/>
        <v/>
      </c>
      <c r="AD1507" s="165" t="str">
        <f t="shared" si="182"/>
        <v/>
      </c>
    </row>
    <row r="1508" spans="1:30" x14ac:dyDescent="0.25">
      <c r="A1508" s="48" t="s">
        <v>1960</v>
      </c>
      <c r="B1508" s="48"/>
      <c r="C1508" s="48"/>
      <c r="D1508" s="48"/>
      <c r="E1508" s="48" t="s">
        <v>2077</v>
      </c>
      <c r="F1508" s="48" t="s">
        <v>392</v>
      </c>
      <c r="G1508" s="48" t="s">
        <v>11</v>
      </c>
      <c r="H1508" s="48" t="s">
        <v>1961</v>
      </c>
      <c r="I1508" s="48">
        <v>1</v>
      </c>
      <c r="J1508" s="48" t="s">
        <v>1146</v>
      </c>
      <c r="K1508" s="48" t="s">
        <v>1487</v>
      </c>
      <c r="M1508" s="48">
        <f>_xlfn.XLOOKUP(BASE!$A2240,dd_carteira_fundição!A:A,dd_carteira_fundição!G:G,"",0)</f>
        <v>168</v>
      </c>
      <c r="N1508" s="48" t="s">
        <v>1164</v>
      </c>
      <c r="P1508" s="48" t="s">
        <v>1160</v>
      </c>
      <c r="Q1508" s="102"/>
      <c r="R1508" s="48" t="s">
        <v>1687</v>
      </c>
      <c r="S1508" s="48" t="s">
        <v>1156</v>
      </c>
      <c r="T1508" s="215">
        <v>1</v>
      </c>
      <c r="U1508" s="48" t="str">
        <f>IFERROR(INDEX('TAXA DE OCUP. RECUR.'!$F$1:$F$60, MATCH(T1508, 'TAXA DE OCUP. RECUR.'!$E$1:$E$60, 0)),"")</f>
        <v>FUNDIÇÃO MORENO</v>
      </c>
      <c r="V1508" s="216">
        <v>1</v>
      </c>
      <c r="W1508" s="102"/>
      <c r="X1508" s="229" t="str">
        <f>_xlfn.XLOOKUP(H1508,'CARTEIRA GERAL - USI.'!$J:$J,'CARTEIRA GERAL - USI.'!N:N,"",0)</f>
        <v/>
      </c>
      <c r="Y1508" s="229"/>
      <c r="Z1508" s="47" t="str">
        <f t="shared" si="183"/>
        <v/>
      </c>
      <c r="AA1508" s="47" t="str">
        <f t="shared" si="184"/>
        <v/>
      </c>
      <c r="AB1508" s="47" t="str">
        <f t="shared" si="180"/>
        <v/>
      </c>
      <c r="AC1508" s="47" t="str">
        <f t="shared" si="181"/>
        <v/>
      </c>
      <c r="AD1508" s="165" t="str">
        <f t="shared" si="182"/>
        <v/>
      </c>
    </row>
    <row r="1509" spans="1:30" x14ac:dyDescent="0.25">
      <c r="A1509" s="48" t="s">
        <v>1960</v>
      </c>
      <c r="B1509" s="48"/>
      <c r="C1509" s="48"/>
      <c r="D1509" s="48"/>
      <c r="E1509" s="48" t="s">
        <v>2077</v>
      </c>
      <c r="F1509" s="48" t="s">
        <v>392</v>
      </c>
      <c r="G1509" s="48" t="s">
        <v>11</v>
      </c>
      <c r="H1509" s="48" t="s">
        <v>1961</v>
      </c>
      <c r="I1509" s="48">
        <v>1</v>
      </c>
      <c r="J1509" s="48" t="s">
        <v>1146</v>
      </c>
      <c r="K1509" s="48" t="s">
        <v>1487</v>
      </c>
      <c r="M1509" s="48">
        <f>_xlfn.XLOOKUP(BASE!$A2241,dd_carteira_fundição!A:A,dd_carteira_fundição!G:G,"",0)</f>
        <v>168</v>
      </c>
      <c r="N1509" s="48" t="s">
        <v>1164</v>
      </c>
      <c r="P1509" s="48" t="s">
        <v>1160</v>
      </c>
      <c r="Q1509" s="102"/>
      <c r="R1509" s="48" t="s">
        <v>1690</v>
      </c>
      <c r="S1509" s="48" t="s">
        <v>166</v>
      </c>
      <c r="T1509" s="215">
        <v>106</v>
      </c>
      <c r="U1509" s="48" t="str">
        <f>IFERROR(INDEX('TAXA DE OCUP. RECUR.'!$F$1:$F$60, MATCH(T1509, 'TAXA DE OCUP. RECUR.'!$E$1:$E$60, 0)),"")</f>
        <v>PLAINA DE MESA POREBA - [106]</v>
      </c>
      <c r="V1509" s="216">
        <v>13.59</v>
      </c>
      <c r="W1509" s="102"/>
      <c r="X1509" s="229"/>
      <c r="Y1509" s="229"/>
      <c r="Z1509" s="47">
        <f t="shared" si="183"/>
        <v>1</v>
      </c>
      <c r="AA1509" s="47" t="str">
        <f t="shared" si="184"/>
        <v/>
      </c>
      <c r="AB1509" s="47" t="str">
        <f t="shared" si="180"/>
        <v/>
      </c>
      <c r="AC1509" s="47" t="str">
        <f t="shared" si="181"/>
        <v/>
      </c>
      <c r="AD1509" s="165" t="str">
        <f t="shared" si="182"/>
        <v/>
      </c>
    </row>
    <row r="1510" spans="1:30" x14ac:dyDescent="0.25">
      <c r="A1510" s="48" t="s">
        <v>1960</v>
      </c>
      <c r="B1510" s="48"/>
      <c r="C1510" s="48"/>
      <c r="D1510" s="48"/>
      <c r="E1510" s="48" t="s">
        <v>2077</v>
      </c>
      <c r="F1510" s="48" t="s">
        <v>392</v>
      </c>
      <c r="G1510" s="48" t="s">
        <v>11</v>
      </c>
      <c r="H1510" s="48" t="s">
        <v>1961</v>
      </c>
      <c r="I1510" s="48">
        <v>1</v>
      </c>
      <c r="J1510" s="48" t="s">
        <v>1146</v>
      </c>
      <c r="K1510" s="48" t="s">
        <v>1487</v>
      </c>
      <c r="M1510" s="48">
        <f>_xlfn.XLOOKUP(BASE!$A2242,dd_carteira_fundição!A:A,dd_carteira_fundição!G:G,"",0)</f>
        <v>168</v>
      </c>
      <c r="N1510" s="48" t="s">
        <v>1164</v>
      </c>
      <c r="P1510" s="48" t="s">
        <v>1160</v>
      </c>
      <c r="Q1510" s="102"/>
      <c r="R1510" s="48" t="s">
        <v>1690</v>
      </c>
      <c r="S1510" s="48" t="s">
        <v>167</v>
      </c>
      <c r="T1510" s="215">
        <v>151</v>
      </c>
      <c r="U1510" s="48" t="str">
        <f>IFERROR(INDEX('TAXA DE OCUP. RECUR.'!$F$1:$F$60, MATCH(T1510, 'TAXA DE OCUP. RECUR.'!$E$1:$E$60, 0)),"")</f>
        <v>MANDRILH. FISHER MILL - [151]</v>
      </c>
      <c r="V1510" s="216">
        <v>1.8</v>
      </c>
      <c r="W1510" s="102"/>
      <c r="X1510" s="229"/>
      <c r="Y1510" s="229"/>
      <c r="Z1510" s="47">
        <f t="shared" si="183"/>
        <v>1</v>
      </c>
      <c r="AA1510" s="47" t="str">
        <f t="shared" si="184"/>
        <v/>
      </c>
      <c r="AB1510" s="47" t="str">
        <f t="shared" si="180"/>
        <v/>
      </c>
      <c r="AC1510" s="47" t="str">
        <f t="shared" si="181"/>
        <v/>
      </c>
      <c r="AD1510" s="165" t="str">
        <f t="shared" si="182"/>
        <v/>
      </c>
    </row>
    <row r="1511" spans="1:30" x14ac:dyDescent="0.25">
      <c r="A1511" s="48" t="s">
        <v>1960</v>
      </c>
      <c r="B1511" s="48"/>
      <c r="C1511" s="48"/>
      <c r="D1511" s="48"/>
      <c r="E1511" s="48" t="s">
        <v>2077</v>
      </c>
      <c r="F1511" s="48" t="s">
        <v>392</v>
      </c>
      <c r="G1511" s="48" t="s">
        <v>11</v>
      </c>
      <c r="H1511" s="48" t="s">
        <v>1961</v>
      </c>
      <c r="I1511" s="48">
        <v>1</v>
      </c>
      <c r="J1511" s="48" t="s">
        <v>1146</v>
      </c>
      <c r="K1511" s="48" t="s">
        <v>1487</v>
      </c>
      <c r="M1511" s="48">
        <f>_xlfn.XLOOKUP(BASE!$A2243,dd_carteira_fundição!A:A,dd_carteira_fundição!G:G,"",0)</f>
        <v>168</v>
      </c>
      <c r="N1511" s="48" t="s">
        <v>1164</v>
      </c>
      <c r="P1511" s="48" t="s">
        <v>1160</v>
      </c>
      <c r="Q1511" s="102"/>
      <c r="R1511" s="48" t="s">
        <v>1690</v>
      </c>
      <c r="S1511" s="48" t="s">
        <v>168</v>
      </c>
      <c r="T1511" s="215">
        <v>560</v>
      </c>
      <c r="U1511" s="48" t="str">
        <f>IFERROR(INDEX('TAXA DE OCUP. RECUR.'!$F$1:$F$60, MATCH(T1511, 'TAXA DE OCUP. RECUR.'!$E$1:$E$60, 0)),"")</f>
        <v>FRESA DROPP HEINN - [560]</v>
      </c>
      <c r="V1511" s="216">
        <v>9.7200000000000006</v>
      </c>
      <c r="W1511" s="102"/>
      <c r="X1511" s="229"/>
      <c r="Y1511" s="229"/>
      <c r="Z1511" s="47">
        <f t="shared" si="183"/>
        <v>1</v>
      </c>
      <c r="AA1511" s="47" t="str">
        <f t="shared" si="184"/>
        <v/>
      </c>
      <c r="AB1511" s="47" t="str">
        <f t="shared" si="180"/>
        <v/>
      </c>
      <c r="AC1511" s="47" t="str">
        <f t="shared" si="181"/>
        <v/>
      </c>
      <c r="AD1511" s="165" t="str">
        <f t="shared" si="182"/>
        <v/>
      </c>
    </row>
    <row r="1512" spans="1:30" x14ac:dyDescent="0.25">
      <c r="A1512" s="48" t="s">
        <v>1960</v>
      </c>
      <c r="B1512" s="48"/>
      <c r="C1512" s="48"/>
      <c r="D1512" s="48"/>
      <c r="E1512" s="48" t="s">
        <v>2077</v>
      </c>
      <c r="F1512" s="48" t="s">
        <v>392</v>
      </c>
      <c r="G1512" s="48" t="s">
        <v>11</v>
      </c>
      <c r="H1512" s="48" t="s">
        <v>1961</v>
      </c>
      <c r="I1512" s="48">
        <v>1</v>
      </c>
      <c r="J1512" s="48" t="s">
        <v>1146</v>
      </c>
      <c r="K1512" s="48" t="s">
        <v>1487</v>
      </c>
      <c r="M1512" s="48">
        <f>_xlfn.XLOOKUP(BASE!$A2244,dd_carteira_fundição!A:A,dd_carteira_fundição!G:G,"",0)</f>
        <v>169</v>
      </c>
      <c r="N1512" s="48" t="s">
        <v>1164</v>
      </c>
      <c r="P1512" s="48" t="s">
        <v>1160</v>
      </c>
      <c r="Q1512" s="102"/>
      <c r="R1512" s="48" t="s">
        <v>1690</v>
      </c>
      <c r="S1512" s="48" t="s">
        <v>169</v>
      </c>
      <c r="T1512" s="215">
        <v>610</v>
      </c>
      <c r="U1512" s="48" t="str">
        <f>IFERROR(INDEX('TAXA DE OCUP. RECUR.'!$F$1:$F$60, MATCH(T1512, 'TAXA DE OCUP. RECUR.'!$E$1:$E$60, 0)),"")</f>
        <v>FRESADORA HEYLIGENTASDE - [610]</v>
      </c>
      <c r="V1512" s="216">
        <v>5.4412447530846348</v>
      </c>
      <c r="W1512" s="102"/>
      <c r="X1512" s="229"/>
      <c r="Y1512" s="229"/>
      <c r="Z1512" s="47">
        <f t="shared" si="183"/>
        <v>1</v>
      </c>
      <c r="AA1512" s="47" t="str">
        <f t="shared" si="184"/>
        <v/>
      </c>
      <c r="AB1512" s="47" t="str">
        <f t="shared" si="180"/>
        <v/>
      </c>
      <c r="AC1512" s="47" t="str">
        <f t="shared" si="181"/>
        <v/>
      </c>
      <c r="AD1512" s="165" t="str">
        <f t="shared" si="182"/>
        <v/>
      </c>
    </row>
    <row r="1513" spans="1:30" x14ac:dyDescent="0.25">
      <c r="A1513" s="48" t="s">
        <v>1960</v>
      </c>
      <c r="B1513" s="48"/>
      <c r="C1513" s="48"/>
      <c r="D1513" s="48"/>
      <c r="E1513" s="48" t="s">
        <v>2077</v>
      </c>
      <c r="F1513" s="48" t="s">
        <v>392</v>
      </c>
      <c r="G1513" s="48" t="s">
        <v>11</v>
      </c>
      <c r="H1513" s="48" t="s">
        <v>1961</v>
      </c>
      <c r="I1513" s="48">
        <v>1</v>
      </c>
      <c r="J1513" s="48" t="s">
        <v>1146</v>
      </c>
      <c r="K1513" s="48" t="s">
        <v>1487</v>
      </c>
      <c r="M1513" s="48">
        <f>_xlfn.XLOOKUP(BASE!$A2245,dd_carteira_fundição!A:A,dd_carteira_fundição!G:G,"",0)</f>
        <v>169</v>
      </c>
      <c r="N1513" s="48" t="s">
        <v>1164</v>
      </c>
      <c r="P1513" s="48" t="s">
        <v>1160</v>
      </c>
      <c r="Q1513" s="102"/>
      <c r="R1513" s="48" t="s">
        <v>1690</v>
      </c>
      <c r="S1513" s="48" t="s">
        <v>170</v>
      </c>
      <c r="T1513" s="215">
        <v>610</v>
      </c>
      <c r="U1513" s="48" t="str">
        <f>IFERROR(INDEX('TAXA DE OCUP. RECUR.'!$F$1:$F$60, MATCH(T1513, 'TAXA DE OCUP. RECUR.'!$E$1:$E$60, 0)),"")</f>
        <v>FRESADORA HEYLIGENTASDE - [610]</v>
      </c>
      <c r="V1513" s="216">
        <v>2.2980519480519477</v>
      </c>
      <c r="W1513" s="102"/>
      <c r="X1513" s="229"/>
      <c r="Y1513" s="229"/>
      <c r="Z1513" s="47">
        <f t="shared" si="183"/>
        <v>1</v>
      </c>
      <c r="AA1513" s="47" t="str">
        <f t="shared" si="184"/>
        <v/>
      </c>
      <c r="AB1513" s="47" t="str">
        <f t="shared" si="180"/>
        <v/>
      </c>
      <c r="AC1513" s="47" t="str">
        <f t="shared" si="181"/>
        <v/>
      </c>
      <c r="AD1513" s="165" t="str">
        <f t="shared" si="182"/>
        <v/>
      </c>
    </row>
    <row r="1514" spans="1:30" x14ac:dyDescent="0.25">
      <c r="A1514" s="48" t="s">
        <v>1960</v>
      </c>
      <c r="B1514" s="48"/>
      <c r="C1514" s="48"/>
      <c r="D1514" s="48"/>
      <c r="E1514" s="48" t="s">
        <v>2077</v>
      </c>
      <c r="F1514" s="48" t="s">
        <v>392</v>
      </c>
      <c r="G1514" s="48" t="s">
        <v>11</v>
      </c>
      <c r="H1514" s="48" t="s">
        <v>1961</v>
      </c>
      <c r="I1514" s="48">
        <v>1</v>
      </c>
      <c r="J1514" s="48" t="s">
        <v>1146</v>
      </c>
      <c r="K1514" s="48" t="s">
        <v>1487</v>
      </c>
      <c r="M1514" s="48">
        <f>_xlfn.XLOOKUP(BASE!$A2246,dd_carteira_fundição!A:A,dd_carteira_fundição!G:G,"",0)</f>
        <v>169</v>
      </c>
      <c r="N1514" s="48" t="s">
        <v>1164</v>
      </c>
      <c r="P1514" s="48" t="s">
        <v>1160</v>
      </c>
      <c r="Q1514" s="102"/>
      <c r="R1514" s="48" t="s">
        <v>158</v>
      </c>
      <c r="S1514" s="48" t="s">
        <v>158</v>
      </c>
      <c r="T1514" s="215">
        <v>2</v>
      </c>
      <c r="U1514" s="48" t="str">
        <f>IFERROR(INDEX('TAXA DE OCUP. RECUR.'!$F$1:$F$60, MATCH(T1514, 'TAXA DE OCUP. RECUR.'!$E$1:$E$60, 0)),"")</f>
        <v>EXPEDIÇÃO</v>
      </c>
      <c r="V1514" s="216">
        <v>1</v>
      </c>
      <c r="W1514" s="102"/>
      <c r="X1514" s="229" t="str">
        <f>_xlfn.XLOOKUP(H1514,'CARTEIRA GERAL - USI.'!J:J,'CARTEIRA GERAL - USI.'!$O:$O,"",0)</f>
        <v/>
      </c>
      <c r="Y1514" s="229"/>
      <c r="Z1514" s="47" t="str">
        <f t="shared" si="183"/>
        <v/>
      </c>
      <c r="AA1514" s="47" t="str">
        <f t="shared" si="184"/>
        <v/>
      </c>
      <c r="AB1514" s="47" t="str">
        <f t="shared" si="180"/>
        <v/>
      </c>
      <c r="AC1514" s="47" t="str">
        <f t="shared" si="181"/>
        <v/>
      </c>
      <c r="AD1514" s="165" t="str">
        <f t="shared" si="182"/>
        <v/>
      </c>
    </row>
    <row r="1515" spans="1:30" x14ac:dyDescent="0.25">
      <c r="A1515" s="48" t="s">
        <v>1962</v>
      </c>
      <c r="B1515" s="48"/>
      <c r="C1515" s="48"/>
      <c r="D1515" s="48"/>
      <c r="E1515" s="48" t="s">
        <v>2077</v>
      </c>
      <c r="F1515" s="48" t="s">
        <v>256</v>
      </c>
      <c r="G1515" s="48" t="s">
        <v>11</v>
      </c>
      <c r="H1515" s="48" t="s">
        <v>1963</v>
      </c>
      <c r="I1515" s="48">
        <v>1</v>
      </c>
      <c r="J1515" s="48" t="s">
        <v>1146</v>
      </c>
      <c r="K1515" s="48" t="s">
        <v>1487</v>
      </c>
      <c r="M1515" s="48">
        <f>_xlfn.XLOOKUP(BASE!$A2247,dd_carteira_fundição!A:A,dd_carteira_fundição!G:G,"",0)</f>
        <v>169</v>
      </c>
      <c r="N1515" s="48" t="s">
        <v>1164</v>
      </c>
      <c r="P1515" s="48" t="s">
        <v>1161</v>
      </c>
      <c r="Q1515" s="102"/>
      <c r="R1515" s="48" t="s">
        <v>1687</v>
      </c>
      <c r="S1515" s="48" t="s">
        <v>1156</v>
      </c>
      <c r="T1515" s="215">
        <v>1</v>
      </c>
      <c r="U1515" s="48" t="str">
        <f>IFERROR(INDEX('TAXA DE OCUP. RECUR.'!$F$1:$F$60, MATCH(T1515, 'TAXA DE OCUP. RECUR.'!$E$1:$E$60, 0)),"")</f>
        <v>FUNDIÇÃO MORENO</v>
      </c>
      <c r="V1515" s="216">
        <v>1</v>
      </c>
      <c r="W1515" s="102"/>
      <c r="X1515" s="229" t="str">
        <f>_xlfn.XLOOKUP(H1515,'CARTEIRA GERAL - USI.'!$J:$J,'CARTEIRA GERAL - USI.'!N:N,"",0)</f>
        <v/>
      </c>
      <c r="Y1515" s="229"/>
      <c r="Z1515" s="47" t="str">
        <f t="shared" si="183"/>
        <v/>
      </c>
      <c r="AA1515" s="47" t="str">
        <f t="shared" si="184"/>
        <v/>
      </c>
      <c r="AB1515" s="47" t="str">
        <f t="shared" si="180"/>
        <v/>
      </c>
      <c r="AC1515" s="47" t="str">
        <f t="shared" si="181"/>
        <v/>
      </c>
      <c r="AD1515" s="165" t="str">
        <f t="shared" si="182"/>
        <v/>
      </c>
    </row>
    <row r="1516" spans="1:30" x14ac:dyDescent="0.25">
      <c r="A1516" s="48" t="s">
        <v>1962</v>
      </c>
      <c r="B1516" s="48"/>
      <c r="C1516" s="48"/>
      <c r="D1516" s="48"/>
      <c r="E1516" s="48" t="s">
        <v>2077</v>
      </c>
      <c r="F1516" s="48" t="s">
        <v>256</v>
      </c>
      <c r="G1516" s="48" t="s">
        <v>11</v>
      </c>
      <c r="H1516" s="48" t="s">
        <v>1963</v>
      </c>
      <c r="I1516" s="48">
        <v>1</v>
      </c>
      <c r="J1516" s="48" t="s">
        <v>1146</v>
      </c>
      <c r="K1516" s="48" t="s">
        <v>1487</v>
      </c>
      <c r="M1516" s="48">
        <f>_xlfn.XLOOKUP(BASE!$A2248,dd_carteira_fundição!A:A,dd_carteira_fundição!G:G,"",0)</f>
        <v>1</v>
      </c>
      <c r="N1516" s="48" t="s">
        <v>1164</v>
      </c>
      <c r="P1516" s="48" t="s">
        <v>1161</v>
      </c>
      <c r="Q1516" s="102"/>
      <c r="R1516" s="48" t="s">
        <v>1690</v>
      </c>
      <c r="S1516" s="48" t="s">
        <v>166</v>
      </c>
      <c r="T1516" s="215">
        <v>106</v>
      </c>
      <c r="U1516" s="48" t="str">
        <f>IFERROR(INDEX('TAXA DE OCUP. RECUR.'!$F$1:$F$60, MATCH(T1516, 'TAXA DE OCUP. RECUR.'!$E$1:$E$60, 0)),"")</f>
        <v>PLAINA DE MESA POREBA - [106]</v>
      </c>
      <c r="V1516" s="216">
        <v>17.64</v>
      </c>
      <c r="W1516" s="102"/>
      <c r="X1516" s="229"/>
      <c r="Y1516" s="229"/>
      <c r="Z1516" s="47">
        <f t="shared" si="183"/>
        <v>1</v>
      </c>
      <c r="AA1516" s="47" t="str">
        <f t="shared" si="184"/>
        <v/>
      </c>
      <c r="AB1516" s="47" t="str">
        <f t="shared" ref="AB1516:AB1579" si="185">IFERROR(IF(X1516="","",TEXT(X1516,"MMM")),"")</f>
        <v/>
      </c>
      <c r="AC1516" s="47" t="str">
        <f t="shared" ref="AC1516:AC1579" si="186">IFERROR(IF(X1516="","",TEXT(X1516,"AAAA")),"")</f>
        <v/>
      </c>
      <c r="AD1516" s="165" t="str">
        <f t="shared" si="182"/>
        <v/>
      </c>
    </row>
    <row r="1517" spans="1:30" x14ac:dyDescent="0.25">
      <c r="A1517" s="48" t="s">
        <v>1962</v>
      </c>
      <c r="B1517" s="48"/>
      <c r="C1517" s="48"/>
      <c r="D1517" s="48"/>
      <c r="E1517" s="48" t="s">
        <v>2077</v>
      </c>
      <c r="F1517" s="48" t="s">
        <v>256</v>
      </c>
      <c r="G1517" s="48" t="s">
        <v>11</v>
      </c>
      <c r="H1517" s="48" t="s">
        <v>1963</v>
      </c>
      <c r="I1517" s="48">
        <v>1</v>
      </c>
      <c r="J1517" s="48" t="s">
        <v>1146</v>
      </c>
      <c r="K1517" s="48" t="s">
        <v>1487</v>
      </c>
      <c r="M1517" s="48">
        <f>_xlfn.XLOOKUP(BASE!$A2249,dd_carteira_fundição!A:A,dd_carteira_fundição!G:G,"",0)</f>
        <v>1</v>
      </c>
      <c r="N1517" s="48" t="s">
        <v>1164</v>
      </c>
      <c r="P1517" s="48" t="s">
        <v>1161</v>
      </c>
      <c r="Q1517" s="102"/>
      <c r="R1517" s="48" t="s">
        <v>1690</v>
      </c>
      <c r="S1517" s="48" t="s">
        <v>167</v>
      </c>
      <c r="T1517" s="215">
        <v>151</v>
      </c>
      <c r="U1517" s="48" t="str">
        <f>IFERROR(INDEX('TAXA DE OCUP. RECUR.'!$F$1:$F$60, MATCH(T1517, 'TAXA DE OCUP. RECUR.'!$E$1:$E$60, 0)),"")</f>
        <v>MANDRILH. FISHER MILL - [151]</v>
      </c>
      <c r="V1517" s="216">
        <v>1.8818181818181814</v>
      </c>
      <c r="W1517" s="102"/>
      <c r="X1517" s="229"/>
      <c r="Y1517" s="229"/>
      <c r="Z1517" s="47">
        <f t="shared" si="183"/>
        <v>1</v>
      </c>
      <c r="AA1517" s="47" t="str">
        <f t="shared" si="184"/>
        <v/>
      </c>
      <c r="AB1517" s="47" t="str">
        <f t="shared" si="185"/>
        <v/>
      </c>
      <c r="AC1517" s="47" t="str">
        <f t="shared" si="186"/>
        <v/>
      </c>
      <c r="AD1517" s="165" t="str">
        <f t="shared" si="182"/>
        <v/>
      </c>
    </row>
    <row r="1518" spans="1:30" x14ac:dyDescent="0.25">
      <c r="A1518" s="48" t="s">
        <v>1962</v>
      </c>
      <c r="B1518" s="48"/>
      <c r="C1518" s="48"/>
      <c r="D1518" s="48"/>
      <c r="E1518" s="48" t="s">
        <v>2077</v>
      </c>
      <c r="F1518" s="48" t="s">
        <v>256</v>
      </c>
      <c r="G1518" s="48" t="s">
        <v>11</v>
      </c>
      <c r="H1518" s="48" t="s">
        <v>1963</v>
      </c>
      <c r="I1518" s="48">
        <v>1</v>
      </c>
      <c r="J1518" s="48" t="s">
        <v>1146</v>
      </c>
      <c r="K1518" s="48" t="s">
        <v>1487</v>
      </c>
      <c r="M1518" s="48">
        <f>_xlfn.XLOOKUP(BASE!$A2250,dd_carteira_fundição!A:A,dd_carteira_fundição!G:G,"",0)</f>
        <v>1</v>
      </c>
      <c r="N1518" s="48" t="s">
        <v>1164</v>
      </c>
      <c r="P1518" s="48" t="s">
        <v>1161</v>
      </c>
      <c r="Q1518" s="102"/>
      <c r="R1518" s="48" t="s">
        <v>1690</v>
      </c>
      <c r="S1518" s="48" t="s">
        <v>168</v>
      </c>
      <c r="T1518" s="215">
        <v>560</v>
      </c>
      <c r="U1518" s="48" t="str">
        <f>IFERROR(INDEX('TAXA DE OCUP. RECUR.'!$F$1:$F$60, MATCH(T1518, 'TAXA DE OCUP. RECUR.'!$E$1:$E$60, 0)),"")</f>
        <v>FRESA DROPP HEINN - [560]</v>
      </c>
      <c r="V1518" s="216">
        <v>10.8</v>
      </c>
      <c r="W1518" s="102"/>
      <c r="X1518" s="229"/>
      <c r="Y1518" s="229"/>
      <c r="Z1518" s="47">
        <f t="shared" si="183"/>
        <v>1</v>
      </c>
      <c r="AA1518" s="47" t="str">
        <f t="shared" si="184"/>
        <v/>
      </c>
      <c r="AB1518" s="47" t="str">
        <f t="shared" si="185"/>
        <v/>
      </c>
      <c r="AC1518" s="47" t="str">
        <f t="shared" si="186"/>
        <v/>
      </c>
      <c r="AD1518" s="165" t="str">
        <f t="shared" si="182"/>
        <v/>
      </c>
    </row>
    <row r="1519" spans="1:30" x14ac:dyDescent="0.25">
      <c r="A1519" s="48" t="s">
        <v>1962</v>
      </c>
      <c r="B1519" s="48"/>
      <c r="C1519" s="48"/>
      <c r="D1519" s="48"/>
      <c r="E1519" s="48" t="s">
        <v>2077</v>
      </c>
      <c r="F1519" s="48" t="s">
        <v>256</v>
      </c>
      <c r="G1519" s="48" t="s">
        <v>11</v>
      </c>
      <c r="H1519" s="48" t="s">
        <v>1963</v>
      </c>
      <c r="I1519" s="48">
        <v>1</v>
      </c>
      <c r="J1519" s="48" t="s">
        <v>1146</v>
      </c>
      <c r="K1519" s="48" t="s">
        <v>1487</v>
      </c>
      <c r="M1519" s="48">
        <f>_xlfn.XLOOKUP(BASE!$A2251,dd_carteira_fundição!A:A,dd_carteira_fundição!G:G,"",0)</f>
        <v>1</v>
      </c>
      <c r="N1519" s="48" t="s">
        <v>1164</v>
      </c>
      <c r="P1519" s="48" t="s">
        <v>1161</v>
      </c>
      <c r="Q1519" s="102"/>
      <c r="R1519" s="48" t="s">
        <v>1690</v>
      </c>
      <c r="S1519" s="48" t="s">
        <v>169</v>
      </c>
      <c r="T1519" s="215">
        <v>610</v>
      </c>
      <c r="U1519" s="48" t="str">
        <f>IFERROR(INDEX('TAXA DE OCUP. RECUR.'!$F$1:$F$60, MATCH(T1519, 'TAXA DE OCUP. RECUR.'!$E$1:$E$60, 0)),"")</f>
        <v>FRESADORA HEYLIGENTASDE - [610]</v>
      </c>
      <c r="V1519" s="216">
        <v>6.0058492109583588</v>
      </c>
      <c r="W1519" s="102"/>
      <c r="X1519" s="229"/>
      <c r="Y1519" s="229"/>
      <c r="Z1519" s="47">
        <f t="shared" si="183"/>
        <v>1</v>
      </c>
      <c r="AA1519" s="47" t="str">
        <f t="shared" si="184"/>
        <v/>
      </c>
      <c r="AB1519" s="47" t="str">
        <f t="shared" si="185"/>
        <v/>
      </c>
      <c r="AC1519" s="47" t="str">
        <f t="shared" si="186"/>
        <v/>
      </c>
      <c r="AD1519" s="165" t="str">
        <f t="shared" si="182"/>
        <v/>
      </c>
    </row>
    <row r="1520" spans="1:30" x14ac:dyDescent="0.25">
      <c r="A1520" s="48" t="s">
        <v>1962</v>
      </c>
      <c r="B1520" s="48"/>
      <c r="C1520" s="48"/>
      <c r="D1520" s="48"/>
      <c r="E1520" s="48" t="s">
        <v>2077</v>
      </c>
      <c r="F1520" s="48" t="s">
        <v>256</v>
      </c>
      <c r="G1520" s="48" t="s">
        <v>11</v>
      </c>
      <c r="H1520" s="48" t="s">
        <v>1963</v>
      </c>
      <c r="I1520" s="48">
        <v>1</v>
      </c>
      <c r="J1520" s="48" t="s">
        <v>1146</v>
      </c>
      <c r="K1520" s="48" t="s">
        <v>1487</v>
      </c>
      <c r="M1520" s="48">
        <f>_xlfn.XLOOKUP(BASE!$A2252,dd_carteira_fundição!A:A,dd_carteira_fundição!G:G,"",0)</f>
        <v>1</v>
      </c>
      <c r="N1520" s="48" t="s">
        <v>1164</v>
      </c>
      <c r="P1520" s="48" t="s">
        <v>1161</v>
      </c>
      <c r="Q1520" s="102"/>
      <c r="R1520" s="48" t="s">
        <v>1690</v>
      </c>
      <c r="S1520" s="48" t="s">
        <v>170</v>
      </c>
      <c r="T1520" s="215">
        <v>610</v>
      </c>
      <c r="U1520" s="48" t="str">
        <f>IFERROR(INDEX('TAXA DE OCUP. RECUR.'!$F$1:$F$60, MATCH(T1520, 'TAXA DE OCUP. RECUR.'!$E$1:$E$60, 0)),"")</f>
        <v>FRESADORA HEYLIGENTASDE - [610]</v>
      </c>
      <c r="V1520" s="216">
        <v>3.2003430531732415</v>
      </c>
      <c r="W1520" s="102"/>
      <c r="X1520" s="229"/>
      <c r="Y1520" s="229"/>
      <c r="Z1520" s="47">
        <f t="shared" si="183"/>
        <v>1</v>
      </c>
      <c r="AA1520" s="47" t="str">
        <f t="shared" si="184"/>
        <v/>
      </c>
      <c r="AB1520" s="47" t="str">
        <f t="shared" si="185"/>
        <v/>
      </c>
      <c r="AC1520" s="47" t="str">
        <f t="shared" si="186"/>
        <v/>
      </c>
      <c r="AD1520" s="165" t="str">
        <f t="shared" si="182"/>
        <v/>
      </c>
    </row>
    <row r="1521" spans="1:30" x14ac:dyDescent="0.25">
      <c r="A1521" s="48" t="s">
        <v>1962</v>
      </c>
      <c r="B1521" s="48"/>
      <c r="C1521" s="48"/>
      <c r="D1521" s="48"/>
      <c r="E1521" s="48" t="s">
        <v>2077</v>
      </c>
      <c r="F1521" s="48" t="s">
        <v>256</v>
      </c>
      <c r="G1521" s="48" t="s">
        <v>11</v>
      </c>
      <c r="H1521" s="48" t="s">
        <v>1963</v>
      </c>
      <c r="I1521" s="48">
        <v>1</v>
      </c>
      <c r="J1521" s="48" t="s">
        <v>1146</v>
      </c>
      <c r="K1521" s="48" t="s">
        <v>1487</v>
      </c>
      <c r="M1521" s="48">
        <f>_xlfn.XLOOKUP(BASE!$A2253,dd_carteira_fundição!A:A,dd_carteira_fundição!G:G,"",0)</f>
        <v>1</v>
      </c>
      <c r="N1521" s="48" t="s">
        <v>1164</v>
      </c>
      <c r="P1521" s="48" t="s">
        <v>1161</v>
      </c>
      <c r="Q1521" s="102"/>
      <c r="R1521" s="48" t="s">
        <v>158</v>
      </c>
      <c r="S1521" s="48" t="s">
        <v>158</v>
      </c>
      <c r="T1521" s="215">
        <v>2</v>
      </c>
      <c r="U1521" s="48" t="str">
        <f>IFERROR(INDEX('TAXA DE OCUP. RECUR.'!$F$1:$F$60, MATCH(T1521, 'TAXA DE OCUP. RECUR.'!$E$1:$E$60, 0)),"")</f>
        <v>EXPEDIÇÃO</v>
      </c>
      <c r="V1521" s="216">
        <v>1</v>
      </c>
      <c r="W1521" s="102"/>
      <c r="X1521" s="229" t="str">
        <f>_xlfn.XLOOKUP(H1521,'CARTEIRA GERAL - USI.'!J:J,'CARTEIRA GERAL - USI.'!$O:$O,"",0)</f>
        <v/>
      </c>
      <c r="Y1521" s="229"/>
      <c r="Z1521" s="47" t="str">
        <f t="shared" si="183"/>
        <v/>
      </c>
      <c r="AA1521" s="47" t="str">
        <f t="shared" si="184"/>
        <v/>
      </c>
      <c r="AB1521" s="47" t="str">
        <f t="shared" si="185"/>
        <v/>
      </c>
      <c r="AC1521" s="47" t="str">
        <f t="shared" si="186"/>
        <v/>
      </c>
      <c r="AD1521" s="165" t="str">
        <f t="shared" si="182"/>
        <v/>
      </c>
    </row>
    <row r="1522" spans="1:30" x14ac:dyDescent="0.25">
      <c r="A1522" s="48" t="s">
        <v>1964</v>
      </c>
      <c r="B1522" s="48"/>
      <c r="C1522" s="48"/>
      <c r="D1522" s="48"/>
      <c r="E1522" s="48" t="s">
        <v>2075</v>
      </c>
      <c r="F1522" s="48" t="s">
        <v>392</v>
      </c>
      <c r="G1522" s="48" t="s">
        <v>11</v>
      </c>
      <c r="H1522" s="48" t="s">
        <v>1965</v>
      </c>
      <c r="I1522" s="48">
        <v>1</v>
      </c>
      <c r="J1522" s="48" t="s">
        <v>1146</v>
      </c>
      <c r="K1522" s="48" t="s">
        <v>1487</v>
      </c>
      <c r="M1522" s="48">
        <f>_xlfn.XLOOKUP(BASE!$A2254,dd_carteira_fundição!A:A,dd_carteira_fundição!G:G,"",0)</f>
        <v>1</v>
      </c>
      <c r="N1522" s="48" t="s">
        <v>1164</v>
      </c>
      <c r="P1522" s="48" t="s">
        <v>1160</v>
      </c>
      <c r="Q1522" s="102"/>
      <c r="R1522" s="48" t="s">
        <v>1687</v>
      </c>
      <c r="S1522" s="48" t="s">
        <v>1156</v>
      </c>
      <c r="T1522" s="215">
        <v>1</v>
      </c>
      <c r="U1522" s="48" t="str">
        <f>IFERROR(INDEX('TAXA DE OCUP. RECUR.'!$F$1:$F$60, MATCH(T1522, 'TAXA DE OCUP. RECUR.'!$E$1:$E$60, 0)),"")</f>
        <v>FUNDIÇÃO MORENO</v>
      </c>
      <c r="V1522" s="216">
        <v>1</v>
      </c>
      <c r="W1522" s="102"/>
      <c r="X1522" s="229" t="str">
        <f>_xlfn.XLOOKUP(H1522,'CARTEIRA GERAL - USI.'!$J:$J,'CARTEIRA GERAL - USI.'!N:N,"",0)</f>
        <v/>
      </c>
      <c r="Y1522" s="229">
        <v>46175</v>
      </c>
      <c r="Z1522" s="47" t="str">
        <f t="shared" si="183"/>
        <v/>
      </c>
      <c r="AA1522" s="47">
        <f t="shared" si="184"/>
        <v>23</v>
      </c>
      <c r="AB1522" s="47" t="str">
        <f t="shared" si="185"/>
        <v/>
      </c>
      <c r="AC1522" s="47" t="str">
        <f t="shared" si="186"/>
        <v/>
      </c>
      <c r="AD1522" s="165">
        <f t="shared" si="182"/>
        <v>1</v>
      </c>
    </row>
    <row r="1523" spans="1:30" x14ac:dyDescent="0.25">
      <c r="A1523" s="48" t="s">
        <v>1964</v>
      </c>
      <c r="B1523" s="48"/>
      <c r="C1523" s="48"/>
      <c r="D1523" s="48"/>
      <c r="E1523" s="48" t="s">
        <v>2075</v>
      </c>
      <c r="F1523" s="48" t="s">
        <v>392</v>
      </c>
      <c r="G1523" s="48" t="s">
        <v>11</v>
      </c>
      <c r="H1523" s="48" t="s">
        <v>1965</v>
      </c>
      <c r="I1523" s="48">
        <v>1</v>
      </c>
      <c r="J1523" s="48" t="s">
        <v>1146</v>
      </c>
      <c r="K1523" s="48" t="s">
        <v>1487</v>
      </c>
      <c r="M1523" s="48">
        <f>_xlfn.XLOOKUP(BASE!$A2255,dd_carteira_fundição!A:A,dd_carteira_fundição!G:G,"",0)</f>
        <v>1</v>
      </c>
      <c r="N1523" s="48" t="s">
        <v>1164</v>
      </c>
      <c r="P1523" s="48" t="s">
        <v>1160</v>
      </c>
      <c r="Q1523" s="102"/>
      <c r="R1523" s="48" t="s">
        <v>1690</v>
      </c>
      <c r="S1523" s="48" t="s">
        <v>166</v>
      </c>
      <c r="T1523" s="215">
        <v>107</v>
      </c>
      <c r="U1523" s="48" t="str">
        <f>IFERROR(INDEX('TAXA DE OCUP. RECUR.'!$F$1:$F$60, MATCH(T1523, 'TAXA DE OCUP. RECUR.'!$E$1:$E$60, 0)),"")</f>
        <v>PLAINA DE MESA INGERSOL - [107]</v>
      </c>
      <c r="V1523" s="216">
        <v>13.59</v>
      </c>
      <c r="W1523" s="102"/>
      <c r="X1523" s="229"/>
      <c r="Y1523" s="229"/>
      <c r="Z1523" s="47">
        <f t="shared" si="183"/>
        <v>1</v>
      </c>
      <c r="AA1523" s="47" t="str">
        <f t="shared" si="184"/>
        <v/>
      </c>
      <c r="AB1523" s="47" t="str">
        <f t="shared" si="185"/>
        <v/>
      </c>
      <c r="AC1523" s="47" t="str">
        <f t="shared" si="186"/>
        <v/>
      </c>
      <c r="AD1523" s="165" t="str">
        <f t="shared" si="182"/>
        <v/>
      </c>
    </row>
    <row r="1524" spans="1:30" x14ac:dyDescent="0.25">
      <c r="A1524" s="48" t="s">
        <v>1964</v>
      </c>
      <c r="B1524" s="48"/>
      <c r="C1524" s="48"/>
      <c r="D1524" s="48"/>
      <c r="E1524" s="48" t="s">
        <v>2075</v>
      </c>
      <c r="F1524" s="48" t="s">
        <v>392</v>
      </c>
      <c r="G1524" s="48" t="s">
        <v>11</v>
      </c>
      <c r="H1524" s="48" t="s">
        <v>1965</v>
      </c>
      <c r="I1524" s="48">
        <v>1</v>
      </c>
      <c r="J1524" s="48" t="s">
        <v>1146</v>
      </c>
      <c r="K1524" s="48" t="s">
        <v>1487</v>
      </c>
      <c r="M1524" s="48">
        <f>_xlfn.XLOOKUP(BASE!$A2256,dd_carteira_fundição!A:A,dd_carteira_fundição!G:G,"",0)</f>
        <v>1</v>
      </c>
      <c r="N1524" s="48" t="s">
        <v>1164</v>
      </c>
      <c r="P1524" s="48" t="s">
        <v>1160</v>
      </c>
      <c r="Q1524" s="102"/>
      <c r="R1524" s="48" t="s">
        <v>1690</v>
      </c>
      <c r="S1524" s="48" t="s">
        <v>167</v>
      </c>
      <c r="T1524" s="215">
        <v>151</v>
      </c>
      <c r="U1524" s="48" t="str">
        <f>IFERROR(INDEX('TAXA DE OCUP. RECUR.'!$F$1:$F$60, MATCH(T1524, 'TAXA DE OCUP. RECUR.'!$E$1:$E$60, 0)),"")</f>
        <v>MANDRILH. FISHER MILL - [151]</v>
      </c>
      <c r="V1524" s="216">
        <v>1.8</v>
      </c>
      <c r="W1524" s="102"/>
      <c r="X1524" s="229"/>
      <c r="Y1524" s="229"/>
      <c r="Z1524" s="47">
        <f t="shared" si="183"/>
        <v>1</v>
      </c>
      <c r="AA1524" s="47" t="str">
        <f t="shared" si="184"/>
        <v/>
      </c>
      <c r="AB1524" s="47" t="str">
        <f t="shared" si="185"/>
        <v/>
      </c>
      <c r="AC1524" s="47" t="str">
        <f t="shared" si="186"/>
        <v/>
      </c>
      <c r="AD1524" s="165" t="str">
        <f t="shared" si="182"/>
        <v/>
      </c>
    </row>
    <row r="1525" spans="1:30" x14ac:dyDescent="0.25">
      <c r="A1525" s="48" t="s">
        <v>1964</v>
      </c>
      <c r="B1525" s="48"/>
      <c r="C1525" s="48"/>
      <c r="D1525" s="48"/>
      <c r="E1525" s="48" t="s">
        <v>2075</v>
      </c>
      <c r="F1525" s="48" t="s">
        <v>392</v>
      </c>
      <c r="G1525" s="48" t="s">
        <v>11</v>
      </c>
      <c r="H1525" s="48" t="s">
        <v>1965</v>
      </c>
      <c r="I1525" s="48">
        <v>1</v>
      </c>
      <c r="J1525" s="48" t="s">
        <v>1146</v>
      </c>
      <c r="K1525" s="48" t="s">
        <v>1487</v>
      </c>
      <c r="M1525" s="48">
        <f>_xlfn.XLOOKUP(BASE!$A2257,dd_carteira_fundição!A:A,dd_carteira_fundição!G:G,"",0)</f>
        <v>1</v>
      </c>
      <c r="N1525" s="48" t="s">
        <v>1164</v>
      </c>
      <c r="P1525" s="48" t="s">
        <v>1160</v>
      </c>
      <c r="Q1525" s="102"/>
      <c r="R1525" s="48" t="s">
        <v>1690</v>
      </c>
      <c r="S1525" s="48" t="s">
        <v>168</v>
      </c>
      <c r="T1525" s="215">
        <v>560</v>
      </c>
      <c r="U1525" s="48" t="str">
        <f>IFERROR(INDEX('TAXA DE OCUP. RECUR.'!$F$1:$F$60, MATCH(T1525, 'TAXA DE OCUP. RECUR.'!$E$1:$E$60, 0)),"")</f>
        <v>FRESA DROPP HEINN - [560]</v>
      </c>
      <c r="V1525" s="216">
        <v>9.7200000000000006</v>
      </c>
      <c r="W1525" s="102"/>
      <c r="X1525" s="229"/>
      <c r="Y1525" s="229"/>
      <c r="Z1525" s="47">
        <f t="shared" si="183"/>
        <v>1</v>
      </c>
      <c r="AA1525" s="47" t="str">
        <f t="shared" si="184"/>
        <v/>
      </c>
      <c r="AB1525" s="47" t="str">
        <f t="shared" si="185"/>
        <v/>
      </c>
      <c r="AC1525" s="47" t="str">
        <f t="shared" si="186"/>
        <v/>
      </c>
      <c r="AD1525" s="165" t="str">
        <f t="shared" si="182"/>
        <v/>
      </c>
    </row>
    <row r="1526" spans="1:30" x14ac:dyDescent="0.25">
      <c r="A1526" s="48" t="s">
        <v>1964</v>
      </c>
      <c r="B1526" s="48"/>
      <c r="C1526" s="48"/>
      <c r="D1526" s="48"/>
      <c r="E1526" s="48" t="s">
        <v>2075</v>
      </c>
      <c r="F1526" s="48" t="s">
        <v>392</v>
      </c>
      <c r="G1526" s="48" t="s">
        <v>11</v>
      </c>
      <c r="H1526" s="48" t="s">
        <v>1965</v>
      </c>
      <c r="I1526" s="48">
        <v>1</v>
      </c>
      <c r="J1526" s="48" t="s">
        <v>1146</v>
      </c>
      <c r="K1526" s="48" t="s">
        <v>1487</v>
      </c>
      <c r="M1526" s="48">
        <f>_xlfn.XLOOKUP(BASE!$A2258,dd_carteira_fundição!A:A,dd_carteira_fundição!G:G,"",0)</f>
        <v>1</v>
      </c>
      <c r="N1526" s="48" t="s">
        <v>1164</v>
      </c>
      <c r="P1526" s="48" t="s">
        <v>1160</v>
      </c>
      <c r="Q1526" s="102"/>
      <c r="R1526" s="48" t="s">
        <v>1690</v>
      </c>
      <c r="S1526" s="48" t="s">
        <v>169</v>
      </c>
      <c r="T1526" s="215">
        <v>610</v>
      </c>
      <c r="U1526" s="48" t="str">
        <f>IFERROR(INDEX('TAXA DE OCUP. RECUR.'!$F$1:$F$60, MATCH(T1526, 'TAXA DE OCUP. RECUR.'!$E$1:$E$60, 0)),"")</f>
        <v>FRESADORA HEYLIGENTASDE - [610]</v>
      </c>
      <c r="V1526" s="216">
        <v>5.4412447530846348</v>
      </c>
      <c r="W1526" s="102"/>
      <c r="X1526" s="229"/>
      <c r="Y1526" s="229"/>
      <c r="Z1526" s="47">
        <f t="shared" si="183"/>
        <v>1</v>
      </c>
      <c r="AA1526" s="47" t="str">
        <f t="shared" si="184"/>
        <v/>
      </c>
      <c r="AB1526" s="47" t="str">
        <f t="shared" si="185"/>
        <v/>
      </c>
      <c r="AC1526" s="47" t="str">
        <f t="shared" si="186"/>
        <v/>
      </c>
      <c r="AD1526" s="165" t="str">
        <f t="shared" si="182"/>
        <v/>
      </c>
    </row>
    <row r="1527" spans="1:30" x14ac:dyDescent="0.25">
      <c r="A1527" s="48" t="s">
        <v>1964</v>
      </c>
      <c r="B1527" s="48"/>
      <c r="C1527" s="48"/>
      <c r="D1527" s="48"/>
      <c r="E1527" s="48" t="s">
        <v>2075</v>
      </c>
      <c r="F1527" s="48" t="s">
        <v>392</v>
      </c>
      <c r="G1527" s="48" t="s">
        <v>11</v>
      </c>
      <c r="H1527" s="48" t="s">
        <v>1965</v>
      </c>
      <c r="I1527" s="48">
        <v>1</v>
      </c>
      <c r="J1527" s="48" t="s">
        <v>1146</v>
      </c>
      <c r="K1527" s="48" t="s">
        <v>1487</v>
      </c>
      <c r="M1527" s="48">
        <f>_xlfn.XLOOKUP(BASE!$A2259,dd_carteira_fundição!A:A,dd_carteira_fundição!G:G,"",0)</f>
        <v>1</v>
      </c>
      <c r="N1527" s="48" t="s">
        <v>1164</v>
      </c>
      <c r="P1527" s="48" t="s">
        <v>1160</v>
      </c>
      <c r="Q1527" s="102"/>
      <c r="R1527" s="48" t="s">
        <v>1690</v>
      </c>
      <c r="S1527" s="48" t="s">
        <v>170</v>
      </c>
      <c r="T1527" s="215">
        <v>610</v>
      </c>
      <c r="U1527" s="48" t="str">
        <f>IFERROR(INDEX('TAXA DE OCUP. RECUR.'!$F$1:$F$60, MATCH(T1527, 'TAXA DE OCUP. RECUR.'!$E$1:$E$60, 0)),"")</f>
        <v>FRESADORA HEYLIGENTASDE - [610]</v>
      </c>
      <c r="V1527" s="216">
        <v>2.2980519480519477</v>
      </c>
      <c r="W1527" s="102"/>
      <c r="X1527" s="229"/>
      <c r="Y1527" s="229"/>
      <c r="Z1527" s="47">
        <f t="shared" si="183"/>
        <v>1</v>
      </c>
      <c r="AA1527" s="47" t="str">
        <f t="shared" si="184"/>
        <v/>
      </c>
      <c r="AB1527" s="47" t="str">
        <f t="shared" si="185"/>
        <v/>
      </c>
      <c r="AC1527" s="47" t="str">
        <f t="shared" si="186"/>
        <v/>
      </c>
      <c r="AD1527" s="165" t="str">
        <f t="shared" si="182"/>
        <v/>
      </c>
    </row>
    <row r="1528" spans="1:30" x14ac:dyDescent="0.25">
      <c r="A1528" s="48" t="s">
        <v>1964</v>
      </c>
      <c r="B1528" s="48"/>
      <c r="C1528" s="48"/>
      <c r="D1528" s="48"/>
      <c r="E1528" s="48" t="s">
        <v>2075</v>
      </c>
      <c r="F1528" s="48" t="s">
        <v>392</v>
      </c>
      <c r="G1528" s="48" t="s">
        <v>11</v>
      </c>
      <c r="H1528" s="48" t="s">
        <v>1965</v>
      </c>
      <c r="I1528" s="48">
        <v>1</v>
      </c>
      <c r="J1528" s="48" t="s">
        <v>1146</v>
      </c>
      <c r="K1528" s="48" t="s">
        <v>1487</v>
      </c>
      <c r="M1528" s="48">
        <f>_xlfn.XLOOKUP(BASE!$A2260,dd_carteira_fundição!A:A,dd_carteira_fundição!G:G,"",0)</f>
        <v>1</v>
      </c>
      <c r="N1528" s="48" t="s">
        <v>1164</v>
      </c>
      <c r="P1528" s="48" t="s">
        <v>1160</v>
      </c>
      <c r="Q1528" s="102"/>
      <c r="R1528" s="48" t="s">
        <v>158</v>
      </c>
      <c r="S1528" s="48" t="s">
        <v>158</v>
      </c>
      <c r="T1528" s="215">
        <v>2</v>
      </c>
      <c r="U1528" s="48" t="str">
        <f>IFERROR(INDEX('TAXA DE OCUP. RECUR.'!$F$1:$F$60, MATCH(T1528, 'TAXA DE OCUP. RECUR.'!$E$1:$E$60, 0)),"")</f>
        <v>EXPEDIÇÃO</v>
      </c>
      <c r="V1528" s="216">
        <v>1</v>
      </c>
      <c r="W1528" s="102"/>
      <c r="X1528" s="229" t="str">
        <f>_xlfn.XLOOKUP(H1528,'CARTEIRA GERAL - USI.'!J:J,'CARTEIRA GERAL - USI.'!$O:$O,"",0)</f>
        <v/>
      </c>
      <c r="Y1528" s="229"/>
      <c r="Z1528" s="47" t="str">
        <f t="shared" si="183"/>
        <v/>
      </c>
      <c r="AA1528" s="47" t="str">
        <f t="shared" si="184"/>
        <v/>
      </c>
      <c r="AB1528" s="47" t="str">
        <f t="shared" si="185"/>
        <v/>
      </c>
      <c r="AC1528" s="47" t="str">
        <f t="shared" si="186"/>
        <v/>
      </c>
      <c r="AD1528" s="165" t="str">
        <f t="shared" si="182"/>
        <v/>
      </c>
    </row>
    <row r="1529" spans="1:30" x14ac:dyDescent="0.25">
      <c r="A1529" s="48" t="s">
        <v>1966</v>
      </c>
      <c r="B1529" s="48"/>
      <c r="C1529" s="48"/>
      <c r="D1529" s="48"/>
      <c r="E1529" s="48" t="s">
        <v>2078</v>
      </c>
      <c r="F1529" s="48" t="s">
        <v>392</v>
      </c>
      <c r="G1529" s="48" t="s">
        <v>11</v>
      </c>
      <c r="H1529" s="48" t="s">
        <v>1967</v>
      </c>
      <c r="I1529" s="48">
        <v>1</v>
      </c>
      <c r="J1529" s="48" t="s">
        <v>1146</v>
      </c>
      <c r="K1529" s="48" t="s">
        <v>1487</v>
      </c>
      <c r="M1529" s="48">
        <f>_xlfn.XLOOKUP(BASE!$A2261,dd_carteira_fundição!A:A,dd_carteira_fundição!G:G,"",0)</f>
        <v>1</v>
      </c>
      <c r="N1529" s="48" t="s">
        <v>1164</v>
      </c>
      <c r="P1529" s="48" t="s">
        <v>1160</v>
      </c>
      <c r="Q1529" s="102"/>
      <c r="R1529" s="48" t="s">
        <v>1687</v>
      </c>
      <c r="S1529" s="48" t="s">
        <v>1156</v>
      </c>
      <c r="T1529" s="215">
        <v>1</v>
      </c>
      <c r="U1529" s="48" t="str">
        <f>IFERROR(INDEX('TAXA DE OCUP. RECUR.'!$F$1:$F$60, MATCH(T1529, 'TAXA DE OCUP. RECUR.'!$E$1:$E$60, 0)),"")</f>
        <v>FUNDIÇÃO MORENO</v>
      </c>
      <c r="V1529" s="216">
        <v>1</v>
      </c>
      <c r="W1529" s="102"/>
      <c r="X1529" s="229" t="str">
        <f>_xlfn.XLOOKUP(H1529,'CARTEIRA GERAL - USI.'!$J:$J,'CARTEIRA GERAL - USI.'!N:N,"",0)</f>
        <v/>
      </c>
      <c r="Y1529" s="229">
        <v>46189</v>
      </c>
      <c r="Z1529" s="47" t="str">
        <f t="shared" si="183"/>
        <v/>
      </c>
      <c r="AA1529" s="47">
        <f t="shared" si="184"/>
        <v>25</v>
      </c>
      <c r="AB1529" s="47" t="str">
        <f t="shared" si="185"/>
        <v/>
      </c>
      <c r="AC1529" s="47" t="str">
        <f t="shared" si="186"/>
        <v/>
      </c>
      <c r="AD1529" s="165">
        <f t="shared" si="182"/>
        <v>1</v>
      </c>
    </row>
    <row r="1530" spans="1:30" x14ac:dyDescent="0.25">
      <c r="A1530" s="48" t="s">
        <v>1966</v>
      </c>
      <c r="B1530" s="48"/>
      <c r="C1530" s="48"/>
      <c r="D1530" s="48"/>
      <c r="E1530" s="48" t="s">
        <v>2078</v>
      </c>
      <c r="F1530" s="48" t="s">
        <v>392</v>
      </c>
      <c r="G1530" s="48" t="s">
        <v>11</v>
      </c>
      <c r="H1530" s="48" t="s">
        <v>1967</v>
      </c>
      <c r="I1530" s="48">
        <v>1</v>
      </c>
      <c r="J1530" s="48" t="s">
        <v>1146</v>
      </c>
      <c r="K1530" s="48" t="s">
        <v>1487</v>
      </c>
      <c r="M1530" s="48">
        <f>_xlfn.XLOOKUP(BASE!$A2262,dd_carteira_fundição!A:A,dd_carteira_fundição!G:G,"",0)</f>
        <v>1</v>
      </c>
      <c r="N1530" s="48" t="s">
        <v>1164</v>
      </c>
      <c r="P1530" s="48" t="s">
        <v>1160</v>
      </c>
      <c r="Q1530" s="102"/>
      <c r="R1530" s="48" t="s">
        <v>1690</v>
      </c>
      <c r="S1530" s="48" t="s">
        <v>166</v>
      </c>
      <c r="T1530" s="215">
        <v>106</v>
      </c>
      <c r="U1530" s="48" t="str">
        <f>IFERROR(INDEX('TAXA DE OCUP. RECUR.'!$F$1:$F$60, MATCH(T1530, 'TAXA DE OCUP. RECUR.'!$E$1:$E$60, 0)),"")</f>
        <v>PLAINA DE MESA POREBA - [106]</v>
      </c>
      <c r="V1530" s="216">
        <v>13.59</v>
      </c>
      <c r="W1530" s="102"/>
      <c r="X1530" s="229"/>
      <c r="Y1530" s="229"/>
      <c r="Z1530" s="47">
        <f t="shared" si="183"/>
        <v>1</v>
      </c>
      <c r="AA1530" s="47" t="str">
        <f t="shared" si="184"/>
        <v/>
      </c>
      <c r="AB1530" s="47" t="str">
        <f t="shared" si="185"/>
        <v/>
      </c>
      <c r="AC1530" s="47" t="str">
        <f t="shared" si="186"/>
        <v/>
      </c>
      <c r="AD1530" s="165" t="str">
        <f t="shared" si="182"/>
        <v/>
      </c>
    </row>
    <row r="1531" spans="1:30" x14ac:dyDescent="0.25">
      <c r="A1531" s="48" t="s">
        <v>1966</v>
      </c>
      <c r="B1531" s="48"/>
      <c r="C1531" s="48"/>
      <c r="D1531" s="48"/>
      <c r="E1531" s="48" t="s">
        <v>2078</v>
      </c>
      <c r="F1531" s="48" t="s">
        <v>392</v>
      </c>
      <c r="G1531" s="48" t="s">
        <v>11</v>
      </c>
      <c r="H1531" s="48" t="s">
        <v>1967</v>
      </c>
      <c r="I1531" s="48">
        <v>1</v>
      </c>
      <c r="J1531" s="48" t="s">
        <v>1146</v>
      </c>
      <c r="K1531" s="48" t="s">
        <v>1487</v>
      </c>
      <c r="M1531" s="48">
        <f>_xlfn.XLOOKUP(BASE!$A2263,dd_carteira_fundição!A:A,dd_carteira_fundição!G:G,"",0)</f>
        <v>1</v>
      </c>
      <c r="N1531" s="48" t="s">
        <v>1164</v>
      </c>
      <c r="P1531" s="48" t="s">
        <v>1160</v>
      </c>
      <c r="Q1531" s="102"/>
      <c r="R1531" s="48" t="s">
        <v>1690</v>
      </c>
      <c r="S1531" s="48" t="s">
        <v>167</v>
      </c>
      <c r="T1531" s="215">
        <v>151</v>
      </c>
      <c r="U1531" s="48" t="str">
        <f>IFERROR(INDEX('TAXA DE OCUP. RECUR.'!$F$1:$F$60, MATCH(T1531, 'TAXA DE OCUP. RECUR.'!$E$1:$E$60, 0)),"")</f>
        <v>MANDRILH. FISHER MILL - [151]</v>
      </c>
      <c r="V1531" s="216">
        <v>1.8</v>
      </c>
      <c r="W1531" s="102"/>
      <c r="X1531" s="229"/>
      <c r="Y1531" s="229"/>
      <c r="Z1531" s="47">
        <f t="shared" si="183"/>
        <v>1</v>
      </c>
      <c r="AA1531" s="47" t="str">
        <f t="shared" si="184"/>
        <v/>
      </c>
      <c r="AB1531" s="47" t="str">
        <f t="shared" si="185"/>
        <v/>
      </c>
      <c r="AC1531" s="47" t="str">
        <f t="shared" si="186"/>
        <v/>
      </c>
      <c r="AD1531" s="165" t="str">
        <f t="shared" si="182"/>
        <v/>
      </c>
    </row>
    <row r="1532" spans="1:30" x14ac:dyDescent="0.25">
      <c r="A1532" s="48" t="s">
        <v>1966</v>
      </c>
      <c r="B1532" s="48"/>
      <c r="C1532" s="48"/>
      <c r="D1532" s="48"/>
      <c r="E1532" s="48" t="s">
        <v>2078</v>
      </c>
      <c r="F1532" s="48" t="s">
        <v>392</v>
      </c>
      <c r="G1532" s="48" t="s">
        <v>11</v>
      </c>
      <c r="H1532" s="48" t="s">
        <v>1967</v>
      </c>
      <c r="I1532" s="48">
        <v>1</v>
      </c>
      <c r="J1532" s="48" t="s">
        <v>1146</v>
      </c>
      <c r="K1532" s="48" t="s">
        <v>1487</v>
      </c>
      <c r="M1532" s="48" t="str">
        <f>_xlfn.XLOOKUP(BASE!$A2264,dd_carteira_fundição!A:A,dd_carteira_fundição!G:G,"",0)</f>
        <v/>
      </c>
      <c r="N1532" s="48" t="s">
        <v>1164</v>
      </c>
      <c r="P1532" s="48" t="s">
        <v>1160</v>
      </c>
      <c r="Q1532" s="102"/>
      <c r="R1532" s="48" t="s">
        <v>1690</v>
      </c>
      <c r="S1532" s="48" t="s">
        <v>168</v>
      </c>
      <c r="T1532" s="215">
        <v>560</v>
      </c>
      <c r="U1532" s="48" t="str">
        <f>IFERROR(INDEX('TAXA DE OCUP. RECUR.'!$F$1:$F$60, MATCH(T1532, 'TAXA DE OCUP. RECUR.'!$E$1:$E$60, 0)),"")</f>
        <v>FRESA DROPP HEINN - [560]</v>
      </c>
      <c r="V1532" s="216">
        <v>9.7200000000000006</v>
      </c>
      <c r="W1532" s="102"/>
      <c r="X1532" s="229"/>
      <c r="Y1532" s="229"/>
      <c r="Z1532" s="47">
        <f t="shared" si="183"/>
        <v>1</v>
      </c>
      <c r="AA1532" s="47" t="str">
        <f t="shared" si="184"/>
        <v/>
      </c>
      <c r="AB1532" s="47" t="str">
        <f t="shared" si="185"/>
        <v/>
      </c>
      <c r="AC1532" s="47" t="str">
        <f t="shared" si="186"/>
        <v/>
      </c>
      <c r="AD1532" s="165" t="str">
        <f t="shared" si="182"/>
        <v/>
      </c>
    </row>
    <row r="1533" spans="1:30" x14ac:dyDescent="0.25">
      <c r="A1533" s="48" t="s">
        <v>1966</v>
      </c>
      <c r="B1533" s="48"/>
      <c r="C1533" s="48"/>
      <c r="D1533" s="48"/>
      <c r="E1533" s="48" t="s">
        <v>2078</v>
      </c>
      <c r="F1533" s="48" t="s">
        <v>392</v>
      </c>
      <c r="G1533" s="48" t="s">
        <v>11</v>
      </c>
      <c r="H1533" s="48" t="s">
        <v>1967</v>
      </c>
      <c r="I1533" s="48">
        <v>1</v>
      </c>
      <c r="J1533" s="48" t="s">
        <v>1146</v>
      </c>
      <c r="K1533" s="48" t="s">
        <v>1487</v>
      </c>
      <c r="M1533" s="48" t="str">
        <f>_xlfn.XLOOKUP(BASE!$A2265,dd_carteira_fundição!A:A,dd_carteira_fundição!G:G,"",0)</f>
        <v/>
      </c>
      <c r="N1533" s="48" t="s">
        <v>1164</v>
      </c>
      <c r="P1533" s="48" t="s">
        <v>1160</v>
      </c>
      <c r="Q1533" s="102"/>
      <c r="R1533" s="48" t="s">
        <v>1690</v>
      </c>
      <c r="S1533" s="48" t="s">
        <v>169</v>
      </c>
      <c r="T1533" s="215">
        <v>610</v>
      </c>
      <c r="U1533" s="48" t="str">
        <f>IFERROR(INDEX('TAXA DE OCUP. RECUR.'!$F$1:$F$60, MATCH(T1533, 'TAXA DE OCUP. RECUR.'!$E$1:$E$60, 0)),"")</f>
        <v>FRESADORA HEYLIGENTASDE - [610]</v>
      </c>
      <c r="V1533" s="216">
        <v>5.4412447530846348</v>
      </c>
      <c r="W1533" s="102"/>
      <c r="X1533" s="229"/>
      <c r="Y1533" s="229"/>
      <c r="Z1533" s="47">
        <f t="shared" si="183"/>
        <v>1</v>
      </c>
      <c r="AA1533" s="47" t="str">
        <f t="shared" si="184"/>
        <v/>
      </c>
      <c r="AB1533" s="47" t="str">
        <f t="shared" si="185"/>
        <v/>
      </c>
      <c r="AC1533" s="47" t="str">
        <f t="shared" si="186"/>
        <v/>
      </c>
      <c r="AD1533" s="165" t="str">
        <f t="shared" si="182"/>
        <v/>
      </c>
    </row>
    <row r="1534" spans="1:30" x14ac:dyDescent="0.25">
      <c r="A1534" s="48" t="s">
        <v>1966</v>
      </c>
      <c r="B1534" s="48"/>
      <c r="C1534" s="48"/>
      <c r="D1534" s="48"/>
      <c r="E1534" s="48" t="s">
        <v>2078</v>
      </c>
      <c r="F1534" s="48" t="s">
        <v>392</v>
      </c>
      <c r="G1534" s="48" t="s">
        <v>11</v>
      </c>
      <c r="H1534" s="48" t="s">
        <v>1967</v>
      </c>
      <c r="I1534" s="48">
        <v>1</v>
      </c>
      <c r="J1534" s="48" t="s">
        <v>1146</v>
      </c>
      <c r="K1534" s="48" t="s">
        <v>1487</v>
      </c>
      <c r="M1534" s="48" t="str">
        <f>_xlfn.XLOOKUP(BASE!$A2266,dd_carteira_fundição!A:A,dd_carteira_fundição!G:G,"",0)</f>
        <v/>
      </c>
      <c r="N1534" s="48" t="s">
        <v>1164</v>
      </c>
      <c r="P1534" s="48" t="s">
        <v>1160</v>
      </c>
      <c r="Q1534" s="102"/>
      <c r="R1534" s="48" t="s">
        <v>1690</v>
      </c>
      <c r="S1534" s="48" t="s">
        <v>170</v>
      </c>
      <c r="T1534" s="215">
        <v>610</v>
      </c>
      <c r="U1534" s="48" t="str">
        <f>IFERROR(INDEX('TAXA DE OCUP. RECUR.'!$F$1:$F$60, MATCH(T1534, 'TAXA DE OCUP. RECUR.'!$E$1:$E$60, 0)),"")</f>
        <v>FRESADORA HEYLIGENTASDE - [610]</v>
      </c>
      <c r="V1534" s="216">
        <v>2.2980519480519477</v>
      </c>
      <c r="W1534" s="102"/>
      <c r="X1534" s="229"/>
      <c r="Y1534" s="229"/>
      <c r="Z1534" s="47">
        <f t="shared" si="183"/>
        <v>1</v>
      </c>
      <c r="AA1534" s="47" t="str">
        <f t="shared" si="184"/>
        <v/>
      </c>
      <c r="AB1534" s="47" t="str">
        <f t="shared" si="185"/>
        <v/>
      </c>
      <c r="AC1534" s="47" t="str">
        <f t="shared" si="186"/>
        <v/>
      </c>
      <c r="AD1534" s="165" t="str">
        <f t="shared" si="182"/>
        <v/>
      </c>
    </row>
    <row r="1535" spans="1:30" x14ac:dyDescent="0.25">
      <c r="A1535" s="48" t="s">
        <v>1966</v>
      </c>
      <c r="B1535" s="48"/>
      <c r="C1535" s="48"/>
      <c r="D1535" s="48"/>
      <c r="E1535" s="48" t="s">
        <v>2078</v>
      </c>
      <c r="F1535" s="48" t="s">
        <v>392</v>
      </c>
      <c r="G1535" s="48" t="s">
        <v>11</v>
      </c>
      <c r="H1535" s="48" t="s">
        <v>1967</v>
      </c>
      <c r="I1535" s="48">
        <v>1</v>
      </c>
      <c r="J1535" s="48" t="s">
        <v>1146</v>
      </c>
      <c r="K1535" s="48" t="s">
        <v>1487</v>
      </c>
      <c r="M1535" s="48" t="str">
        <f>_xlfn.XLOOKUP(BASE!$A2267,dd_carteira_fundição!A:A,dd_carteira_fundição!G:G,"",0)</f>
        <v/>
      </c>
      <c r="N1535" s="48" t="s">
        <v>1164</v>
      </c>
      <c r="P1535" s="48" t="s">
        <v>1160</v>
      </c>
      <c r="Q1535" s="102"/>
      <c r="R1535" s="48" t="s">
        <v>158</v>
      </c>
      <c r="S1535" s="48" t="s">
        <v>158</v>
      </c>
      <c r="T1535" s="215">
        <v>2</v>
      </c>
      <c r="U1535" s="48" t="str">
        <f>IFERROR(INDEX('TAXA DE OCUP. RECUR.'!$F$1:$F$60, MATCH(T1535, 'TAXA DE OCUP. RECUR.'!$E$1:$E$60, 0)),"")</f>
        <v>EXPEDIÇÃO</v>
      </c>
      <c r="V1535" s="216">
        <v>1</v>
      </c>
      <c r="W1535" s="102"/>
      <c r="X1535" s="229" t="str">
        <f>_xlfn.XLOOKUP(H1535,'CARTEIRA GERAL - USI.'!J:J,'CARTEIRA GERAL - USI.'!$O:$O,"",0)</f>
        <v/>
      </c>
      <c r="Y1535" s="229"/>
      <c r="Z1535" s="47" t="str">
        <f t="shared" si="183"/>
        <v/>
      </c>
      <c r="AA1535" s="47" t="str">
        <f t="shared" si="184"/>
        <v/>
      </c>
      <c r="AB1535" s="47" t="str">
        <f t="shared" si="185"/>
        <v/>
      </c>
      <c r="AC1535" s="47" t="str">
        <f t="shared" si="186"/>
        <v/>
      </c>
      <c r="AD1535" s="165" t="str">
        <f t="shared" si="182"/>
        <v/>
      </c>
    </row>
    <row r="1536" spans="1:30" x14ac:dyDescent="0.25">
      <c r="A1536" s="48" t="s">
        <v>1968</v>
      </c>
      <c r="B1536" s="48"/>
      <c r="C1536" s="48"/>
      <c r="D1536" s="48"/>
      <c r="E1536" s="48" t="s">
        <v>2078</v>
      </c>
      <c r="F1536" s="48" t="s">
        <v>281</v>
      </c>
      <c r="G1536" s="48" t="s">
        <v>11</v>
      </c>
      <c r="H1536" s="48" t="s">
        <v>1969</v>
      </c>
      <c r="I1536" s="48">
        <v>1</v>
      </c>
      <c r="J1536" s="48" t="s">
        <v>1146</v>
      </c>
      <c r="K1536" s="48" t="s">
        <v>1487</v>
      </c>
      <c r="M1536" s="48" t="str">
        <f>_xlfn.XLOOKUP(BASE!$A2268,dd_carteira_fundição!A:A,dd_carteira_fundição!G:G,"",0)</f>
        <v/>
      </c>
      <c r="N1536" s="48" t="s">
        <v>1164</v>
      </c>
      <c r="P1536" s="48" t="s">
        <v>1158</v>
      </c>
      <c r="Q1536" s="102"/>
      <c r="R1536" s="48" t="s">
        <v>1687</v>
      </c>
      <c r="S1536" s="48" t="s">
        <v>1156</v>
      </c>
      <c r="T1536" s="215">
        <v>1</v>
      </c>
      <c r="U1536" s="48" t="str">
        <f>IFERROR(INDEX('TAXA DE OCUP. RECUR.'!$F$1:$F$60, MATCH(T1536, 'TAXA DE OCUP. RECUR.'!$E$1:$E$60, 0)),"")</f>
        <v>FUNDIÇÃO MORENO</v>
      </c>
      <c r="V1536" s="216">
        <v>1</v>
      </c>
      <c r="W1536" s="102"/>
      <c r="X1536" s="229" t="str">
        <f>_xlfn.XLOOKUP(H1536,'CARTEIRA GERAL - USI.'!$J:$J,'CARTEIRA GERAL - USI.'!N:N,"",0)</f>
        <v/>
      </c>
      <c r="Y1536" s="229"/>
      <c r="Z1536" s="47" t="str">
        <f t="shared" si="183"/>
        <v/>
      </c>
      <c r="AA1536" s="47" t="str">
        <f t="shared" si="184"/>
        <v/>
      </c>
      <c r="AB1536" s="47" t="str">
        <f t="shared" si="185"/>
        <v/>
      </c>
      <c r="AC1536" s="47" t="str">
        <f t="shared" si="186"/>
        <v/>
      </c>
      <c r="AD1536" s="165" t="str">
        <f t="shared" si="182"/>
        <v/>
      </c>
    </row>
    <row r="1537" spans="1:30" x14ac:dyDescent="0.25">
      <c r="A1537" s="48" t="s">
        <v>1968</v>
      </c>
      <c r="B1537" s="48"/>
      <c r="C1537" s="48"/>
      <c r="D1537" s="48"/>
      <c r="E1537" s="48" t="s">
        <v>2078</v>
      </c>
      <c r="F1537" s="48" t="s">
        <v>281</v>
      </c>
      <c r="G1537" s="48" t="s">
        <v>11</v>
      </c>
      <c r="H1537" s="48" t="s">
        <v>1969</v>
      </c>
      <c r="I1537" s="48">
        <v>1</v>
      </c>
      <c r="J1537" s="48" t="s">
        <v>1146</v>
      </c>
      <c r="K1537" s="48" t="s">
        <v>1487</v>
      </c>
      <c r="M1537" s="48" t="str">
        <f>_xlfn.XLOOKUP(BASE!$A2269,dd_carteira_fundição!A:A,dd_carteira_fundição!G:G,"",0)</f>
        <v/>
      </c>
      <c r="N1537" s="48" t="s">
        <v>1164</v>
      </c>
      <c r="P1537" s="48" t="s">
        <v>1158</v>
      </c>
      <c r="Q1537" s="102"/>
      <c r="R1537" s="48" t="s">
        <v>1690</v>
      </c>
      <c r="S1537" s="48" t="s">
        <v>166</v>
      </c>
      <c r="T1537" s="215">
        <v>106</v>
      </c>
      <c r="U1537" s="48" t="str">
        <f>IFERROR(INDEX('TAXA DE OCUP. RECUR.'!$F$1:$F$60, MATCH(T1537, 'TAXA DE OCUP. RECUR.'!$E$1:$E$60, 0)),"")</f>
        <v>PLAINA DE MESA POREBA - [106]</v>
      </c>
      <c r="V1537" s="216">
        <v>15.659999999999998</v>
      </c>
      <c r="W1537" s="102"/>
      <c r="X1537" s="229"/>
      <c r="Y1537" s="229"/>
      <c r="Z1537" s="47">
        <f t="shared" si="183"/>
        <v>1</v>
      </c>
      <c r="AA1537" s="47" t="str">
        <f t="shared" si="184"/>
        <v/>
      </c>
      <c r="AB1537" s="47" t="str">
        <f t="shared" si="185"/>
        <v/>
      </c>
      <c r="AC1537" s="47" t="str">
        <f t="shared" si="186"/>
        <v/>
      </c>
      <c r="AD1537" s="165" t="str">
        <f t="shared" si="182"/>
        <v/>
      </c>
    </row>
    <row r="1538" spans="1:30" x14ac:dyDescent="0.25">
      <c r="A1538" s="48" t="s">
        <v>1968</v>
      </c>
      <c r="B1538" s="48"/>
      <c r="C1538" s="48"/>
      <c r="D1538" s="48"/>
      <c r="E1538" s="48" t="s">
        <v>2078</v>
      </c>
      <c r="F1538" s="48" t="s">
        <v>281</v>
      </c>
      <c r="G1538" s="48" t="s">
        <v>11</v>
      </c>
      <c r="H1538" s="48" t="s">
        <v>1969</v>
      </c>
      <c r="I1538" s="48">
        <v>1</v>
      </c>
      <c r="J1538" s="48" t="s">
        <v>1146</v>
      </c>
      <c r="K1538" s="48" t="s">
        <v>1487</v>
      </c>
      <c r="M1538" s="48" t="str">
        <f>_xlfn.XLOOKUP(BASE!$A2270,dd_carteira_fundição!A:A,dd_carteira_fundição!G:G,"",0)</f>
        <v/>
      </c>
      <c r="N1538" s="48" t="s">
        <v>1164</v>
      </c>
      <c r="P1538" s="48" t="s">
        <v>1158</v>
      </c>
      <c r="Q1538" s="102"/>
      <c r="R1538" s="48" t="s">
        <v>1690</v>
      </c>
      <c r="S1538" s="48" t="s">
        <v>167</v>
      </c>
      <c r="T1538" s="215">
        <v>151</v>
      </c>
      <c r="U1538" s="48" t="str">
        <f>IFERROR(INDEX('TAXA DE OCUP. RECUR.'!$F$1:$F$60, MATCH(T1538, 'TAXA DE OCUP. RECUR.'!$E$1:$E$60, 0)),"")</f>
        <v>MANDRILH. FISHER MILL - [151]</v>
      </c>
      <c r="V1538" s="216">
        <v>1.8818181818181814</v>
      </c>
      <c r="W1538" s="102"/>
      <c r="X1538" s="229"/>
      <c r="Y1538" s="229"/>
      <c r="Z1538" s="47">
        <f t="shared" si="183"/>
        <v>1</v>
      </c>
      <c r="AA1538" s="47" t="str">
        <f t="shared" si="184"/>
        <v/>
      </c>
      <c r="AB1538" s="47" t="str">
        <f t="shared" si="185"/>
        <v/>
      </c>
      <c r="AC1538" s="47" t="str">
        <f t="shared" si="186"/>
        <v/>
      </c>
      <c r="AD1538" s="165" t="str">
        <f t="shared" ref="AD1538:AD1601" si="187">IF(Y1538&lt;&gt;"",1,"")</f>
        <v/>
      </c>
    </row>
    <row r="1539" spans="1:30" x14ac:dyDescent="0.25">
      <c r="A1539" s="48" t="s">
        <v>1968</v>
      </c>
      <c r="B1539" s="48"/>
      <c r="C1539" s="48"/>
      <c r="D1539" s="48"/>
      <c r="E1539" s="48" t="s">
        <v>2078</v>
      </c>
      <c r="F1539" s="48" t="s">
        <v>281</v>
      </c>
      <c r="G1539" s="48" t="s">
        <v>11</v>
      </c>
      <c r="H1539" s="48" t="s">
        <v>1969</v>
      </c>
      <c r="I1539" s="48">
        <v>1</v>
      </c>
      <c r="J1539" s="48" t="s">
        <v>1146</v>
      </c>
      <c r="K1539" s="48" t="s">
        <v>1487</v>
      </c>
      <c r="M1539" s="48" t="str">
        <f>_xlfn.XLOOKUP(BASE!$A2271,dd_carteira_fundição!A:A,dd_carteira_fundição!G:G,"",0)</f>
        <v/>
      </c>
      <c r="N1539" s="48" t="s">
        <v>1164</v>
      </c>
      <c r="P1539" s="48" t="s">
        <v>1158</v>
      </c>
      <c r="Q1539" s="102"/>
      <c r="R1539" s="48" t="s">
        <v>1690</v>
      </c>
      <c r="S1539" s="48" t="s">
        <v>168</v>
      </c>
      <c r="T1539" s="215">
        <v>560</v>
      </c>
      <c r="U1539" s="48" t="str">
        <f>IFERROR(INDEX('TAXA DE OCUP. RECUR.'!$F$1:$F$60, MATCH(T1539, 'TAXA DE OCUP. RECUR.'!$E$1:$E$60, 0)),"")</f>
        <v>FRESA DROPP HEINN - [560]</v>
      </c>
      <c r="V1539" s="216">
        <v>10.26</v>
      </c>
      <c r="W1539" s="102"/>
      <c r="X1539" s="229"/>
      <c r="Y1539" s="229"/>
      <c r="Z1539" s="47">
        <f t="shared" ref="Z1539:Z1602" si="188">IFERROR(WEEKNUM(X1539,11),"")</f>
        <v>1</v>
      </c>
      <c r="AA1539" s="47" t="str">
        <f t="shared" ref="AA1539:AA1602" si="189">IF(Y1539&lt;&gt;"",WEEKNUM(Y1539,11),"")</f>
        <v/>
      </c>
      <c r="AB1539" s="47" t="str">
        <f t="shared" si="185"/>
        <v/>
      </c>
      <c r="AC1539" s="47" t="str">
        <f t="shared" si="186"/>
        <v/>
      </c>
      <c r="AD1539" s="165" t="str">
        <f t="shared" si="187"/>
        <v/>
      </c>
    </row>
    <row r="1540" spans="1:30" x14ac:dyDescent="0.25">
      <c r="A1540" s="48" t="s">
        <v>1968</v>
      </c>
      <c r="B1540" s="48"/>
      <c r="C1540" s="48"/>
      <c r="D1540" s="48"/>
      <c r="E1540" s="48" t="s">
        <v>2078</v>
      </c>
      <c r="F1540" s="48" t="s">
        <v>281</v>
      </c>
      <c r="G1540" s="48" t="s">
        <v>11</v>
      </c>
      <c r="H1540" s="48" t="s">
        <v>1969</v>
      </c>
      <c r="I1540" s="48">
        <v>1</v>
      </c>
      <c r="J1540" s="48" t="s">
        <v>1146</v>
      </c>
      <c r="K1540" s="48" t="s">
        <v>1487</v>
      </c>
      <c r="M1540" s="48" t="str">
        <f>_xlfn.XLOOKUP(BASE!$A2272,dd_carteira_fundição!A:A,dd_carteira_fundição!G:G,"",0)</f>
        <v/>
      </c>
      <c r="N1540" s="48" t="s">
        <v>1164</v>
      </c>
      <c r="P1540" s="48" t="s">
        <v>1158</v>
      </c>
      <c r="Q1540" s="102"/>
      <c r="R1540" s="48" t="s">
        <v>1690</v>
      </c>
      <c r="S1540" s="48" t="s">
        <v>169</v>
      </c>
      <c r="T1540" s="215">
        <v>610</v>
      </c>
      <c r="U1540" s="48" t="str">
        <f>IFERROR(INDEX('TAXA DE OCUP. RECUR.'!$F$1:$F$60, MATCH(T1540, 'TAXA DE OCUP. RECUR.'!$E$1:$E$60, 0)),"")</f>
        <v>FRESADORA HEYLIGENTASDE - [610]</v>
      </c>
      <c r="V1540" s="216">
        <v>5.723546982021495</v>
      </c>
      <c r="W1540" s="102"/>
      <c r="X1540" s="229"/>
      <c r="Y1540" s="229"/>
      <c r="Z1540" s="47">
        <f t="shared" si="188"/>
        <v>1</v>
      </c>
      <c r="AA1540" s="47" t="str">
        <f t="shared" si="189"/>
        <v/>
      </c>
      <c r="AB1540" s="47" t="str">
        <f t="shared" si="185"/>
        <v/>
      </c>
      <c r="AC1540" s="47" t="str">
        <f t="shared" si="186"/>
        <v/>
      </c>
      <c r="AD1540" s="165" t="str">
        <f t="shared" si="187"/>
        <v/>
      </c>
    </row>
    <row r="1541" spans="1:30" x14ac:dyDescent="0.25">
      <c r="A1541" s="48" t="s">
        <v>1968</v>
      </c>
      <c r="B1541" s="48"/>
      <c r="C1541" s="48"/>
      <c r="D1541" s="48"/>
      <c r="E1541" s="48" t="s">
        <v>2078</v>
      </c>
      <c r="F1541" s="48" t="s">
        <v>281</v>
      </c>
      <c r="G1541" s="48" t="s">
        <v>11</v>
      </c>
      <c r="H1541" s="48" t="s">
        <v>1969</v>
      </c>
      <c r="I1541" s="48">
        <v>1</v>
      </c>
      <c r="J1541" s="48" t="s">
        <v>1146</v>
      </c>
      <c r="K1541" s="48" t="s">
        <v>1487</v>
      </c>
      <c r="M1541" s="48" t="str">
        <f>_xlfn.XLOOKUP(BASE!$A2273,dd_carteira_fundição!A:A,dd_carteira_fundição!G:G,"",0)</f>
        <v/>
      </c>
      <c r="N1541" s="48" t="s">
        <v>1164</v>
      </c>
      <c r="P1541" s="48" t="s">
        <v>1158</v>
      </c>
      <c r="Q1541" s="102"/>
      <c r="R1541" s="48" t="s">
        <v>1690</v>
      </c>
      <c r="S1541" s="48" t="s">
        <v>170</v>
      </c>
      <c r="T1541" s="215">
        <v>610</v>
      </c>
      <c r="U1541" s="48" t="str">
        <f>IFERROR(INDEX('TAXA DE OCUP. RECUR.'!$F$1:$F$60, MATCH(T1541, 'TAXA DE OCUP. RECUR.'!$E$1:$E$60, 0)),"")</f>
        <v>FRESADORA HEYLIGENTASDE - [610]</v>
      </c>
      <c r="V1541" s="216">
        <v>2.421374458874459</v>
      </c>
      <c r="W1541" s="102"/>
      <c r="X1541" s="229"/>
      <c r="Y1541" s="229"/>
      <c r="Z1541" s="47">
        <f t="shared" si="188"/>
        <v>1</v>
      </c>
      <c r="AA1541" s="47" t="str">
        <f t="shared" si="189"/>
        <v/>
      </c>
      <c r="AB1541" s="47" t="str">
        <f t="shared" si="185"/>
        <v/>
      </c>
      <c r="AC1541" s="47" t="str">
        <f t="shared" si="186"/>
        <v/>
      </c>
      <c r="AD1541" s="165" t="str">
        <f t="shared" si="187"/>
        <v/>
      </c>
    </row>
    <row r="1542" spans="1:30" x14ac:dyDescent="0.25">
      <c r="A1542" s="48" t="s">
        <v>1968</v>
      </c>
      <c r="B1542" s="48"/>
      <c r="C1542" s="48"/>
      <c r="D1542" s="48"/>
      <c r="E1542" s="48" t="s">
        <v>2078</v>
      </c>
      <c r="F1542" s="48" t="s">
        <v>281</v>
      </c>
      <c r="G1542" s="48" t="s">
        <v>11</v>
      </c>
      <c r="H1542" s="48" t="s">
        <v>1969</v>
      </c>
      <c r="I1542" s="48">
        <v>1</v>
      </c>
      <c r="J1542" s="48" t="s">
        <v>1146</v>
      </c>
      <c r="K1542" s="48" t="s">
        <v>1487</v>
      </c>
      <c r="M1542" s="48" t="str">
        <f>_xlfn.XLOOKUP(BASE!$A2274,dd_carteira_fundição!A:A,dd_carteira_fundição!G:G,"",0)</f>
        <v/>
      </c>
      <c r="N1542" s="48" t="s">
        <v>1164</v>
      </c>
      <c r="P1542" s="48" t="s">
        <v>1158</v>
      </c>
      <c r="Q1542" s="102"/>
      <c r="R1542" s="48" t="s">
        <v>158</v>
      </c>
      <c r="S1542" s="48" t="s">
        <v>158</v>
      </c>
      <c r="T1542" s="215">
        <v>2</v>
      </c>
      <c r="U1542" s="48" t="str">
        <f>IFERROR(INDEX('TAXA DE OCUP. RECUR.'!$F$1:$F$60, MATCH(T1542, 'TAXA DE OCUP. RECUR.'!$E$1:$E$60, 0)),"")</f>
        <v>EXPEDIÇÃO</v>
      </c>
      <c r="V1542" s="216">
        <v>1</v>
      </c>
      <c r="W1542" s="102"/>
      <c r="X1542" s="229" t="str">
        <f>_xlfn.XLOOKUP(H1542,'CARTEIRA GERAL - USI.'!J:J,'CARTEIRA GERAL - USI.'!$O:$O,"",0)</f>
        <v/>
      </c>
      <c r="Y1542" s="229"/>
      <c r="Z1542" s="47" t="str">
        <f t="shared" si="188"/>
        <v/>
      </c>
      <c r="AA1542" s="47" t="str">
        <f t="shared" si="189"/>
        <v/>
      </c>
      <c r="AB1542" s="47" t="str">
        <f t="shared" si="185"/>
        <v/>
      </c>
      <c r="AC1542" s="47" t="str">
        <f t="shared" si="186"/>
        <v/>
      </c>
      <c r="AD1542" s="165" t="str">
        <f t="shared" si="187"/>
        <v/>
      </c>
    </row>
    <row r="1543" spans="1:30" x14ac:dyDescent="0.25">
      <c r="A1543" s="48" t="s">
        <v>1970</v>
      </c>
      <c r="B1543" s="48"/>
      <c r="C1543" s="48"/>
      <c r="D1543" s="48"/>
      <c r="E1543" s="48" t="s">
        <v>2079</v>
      </c>
      <c r="F1543" s="48" t="s">
        <v>392</v>
      </c>
      <c r="G1543" s="48" t="s">
        <v>11</v>
      </c>
      <c r="H1543" s="48" t="s">
        <v>1971</v>
      </c>
      <c r="I1543" s="48">
        <v>1</v>
      </c>
      <c r="J1543" s="48" t="s">
        <v>1146</v>
      </c>
      <c r="K1543" s="48" t="s">
        <v>1487</v>
      </c>
      <c r="M1543" s="48" t="str">
        <f>_xlfn.XLOOKUP(BASE!$A2275,dd_carteira_fundição!A:A,dd_carteira_fundição!G:G,"",0)</f>
        <v/>
      </c>
      <c r="N1543" s="48" t="s">
        <v>1164</v>
      </c>
      <c r="P1543" s="48" t="s">
        <v>1160</v>
      </c>
      <c r="Q1543" s="102"/>
      <c r="R1543" s="48" t="s">
        <v>1687</v>
      </c>
      <c r="S1543" s="48" t="s">
        <v>1156</v>
      </c>
      <c r="T1543" s="215">
        <v>1</v>
      </c>
      <c r="U1543" s="48" t="str">
        <f>IFERROR(INDEX('TAXA DE OCUP. RECUR.'!$F$1:$F$60, MATCH(T1543, 'TAXA DE OCUP. RECUR.'!$E$1:$E$60, 0)),"")</f>
        <v>FUNDIÇÃO MORENO</v>
      </c>
      <c r="V1543" s="216">
        <v>1</v>
      </c>
      <c r="W1543" s="102"/>
      <c r="X1543" s="229" t="str">
        <f>_xlfn.XLOOKUP(H1543,'CARTEIRA GERAL - USI.'!$J:$J,'CARTEIRA GERAL - USI.'!N:N,"",0)</f>
        <v/>
      </c>
      <c r="Y1543" s="229">
        <v>46175</v>
      </c>
      <c r="Z1543" s="47" t="str">
        <f t="shared" si="188"/>
        <v/>
      </c>
      <c r="AA1543" s="47">
        <f t="shared" si="189"/>
        <v>23</v>
      </c>
      <c r="AB1543" s="47" t="str">
        <f t="shared" si="185"/>
        <v/>
      </c>
      <c r="AC1543" s="47" t="str">
        <f t="shared" si="186"/>
        <v/>
      </c>
      <c r="AD1543" s="165">
        <f t="shared" si="187"/>
        <v>1</v>
      </c>
    </row>
    <row r="1544" spans="1:30" x14ac:dyDescent="0.25">
      <c r="A1544" s="48" t="s">
        <v>1970</v>
      </c>
      <c r="B1544" s="48"/>
      <c r="C1544" s="48"/>
      <c r="D1544" s="48"/>
      <c r="E1544" s="48" t="s">
        <v>2079</v>
      </c>
      <c r="F1544" s="48" t="s">
        <v>392</v>
      </c>
      <c r="G1544" s="48" t="s">
        <v>11</v>
      </c>
      <c r="H1544" s="48" t="s">
        <v>1971</v>
      </c>
      <c r="I1544" s="48">
        <v>1</v>
      </c>
      <c r="J1544" s="48" t="s">
        <v>1146</v>
      </c>
      <c r="K1544" s="48" t="s">
        <v>1487</v>
      </c>
      <c r="M1544" s="48" t="str">
        <f>_xlfn.XLOOKUP(BASE!$A2276,dd_carteira_fundição!A:A,dd_carteira_fundição!G:G,"",0)</f>
        <v/>
      </c>
      <c r="N1544" s="48" t="s">
        <v>1164</v>
      </c>
      <c r="P1544" s="48" t="s">
        <v>1160</v>
      </c>
      <c r="Q1544" s="102"/>
      <c r="R1544" s="48" t="s">
        <v>1690</v>
      </c>
      <c r="S1544" s="48" t="s">
        <v>166</v>
      </c>
      <c r="T1544" s="215">
        <v>106</v>
      </c>
      <c r="U1544" s="48" t="str">
        <f>IFERROR(INDEX('TAXA DE OCUP. RECUR.'!$F$1:$F$60, MATCH(T1544, 'TAXA DE OCUP. RECUR.'!$E$1:$E$60, 0)),"")</f>
        <v>PLAINA DE MESA POREBA - [106]</v>
      </c>
      <c r="V1544" s="216">
        <v>13.59</v>
      </c>
      <c r="W1544" s="102"/>
      <c r="X1544" s="229">
        <v>46181</v>
      </c>
      <c r="Y1544" s="229">
        <v>46181</v>
      </c>
      <c r="Z1544" s="47">
        <f t="shared" si="188"/>
        <v>24</v>
      </c>
      <c r="AA1544" s="47">
        <f t="shared" si="189"/>
        <v>24</v>
      </c>
      <c r="AB1544" s="47" t="str">
        <f t="shared" si="185"/>
        <v>jun</v>
      </c>
      <c r="AC1544" s="47" t="str">
        <f t="shared" si="186"/>
        <v>2026</v>
      </c>
      <c r="AD1544" s="165">
        <f t="shared" si="187"/>
        <v>1</v>
      </c>
    </row>
    <row r="1545" spans="1:30" x14ac:dyDescent="0.25">
      <c r="A1545" s="48" t="s">
        <v>1970</v>
      </c>
      <c r="B1545" s="48"/>
      <c r="C1545" s="48"/>
      <c r="D1545" s="48"/>
      <c r="E1545" s="48" t="s">
        <v>2079</v>
      </c>
      <c r="F1545" s="48" t="s">
        <v>392</v>
      </c>
      <c r="G1545" s="48" t="s">
        <v>11</v>
      </c>
      <c r="H1545" s="48" t="s">
        <v>1971</v>
      </c>
      <c r="I1545" s="48">
        <v>1</v>
      </c>
      <c r="J1545" s="48" t="s">
        <v>1146</v>
      </c>
      <c r="K1545" s="48" t="s">
        <v>1487</v>
      </c>
      <c r="M1545" s="48" t="str">
        <f>_xlfn.XLOOKUP(BASE!$A2277,dd_carteira_fundição!A:A,dd_carteira_fundição!G:G,"",0)</f>
        <v/>
      </c>
      <c r="N1545" s="48" t="s">
        <v>1164</v>
      </c>
      <c r="P1545" s="48" t="s">
        <v>1160</v>
      </c>
      <c r="Q1545" s="102"/>
      <c r="R1545" s="48" t="s">
        <v>1690</v>
      </c>
      <c r="S1545" s="48" t="s">
        <v>167</v>
      </c>
      <c r="T1545" s="215">
        <v>151</v>
      </c>
      <c r="U1545" s="48" t="str">
        <f>IFERROR(INDEX('TAXA DE OCUP. RECUR.'!$F$1:$F$60, MATCH(T1545, 'TAXA DE OCUP. RECUR.'!$E$1:$E$60, 0)),"")</f>
        <v>MANDRILH. FISHER MILL - [151]</v>
      </c>
      <c r="V1545" s="216">
        <v>1.8</v>
      </c>
      <c r="W1545" s="102"/>
      <c r="X1545" s="229">
        <v>46181</v>
      </c>
      <c r="Y1545" s="229">
        <v>46181</v>
      </c>
      <c r="Z1545" s="47">
        <f t="shared" si="188"/>
        <v>24</v>
      </c>
      <c r="AA1545" s="47">
        <f t="shared" si="189"/>
        <v>24</v>
      </c>
      <c r="AB1545" s="47" t="str">
        <f t="shared" si="185"/>
        <v>jun</v>
      </c>
      <c r="AC1545" s="47" t="str">
        <f t="shared" si="186"/>
        <v>2026</v>
      </c>
      <c r="AD1545" s="165">
        <f t="shared" si="187"/>
        <v>1</v>
      </c>
    </row>
    <row r="1546" spans="1:30" x14ac:dyDescent="0.25">
      <c r="A1546" s="48" t="s">
        <v>1970</v>
      </c>
      <c r="B1546" s="48"/>
      <c r="C1546" s="48"/>
      <c r="D1546" s="48"/>
      <c r="E1546" s="48" t="s">
        <v>2079</v>
      </c>
      <c r="F1546" s="48" t="s">
        <v>392</v>
      </c>
      <c r="G1546" s="48" t="s">
        <v>11</v>
      </c>
      <c r="H1546" s="48" t="s">
        <v>1971</v>
      </c>
      <c r="I1546" s="48">
        <v>1</v>
      </c>
      <c r="J1546" s="48" t="s">
        <v>1146</v>
      </c>
      <c r="K1546" s="48" t="s">
        <v>1487</v>
      </c>
      <c r="M1546" s="48" t="str">
        <f>_xlfn.XLOOKUP(BASE!$A2278,dd_carteira_fundição!A:A,dd_carteira_fundição!G:G,"",0)</f>
        <v/>
      </c>
      <c r="N1546" s="48" t="s">
        <v>1164</v>
      </c>
      <c r="P1546" s="48" t="s">
        <v>1160</v>
      </c>
      <c r="Q1546" s="102"/>
      <c r="R1546" s="48" t="s">
        <v>1690</v>
      </c>
      <c r="S1546" s="48" t="s">
        <v>168</v>
      </c>
      <c r="T1546" s="215">
        <v>560</v>
      </c>
      <c r="U1546" s="48" t="str">
        <f>IFERROR(INDEX('TAXA DE OCUP. RECUR.'!$F$1:$F$60, MATCH(T1546, 'TAXA DE OCUP. RECUR.'!$E$1:$E$60, 0)),"")</f>
        <v>FRESA DROPP HEINN - [560]</v>
      </c>
      <c r="V1546" s="216">
        <v>9.7200000000000006</v>
      </c>
      <c r="W1546" s="102"/>
      <c r="X1546" s="229">
        <v>46188</v>
      </c>
      <c r="Y1546" s="229">
        <v>46190</v>
      </c>
      <c r="Z1546" s="47">
        <f t="shared" si="188"/>
        <v>25</v>
      </c>
      <c r="AA1546" s="47">
        <f t="shared" si="189"/>
        <v>25</v>
      </c>
      <c r="AB1546" s="47" t="str">
        <f t="shared" si="185"/>
        <v>jun</v>
      </c>
      <c r="AC1546" s="47" t="str">
        <f t="shared" si="186"/>
        <v>2026</v>
      </c>
      <c r="AD1546" s="165">
        <f t="shared" si="187"/>
        <v>1</v>
      </c>
    </row>
    <row r="1547" spans="1:30" x14ac:dyDescent="0.25">
      <c r="A1547" s="48" t="s">
        <v>1970</v>
      </c>
      <c r="B1547" s="48"/>
      <c r="C1547" s="48"/>
      <c r="D1547" s="48"/>
      <c r="E1547" s="48" t="s">
        <v>2079</v>
      </c>
      <c r="F1547" s="48" t="s">
        <v>392</v>
      </c>
      <c r="G1547" s="48" t="s">
        <v>11</v>
      </c>
      <c r="H1547" s="48" t="s">
        <v>1971</v>
      </c>
      <c r="I1547" s="48">
        <v>1</v>
      </c>
      <c r="J1547" s="48" t="s">
        <v>1146</v>
      </c>
      <c r="K1547" s="48" t="s">
        <v>1487</v>
      </c>
      <c r="M1547" s="48" t="str">
        <f>_xlfn.XLOOKUP(BASE!$A2279,dd_carteira_fundição!A:A,dd_carteira_fundição!G:G,"",0)</f>
        <v/>
      </c>
      <c r="N1547" s="48" t="s">
        <v>1164</v>
      </c>
      <c r="P1547" s="48" t="s">
        <v>1160</v>
      </c>
      <c r="Q1547" s="102"/>
      <c r="R1547" s="48" t="s">
        <v>1690</v>
      </c>
      <c r="S1547" s="48" t="s">
        <v>169</v>
      </c>
      <c r="T1547" s="215">
        <v>610</v>
      </c>
      <c r="U1547" s="48" t="str">
        <f>IFERROR(INDEX('TAXA DE OCUP. RECUR.'!$F$1:$F$60, MATCH(T1547, 'TAXA DE OCUP. RECUR.'!$E$1:$E$60, 0)),"")</f>
        <v>FRESADORA HEYLIGENTASDE - [610]</v>
      </c>
      <c r="V1547" s="216">
        <v>5.4412447530846348</v>
      </c>
      <c r="W1547" s="102"/>
      <c r="X1547" s="229"/>
      <c r="Y1547" s="229"/>
      <c r="Z1547" s="47">
        <f t="shared" si="188"/>
        <v>1</v>
      </c>
      <c r="AA1547" s="47" t="str">
        <f t="shared" si="189"/>
        <v/>
      </c>
      <c r="AB1547" s="47" t="str">
        <f>IFERROR(IF(X1548="","",TEXT(X1548,"MMM")),"")</f>
        <v/>
      </c>
      <c r="AC1547" s="47" t="str">
        <f>IFERROR(IF(X1548="","",TEXT(X1548,"AAAA")),"")</f>
        <v/>
      </c>
      <c r="AD1547" s="165" t="str">
        <f t="shared" si="187"/>
        <v/>
      </c>
    </row>
    <row r="1548" spans="1:30" x14ac:dyDescent="0.25">
      <c r="A1548" s="48" t="s">
        <v>1970</v>
      </c>
      <c r="B1548" s="48"/>
      <c r="C1548" s="48"/>
      <c r="D1548" s="48"/>
      <c r="E1548" s="48" t="s">
        <v>2079</v>
      </c>
      <c r="F1548" s="48" t="s">
        <v>392</v>
      </c>
      <c r="G1548" s="48" t="s">
        <v>11</v>
      </c>
      <c r="H1548" s="48" t="s">
        <v>1971</v>
      </c>
      <c r="I1548" s="48">
        <v>1</v>
      </c>
      <c r="J1548" s="48" t="s">
        <v>1146</v>
      </c>
      <c r="K1548" s="48" t="s">
        <v>1487</v>
      </c>
      <c r="M1548" s="48" t="str">
        <f>_xlfn.XLOOKUP(BASE!$A2280,dd_carteira_fundição!A:A,dd_carteira_fundição!G:G,"",0)</f>
        <v/>
      </c>
      <c r="N1548" s="48" t="s">
        <v>1164</v>
      </c>
      <c r="P1548" s="48" t="s">
        <v>1160</v>
      </c>
      <c r="Q1548" s="102"/>
      <c r="R1548" s="48" t="s">
        <v>1690</v>
      </c>
      <c r="S1548" s="48" t="s">
        <v>170</v>
      </c>
      <c r="T1548" s="215">
        <v>610</v>
      </c>
      <c r="U1548" s="48" t="str">
        <f>IFERROR(INDEX('TAXA DE OCUP. RECUR.'!$F$1:$F$60, MATCH(T1548, 'TAXA DE OCUP. RECUR.'!$E$1:$E$60, 0)),"")</f>
        <v>FRESADORA HEYLIGENTASDE - [610]</v>
      </c>
      <c r="V1548" s="216">
        <v>2.2980519480519477</v>
      </c>
      <c r="W1548" s="102"/>
      <c r="X1548" s="229"/>
      <c r="Y1548" s="229"/>
      <c r="Z1548" s="47">
        <f t="shared" si="188"/>
        <v>1</v>
      </c>
      <c r="AA1548" s="47" t="str">
        <f t="shared" si="189"/>
        <v/>
      </c>
      <c r="AB1548" s="47" t="str">
        <f>IFERROR(IF(#REF!="","",TEXT(#REF!,"MMM")),"")</f>
        <v/>
      </c>
      <c r="AC1548" s="47" t="str">
        <f>IFERROR(IF(#REF!="","",TEXT(#REF!,"AAAA")),"")</f>
        <v/>
      </c>
      <c r="AD1548" s="165" t="str">
        <f t="shared" si="187"/>
        <v/>
      </c>
    </row>
    <row r="1549" spans="1:30" x14ac:dyDescent="0.25">
      <c r="A1549" s="48" t="s">
        <v>1970</v>
      </c>
      <c r="B1549" s="48"/>
      <c r="C1549" s="48"/>
      <c r="D1549" s="48"/>
      <c r="E1549" s="48" t="s">
        <v>2079</v>
      </c>
      <c r="F1549" s="48" t="s">
        <v>392</v>
      </c>
      <c r="G1549" s="48" t="s">
        <v>11</v>
      </c>
      <c r="H1549" s="48" t="s">
        <v>1971</v>
      </c>
      <c r="I1549" s="48">
        <v>1</v>
      </c>
      <c r="J1549" s="48" t="s">
        <v>1146</v>
      </c>
      <c r="K1549" s="48" t="s">
        <v>1487</v>
      </c>
      <c r="M1549" s="48" t="str">
        <f>_xlfn.XLOOKUP(BASE!$A2281,dd_carteira_fundição!A:A,dd_carteira_fundição!G:G,"",0)</f>
        <v/>
      </c>
      <c r="N1549" s="48" t="s">
        <v>1164</v>
      </c>
      <c r="P1549" s="48" t="s">
        <v>1160</v>
      </c>
      <c r="Q1549" s="102"/>
      <c r="R1549" s="48" t="s">
        <v>158</v>
      </c>
      <c r="S1549" s="48" t="s">
        <v>158</v>
      </c>
      <c r="T1549" s="215">
        <v>2</v>
      </c>
      <c r="U1549" s="48" t="str">
        <f>IFERROR(INDEX('TAXA DE OCUP. RECUR.'!$F$1:$F$60, MATCH(T1549, 'TAXA DE OCUP. RECUR.'!$E$1:$E$60, 0)),"")</f>
        <v>EXPEDIÇÃO</v>
      </c>
      <c r="V1549" s="216">
        <v>1</v>
      </c>
      <c r="W1549" s="102"/>
      <c r="X1549" s="229" t="str">
        <f>_xlfn.XLOOKUP(H1549,'CARTEIRA GERAL - USI.'!J:J,'CARTEIRA GERAL - USI.'!$O:$O,"",0)</f>
        <v/>
      </c>
      <c r="Y1549" s="229"/>
      <c r="Z1549" s="47" t="str">
        <f t="shared" si="188"/>
        <v/>
      </c>
      <c r="AA1549" s="47" t="str">
        <f t="shared" si="189"/>
        <v/>
      </c>
      <c r="AB1549" s="47" t="str">
        <f t="shared" si="185"/>
        <v/>
      </c>
      <c r="AC1549" s="47" t="str">
        <f t="shared" si="186"/>
        <v/>
      </c>
      <c r="AD1549" s="165" t="str">
        <f t="shared" si="187"/>
        <v/>
      </c>
    </row>
    <row r="1550" spans="1:30" x14ac:dyDescent="0.25">
      <c r="A1550" s="48" t="s">
        <v>1972</v>
      </c>
      <c r="B1550" s="48"/>
      <c r="C1550" s="48"/>
      <c r="D1550" s="48"/>
      <c r="E1550" s="48" t="s">
        <v>2079</v>
      </c>
      <c r="F1550" s="48" t="s">
        <v>392</v>
      </c>
      <c r="G1550" s="48" t="s">
        <v>11</v>
      </c>
      <c r="H1550" s="48" t="s">
        <v>1973</v>
      </c>
      <c r="I1550" s="48">
        <v>1</v>
      </c>
      <c r="J1550" s="48" t="s">
        <v>1146</v>
      </c>
      <c r="K1550" s="48" t="s">
        <v>1487</v>
      </c>
      <c r="M1550" s="48" t="str">
        <f>_xlfn.XLOOKUP(BASE!$A2282,dd_carteira_fundição!A:A,dd_carteira_fundição!G:G,"",0)</f>
        <v/>
      </c>
      <c r="N1550" s="48" t="s">
        <v>1164</v>
      </c>
      <c r="P1550" s="48" t="s">
        <v>1160</v>
      </c>
      <c r="Q1550" s="102"/>
      <c r="R1550" s="48" t="s">
        <v>1687</v>
      </c>
      <c r="S1550" s="48" t="s">
        <v>1156</v>
      </c>
      <c r="T1550" s="215">
        <v>1</v>
      </c>
      <c r="U1550" s="48" t="str">
        <f>IFERROR(INDEX('TAXA DE OCUP. RECUR.'!$F$1:$F$60, MATCH(T1550, 'TAXA DE OCUP. RECUR.'!$E$1:$E$60, 0)),"")</f>
        <v>FUNDIÇÃO MORENO</v>
      </c>
      <c r="V1550" s="216">
        <v>1</v>
      </c>
      <c r="W1550" s="102"/>
      <c r="X1550" s="229" t="str">
        <f>_xlfn.XLOOKUP(H1550,'CARTEIRA GERAL - USI.'!$J:$J,'CARTEIRA GERAL - USI.'!N:N,"",0)</f>
        <v/>
      </c>
      <c r="Y1550" s="229">
        <v>46175</v>
      </c>
      <c r="Z1550" s="47" t="str">
        <f t="shared" si="188"/>
        <v/>
      </c>
      <c r="AA1550" s="47">
        <f t="shared" si="189"/>
        <v>23</v>
      </c>
      <c r="AB1550" s="47" t="str">
        <f t="shared" si="185"/>
        <v/>
      </c>
      <c r="AC1550" s="47" t="str">
        <f t="shared" si="186"/>
        <v/>
      </c>
      <c r="AD1550" s="165">
        <f t="shared" si="187"/>
        <v>1</v>
      </c>
    </row>
    <row r="1551" spans="1:30" x14ac:dyDescent="0.25">
      <c r="A1551" s="48" t="s">
        <v>1972</v>
      </c>
      <c r="B1551" s="48"/>
      <c r="C1551" s="48"/>
      <c r="D1551" s="48"/>
      <c r="E1551" s="48" t="s">
        <v>2079</v>
      </c>
      <c r="F1551" s="48" t="s">
        <v>392</v>
      </c>
      <c r="G1551" s="48" t="s">
        <v>11</v>
      </c>
      <c r="H1551" s="48" t="s">
        <v>1973</v>
      </c>
      <c r="I1551" s="48">
        <v>1</v>
      </c>
      <c r="J1551" s="48" t="s">
        <v>1146</v>
      </c>
      <c r="K1551" s="48" t="s">
        <v>1487</v>
      </c>
      <c r="M1551" s="48" t="str">
        <f>_xlfn.XLOOKUP(BASE!$A2283,dd_carteira_fundição!A:A,dd_carteira_fundição!G:G,"",0)</f>
        <v/>
      </c>
      <c r="N1551" s="48" t="s">
        <v>1164</v>
      </c>
      <c r="P1551" s="48" t="s">
        <v>1160</v>
      </c>
      <c r="Q1551" s="102"/>
      <c r="R1551" s="48" t="s">
        <v>1690</v>
      </c>
      <c r="S1551" s="48" t="s">
        <v>166</v>
      </c>
      <c r="T1551" s="215">
        <v>106</v>
      </c>
      <c r="U1551" s="48" t="str">
        <f>IFERROR(INDEX('TAXA DE OCUP. RECUR.'!$F$1:$F$60, MATCH(T1551, 'TAXA DE OCUP. RECUR.'!$E$1:$E$60, 0)),"")</f>
        <v>PLAINA DE MESA POREBA - [106]</v>
      </c>
      <c r="V1551" s="216">
        <v>13.59</v>
      </c>
      <c r="W1551" s="102"/>
      <c r="X1551" s="229"/>
      <c r="Y1551" s="229"/>
      <c r="Z1551" s="47">
        <f t="shared" si="188"/>
        <v>1</v>
      </c>
      <c r="AA1551" s="47" t="str">
        <f t="shared" si="189"/>
        <v/>
      </c>
      <c r="AB1551" s="47" t="str">
        <f t="shared" si="185"/>
        <v/>
      </c>
      <c r="AC1551" s="47" t="str">
        <f t="shared" si="186"/>
        <v/>
      </c>
      <c r="AD1551" s="165" t="str">
        <f t="shared" si="187"/>
        <v/>
      </c>
    </row>
    <row r="1552" spans="1:30" x14ac:dyDescent="0.25">
      <c r="A1552" s="48" t="s">
        <v>1972</v>
      </c>
      <c r="B1552" s="48"/>
      <c r="C1552" s="48"/>
      <c r="D1552" s="48"/>
      <c r="E1552" s="48" t="s">
        <v>2079</v>
      </c>
      <c r="F1552" s="48" t="s">
        <v>392</v>
      </c>
      <c r="G1552" s="48" t="s">
        <v>11</v>
      </c>
      <c r="H1552" s="48" t="s">
        <v>1973</v>
      </c>
      <c r="I1552" s="48">
        <v>1</v>
      </c>
      <c r="J1552" s="48" t="s">
        <v>1146</v>
      </c>
      <c r="K1552" s="48" t="s">
        <v>1487</v>
      </c>
      <c r="M1552" s="48" t="str">
        <f>_xlfn.XLOOKUP(BASE!$A2284,dd_carteira_fundição!A:A,dd_carteira_fundição!G:G,"",0)</f>
        <v/>
      </c>
      <c r="N1552" s="48" t="s">
        <v>1164</v>
      </c>
      <c r="P1552" s="48" t="s">
        <v>1160</v>
      </c>
      <c r="Q1552" s="102"/>
      <c r="R1552" s="48" t="s">
        <v>1690</v>
      </c>
      <c r="S1552" s="48" t="s">
        <v>167</v>
      </c>
      <c r="T1552" s="215">
        <v>151</v>
      </c>
      <c r="U1552" s="48" t="str">
        <f>IFERROR(INDEX('TAXA DE OCUP. RECUR.'!$F$1:$F$60, MATCH(T1552, 'TAXA DE OCUP. RECUR.'!$E$1:$E$60, 0)),"")</f>
        <v>MANDRILH. FISHER MILL - [151]</v>
      </c>
      <c r="V1552" s="216">
        <v>1.8</v>
      </c>
      <c r="W1552" s="102"/>
      <c r="X1552" s="229"/>
      <c r="Y1552" s="229"/>
      <c r="Z1552" s="47">
        <f t="shared" si="188"/>
        <v>1</v>
      </c>
      <c r="AA1552" s="47" t="str">
        <f t="shared" si="189"/>
        <v/>
      </c>
      <c r="AB1552" s="47" t="str">
        <f t="shared" si="185"/>
        <v/>
      </c>
      <c r="AC1552" s="47" t="str">
        <f t="shared" si="186"/>
        <v/>
      </c>
      <c r="AD1552" s="165" t="str">
        <f t="shared" si="187"/>
        <v/>
      </c>
    </row>
    <row r="1553" spans="1:30" x14ac:dyDescent="0.25">
      <c r="A1553" s="48" t="s">
        <v>1972</v>
      </c>
      <c r="B1553" s="48"/>
      <c r="C1553" s="48"/>
      <c r="D1553" s="48"/>
      <c r="E1553" s="48" t="s">
        <v>2079</v>
      </c>
      <c r="F1553" s="48" t="s">
        <v>392</v>
      </c>
      <c r="G1553" s="48" t="s">
        <v>11</v>
      </c>
      <c r="H1553" s="48" t="s">
        <v>1973</v>
      </c>
      <c r="I1553" s="48">
        <v>1</v>
      </c>
      <c r="J1553" s="48" t="s">
        <v>1146</v>
      </c>
      <c r="K1553" s="48" t="s">
        <v>1487</v>
      </c>
      <c r="M1553" s="48" t="str">
        <f>_xlfn.XLOOKUP(BASE!$A2285,dd_carteira_fundição!A:A,dd_carteira_fundição!G:G,"",0)</f>
        <v/>
      </c>
      <c r="N1553" s="48" t="s">
        <v>1164</v>
      </c>
      <c r="P1553" s="48" t="s">
        <v>1160</v>
      </c>
      <c r="Q1553" s="102"/>
      <c r="R1553" s="48" t="s">
        <v>1690</v>
      </c>
      <c r="S1553" s="48" t="s">
        <v>168</v>
      </c>
      <c r="T1553" s="215">
        <v>560</v>
      </c>
      <c r="U1553" s="48" t="str">
        <f>IFERROR(INDEX('TAXA DE OCUP. RECUR.'!$F$1:$F$60, MATCH(T1553, 'TAXA DE OCUP. RECUR.'!$E$1:$E$60, 0)),"")</f>
        <v>FRESA DROPP HEINN - [560]</v>
      </c>
      <c r="V1553" s="216">
        <v>9.7200000000000006</v>
      </c>
      <c r="W1553" s="102"/>
      <c r="X1553" s="229"/>
      <c r="Y1553" s="229"/>
      <c r="Z1553" s="47">
        <f t="shared" si="188"/>
        <v>1</v>
      </c>
      <c r="AA1553" s="47" t="str">
        <f t="shared" si="189"/>
        <v/>
      </c>
      <c r="AB1553" s="47" t="str">
        <f t="shared" si="185"/>
        <v/>
      </c>
      <c r="AC1553" s="47" t="str">
        <f t="shared" si="186"/>
        <v/>
      </c>
      <c r="AD1553" s="165" t="str">
        <f t="shared" si="187"/>
        <v/>
      </c>
    </row>
    <row r="1554" spans="1:30" x14ac:dyDescent="0.25">
      <c r="A1554" s="48" t="s">
        <v>1972</v>
      </c>
      <c r="B1554" s="48"/>
      <c r="C1554" s="48"/>
      <c r="D1554" s="48"/>
      <c r="E1554" s="48" t="s">
        <v>2079</v>
      </c>
      <c r="F1554" s="48" t="s">
        <v>392</v>
      </c>
      <c r="G1554" s="48" t="s">
        <v>11</v>
      </c>
      <c r="H1554" s="48" t="s">
        <v>1973</v>
      </c>
      <c r="I1554" s="48">
        <v>1</v>
      </c>
      <c r="J1554" s="48" t="s">
        <v>1146</v>
      </c>
      <c r="K1554" s="48" t="s">
        <v>1487</v>
      </c>
      <c r="M1554" s="48" t="str">
        <f>_xlfn.XLOOKUP(BASE!$A2286,dd_carteira_fundição!A:A,dd_carteira_fundição!G:G,"",0)</f>
        <v/>
      </c>
      <c r="N1554" s="48" t="s">
        <v>1164</v>
      </c>
      <c r="P1554" s="48" t="s">
        <v>1160</v>
      </c>
      <c r="Q1554" s="102"/>
      <c r="R1554" s="48" t="s">
        <v>1690</v>
      </c>
      <c r="S1554" s="48" t="s">
        <v>169</v>
      </c>
      <c r="T1554" s="215">
        <v>610</v>
      </c>
      <c r="U1554" s="48" t="str">
        <f>IFERROR(INDEX('TAXA DE OCUP. RECUR.'!$F$1:$F$60, MATCH(T1554, 'TAXA DE OCUP. RECUR.'!$E$1:$E$60, 0)),"")</f>
        <v>FRESADORA HEYLIGENTASDE - [610]</v>
      </c>
      <c r="V1554" s="216">
        <v>5.4412447530846348</v>
      </c>
      <c r="W1554" s="102"/>
      <c r="X1554" s="229"/>
      <c r="Y1554" s="229"/>
      <c r="Z1554" s="47">
        <f t="shared" si="188"/>
        <v>1</v>
      </c>
      <c r="AA1554" s="47" t="str">
        <f t="shared" si="189"/>
        <v/>
      </c>
      <c r="AB1554" s="47" t="str">
        <f t="shared" si="185"/>
        <v/>
      </c>
      <c r="AC1554" s="47" t="str">
        <f t="shared" si="186"/>
        <v/>
      </c>
      <c r="AD1554" s="165" t="str">
        <f t="shared" si="187"/>
        <v/>
      </c>
    </row>
    <row r="1555" spans="1:30" x14ac:dyDescent="0.25">
      <c r="A1555" s="48" t="s">
        <v>1972</v>
      </c>
      <c r="B1555" s="48"/>
      <c r="C1555" s="48"/>
      <c r="D1555" s="48"/>
      <c r="E1555" s="48" t="s">
        <v>2079</v>
      </c>
      <c r="F1555" s="48" t="s">
        <v>392</v>
      </c>
      <c r="G1555" s="48" t="s">
        <v>11</v>
      </c>
      <c r="H1555" s="48" t="s">
        <v>1973</v>
      </c>
      <c r="I1555" s="48">
        <v>1</v>
      </c>
      <c r="J1555" s="48" t="s">
        <v>1146</v>
      </c>
      <c r="K1555" s="48" t="s">
        <v>1487</v>
      </c>
      <c r="M1555" s="48" t="str">
        <f>_xlfn.XLOOKUP(BASE!$A2287,dd_carteira_fundição!A:A,dd_carteira_fundição!G:G,"",0)</f>
        <v/>
      </c>
      <c r="N1555" s="48" t="s">
        <v>1164</v>
      </c>
      <c r="P1555" s="48" t="s">
        <v>1160</v>
      </c>
      <c r="Q1555" s="102"/>
      <c r="R1555" s="48" t="s">
        <v>1690</v>
      </c>
      <c r="S1555" s="48" t="s">
        <v>170</v>
      </c>
      <c r="T1555" s="215">
        <v>610</v>
      </c>
      <c r="U1555" s="48" t="str">
        <f>IFERROR(INDEX('TAXA DE OCUP. RECUR.'!$F$1:$F$60, MATCH(T1555, 'TAXA DE OCUP. RECUR.'!$E$1:$E$60, 0)),"")</f>
        <v>FRESADORA HEYLIGENTASDE - [610]</v>
      </c>
      <c r="V1555" s="216">
        <v>2.2980519480519477</v>
      </c>
      <c r="W1555" s="102"/>
      <c r="X1555" s="229"/>
      <c r="Y1555" s="229"/>
      <c r="Z1555" s="47">
        <f t="shared" si="188"/>
        <v>1</v>
      </c>
      <c r="AA1555" s="47" t="str">
        <f t="shared" si="189"/>
        <v/>
      </c>
      <c r="AB1555" s="47" t="str">
        <f t="shared" si="185"/>
        <v/>
      </c>
      <c r="AC1555" s="47" t="str">
        <f t="shared" si="186"/>
        <v/>
      </c>
      <c r="AD1555" s="165" t="str">
        <f t="shared" si="187"/>
        <v/>
      </c>
    </row>
    <row r="1556" spans="1:30" x14ac:dyDescent="0.25">
      <c r="A1556" s="48" t="s">
        <v>1972</v>
      </c>
      <c r="B1556" s="48"/>
      <c r="C1556" s="48"/>
      <c r="D1556" s="48"/>
      <c r="E1556" s="48" t="s">
        <v>2079</v>
      </c>
      <c r="F1556" s="48" t="s">
        <v>392</v>
      </c>
      <c r="G1556" s="48" t="s">
        <v>11</v>
      </c>
      <c r="H1556" s="48" t="s">
        <v>1973</v>
      </c>
      <c r="I1556" s="48">
        <v>1</v>
      </c>
      <c r="J1556" s="48" t="s">
        <v>1146</v>
      </c>
      <c r="K1556" s="48" t="s">
        <v>1487</v>
      </c>
      <c r="M1556" s="48" t="str">
        <f>_xlfn.XLOOKUP(BASE!$A2288,dd_carteira_fundição!A:A,dd_carteira_fundição!G:G,"",0)</f>
        <v/>
      </c>
      <c r="N1556" s="48" t="s">
        <v>1164</v>
      </c>
      <c r="P1556" s="48" t="s">
        <v>1160</v>
      </c>
      <c r="Q1556" s="102"/>
      <c r="R1556" s="48" t="s">
        <v>158</v>
      </c>
      <c r="S1556" s="48" t="s">
        <v>158</v>
      </c>
      <c r="T1556" s="215">
        <v>2</v>
      </c>
      <c r="U1556" s="48" t="str">
        <f>IFERROR(INDEX('TAXA DE OCUP. RECUR.'!$F$1:$F$60, MATCH(T1556, 'TAXA DE OCUP. RECUR.'!$E$1:$E$60, 0)),"")</f>
        <v>EXPEDIÇÃO</v>
      </c>
      <c r="V1556" s="216">
        <v>1</v>
      </c>
      <c r="W1556" s="102"/>
      <c r="X1556" s="229" t="str">
        <f>_xlfn.XLOOKUP(H1556,'CARTEIRA GERAL - USI.'!J:J,'CARTEIRA GERAL - USI.'!$O:$O,"",0)</f>
        <v/>
      </c>
      <c r="Y1556" s="229"/>
      <c r="Z1556" s="47" t="str">
        <f t="shared" si="188"/>
        <v/>
      </c>
      <c r="AA1556" s="47" t="str">
        <f t="shared" si="189"/>
        <v/>
      </c>
      <c r="AB1556" s="47" t="str">
        <f t="shared" si="185"/>
        <v/>
      </c>
      <c r="AC1556" s="47" t="str">
        <f t="shared" si="186"/>
        <v/>
      </c>
      <c r="AD1556" s="165" t="str">
        <f t="shared" si="187"/>
        <v/>
      </c>
    </row>
    <row r="1557" spans="1:30" x14ac:dyDescent="0.25">
      <c r="A1557" s="48" t="s">
        <v>1974</v>
      </c>
      <c r="B1557" s="48"/>
      <c r="C1557" s="48"/>
      <c r="D1557" s="48"/>
      <c r="E1557" s="48" t="s">
        <v>2079</v>
      </c>
      <c r="F1557" s="48" t="s">
        <v>392</v>
      </c>
      <c r="G1557" s="48" t="s">
        <v>11</v>
      </c>
      <c r="H1557" s="48" t="s">
        <v>1975</v>
      </c>
      <c r="I1557" s="48">
        <v>1</v>
      </c>
      <c r="J1557" s="48" t="s">
        <v>1146</v>
      </c>
      <c r="K1557" s="48" t="s">
        <v>1487</v>
      </c>
      <c r="M1557" s="48" t="str">
        <f>_xlfn.XLOOKUP(BASE!$A2289,dd_carteira_fundição!A:A,dd_carteira_fundição!G:G,"",0)</f>
        <v/>
      </c>
      <c r="N1557" s="48" t="s">
        <v>1164</v>
      </c>
      <c r="P1557" s="48" t="s">
        <v>1160</v>
      </c>
      <c r="Q1557" s="102"/>
      <c r="R1557" s="48" t="s">
        <v>1687</v>
      </c>
      <c r="S1557" s="48" t="s">
        <v>1156</v>
      </c>
      <c r="T1557" s="215">
        <v>1</v>
      </c>
      <c r="U1557" s="48" t="str">
        <f>IFERROR(INDEX('TAXA DE OCUP. RECUR.'!$F$1:$F$60, MATCH(T1557, 'TAXA DE OCUP. RECUR.'!$E$1:$E$60, 0)),"")</f>
        <v>FUNDIÇÃO MORENO</v>
      </c>
      <c r="V1557" s="216">
        <v>1</v>
      </c>
      <c r="W1557" s="102"/>
      <c r="X1557" s="229" t="str">
        <f>_xlfn.XLOOKUP(H1557,'CARTEIRA GERAL - USI.'!$J:$J,'CARTEIRA GERAL - USI.'!N:N,"",0)</f>
        <v/>
      </c>
      <c r="Y1557" s="229">
        <v>46175</v>
      </c>
      <c r="Z1557" s="47" t="str">
        <f t="shared" si="188"/>
        <v/>
      </c>
      <c r="AA1557" s="47">
        <f t="shared" si="189"/>
        <v>23</v>
      </c>
      <c r="AB1557" s="47" t="str">
        <f t="shared" si="185"/>
        <v/>
      </c>
      <c r="AC1557" s="47" t="str">
        <f t="shared" si="186"/>
        <v/>
      </c>
      <c r="AD1557" s="165">
        <f t="shared" si="187"/>
        <v>1</v>
      </c>
    </row>
    <row r="1558" spans="1:30" x14ac:dyDescent="0.25">
      <c r="A1558" s="48" t="s">
        <v>1974</v>
      </c>
      <c r="B1558" s="48"/>
      <c r="C1558" s="48"/>
      <c r="D1558" s="48"/>
      <c r="E1558" s="48" t="s">
        <v>2079</v>
      </c>
      <c r="F1558" s="48" t="s">
        <v>392</v>
      </c>
      <c r="G1558" s="48" t="s">
        <v>11</v>
      </c>
      <c r="H1558" s="48" t="s">
        <v>1975</v>
      </c>
      <c r="I1558" s="48">
        <v>1</v>
      </c>
      <c r="J1558" s="48" t="s">
        <v>1146</v>
      </c>
      <c r="K1558" s="48" t="s">
        <v>1487</v>
      </c>
      <c r="M1558" s="48" t="str">
        <f>_xlfn.XLOOKUP(BASE!$A2290,dd_carteira_fundição!A:A,dd_carteira_fundição!G:G,"",0)</f>
        <v/>
      </c>
      <c r="N1558" s="48" t="s">
        <v>1164</v>
      </c>
      <c r="P1558" s="48" t="s">
        <v>1160</v>
      </c>
      <c r="Q1558" s="102"/>
      <c r="R1558" s="48" t="s">
        <v>1690</v>
      </c>
      <c r="S1558" s="48" t="s">
        <v>166</v>
      </c>
      <c r="T1558" s="215">
        <v>106</v>
      </c>
      <c r="U1558" s="48" t="str">
        <f>IFERROR(INDEX('TAXA DE OCUP. RECUR.'!$F$1:$F$60, MATCH(T1558, 'TAXA DE OCUP. RECUR.'!$E$1:$E$60, 0)),"")</f>
        <v>PLAINA DE MESA POREBA - [106]</v>
      </c>
      <c r="V1558" s="216">
        <v>13.59</v>
      </c>
      <c r="W1558" s="102"/>
      <c r="X1558" s="229"/>
      <c r="Y1558" s="229"/>
      <c r="Z1558" s="47">
        <f t="shared" si="188"/>
        <v>1</v>
      </c>
      <c r="AA1558" s="47" t="str">
        <f t="shared" si="189"/>
        <v/>
      </c>
      <c r="AB1558" s="47" t="str">
        <f t="shared" si="185"/>
        <v/>
      </c>
      <c r="AC1558" s="47" t="str">
        <f t="shared" si="186"/>
        <v/>
      </c>
      <c r="AD1558" s="165" t="str">
        <f t="shared" si="187"/>
        <v/>
      </c>
    </row>
    <row r="1559" spans="1:30" x14ac:dyDescent="0.25">
      <c r="A1559" s="48" t="s">
        <v>1974</v>
      </c>
      <c r="B1559" s="48"/>
      <c r="C1559" s="48"/>
      <c r="D1559" s="48"/>
      <c r="E1559" s="48" t="s">
        <v>2079</v>
      </c>
      <c r="F1559" s="48" t="s">
        <v>392</v>
      </c>
      <c r="G1559" s="48" t="s">
        <v>11</v>
      </c>
      <c r="H1559" s="48" t="s">
        <v>1975</v>
      </c>
      <c r="I1559" s="48">
        <v>1</v>
      </c>
      <c r="J1559" s="48" t="s">
        <v>1146</v>
      </c>
      <c r="K1559" s="48" t="s">
        <v>1487</v>
      </c>
      <c r="M1559" s="48" t="str">
        <f>_xlfn.XLOOKUP(BASE!$A2291,dd_carteira_fundição!A:A,dd_carteira_fundição!G:G,"",0)</f>
        <v/>
      </c>
      <c r="N1559" s="48" t="s">
        <v>1164</v>
      </c>
      <c r="P1559" s="48" t="s">
        <v>1160</v>
      </c>
      <c r="Q1559" s="102"/>
      <c r="R1559" s="48" t="s">
        <v>1690</v>
      </c>
      <c r="S1559" s="48" t="s">
        <v>167</v>
      </c>
      <c r="T1559" s="215">
        <v>151</v>
      </c>
      <c r="U1559" s="48" t="str">
        <f>IFERROR(INDEX('TAXA DE OCUP. RECUR.'!$F$1:$F$60, MATCH(T1559, 'TAXA DE OCUP. RECUR.'!$E$1:$E$60, 0)),"")</f>
        <v>MANDRILH. FISHER MILL - [151]</v>
      </c>
      <c r="V1559" s="216">
        <v>1.8</v>
      </c>
      <c r="W1559" s="102"/>
      <c r="X1559" s="229"/>
      <c r="Y1559" s="229"/>
      <c r="Z1559" s="47">
        <f t="shared" si="188"/>
        <v>1</v>
      </c>
      <c r="AA1559" s="47" t="str">
        <f t="shared" si="189"/>
        <v/>
      </c>
      <c r="AB1559" s="47" t="str">
        <f t="shared" si="185"/>
        <v/>
      </c>
      <c r="AC1559" s="47" t="str">
        <f t="shared" si="186"/>
        <v/>
      </c>
      <c r="AD1559" s="165" t="str">
        <f t="shared" si="187"/>
        <v/>
      </c>
    </row>
    <row r="1560" spans="1:30" x14ac:dyDescent="0.25">
      <c r="A1560" s="48" t="s">
        <v>1974</v>
      </c>
      <c r="B1560" s="48"/>
      <c r="C1560" s="48"/>
      <c r="D1560" s="48"/>
      <c r="E1560" s="48" t="s">
        <v>2079</v>
      </c>
      <c r="F1560" s="48" t="s">
        <v>392</v>
      </c>
      <c r="G1560" s="48" t="s">
        <v>11</v>
      </c>
      <c r="H1560" s="48" t="s">
        <v>1975</v>
      </c>
      <c r="I1560" s="48">
        <v>1</v>
      </c>
      <c r="J1560" s="48" t="s">
        <v>1146</v>
      </c>
      <c r="K1560" s="48" t="s">
        <v>1487</v>
      </c>
      <c r="M1560" s="48" t="str">
        <f>_xlfn.XLOOKUP(BASE!$A2292,dd_carteira_fundição!A:A,dd_carteira_fundição!G:G,"",0)</f>
        <v/>
      </c>
      <c r="N1560" s="48" t="s">
        <v>1164</v>
      </c>
      <c r="P1560" s="48" t="s">
        <v>1160</v>
      </c>
      <c r="Q1560" s="102"/>
      <c r="R1560" s="48" t="s">
        <v>1690</v>
      </c>
      <c r="S1560" s="48" t="s">
        <v>168</v>
      </c>
      <c r="T1560" s="215">
        <v>560</v>
      </c>
      <c r="U1560" s="48" t="str">
        <f>IFERROR(INDEX('TAXA DE OCUP. RECUR.'!$F$1:$F$60, MATCH(T1560, 'TAXA DE OCUP. RECUR.'!$E$1:$E$60, 0)),"")</f>
        <v>FRESA DROPP HEINN - [560]</v>
      </c>
      <c r="V1560" s="216">
        <v>9.7200000000000006</v>
      </c>
      <c r="W1560" s="102"/>
      <c r="X1560" s="229"/>
      <c r="Y1560" s="229"/>
      <c r="Z1560" s="47">
        <f t="shared" si="188"/>
        <v>1</v>
      </c>
      <c r="AA1560" s="47" t="str">
        <f t="shared" si="189"/>
        <v/>
      </c>
      <c r="AB1560" s="47" t="str">
        <f t="shared" si="185"/>
        <v/>
      </c>
      <c r="AC1560" s="47" t="str">
        <f t="shared" si="186"/>
        <v/>
      </c>
      <c r="AD1560" s="165" t="str">
        <f t="shared" si="187"/>
        <v/>
      </c>
    </row>
    <row r="1561" spans="1:30" x14ac:dyDescent="0.25">
      <c r="A1561" s="48" t="s">
        <v>1974</v>
      </c>
      <c r="B1561" s="48"/>
      <c r="C1561" s="48"/>
      <c r="D1561" s="48"/>
      <c r="E1561" s="48" t="s">
        <v>2079</v>
      </c>
      <c r="F1561" s="48" t="s">
        <v>392</v>
      </c>
      <c r="G1561" s="48" t="s">
        <v>11</v>
      </c>
      <c r="H1561" s="48" t="s">
        <v>1975</v>
      </c>
      <c r="I1561" s="48">
        <v>1</v>
      </c>
      <c r="J1561" s="48" t="s">
        <v>1146</v>
      </c>
      <c r="K1561" s="48" t="s">
        <v>1487</v>
      </c>
      <c r="M1561" s="48" t="str">
        <f>_xlfn.XLOOKUP(BASE!$A2293,dd_carteira_fundição!A:A,dd_carteira_fundição!G:G,"",0)</f>
        <v/>
      </c>
      <c r="N1561" s="48" t="s">
        <v>1164</v>
      </c>
      <c r="P1561" s="48" t="s">
        <v>1160</v>
      </c>
      <c r="Q1561" s="102"/>
      <c r="R1561" s="48" t="s">
        <v>1690</v>
      </c>
      <c r="S1561" s="48" t="s">
        <v>169</v>
      </c>
      <c r="T1561" s="215">
        <v>610</v>
      </c>
      <c r="U1561" s="48" t="str">
        <f>IFERROR(INDEX('TAXA DE OCUP. RECUR.'!$F$1:$F$60, MATCH(T1561, 'TAXA DE OCUP. RECUR.'!$E$1:$E$60, 0)),"")</f>
        <v>FRESADORA HEYLIGENTASDE - [610]</v>
      </c>
      <c r="V1561" s="216">
        <v>5.4412447530846348</v>
      </c>
      <c r="W1561" s="102"/>
      <c r="X1561" s="229"/>
      <c r="Y1561" s="229"/>
      <c r="Z1561" s="47">
        <f t="shared" si="188"/>
        <v>1</v>
      </c>
      <c r="AA1561" s="47" t="str">
        <f t="shared" si="189"/>
        <v/>
      </c>
      <c r="AB1561" s="47" t="str">
        <f t="shared" si="185"/>
        <v/>
      </c>
      <c r="AC1561" s="47" t="str">
        <f t="shared" si="186"/>
        <v/>
      </c>
      <c r="AD1561" s="165" t="str">
        <f t="shared" si="187"/>
        <v/>
      </c>
    </row>
    <row r="1562" spans="1:30" x14ac:dyDescent="0.25">
      <c r="A1562" s="48" t="s">
        <v>1974</v>
      </c>
      <c r="B1562" s="48"/>
      <c r="C1562" s="48"/>
      <c r="D1562" s="48"/>
      <c r="E1562" s="48" t="s">
        <v>2079</v>
      </c>
      <c r="F1562" s="48" t="s">
        <v>392</v>
      </c>
      <c r="G1562" s="48" t="s">
        <v>11</v>
      </c>
      <c r="H1562" s="48" t="s">
        <v>1975</v>
      </c>
      <c r="I1562" s="48">
        <v>1</v>
      </c>
      <c r="J1562" s="48" t="s">
        <v>1146</v>
      </c>
      <c r="K1562" s="48" t="s">
        <v>1487</v>
      </c>
      <c r="M1562" s="48" t="str">
        <f>_xlfn.XLOOKUP(BASE!$A2294,dd_carteira_fundição!A:A,dd_carteira_fundição!G:G,"",0)</f>
        <v/>
      </c>
      <c r="N1562" s="48" t="s">
        <v>1164</v>
      </c>
      <c r="P1562" s="48" t="s">
        <v>1160</v>
      </c>
      <c r="Q1562" s="102"/>
      <c r="R1562" s="48" t="s">
        <v>1690</v>
      </c>
      <c r="S1562" s="48" t="s">
        <v>170</v>
      </c>
      <c r="T1562" s="215">
        <v>610</v>
      </c>
      <c r="U1562" s="48" t="str">
        <f>IFERROR(INDEX('TAXA DE OCUP. RECUR.'!$F$1:$F$60, MATCH(T1562, 'TAXA DE OCUP. RECUR.'!$E$1:$E$60, 0)),"")</f>
        <v>FRESADORA HEYLIGENTASDE - [610]</v>
      </c>
      <c r="V1562" s="216">
        <v>2.2980519480519477</v>
      </c>
      <c r="W1562" s="102"/>
      <c r="X1562" s="229"/>
      <c r="Y1562" s="229"/>
      <c r="Z1562" s="47">
        <f t="shared" si="188"/>
        <v>1</v>
      </c>
      <c r="AA1562" s="47" t="str">
        <f t="shared" si="189"/>
        <v/>
      </c>
      <c r="AB1562" s="47" t="str">
        <f t="shared" si="185"/>
        <v/>
      </c>
      <c r="AC1562" s="47" t="str">
        <f t="shared" si="186"/>
        <v/>
      </c>
      <c r="AD1562" s="165" t="str">
        <f t="shared" si="187"/>
        <v/>
      </c>
    </row>
    <row r="1563" spans="1:30" x14ac:dyDescent="0.25">
      <c r="A1563" s="48" t="s">
        <v>1974</v>
      </c>
      <c r="B1563" s="48"/>
      <c r="C1563" s="48"/>
      <c r="D1563" s="48"/>
      <c r="E1563" s="48" t="s">
        <v>2079</v>
      </c>
      <c r="F1563" s="48" t="s">
        <v>392</v>
      </c>
      <c r="G1563" s="48" t="s">
        <v>11</v>
      </c>
      <c r="H1563" s="48" t="s">
        <v>1975</v>
      </c>
      <c r="I1563" s="48">
        <v>1</v>
      </c>
      <c r="J1563" s="48" t="s">
        <v>1146</v>
      </c>
      <c r="K1563" s="48" t="s">
        <v>1487</v>
      </c>
      <c r="M1563" s="48" t="str">
        <f>_xlfn.XLOOKUP(BASE!$A2295,dd_carteira_fundição!A:A,dd_carteira_fundição!G:G,"",0)</f>
        <v/>
      </c>
      <c r="N1563" s="48" t="s">
        <v>1164</v>
      </c>
      <c r="P1563" s="48" t="s">
        <v>1160</v>
      </c>
      <c r="Q1563" s="102"/>
      <c r="R1563" s="48" t="s">
        <v>158</v>
      </c>
      <c r="S1563" s="48" t="s">
        <v>158</v>
      </c>
      <c r="T1563" s="215">
        <v>2</v>
      </c>
      <c r="U1563" s="48" t="str">
        <f>IFERROR(INDEX('TAXA DE OCUP. RECUR.'!$F$1:$F$60, MATCH(T1563, 'TAXA DE OCUP. RECUR.'!$E$1:$E$60, 0)),"")</f>
        <v>EXPEDIÇÃO</v>
      </c>
      <c r="V1563" s="216">
        <v>1</v>
      </c>
      <c r="W1563" s="102"/>
      <c r="X1563" s="229" t="str">
        <f>_xlfn.XLOOKUP(H1563,'CARTEIRA GERAL - USI.'!J:J,'CARTEIRA GERAL - USI.'!$O:$O,"",0)</f>
        <v/>
      </c>
      <c r="Y1563" s="229"/>
      <c r="Z1563" s="47" t="str">
        <f t="shared" si="188"/>
        <v/>
      </c>
      <c r="AA1563" s="47" t="str">
        <f t="shared" si="189"/>
        <v/>
      </c>
      <c r="AB1563" s="47" t="str">
        <f t="shared" si="185"/>
        <v/>
      </c>
      <c r="AC1563" s="47" t="str">
        <f t="shared" si="186"/>
        <v/>
      </c>
      <c r="AD1563" s="165" t="str">
        <f t="shared" si="187"/>
        <v/>
      </c>
    </row>
    <row r="1564" spans="1:30" x14ac:dyDescent="0.25">
      <c r="A1564" s="48" t="s">
        <v>1976</v>
      </c>
      <c r="B1564" s="48"/>
      <c r="C1564" s="48"/>
      <c r="D1564" s="48"/>
      <c r="E1564" s="48" t="s">
        <v>2079</v>
      </c>
      <c r="F1564" s="48" t="s">
        <v>392</v>
      </c>
      <c r="G1564" s="48" t="s">
        <v>11</v>
      </c>
      <c r="H1564" s="48" t="s">
        <v>1977</v>
      </c>
      <c r="I1564" s="48">
        <v>1</v>
      </c>
      <c r="J1564" s="48" t="s">
        <v>1146</v>
      </c>
      <c r="K1564" s="48" t="s">
        <v>1487</v>
      </c>
      <c r="M1564" s="48" t="str">
        <f>_xlfn.XLOOKUP(BASE!$A2296,dd_carteira_fundição!A:A,dd_carteira_fundição!G:G,"",0)</f>
        <v/>
      </c>
      <c r="N1564" s="48" t="s">
        <v>1164</v>
      </c>
      <c r="P1564" s="48" t="s">
        <v>1160</v>
      </c>
      <c r="Q1564" s="102"/>
      <c r="R1564" s="48" t="s">
        <v>1687</v>
      </c>
      <c r="S1564" s="48" t="s">
        <v>1156</v>
      </c>
      <c r="T1564" s="215">
        <v>1</v>
      </c>
      <c r="U1564" s="48" t="str">
        <f>IFERROR(INDEX('TAXA DE OCUP. RECUR.'!$F$1:$F$60, MATCH(T1564, 'TAXA DE OCUP. RECUR.'!$E$1:$E$60, 0)),"")</f>
        <v>FUNDIÇÃO MORENO</v>
      </c>
      <c r="V1564" s="216">
        <v>1</v>
      </c>
      <c r="W1564" s="102"/>
      <c r="X1564" s="229" t="str">
        <f>_xlfn.XLOOKUP(H1564,'CARTEIRA GERAL - USI.'!$J:$J,'CARTEIRA GERAL - USI.'!N:N,"",0)</f>
        <v/>
      </c>
      <c r="Y1564" s="229"/>
      <c r="Z1564" s="47" t="str">
        <f t="shared" si="188"/>
        <v/>
      </c>
      <c r="AA1564" s="47" t="str">
        <f t="shared" si="189"/>
        <v/>
      </c>
      <c r="AB1564" s="47" t="str">
        <f t="shared" si="185"/>
        <v/>
      </c>
      <c r="AC1564" s="47" t="str">
        <f t="shared" si="186"/>
        <v/>
      </c>
      <c r="AD1564" s="165" t="str">
        <f t="shared" si="187"/>
        <v/>
      </c>
    </row>
    <row r="1565" spans="1:30" x14ac:dyDescent="0.25">
      <c r="A1565" s="48" t="s">
        <v>1976</v>
      </c>
      <c r="B1565" s="48"/>
      <c r="C1565" s="48"/>
      <c r="D1565" s="48"/>
      <c r="E1565" s="48" t="s">
        <v>2079</v>
      </c>
      <c r="F1565" s="48" t="s">
        <v>392</v>
      </c>
      <c r="G1565" s="48" t="s">
        <v>11</v>
      </c>
      <c r="H1565" s="48" t="s">
        <v>1977</v>
      </c>
      <c r="I1565" s="48">
        <v>1</v>
      </c>
      <c r="J1565" s="48" t="s">
        <v>1146</v>
      </c>
      <c r="K1565" s="48" t="s">
        <v>1487</v>
      </c>
      <c r="M1565" s="48" t="str">
        <f>_xlfn.XLOOKUP(BASE!$A2297,dd_carteira_fundição!A:A,dd_carteira_fundição!G:G,"",0)</f>
        <v/>
      </c>
      <c r="N1565" s="48" t="s">
        <v>1164</v>
      </c>
      <c r="P1565" s="48" t="s">
        <v>1160</v>
      </c>
      <c r="Q1565" s="102"/>
      <c r="R1565" s="48" t="s">
        <v>1690</v>
      </c>
      <c r="S1565" s="48" t="s">
        <v>166</v>
      </c>
      <c r="T1565" s="215">
        <v>106</v>
      </c>
      <c r="U1565" s="48" t="str">
        <f>IFERROR(INDEX('TAXA DE OCUP. RECUR.'!$F$1:$F$60, MATCH(T1565, 'TAXA DE OCUP. RECUR.'!$E$1:$E$60, 0)),"")</f>
        <v>PLAINA DE MESA POREBA - [106]</v>
      </c>
      <c r="V1565" s="216">
        <v>13.59</v>
      </c>
      <c r="W1565" s="102"/>
      <c r="X1565" s="229"/>
      <c r="Y1565" s="229"/>
      <c r="Z1565" s="47">
        <f t="shared" si="188"/>
        <v>1</v>
      </c>
      <c r="AA1565" s="47" t="str">
        <f t="shared" si="189"/>
        <v/>
      </c>
      <c r="AB1565" s="47" t="str">
        <f t="shared" si="185"/>
        <v/>
      </c>
      <c r="AC1565" s="47" t="str">
        <f t="shared" si="186"/>
        <v/>
      </c>
      <c r="AD1565" s="165" t="str">
        <f t="shared" si="187"/>
        <v/>
      </c>
    </row>
    <row r="1566" spans="1:30" x14ac:dyDescent="0.25">
      <c r="A1566" s="48" t="s">
        <v>1976</v>
      </c>
      <c r="B1566" s="48"/>
      <c r="C1566" s="48"/>
      <c r="D1566" s="48"/>
      <c r="E1566" s="48" t="s">
        <v>2079</v>
      </c>
      <c r="F1566" s="48" t="s">
        <v>392</v>
      </c>
      <c r="G1566" s="48" t="s">
        <v>11</v>
      </c>
      <c r="H1566" s="48" t="s">
        <v>1977</v>
      </c>
      <c r="I1566" s="48">
        <v>1</v>
      </c>
      <c r="J1566" s="48" t="s">
        <v>1146</v>
      </c>
      <c r="K1566" s="48" t="s">
        <v>1487</v>
      </c>
      <c r="M1566" s="48" t="str">
        <f>_xlfn.XLOOKUP(BASE!$A2298,dd_carteira_fundição!A:A,dd_carteira_fundição!G:G,"",0)</f>
        <v/>
      </c>
      <c r="N1566" s="48" t="s">
        <v>1164</v>
      </c>
      <c r="P1566" s="48" t="s">
        <v>1160</v>
      </c>
      <c r="Q1566" s="102"/>
      <c r="R1566" s="48" t="s">
        <v>1690</v>
      </c>
      <c r="S1566" s="48" t="s">
        <v>167</v>
      </c>
      <c r="T1566" s="215">
        <v>151</v>
      </c>
      <c r="U1566" s="48" t="str">
        <f>IFERROR(INDEX('TAXA DE OCUP. RECUR.'!$F$1:$F$60, MATCH(T1566, 'TAXA DE OCUP. RECUR.'!$E$1:$E$60, 0)),"")</f>
        <v>MANDRILH. FISHER MILL - [151]</v>
      </c>
      <c r="V1566" s="216">
        <v>1.8</v>
      </c>
      <c r="W1566" s="102"/>
      <c r="X1566" s="229"/>
      <c r="Y1566" s="229"/>
      <c r="Z1566" s="47">
        <f t="shared" si="188"/>
        <v>1</v>
      </c>
      <c r="AA1566" s="47" t="str">
        <f t="shared" si="189"/>
        <v/>
      </c>
      <c r="AB1566" s="47" t="str">
        <f t="shared" si="185"/>
        <v/>
      </c>
      <c r="AC1566" s="47" t="str">
        <f t="shared" si="186"/>
        <v/>
      </c>
      <c r="AD1566" s="165" t="str">
        <f t="shared" si="187"/>
        <v/>
      </c>
    </row>
    <row r="1567" spans="1:30" x14ac:dyDescent="0.25">
      <c r="A1567" s="48" t="s">
        <v>1976</v>
      </c>
      <c r="B1567" s="48"/>
      <c r="C1567" s="48"/>
      <c r="D1567" s="48"/>
      <c r="E1567" s="48" t="s">
        <v>2079</v>
      </c>
      <c r="F1567" s="48" t="s">
        <v>392</v>
      </c>
      <c r="G1567" s="48" t="s">
        <v>11</v>
      </c>
      <c r="H1567" s="48" t="s">
        <v>1977</v>
      </c>
      <c r="I1567" s="48">
        <v>1</v>
      </c>
      <c r="J1567" s="48" t="s">
        <v>1146</v>
      </c>
      <c r="K1567" s="48" t="s">
        <v>1487</v>
      </c>
      <c r="M1567" s="48" t="str">
        <f>_xlfn.XLOOKUP(BASE!$A2299,dd_carteira_fundição!A:A,dd_carteira_fundição!G:G,"",0)</f>
        <v/>
      </c>
      <c r="N1567" s="48" t="s">
        <v>1164</v>
      </c>
      <c r="P1567" s="48" t="s">
        <v>1160</v>
      </c>
      <c r="Q1567" s="102"/>
      <c r="R1567" s="48" t="s">
        <v>1690</v>
      </c>
      <c r="S1567" s="48" t="s">
        <v>168</v>
      </c>
      <c r="T1567" s="215">
        <v>560</v>
      </c>
      <c r="U1567" s="48" t="str">
        <f>IFERROR(INDEX('TAXA DE OCUP. RECUR.'!$F$1:$F$60, MATCH(T1567, 'TAXA DE OCUP. RECUR.'!$E$1:$E$60, 0)),"")</f>
        <v>FRESA DROPP HEINN - [560]</v>
      </c>
      <c r="V1567" s="216">
        <v>9.7200000000000006</v>
      </c>
      <c r="W1567" s="102"/>
      <c r="X1567" s="229"/>
      <c r="Y1567" s="229"/>
      <c r="Z1567" s="47">
        <f t="shared" si="188"/>
        <v>1</v>
      </c>
      <c r="AA1567" s="47" t="str">
        <f t="shared" si="189"/>
        <v/>
      </c>
      <c r="AB1567" s="47" t="str">
        <f t="shared" si="185"/>
        <v/>
      </c>
      <c r="AC1567" s="47" t="str">
        <f t="shared" si="186"/>
        <v/>
      </c>
      <c r="AD1567" s="165" t="str">
        <f t="shared" si="187"/>
        <v/>
      </c>
    </row>
    <row r="1568" spans="1:30" x14ac:dyDescent="0.25">
      <c r="A1568" s="48" t="s">
        <v>1976</v>
      </c>
      <c r="B1568" s="48"/>
      <c r="C1568" s="48"/>
      <c r="D1568" s="48"/>
      <c r="E1568" s="48" t="s">
        <v>2079</v>
      </c>
      <c r="F1568" s="48" t="s">
        <v>392</v>
      </c>
      <c r="G1568" s="48" t="s">
        <v>11</v>
      </c>
      <c r="H1568" s="48" t="s">
        <v>1977</v>
      </c>
      <c r="I1568" s="48">
        <v>1</v>
      </c>
      <c r="J1568" s="48" t="s">
        <v>1146</v>
      </c>
      <c r="K1568" s="48" t="s">
        <v>1487</v>
      </c>
      <c r="M1568" s="48" t="str">
        <f>_xlfn.XLOOKUP(BASE!$A2300,dd_carteira_fundição!A:A,dd_carteira_fundição!G:G,"",0)</f>
        <v/>
      </c>
      <c r="N1568" s="48" t="s">
        <v>1164</v>
      </c>
      <c r="P1568" s="48" t="s">
        <v>1160</v>
      </c>
      <c r="Q1568" s="102"/>
      <c r="R1568" s="48" t="s">
        <v>1690</v>
      </c>
      <c r="S1568" s="48" t="s">
        <v>169</v>
      </c>
      <c r="T1568" s="215">
        <v>610</v>
      </c>
      <c r="U1568" s="48" t="str">
        <f>IFERROR(INDEX('TAXA DE OCUP. RECUR.'!$F$1:$F$60, MATCH(T1568, 'TAXA DE OCUP. RECUR.'!$E$1:$E$60, 0)),"")</f>
        <v>FRESADORA HEYLIGENTASDE - [610]</v>
      </c>
      <c r="V1568" s="216">
        <v>5.4412447530846348</v>
      </c>
      <c r="W1568" s="102"/>
      <c r="X1568" s="229"/>
      <c r="Y1568" s="229"/>
      <c r="Z1568" s="47">
        <f t="shared" si="188"/>
        <v>1</v>
      </c>
      <c r="AA1568" s="47" t="str">
        <f t="shared" si="189"/>
        <v/>
      </c>
      <c r="AB1568" s="47" t="str">
        <f t="shared" si="185"/>
        <v/>
      </c>
      <c r="AC1568" s="47" t="str">
        <f t="shared" si="186"/>
        <v/>
      </c>
      <c r="AD1568" s="165" t="str">
        <f t="shared" si="187"/>
        <v/>
      </c>
    </row>
    <row r="1569" spans="1:30" x14ac:dyDescent="0.25">
      <c r="A1569" s="48" t="s">
        <v>1976</v>
      </c>
      <c r="B1569" s="48"/>
      <c r="C1569" s="48"/>
      <c r="D1569" s="48"/>
      <c r="E1569" s="48" t="s">
        <v>2079</v>
      </c>
      <c r="F1569" s="48" t="s">
        <v>392</v>
      </c>
      <c r="G1569" s="48" t="s">
        <v>11</v>
      </c>
      <c r="H1569" s="48" t="s">
        <v>1977</v>
      </c>
      <c r="I1569" s="48">
        <v>1</v>
      </c>
      <c r="J1569" s="48" t="s">
        <v>1146</v>
      </c>
      <c r="K1569" s="48" t="s">
        <v>1487</v>
      </c>
      <c r="M1569" s="48" t="str">
        <f>_xlfn.XLOOKUP(BASE!$A2301,dd_carteira_fundição!A:A,dd_carteira_fundição!G:G,"",0)</f>
        <v/>
      </c>
      <c r="N1569" s="48" t="s">
        <v>1164</v>
      </c>
      <c r="P1569" s="48" t="s">
        <v>1160</v>
      </c>
      <c r="Q1569" s="102"/>
      <c r="R1569" s="48" t="s">
        <v>1690</v>
      </c>
      <c r="S1569" s="48" t="s">
        <v>170</v>
      </c>
      <c r="T1569" s="215">
        <v>610</v>
      </c>
      <c r="U1569" s="48" t="str">
        <f>IFERROR(INDEX('TAXA DE OCUP. RECUR.'!$F$1:$F$60, MATCH(T1569, 'TAXA DE OCUP. RECUR.'!$E$1:$E$60, 0)),"")</f>
        <v>FRESADORA HEYLIGENTASDE - [610]</v>
      </c>
      <c r="V1569" s="216">
        <v>2.2980519480519477</v>
      </c>
      <c r="W1569" s="102"/>
      <c r="X1569" s="229"/>
      <c r="Y1569" s="229"/>
      <c r="Z1569" s="47">
        <f t="shared" si="188"/>
        <v>1</v>
      </c>
      <c r="AA1569" s="47" t="str">
        <f t="shared" si="189"/>
        <v/>
      </c>
      <c r="AB1569" s="47" t="str">
        <f t="shared" si="185"/>
        <v/>
      </c>
      <c r="AC1569" s="47" t="str">
        <f t="shared" si="186"/>
        <v/>
      </c>
      <c r="AD1569" s="165" t="str">
        <f t="shared" si="187"/>
        <v/>
      </c>
    </row>
    <row r="1570" spans="1:30" x14ac:dyDescent="0.25">
      <c r="A1570" s="48" t="s">
        <v>1976</v>
      </c>
      <c r="B1570" s="48"/>
      <c r="C1570" s="48"/>
      <c r="D1570" s="48"/>
      <c r="E1570" s="48" t="s">
        <v>2079</v>
      </c>
      <c r="F1570" s="48" t="s">
        <v>392</v>
      </c>
      <c r="G1570" s="48" t="s">
        <v>11</v>
      </c>
      <c r="H1570" s="48" t="s">
        <v>1977</v>
      </c>
      <c r="I1570" s="48">
        <v>1</v>
      </c>
      <c r="J1570" s="48" t="s">
        <v>1146</v>
      </c>
      <c r="K1570" s="48" t="s">
        <v>1487</v>
      </c>
      <c r="M1570" s="48" t="str">
        <f>_xlfn.XLOOKUP(BASE!$A2302,dd_carteira_fundição!A:A,dd_carteira_fundição!G:G,"",0)</f>
        <v/>
      </c>
      <c r="N1570" s="48" t="s">
        <v>1164</v>
      </c>
      <c r="P1570" s="48" t="s">
        <v>1160</v>
      </c>
      <c r="Q1570" s="102"/>
      <c r="R1570" s="48" t="s">
        <v>158</v>
      </c>
      <c r="S1570" s="48" t="s">
        <v>158</v>
      </c>
      <c r="T1570" s="215">
        <v>2</v>
      </c>
      <c r="U1570" s="48" t="str">
        <f>IFERROR(INDEX('TAXA DE OCUP. RECUR.'!$F$1:$F$60, MATCH(T1570, 'TAXA DE OCUP. RECUR.'!$E$1:$E$60, 0)),"")</f>
        <v>EXPEDIÇÃO</v>
      </c>
      <c r="V1570" s="216">
        <v>1</v>
      </c>
      <c r="W1570" s="102"/>
      <c r="X1570" s="229" t="str">
        <f>_xlfn.XLOOKUP(H1570,'CARTEIRA GERAL - USI.'!J:J,'CARTEIRA GERAL - USI.'!$O:$O,"",0)</f>
        <v/>
      </c>
      <c r="Y1570" s="229"/>
      <c r="Z1570" s="47" t="str">
        <f t="shared" si="188"/>
        <v/>
      </c>
      <c r="AA1570" s="47" t="str">
        <f t="shared" si="189"/>
        <v/>
      </c>
      <c r="AB1570" s="47" t="str">
        <f t="shared" si="185"/>
        <v/>
      </c>
      <c r="AC1570" s="47" t="str">
        <f t="shared" si="186"/>
        <v/>
      </c>
      <c r="AD1570" s="165" t="str">
        <f t="shared" si="187"/>
        <v/>
      </c>
    </row>
    <row r="1571" spans="1:30" x14ac:dyDescent="0.25">
      <c r="A1571" s="48" t="s">
        <v>1978</v>
      </c>
      <c r="B1571" s="48"/>
      <c r="C1571" s="48"/>
      <c r="D1571" s="48"/>
      <c r="E1571" s="48" t="s">
        <v>2079</v>
      </c>
      <c r="F1571" s="48" t="s">
        <v>392</v>
      </c>
      <c r="G1571" s="48" t="s">
        <v>11</v>
      </c>
      <c r="H1571" s="48" t="s">
        <v>1979</v>
      </c>
      <c r="I1571" s="48">
        <v>1</v>
      </c>
      <c r="J1571" s="48" t="s">
        <v>1146</v>
      </c>
      <c r="K1571" s="48" t="s">
        <v>1487</v>
      </c>
      <c r="M1571" s="48" t="str">
        <f>_xlfn.XLOOKUP(BASE!$A2303,dd_carteira_fundição!A:A,dd_carteira_fundição!G:G,"",0)</f>
        <v/>
      </c>
      <c r="N1571" s="48" t="s">
        <v>1164</v>
      </c>
      <c r="P1571" s="48" t="s">
        <v>1160</v>
      </c>
      <c r="Q1571" s="102"/>
      <c r="R1571" s="48" t="s">
        <v>1687</v>
      </c>
      <c r="S1571" s="48" t="s">
        <v>1156</v>
      </c>
      <c r="T1571" s="215">
        <v>1</v>
      </c>
      <c r="U1571" s="48" t="str">
        <f>IFERROR(INDEX('TAXA DE OCUP. RECUR.'!$F$1:$F$60, MATCH(T1571, 'TAXA DE OCUP. RECUR.'!$E$1:$E$60, 0)),"")</f>
        <v>FUNDIÇÃO MORENO</v>
      </c>
      <c r="V1571" s="216">
        <v>1</v>
      </c>
      <c r="W1571" s="102"/>
      <c r="X1571" s="229" t="str">
        <f>_xlfn.XLOOKUP(H1571,'CARTEIRA GERAL - USI.'!$J:$J,'CARTEIRA GERAL - USI.'!N:N,"",0)</f>
        <v/>
      </c>
      <c r="Y1571" s="229">
        <v>46175</v>
      </c>
      <c r="Z1571" s="47" t="str">
        <f t="shared" si="188"/>
        <v/>
      </c>
      <c r="AA1571" s="47">
        <f t="shared" si="189"/>
        <v>23</v>
      </c>
      <c r="AB1571" s="47" t="str">
        <f t="shared" si="185"/>
        <v/>
      </c>
      <c r="AC1571" s="47" t="str">
        <f t="shared" si="186"/>
        <v/>
      </c>
      <c r="AD1571" s="165">
        <f t="shared" si="187"/>
        <v>1</v>
      </c>
    </row>
    <row r="1572" spans="1:30" x14ac:dyDescent="0.25">
      <c r="A1572" s="48" t="s">
        <v>1978</v>
      </c>
      <c r="B1572" s="48"/>
      <c r="C1572" s="48"/>
      <c r="D1572" s="48"/>
      <c r="E1572" s="48" t="s">
        <v>2079</v>
      </c>
      <c r="F1572" s="48" t="s">
        <v>392</v>
      </c>
      <c r="G1572" s="48" t="s">
        <v>11</v>
      </c>
      <c r="H1572" s="48" t="s">
        <v>1979</v>
      </c>
      <c r="I1572" s="48">
        <v>1</v>
      </c>
      <c r="J1572" s="48" t="s">
        <v>1146</v>
      </c>
      <c r="K1572" s="48" t="s">
        <v>1487</v>
      </c>
      <c r="M1572" s="48" t="str">
        <f>_xlfn.XLOOKUP(BASE!$A2304,dd_carteira_fundição!A:A,dd_carteira_fundição!G:G,"",0)</f>
        <v/>
      </c>
      <c r="N1572" s="48" t="s">
        <v>1164</v>
      </c>
      <c r="P1572" s="48" t="s">
        <v>1160</v>
      </c>
      <c r="Q1572" s="102"/>
      <c r="R1572" s="48" t="s">
        <v>1690</v>
      </c>
      <c r="S1572" s="48" t="s">
        <v>166</v>
      </c>
      <c r="T1572" s="215">
        <v>106</v>
      </c>
      <c r="U1572" s="48" t="str">
        <f>IFERROR(INDEX('TAXA DE OCUP. RECUR.'!$F$1:$F$60, MATCH(T1572, 'TAXA DE OCUP. RECUR.'!$E$1:$E$60, 0)),"")</f>
        <v>PLAINA DE MESA POREBA - [106]</v>
      </c>
      <c r="V1572" s="216">
        <v>13.59</v>
      </c>
      <c r="W1572" s="102"/>
      <c r="X1572" s="229"/>
      <c r="Y1572" s="229"/>
      <c r="Z1572" s="47">
        <f t="shared" si="188"/>
        <v>1</v>
      </c>
      <c r="AA1572" s="47" t="str">
        <f t="shared" si="189"/>
        <v/>
      </c>
      <c r="AB1572" s="47" t="str">
        <f t="shared" si="185"/>
        <v/>
      </c>
      <c r="AC1572" s="47" t="str">
        <f t="shared" si="186"/>
        <v/>
      </c>
      <c r="AD1572" s="165" t="str">
        <f t="shared" si="187"/>
        <v/>
      </c>
    </row>
    <row r="1573" spans="1:30" x14ac:dyDescent="0.25">
      <c r="A1573" s="48" t="s">
        <v>1978</v>
      </c>
      <c r="B1573" s="48"/>
      <c r="C1573" s="48"/>
      <c r="D1573" s="48"/>
      <c r="E1573" s="48" t="s">
        <v>2079</v>
      </c>
      <c r="F1573" s="48" t="s">
        <v>392</v>
      </c>
      <c r="G1573" s="48" t="s">
        <v>11</v>
      </c>
      <c r="H1573" s="48" t="s">
        <v>1979</v>
      </c>
      <c r="I1573" s="48">
        <v>1</v>
      </c>
      <c r="J1573" s="48" t="s">
        <v>1146</v>
      </c>
      <c r="K1573" s="48" t="s">
        <v>1487</v>
      </c>
      <c r="M1573" s="48" t="str">
        <f>_xlfn.XLOOKUP(BASE!$A2305,dd_carteira_fundição!A:A,dd_carteira_fundição!G:G,"",0)</f>
        <v/>
      </c>
      <c r="N1573" s="48" t="s">
        <v>1164</v>
      </c>
      <c r="P1573" s="48" t="s">
        <v>1160</v>
      </c>
      <c r="Q1573" s="102"/>
      <c r="R1573" s="48" t="s">
        <v>1690</v>
      </c>
      <c r="S1573" s="48" t="s">
        <v>167</v>
      </c>
      <c r="T1573" s="215">
        <v>151</v>
      </c>
      <c r="U1573" s="48" t="str">
        <f>IFERROR(INDEX('TAXA DE OCUP. RECUR.'!$F$1:$F$60, MATCH(T1573, 'TAXA DE OCUP. RECUR.'!$E$1:$E$60, 0)),"")</f>
        <v>MANDRILH. FISHER MILL - [151]</v>
      </c>
      <c r="V1573" s="216">
        <v>1.8</v>
      </c>
      <c r="W1573" s="102"/>
      <c r="X1573" s="229"/>
      <c r="Y1573" s="229"/>
      <c r="Z1573" s="47">
        <f t="shared" si="188"/>
        <v>1</v>
      </c>
      <c r="AA1573" s="47" t="str">
        <f t="shared" si="189"/>
        <v/>
      </c>
      <c r="AB1573" s="47" t="str">
        <f t="shared" si="185"/>
        <v/>
      </c>
      <c r="AC1573" s="47" t="str">
        <f t="shared" si="186"/>
        <v/>
      </c>
      <c r="AD1573" s="165" t="str">
        <f t="shared" si="187"/>
        <v/>
      </c>
    </row>
    <row r="1574" spans="1:30" x14ac:dyDescent="0.25">
      <c r="A1574" s="48" t="s">
        <v>1978</v>
      </c>
      <c r="B1574" s="48"/>
      <c r="C1574" s="48"/>
      <c r="D1574" s="48"/>
      <c r="E1574" s="48" t="s">
        <v>2079</v>
      </c>
      <c r="F1574" s="48" t="s">
        <v>392</v>
      </c>
      <c r="G1574" s="48" t="s">
        <v>11</v>
      </c>
      <c r="H1574" s="48" t="s">
        <v>1979</v>
      </c>
      <c r="I1574" s="48">
        <v>1</v>
      </c>
      <c r="J1574" s="48" t="s">
        <v>1146</v>
      </c>
      <c r="K1574" s="48" t="s">
        <v>1487</v>
      </c>
      <c r="M1574" s="48" t="str">
        <f>_xlfn.XLOOKUP(BASE!$A2306,dd_carteira_fundição!A:A,dd_carteira_fundição!G:G,"",0)</f>
        <v/>
      </c>
      <c r="N1574" s="48" t="s">
        <v>1164</v>
      </c>
      <c r="P1574" s="48" t="s">
        <v>1160</v>
      </c>
      <c r="Q1574" s="102"/>
      <c r="R1574" s="48" t="s">
        <v>1690</v>
      </c>
      <c r="S1574" s="48" t="s">
        <v>168</v>
      </c>
      <c r="T1574" s="215">
        <v>560</v>
      </c>
      <c r="U1574" s="48" t="str">
        <f>IFERROR(INDEX('TAXA DE OCUP. RECUR.'!$F$1:$F$60, MATCH(T1574, 'TAXA DE OCUP. RECUR.'!$E$1:$E$60, 0)),"")</f>
        <v>FRESA DROPP HEINN - [560]</v>
      </c>
      <c r="V1574" s="216">
        <v>9.7200000000000006</v>
      </c>
      <c r="W1574" s="102"/>
      <c r="X1574" s="229"/>
      <c r="Y1574" s="229"/>
      <c r="Z1574" s="47">
        <f t="shared" si="188"/>
        <v>1</v>
      </c>
      <c r="AA1574" s="47" t="str">
        <f t="shared" si="189"/>
        <v/>
      </c>
      <c r="AB1574" s="47" t="str">
        <f t="shared" si="185"/>
        <v/>
      </c>
      <c r="AC1574" s="47" t="str">
        <f t="shared" si="186"/>
        <v/>
      </c>
      <c r="AD1574" s="165" t="str">
        <f t="shared" si="187"/>
        <v/>
      </c>
    </row>
    <row r="1575" spans="1:30" x14ac:dyDescent="0.25">
      <c r="A1575" s="48" t="s">
        <v>1978</v>
      </c>
      <c r="B1575" s="48"/>
      <c r="C1575" s="48"/>
      <c r="D1575" s="48"/>
      <c r="E1575" s="48" t="s">
        <v>2079</v>
      </c>
      <c r="F1575" s="48" t="s">
        <v>392</v>
      </c>
      <c r="G1575" s="48" t="s">
        <v>11</v>
      </c>
      <c r="H1575" s="48" t="s">
        <v>1979</v>
      </c>
      <c r="I1575" s="48">
        <v>1</v>
      </c>
      <c r="J1575" s="48" t="s">
        <v>1146</v>
      </c>
      <c r="K1575" s="48" t="s">
        <v>1487</v>
      </c>
      <c r="M1575" s="48" t="str">
        <f>_xlfn.XLOOKUP(BASE!$A2307,dd_carteira_fundição!A:A,dd_carteira_fundição!G:G,"",0)</f>
        <v/>
      </c>
      <c r="N1575" s="48" t="s">
        <v>1164</v>
      </c>
      <c r="P1575" s="48" t="s">
        <v>1160</v>
      </c>
      <c r="Q1575" s="102"/>
      <c r="R1575" s="48" t="s">
        <v>1690</v>
      </c>
      <c r="S1575" s="48" t="s">
        <v>169</v>
      </c>
      <c r="T1575" s="215">
        <v>610</v>
      </c>
      <c r="U1575" s="48" t="str">
        <f>IFERROR(INDEX('TAXA DE OCUP. RECUR.'!$F$1:$F$60, MATCH(T1575, 'TAXA DE OCUP. RECUR.'!$E$1:$E$60, 0)),"")</f>
        <v>FRESADORA HEYLIGENTASDE - [610]</v>
      </c>
      <c r="V1575" s="216">
        <v>5.4412447530846348</v>
      </c>
      <c r="W1575" s="102"/>
      <c r="X1575" s="229"/>
      <c r="Y1575" s="229"/>
      <c r="Z1575" s="47">
        <f t="shared" si="188"/>
        <v>1</v>
      </c>
      <c r="AA1575" s="47" t="str">
        <f t="shared" si="189"/>
        <v/>
      </c>
      <c r="AB1575" s="47" t="str">
        <f t="shared" si="185"/>
        <v/>
      </c>
      <c r="AC1575" s="47" t="str">
        <f t="shared" si="186"/>
        <v/>
      </c>
      <c r="AD1575" s="165" t="str">
        <f t="shared" si="187"/>
        <v/>
      </c>
    </row>
    <row r="1576" spans="1:30" x14ac:dyDescent="0.25">
      <c r="A1576" s="48" t="s">
        <v>1978</v>
      </c>
      <c r="B1576" s="48"/>
      <c r="C1576" s="48"/>
      <c r="D1576" s="48"/>
      <c r="E1576" s="48" t="s">
        <v>2079</v>
      </c>
      <c r="F1576" s="48" t="s">
        <v>392</v>
      </c>
      <c r="G1576" s="48" t="s">
        <v>11</v>
      </c>
      <c r="H1576" s="48" t="s">
        <v>1979</v>
      </c>
      <c r="I1576" s="48">
        <v>1</v>
      </c>
      <c r="J1576" s="48" t="s">
        <v>1146</v>
      </c>
      <c r="K1576" s="48" t="s">
        <v>1487</v>
      </c>
      <c r="M1576" s="48">
        <f>_xlfn.XLOOKUP(BASE!$A2308,dd_carteira_fundição!A:A,dd_carteira_fundição!G:G,"",0)</f>
        <v>1</v>
      </c>
      <c r="N1576" s="48" t="s">
        <v>1164</v>
      </c>
      <c r="P1576" s="48" t="s">
        <v>1160</v>
      </c>
      <c r="Q1576" s="102"/>
      <c r="R1576" s="48" t="s">
        <v>1690</v>
      </c>
      <c r="S1576" s="48" t="s">
        <v>170</v>
      </c>
      <c r="T1576" s="215">
        <v>610</v>
      </c>
      <c r="U1576" s="48" t="str">
        <f>IFERROR(INDEX('TAXA DE OCUP. RECUR.'!$F$1:$F$60, MATCH(T1576, 'TAXA DE OCUP. RECUR.'!$E$1:$E$60, 0)),"")</f>
        <v>FRESADORA HEYLIGENTASDE - [610]</v>
      </c>
      <c r="V1576" s="216">
        <v>2.2980519480519477</v>
      </c>
      <c r="W1576" s="102"/>
      <c r="X1576" s="229"/>
      <c r="Y1576" s="229"/>
      <c r="Z1576" s="47">
        <f t="shared" si="188"/>
        <v>1</v>
      </c>
      <c r="AA1576" s="47" t="str">
        <f t="shared" si="189"/>
        <v/>
      </c>
      <c r="AB1576" s="47" t="str">
        <f t="shared" si="185"/>
        <v/>
      </c>
      <c r="AC1576" s="47" t="str">
        <f t="shared" si="186"/>
        <v/>
      </c>
      <c r="AD1576" s="165" t="str">
        <f t="shared" si="187"/>
        <v/>
      </c>
    </row>
    <row r="1577" spans="1:30" x14ac:dyDescent="0.25">
      <c r="A1577" s="48" t="s">
        <v>1978</v>
      </c>
      <c r="B1577" s="48"/>
      <c r="C1577" s="48"/>
      <c r="D1577" s="48"/>
      <c r="E1577" s="48" t="s">
        <v>2079</v>
      </c>
      <c r="F1577" s="48" t="s">
        <v>392</v>
      </c>
      <c r="G1577" s="48" t="s">
        <v>11</v>
      </c>
      <c r="H1577" s="48" t="s">
        <v>1979</v>
      </c>
      <c r="I1577" s="48">
        <v>1</v>
      </c>
      <c r="J1577" s="48" t="s">
        <v>1146</v>
      </c>
      <c r="K1577" s="48" t="s">
        <v>1487</v>
      </c>
      <c r="M1577" s="48">
        <f>_xlfn.XLOOKUP(BASE!$A2309,dd_carteira_fundição!A:A,dd_carteira_fundição!G:G,"",0)</f>
        <v>1</v>
      </c>
      <c r="N1577" s="48" t="s">
        <v>1164</v>
      </c>
      <c r="P1577" s="48" t="s">
        <v>1160</v>
      </c>
      <c r="Q1577" s="102"/>
      <c r="R1577" s="48" t="s">
        <v>158</v>
      </c>
      <c r="S1577" s="48" t="s">
        <v>158</v>
      </c>
      <c r="T1577" s="215">
        <v>2</v>
      </c>
      <c r="U1577" s="48" t="str">
        <f>IFERROR(INDEX('TAXA DE OCUP. RECUR.'!$F$1:$F$60, MATCH(T1577, 'TAXA DE OCUP. RECUR.'!$E$1:$E$60, 0)),"")</f>
        <v>EXPEDIÇÃO</v>
      </c>
      <c r="V1577" s="216">
        <v>1</v>
      </c>
      <c r="W1577" s="102"/>
      <c r="X1577" s="229" t="str">
        <f>_xlfn.XLOOKUP(H1577,'CARTEIRA GERAL - USI.'!J:J,'CARTEIRA GERAL - USI.'!$O:$O,"",0)</f>
        <v/>
      </c>
      <c r="Y1577" s="229"/>
      <c r="Z1577" s="47" t="str">
        <f t="shared" si="188"/>
        <v/>
      </c>
      <c r="AA1577" s="47" t="str">
        <f t="shared" si="189"/>
        <v/>
      </c>
      <c r="AB1577" s="47" t="str">
        <f t="shared" si="185"/>
        <v/>
      </c>
      <c r="AC1577" s="47" t="str">
        <f t="shared" si="186"/>
        <v/>
      </c>
      <c r="AD1577" s="165" t="str">
        <f t="shared" si="187"/>
        <v/>
      </c>
    </row>
    <row r="1578" spans="1:30" x14ac:dyDescent="0.25">
      <c r="A1578" s="48" t="s">
        <v>1980</v>
      </c>
      <c r="B1578" s="48"/>
      <c r="C1578" s="48"/>
      <c r="D1578" s="48"/>
      <c r="E1578" s="48" t="s">
        <v>207</v>
      </c>
      <c r="F1578" s="48" t="s">
        <v>392</v>
      </c>
      <c r="G1578" s="48" t="s">
        <v>11</v>
      </c>
      <c r="H1578" s="48" t="s">
        <v>1981</v>
      </c>
      <c r="I1578" s="48">
        <v>1</v>
      </c>
      <c r="J1578" s="48" t="s">
        <v>1146</v>
      </c>
      <c r="K1578" s="48" t="s">
        <v>1487</v>
      </c>
      <c r="M1578" s="48">
        <f>_xlfn.XLOOKUP(BASE!$A2310,dd_carteira_fundição!A:A,dd_carteira_fundição!G:G,"",0)</f>
        <v>1</v>
      </c>
      <c r="N1578" s="48" t="s">
        <v>1164</v>
      </c>
      <c r="P1578" s="48" t="s">
        <v>1160</v>
      </c>
      <c r="Q1578" s="102"/>
      <c r="R1578" s="48" t="s">
        <v>1687</v>
      </c>
      <c r="S1578" s="48" t="s">
        <v>1156</v>
      </c>
      <c r="T1578" s="215">
        <v>1</v>
      </c>
      <c r="U1578" s="48" t="str">
        <f>IFERROR(INDEX('TAXA DE OCUP. RECUR.'!$F$1:$F$60, MATCH(T1578, 'TAXA DE OCUP. RECUR.'!$E$1:$E$60, 0)),"")</f>
        <v>FUNDIÇÃO MORENO</v>
      </c>
      <c r="V1578" s="216">
        <v>1</v>
      </c>
      <c r="W1578" s="102"/>
      <c r="X1578" s="229" t="str">
        <f>_xlfn.XLOOKUP(H1578,'CARTEIRA GERAL - USI.'!$J:$J,'CARTEIRA GERAL - USI.'!N:N,"",0)</f>
        <v/>
      </c>
      <c r="Y1578" s="229">
        <v>46189</v>
      </c>
      <c r="Z1578" s="47" t="str">
        <f t="shared" si="188"/>
        <v/>
      </c>
      <c r="AA1578" s="47">
        <f t="shared" si="189"/>
        <v>25</v>
      </c>
      <c r="AB1578" s="47" t="str">
        <f t="shared" si="185"/>
        <v/>
      </c>
      <c r="AC1578" s="47" t="str">
        <f t="shared" si="186"/>
        <v/>
      </c>
      <c r="AD1578" s="165">
        <f t="shared" si="187"/>
        <v>1</v>
      </c>
    </row>
    <row r="1579" spans="1:30" x14ac:dyDescent="0.25">
      <c r="A1579" s="48" t="s">
        <v>1980</v>
      </c>
      <c r="B1579" s="48"/>
      <c r="C1579" s="48"/>
      <c r="D1579" s="48"/>
      <c r="E1579" s="48" t="s">
        <v>207</v>
      </c>
      <c r="F1579" s="48" t="s">
        <v>392</v>
      </c>
      <c r="G1579" s="48" t="s">
        <v>11</v>
      </c>
      <c r="H1579" s="48" t="s">
        <v>1981</v>
      </c>
      <c r="I1579" s="48">
        <v>1</v>
      </c>
      <c r="J1579" s="48" t="s">
        <v>1146</v>
      </c>
      <c r="K1579" s="48" t="s">
        <v>1487</v>
      </c>
      <c r="M1579" s="48">
        <f>_xlfn.XLOOKUP(BASE!$A2311,dd_carteira_fundição!A:A,dd_carteira_fundição!G:G,"",0)</f>
        <v>1</v>
      </c>
      <c r="N1579" s="48" t="s">
        <v>1164</v>
      </c>
      <c r="P1579" s="48" t="s">
        <v>1160</v>
      </c>
      <c r="Q1579" s="102"/>
      <c r="R1579" s="48" t="s">
        <v>1690</v>
      </c>
      <c r="S1579" s="48" t="s">
        <v>166</v>
      </c>
      <c r="T1579" s="215">
        <v>106</v>
      </c>
      <c r="U1579" s="48" t="str">
        <f>IFERROR(INDEX('TAXA DE OCUP. RECUR.'!$F$1:$F$60, MATCH(T1579, 'TAXA DE OCUP. RECUR.'!$E$1:$E$60, 0)),"")</f>
        <v>PLAINA DE MESA POREBA - [106]</v>
      </c>
      <c r="V1579" s="216">
        <v>13.59</v>
      </c>
      <c r="W1579" s="102"/>
      <c r="X1579" s="229"/>
      <c r="Y1579" s="229"/>
      <c r="Z1579" s="47">
        <f t="shared" si="188"/>
        <v>1</v>
      </c>
      <c r="AA1579" s="47" t="str">
        <f t="shared" si="189"/>
        <v/>
      </c>
      <c r="AB1579" s="47" t="str">
        <f t="shared" si="185"/>
        <v/>
      </c>
      <c r="AC1579" s="47" t="str">
        <f t="shared" si="186"/>
        <v/>
      </c>
      <c r="AD1579" s="165" t="str">
        <f t="shared" si="187"/>
        <v/>
      </c>
    </row>
    <row r="1580" spans="1:30" x14ac:dyDescent="0.25">
      <c r="A1580" s="48" t="s">
        <v>1980</v>
      </c>
      <c r="B1580" s="48"/>
      <c r="C1580" s="48"/>
      <c r="D1580" s="48"/>
      <c r="E1580" s="48" t="s">
        <v>207</v>
      </c>
      <c r="F1580" s="48" t="s">
        <v>392</v>
      </c>
      <c r="G1580" s="48" t="s">
        <v>11</v>
      </c>
      <c r="H1580" s="48" t="s">
        <v>1981</v>
      </c>
      <c r="I1580" s="48">
        <v>1</v>
      </c>
      <c r="J1580" s="48" t="s">
        <v>1146</v>
      </c>
      <c r="K1580" s="48" t="s">
        <v>1487</v>
      </c>
      <c r="M1580" s="48">
        <f>_xlfn.XLOOKUP(BASE!$A2312,dd_carteira_fundição!A:A,dd_carteira_fundição!G:G,"",0)</f>
        <v>1</v>
      </c>
      <c r="N1580" s="48" t="s">
        <v>1164</v>
      </c>
      <c r="P1580" s="48" t="s">
        <v>1160</v>
      </c>
      <c r="Q1580" s="102"/>
      <c r="R1580" s="48" t="s">
        <v>1690</v>
      </c>
      <c r="S1580" s="48" t="s">
        <v>167</v>
      </c>
      <c r="T1580" s="215">
        <v>151</v>
      </c>
      <c r="U1580" s="48" t="str">
        <f>IFERROR(INDEX('TAXA DE OCUP. RECUR.'!$F$1:$F$60, MATCH(T1580, 'TAXA DE OCUP. RECUR.'!$E$1:$E$60, 0)),"")</f>
        <v>MANDRILH. FISHER MILL - [151]</v>
      </c>
      <c r="V1580" s="216">
        <v>1.8</v>
      </c>
      <c r="W1580" s="102"/>
      <c r="X1580" s="229"/>
      <c r="Y1580" s="229"/>
      <c r="Z1580" s="47">
        <f t="shared" si="188"/>
        <v>1</v>
      </c>
      <c r="AA1580" s="47" t="str">
        <f t="shared" si="189"/>
        <v/>
      </c>
      <c r="AB1580" s="47" t="str">
        <f t="shared" ref="AB1580:AB1643" si="190">IFERROR(IF(X1580="","",TEXT(X1580,"MMM")),"")</f>
        <v/>
      </c>
      <c r="AC1580" s="47" t="str">
        <f t="shared" ref="AC1580:AC1643" si="191">IFERROR(IF(X1580="","",TEXT(X1580,"AAAA")),"")</f>
        <v/>
      </c>
      <c r="AD1580" s="165" t="str">
        <f t="shared" si="187"/>
        <v/>
      </c>
    </row>
    <row r="1581" spans="1:30" x14ac:dyDescent="0.25">
      <c r="A1581" s="48" t="s">
        <v>1980</v>
      </c>
      <c r="B1581" s="48"/>
      <c r="C1581" s="48"/>
      <c r="D1581" s="48"/>
      <c r="E1581" s="48" t="s">
        <v>207</v>
      </c>
      <c r="F1581" s="48" t="s">
        <v>392</v>
      </c>
      <c r="G1581" s="48" t="s">
        <v>11</v>
      </c>
      <c r="H1581" s="48" t="s">
        <v>1981</v>
      </c>
      <c r="I1581" s="48">
        <v>1</v>
      </c>
      <c r="J1581" s="48" t="s">
        <v>1146</v>
      </c>
      <c r="K1581" s="48" t="s">
        <v>1487</v>
      </c>
      <c r="M1581" s="48">
        <f>_xlfn.XLOOKUP(BASE!$A2313,dd_carteira_fundição!A:A,dd_carteira_fundição!G:G,"",0)</f>
        <v>1</v>
      </c>
      <c r="N1581" s="48" t="s">
        <v>1164</v>
      </c>
      <c r="P1581" s="48" t="s">
        <v>1160</v>
      </c>
      <c r="Q1581" s="102"/>
      <c r="R1581" s="48" t="s">
        <v>1690</v>
      </c>
      <c r="S1581" s="48" t="s">
        <v>168</v>
      </c>
      <c r="T1581" s="215">
        <v>560</v>
      </c>
      <c r="U1581" s="48" t="str">
        <f>IFERROR(INDEX('TAXA DE OCUP. RECUR.'!$F$1:$F$60, MATCH(T1581, 'TAXA DE OCUP. RECUR.'!$E$1:$E$60, 0)),"")</f>
        <v>FRESA DROPP HEINN - [560]</v>
      </c>
      <c r="V1581" s="216">
        <v>9.7200000000000006</v>
      </c>
      <c r="W1581" s="102"/>
      <c r="X1581" s="229"/>
      <c r="Y1581" s="229"/>
      <c r="Z1581" s="47">
        <f t="shared" si="188"/>
        <v>1</v>
      </c>
      <c r="AA1581" s="47" t="str">
        <f t="shared" si="189"/>
        <v/>
      </c>
      <c r="AB1581" s="47" t="str">
        <f t="shared" si="190"/>
        <v/>
      </c>
      <c r="AC1581" s="47" t="str">
        <f t="shared" si="191"/>
        <v/>
      </c>
      <c r="AD1581" s="165" t="str">
        <f t="shared" si="187"/>
        <v/>
      </c>
    </row>
    <row r="1582" spans="1:30" x14ac:dyDescent="0.25">
      <c r="A1582" s="48" t="s">
        <v>1980</v>
      </c>
      <c r="B1582" s="48"/>
      <c r="C1582" s="48"/>
      <c r="D1582" s="48"/>
      <c r="E1582" s="48" t="s">
        <v>207</v>
      </c>
      <c r="F1582" s="48" t="s">
        <v>392</v>
      </c>
      <c r="G1582" s="48" t="s">
        <v>11</v>
      </c>
      <c r="H1582" s="48" t="s">
        <v>1981</v>
      </c>
      <c r="I1582" s="48">
        <v>1</v>
      </c>
      <c r="J1582" s="48" t="s">
        <v>1146</v>
      </c>
      <c r="K1582" s="48" t="s">
        <v>1487</v>
      </c>
      <c r="M1582" s="48">
        <f>_xlfn.XLOOKUP(BASE!$A2314,dd_carteira_fundição!A:A,dd_carteira_fundição!G:G,"",0)</f>
        <v>1</v>
      </c>
      <c r="N1582" s="48" t="s">
        <v>1164</v>
      </c>
      <c r="P1582" s="48" t="s">
        <v>1160</v>
      </c>
      <c r="Q1582" s="102"/>
      <c r="R1582" s="48" t="s">
        <v>1690</v>
      </c>
      <c r="S1582" s="48" t="s">
        <v>169</v>
      </c>
      <c r="T1582" s="215">
        <v>610</v>
      </c>
      <c r="U1582" s="48" t="str">
        <f>IFERROR(INDEX('TAXA DE OCUP. RECUR.'!$F$1:$F$60, MATCH(T1582, 'TAXA DE OCUP. RECUR.'!$E$1:$E$60, 0)),"")</f>
        <v>FRESADORA HEYLIGENTASDE - [610]</v>
      </c>
      <c r="V1582" s="216">
        <v>5.4412447530846348</v>
      </c>
      <c r="W1582" s="102"/>
      <c r="X1582" s="229"/>
      <c r="Y1582" s="229"/>
      <c r="Z1582" s="47">
        <f t="shared" si="188"/>
        <v>1</v>
      </c>
      <c r="AA1582" s="47" t="str">
        <f t="shared" si="189"/>
        <v/>
      </c>
      <c r="AB1582" s="47" t="str">
        <f t="shared" si="190"/>
        <v/>
      </c>
      <c r="AC1582" s="47" t="str">
        <f t="shared" si="191"/>
        <v/>
      </c>
      <c r="AD1582" s="165" t="str">
        <f t="shared" si="187"/>
        <v/>
      </c>
    </row>
    <row r="1583" spans="1:30" x14ac:dyDescent="0.25">
      <c r="A1583" s="48" t="s">
        <v>1980</v>
      </c>
      <c r="B1583" s="48"/>
      <c r="C1583" s="48"/>
      <c r="D1583" s="48"/>
      <c r="E1583" s="48" t="s">
        <v>207</v>
      </c>
      <c r="F1583" s="48" t="s">
        <v>392</v>
      </c>
      <c r="G1583" s="48" t="s">
        <v>11</v>
      </c>
      <c r="H1583" s="48" t="s">
        <v>1981</v>
      </c>
      <c r="I1583" s="48">
        <v>1</v>
      </c>
      <c r="J1583" s="48" t="s">
        <v>1146</v>
      </c>
      <c r="K1583" s="48" t="s">
        <v>1487</v>
      </c>
      <c r="M1583" s="48">
        <f>_xlfn.XLOOKUP(BASE!$A2315,dd_carteira_fundição!A:A,dd_carteira_fundição!G:G,"",0)</f>
        <v>1</v>
      </c>
      <c r="N1583" s="48" t="s">
        <v>1164</v>
      </c>
      <c r="P1583" s="48" t="s">
        <v>1160</v>
      </c>
      <c r="Q1583" s="102"/>
      <c r="R1583" s="48" t="s">
        <v>1690</v>
      </c>
      <c r="S1583" s="48" t="s">
        <v>170</v>
      </c>
      <c r="T1583" s="215">
        <v>610</v>
      </c>
      <c r="U1583" s="48" t="str">
        <f>IFERROR(INDEX('TAXA DE OCUP. RECUR.'!$F$1:$F$60, MATCH(T1583, 'TAXA DE OCUP. RECUR.'!$E$1:$E$60, 0)),"")</f>
        <v>FRESADORA HEYLIGENTASDE - [610]</v>
      </c>
      <c r="V1583" s="216">
        <v>2.2980519480519477</v>
      </c>
      <c r="W1583" s="102"/>
      <c r="X1583" s="229"/>
      <c r="Y1583" s="229"/>
      <c r="Z1583" s="47">
        <f t="shared" si="188"/>
        <v>1</v>
      </c>
      <c r="AA1583" s="47" t="str">
        <f t="shared" si="189"/>
        <v/>
      </c>
      <c r="AB1583" s="47" t="str">
        <f t="shared" si="190"/>
        <v/>
      </c>
      <c r="AC1583" s="47" t="str">
        <f t="shared" si="191"/>
        <v/>
      </c>
      <c r="AD1583" s="165" t="str">
        <f t="shared" si="187"/>
        <v/>
      </c>
    </row>
    <row r="1584" spans="1:30" x14ac:dyDescent="0.25">
      <c r="A1584" s="48" t="s">
        <v>1980</v>
      </c>
      <c r="B1584" s="48"/>
      <c r="C1584" s="48"/>
      <c r="D1584" s="48"/>
      <c r="E1584" s="48" t="s">
        <v>207</v>
      </c>
      <c r="F1584" s="48" t="s">
        <v>392</v>
      </c>
      <c r="G1584" s="48" t="s">
        <v>11</v>
      </c>
      <c r="H1584" s="48" t="s">
        <v>1981</v>
      </c>
      <c r="I1584" s="48">
        <v>1</v>
      </c>
      <c r="J1584" s="48" t="s">
        <v>1146</v>
      </c>
      <c r="K1584" s="48" t="s">
        <v>1487</v>
      </c>
      <c r="M1584" s="48">
        <f>_xlfn.XLOOKUP(BASE!$A2316,dd_carteira_fundição!A:A,dd_carteira_fundição!G:G,"",0)</f>
        <v>1</v>
      </c>
      <c r="N1584" s="48" t="s">
        <v>1164</v>
      </c>
      <c r="P1584" s="48" t="s">
        <v>1160</v>
      </c>
      <c r="Q1584" s="102"/>
      <c r="R1584" s="48" t="s">
        <v>158</v>
      </c>
      <c r="S1584" s="48" t="s">
        <v>158</v>
      </c>
      <c r="T1584" s="215">
        <v>2</v>
      </c>
      <c r="U1584" s="48" t="str">
        <f>IFERROR(INDEX('TAXA DE OCUP. RECUR.'!$F$1:$F$60, MATCH(T1584, 'TAXA DE OCUP. RECUR.'!$E$1:$E$60, 0)),"")</f>
        <v>EXPEDIÇÃO</v>
      </c>
      <c r="V1584" s="216">
        <v>1</v>
      </c>
      <c r="W1584" s="102"/>
      <c r="X1584" s="229" t="str">
        <f>_xlfn.XLOOKUP(H1584,'CARTEIRA GERAL - USI.'!J:J,'CARTEIRA GERAL - USI.'!$O:$O,"",0)</f>
        <v/>
      </c>
      <c r="Y1584" s="229"/>
      <c r="Z1584" s="47" t="str">
        <f t="shared" si="188"/>
        <v/>
      </c>
      <c r="AA1584" s="47" t="str">
        <f t="shared" si="189"/>
        <v/>
      </c>
      <c r="AB1584" s="47" t="str">
        <f t="shared" si="190"/>
        <v/>
      </c>
      <c r="AC1584" s="47" t="str">
        <f t="shared" si="191"/>
        <v/>
      </c>
      <c r="AD1584" s="165" t="str">
        <f t="shared" si="187"/>
        <v/>
      </c>
    </row>
    <row r="1585" spans="1:30" x14ac:dyDescent="0.25">
      <c r="A1585" s="48" t="s">
        <v>1982</v>
      </c>
      <c r="B1585" s="48"/>
      <c r="C1585" s="48"/>
      <c r="D1585" s="48"/>
      <c r="E1585" s="48" t="s">
        <v>207</v>
      </c>
      <c r="F1585" s="48" t="s">
        <v>392</v>
      </c>
      <c r="G1585" s="48" t="s">
        <v>11</v>
      </c>
      <c r="H1585" s="48" t="s">
        <v>1983</v>
      </c>
      <c r="I1585" s="48">
        <v>1</v>
      </c>
      <c r="J1585" s="48" t="s">
        <v>1146</v>
      </c>
      <c r="K1585" s="48" t="s">
        <v>1487</v>
      </c>
      <c r="M1585" s="48">
        <f>_xlfn.XLOOKUP(BASE!$A2317,dd_carteira_fundição!A:A,dd_carteira_fundição!G:G,"",0)</f>
        <v>1</v>
      </c>
      <c r="N1585" s="48" t="s">
        <v>1164</v>
      </c>
      <c r="P1585" s="48" t="s">
        <v>1160</v>
      </c>
      <c r="Q1585" s="102"/>
      <c r="R1585" s="48" t="s">
        <v>1687</v>
      </c>
      <c r="S1585" s="48" t="s">
        <v>1156</v>
      </c>
      <c r="T1585" s="215">
        <v>1</v>
      </c>
      <c r="U1585" s="48" t="str">
        <f>IFERROR(INDEX('TAXA DE OCUP. RECUR.'!$F$1:$F$60, MATCH(T1585, 'TAXA DE OCUP. RECUR.'!$E$1:$E$60, 0)),"")</f>
        <v>FUNDIÇÃO MORENO</v>
      </c>
      <c r="V1585" s="216">
        <v>1</v>
      </c>
      <c r="W1585" s="102"/>
      <c r="X1585" s="229" t="str">
        <f>_xlfn.XLOOKUP(H1585,'CARTEIRA GERAL - USI.'!$J:$J,'CARTEIRA GERAL - USI.'!N:N,"",0)</f>
        <v/>
      </c>
      <c r="Y1585" s="229"/>
      <c r="Z1585" s="47" t="str">
        <f t="shared" si="188"/>
        <v/>
      </c>
      <c r="AA1585" s="47" t="str">
        <f t="shared" si="189"/>
        <v/>
      </c>
      <c r="AB1585" s="47" t="str">
        <f t="shared" si="190"/>
        <v/>
      </c>
      <c r="AC1585" s="47" t="str">
        <f t="shared" si="191"/>
        <v/>
      </c>
      <c r="AD1585" s="165" t="str">
        <f t="shared" si="187"/>
        <v/>
      </c>
    </row>
    <row r="1586" spans="1:30" x14ac:dyDescent="0.25">
      <c r="A1586" s="48" t="s">
        <v>1982</v>
      </c>
      <c r="B1586" s="48"/>
      <c r="C1586" s="48"/>
      <c r="D1586" s="48"/>
      <c r="E1586" s="48" t="s">
        <v>207</v>
      </c>
      <c r="F1586" s="48" t="s">
        <v>392</v>
      </c>
      <c r="G1586" s="48" t="s">
        <v>11</v>
      </c>
      <c r="H1586" s="48" t="s">
        <v>1983</v>
      </c>
      <c r="I1586" s="48">
        <v>1</v>
      </c>
      <c r="J1586" s="48" t="s">
        <v>1146</v>
      </c>
      <c r="K1586" s="48" t="s">
        <v>1487</v>
      </c>
      <c r="M1586" s="48">
        <f>_xlfn.XLOOKUP(BASE!$A2318,dd_carteira_fundição!A:A,dd_carteira_fundição!G:G,"",0)</f>
        <v>1</v>
      </c>
      <c r="N1586" s="48" t="s">
        <v>1164</v>
      </c>
      <c r="P1586" s="48" t="s">
        <v>1160</v>
      </c>
      <c r="Q1586" s="102"/>
      <c r="R1586" s="48" t="s">
        <v>1690</v>
      </c>
      <c r="S1586" s="48" t="s">
        <v>166</v>
      </c>
      <c r="T1586" s="215">
        <v>106</v>
      </c>
      <c r="U1586" s="48" t="str">
        <f>IFERROR(INDEX('TAXA DE OCUP. RECUR.'!$F$1:$F$60, MATCH(T1586, 'TAXA DE OCUP. RECUR.'!$E$1:$E$60, 0)),"")</f>
        <v>PLAINA DE MESA POREBA - [106]</v>
      </c>
      <c r="V1586" s="216">
        <v>13.59</v>
      </c>
      <c r="W1586" s="102"/>
      <c r="X1586" s="229"/>
      <c r="Y1586" s="229"/>
      <c r="Z1586" s="47">
        <f t="shared" si="188"/>
        <v>1</v>
      </c>
      <c r="AA1586" s="47" t="str">
        <f t="shared" si="189"/>
        <v/>
      </c>
      <c r="AB1586" s="47" t="str">
        <f t="shared" si="190"/>
        <v/>
      </c>
      <c r="AC1586" s="47" t="str">
        <f t="shared" si="191"/>
        <v/>
      </c>
      <c r="AD1586" s="165" t="str">
        <f t="shared" si="187"/>
        <v/>
      </c>
    </row>
    <row r="1587" spans="1:30" x14ac:dyDescent="0.25">
      <c r="A1587" s="48" t="s">
        <v>1982</v>
      </c>
      <c r="B1587" s="48"/>
      <c r="C1587" s="48"/>
      <c r="D1587" s="48"/>
      <c r="E1587" s="48" t="s">
        <v>207</v>
      </c>
      <c r="F1587" s="48" t="s">
        <v>392</v>
      </c>
      <c r="G1587" s="48" t="s">
        <v>11</v>
      </c>
      <c r="H1587" s="48" t="s">
        <v>1983</v>
      </c>
      <c r="I1587" s="48">
        <v>1</v>
      </c>
      <c r="J1587" s="48" t="s">
        <v>1146</v>
      </c>
      <c r="K1587" s="48" t="s">
        <v>1487</v>
      </c>
      <c r="M1587" s="48">
        <f>_xlfn.XLOOKUP(BASE!$A2319,dd_carteira_fundição!A:A,dd_carteira_fundição!G:G,"",0)</f>
        <v>1</v>
      </c>
      <c r="N1587" s="48" t="s">
        <v>1164</v>
      </c>
      <c r="P1587" s="48" t="s">
        <v>1160</v>
      </c>
      <c r="Q1587" s="102"/>
      <c r="R1587" s="48" t="s">
        <v>1690</v>
      </c>
      <c r="S1587" s="48" t="s">
        <v>167</v>
      </c>
      <c r="T1587" s="215">
        <v>151</v>
      </c>
      <c r="U1587" s="48" t="str">
        <f>IFERROR(INDEX('TAXA DE OCUP. RECUR.'!$F$1:$F$60, MATCH(T1587, 'TAXA DE OCUP. RECUR.'!$E$1:$E$60, 0)),"")</f>
        <v>MANDRILH. FISHER MILL - [151]</v>
      </c>
      <c r="V1587" s="216">
        <v>1.8</v>
      </c>
      <c r="W1587" s="102"/>
      <c r="X1587" s="229"/>
      <c r="Y1587" s="229"/>
      <c r="Z1587" s="47">
        <f t="shared" si="188"/>
        <v>1</v>
      </c>
      <c r="AA1587" s="47" t="str">
        <f t="shared" si="189"/>
        <v/>
      </c>
      <c r="AB1587" s="47" t="str">
        <f t="shared" si="190"/>
        <v/>
      </c>
      <c r="AC1587" s="47" t="str">
        <f t="shared" si="191"/>
        <v/>
      </c>
      <c r="AD1587" s="165" t="str">
        <f t="shared" si="187"/>
        <v/>
      </c>
    </row>
    <row r="1588" spans="1:30" x14ac:dyDescent="0.25">
      <c r="A1588" s="48" t="s">
        <v>1982</v>
      </c>
      <c r="B1588" s="48"/>
      <c r="C1588" s="48"/>
      <c r="D1588" s="48"/>
      <c r="E1588" s="48" t="s">
        <v>207</v>
      </c>
      <c r="F1588" s="48" t="s">
        <v>392</v>
      </c>
      <c r="G1588" s="48" t="s">
        <v>11</v>
      </c>
      <c r="H1588" s="48" t="s">
        <v>1983</v>
      </c>
      <c r="I1588" s="48">
        <v>1</v>
      </c>
      <c r="J1588" s="48" t="s">
        <v>1146</v>
      </c>
      <c r="K1588" s="48" t="s">
        <v>1487</v>
      </c>
      <c r="M1588" s="48">
        <f>_xlfn.XLOOKUP(BASE!$A2320,dd_carteira_fundição!A:A,dd_carteira_fundição!G:G,"",0)</f>
        <v>1</v>
      </c>
      <c r="N1588" s="48" t="s">
        <v>1164</v>
      </c>
      <c r="P1588" s="48" t="s">
        <v>1160</v>
      </c>
      <c r="Q1588" s="102"/>
      <c r="R1588" s="48" t="s">
        <v>1690</v>
      </c>
      <c r="S1588" s="48" t="s">
        <v>168</v>
      </c>
      <c r="T1588" s="215">
        <v>560</v>
      </c>
      <c r="U1588" s="48" t="str">
        <f>IFERROR(INDEX('TAXA DE OCUP. RECUR.'!$F$1:$F$60, MATCH(T1588, 'TAXA DE OCUP. RECUR.'!$E$1:$E$60, 0)),"")</f>
        <v>FRESA DROPP HEINN - [560]</v>
      </c>
      <c r="V1588" s="216">
        <v>9.7200000000000006</v>
      </c>
      <c r="W1588" s="102"/>
      <c r="X1588" s="229"/>
      <c r="Y1588" s="229"/>
      <c r="Z1588" s="47">
        <f t="shared" si="188"/>
        <v>1</v>
      </c>
      <c r="AA1588" s="47" t="str">
        <f t="shared" si="189"/>
        <v/>
      </c>
      <c r="AB1588" s="47" t="str">
        <f t="shared" si="190"/>
        <v/>
      </c>
      <c r="AC1588" s="47" t="str">
        <f t="shared" si="191"/>
        <v/>
      </c>
      <c r="AD1588" s="165" t="str">
        <f t="shared" si="187"/>
        <v/>
      </c>
    </row>
    <row r="1589" spans="1:30" x14ac:dyDescent="0.25">
      <c r="A1589" s="48" t="s">
        <v>1982</v>
      </c>
      <c r="B1589" s="48"/>
      <c r="C1589" s="48"/>
      <c r="D1589" s="48"/>
      <c r="E1589" s="48" t="s">
        <v>207</v>
      </c>
      <c r="F1589" s="48" t="s">
        <v>392</v>
      </c>
      <c r="G1589" s="48" t="s">
        <v>11</v>
      </c>
      <c r="H1589" s="48" t="s">
        <v>1983</v>
      </c>
      <c r="I1589" s="48">
        <v>1</v>
      </c>
      <c r="J1589" s="48" t="s">
        <v>1146</v>
      </c>
      <c r="K1589" s="48" t="s">
        <v>1487</v>
      </c>
      <c r="M1589" s="48">
        <f>_xlfn.XLOOKUP(BASE!$A2321,dd_carteira_fundição!A:A,dd_carteira_fundição!G:G,"",0)</f>
        <v>1</v>
      </c>
      <c r="N1589" s="48" t="s">
        <v>1164</v>
      </c>
      <c r="P1589" s="48" t="s">
        <v>1160</v>
      </c>
      <c r="Q1589" s="102"/>
      <c r="R1589" s="48" t="s">
        <v>1690</v>
      </c>
      <c r="S1589" s="48" t="s">
        <v>169</v>
      </c>
      <c r="T1589" s="215">
        <v>610</v>
      </c>
      <c r="U1589" s="48" t="str">
        <f>IFERROR(INDEX('TAXA DE OCUP. RECUR.'!$F$1:$F$60, MATCH(T1589, 'TAXA DE OCUP. RECUR.'!$E$1:$E$60, 0)),"")</f>
        <v>FRESADORA HEYLIGENTASDE - [610]</v>
      </c>
      <c r="V1589" s="216">
        <v>5.4412447530846348</v>
      </c>
      <c r="W1589" s="102"/>
      <c r="X1589" s="229"/>
      <c r="Y1589" s="229"/>
      <c r="Z1589" s="47">
        <f t="shared" si="188"/>
        <v>1</v>
      </c>
      <c r="AA1589" s="47" t="str">
        <f t="shared" si="189"/>
        <v/>
      </c>
      <c r="AB1589" s="47" t="str">
        <f t="shared" si="190"/>
        <v/>
      </c>
      <c r="AC1589" s="47" t="str">
        <f t="shared" si="191"/>
        <v/>
      </c>
      <c r="AD1589" s="165" t="str">
        <f t="shared" si="187"/>
        <v/>
      </c>
    </row>
    <row r="1590" spans="1:30" x14ac:dyDescent="0.25">
      <c r="A1590" s="48" t="s">
        <v>1982</v>
      </c>
      <c r="B1590" s="48"/>
      <c r="C1590" s="48"/>
      <c r="D1590" s="48"/>
      <c r="E1590" s="48" t="s">
        <v>207</v>
      </c>
      <c r="F1590" s="48" t="s">
        <v>392</v>
      </c>
      <c r="G1590" s="48" t="s">
        <v>11</v>
      </c>
      <c r="H1590" s="48" t="s">
        <v>1983</v>
      </c>
      <c r="I1590" s="48">
        <v>1</v>
      </c>
      <c r="J1590" s="48" t="s">
        <v>1146</v>
      </c>
      <c r="K1590" s="48" t="s">
        <v>1487</v>
      </c>
      <c r="M1590" s="48">
        <f>_xlfn.XLOOKUP(BASE!$A2322,dd_carteira_fundição!A:A,dd_carteira_fundição!G:G,"",0)</f>
        <v>1</v>
      </c>
      <c r="N1590" s="48" t="s">
        <v>1164</v>
      </c>
      <c r="P1590" s="48" t="s">
        <v>1160</v>
      </c>
      <c r="Q1590" s="102"/>
      <c r="R1590" s="48" t="s">
        <v>1690</v>
      </c>
      <c r="S1590" s="48" t="s">
        <v>170</v>
      </c>
      <c r="T1590" s="215">
        <v>610</v>
      </c>
      <c r="U1590" s="48" t="str">
        <f>IFERROR(INDEX('TAXA DE OCUP. RECUR.'!$F$1:$F$60, MATCH(T1590, 'TAXA DE OCUP. RECUR.'!$E$1:$E$60, 0)),"")</f>
        <v>FRESADORA HEYLIGENTASDE - [610]</v>
      </c>
      <c r="V1590" s="216">
        <v>2.2980519480519477</v>
      </c>
      <c r="W1590" s="102"/>
      <c r="X1590" s="229"/>
      <c r="Y1590" s="229"/>
      <c r="Z1590" s="47">
        <f t="shared" si="188"/>
        <v>1</v>
      </c>
      <c r="AA1590" s="47" t="str">
        <f t="shared" si="189"/>
        <v/>
      </c>
      <c r="AB1590" s="47" t="str">
        <f t="shared" si="190"/>
        <v/>
      </c>
      <c r="AC1590" s="47" t="str">
        <f t="shared" si="191"/>
        <v/>
      </c>
      <c r="AD1590" s="165" t="str">
        <f t="shared" si="187"/>
        <v/>
      </c>
    </row>
    <row r="1591" spans="1:30" x14ac:dyDescent="0.25">
      <c r="A1591" s="48" t="s">
        <v>1982</v>
      </c>
      <c r="B1591" s="48"/>
      <c r="C1591" s="48"/>
      <c r="D1591" s="48"/>
      <c r="E1591" s="48" t="s">
        <v>207</v>
      </c>
      <c r="F1591" s="48" t="s">
        <v>392</v>
      </c>
      <c r="G1591" s="48" t="s">
        <v>11</v>
      </c>
      <c r="H1591" s="48" t="s">
        <v>1983</v>
      </c>
      <c r="I1591" s="48">
        <v>1</v>
      </c>
      <c r="J1591" s="48" t="s">
        <v>1146</v>
      </c>
      <c r="K1591" s="48" t="s">
        <v>1487</v>
      </c>
      <c r="M1591" s="48">
        <f>_xlfn.XLOOKUP(BASE!$A2323,dd_carteira_fundição!A:A,dd_carteira_fundição!G:G,"",0)</f>
        <v>1</v>
      </c>
      <c r="N1591" s="48" t="s">
        <v>1164</v>
      </c>
      <c r="P1591" s="48" t="s">
        <v>1160</v>
      </c>
      <c r="Q1591" s="102"/>
      <c r="R1591" s="48" t="s">
        <v>158</v>
      </c>
      <c r="S1591" s="48" t="s">
        <v>158</v>
      </c>
      <c r="T1591" s="215">
        <v>2</v>
      </c>
      <c r="U1591" s="48" t="str">
        <f>IFERROR(INDEX('TAXA DE OCUP. RECUR.'!$F$1:$F$60, MATCH(T1591, 'TAXA DE OCUP. RECUR.'!$E$1:$E$60, 0)),"")</f>
        <v>EXPEDIÇÃO</v>
      </c>
      <c r="V1591" s="216">
        <v>1</v>
      </c>
      <c r="W1591" s="102"/>
      <c r="X1591" s="229" t="str">
        <f>_xlfn.XLOOKUP(H1591,'CARTEIRA GERAL - USI.'!J:J,'CARTEIRA GERAL - USI.'!$O:$O,"",0)</f>
        <v/>
      </c>
      <c r="Y1591" s="229"/>
      <c r="Z1591" s="47" t="str">
        <f t="shared" si="188"/>
        <v/>
      </c>
      <c r="AA1591" s="47" t="str">
        <f t="shared" si="189"/>
        <v/>
      </c>
      <c r="AB1591" s="47" t="str">
        <f t="shared" si="190"/>
        <v/>
      </c>
      <c r="AC1591" s="47" t="str">
        <f t="shared" si="191"/>
        <v/>
      </c>
      <c r="AD1591" s="165" t="str">
        <f t="shared" si="187"/>
        <v/>
      </c>
    </row>
    <row r="1592" spans="1:30" x14ac:dyDescent="0.25">
      <c r="A1592" s="48" t="s">
        <v>1984</v>
      </c>
      <c r="B1592" s="48"/>
      <c r="C1592" s="48"/>
      <c r="D1592" s="48"/>
      <c r="E1592" s="48" t="s">
        <v>207</v>
      </c>
      <c r="F1592" s="48" t="s">
        <v>392</v>
      </c>
      <c r="G1592" s="48" t="s">
        <v>11</v>
      </c>
      <c r="H1592" s="48" t="s">
        <v>1985</v>
      </c>
      <c r="I1592" s="48">
        <v>1</v>
      </c>
      <c r="J1592" s="48" t="s">
        <v>1146</v>
      </c>
      <c r="K1592" s="48" t="s">
        <v>1487</v>
      </c>
      <c r="M1592" s="48">
        <f>_xlfn.XLOOKUP(BASE!$A2324,dd_carteira_fundição!A:A,dd_carteira_fundição!G:G,"",0)</f>
        <v>1</v>
      </c>
      <c r="N1592" s="48" t="s">
        <v>1164</v>
      </c>
      <c r="P1592" s="48" t="s">
        <v>1160</v>
      </c>
      <c r="Q1592" s="102"/>
      <c r="R1592" s="48" t="s">
        <v>1687</v>
      </c>
      <c r="S1592" s="48" t="s">
        <v>1156</v>
      </c>
      <c r="T1592" s="215">
        <v>1</v>
      </c>
      <c r="U1592" s="48" t="str">
        <f>IFERROR(INDEX('TAXA DE OCUP. RECUR.'!$F$1:$F$60, MATCH(T1592, 'TAXA DE OCUP. RECUR.'!$E$1:$E$60, 0)),"")</f>
        <v>FUNDIÇÃO MORENO</v>
      </c>
      <c r="V1592" s="216">
        <v>1</v>
      </c>
      <c r="W1592" s="102"/>
      <c r="X1592" s="229" t="str">
        <f>_xlfn.XLOOKUP(H1592,'CARTEIRA GERAL - USI.'!$J:$J,'CARTEIRA GERAL - USI.'!N:N,"",0)</f>
        <v/>
      </c>
      <c r="Y1592" s="229"/>
      <c r="Z1592" s="47" t="str">
        <f t="shared" si="188"/>
        <v/>
      </c>
      <c r="AA1592" s="47" t="str">
        <f t="shared" si="189"/>
        <v/>
      </c>
      <c r="AB1592" s="47" t="str">
        <f t="shared" si="190"/>
        <v/>
      </c>
      <c r="AC1592" s="47" t="str">
        <f t="shared" si="191"/>
        <v/>
      </c>
      <c r="AD1592" s="165" t="str">
        <f t="shared" si="187"/>
        <v/>
      </c>
    </row>
    <row r="1593" spans="1:30" x14ac:dyDescent="0.25">
      <c r="A1593" s="48" t="s">
        <v>1984</v>
      </c>
      <c r="B1593" s="48"/>
      <c r="C1593" s="48"/>
      <c r="D1593" s="48"/>
      <c r="E1593" s="48" t="s">
        <v>207</v>
      </c>
      <c r="F1593" s="48" t="s">
        <v>392</v>
      </c>
      <c r="G1593" s="48" t="s">
        <v>11</v>
      </c>
      <c r="H1593" s="48" t="s">
        <v>1985</v>
      </c>
      <c r="I1593" s="48">
        <v>1</v>
      </c>
      <c r="J1593" s="48" t="s">
        <v>1146</v>
      </c>
      <c r="K1593" s="48" t="s">
        <v>1487</v>
      </c>
      <c r="M1593" s="48">
        <f>_xlfn.XLOOKUP(BASE!$A2325,dd_carteira_fundição!A:A,dd_carteira_fundição!G:G,"",0)</f>
        <v>1</v>
      </c>
      <c r="N1593" s="48" t="s">
        <v>1164</v>
      </c>
      <c r="P1593" s="48" t="s">
        <v>1160</v>
      </c>
      <c r="Q1593" s="102"/>
      <c r="R1593" s="48" t="s">
        <v>1690</v>
      </c>
      <c r="S1593" s="48" t="s">
        <v>166</v>
      </c>
      <c r="T1593" s="215">
        <v>106</v>
      </c>
      <c r="U1593" s="48" t="str">
        <f>IFERROR(INDEX('TAXA DE OCUP. RECUR.'!$F$1:$F$60, MATCH(T1593, 'TAXA DE OCUP. RECUR.'!$E$1:$E$60, 0)),"")</f>
        <v>PLAINA DE MESA POREBA - [106]</v>
      </c>
      <c r="V1593" s="216">
        <v>13.59</v>
      </c>
      <c r="W1593" s="102"/>
      <c r="X1593" s="229"/>
      <c r="Y1593" s="229"/>
      <c r="Z1593" s="47">
        <f t="shared" si="188"/>
        <v>1</v>
      </c>
      <c r="AA1593" s="47" t="str">
        <f t="shared" si="189"/>
        <v/>
      </c>
      <c r="AB1593" s="47" t="str">
        <f t="shared" si="190"/>
        <v/>
      </c>
      <c r="AC1593" s="47" t="str">
        <f t="shared" si="191"/>
        <v/>
      </c>
      <c r="AD1593" s="165" t="str">
        <f t="shared" si="187"/>
        <v/>
      </c>
    </row>
    <row r="1594" spans="1:30" x14ac:dyDescent="0.25">
      <c r="A1594" s="48" t="s">
        <v>1984</v>
      </c>
      <c r="B1594" s="48"/>
      <c r="C1594" s="48"/>
      <c r="D1594" s="48"/>
      <c r="E1594" s="48" t="s">
        <v>207</v>
      </c>
      <c r="F1594" s="48" t="s">
        <v>392</v>
      </c>
      <c r="G1594" s="48" t="s">
        <v>11</v>
      </c>
      <c r="H1594" s="48" t="s">
        <v>1985</v>
      </c>
      <c r="I1594" s="48">
        <v>1</v>
      </c>
      <c r="J1594" s="48" t="s">
        <v>1146</v>
      </c>
      <c r="K1594" s="48" t="s">
        <v>1487</v>
      </c>
      <c r="M1594" s="48">
        <f>_xlfn.XLOOKUP(BASE!$A2326,dd_carteira_fundição!A:A,dd_carteira_fundição!G:G,"",0)</f>
        <v>2</v>
      </c>
      <c r="N1594" s="48" t="s">
        <v>1164</v>
      </c>
      <c r="P1594" s="48" t="s">
        <v>1160</v>
      </c>
      <c r="Q1594" s="102"/>
      <c r="R1594" s="48" t="s">
        <v>1690</v>
      </c>
      <c r="S1594" s="48" t="s">
        <v>167</v>
      </c>
      <c r="T1594" s="215">
        <v>151</v>
      </c>
      <c r="U1594" s="48" t="str">
        <f>IFERROR(INDEX('TAXA DE OCUP. RECUR.'!$F$1:$F$60, MATCH(T1594, 'TAXA DE OCUP. RECUR.'!$E$1:$E$60, 0)),"")</f>
        <v>MANDRILH. FISHER MILL - [151]</v>
      </c>
      <c r="V1594" s="216">
        <v>1.8</v>
      </c>
      <c r="W1594" s="102"/>
      <c r="X1594" s="229"/>
      <c r="Y1594" s="229"/>
      <c r="Z1594" s="47">
        <f t="shared" si="188"/>
        <v>1</v>
      </c>
      <c r="AA1594" s="47" t="str">
        <f t="shared" si="189"/>
        <v/>
      </c>
      <c r="AB1594" s="47" t="str">
        <f t="shared" si="190"/>
        <v/>
      </c>
      <c r="AC1594" s="47" t="str">
        <f t="shared" si="191"/>
        <v/>
      </c>
      <c r="AD1594" s="165" t="str">
        <f t="shared" si="187"/>
        <v/>
      </c>
    </row>
    <row r="1595" spans="1:30" x14ac:dyDescent="0.25">
      <c r="A1595" s="48" t="s">
        <v>1984</v>
      </c>
      <c r="B1595" s="48"/>
      <c r="C1595" s="48"/>
      <c r="D1595" s="48"/>
      <c r="E1595" s="48" t="s">
        <v>207</v>
      </c>
      <c r="F1595" s="48" t="s">
        <v>392</v>
      </c>
      <c r="G1595" s="48" t="s">
        <v>11</v>
      </c>
      <c r="H1595" s="48" t="s">
        <v>1985</v>
      </c>
      <c r="I1595" s="48">
        <v>1</v>
      </c>
      <c r="J1595" s="48" t="s">
        <v>1146</v>
      </c>
      <c r="K1595" s="48" t="s">
        <v>1487</v>
      </c>
      <c r="M1595" s="48">
        <f>_xlfn.XLOOKUP(BASE!$A2327,dd_carteira_fundição!A:A,dd_carteira_fundição!G:G,"",0)</f>
        <v>2</v>
      </c>
      <c r="N1595" s="48" t="s">
        <v>1164</v>
      </c>
      <c r="P1595" s="48" t="s">
        <v>1160</v>
      </c>
      <c r="Q1595" s="102"/>
      <c r="R1595" s="48" t="s">
        <v>1690</v>
      </c>
      <c r="S1595" s="48" t="s">
        <v>168</v>
      </c>
      <c r="T1595" s="215">
        <v>560</v>
      </c>
      <c r="U1595" s="48" t="str">
        <f>IFERROR(INDEX('TAXA DE OCUP. RECUR.'!$F$1:$F$60, MATCH(T1595, 'TAXA DE OCUP. RECUR.'!$E$1:$E$60, 0)),"")</f>
        <v>FRESA DROPP HEINN - [560]</v>
      </c>
      <c r="V1595" s="216">
        <v>9.7200000000000006</v>
      </c>
      <c r="W1595" s="102"/>
      <c r="X1595" s="229"/>
      <c r="Y1595" s="229"/>
      <c r="Z1595" s="47">
        <f t="shared" si="188"/>
        <v>1</v>
      </c>
      <c r="AA1595" s="47" t="str">
        <f t="shared" si="189"/>
        <v/>
      </c>
      <c r="AB1595" s="47" t="str">
        <f t="shared" si="190"/>
        <v/>
      </c>
      <c r="AC1595" s="47" t="str">
        <f t="shared" si="191"/>
        <v/>
      </c>
      <c r="AD1595" s="165" t="str">
        <f t="shared" si="187"/>
        <v/>
      </c>
    </row>
    <row r="1596" spans="1:30" x14ac:dyDescent="0.25">
      <c r="A1596" s="48" t="s">
        <v>1984</v>
      </c>
      <c r="B1596" s="48"/>
      <c r="C1596" s="48"/>
      <c r="D1596" s="48"/>
      <c r="E1596" s="48" t="s">
        <v>207</v>
      </c>
      <c r="F1596" s="48" t="s">
        <v>392</v>
      </c>
      <c r="G1596" s="48" t="s">
        <v>11</v>
      </c>
      <c r="H1596" s="48" t="s">
        <v>1985</v>
      </c>
      <c r="I1596" s="48">
        <v>1</v>
      </c>
      <c r="J1596" s="48" t="s">
        <v>1146</v>
      </c>
      <c r="K1596" s="48" t="s">
        <v>1487</v>
      </c>
      <c r="M1596" s="48">
        <f>_xlfn.XLOOKUP(BASE!$A2328,dd_carteira_fundição!A:A,dd_carteira_fundição!G:G,"",0)</f>
        <v>2</v>
      </c>
      <c r="N1596" s="48" t="s">
        <v>1164</v>
      </c>
      <c r="P1596" s="48" t="s">
        <v>1160</v>
      </c>
      <c r="Q1596" s="102"/>
      <c r="R1596" s="48" t="s">
        <v>1690</v>
      </c>
      <c r="S1596" s="48" t="s">
        <v>169</v>
      </c>
      <c r="T1596" s="215">
        <v>610</v>
      </c>
      <c r="U1596" s="48" t="str">
        <f>IFERROR(INDEX('TAXA DE OCUP. RECUR.'!$F$1:$F$60, MATCH(T1596, 'TAXA DE OCUP. RECUR.'!$E$1:$E$60, 0)),"")</f>
        <v>FRESADORA HEYLIGENTASDE - [610]</v>
      </c>
      <c r="V1596" s="216">
        <v>5.4412447530846348</v>
      </c>
      <c r="W1596" s="102"/>
      <c r="X1596" s="229"/>
      <c r="Y1596" s="229"/>
      <c r="Z1596" s="47">
        <f t="shared" si="188"/>
        <v>1</v>
      </c>
      <c r="AA1596" s="47" t="str">
        <f t="shared" si="189"/>
        <v/>
      </c>
      <c r="AB1596" s="47" t="str">
        <f t="shared" si="190"/>
        <v/>
      </c>
      <c r="AC1596" s="47" t="str">
        <f t="shared" si="191"/>
        <v/>
      </c>
      <c r="AD1596" s="165" t="str">
        <f t="shared" si="187"/>
        <v/>
      </c>
    </row>
    <row r="1597" spans="1:30" x14ac:dyDescent="0.25">
      <c r="A1597" s="48" t="s">
        <v>1984</v>
      </c>
      <c r="B1597" s="48"/>
      <c r="C1597" s="48"/>
      <c r="D1597" s="48"/>
      <c r="E1597" s="48" t="s">
        <v>207</v>
      </c>
      <c r="F1597" s="48" t="s">
        <v>392</v>
      </c>
      <c r="G1597" s="48" t="s">
        <v>11</v>
      </c>
      <c r="H1597" s="48" t="s">
        <v>1985</v>
      </c>
      <c r="I1597" s="48">
        <v>1</v>
      </c>
      <c r="J1597" s="48" t="s">
        <v>1146</v>
      </c>
      <c r="K1597" s="48" t="s">
        <v>1487</v>
      </c>
      <c r="M1597" s="48">
        <f>_xlfn.XLOOKUP(BASE!$A2329,dd_carteira_fundição!A:A,dd_carteira_fundição!G:G,"",0)</f>
        <v>2</v>
      </c>
      <c r="N1597" s="48" t="s">
        <v>1164</v>
      </c>
      <c r="P1597" s="48" t="s">
        <v>1160</v>
      </c>
      <c r="Q1597" s="102"/>
      <c r="R1597" s="48" t="s">
        <v>1690</v>
      </c>
      <c r="S1597" s="48" t="s">
        <v>170</v>
      </c>
      <c r="T1597" s="215">
        <v>610</v>
      </c>
      <c r="U1597" s="48" t="str">
        <f>IFERROR(INDEX('TAXA DE OCUP. RECUR.'!$F$1:$F$60, MATCH(T1597, 'TAXA DE OCUP. RECUR.'!$E$1:$E$60, 0)),"")</f>
        <v>FRESADORA HEYLIGENTASDE - [610]</v>
      </c>
      <c r="V1597" s="216">
        <v>2.2980519480519477</v>
      </c>
      <c r="W1597" s="102"/>
      <c r="X1597" s="229"/>
      <c r="Y1597" s="229"/>
      <c r="Z1597" s="47">
        <f t="shared" si="188"/>
        <v>1</v>
      </c>
      <c r="AA1597" s="47" t="str">
        <f t="shared" si="189"/>
        <v/>
      </c>
      <c r="AB1597" s="47" t="str">
        <f t="shared" si="190"/>
        <v/>
      </c>
      <c r="AC1597" s="47" t="str">
        <f t="shared" si="191"/>
        <v/>
      </c>
      <c r="AD1597" s="165" t="str">
        <f t="shared" si="187"/>
        <v/>
      </c>
    </row>
    <row r="1598" spans="1:30" x14ac:dyDescent="0.25">
      <c r="A1598" s="48" t="s">
        <v>1984</v>
      </c>
      <c r="B1598" s="48"/>
      <c r="C1598" s="48"/>
      <c r="D1598" s="48"/>
      <c r="E1598" s="48" t="s">
        <v>207</v>
      </c>
      <c r="F1598" s="48" t="s">
        <v>392</v>
      </c>
      <c r="G1598" s="48" t="s">
        <v>11</v>
      </c>
      <c r="H1598" s="48" t="s">
        <v>1985</v>
      </c>
      <c r="I1598" s="48">
        <v>1</v>
      </c>
      <c r="J1598" s="48" t="s">
        <v>1146</v>
      </c>
      <c r="K1598" s="48" t="s">
        <v>1487</v>
      </c>
      <c r="M1598" s="48">
        <f>_xlfn.XLOOKUP(BASE!$A2330,dd_carteira_fundição!A:A,dd_carteira_fundição!G:G,"",0)</f>
        <v>2</v>
      </c>
      <c r="N1598" s="48" t="s">
        <v>1164</v>
      </c>
      <c r="P1598" s="48" t="s">
        <v>1160</v>
      </c>
      <c r="Q1598" s="102"/>
      <c r="R1598" s="48" t="s">
        <v>158</v>
      </c>
      <c r="S1598" s="48" t="s">
        <v>158</v>
      </c>
      <c r="T1598" s="215">
        <v>2</v>
      </c>
      <c r="U1598" s="48" t="str">
        <f>IFERROR(INDEX('TAXA DE OCUP. RECUR.'!$F$1:$F$60, MATCH(T1598, 'TAXA DE OCUP. RECUR.'!$E$1:$E$60, 0)),"")</f>
        <v>EXPEDIÇÃO</v>
      </c>
      <c r="V1598" s="216">
        <v>1</v>
      </c>
      <c r="W1598" s="102"/>
      <c r="X1598" s="229" t="str">
        <f>_xlfn.XLOOKUP(H1598,'CARTEIRA GERAL - USI.'!J:J,'CARTEIRA GERAL - USI.'!$O:$O,"",0)</f>
        <v/>
      </c>
      <c r="Y1598" s="229"/>
      <c r="Z1598" s="47" t="str">
        <f t="shared" si="188"/>
        <v/>
      </c>
      <c r="AA1598" s="47" t="str">
        <f t="shared" si="189"/>
        <v/>
      </c>
      <c r="AB1598" s="47" t="str">
        <f t="shared" si="190"/>
        <v/>
      </c>
      <c r="AC1598" s="47" t="str">
        <f t="shared" si="191"/>
        <v/>
      </c>
      <c r="AD1598" s="165" t="str">
        <f t="shared" si="187"/>
        <v/>
      </c>
    </row>
    <row r="1599" spans="1:30" x14ac:dyDescent="0.25">
      <c r="A1599" s="48" t="s">
        <v>1986</v>
      </c>
      <c r="B1599" s="48"/>
      <c r="C1599" s="48"/>
      <c r="D1599" s="48"/>
      <c r="E1599" s="48" t="s">
        <v>204</v>
      </c>
      <c r="F1599" s="48" t="s">
        <v>392</v>
      </c>
      <c r="G1599" s="48" t="s">
        <v>11</v>
      </c>
      <c r="H1599" s="48" t="s">
        <v>1987</v>
      </c>
      <c r="I1599" s="48">
        <v>1</v>
      </c>
      <c r="J1599" s="48" t="s">
        <v>1146</v>
      </c>
      <c r="K1599" s="48" t="s">
        <v>1487</v>
      </c>
      <c r="M1599" s="48">
        <f>_xlfn.XLOOKUP(BASE!$A2331,dd_carteira_fundição!A:A,dd_carteira_fundição!G:G,"",0)</f>
        <v>2</v>
      </c>
      <c r="N1599" s="48" t="s">
        <v>1164</v>
      </c>
      <c r="P1599" s="48" t="s">
        <v>1160</v>
      </c>
      <c r="Q1599" s="102"/>
      <c r="R1599" s="48" t="s">
        <v>1687</v>
      </c>
      <c r="S1599" s="48" t="s">
        <v>1156</v>
      </c>
      <c r="T1599" s="215">
        <v>1</v>
      </c>
      <c r="U1599" s="48" t="str">
        <f>IFERROR(INDEX('TAXA DE OCUP. RECUR.'!$F$1:$F$60, MATCH(T1599, 'TAXA DE OCUP. RECUR.'!$E$1:$E$60, 0)),"")</f>
        <v>FUNDIÇÃO MORENO</v>
      </c>
      <c r="V1599" s="216">
        <v>1</v>
      </c>
      <c r="W1599" s="102"/>
      <c r="X1599" s="229" t="str">
        <f>_xlfn.XLOOKUP(H1599,'CARTEIRA GERAL - USI.'!$J:$J,'CARTEIRA GERAL - USI.'!N:N,"",0)</f>
        <v/>
      </c>
      <c r="Y1599" s="229" t="str">
        <f>X1599</f>
        <v/>
      </c>
      <c r="Z1599" s="47" t="str">
        <f t="shared" si="188"/>
        <v/>
      </c>
      <c r="AA1599" s="47" t="str">
        <f t="shared" si="189"/>
        <v/>
      </c>
      <c r="AB1599" s="47" t="str">
        <f t="shared" si="190"/>
        <v/>
      </c>
      <c r="AC1599" s="47" t="str">
        <f t="shared" si="191"/>
        <v/>
      </c>
      <c r="AD1599" s="165" t="str">
        <f t="shared" si="187"/>
        <v/>
      </c>
    </row>
    <row r="1600" spans="1:30" x14ac:dyDescent="0.25">
      <c r="A1600" s="48" t="s">
        <v>1986</v>
      </c>
      <c r="B1600" s="48"/>
      <c r="C1600" s="48"/>
      <c r="D1600" s="48"/>
      <c r="E1600" s="48" t="s">
        <v>204</v>
      </c>
      <c r="F1600" s="48" t="s">
        <v>392</v>
      </c>
      <c r="G1600" s="48" t="s">
        <v>11</v>
      </c>
      <c r="H1600" s="48" t="s">
        <v>1987</v>
      </c>
      <c r="I1600" s="48">
        <v>1</v>
      </c>
      <c r="J1600" s="48" t="s">
        <v>1146</v>
      </c>
      <c r="K1600" s="48" t="s">
        <v>1487</v>
      </c>
      <c r="M1600" s="48">
        <f>_xlfn.XLOOKUP(BASE!$A2332,dd_carteira_fundição!A:A,dd_carteira_fundição!G:G,"",0)</f>
        <v>3</v>
      </c>
      <c r="N1600" s="48" t="s">
        <v>1164</v>
      </c>
      <c r="P1600" s="48" t="s">
        <v>1160</v>
      </c>
      <c r="Q1600" s="102"/>
      <c r="R1600" s="48" t="s">
        <v>1690</v>
      </c>
      <c r="S1600" s="48" t="s">
        <v>166</v>
      </c>
      <c r="T1600" s="215">
        <v>107</v>
      </c>
      <c r="U1600" s="48" t="str">
        <f>IFERROR(INDEX('TAXA DE OCUP. RECUR.'!$F$1:$F$60, MATCH(T1600, 'TAXA DE OCUP. RECUR.'!$E$1:$E$60, 0)),"")</f>
        <v>PLAINA DE MESA INGERSOL - [107]</v>
      </c>
      <c r="V1600" s="216">
        <v>13.59</v>
      </c>
      <c r="W1600" s="102"/>
      <c r="X1600" s="229">
        <v>46188</v>
      </c>
      <c r="Y1600" s="229"/>
      <c r="Z1600" s="47">
        <f t="shared" si="188"/>
        <v>25</v>
      </c>
      <c r="AA1600" s="47" t="str">
        <f t="shared" si="189"/>
        <v/>
      </c>
      <c r="AB1600" s="47" t="str">
        <f t="shared" si="190"/>
        <v>jun</v>
      </c>
      <c r="AC1600" s="47" t="str">
        <f t="shared" si="191"/>
        <v>2026</v>
      </c>
      <c r="AD1600" s="165" t="str">
        <f t="shared" si="187"/>
        <v/>
      </c>
    </row>
    <row r="1601" spans="1:30" x14ac:dyDescent="0.25">
      <c r="A1601" s="48" t="s">
        <v>1986</v>
      </c>
      <c r="B1601" s="48"/>
      <c r="C1601" s="48"/>
      <c r="D1601" s="48"/>
      <c r="E1601" s="48" t="s">
        <v>204</v>
      </c>
      <c r="F1601" s="48" t="s">
        <v>392</v>
      </c>
      <c r="G1601" s="48" t="s">
        <v>11</v>
      </c>
      <c r="H1601" s="48" t="s">
        <v>1987</v>
      </c>
      <c r="I1601" s="48">
        <v>1</v>
      </c>
      <c r="J1601" s="48" t="s">
        <v>1146</v>
      </c>
      <c r="K1601" s="48" t="s">
        <v>1487</v>
      </c>
      <c r="M1601" s="48">
        <f>_xlfn.XLOOKUP(BASE!$A2333,dd_carteira_fundição!A:A,dd_carteira_fundição!G:G,"",0)</f>
        <v>3</v>
      </c>
      <c r="N1601" s="48" t="s">
        <v>1164</v>
      </c>
      <c r="P1601" s="48" t="s">
        <v>1160</v>
      </c>
      <c r="Q1601" s="102"/>
      <c r="R1601" s="48" t="s">
        <v>1690</v>
      </c>
      <c r="S1601" s="48" t="s">
        <v>167</v>
      </c>
      <c r="T1601" s="215">
        <v>151</v>
      </c>
      <c r="U1601" s="48" t="str">
        <f>IFERROR(INDEX('TAXA DE OCUP. RECUR.'!$F$1:$F$60, MATCH(T1601, 'TAXA DE OCUP. RECUR.'!$E$1:$E$60, 0)),"")</f>
        <v>MANDRILH. FISHER MILL - [151]</v>
      </c>
      <c r="V1601" s="216">
        <v>1.8</v>
      </c>
      <c r="W1601" s="102"/>
      <c r="X1601" s="229">
        <v>46188</v>
      </c>
      <c r="Y1601" s="229">
        <f>X1601</f>
        <v>46188</v>
      </c>
      <c r="Z1601" s="47">
        <f t="shared" si="188"/>
        <v>25</v>
      </c>
      <c r="AA1601" s="47">
        <f t="shared" si="189"/>
        <v>25</v>
      </c>
      <c r="AB1601" s="47" t="str">
        <f t="shared" si="190"/>
        <v>jun</v>
      </c>
      <c r="AC1601" s="47" t="str">
        <f t="shared" si="191"/>
        <v>2026</v>
      </c>
      <c r="AD1601" s="165">
        <f t="shared" si="187"/>
        <v>1</v>
      </c>
    </row>
    <row r="1602" spans="1:30" x14ac:dyDescent="0.25">
      <c r="A1602" s="48" t="s">
        <v>1986</v>
      </c>
      <c r="B1602" s="48"/>
      <c r="C1602" s="48"/>
      <c r="D1602" s="48"/>
      <c r="E1602" s="48" t="s">
        <v>204</v>
      </c>
      <c r="F1602" s="48" t="s">
        <v>392</v>
      </c>
      <c r="G1602" s="48" t="s">
        <v>11</v>
      </c>
      <c r="H1602" s="48" t="s">
        <v>1987</v>
      </c>
      <c r="I1602" s="48">
        <v>1</v>
      </c>
      <c r="J1602" s="48" t="s">
        <v>1146</v>
      </c>
      <c r="K1602" s="48" t="s">
        <v>1487</v>
      </c>
      <c r="M1602" s="48">
        <f>_xlfn.XLOOKUP(BASE!$A2334,dd_carteira_fundição!A:A,dd_carteira_fundição!G:G,"",0)</f>
        <v>3</v>
      </c>
      <c r="N1602" s="48" t="s">
        <v>1164</v>
      </c>
      <c r="P1602" s="48" t="s">
        <v>1160</v>
      </c>
      <c r="Q1602" s="102"/>
      <c r="R1602" s="48" t="s">
        <v>1690</v>
      </c>
      <c r="S1602" s="48" t="s">
        <v>168</v>
      </c>
      <c r="T1602" s="215">
        <v>560</v>
      </c>
      <c r="U1602" s="48" t="str">
        <f>IFERROR(INDEX('TAXA DE OCUP. RECUR.'!$F$1:$F$60, MATCH(T1602, 'TAXA DE OCUP. RECUR.'!$E$1:$E$60, 0)),"")</f>
        <v>FRESA DROPP HEINN - [560]</v>
      </c>
      <c r="V1602" s="216">
        <v>9.7200000000000006</v>
      </c>
      <c r="W1602" s="102"/>
      <c r="X1602" s="229">
        <v>46190</v>
      </c>
      <c r="Y1602" s="229">
        <f>X1602</f>
        <v>46190</v>
      </c>
      <c r="Z1602" s="47">
        <f t="shared" si="188"/>
        <v>25</v>
      </c>
      <c r="AA1602" s="47">
        <f t="shared" si="189"/>
        <v>25</v>
      </c>
      <c r="AB1602" s="47" t="str">
        <f t="shared" si="190"/>
        <v>jun</v>
      </c>
      <c r="AC1602" s="47" t="str">
        <f t="shared" si="191"/>
        <v>2026</v>
      </c>
      <c r="AD1602" s="165">
        <f t="shared" ref="AD1602:AD1665" si="192">IF(Y1602&lt;&gt;"",1,"")</f>
        <v>1</v>
      </c>
    </row>
    <row r="1603" spans="1:30" x14ac:dyDescent="0.25">
      <c r="A1603" s="48" t="s">
        <v>1986</v>
      </c>
      <c r="B1603" s="48"/>
      <c r="C1603" s="48"/>
      <c r="D1603" s="48"/>
      <c r="E1603" s="48" t="s">
        <v>204</v>
      </c>
      <c r="F1603" s="48" t="s">
        <v>392</v>
      </c>
      <c r="G1603" s="48" t="s">
        <v>11</v>
      </c>
      <c r="H1603" s="48" t="s">
        <v>1987</v>
      </c>
      <c r="I1603" s="48">
        <v>1</v>
      </c>
      <c r="J1603" s="48" t="s">
        <v>1146</v>
      </c>
      <c r="K1603" s="48" t="s">
        <v>1487</v>
      </c>
      <c r="M1603" s="48">
        <f>_xlfn.XLOOKUP(BASE!$A2335,dd_carteira_fundição!A:A,dd_carteira_fundição!G:G,"",0)</f>
        <v>3</v>
      </c>
      <c r="N1603" s="48" t="s">
        <v>1164</v>
      </c>
      <c r="P1603" s="48" t="s">
        <v>1160</v>
      </c>
      <c r="Q1603" s="102"/>
      <c r="R1603" s="48" t="s">
        <v>1690</v>
      </c>
      <c r="S1603" s="48" t="s">
        <v>169</v>
      </c>
      <c r="T1603" s="215">
        <v>610</v>
      </c>
      <c r="U1603" s="48" t="str">
        <f>IFERROR(INDEX('TAXA DE OCUP. RECUR.'!$F$1:$F$60, MATCH(T1603, 'TAXA DE OCUP. RECUR.'!$E$1:$E$60, 0)),"")</f>
        <v>FRESADORA HEYLIGENTASDE - [610]</v>
      </c>
      <c r="V1603" s="216">
        <v>5.4412447530846348</v>
      </c>
      <c r="W1603" s="102"/>
      <c r="X1603" s="229">
        <v>46195</v>
      </c>
      <c r="Y1603" s="229"/>
      <c r="Z1603" s="47">
        <f t="shared" ref="Z1603:Z1666" si="193">IFERROR(WEEKNUM(X1603,11),"")</f>
        <v>26</v>
      </c>
      <c r="AA1603" s="47" t="str">
        <f t="shared" ref="AA1603:AA1666" si="194">IF(Y1603&lt;&gt;"",WEEKNUM(Y1603,11),"")</f>
        <v/>
      </c>
      <c r="AB1603" s="47" t="str">
        <f t="shared" si="190"/>
        <v>jun</v>
      </c>
      <c r="AC1603" s="47" t="str">
        <f t="shared" si="191"/>
        <v>2026</v>
      </c>
      <c r="AD1603" s="165" t="str">
        <f t="shared" si="192"/>
        <v/>
      </c>
    </row>
    <row r="1604" spans="1:30" x14ac:dyDescent="0.25">
      <c r="A1604" s="48" t="s">
        <v>1986</v>
      </c>
      <c r="B1604" s="48"/>
      <c r="C1604" s="48"/>
      <c r="D1604" s="48"/>
      <c r="E1604" s="48" t="s">
        <v>204</v>
      </c>
      <c r="F1604" s="48" t="s">
        <v>392</v>
      </c>
      <c r="G1604" s="48" t="s">
        <v>11</v>
      </c>
      <c r="H1604" s="48" t="s">
        <v>1987</v>
      </c>
      <c r="I1604" s="48">
        <v>1</v>
      </c>
      <c r="J1604" s="48" t="s">
        <v>1146</v>
      </c>
      <c r="K1604" s="48" t="s">
        <v>1487</v>
      </c>
      <c r="M1604" s="48">
        <f>_xlfn.XLOOKUP(BASE!$A2336,dd_carteira_fundição!A:A,dd_carteira_fundição!G:G,"",0)</f>
        <v>3</v>
      </c>
      <c r="N1604" s="48" t="s">
        <v>1164</v>
      </c>
      <c r="P1604" s="48" t="s">
        <v>1160</v>
      </c>
      <c r="Q1604" s="102"/>
      <c r="R1604" s="48" t="s">
        <v>1690</v>
      </c>
      <c r="S1604" s="48" t="s">
        <v>170</v>
      </c>
      <c r="T1604" s="215">
        <v>610</v>
      </c>
      <c r="U1604" s="48" t="str">
        <f>IFERROR(INDEX('TAXA DE OCUP. RECUR.'!$F$1:$F$60, MATCH(T1604, 'TAXA DE OCUP. RECUR.'!$E$1:$E$60, 0)),"")</f>
        <v>FRESADORA HEYLIGENTASDE - [610]</v>
      </c>
      <c r="V1604" s="216">
        <v>2.2980519480519477</v>
      </c>
      <c r="W1604" s="102"/>
      <c r="X1604" s="229">
        <v>46195</v>
      </c>
      <c r="Y1604" s="229"/>
      <c r="Z1604" s="47">
        <f t="shared" si="193"/>
        <v>26</v>
      </c>
      <c r="AA1604" s="47" t="str">
        <f t="shared" si="194"/>
        <v/>
      </c>
      <c r="AB1604" s="47" t="str">
        <f t="shared" si="190"/>
        <v>jun</v>
      </c>
      <c r="AC1604" s="47" t="str">
        <f t="shared" si="191"/>
        <v>2026</v>
      </c>
      <c r="AD1604" s="165" t="str">
        <f t="shared" si="192"/>
        <v/>
      </c>
    </row>
    <row r="1605" spans="1:30" x14ac:dyDescent="0.25">
      <c r="A1605" s="48" t="s">
        <v>1986</v>
      </c>
      <c r="B1605" s="48"/>
      <c r="C1605" s="48"/>
      <c r="D1605" s="48"/>
      <c r="E1605" s="48" t="s">
        <v>204</v>
      </c>
      <c r="F1605" s="48" t="s">
        <v>392</v>
      </c>
      <c r="G1605" s="48" t="s">
        <v>11</v>
      </c>
      <c r="H1605" s="48" t="s">
        <v>1987</v>
      </c>
      <c r="I1605" s="48">
        <v>1</v>
      </c>
      <c r="J1605" s="48" t="s">
        <v>1146</v>
      </c>
      <c r="K1605" s="48" t="s">
        <v>1487</v>
      </c>
      <c r="M1605" s="48">
        <f>_xlfn.XLOOKUP(BASE!$A2337,dd_carteira_fundição!A:A,dd_carteira_fundição!G:G,"",0)</f>
        <v>3</v>
      </c>
      <c r="N1605" s="48" t="s">
        <v>1164</v>
      </c>
      <c r="P1605" s="48" t="s">
        <v>1160</v>
      </c>
      <c r="Q1605" s="102"/>
      <c r="R1605" s="48" t="s">
        <v>158</v>
      </c>
      <c r="S1605" s="48" t="s">
        <v>158</v>
      </c>
      <c r="T1605" s="215">
        <v>2</v>
      </c>
      <c r="U1605" s="48" t="str">
        <f>IFERROR(INDEX('TAXA DE OCUP. RECUR.'!$F$1:$F$60, MATCH(T1605, 'TAXA DE OCUP. RECUR.'!$E$1:$E$60, 0)),"")</f>
        <v>EXPEDIÇÃO</v>
      </c>
      <c r="V1605" s="216">
        <v>1</v>
      </c>
      <c r="W1605" s="102"/>
      <c r="X1605" s="229" t="str">
        <f>_xlfn.XLOOKUP(H1605,'CARTEIRA GERAL - USI.'!J:J,'CARTEIRA GERAL - USI.'!$O:$O,"",0)</f>
        <v/>
      </c>
      <c r="Y1605" s="229"/>
      <c r="Z1605" s="47" t="str">
        <f t="shared" si="193"/>
        <v/>
      </c>
      <c r="AA1605" s="47" t="str">
        <f t="shared" si="194"/>
        <v/>
      </c>
      <c r="AB1605" s="47" t="str">
        <f t="shared" si="190"/>
        <v/>
      </c>
      <c r="AC1605" s="47" t="str">
        <f t="shared" si="191"/>
        <v/>
      </c>
      <c r="AD1605" s="165" t="str">
        <f t="shared" si="192"/>
        <v/>
      </c>
    </row>
    <row r="1606" spans="1:30" x14ac:dyDescent="0.25">
      <c r="A1606" s="48" t="s">
        <v>1988</v>
      </c>
      <c r="B1606" s="48"/>
      <c r="C1606" s="48"/>
      <c r="D1606" s="48"/>
      <c r="E1606" s="48" t="s">
        <v>204</v>
      </c>
      <c r="F1606" s="48" t="s">
        <v>392</v>
      </c>
      <c r="G1606" s="48" t="s">
        <v>11</v>
      </c>
      <c r="H1606" s="48" t="s">
        <v>1989</v>
      </c>
      <c r="I1606" s="48">
        <v>1</v>
      </c>
      <c r="J1606" s="48" t="s">
        <v>1146</v>
      </c>
      <c r="K1606" s="48" t="s">
        <v>1487</v>
      </c>
      <c r="M1606" s="48">
        <f>_xlfn.XLOOKUP(BASE!$A2338,dd_carteira_fundição!A:A,dd_carteira_fundição!G:G,"",0)</f>
        <v>4</v>
      </c>
      <c r="N1606" s="48" t="s">
        <v>1164</v>
      </c>
      <c r="P1606" s="48" t="s">
        <v>1160</v>
      </c>
      <c r="Q1606" s="102"/>
      <c r="R1606" s="48" t="s">
        <v>1687</v>
      </c>
      <c r="S1606" s="48" t="s">
        <v>1156</v>
      </c>
      <c r="T1606" s="215">
        <v>1</v>
      </c>
      <c r="U1606" s="48" t="str">
        <f>IFERROR(INDEX('TAXA DE OCUP. RECUR.'!$F$1:$F$60, MATCH(T1606, 'TAXA DE OCUP. RECUR.'!$E$1:$E$60, 0)),"")</f>
        <v>FUNDIÇÃO MORENO</v>
      </c>
      <c r="V1606" s="216">
        <v>1</v>
      </c>
      <c r="W1606" s="102"/>
      <c r="X1606" s="229" t="str">
        <f>_xlfn.XLOOKUP(H1606,'CARTEIRA GERAL - USI.'!$J:$J,'CARTEIRA GERAL - USI.'!N:N,"",0)</f>
        <v/>
      </c>
      <c r="Y1606" s="229"/>
      <c r="Z1606" s="47" t="str">
        <f t="shared" si="193"/>
        <v/>
      </c>
      <c r="AA1606" s="47" t="str">
        <f t="shared" si="194"/>
        <v/>
      </c>
      <c r="AB1606" s="47" t="str">
        <f t="shared" si="190"/>
        <v/>
      </c>
      <c r="AC1606" s="47" t="str">
        <f t="shared" si="191"/>
        <v/>
      </c>
      <c r="AD1606" s="165" t="str">
        <f t="shared" si="192"/>
        <v/>
      </c>
    </row>
    <row r="1607" spans="1:30" x14ac:dyDescent="0.25">
      <c r="A1607" s="48" t="s">
        <v>1988</v>
      </c>
      <c r="B1607" s="48"/>
      <c r="C1607" s="48"/>
      <c r="D1607" s="48"/>
      <c r="E1607" s="48" t="s">
        <v>204</v>
      </c>
      <c r="F1607" s="48" t="s">
        <v>392</v>
      </c>
      <c r="G1607" s="48" t="s">
        <v>11</v>
      </c>
      <c r="H1607" s="48" t="s">
        <v>1989</v>
      </c>
      <c r="I1607" s="48">
        <v>1</v>
      </c>
      <c r="J1607" s="48" t="s">
        <v>1146</v>
      </c>
      <c r="K1607" s="48" t="s">
        <v>1487</v>
      </c>
      <c r="M1607" s="48">
        <f>_xlfn.XLOOKUP(BASE!$A2339,dd_carteira_fundição!A:A,dd_carteira_fundição!G:G,"",0)</f>
        <v>4</v>
      </c>
      <c r="N1607" s="48" t="s">
        <v>1164</v>
      </c>
      <c r="P1607" s="48" t="s">
        <v>1160</v>
      </c>
      <c r="Q1607" s="102"/>
      <c r="R1607" s="48" t="s">
        <v>1690</v>
      </c>
      <c r="S1607" s="48" t="s">
        <v>166</v>
      </c>
      <c r="T1607" s="215">
        <v>106</v>
      </c>
      <c r="U1607" s="48" t="str">
        <f>IFERROR(INDEX('TAXA DE OCUP. RECUR.'!$F$1:$F$60, MATCH(T1607, 'TAXA DE OCUP. RECUR.'!$E$1:$E$60, 0)),"")</f>
        <v>PLAINA DE MESA POREBA - [106]</v>
      </c>
      <c r="V1607" s="216">
        <v>13.59</v>
      </c>
      <c r="W1607" s="102"/>
      <c r="X1607" s="229">
        <v>46182</v>
      </c>
      <c r="Y1607" s="229">
        <v>46182</v>
      </c>
      <c r="Z1607" s="47">
        <f t="shared" si="193"/>
        <v>24</v>
      </c>
      <c r="AA1607" s="47">
        <f t="shared" si="194"/>
        <v>24</v>
      </c>
      <c r="AB1607" s="47" t="str">
        <f t="shared" si="190"/>
        <v>jun</v>
      </c>
      <c r="AC1607" s="47" t="str">
        <f t="shared" si="191"/>
        <v>2026</v>
      </c>
      <c r="AD1607" s="165">
        <f t="shared" si="192"/>
        <v>1</v>
      </c>
    </row>
    <row r="1608" spans="1:30" x14ac:dyDescent="0.25">
      <c r="A1608" s="48" t="s">
        <v>1988</v>
      </c>
      <c r="B1608" s="48"/>
      <c r="C1608" s="48"/>
      <c r="D1608" s="48"/>
      <c r="E1608" s="48" t="s">
        <v>204</v>
      </c>
      <c r="F1608" s="48" t="s">
        <v>392</v>
      </c>
      <c r="G1608" s="48" t="s">
        <v>11</v>
      </c>
      <c r="H1608" s="48" t="s">
        <v>1989</v>
      </c>
      <c r="I1608" s="48">
        <v>1</v>
      </c>
      <c r="J1608" s="48" t="s">
        <v>1146</v>
      </c>
      <c r="K1608" s="48" t="s">
        <v>1487</v>
      </c>
      <c r="M1608" s="48">
        <f>_xlfn.XLOOKUP(BASE!$A2340,dd_carteira_fundição!A:A,dd_carteira_fundição!G:G,"",0)</f>
        <v>4</v>
      </c>
      <c r="N1608" s="48" t="s">
        <v>1164</v>
      </c>
      <c r="P1608" s="48" t="s">
        <v>1160</v>
      </c>
      <c r="Q1608" s="102"/>
      <c r="R1608" s="48" t="s">
        <v>1690</v>
      </c>
      <c r="S1608" s="48" t="s">
        <v>167</v>
      </c>
      <c r="T1608" s="215">
        <v>151</v>
      </c>
      <c r="U1608" s="48" t="str">
        <f>IFERROR(INDEX('TAXA DE OCUP. RECUR.'!$F$1:$F$60, MATCH(T1608, 'TAXA DE OCUP. RECUR.'!$E$1:$E$60, 0)),"")</f>
        <v>MANDRILH. FISHER MILL - [151]</v>
      </c>
      <c r="V1608" s="216">
        <v>1.8</v>
      </c>
      <c r="W1608" s="102"/>
      <c r="X1608" s="229">
        <v>46182</v>
      </c>
      <c r="Y1608" s="229">
        <v>46182</v>
      </c>
      <c r="Z1608" s="47">
        <f t="shared" si="193"/>
        <v>24</v>
      </c>
      <c r="AA1608" s="47">
        <f t="shared" si="194"/>
        <v>24</v>
      </c>
      <c r="AB1608" s="47" t="str">
        <f t="shared" si="190"/>
        <v>jun</v>
      </c>
      <c r="AC1608" s="47" t="str">
        <f t="shared" si="191"/>
        <v>2026</v>
      </c>
      <c r="AD1608" s="165">
        <f t="shared" si="192"/>
        <v>1</v>
      </c>
    </row>
    <row r="1609" spans="1:30" x14ac:dyDescent="0.25">
      <c r="A1609" s="48" t="s">
        <v>1988</v>
      </c>
      <c r="B1609" s="48"/>
      <c r="C1609" s="48"/>
      <c r="D1609" s="48"/>
      <c r="E1609" s="48" t="s">
        <v>204</v>
      </c>
      <c r="F1609" s="48" t="s">
        <v>392</v>
      </c>
      <c r="G1609" s="48" t="s">
        <v>11</v>
      </c>
      <c r="H1609" s="48" t="s">
        <v>1989</v>
      </c>
      <c r="I1609" s="48">
        <v>1</v>
      </c>
      <c r="J1609" s="48" t="s">
        <v>1146</v>
      </c>
      <c r="K1609" s="48" t="s">
        <v>1487</v>
      </c>
      <c r="M1609" s="48">
        <f>_xlfn.XLOOKUP(BASE!$A2341,dd_carteira_fundição!A:A,dd_carteira_fundição!G:G,"",0)</f>
        <v>4</v>
      </c>
      <c r="N1609" s="48" t="s">
        <v>1164</v>
      </c>
      <c r="P1609" s="48" t="s">
        <v>1160</v>
      </c>
      <c r="Q1609" s="102"/>
      <c r="R1609" s="48" t="s">
        <v>1690</v>
      </c>
      <c r="S1609" s="48" t="s">
        <v>168</v>
      </c>
      <c r="T1609" s="215">
        <v>560</v>
      </c>
      <c r="U1609" s="48" t="str">
        <f>IFERROR(INDEX('TAXA DE OCUP. RECUR.'!$F$1:$F$60, MATCH(T1609, 'TAXA DE OCUP. RECUR.'!$E$1:$E$60, 0)),"")</f>
        <v>FRESA DROPP HEINN - [560]</v>
      </c>
      <c r="V1609" s="216">
        <v>9.7200000000000006</v>
      </c>
      <c r="W1609" s="102"/>
      <c r="X1609" s="229">
        <v>46190</v>
      </c>
      <c r="Y1609" s="229">
        <f>X1609</f>
        <v>46190</v>
      </c>
      <c r="Z1609" s="47">
        <f t="shared" si="193"/>
        <v>25</v>
      </c>
      <c r="AA1609" s="47">
        <f t="shared" si="194"/>
        <v>25</v>
      </c>
      <c r="AB1609" s="47" t="str">
        <f t="shared" si="190"/>
        <v>jun</v>
      </c>
      <c r="AC1609" s="47" t="str">
        <f t="shared" si="191"/>
        <v>2026</v>
      </c>
      <c r="AD1609" s="165">
        <f t="shared" si="192"/>
        <v>1</v>
      </c>
    </row>
    <row r="1610" spans="1:30" x14ac:dyDescent="0.25">
      <c r="A1610" s="48" t="s">
        <v>1988</v>
      </c>
      <c r="B1610" s="48"/>
      <c r="C1610" s="48"/>
      <c r="D1610" s="48"/>
      <c r="E1610" s="48" t="s">
        <v>204</v>
      </c>
      <c r="F1610" s="48" t="s">
        <v>392</v>
      </c>
      <c r="G1610" s="48" t="s">
        <v>11</v>
      </c>
      <c r="H1610" s="48" t="s">
        <v>1989</v>
      </c>
      <c r="I1610" s="48">
        <v>1</v>
      </c>
      <c r="J1610" s="48" t="s">
        <v>1146</v>
      </c>
      <c r="K1610" s="48" t="s">
        <v>1487</v>
      </c>
      <c r="M1610" s="48">
        <f>_xlfn.XLOOKUP(BASE!$A2342,dd_carteira_fundição!A:A,dd_carteira_fundição!G:G,"",0)</f>
        <v>4</v>
      </c>
      <c r="N1610" s="48" t="s">
        <v>1164</v>
      </c>
      <c r="P1610" s="48" t="s">
        <v>1160</v>
      </c>
      <c r="Q1610" s="102"/>
      <c r="R1610" s="48" t="s">
        <v>1690</v>
      </c>
      <c r="S1610" s="48" t="s">
        <v>169</v>
      </c>
      <c r="T1610" s="215">
        <v>610</v>
      </c>
      <c r="U1610" s="48" t="str">
        <f>IFERROR(INDEX('TAXA DE OCUP. RECUR.'!$F$1:$F$60, MATCH(T1610, 'TAXA DE OCUP. RECUR.'!$E$1:$E$60, 0)),"")</f>
        <v>FRESADORA HEYLIGENTASDE - [610]</v>
      </c>
      <c r="V1610" s="216">
        <v>5.4412447530846348</v>
      </c>
      <c r="W1610" s="102"/>
      <c r="X1610" s="229">
        <v>46195</v>
      </c>
      <c r="Y1610" s="229"/>
      <c r="Z1610" s="47">
        <f t="shared" si="193"/>
        <v>26</v>
      </c>
      <c r="AA1610" s="47" t="str">
        <f t="shared" si="194"/>
        <v/>
      </c>
      <c r="AB1610" s="47" t="str">
        <f t="shared" si="190"/>
        <v>jun</v>
      </c>
      <c r="AC1610" s="47" t="str">
        <f t="shared" si="191"/>
        <v>2026</v>
      </c>
      <c r="AD1610" s="165" t="str">
        <f t="shared" si="192"/>
        <v/>
      </c>
    </row>
    <row r="1611" spans="1:30" x14ac:dyDescent="0.25">
      <c r="A1611" s="48" t="s">
        <v>1988</v>
      </c>
      <c r="B1611" s="48"/>
      <c r="C1611" s="48"/>
      <c r="D1611" s="48"/>
      <c r="E1611" s="48" t="s">
        <v>204</v>
      </c>
      <c r="F1611" s="48" t="s">
        <v>392</v>
      </c>
      <c r="G1611" s="48" t="s">
        <v>11</v>
      </c>
      <c r="H1611" s="48" t="s">
        <v>1989</v>
      </c>
      <c r="I1611" s="48">
        <v>1</v>
      </c>
      <c r="J1611" s="48" t="s">
        <v>1146</v>
      </c>
      <c r="K1611" s="48" t="s">
        <v>1487</v>
      </c>
      <c r="M1611" s="48">
        <f>_xlfn.XLOOKUP(BASE!$A2343,dd_carteira_fundição!A:A,dd_carteira_fundição!G:G,"",0)</f>
        <v>4</v>
      </c>
      <c r="N1611" s="48" t="s">
        <v>1164</v>
      </c>
      <c r="P1611" s="48" t="s">
        <v>1160</v>
      </c>
      <c r="Q1611" s="102"/>
      <c r="R1611" s="48" t="s">
        <v>1690</v>
      </c>
      <c r="S1611" s="48" t="s">
        <v>170</v>
      </c>
      <c r="T1611" s="215">
        <v>610</v>
      </c>
      <c r="U1611" s="48" t="str">
        <f>IFERROR(INDEX('TAXA DE OCUP. RECUR.'!$F$1:$F$60, MATCH(T1611, 'TAXA DE OCUP. RECUR.'!$E$1:$E$60, 0)),"")</f>
        <v>FRESADORA HEYLIGENTASDE - [610]</v>
      </c>
      <c r="V1611" s="216">
        <v>2.2980519480519477</v>
      </c>
      <c r="W1611" s="102"/>
      <c r="X1611" s="229">
        <v>46195</v>
      </c>
      <c r="Y1611" s="229"/>
      <c r="Z1611" s="47">
        <f t="shared" si="193"/>
        <v>26</v>
      </c>
      <c r="AA1611" s="47" t="str">
        <f t="shared" si="194"/>
        <v/>
      </c>
      <c r="AB1611" s="47" t="str">
        <f t="shared" si="190"/>
        <v>jun</v>
      </c>
      <c r="AC1611" s="47" t="str">
        <f t="shared" si="191"/>
        <v>2026</v>
      </c>
      <c r="AD1611" s="165" t="str">
        <f t="shared" si="192"/>
        <v/>
      </c>
    </row>
    <row r="1612" spans="1:30" x14ac:dyDescent="0.25">
      <c r="A1612" s="48" t="s">
        <v>1988</v>
      </c>
      <c r="B1612" s="48"/>
      <c r="C1612" s="48"/>
      <c r="D1612" s="48"/>
      <c r="E1612" s="48" t="s">
        <v>204</v>
      </c>
      <c r="F1612" s="48" t="s">
        <v>392</v>
      </c>
      <c r="G1612" s="48" t="s">
        <v>11</v>
      </c>
      <c r="H1612" s="48" t="s">
        <v>1989</v>
      </c>
      <c r="I1612" s="48">
        <v>1</v>
      </c>
      <c r="J1612" s="48" t="s">
        <v>1146</v>
      </c>
      <c r="K1612" s="48" t="s">
        <v>1487</v>
      </c>
      <c r="M1612" s="48">
        <f>_xlfn.XLOOKUP(BASE!$A2344,dd_carteira_fundição!A:A,dd_carteira_fundição!G:G,"",0)</f>
        <v>5</v>
      </c>
      <c r="N1612" s="48" t="s">
        <v>1164</v>
      </c>
      <c r="P1612" s="48" t="s">
        <v>1160</v>
      </c>
      <c r="Q1612" s="102"/>
      <c r="R1612" s="48" t="s">
        <v>158</v>
      </c>
      <c r="S1612" s="48" t="s">
        <v>158</v>
      </c>
      <c r="T1612" s="215">
        <v>2</v>
      </c>
      <c r="U1612" s="48" t="str">
        <f>IFERROR(INDEX('TAXA DE OCUP. RECUR.'!$F$1:$F$60, MATCH(T1612, 'TAXA DE OCUP. RECUR.'!$E$1:$E$60, 0)),"")</f>
        <v>EXPEDIÇÃO</v>
      </c>
      <c r="V1612" s="216">
        <v>1</v>
      </c>
      <c r="W1612" s="102"/>
      <c r="X1612" s="229" t="str">
        <f>_xlfn.XLOOKUP(H1612,'CARTEIRA GERAL - USI.'!J:J,'CARTEIRA GERAL - USI.'!$O:$O,"",0)</f>
        <v/>
      </c>
      <c r="Y1612" s="229"/>
      <c r="Z1612" s="47" t="str">
        <f t="shared" si="193"/>
        <v/>
      </c>
      <c r="AA1612" s="47" t="str">
        <f t="shared" si="194"/>
        <v/>
      </c>
      <c r="AB1612" s="47" t="str">
        <f t="shared" si="190"/>
        <v/>
      </c>
      <c r="AC1612" s="47" t="str">
        <f t="shared" si="191"/>
        <v/>
      </c>
      <c r="AD1612" s="165" t="str">
        <f t="shared" si="192"/>
        <v/>
      </c>
    </row>
    <row r="1613" spans="1:30" x14ac:dyDescent="0.25">
      <c r="A1613" s="48" t="s">
        <v>1990</v>
      </c>
      <c r="B1613" s="48"/>
      <c r="C1613" s="48"/>
      <c r="D1613" s="48"/>
      <c r="E1613" s="48" t="s">
        <v>2078</v>
      </c>
      <c r="F1613" s="48" t="s">
        <v>392</v>
      </c>
      <c r="G1613" s="48" t="s">
        <v>11</v>
      </c>
      <c r="H1613" s="48" t="s">
        <v>1991</v>
      </c>
      <c r="I1613" s="48">
        <v>1</v>
      </c>
      <c r="J1613" s="48" t="s">
        <v>1146</v>
      </c>
      <c r="K1613" s="48" t="s">
        <v>1487</v>
      </c>
      <c r="M1613" s="48">
        <f>_xlfn.XLOOKUP(BASE!$A2345,dd_carteira_fundição!A:A,dd_carteira_fundição!G:G,"",0)</f>
        <v>5</v>
      </c>
      <c r="N1613" s="48" t="s">
        <v>1164</v>
      </c>
      <c r="P1613" s="48" t="s">
        <v>1160</v>
      </c>
      <c r="Q1613" s="102"/>
      <c r="R1613" s="48" t="s">
        <v>1687</v>
      </c>
      <c r="S1613" s="48" t="s">
        <v>1156</v>
      </c>
      <c r="T1613" s="215">
        <v>1</v>
      </c>
      <c r="U1613" s="48" t="str">
        <f>IFERROR(INDEX('TAXA DE OCUP. RECUR.'!$F$1:$F$60, MATCH(T1613, 'TAXA DE OCUP. RECUR.'!$E$1:$E$60, 0)),"")</f>
        <v>FUNDIÇÃO MORENO</v>
      </c>
      <c r="V1613" s="216">
        <v>1</v>
      </c>
      <c r="W1613" s="102"/>
      <c r="X1613" s="229" t="str">
        <f>_xlfn.XLOOKUP(H1613,'CARTEIRA GERAL - USI.'!$J:$J,'CARTEIRA GERAL - USI.'!N:N,"",0)</f>
        <v/>
      </c>
      <c r="Y1613" s="229"/>
      <c r="Z1613" s="47" t="str">
        <f t="shared" si="193"/>
        <v/>
      </c>
      <c r="AA1613" s="47" t="str">
        <f t="shared" si="194"/>
        <v/>
      </c>
      <c r="AB1613" s="47" t="str">
        <f t="shared" si="190"/>
        <v/>
      </c>
      <c r="AC1613" s="47" t="str">
        <f t="shared" si="191"/>
        <v/>
      </c>
      <c r="AD1613" s="165" t="str">
        <f t="shared" si="192"/>
        <v/>
      </c>
    </row>
    <row r="1614" spans="1:30" x14ac:dyDescent="0.25">
      <c r="A1614" s="48" t="s">
        <v>1990</v>
      </c>
      <c r="B1614" s="48"/>
      <c r="C1614" s="48"/>
      <c r="D1614" s="48"/>
      <c r="E1614" s="48" t="s">
        <v>2078</v>
      </c>
      <c r="F1614" s="48" t="s">
        <v>392</v>
      </c>
      <c r="G1614" s="48" t="s">
        <v>11</v>
      </c>
      <c r="H1614" s="48" t="s">
        <v>1991</v>
      </c>
      <c r="I1614" s="48">
        <v>1</v>
      </c>
      <c r="J1614" s="48" t="s">
        <v>1146</v>
      </c>
      <c r="K1614" s="48" t="s">
        <v>1487</v>
      </c>
      <c r="M1614" s="48">
        <f>_xlfn.XLOOKUP(BASE!$A2346,dd_carteira_fundição!A:A,dd_carteira_fundição!G:G,"",0)</f>
        <v>5</v>
      </c>
      <c r="N1614" s="48" t="s">
        <v>1164</v>
      </c>
      <c r="P1614" s="48" t="s">
        <v>1160</v>
      </c>
      <c r="Q1614" s="102"/>
      <c r="R1614" s="48" t="s">
        <v>1690</v>
      </c>
      <c r="S1614" s="48" t="s">
        <v>166</v>
      </c>
      <c r="T1614" s="215">
        <v>106</v>
      </c>
      <c r="U1614" s="48" t="str">
        <f>IFERROR(INDEX('TAXA DE OCUP. RECUR.'!$F$1:$F$60, MATCH(T1614, 'TAXA DE OCUP. RECUR.'!$E$1:$E$60, 0)),"")</f>
        <v>PLAINA DE MESA POREBA - [106]</v>
      </c>
      <c r="V1614" s="216">
        <v>13.59</v>
      </c>
      <c r="W1614" s="102"/>
      <c r="X1614" s="229"/>
      <c r="Y1614" s="229"/>
      <c r="Z1614" s="47">
        <f t="shared" si="193"/>
        <v>1</v>
      </c>
      <c r="AA1614" s="47" t="str">
        <f t="shared" si="194"/>
        <v/>
      </c>
      <c r="AB1614" s="47" t="str">
        <f t="shared" si="190"/>
        <v/>
      </c>
      <c r="AC1614" s="47" t="str">
        <f t="shared" si="191"/>
        <v/>
      </c>
      <c r="AD1614" s="165" t="str">
        <f t="shared" si="192"/>
        <v/>
      </c>
    </row>
    <row r="1615" spans="1:30" x14ac:dyDescent="0.25">
      <c r="A1615" s="48" t="s">
        <v>1990</v>
      </c>
      <c r="B1615" s="48"/>
      <c r="C1615" s="48"/>
      <c r="D1615" s="48"/>
      <c r="E1615" s="48" t="s">
        <v>2078</v>
      </c>
      <c r="F1615" s="48" t="s">
        <v>392</v>
      </c>
      <c r="G1615" s="48" t="s">
        <v>11</v>
      </c>
      <c r="H1615" s="48" t="s">
        <v>1991</v>
      </c>
      <c r="I1615" s="48">
        <v>1</v>
      </c>
      <c r="J1615" s="48" t="s">
        <v>1146</v>
      </c>
      <c r="K1615" s="48" t="s">
        <v>1487</v>
      </c>
      <c r="M1615" s="48">
        <f>_xlfn.XLOOKUP(BASE!$A2347,dd_carteira_fundição!A:A,dd_carteira_fundição!G:G,"",0)</f>
        <v>5</v>
      </c>
      <c r="N1615" s="48" t="s">
        <v>1164</v>
      </c>
      <c r="P1615" s="48" t="s">
        <v>1160</v>
      </c>
      <c r="Q1615" s="102"/>
      <c r="R1615" s="48" t="s">
        <v>1690</v>
      </c>
      <c r="S1615" s="48" t="s">
        <v>167</v>
      </c>
      <c r="T1615" s="215">
        <v>151</v>
      </c>
      <c r="U1615" s="48" t="str">
        <f>IFERROR(INDEX('TAXA DE OCUP. RECUR.'!$F$1:$F$60, MATCH(T1615, 'TAXA DE OCUP. RECUR.'!$E$1:$E$60, 0)),"")</f>
        <v>MANDRILH. FISHER MILL - [151]</v>
      </c>
      <c r="V1615" s="216">
        <v>1.8</v>
      </c>
      <c r="W1615" s="102"/>
      <c r="X1615" s="229"/>
      <c r="Y1615" s="229"/>
      <c r="Z1615" s="47">
        <f t="shared" si="193"/>
        <v>1</v>
      </c>
      <c r="AA1615" s="47" t="str">
        <f t="shared" si="194"/>
        <v/>
      </c>
      <c r="AB1615" s="47" t="str">
        <f t="shared" si="190"/>
        <v/>
      </c>
      <c r="AC1615" s="47" t="str">
        <f t="shared" si="191"/>
        <v/>
      </c>
      <c r="AD1615" s="165" t="str">
        <f t="shared" si="192"/>
        <v/>
      </c>
    </row>
    <row r="1616" spans="1:30" x14ac:dyDescent="0.25">
      <c r="A1616" s="48" t="s">
        <v>1990</v>
      </c>
      <c r="B1616" s="48"/>
      <c r="C1616" s="48"/>
      <c r="D1616" s="48"/>
      <c r="E1616" s="48" t="s">
        <v>2078</v>
      </c>
      <c r="F1616" s="48" t="s">
        <v>392</v>
      </c>
      <c r="G1616" s="48" t="s">
        <v>11</v>
      </c>
      <c r="H1616" s="48" t="s">
        <v>1991</v>
      </c>
      <c r="I1616" s="48">
        <v>1</v>
      </c>
      <c r="J1616" s="48" t="s">
        <v>1146</v>
      </c>
      <c r="K1616" s="48" t="s">
        <v>1487</v>
      </c>
      <c r="M1616" s="48">
        <f>_xlfn.XLOOKUP(BASE!$A2348,dd_carteira_fundição!A:A,dd_carteira_fundição!G:G,"",0)</f>
        <v>5</v>
      </c>
      <c r="N1616" s="48" t="s">
        <v>1164</v>
      </c>
      <c r="P1616" s="48" t="s">
        <v>1160</v>
      </c>
      <c r="Q1616" s="102"/>
      <c r="R1616" s="48" t="s">
        <v>1690</v>
      </c>
      <c r="S1616" s="48" t="s">
        <v>168</v>
      </c>
      <c r="T1616" s="215">
        <v>560</v>
      </c>
      <c r="U1616" s="48" t="str">
        <f>IFERROR(INDEX('TAXA DE OCUP. RECUR.'!$F$1:$F$60, MATCH(T1616, 'TAXA DE OCUP. RECUR.'!$E$1:$E$60, 0)),"")</f>
        <v>FRESA DROPP HEINN - [560]</v>
      </c>
      <c r="V1616" s="216">
        <v>9.7200000000000006</v>
      </c>
      <c r="W1616" s="102"/>
      <c r="X1616" s="229"/>
      <c r="Y1616" s="229"/>
      <c r="Z1616" s="47">
        <f t="shared" si="193"/>
        <v>1</v>
      </c>
      <c r="AA1616" s="47" t="str">
        <f t="shared" si="194"/>
        <v/>
      </c>
      <c r="AB1616" s="47" t="str">
        <f t="shared" si="190"/>
        <v/>
      </c>
      <c r="AC1616" s="47" t="str">
        <f t="shared" si="191"/>
        <v/>
      </c>
      <c r="AD1616" s="165" t="str">
        <f t="shared" si="192"/>
        <v/>
      </c>
    </row>
    <row r="1617" spans="1:30" x14ac:dyDescent="0.25">
      <c r="A1617" s="48" t="s">
        <v>1990</v>
      </c>
      <c r="B1617" s="48"/>
      <c r="C1617" s="48"/>
      <c r="D1617" s="48"/>
      <c r="E1617" s="48" t="s">
        <v>2078</v>
      </c>
      <c r="F1617" s="48" t="s">
        <v>392</v>
      </c>
      <c r="G1617" s="48" t="s">
        <v>11</v>
      </c>
      <c r="H1617" s="48" t="s">
        <v>1991</v>
      </c>
      <c r="I1617" s="48">
        <v>1</v>
      </c>
      <c r="J1617" s="48" t="s">
        <v>1146</v>
      </c>
      <c r="K1617" s="48" t="s">
        <v>1487</v>
      </c>
      <c r="M1617" s="48">
        <f>_xlfn.XLOOKUP(BASE!$A2349,dd_carteira_fundição!A:A,dd_carteira_fundição!G:G,"",0)</f>
        <v>5</v>
      </c>
      <c r="N1617" s="48" t="s">
        <v>1164</v>
      </c>
      <c r="P1617" s="48" t="s">
        <v>1160</v>
      </c>
      <c r="Q1617" s="102"/>
      <c r="R1617" s="48" t="s">
        <v>1690</v>
      </c>
      <c r="S1617" s="48" t="s">
        <v>169</v>
      </c>
      <c r="T1617" s="215">
        <v>610</v>
      </c>
      <c r="U1617" s="48" t="str">
        <f>IFERROR(INDEX('TAXA DE OCUP. RECUR.'!$F$1:$F$60, MATCH(T1617, 'TAXA DE OCUP. RECUR.'!$E$1:$E$60, 0)),"")</f>
        <v>FRESADORA HEYLIGENTASDE - [610]</v>
      </c>
      <c r="V1617" s="216">
        <v>5.4412447530846348</v>
      </c>
      <c r="W1617" s="102"/>
      <c r="X1617" s="229"/>
      <c r="Y1617" s="229"/>
      <c r="Z1617" s="47">
        <f t="shared" si="193"/>
        <v>1</v>
      </c>
      <c r="AA1617" s="47" t="str">
        <f t="shared" si="194"/>
        <v/>
      </c>
      <c r="AB1617" s="47" t="str">
        <f t="shared" si="190"/>
        <v/>
      </c>
      <c r="AC1617" s="47" t="str">
        <f t="shared" si="191"/>
        <v/>
      </c>
      <c r="AD1617" s="165" t="str">
        <f t="shared" si="192"/>
        <v/>
      </c>
    </row>
    <row r="1618" spans="1:30" x14ac:dyDescent="0.25">
      <c r="A1618" s="48" t="s">
        <v>1990</v>
      </c>
      <c r="B1618" s="48"/>
      <c r="C1618" s="48"/>
      <c r="D1618" s="48"/>
      <c r="E1618" s="48" t="s">
        <v>2078</v>
      </c>
      <c r="F1618" s="48" t="s">
        <v>392</v>
      </c>
      <c r="G1618" s="48" t="s">
        <v>11</v>
      </c>
      <c r="H1618" s="48" t="s">
        <v>1991</v>
      </c>
      <c r="I1618" s="48">
        <v>1</v>
      </c>
      <c r="J1618" s="48" t="s">
        <v>1146</v>
      </c>
      <c r="K1618" s="48" t="s">
        <v>1487</v>
      </c>
      <c r="M1618" s="48">
        <f>_xlfn.XLOOKUP(BASE!$A2350,dd_carteira_fundição!A:A,dd_carteira_fundição!G:G,"",0)</f>
        <v>1</v>
      </c>
      <c r="N1618" s="48" t="s">
        <v>1164</v>
      </c>
      <c r="P1618" s="48" t="s">
        <v>1160</v>
      </c>
      <c r="Q1618" s="102"/>
      <c r="R1618" s="48" t="s">
        <v>1690</v>
      </c>
      <c r="S1618" s="48" t="s">
        <v>170</v>
      </c>
      <c r="T1618" s="215">
        <v>610</v>
      </c>
      <c r="U1618" s="48" t="str">
        <f>IFERROR(INDEX('TAXA DE OCUP. RECUR.'!$F$1:$F$60, MATCH(T1618, 'TAXA DE OCUP. RECUR.'!$E$1:$E$60, 0)),"")</f>
        <v>FRESADORA HEYLIGENTASDE - [610]</v>
      </c>
      <c r="V1618" s="216">
        <v>2.2980519480519477</v>
      </c>
      <c r="W1618" s="102"/>
      <c r="X1618" s="229"/>
      <c r="Y1618" s="229"/>
      <c r="Z1618" s="47">
        <f t="shared" si="193"/>
        <v>1</v>
      </c>
      <c r="AA1618" s="47" t="str">
        <f t="shared" si="194"/>
        <v/>
      </c>
      <c r="AB1618" s="47" t="str">
        <f t="shared" si="190"/>
        <v/>
      </c>
      <c r="AC1618" s="47" t="str">
        <f t="shared" si="191"/>
        <v/>
      </c>
      <c r="AD1618" s="165" t="str">
        <f t="shared" si="192"/>
        <v/>
      </c>
    </row>
    <row r="1619" spans="1:30" x14ac:dyDescent="0.25">
      <c r="A1619" s="48" t="s">
        <v>1990</v>
      </c>
      <c r="B1619" s="48"/>
      <c r="C1619" s="48"/>
      <c r="D1619" s="48"/>
      <c r="E1619" s="48" t="s">
        <v>2078</v>
      </c>
      <c r="F1619" s="48" t="s">
        <v>392</v>
      </c>
      <c r="G1619" s="48" t="s">
        <v>11</v>
      </c>
      <c r="H1619" s="48" t="s">
        <v>1991</v>
      </c>
      <c r="I1619" s="48">
        <v>1</v>
      </c>
      <c r="J1619" s="48" t="s">
        <v>1146</v>
      </c>
      <c r="K1619" s="48" t="s">
        <v>1487</v>
      </c>
      <c r="M1619" s="48">
        <f>_xlfn.XLOOKUP(BASE!$A2351,dd_carteira_fundição!A:A,dd_carteira_fundição!G:G,"",0)</f>
        <v>1</v>
      </c>
      <c r="N1619" s="48" t="s">
        <v>1164</v>
      </c>
      <c r="P1619" s="48" t="s">
        <v>1160</v>
      </c>
      <c r="Q1619" s="102"/>
      <c r="R1619" s="48" t="s">
        <v>158</v>
      </c>
      <c r="S1619" s="48" t="s">
        <v>158</v>
      </c>
      <c r="T1619" s="215">
        <v>2</v>
      </c>
      <c r="U1619" s="48" t="str">
        <f>IFERROR(INDEX('TAXA DE OCUP. RECUR.'!$F$1:$F$60, MATCH(T1619, 'TAXA DE OCUP. RECUR.'!$E$1:$E$60, 0)),"")</f>
        <v>EXPEDIÇÃO</v>
      </c>
      <c r="V1619" s="216">
        <v>1</v>
      </c>
      <c r="W1619" s="102"/>
      <c r="X1619" s="229" t="str">
        <f>_xlfn.XLOOKUP(H1619,'CARTEIRA GERAL - USI.'!J:J,'CARTEIRA GERAL - USI.'!$O:$O,"",0)</f>
        <v/>
      </c>
      <c r="Y1619" s="229"/>
      <c r="Z1619" s="47" t="str">
        <f t="shared" si="193"/>
        <v/>
      </c>
      <c r="AA1619" s="47" t="str">
        <f t="shared" si="194"/>
        <v/>
      </c>
      <c r="AB1619" s="47" t="str">
        <f t="shared" si="190"/>
        <v/>
      </c>
      <c r="AC1619" s="47" t="str">
        <f t="shared" si="191"/>
        <v/>
      </c>
      <c r="AD1619" s="165" t="str">
        <f t="shared" si="192"/>
        <v/>
      </c>
    </row>
    <row r="1620" spans="1:30" x14ac:dyDescent="0.25">
      <c r="A1620" s="48" t="s">
        <v>1992</v>
      </c>
      <c r="B1620" s="48"/>
      <c r="C1620" s="48"/>
      <c r="D1620" s="48"/>
      <c r="E1620" s="48" t="s">
        <v>2078</v>
      </c>
      <c r="F1620" s="48" t="s">
        <v>392</v>
      </c>
      <c r="G1620" s="48" t="s">
        <v>11</v>
      </c>
      <c r="H1620" s="48" t="s">
        <v>1993</v>
      </c>
      <c r="I1620" s="48">
        <v>1</v>
      </c>
      <c r="J1620" s="48" t="s">
        <v>1146</v>
      </c>
      <c r="K1620" s="48" t="s">
        <v>1487</v>
      </c>
      <c r="M1620" s="48">
        <f>_xlfn.XLOOKUP(BASE!$A2352,dd_carteira_fundição!A:A,dd_carteira_fundição!G:G,"",0)</f>
        <v>1</v>
      </c>
      <c r="N1620" s="48" t="s">
        <v>1164</v>
      </c>
      <c r="P1620" s="48" t="s">
        <v>1160</v>
      </c>
      <c r="Q1620" s="102"/>
      <c r="R1620" s="48" t="s">
        <v>1687</v>
      </c>
      <c r="S1620" s="48" t="s">
        <v>1156</v>
      </c>
      <c r="T1620" s="215">
        <v>1</v>
      </c>
      <c r="U1620" s="48" t="str">
        <f>IFERROR(INDEX('TAXA DE OCUP. RECUR.'!$F$1:$F$60, MATCH(T1620, 'TAXA DE OCUP. RECUR.'!$E$1:$E$60, 0)),"")</f>
        <v>FUNDIÇÃO MORENO</v>
      </c>
      <c r="V1620" s="216">
        <v>1</v>
      </c>
      <c r="W1620" s="102"/>
      <c r="X1620" s="229" t="str">
        <f>_xlfn.XLOOKUP(H1620,'CARTEIRA GERAL - USI.'!$J:$J,'CARTEIRA GERAL - USI.'!N:N,"",0)</f>
        <v/>
      </c>
      <c r="Y1620" s="229"/>
      <c r="Z1620" s="47" t="str">
        <f t="shared" si="193"/>
        <v/>
      </c>
      <c r="AA1620" s="47" t="str">
        <f t="shared" si="194"/>
        <v/>
      </c>
      <c r="AB1620" s="47" t="str">
        <f t="shared" si="190"/>
        <v/>
      </c>
      <c r="AC1620" s="47" t="str">
        <f t="shared" si="191"/>
        <v/>
      </c>
      <c r="AD1620" s="165" t="str">
        <f t="shared" si="192"/>
        <v/>
      </c>
    </row>
    <row r="1621" spans="1:30" x14ac:dyDescent="0.25">
      <c r="A1621" s="48" t="s">
        <v>1992</v>
      </c>
      <c r="B1621" s="48"/>
      <c r="C1621" s="48"/>
      <c r="D1621" s="48"/>
      <c r="E1621" s="48" t="s">
        <v>2078</v>
      </c>
      <c r="F1621" s="48" t="s">
        <v>392</v>
      </c>
      <c r="G1621" s="48" t="s">
        <v>11</v>
      </c>
      <c r="H1621" s="48" t="s">
        <v>1993</v>
      </c>
      <c r="I1621" s="48">
        <v>1</v>
      </c>
      <c r="J1621" s="48" t="s">
        <v>1146</v>
      </c>
      <c r="K1621" s="48" t="s">
        <v>1487</v>
      </c>
      <c r="M1621" s="48">
        <f>_xlfn.XLOOKUP(BASE!$A2353,dd_carteira_fundição!A:A,dd_carteira_fundição!G:G,"",0)</f>
        <v>1</v>
      </c>
      <c r="N1621" s="48" t="s">
        <v>1164</v>
      </c>
      <c r="P1621" s="48" t="s">
        <v>1160</v>
      </c>
      <c r="Q1621" s="102"/>
      <c r="R1621" s="48" t="s">
        <v>1690</v>
      </c>
      <c r="S1621" s="48" t="s">
        <v>166</v>
      </c>
      <c r="T1621" s="215">
        <v>106</v>
      </c>
      <c r="U1621" s="48" t="str">
        <f>IFERROR(INDEX('TAXA DE OCUP. RECUR.'!$F$1:$F$60, MATCH(T1621, 'TAXA DE OCUP. RECUR.'!$E$1:$E$60, 0)),"")</f>
        <v>PLAINA DE MESA POREBA - [106]</v>
      </c>
      <c r="V1621" s="216">
        <v>13.59</v>
      </c>
      <c r="W1621" s="102"/>
      <c r="X1621" s="229"/>
      <c r="Y1621" s="229"/>
      <c r="Z1621" s="47">
        <f t="shared" si="193"/>
        <v>1</v>
      </c>
      <c r="AA1621" s="47" t="str">
        <f t="shared" si="194"/>
        <v/>
      </c>
      <c r="AB1621" s="47" t="str">
        <f t="shared" si="190"/>
        <v/>
      </c>
      <c r="AC1621" s="47" t="str">
        <f t="shared" si="191"/>
        <v/>
      </c>
      <c r="AD1621" s="165" t="str">
        <f t="shared" si="192"/>
        <v/>
      </c>
    </row>
    <row r="1622" spans="1:30" x14ac:dyDescent="0.25">
      <c r="A1622" s="48" t="s">
        <v>1992</v>
      </c>
      <c r="B1622" s="48"/>
      <c r="C1622" s="48"/>
      <c r="D1622" s="48"/>
      <c r="E1622" s="48" t="s">
        <v>2078</v>
      </c>
      <c r="F1622" s="48" t="s">
        <v>392</v>
      </c>
      <c r="G1622" s="48" t="s">
        <v>11</v>
      </c>
      <c r="H1622" s="48" t="s">
        <v>1993</v>
      </c>
      <c r="I1622" s="48">
        <v>1</v>
      </c>
      <c r="J1622" s="48" t="s">
        <v>1146</v>
      </c>
      <c r="K1622" s="48" t="s">
        <v>1487</v>
      </c>
      <c r="M1622" s="48">
        <f>_xlfn.XLOOKUP(BASE!$A2354,dd_carteira_fundição!A:A,dd_carteira_fundição!G:G,"",0)</f>
        <v>1</v>
      </c>
      <c r="N1622" s="48" t="s">
        <v>1164</v>
      </c>
      <c r="P1622" s="48" t="s">
        <v>1160</v>
      </c>
      <c r="Q1622" s="102"/>
      <c r="R1622" s="48" t="s">
        <v>1690</v>
      </c>
      <c r="S1622" s="48" t="s">
        <v>167</v>
      </c>
      <c r="T1622" s="215">
        <v>151</v>
      </c>
      <c r="U1622" s="48" t="str">
        <f>IFERROR(INDEX('TAXA DE OCUP. RECUR.'!$F$1:$F$60, MATCH(T1622, 'TAXA DE OCUP. RECUR.'!$E$1:$E$60, 0)),"")</f>
        <v>MANDRILH. FISHER MILL - [151]</v>
      </c>
      <c r="V1622" s="216">
        <v>1.8</v>
      </c>
      <c r="W1622" s="102"/>
      <c r="X1622" s="229"/>
      <c r="Y1622" s="229"/>
      <c r="Z1622" s="47">
        <f t="shared" si="193"/>
        <v>1</v>
      </c>
      <c r="AA1622" s="47" t="str">
        <f t="shared" si="194"/>
        <v/>
      </c>
      <c r="AB1622" s="47" t="str">
        <f t="shared" si="190"/>
        <v/>
      </c>
      <c r="AC1622" s="47" t="str">
        <f t="shared" si="191"/>
        <v/>
      </c>
      <c r="AD1622" s="165" t="str">
        <f t="shared" si="192"/>
        <v/>
      </c>
    </row>
    <row r="1623" spans="1:30" x14ac:dyDescent="0.25">
      <c r="A1623" s="48" t="s">
        <v>1992</v>
      </c>
      <c r="B1623" s="48"/>
      <c r="C1623" s="48"/>
      <c r="D1623" s="48"/>
      <c r="E1623" s="48" t="s">
        <v>2078</v>
      </c>
      <c r="F1623" s="48" t="s">
        <v>392</v>
      </c>
      <c r="G1623" s="48" t="s">
        <v>11</v>
      </c>
      <c r="H1623" s="48" t="s">
        <v>1993</v>
      </c>
      <c r="I1623" s="48">
        <v>1</v>
      </c>
      <c r="J1623" s="48" t="s">
        <v>1146</v>
      </c>
      <c r="K1623" s="48" t="s">
        <v>1487</v>
      </c>
      <c r="M1623" s="48">
        <f>_xlfn.XLOOKUP(BASE!$A2355,dd_carteira_fundição!A:A,dd_carteira_fundição!G:G,"",0)</f>
        <v>1</v>
      </c>
      <c r="N1623" s="48" t="s">
        <v>1164</v>
      </c>
      <c r="P1623" s="48" t="s">
        <v>1160</v>
      </c>
      <c r="Q1623" s="102"/>
      <c r="R1623" s="48" t="s">
        <v>1690</v>
      </c>
      <c r="S1623" s="48" t="s">
        <v>168</v>
      </c>
      <c r="T1623" s="215">
        <v>560</v>
      </c>
      <c r="U1623" s="48" t="str">
        <f>IFERROR(INDEX('TAXA DE OCUP. RECUR.'!$F$1:$F$60, MATCH(T1623, 'TAXA DE OCUP. RECUR.'!$E$1:$E$60, 0)),"")</f>
        <v>FRESA DROPP HEINN - [560]</v>
      </c>
      <c r="V1623" s="216">
        <v>9.7200000000000006</v>
      </c>
      <c r="W1623" s="102"/>
      <c r="X1623" s="229"/>
      <c r="Y1623" s="229"/>
      <c r="Z1623" s="47">
        <f t="shared" si="193"/>
        <v>1</v>
      </c>
      <c r="AA1623" s="47" t="str">
        <f t="shared" si="194"/>
        <v/>
      </c>
      <c r="AB1623" s="47" t="str">
        <f t="shared" si="190"/>
        <v/>
      </c>
      <c r="AC1623" s="47" t="str">
        <f t="shared" si="191"/>
        <v/>
      </c>
      <c r="AD1623" s="165" t="str">
        <f t="shared" si="192"/>
        <v/>
      </c>
    </row>
    <row r="1624" spans="1:30" x14ac:dyDescent="0.25">
      <c r="A1624" s="48" t="s">
        <v>1992</v>
      </c>
      <c r="B1624" s="48"/>
      <c r="C1624" s="48"/>
      <c r="D1624" s="48"/>
      <c r="E1624" s="48" t="s">
        <v>2078</v>
      </c>
      <c r="F1624" s="48" t="s">
        <v>392</v>
      </c>
      <c r="G1624" s="48" t="s">
        <v>11</v>
      </c>
      <c r="H1624" s="48" t="s">
        <v>1993</v>
      </c>
      <c r="I1624" s="48">
        <v>1</v>
      </c>
      <c r="J1624" s="48" t="s">
        <v>1146</v>
      </c>
      <c r="K1624" s="48" t="s">
        <v>1487</v>
      </c>
      <c r="M1624" s="48">
        <f>_xlfn.XLOOKUP(BASE!$A2356,dd_carteira_fundição!A:A,dd_carteira_fundição!G:G,"",0)</f>
        <v>6</v>
      </c>
      <c r="N1624" s="48" t="s">
        <v>1164</v>
      </c>
      <c r="P1624" s="48" t="s">
        <v>1160</v>
      </c>
      <c r="Q1624" s="102"/>
      <c r="R1624" s="48" t="s">
        <v>1690</v>
      </c>
      <c r="S1624" s="48" t="s">
        <v>169</v>
      </c>
      <c r="T1624" s="215">
        <v>610</v>
      </c>
      <c r="U1624" s="48" t="str">
        <f>IFERROR(INDEX('TAXA DE OCUP. RECUR.'!$F$1:$F$60, MATCH(T1624, 'TAXA DE OCUP. RECUR.'!$E$1:$E$60, 0)),"")</f>
        <v>FRESADORA HEYLIGENTASDE - [610]</v>
      </c>
      <c r="V1624" s="216">
        <v>5.4412447530846348</v>
      </c>
      <c r="W1624" s="102"/>
      <c r="X1624" s="229"/>
      <c r="Y1624" s="229"/>
      <c r="Z1624" s="47">
        <f t="shared" si="193"/>
        <v>1</v>
      </c>
      <c r="AA1624" s="47" t="str">
        <f t="shared" si="194"/>
        <v/>
      </c>
      <c r="AB1624" s="47" t="str">
        <f t="shared" si="190"/>
        <v/>
      </c>
      <c r="AC1624" s="47" t="str">
        <f t="shared" si="191"/>
        <v/>
      </c>
      <c r="AD1624" s="165" t="str">
        <f t="shared" si="192"/>
        <v/>
      </c>
    </row>
    <row r="1625" spans="1:30" x14ac:dyDescent="0.25">
      <c r="A1625" s="48" t="s">
        <v>1992</v>
      </c>
      <c r="B1625" s="48"/>
      <c r="C1625" s="48"/>
      <c r="D1625" s="48"/>
      <c r="E1625" s="48" t="s">
        <v>2078</v>
      </c>
      <c r="F1625" s="48" t="s">
        <v>392</v>
      </c>
      <c r="G1625" s="48" t="s">
        <v>11</v>
      </c>
      <c r="H1625" s="48" t="s">
        <v>1993</v>
      </c>
      <c r="I1625" s="48">
        <v>1</v>
      </c>
      <c r="J1625" s="48" t="s">
        <v>1146</v>
      </c>
      <c r="K1625" s="48" t="s">
        <v>1487</v>
      </c>
      <c r="M1625" s="48">
        <f>_xlfn.XLOOKUP(BASE!$A2357,dd_carteira_fundição!A:A,dd_carteira_fundição!G:G,"",0)</f>
        <v>6</v>
      </c>
      <c r="N1625" s="48" t="s">
        <v>1164</v>
      </c>
      <c r="P1625" s="48" t="s">
        <v>1160</v>
      </c>
      <c r="Q1625" s="102"/>
      <c r="R1625" s="48" t="s">
        <v>1690</v>
      </c>
      <c r="S1625" s="48" t="s">
        <v>170</v>
      </c>
      <c r="T1625" s="215">
        <v>610</v>
      </c>
      <c r="U1625" s="48" t="str">
        <f>IFERROR(INDEX('TAXA DE OCUP. RECUR.'!$F$1:$F$60, MATCH(T1625, 'TAXA DE OCUP. RECUR.'!$E$1:$E$60, 0)),"")</f>
        <v>FRESADORA HEYLIGENTASDE - [610]</v>
      </c>
      <c r="V1625" s="216">
        <v>2.2980519480519477</v>
      </c>
      <c r="W1625" s="102"/>
      <c r="X1625" s="229"/>
      <c r="Y1625" s="229"/>
      <c r="Z1625" s="47">
        <f t="shared" si="193"/>
        <v>1</v>
      </c>
      <c r="AA1625" s="47" t="str">
        <f t="shared" si="194"/>
        <v/>
      </c>
      <c r="AB1625" s="47" t="str">
        <f t="shared" si="190"/>
        <v/>
      </c>
      <c r="AC1625" s="47" t="str">
        <f t="shared" si="191"/>
        <v/>
      </c>
      <c r="AD1625" s="165" t="str">
        <f t="shared" si="192"/>
        <v/>
      </c>
    </row>
    <row r="1626" spans="1:30" x14ac:dyDescent="0.25">
      <c r="A1626" s="48" t="s">
        <v>1992</v>
      </c>
      <c r="B1626" s="48"/>
      <c r="C1626" s="48"/>
      <c r="D1626" s="48"/>
      <c r="E1626" s="48" t="s">
        <v>2078</v>
      </c>
      <c r="F1626" s="48" t="s">
        <v>392</v>
      </c>
      <c r="G1626" s="48" t="s">
        <v>11</v>
      </c>
      <c r="H1626" s="48" t="s">
        <v>1993</v>
      </c>
      <c r="I1626" s="48">
        <v>1</v>
      </c>
      <c r="J1626" s="48" t="s">
        <v>1146</v>
      </c>
      <c r="K1626" s="48" t="s">
        <v>1487</v>
      </c>
      <c r="M1626" s="48">
        <f>_xlfn.XLOOKUP(BASE!$A2358,dd_carteira_fundição!A:A,dd_carteira_fundição!G:G,"",0)</f>
        <v>6</v>
      </c>
      <c r="N1626" s="48" t="s">
        <v>1164</v>
      </c>
      <c r="P1626" s="48" t="s">
        <v>1160</v>
      </c>
      <c r="Q1626" s="102"/>
      <c r="R1626" s="48" t="s">
        <v>158</v>
      </c>
      <c r="S1626" s="48" t="s">
        <v>158</v>
      </c>
      <c r="T1626" s="215">
        <v>2</v>
      </c>
      <c r="U1626" s="48" t="str">
        <f>IFERROR(INDEX('TAXA DE OCUP. RECUR.'!$F$1:$F$60, MATCH(T1626, 'TAXA DE OCUP. RECUR.'!$E$1:$E$60, 0)),"")</f>
        <v>EXPEDIÇÃO</v>
      </c>
      <c r="V1626" s="216">
        <v>1</v>
      </c>
      <c r="W1626" s="102"/>
      <c r="X1626" s="229" t="str">
        <f>_xlfn.XLOOKUP(H1626,'CARTEIRA GERAL - USI.'!J:J,'CARTEIRA GERAL - USI.'!$O:$O,"",0)</f>
        <v/>
      </c>
      <c r="Y1626" s="229"/>
      <c r="Z1626" s="47" t="str">
        <f t="shared" si="193"/>
        <v/>
      </c>
      <c r="AA1626" s="47" t="str">
        <f t="shared" si="194"/>
        <v/>
      </c>
      <c r="AB1626" s="47" t="str">
        <f t="shared" si="190"/>
        <v/>
      </c>
      <c r="AC1626" s="47" t="str">
        <f t="shared" si="191"/>
        <v/>
      </c>
      <c r="AD1626" s="165" t="str">
        <f t="shared" si="192"/>
        <v/>
      </c>
    </row>
    <row r="1627" spans="1:30" x14ac:dyDescent="0.25">
      <c r="A1627" s="48" t="s">
        <v>1994</v>
      </c>
      <c r="B1627" s="48"/>
      <c r="C1627" s="48"/>
      <c r="D1627" s="48"/>
      <c r="E1627" s="48" t="s">
        <v>2078</v>
      </c>
      <c r="F1627" s="48" t="s">
        <v>392</v>
      </c>
      <c r="G1627" s="48" t="s">
        <v>11</v>
      </c>
      <c r="H1627" s="48" t="s">
        <v>1995</v>
      </c>
      <c r="I1627" s="48">
        <v>1</v>
      </c>
      <c r="J1627" s="48" t="s">
        <v>1146</v>
      </c>
      <c r="K1627" s="48" t="s">
        <v>1487</v>
      </c>
      <c r="M1627" s="48">
        <f>_xlfn.XLOOKUP(BASE!$A2359,dd_carteira_fundição!A:A,dd_carteira_fundição!G:G,"",0)</f>
        <v>6</v>
      </c>
      <c r="N1627" s="48" t="s">
        <v>1164</v>
      </c>
      <c r="P1627" s="48" t="s">
        <v>1160</v>
      </c>
      <c r="Q1627" s="102"/>
      <c r="R1627" s="48" t="s">
        <v>1687</v>
      </c>
      <c r="S1627" s="48" t="s">
        <v>1156</v>
      </c>
      <c r="T1627" s="215">
        <v>1</v>
      </c>
      <c r="U1627" s="48" t="str">
        <f>IFERROR(INDEX('TAXA DE OCUP. RECUR.'!$F$1:$F$60, MATCH(T1627, 'TAXA DE OCUP. RECUR.'!$E$1:$E$60, 0)),"")</f>
        <v>FUNDIÇÃO MORENO</v>
      </c>
      <c r="V1627" s="216">
        <v>1</v>
      </c>
      <c r="W1627" s="102"/>
      <c r="X1627" s="229" t="str">
        <f>_xlfn.XLOOKUP(H1627,'CARTEIRA GERAL - USI.'!$J:$J,'CARTEIRA GERAL - USI.'!N:N,"",0)</f>
        <v/>
      </c>
      <c r="Y1627" s="229">
        <v>46189</v>
      </c>
      <c r="Z1627" s="47" t="str">
        <f t="shared" si="193"/>
        <v/>
      </c>
      <c r="AA1627" s="47">
        <f t="shared" si="194"/>
        <v>25</v>
      </c>
      <c r="AB1627" s="47" t="str">
        <f t="shared" si="190"/>
        <v/>
      </c>
      <c r="AC1627" s="47" t="str">
        <f t="shared" si="191"/>
        <v/>
      </c>
      <c r="AD1627" s="165">
        <f t="shared" si="192"/>
        <v>1</v>
      </c>
    </row>
    <row r="1628" spans="1:30" x14ac:dyDescent="0.25">
      <c r="A1628" s="48" t="s">
        <v>1994</v>
      </c>
      <c r="B1628" s="48"/>
      <c r="C1628" s="48"/>
      <c r="D1628" s="48"/>
      <c r="E1628" s="48" t="s">
        <v>2078</v>
      </c>
      <c r="F1628" s="48" t="s">
        <v>392</v>
      </c>
      <c r="G1628" s="48" t="s">
        <v>11</v>
      </c>
      <c r="H1628" s="48" t="s">
        <v>1995</v>
      </c>
      <c r="I1628" s="48">
        <v>1</v>
      </c>
      <c r="J1628" s="48" t="s">
        <v>1146</v>
      </c>
      <c r="K1628" s="48" t="s">
        <v>1487</v>
      </c>
      <c r="M1628" s="48">
        <f>_xlfn.XLOOKUP(BASE!$A2360,dd_carteira_fundição!A:A,dd_carteira_fundição!G:G,"",0)</f>
        <v>6</v>
      </c>
      <c r="N1628" s="48" t="s">
        <v>1164</v>
      </c>
      <c r="P1628" s="48" t="s">
        <v>1160</v>
      </c>
      <c r="Q1628" s="102"/>
      <c r="R1628" s="48" t="s">
        <v>1690</v>
      </c>
      <c r="S1628" s="48" t="s">
        <v>166</v>
      </c>
      <c r="T1628" s="215">
        <v>106</v>
      </c>
      <c r="U1628" s="48" t="str">
        <f>IFERROR(INDEX('TAXA DE OCUP. RECUR.'!$F$1:$F$60, MATCH(T1628, 'TAXA DE OCUP. RECUR.'!$E$1:$E$60, 0)),"")</f>
        <v>PLAINA DE MESA POREBA - [106]</v>
      </c>
      <c r="V1628" s="216">
        <v>13.59</v>
      </c>
      <c r="W1628" s="102"/>
      <c r="X1628" s="229"/>
      <c r="Y1628" s="229"/>
      <c r="Z1628" s="47">
        <f t="shared" si="193"/>
        <v>1</v>
      </c>
      <c r="AA1628" s="47" t="str">
        <f t="shared" si="194"/>
        <v/>
      </c>
      <c r="AB1628" s="47" t="str">
        <f t="shared" si="190"/>
        <v/>
      </c>
      <c r="AC1628" s="47" t="str">
        <f t="shared" si="191"/>
        <v/>
      </c>
      <c r="AD1628" s="165" t="str">
        <f t="shared" si="192"/>
        <v/>
      </c>
    </row>
    <row r="1629" spans="1:30" x14ac:dyDescent="0.25">
      <c r="A1629" s="48" t="s">
        <v>1994</v>
      </c>
      <c r="B1629" s="48"/>
      <c r="C1629" s="48"/>
      <c r="D1629" s="48"/>
      <c r="E1629" s="48" t="s">
        <v>2078</v>
      </c>
      <c r="F1629" s="48" t="s">
        <v>392</v>
      </c>
      <c r="G1629" s="48" t="s">
        <v>11</v>
      </c>
      <c r="H1629" s="48" t="s">
        <v>1995</v>
      </c>
      <c r="I1629" s="48">
        <v>1</v>
      </c>
      <c r="J1629" s="48" t="s">
        <v>1146</v>
      </c>
      <c r="K1629" s="48" t="s">
        <v>1487</v>
      </c>
      <c r="M1629" s="48">
        <f>_xlfn.XLOOKUP(BASE!$A2361,dd_carteira_fundição!A:A,dd_carteira_fundição!G:G,"",0)</f>
        <v>6</v>
      </c>
      <c r="N1629" s="48" t="s">
        <v>1164</v>
      </c>
      <c r="P1629" s="48" t="s">
        <v>1160</v>
      </c>
      <c r="Q1629" s="102"/>
      <c r="R1629" s="48" t="s">
        <v>1690</v>
      </c>
      <c r="S1629" s="48" t="s">
        <v>167</v>
      </c>
      <c r="T1629" s="215">
        <v>151</v>
      </c>
      <c r="U1629" s="48" t="str">
        <f>IFERROR(INDEX('TAXA DE OCUP. RECUR.'!$F$1:$F$60, MATCH(T1629, 'TAXA DE OCUP. RECUR.'!$E$1:$E$60, 0)),"")</f>
        <v>MANDRILH. FISHER MILL - [151]</v>
      </c>
      <c r="V1629" s="216">
        <v>1.8</v>
      </c>
      <c r="W1629" s="102"/>
      <c r="X1629" s="229"/>
      <c r="Y1629" s="229"/>
      <c r="Z1629" s="47">
        <f t="shared" si="193"/>
        <v>1</v>
      </c>
      <c r="AA1629" s="47" t="str">
        <f t="shared" si="194"/>
        <v/>
      </c>
      <c r="AB1629" s="47" t="str">
        <f t="shared" si="190"/>
        <v/>
      </c>
      <c r="AC1629" s="47" t="str">
        <f t="shared" si="191"/>
        <v/>
      </c>
      <c r="AD1629" s="165" t="str">
        <f t="shared" si="192"/>
        <v/>
      </c>
    </row>
    <row r="1630" spans="1:30" x14ac:dyDescent="0.25">
      <c r="A1630" s="48" t="s">
        <v>1994</v>
      </c>
      <c r="B1630" s="48"/>
      <c r="C1630" s="48"/>
      <c r="D1630" s="48"/>
      <c r="E1630" s="48" t="s">
        <v>2078</v>
      </c>
      <c r="F1630" s="48" t="s">
        <v>392</v>
      </c>
      <c r="G1630" s="48" t="s">
        <v>11</v>
      </c>
      <c r="H1630" s="48" t="s">
        <v>1995</v>
      </c>
      <c r="I1630" s="48">
        <v>1</v>
      </c>
      <c r="J1630" s="48" t="s">
        <v>1146</v>
      </c>
      <c r="K1630" s="48" t="s">
        <v>1487</v>
      </c>
      <c r="M1630" s="48">
        <f>_xlfn.XLOOKUP(BASE!$A2362,dd_carteira_fundição!A:A,dd_carteira_fundição!G:G,"",0)</f>
        <v>5</v>
      </c>
      <c r="N1630" s="48" t="s">
        <v>1164</v>
      </c>
      <c r="P1630" s="48" t="s">
        <v>1160</v>
      </c>
      <c r="Q1630" s="102"/>
      <c r="R1630" s="48" t="s">
        <v>1690</v>
      </c>
      <c r="S1630" s="48" t="s">
        <v>168</v>
      </c>
      <c r="T1630" s="215">
        <v>560</v>
      </c>
      <c r="U1630" s="48" t="str">
        <f>IFERROR(INDEX('TAXA DE OCUP. RECUR.'!$F$1:$F$60, MATCH(T1630, 'TAXA DE OCUP. RECUR.'!$E$1:$E$60, 0)),"")</f>
        <v>FRESA DROPP HEINN - [560]</v>
      </c>
      <c r="V1630" s="216">
        <v>9.7200000000000006</v>
      </c>
      <c r="W1630" s="102"/>
      <c r="X1630" s="229"/>
      <c r="Y1630" s="229"/>
      <c r="Z1630" s="47">
        <f t="shared" si="193"/>
        <v>1</v>
      </c>
      <c r="AA1630" s="47" t="str">
        <f t="shared" si="194"/>
        <v/>
      </c>
      <c r="AB1630" s="47" t="str">
        <f t="shared" si="190"/>
        <v/>
      </c>
      <c r="AC1630" s="47" t="str">
        <f t="shared" si="191"/>
        <v/>
      </c>
      <c r="AD1630" s="165" t="str">
        <f t="shared" si="192"/>
        <v/>
      </c>
    </row>
    <row r="1631" spans="1:30" x14ac:dyDescent="0.25">
      <c r="A1631" s="48" t="s">
        <v>1994</v>
      </c>
      <c r="B1631" s="48"/>
      <c r="C1631" s="48"/>
      <c r="D1631" s="48"/>
      <c r="E1631" s="48" t="s">
        <v>2078</v>
      </c>
      <c r="F1631" s="48" t="s">
        <v>392</v>
      </c>
      <c r="G1631" s="48" t="s">
        <v>11</v>
      </c>
      <c r="H1631" s="48" t="s">
        <v>1995</v>
      </c>
      <c r="I1631" s="48">
        <v>1</v>
      </c>
      <c r="J1631" s="48" t="s">
        <v>1146</v>
      </c>
      <c r="K1631" s="48" t="s">
        <v>1487</v>
      </c>
      <c r="M1631" s="48">
        <f>_xlfn.XLOOKUP(BASE!$A2363,dd_carteira_fundição!A:A,dd_carteira_fundição!G:G,"",0)</f>
        <v>5</v>
      </c>
      <c r="N1631" s="48" t="s">
        <v>1164</v>
      </c>
      <c r="P1631" s="48" t="s">
        <v>1160</v>
      </c>
      <c r="Q1631" s="102"/>
      <c r="R1631" s="48" t="s">
        <v>1690</v>
      </c>
      <c r="S1631" s="48" t="s">
        <v>169</v>
      </c>
      <c r="T1631" s="215">
        <v>610</v>
      </c>
      <c r="U1631" s="48" t="str">
        <f>IFERROR(INDEX('TAXA DE OCUP. RECUR.'!$F$1:$F$60, MATCH(T1631, 'TAXA DE OCUP. RECUR.'!$E$1:$E$60, 0)),"")</f>
        <v>FRESADORA HEYLIGENTASDE - [610]</v>
      </c>
      <c r="V1631" s="216">
        <v>5.4412447530846348</v>
      </c>
      <c r="W1631" s="102"/>
      <c r="X1631" s="229"/>
      <c r="Y1631" s="229"/>
      <c r="Z1631" s="47">
        <f t="shared" si="193"/>
        <v>1</v>
      </c>
      <c r="AA1631" s="47" t="str">
        <f t="shared" si="194"/>
        <v/>
      </c>
      <c r="AB1631" s="47" t="str">
        <f t="shared" si="190"/>
        <v/>
      </c>
      <c r="AC1631" s="47" t="str">
        <f t="shared" si="191"/>
        <v/>
      </c>
      <c r="AD1631" s="165" t="str">
        <f t="shared" si="192"/>
        <v/>
      </c>
    </row>
    <row r="1632" spans="1:30" x14ac:dyDescent="0.25">
      <c r="A1632" s="48" t="s">
        <v>1994</v>
      </c>
      <c r="B1632" s="48"/>
      <c r="C1632" s="48"/>
      <c r="D1632" s="48"/>
      <c r="E1632" s="48" t="s">
        <v>2078</v>
      </c>
      <c r="F1632" s="48" t="s">
        <v>392</v>
      </c>
      <c r="G1632" s="48" t="s">
        <v>11</v>
      </c>
      <c r="H1632" s="48" t="s">
        <v>1995</v>
      </c>
      <c r="I1632" s="48">
        <v>1</v>
      </c>
      <c r="J1632" s="48" t="s">
        <v>1146</v>
      </c>
      <c r="K1632" s="48" t="s">
        <v>1487</v>
      </c>
      <c r="M1632" s="48">
        <f>_xlfn.XLOOKUP(BASE!$A2364,dd_carteira_fundição!A:A,dd_carteira_fundição!G:G,"",0)</f>
        <v>5</v>
      </c>
      <c r="N1632" s="48" t="s">
        <v>1164</v>
      </c>
      <c r="P1632" s="48" t="s">
        <v>1160</v>
      </c>
      <c r="Q1632" s="102"/>
      <c r="R1632" s="48" t="s">
        <v>1690</v>
      </c>
      <c r="S1632" s="48" t="s">
        <v>170</v>
      </c>
      <c r="T1632" s="215">
        <v>610</v>
      </c>
      <c r="U1632" s="48" t="str">
        <f>IFERROR(INDEX('TAXA DE OCUP. RECUR.'!$F$1:$F$60, MATCH(T1632, 'TAXA DE OCUP. RECUR.'!$E$1:$E$60, 0)),"")</f>
        <v>FRESADORA HEYLIGENTASDE - [610]</v>
      </c>
      <c r="V1632" s="216">
        <v>2.2980519480519477</v>
      </c>
      <c r="W1632" s="102"/>
      <c r="X1632" s="229"/>
      <c r="Y1632" s="229"/>
      <c r="Z1632" s="47">
        <f t="shared" si="193"/>
        <v>1</v>
      </c>
      <c r="AA1632" s="47" t="str">
        <f t="shared" si="194"/>
        <v/>
      </c>
      <c r="AB1632" s="47" t="str">
        <f t="shared" si="190"/>
        <v/>
      </c>
      <c r="AC1632" s="47" t="str">
        <f t="shared" si="191"/>
        <v/>
      </c>
      <c r="AD1632" s="165" t="str">
        <f t="shared" si="192"/>
        <v/>
      </c>
    </row>
    <row r="1633" spans="1:30" x14ac:dyDescent="0.25">
      <c r="A1633" s="48" t="s">
        <v>1994</v>
      </c>
      <c r="B1633" s="48"/>
      <c r="C1633" s="48"/>
      <c r="D1633" s="48"/>
      <c r="E1633" s="48" t="s">
        <v>2078</v>
      </c>
      <c r="F1633" s="48" t="s">
        <v>392</v>
      </c>
      <c r="G1633" s="48" t="s">
        <v>11</v>
      </c>
      <c r="H1633" s="48" t="s">
        <v>1995</v>
      </c>
      <c r="I1633" s="48">
        <v>1</v>
      </c>
      <c r="J1633" s="48" t="s">
        <v>1146</v>
      </c>
      <c r="K1633" s="48" t="s">
        <v>1487</v>
      </c>
      <c r="M1633" s="48">
        <f>_xlfn.XLOOKUP(BASE!$A2365,dd_carteira_fundição!A:A,dd_carteira_fundição!G:G,"",0)</f>
        <v>5</v>
      </c>
      <c r="N1633" s="48" t="s">
        <v>1164</v>
      </c>
      <c r="P1633" s="48" t="s">
        <v>1160</v>
      </c>
      <c r="Q1633" s="102"/>
      <c r="R1633" s="48" t="s">
        <v>158</v>
      </c>
      <c r="S1633" s="48" t="s">
        <v>158</v>
      </c>
      <c r="T1633" s="215">
        <v>2</v>
      </c>
      <c r="U1633" s="48" t="str">
        <f>IFERROR(INDEX('TAXA DE OCUP. RECUR.'!$F$1:$F$60, MATCH(T1633, 'TAXA DE OCUP. RECUR.'!$E$1:$E$60, 0)),"")</f>
        <v>EXPEDIÇÃO</v>
      </c>
      <c r="V1633" s="216">
        <v>1</v>
      </c>
      <c r="W1633" s="102"/>
      <c r="X1633" s="229" t="str">
        <f>_xlfn.XLOOKUP(H1633,'CARTEIRA GERAL - USI.'!J:J,'CARTEIRA GERAL - USI.'!$O:$O,"",0)</f>
        <v/>
      </c>
      <c r="Y1633" s="229"/>
      <c r="Z1633" s="47" t="str">
        <f t="shared" si="193"/>
        <v/>
      </c>
      <c r="AA1633" s="47" t="str">
        <f t="shared" si="194"/>
        <v/>
      </c>
      <c r="AB1633" s="47" t="str">
        <f t="shared" si="190"/>
        <v/>
      </c>
      <c r="AC1633" s="47" t="str">
        <f t="shared" si="191"/>
        <v/>
      </c>
      <c r="AD1633" s="165" t="str">
        <f t="shared" si="192"/>
        <v/>
      </c>
    </row>
    <row r="1634" spans="1:30" x14ac:dyDescent="0.25">
      <c r="A1634" s="48" t="s">
        <v>1996</v>
      </c>
      <c r="B1634" s="48"/>
      <c r="C1634" s="48"/>
      <c r="D1634" s="48"/>
      <c r="E1634" s="48" t="s">
        <v>2078</v>
      </c>
      <c r="F1634" s="48" t="s">
        <v>392</v>
      </c>
      <c r="G1634" s="48" t="s">
        <v>11</v>
      </c>
      <c r="H1634" s="48" t="s">
        <v>1997</v>
      </c>
      <c r="I1634" s="48">
        <v>1</v>
      </c>
      <c r="J1634" s="48" t="s">
        <v>1146</v>
      </c>
      <c r="K1634" s="48" t="s">
        <v>1487</v>
      </c>
      <c r="M1634" s="48">
        <f>_xlfn.XLOOKUP(BASE!$A2366,dd_carteira_fundição!A:A,dd_carteira_fundição!G:G,"",0)</f>
        <v>5</v>
      </c>
      <c r="N1634" s="48" t="s">
        <v>1164</v>
      </c>
      <c r="P1634" s="48" t="s">
        <v>1160</v>
      </c>
      <c r="Q1634" s="102"/>
      <c r="R1634" s="48" t="s">
        <v>1687</v>
      </c>
      <c r="S1634" s="48" t="s">
        <v>1156</v>
      </c>
      <c r="T1634" s="215">
        <v>1</v>
      </c>
      <c r="U1634" s="48" t="str">
        <f>IFERROR(INDEX('TAXA DE OCUP. RECUR.'!$F$1:$F$60, MATCH(T1634, 'TAXA DE OCUP. RECUR.'!$E$1:$E$60, 0)),"")</f>
        <v>FUNDIÇÃO MORENO</v>
      </c>
      <c r="V1634" s="216">
        <v>1</v>
      </c>
      <c r="W1634" s="102"/>
      <c r="X1634" s="229" t="str">
        <f>_xlfn.XLOOKUP(H1634,'CARTEIRA GERAL - USI.'!$J:$J,'CARTEIRA GERAL - USI.'!N:N,"",0)</f>
        <v/>
      </c>
      <c r="Y1634" s="229">
        <v>46188</v>
      </c>
      <c r="Z1634" s="47" t="str">
        <f t="shared" si="193"/>
        <v/>
      </c>
      <c r="AA1634" s="47">
        <f t="shared" si="194"/>
        <v>25</v>
      </c>
      <c r="AB1634" s="47" t="str">
        <f t="shared" si="190"/>
        <v/>
      </c>
      <c r="AC1634" s="47" t="str">
        <f t="shared" si="191"/>
        <v/>
      </c>
      <c r="AD1634" s="165">
        <f t="shared" si="192"/>
        <v>1</v>
      </c>
    </row>
    <row r="1635" spans="1:30" x14ac:dyDescent="0.25">
      <c r="A1635" s="48" t="s">
        <v>1996</v>
      </c>
      <c r="B1635" s="48"/>
      <c r="C1635" s="48"/>
      <c r="D1635" s="48"/>
      <c r="E1635" s="48" t="s">
        <v>2078</v>
      </c>
      <c r="F1635" s="48" t="s">
        <v>392</v>
      </c>
      <c r="G1635" s="48" t="s">
        <v>11</v>
      </c>
      <c r="H1635" s="48" t="s">
        <v>1997</v>
      </c>
      <c r="I1635" s="48">
        <v>1</v>
      </c>
      <c r="J1635" s="48" t="s">
        <v>1146</v>
      </c>
      <c r="K1635" s="48" t="s">
        <v>1487</v>
      </c>
      <c r="M1635" s="48">
        <f>_xlfn.XLOOKUP(BASE!$A2367,dd_carteira_fundição!A:A,dd_carteira_fundição!G:G,"",0)</f>
        <v>5</v>
      </c>
      <c r="N1635" s="48" t="s">
        <v>1164</v>
      </c>
      <c r="P1635" s="48" t="s">
        <v>1160</v>
      </c>
      <c r="Q1635" s="102"/>
      <c r="R1635" s="48" t="s">
        <v>1690</v>
      </c>
      <c r="S1635" s="48" t="s">
        <v>166</v>
      </c>
      <c r="T1635" s="215">
        <v>106</v>
      </c>
      <c r="U1635" s="48" t="str">
        <f>IFERROR(INDEX('TAXA DE OCUP. RECUR.'!$F$1:$F$60, MATCH(T1635, 'TAXA DE OCUP. RECUR.'!$E$1:$E$60, 0)),"")</f>
        <v>PLAINA DE MESA POREBA - [106]</v>
      </c>
      <c r="V1635" s="216">
        <v>13.59</v>
      </c>
      <c r="W1635" s="102"/>
      <c r="X1635" s="229">
        <v>46189</v>
      </c>
      <c r="Y1635" s="229"/>
      <c r="Z1635" s="47">
        <f t="shared" si="193"/>
        <v>25</v>
      </c>
      <c r="AA1635" s="47" t="str">
        <f t="shared" si="194"/>
        <v/>
      </c>
      <c r="AB1635" s="47" t="str">
        <f t="shared" si="190"/>
        <v>jun</v>
      </c>
      <c r="AC1635" s="47" t="str">
        <f t="shared" si="191"/>
        <v>2026</v>
      </c>
      <c r="AD1635" s="165" t="str">
        <f t="shared" si="192"/>
        <v/>
      </c>
    </row>
    <row r="1636" spans="1:30" x14ac:dyDescent="0.25">
      <c r="A1636" s="48" t="s">
        <v>1996</v>
      </c>
      <c r="B1636" s="48"/>
      <c r="C1636" s="48"/>
      <c r="D1636" s="48"/>
      <c r="E1636" s="48" t="s">
        <v>2078</v>
      </c>
      <c r="F1636" s="48" t="s">
        <v>392</v>
      </c>
      <c r="G1636" s="48" t="s">
        <v>11</v>
      </c>
      <c r="H1636" s="48" t="s">
        <v>1997</v>
      </c>
      <c r="I1636" s="48">
        <v>1</v>
      </c>
      <c r="J1636" s="48" t="s">
        <v>1146</v>
      </c>
      <c r="K1636" s="48" t="s">
        <v>1487</v>
      </c>
      <c r="M1636" s="48">
        <f>_xlfn.XLOOKUP(BASE!$A2368,dd_carteira_fundição!A:A,dd_carteira_fundição!G:G,"",0)</f>
        <v>5</v>
      </c>
      <c r="N1636" s="48" t="s">
        <v>1164</v>
      </c>
      <c r="P1636" s="48" t="s">
        <v>1160</v>
      </c>
      <c r="Q1636" s="102"/>
      <c r="R1636" s="48" t="s">
        <v>1690</v>
      </c>
      <c r="S1636" s="48" t="s">
        <v>167</v>
      </c>
      <c r="T1636" s="215">
        <v>151</v>
      </c>
      <c r="U1636" s="48" t="str">
        <f>IFERROR(INDEX('TAXA DE OCUP. RECUR.'!$F$1:$F$60, MATCH(T1636, 'TAXA DE OCUP. RECUR.'!$E$1:$E$60, 0)),"")</f>
        <v>MANDRILH. FISHER MILL - [151]</v>
      </c>
      <c r="V1636" s="216">
        <v>1.8</v>
      </c>
      <c r="W1636" s="102"/>
      <c r="X1636" s="229">
        <v>46189</v>
      </c>
      <c r="Y1636" s="229"/>
      <c r="Z1636" s="47">
        <f t="shared" si="193"/>
        <v>25</v>
      </c>
      <c r="AA1636" s="47" t="str">
        <f t="shared" si="194"/>
        <v/>
      </c>
      <c r="AB1636" s="47" t="str">
        <f t="shared" si="190"/>
        <v>jun</v>
      </c>
      <c r="AC1636" s="47" t="str">
        <f t="shared" si="191"/>
        <v>2026</v>
      </c>
      <c r="AD1636" s="165" t="str">
        <f t="shared" si="192"/>
        <v/>
      </c>
    </row>
    <row r="1637" spans="1:30" x14ac:dyDescent="0.25">
      <c r="A1637" s="48" t="s">
        <v>1996</v>
      </c>
      <c r="B1637" s="48"/>
      <c r="C1637" s="48"/>
      <c r="D1637" s="48"/>
      <c r="E1637" s="48" t="s">
        <v>2078</v>
      </c>
      <c r="F1637" s="48" t="s">
        <v>392</v>
      </c>
      <c r="G1637" s="48" t="s">
        <v>11</v>
      </c>
      <c r="H1637" s="48" t="s">
        <v>1997</v>
      </c>
      <c r="I1637" s="48">
        <v>1</v>
      </c>
      <c r="J1637" s="48" t="s">
        <v>1146</v>
      </c>
      <c r="K1637" s="48" t="s">
        <v>1487</v>
      </c>
      <c r="M1637" s="48">
        <f>_xlfn.XLOOKUP(BASE!$A2369,dd_carteira_fundição!A:A,dd_carteira_fundição!G:G,"",0)</f>
        <v>5</v>
      </c>
      <c r="N1637" s="48" t="s">
        <v>1164</v>
      </c>
      <c r="P1637" s="48" t="s">
        <v>1160</v>
      </c>
      <c r="Q1637" s="102"/>
      <c r="R1637" s="48" t="s">
        <v>1690</v>
      </c>
      <c r="S1637" s="48" t="s">
        <v>168</v>
      </c>
      <c r="T1637" s="215">
        <v>560</v>
      </c>
      <c r="U1637" s="48" t="str">
        <f>IFERROR(INDEX('TAXA DE OCUP. RECUR.'!$F$1:$F$60, MATCH(T1637, 'TAXA DE OCUP. RECUR.'!$E$1:$E$60, 0)),"")</f>
        <v>FRESA DROPP HEINN - [560]</v>
      </c>
      <c r="V1637" s="216">
        <v>9.7200000000000006</v>
      </c>
      <c r="W1637" s="102"/>
      <c r="X1637" s="229">
        <v>46189</v>
      </c>
      <c r="Y1637" s="229"/>
      <c r="Z1637" s="47">
        <f t="shared" si="193"/>
        <v>25</v>
      </c>
      <c r="AA1637" s="47" t="str">
        <f t="shared" si="194"/>
        <v/>
      </c>
      <c r="AB1637" s="47" t="str">
        <f t="shared" si="190"/>
        <v>jun</v>
      </c>
      <c r="AC1637" s="47" t="str">
        <f t="shared" si="191"/>
        <v>2026</v>
      </c>
      <c r="AD1637" s="165" t="str">
        <f t="shared" si="192"/>
        <v/>
      </c>
    </row>
    <row r="1638" spans="1:30" x14ac:dyDescent="0.25">
      <c r="A1638" s="48" t="s">
        <v>1996</v>
      </c>
      <c r="B1638" s="48"/>
      <c r="C1638" s="48"/>
      <c r="D1638" s="48"/>
      <c r="E1638" s="48" t="s">
        <v>2078</v>
      </c>
      <c r="F1638" s="48" t="s">
        <v>392</v>
      </c>
      <c r="G1638" s="48" t="s">
        <v>11</v>
      </c>
      <c r="H1638" s="48" t="s">
        <v>1997</v>
      </c>
      <c r="I1638" s="48">
        <v>1</v>
      </c>
      <c r="J1638" s="48" t="s">
        <v>1146</v>
      </c>
      <c r="K1638" s="48" t="s">
        <v>1487</v>
      </c>
      <c r="M1638" s="48">
        <f>_xlfn.XLOOKUP(BASE!$A2370,dd_carteira_fundição!A:A,dd_carteira_fundição!G:G,"",0)</f>
        <v>5</v>
      </c>
      <c r="N1638" s="48" t="s">
        <v>1164</v>
      </c>
      <c r="P1638" s="48" t="s">
        <v>1160</v>
      </c>
      <c r="Q1638" s="102"/>
      <c r="R1638" s="48" t="s">
        <v>1690</v>
      </c>
      <c r="S1638" s="48" t="s">
        <v>169</v>
      </c>
      <c r="T1638" s="215">
        <v>610</v>
      </c>
      <c r="U1638" s="48" t="str">
        <f>IFERROR(INDEX('TAXA DE OCUP. RECUR.'!$F$1:$F$60, MATCH(T1638, 'TAXA DE OCUP. RECUR.'!$E$1:$E$60, 0)),"")</f>
        <v>FRESADORA HEYLIGENTASDE - [610]</v>
      </c>
      <c r="V1638" s="216">
        <v>5.4412447530846348</v>
      </c>
      <c r="W1638" s="102"/>
      <c r="X1638" s="229">
        <v>46195</v>
      </c>
      <c r="Y1638" s="229"/>
      <c r="Z1638" s="47">
        <f t="shared" si="193"/>
        <v>26</v>
      </c>
      <c r="AA1638" s="47" t="str">
        <f t="shared" si="194"/>
        <v/>
      </c>
      <c r="AB1638" s="47" t="str">
        <f t="shared" si="190"/>
        <v>jun</v>
      </c>
      <c r="AC1638" s="47" t="str">
        <f t="shared" si="191"/>
        <v>2026</v>
      </c>
      <c r="AD1638" s="165" t="str">
        <f t="shared" si="192"/>
        <v/>
      </c>
    </row>
    <row r="1639" spans="1:30" x14ac:dyDescent="0.25">
      <c r="A1639" s="48" t="s">
        <v>1996</v>
      </c>
      <c r="B1639" s="48"/>
      <c r="C1639" s="48"/>
      <c r="D1639" s="48"/>
      <c r="E1639" s="48" t="s">
        <v>2078</v>
      </c>
      <c r="F1639" s="48" t="s">
        <v>392</v>
      </c>
      <c r="G1639" s="48" t="s">
        <v>11</v>
      </c>
      <c r="H1639" s="48" t="s">
        <v>1997</v>
      </c>
      <c r="I1639" s="48">
        <v>1</v>
      </c>
      <c r="J1639" s="48" t="s">
        <v>1146</v>
      </c>
      <c r="K1639" s="48" t="s">
        <v>1487</v>
      </c>
      <c r="M1639" s="48">
        <f>_xlfn.XLOOKUP(BASE!$A2371,dd_carteira_fundição!A:A,dd_carteira_fundição!G:G,"",0)</f>
        <v>3</v>
      </c>
      <c r="N1639" s="48" t="s">
        <v>1164</v>
      </c>
      <c r="P1639" s="48" t="s">
        <v>1160</v>
      </c>
      <c r="Q1639" s="102"/>
      <c r="R1639" s="48" t="s">
        <v>1690</v>
      </c>
      <c r="S1639" s="48" t="s">
        <v>170</v>
      </c>
      <c r="T1639" s="215">
        <v>610</v>
      </c>
      <c r="U1639" s="48" t="str">
        <f>IFERROR(INDEX('TAXA DE OCUP. RECUR.'!$F$1:$F$60, MATCH(T1639, 'TAXA DE OCUP. RECUR.'!$E$1:$E$60, 0)),"")</f>
        <v>FRESADORA HEYLIGENTASDE - [610]</v>
      </c>
      <c r="V1639" s="216">
        <v>2.2980519480519477</v>
      </c>
      <c r="W1639" s="102"/>
      <c r="X1639" s="229">
        <v>46195</v>
      </c>
      <c r="Y1639" s="229"/>
      <c r="Z1639" s="47">
        <f t="shared" si="193"/>
        <v>26</v>
      </c>
      <c r="AA1639" s="47" t="str">
        <f t="shared" si="194"/>
        <v/>
      </c>
      <c r="AB1639" s="47" t="str">
        <f t="shared" si="190"/>
        <v>jun</v>
      </c>
      <c r="AC1639" s="47" t="str">
        <f t="shared" si="191"/>
        <v>2026</v>
      </c>
      <c r="AD1639" s="165" t="str">
        <f t="shared" si="192"/>
        <v/>
      </c>
    </row>
    <row r="1640" spans="1:30" x14ac:dyDescent="0.25">
      <c r="A1640" s="48" t="s">
        <v>1996</v>
      </c>
      <c r="B1640" s="48"/>
      <c r="C1640" s="48"/>
      <c r="D1640" s="48"/>
      <c r="E1640" s="48" t="s">
        <v>2078</v>
      </c>
      <c r="F1640" s="48" t="s">
        <v>392</v>
      </c>
      <c r="G1640" s="48" t="s">
        <v>11</v>
      </c>
      <c r="H1640" s="48" t="s">
        <v>1997</v>
      </c>
      <c r="I1640" s="48">
        <v>1</v>
      </c>
      <c r="J1640" s="48" t="s">
        <v>1146</v>
      </c>
      <c r="K1640" s="48" t="s">
        <v>1487</v>
      </c>
      <c r="M1640" s="48">
        <f>_xlfn.XLOOKUP(BASE!$A2372,dd_carteira_fundição!A:A,dd_carteira_fundição!G:G,"",0)</f>
        <v>3</v>
      </c>
      <c r="N1640" s="48" t="s">
        <v>1164</v>
      </c>
      <c r="P1640" s="48" t="s">
        <v>1160</v>
      </c>
      <c r="Q1640" s="102"/>
      <c r="R1640" s="48" t="s">
        <v>158</v>
      </c>
      <c r="S1640" s="48" t="s">
        <v>158</v>
      </c>
      <c r="T1640" s="215">
        <v>2</v>
      </c>
      <c r="U1640" s="48" t="str">
        <f>IFERROR(INDEX('TAXA DE OCUP. RECUR.'!$F$1:$F$60, MATCH(T1640, 'TAXA DE OCUP. RECUR.'!$E$1:$E$60, 0)),"")</f>
        <v>EXPEDIÇÃO</v>
      </c>
      <c r="V1640" s="216">
        <v>1</v>
      </c>
      <c r="W1640" s="102"/>
      <c r="X1640" s="229" t="str">
        <f>_xlfn.XLOOKUP(H1640,'CARTEIRA GERAL - USI.'!J:J,'CARTEIRA GERAL - USI.'!$O:$O,"",0)</f>
        <v/>
      </c>
      <c r="Y1640" s="229"/>
      <c r="Z1640" s="47" t="str">
        <f t="shared" si="193"/>
        <v/>
      </c>
      <c r="AA1640" s="47" t="str">
        <f t="shared" si="194"/>
        <v/>
      </c>
      <c r="AB1640" s="47" t="str">
        <f t="shared" si="190"/>
        <v/>
      </c>
      <c r="AC1640" s="47" t="str">
        <f t="shared" si="191"/>
        <v/>
      </c>
      <c r="AD1640" s="165" t="str">
        <f t="shared" si="192"/>
        <v/>
      </c>
    </row>
    <row r="1641" spans="1:30" x14ac:dyDescent="0.25">
      <c r="A1641" s="48" t="s">
        <v>1998</v>
      </c>
      <c r="B1641" s="48"/>
      <c r="C1641" s="48"/>
      <c r="D1641" s="48"/>
      <c r="E1641" s="48" t="s">
        <v>2078</v>
      </c>
      <c r="F1641" s="48" t="s">
        <v>392</v>
      </c>
      <c r="G1641" s="48" t="s">
        <v>11</v>
      </c>
      <c r="H1641" s="48" t="s">
        <v>1999</v>
      </c>
      <c r="I1641" s="48">
        <v>1</v>
      </c>
      <c r="J1641" s="48" t="s">
        <v>1146</v>
      </c>
      <c r="K1641" s="48" t="s">
        <v>1487</v>
      </c>
      <c r="M1641" s="48">
        <f>_xlfn.XLOOKUP(BASE!$A2373,dd_carteira_fundição!A:A,dd_carteira_fundição!G:G,"",0)</f>
        <v>3</v>
      </c>
      <c r="N1641" s="48" t="s">
        <v>1164</v>
      </c>
      <c r="P1641" s="48" t="s">
        <v>1160</v>
      </c>
      <c r="Q1641" s="102"/>
      <c r="R1641" s="48" t="s">
        <v>1687</v>
      </c>
      <c r="S1641" s="48" t="s">
        <v>1156</v>
      </c>
      <c r="T1641" s="215">
        <v>1</v>
      </c>
      <c r="U1641" s="48" t="str">
        <f>IFERROR(INDEX('TAXA DE OCUP. RECUR.'!$F$1:$F$60, MATCH(T1641, 'TAXA DE OCUP. RECUR.'!$E$1:$E$60, 0)),"")</f>
        <v>FUNDIÇÃO MORENO</v>
      </c>
      <c r="V1641" s="216">
        <v>1</v>
      </c>
      <c r="W1641" s="102"/>
      <c r="X1641" s="229" t="str">
        <f>_xlfn.XLOOKUP(H1641,'CARTEIRA GERAL - USI.'!$J:$J,'CARTEIRA GERAL - USI.'!N:N,"",0)</f>
        <v/>
      </c>
      <c r="Y1641" s="229">
        <v>46188</v>
      </c>
      <c r="Z1641" s="47" t="str">
        <f t="shared" si="193"/>
        <v/>
      </c>
      <c r="AA1641" s="47">
        <f t="shared" si="194"/>
        <v>25</v>
      </c>
      <c r="AB1641" s="47" t="str">
        <f t="shared" si="190"/>
        <v/>
      </c>
      <c r="AC1641" s="47" t="str">
        <f t="shared" si="191"/>
        <v/>
      </c>
      <c r="AD1641" s="165">
        <f t="shared" si="192"/>
        <v>1</v>
      </c>
    </row>
    <row r="1642" spans="1:30" x14ac:dyDescent="0.25">
      <c r="A1642" s="48" t="s">
        <v>1998</v>
      </c>
      <c r="B1642" s="48"/>
      <c r="C1642" s="48"/>
      <c r="D1642" s="48"/>
      <c r="E1642" s="48" t="s">
        <v>2078</v>
      </c>
      <c r="F1642" s="48" t="s">
        <v>392</v>
      </c>
      <c r="G1642" s="48" t="s">
        <v>11</v>
      </c>
      <c r="H1642" s="48" t="s">
        <v>1999</v>
      </c>
      <c r="I1642" s="48">
        <v>1</v>
      </c>
      <c r="J1642" s="48" t="s">
        <v>1146</v>
      </c>
      <c r="K1642" s="48" t="s">
        <v>1487</v>
      </c>
      <c r="M1642" s="48">
        <f>_xlfn.XLOOKUP(BASE!$A2374,dd_carteira_fundição!A:A,dd_carteira_fundição!G:G,"",0)</f>
        <v>3</v>
      </c>
      <c r="N1642" s="48" t="s">
        <v>1164</v>
      </c>
      <c r="P1642" s="48" t="s">
        <v>1160</v>
      </c>
      <c r="Q1642" s="102"/>
      <c r="R1642" s="48" t="s">
        <v>1690</v>
      </c>
      <c r="S1642" s="48" t="s">
        <v>166</v>
      </c>
      <c r="T1642" s="215">
        <v>106</v>
      </c>
      <c r="U1642" s="48" t="str">
        <f>IFERROR(INDEX('TAXA DE OCUP. RECUR.'!$F$1:$F$60, MATCH(T1642, 'TAXA DE OCUP. RECUR.'!$E$1:$E$60, 0)),"")</f>
        <v>PLAINA DE MESA POREBA - [106]</v>
      </c>
      <c r="V1642" s="216">
        <v>13.59</v>
      </c>
      <c r="W1642" s="102"/>
      <c r="X1642" s="229">
        <v>46187</v>
      </c>
      <c r="Y1642" s="229"/>
      <c r="Z1642" s="47">
        <f t="shared" si="193"/>
        <v>24</v>
      </c>
      <c r="AA1642" s="47" t="str">
        <f t="shared" si="194"/>
        <v/>
      </c>
      <c r="AB1642" s="47" t="str">
        <f t="shared" si="190"/>
        <v>jun</v>
      </c>
      <c r="AC1642" s="47" t="str">
        <f t="shared" si="191"/>
        <v>2026</v>
      </c>
      <c r="AD1642" s="165" t="str">
        <f t="shared" si="192"/>
        <v/>
      </c>
    </row>
    <row r="1643" spans="1:30" x14ac:dyDescent="0.25">
      <c r="A1643" s="48" t="s">
        <v>1998</v>
      </c>
      <c r="B1643" s="48"/>
      <c r="C1643" s="48"/>
      <c r="D1643" s="48"/>
      <c r="E1643" s="48" t="s">
        <v>2078</v>
      </c>
      <c r="F1643" s="48" t="s">
        <v>392</v>
      </c>
      <c r="G1643" s="48" t="s">
        <v>11</v>
      </c>
      <c r="H1643" s="48" t="s">
        <v>1999</v>
      </c>
      <c r="I1643" s="48">
        <v>1</v>
      </c>
      <c r="J1643" s="48" t="s">
        <v>1146</v>
      </c>
      <c r="K1643" s="48" t="s">
        <v>1487</v>
      </c>
      <c r="M1643" s="48">
        <f>_xlfn.XLOOKUP(BASE!$A2375,dd_carteira_fundição!A:A,dd_carteira_fundição!G:G,"",0)</f>
        <v>3</v>
      </c>
      <c r="N1643" s="48" t="s">
        <v>1164</v>
      </c>
      <c r="P1643" s="48" t="s">
        <v>1160</v>
      </c>
      <c r="Q1643" s="102"/>
      <c r="R1643" s="48" t="s">
        <v>1690</v>
      </c>
      <c r="S1643" s="48" t="s">
        <v>167</v>
      </c>
      <c r="T1643" s="215">
        <v>151</v>
      </c>
      <c r="U1643" s="48" t="str">
        <f>IFERROR(INDEX('TAXA DE OCUP. RECUR.'!$F$1:$F$60, MATCH(T1643, 'TAXA DE OCUP. RECUR.'!$E$1:$E$60, 0)),"")</f>
        <v>MANDRILH. FISHER MILL - [151]</v>
      </c>
      <c r="V1643" s="216">
        <v>1.8</v>
      </c>
      <c r="W1643" s="102"/>
      <c r="X1643" s="229">
        <v>46187</v>
      </c>
      <c r="Y1643" s="229"/>
      <c r="Z1643" s="47">
        <f t="shared" si="193"/>
        <v>24</v>
      </c>
      <c r="AA1643" s="47" t="str">
        <f t="shared" si="194"/>
        <v/>
      </c>
      <c r="AB1643" s="47" t="str">
        <f t="shared" si="190"/>
        <v>jun</v>
      </c>
      <c r="AC1643" s="47" t="str">
        <f t="shared" si="191"/>
        <v>2026</v>
      </c>
      <c r="AD1643" s="165" t="str">
        <f t="shared" si="192"/>
        <v/>
      </c>
    </row>
    <row r="1644" spans="1:30" x14ac:dyDescent="0.25">
      <c r="A1644" s="48" t="s">
        <v>1998</v>
      </c>
      <c r="B1644" s="48"/>
      <c r="C1644" s="48"/>
      <c r="D1644" s="48"/>
      <c r="E1644" s="48" t="s">
        <v>2078</v>
      </c>
      <c r="F1644" s="48" t="s">
        <v>392</v>
      </c>
      <c r="G1644" s="48" t="s">
        <v>11</v>
      </c>
      <c r="H1644" s="48" t="s">
        <v>1999</v>
      </c>
      <c r="I1644" s="48">
        <v>1</v>
      </c>
      <c r="J1644" s="48" t="s">
        <v>1146</v>
      </c>
      <c r="K1644" s="48" t="s">
        <v>1487</v>
      </c>
      <c r="M1644" s="48">
        <f>_xlfn.XLOOKUP(BASE!$A2376,dd_carteira_fundição!A:A,dd_carteira_fundição!G:G,"",0)</f>
        <v>2</v>
      </c>
      <c r="N1644" s="48" t="s">
        <v>1164</v>
      </c>
      <c r="P1644" s="48" t="s">
        <v>1160</v>
      </c>
      <c r="Q1644" s="102"/>
      <c r="R1644" s="48" t="s">
        <v>1690</v>
      </c>
      <c r="S1644" s="48" t="s">
        <v>168</v>
      </c>
      <c r="T1644" s="215">
        <v>560</v>
      </c>
      <c r="U1644" s="48" t="str">
        <f>IFERROR(INDEX('TAXA DE OCUP. RECUR.'!$F$1:$F$60, MATCH(T1644, 'TAXA DE OCUP. RECUR.'!$E$1:$E$60, 0)),"")</f>
        <v>FRESA DROPP HEINN - [560]</v>
      </c>
      <c r="V1644" s="216">
        <v>9.7200000000000006</v>
      </c>
      <c r="W1644" s="102"/>
      <c r="X1644" s="229">
        <v>46187</v>
      </c>
      <c r="Y1644" s="229"/>
      <c r="Z1644" s="47">
        <f t="shared" si="193"/>
        <v>24</v>
      </c>
      <c r="AA1644" s="47" t="str">
        <f t="shared" si="194"/>
        <v/>
      </c>
      <c r="AB1644" s="47" t="str">
        <f t="shared" ref="AB1644:AB1707" si="195">IFERROR(IF(X1644="","",TEXT(X1644,"MMM")),"")</f>
        <v>jun</v>
      </c>
      <c r="AC1644" s="47" t="str">
        <f t="shared" ref="AC1644:AC1707" si="196">IFERROR(IF(X1644="","",TEXT(X1644,"AAAA")),"")</f>
        <v>2026</v>
      </c>
      <c r="AD1644" s="165" t="str">
        <f t="shared" si="192"/>
        <v/>
      </c>
    </row>
    <row r="1645" spans="1:30" x14ac:dyDescent="0.25">
      <c r="A1645" s="48" t="s">
        <v>1998</v>
      </c>
      <c r="B1645" s="48"/>
      <c r="C1645" s="48"/>
      <c r="D1645" s="48"/>
      <c r="E1645" s="48" t="s">
        <v>2078</v>
      </c>
      <c r="F1645" s="48" t="s">
        <v>392</v>
      </c>
      <c r="G1645" s="48" t="s">
        <v>11</v>
      </c>
      <c r="H1645" s="48" t="s">
        <v>1999</v>
      </c>
      <c r="I1645" s="48">
        <v>1</v>
      </c>
      <c r="J1645" s="48" t="s">
        <v>1146</v>
      </c>
      <c r="K1645" s="48" t="s">
        <v>1487</v>
      </c>
      <c r="M1645" s="48">
        <f>_xlfn.XLOOKUP(BASE!$A2377,dd_carteira_fundição!A:A,dd_carteira_fundição!G:G,"",0)</f>
        <v>2</v>
      </c>
      <c r="N1645" s="48" t="s">
        <v>1164</v>
      </c>
      <c r="P1645" s="48" t="s">
        <v>1160</v>
      </c>
      <c r="Q1645" s="102"/>
      <c r="R1645" s="48" t="s">
        <v>1690</v>
      </c>
      <c r="S1645" s="48" t="s">
        <v>169</v>
      </c>
      <c r="T1645" s="215">
        <v>610</v>
      </c>
      <c r="U1645" s="48" t="str">
        <f>IFERROR(INDEX('TAXA DE OCUP. RECUR.'!$F$1:$F$60, MATCH(T1645, 'TAXA DE OCUP. RECUR.'!$E$1:$E$60, 0)),"")</f>
        <v>FRESADORA HEYLIGENTASDE - [610]</v>
      </c>
      <c r="V1645" s="216">
        <v>5.4412447530846348</v>
      </c>
      <c r="W1645" s="102"/>
      <c r="X1645" s="229">
        <v>46195</v>
      </c>
      <c r="Y1645" s="229"/>
      <c r="Z1645" s="47">
        <f t="shared" si="193"/>
        <v>26</v>
      </c>
      <c r="AA1645" s="47" t="str">
        <f t="shared" si="194"/>
        <v/>
      </c>
      <c r="AB1645" s="47" t="str">
        <f t="shared" si="195"/>
        <v>jun</v>
      </c>
      <c r="AC1645" s="47" t="str">
        <f t="shared" si="196"/>
        <v>2026</v>
      </c>
      <c r="AD1645" s="165" t="str">
        <f t="shared" si="192"/>
        <v/>
      </c>
    </row>
    <row r="1646" spans="1:30" x14ac:dyDescent="0.25">
      <c r="A1646" s="48" t="s">
        <v>1998</v>
      </c>
      <c r="B1646" s="48"/>
      <c r="C1646" s="48"/>
      <c r="D1646" s="48"/>
      <c r="E1646" s="48" t="s">
        <v>2078</v>
      </c>
      <c r="F1646" s="48" t="s">
        <v>392</v>
      </c>
      <c r="G1646" s="48" t="s">
        <v>11</v>
      </c>
      <c r="H1646" s="48" t="s">
        <v>1999</v>
      </c>
      <c r="I1646" s="48">
        <v>1</v>
      </c>
      <c r="J1646" s="48" t="s">
        <v>1146</v>
      </c>
      <c r="K1646" s="48" t="s">
        <v>1487</v>
      </c>
      <c r="M1646" s="48">
        <f>_xlfn.XLOOKUP(BASE!$A2378,dd_carteira_fundição!A:A,dd_carteira_fundição!G:G,"",0)</f>
        <v>2</v>
      </c>
      <c r="N1646" s="48" t="s">
        <v>1164</v>
      </c>
      <c r="P1646" s="48" t="s">
        <v>1160</v>
      </c>
      <c r="Q1646" s="102"/>
      <c r="R1646" s="48" t="s">
        <v>1690</v>
      </c>
      <c r="S1646" s="48" t="s">
        <v>170</v>
      </c>
      <c r="T1646" s="215">
        <v>610</v>
      </c>
      <c r="U1646" s="48" t="str">
        <f>IFERROR(INDEX('TAXA DE OCUP. RECUR.'!$F$1:$F$60, MATCH(T1646, 'TAXA DE OCUP. RECUR.'!$E$1:$E$60, 0)),"")</f>
        <v>FRESADORA HEYLIGENTASDE - [610]</v>
      </c>
      <c r="V1646" s="216">
        <v>2.2980519480519477</v>
      </c>
      <c r="W1646" s="102"/>
      <c r="X1646" s="229">
        <v>46195</v>
      </c>
      <c r="Y1646" s="229"/>
      <c r="Z1646" s="47">
        <f t="shared" si="193"/>
        <v>26</v>
      </c>
      <c r="AA1646" s="47" t="str">
        <f t="shared" si="194"/>
        <v/>
      </c>
      <c r="AB1646" s="47" t="str">
        <f t="shared" si="195"/>
        <v>jun</v>
      </c>
      <c r="AC1646" s="47" t="str">
        <f t="shared" si="196"/>
        <v>2026</v>
      </c>
      <c r="AD1646" s="165" t="str">
        <f t="shared" si="192"/>
        <v/>
      </c>
    </row>
    <row r="1647" spans="1:30" x14ac:dyDescent="0.25">
      <c r="A1647" s="48" t="s">
        <v>1998</v>
      </c>
      <c r="B1647" s="48"/>
      <c r="C1647" s="48"/>
      <c r="D1647" s="48"/>
      <c r="E1647" s="48" t="s">
        <v>2078</v>
      </c>
      <c r="F1647" s="48" t="s">
        <v>392</v>
      </c>
      <c r="G1647" s="48" t="s">
        <v>11</v>
      </c>
      <c r="H1647" s="48" t="s">
        <v>1999</v>
      </c>
      <c r="I1647" s="48">
        <v>1</v>
      </c>
      <c r="J1647" s="48" t="s">
        <v>1146</v>
      </c>
      <c r="K1647" s="48" t="s">
        <v>1487</v>
      </c>
      <c r="M1647" s="48">
        <f>_xlfn.XLOOKUP(BASE!$A2379,dd_carteira_fundição!A:A,dd_carteira_fundição!G:G,"",0)</f>
        <v>2</v>
      </c>
      <c r="N1647" s="48" t="s">
        <v>1164</v>
      </c>
      <c r="P1647" s="48" t="s">
        <v>1160</v>
      </c>
      <c r="Q1647" s="102"/>
      <c r="R1647" s="48" t="s">
        <v>158</v>
      </c>
      <c r="S1647" s="48" t="s">
        <v>158</v>
      </c>
      <c r="T1647" s="215">
        <v>2</v>
      </c>
      <c r="U1647" s="48" t="str">
        <f>IFERROR(INDEX('TAXA DE OCUP. RECUR.'!$F$1:$F$60, MATCH(T1647, 'TAXA DE OCUP. RECUR.'!$E$1:$E$60, 0)),"")</f>
        <v>EXPEDIÇÃO</v>
      </c>
      <c r="V1647" s="216">
        <v>1</v>
      </c>
      <c r="W1647" s="102"/>
      <c r="X1647" s="229" t="str">
        <f>_xlfn.XLOOKUP(H1647,'CARTEIRA GERAL - USI.'!J:J,'CARTEIRA GERAL - USI.'!$O:$O,"",0)</f>
        <v/>
      </c>
      <c r="Y1647" s="229"/>
      <c r="Z1647" s="47" t="str">
        <f t="shared" si="193"/>
        <v/>
      </c>
      <c r="AA1647" s="47" t="str">
        <f t="shared" si="194"/>
        <v/>
      </c>
      <c r="AB1647" s="47" t="str">
        <f t="shared" si="195"/>
        <v/>
      </c>
      <c r="AC1647" s="47" t="str">
        <f t="shared" si="196"/>
        <v/>
      </c>
      <c r="AD1647" s="165" t="str">
        <f t="shared" si="192"/>
        <v/>
      </c>
    </row>
    <row r="1648" spans="1:30" x14ac:dyDescent="0.25">
      <c r="A1648" s="48" t="s">
        <v>2000</v>
      </c>
      <c r="B1648" s="48"/>
      <c r="C1648" s="48"/>
      <c r="D1648" s="48"/>
      <c r="E1648" s="48" t="s">
        <v>2078</v>
      </c>
      <c r="F1648" s="48" t="s">
        <v>392</v>
      </c>
      <c r="G1648" s="48" t="s">
        <v>11</v>
      </c>
      <c r="H1648" s="48" t="s">
        <v>2001</v>
      </c>
      <c r="I1648" s="48">
        <v>1</v>
      </c>
      <c r="J1648" s="48" t="s">
        <v>1146</v>
      </c>
      <c r="K1648" s="48" t="s">
        <v>1487</v>
      </c>
      <c r="M1648" s="48">
        <f>_xlfn.XLOOKUP(BASE!$A2380,dd_carteira_fundição!A:A,dd_carteira_fundição!G:G,"",0)</f>
        <v>2</v>
      </c>
      <c r="N1648" s="48" t="s">
        <v>1164</v>
      </c>
      <c r="P1648" s="48" t="s">
        <v>1160</v>
      </c>
      <c r="Q1648" s="102"/>
      <c r="R1648" s="48" t="s">
        <v>1687</v>
      </c>
      <c r="S1648" s="48" t="s">
        <v>1156</v>
      </c>
      <c r="T1648" s="215">
        <v>1</v>
      </c>
      <c r="U1648" s="48" t="str">
        <f>IFERROR(INDEX('TAXA DE OCUP. RECUR.'!$F$1:$F$60, MATCH(T1648, 'TAXA DE OCUP. RECUR.'!$E$1:$E$60, 0)),"")</f>
        <v>FUNDIÇÃO MORENO</v>
      </c>
      <c r="V1648" s="216">
        <v>1</v>
      </c>
      <c r="W1648" s="102"/>
      <c r="X1648" s="229" t="str">
        <f>_xlfn.XLOOKUP(H1648,'CARTEIRA GERAL - USI.'!$J:$J,'CARTEIRA GERAL - USI.'!N:N,"",0)</f>
        <v/>
      </c>
      <c r="Y1648" s="229">
        <v>46188</v>
      </c>
      <c r="Z1648" s="47" t="str">
        <f t="shared" si="193"/>
        <v/>
      </c>
      <c r="AA1648" s="47">
        <f t="shared" si="194"/>
        <v>25</v>
      </c>
      <c r="AB1648" s="47" t="str">
        <f t="shared" si="195"/>
        <v/>
      </c>
      <c r="AC1648" s="47" t="str">
        <f t="shared" si="196"/>
        <v/>
      </c>
      <c r="AD1648" s="165">
        <f t="shared" si="192"/>
        <v>1</v>
      </c>
    </row>
    <row r="1649" spans="1:30" x14ac:dyDescent="0.25">
      <c r="A1649" s="48" t="s">
        <v>2000</v>
      </c>
      <c r="B1649" s="48"/>
      <c r="C1649" s="48"/>
      <c r="D1649" s="48"/>
      <c r="E1649" s="48" t="s">
        <v>2078</v>
      </c>
      <c r="F1649" s="48" t="s">
        <v>392</v>
      </c>
      <c r="G1649" s="48" t="s">
        <v>11</v>
      </c>
      <c r="H1649" s="48" t="s">
        <v>2001</v>
      </c>
      <c r="I1649" s="48">
        <v>1</v>
      </c>
      <c r="J1649" s="48" t="s">
        <v>1146</v>
      </c>
      <c r="K1649" s="48" t="s">
        <v>1487</v>
      </c>
      <c r="M1649" s="48">
        <f>_xlfn.XLOOKUP(BASE!$A2381,dd_carteira_fundição!A:A,dd_carteira_fundição!G:G,"",0)</f>
        <v>1</v>
      </c>
      <c r="N1649" s="48" t="s">
        <v>1164</v>
      </c>
      <c r="P1649" s="48" t="s">
        <v>1160</v>
      </c>
      <c r="Q1649" s="102"/>
      <c r="R1649" s="48" t="s">
        <v>1690</v>
      </c>
      <c r="S1649" s="48" t="s">
        <v>166</v>
      </c>
      <c r="T1649" s="215">
        <v>106</v>
      </c>
      <c r="U1649" s="48" t="str">
        <f>IFERROR(INDEX('TAXA DE OCUP. RECUR.'!$F$1:$F$60, MATCH(T1649, 'TAXA DE OCUP. RECUR.'!$E$1:$E$60, 0)),"")</f>
        <v>PLAINA DE MESA POREBA - [106]</v>
      </c>
      <c r="V1649" s="216">
        <v>13.59</v>
      </c>
      <c r="W1649" s="102"/>
      <c r="X1649" s="229">
        <v>46188</v>
      </c>
      <c r="Y1649" s="229"/>
      <c r="Z1649" s="47">
        <f t="shared" si="193"/>
        <v>25</v>
      </c>
      <c r="AA1649" s="47" t="str">
        <f t="shared" si="194"/>
        <v/>
      </c>
      <c r="AB1649" s="47" t="str">
        <f t="shared" si="195"/>
        <v>jun</v>
      </c>
      <c r="AC1649" s="47" t="str">
        <f t="shared" si="196"/>
        <v>2026</v>
      </c>
      <c r="AD1649" s="165" t="str">
        <f t="shared" si="192"/>
        <v/>
      </c>
    </row>
    <row r="1650" spans="1:30" x14ac:dyDescent="0.25">
      <c r="A1650" s="48" t="s">
        <v>2000</v>
      </c>
      <c r="B1650" s="48"/>
      <c r="C1650" s="48"/>
      <c r="D1650" s="48"/>
      <c r="E1650" s="48" t="s">
        <v>2078</v>
      </c>
      <c r="F1650" s="48" t="s">
        <v>392</v>
      </c>
      <c r="G1650" s="48" t="s">
        <v>11</v>
      </c>
      <c r="H1650" s="48" t="s">
        <v>2001</v>
      </c>
      <c r="I1650" s="48">
        <v>1</v>
      </c>
      <c r="J1650" s="48" t="s">
        <v>1146</v>
      </c>
      <c r="K1650" s="48" t="s">
        <v>1487</v>
      </c>
      <c r="M1650" s="48">
        <f>_xlfn.XLOOKUP(BASE!$A2382,dd_carteira_fundição!A:A,dd_carteira_fundição!G:G,"",0)</f>
        <v>1</v>
      </c>
      <c r="N1650" s="48" t="s">
        <v>1164</v>
      </c>
      <c r="P1650" s="48" t="s">
        <v>1160</v>
      </c>
      <c r="Q1650" s="102"/>
      <c r="R1650" s="48" t="s">
        <v>1690</v>
      </c>
      <c r="S1650" s="48" t="s">
        <v>167</v>
      </c>
      <c r="T1650" s="215">
        <v>151</v>
      </c>
      <c r="U1650" s="48" t="str">
        <f>IFERROR(INDEX('TAXA DE OCUP. RECUR.'!$F$1:$F$60, MATCH(T1650, 'TAXA DE OCUP. RECUR.'!$E$1:$E$60, 0)),"")</f>
        <v>MANDRILH. FISHER MILL - [151]</v>
      </c>
      <c r="V1650" s="216">
        <v>1.8</v>
      </c>
      <c r="W1650" s="102"/>
      <c r="X1650" s="229">
        <v>46188</v>
      </c>
      <c r="Y1650" s="229"/>
      <c r="Z1650" s="47">
        <f t="shared" si="193"/>
        <v>25</v>
      </c>
      <c r="AA1650" s="47" t="str">
        <f t="shared" si="194"/>
        <v/>
      </c>
      <c r="AB1650" s="47" t="str">
        <f t="shared" si="195"/>
        <v>jun</v>
      </c>
      <c r="AC1650" s="47" t="str">
        <f t="shared" si="196"/>
        <v>2026</v>
      </c>
      <c r="AD1650" s="165" t="str">
        <f t="shared" si="192"/>
        <v/>
      </c>
    </row>
    <row r="1651" spans="1:30" x14ac:dyDescent="0.25">
      <c r="A1651" s="48" t="s">
        <v>2000</v>
      </c>
      <c r="B1651" s="48"/>
      <c r="C1651" s="48"/>
      <c r="D1651" s="48"/>
      <c r="E1651" s="48" t="s">
        <v>2078</v>
      </c>
      <c r="F1651" s="48" t="s">
        <v>392</v>
      </c>
      <c r="G1651" s="48" t="s">
        <v>11</v>
      </c>
      <c r="H1651" s="48" t="s">
        <v>2001</v>
      </c>
      <c r="I1651" s="48">
        <v>1</v>
      </c>
      <c r="J1651" s="48" t="s">
        <v>1146</v>
      </c>
      <c r="K1651" s="48" t="s">
        <v>1487</v>
      </c>
      <c r="M1651" s="48">
        <f>_xlfn.XLOOKUP(BASE!$A2383,dd_carteira_fundição!A:A,dd_carteira_fundição!G:G,"",0)</f>
        <v>1</v>
      </c>
      <c r="N1651" s="48" t="s">
        <v>1164</v>
      </c>
      <c r="P1651" s="48" t="s">
        <v>1160</v>
      </c>
      <c r="Q1651" s="102"/>
      <c r="R1651" s="48" t="s">
        <v>1690</v>
      </c>
      <c r="S1651" s="48" t="s">
        <v>168</v>
      </c>
      <c r="T1651" s="215">
        <v>560</v>
      </c>
      <c r="U1651" s="48" t="str">
        <f>IFERROR(INDEX('TAXA DE OCUP. RECUR.'!$F$1:$F$60, MATCH(T1651, 'TAXA DE OCUP. RECUR.'!$E$1:$E$60, 0)),"")</f>
        <v>FRESA DROPP HEINN - [560]</v>
      </c>
      <c r="V1651" s="216">
        <v>9.7200000000000006</v>
      </c>
      <c r="W1651" s="102"/>
      <c r="X1651" s="229">
        <v>46188</v>
      </c>
      <c r="Y1651" s="229"/>
      <c r="Z1651" s="47">
        <f t="shared" si="193"/>
        <v>25</v>
      </c>
      <c r="AA1651" s="47" t="str">
        <f t="shared" si="194"/>
        <v/>
      </c>
      <c r="AB1651" s="47" t="str">
        <f t="shared" si="195"/>
        <v>jun</v>
      </c>
      <c r="AC1651" s="47" t="str">
        <f t="shared" si="196"/>
        <v>2026</v>
      </c>
      <c r="AD1651" s="165" t="str">
        <f t="shared" si="192"/>
        <v/>
      </c>
    </row>
    <row r="1652" spans="1:30" x14ac:dyDescent="0.25">
      <c r="A1652" s="48" t="s">
        <v>2000</v>
      </c>
      <c r="B1652" s="48"/>
      <c r="C1652" s="48"/>
      <c r="D1652" s="48"/>
      <c r="E1652" s="48" t="s">
        <v>2078</v>
      </c>
      <c r="F1652" s="48" t="s">
        <v>392</v>
      </c>
      <c r="G1652" s="48" t="s">
        <v>11</v>
      </c>
      <c r="H1652" s="48" t="s">
        <v>2001</v>
      </c>
      <c r="I1652" s="48">
        <v>1</v>
      </c>
      <c r="J1652" s="48" t="s">
        <v>1146</v>
      </c>
      <c r="K1652" s="48" t="s">
        <v>1487</v>
      </c>
      <c r="M1652" s="48">
        <f>_xlfn.XLOOKUP(BASE!$A2384,dd_carteira_fundição!A:A,dd_carteira_fundição!G:G,"",0)</f>
        <v>1</v>
      </c>
      <c r="N1652" s="48" t="s">
        <v>1164</v>
      </c>
      <c r="P1652" s="48" t="s">
        <v>1160</v>
      </c>
      <c r="Q1652" s="102"/>
      <c r="R1652" s="48" t="s">
        <v>1690</v>
      </c>
      <c r="S1652" s="48" t="s">
        <v>169</v>
      </c>
      <c r="T1652" s="215">
        <v>610</v>
      </c>
      <c r="U1652" s="48" t="str">
        <f>IFERROR(INDEX('TAXA DE OCUP. RECUR.'!$F$1:$F$60, MATCH(T1652, 'TAXA DE OCUP. RECUR.'!$E$1:$E$60, 0)),"")</f>
        <v>FRESADORA HEYLIGENTASDE - [610]</v>
      </c>
      <c r="V1652" s="216">
        <v>5.4412447530846348</v>
      </c>
      <c r="W1652" s="102"/>
      <c r="X1652" s="229">
        <v>46195</v>
      </c>
      <c r="Y1652" s="229"/>
      <c r="Z1652" s="47">
        <f t="shared" si="193"/>
        <v>26</v>
      </c>
      <c r="AA1652" s="47" t="str">
        <f t="shared" si="194"/>
        <v/>
      </c>
      <c r="AB1652" s="47" t="str">
        <f t="shared" si="195"/>
        <v>jun</v>
      </c>
      <c r="AC1652" s="47" t="str">
        <f t="shared" si="196"/>
        <v>2026</v>
      </c>
      <c r="AD1652" s="165" t="str">
        <f t="shared" si="192"/>
        <v/>
      </c>
    </row>
    <row r="1653" spans="1:30" x14ac:dyDescent="0.25">
      <c r="A1653" s="48" t="s">
        <v>2000</v>
      </c>
      <c r="B1653" s="48"/>
      <c r="C1653" s="48"/>
      <c r="D1653" s="48"/>
      <c r="E1653" s="48" t="s">
        <v>2078</v>
      </c>
      <c r="F1653" s="48" t="s">
        <v>392</v>
      </c>
      <c r="G1653" s="48" t="s">
        <v>11</v>
      </c>
      <c r="H1653" s="48" t="s">
        <v>2001</v>
      </c>
      <c r="I1653" s="48">
        <v>1</v>
      </c>
      <c r="J1653" s="48" t="s">
        <v>1146</v>
      </c>
      <c r="K1653" s="48" t="s">
        <v>1487</v>
      </c>
      <c r="M1653" s="48">
        <f>_xlfn.XLOOKUP(BASE!$A2385,dd_carteira_fundição!A:A,dd_carteira_fundição!G:G,"",0)</f>
        <v>1</v>
      </c>
      <c r="N1653" s="48" t="s">
        <v>1164</v>
      </c>
      <c r="P1653" s="48" t="s">
        <v>1160</v>
      </c>
      <c r="Q1653" s="102"/>
      <c r="R1653" s="48" t="s">
        <v>1690</v>
      </c>
      <c r="S1653" s="48" t="s">
        <v>170</v>
      </c>
      <c r="T1653" s="215">
        <v>610</v>
      </c>
      <c r="U1653" s="48" t="str">
        <f>IFERROR(INDEX('TAXA DE OCUP. RECUR.'!$F$1:$F$60, MATCH(T1653, 'TAXA DE OCUP. RECUR.'!$E$1:$E$60, 0)),"")</f>
        <v>FRESADORA HEYLIGENTASDE - [610]</v>
      </c>
      <c r="V1653" s="216">
        <v>2.2980519480519477</v>
      </c>
      <c r="W1653" s="102"/>
      <c r="X1653" s="229">
        <v>46195</v>
      </c>
      <c r="Y1653" s="229"/>
      <c r="Z1653" s="47">
        <f t="shared" si="193"/>
        <v>26</v>
      </c>
      <c r="AA1653" s="47" t="str">
        <f t="shared" si="194"/>
        <v/>
      </c>
      <c r="AB1653" s="47" t="str">
        <f t="shared" si="195"/>
        <v>jun</v>
      </c>
      <c r="AC1653" s="47" t="str">
        <f t="shared" si="196"/>
        <v>2026</v>
      </c>
      <c r="AD1653" s="165" t="str">
        <f t="shared" si="192"/>
        <v/>
      </c>
    </row>
    <row r="1654" spans="1:30" x14ac:dyDescent="0.25">
      <c r="A1654" s="48" t="s">
        <v>2000</v>
      </c>
      <c r="B1654" s="48"/>
      <c r="C1654" s="48"/>
      <c r="D1654" s="48"/>
      <c r="E1654" s="48" t="s">
        <v>2078</v>
      </c>
      <c r="F1654" s="48" t="s">
        <v>392</v>
      </c>
      <c r="G1654" s="48" t="s">
        <v>11</v>
      </c>
      <c r="H1654" s="48" t="s">
        <v>2001</v>
      </c>
      <c r="I1654" s="48">
        <v>1</v>
      </c>
      <c r="J1654" s="48" t="s">
        <v>1146</v>
      </c>
      <c r="K1654" s="48" t="s">
        <v>1487</v>
      </c>
      <c r="M1654" s="48">
        <f>_xlfn.XLOOKUP(BASE!$A2386,dd_carteira_fundição!A:A,dd_carteira_fundição!G:G,"",0)</f>
        <v>160</v>
      </c>
      <c r="N1654" s="48" t="s">
        <v>1164</v>
      </c>
      <c r="P1654" s="48" t="s">
        <v>1160</v>
      </c>
      <c r="Q1654" s="102"/>
      <c r="R1654" s="48" t="s">
        <v>158</v>
      </c>
      <c r="S1654" s="48" t="s">
        <v>158</v>
      </c>
      <c r="T1654" s="215">
        <v>2</v>
      </c>
      <c r="U1654" s="48" t="str">
        <f>IFERROR(INDEX('TAXA DE OCUP. RECUR.'!$F$1:$F$60, MATCH(T1654, 'TAXA DE OCUP. RECUR.'!$E$1:$E$60, 0)),"")</f>
        <v>EXPEDIÇÃO</v>
      </c>
      <c r="V1654" s="216">
        <v>1</v>
      </c>
      <c r="W1654" s="102"/>
      <c r="X1654" s="229" t="str">
        <f>_xlfn.XLOOKUP(H1654,'CARTEIRA GERAL - USI.'!J:J,'CARTEIRA GERAL - USI.'!$O:$O,"",0)</f>
        <v/>
      </c>
      <c r="Y1654" s="229"/>
      <c r="Z1654" s="47" t="str">
        <f t="shared" si="193"/>
        <v/>
      </c>
      <c r="AA1654" s="47" t="str">
        <f t="shared" si="194"/>
        <v/>
      </c>
      <c r="AB1654" s="47" t="str">
        <f t="shared" si="195"/>
        <v/>
      </c>
      <c r="AC1654" s="47" t="str">
        <f t="shared" si="196"/>
        <v/>
      </c>
      <c r="AD1654" s="165" t="str">
        <f t="shared" si="192"/>
        <v/>
      </c>
    </row>
    <row r="1655" spans="1:30" x14ac:dyDescent="0.25">
      <c r="A1655" s="48" t="s">
        <v>2002</v>
      </c>
      <c r="B1655" s="48"/>
      <c r="C1655" s="48"/>
      <c r="D1655" s="48"/>
      <c r="E1655" s="48" t="s">
        <v>2078</v>
      </c>
      <c r="F1655" s="48" t="s">
        <v>392</v>
      </c>
      <c r="G1655" s="48" t="s">
        <v>11</v>
      </c>
      <c r="H1655" s="48" t="s">
        <v>2003</v>
      </c>
      <c r="I1655" s="48">
        <v>1</v>
      </c>
      <c r="J1655" s="48" t="s">
        <v>1146</v>
      </c>
      <c r="K1655" s="48" t="s">
        <v>1487</v>
      </c>
      <c r="M1655" s="48">
        <f>_xlfn.XLOOKUP(BASE!$A2387,dd_carteira_fundição!A:A,dd_carteira_fundição!G:G,"",0)</f>
        <v>160</v>
      </c>
      <c r="N1655" s="48" t="s">
        <v>1164</v>
      </c>
      <c r="P1655" s="48" t="s">
        <v>1160</v>
      </c>
      <c r="Q1655" s="102"/>
      <c r="R1655" s="48" t="s">
        <v>1687</v>
      </c>
      <c r="S1655" s="48" t="s">
        <v>1156</v>
      </c>
      <c r="T1655" s="215">
        <v>1</v>
      </c>
      <c r="U1655" s="48" t="str">
        <f>IFERROR(INDEX('TAXA DE OCUP. RECUR.'!$F$1:$F$60, MATCH(T1655, 'TAXA DE OCUP. RECUR.'!$E$1:$E$60, 0)),"")</f>
        <v>FUNDIÇÃO MORENO</v>
      </c>
      <c r="V1655" s="216">
        <v>1</v>
      </c>
      <c r="W1655" s="102"/>
      <c r="X1655" s="229" t="str">
        <f>_xlfn.XLOOKUP(H1655,'CARTEIRA GERAL - USI.'!$J:$J,'CARTEIRA GERAL - USI.'!N:N,"",0)</f>
        <v/>
      </c>
      <c r="Y1655" s="229"/>
      <c r="Z1655" s="47" t="str">
        <f t="shared" si="193"/>
        <v/>
      </c>
      <c r="AA1655" s="47" t="str">
        <f t="shared" si="194"/>
        <v/>
      </c>
      <c r="AB1655" s="47" t="str">
        <f t="shared" si="195"/>
        <v/>
      </c>
      <c r="AC1655" s="47" t="str">
        <f t="shared" si="196"/>
        <v/>
      </c>
      <c r="AD1655" s="165" t="str">
        <f t="shared" si="192"/>
        <v/>
      </c>
    </row>
    <row r="1656" spans="1:30" x14ac:dyDescent="0.25">
      <c r="A1656" s="48" t="s">
        <v>2002</v>
      </c>
      <c r="B1656" s="48"/>
      <c r="C1656" s="48"/>
      <c r="D1656" s="48"/>
      <c r="E1656" s="48" t="s">
        <v>2078</v>
      </c>
      <c r="F1656" s="48" t="s">
        <v>392</v>
      </c>
      <c r="G1656" s="48" t="s">
        <v>11</v>
      </c>
      <c r="H1656" s="48" t="s">
        <v>2003</v>
      </c>
      <c r="I1656" s="48">
        <v>1</v>
      </c>
      <c r="J1656" s="48" t="s">
        <v>1146</v>
      </c>
      <c r="K1656" s="48" t="s">
        <v>1487</v>
      </c>
      <c r="M1656" s="48">
        <f>_xlfn.XLOOKUP(BASE!$A2388,dd_carteira_fundição!A:A,dd_carteira_fundição!G:G,"",0)</f>
        <v>160</v>
      </c>
      <c r="N1656" s="48" t="s">
        <v>1164</v>
      </c>
      <c r="P1656" s="48" t="s">
        <v>1160</v>
      </c>
      <c r="Q1656" s="102"/>
      <c r="R1656" s="48" t="s">
        <v>1690</v>
      </c>
      <c r="S1656" s="48" t="s">
        <v>166</v>
      </c>
      <c r="T1656" s="215">
        <v>106</v>
      </c>
      <c r="U1656" s="48" t="str">
        <f>IFERROR(INDEX('TAXA DE OCUP. RECUR.'!$F$1:$F$60, MATCH(T1656, 'TAXA DE OCUP. RECUR.'!$E$1:$E$60, 0)),"")</f>
        <v>PLAINA DE MESA POREBA - [106]</v>
      </c>
      <c r="V1656" s="216">
        <v>13.59</v>
      </c>
      <c r="W1656" s="102"/>
      <c r="X1656" s="229"/>
      <c r="Y1656" s="229"/>
      <c r="Z1656" s="47">
        <f t="shared" si="193"/>
        <v>1</v>
      </c>
      <c r="AA1656" s="47" t="str">
        <f t="shared" si="194"/>
        <v/>
      </c>
      <c r="AB1656" s="47" t="str">
        <f t="shared" si="195"/>
        <v/>
      </c>
      <c r="AC1656" s="47" t="str">
        <f t="shared" si="196"/>
        <v/>
      </c>
      <c r="AD1656" s="165" t="str">
        <f t="shared" si="192"/>
        <v/>
      </c>
    </row>
    <row r="1657" spans="1:30" x14ac:dyDescent="0.25">
      <c r="A1657" s="48" t="s">
        <v>2002</v>
      </c>
      <c r="B1657" s="48"/>
      <c r="C1657" s="48"/>
      <c r="D1657" s="48"/>
      <c r="E1657" s="48" t="s">
        <v>2078</v>
      </c>
      <c r="F1657" s="48" t="s">
        <v>392</v>
      </c>
      <c r="G1657" s="48" t="s">
        <v>11</v>
      </c>
      <c r="H1657" s="48" t="s">
        <v>2003</v>
      </c>
      <c r="I1657" s="48">
        <v>1</v>
      </c>
      <c r="J1657" s="48" t="s">
        <v>1146</v>
      </c>
      <c r="K1657" s="48" t="s">
        <v>1487</v>
      </c>
      <c r="M1657" s="48">
        <f>_xlfn.XLOOKUP(BASE!$A2389,dd_carteira_fundição!A:A,dd_carteira_fundição!G:G,"",0)</f>
        <v>160</v>
      </c>
      <c r="N1657" s="48" t="s">
        <v>1164</v>
      </c>
      <c r="P1657" s="48" t="s">
        <v>1160</v>
      </c>
      <c r="Q1657" s="102"/>
      <c r="R1657" s="48" t="s">
        <v>1690</v>
      </c>
      <c r="S1657" s="48" t="s">
        <v>167</v>
      </c>
      <c r="T1657" s="215">
        <v>151</v>
      </c>
      <c r="U1657" s="48" t="str">
        <f>IFERROR(INDEX('TAXA DE OCUP. RECUR.'!$F$1:$F$60, MATCH(T1657, 'TAXA DE OCUP. RECUR.'!$E$1:$E$60, 0)),"")</f>
        <v>MANDRILH. FISHER MILL - [151]</v>
      </c>
      <c r="V1657" s="216">
        <v>1.8</v>
      </c>
      <c r="W1657" s="102"/>
      <c r="X1657" s="229"/>
      <c r="Y1657" s="229"/>
      <c r="Z1657" s="47">
        <f t="shared" si="193"/>
        <v>1</v>
      </c>
      <c r="AA1657" s="47" t="str">
        <f t="shared" si="194"/>
        <v/>
      </c>
      <c r="AB1657" s="47" t="str">
        <f t="shared" si="195"/>
        <v/>
      </c>
      <c r="AC1657" s="47" t="str">
        <f t="shared" si="196"/>
        <v/>
      </c>
      <c r="AD1657" s="165" t="str">
        <f t="shared" si="192"/>
        <v/>
      </c>
    </row>
    <row r="1658" spans="1:30" x14ac:dyDescent="0.25">
      <c r="A1658" s="48" t="s">
        <v>2002</v>
      </c>
      <c r="B1658" s="48"/>
      <c r="C1658" s="48"/>
      <c r="D1658" s="48"/>
      <c r="E1658" s="48" t="s">
        <v>2078</v>
      </c>
      <c r="F1658" s="48" t="s">
        <v>392</v>
      </c>
      <c r="G1658" s="48" t="s">
        <v>11</v>
      </c>
      <c r="H1658" s="48" t="s">
        <v>2003</v>
      </c>
      <c r="I1658" s="48">
        <v>1</v>
      </c>
      <c r="J1658" s="48" t="s">
        <v>1146</v>
      </c>
      <c r="K1658" s="48" t="s">
        <v>1487</v>
      </c>
      <c r="M1658" s="48">
        <f>_xlfn.XLOOKUP(BASE!$A2390,dd_carteira_fundição!A:A,dd_carteira_fundição!G:G,"",0)</f>
        <v>127</v>
      </c>
      <c r="N1658" s="48" t="s">
        <v>1164</v>
      </c>
      <c r="P1658" s="48" t="s">
        <v>1160</v>
      </c>
      <c r="Q1658" s="102"/>
      <c r="R1658" s="48" t="s">
        <v>1690</v>
      </c>
      <c r="S1658" s="48" t="s">
        <v>168</v>
      </c>
      <c r="T1658" s="215">
        <v>560</v>
      </c>
      <c r="U1658" s="48" t="str">
        <f>IFERROR(INDEX('TAXA DE OCUP. RECUR.'!$F$1:$F$60, MATCH(T1658, 'TAXA DE OCUP. RECUR.'!$E$1:$E$60, 0)),"")</f>
        <v>FRESA DROPP HEINN - [560]</v>
      </c>
      <c r="V1658" s="216">
        <v>9.7200000000000006</v>
      </c>
      <c r="W1658" s="102"/>
      <c r="X1658" s="229"/>
      <c r="Y1658" s="229"/>
      <c r="Z1658" s="47">
        <f t="shared" si="193"/>
        <v>1</v>
      </c>
      <c r="AA1658" s="47" t="str">
        <f t="shared" si="194"/>
        <v/>
      </c>
      <c r="AB1658" s="47" t="str">
        <f t="shared" si="195"/>
        <v/>
      </c>
      <c r="AC1658" s="47" t="str">
        <f t="shared" si="196"/>
        <v/>
      </c>
      <c r="AD1658" s="165" t="str">
        <f t="shared" si="192"/>
        <v/>
      </c>
    </row>
    <row r="1659" spans="1:30" x14ac:dyDescent="0.25">
      <c r="A1659" s="48" t="s">
        <v>2002</v>
      </c>
      <c r="B1659" s="48"/>
      <c r="C1659" s="48"/>
      <c r="D1659" s="48"/>
      <c r="E1659" s="48" t="s">
        <v>2078</v>
      </c>
      <c r="F1659" s="48" t="s">
        <v>392</v>
      </c>
      <c r="G1659" s="48" t="s">
        <v>11</v>
      </c>
      <c r="H1659" s="48" t="s">
        <v>2003</v>
      </c>
      <c r="I1659" s="48">
        <v>1</v>
      </c>
      <c r="J1659" s="48" t="s">
        <v>1146</v>
      </c>
      <c r="K1659" s="48" t="s">
        <v>1487</v>
      </c>
      <c r="M1659" s="48">
        <f>_xlfn.XLOOKUP(BASE!$A2391,dd_carteira_fundição!A:A,dd_carteira_fundição!G:G,"",0)</f>
        <v>127</v>
      </c>
      <c r="N1659" s="48" t="s">
        <v>1164</v>
      </c>
      <c r="P1659" s="48" t="s">
        <v>1160</v>
      </c>
      <c r="Q1659" s="102"/>
      <c r="R1659" s="48" t="s">
        <v>1690</v>
      </c>
      <c r="S1659" s="48" t="s">
        <v>169</v>
      </c>
      <c r="T1659" s="215">
        <v>610</v>
      </c>
      <c r="U1659" s="48" t="str">
        <f>IFERROR(INDEX('TAXA DE OCUP. RECUR.'!$F$1:$F$60, MATCH(T1659, 'TAXA DE OCUP. RECUR.'!$E$1:$E$60, 0)),"")</f>
        <v>FRESADORA HEYLIGENTASDE - [610]</v>
      </c>
      <c r="V1659" s="216">
        <v>5.4412447530846348</v>
      </c>
      <c r="W1659" s="102"/>
      <c r="X1659" s="229"/>
      <c r="Y1659" s="229"/>
      <c r="Z1659" s="47">
        <f t="shared" si="193"/>
        <v>1</v>
      </c>
      <c r="AA1659" s="47" t="str">
        <f t="shared" si="194"/>
        <v/>
      </c>
      <c r="AB1659" s="47" t="str">
        <f t="shared" si="195"/>
        <v/>
      </c>
      <c r="AC1659" s="47" t="str">
        <f t="shared" si="196"/>
        <v/>
      </c>
      <c r="AD1659" s="165" t="str">
        <f t="shared" si="192"/>
        <v/>
      </c>
    </row>
    <row r="1660" spans="1:30" x14ac:dyDescent="0.25">
      <c r="A1660" s="48" t="s">
        <v>2002</v>
      </c>
      <c r="B1660" s="48"/>
      <c r="C1660" s="48"/>
      <c r="D1660" s="48"/>
      <c r="E1660" s="48" t="s">
        <v>2078</v>
      </c>
      <c r="F1660" s="48" t="s">
        <v>392</v>
      </c>
      <c r="G1660" s="48" t="s">
        <v>11</v>
      </c>
      <c r="H1660" s="48" t="s">
        <v>2003</v>
      </c>
      <c r="I1660" s="48">
        <v>1</v>
      </c>
      <c r="J1660" s="48" t="s">
        <v>1146</v>
      </c>
      <c r="K1660" s="48" t="s">
        <v>1487</v>
      </c>
      <c r="M1660" s="48">
        <f>_xlfn.XLOOKUP(BASE!$A2392,dd_carteira_fundição!A:A,dd_carteira_fundição!G:G,"",0)</f>
        <v>127</v>
      </c>
      <c r="N1660" s="48" t="s">
        <v>1164</v>
      </c>
      <c r="P1660" s="48" t="s">
        <v>1160</v>
      </c>
      <c r="Q1660" s="102"/>
      <c r="R1660" s="48" t="s">
        <v>1690</v>
      </c>
      <c r="S1660" s="48" t="s">
        <v>170</v>
      </c>
      <c r="T1660" s="215">
        <v>610</v>
      </c>
      <c r="U1660" s="48" t="str">
        <f>IFERROR(INDEX('TAXA DE OCUP. RECUR.'!$F$1:$F$60, MATCH(T1660, 'TAXA DE OCUP. RECUR.'!$E$1:$E$60, 0)),"")</f>
        <v>FRESADORA HEYLIGENTASDE - [610]</v>
      </c>
      <c r="V1660" s="216">
        <v>2.2980519480519477</v>
      </c>
      <c r="W1660" s="102"/>
      <c r="X1660" s="229"/>
      <c r="Y1660" s="229"/>
      <c r="Z1660" s="47">
        <f t="shared" si="193"/>
        <v>1</v>
      </c>
      <c r="AA1660" s="47" t="str">
        <f t="shared" si="194"/>
        <v/>
      </c>
      <c r="AB1660" s="47" t="str">
        <f t="shared" si="195"/>
        <v/>
      </c>
      <c r="AC1660" s="47" t="str">
        <f t="shared" si="196"/>
        <v/>
      </c>
      <c r="AD1660" s="165" t="str">
        <f t="shared" si="192"/>
        <v/>
      </c>
    </row>
    <row r="1661" spans="1:30" x14ac:dyDescent="0.25">
      <c r="A1661" s="48" t="s">
        <v>2002</v>
      </c>
      <c r="B1661" s="48"/>
      <c r="C1661" s="48"/>
      <c r="D1661" s="48"/>
      <c r="E1661" s="48" t="s">
        <v>2078</v>
      </c>
      <c r="F1661" s="48" t="s">
        <v>392</v>
      </c>
      <c r="G1661" s="48" t="s">
        <v>11</v>
      </c>
      <c r="H1661" s="48" t="s">
        <v>2003</v>
      </c>
      <c r="I1661" s="48">
        <v>1</v>
      </c>
      <c r="J1661" s="48" t="s">
        <v>1146</v>
      </c>
      <c r="K1661" s="48" t="s">
        <v>1487</v>
      </c>
      <c r="M1661" s="48">
        <f>_xlfn.XLOOKUP(BASE!$A2393,dd_carteira_fundição!A:A,dd_carteira_fundição!G:G,"",0)</f>
        <v>127</v>
      </c>
      <c r="N1661" s="48" t="s">
        <v>1164</v>
      </c>
      <c r="P1661" s="48" t="s">
        <v>1160</v>
      </c>
      <c r="Q1661" s="102"/>
      <c r="R1661" s="48" t="s">
        <v>158</v>
      </c>
      <c r="S1661" s="48" t="s">
        <v>158</v>
      </c>
      <c r="T1661" s="215">
        <v>2</v>
      </c>
      <c r="U1661" s="48" t="str">
        <f>IFERROR(INDEX('TAXA DE OCUP. RECUR.'!$F$1:$F$60, MATCH(T1661, 'TAXA DE OCUP. RECUR.'!$E$1:$E$60, 0)),"")</f>
        <v>EXPEDIÇÃO</v>
      </c>
      <c r="V1661" s="216">
        <v>1</v>
      </c>
      <c r="W1661" s="102"/>
      <c r="X1661" s="229" t="str">
        <f>_xlfn.XLOOKUP(H1661,'CARTEIRA GERAL - USI.'!J:J,'CARTEIRA GERAL - USI.'!$O:$O,"",0)</f>
        <v/>
      </c>
      <c r="Y1661" s="229"/>
      <c r="Z1661" s="47" t="str">
        <f t="shared" si="193"/>
        <v/>
      </c>
      <c r="AA1661" s="47" t="str">
        <f t="shared" si="194"/>
        <v/>
      </c>
      <c r="AB1661" s="47" t="str">
        <f t="shared" si="195"/>
        <v/>
      </c>
      <c r="AC1661" s="47" t="str">
        <f t="shared" si="196"/>
        <v/>
      </c>
      <c r="AD1661" s="165" t="str">
        <f t="shared" si="192"/>
        <v/>
      </c>
    </row>
    <row r="1662" spans="1:30" x14ac:dyDescent="0.25">
      <c r="A1662" s="48" t="s">
        <v>2004</v>
      </c>
      <c r="B1662" s="48"/>
      <c r="C1662" s="48"/>
      <c r="D1662" s="48"/>
      <c r="E1662" s="48" t="s">
        <v>2078</v>
      </c>
      <c r="F1662" s="48" t="s">
        <v>392</v>
      </c>
      <c r="G1662" s="48" t="s">
        <v>11</v>
      </c>
      <c r="H1662" s="48" t="s">
        <v>2005</v>
      </c>
      <c r="I1662" s="48">
        <v>1</v>
      </c>
      <c r="J1662" s="48" t="s">
        <v>1146</v>
      </c>
      <c r="K1662" s="48" t="s">
        <v>1487</v>
      </c>
      <c r="M1662" s="48">
        <f>_xlfn.XLOOKUP(BASE!$A2394,dd_carteira_fundição!A:A,dd_carteira_fundição!G:G,"",0)</f>
        <v>128</v>
      </c>
      <c r="N1662" s="48" t="s">
        <v>1164</v>
      </c>
      <c r="P1662" s="48" t="s">
        <v>1160</v>
      </c>
      <c r="Q1662" s="102"/>
      <c r="R1662" s="48" t="s">
        <v>1687</v>
      </c>
      <c r="S1662" s="48" t="s">
        <v>1156</v>
      </c>
      <c r="T1662" s="215">
        <v>1</v>
      </c>
      <c r="U1662" s="48" t="str">
        <f>IFERROR(INDEX('TAXA DE OCUP. RECUR.'!$F$1:$F$60, MATCH(T1662, 'TAXA DE OCUP. RECUR.'!$E$1:$E$60, 0)),"")</f>
        <v>FUNDIÇÃO MORENO</v>
      </c>
      <c r="V1662" s="216">
        <v>1</v>
      </c>
      <c r="W1662" s="102"/>
      <c r="X1662" s="229" t="str">
        <f>_xlfn.XLOOKUP(H1662,'CARTEIRA GERAL - USI.'!$J:$J,'CARTEIRA GERAL - USI.'!N:N,"",0)</f>
        <v/>
      </c>
      <c r="Y1662" s="229"/>
      <c r="Z1662" s="47" t="str">
        <f t="shared" si="193"/>
        <v/>
      </c>
      <c r="AA1662" s="47" t="str">
        <f t="shared" si="194"/>
        <v/>
      </c>
      <c r="AB1662" s="47" t="str">
        <f t="shared" si="195"/>
        <v/>
      </c>
      <c r="AC1662" s="47" t="str">
        <f t="shared" si="196"/>
        <v/>
      </c>
      <c r="AD1662" s="165" t="str">
        <f t="shared" si="192"/>
        <v/>
      </c>
    </row>
    <row r="1663" spans="1:30" x14ac:dyDescent="0.25">
      <c r="A1663" s="48" t="s">
        <v>2004</v>
      </c>
      <c r="B1663" s="48"/>
      <c r="C1663" s="48"/>
      <c r="D1663" s="48"/>
      <c r="E1663" s="48" t="s">
        <v>2078</v>
      </c>
      <c r="F1663" s="48" t="s">
        <v>392</v>
      </c>
      <c r="G1663" s="48" t="s">
        <v>11</v>
      </c>
      <c r="H1663" s="48" t="s">
        <v>2005</v>
      </c>
      <c r="I1663" s="48">
        <v>1</v>
      </c>
      <c r="J1663" s="48" t="s">
        <v>1146</v>
      </c>
      <c r="K1663" s="48" t="s">
        <v>1487</v>
      </c>
      <c r="M1663" s="48">
        <f>_xlfn.XLOOKUP(BASE!$A2395,dd_carteira_fundição!A:A,dd_carteira_fundição!G:G,"",0)</f>
        <v>128</v>
      </c>
      <c r="N1663" s="48" t="s">
        <v>1164</v>
      </c>
      <c r="P1663" s="48" t="s">
        <v>1160</v>
      </c>
      <c r="Q1663" s="102"/>
      <c r="R1663" s="48" t="s">
        <v>1690</v>
      </c>
      <c r="S1663" s="48" t="s">
        <v>166</v>
      </c>
      <c r="T1663" s="215">
        <v>106</v>
      </c>
      <c r="U1663" s="48" t="str">
        <f>IFERROR(INDEX('TAXA DE OCUP. RECUR.'!$F$1:$F$60, MATCH(T1663, 'TAXA DE OCUP. RECUR.'!$E$1:$E$60, 0)),"")</f>
        <v>PLAINA DE MESA POREBA - [106]</v>
      </c>
      <c r="V1663" s="216">
        <v>13.59</v>
      </c>
      <c r="W1663" s="102"/>
      <c r="X1663" s="229"/>
      <c r="Y1663" s="229"/>
      <c r="Z1663" s="47">
        <f t="shared" si="193"/>
        <v>1</v>
      </c>
      <c r="AA1663" s="47" t="str">
        <f t="shared" si="194"/>
        <v/>
      </c>
      <c r="AB1663" s="47" t="str">
        <f t="shared" si="195"/>
        <v/>
      </c>
      <c r="AC1663" s="47" t="str">
        <f t="shared" si="196"/>
        <v/>
      </c>
      <c r="AD1663" s="165" t="str">
        <f t="shared" si="192"/>
        <v/>
      </c>
    </row>
    <row r="1664" spans="1:30" x14ac:dyDescent="0.25">
      <c r="A1664" s="48" t="s">
        <v>2004</v>
      </c>
      <c r="B1664" s="48"/>
      <c r="C1664" s="48"/>
      <c r="D1664" s="48"/>
      <c r="E1664" s="48" t="s">
        <v>2078</v>
      </c>
      <c r="F1664" s="48" t="s">
        <v>392</v>
      </c>
      <c r="G1664" s="48" t="s">
        <v>11</v>
      </c>
      <c r="H1664" s="48" t="s">
        <v>2005</v>
      </c>
      <c r="I1664" s="48">
        <v>1</v>
      </c>
      <c r="J1664" s="48" t="s">
        <v>1146</v>
      </c>
      <c r="K1664" s="48" t="s">
        <v>1487</v>
      </c>
      <c r="M1664" s="48">
        <f>_xlfn.XLOOKUP(BASE!$A2396,dd_carteira_fundição!A:A,dd_carteira_fundição!G:G,"",0)</f>
        <v>128</v>
      </c>
      <c r="N1664" s="48" t="s">
        <v>1164</v>
      </c>
      <c r="P1664" s="48" t="s">
        <v>1160</v>
      </c>
      <c r="Q1664" s="102"/>
      <c r="R1664" s="48" t="s">
        <v>1690</v>
      </c>
      <c r="S1664" s="48" t="s">
        <v>167</v>
      </c>
      <c r="T1664" s="215">
        <v>151</v>
      </c>
      <c r="U1664" s="48" t="str">
        <f>IFERROR(INDEX('TAXA DE OCUP. RECUR.'!$F$1:$F$60, MATCH(T1664, 'TAXA DE OCUP. RECUR.'!$E$1:$E$60, 0)),"")</f>
        <v>MANDRILH. FISHER MILL - [151]</v>
      </c>
      <c r="V1664" s="216">
        <v>1.8</v>
      </c>
      <c r="W1664" s="102"/>
      <c r="X1664" s="229"/>
      <c r="Y1664" s="229"/>
      <c r="Z1664" s="47">
        <f t="shared" si="193"/>
        <v>1</v>
      </c>
      <c r="AA1664" s="47" t="str">
        <f t="shared" si="194"/>
        <v/>
      </c>
      <c r="AB1664" s="47" t="str">
        <f t="shared" si="195"/>
        <v/>
      </c>
      <c r="AC1664" s="47" t="str">
        <f t="shared" si="196"/>
        <v/>
      </c>
      <c r="AD1664" s="165" t="str">
        <f t="shared" si="192"/>
        <v/>
      </c>
    </row>
    <row r="1665" spans="1:30" x14ac:dyDescent="0.25">
      <c r="A1665" s="48" t="s">
        <v>2004</v>
      </c>
      <c r="B1665" s="48"/>
      <c r="C1665" s="48"/>
      <c r="D1665" s="48"/>
      <c r="E1665" s="48" t="s">
        <v>2078</v>
      </c>
      <c r="F1665" s="48" t="s">
        <v>392</v>
      </c>
      <c r="G1665" s="48" t="s">
        <v>11</v>
      </c>
      <c r="H1665" s="48" t="s">
        <v>2005</v>
      </c>
      <c r="I1665" s="48">
        <v>1</v>
      </c>
      <c r="J1665" s="48" t="s">
        <v>1146</v>
      </c>
      <c r="K1665" s="48" t="s">
        <v>1487</v>
      </c>
      <c r="M1665" s="48">
        <f>_xlfn.XLOOKUP(BASE!$A2397,dd_carteira_fundição!A:A,dd_carteira_fundição!G:G,"",0)</f>
        <v>128</v>
      </c>
      <c r="N1665" s="48" t="s">
        <v>1164</v>
      </c>
      <c r="P1665" s="48" t="s">
        <v>1160</v>
      </c>
      <c r="Q1665" s="102"/>
      <c r="R1665" s="48" t="s">
        <v>1690</v>
      </c>
      <c r="S1665" s="48" t="s">
        <v>168</v>
      </c>
      <c r="T1665" s="215">
        <v>560</v>
      </c>
      <c r="U1665" s="48" t="str">
        <f>IFERROR(INDEX('TAXA DE OCUP. RECUR.'!$F$1:$F$60, MATCH(T1665, 'TAXA DE OCUP. RECUR.'!$E$1:$E$60, 0)),"")</f>
        <v>FRESA DROPP HEINN - [560]</v>
      </c>
      <c r="V1665" s="216">
        <v>9.7200000000000006</v>
      </c>
      <c r="W1665" s="102"/>
      <c r="X1665" s="229"/>
      <c r="Y1665" s="229"/>
      <c r="Z1665" s="47">
        <f t="shared" si="193"/>
        <v>1</v>
      </c>
      <c r="AA1665" s="47" t="str">
        <f t="shared" si="194"/>
        <v/>
      </c>
      <c r="AB1665" s="47" t="str">
        <f t="shared" si="195"/>
        <v/>
      </c>
      <c r="AC1665" s="47" t="str">
        <f t="shared" si="196"/>
        <v/>
      </c>
      <c r="AD1665" s="165" t="str">
        <f t="shared" si="192"/>
        <v/>
      </c>
    </row>
    <row r="1666" spans="1:30" x14ac:dyDescent="0.25">
      <c r="A1666" s="48" t="s">
        <v>2004</v>
      </c>
      <c r="B1666" s="48"/>
      <c r="C1666" s="48"/>
      <c r="D1666" s="48"/>
      <c r="E1666" s="48" t="s">
        <v>2078</v>
      </c>
      <c r="F1666" s="48" t="s">
        <v>392</v>
      </c>
      <c r="G1666" s="48" t="s">
        <v>11</v>
      </c>
      <c r="H1666" s="48" t="s">
        <v>2005</v>
      </c>
      <c r="I1666" s="48">
        <v>1</v>
      </c>
      <c r="J1666" s="48" t="s">
        <v>1146</v>
      </c>
      <c r="K1666" s="48" t="s">
        <v>1487</v>
      </c>
      <c r="M1666" s="48">
        <f>_xlfn.XLOOKUP(BASE!$A2398,dd_carteira_fundição!A:A,dd_carteira_fundição!G:G,"",0)</f>
        <v>129</v>
      </c>
      <c r="N1666" s="48" t="s">
        <v>1164</v>
      </c>
      <c r="P1666" s="48" t="s">
        <v>1160</v>
      </c>
      <c r="Q1666" s="102"/>
      <c r="R1666" s="48" t="s">
        <v>1690</v>
      </c>
      <c r="S1666" s="48" t="s">
        <v>169</v>
      </c>
      <c r="T1666" s="215">
        <v>610</v>
      </c>
      <c r="U1666" s="48" t="str">
        <f>IFERROR(INDEX('TAXA DE OCUP. RECUR.'!$F$1:$F$60, MATCH(T1666, 'TAXA DE OCUP. RECUR.'!$E$1:$E$60, 0)),"")</f>
        <v>FRESADORA HEYLIGENTASDE - [610]</v>
      </c>
      <c r="V1666" s="216">
        <v>5.4412447530846348</v>
      </c>
      <c r="W1666" s="102"/>
      <c r="X1666" s="229"/>
      <c r="Y1666" s="229"/>
      <c r="Z1666" s="47">
        <f t="shared" si="193"/>
        <v>1</v>
      </c>
      <c r="AA1666" s="47" t="str">
        <f t="shared" si="194"/>
        <v/>
      </c>
      <c r="AB1666" s="47" t="str">
        <f t="shared" si="195"/>
        <v/>
      </c>
      <c r="AC1666" s="47" t="str">
        <f t="shared" si="196"/>
        <v/>
      </c>
      <c r="AD1666" s="165" t="str">
        <f t="shared" ref="AD1666:AD1729" si="197">IF(Y1666&lt;&gt;"",1,"")</f>
        <v/>
      </c>
    </row>
    <row r="1667" spans="1:30" x14ac:dyDescent="0.25">
      <c r="A1667" s="48" t="s">
        <v>2004</v>
      </c>
      <c r="B1667" s="48"/>
      <c r="C1667" s="48"/>
      <c r="D1667" s="48"/>
      <c r="E1667" s="48" t="s">
        <v>2078</v>
      </c>
      <c r="F1667" s="48" t="s">
        <v>392</v>
      </c>
      <c r="G1667" s="48" t="s">
        <v>11</v>
      </c>
      <c r="H1667" s="48" t="s">
        <v>2005</v>
      </c>
      <c r="I1667" s="48">
        <v>1</v>
      </c>
      <c r="J1667" s="48" t="s">
        <v>1146</v>
      </c>
      <c r="K1667" s="48" t="s">
        <v>1487</v>
      </c>
      <c r="M1667" s="48">
        <f>_xlfn.XLOOKUP(BASE!$A2399,dd_carteira_fundição!A:A,dd_carteira_fundição!G:G,"",0)</f>
        <v>129</v>
      </c>
      <c r="N1667" s="48" t="s">
        <v>1164</v>
      </c>
      <c r="P1667" s="48" t="s">
        <v>1160</v>
      </c>
      <c r="Q1667" s="102"/>
      <c r="R1667" s="48" t="s">
        <v>1690</v>
      </c>
      <c r="S1667" s="48" t="s">
        <v>170</v>
      </c>
      <c r="T1667" s="215">
        <v>610</v>
      </c>
      <c r="U1667" s="48" t="str">
        <f>IFERROR(INDEX('TAXA DE OCUP. RECUR.'!$F$1:$F$60, MATCH(T1667, 'TAXA DE OCUP. RECUR.'!$E$1:$E$60, 0)),"")</f>
        <v>FRESADORA HEYLIGENTASDE - [610]</v>
      </c>
      <c r="V1667" s="216">
        <v>2.2980519480519477</v>
      </c>
      <c r="W1667" s="102"/>
      <c r="X1667" s="229"/>
      <c r="Y1667" s="229"/>
      <c r="Z1667" s="47">
        <f t="shared" ref="Z1667:Z1730" si="198">IFERROR(WEEKNUM(X1667,11),"")</f>
        <v>1</v>
      </c>
      <c r="AA1667" s="47" t="str">
        <f t="shared" ref="AA1667:AA1730" si="199">IF(Y1667&lt;&gt;"",WEEKNUM(Y1667,11),"")</f>
        <v/>
      </c>
      <c r="AB1667" s="47" t="str">
        <f t="shared" si="195"/>
        <v/>
      </c>
      <c r="AC1667" s="47" t="str">
        <f t="shared" si="196"/>
        <v/>
      </c>
      <c r="AD1667" s="165" t="str">
        <f t="shared" si="197"/>
        <v/>
      </c>
    </row>
    <row r="1668" spans="1:30" x14ac:dyDescent="0.25">
      <c r="A1668" s="48" t="s">
        <v>2004</v>
      </c>
      <c r="B1668" s="48"/>
      <c r="C1668" s="48"/>
      <c r="D1668" s="48"/>
      <c r="E1668" s="48" t="s">
        <v>2078</v>
      </c>
      <c r="F1668" s="48" t="s">
        <v>392</v>
      </c>
      <c r="G1668" s="48" t="s">
        <v>11</v>
      </c>
      <c r="H1668" s="48" t="s">
        <v>2005</v>
      </c>
      <c r="I1668" s="48">
        <v>1</v>
      </c>
      <c r="J1668" s="48" t="s">
        <v>1146</v>
      </c>
      <c r="K1668" s="48" t="s">
        <v>1487</v>
      </c>
      <c r="M1668" s="48">
        <f>_xlfn.XLOOKUP(BASE!$A2400,dd_carteira_fundição!A:A,dd_carteira_fundição!G:G,"",0)</f>
        <v>129</v>
      </c>
      <c r="N1668" s="48" t="s">
        <v>1164</v>
      </c>
      <c r="P1668" s="48" t="s">
        <v>1160</v>
      </c>
      <c r="Q1668" s="102"/>
      <c r="R1668" s="48" t="s">
        <v>158</v>
      </c>
      <c r="S1668" s="48" t="s">
        <v>158</v>
      </c>
      <c r="T1668" s="215">
        <v>2</v>
      </c>
      <c r="U1668" s="48" t="str">
        <f>IFERROR(INDEX('TAXA DE OCUP. RECUR.'!$F$1:$F$60, MATCH(T1668, 'TAXA DE OCUP. RECUR.'!$E$1:$E$60, 0)),"")</f>
        <v>EXPEDIÇÃO</v>
      </c>
      <c r="V1668" s="216">
        <v>1</v>
      </c>
      <c r="W1668" s="102"/>
      <c r="X1668" s="229" t="str">
        <f>_xlfn.XLOOKUP(H1668,'CARTEIRA GERAL - USI.'!J:J,'CARTEIRA GERAL - USI.'!$O:$O,"",0)</f>
        <v/>
      </c>
      <c r="Y1668" s="229"/>
      <c r="Z1668" s="47" t="str">
        <f t="shared" si="198"/>
        <v/>
      </c>
      <c r="AA1668" s="47" t="str">
        <f t="shared" si="199"/>
        <v/>
      </c>
      <c r="AB1668" s="47" t="str">
        <f t="shared" si="195"/>
        <v/>
      </c>
      <c r="AC1668" s="47" t="str">
        <f t="shared" si="196"/>
        <v/>
      </c>
      <c r="AD1668" s="165" t="str">
        <f t="shared" si="197"/>
        <v/>
      </c>
    </row>
    <row r="1669" spans="1:30" x14ac:dyDescent="0.25">
      <c r="A1669" s="48" t="s">
        <v>2006</v>
      </c>
      <c r="B1669" s="48"/>
      <c r="C1669" s="48"/>
      <c r="D1669" s="48"/>
      <c r="E1669" s="48" t="s">
        <v>204</v>
      </c>
      <c r="F1669" s="48" t="s">
        <v>392</v>
      </c>
      <c r="G1669" s="48" t="s">
        <v>11</v>
      </c>
      <c r="H1669" s="48" t="s">
        <v>2007</v>
      </c>
      <c r="I1669" s="48">
        <v>1</v>
      </c>
      <c r="J1669" s="48" t="s">
        <v>1146</v>
      </c>
      <c r="K1669" s="48" t="s">
        <v>1487</v>
      </c>
      <c r="M1669" s="48">
        <f>_xlfn.XLOOKUP(BASE!$A2401,dd_carteira_fundição!A:A,dd_carteira_fundição!G:G,"",0)</f>
        <v>129</v>
      </c>
      <c r="N1669" s="48" t="s">
        <v>1164</v>
      </c>
      <c r="P1669" s="48" t="s">
        <v>1160</v>
      </c>
      <c r="Q1669" s="102"/>
      <c r="R1669" s="48" t="s">
        <v>1687</v>
      </c>
      <c r="S1669" s="48" t="s">
        <v>1156</v>
      </c>
      <c r="T1669" s="215">
        <v>1</v>
      </c>
      <c r="U1669" s="48" t="str">
        <f>IFERROR(INDEX('TAXA DE OCUP. RECUR.'!$F$1:$F$60, MATCH(T1669, 'TAXA DE OCUP. RECUR.'!$E$1:$E$60, 0)),"")</f>
        <v>FUNDIÇÃO MORENO</v>
      </c>
      <c r="V1669" s="216">
        <v>1</v>
      </c>
      <c r="W1669" s="102"/>
      <c r="X1669" s="229" t="str">
        <f>_xlfn.XLOOKUP(H1669,'CARTEIRA GERAL - USI.'!$J:$J,'CARTEIRA GERAL - USI.'!N:N,"",0)</f>
        <v/>
      </c>
      <c r="Y1669" s="229">
        <v>46175</v>
      </c>
      <c r="Z1669" s="47" t="str">
        <f t="shared" si="198"/>
        <v/>
      </c>
      <c r="AA1669" s="47">
        <f t="shared" si="199"/>
        <v>23</v>
      </c>
      <c r="AB1669" s="47" t="str">
        <f t="shared" si="195"/>
        <v/>
      </c>
      <c r="AC1669" s="47" t="str">
        <f t="shared" si="196"/>
        <v/>
      </c>
      <c r="AD1669" s="165">
        <f t="shared" si="197"/>
        <v>1</v>
      </c>
    </row>
    <row r="1670" spans="1:30" x14ac:dyDescent="0.25">
      <c r="A1670" s="48" t="s">
        <v>2006</v>
      </c>
      <c r="B1670" s="48"/>
      <c r="C1670" s="48"/>
      <c r="D1670" s="48"/>
      <c r="E1670" s="48" t="s">
        <v>204</v>
      </c>
      <c r="F1670" s="48" t="s">
        <v>392</v>
      </c>
      <c r="G1670" s="48" t="s">
        <v>11</v>
      </c>
      <c r="H1670" s="48" t="s">
        <v>2007</v>
      </c>
      <c r="I1670" s="48">
        <v>1</v>
      </c>
      <c r="J1670" s="48" t="s">
        <v>1146</v>
      </c>
      <c r="K1670" s="48" t="s">
        <v>1487</v>
      </c>
      <c r="M1670" s="48">
        <f>_xlfn.XLOOKUP(BASE!$A2402,dd_carteira_fundição!A:A,dd_carteira_fundição!G:G,"",0)</f>
        <v>129</v>
      </c>
      <c r="N1670" s="48" t="s">
        <v>1164</v>
      </c>
      <c r="P1670" s="48" t="s">
        <v>1160</v>
      </c>
      <c r="Q1670" s="102"/>
      <c r="R1670" s="48" t="s">
        <v>1690</v>
      </c>
      <c r="S1670" s="48" t="s">
        <v>166</v>
      </c>
      <c r="T1670" s="215">
        <v>107</v>
      </c>
      <c r="U1670" s="48" t="str">
        <f>IFERROR(INDEX('TAXA DE OCUP. RECUR.'!$F$1:$F$60, MATCH(T1670, 'TAXA DE OCUP. RECUR.'!$E$1:$E$60, 0)),"")</f>
        <v>PLAINA DE MESA INGERSOL - [107]</v>
      </c>
      <c r="V1670" s="216">
        <v>13.59</v>
      </c>
      <c r="W1670" s="102"/>
      <c r="X1670" s="229">
        <v>46188</v>
      </c>
      <c r="Y1670" s="229"/>
      <c r="Z1670" s="47">
        <f t="shared" si="198"/>
        <v>25</v>
      </c>
      <c r="AA1670" s="47" t="str">
        <f t="shared" si="199"/>
        <v/>
      </c>
      <c r="AB1670" s="47" t="str">
        <f t="shared" si="195"/>
        <v>jun</v>
      </c>
      <c r="AC1670" s="47" t="str">
        <f t="shared" si="196"/>
        <v>2026</v>
      </c>
      <c r="AD1670" s="165" t="str">
        <f t="shared" si="197"/>
        <v/>
      </c>
    </row>
    <row r="1671" spans="1:30" x14ac:dyDescent="0.25">
      <c r="A1671" s="48" t="s">
        <v>2006</v>
      </c>
      <c r="B1671" s="48"/>
      <c r="C1671" s="48"/>
      <c r="D1671" s="48"/>
      <c r="E1671" s="48" t="s">
        <v>204</v>
      </c>
      <c r="F1671" s="48" t="s">
        <v>392</v>
      </c>
      <c r="G1671" s="48" t="s">
        <v>11</v>
      </c>
      <c r="H1671" s="48" t="s">
        <v>2007</v>
      </c>
      <c r="I1671" s="48">
        <v>1</v>
      </c>
      <c r="J1671" s="48" t="s">
        <v>1146</v>
      </c>
      <c r="K1671" s="48" t="s">
        <v>1487</v>
      </c>
      <c r="M1671" s="48">
        <f>_xlfn.XLOOKUP(BASE!$A2403,dd_carteira_fundição!A:A,dd_carteira_fundição!G:G,"",0)</f>
        <v>13</v>
      </c>
      <c r="N1671" s="48" t="s">
        <v>1164</v>
      </c>
      <c r="P1671" s="48" t="s">
        <v>1160</v>
      </c>
      <c r="Q1671" s="102"/>
      <c r="R1671" s="48" t="s">
        <v>1690</v>
      </c>
      <c r="S1671" s="48" t="s">
        <v>167</v>
      </c>
      <c r="T1671" s="215">
        <v>151</v>
      </c>
      <c r="U1671" s="48" t="str">
        <f>IFERROR(INDEX('TAXA DE OCUP. RECUR.'!$F$1:$F$60, MATCH(T1671, 'TAXA DE OCUP. RECUR.'!$E$1:$E$60, 0)),"")</f>
        <v>MANDRILH. FISHER MILL - [151]</v>
      </c>
      <c r="V1671" s="216">
        <v>1.8</v>
      </c>
      <c r="W1671" s="102"/>
      <c r="X1671" s="229">
        <v>46188</v>
      </c>
      <c r="Y1671" s="229">
        <f>X1671</f>
        <v>46188</v>
      </c>
      <c r="Z1671" s="47">
        <f t="shared" si="198"/>
        <v>25</v>
      </c>
      <c r="AA1671" s="47">
        <f t="shared" si="199"/>
        <v>25</v>
      </c>
      <c r="AB1671" s="47" t="str">
        <f t="shared" si="195"/>
        <v>jun</v>
      </c>
      <c r="AC1671" s="47" t="str">
        <f t="shared" si="196"/>
        <v>2026</v>
      </c>
      <c r="AD1671" s="165">
        <f t="shared" si="197"/>
        <v>1</v>
      </c>
    </row>
    <row r="1672" spans="1:30" x14ac:dyDescent="0.25">
      <c r="A1672" s="48" t="s">
        <v>2006</v>
      </c>
      <c r="B1672" s="48"/>
      <c r="C1672" s="48"/>
      <c r="D1672" s="48"/>
      <c r="E1672" s="48" t="s">
        <v>204</v>
      </c>
      <c r="F1672" s="48" t="s">
        <v>392</v>
      </c>
      <c r="G1672" s="48" t="s">
        <v>11</v>
      </c>
      <c r="H1672" s="48" t="s">
        <v>2007</v>
      </c>
      <c r="I1672" s="48">
        <v>1</v>
      </c>
      <c r="J1672" s="48" t="s">
        <v>1146</v>
      </c>
      <c r="K1672" s="48" t="s">
        <v>1487</v>
      </c>
      <c r="M1672" s="48">
        <f>_xlfn.XLOOKUP(BASE!$A2404,dd_carteira_fundição!A:A,dd_carteira_fundição!G:G,"",0)</f>
        <v>13</v>
      </c>
      <c r="N1672" s="48" t="s">
        <v>1164</v>
      </c>
      <c r="P1672" s="48" t="s">
        <v>1160</v>
      </c>
      <c r="Q1672" s="102"/>
      <c r="R1672" s="48" t="s">
        <v>1690</v>
      </c>
      <c r="S1672" s="48" t="s">
        <v>168</v>
      </c>
      <c r="T1672" s="215">
        <v>560</v>
      </c>
      <c r="U1672" s="48" t="str">
        <f>IFERROR(INDEX('TAXA DE OCUP. RECUR.'!$F$1:$F$60, MATCH(T1672, 'TAXA DE OCUP. RECUR.'!$E$1:$E$60, 0)),"")</f>
        <v>FRESA DROPP HEINN - [560]</v>
      </c>
      <c r="V1672" s="216">
        <v>9.7200000000000006</v>
      </c>
      <c r="W1672" s="102"/>
      <c r="X1672" s="229">
        <v>46190</v>
      </c>
      <c r="Y1672" s="229">
        <f>X1672</f>
        <v>46190</v>
      </c>
      <c r="Z1672" s="47">
        <f t="shared" si="198"/>
        <v>25</v>
      </c>
      <c r="AA1672" s="47">
        <f t="shared" si="199"/>
        <v>25</v>
      </c>
      <c r="AB1672" s="47" t="str">
        <f t="shared" si="195"/>
        <v>jun</v>
      </c>
      <c r="AC1672" s="47" t="str">
        <f t="shared" si="196"/>
        <v>2026</v>
      </c>
      <c r="AD1672" s="165">
        <f t="shared" si="197"/>
        <v>1</v>
      </c>
    </row>
    <row r="1673" spans="1:30" x14ac:dyDescent="0.25">
      <c r="A1673" s="48" t="s">
        <v>2006</v>
      </c>
      <c r="B1673" s="48"/>
      <c r="C1673" s="48"/>
      <c r="D1673" s="48"/>
      <c r="E1673" s="48" t="s">
        <v>204</v>
      </c>
      <c r="F1673" s="48" t="s">
        <v>392</v>
      </c>
      <c r="G1673" s="48" t="s">
        <v>11</v>
      </c>
      <c r="H1673" s="48" t="s">
        <v>2007</v>
      </c>
      <c r="I1673" s="48">
        <v>1</v>
      </c>
      <c r="J1673" s="48" t="s">
        <v>1146</v>
      </c>
      <c r="K1673" s="48" t="s">
        <v>1487</v>
      </c>
      <c r="M1673" s="48">
        <f>_xlfn.XLOOKUP(BASE!$A2405,dd_carteira_fundição!A:A,dd_carteira_fundição!G:G,"",0)</f>
        <v>13</v>
      </c>
      <c r="N1673" s="48" t="s">
        <v>1164</v>
      </c>
      <c r="P1673" s="48" t="s">
        <v>1160</v>
      </c>
      <c r="Q1673" s="102"/>
      <c r="R1673" s="48" t="s">
        <v>1690</v>
      </c>
      <c r="S1673" s="48" t="s">
        <v>169</v>
      </c>
      <c r="T1673" s="215">
        <v>610</v>
      </c>
      <c r="U1673" s="48" t="str">
        <f>IFERROR(INDEX('TAXA DE OCUP. RECUR.'!$F$1:$F$60, MATCH(T1673, 'TAXA DE OCUP. RECUR.'!$E$1:$E$60, 0)),"")</f>
        <v>FRESADORA HEYLIGENTASDE - [610]</v>
      </c>
      <c r="V1673" s="216">
        <v>5.4412447530846348</v>
      </c>
      <c r="W1673" s="102"/>
      <c r="X1673" s="229">
        <v>46195</v>
      </c>
      <c r="Y1673" s="229"/>
      <c r="Z1673" s="47">
        <f t="shared" si="198"/>
        <v>26</v>
      </c>
      <c r="AA1673" s="47" t="str">
        <f t="shared" si="199"/>
        <v/>
      </c>
      <c r="AB1673" s="47" t="str">
        <f t="shared" si="195"/>
        <v>jun</v>
      </c>
      <c r="AC1673" s="47" t="str">
        <f t="shared" si="196"/>
        <v>2026</v>
      </c>
      <c r="AD1673" s="165" t="str">
        <f t="shared" si="197"/>
        <v/>
      </c>
    </row>
    <row r="1674" spans="1:30" x14ac:dyDescent="0.25">
      <c r="A1674" s="48" t="s">
        <v>2006</v>
      </c>
      <c r="B1674" s="48"/>
      <c r="C1674" s="48"/>
      <c r="D1674" s="48"/>
      <c r="E1674" s="48" t="s">
        <v>204</v>
      </c>
      <c r="F1674" s="48" t="s">
        <v>392</v>
      </c>
      <c r="G1674" s="48" t="s">
        <v>11</v>
      </c>
      <c r="H1674" s="48" t="s">
        <v>2007</v>
      </c>
      <c r="I1674" s="48">
        <v>1</v>
      </c>
      <c r="J1674" s="48" t="s">
        <v>1146</v>
      </c>
      <c r="K1674" s="48" t="s">
        <v>1487</v>
      </c>
      <c r="M1674" s="48">
        <f>_xlfn.XLOOKUP(BASE!$A2406,dd_carteira_fundição!A:A,dd_carteira_fundição!G:G,"",0)</f>
        <v>14</v>
      </c>
      <c r="N1674" s="48" t="s">
        <v>1164</v>
      </c>
      <c r="P1674" s="48" t="s">
        <v>1160</v>
      </c>
      <c r="Q1674" s="102"/>
      <c r="R1674" s="48" t="s">
        <v>1690</v>
      </c>
      <c r="S1674" s="48" t="s">
        <v>170</v>
      </c>
      <c r="T1674" s="215">
        <v>610</v>
      </c>
      <c r="U1674" s="48" t="str">
        <f>IFERROR(INDEX('TAXA DE OCUP. RECUR.'!$F$1:$F$60, MATCH(T1674, 'TAXA DE OCUP. RECUR.'!$E$1:$E$60, 0)),"")</f>
        <v>FRESADORA HEYLIGENTASDE - [610]</v>
      </c>
      <c r="V1674" s="216">
        <v>2.2980519480519477</v>
      </c>
      <c r="W1674" s="102"/>
      <c r="X1674" s="229">
        <v>46195</v>
      </c>
      <c r="Y1674" s="229"/>
      <c r="Z1674" s="47">
        <f t="shared" si="198"/>
        <v>26</v>
      </c>
      <c r="AA1674" s="47" t="str">
        <f t="shared" si="199"/>
        <v/>
      </c>
      <c r="AB1674" s="47" t="str">
        <f t="shared" si="195"/>
        <v>jun</v>
      </c>
      <c r="AC1674" s="47" t="str">
        <f t="shared" si="196"/>
        <v>2026</v>
      </c>
      <c r="AD1674" s="165" t="str">
        <f t="shared" si="197"/>
        <v/>
      </c>
    </row>
    <row r="1675" spans="1:30" x14ac:dyDescent="0.25">
      <c r="A1675" s="48" t="s">
        <v>2006</v>
      </c>
      <c r="B1675" s="48"/>
      <c r="C1675" s="48"/>
      <c r="D1675" s="48"/>
      <c r="E1675" s="48" t="s">
        <v>204</v>
      </c>
      <c r="F1675" s="48" t="s">
        <v>392</v>
      </c>
      <c r="G1675" s="48" t="s">
        <v>11</v>
      </c>
      <c r="H1675" s="48" t="s">
        <v>2007</v>
      </c>
      <c r="I1675" s="48">
        <v>1</v>
      </c>
      <c r="J1675" s="48" t="s">
        <v>1146</v>
      </c>
      <c r="K1675" s="48" t="s">
        <v>1487</v>
      </c>
      <c r="M1675" s="48">
        <f>_xlfn.XLOOKUP(BASE!$A2407,dd_carteira_fundição!A:A,dd_carteira_fundição!G:G,"",0)</f>
        <v>14</v>
      </c>
      <c r="N1675" s="48" t="s">
        <v>1164</v>
      </c>
      <c r="P1675" s="48" t="s">
        <v>1160</v>
      </c>
      <c r="Q1675" s="102"/>
      <c r="R1675" s="48" t="s">
        <v>158</v>
      </c>
      <c r="S1675" s="48" t="s">
        <v>158</v>
      </c>
      <c r="T1675" s="215">
        <v>2</v>
      </c>
      <c r="U1675" s="48" t="str">
        <f>IFERROR(INDEX('TAXA DE OCUP. RECUR.'!$F$1:$F$60, MATCH(T1675, 'TAXA DE OCUP. RECUR.'!$E$1:$E$60, 0)),"")</f>
        <v>EXPEDIÇÃO</v>
      </c>
      <c r="V1675" s="216">
        <v>1</v>
      </c>
      <c r="W1675" s="102"/>
      <c r="X1675" s="229" t="str">
        <f>_xlfn.XLOOKUP(H1675,'CARTEIRA GERAL - USI.'!J:J,'CARTEIRA GERAL - USI.'!$O:$O,"",0)</f>
        <v/>
      </c>
      <c r="Y1675" s="229"/>
      <c r="Z1675" s="47" t="str">
        <f t="shared" si="198"/>
        <v/>
      </c>
      <c r="AA1675" s="47" t="str">
        <f t="shared" si="199"/>
        <v/>
      </c>
      <c r="AB1675" s="47" t="str">
        <f t="shared" si="195"/>
        <v/>
      </c>
      <c r="AC1675" s="47" t="str">
        <f t="shared" si="196"/>
        <v/>
      </c>
      <c r="AD1675" s="165" t="str">
        <f t="shared" si="197"/>
        <v/>
      </c>
    </row>
    <row r="1676" spans="1:30" x14ac:dyDescent="0.25">
      <c r="A1676" s="48" t="s">
        <v>2008</v>
      </c>
      <c r="B1676" s="48"/>
      <c r="C1676" s="48"/>
      <c r="D1676" s="48"/>
      <c r="E1676" s="48" t="s">
        <v>204</v>
      </c>
      <c r="F1676" s="48" t="s">
        <v>392</v>
      </c>
      <c r="G1676" s="48" t="s">
        <v>11</v>
      </c>
      <c r="H1676" s="48" t="s">
        <v>2009</v>
      </c>
      <c r="I1676" s="48">
        <v>1</v>
      </c>
      <c r="J1676" s="48" t="s">
        <v>1146</v>
      </c>
      <c r="K1676" s="48" t="s">
        <v>1487</v>
      </c>
      <c r="M1676" s="48">
        <f>_xlfn.XLOOKUP(BASE!$A2408,dd_carteira_fundição!A:A,dd_carteira_fundição!G:G,"",0)</f>
        <v>14</v>
      </c>
      <c r="N1676" s="48" t="s">
        <v>1164</v>
      </c>
      <c r="P1676" s="48" t="s">
        <v>1160</v>
      </c>
      <c r="Q1676" s="102"/>
      <c r="R1676" s="48" t="s">
        <v>1687</v>
      </c>
      <c r="S1676" s="48" t="s">
        <v>1156</v>
      </c>
      <c r="T1676" s="215">
        <v>1</v>
      </c>
      <c r="U1676" s="48" t="str">
        <f>IFERROR(INDEX('TAXA DE OCUP. RECUR.'!$F$1:$F$60, MATCH(T1676, 'TAXA DE OCUP. RECUR.'!$E$1:$E$60, 0)),"")</f>
        <v>FUNDIÇÃO MORENO</v>
      </c>
      <c r="V1676" s="216">
        <v>1</v>
      </c>
      <c r="W1676" s="102"/>
      <c r="X1676" s="229" t="str">
        <f>_xlfn.XLOOKUP(H1676,'CARTEIRA GERAL - USI.'!$J:$J,'CARTEIRA GERAL - USI.'!N:N,"",0)</f>
        <v/>
      </c>
      <c r="Y1676" s="229"/>
      <c r="Z1676" s="47" t="str">
        <f t="shared" si="198"/>
        <v/>
      </c>
      <c r="AA1676" s="47" t="str">
        <f t="shared" si="199"/>
        <v/>
      </c>
      <c r="AB1676" s="47" t="str">
        <f t="shared" si="195"/>
        <v/>
      </c>
      <c r="AC1676" s="47" t="str">
        <f t="shared" si="196"/>
        <v/>
      </c>
      <c r="AD1676" s="165" t="str">
        <f t="shared" si="197"/>
        <v/>
      </c>
    </row>
    <row r="1677" spans="1:30" x14ac:dyDescent="0.25">
      <c r="A1677" s="48" t="s">
        <v>2008</v>
      </c>
      <c r="B1677" s="48"/>
      <c r="C1677" s="48"/>
      <c r="D1677" s="48"/>
      <c r="E1677" s="48" t="s">
        <v>204</v>
      </c>
      <c r="F1677" s="48" t="s">
        <v>392</v>
      </c>
      <c r="G1677" s="48" t="s">
        <v>11</v>
      </c>
      <c r="H1677" s="48" t="s">
        <v>2009</v>
      </c>
      <c r="I1677" s="48">
        <v>1</v>
      </c>
      <c r="J1677" s="48" t="s">
        <v>1146</v>
      </c>
      <c r="K1677" s="48" t="s">
        <v>1487</v>
      </c>
      <c r="M1677" s="48">
        <f>_xlfn.XLOOKUP(BASE!$A2409,dd_carteira_fundição!A:A,dd_carteira_fundição!G:G,"",0)</f>
        <v>14</v>
      </c>
      <c r="N1677" s="48" t="s">
        <v>1164</v>
      </c>
      <c r="P1677" s="48" t="s">
        <v>1160</v>
      </c>
      <c r="Q1677" s="102"/>
      <c r="R1677" s="48" t="s">
        <v>1690</v>
      </c>
      <c r="S1677" s="48" t="s">
        <v>166</v>
      </c>
      <c r="T1677" s="215">
        <v>106</v>
      </c>
      <c r="U1677" s="48" t="str">
        <f>IFERROR(INDEX('TAXA DE OCUP. RECUR.'!$F$1:$F$60, MATCH(T1677, 'TAXA DE OCUP. RECUR.'!$E$1:$E$60, 0)),"")</f>
        <v>PLAINA DE MESA POREBA - [106]</v>
      </c>
      <c r="V1677" s="216">
        <v>13.59</v>
      </c>
      <c r="W1677" s="102"/>
      <c r="X1677" s="229">
        <v>46215</v>
      </c>
      <c r="Y1677" s="229"/>
      <c r="Z1677" s="47">
        <f t="shared" si="198"/>
        <v>28</v>
      </c>
      <c r="AA1677" s="47" t="str">
        <f t="shared" si="199"/>
        <v/>
      </c>
      <c r="AB1677" s="47" t="str">
        <f t="shared" si="195"/>
        <v>jul</v>
      </c>
      <c r="AC1677" s="47" t="str">
        <f t="shared" si="196"/>
        <v>2026</v>
      </c>
      <c r="AD1677" s="165" t="str">
        <f t="shared" si="197"/>
        <v/>
      </c>
    </row>
    <row r="1678" spans="1:30" x14ac:dyDescent="0.25">
      <c r="A1678" s="48" t="s">
        <v>2008</v>
      </c>
      <c r="B1678" s="48"/>
      <c r="C1678" s="48"/>
      <c r="D1678" s="48"/>
      <c r="E1678" s="48" t="s">
        <v>204</v>
      </c>
      <c r="F1678" s="48" t="s">
        <v>392</v>
      </c>
      <c r="G1678" s="48" t="s">
        <v>11</v>
      </c>
      <c r="H1678" s="48" t="s">
        <v>2009</v>
      </c>
      <c r="I1678" s="48">
        <v>1</v>
      </c>
      <c r="J1678" s="48" t="s">
        <v>1146</v>
      </c>
      <c r="K1678" s="48" t="s">
        <v>1487</v>
      </c>
      <c r="M1678" s="48">
        <f>_xlfn.XLOOKUP(BASE!$A2410,dd_carteira_fundição!A:A,dd_carteira_fundição!G:G,"",0)</f>
        <v>17</v>
      </c>
      <c r="N1678" s="48" t="s">
        <v>1164</v>
      </c>
      <c r="P1678" s="48" t="s">
        <v>1160</v>
      </c>
      <c r="Q1678" s="102"/>
      <c r="R1678" s="48" t="s">
        <v>1690</v>
      </c>
      <c r="S1678" s="48" t="s">
        <v>167</v>
      </c>
      <c r="T1678" s="215">
        <v>151</v>
      </c>
      <c r="U1678" s="48" t="str">
        <f>IFERROR(INDEX('TAXA DE OCUP. RECUR.'!$F$1:$F$60, MATCH(T1678, 'TAXA DE OCUP. RECUR.'!$E$1:$E$60, 0)),"")</f>
        <v>MANDRILH. FISHER MILL - [151]</v>
      </c>
      <c r="V1678" s="216">
        <v>1.8</v>
      </c>
      <c r="W1678" s="102"/>
      <c r="X1678" s="229">
        <v>46215</v>
      </c>
      <c r="Y1678" s="229"/>
      <c r="Z1678" s="47">
        <f t="shared" si="198"/>
        <v>28</v>
      </c>
      <c r="AA1678" s="47" t="str">
        <f t="shared" si="199"/>
        <v/>
      </c>
      <c r="AB1678" s="47" t="str">
        <f t="shared" si="195"/>
        <v>jul</v>
      </c>
      <c r="AC1678" s="47" t="str">
        <f t="shared" si="196"/>
        <v>2026</v>
      </c>
      <c r="AD1678" s="165" t="str">
        <f t="shared" si="197"/>
        <v/>
      </c>
    </row>
    <row r="1679" spans="1:30" x14ac:dyDescent="0.25">
      <c r="A1679" s="48" t="s">
        <v>2008</v>
      </c>
      <c r="B1679" s="48"/>
      <c r="C1679" s="48"/>
      <c r="D1679" s="48"/>
      <c r="E1679" s="48" t="s">
        <v>204</v>
      </c>
      <c r="F1679" s="48" t="s">
        <v>392</v>
      </c>
      <c r="G1679" s="48" t="s">
        <v>11</v>
      </c>
      <c r="H1679" s="48" t="s">
        <v>2009</v>
      </c>
      <c r="I1679" s="48">
        <v>1</v>
      </c>
      <c r="J1679" s="48" t="s">
        <v>1146</v>
      </c>
      <c r="K1679" s="48" t="s">
        <v>1487</v>
      </c>
      <c r="M1679" s="48">
        <f>_xlfn.XLOOKUP(BASE!$A2411,dd_carteira_fundição!A:A,dd_carteira_fundição!G:G,"",0)</f>
        <v>17</v>
      </c>
      <c r="N1679" s="48" t="s">
        <v>1164</v>
      </c>
      <c r="P1679" s="48" t="s">
        <v>1160</v>
      </c>
      <c r="Q1679" s="102"/>
      <c r="R1679" s="48" t="s">
        <v>1690</v>
      </c>
      <c r="S1679" s="48" t="s">
        <v>168</v>
      </c>
      <c r="T1679" s="215">
        <v>560</v>
      </c>
      <c r="U1679" s="48" t="str">
        <f>IFERROR(INDEX('TAXA DE OCUP. RECUR.'!$F$1:$F$60, MATCH(T1679, 'TAXA DE OCUP. RECUR.'!$E$1:$E$60, 0)),"")</f>
        <v>FRESA DROPP HEINN - [560]</v>
      </c>
      <c r="V1679" s="216">
        <v>9.7200000000000006</v>
      </c>
      <c r="W1679" s="102"/>
      <c r="X1679" s="229">
        <v>46195</v>
      </c>
      <c r="Y1679" s="229"/>
      <c r="Z1679" s="47">
        <f t="shared" si="198"/>
        <v>26</v>
      </c>
      <c r="AA1679" s="47" t="str">
        <f t="shared" si="199"/>
        <v/>
      </c>
      <c r="AB1679" s="47" t="str">
        <f t="shared" si="195"/>
        <v>jun</v>
      </c>
      <c r="AC1679" s="47" t="str">
        <f t="shared" si="196"/>
        <v>2026</v>
      </c>
      <c r="AD1679" s="165" t="str">
        <f t="shared" si="197"/>
        <v/>
      </c>
    </row>
    <row r="1680" spans="1:30" x14ac:dyDescent="0.25">
      <c r="A1680" s="48" t="s">
        <v>2008</v>
      </c>
      <c r="B1680" s="48"/>
      <c r="C1680" s="48"/>
      <c r="D1680" s="48"/>
      <c r="E1680" s="48" t="s">
        <v>204</v>
      </c>
      <c r="F1680" s="48" t="s">
        <v>392</v>
      </c>
      <c r="G1680" s="48" t="s">
        <v>11</v>
      </c>
      <c r="H1680" s="48" t="s">
        <v>2009</v>
      </c>
      <c r="I1680" s="48">
        <v>1</v>
      </c>
      <c r="J1680" s="48" t="s">
        <v>1146</v>
      </c>
      <c r="K1680" s="48" t="s">
        <v>1487</v>
      </c>
      <c r="M1680" s="48">
        <f>_xlfn.XLOOKUP(BASE!$A2412,dd_carteira_fundição!A:A,dd_carteira_fundição!G:G,"",0)</f>
        <v>17</v>
      </c>
      <c r="N1680" s="48" t="s">
        <v>1164</v>
      </c>
      <c r="P1680" s="48" t="s">
        <v>1160</v>
      </c>
      <c r="Q1680" s="102"/>
      <c r="R1680" s="48" t="s">
        <v>1690</v>
      </c>
      <c r="S1680" s="48" t="s">
        <v>169</v>
      </c>
      <c r="T1680" s="215">
        <v>610</v>
      </c>
      <c r="U1680" s="48" t="str">
        <f>IFERROR(INDEX('TAXA DE OCUP. RECUR.'!$F$1:$F$60, MATCH(T1680, 'TAXA DE OCUP. RECUR.'!$E$1:$E$60, 0)),"")</f>
        <v>FRESADORA HEYLIGENTASDE - [610]</v>
      </c>
      <c r="V1680" s="216">
        <v>5.4412447530846348</v>
      </c>
      <c r="W1680" s="102"/>
      <c r="X1680" s="229">
        <v>46195</v>
      </c>
      <c r="Y1680" s="229"/>
      <c r="Z1680" s="47">
        <f t="shared" si="198"/>
        <v>26</v>
      </c>
      <c r="AA1680" s="47" t="str">
        <f t="shared" si="199"/>
        <v/>
      </c>
      <c r="AB1680" s="47" t="str">
        <f t="shared" si="195"/>
        <v>jun</v>
      </c>
      <c r="AC1680" s="47" t="str">
        <f t="shared" si="196"/>
        <v>2026</v>
      </c>
      <c r="AD1680" s="165" t="str">
        <f t="shared" si="197"/>
        <v/>
      </c>
    </row>
    <row r="1681" spans="1:30" x14ac:dyDescent="0.25">
      <c r="A1681" s="48" t="s">
        <v>2008</v>
      </c>
      <c r="B1681" s="48"/>
      <c r="C1681" s="48"/>
      <c r="D1681" s="48"/>
      <c r="E1681" s="48" t="s">
        <v>204</v>
      </c>
      <c r="F1681" s="48" t="s">
        <v>392</v>
      </c>
      <c r="G1681" s="48" t="s">
        <v>11</v>
      </c>
      <c r="H1681" s="48" t="s">
        <v>2009</v>
      </c>
      <c r="I1681" s="48">
        <v>1</v>
      </c>
      <c r="J1681" s="48" t="s">
        <v>1146</v>
      </c>
      <c r="K1681" s="48" t="s">
        <v>1487</v>
      </c>
      <c r="M1681" s="48">
        <f>_xlfn.XLOOKUP(BASE!$A2413,dd_carteira_fundição!A:A,dd_carteira_fundição!G:G,"",0)</f>
        <v>17</v>
      </c>
      <c r="N1681" s="48" t="s">
        <v>1164</v>
      </c>
      <c r="P1681" s="48" t="s">
        <v>1160</v>
      </c>
      <c r="Q1681" s="102"/>
      <c r="R1681" s="48" t="s">
        <v>1690</v>
      </c>
      <c r="S1681" s="48" t="s">
        <v>170</v>
      </c>
      <c r="T1681" s="215">
        <v>610</v>
      </c>
      <c r="U1681" s="48" t="str">
        <f>IFERROR(INDEX('TAXA DE OCUP. RECUR.'!$F$1:$F$60, MATCH(T1681, 'TAXA DE OCUP. RECUR.'!$E$1:$E$60, 0)),"")</f>
        <v>FRESADORA HEYLIGENTASDE - [610]</v>
      </c>
      <c r="V1681" s="216">
        <v>2.2980519480519477</v>
      </c>
      <c r="W1681" s="102"/>
      <c r="X1681" s="229">
        <v>46195</v>
      </c>
      <c r="Y1681" s="229"/>
      <c r="Z1681" s="47">
        <f t="shared" si="198"/>
        <v>26</v>
      </c>
      <c r="AA1681" s="47" t="str">
        <f t="shared" si="199"/>
        <v/>
      </c>
      <c r="AB1681" s="47" t="str">
        <f t="shared" si="195"/>
        <v>jun</v>
      </c>
      <c r="AC1681" s="47" t="str">
        <f t="shared" si="196"/>
        <v>2026</v>
      </c>
      <c r="AD1681" s="165" t="str">
        <f t="shared" si="197"/>
        <v/>
      </c>
    </row>
    <row r="1682" spans="1:30" x14ac:dyDescent="0.25">
      <c r="A1682" s="48" t="s">
        <v>2008</v>
      </c>
      <c r="B1682" s="48"/>
      <c r="C1682" s="48"/>
      <c r="D1682" s="48"/>
      <c r="E1682" s="48" t="s">
        <v>204</v>
      </c>
      <c r="F1682" s="48" t="s">
        <v>392</v>
      </c>
      <c r="G1682" s="48" t="s">
        <v>11</v>
      </c>
      <c r="H1682" s="48" t="s">
        <v>2009</v>
      </c>
      <c r="I1682" s="48">
        <v>1</v>
      </c>
      <c r="J1682" s="48" t="s">
        <v>1146</v>
      </c>
      <c r="K1682" s="48" t="s">
        <v>1487</v>
      </c>
      <c r="M1682" s="48">
        <f>_xlfn.XLOOKUP(BASE!$A2414,dd_carteira_fundição!A:A,dd_carteira_fundição!G:G,"",0)</f>
        <v>17</v>
      </c>
      <c r="N1682" s="48" t="s">
        <v>1164</v>
      </c>
      <c r="P1682" s="48" t="s">
        <v>1160</v>
      </c>
      <c r="Q1682" s="102"/>
      <c r="R1682" s="48" t="s">
        <v>158</v>
      </c>
      <c r="S1682" s="48" t="s">
        <v>158</v>
      </c>
      <c r="T1682" s="215">
        <v>2</v>
      </c>
      <c r="U1682" s="48" t="str">
        <f>IFERROR(INDEX('TAXA DE OCUP. RECUR.'!$F$1:$F$60, MATCH(T1682, 'TAXA DE OCUP. RECUR.'!$E$1:$E$60, 0)),"")</f>
        <v>EXPEDIÇÃO</v>
      </c>
      <c r="V1682" s="216">
        <v>1</v>
      </c>
      <c r="W1682" s="102"/>
      <c r="X1682" s="229" t="str">
        <f>_xlfn.XLOOKUP(H1682,'CARTEIRA GERAL - USI.'!J:J,'CARTEIRA GERAL - USI.'!$O:$O,"",0)</f>
        <v/>
      </c>
      <c r="Y1682" s="229"/>
      <c r="Z1682" s="47" t="str">
        <f t="shared" si="198"/>
        <v/>
      </c>
      <c r="AA1682" s="47" t="str">
        <f t="shared" si="199"/>
        <v/>
      </c>
      <c r="AB1682" s="47" t="str">
        <f t="shared" si="195"/>
        <v/>
      </c>
      <c r="AC1682" s="47" t="str">
        <f t="shared" si="196"/>
        <v/>
      </c>
      <c r="AD1682" s="165" t="str">
        <f t="shared" si="197"/>
        <v/>
      </c>
    </row>
    <row r="1683" spans="1:30" x14ac:dyDescent="0.25">
      <c r="A1683" s="48" t="s">
        <v>2010</v>
      </c>
      <c r="B1683" s="48"/>
      <c r="C1683" s="48"/>
      <c r="D1683" s="48"/>
      <c r="E1683" s="48" t="s">
        <v>204</v>
      </c>
      <c r="F1683" s="48" t="s">
        <v>392</v>
      </c>
      <c r="G1683" s="48" t="s">
        <v>11</v>
      </c>
      <c r="H1683" s="48" t="s">
        <v>2011</v>
      </c>
      <c r="I1683" s="48">
        <v>1</v>
      </c>
      <c r="J1683" s="48" t="s">
        <v>1146</v>
      </c>
      <c r="K1683" s="48" t="s">
        <v>1487</v>
      </c>
      <c r="M1683" s="48">
        <f>_xlfn.XLOOKUP(BASE!$A2415,dd_carteira_fundição!A:A,dd_carteira_fundição!G:G,"",0)</f>
        <v>17</v>
      </c>
      <c r="N1683" s="48" t="s">
        <v>1164</v>
      </c>
      <c r="P1683" s="48" t="s">
        <v>1160</v>
      </c>
      <c r="Q1683" s="102"/>
      <c r="R1683" s="48" t="s">
        <v>1687</v>
      </c>
      <c r="S1683" s="48" t="s">
        <v>1156</v>
      </c>
      <c r="T1683" s="215">
        <v>1</v>
      </c>
      <c r="U1683" s="48" t="str">
        <f>IFERROR(INDEX('TAXA DE OCUP. RECUR.'!$F$1:$F$60, MATCH(T1683, 'TAXA DE OCUP. RECUR.'!$E$1:$E$60, 0)),"")</f>
        <v>FUNDIÇÃO MORENO</v>
      </c>
      <c r="V1683" s="216">
        <v>1</v>
      </c>
      <c r="W1683" s="102"/>
      <c r="X1683" s="229" t="str">
        <f>_xlfn.XLOOKUP(H1683,'CARTEIRA GERAL - USI.'!$J:$J,'CARTEIRA GERAL - USI.'!N:N,"",0)</f>
        <v/>
      </c>
      <c r="Y1683" s="229"/>
      <c r="Z1683" s="47" t="str">
        <f t="shared" si="198"/>
        <v/>
      </c>
      <c r="AA1683" s="47" t="str">
        <f t="shared" si="199"/>
        <v/>
      </c>
      <c r="AB1683" s="47" t="str">
        <f t="shared" si="195"/>
        <v/>
      </c>
      <c r="AC1683" s="47" t="str">
        <f t="shared" si="196"/>
        <v/>
      </c>
      <c r="AD1683" s="165" t="str">
        <f t="shared" si="197"/>
        <v/>
      </c>
    </row>
    <row r="1684" spans="1:30" x14ac:dyDescent="0.25">
      <c r="A1684" s="48" t="s">
        <v>2010</v>
      </c>
      <c r="B1684" s="48"/>
      <c r="C1684" s="48"/>
      <c r="D1684" s="48"/>
      <c r="E1684" s="48" t="s">
        <v>204</v>
      </c>
      <c r="F1684" s="48" t="s">
        <v>392</v>
      </c>
      <c r="G1684" s="48" t="s">
        <v>11</v>
      </c>
      <c r="H1684" s="48" t="s">
        <v>2011</v>
      </c>
      <c r="I1684" s="48">
        <v>1</v>
      </c>
      <c r="J1684" s="48" t="s">
        <v>1146</v>
      </c>
      <c r="K1684" s="48" t="s">
        <v>1487</v>
      </c>
      <c r="M1684" s="48">
        <f>_xlfn.XLOOKUP(BASE!$A2416,dd_carteira_fundição!A:A,dd_carteira_fundição!G:G,"",0)</f>
        <v>17</v>
      </c>
      <c r="N1684" s="48" t="s">
        <v>1164</v>
      </c>
      <c r="P1684" s="48" t="s">
        <v>1160</v>
      </c>
      <c r="Q1684" s="102"/>
      <c r="R1684" s="48" t="s">
        <v>1690</v>
      </c>
      <c r="S1684" s="48" t="s">
        <v>166</v>
      </c>
      <c r="T1684" s="215">
        <v>106</v>
      </c>
      <c r="U1684" s="48" t="str">
        <f>IFERROR(INDEX('TAXA DE OCUP. RECUR.'!$F$1:$F$60, MATCH(T1684, 'TAXA DE OCUP. RECUR.'!$E$1:$E$60, 0)),"")</f>
        <v>PLAINA DE MESA POREBA - [106]</v>
      </c>
      <c r="V1684" s="216">
        <v>13.59</v>
      </c>
      <c r="W1684" s="102"/>
      <c r="X1684" s="229">
        <v>46222</v>
      </c>
      <c r="Y1684" s="229"/>
      <c r="Z1684" s="47">
        <f t="shared" si="198"/>
        <v>29</v>
      </c>
      <c r="AA1684" s="47" t="str">
        <f t="shared" si="199"/>
        <v/>
      </c>
      <c r="AB1684" s="47" t="str">
        <f t="shared" si="195"/>
        <v>jul</v>
      </c>
      <c r="AC1684" s="47" t="str">
        <f t="shared" si="196"/>
        <v>2026</v>
      </c>
      <c r="AD1684" s="165" t="str">
        <f t="shared" si="197"/>
        <v/>
      </c>
    </row>
    <row r="1685" spans="1:30" x14ac:dyDescent="0.25">
      <c r="A1685" s="48" t="s">
        <v>2010</v>
      </c>
      <c r="B1685" s="48"/>
      <c r="C1685" s="48"/>
      <c r="D1685" s="48"/>
      <c r="E1685" s="48" t="s">
        <v>204</v>
      </c>
      <c r="F1685" s="48" t="s">
        <v>392</v>
      </c>
      <c r="G1685" s="48" t="s">
        <v>11</v>
      </c>
      <c r="H1685" s="48" t="s">
        <v>2011</v>
      </c>
      <c r="I1685" s="48">
        <v>1</v>
      </c>
      <c r="J1685" s="48" t="s">
        <v>1146</v>
      </c>
      <c r="K1685" s="48" t="s">
        <v>1487</v>
      </c>
      <c r="M1685" s="48">
        <f>_xlfn.XLOOKUP(BASE!$A2417,dd_carteira_fundição!A:A,dd_carteira_fundição!G:G,"",0)</f>
        <v>17</v>
      </c>
      <c r="N1685" s="48" t="s">
        <v>1164</v>
      </c>
      <c r="P1685" s="48" t="s">
        <v>1160</v>
      </c>
      <c r="Q1685" s="102"/>
      <c r="R1685" s="48" t="s">
        <v>1690</v>
      </c>
      <c r="S1685" s="48" t="s">
        <v>167</v>
      </c>
      <c r="T1685" s="215">
        <v>151</v>
      </c>
      <c r="U1685" s="48" t="str">
        <f>IFERROR(INDEX('TAXA DE OCUP. RECUR.'!$F$1:$F$60, MATCH(T1685, 'TAXA DE OCUP. RECUR.'!$E$1:$E$60, 0)),"")</f>
        <v>MANDRILH. FISHER MILL - [151]</v>
      </c>
      <c r="V1685" s="216">
        <v>1.8</v>
      </c>
      <c r="W1685" s="102"/>
      <c r="X1685" s="229">
        <v>46222</v>
      </c>
      <c r="Y1685" s="229"/>
      <c r="Z1685" s="47">
        <f t="shared" si="198"/>
        <v>29</v>
      </c>
      <c r="AA1685" s="47" t="str">
        <f t="shared" si="199"/>
        <v/>
      </c>
      <c r="AB1685" s="47" t="str">
        <f t="shared" si="195"/>
        <v>jul</v>
      </c>
      <c r="AC1685" s="47" t="str">
        <f t="shared" si="196"/>
        <v>2026</v>
      </c>
      <c r="AD1685" s="165" t="str">
        <f t="shared" si="197"/>
        <v/>
      </c>
    </row>
    <row r="1686" spans="1:30" x14ac:dyDescent="0.25">
      <c r="A1686" s="48" t="s">
        <v>2010</v>
      </c>
      <c r="B1686" s="48"/>
      <c r="C1686" s="48"/>
      <c r="D1686" s="48"/>
      <c r="E1686" s="48" t="s">
        <v>204</v>
      </c>
      <c r="F1686" s="48" t="s">
        <v>392</v>
      </c>
      <c r="G1686" s="48" t="s">
        <v>11</v>
      </c>
      <c r="H1686" s="48" t="s">
        <v>2011</v>
      </c>
      <c r="I1686" s="48">
        <v>1</v>
      </c>
      <c r="J1686" s="48" t="s">
        <v>1146</v>
      </c>
      <c r="K1686" s="48" t="s">
        <v>1487</v>
      </c>
      <c r="M1686" s="48">
        <f>_xlfn.XLOOKUP(BASE!$A2418,dd_carteira_fundição!A:A,dd_carteira_fundição!G:G,"",0)</f>
        <v>17</v>
      </c>
      <c r="N1686" s="48" t="s">
        <v>1164</v>
      </c>
      <c r="P1686" s="48" t="s">
        <v>1160</v>
      </c>
      <c r="Q1686" s="102"/>
      <c r="R1686" s="48" t="s">
        <v>1690</v>
      </c>
      <c r="S1686" s="48" t="s">
        <v>168</v>
      </c>
      <c r="T1686" s="215">
        <v>560</v>
      </c>
      <c r="U1686" s="48" t="str">
        <f>IFERROR(INDEX('TAXA DE OCUP. RECUR.'!$F$1:$F$60, MATCH(T1686, 'TAXA DE OCUP. RECUR.'!$E$1:$E$60, 0)),"")</f>
        <v>FRESA DROPP HEINN - [560]</v>
      </c>
      <c r="V1686" s="216">
        <v>9.7200000000000006</v>
      </c>
      <c r="W1686" s="102"/>
      <c r="X1686" s="229"/>
      <c r="Y1686" s="229"/>
      <c r="Z1686" s="47">
        <f t="shared" si="198"/>
        <v>1</v>
      </c>
      <c r="AA1686" s="47" t="str">
        <f t="shared" si="199"/>
        <v/>
      </c>
      <c r="AB1686" s="47" t="str">
        <f t="shared" si="195"/>
        <v/>
      </c>
      <c r="AC1686" s="47" t="str">
        <f t="shared" si="196"/>
        <v/>
      </c>
      <c r="AD1686" s="165" t="str">
        <f t="shared" si="197"/>
        <v/>
      </c>
    </row>
    <row r="1687" spans="1:30" x14ac:dyDescent="0.25">
      <c r="A1687" s="48" t="s">
        <v>2010</v>
      </c>
      <c r="B1687" s="48"/>
      <c r="C1687" s="48"/>
      <c r="D1687" s="48"/>
      <c r="E1687" s="48" t="s">
        <v>204</v>
      </c>
      <c r="F1687" s="48" t="s">
        <v>392</v>
      </c>
      <c r="G1687" s="48" t="s">
        <v>11</v>
      </c>
      <c r="H1687" s="48" t="s">
        <v>2011</v>
      </c>
      <c r="I1687" s="48">
        <v>1</v>
      </c>
      <c r="J1687" s="48" t="s">
        <v>1146</v>
      </c>
      <c r="K1687" s="48" t="s">
        <v>1487</v>
      </c>
      <c r="M1687" s="48" t="str">
        <f>_xlfn.XLOOKUP(BASE!$A2419,dd_carteira_fundição!A:A,dd_carteira_fundição!G:G,"",0)</f>
        <v/>
      </c>
      <c r="N1687" s="48" t="s">
        <v>1164</v>
      </c>
      <c r="P1687" s="48" t="s">
        <v>1160</v>
      </c>
      <c r="Q1687" s="102"/>
      <c r="R1687" s="48" t="s">
        <v>1690</v>
      </c>
      <c r="S1687" s="48" t="s">
        <v>169</v>
      </c>
      <c r="T1687" s="215">
        <v>610</v>
      </c>
      <c r="U1687" s="48" t="str">
        <f>IFERROR(INDEX('TAXA DE OCUP. RECUR.'!$F$1:$F$60, MATCH(T1687, 'TAXA DE OCUP. RECUR.'!$E$1:$E$60, 0)),"")</f>
        <v>FRESADORA HEYLIGENTASDE - [610]</v>
      </c>
      <c r="V1687" s="216">
        <v>5.4412447530846348</v>
      </c>
      <c r="W1687" s="102"/>
      <c r="X1687" s="229">
        <v>46195</v>
      </c>
      <c r="Y1687" s="229"/>
      <c r="Z1687" s="47">
        <f t="shared" si="198"/>
        <v>26</v>
      </c>
      <c r="AA1687" s="47" t="str">
        <f t="shared" si="199"/>
        <v/>
      </c>
      <c r="AB1687" s="47" t="str">
        <f t="shared" si="195"/>
        <v>jun</v>
      </c>
      <c r="AC1687" s="47" t="str">
        <f t="shared" si="196"/>
        <v>2026</v>
      </c>
      <c r="AD1687" s="165" t="str">
        <f t="shared" si="197"/>
        <v/>
      </c>
    </row>
    <row r="1688" spans="1:30" x14ac:dyDescent="0.25">
      <c r="A1688" s="48" t="s">
        <v>2010</v>
      </c>
      <c r="B1688" s="48"/>
      <c r="C1688" s="48"/>
      <c r="D1688" s="48"/>
      <c r="E1688" s="48" t="s">
        <v>204</v>
      </c>
      <c r="F1688" s="48" t="s">
        <v>392</v>
      </c>
      <c r="G1688" s="48" t="s">
        <v>11</v>
      </c>
      <c r="H1688" s="48" t="s">
        <v>2011</v>
      </c>
      <c r="I1688" s="48">
        <v>1</v>
      </c>
      <c r="J1688" s="48" t="s">
        <v>1146</v>
      </c>
      <c r="K1688" s="48" t="s">
        <v>1487</v>
      </c>
      <c r="M1688" s="48" t="str">
        <f>_xlfn.XLOOKUP(BASE!$A2420,dd_carteira_fundição!A:A,dd_carteira_fundição!G:G,"",0)</f>
        <v/>
      </c>
      <c r="N1688" s="48" t="s">
        <v>1164</v>
      </c>
      <c r="P1688" s="48" t="s">
        <v>1160</v>
      </c>
      <c r="Q1688" s="102"/>
      <c r="R1688" s="48" t="s">
        <v>1690</v>
      </c>
      <c r="S1688" s="48" t="s">
        <v>170</v>
      </c>
      <c r="T1688" s="215">
        <v>610</v>
      </c>
      <c r="U1688" s="48" t="str">
        <f>IFERROR(INDEX('TAXA DE OCUP. RECUR.'!$F$1:$F$60, MATCH(T1688, 'TAXA DE OCUP. RECUR.'!$E$1:$E$60, 0)),"")</f>
        <v>FRESADORA HEYLIGENTASDE - [610]</v>
      </c>
      <c r="V1688" s="216">
        <v>2.2980519480519477</v>
      </c>
      <c r="W1688" s="102"/>
      <c r="X1688" s="229">
        <v>46195</v>
      </c>
      <c r="Y1688" s="229"/>
      <c r="Z1688" s="47">
        <f t="shared" si="198"/>
        <v>26</v>
      </c>
      <c r="AA1688" s="47" t="str">
        <f t="shared" si="199"/>
        <v/>
      </c>
      <c r="AB1688" s="47" t="str">
        <f t="shared" si="195"/>
        <v>jun</v>
      </c>
      <c r="AC1688" s="47" t="str">
        <f t="shared" si="196"/>
        <v>2026</v>
      </c>
      <c r="AD1688" s="165" t="str">
        <f t="shared" si="197"/>
        <v/>
      </c>
    </row>
    <row r="1689" spans="1:30" x14ac:dyDescent="0.25">
      <c r="A1689" s="48" t="s">
        <v>2010</v>
      </c>
      <c r="B1689" s="48"/>
      <c r="C1689" s="48"/>
      <c r="D1689" s="48"/>
      <c r="E1689" s="48" t="s">
        <v>204</v>
      </c>
      <c r="F1689" s="48" t="s">
        <v>392</v>
      </c>
      <c r="G1689" s="48" t="s">
        <v>11</v>
      </c>
      <c r="H1689" s="48" t="s">
        <v>2011</v>
      </c>
      <c r="I1689" s="48">
        <v>1</v>
      </c>
      <c r="J1689" s="48" t="s">
        <v>1146</v>
      </c>
      <c r="K1689" s="48" t="s">
        <v>1487</v>
      </c>
      <c r="M1689" s="48" t="str">
        <f>_xlfn.XLOOKUP(BASE!$A2421,dd_carteira_fundição!A:A,dd_carteira_fundição!G:G,"",0)</f>
        <v/>
      </c>
      <c r="N1689" s="48" t="s">
        <v>1164</v>
      </c>
      <c r="P1689" s="48" t="s">
        <v>1160</v>
      </c>
      <c r="Q1689" s="102"/>
      <c r="R1689" s="48" t="s">
        <v>158</v>
      </c>
      <c r="S1689" s="48" t="s">
        <v>158</v>
      </c>
      <c r="T1689" s="215">
        <v>2</v>
      </c>
      <c r="U1689" s="48" t="str">
        <f>IFERROR(INDEX('TAXA DE OCUP. RECUR.'!$F$1:$F$60, MATCH(T1689, 'TAXA DE OCUP. RECUR.'!$E$1:$E$60, 0)),"")</f>
        <v>EXPEDIÇÃO</v>
      </c>
      <c r="V1689" s="216">
        <v>1</v>
      </c>
      <c r="W1689" s="102"/>
      <c r="X1689" s="229" t="str">
        <f>_xlfn.XLOOKUP(H1689,'CARTEIRA GERAL - USI.'!J:J,'CARTEIRA GERAL - USI.'!$O:$O,"",0)</f>
        <v/>
      </c>
      <c r="Y1689" s="229"/>
      <c r="Z1689" s="47" t="str">
        <f t="shared" si="198"/>
        <v/>
      </c>
      <c r="AA1689" s="47" t="str">
        <f t="shared" si="199"/>
        <v/>
      </c>
      <c r="AB1689" s="47" t="str">
        <f t="shared" si="195"/>
        <v/>
      </c>
      <c r="AC1689" s="47" t="str">
        <f t="shared" si="196"/>
        <v/>
      </c>
      <c r="AD1689" s="165" t="str">
        <f t="shared" si="197"/>
        <v/>
      </c>
    </row>
    <row r="1690" spans="1:30" x14ac:dyDescent="0.25">
      <c r="A1690" s="48" t="s">
        <v>2012</v>
      </c>
      <c r="B1690" s="48"/>
      <c r="C1690" s="48"/>
      <c r="D1690" s="48"/>
      <c r="E1690" s="48" t="s">
        <v>204</v>
      </c>
      <c r="F1690" s="48" t="s">
        <v>392</v>
      </c>
      <c r="G1690" s="48" t="s">
        <v>11</v>
      </c>
      <c r="H1690" s="48" t="s">
        <v>2013</v>
      </c>
      <c r="I1690" s="48">
        <v>1</v>
      </c>
      <c r="J1690" s="48" t="s">
        <v>1146</v>
      </c>
      <c r="K1690" s="48" t="s">
        <v>1487</v>
      </c>
      <c r="M1690" s="48" t="str">
        <f>_xlfn.XLOOKUP(BASE!$A2422,dd_carteira_fundição!A:A,dd_carteira_fundição!G:G,"",0)</f>
        <v/>
      </c>
      <c r="N1690" s="48" t="s">
        <v>1164</v>
      </c>
      <c r="P1690" s="48" t="s">
        <v>1160</v>
      </c>
      <c r="Q1690" s="102"/>
      <c r="R1690" s="48" t="s">
        <v>1687</v>
      </c>
      <c r="S1690" s="48" t="s">
        <v>1156</v>
      </c>
      <c r="T1690" s="215">
        <v>1</v>
      </c>
      <c r="U1690" s="48" t="str">
        <f>IFERROR(INDEX('TAXA DE OCUP. RECUR.'!$F$1:$F$60, MATCH(T1690, 'TAXA DE OCUP. RECUR.'!$E$1:$E$60, 0)),"")</f>
        <v>FUNDIÇÃO MORENO</v>
      </c>
      <c r="V1690" s="216">
        <v>1</v>
      </c>
      <c r="W1690" s="102"/>
      <c r="X1690" s="229" t="str">
        <f>_xlfn.XLOOKUP(H1690,'CARTEIRA GERAL - USI.'!$J:$J,'CARTEIRA GERAL - USI.'!N:N,"",0)</f>
        <v/>
      </c>
      <c r="Y1690" s="229"/>
      <c r="Z1690" s="47" t="str">
        <f t="shared" si="198"/>
        <v/>
      </c>
      <c r="AA1690" s="47" t="str">
        <f t="shared" si="199"/>
        <v/>
      </c>
      <c r="AB1690" s="47" t="str">
        <f t="shared" si="195"/>
        <v/>
      </c>
      <c r="AC1690" s="47" t="str">
        <f t="shared" si="196"/>
        <v/>
      </c>
      <c r="AD1690" s="165" t="str">
        <f t="shared" si="197"/>
        <v/>
      </c>
    </row>
    <row r="1691" spans="1:30" x14ac:dyDescent="0.25">
      <c r="A1691" s="48" t="s">
        <v>2012</v>
      </c>
      <c r="B1691" s="48"/>
      <c r="C1691" s="48"/>
      <c r="D1691" s="48"/>
      <c r="E1691" s="48" t="s">
        <v>204</v>
      </c>
      <c r="F1691" s="48" t="s">
        <v>392</v>
      </c>
      <c r="G1691" s="48" t="s">
        <v>11</v>
      </c>
      <c r="H1691" s="48" t="s">
        <v>2013</v>
      </c>
      <c r="I1691" s="48">
        <v>1</v>
      </c>
      <c r="J1691" s="48" t="s">
        <v>1146</v>
      </c>
      <c r="K1691" s="48" t="s">
        <v>1487</v>
      </c>
      <c r="M1691" s="48" t="str">
        <f>_xlfn.XLOOKUP(BASE!$A2423,dd_carteira_fundição!A:A,dd_carteira_fundição!G:G,"",0)</f>
        <v/>
      </c>
      <c r="N1691" s="48" t="s">
        <v>1164</v>
      </c>
      <c r="P1691" s="48" t="s">
        <v>1160</v>
      </c>
      <c r="Q1691" s="102"/>
      <c r="R1691" s="48" t="s">
        <v>1690</v>
      </c>
      <c r="S1691" s="48" t="s">
        <v>166</v>
      </c>
      <c r="T1691" s="215">
        <v>106</v>
      </c>
      <c r="U1691" s="48" t="str">
        <f>IFERROR(INDEX('TAXA DE OCUP. RECUR.'!$F$1:$F$60, MATCH(T1691, 'TAXA DE OCUP. RECUR.'!$E$1:$E$60, 0)),"")</f>
        <v>PLAINA DE MESA POREBA - [106]</v>
      </c>
      <c r="V1691" s="216">
        <v>13.59</v>
      </c>
      <c r="W1691" s="102"/>
      <c r="X1691" s="229">
        <v>46222</v>
      </c>
      <c r="Y1691" s="229"/>
      <c r="Z1691" s="47">
        <f t="shared" si="198"/>
        <v>29</v>
      </c>
      <c r="AA1691" s="47" t="str">
        <f t="shared" si="199"/>
        <v/>
      </c>
      <c r="AB1691" s="47" t="str">
        <f t="shared" si="195"/>
        <v>jul</v>
      </c>
      <c r="AC1691" s="47" t="str">
        <f t="shared" si="196"/>
        <v>2026</v>
      </c>
      <c r="AD1691" s="165" t="str">
        <f t="shared" si="197"/>
        <v/>
      </c>
    </row>
    <row r="1692" spans="1:30" x14ac:dyDescent="0.25">
      <c r="A1692" s="48" t="s">
        <v>2012</v>
      </c>
      <c r="B1692" s="48"/>
      <c r="C1692" s="48"/>
      <c r="D1692" s="48"/>
      <c r="E1692" s="48" t="s">
        <v>204</v>
      </c>
      <c r="F1692" s="48" t="s">
        <v>392</v>
      </c>
      <c r="G1692" s="48" t="s">
        <v>11</v>
      </c>
      <c r="H1692" s="48" t="s">
        <v>2013</v>
      </c>
      <c r="I1692" s="48">
        <v>1</v>
      </c>
      <c r="J1692" s="48" t="s">
        <v>1146</v>
      </c>
      <c r="K1692" s="48" t="s">
        <v>1487</v>
      </c>
      <c r="M1692" s="48" t="str">
        <f>_xlfn.XLOOKUP(BASE!$A2424,dd_carteira_fundição!A:A,dd_carteira_fundição!G:G,"",0)</f>
        <v/>
      </c>
      <c r="N1692" s="48" t="s">
        <v>1164</v>
      </c>
      <c r="P1692" s="48" t="s">
        <v>1160</v>
      </c>
      <c r="Q1692" s="102"/>
      <c r="R1692" s="48" t="s">
        <v>1690</v>
      </c>
      <c r="S1692" s="48" t="s">
        <v>167</v>
      </c>
      <c r="T1692" s="215">
        <v>151</v>
      </c>
      <c r="U1692" s="48" t="str">
        <f>IFERROR(INDEX('TAXA DE OCUP. RECUR.'!$F$1:$F$60, MATCH(T1692, 'TAXA DE OCUP. RECUR.'!$E$1:$E$60, 0)),"")</f>
        <v>MANDRILH. FISHER MILL - [151]</v>
      </c>
      <c r="V1692" s="216">
        <v>1.8</v>
      </c>
      <c r="W1692" s="102"/>
      <c r="X1692" s="229">
        <v>46222</v>
      </c>
      <c r="Y1692" s="229"/>
      <c r="Z1692" s="47">
        <f t="shared" si="198"/>
        <v>29</v>
      </c>
      <c r="AA1692" s="47" t="str">
        <f t="shared" si="199"/>
        <v/>
      </c>
      <c r="AB1692" s="47" t="str">
        <f t="shared" si="195"/>
        <v>jul</v>
      </c>
      <c r="AC1692" s="47" t="str">
        <f t="shared" si="196"/>
        <v>2026</v>
      </c>
      <c r="AD1692" s="165" t="str">
        <f t="shared" si="197"/>
        <v/>
      </c>
    </row>
    <row r="1693" spans="1:30" x14ac:dyDescent="0.25">
      <c r="A1693" s="48" t="s">
        <v>2012</v>
      </c>
      <c r="B1693" s="48"/>
      <c r="C1693" s="48"/>
      <c r="D1693" s="48"/>
      <c r="E1693" s="48" t="s">
        <v>204</v>
      </c>
      <c r="F1693" s="48" t="s">
        <v>392</v>
      </c>
      <c r="G1693" s="48" t="s">
        <v>11</v>
      </c>
      <c r="H1693" s="48" t="s">
        <v>2013</v>
      </c>
      <c r="I1693" s="48">
        <v>1</v>
      </c>
      <c r="J1693" s="48" t="s">
        <v>1146</v>
      </c>
      <c r="K1693" s="48" t="s">
        <v>1487</v>
      </c>
      <c r="M1693" s="48" t="str">
        <f>_xlfn.XLOOKUP(BASE!$A2425,dd_carteira_fundição!A:A,dd_carteira_fundição!G:G,"",0)</f>
        <v/>
      </c>
      <c r="N1693" s="48" t="s">
        <v>1164</v>
      </c>
      <c r="P1693" s="48" t="s">
        <v>1160</v>
      </c>
      <c r="Q1693" s="102"/>
      <c r="R1693" s="48" t="s">
        <v>1690</v>
      </c>
      <c r="S1693" s="48" t="s">
        <v>168</v>
      </c>
      <c r="T1693" s="215">
        <v>560</v>
      </c>
      <c r="U1693" s="48" t="str">
        <f>IFERROR(INDEX('TAXA DE OCUP. RECUR.'!$F$1:$F$60, MATCH(T1693, 'TAXA DE OCUP. RECUR.'!$E$1:$E$60, 0)),"")</f>
        <v>FRESA DROPP HEINN - [560]</v>
      </c>
      <c r="V1693" s="216">
        <v>9.7200000000000006</v>
      </c>
      <c r="W1693" s="102"/>
      <c r="X1693" s="229"/>
      <c r="Y1693" s="229"/>
      <c r="Z1693" s="47">
        <f t="shared" si="198"/>
        <v>1</v>
      </c>
      <c r="AA1693" s="47" t="str">
        <f t="shared" si="199"/>
        <v/>
      </c>
      <c r="AB1693" s="47" t="str">
        <f t="shared" si="195"/>
        <v/>
      </c>
      <c r="AC1693" s="47" t="str">
        <f t="shared" si="196"/>
        <v/>
      </c>
      <c r="AD1693" s="165" t="str">
        <f t="shared" si="197"/>
        <v/>
      </c>
    </row>
    <row r="1694" spans="1:30" x14ac:dyDescent="0.25">
      <c r="A1694" s="48" t="s">
        <v>2012</v>
      </c>
      <c r="B1694" s="48"/>
      <c r="C1694" s="48"/>
      <c r="D1694" s="48"/>
      <c r="E1694" s="48" t="s">
        <v>204</v>
      </c>
      <c r="F1694" s="48" t="s">
        <v>392</v>
      </c>
      <c r="G1694" s="48" t="s">
        <v>11</v>
      </c>
      <c r="H1694" s="48" t="s">
        <v>2013</v>
      </c>
      <c r="I1694" s="48">
        <v>1</v>
      </c>
      <c r="J1694" s="48" t="s">
        <v>1146</v>
      </c>
      <c r="K1694" s="48" t="s">
        <v>1487</v>
      </c>
      <c r="M1694" s="48" t="str">
        <f>_xlfn.XLOOKUP(BASE!$A2426,dd_carteira_fundição!A:A,dd_carteira_fundição!G:G,"",0)</f>
        <v/>
      </c>
      <c r="N1694" s="48" t="s">
        <v>1164</v>
      </c>
      <c r="P1694" s="48" t="s">
        <v>1160</v>
      </c>
      <c r="Q1694" s="102"/>
      <c r="R1694" s="48" t="s">
        <v>1690</v>
      </c>
      <c r="S1694" s="48" t="s">
        <v>169</v>
      </c>
      <c r="T1694" s="215">
        <v>610</v>
      </c>
      <c r="U1694" s="48" t="str">
        <f>IFERROR(INDEX('TAXA DE OCUP. RECUR.'!$F$1:$F$60, MATCH(T1694, 'TAXA DE OCUP. RECUR.'!$E$1:$E$60, 0)),"")</f>
        <v>FRESADORA HEYLIGENTASDE - [610]</v>
      </c>
      <c r="V1694" s="216">
        <v>5.4412447530846348</v>
      </c>
      <c r="W1694" s="102"/>
      <c r="X1694" s="229">
        <v>46195</v>
      </c>
      <c r="Y1694" s="229"/>
      <c r="Z1694" s="47">
        <f t="shared" si="198"/>
        <v>26</v>
      </c>
      <c r="AA1694" s="47" t="str">
        <f t="shared" si="199"/>
        <v/>
      </c>
      <c r="AB1694" s="47" t="str">
        <f t="shared" si="195"/>
        <v>jun</v>
      </c>
      <c r="AC1694" s="47" t="str">
        <f t="shared" si="196"/>
        <v>2026</v>
      </c>
      <c r="AD1694" s="165" t="str">
        <f t="shared" si="197"/>
        <v/>
      </c>
    </row>
    <row r="1695" spans="1:30" x14ac:dyDescent="0.25">
      <c r="A1695" s="48" t="s">
        <v>2012</v>
      </c>
      <c r="B1695" s="48"/>
      <c r="C1695" s="48"/>
      <c r="D1695" s="48"/>
      <c r="E1695" s="48" t="s">
        <v>204</v>
      </c>
      <c r="F1695" s="48" t="s">
        <v>392</v>
      </c>
      <c r="G1695" s="48" t="s">
        <v>11</v>
      </c>
      <c r="H1695" s="48" t="s">
        <v>2013</v>
      </c>
      <c r="I1695" s="48">
        <v>1</v>
      </c>
      <c r="J1695" s="48" t="s">
        <v>1146</v>
      </c>
      <c r="K1695" s="48" t="s">
        <v>1487</v>
      </c>
      <c r="M1695" s="48" t="str">
        <f>_xlfn.XLOOKUP(BASE!$A2427,dd_carteira_fundição!A:A,dd_carteira_fundição!G:G,"",0)</f>
        <v/>
      </c>
      <c r="N1695" s="48" t="s">
        <v>1164</v>
      </c>
      <c r="P1695" s="48" t="s">
        <v>1160</v>
      </c>
      <c r="Q1695" s="102"/>
      <c r="R1695" s="48" t="s">
        <v>1690</v>
      </c>
      <c r="S1695" s="48" t="s">
        <v>170</v>
      </c>
      <c r="T1695" s="215">
        <v>610</v>
      </c>
      <c r="U1695" s="48" t="str">
        <f>IFERROR(INDEX('TAXA DE OCUP. RECUR.'!$F$1:$F$60, MATCH(T1695, 'TAXA DE OCUP. RECUR.'!$E$1:$E$60, 0)),"")</f>
        <v>FRESADORA HEYLIGENTASDE - [610]</v>
      </c>
      <c r="V1695" s="216">
        <v>2.2980519480519477</v>
      </c>
      <c r="W1695" s="102"/>
      <c r="X1695" s="229">
        <v>46195</v>
      </c>
      <c r="Y1695" s="229"/>
      <c r="Z1695" s="47">
        <f t="shared" si="198"/>
        <v>26</v>
      </c>
      <c r="AA1695" s="47" t="str">
        <f t="shared" si="199"/>
        <v/>
      </c>
      <c r="AB1695" s="47" t="str">
        <f t="shared" si="195"/>
        <v>jun</v>
      </c>
      <c r="AC1695" s="47" t="str">
        <f t="shared" si="196"/>
        <v>2026</v>
      </c>
      <c r="AD1695" s="165" t="str">
        <f t="shared" si="197"/>
        <v/>
      </c>
    </row>
    <row r="1696" spans="1:30" x14ac:dyDescent="0.25">
      <c r="A1696" s="48" t="s">
        <v>2012</v>
      </c>
      <c r="B1696" s="48"/>
      <c r="C1696" s="48"/>
      <c r="D1696" s="48"/>
      <c r="E1696" s="48" t="s">
        <v>204</v>
      </c>
      <c r="F1696" s="48" t="s">
        <v>392</v>
      </c>
      <c r="G1696" s="48" t="s">
        <v>11</v>
      </c>
      <c r="H1696" s="48" t="s">
        <v>2013</v>
      </c>
      <c r="I1696" s="48">
        <v>1</v>
      </c>
      <c r="J1696" s="48" t="s">
        <v>1146</v>
      </c>
      <c r="K1696" s="48" t="s">
        <v>1487</v>
      </c>
      <c r="M1696" s="48" t="str">
        <f>_xlfn.XLOOKUP(BASE!$A2428,dd_carteira_fundição!A:A,dd_carteira_fundição!G:G,"",0)</f>
        <v/>
      </c>
      <c r="N1696" s="48" t="s">
        <v>1164</v>
      </c>
      <c r="P1696" s="48" t="s">
        <v>1160</v>
      </c>
      <c r="Q1696" s="102"/>
      <c r="R1696" s="48" t="s">
        <v>158</v>
      </c>
      <c r="S1696" s="48" t="s">
        <v>158</v>
      </c>
      <c r="T1696" s="215">
        <v>2</v>
      </c>
      <c r="U1696" s="48" t="str">
        <f>IFERROR(INDEX('TAXA DE OCUP. RECUR.'!$F$1:$F$60, MATCH(T1696, 'TAXA DE OCUP. RECUR.'!$E$1:$E$60, 0)),"")</f>
        <v>EXPEDIÇÃO</v>
      </c>
      <c r="V1696" s="216">
        <v>1</v>
      </c>
      <c r="W1696" s="102"/>
      <c r="X1696" s="229" t="str">
        <f>_xlfn.XLOOKUP(H1696,'CARTEIRA GERAL - USI.'!J:J,'CARTEIRA GERAL - USI.'!$O:$O,"",0)</f>
        <v/>
      </c>
      <c r="Y1696" s="229"/>
      <c r="Z1696" s="47" t="str">
        <f t="shared" si="198"/>
        <v/>
      </c>
      <c r="AA1696" s="47" t="str">
        <f t="shared" si="199"/>
        <v/>
      </c>
      <c r="AB1696" s="47" t="str">
        <f t="shared" si="195"/>
        <v/>
      </c>
      <c r="AC1696" s="47" t="str">
        <f t="shared" si="196"/>
        <v/>
      </c>
      <c r="AD1696" s="165" t="str">
        <f t="shared" si="197"/>
        <v/>
      </c>
    </row>
    <row r="1697" spans="1:30" x14ac:dyDescent="0.25">
      <c r="A1697" s="48" t="s">
        <v>2014</v>
      </c>
      <c r="B1697" s="48"/>
      <c r="C1697" s="48"/>
      <c r="D1697" s="48"/>
      <c r="E1697" s="48" t="s">
        <v>204</v>
      </c>
      <c r="F1697" s="48" t="s">
        <v>392</v>
      </c>
      <c r="G1697" s="48" t="s">
        <v>11</v>
      </c>
      <c r="H1697" s="48" t="s">
        <v>2015</v>
      </c>
      <c r="I1697" s="48">
        <v>1</v>
      </c>
      <c r="J1697" s="48" t="s">
        <v>1146</v>
      </c>
      <c r="K1697" s="48" t="s">
        <v>1487</v>
      </c>
      <c r="M1697" s="48" t="str">
        <f>_xlfn.XLOOKUP(BASE!$A2429,dd_carteira_fundição!A:A,dd_carteira_fundição!G:G,"",0)</f>
        <v/>
      </c>
      <c r="N1697" s="48" t="s">
        <v>1164</v>
      </c>
      <c r="P1697" s="48" t="s">
        <v>1160</v>
      </c>
      <c r="Q1697" s="102"/>
      <c r="R1697" s="48" t="s">
        <v>1687</v>
      </c>
      <c r="S1697" s="48" t="s">
        <v>1156</v>
      </c>
      <c r="T1697" s="215">
        <v>1</v>
      </c>
      <c r="U1697" s="48" t="str">
        <f>IFERROR(INDEX('TAXA DE OCUP. RECUR.'!$F$1:$F$60, MATCH(T1697, 'TAXA DE OCUP. RECUR.'!$E$1:$E$60, 0)),"")</f>
        <v>FUNDIÇÃO MORENO</v>
      </c>
      <c r="V1697" s="216">
        <v>1</v>
      </c>
      <c r="W1697" s="102"/>
      <c r="X1697" s="229" t="str">
        <f>_xlfn.XLOOKUP(H1697,'CARTEIRA GERAL - USI.'!$J:$J,'CARTEIRA GERAL - USI.'!N:N,"",0)</f>
        <v/>
      </c>
      <c r="Y1697" s="229"/>
      <c r="Z1697" s="47" t="str">
        <f t="shared" si="198"/>
        <v/>
      </c>
      <c r="AA1697" s="47" t="str">
        <f t="shared" si="199"/>
        <v/>
      </c>
      <c r="AB1697" s="47" t="str">
        <f t="shared" si="195"/>
        <v/>
      </c>
      <c r="AC1697" s="47" t="str">
        <f t="shared" si="196"/>
        <v/>
      </c>
      <c r="AD1697" s="165" t="str">
        <f t="shared" si="197"/>
        <v/>
      </c>
    </row>
    <row r="1698" spans="1:30" x14ac:dyDescent="0.25">
      <c r="A1698" s="48" t="s">
        <v>2014</v>
      </c>
      <c r="B1698" s="48"/>
      <c r="C1698" s="48"/>
      <c r="D1698" s="48"/>
      <c r="E1698" s="48" t="s">
        <v>204</v>
      </c>
      <c r="F1698" s="48" t="s">
        <v>392</v>
      </c>
      <c r="G1698" s="48" t="s">
        <v>11</v>
      </c>
      <c r="H1698" s="48" t="s">
        <v>2015</v>
      </c>
      <c r="I1698" s="48">
        <v>1</v>
      </c>
      <c r="J1698" s="48" t="s">
        <v>1146</v>
      </c>
      <c r="K1698" s="48" t="s">
        <v>1487</v>
      </c>
      <c r="M1698" s="48" t="str">
        <f>_xlfn.XLOOKUP(BASE!$A2430,dd_carteira_fundição!A:A,dd_carteira_fundição!G:G,"",0)</f>
        <v/>
      </c>
      <c r="N1698" s="48" t="s">
        <v>1164</v>
      </c>
      <c r="P1698" s="48" t="s">
        <v>1160</v>
      </c>
      <c r="Q1698" s="102"/>
      <c r="R1698" s="48" t="s">
        <v>1690</v>
      </c>
      <c r="S1698" s="48" t="s">
        <v>166</v>
      </c>
      <c r="T1698" s="215">
        <v>107</v>
      </c>
      <c r="U1698" s="48" t="str">
        <f>IFERROR(INDEX('TAXA DE OCUP. RECUR.'!$F$1:$F$60, MATCH(T1698, 'TAXA DE OCUP. RECUR.'!$E$1:$E$60, 0)),"")</f>
        <v>PLAINA DE MESA INGERSOL - [107]</v>
      </c>
      <c r="V1698" s="216">
        <v>13.59</v>
      </c>
      <c r="W1698" s="102"/>
      <c r="X1698" s="229">
        <v>46222</v>
      </c>
      <c r="Y1698" s="229"/>
      <c r="Z1698" s="47">
        <f t="shared" si="198"/>
        <v>29</v>
      </c>
      <c r="AA1698" s="47" t="str">
        <f t="shared" si="199"/>
        <v/>
      </c>
      <c r="AB1698" s="47" t="str">
        <f t="shared" si="195"/>
        <v>jul</v>
      </c>
      <c r="AC1698" s="47" t="str">
        <f t="shared" si="196"/>
        <v>2026</v>
      </c>
      <c r="AD1698" s="165" t="str">
        <f t="shared" si="197"/>
        <v/>
      </c>
    </row>
    <row r="1699" spans="1:30" x14ac:dyDescent="0.25">
      <c r="A1699" s="48" t="s">
        <v>2014</v>
      </c>
      <c r="B1699" s="48"/>
      <c r="C1699" s="48"/>
      <c r="D1699" s="48"/>
      <c r="E1699" s="48" t="s">
        <v>204</v>
      </c>
      <c r="F1699" s="48" t="s">
        <v>392</v>
      </c>
      <c r="G1699" s="48" t="s">
        <v>11</v>
      </c>
      <c r="H1699" s="48" t="s">
        <v>2015</v>
      </c>
      <c r="I1699" s="48">
        <v>1</v>
      </c>
      <c r="J1699" s="48" t="s">
        <v>1146</v>
      </c>
      <c r="K1699" s="48" t="s">
        <v>1487</v>
      </c>
      <c r="M1699" s="48" t="str">
        <f>_xlfn.XLOOKUP(BASE!$A2431,dd_carteira_fundição!A:A,dd_carteira_fundição!G:G,"",0)</f>
        <v/>
      </c>
      <c r="N1699" s="48" t="s">
        <v>1164</v>
      </c>
      <c r="P1699" s="48" t="s">
        <v>1160</v>
      </c>
      <c r="Q1699" s="102"/>
      <c r="R1699" s="48" t="s">
        <v>1690</v>
      </c>
      <c r="S1699" s="48" t="s">
        <v>167</v>
      </c>
      <c r="T1699" s="215">
        <v>151</v>
      </c>
      <c r="U1699" s="48" t="str">
        <f>IFERROR(INDEX('TAXA DE OCUP. RECUR.'!$F$1:$F$60, MATCH(T1699, 'TAXA DE OCUP. RECUR.'!$E$1:$E$60, 0)),"")</f>
        <v>MANDRILH. FISHER MILL - [151]</v>
      </c>
      <c r="V1699" s="216">
        <v>1.8</v>
      </c>
      <c r="W1699" s="102"/>
      <c r="X1699" s="229">
        <v>46222</v>
      </c>
      <c r="Y1699" s="229"/>
      <c r="Z1699" s="47">
        <f t="shared" si="198"/>
        <v>29</v>
      </c>
      <c r="AA1699" s="47" t="str">
        <f t="shared" si="199"/>
        <v/>
      </c>
      <c r="AB1699" s="47" t="str">
        <f t="shared" si="195"/>
        <v>jul</v>
      </c>
      <c r="AC1699" s="47" t="str">
        <f t="shared" si="196"/>
        <v>2026</v>
      </c>
      <c r="AD1699" s="165" t="str">
        <f t="shared" si="197"/>
        <v/>
      </c>
    </row>
    <row r="1700" spans="1:30" x14ac:dyDescent="0.25">
      <c r="A1700" s="48" t="s">
        <v>2014</v>
      </c>
      <c r="B1700" s="48"/>
      <c r="C1700" s="48"/>
      <c r="D1700" s="48"/>
      <c r="E1700" s="48" t="s">
        <v>204</v>
      </c>
      <c r="F1700" s="48" t="s">
        <v>392</v>
      </c>
      <c r="G1700" s="48" t="s">
        <v>11</v>
      </c>
      <c r="H1700" s="48" t="s">
        <v>2015</v>
      </c>
      <c r="I1700" s="48">
        <v>1</v>
      </c>
      <c r="J1700" s="48" t="s">
        <v>1146</v>
      </c>
      <c r="K1700" s="48" t="s">
        <v>1487</v>
      </c>
      <c r="M1700" s="48" t="str">
        <f>_xlfn.XLOOKUP(BASE!$A2432,dd_carteira_fundição!A:A,dd_carteira_fundição!G:G,"",0)</f>
        <v/>
      </c>
      <c r="N1700" s="48" t="s">
        <v>1164</v>
      </c>
      <c r="P1700" s="48" t="s">
        <v>1160</v>
      </c>
      <c r="Q1700" s="102"/>
      <c r="R1700" s="48" t="s">
        <v>1690</v>
      </c>
      <c r="S1700" s="48" t="s">
        <v>168</v>
      </c>
      <c r="T1700" s="215">
        <v>560</v>
      </c>
      <c r="U1700" s="48" t="str">
        <f>IFERROR(INDEX('TAXA DE OCUP. RECUR.'!$F$1:$F$60, MATCH(T1700, 'TAXA DE OCUP. RECUR.'!$E$1:$E$60, 0)),"")</f>
        <v>FRESA DROPP HEINN - [560]</v>
      </c>
      <c r="V1700" s="216">
        <v>9.7200000000000006</v>
      </c>
      <c r="W1700" s="102"/>
      <c r="X1700" s="229"/>
      <c r="Y1700" s="229"/>
      <c r="Z1700" s="47">
        <f t="shared" si="198"/>
        <v>1</v>
      </c>
      <c r="AA1700" s="47" t="str">
        <f t="shared" si="199"/>
        <v/>
      </c>
      <c r="AB1700" s="47" t="str">
        <f t="shared" si="195"/>
        <v/>
      </c>
      <c r="AC1700" s="47" t="str">
        <f t="shared" si="196"/>
        <v/>
      </c>
      <c r="AD1700" s="165" t="str">
        <f t="shared" si="197"/>
        <v/>
      </c>
    </row>
    <row r="1701" spans="1:30" x14ac:dyDescent="0.25">
      <c r="A1701" s="48" t="s">
        <v>2014</v>
      </c>
      <c r="B1701" s="48"/>
      <c r="C1701" s="48"/>
      <c r="D1701" s="48"/>
      <c r="E1701" s="48" t="s">
        <v>204</v>
      </c>
      <c r="F1701" s="48" t="s">
        <v>392</v>
      </c>
      <c r="G1701" s="48" t="s">
        <v>11</v>
      </c>
      <c r="H1701" s="48" t="s">
        <v>2015</v>
      </c>
      <c r="I1701" s="48">
        <v>1</v>
      </c>
      <c r="J1701" s="48" t="s">
        <v>1146</v>
      </c>
      <c r="K1701" s="48" t="s">
        <v>1487</v>
      </c>
      <c r="M1701" s="48" t="str">
        <f>_xlfn.XLOOKUP(BASE!$A2433,dd_carteira_fundição!A:A,dd_carteira_fundição!G:G,"",0)</f>
        <v/>
      </c>
      <c r="N1701" s="48" t="s">
        <v>1164</v>
      </c>
      <c r="P1701" s="48" t="s">
        <v>1160</v>
      </c>
      <c r="Q1701" s="102"/>
      <c r="R1701" s="48" t="s">
        <v>1690</v>
      </c>
      <c r="S1701" s="48" t="s">
        <v>169</v>
      </c>
      <c r="T1701" s="215">
        <v>610</v>
      </c>
      <c r="U1701" s="48" t="str">
        <f>IFERROR(INDEX('TAXA DE OCUP. RECUR.'!$F$1:$F$60, MATCH(T1701, 'TAXA DE OCUP. RECUR.'!$E$1:$E$60, 0)),"")</f>
        <v>FRESADORA HEYLIGENTASDE - [610]</v>
      </c>
      <c r="V1701" s="216">
        <v>5.4412447530846348</v>
      </c>
      <c r="W1701" s="102"/>
      <c r="X1701" s="229">
        <v>46195</v>
      </c>
      <c r="Y1701" s="229"/>
      <c r="Z1701" s="47">
        <f t="shared" si="198"/>
        <v>26</v>
      </c>
      <c r="AA1701" s="47" t="str">
        <f t="shared" si="199"/>
        <v/>
      </c>
      <c r="AB1701" s="47" t="str">
        <f t="shared" si="195"/>
        <v>jun</v>
      </c>
      <c r="AC1701" s="47" t="str">
        <f t="shared" si="196"/>
        <v>2026</v>
      </c>
      <c r="AD1701" s="165" t="str">
        <f t="shared" si="197"/>
        <v/>
      </c>
    </row>
    <row r="1702" spans="1:30" x14ac:dyDescent="0.25">
      <c r="A1702" s="48" t="s">
        <v>2014</v>
      </c>
      <c r="B1702" s="48"/>
      <c r="C1702" s="48"/>
      <c r="D1702" s="48"/>
      <c r="E1702" s="48" t="s">
        <v>204</v>
      </c>
      <c r="F1702" s="48" t="s">
        <v>392</v>
      </c>
      <c r="G1702" s="48" t="s">
        <v>11</v>
      </c>
      <c r="H1702" s="48" t="s">
        <v>2015</v>
      </c>
      <c r="I1702" s="48">
        <v>1</v>
      </c>
      <c r="J1702" s="48" t="s">
        <v>1146</v>
      </c>
      <c r="K1702" s="48" t="s">
        <v>1487</v>
      </c>
      <c r="M1702" s="48" t="str">
        <f>_xlfn.XLOOKUP(BASE!$A2434,dd_carteira_fundição!A:A,dd_carteira_fundição!G:G,"",0)</f>
        <v/>
      </c>
      <c r="N1702" s="48" t="s">
        <v>1164</v>
      </c>
      <c r="P1702" s="48" t="s">
        <v>1160</v>
      </c>
      <c r="Q1702" s="102"/>
      <c r="R1702" s="48" t="s">
        <v>1690</v>
      </c>
      <c r="S1702" s="48" t="s">
        <v>170</v>
      </c>
      <c r="T1702" s="215">
        <v>610</v>
      </c>
      <c r="U1702" s="48" t="str">
        <f>IFERROR(INDEX('TAXA DE OCUP. RECUR.'!$F$1:$F$60, MATCH(T1702, 'TAXA DE OCUP. RECUR.'!$E$1:$E$60, 0)),"")</f>
        <v>FRESADORA HEYLIGENTASDE - [610]</v>
      </c>
      <c r="V1702" s="216">
        <v>2.2980519480519477</v>
      </c>
      <c r="W1702" s="102"/>
      <c r="X1702" s="229">
        <v>46195</v>
      </c>
      <c r="Y1702" s="229"/>
      <c r="Z1702" s="47">
        <f t="shared" si="198"/>
        <v>26</v>
      </c>
      <c r="AA1702" s="47" t="str">
        <f t="shared" si="199"/>
        <v/>
      </c>
      <c r="AB1702" s="47" t="str">
        <f t="shared" si="195"/>
        <v>jun</v>
      </c>
      <c r="AC1702" s="47" t="str">
        <f t="shared" si="196"/>
        <v>2026</v>
      </c>
      <c r="AD1702" s="165" t="str">
        <f t="shared" si="197"/>
        <v/>
      </c>
    </row>
    <row r="1703" spans="1:30" x14ac:dyDescent="0.25">
      <c r="A1703" s="48" t="s">
        <v>2014</v>
      </c>
      <c r="B1703" s="48"/>
      <c r="C1703" s="48"/>
      <c r="D1703" s="48"/>
      <c r="E1703" s="48" t="s">
        <v>204</v>
      </c>
      <c r="F1703" s="48" t="s">
        <v>392</v>
      </c>
      <c r="G1703" s="48" t="s">
        <v>11</v>
      </c>
      <c r="H1703" s="48" t="s">
        <v>2015</v>
      </c>
      <c r="I1703" s="48">
        <v>1</v>
      </c>
      <c r="J1703" s="48" t="s">
        <v>1146</v>
      </c>
      <c r="K1703" s="48" t="s">
        <v>1487</v>
      </c>
      <c r="M1703" s="48" t="str">
        <f>_xlfn.XLOOKUP(BASE!$A2435,dd_carteira_fundição!A:A,dd_carteira_fundição!G:G,"",0)</f>
        <v/>
      </c>
      <c r="N1703" s="48" t="s">
        <v>1164</v>
      </c>
      <c r="P1703" s="48" t="s">
        <v>1160</v>
      </c>
      <c r="Q1703" s="102"/>
      <c r="R1703" s="48" t="s">
        <v>158</v>
      </c>
      <c r="S1703" s="48" t="s">
        <v>158</v>
      </c>
      <c r="T1703" s="215">
        <v>2</v>
      </c>
      <c r="U1703" s="48" t="str">
        <f>IFERROR(INDEX('TAXA DE OCUP. RECUR.'!$F$1:$F$60, MATCH(T1703, 'TAXA DE OCUP. RECUR.'!$E$1:$E$60, 0)),"")</f>
        <v>EXPEDIÇÃO</v>
      </c>
      <c r="V1703" s="216">
        <v>1</v>
      </c>
      <c r="W1703" s="102"/>
      <c r="X1703" s="229" t="str">
        <f>_xlfn.XLOOKUP(H1703,'CARTEIRA GERAL - USI.'!J:J,'CARTEIRA GERAL - USI.'!$O:$O,"",0)</f>
        <v/>
      </c>
      <c r="Y1703" s="229"/>
      <c r="Z1703" s="47" t="str">
        <f t="shared" si="198"/>
        <v/>
      </c>
      <c r="AA1703" s="47" t="str">
        <f t="shared" si="199"/>
        <v/>
      </c>
      <c r="AB1703" s="47" t="str">
        <f t="shared" si="195"/>
        <v/>
      </c>
      <c r="AC1703" s="47" t="str">
        <f t="shared" si="196"/>
        <v/>
      </c>
      <c r="AD1703" s="165" t="str">
        <f t="shared" si="197"/>
        <v/>
      </c>
    </row>
    <row r="1704" spans="1:30" x14ac:dyDescent="0.25">
      <c r="A1704" s="48" t="s">
        <v>2016</v>
      </c>
      <c r="B1704" s="48"/>
      <c r="C1704" s="48"/>
      <c r="D1704" s="48"/>
      <c r="E1704" s="48" t="s">
        <v>204</v>
      </c>
      <c r="F1704" s="48" t="s">
        <v>392</v>
      </c>
      <c r="G1704" s="48" t="s">
        <v>11</v>
      </c>
      <c r="H1704" s="48" t="s">
        <v>2017</v>
      </c>
      <c r="I1704" s="48">
        <v>1</v>
      </c>
      <c r="J1704" s="48" t="s">
        <v>1146</v>
      </c>
      <c r="K1704" s="48" t="s">
        <v>1487</v>
      </c>
      <c r="M1704" s="48" t="str">
        <f>_xlfn.XLOOKUP(BASE!$A2436,dd_carteira_fundição!A:A,dd_carteira_fundição!G:G,"",0)</f>
        <v/>
      </c>
      <c r="N1704" s="48" t="s">
        <v>1164</v>
      </c>
      <c r="P1704" s="48" t="s">
        <v>1160</v>
      </c>
      <c r="Q1704" s="102"/>
      <c r="R1704" s="48" t="s">
        <v>1687</v>
      </c>
      <c r="S1704" s="48" t="s">
        <v>1156</v>
      </c>
      <c r="T1704" s="215">
        <v>1</v>
      </c>
      <c r="U1704" s="48" t="str">
        <f>IFERROR(INDEX('TAXA DE OCUP. RECUR.'!$F$1:$F$60, MATCH(T1704, 'TAXA DE OCUP. RECUR.'!$E$1:$E$60, 0)),"")</f>
        <v>FUNDIÇÃO MORENO</v>
      </c>
      <c r="V1704" s="216">
        <v>1</v>
      </c>
      <c r="W1704" s="102"/>
      <c r="X1704" s="229" t="str">
        <f>_xlfn.XLOOKUP(H1704,'CARTEIRA GERAL - USI.'!$J:$J,'CARTEIRA GERAL - USI.'!N:N,"",0)</f>
        <v/>
      </c>
      <c r="Y1704" s="229"/>
      <c r="Z1704" s="47" t="str">
        <f t="shared" si="198"/>
        <v/>
      </c>
      <c r="AA1704" s="47" t="str">
        <f t="shared" si="199"/>
        <v/>
      </c>
      <c r="AB1704" s="47" t="str">
        <f t="shared" si="195"/>
        <v/>
      </c>
      <c r="AC1704" s="47" t="str">
        <f t="shared" si="196"/>
        <v/>
      </c>
      <c r="AD1704" s="165" t="str">
        <f t="shared" si="197"/>
        <v/>
      </c>
    </row>
    <row r="1705" spans="1:30" x14ac:dyDescent="0.25">
      <c r="A1705" s="48" t="s">
        <v>2016</v>
      </c>
      <c r="B1705" s="48"/>
      <c r="C1705" s="48"/>
      <c r="D1705" s="48"/>
      <c r="E1705" s="48" t="s">
        <v>204</v>
      </c>
      <c r="F1705" s="48" t="s">
        <v>392</v>
      </c>
      <c r="G1705" s="48" t="s">
        <v>11</v>
      </c>
      <c r="H1705" s="48" t="s">
        <v>2017</v>
      </c>
      <c r="I1705" s="48">
        <v>1</v>
      </c>
      <c r="J1705" s="48" t="s">
        <v>1146</v>
      </c>
      <c r="K1705" s="48" t="s">
        <v>1487</v>
      </c>
      <c r="M1705" s="48" t="str">
        <f>_xlfn.XLOOKUP(BASE!$A2437,dd_carteira_fundição!A:A,dd_carteira_fundição!G:G,"",0)</f>
        <v/>
      </c>
      <c r="N1705" s="48" t="s">
        <v>1164</v>
      </c>
      <c r="P1705" s="48" t="s">
        <v>1160</v>
      </c>
      <c r="Q1705" s="102"/>
      <c r="R1705" s="48" t="s">
        <v>1690</v>
      </c>
      <c r="S1705" s="48" t="s">
        <v>166</v>
      </c>
      <c r="T1705" s="215">
        <v>107</v>
      </c>
      <c r="U1705" s="48" t="str">
        <f>IFERROR(INDEX('TAXA DE OCUP. RECUR.'!$F$1:$F$60, MATCH(T1705, 'TAXA DE OCUP. RECUR.'!$E$1:$E$60, 0)),"")</f>
        <v>PLAINA DE MESA INGERSOL - [107]</v>
      </c>
      <c r="V1705" s="216">
        <v>13.59</v>
      </c>
      <c r="W1705" s="102"/>
      <c r="X1705" s="229">
        <v>46222</v>
      </c>
      <c r="Y1705" s="229"/>
      <c r="Z1705" s="47">
        <f t="shared" si="198"/>
        <v>29</v>
      </c>
      <c r="AA1705" s="47" t="str">
        <f t="shared" si="199"/>
        <v/>
      </c>
      <c r="AB1705" s="47" t="str">
        <f t="shared" si="195"/>
        <v>jul</v>
      </c>
      <c r="AC1705" s="47" t="str">
        <f t="shared" si="196"/>
        <v>2026</v>
      </c>
      <c r="AD1705" s="165" t="str">
        <f t="shared" si="197"/>
        <v/>
      </c>
    </row>
    <row r="1706" spans="1:30" x14ac:dyDescent="0.25">
      <c r="A1706" s="48" t="s">
        <v>2016</v>
      </c>
      <c r="B1706" s="48"/>
      <c r="C1706" s="48"/>
      <c r="D1706" s="48"/>
      <c r="E1706" s="48" t="s">
        <v>204</v>
      </c>
      <c r="F1706" s="48" t="s">
        <v>392</v>
      </c>
      <c r="G1706" s="48" t="s">
        <v>11</v>
      </c>
      <c r="H1706" s="48" t="s">
        <v>2017</v>
      </c>
      <c r="I1706" s="48">
        <v>1</v>
      </c>
      <c r="J1706" s="48" t="s">
        <v>1146</v>
      </c>
      <c r="K1706" s="48" t="s">
        <v>1487</v>
      </c>
      <c r="M1706" s="48" t="str">
        <f>_xlfn.XLOOKUP(BASE!$A2438,dd_carteira_fundição!A:A,dd_carteira_fundição!G:G,"",0)</f>
        <v/>
      </c>
      <c r="N1706" s="48" t="s">
        <v>1164</v>
      </c>
      <c r="P1706" s="48" t="s">
        <v>1160</v>
      </c>
      <c r="Q1706" s="102"/>
      <c r="R1706" s="48" t="s">
        <v>1690</v>
      </c>
      <c r="S1706" s="48" t="s">
        <v>167</v>
      </c>
      <c r="T1706" s="215">
        <v>151</v>
      </c>
      <c r="U1706" s="48" t="str">
        <f>IFERROR(INDEX('TAXA DE OCUP. RECUR.'!$F$1:$F$60, MATCH(T1706, 'TAXA DE OCUP. RECUR.'!$E$1:$E$60, 0)),"")</f>
        <v>MANDRILH. FISHER MILL - [151]</v>
      </c>
      <c r="V1706" s="216">
        <v>1.8</v>
      </c>
      <c r="W1706" s="102"/>
      <c r="X1706" s="229">
        <v>46222</v>
      </c>
      <c r="Y1706" s="229"/>
      <c r="Z1706" s="47">
        <f t="shared" si="198"/>
        <v>29</v>
      </c>
      <c r="AA1706" s="47" t="str">
        <f t="shared" si="199"/>
        <v/>
      </c>
      <c r="AB1706" s="47" t="str">
        <f t="shared" si="195"/>
        <v>jul</v>
      </c>
      <c r="AC1706" s="47" t="str">
        <f t="shared" si="196"/>
        <v>2026</v>
      </c>
      <c r="AD1706" s="165" t="str">
        <f t="shared" si="197"/>
        <v/>
      </c>
    </row>
    <row r="1707" spans="1:30" x14ac:dyDescent="0.25">
      <c r="A1707" s="48" t="s">
        <v>2016</v>
      </c>
      <c r="B1707" s="48"/>
      <c r="C1707" s="48"/>
      <c r="D1707" s="48"/>
      <c r="E1707" s="48" t="s">
        <v>204</v>
      </c>
      <c r="F1707" s="48" t="s">
        <v>392</v>
      </c>
      <c r="G1707" s="48" t="s">
        <v>11</v>
      </c>
      <c r="H1707" s="48" t="s">
        <v>2017</v>
      </c>
      <c r="I1707" s="48">
        <v>1</v>
      </c>
      <c r="J1707" s="48" t="s">
        <v>1146</v>
      </c>
      <c r="K1707" s="48" t="s">
        <v>1487</v>
      </c>
      <c r="M1707" s="48" t="str">
        <f>_xlfn.XLOOKUP(BASE!$A2439,dd_carteira_fundição!A:A,dd_carteira_fundição!G:G,"",0)</f>
        <v/>
      </c>
      <c r="N1707" s="48" t="s">
        <v>1164</v>
      </c>
      <c r="P1707" s="48" t="s">
        <v>1160</v>
      </c>
      <c r="Q1707" s="102"/>
      <c r="R1707" s="48" t="s">
        <v>1690</v>
      </c>
      <c r="S1707" s="48" t="s">
        <v>168</v>
      </c>
      <c r="T1707" s="215">
        <v>560</v>
      </c>
      <c r="U1707" s="48" t="str">
        <f>IFERROR(INDEX('TAXA DE OCUP. RECUR.'!$F$1:$F$60, MATCH(T1707, 'TAXA DE OCUP. RECUR.'!$E$1:$E$60, 0)),"")</f>
        <v>FRESA DROPP HEINN - [560]</v>
      </c>
      <c r="V1707" s="216">
        <v>9.7200000000000006</v>
      </c>
      <c r="W1707" s="102"/>
      <c r="X1707" s="229"/>
      <c r="Y1707" s="229"/>
      <c r="Z1707" s="47">
        <f t="shared" si="198"/>
        <v>1</v>
      </c>
      <c r="AA1707" s="47" t="str">
        <f t="shared" si="199"/>
        <v/>
      </c>
      <c r="AB1707" s="47" t="str">
        <f t="shared" si="195"/>
        <v/>
      </c>
      <c r="AC1707" s="47" t="str">
        <f t="shared" si="196"/>
        <v/>
      </c>
      <c r="AD1707" s="165" t="str">
        <f t="shared" si="197"/>
        <v/>
      </c>
    </row>
    <row r="1708" spans="1:30" x14ac:dyDescent="0.25">
      <c r="A1708" s="48" t="s">
        <v>2016</v>
      </c>
      <c r="B1708" s="48"/>
      <c r="C1708" s="48"/>
      <c r="D1708" s="48"/>
      <c r="E1708" s="48" t="s">
        <v>204</v>
      </c>
      <c r="F1708" s="48" t="s">
        <v>392</v>
      </c>
      <c r="G1708" s="48" t="s">
        <v>11</v>
      </c>
      <c r="H1708" s="48" t="s">
        <v>2017</v>
      </c>
      <c r="I1708" s="48">
        <v>1</v>
      </c>
      <c r="J1708" s="48" t="s">
        <v>1146</v>
      </c>
      <c r="K1708" s="48" t="s">
        <v>1487</v>
      </c>
      <c r="M1708" s="48" t="str">
        <f>_xlfn.XLOOKUP(BASE!$A2440,dd_carteira_fundição!A:A,dd_carteira_fundição!G:G,"",0)</f>
        <v/>
      </c>
      <c r="N1708" s="48" t="s">
        <v>1164</v>
      </c>
      <c r="P1708" s="48" t="s">
        <v>1160</v>
      </c>
      <c r="Q1708" s="102"/>
      <c r="R1708" s="48" t="s">
        <v>1690</v>
      </c>
      <c r="S1708" s="48" t="s">
        <v>169</v>
      </c>
      <c r="T1708" s="215">
        <v>610</v>
      </c>
      <c r="U1708" s="48" t="str">
        <f>IFERROR(INDEX('TAXA DE OCUP. RECUR.'!$F$1:$F$60, MATCH(T1708, 'TAXA DE OCUP. RECUR.'!$E$1:$E$60, 0)),"")</f>
        <v>FRESADORA HEYLIGENTASDE - [610]</v>
      </c>
      <c r="V1708" s="216">
        <v>5.4412447530846348</v>
      </c>
      <c r="W1708" s="102"/>
      <c r="X1708" s="229">
        <v>46189</v>
      </c>
      <c r="Y1708" s="229"/>
      <c r="Z1708" s="47">
        <f t="shared" si="198"/>
        <v>25</v>
      </c>
      <c r="AA1708" s="47" t="str">
        <f t="shared" si="199"/>
        <v/>
      </c>
      <c r="AB1708" s="47" t="str">
        <f t="shared" ref="AB1708:AB1771" si="200">IFERROR(IF(X1708="","",TEXT(X1708,"MMM")),"")</f>
        <v>jun</v>
      </c>
      <c r="AC1708" s="47" t="str">
        <f t="shared" ref="AC1708:AC1771" si="201">IFERROR(IF(X1708="","",TEXT(X1708,"AAAA")),"")</f>
        <v>2026</v>
      </c>
      <c r="AD1708" s="165" t="str">
        <f t="shared" si="197"/>
        <v/>
      </c>
    </row>
    <row r="1709" spans="1:30" x14ac:dyDescent="0.25">
      <c r="A1709" s="48" t="s">
        <v>2016</v>
      </c>
      <c r="B1709" s="48"/>
      <c r="C1709" s="48"/>
      <c r="D1709" s="48"/>
      <c r="E1709" s="48" t="s">
        <v>204</v>
      </c>
      <c r="F1709" s="48" t="s">
        <v>392</v>
      </c>
      <c r="G1709" s="48" t="s">
        <v>11</v>
      </c>
      <c r="H1709" s="48" t="s">
        <v>2017</v>
      </c>
      <c r="I1709" s="48">
        <v>1</v>
      </c>
      <c r="J1709" s="48" t="s">
        <v>1146</v>
      </c>
      <c r="K1709" s="48" t="s">
        <v>1487</v>
      </c>
      <c r="M1709" s="48" t="str">
        <f>_xlfn.XLOOKUP(BASE!$A2441,dd_carteira_fundição!A:A,dd_carteira_fundição!G:G,"",0)</f>
        <v/>
      </c>
      <c r="N1709" s="48" t="s">
        <v>1164</v>
      </c>
      <c r="P1709" s="48" t="s">
        <v>1160</v>
      </c>
      <c r="Q1709" s="102"/>
      <c r="R1709" s="48" t="s">
        <v>1690</v>
      </c>
      <c r="S1709" s="48" t="s">
        <v>170</v>
      </c>
      <c r="T1709" s="215">
        <v>610</v>
      </c>
      <c r="U1709" s="48" t="str">
        <f>IFERROR(INDEX('TAXA DE OCUP. RECUR.'!$F$1:$F$60, MATCH(T1709, 'TAXA DE OCUP. RECUR.'!$E$1:$E$60, 0)),"")</f>
        <v>FRESADORA HEYLIGENTASDE - [610]</v>
      </c>
      <c r="V1709" s="216">
        <v>2.2980519480519477</v>
      </c>
      <c r="W1709" s="102"/>
      <c r="X1709" s="229">
        <v>46189</v>
      </c>
      <c r="Y1709" s="229"/>
      <c r="Z1709" s="47">
        <f t="shared" si="198"/>
        <v>25</v>
      </c>
      <c r="AA1709" s="47" t="str">
        <f t="shared" si="199"/>
        <v/>
      </c>
      <c r="AB1709" s="47" t="str">
        <f t="shared" si="200"/>
        <v>jun</v>
      </c>
      <c r="AC1709" s="47" t="str">
        <f t="shared" si="201"/>
        <v>2026</v>
      </c>
      <c r="AD1709" s="165" t="str">
        <f t="shared" si="197"/>
        <v/>
      </c>
    </row>
    <row r="1710" spans="1:30" x14ac:dyDescent="0.25">
      <c r="A1710" s="48" t="s">
        <v>2016</v>
      </c>
      <c r="B1710" s="48"/>
      <c r="C1710" s="48"/>
      <c r="D1710" s="48"/>
      <c r="E1710" s="48" t="s">
        <v>204</v>
      </c>
      <c r="F1710" s="48" t="s">
        <v>392</v>
      </c>
      <c r="G1710" s="48" t="s">
        <v>11</v>
      </c>
      <c r="H1710" s="48" t="s">
        <v>2017</v>
      </c>
      <c r="I1710" s="48">
        <v>1</v>
      </c>
      <c r="J1710" s="48" t="s">
        <v>1146</v>
      </c>
      <c r="K1710" s="48" t="s">
        <v>1487</v>
      </c>
      <c r="M1710" s="48" t="str">
        <f>_xlfn.XLOOKUP(BASE!$A2442,dd_carteira_fundição!A:A,dd_carteira_fundição!G:G,"",0)</f>
        <v/>
      </c>
      <c r="N1710" s="48" t="s">
        <v>1164</v>
      </c>
      <c r="P1710" s="48" t="s">
        <v>1160</v>
      </c>
      <c r="Q1710" s="102"/>
      <c r="R1710" s="48" t="s">
        <v>158</v>
      </c>
      <c r="S1710" s="48" t="s">
        <v>158</v>
      </c>
      <c r="T1710" s="215">
        <v>2</v>
      </c>
      <c r="U1710" s="48" t="str">
        <f>IFERROR(INDEX('TAXA DE OCUP. RECUR.'!$F$1:$F$60, MATCH(T1710, 'TAXA DE OCUP. RECUR.'!$E$1:$E$60, 0)),"")</f>
        <v>EXPEDIÇÃO</v>
      </c>
      <c r="V1710" s="216">
        <v>1</v>
      </c>
      <c r="W1710" s="102"/>
      <c r="X1710" s="229" t="str">
        <f>_xlfn.XLOOKUP(H1710,'CARTEIRA GERAL - USI.'!J:J,'CARTEIRA GERAL - USI.'!$O:$O,"",0)</f>
        <v/>
      </c>
      <c r="Y1710" s="229"/>
      <c r="Z1710" s="47" t="str">
        <f t="shared" si="198"/>
        <v/>
      </c>
      <c r="AA1710" s="47" t="str">
        <f t="shared" si="199"/>
        <v/>
      </c>
      <c r="AB1710" s="47" t="str">
        <f t="shared" si="200"/>
        <v/>
      </c>
      <c r="AC1710" s="47" t="str">
        <f t="shared" si="201"/>
        <v/>
      </c>
      <c r="AD1710" s="165" t="str">
        <f t="shared" si="197"/>
        <v/>
      </c>
    </row>
    <row r="1711" spans="1:30" x14ac:dyDescent="0.25">
      <c r="A1711" s="48" t="s">
        <v>2018</v>
      </c>
      <c r="B1711" s="48"/>
      <c r="C1711" s="48"/>
      <c r="D1711" s="48"/>
      <c r="E1711" s="48" t="s">
        <v>204</v>
      </c>
      <c r="F1711" s="48" t="s">
        <v>392</v>
      </c>
      <c r="G1711" s="48" t="s">
        <v>11</v>
      </c>
      <c r="H1711" s="48" t="s">
        <v>2019</v>
      </c>
      <c r="I1711" s="48">
        <v>1</v>
      </c>
      <c r="J1711" s="48" t="s">
        <v>1146</v>
      </c>
      <c r="K1711" s="48" t="s">
        <v>1487</v>
      </c>
      <c r="M1711" s="48">
        <f>_xlfn.XLOOKUP(BASE!$A2443,dd_carteira_fundição!A:A,dd_carteira_fundição!G:G,"",0)</f>
        <v>17</v>
      </c>
      <c r="N1711" s="48" t="s">
        <v>1164</v>
      </c>
      <c r="P1711" s="48" t="s">
        <v>1160</v>
      </c>
      <c r="Q1711" s="102"/>
      <c r="R1711" s="48" t="s">
        <v>1687</v>
      </c>
      <c r="S1711" s="48" t="s">
        <v>1156</v>
      </c>
      <c r="T1711" s="215">
        <v>1</v>
      </c>
      <c r="U1711" s="48" t="str">
        <f>IFERROR(INDEX('TAXA DE OCUP. RECUR.'!$F$1:$F$60, MATCH(T1711, 'TAXA DE OCUP. RECUR.'!$E$1:$E$60, 0)),"")</f>
        <v>FUNDIÇÃO MORENO</v>
      </c>
      <c r="V1711" s="216">
        <v>1</v>
      </c>
      <c r="W1711" s="102"/>
      <c r="X1711" s="229" t="str">
        <f>_xlfn.XLOOKUP(H1711,'CARTEIRA GERAL - USI.'!$J:$J,'CARTEIRA GERAL - USI.'!N:N,"",0)</f>
        <v/>
      </c>
      <c r="Y1711" s="229">
        <v>46171</v>
      </c>
      <c r="Z1711" s="47" t="str">
        <f t="shared" si="198"/>
        <v/>
      </c>
      <c r="AA1711" s="47">
        <f t="shared" si="199"/>
        <v>22</v>
      </c>
      <c r="AB1711" s="47" t="str">
        <f t="shared" si="200"/>
        <v/>
      </c>
      <c r="AC1711" s="47" t="str">
        <f t="shared" si="201"/>
        <v/>
      </c>
      <c r="AD1711" s="165">
        <f t="shared" si="197"/>
        <v>1</v>
      </c>
    </row>
    <row r="1712" spans="1:30" x14ac:dyDescent="0.25">
      <c r="A1712" s="48" t="s">
        <v>2018</v>
      </c>
      <c r="B1712" s="48"/>
      <c r="C1712" s="48"/>
      <c r="D1712" s="48"/>
      <c r="E1712" s="48" t="s">
        <v>204</v>
      </c>
      <c r="F1712" s="48" t="s">
        <v>392</v>
      </c>
      <c r="G1712" s="48" t="s">
        <v>11</v>
      </c>
      <c r="H1712" s="48" t="s">
        <v>2019</v>
      </c>
      <c r="I1712" s="48">
        <v>1</v>
      </c>
      <c r="J1712" s="48" t="s">
        <v>1146</v>
      </c>
      <c r="K1712" s="48" t="s">
        <v>1487</v>
      </c>
      <c r="M1712" s="48">
        <f>_xlfn.XLOOKUP(BASE!$A2444,dd_carteira_fundição!A:A,dd_carteira_fundição!G:G,"",0)</f>
        <v>17</v>
      </c>
      <c r="N1712" s="48" t="s">
        <v>1164</v>
      </c>
      <c r="P1712" s="48" t="s">
        <v>1160</v>
      </c>
      <c r="Q1712" s="102"/>
      <c r="R1712" s="48" t="s">
        <v>1690</v>
      </c>
      <c r="S1712" s="48" t="s">
        <v>166</v>
      </c>
      <c r="T1712" s="215">
        <v>107</v>
      </c>
      <c r="U1712" s="48" t="str">
        <f>IFERROR(INDEX('TAXA DE OCUP. RECUR.'!$F$1:$F$60, MATCH(T1712, 'TAXA DE OCUP. RECUR.'!$E$1:$E$60, 0)),"")</f>
        <v>PLAINA DE MESA INGERSOL - [107]</v>
      </c>
      <c r="V1712" s="216">
        <v>13.59</v>
      </c>
      <c r="W1712" s="102"/>
      <c r="X1712" s="229">
        <v>46188</v>
      </c>
      <c r="Y1712" s="229">
        <v>46182</v>
      </c>
      <c r="Z1712" s="47">
        <f t="shared" si="198"/>
        <v>25</v>
      </c>
      <c r="AA1712" s="47">
        <f t="shared" si="199"/>
        <v>24</v>
      </c>
      <c r="AB1712" s="47" t="str">
        <f t="shared" si="200"/>
        <v>jun</v>
      </c>
      <c r="AC1712" s="47" t="str">
        <f t="shared" si="201"/>
        <v>2026</v>
      </c>
      <c r="AD1712" s="165">
        <f t="shared" si="197"/>
        <v>1</v>
      </c>
    </row>
    <row r="1713" spans="1:30" x14ac:dyDescent="0.25">
      <c r="A1713" s="48" t="s">
        <v>2018</v>
      </c>
      <c r="B1713" s="48"/>
      <c r="C1713" s="48"/>
      <c r="D1713" s="48"/>
      <c r="E1713" s="48" t="s">
        <v>204</v>
      </c>
      <c r="F1713" s="48" t="s">
        <v>392</v>
      </c>
      <c r="G1713" s="48" t="s">
        <v>11</v>
      </c>
      <c r="H1713" s="48" t="s">
        <v>2019</v>
      </c>
      <c r="I1713" s="48">
        <v>1</v>
      </c>
      <c r="J1713" s="48" t="s">
        <v>1146</v>
      </c>
      <c r="K1713" s="48" t="s">
        <v>1487</v>
      </c>
      <c r="M1713" s="48">
        <f>_xlfn.XLOOKUP(BASE!$A2445,dd_carteira_fundição!A:A,dd_carteira_fundição!G:G,"",0)</f>
        <v>17</v>
      </c>
      <c r="N1713" s="48" t="s">
        <v>1164</v>
      </c>
      <c r="P1713" s="48" t="s">
        <v>1160</v>
      </c>
      <c r="Q1713" s="102"/>
      <c r="R1713" s="48" t="s">
        <v>1690</v>
      </c>
      <c r="S1713" s="48" t="s">
        <v>167</v>
      </c>
      <c r="T1713" s="215">
        <v>151</v>
      </c>
      <c r="U1713" s="48" t="str">
        <f>IFERROR(INDEX('TAXA DE OCUP. RECUR.'!$F$1:$F$60, MATCH(T1713, 'TAXA DE OCUP. RECUR.'!$E$1:$E$60, 0)),"")</f>
        <v>MANDRILH. FISHER MILL - [151]</v>
      </c>
      <c r="V1713" s="216">
        <v>1.8</v>
      </c>
      <c r="W1713" s="102"/>
      <c r="X1713" s="229">
        <v>46182</v>
      </c>
      <c r="Y1713" s="229">
        <v>46182</v>
      </c>
      <c r="Z1713" s="47">
        <f t="shared" si="198"/>
        <v>24</v>
      </c>
      <c r="AA1713" s="47">
        <f t="shared" si="199"/>
        <v>24</v>
      </c>
      <c r="AB1713" s="47" t="str">
        <f t="shared" si="200"/>
        <v>jun</v>
      </c>
      <c r="AC1713" s="47" t="str">
        <f t="shared" si="201"/>
        <v>2026</v>
      </c>
      <c r="AD1713" s="165">
        <f t="shared" si="197"/>
        <v>1</v>
      </c>
    </row>
    <row r="1714" spans="1:30" x14ac:dyDescent="0.25">
      <c r="A1714" s="48" t="s">
        <v>2018</v>
      </c>
      <c r="B1714" s="48"/>
      <c r="C1714" s="48"/>
      <c r="D1714" s="48"/>
      <c r="E1714" s="48" t="s">
        <v>204</v>
      </c>
      <c r="F1714" s="48" t="s">
        <v>392</v>
      </c>
      <c r="G1714" s="48" t="s">
        <v>11</v>
      </c>
      <c r="H1714" s="48" t="s">
        <v>2019</v>
      </c>
      <c r="I1714" s="48">
        <v>1</v>
      </c>
      <c r="J1714" s="48" t="s">
        <v>1146</v>
      </c>
      <c r="K1714" s="48" t="s">
        <v>1487</v>
      </c>
      <c r="M1714" s="48">
        <f>_xlfn.XLOOKUP(BASE!$A2446,dd_carteira_fundição!A:A,dd_carteira_fundição!G:G,"",0)</f>
        <v>17</v>
      </c>
      <c r="N1714" s="48" t="s">
        <v>1164</v>
      </c>
      <c r="P1714" s="48" t="s">
        <v>1160</v>
      </c>
      <c r="Q1714" s="102"/>
      <c r="R1714" s="48" t="s">
        <v>1690</v>
      </c>
      <c r="S1714" s="48" t="s">
        <v>168</v>
      </c>
      <c r="T1714" s="215">
        <v>560</v>
      </c>
      <c r="U1714" s="48" t="str">
        <f>IFERROR(INDEX('TAXA DE OCUP. RECUR.'!$F$1:$F$60, MATCH(T1714, 'TAXA DE OCUP. RECUR.'!$E$1:$E$60, 0)),"")</f>
        <v>FRESA DROPP HEINN - [560]</v>
      </c>
      <c r="V1714" s="216">
        <v>9.7200000000000006</v>
      </c>
      <c r="W1714" s="102"/>
      <c r="X1714" s="229">
        <v>46182</v>
      </c>
      <c r="Y1714" s="229">
        <v>46182</v>
      </c>
      <c r="Z1714" s="47">
        <f t="shared" si="198"/>
        <v>24</v>
      </c>
      <c r="AA1714" s="47">
        <f t="shared" si="199"/>
        <v>24</v>
      </c>
      <c r="AB1714" s="47" t="str">
        <f t="shared" si="200"/>
        <v>jun</v>
      </c>
      <c r="AC1714" s="47" t="str">
        <f t="shared" si="201"/>
        <v>2026</v>
      </c>
      <c r="AD1714" s="165">
        <f t="shared" si="197"/>
        <v>1</v>
      </c>
    </row>
    <row r="1715" spans="1:30" x14ac:dyDescent="0.25">
      <c r="A1715" s="48" t="s">
        <v>2018</v>
      </c>
      <c r="B1715" s="48"/>
      <c r="C1715" s="48"/>
      <c r="D1715" s="48"/>
      <c r="E1715" s="48" t="s">
        <v>204</v>
      </c>
      <c r="F1715" s="48" t="s">
        <v>392</v>
      </c>
      <c r="G1715" s="48" t="s">
        <v>11</v>
      </c>
      <c r="H1715" s="48" t="s">
        <v>2019</v>
      </c>
      <c r="I1715" s="48">
        <v>1</v>
      </c>
      <c r="J1715" s="48" t="s">
        <v>1146</v>
      </c>
      <c r="K1715" s="48" t="s">
        <v>1487</v>
      </c>
      <c r="M1715" s="48">
        <f>_xlfn.XLOOKUP(BASE!$A2447,dd_carteira_fundição!A:A,dd_carteira_fundição!G:G,"",0)</f>
        <v>17</v>
      </c>
      <c r="N1715" s="48" t="s">
        <v>1164</v>
      </c>
      <c r="P1715" s="48" t="s">
        <v>1160</v>
      </c>
      <c r="Q1715" s="102"/>
      <c r="R1715" s="48" t="s">
        <v>1690</v>
      </c>
      <c r="S1715" s="48" t="s">
        <v>169</v>
      </c>
      <c r="T1715" s="215">
        <v>610</v>
      </c>
      <c r="U1715" s="48" t="str">
        <f>IFERROR(INDEX('TAXA DE OCUP. RECUR.'!$F$1:$F$60, MATCH(T1715, 'TAXA DE OCUP. RECUR.'!$E$1:$E$60, 0)),"")</f>
        <v>FRESADORA HEYLIGENTASDE - [610]</v>
      </c>
      <c r="V1715" s="216">
        <v>5.4412447530846348</v>
      </c>
      <c r="W1715" s="102"/>
      <c r="X1715" s="229">
        <v>46189</v>
      </c>
      <c r="Y1715" s="229"/>
      <c r="Z1715" s="47">
        <f t="shared" si="198"/>
        <v>25</v>
      </c>
      <c r="AA1715" s="47" t="str">
        <f t="shared" si="199"/>
        <v/>
      </c>
      <c r="AB1715" s="47" t="str">
        <f t="shared" si="200"/>
        <v>jun</v>
      </c>
      <c r="AC1715" s="47" t="str">
        <f t="shared" si="201"/>
        <v>2026</v>
      </c>
      <c r="AD1715" s="165" t="str">
        <f t="shared" si="197"/>
        <v/>
      </c>
    </row>
    <row r="1716" spans="1:30" x14ac:dyDescent="0.25">
      <c r="A1716" s="48" t="s">
        <v>2018</v>
      </c>
      <c r="B1716" s="48"/>
      <c r="C1716" s="48"/>
      <c r="D1716" s="48"/>
      <c r="E1716" s="48" t="s">
        <v>204</v>
      </c>
      <c r="F1716" s="48" t="s">
        <v>392</v>
      </c>
      <c r="G1716" s="48" t="s">
        <v>11</v>
      </c>
      <c r="H1716" s="48" t="s">
        <v>2019</v>
      </c>
      <c r="I1716" s="48">
        <v>1</v>
      </c>
      <c r="J1716" s="48" t="s">
        <v>1146</v>
      </c>
      <c r="K1716" s="48" t="s">
        <v>1487</v>
      </c>
      <c r="M1716" s="48">
        <f>_xlfn.XLOOKUP(BASE!$A2448,dd_carteira_fundição!A:A,dd_carteira_fundição!G:G,"",0)</f>
        <v>17</v>
      </c>
      <c r="N1716" s="48" t="s">
        <v>1164</v>
      </c>
      <c r="P1716" s="48" t="s">
        <v>1160</v>
      </c>
      <c r="Q1716" s="102"/>
      <c r="R1716" s="48" t="s">
        <v>1690</v>
      </c>
      <c r="S1716" s="48" t="s">
        <v>170</v>
      </c>
      <c r="T1716" s="215">
        <v>610</v>
      </c>
      <c r="U1716" s="48" t="str">
        <f>IFERROR(INDEX('TAXA DE OCUP. RECUR.'!$F$1:$F$60, MATCH(T1716, 'TAXA DE OCUP. RECUR.'!$E$1:$E$60, 0)),"")</f>
        <v>FRESADORA HEYLIGENTASDE - [610]</v>
      </c>
      <c r="V1716" s="216">
        <v>2.2980519480519477</v>
      </c>
      <c r="W1716" s="102"/>
      <c r="X1716" s="229">
        <v>46189</v>
      </c>
      <c r="Y1716" s="229"/>
      <c r="Z1716" s="47">
        <f t="shared" si="198"/>
        <v>25</v>
      </c>
      <c r="AA1716" s="47" t="str">
        <f t="shared" si="199"/>
        <v/>
      </c>
      <c r="AB1716" s="47" t="str">
        <f t="shared" si="200"/>
        <v>jun</v>
      </c>
      <c r="AC1716" s="47" t="str">
        <f t="shared" si="201"/>
        <v>2026</v>
      </c>
      <c r="AD1716" s="165" t="str">
        <f t="shared" si="197"/>
        <v/>
      </c>
    </row>
    <row r="1717" spans="1:30" x14ac:dyDescent="0.25">
      <c r="A1717" s="48" t="s">
        <v>2018</v>
      </c>
      <c r="B1717" s="48"/>
      <c r="C1717" s="48"/>
      <c r="D1717" s="48"/>
      <c r="E1717" s="48" t="s">
        <v>204</v>
      </c>
      <c r="F1717" s="48" t="s">
        <v>392</v>
      </c>
      <c r="G1717" s="48" t="s">
        <v>11</v>
      </c>
      <c r="H1717" s="48" t="s">
        <v>2019</v>
      </c>
      <c r="I1717" s="48">
        <v>1</v>
      </c>
      <c r="J1717" s="48" t="s">
        <v>1146</v>
      </c>
      <c r="K1717" s="48" t="s">
        <v>1487</v>
      </c>
      <c r="M1717" s="48">
        <f>_xlfn.XLOOKUP(BASE!$A2449,dd_carteira_fundição!A:A,dd_carteira_fundição!G:G,"",0)</f>
        <v>16</v>
      </c>
      <c r="N1717" s="48" t="s">
        <v>1164</v>
      </c>
      <c r="P1717" s="48" t="s">
        <v>1160</v>
      </c>
      <c r="Q1717" s="102"/>
      <c r="R1717" s="48" t="s">
        <v>158</v>
      </c>
      <c r="S1717" s="48" t="s">
        <v>158</v>
      </c>
      <c r="T1717" s="215">
        <v>2</v>
      </c>
      <c r="U1717" s="48" t="str">
        <f>IFERROR(INDEX('TAXA DE OCUP. RECUR.'!$F$1:$F$60, MATCH(T1717, 'TAXA DE OCUP. RECUR.'!$E$1:$E$60, 0)),"")</f>
        <v>EXPEDIÇÃO</v>
      </c>
      <c r="V1717" s="216">
        <v>1</v>
      </c>
      <c r="W1717" s="102"/>
      <c r="X1717" s="229" t="str">
        <f>_xlfn.XLOOKUP(H1717,'CARTEIRA GERAL - USI.'!J:J,'CARTEIRA GERAL - USI.'!$O:$O,"",0)</f>
        <v/>
      </c>
      <c r="Y1717" s="229"/>
      <c r="Z1717" s="47" t="str">
        <f t="shared" si="198"/>
        <v/>
      </c>
      <c r="AA1717" s="47" t="str">
        <f t="shared" si="199"/>
        <v/>
      </c>
      <c r="AB1717" s="47" t="str">
        <f t="shared" si="200"/>
        <v/>
      </c>
      <c r="AC1717" s="47" t="str">
        <f t="shared" si="201"/>
        <v/>
      </c>
      <c r="AD1717" s="165" t="str">
        <f t="shared" si="197"/>
        <v/>
      </c>
    </row>
    <row r="1718" spans="1:30" x14ac:dyDescent="0.25">
      <c r="A1718" s="48" t="s">
        <v>2020</v>
      </c>
      <c r="B1718" s="48"/>
      <c r="C1718" s="48"/>
      <c r="D1718" s="48"/>
      <c r="E1718" s="48" t="s">
        <v>204</v>
      </c>
      <c r="F1718" s="48" t="s">
        <v>392</v>
      </c>
      <c r="G1718" s="48" t="s">
        <v>11</v>
      </c>
      <c r="H1718" s="48" t="s">
        <v>2021</v>
      </c>
      <c r="I1718" s="48">
        <v>1</v>
      </c>
      <c r="J1718" s="48" t="s">
        <v>1146</v>
      </c>
      <c r="K1718" s="48" t="s">
        <v>1487</v>
      </c>
      <c r="M1718" s="48">
        <f>_xlfn.XLOOKUP(BASE!$A2450,dd_carteira_fundição!A:A,dd_carteira_fundição!G:G,"",0)</f>
        <v>16</v>
      </c>
      <c r="N1718" s="48" t="s">
        <v>1164</v>
      </c>
      <c r="P1718" s="48" t="s">
        <v>1160</v>
      </c>
      <c r="Q1718" s="102"/>
      <c r="R1718" s="48" t="s">
        <v>1687</v>
      </c>
      <c r="S1718" s="48" t="s">
        <v>1156</v>
      </c>
      <c r="T1718" s="215">
        <v>1</v>
      </c>
      <c r="U1718" s="48" t="str">
        <f>IFERROR(INDEX('TAXA DE OCUP. RECUR.'!$F$1:$F$60, MATCH(T1718, 'TAXA DE OCUP. RECUR.'!$E$1:$E$60, 0)),"")</f>
        <v>FUNDIÇÃO MORENO</v>
      </c>
      <c r="V1718" s="216">
        <v>1</v>
      </c>
      <c r="W1718" s="102"/>
      <c r="X1718" s="229" t="str">
        <f>_xlfn.XLOOKUP(H1718,'CARTEIRA GERAL - USI.'!$J:$J,'CARTEIRA GERAL - USI.'!N:N,"",0)</f>
        <v/>
      </c>
      <c r="Y1718" s="229">
        <v>46171</v>
      </c>
      <c r="Z1718" s="47" t="str">
        <f t="shared" si="198"/>
        <v/>
      </c>
      <c r="AA1718" s="47">
        <f t="shared" si="199"/>
        <v>22</v>
      </c>
      <c r="AB1718" s="47" t="str">
        <f t="shared" si="200"/>
        <v/>
      </c>
      <c r="AC1718" s="47" t="str">
        <f t="shared" si="201"/>
        <v/>
      </c>
      <c r="AD1718" s="165">
        <f t="shared" si="197"/>
        <v>1</v>
      </c>
    </row>
    <row r="1719" spans="1:30" x14ac:dyDescent="0.25">
      <c r="A1719" s="48" t="s">
        <v>2020</v>
      </c>
      <c r="B1719" s="48"/>
      <c r="C1719" s="48"/>
      <c r="D1719" s="48"/>
      <c r="E1719" s="48" t="s">
        <v>204</v>
      </c>
      <c r="F1719" s="48" t="s">
        <v>392</v>
      </c>
      <c r="G1719" s="48" t="s">
        <v>11</v>
      </c>
      <c r="H1719" s="48" t="s">
        <v>2021</v>
      </c>
      <c r="I1719" s="48">
        <v>1</v>
      </c>
      <c r="J1719" s="48" t="s">
        <v>1146</v>
      </c>
      <c r="K1719" s="48" t="s">
        <v>1487</v>
      </c>
      <c r="M1719" s="48">
        <f>_xlfn.XLOOKUP(BASE!$A2451,dd_carteira_fundição!A:A,dd_carteira_fundição!G:G,"",0)</f>
        <v>16</v>
      </c>
      <c r="N1719" s="48" t="s">
        <v>1164</v>
      </c>
      <c r="P1719" s="48" t="s">
        <v>1160</v>
      </c>
      <c r="Q1719" s="102"/>
      <c r="R1719" s="48" t="s">
        <v>1690</v>
      </c>
      <c r="S1719" s="48" t="s">
        <v>166</v>
      </c>
      <c r="T1719" s="215">
        <v>107</v>
      </c>
      <c r="U1719" s="48" t="str">
        <f>IFERROR(INDEX('TAXA DE OCUP. RECUR.'!$F$1:$F$60, MATCH(T1719, 'TAXA DE OCUP. RECUR.'!$E$1:$E$60, 0)),"")</f>
        <v>PLAINA DE MESA INGERSOL - [107]</v>
      </c>
      <c r="V1719" s="216">
        <v>13.59</v>
      </c>
      <c r="W1719" s="102"/>
      <c r="X1719" s="229">
        <v>46182</v>
      </c>
      <c r="Y1719" s="229">
        <v>46182</v>
      </c>
      <c r="Z1719" s="47">
        <f t="shared" si="198"/>
        <v>24</v>
      </c>
      <c r="AA1719" s="47">
        <f t="shared" si="199"/>
        <v>24</v>
      </c>
      <c r="AB1719" s="47" t="str">
        <f t="shared" si="200"/>
        <v>jun</v>
      </c>
      <c r="AC1719" s="47" t="str">
        <f t="shared" si="201"/>
        <v>2026</v>
      </c>
      <c r="AD1719" s="165">
        <f t="shared" si="197"/>
        <v>1</v>
      </c>
    </row>
    <row r="1720" spans="1:30" x14ac:dyDescent="0.25">
      <c r="A1720" s="48" t="s">
        <v>2020</v>
      </c>
      <c r="B1720" s="48"/>
      <c r="C1720" s="48"/>
      <c r="D1720" s="48"/>
      <c r="E1720" s="48" t="s">
        <v>204</v>
      </c>
      <c r="F1720" s="48" t="s">
        <v>392</v>
      </c>
      <c r="G1720" s="48" t="s">
        <v>11</v>
      </c>
      <c r="H1720" s="48" t="s">
        <v>2021</v>
      </c>
      <c r="I1720" s="48">
        <v>1</v>
      </c>
      <c r="J1720" s="48" t="s">
        <v>1146</v>
      </c>
      <c r="K1720" s="48" t="s">
        <v>1487</v>
      </c>
      <c r="M1720" s="48">
        <f>_xlfn.XLOOKUP(BASE!$A2452,dd_carteira_fundição!A:A,dd_carteira_fundição!G:G,"",0)</f>
        <v>16</v>
      </c>
      <c r="N1720" s="48" t="s">
        <v>1164</v>
      </c>
      <c r="P1720" s="48" t="s">
        <v>1160</v>
      </c>
      <c r="Q1720" s="102"/>
      <c r="R1720" s="48" t="s">
        <v>1690</v>
      </c>
      <c r="S1720" s="48" t="s">
        <v>167</v>
      </c>
      <c r="T1720" s="215">
        <v>151</v>
      </c>
      <c r="U1720" s="48" t="str">
        <f>IFERROR(INDEX('TAXA DE OCUP. RECUR.'!$F$1:$F$60, MATCH(T1720, 'TAXA DE OCUP. RECUR.'!$E$1:$E$60, 0)),"")</f>
        <v>MANDRILH. FISHER MILL - [151]</v>
      </c>
      <c r="V1720" s="216">
        <v>1.8</v>
      </c>
      <c r="W1720" s="102"/>
      <c r="X1720" s="229">
        <v>46182</v>
      </c>
      <c r="Y1720" s="229">
        <v>46182</v>
      </c>
      <c r="Z1720" s="47">
        <f t="shared" si="198"/>
        <v>24</v>
      </c>
      <c r="AA1720" s="47">
        <f t="shared" si="199"/>
        <v>24</v>
      </c>
      <c r="AB1720" s="47" t="str">
        <f t="shared" si="200"/>
        <v>jun</v>
      </c>
      <c r="AC1720" s="47" t="str">
        <f t="shared" si="201"/>
        <v>2026</v>
      </c>
      <c r="AD1720" s="165">
        <f t="shared" si="197"/>
        <v>1</v>
      </c>
    </row>
    <row r="1721" spans="1:30" x14ac:dyDescent="0.25">
      <c r="A1721" s="48" t="s">
        <v>2020</v>
      </c>
      <c r="B1721" s="48"/>
      <c r="C1721" s="48"/>
      <c r="D1721" s="48"/>
      <c r="E1721" s="48" t="s">
        <v>204</v>
      </c>
      <c r="F1721" s="48" t="s">
        <v>392</v>
      </c>
      <c r="G1721" s="48" t="s">
        <v>11</v>
      </c>
      <c r="H1721" s="48" t="s">
        <v>2021</v>
      </c>
      <c r="I1721" s="48">
        <v>1</v>
      </c>
      <c r="J1721" s="48" t="s">
        <v>1146</v>
      </c>
      <c r="K1721" s="48" t="s">
        <v>1487</v>
      </c>
      <c r="M1721" s="48">
        <f>_xlfn.XLOOKUP(BASE!$A2453,dd_carteira_fundição!A:A,dd_carteira_fundição!G:G,"",0)</f>
        <v>16</v>
      </c>
      <c r="N1721" s="48" t="s">
        <v>1164</v>
      </c>
      <c r="P1721" s="48" t="s">
        <v>1160</v>
      </c>
      <c r="Q1721" s="102"/>
      <c r="R1721" s="48" t="s">
        <v>1690</v>
      </c>
      <c r="S1721" s="48" t="s">
        <v>168</v>
      </c>
      <c r="T1721" s="215">
        <v>560</v>
      </c>
      <c r="U1721" s="48" t="str">
        <f>IFERROR(INDEX('TAXA DE OCUP. RECUR.'!$F$1:$F$60, MATCH(T1721, 'TAXA DE OCUP. RECUR.'!$E$1:$E$60, 0)),"")</f>
        <v>FRESA DROPP HEINN - [560]</v>
      </c>
      <c r="V1721" s="216">
        <v>9.7200000000000006</v>
      </c>
      <c r="W1721" s="102"/>
      <c r="X1721" s="229">
        <v>46182</v>
      </c>
      <c r="Y1721" s="229"/>
      <c r="Z1721" s="47">
        <f t="shared" si="198"/>
        <v>24</v>
      </c>
      <c r="AA1721" s="47" t="str">
        <f t="shared" si="199"/>
        <v/>
      </c>
      <c r="AB1721" s="47" t="str">
        <f t="shared" si="200"/>
        <v>jun</v>
      </c>
      <c r="AC1721" s="47" t="str">
        <f t="shared" si="201"/>
        <v>2026</v>
      </c>
      <c r="AD1721" s="165" t="str">
        <f t="shared" si="197"/>
        <v/>
      </c>
    </row>
    <row r="1722" spans="1:30" x14ac:dyDescent="0.25">
      <c r="A1722" s="48" t="s">
        <v>2020</v>
      </c>
      <c r="B1722" s="48"/>
      <c r="C1722" s="48"/>
      <c r="D1722" s="48"/>
      <c r="E1722" s="48" t="s">
        <v>204</v>
      </c>
      <c r="F1722" s="48" t="s">
        <v>392</v>
      </c>
      <c r="G1722" s="48" t="s">
        <v>11</v>
      </c>
      <c r="H1722" s="48" t="s">
        <v>2021</v>
      </c>
      <c r="I1722" s="48">
        <v>1</v>
      </c>
      <c r="J1722" s="48" t="s">
        <v>1146</v>
      </c>
      <c r="K1722" s="48" t="s">
        <v>1487</v>
      </c>
      <c r="M1722" s="48">
        <f>_xlfn.XLOOKUP(BASE!$A2454,dd_carteira_fundição!A:A,dd_carteira_fundição!G:G,"",0)</f>
        <v>16</v>
      </c>
      <c r="N1722" s="48" t="s">
        <v>1164</v>
      </c>
      <c r="P1722" s="48" t="s">
        <v>1160</v>
      </c>
      <c r="Q1722" s="102"/>
      <c r="R1722" s="48" t="s">
        <v>1690</v>
      </c>
      <c r="S1722" s="48" t="s">
        <v>169</v>
      </c>
      <c r="T1722" s="215">
        <v>610</v>
      </c>
      <c r="U1722" s="48" t="str">
        <f>IFERROR(INDEX('TAXA DE OCUP. RECUR.'!$F$1:$F$60, MATCH(T1722, 'TAXA DE OCUP. RECUR.'!$E$1:$E$60, 0)),"")</f>
        <v>FRESADORA HEYLIGENTASDE - [610]</v>
      </c>
      <c r="V1722" s="216">
        <v>5.4412447530846348</v>
      </c>
      <c r="W1722" s="102"/>
      <c r="X1722" s="229">
        <v>46188</v>
      </c>
      <c r="Y1722" s="229"/>
      <c r="Z1722" s="47">
        <f t="shared" si="198"/>
        <v>25</v>
      </c>
      <c r="AA1722" s="47" t="str">
        <f t="shared" si="199"/>
        <v/>
      </c>
      <c r="AB1722" s="47" t="str">
        <f t="shared" si="200"/>
        <v>jun</v>
      </c>
      <c r="AC1722" s="47" t="str">
        <f t="shared" si="201"/>
        <v>2026</v>
      </c>
      <c r="AD1722" s="165" t="str">
        <f t="shared" si="197"/>
        <v/>
      </c>
    </row>
    <row r="1723" spans="1:30" x14ac:dyDescent="0.25">
      <c r="A1723" s="48" t="s">
        <v>2020</v>
      </c>
      <c r="B1723" s="48"/>
      <c r="C1723" s="48"/>
      <c r="D1723" s="48"/>
      <c r="E1723" s="48" t="s">
        <v>204</v>
      </c>
      <c r="F1723" s="48" t="s">
        <v>392</v>
      </c>
      <c r="G1723" s="48" t="s">
        <v>11</v>
      </c>
      <c r="H1723" s="48" t="s">
        <v>2021</v>
      </c>
      <c r="I1723" s="48">
        <v>1</v>
      </c>
      <c r="J1723" s="48" t="s">
        <v>1146</v>
      </c>
      <c r="K1723" s="48" t="s">
        <v>1487</v>
      </c>
      <c r="M1723" s="48">
        <f>_xlfn.XLOOKUP(BASE!$A2455,dd_carteira_fundição!A:A,dd_carteira_fundição!G:G,"",0)</f>
        <v>15</v>
      </c>
      <c r="N1723" s="48" t="s">
        <v>1164</v>
      </c>
      <c r="P1723" s="48" t="s">
        <v>1160</v>
      </c>
      <c r="Q1723" s="102"/>
      <c r="R1723" s="48" t="s">
        <v>1690</v>
      </c>
      <c r="S1723" s="48" t="s">
        <v>170</v>
      </c>
      <c r="T1723" s="215">
        <v>610</v>
      </c>
      <c r="U1723" s="48" t="str">
        <f>IFERROR(INDEX('TAXA DE OCUP. RECUR.'!$F$1:$F$60, MATCH(T1723, 'TAXA DE OCUP. RECUR.'!$E$1:$E$60, 0)),"")</f>
        <v>FRESADORA HEYLIGENTASDE - [610]</v>
      </c>
      <c r="V1723" s="216">
        <v>2.2980519480519477</v>
      </c>
      <c r="W1723" s="102"/>
      <c r="X1723" s="229">
        <v>46188</v>
      </c>
      <c r="Y1723" s="229"/>
      <c r="Z1723" s="47">
        <f t="shared" si="198"/>
        <v>25</v>
      </c>
      <c r="AA1723" s="47" t="str">
        <f t="shared" si="199"/>
        <v/>
      </c>
      <c r="AB1723" s="47" t="str">
        <f t="shared" si="200"/>
        <v>jun</v>
      </c>
      <c r="AC1723" s="47" t="str">
        <f t="shared" si="201"/>
        <v>2026</v>
      </c>
      <c r="AD1723" s="165" t="str">
        <f t="shared" si="197"/>
        <v/>
      </c>
    </row>
    <row r="1724" spans="1:30" x14ac:dyDescent="0.25">
      <c r="A1724" s="48" t="s">
        <v>2020</v>
      </c>
      <c r="B1724" s="48"/>
      <c r="C1724" s="48"/>
      <c r="D1724" s="48"/>
      <c r="E1724" s="48" t="s">
        <v>204</v>
      </c>
      <c r="F1724" s="48" t="s">
        <v>392</v>
      </c>
      <c r="G1724" s="48" t="s">
        <v>11</v>
      </c>
      <c r="H1724" s="48" t="s">
        <v>2021</v>
      </c>
      <c r="I1724" s="48">
        <v>1</v>
      </c>
      <c r="J1724" s="48" t="s">
        <v>1146</v>
      </c>
      <c r="K1724" s="48" t="s">
        <v>1487</v>
      </c>
      <c r="M1724" s="48">
        <f>_xlfn.XLOOKUP(BASE!$A2456,dd_carteira_fundição!A:A,dd_carteira_fundição!G:G,"",0)</f>
        <v>15</v>
      </c>
      <c r="N1724" s="48" t="s">
        <v>1164</v>
      </c>
      <c r="P1724" s="48" t="s">
        <v>1160</v>
      </c>
      <c r="Q1724" s="102"/>
      <c r="R1724" s="48" t="s">
        <v>158</v>
      </c>
      <c r="S1724" s="48" t="s">
        <v>158</v>
      </c>
      <c r="T1724" s="215">
        <v>2</v>
      </c>
      <c r="U1724" s="48" t="str">
        <f>IFERROR(INDEX('TAXA DE OCUP. RECUR.'!$F$1:$F$60, MATCH(T1724, 'TAXA DE OCUP. RECUR.'!$E$1:$E$60, 0)),"")</f>
        <v>EXPEDIÇÃO</v>
      </c>
      <c r="V1724" s="216">
        <v>1</v>
      </c>
      <c r="W1724" s="102"/>
      <c r="X1724" s="229" t="str">
        <f>_xlfn.XLOOKUP(H1724,'CARTEIRA GERAL - USI.'!J:J,'CARTEIRA GERAL - USI.'!$O:$O,"",0)</f>
        <v/>
      </c>
      <c r="Y1724" s="229"/>
      <c r="Z1724" s="47" t="str">
        <f t="shared" si="198"/>
        <v/>
      </c>
      <c r="AA1724" s="47" t="str">
        <f t="shared" si="199"/>
        <v/>
      </c>
      <c r="AB1724" s="47" t="str">
        <f t="shared" si="200"/>
        <v/>
      </c>
      <c r="AC1724" s="47" t="str">
        <f t="shared" si="201"/>
        <v/>
      </c>
      <c r="AD1724" s="165" t="str">
        <f t="shared" si="197"/>
        <v/>
      </c>
    </row>
    <row r="1725" spans="1:30" x14ac:dyDescent="0.25">
      <c r="A1725" s="48" t="s">
        <v>2022</v>
      </c>
      <c r="B1725" s="48"/>
      <c r="C1725" s="48"/>
      <c r="D1725" s="48"/>
      <c r="E1725" s="48" t="s">
        <v>204</v>
      </c>
      <c r="F1725" s="48" t="s">
        <v>392</v>
      </c>
      <c r="G1725" s="48" t="s">
        <v>11</v>
      </c>
      <c r="H1725" s="48" t="s">
        <v>2023</v>
      </c>
      <c r="I1725" s="48">
        <v>1</v>
      </c>
      <c r="J1725" s="48" t="s">
        <v>1146</v>
      </c>
      <c r="K1725" s="48" t="s">
        <v>1487</v>
      </c>
      <c r="M1725" s="48">
        <f>_xlfn.XLOOKUP(BASE!$A2457,dd_carteira_fundição!A:A,dd_carteira_fundição!G:G,"",0)</f>
        <v>15</v>
      </c>
      <c r="N1725" s="48" t="s">
        <v>1164</v>
      </c>
      <c r="P1725" s="48" t="s">
        <v>1160</v>
      </c>
      <c r="Q1725" s="102"/>
      <c r="R1725" s="48" t="s">
        <v>1687</v>
      </c>
      <c r="S1725" s="48" t="s">
        <v>1156</v>
      </c>
      <c r="T1725" s="215">
        <v>1</v>
      </c>
      <c r="U1725" s="48" t="str">
        <f>IFERROR(INDEX('TAXA DE OCUP. RECUR.'!$F$1:$F$60, MATCH(T1725, 'TAXA DE OCUP. RECUR.'!$E$1:$E$60, 0)),"")</f>
        <v>FUNDIÇÃO MORENO</v>
      </c>
      <c r="V1725" s="216">
        <v>1</v>
      </c>
      <c r="W1725" s="102"/>
      <c r="X1725" s="229" t="str">
        <f>_xlfn.XLOOKUP(H1725,'CARTEIRA GERAL - USI.'!$J:$J,'CARTEIRA GERAL - USI.'!N:N,"",0)</f>
        <v/>
      </c>
      <c r="Y1725" s="229">
        <v>46171</v>
      </c>
      <c r="Z1725" s="47" t="str">
        <f t="shared" si="198"/>
        <v/>
      </c>
      <c r="AA1725" s="47">
        <f t="shared" si="199"/>
        <v>22</v>
      </c>
      <c r="AB1725" s="47" t="str">
        <f t="shared" si="200"/>
        <v/>
      </c>
      <c r="AC1725" s="47" t="str">
        <f t="shared" si="201"/>
        <v/>
      </c>
      <c r="AD1725" s="165">
        <f t="shared" si="197"/>
        <v>1</v>
      </c>
    </row>
    <row r="1726" spans="1:30" x14ac:dyDescent="0.25">
      <c r="A1726" s="48" t="s">
        <v>2022</v>
      </c>
      <c r="B1726" s="48"/>
      <c r="C1726" s="48"/>
      <c r="D1726" s="48"/>
      <c r="E1726" s="48" t="s">
        <v>204</v>
      </c>
      <c r="F1726" s="48" t="s">
        <v>392</v>
      </c>
      <c r="G1726" s="48" t="s">
        <v>11</v>
      </c>
      <c r="H1726" s="48" t="s">
        <v>2023</v>
      </c>
      <c r="I1726" s="48">
        <v>1</v>
      </c>
      <c r="J1726" s="48" t="s">
        <v>1146</v>
      </c>
      <c r="K1726" s="48" t="s">
        <v>1487</v>
      </c>
      <c r="M1726" s="48">
        <f>_xlfn.XLOOKUP(BASE!$A2458,dd_carteira_fundição!A:A,dd_carteira_fundição!G:G,"",0)</f>
        <v>15</v>
      </c>
      <c r="N1726" s="48" t="s">
        <v>1164</v>
      </c>
      <c r="P1726" s="48" t="s">
        <v>1160</v>
      </c>
      <c r="Q1726" s="102"/>
      <c r="R1726" s="48" t="s">
        <v>1690</v>
      </c>
      <c r="S1726" s="48" t="s">
        <v>166</v>
      </c>
      <c r="T1726" s="215">
        <v>107</v>
      </c>
      <c r="U1726" s="48" t="str">
        <f>IFERROR(INDEX('TAXA DE OCUP. RECUR.'!$F$1:$F$60, MATCH(T1726, 'TAXA DE OCUP. RECUR.'!$E$1:$E$60, 0)),"")</f>
        <v>PLAINA DE MESA INGERSOL - [107]</v>
      </c>
      <c r="V1726" s="216">
        <v>13.59</v>
      </c>
      <c r="W1726" s="102"/>
      <c r="X1726" s="229">
        <v>46182</v>
      </c>
      <c r="Y1726" s="229">
        <v>46182</v>
      </c>
      <c r="Z1726" s="47">
        <f t="shared" si="198"/>
        <v>24</v>
      </c>
      <c r="AA1726" s="47">
        <f t="shared" si="199"/>
        <v>24</v>
      </c>
      <c r="AB1726" s="47" t="str">
        <f t="shared" si="200"/>
        <v>jun</v>
      </c>
      <c r="AC1726" s="47" t="str">
        <f t="shared" si="201"/>
        <v>2026</v>
      </c>
      <c r="AD1726" s="165">
        <f t="shared" si="197"/>
        <v>1</v>
      </c>
    </row>
    <row r="1727" spans="1:30" x14ac:dyDescent="0.25">
      <c r="A1727" s="48" t="s">
        <v>2022</v>
      </c>
      <c r="B1727" s="48"/>
      <c r="C1727" s="48"/>
      <c r="D1727" s="48"/>
      <c r="E1727" s="48" t="s">
        <v>204</v>
      </c>
      <c r="F1727" s="48" t="s">
        <v>392</v>
      </c>
      <c r="G1727" s="48" t="s">
        <v>11</v>
      </c>
      <c r="H1727" s="48" t="s">
        <v>2023</v>
      </c>
      <c r="I1727" s="48">
        <v>1</v>
      </c>
      <c r="J1727" s="48" t="s">
        <v>1146</v>
      </c>
      <c r="K1727" s="48" t="s">
        <v>1487</v>
      </c>
      <c r="M1727" s="48">
        <f>_xlfn.XLOOKUP(BASE!$A2459,dd_carteira_fundição!A:A,dd_carteira_fundição!G:G,"",0)</f>
        <v>15</v>
      </c>
      <c r="N1727" s="48" t="s">
        <v>1164</v>
      </c>
      <c r="P1727" s="48" t="s">
        <v>1160</v>
      </c>
      <c r="Q1727" s="102"/>
      <c r="R1727" s="48" t="s">
        <v>1690</v>
      </c>
      <c r="S1727" s="48" t="s">
        <v>167</v>
      </c>
      <c r="T1727" s="215">
        <v>151</v>
      </c>
      <c r="U1727" s="48" t="str">
        <f>IFERROR(INDEX('TAXA DE OCUP. RECUR.'!$F$1:$F$60, MATCH(T1727, 'TAXA DE OCUP. RECUR.'!$E$1:$E$60, 0)),"")</f>
        <v>MANDRILH. FISHER MILL - [151]</v>
      </c>
      <c r="V1727" s="216">
        <v>1.8</v>
      </c>
      <c r="W1727" s="102"/>
      <c r="X1727" s="229">
        <v>46182</v>
      </c>
      <c r="Y1727" s="229">
        <v>46182</v>
      </c>
      <c r="Z1727" s="47">
        <f t="shared" si="198"/>
        <v>24</v>
      </c>
      <c r="AA1727" s="47">
        <f t="shared" si="199"/>
        <v>24</v>
      </c>
      <c r="AB1727" s="47" t="str">
        <f t="shared" si="200"/>
        <v>jun</v>
      </c>
      <c r="AC1727" s="47" t="str">
        <f t="shared" si="201"/>
        <v>2026</v>
      </c>
      <c r="AD1727" s="165">
        <f t="shared" si="197"/>
        <v>1</v>
      </c>
    </row>
    <row r="1728" spans="1:30" x14ac:dyDescent="0.25">
      <c r="A1728" s="48" t="s">
        <v>2022</v>
      </c>
      <c r="B1728" s="48"/>
      <c r="C1728" s="48"/>
      <c r="D1728" s="48"/>
      <c r="E1728" s="48" t="s">
        <v>204</v>
      </c>
      <c r="F1728" s="48" t="s">
        <v>392</v>
      </c>
      <c r="G1728" s="48" t="s">
        <v>11</v>
      </c>
      <c r="H1728" s="48" t="s">
        <v>2023</v>
      </c>
      <c r="I1728" s="48">
        <v>1</v>
      </c>
      <c r="J1728" s="48" t="s">
        <v>1146</v>
      </c>
      <c r="K1728" s="48" t="s">
        <v>1487</v>
      </c>
      <c r="M1728" s="48">
        <f>_xlfn.XLOOKUP(BASE!$A2460,dd_carteira_fundição!A:A,dd_carteira_fundição!G:G,"",0)</f>
        <v>15</v>
      </c>
      <c r="N1728" s="48" t="s">
        <v>1164</v>
      </c>
      <c r="P1728" s="48" t="s">
        <v>1160</v>
      </c>
      <c r="Q1728" s="102"/>
      <c r="R1728" s="48" t="s">
        <v>1690</v>
      </c>
      <c r="S1728" s="48" t="s">
        <v>168</v>
      </c>
      <c r="T1728" s="215">
        <v>560</v>
      </c>
      <c r="U1728" s="48" t="str">
        <f>IFERROR(INDEX('TAXA DE OCUP. RECUR.'!$F$1:$F$60, MATCH(T1728, 'TAXA DE OCUP. RECUR.'!$E$1:$E$60, 0)),"")</f>
        <v>FRESA DROPP HEINN - [560]</v>
      </c>
      <c r="V1728" s="216">
        <v>9.7200000000000006</v>
      </c>
      <c r="W1728" s="102"/>
      <c r="X1728" s="229">
        <v>46188</v>
      </c>
      <c r="Y1728" s="229">
        <f>X1728</f>
        <v>46188</v>
      </c>
      <c r="Z1728" s="47">
        <f t="shared" si="198"/>
        <v>25</v>
      </c>
      <c r="AA1728" s="47">
        <f t="shared" si="199"/>
        <v>25</v>
      </c>
      <c r="AB1728" s="47" t="str">
        <f t="shared" si="200"/>
        <v>jun</v>
      </c>
      <c r="AC1728" s="47" t="str">
        <f t="shared" si="201"/>
        <v>2026</v>
      </c>
      <c r="AD1728" s="165">
        <f t="shared" si="197"/>
        <v>1</v>
      </c>
    </row>
    <row r="1729" spans="1:30" x14ac:dyDescent="0.25">
      <c r="A1729" s="48" t="s">
        <v>2022</v>
      </c>
      <c r="B1729" s="48"/>
      <c r="C1729" s="48"/>
      <c r="D1729" s="48"/>
      <c r="E1729" s="48" t="s">
        <v>204</v>
      </c>
      <c r="F1729" s="48" t="s">
        <v>392</v>
      </c>
      <c r="G1729" s="48" t="s">
        <v>11</v>
      </c>
      <c r="H1729" s="48" t="s">
        <v>2023</v>
      </c>
      <c r="I1729" s="48">
        <v>1</v>
      </c>
      <c r="J1729" s="48" t="s">
        <v>1146</v>
      </c>
      <c r="K1729" s="48" t="s">
        <v>1487</v>
      </c>
      <c r="M1729" s="48">
        <f>_xlfn.XLOOKUP(BASE!$A2461,dd_carteira_fundição!A:A,dd_carteira_fundição!G:G,"",0)</f>
        <v>18</v>
      </c>
      <c r="N1729" s="48" t="s">
        <v>1164</v>
      </c>
      <c r="P1729" s="48" t="s">
        <v>1160</v>
      </c>
      <c r="Q1729" s="102"/>
      <c r="R1729" s="48" t="s">
        <v>1690</v>
      </c>
      <c r="S1729" s="48" t="s">
        <v>169</v>
      </c>
      <c r="T1729" s="215">
        <v>610</v>
      </c>
      <c r="U1729" s="48" t="str">
        <f>IFERROR(INDEX('TAXA DE OCUP. RECUR.'!$F$1:$F$60, MATCH(T1729, 'TAXA DE OCUP. RECUR.'!$E$1:$E$60, 0)),"")</f>
        <v>FRESADORA HEYLIGENTASDE - [610]</v>
      </c>
      <c r="V1729" s="216">
        <v>5.4412447530846348</v>
      </c>
      <c r="W1729" s="102"/>
      <c r="X1729" s="229">
        <v>46188</v>
      </c>
      <c r="Y1729" s="229"/>
      <c r="Z1729" s="47">
        <f t="shared" si="198"/>
        <v>25</v>
      </c>
      <c r="AA1729" s="47" t="str">
        <f t="shared" si="199"/>
        <v/>
      </c>
      <c r="AB1729" s="47" t="str">
        <f t="shared" si="200"/>
        <v>jun</v>
      </c>
      <c r="AC1729" s="47" t="str">
        <f t="shared" si="201"/>
        <v>2026</v>
      </c>
      <c r="AD1729" s="165" t="str">
        <f t="shared" si="197"/>
        <v/>
      </c>
    </row>
    <row r="1730" spans="1:30" x14ac:dyDescent="0.25">
      <c r="A1730" s="48" t="s">
        <v>2022</v>
      </c>
      <c r="B1730" s="48"/>
      <c r="C1730" s="48"/>
      <c r="D1730" s="48"/>
      <c r="E1730" s="48" t="s">
        <v>204</v>
      </c>
      <c r="F1730" s="48" t="s">
        <v>392</v>
      </c>
      <c r="G1730" s="48" t="s">
        <v>11</v>
      </c>
      <c r="H1730" s="48" t="s">
        <v>2023</v>
      </c>
      <c r="I1730" s="48">
        <v>1</v>
      </c>
      <c r="J1730" s="48" t="s">
        <v>1146</v>
      </c>
      <c r="K1730" s="48" t="s">
        <v>1487</v>
      </c>
      <c r="M1730" s="48">
        <f>_xlfn.XLOOKUP(BASE!$A2462,dd_carteira_fundição!A:A,dd_carteira_fundição!G:G,"",0)</f>
        <v>18</v>
      </c>
      <c r="N1730" s="48" t="s">
        <v>1164</v>
      </c>
      <c r="P1730" s="48" t="s">
        <v>1160</v>
      </c>
      <c r="Q1730" s="102"/>
      <c r="R1730" s="48" t="s">
        <v>1690</v>
      </c>
      <c r="S1730" s="48" t="s">
        <v>170</v>
      </c>
      <c r="T1730" s="215">
        <v>610</v>
      </c>
      <c r="U1730" s="48" t="str">
        <f>IFERROR(INDEX('TAXA DE OCUP. RECUR.'!$F$1:$F$60, MATCH(T1730, 'TAXA DE OCUP. RECUR.'!$E$1:$E$60, 0)),"")</f>
        <v>FRESADORA HEYLIGENTASDE - [610]</v>
      </c>
      <c r="V1730" s="216">
        <v>2.2980519480519477</v>
      </c>
      <c r="W1730" s="102"/>
      <c r="X1730" s="229">
        <v>46188</v>
      </c>
      <c r="Y1730" s="229"/>
      <c r="Z1730" s="47">
        <f t="shared" si="198"/>
        <v>25</v>
      </c>
      <c r="AA1730" s="47" t="str">
        <f t="shared" si="199"/>
        <v/>
      </c>
      <c r="AB1730" s="47" t="str">
        <f t="shared" si="200"/>
        <v>jun</v>
      </c>
      <c r="AC1730" s="47" t="str">
        <f t="shared" si="201"/>
        <v>2026</v>
      </c>
      <c r="AD1730" s="165" t="str">
        <f t="shared" ref="AD1730:AD1793" si="202">IF(Y1730&lt;&gt;"",1,"")</f>
        <v/>
      </c>
    </row>
    <row r="1731" spans="1:30" x14ac:dyDescent="0.25">
      <c r="A1731" s="48" t="s">
        <v>2022</v>
      </c>
      <c r="B1731" s="48"/>
      <c r="C1731" s="48"/>
      <c r="D1731" s="48"/>
      <c r="E1731" s="48" t="s">
        <v>204</v>
      </c>
      <c r="F1731" s="48" t="s">
        <v>392</v>
      </c>
      <c r="G1731" s="48" t="s">
        <v>11</v>
      </c>
      <c r="H1731" s="48" t="s">
        <v>2023</v>
      </c>
      <c r="I1731" s="48">
        <v>1</v>
      </c>
      <c r="J1731" s="48" t="s">
        <v>1146</v>
      </c>
      <c r="K1731" s="48" t="s">
        <v>1487</v>
      </c>
      <c r="M1731" s="48">
        <f>_xlfn.XLOOKUP(BASE!$A2463,dd_carteira_fundição!A:A,dd_carteira_fundição!G:G,"",0)</f>
        <v>18</v>
      </c>
      <c r="N1731" s="48" t="s">
        <v>1164</v>
      </c>
      <c r="P1731" s="48" t="s">
        <v>1160</v>
      </c>
      <c r="Q1731" s="102"/>
      <c r="R1731" s="48" t="s">
        <v>158</v>
      </c>
      <c r="S1731" s="48" t="s">
        <v>158</v>
      </c>
      <c r="T1731" s="215">
        <v>2</v>
      </c>
      <c r="U1731" s="48" t="str">
        <f>IFERROR(INDEX('TAXA DE OCUP. RECUR.'!$F$1:$F$60, MATCH(T1731, 'TAXA DE OCUP. RECUR.'!$E$1:$E$60, 0)),"")</f>
        <v>EXPEDIÇÃO</v>
      </c>
      <c r="V1731" s="216">
        <v>1</v>
      </c>
      <c r="W1731" s="102"/>
      <c r="X1731" s="229" t="str">
        <f>_xlfn.XLOOKUP(H1731,'CARTEIRA GERAL - USI.'!J:J,'CARTEIRA GERAL - USI.'!$O:$O,"",0)</f>
        <v/>
      </c>
      <c r="Y1731" s="229"/>
      <c r="Z1731" s="47" t="str">
        <f t="shared" ref="Z1731:Z1794" si="203">IFERROR(WEEKNUM(X1731,11),"")</f>
        <v/>
      </c>
      <c r="AA1731" s="47" t="str">
        <f t="shared" ref="AA1731:AA1794" si="204">IF(Y1731&lt;&gt;"",WEEKNUM(Y1731,11),"")</f>
        <v/>
      </c>
      <c r="AB1731" s="47" t="str">
        <f t="shared" si="200"/>
        <v/>
      </c>
      <c r="AC1731" s="47" t="str">
        <f t="shared" si="201"/>
        <v/>
      </c>
      <c r="AD1731" s="165" t="str">
        <f t="shared" si="202"/>
        <v/>
      </c>
    </row>
    <row r="1732" spans="1:30" x14ac:dyDescent="0.25">
      <c r="A1732" s="48" t="s">
        <v>2024</v>
      </c>
      <c r="B1732" s="48"/>
      <c r="C1732" s="48"/>
      <c r="D1732" s="48"/>
      <c r="E1732" s="48" t="s">
        <v>204</v>
      </c>
      <c r="F1732" s="48" t="s">
        <v>392</v>
      </c>
      <c r="G1732" s="48" t="s">
        <v>11</v>
      </c>
      <c r="H1732" s="48" t="s">
        <v>2025</v>
      </c>
      <c r="I1732" s="48">
        <v>1</v>
      </c>
      <c r="J1732" s="48" t="s">
        <v>1146</v>
      </c>
      <c r="K1732" s="48" t="s">
        <v>1487</v>
      </c>
      <c r="M1732" s="48">
        <f>_xlfn.XLOOKUP(BASE!$A2464,dd_carteira_fundição!A:A,dd_carteira_fundição!G:G,"",0)</f>
        <v>18</v>
      </c>
      <c r="N1732" s="48" t="s">
        <v>1164</v>
      </c>
      <c r="P1732" s="48" t="s">
        <v>1160</v>
      </c>
      <c r="Q1732" s="102"/>
      <c r="R1732" s="48" t="s">
        <v>1687</v>
      </c>
      <c r="S1732" s="48" t="s">
        <v>1156</v>
      </c>
      <c r="T1732" s="215">
        <v>1</v>
      </c>
      <c r="U1732" s="48" t="str">
        <f>IFERROR(INDEX('TAXA DE OCUP. RECUR.'!$F$1:$F$60, MATCH(T1732, 'TAXA DE OCUP. RECUR.'!$E$1:$E$60, 0)),"")</f>
        <v>FUNDIÇÃO MORENO</v>
      </c>
      <c r="V1732" s="216">
        <v>1</v>
      </c>
      <c r="W1732" s="102"/>
      <c r="X1732" s="229" t="str">
        <f>_xlfn.XLOOKUP(H1732,'CARTEIRA GERAL - USI.'!$J:$J,'CARTEIRA GERAL - USI.'!N:N,"",0)</f>
        <v/>
      </c>
      <c r="Y1732" s="229">
        <v>46171</v>
      </c>
      <c r="Z1732" s="47" t="str">
        <f t="shared" si="203"/>
        <v/>
      </c>
      <c r="AA1732" s="47">
        <f t="shared" si="204"/>
        <v>22</v>
      </c>
      <c r="AB1732" s="47" t="str">
        <f t="shared" si="200"/>
        <v/>
      </c>
      <c r="AC1732" s="47" t="str">
        <f t="shared" si="201"/>
        <v/>
      </c>
      <c r="AD1732" s="165">
        <f t="shared" si="202"/>
        <v>1</v>
      </c>
    </row>
    <row r="1733" spans="1:30" x14ac:dyDescent="0.25">
      <c r="A1733" s="48" t="s">
        <v>2024</v>
      </c>
      <c r="B1733" s="48"/>
      <c r="C1733" s="48"/>
      <c r="D1733" s="48"/>
      <c r="E1733" s="48" t="s">
        <v>204</v>
      </c>
      <c r="F1733" s="48" t="s">
        <v>392</v>
      </c>
      <c r="G1733" s="48" t="s">
        <v>11</v>
      </c>
      <c r="H1733" s="48" t="s">
        <v>2025</v>
      </c>
      <c r="I1733" s="48">
        <v>1</v>
      </c>
      <c r="J1733" s="48" t="s">
        <v>1146</v>
      </c>
      <c r="K1733" s="48" t="s">
        <v>1487</v>
      </c>
      <c r="M1733" s="48">
        <f>_xlfn.XLOOKUP(BASE!$A2465,dd_carteira_fundição!A:A,dd_carteira_fundição!G:G,"",0)</f>
        <v>18</v>
      </c>
      <c r="N1733" s="48" t="s">
        <v>1164</v>
      </c>
      <c r="P1733" s="48" t="s">
        <v>1160</v>
      </c>
      <c r="Q1733" s="102"/>
      <c r="R1733" s="48" t="s">
        <v>1690</v>
      </c>
      <c r="S1733" s="48" t="s">
        <v>166</v>
      </c>
      <c r="T1733" s="215">
        <v>107</v>
      </c>
      <c r="U1733" s="48" t="str">
        <f>IFERROR(INDEX('TAXA DE OCUP. RECUR.'!$F$1:$F$60, MATCH(T1733, 'TAXA DE OCUP. RECUR.'!$E$1:$E$60, 0)),"")</f>
        <v>PLAINA DE MESA INGERSOL - [107]</v>
      </c>
      <c r="V1733" s="216">
        <v>13.59</v>
      </c>
      <c r="W1733" s="102"/>
      <c r="X1733" s="229">
        <v>46182</v>
      </c>
      <c r="Y1733" s="229">
        <f>X1733</f>
        <v>46182</v>
      </c>
      <c r="Z1733" s="47">
        <f t="shared" si="203"/>
        <v>24</v>
      </c>
      <c r="AA1733" s="47">
        <f t="shared" si="204"/>
        <v>24</v>
      </c>
      <c r="AB1733" s="47" t="str">
        <f t="shared" si="200"/>
        <v>jun</v>
      </c>
      <c r="AC1733" s="47" t="str">
        <f t="shared" si="201"/>
        <v>2026</v>
      </c>
      <c r="AD1733" s="165">
        <f t="shared" si="202"/>
        <v>1</v>
      </c>
    </row>
    <row r="1734" spans="1:30" x14ac:dyDescent="0.25">
      <c r="A1734" s="48" t="s">
        <v>2024</v>
      </c>
      <c r="B1734" s="48"/>
      <c r="C1734" s="48"/>
      <c r="D1734" s="48"/>
      <c r="E1734" s="48" t="s">
        <v>204</v>
      </c>
      <c r="F1734" s="48" t="s">
        <v>392</v>
      </c>
      <c r="G1734" s="48" t="s">
        <v>11</v>
      </c>
      <c r="H1734" s="48" t="s">
        <v>2025</v>
      </c>
      <c r="I1734" s="48">
        <v>1</v>
      </c>
      <c r="J1734" s="48" t="s">
        <v>1146</v>
      </c>
      <c r="K1734" s="48" t="s">
        <v>1487</v>
      </c>
      <c r="M1734" s="48">
        <f>_xlfn.XLOOKUP(BASE!$A2466,dd_carteira_fundição!A:A,dd_carteira_fundição!G:G,"",0)</f>
        <v>18</v>
      </c>
      <c r="N1734" s="48" t="s">
        <v>1164</v>
      </c>
      <c r="P1734" s="48" t="s">
        <v>1160</v>
      </c>
      <c r="Q1734" s="102"/>
      <c r="R1734" s="48" t="s">
        <v>1690</v>
      </c>
      <c r="S1734" s="48" t="s">
        <v>167</v>
      </c>
      <c r="T1734" s="215">
        <v>151</v>
      </c>
      <c r="U1734" s="48" t="str">
        <f>IFERROR(INDEX('TAXA DE OCUP. RECUR.'!$F$1:$F$60, MATCH(T1734, 'TAXA DE OCUP. RECUR.'!$E$1:$E$60, 0)),"")</f>
        <v>MANDRILH. FISHER MILL - [151]</v>
      </c>
      <c r="V1734" s="216">
        <v>1.8</v>
      </c>
      <c r="W1734" s="102"/>
      <c r="X1734" s="229">
        <v>46182</v>
      </c>
      <c r="Y1734" s="229">
        <f>X1734</f>
        <v>46182</v>
      </c>
      <c r="Z1734" s="47">
        <f t="shared" si="203"/>
        <v>24</v>
      </c>
      <c r="AA1734" s="47">
        <f t="shared" si="204"/>
        <v>24</v>
      </c>
      <c r="AB1734" s="47" t="str">
        <f t="shared" si="200"/>
        <v>jun</v>
      </c>
      <c r="AC1734" s="47" t="str">
        <f t="shared" si="201"/>
        <v>2026</v>
      </c>
      <c r="AD1734" s="165">
        <f t="shared" si="202"/>
        <v>1</v>
      </c>
    </row>
    <row r="1735" spans="1:30" x14ac:dyDescent="0.25">
      <c r="A1735" s="48" t="s">
        <v>2024</v>
      </c>
      <c r="B1735" s="48"/>
      <c r="C1735" s="48"/>
      <c r="D1735" s="48"/>
      <c r="E1735" s="48" t="s">
        <v>204</v>
      </c>
      <c r="F1735" s="48" t="s">
        <v>392</v>
      </c>
      <c r="G1735" s="48" t="s">
        <v>11</v>
      </c>
      <c r="H1735" s="48" t="s">
        <v>2025</v>
      </c>
      <c r="I1735" s="48">
        <v>1</v>
      </c>
      <c r="J1735" s="48" t="s">
        <v>1146</v>
      </c>
      <c r="K1735" s="48" t="s">
        <v>1487</v>
      </c>
      <c r="M1735" s="48" t="str">
        <f>_xlfn.XLOOKUP(BASE!$A2467,dd_carteira_fundição!A:A,dd_carteira_fundição!G:G,"",0)</f>
        <v/>
      </c>
      <c r="N1735" s="48" t="s">
        <v>1164</v>
      </c>
      <c r="P1735" s="48" t="s">
        <v>1160</v>
      </c>
      <c r="Q1735" s="102"/>
      <c r="R1735" s="48" t="s">
        <v>1690</v>
      </c>
      <c r="S1735" s="48" t="s">
        <v>168</v>
      </c>
      <c r="T1735" s="215">
        <v>560</v>
      </c>
      <c r="U1735" s="48" t="str">
        <f>IFERROR(INDEX('TAXA DE OCUP. RECUR.'!$F$1:$F$60, MATCH(T1735, 'TAXA DE OCUP. RECUR.'!$E$1:$E$60, 0)),"")</f>
        <v>FRESA DROPP HEINN - [560]</v>
      </c>
      <c r="V1735" s="216">
        <v>9.7200000000000006</v>
      </c>
      <c r="W1735" s="102"/>
      <c r="X1735" s="229">
        <v>46182</v>
      </c>
      <c r="Y1735" s="229">
        <f>X1735</f>
        <v>46182</v>
      </c>
      <c r="Z1735" s="47">
        <f t="shared" si="203"/>
        <v>24</v>
      </c>
      <c r="AA1735" s="47">
        <f t="shared" si="204"/>
        <v>24</v>
      </c>
      <c r="AB1735" s="47" t="str">
        <f t="shared" si="200"/>
        <v>jun</v>
      </c>
      <c r="AC1735" s="47" t="str">
        <f t="shared" si="201"/>
        <v>2026</v>
      </c>
      <c r="AD1735" s="165">
        <f t="shared" si="202"/>
        <v>1</v>
      </c>
    </row>
    <row r="1736" spans="1:30" x14ac:dyDescent="0.25">
      <c r="A1736" s="48" t="s">
        <v>2024</v>
      </c>
      <c r="B1736" s="48"/>
      <c r="C1736" s="48"/>
      <c r="D1736" s="48"/>
      <c r="E1736" s="48" t="s">
        <v>204</v>
      </c>
      <c r="F1736" s="48" t="s">
        <v>392</v>
      </c>
      <c r="G1736" s="48" t="s">
        <v>11</v>
      </c>
      <c r="H1736" s="48" t="s">
        <v>2025</v>
      </c>
      <c r="I1736" s="48">
        <v>1</v>
      </c>
      <c r="J1736" s="48" t="s">
        <v>1146</v>
      </c>
      <c r="K1736" s="48" t="s">
        <v>1487</v>
      </c>
      <c r="M1736" s="48" t="str">
        <f>_xlfn.XLOOKUP(BASE!$A2468,dd_carteira_fundição!A:A,dd_carteira_fundição!G:G,"",0)</f>
        <v/>
      </c>
      <c r="N1736" s="48" t="s">
        <v>1164</v>
      </c>
      <c r="P1736" s="48" t="s">
        <v>1160</v>
      </c>
      <c r="Q1736" s="102"/>
      <c r="R1736" s="48" t="s">
        <v>1690</v>
      </c>
      <c r="S1736" s="48" t="s">
        <v>169</v>
      </c>
      <c r="T1736" s="215">
        <v>610</v>
      </c>
      <c r="U1736" s="48" t="str">
        <f>IFERROR(INDEX('TAXA DE OCUP. RECUR.'!$F$1:$F$60, MATCH(T1736, 'TAXA DE OCUP. RECUR.'!$E$1:$E$60, 0)),"")</f>
        <v>FRESADORA HEYLIGENTASDE - [610]</v>
      </c>
      <c r="V1736" s="216">
        <v>5.4412447530846348</v>
      </c>
      <c r="W1736" s="102"/>
      <c r="X1736" s="229">
        <v>46195</v>
      </c>
      <c r="Y1736" s="229"/>
      <c r="Z1736" s="47">
        <f t="shared" si="203"/>
        <v>26</v>
      </c>
      <c r="AA1736" s="47" t="str">
        <f t="shared" si="204"/>
        <v/>
      </c>
      <c r="AB1736" s="47" t="str">
        <f t="shared" si="200"/>
        <v>jun</v>
      </c>
      <c r="AC1736" s="47" t="str">
        <f t="shared" si="201"/>
        <v>2026</v>
      </c>
      <c r="AD1736" s="165" t="str">
        <f t="shared" si="202"/>
        <v/>
      </c>
    </row>
    <row r="1737" spans="1:30" x14ac:dyDescent="0.25">
      <c r="A1737" s="48" t="s">
        <v>2024</v>
      </c>
      <c r="B1737" s="48"/>
      <c r="C1737" s="48"/>
      <c r="D1737" s="48"/>
      <c r="E1737" s="48" t="s">
        <v>204</v>
      </c>
      <c r="F1737" s="48" t="s">
        <v>392</v>
      </c>
      <c r="G1737" s="48" t="s">
        <v>11</v>
      </c>
      <c r="H1737" s="48" t="s">
        <v>2025</v>
      </c>
      <c r="I1737" s="48">
        <v>1</v>
      </c>
      <c r="J1737" s="48" t="s">
        <v>1146</v>
      </c>
      <c r="K1737" s="48" t="s">
        <v>1487</v>
      </c>
      <c r="M1737" s="48" t="str">
        <f>_xlfn.XLOOKUP(BASE!$A2469,dd_carteira_fundição!A:A,dd_carteira_fundição!G:G,"",0)</f>
        <v/>
      </c>
      <c r="N1737" s="48" t="s">
        <v>1164</v>
      </c>
      <c r="P1737" s="48" t="s">
        <v>1160</v>
      </c>
      <c r="Q1737" s="102"/>
      <c r="R1737" s="48" t="s">
        <v>1690</v>
      </c>
      <c r="S1737" s="48" t="s">
        <v>170</v>
      </c>
      <c r="T1737" s="215">
        <v>610</v>
      </c>
      <c r="U1737" s="48" t="str">
        <f>IFERROR(INDEX('TAXA DE OCUP. RECUR.'!$F$1:$F$60, MATCH(T1737, 'TAXA DE OCUP. RECUR.'!$E$1:$E$60, 0)),"")</f>
        <v>FRESADORA HEYLIGENTASDE - [610]</v>
      </c>
      <c r="V1737" s="216">
        <v>2.2980519480519477</v>
      </c>
      <c r="W1737" s="102"/>
      <c r="X1737" s="229">
        <v>46195</v>
      </c>
      <c r="Y1737" s="229"/>
      <c r="Z1737" s="47">
        <f t="shared" si="203"/>
        <v>26</v>
      </c>
      <c r="AA1737" s="47" t="str">
        <f t="shared" si="204"/>
        <v/>
      </c>
      <c r="AB1737" s="47" t="str">
        <f t="shared" si="200"/>
        <v>jun</v>
      </c>
      <c r="AC1737" s="47" t="str">
        <f t="shared" si="201"/>
        <v>2026</v>
      </c>
      <c r="AD1737" s="165" t="str">
        <f t="shared" si="202"/>
        <v/>
      </c>
    </row>
    <row r="1738" spans="1:30" x14ac:dyDescent="0.25">
      <c r="A1738" s="48" t="s">
        <v>2024</v>
      </c>
      <c r="B1738" s="48"/>
      <c r="C1738" s="48"/>
      <c r="D1738" s="48"/>
      <c r="E1738" s="48" t="s">
        <v>204</v>
      </c>
      <c r="F1738" s="48" t="s">
        <v>392</v>
      </c>
      <c r="G1738" s="48" t="s">
        <v>11</v>
      </c>
      <c r="H1738" s="48" t="s">
        <v>2025</v>
      </c>
      <c r="I1738" s="48">
        <v>1</v>
      </c>
      <c r="J1738" s="48" t="s">
        <v>1146</v>
      </c>
      <c r="K1738" s="48" t="s">
        <v>1487</v>
      </c>
      <c r="M1738" s="48" t="str">
        <f>_xlfn.XLOOKUP(BASE!$A2470,dd_carteira_fundição!A:A,dd_carteira_fundição!G:G,"",0)</f>
        <v/>
      </c>
      <c r="N1738" s="48" t="s">
        <v>1164</v>
      </c>
      <c r="P1738" s="48" t="s">
        <v>1160</v>
      </c>
      <c r="Q1738" s="102"/>
      <c r="R1738" s="48" t="s">
        <v>158</v>
      </c>
      <c r="S1738" s="48" t="s">
        <v>158</v>
      </c>
      <c r="T1738" s="215">
        <v>2</v>
      </c>
      <c r="U1738" s="48" t="str">
        <f>IFERROR(INDEX('TAXA DE OCUP. RECUR.'!$F$1:$F$60, MATCH(T1738, 'TAXA DE OCUP. RECUR.'!$E$1:$E$60, 0)),"")</f>
        <v>EXPEDIÇÃO</v>
      </c>
      <c r="V1738" s="216">
        <v>1</v>
      </c>
      <c r="W1738" s="102"/>
      <c r="X1738" s="229" t="str">
        <f>_xlfn.XLOOKUP(H1738,'CARTEIRA GERAL - USI.'!J:J,'CARTEIRA GERAL - USI.'!$O:$O,"",0)</f>
        <v/>
      </c>
      <c r="Y1738" s="229"/>
      <c r="Z1738" s="47" t="str">
        <f t="shared" si="203"/>
        <v/>
      </c>
      <c r="AA1738" s="47" t="str">
        <f t="shared" si="204"/>
        <v/>
      </c>
      <c r="AB1738" s="47" t="str">
        <f t="shared" si="200"/>
        <v/>
      </c>
      <c r="AC1738" s="47" t="str">
        <f t="shared" si="201"/>
        <v/>
      </c>
      <c r="AD1738" s="165" t="str">
        <f t="shared" si="202"/>
        <v/>
      </c>
    </row>
    <row r="1739" spans="1:30" x14ac:dyDescent="0.25">
      <c r="A1739" s="48" t="s">
        <v>2198</v>
      </c>
      <c r="B1739" s="48"/>
      <c r="C1739" s="48"/>
      <c r="D1739" s="48"/>
      <c r="E1739" s="47" t="s">
        <v>38</v>
      </c>
      <c r="F1739" s="48" t="s">
        <v>563</v>
      </c>
      <c r="G1739" s="48" t="s">
        <v>11</v>
      </c>
      <c r="H1739" s="48" t="s">
        <v>2207</v>
      </c>
      <c r="I1739" s="48">
        <v>1</v>
      </c>
      <c r="J1739" s="48" t="s">
        <v>1146</v>
      </c>
      <c r="K1739" s="48" t="s">
        <v>1487</v>
      </c>
      <c r="M1739" s="48" t="str">
        <f>_xlfn.XLOOKUP(BASE!$A2471,dd_carteira_fundição!A:A,dd_carteira_fundição!G:G,"",0)</f>
        <v/>
      </c>
      <c r="N1739" s="48" t="s">
        <v>1164</v>
      </c>
      <c r="P1739" s="48" t="s">
        <v>1138</v>
      </c>
      <c r="Q1739" s="102"/>
      <c r="R1739" s="48" t="s">
        <v>1687</v>
      </c>
      <c r="S1739" s="48" t="s">
        <v>1156</v>
      </c>
      <c r="T1739" s="215">
        <v>1</v>
      </c>
      <c r="U1739" s="48" t="str">
        <f>IFERROR(INDEX('TAXA DE OCUP. RECUR.'!$F$1:$F$60, MATCH(T1739, 'TAXA DE OCUP. RECUR.'!$E$1:$E$60, 0)),"")</f>
        <v>FUNDIÇÃO MORENO</v>
      </c>
      <c r="V1739" s="216">
        <v>1</v>
      </c>
      <c r="W1739" s="102"/>
      <c r="X1739" s="229" t="str">
        <f>_xlfn.XLOOKUP(H1739,'CARTEIRA GERAL - USI.'!$J:$J,'CARTEIRA GERAL - USI.'!N:N,"",0)</f>
        <v/>
      </c>
      <c r="Y1739" s="229">
        <v>46171</v>
      </c>
      <c r="Z1739" s="47" t="str">
        <f t="shared" si="203"/>
        <v/>
      </c>
      <c r="AA1739" s="47">
        <f t="shared" si="204"/>
        <v>22</v>
      </c>
      <c r="AB1739" s="47" t="str">
        <f t="shared" si="200"/>
        <v/>
      </c>
      <c r="AC1739" s="47" t="str">
        <f t="shared" si="201"/>
        <v/>
      </c>
      <c r="AD1739" s="165">
        <f t="shared" si="202"/>
        <v>1</v>
      </c>
    </row>
    <row r="1740" spans="1:30" x14ac:dyDescent="0.25">
      <c r="A1740" s="48" t="s">
        <v>2198</v>
      </c>
      <c r="B1740" s="48"/>
      <c r="C1740" s="48"/>
      <c r="D1740" s="48"/>
      <c r="E1740" s="47" t="s">
        <v>38</v>
      </c>
      <c r="F1740" s="48" t="s">
        <v>563</v>
      </c>
      <c r="G1740" s="48" t="s">
        <v>11</v>
      </c>
      <c r="H1740" s="48" t="s">
        <v>2207</v>
      </c>
      <c r="I1740" s="48">
        <v>1</v>
      </c>
      <c r="J1740" s="48" t="s">
        <v>1146</v>
      </c>
      <c r="K1740" s="48" t="s">
        <v>1487</v>
      </c>
      <c r="M1740" s="48" t="str">
        <f>_xlfn.XLOOKUP(BASE!$A2472,dd_carteira_fundição!A:A,dd_carteira_fundição!G:G,"",0)</f>
        <v/>
      </c>
      <c r="N1740" s="48" t="s">
        <v>1164</v>
      </c>
      <c r="P1740" s="48" t="s">
        <v>1138</v>
      </c>
      <c r="Q1740" s="102"/>
      <c r="R1740" s="48" t="s">
        <v>1690</v>
      </c>
      <c r="S1740" s="48" t="s">
        <v>166</v>
      </c>
      <c r="T1740" s="215">
        <v>106</v>
      </c>
      <c r="U1740" s="48" t="str">
        <f>IFERROR(INDEX('TAXA DE OCUP. RECUR.'!$F$1:$F$60, MATCH(T1740, 'TAXA DE OCUP. RECUR.'!$E$1:$E$60, 0)),"")</f>
        <v>PLAINA DE MESA POREBA - [106]</v>
      </c>
      <c r="V1740" s="216">
        <v>11.79</v>
      </c>
      <c r="W1740" s="102"/>
      <c r="X1740" s="229">
        <v>46202</v>
      </c>
      <c r="Y1740" s="229">
        <v>46176</v>
      </c>
      <c r="Z1740" s="47">
        <f t="shared" si="203"/>
        <v>27</v>
      </c>
      <c r="AA1740" s="47">
        <f t="shared" si="204"/>
        <v>23</v>
      </c>
      <c r="AB1740" s="47" t="str">
        <f t="shared" si="200"/>
        <v>jun</v>
      </c>
      <c r="AC1740" s="47" t="str">
        <f t="shared" si="201"/>
        <v>2026</v>
      </c>
      <c r="AD1740" s="165">
        <f t="shared" si="202"/>
        <v>1</v>
      </c>
    </row>
    <row r="1741" spans="1:30" x14ac:dyDescent="0.25">
      <c r="A1741" s="48" t="s">
        <v>2198</v>
      </c>
      <c r="B1741" s="48"/>
      <c r="C1741" s="48"/>
      <c r="D1741" s="48"/>
      <c r="E1741" s="47" t="s">
        <v>38</v>
      </c>
      <c r="F1741" s="48" t="s">
        <v>563</v>
      </c>
      <c r="G1741" s="48" t="s">
        <v>11</v>
      </c>
      <c r="H1741" s="48" t="s">
        <v>2207</v>
      </c>
      <c r="I1741" s="48">
        <v>1</v>
      </c>
      <c r="J1741" s="48" t="s">
        <v>1146</v>
      </c>
      <c r="K1741" s="48" t="s">
        <v>1487</v>
      </c>
      <c r="M1741" s="48" t="str">
        <f>_xlfn.XLOOKUP(BASE!$A2473,dd_carteira_fundição!A:A,dd_carteira_fundição!G:G,"",0)</f>
        <v/>
      </c>
      <c r="N1741" s="48" t="s">
        <v>1164</v>
      </c>
      <c r="P1741" s="48" t="s">
        <v>1138</v>
      </c>
      <c r="Q1741" s="102"/>
      <c r="R1741" s="48" t="s">
        <v>1690</v>
      </c>
      <c r="S1741" s="48" t="s">
        <v>167</v>
      </c>
      <c r="T1741" s="215">
        <v>151</v>
      </c>
      <c r="U1741" s="48" t="str">
        <f>IFERROR(INDEX('TAXA DE OCUP. RECUR.'!$F$1:$F$60, MATCH(T1741, 'TAXA DE OCUP. RECUR.'!$E$1:$E$60, 0)),"")</f>
        <v>MANDRILH. FISHER MILL - [151]</v>
      </c>
      <c r="V1741" s="216">
        <v>1.718181818181818</v>
      </c>
      <c r="W1741" s="102"/>
      <c r="X1741" s="229">
        <v>46203</v>
      </c>
      <c r="Y1741" s="229">
        <v>46176</v>
      </c>
      <c r="Z1741" s="47">
        <f t="shared" si="203"/>
        <v>27</v>
      </c>
      <c r="AA1741" s="47">
        <f t="shared" si="204"/>
        <v>23</v>
      </c>
      <c r="AB1741" s="47" t="str">
        <f t="shared" si="200"/>
        <v>jun</v>
      </c>
      <c r="AC1741" s="47" t="str">
        <f t="shared" si="201"/>
        <v>2026</v>
      </c>
      <c r="AD1741" s="165">
        <f t="shared" si="202"/>
        <v>1</v>
      </c>
    </row>
    <row r="1742" spans="1:30" x14ac:dyDescent="0.25">
      <c r="A1742" s="48" t="s">
        <v>2198</v>
      </c>
      <c r="B1742" s="48"/>
      <c r="C1742" s="48"/>
      <c r="D1742" s="48"/>
      <c r="E1742" s="47" t="s">
        <v>38</v>
      </c>
      <c r="F1742" s="48" t="s">
        <v>563</v>
      </c>
      <c r="G1742" s="48" t="s">
        <v>11</v>
      </c>
      <c r="H1742" s="48" t="s">
        <v>2207</v>
      </c>
      <c r="I1742" s="48">
        <v>1</v>
      </c>
      <c r="J1742" s="48" t="s">
        <v>1146</v>
      </c>
      <c r="K1742" s="48" t="s">
        <v>1487</v>
      </c>
      <c r="M1742" s="48" t="str">
        <f>_xlfn.XLOOKUP(BASE!$A2474,dd_carteira_fundição!A:A,dd_carteira_fundição!G:G,"",0)</f>
        <v/>
      </c>
      <c r="N1742" s="48" t="s">
        <v>1164</v>
      </c>
      <c r="P1742" s="48" t="s">
        <v>1138</v>
      </c>
      <c r="Q1742" s="102"/>
      <c r="R1742" s="48" t="s">
        <v>1690</v>
      </c>
      <c r="S1742" s="48" t="s">
        <v>168</v>
      </c>
      <c r="T1742" s="215">
        <v>560</v>
      </c>
      <c r="U1742" s="48" t="str">
        <f>IFERROR(INDEX('TAXA DE OCUP. RECUR.'!$F$1:$F$60, MATCH(T1742, 'TAXA DE OCUP. RECUR.'!$E$1:$E$60, 0)),"")</f>
        <v>FRESA DROPP HEINN - [560]</v>
      </c>
      <c r="V1742" s="216">
        <v>8.64</v>
      </c>
      <c r="W1742" s="102"/>
      <c r="X1742" s="229">
        <v>46204</v>
      </c>
      <c r="Y1742" s="229">
        <v>46176</v>
      </c>
      <c r="Z1742" s="47">
        <f t="shared" si="203"/>
        <v>27</v>
      </c>
      <c r="AA1742" s="47">
        <f t="shared" si="204"/>
        <v>23</v>
      </c>
      <c r="AB1742" s="47" t="str">
        <f t="shared" si="200"/>
        <v>jul</v>
      </c>
      <c r="AC1742" s="47" t="str">
        <f t="shared" si="201"/>
        <v>2026</v>
      </c>
      <c r="AD1742" s="165">
        <f t="shared" si="202"/>
        <v>1</v>
      </c>
    </row>
    <row r="1743" spans="1:30" x14ac:dyDescent="0.25">
      <c r="A1743" s="48" t="s">
        <v>2198</v>
      </c>
      <c r="B1743" s="48"/>
      <c r="C1743" s="48"/>
      <c r="D1743" s="48"/>
      <c r="E1743" s="47" t="s">
        <v>38</v>
      </c>
      <c r="F1743" s="48" t="s">
        <v>563</v>
      </c>
      <c r="G1743" s="48" t="s">
        <v>11</v>
      </c>
      <c r="H1743" s="48" t="s">
        <v>2207</v>
      </c>
      <c r="I1743" s="48">
        <v>1</v>
      </c>
      <c r="J1743" s="48" t="s">
        <v>1146</v>
      </c>
      <c r="K1743" s="48" t="s">
        <v>1487</v>
      </c>
      <c r="M1743" s="48" t="str">
        <f>_xlfn.XLOOKUP(BASE!$A2475,dd_carteira_fundição!A:A,dd_carteira_fundição!G:G,"",0)</f>
        <v/>
      </c>
      <c r="N1743" s="48" t="s">
        <v>1164</v>
      </c>
      <c r="P1743" s="48" t="s">
        <v>1138</v>
      </c>
      <c r="Q1743" s="102"/>
      <c r="R1743" s="48" t="s">
        <v>1690</v>
      </c>
      <c r="S1743" s="48" t="s">
        <v>169</v>
      </c>
      <c r="T1743" s="215">
        <v>610</v>
      </c>
      <c r="U1743" s="48" t="str">
        <f>IFERROR(INDEX('TAXA DE OCUP. RECUR.'!$F$1:$F$60, MATCH(T1743, 'TAXA DE OCUP. RECUR.'!$E$1:$E$60, 0)),"")</f>
        <v>FRESADORA HEYLIGENTASDE - [610]</v>
      </c>
      <c r="V1743" s="216">
        <v>4.8766402952109127</v>
      </c>
      <c r="W1743" s="102"/>
      <c r="X1743" s="229">
        <v>46206</v>
      </c>
      <c r="Y1743" s="229">
        <v>46176</v>
      </c>
      <c r="Z1743" s="47">
        <f t="shared" si="203"/>
        <v>27</v>
      </c>
      <c r="AA1743" s="47">
        <f t="shared" si="204"/>
        <v>23</v>
      </c>
      <c r="AB1743" s="47" t="str">
        <f t="shared" si="200"/>
        <v>jul</v>
      </c>
      <c r="AC1743" s="47" t="str">
        <f t="shared" si="201"/>
        <v>2026</v>
      </c>
      <c r="AD1743" s="165">
        <f t="shared" si="202"/>
        <v>1</v>
      </c>
    </row>
    <row r="1744" spans="1:30" x14ac:dyDescent="0.25">
      <c r="A1744" s="48" t="s">
        <v>2198</v>
      </c>
      <c r="B1744" s="48"/>
      <c r="C1744" s="48"/>
      <c r="D1744" s="48"/>
      <c r="E1744" s="47" t="s">
        <v>38</v>
      </c>
      <c r="F1744" s="48" t="s">
        <v>563</v>
      </c>
      <c r="G1744" s="48" t="s">
        <v>11</v>
      </c>
      <c r="H1744" s="48" t="s">
        <v>2207</v>
      </c>
      <c r="I1744" s="48">
        <v>1</v>
      </c>
      <c r="J1744" s="48" t="s">
        <v>1146</v>
      </c>
      <c r="K1744" s="48" t="s">
        <v>1487</v>
      </c>
      <c r="M1744" s="48" t="str">
        <f>_xlfn.XLOOKUP(BASE!$A2476,dd_carteira_fundição!A:A,dd_carteira_fundição!G:G,"",0)</f>
        <v/>
      </c>
      <c r="N1744" s="48" t="s">
        <v>1164</v>
      </c>
      <c r="P1744" s="48" t="s">
        <v>1138</v>
      </c>
      <c r="Q1744" s="102"/>
      <c r="R1744" s="48" t="s">
        <v>1690</v>
      </c>
      <c r="S1744" s="48" t="s">
        <v>170</v>
      </c>
      <c r="T1744" s="215">
        <v>610</v>
      </c>
      <c r="U1744" s="48" t="str">
        <f>IFERROR(INDEX('TAXA DE OCUP. RECUR.'!$F$1:$F$60, MATCH(T1744, 'TAXA DE OCUP. RECUR.'!$E$1:$E$60, 0)),"")</f>
        <v>FRESADORA HEYLIGENTASDE - [610]</v>
      </c>
      <c r="V1744" s="216">
        <v>1.6849271012006861</v>
      </c>
      <c r="W1744" s="102"/>
      <c r="X1744" s="229">
        <v>46206</v>
      </c>
      <c r="Y1744" s="229">
        <v>46176</v>
      </c>
      <c r="Z1744" s="47">
        <f t="shared" si="203"/>
        <v>27</v>
      </c>
      <c r="AA1744" s="47">
        <f t="shared" si="204"/>
        <v>23</v>
      </c>
      <c r="AB1744" s="47" t="str">
        <f t="shared" si="200"/>
        <v>jul</v>
      </c>
      <c r="AC1744" s="47" t="str">
        <f t="shared" si="201"/>
        <v>2026</v>
      </c>
      <c r="AD1744" s="165">
        <f t="shared" si="202"/>
        <v>1</v>
      </c>
    </row>
    <row r="1745" spans="1:30" x14ac:dyDescent="0.25">
      <c r="A1745" s="48" t="s">
        <v>2198</v>
      </c>
      <c r="B1745" s="48"/>
      <c r="C1745" s="48"/>
      <c r="D1745" s="48"/>
      <c r="E1745" s="47" t="s">
        <v>38</v>
      </c>
      <c r="F1745" s="48" t="s">
        <v>563</v>
      </c>
      <c r="G1745" s="48" t="s">
        <v>11</v>
      </c>
      <c r="H1745" s="48" t="s">
        <v>2207</v>
      </c>
      <c r="I1745" s="48">
        <v>1</v>
      </c>
      <c r="J1745" s="48" t="s">
        <v>1146</v>
      </c>
      <c r="K1745" s="48" t="s">
        <v>1487</v>
      </c>
      <c r="M1745" s="48" t="str">
        <f>_xlfn.XLOOKUP(BASE!$A2477,dd_carteira_fundição!A:A,dd_carteira_fundição!G:G,"",0)</f>
        <v/>
      </c>
      <c r="N1745" s="48" t="s">
        <v>1164</v>
      </c>
      <c r="P1745" s="48" t="s">
        <v>1138</v>
      </c>
      <c r="Q1745" s="102"/>
      <c r="R1745" s="48" t="s">
        <v>158</v>
      </c>
      <c r="S1745" s="48" t="s">
        <v>158</v>
      </c>
      <c r="T1745" s="215">
        <v>2</v>
      </c>
      <c r="U1745" s="48" t="str">
        <f>IFERROR(INDEX('TAXA DE OCUP. RECUR.'!$F$1:$F$60, MATCH(T1745, 'TAXA DE OCUP. RECUR.'!$E$1:$E$60, 0)),"")</f>
        <v>EXPEDIÇÃO</v>
      </c>
      <c r="V1745" s="216">
        <v>1</v>
      </c>
      <c r="W1745" s="102"/>
      <c r="X1745" s="229" t="str">
        <f>_xlfn.XLOOKUP(H1745,'CARTEIRA GERAL - USI.'!J:J,'CARTEIRA GERAL - USI.'!$O:$O,"",0)</f>
        <v/>
      </c>
      <c r="Y1745" s="229"/>
      <c r="Z1745" s="47" t="str">
        <f t="shared" si="203"/>
        <v/>
      </c>
      <c r="AA1745" s="47" t="str">
        <f t="shared" si="204"/>
        <v/>
      </c>
      <c r="AB1745" s="47" t="str">
        <f t="shared" si="200"/>
        <v/>
      </c>
      <c r="AC1745" s="47" t="str">
        <f t="shared" si="201"/>
        <v/>
      </c>
      <c r="AD1745" s="165" t="str">
        <f t="shared" si="202"/>
        <v/>
      </c>
    </row>
    <row r="1746" spans="1:30" x14ac:dyDescent="0.25">
      <c r="A1746" s="48" t="s">
        <v>2199</v>
      </c>
      <c r="B1746" s="48"/>
      <c r="C1746" s="48"/>
      <c r="D1746" s="48"/>
      <c r="E1746" s="47" t="s">
        <v>38</v>
      </c>
      <c r="F1746" s="48" t="s">
        <v>563</v>
      </c>
      <c r="G1746" s="48" t="s">
        <v>11</v>
      </c>
      <c r="H1746" s="48" t="s">
        <v>2207</v>
      </c>
      <c r="I1746" s="48">
        <v>1</v>
      </c>
      <c r="J1746" s="48" t="s">
        <v>1146</v>
      </c>
      <c r="K1746" s="48" t="s">
        <v>1487</v>
      </c>
      <c r="M1746" s="48" t="str">
        <f>_xlfn.XLOOKUP(BASE!$A2478,dd_carteira_fundição!A:A,dd_carteira_fundição!G:G,"",0)</f>
        <v/>
      </c>
      <c r="N1746" s="48" t="s">
        <v>1164</v>
      </c>
      <c r="P1746" s="48" t="s">
        <v>1138</v>
      </c>
      <c r="Q1746" s="102"/>
      <c r="R1746" s="48" t="s">
        <v>1687</v>
      </c>
      <c r="S1746" s="48" t="s">
        <v>1156</v>
      </c>
      <c r="T1746" s="215">
        <v>1</v>
      </c>
      <c r="U1746" s="48" t="str">
        <f>IFERROR(INDEX('TAXA DE OCUP. RECUR.'!$F$1:$F$60, MATCH(T1746, 'TAXA DE OCUP. RECUR.'!$E$1:$E$60, 0)),"")</f>
        <v>FUNDIÇÃO MORENO</v>
      </c>
      <c r="V1746" s="216">
        <v>1</v>
      </c>
      <c r="W1746" s="102"/>
      <c r="X1746" s="229" t="str">
        <f>_xlfn.XLOOKUP(H1746,'CARTEIRA GERAL - USI.'!$J:$J,'CARTEIRA GERAL - USI.'!N:N,"",0)</f>
        <v/>
      </c>
      <c r="Y1746" s="229">
        <v>46171</v>
      </c>
      <c r="Z1746" s="47" t="str">
        <f t="shared" si="203"/>
        <v/>
      </c>
      <c r="AA1746" s="47">
        <f t="shared" si="204"/>
        <v>22</v>
      </c>
      <c r="AB1746" s="47" t="str">
        <f t="shared" si="200"/>
        <v/>
      </c>
      <c r="AC1746" s="47" t="str">
        <f t="shared" si="201"/>
        <v/>
      </c>
      <c r="AD1746" s="165">
        <f t="shared" si="202"/>
        <v>1</v>
      </c>
    </row>
    <row r="1747" spans="1:30" x14ac:dyDescent="0.25">
      <c r="A1747" s="48" t="s">
        <v>2199</v>
      </c>
      <c r="B1747" s="48"/>
      <c r="C1747" s="48"/>
      <c r="D1747" s="48"/>
      <c r="E1747" s="47" t="s">
        <v>38</v>
      </c>
      <c r="F1747" s="48" t="s">
        <v>563</v>
      </c>
      <c r="G1747" s="48" t="s">
        <v>11</v>
      </c>
      <c r="H1747" s="48" t="s">
        <v>2207</v>
      </c>
      <c r="I1747" s="48">
        <v>1</v>
      </c>
      <c r="J1747" s="48" t="s">
        <v>1146</v>
      </c>
      <c r="K1747" s="48" t="s">
        <v>1487</v>
      </c>
      <c r="M1747" s="48" t="str">
        <f>_xlfn.XLOOKUP(BASE!$A2479,dd_carteira_fundição!A:A,dd_carteira_fundição!G:G,"",0)</f>
        <v/>
      </c>
      <c r="N1747" s="48" t="s">
        <v>1164</v>
      </c>
      <c r="P1747" s="48" t="s">
        <v>1138</v>
      </c>
      <c r="Q1747" s="102"/>
      <c r="R1747" s="48" t="s">
        <v>1690</v>
      </c>
      <c r="S1747" s="48" t="s">
        <v>166</v>
      </c>
      <c r="T1747" s="215">
        <v>106</v>
      </c>
      <c r="U1747" s="48" t="str">
        <f>IFERROR(INDEX('TAXA DE OCUP. RECUR.'!$F$1:$F$60, MATCH(T1747, 'TAXA DE OCUP. RECUR.'!$E$1:$E$60, 0)),"")</f>
        <v>PLAINA DE MESA POREBA - [106]</v>
      </c>
      <c r="V1747" s="216">
        <v>11.79</v>
      </c>
      <c r="W1747" s="102"/>
      <c r="X1747" s="229">
        <v>46202</v>
      </c>
      <c r="Y1747" s="229">
        <v>46176</v>
      </c>
      <c r="Z1747" s="47">
        <f t="shared" si="203"/>
        <v>27</v>
      </c>
      <c r="AA1747" s="47">
        <f t="shared" si="204"/>
        <v>23</v>
      </c>
      <c r="AB1747" s="47" t="str">
        <f t="shared" si="200"/>
        <v>jun</v>
      </c>
      <c r="AC1747" s="47" t="str">
        <f t="shared" si="201"/>
        <v>2026</v>
      </c>
      <c r="AD1747" s="165">
        <f t="shared" si="202"/>
        <v>1</v>
      </c>
    </row>
    <row r="1748" spans="1:30" x14ac:dyDescent="0.25">
      <c r="A1748" s="48" t="s">
        <v>2199</v>
      </c>
      <c r="B1748" s="48"/>
      <c r="C1748" s="48"/>
      <c r="D1748" s="48"/>
      <c r="E1748" s="47" t="s">
        <v>38</v>
      </c>
      <c r="F1748" s="48" t="s">
        <v>563</v>
      </c>
      <c r="G1748" s="48" t="s">
        <v>11</v>
      </c>
      <c r="H1748" s="48" t="s">
        <v>2207</v>
      </c>
      <c r="I1748" s="48">
        <v>1</v>
      </c>
      <c r="J1748" s="48" t="s">
        <v>1146</v>
      </c>
      <c r="K1748" s="48" t="s">
        <v>1487</v>
      </c>
      <c r="M1748" s="48" t="str">
        <f>_xlfn.XLOOKUP(BASE!$A2480,dd_carteira_fundição!A:A,dd_carteira_fundição!G:G,"",0)</f>
        <v/>
      </c>
      <c r="N1748" s="48" t="s">
        <v>1164</v>
      </c>
      <c r="P1748" s="48" t="s">
        <v>1138</v>
      </c>
      <c r="Q1748" s="102"/>
      <c r="R1748" s="48" t="s">
        <v>1690</v>
      </c>
      <c r="S1748" s="48" t="s">
        <v>167</v>
      </c>
      <c r="T1748" s="215">
        <v>151</v>
      </c>
      <c r="U1748" s="48" t="str">
        <f>IFERROR(INDEX('TAXA DE OCUP. RECUR.'!$F$1:$F$60, MATCH(T1748, 'TAXA DE OCUP. RECUR.'!$E$1:$E$60, 0)),"")</f>
        <v>MANDRILH. FISHER MILL - [151]</v>
      </c>
      <c r="V1748" s="216">
        <v>1.718181818181818</v>
      </c>
      <c r="W1748" s="102"/>
      <c r="X1748" s="229">
        <v>46203</v>
      </c>
      <c r="Y1748" s="229">
        <v>46176</v>
      </c>
      <c r="Z1748" s="47">
        <f t="shared" si="203"/>
        <v>27</v>
      </c>
      <c r="AA1748" s="47">
        <f t="shared" si="204"/>
        <v>23</v>
      </c>
      <c r="AB1748" s="47" t="str">
        <f t="shared" si="200"/>
        <v>jun</v>
      </c>
      <c r="AC1748" s="47" t="str">
        <f t="shared" si="201"/>
        <v>2026</v>
      </c>
      <c r="AD1748" s="165">
        <f t="shared" si="202"/>
        <v>1</v>
      </c>
    </row>
    <row r="1749" spans="1:30" x14ac:dyDescent="0.25">
      <c r="A1749" s="48" t="s">
        <v>2199</v>
      </c>
      <c r="B1749" s="48"/>
      <c r="C1749" s="48"/>
      <c r="D1749" s="48"/>
      <c r="E1749" s="47" t="s">
        <v>38</v>
      </c>
      <c r="F1749" s="48" t="s">
        <v>563</v>
      </c>
      <c r="G1749" s="48" t="s">
        <v>11</v>
      </c>
      <c r="H1749" s="48" t="s">
        <v>2207</v>
      </c>
      <c r="I1749" s="48">
        <v>1</v>
      </c>
      <c r="J1749" s="48" t="s">
        <v>1146</v>
      </c>
      <c r="K1749" s="48" t="s">
        <v>1487</v>
      </c>
      <c r="M1749" s="48" t="str">
        <f>_xlfn.XLOOKUP(BASE!$A2481,dd_carteira_fundição!A:A,dd_carteira_fundição!G:G,"",0)</f>
        <v/>
      </c>
      <c r="N1749" s="48" t="s">
        <v>1164</v>
      </c>
      <c r="P1749" s="48" t="s">
        <v>1138</v>
      </c>
      <c r="Q1749" s="102"/>
      <c r="R1749" s="48" t="s">
        <v>1690</v>
      </c>
      <c r="S1749" s="48" t="s">
        <v>168</v>
      </c>
      <c r="T1749" s="215">
        <v>560</v>
      </c>
      <c r="U1749" s="48" t="str">
        <f>IFERROR(INDEX('TAXA DE OCUP. RECUR.'!$F$1:$F$60, MATCH(T1749, 'TAXA DE OCUP. RECUR.'!$E$1:$E$60, 0)),"")</f>
        <v>FRESA DROPP HEINN - [560]</v>
      </c>
      <c r="V1749" s="216">
        <v>8.64</v>
      </c>
      <c r="W1749" s="102"/>
      <c r="X1749" s="229">
        <v>46204</v>
      </c>
      <c r="Y1749" s="229">
        <v>46176</v>
      </c>
      <c r="Z1749" s="47">
        <f t="shared" si="203"/>
        <v>27</v>
      </c>
      <c r="AA1749" s="47">
        <f t="shared" si="204"/>
        <v>23</v>
      </c>
      <c r="AB1749" s="47" t="str">
        <f t="shared" si="200"/>
        <v>jul</v>
      </c>
      <c r="AC1749" s="47" t="str">
        <f t="shared" si="201"/>
        <v>2026</v>
      </c>
      <c r="AD1749" s="165">
        <f t="shared" si="202"/>
        <v>1</v>
      </c>
    </row>
    <row r="1750" spans="1:30" x14ac:dyDescent="0.25">
      <c r="A1750" s="48" t="s">
        <v>2199</v>
      </c>
      <c r="B1750" s="48"/>
      <c r="C1750" s="48"/>
      <c r="D1750" s="48"/>
      <c r="E1750" s="47" t="s">
        <v>38</v>
      </c>
      <c r="F1750" s="48" t="s">
        <v>563</v>
      </c>
      <c r="G1750" s="48" t="s">
        <v>11</v>
      </c>
      <c r="H1750" s="48" t="s">
        <v>2207</v>
      </c>
      <c r="I1750" s="48">
        <v>1</v>
      </c>
      <c r="J1750" s="48" t="s">
        <v>1146</v>
      </c>
      <c r="K1750" s="48" t="s">
        <v>1487</v>
      </c>
      <c r="M1750" s="48" t="str">
        <f>_xlfn.XLOOKUP(BASE!$A2482,dd_carteira_fundição!A:A,dd_carteira_fundição!G:G,"",0)</f>
        <v/>
      </c>
      <c r="N1750" s="48" t="s">
        <v>1164</v>
      </c>
      <c r="P1750" s="48" t="s">
        <v>1138</v>
      </c>
      <c r="Q1750" s="102"/>
      <c r="R1750" s="48" t="s">
        <v>1690</v>
      </c>
      <c r="S1750" s="48" t="s">
        <v>169</v>
      </c>
      <c r="T1750" s="215">
        <v>610</v>
      </c>
      <c r="U1750" s="48" t="str">
        <f>IFERROR(INDEX('TAXA DE OCUP. RECUR.'!$F$1:$F$60, MATCH(T1750, 'TAXA DE OCUP. RECUR.'!$E$1:$E$60, 0)),"")</f>
        <v>FRESADORA HEYLIGENTASDE - [610]</v>
      </c>
      <c r="V1750" s="216">
        <v>4.8766402952109127</v>
      </c>
      <c r="W1750" s="102"/>
      <c r="X1750" s="229">
        <v>46206</v>
      </c>
      <c r="Y1750" s="229">
        <v>46176</v>
      </c>
      <c r="Z1750" s="47">
        <f t="shared" si="203"/>
        <v>27</v>
      </c>
      <c r="AA1750" s="47">
        <f t="shared" si="204"/>
        <v>23</v>
      </c>
      <c r="AB1750" s="47" t="str">
        <f t="shared" si="200"/>
        <v>jul</v>
      </c>
      <c r="AC1750" s="47" t="str">
        <f t="shared" si="201"/>
        <v>2026</v>
      </c>
      <c r="AD1750" s="165">
        <f t="shared" si="202"/>
        <v>1</v>
      </c>
    </row>
    <row r="1751" spans="1:30" x14ac:dyDescent="0.25">
      <c r="A1751" s="48" t="s">
        <v>2199</v>
      </c>
      <c r="B1751" s="48"/>
      <c r="C1751" s="48"/>
      <c r="D1751" s="48"/>
      <c r="E1751" s="47" t="s">
        <v>38</v>
      </c>
      <c r="F1751" s="48" t="s">
        <v>563</v>
      </c>
      <c r="G1751" s="48" t="s">
        <v>11</v>
      </c>
      <c r="H1751" s="48" t="s">
        <v>2207</v>
      </c>
      <c r="I1751" s="48">
        <v>1</v>
      </c>
      <c r="J1751" s="48" t="s">
        <v>1146</v>
      </c>
      <c r="K1751" s="48" t="s">
        <v>1487</v>
      </c>
      <c r="M1751" s="48" t="str">
        <f>_xlfn.XLOOKUP(BASE!$A2483,dd_carteira_fundição!A:A,dd_carteira_fundição!G:G,"",0)</f>
        <v/>
      </c>
      <c r="N1751" s="48" t="s">
        <v>1164</v>
      </c>
      <c r="P1751" s="48" t="s">
        <v>1138</v>
      </c>
      <c r="Q1751" s="102"/>
      <c r="R1751" s="48" t="s">
        <v>1690</v>
      </c>
      <c r="S1751" s="48" t="s">
        <v>170</v>
      </c>
      <c r="T1751" s="215">
        <v>610</v>
      </c>
      <c r="U1751" s="48" t="str">
        <f>IFERROR(INDEX('TAXA DE OCUP. RECUR.'!$F$1:$F$60, MATCH(T1751, 'TAXA DE OCUP. RECUR.'!$E$1:$E$60, 0)),"")</f>
        <v>FRESADORA HEYLIGENTASDE - [610]</v>
      </c>
      <c r="V1751" s="216">
        <v>1.6849271012006861</v>
      </c>
      <c r="W1751" s="102"/>
      <c r="X1751" s="229">
        <v>46206</v>
      </c>
      <c r="Y1751" s="229">
        <v>46176</v>
      </c>
      <c r="Z1751" s="47">
        <f t="shared" si="203"/>
        <v>27</v>
      </c>
      <c r="AA1751" s="47">
        <f t="shared" si="204"/>
        <v>23</v>
      </c>
      <c r="AB1751" s="47" t="str">
        <f t="shared" si="200"/>
        <v>jul</v>
      </c>
      <c r="AC1751" s="47" t="str">
        <f t="shared" si="201"/>
        <v>2026</v>
      </c>
      <c r="AD1751" s="165">
        <f t="shared" si="202"/>
        <v>1</v>
      </c>
    </row>
    <row r="1752" spans="1:30" x14ac:dyDescent="0.25">
      <c r="A1752" s="48" t="s">
        <v>2199</v>
      </c>
      <c r="B1752" s="48"/>
      <c r="C1752" s="48"/>
      <c r="D1752" s="48"/>
      <c r="E1752" s="47" t="s">
        <v>38</v>
      </c>
      <c r="F1752" s="48" t="s">
        <v>563</v>
      </c>
      <c r="G1752" s="48" t="s">
        <v>11</v>
      </c>
      <c r="H1752" s="48" t="s">
        <v>2207</v>
      </c>
      <c r="I1752" s="48">
        <v>1</v>
      </c>
      <c r="J1752" s="48" t="s">
        <v>1146</v>
      </c>
      <c r="K1752" s="48" t="s">
        <v>1487</v>
      </c>
      <c r="M1752" s="48" t="str">
        <f>_xlfn.XLOOKUP(BASE!$A2484,dd_carteira_fundição!A:A,dd_carteira_fundição!G:G,"",0)</f>
        <v/>
      </c>
      <c r="N1752" s="48" t="s">
        <v>1164</v>
      </c>
      <c r="P1752" s="48" t="s">
        <v>1138</v>
      </c>
      <c r="Q1752" s="102"/>
      <c r="R1752" s="48" t="s">
        <v>158</v>
      </c>
      <c r="S1752" s="48" t="s">
        <v>158</v>
      </c>
      <c r="T1752" s="215">
        <v>2</v>
      </c>
      <c r="U1752" s="48" t="str">
        <f>IFERROR(INDEX('TAXA DE OCUP. RECUR.'!$F$1:$F$60, MATCH(T1752, 'TAXA DE OCUP. RECUR.'!$E$1:$E$60, 0)),"")</f>
        <v>EXPEDIÇÃO</v>
      </c>
      <c r="V1752" s="216">
        <v>1</v>
      </c>
      <c r="W1752" s="102"/>
      <c r="X1752" s="229" t="str">
        <f>_xlfn.XLOOKUP(H1752,'CARTEIRA GERAL - USI.'!J:J,'CARTEIRA GERAL - USI.'!$O:$O,"",0)</f>
        <v/>
      </c>
      <c r="Y1752" s="229"/>
      <c r="Z1752" s="47" t="str">
        <f t="shared" si="203"/>
        <v/>
      </c>
      <c r="AA1752" s="47" t="str">
        <f t="shared" si="204"/>
        <v/>
      </c>
      <c r="AB1752" s="47" t="str">
        <f t="shared" si="200"/>
        <v/>
      </c>
      <c r="AC1752" s="47" t="str">
        <f t="shared" si="201"/>
        <v/>
      </c>
      <c r="AD1752" s="165" t="str">
        <f t="shared" si="202"/>
        <v/>
      </c>
    </row>
    <row r="1753" spans="1:30" x14ac:dyDescent="0.25">
      <c r="A1753" s="48" t="s">
        <v>2200</v>
      </c>
      <c r="B1753" s="48"/>
      <c r="C1753" s="48"/>
      <c r="D1753" s="48"/>
      <c r="E1753" s="47" t="s">
        <v>38</v>
      </c>
      <c r="F1753" s="48" t="s">
        <v>563</v>
      </c>
      <c r="G1753" s="48" t="s">
        <v>11</v>
      </c>
      <c r="H1753" s="48" t="s">
        <v>2207</v>
      </c>
      <c r="I1753" s="48">
        <v>1</v>
      </c>
      <c r="J1753" s="48" t="s">
        <v>1146</v>
      </c>
      <c r="K1753" s="48" t="s">
        <v>1487</v>
      </c>
      <c r="M1753" s="48" t="str">
        <f>_xlfn.XLOOKUP(BASE!$A2485,dd_carteira_fundição!A:A,dd_carteira_fundição!G:G,"",0)</f>
        <v/>
      </c>
      <c r="N1753" s="48" t="s">
        <v>1164</v>
      </c>
      <c r="P1753" s="48" t="s">
        <v>1138</v>
      </c>
      <c r="Q1753" s="102"/>
      <c r="R1753" s="48" t="s">
        <v>1687</v>
      </c>
      <c r="S1753" s="48" t="s">
        <v>1156</v>
      </c>
      <c r="T1753" s="215">
        <v>1</v>
      </c>
      <c r="U1753" s="48" t="str">
        <f>IFERROR(INDEX('TAXA DE OCUP. RECUR.'!$F$1:$F$60, MATCH(T1753, 'TAXA DE OCUP. RECUR.'!$E$1:$E$60, 0)),"")</f>
        <v>FUNDIÇÃO MORENO</v>
      </c>
      <c r="V1753" s="216">
        <v>1</v>
      </c>
      <c r="W1753" s="102"/>
      <c r="X1753" s="229" t="str">
        <f>_xlfn.XLOOKUP(H1753,'CARTEIRA GERAL - USI.'!$J:$J,'CARTEIRA GERAL - USI.'!N:N,"",0)</f>
        <v/>
      </c>
      <c r="Y1753" s="229"/>
      <c r="Z1753" s="47" t="str">
        <f t="shared" si="203"/>
        <v/>
      </c>
      <c r="AA1753" s="47" t="str">
        <f t="shared" si="204"/>
        <v/>
      </c>
      <c r="AB1753" s="47" t="str">
        <f t="shared" si="200"/>
        <v/>
      </c>
      <c r="AC1753" s="47" t="str">
        <f t="shared" si="201"/>
        <v/>
      </c>
      <c r="AD1753" s="165" t="str">
        <f t="shared" si="202"/>
        <v/>
      </c>
    </row>
    <row r="1754" spans="1:30" x14ac:dyDescent="0.25">
      <c r="A1754" s="48" t="s">
        <v>2200</v>
      </c>
      <c r="B1754" s="48"/>
      <c r="C1754" s="48"/>
      <c r="D1754" s="48"/>
      <c r="E1754" s="47" t="s">
        <v>38</v>
      </c>
      <c r="F1754" s="48" t="s">
        <v>563</v>
      </c>
      <c r="G1754" s="48" t="s">
        <v>11</v>
      </c>
      <c r="H1754" s="48" t="s">
        <v>2207</v>
      </c>
      <c r="I1754" s="48">
        <v>1</v>
      </c>
      <c r="J1754" s="48" t="s">
        <v>1146</v>
      </c>
      <c r="K1754" s="48" t="s">
        <v>1487</v>
      </c>
      <c r="M1754" s="48" t="str">
        <f>_xlfn.XLOOKUP(BASE!$A2486,dd_carteira_fundição!A:A,dd_carteira_fundição!G:G,"",0)</f>
        <v/>
      </c>
      <c r="N1754" s="48" t="s">
        <v>1164</v>
      </c>
      <c r="P1754" s="48" t="s">
        <v>1138</v>
      </c>
      <c r="Q1754" s="102"/>
      <c r="R1754" s="48" t="s">
        <v>1690</v>
      </c>
      <c r="S1754" s="48" t="s">
        <v>166</v>
      </c>
      <c r="T1754" s="215">
        <v>106</v>
      </c>
      <c r="U1754" s="48" t="str">
        <f>IFERROR(INDEX('TAXA DE OCUP. RECUR.'!$F$1:$F$60, MATCH(T1754, 'TAXA DE OCUP. RECUR.'!$E$1:$E$60, 0)),"")</f>
        <v>PLAINA DE MESA POREBA - [106]</v>
      </c>
      <c r="V1754" s="216">
        <v>11.79</v>
      </c>
      <c r="W1754" s="102"/>
      <c r="X1754" s="229">
        <f>X1747+1</f>
        <v>46203</v>
      </c>
      <c r="Y1754" s="229"/>
      <c r="Z1754" s="47">
        <f t="shared" si="203"/>
        <v>27</v>
      </c>
      <c r="AA1754" s="47" t="str">
        <f t="shared" si="204"/>
        <v/>
      </c>
      <c r="AB1754" s="47" t="str">
        <f t="shared" si="200"/>
        <v>jun</v>
      </c>
      <c r="AC1754" s="47" t="str">
        <f t="shared" si="201"/>
        <v>2026</v>
      </c>
      <c r="AD1754" s="165" t="str">
        <f t="shared" si="202"/>
        <v/>
      </c>
    </row>
    <row r="1755" spans="1:30" x14ac:dyDescent="0.25">
      <c r="A1755" s="48" t="s">
        <v>2200</v>
      </c>
      <c r="B1755" s="48"/>
      <c r="C1755" s="48"/>
      <c r="D1755" s="48"/>
      <c r="E1755" s="47" t="s">
        <v>38</v>
      </c>
      <c r="F1755" s="48" t="s">
        <v>563</v>
      </c>
      <c r="G1755" s="48" t="s">
        <v>11</v>
      </c>
      <c r="H1755" s="48" t="s">
        <v>2207</v>
      </c>
      <c r="I1755" s="48">
        <v>1</v>
      </c>
      <c r="J1755" s="48" t="s">
        <v>1146</v>
      </c>
      <c r="K1755" s="48" t="s">
        <v>1487</v>
      </c>
      <c r="M1755" s="48" t="str">
        <f>_xlfn.XLOOKUP(BASE!$A2487,dd_carteira_fundição!A:A,dd_carteira_fundição!G:G,"",0)</f>
        <v/>
      </c>
      <c r="N1755" s="48" t="s">
        <v>1164</v>
      </c>
      <c r="P1755" s="48" t="s">
        <v>1138</v>
      </c>
      <c r="Q1755" s="102"/>
      <c r="R1755" s="48" t="s">
        <v>1690</v>
      </c>
      <c r="S1755" s="48" t="s">
        <v>167</v>
      </c>
      <c r="T1755" s="215">
        <v>151</v>
      </c>
      <c r="U1755" s="48" t="str">
        <f>IFERROR(INDEX('TAXA DE OCUP. RECUR.'!$F$1:$F$60, MATCH(T1755, 'TAXA DE OCUP. RECUR.'!$E$1:$E$60, 0)),"")</f>
        <v>MANDRILH. FISHER MILL - [151]</v>
      </c>
      <c r="V1755" s="216">
        <v>1.718181818181818</v>
      </c>
      <c r="W1755" s="102"/>
      <c r="X1755" s="229">
        <f>X1748+1</f>
        <v>46204</v>
      </c>
      <c r="Y1755" s="229"/>
      <c r="Z1755" s="47">
        <f t="shared" si="203"/>
        <v>27</v>
      </c>
      <c r="AA1755" s="47" t="str">
        <f t="shared" si="204"/>
        <v/>
      </c>
      <c r="AB1755" s="47" t="str">
        <f t="shared" si="200"/>
        <v>jul</v>
      </c>
      <c r="AC1755" s="47" t="str">
        <f t="shared" si="201"/>
        <v>2026</v>
      </c>
      <c r="AD1755" s="165" t="str">
        <f t="shared" si="202"/>
        <v/>
      </c>
    </row>
    <row r="1756" spans="1:30" x14ac:dyDescent="0.25">
      <c r="A1756" s="48" t="s">
        <v>2200</v>
      </c>
      <c r="B1756" s="48"/>
      <c r="C1756" s="48"/>
      <c r="D1756" s="48"/>
      <c r="E1756" s="47" t="s">
        <v>38</v>
      </c>
      <c r="F1756" s="48" t="s">
        <v>563</v>
      </c>
      <c r="G1756" s="48" t="s">
        <v>11</v>
      </c>
      <c r="H1756" s="48" t="s">
        <v>2207</v>
      </c>
      <c r="I1756" s="48">
        <v>1</v>
      </c>
      <c r="J1756" s="48" t="s">
        <v>1146</v>
      </c>
      <c r="K1756" s="48" t="s">
        <v>1487</v>
      </c>
      <c r="M1756" s="48" t="str">
        <f>_xlfn.XLOOKUP(BASE!$A2488,dd_carteira_fundição!A:A,dd_carteira_fundição!G:G,"",0)</f>
        <v/>
      </c>
      <c r="N1756" s="48" t="s">
        <v>1164</v>
      </c>
      <c r="P1756" s="48" t="s">
        <v>1138</v>
      </c>
      <c r="Q1756" s="102"/>
      <c r="R1756" s="48" t="s">
        <v>1690</v>
      </c>
      <c r="S1756" s="48" t="s">
        <v>168</v>
      </c>
      <c r="T1756" s="215">
        <v>560</v>
      </c>
      <c r="U1756" s="48" t="str">
        <f>IFERROR(INDEX('TAXA DE OCUP. RECUR.'!$F$1:$F$60, MATCH(T1756, 'TAXA DE OCUP. RECUR.'!$E$1:$E$60, 0)),"")</f>
        <v>FRESA DROPP HEINN - [560]</v>
      </c>
      <c r="V1756" s="216">
        <v>8.64</v>
      </c>
      <c r="W1756" s="102"/>
      <c r="X1756" s="229">
        <f>X1749+1</f>
        <v>46205</v>
      </c>
      <c r="Y1756" s="229"/>
      <c r="Z1756" s="47">
        <f t="shared" si="203"/>
        <v>27</v>
      </c>
      <c r="AA1756" s="47" t="str">
        <f t="shared" si="204"/>
        <v/>
      </c>
      <c r="AB1756" s="47" t="str">
        <f t="shared" si="200"/>
        <v>jul</v>
      </c>
      <c r="AC1756" s="47" t="str">
        <f t="shared" si="201"/>
        <v>2026</v>
      </c>
      <c r="AD1756" s="165" t="str">
        <f t="shared" si="202"/>
        <v/>
      </c>
    </row>
    <row r="1757" spans="1:30" x14ac:dyDescent="0.25">
      <c r="A1757" s="48" t="s">
        <v>2200</v>
      </c>
      <c r="B1757" s="48"/>
      <c r="C1757" s="48"/>
      <c r="D1757" s="48"/>
      <c r="E1757" s="47" t="s">
        <v>38</v>
      </c>
      <c r="F1757" s="48" t="s">
        <v>563</v>
      </c>
      <c r="G1757" s="48" t="s">
        <v>11</v>
      </c>
      <c r="H1757" s="48" t="s">
        <v>2207</v>
      </c>
      <c r="I1757" s="48">
        <v>1</v>
      </c>
      <c r="J1757" s="48" t="s">
        <v>1146</v>
      </c>
      <c r="K1757" s="48" t="s">
        <v>1487</v>
      </c>
      <c r="M1757" s="48" t="str">
        <f>_xlfn.XLOOKUP(BASE!$A2489,dd_carteira_fundição!A:A,dd_carteira_fundição!G:G,"",0)</f>
        <v/>
      </c>
      <c r="N1757" s="48" t="s">
        <v>1164</v>
      </c>
      <c r="P1757" s="48" t="s">
        <v>1138</v>
      </c>
      <c r="Q1757" s="102"/>
      <c r="R1757" s="48" t="s">
        <v>1690</v>
      </c>
      <c r="S1757" s="48" t="s">
        <v>169</v>
      </c>
      <c r="T1757" s="215">
        <v>610</v>
      </c>
      <c r="U1757" s="48" t="str">
        <f>IFERROR(INDEX('TAXA DE OCUP. RECUR.'!$F$1:$F$60, MATCH(T1757, 'TAXA DE OCUP. RECUR.'!$E$1:$E$60, 0)),"")</f>
        <v>FRESADORA HEYLIGENTASDE - [610]</v>
      </c>
      <c r="V1757" s="216">
        <v>4.8766402952109127</v>
      </c>
      <c r="W1757" s="102"/>
      <c r="X1757" s="229">
        <f>X1750+1</f>
        <v>46207</v>
      </c>
      <c r="Y1757" s="229"/>
      <c r="Z1757" s="47">
        <f t="shared" si="203"/>
        <v>27</v>
      </c>
      <c r="AA1757" s="47" t="str">
        <f t="shared" si="204"/>
        <v/>
      </c>
      <c r="AB1757" s="47" t="str">
        <f t="shared" si="200"/>
        <v>jul</v>
      </c>
      <c r="AC1757" s="47" t="str">
        <f t="shared" si="201"/>
        <v>2026</v>
      </c>
      <c r="AD1757" s="165" t="str">
        <f t="shared" si="202"/>
        <v/>
      </c>
    </row>
    <row r="1758" spans="1:30" x14ac:dyDescent="0.25">
      <c r="A1758" s="48" t="s">
        <v>2200</v>
      </c>
      <c r="B1758" s="48"/>
      <c r="C1758" s="48"/>
      <c r="D1758" s="48"/>
      <c r="E1758" s="47" t="s">
        <v>38</v>
      </c>
      <c r="F1758" s="48" t="s">
        <v>563</v>
      </c>
      <c r="G1758" s="48" t="s">
        <v>11</v>
      </c>
      <c r="H1758" s="48" t="s">
        <v>2207</v>
      </c>
      <c r="I1758" s="48">
        <v>1</v>
      </c>
      <c r="J1758" s="48" t="s">
        <v>1146</v>
      </c>
      <c r="K1758" s="48" t="s">
        <v>1487</v>
      </c>
      <c r="M1758" s="48" t="str">
        <f>_xlfn.XLOOKUP(BASE!$A2490,dd_carteira_fundição!A:A,dd_carteira_fundição!G:G,"",0)</f>
        <v/>
      </c>
      <c r="N1758" s="48" t="s">
        <v>1164</v>
      </c>
      <c r="P1758" s="48" t="s">
        <v>1138</v>
      </c>
      <c r="Q1758" s="102"/>
      <c r="R1758" s="48" t="s">
        <v>1690</v>
      </c>
      <c r="S1758" s="48" t="s">
        <v>170</v>
      </c>
      <c r="T1758" s="215">
        <v>610</v>
      </c>
      <c r="U1758" s="48" t="str">
        <f>IFERROR(INDEX('TAXA DE OCUP. RECUR.'!$F$1:$F$60, MATCH(T1758, 'TAXA DE OCUP. RECUR.'!$E$1:$E$60, 0)),"")</f>
        <v>FRESADORA HEYLIGENTASDE - [610]</v>
      </c>
      <c r="V1758" s="216">
        <v>1.6849271012006861</v>
      </c>
      <c r="W1758" s="102"/>
      <c r="X1758" s="229">
        <f>X1751+1</f>
        <v>46207</v>
      </c>
      <c r="Y1758" s="229"/>
      <c r="Z1758" s="47">
        <f t="shared" si="203"/>
        <v>27</v>
      </c>
      <c r="AA1758" s="47" t="str">
        <f t="shared" si="204"/>
        <v/>
      </c>
      <c r="AB1758" s="47" t="str">
        <f t="shared" si="200"/>
        <v>jul</v>
      </c>
      <c r="AC1758" s="47" t="str">
        <f t="shared" si="201"/>
        <v>2026</v>
      </c>
      <c r="AD1758" s="165" t="str">
        <f t="shared" si="202"/>
        <v/>
      </c>
    </row>
    <row r="1759" spans="1:30" x14ac:dyDescent="0.25">
      <c r="A1759" s="48" t="s">
        <v>2200</v>
      </c>
      <c r="B1759" s="48"/>
      <c r="C1759" s="48"/>
      <c r="D1759" s="48"/>
      <c r="E1759" s="47" t="s">
        <v>38</v>
      </c>
      <c r="F1759" s="48" t="s">
        <v>563</v>
      </c>
      <c r="G1759" s="48" t="s">
        <v>11</v>
      </c>
      <c r="H1759" s="48" t="s">
        <v>2207</v>
      </c>
      <c r="I1759" s="48">
        <v>1</v>
      </c>
      <c r="J1759" s="48" t="s">
        <v>1146</v>
      </c>
      <c r="K1759" s="48" t="s">
        <v>1487</v>
      </c>
      <c r="M1759" s="48" t="str">
        <f>_xlfn.XLOOKUP(BASE!$A2491,dd_carteira_fundição!A:A,dd_carteira_fundição!G:G,"",0)</f>
        <v/>
      </c>
      <c r="N1759" s="48" t="s">
        <v>1164</v>
      </c>
      <c r="P1759" s="48" t="s">
        <v>1138</v>
      </c>
      <c r="Q1759" s="102"/>
      <c r="R1759" s="48" t="s">
        <v>158</v>
      </c>
      <c r="S1759" s="48" t="s">
        <v>158</v>
      </c>
      <c r="T1759" s="215">
        <v>2</v>
      </c>
      <c r="U1759" s="48" t="str">
        <f>IFERROR(INDEX('TAXA DE OCUP. RECUR.'!$F$1:$F$60, MATCH(T1759, 'TAXA DE OCUP. RECUR.'!$E$1:$E$60, 0)),"")</f>
        <v>EXPEDIÇÃO</v>
      </c>
      <c r="V1759" s="216">
        <v>1</v>
      </c>
      <c r="W1759" s="102"/>
      <c r="X1759" s="229" t="str">
        <f>_xlfn.XLOOKUP(H1759,'CARTEIRA GERAL - USI.'!J:J,'CARTEIRA GERAL - USI.'!$O:$O,"",0)</f>
        <v/>
      </c>
      <c r="Y1759" s="229"/>
      <c r="Z1759" s="47" t="str">
        <f t="shared" si="203"/>
        <v/>
      </c>
      <c r="AA1759" s="47" t="str">
        <f t="shared" si="204"/>
        <v/>
      </c>
      <c r="AB1759" s="47" t="str">
        <f t="shared" si="200"/>
        <v/>
      </c>
      <c r="AC1759" s="47" t="str">
        <f t="shared" si="201"/>
        <v/>
      </c>
      <c r="AD1759" s="165" t="str">
        <f t="shared" si="202"/>
        <v/>
      </c>
    </row>
    <row r="1760" spans="1:30" x14ac:dyDescent="0.25">
      <c r="A1760" s="48" t="s">
        <v>2201</v>
      </c>
      <c r="B1760" s="48"/>
      <c r="C1760" s="48"/>
      <c r="D1760" s="48"/>
      <c r="E1760" s="47" t="s">
        <v>38</v>
      </c>
      <c r="F1760" s="48" t="s">
        <v>563</v>
      </c>
      <c r="G1760" s="48" t="s">
        <v>11</v>
      </c>
      <c r="H1760" s="48" t="s">
        <v>2208</v>
      </c>
      <c r="I1760" s="48">
        <v>1</v>
      </c>
      <c r="J1760" s="48" t="s">
        <v>1146</v>
      </c>
      <c r="K1760" s="48" t="s">
        <v>1487</v>
      </c>
      <c r="M1760" s="48" t="str">
        <f>_xlfn.XLOOKUP(BASE!$A2492,dd_carteira_fundição!A:A,dd_carteira_fundição!G:G,"",0)</f>
        <v/>
      </c>
      <c r="N1760" s="48" t="s">
        <v>1164</v>
      </c>
      <c r="P1760" s="48" t="s">
        <v>1138</v>
      </c>
      <c r="Q1760" s="102"/>
      <c r="R1760" s="48" t="s">
        <v>1687</v>
      </c>
      <c r="S1760" s="48" t="s">
        <v>1156</v>
      </c>
      <c r="T1760" s="215">
        <v>1</v>
      </c>
      <c r="U1760" s="48" t="str">
        <f>IFERROR(INDEX('TAXA DE OCUP. RECUR.'!$F$1:$F$60, MATCH(T1760, 'TAXA DE OCUP. RECUR.'!$E$1:$E$60, 0)),"")</f>
        <v>FUNDIÇÃO MORENO</v>
      </c>
      <c r="V1760" s="216">
        <v>1</v>
      </c>
      <c r="W1760" s="102"/>
      <c r="X1760" s="229" t="str">
        <f>_xlfn.XLOOKUP(H1760,'CARTEIRA GERAL - USI.'!$J:$J,'CARTEIRA GERAL - USI.'!N:N,"",0)</f>
        <v/>
      </c>
      <c r="Y1760" s="229"/>
      <c r="Z1760" s="47" t="str">
        <f t="shared" si="203"/>
        <v/>
      </c>
      <c r="AA1760" s="47" t="str">
        <f t="shared" si="204"/>
        <v/>
      </c>
      <c r="AB1760" s="47" t="str">
        <f t="shared" si="200"/>
        <v/>
      </c>
      <c r="AC1760" s="47" t="str">
        <f t="shared" si="201"/>
        <v/>
      </c>
      <c r="AD1760" s="165" t="str">
        <f t="shared" si="202"/>
        <v/>
      </c>
    </row>
    <row r="1761" spans="1:30" x14ac:dyDescent="0.25">
      <c r="A1761" s="48" t="s">
        <v>2201</v>
      </c>
      <c r="B1761" s="48"/>
      <c r="C1761" s="48"/>
      <c r="D1761" s="48"/>
      <c r="E1761" s="47" t="s">
        <v>38</v>
      </c>
      <c r="F1761" s="48" t="s">
        <v>563</v>
      </c>
      <c r="G1761" s="48" t="s">
        <v>11</v>
      </c>
      <c r="H1761" s="48" t="s">
        <v>2208</v>
      </c>
      <c r="I1761" s="48">
        <v>1</v>
      </c>
      <c r="J1761" s="48" t="s">
        <v>1146</v>
      </c>
      <c r="K1761" s="48" t="s">
        <v>1487</v>
      </c>
      <c r="M1761" s="48" t="str">
        <f>_xlfn.XLOOKUP(BASE!$A2493,dd_carteira_fundição!A:A,dd_carteira_fundição!G:G,"",0)</f>
        <v/>
      </c>
      <c r="N1761" s="48" t="s">
        <v>1164</v>
      </c>
      <c r="P1761" s="48" t="s">
        <v>1138</v>
      </c>
      <c r="Q1761" s="102"/>
      <c r="R1761" s="48" t="s">
        <v>1690</v>
      </c>
      <c r="S1761" s="48" t="s">
        <v>166</v>
      </c>
      <c r="T1761" s="215">
        <v>106</v>
      </c>
      <c r="U1761" s="48" t="str">
        <f>IFERROR(INDEX('TAXA DE OCUP. RECUR.'!$F$1:$F$60, MATCH(T1761, 'TAXA DE OCUP. RECUR.'!$E$1:$E$60, 0)),"")</f>
        <v>PLAINA DE MESA POREBA - [106]</v>
      </c>
      <c r="V1761" s="216">
        <v>11.79</v>
      </c>
      <c r="W1761" s="102"/>
      <c r="X1761" s="229">
        <v>46203</v>
      </c>
      <c r="Y1761" s="229"/>
      <c r="Z1761" s="47">
        <f t="shared" si="203"/>
        <v>27</v>
      </c>
      <c r="AA1761" s="47" t="str">
        <f t="shared" si="204"/>
        <v/>
      </c>
      <c r="AB1761" s="47" t="str">
        <f t="shared" si="200"/>
        <v>jun</v>
      </c>
      <c r="AC1761" s="47" t="str">
        <f t="shared" si="201"/>
        <v>2026</v>
      </c>
      <c r="AD1761" s="165" t="str">
        <f t="shared" si="202"/>
        <v/>
      </c>
    </row>
    <row r="1762" spans="1:30" x14ac:dyDescent="0.25">
      <c r="A1762" s="48" t="s">
        <v>2201</v>
      </c>
      <c r="B1762" s="48"/>
      <c r="C1762" s="48"/>
      <c r="D1762" s="48"/>
      <c r="E1762" s="47" t="s">
        <v>38</v>
      </c>
      <c r="F1762" s="48" t="s">
        <v>563</v>
      </c>
      <c r="G1762" s="48" t="s">
        <v>11</v>
      </c>
      <c r="H1762" s="48" t="s">
        <v>2208</v>
      </c>
      <c r="I1762" s="48">
        <v>1</v>
      </c>
      <c r="J1762" s="48" t="s">
        <v>1146</v>
      </c>
      <c r="K1762" s="48" t="s">
        <v>1487</v>
      </c>
      <c r="M1762" s="48" t="str">
        <f>_xlfn.XLOOKUP(BASE!$A2494,dd_carteira_fundição!A:A,dd_carteira_fundição!G:G,"",0)</f>
        <v/>
      </c>
      <c r="N1762" s="48" t="s">
        <v>1164</v>
      </c>
      <c r="P1762" s="48" t="s">
        <v>1138</v>
      </c>
      <c r="Q1762" s="102"/>
      <c r="R1762" s="48" t="s">
        <v>1690</v>
      </c>
      <c r="S1762" s="48" t="s">
        <v>167</v>
      </c>
      <c r="T1762" s="215">
        <v>151</v>
      </c>
      <c r="U1762" s="48" t="str">
        <f>IFERROR(INDEX('TAXA DE OCUP. RECUR.'!$F$1:$F$60, MATCH(T1762, 'TAXA DE OCUP. RECUR.'!$E$1:$E$60, 0)),"")</f>
        <v>MANDRILH. FISHER MILL - [151]</v>
      </c>
      <c r="V1762" s="216">
        <v>1.718181818181818</v>
      </c>
      <c r="W1762" s="102"/>
      <c r="X1762" s="229">
        <v>46204</v>
      </c>
      <c r="Y1762" s="229"/>
      <c r="Z1762" s="47">
        <f t="shared" si="203"/>
        <v>27</v>
      </c>
      <c r="AA1762" s="47" t="str">
        <f t="shared" si="204"/>
        <v/>
      </c>
      <c r="AB1762" s="47" t="str">
        <f t="shared" si="200"/>
        <v>jul</v>
      </c>
      <c r="AC1762" s="47" t="str">
        <f t="shared" si="201"/>
        <v>2026</v>
      </c>
      <c r="AD1762" s="165" t="str">
        <f t="shared" si="202"/>
        <v/>
      </c>
    </row>
    <row r="1763" spans="1:30" x14ac:dyDescent="0.25">
      <c r="A1763" s="48" t="s">
        <v>2201</v>
      </c>
      <c r="B1763" s="48"/>
      <c r="C1763" s="48"/>
      <c r="D1763" s="48"/>
      <c r="E1763" s="47" t="s">
        <v>38</v>
      </c>
      <c r="F1763" s="48" t="s">
        <v>563</v>
      </c>
      <c r="G1763" s="48" t="s">
        <v>11</v>
      </c>
      <c r="H1763" s="48" t="s">
        <v>2208</v>
      </c>
      <c r="I1763" s="48">
        <v>1</v>
      </c>
      <c r="J1763" s="48" t="s">
        <v>1146</v>
      </c>
      <c r="K1763" s="48" t="s">
        <v>1487</v>
      </c>
      <c r="M1763" s="48" t="str">
        <f>_xlfn.XLOOKUP(BASE!$A2495,dd_carteira_fundição!A:A,dd_carteira_fundição!G:G,"",0)</f>
        <v/>
      </c>
      <c r="N1763" s="48" t="s">
        <v>1164</v>
      </c>
      <c r="P1763" s="48" t="s">
        <v>1138</v>
      </c>
      <c r="Q1763" s="102"/>
      <c r="R1763" s="48" t="s">
        <v>1690</v>
      </c>
      <c r="S1763" s="48" t="s">
        <v>168</v>
      </c>
      <c r="T1763" s="215">
        <v>560</v>
      </c>
      <c r="U1763" s="48" t="str">
        <f>IFERROR(INDEX('TAXA DE OCUP. RECUR.'!$F$1:$F$60, MATCH(T1763, 'TAXA DE OCUP. RECUR.'!$E$1:$E$60, 0)),"")</f>
        <v>FRESA DROPP HEINN - [560]</v>
      </c>
      <c r="V1763" s="216">
        <v>8.64</v>
      </c>
      <c r="W1763" s="102"/>
      <c r="X1763" s="229">
        <v>46205</v>
      </c>
      <c r="Y1763" s="229"/>
      <c r="Z1763" s="47">
        <f t="shared" si="203"/>
        <v>27</v>
      </c>
      <c r="AA1763" s="47" t="str">
        <f t="shared" si="204"/>
        <v/>
      </c>
      <c r="AB1763" s="47" t="str">
        <f t="shared" si="200"/>
        <v>jul</v>
      </c>
      <c r="AC1763" s="47" t="str">
        <f t="shared" si="201"/>
        <v>2026</v>
      </c>
      <c r="AD1763" s="165" t="str">
        <f t="shared" si="202"/>
        <v/>
      </c>
    </row>
    <row r="1764" spans="1:30" x14ac:dyDescent="0.25">
      <c r="A1764" s="48" t="s">
        <v>2201</v>
      </c>
      <c r="B1764" s="48"/>
      <c r="C1764" s="48"/>
      <c r="D1764" s="48"/>
      <c r="E1764" s="47" t="s">
        <v>38</v>
      </c>
      <c r="F1764" s="48" t="s">
        <v>563</v>
      </c>
      <c r="G1764" s="48" t="s">
        <v>11</v>
      </c>
      <c r="H1764" s="48" t="s">
        <v>2208</v>
      </c>
      <c r="I1764" s="48">
        <v>1</v>
      </c>
      <c r="J1764" s="48" t="s">
        <v>1146</v>
      </c>
      <c r="K1764" s="48" t="s">
        <v>1487</v>
      </c>
      <c r="M1764" s="48" t="str">
        <f>_xlfn.XLOOKUP(BASE!$A2496,dd_carteira_fundição!A:A,dd_carteira_fundição!G:G,"",0)</f>
        <v/>
      </c>
      <c r="N1764" s="48" t="s">
        <v>1164</v>
      </c>
      <c r="P1764" s="48" t="s">
        <v>1138</v>
      </c>
      <c r="Q1764" s="102"/>
      <c r="R1764" s="48" t="s">
        <v>1690</v>
      </c>
      <c r="S1764" s="48" t="s">
        <v>169</v>
      </c>
      <c r="T1764" s="215">
        <v>610</v>
      </c>
      <c r="U1764" s="48" t="str">
        <f>IFERROR(INDEX('TAXA DE OCUP. RECUR.'!$F$1:$F$60, MATCH(T1764, 'TAXA DE OCUP. RECUR.'!$E$1:$E$60, 0)),"")</f>
        <v>FRESADORA HEYLIGENTASDE - [610]</v>
      </c>
      <c r="V1764" s="216">
        <v>4.8766402952109127</v>
      </c>
      <c r="W1764" s="102"/>
      <c r="X1764" s="229">
        <v>46207</v>
      </c>
      <c r="Y1764" s="229"/>
      <c r="Z1764" s="47">
        <f t="shared" si="203"/>
        <v>27</v>
      </c>
      <c r="AA1764" s="47" t="str">
        <f t="shared" si="204"/>
        <v/>
      </c>
      <c r="AB1764" s="47" t="str">
        <f t="shared" si="200"/>
        <v>jul</v>
      </c>
      <c r="AC1764" s="47" t="str">
        <f t="shared" si="201"/>
        <v>2026</v>
      </c>
      <c r="AD1764" s="165" t="str">
        <f t="shared" si="202"/>
        <v/>
      </c>
    </row>
    <row r="1765" spans="1:30" x14ac:dyDescent="0.25">
      <c r="A1765" s="48" t="s">
        <v>2201</v>
      </c>
      <c r="B1765" s="48"/>
      <c r="C1765" s="48"/>
      <c r="D1765" s="48"/>
      <c r="E1765" s="47" t="s">
        <v>38</v>
      </c>
      <c r="F1765" s="48" t="s">
        <v>563</v>
      </c>
      <c r="G1765" s="48" t="s">
        <v>11</v>
      </c>
      <c r="H1765" s="48" t="s">
        <v>2208</v>
      </c>
      <c r="I1765" s="48">
        <v>1</v>
      </c>
      <c r="J1765" s="48" t="s">
        <v>1146</v>
      </c>
      <c r="K1765" s="48" t="s">
        <v>1487</v>
      </c>
      <c r="M1765" s="48">
        <f>_xlfn.XLOOKUP(BASE!$A2497,dd_carteira_fundição!A:A,dd_carteira_fundição!G:G,"",0)</f>
        <v>170</v>
      </c>
      <c r="N1765" s="48" t="s">
        <v>1164</v>
      </c>
      <c r="P1765" s="48" t="s">
        <v>1138</v>
      </c>
      <c r="Q1765" s="102"/>
      <c r="R1765" s="48" t="s">
        <v>1690</v>
      </c>
      <c r="S1765" s="48" t="s">
        <v>170</v>
      </c>
      <c r="T1765" s="215">
        <v>610</v>
      </c>
      <c r="U1765" s="48" t="str">
        <f>IFERROR(INDEX('TAXA DE OCUP. RECUR.'!$F$1:$F$60, MATCH(T1765, 'TAXA DE OCUP. RECUR.'!$E$1:$E$60, 0)),"")</f>
        <v>FRESADORA HEYLIGENTASDE - [610]</v>
      </c>
      <c r="V1765" s="216">
        <v>1.6849271012006861</v>
      </c>
      <c r="W1765" s="102"/>
      <c r="X1765" s="229">
        <v>46207</v>
      </c>
      <c r="Y1765" s="229"/>
      <c r="Z1765" s="47">
        <f t="shared" si="203"/>
        <v>27</v>
      </c>
      <c r="AA1765" s="47" t="str">
        <f t="shared" si="204"/>
        <v/>
      </c>
      <c r="AB1765" s="47" t="str">
        <f t="shared" si="200"/>
        <v>jul</v>
      </c>
      <c r="AC1765" s="47" t="str">
        <f t="shared" si="201"/>
        <v>2026</v>
      </c>
      <c r="AD1765" s="165" t="str">
        <f t="shared" si="202"/>
        <v/>
      </c>
    </row>
    <row r="1766" spans="1:30" x14ac:dyDescent="0.25">
      <c r="A1766" s="48" t="s">
        <v>2201</v>
      </c>
      <c r="B1766" s="48"/>
      <c r="C1766" s="48"/>
      <c r="D1766" s="48"/>
      <c r="E1766" s="47" t="s">
        <v>38</v>
      </c>
      <c r="F1766" s="48" t="s">
        <v>563</v>
      </c>
      <c r="G1766" s="48" t="s">
        <v>11</v>
      </c>
      <c r="H1766" s="48" t="s">
        <v>2208</v>
      </c>
      <c r="I1766" s="48">
        <v>1</v>
      </c>
      <c r="J1766" s="48" t="s">
        <v>1146</v>
      </c>
      <c r="K1766" s="48" t="s">
        <v>1487</v>
      </c>
      <c r="M1766" s="48">
        <f>_xlfn.XLOOKUP(BASE!$A2498,dd_carteira_fundição!A:A,dd_carteira_fundição!G:G,"",0)</f>
        <v>170</v>
      </c>
      <c r="N1766" s="48" t="s">
        <v>1164</v>
      </c>
      <c r="P1766" s="48" t="s">
        <v>1138</v>
      </c>
      <c r="Q1766" s="102"/>
      <c r="R1766" s="48" t="s">
        <v>158</v>
      </c>
      <c r="S1766" s="48" t="s">
        <v>158</v>
      </c>
      <c r="T1766" s="215">
        <v>2</v>
      </c>
      <c r="U1766" s="48" t="str">
        <f>IFERROR(INDEX('TAXA DE OCUP. RECUR.'!$F$1:$F$60, MATCH(T1766, 'TAXA DE OCUP. RECUR.'!$E$1:$E$60, 0)),"")</f>
        <v>EXPEDIÇÃO</v>
      </c>
      <c r="V1766" s="216">
        <v>1</v>
      </c>
      <c r="W1766" s="102"/>
      <c r="X1766" s="229" t="str">
        <f>_xlfn.XLOOKUP(H1766,'CARTEIRA GERAL - USI.'!J:J,'CARTEIRA GERAL - USI.'!$O:$O,"",0)</f>
        <v/>
      </c>
      <c r="Y1766" s="229"/>
      <c r="Z1766" s="47" t="str">
        <f t="shared" si="203"/>
        <v/>
      </c>
      <c r="AA1766" s="47" t="str">
        <f t="shared" si="204"/>
        <v/>
      </c>
      <c r="AB1766" s="47" t="str">
        <f t="shared" si="200"/>
        <v/>
      </c>
      <c r="AC1766" s="47" t="str">
        <f t="shared" si="201"/>
        <v/>
      </c>
      <c r="AD1766" s="165" t="str">
        <f t="shared" si="202"/>
        <v/>
      </c>
    </row>
    <row r="1767" spans="1:30" x14ac:dyDescent="0.25">
      <c r="A1767" s="48" t="s">
        <v>2202</v>
      </c>
      <c r="B1767" s="48"/>
      <c r="C1767" s="48"/>
      <c r="D1767" s="48"/>
      <c r="E1767" s="47" t="s">
        <v>38</v>
      </c>
      <c r="F1767" s="48" t="s">
        <v>563</v>
      </c>
      <c r="G1767" s="48" t="s">
        <v>11</v>
      </c>
      <c r="H1767" s="48" t="s">
        <v>2208</v>
      </c>
      <c r="I1767" s="48">
        <v>1</v>
      </c>
      <c r="J1767" s="48" t="s">
        <v>1146</v>
      </c>
      <c r="K1767" s="48" t="s">
        <v>1487</v>
      </c>
      <c r="M1767" s="48">
        <f>_xlfn.XLOOKUP(BASE!$A2499,dd_carteira_fundição!A:A,dd_carteira_fundição!G:G,"",0)</f>
        <v>170</v>
      </c>
      <c r="N1767" s="48" t="s">
        <v>1164</v>
      </c>
      <c r="P1767" s="48" t="s">
        <v>1138</v>
      </c>
      <c r="Q1767" s="102"/>
      <c r="R1767" s="48" t="s">
        <v>1687</v>
      </c>
      <c r="S1767" s="48" t="s">
        <v>1156</v>
      </c>
      <c r="T1767" s="215">
        <v>1</v>
      </c>
      <c r="U1767" s="48" t="str">
        <f>IFERROR(INDEX('TAXA DE OCUP. RECUR.'!$F$1:$F$60, MATCH(T1767, 'TAXA DE OCUP. RECUR.'!$E$1:$E$60, 0)),"")</f>
        <v>FUNDIÇÃO MORENO</v>
      </c>
      <c r="V1767" s="216">
        <v>1</v>
      </c>
      <c r="W1767" s="102"/>
      <c r="X1767" s="229" t="str">
        <f>_xlfn.XLOOKUP(H1767,'CARTEIRA GERAL - USI.'!$J:$J,'CARTEIRA GERAL - USI.'!N:N,"",0)</f>
        <v/>
      </c>
      <c r="Y1767" s="229"/>
      <c r="Z1767" s="47" t="str">
        <f t="shared" si="203"/>
        <v/>
      </c>
      <c r="AA1767" s="47" t="str">
        <f t="shared" si="204"/>
        <v/>
      </c>
      <c r="AB1767" s="47" t="str">
        <f t="shared" si="200"/>
        <v/>
      </c>
      <c r="AC1767" s="47" t="str">
        <f t="shared" si="201"/>
        <v/>
      </c>
      <c r="AD1767" s="165" t="str">
        <f t="shared" si="202"/>
        <v/>
      </c>
    </row>
    <row r="1768" spans="1:30" x14ac:dyDescent="0.25">
      <c r="A1768" s="48" t="s">
        <v>2202</v>
      </c>
      <c r="B1768" s="48"/>
      <c r="C1768" s="48"/>
      <c r="D1768" s="48"/>
      <c r="E1768" s="47" t="s">
        <v>38</v>
      </c>
      <c r="F1768" s="48" t="s">
        <v>563</v>
      </c>
      <c r="G1768" s="48" t="s">
        <v>11</v>
      </c>
      <c r="H1768" s="48" t="s">
        <v>2208</v>
      </c>
      <c r="I1768" s="48">
        <v>1</v>
      </c>
      <c r="J1768" s="48" t="s">
        <v>1146</v>
      </c>
      <c r="K1768" s="48" t="s">
        <v>1487</v>
      </c>
      <c r="M1768" s="48">
        <f>_xlfn.XLOOKUP(BASE!$A2500,dd_carteira_fundição!A:A,dd_carteira_fundição!G:G,"",0)</f>
        <v>170</v>
      </c>
      <c r="N1768" s="48" t="s">
        <v>1164</v>
      </c>
      <c r="P1768" s="48" t="s">
        <v>1138</v>
      </c>
      <c r="Q1768" s="102"/>
      <c r="R1768" s="48" t="s">
        <v>1690</v>
      </c>
      <c r="S1768" s="48" t="s">
        <v>166</v>
      </c>
      <c r="T1768" s="215">
        <v>106</v>
      </c>
      <c r="U1768" s="48" t="str">
        <f>IFERROR(INDEX('TAXA DE OCUP. RECUR.'!$F$1:$F$60, MATCH(T1768, 'TAXA DE OCUP. RECUR.'!$E$1:$E$60, 0)),"")</f>
        <v>PLAINA DE MESA POREBA - [106]</v>
      </c>
      <c r="V1768" s="216">
        <v>11.79</v>
      </c>
      <c r="W1768" s="102"/>
      <c r="X1768" s="229">
        <v>46208</v>
      </c>
      <c r="Y1768" s="229"/>
      <c r="Z1768" s="47">
        <f t="shared" si="203"/>
        <v>27</v>
      </c>
      <c r="AA1768" s="47" t="str">
        <f t="shared" si="204"/>
        <v/>
      </c>
      <c r="AB1768" s="47" t="str">
        <f t="shared" si="200"/>
        <v>jul</v>
      </c>
      <c r="AC1768" s="47" t="str">
        <f t="shared" si="201"/>
        <v>2026</v>
      </c>
      <c r="AD1768" s="165" t="str">
        <f t="shared" si="202"/>
        <v/>
      </c>
    </row>
    <row r="1769" spans="1:30" x14ac:dyDescent="0.25">
      <c r="A1769" s="48" t="s">
        <v>2202</v>
      </c>
      <c r="B1769" s="48"/>
      <c r="C1769" s="48"/>
      <c r="D1769" s="48"/>
      <c r="E1769" s="47" t="s">
        <v>38</v>
      </c>
      <c r="F1769" s="48" t="s">
        <v>563</v>
      </c>
      <c r="G1769" s="48" t="s">
        <v>11</v>
      </c>
      <c r="H1769" s="48" t="s">
        <v>2208</v>
      </c>
      <c r="I1769" s="48">
        <v>1</v>
      </c>
      <c r="J1769" s="48" t="s">
        <v>1146</v>
      </c>
      <c r="K1769" s="48" t="s">
        <v>1487</v>
      </c>
      <c r="M1769" s="48">
        <f>_xlfn.XLOOKUP(BASE!$A2501,dd_carteira_fundição!A:A,dd_carteira_fundição!G:G,"",0)</f>
        <v>170</v>
      </c>
      <c r="N1769" s="48" t="s">
        <v>1164</v>
      </c>
      <c r="P1769" s="48" t="s">
        <v>1138</v>
      </c>
      <c r="Q1769" s="102"/>
      <c r="R1769" s="48" t="s">
        <v>1690</v>
      </c>
      <c r="S1769" s="48" t="s">
        <v>167</v>
      </c>
      <c r="T1769" s="215">
        <v>151</v>
      </c>
      <c r="U1769" s="48" t="str">
        <f>IFERROR(INDEX('TAXA DE OCUP. RECUR.'!$F$1:$F$60, MATCH(T1769, 'TAXA DE OCUP. RECUR.'!$E$1:$E$60, 0)),"")</f>
        <v>MANDRILH. FISHER MILL - [151]</v>
      </c>
      <c r="V1769" s="216">
        <v>1.718181818181818</v>
      </c>
      <c r="W1769" s="102"/>
      <c r="X1769" s="229">
        <f>X1768+1</f>
        <v>46209</v>
      </c>
      <c r="Y1769" s="229"/>
      <c r="Z1769" s="47">
        <f t="shared" si="203"/>
        <v>28</v>
      </c>
      <c r="AA1769" s="47" t="str">
        <f t="shared" si="204"/>
        <v/>
      </c>
      <c r="AB1769" s="47" t="str">
        <f t="shared" si="200"/>
        <v>jul</v>
      </c>
      <c r="AC1769" s="47" t="str">
        <f t="shared" si="201"/>
        <v>2026</v>
      </c>
      <c r="AD1769" s="165" t="str">
        <f t="shared" si="202"/>
        <v/>
      </c>
    </row>
    <row r="1770" spans="1:30" x14ac:dyDescent="0.25">
      <c r="A1770" s="48" t="s">
        <v>2202</v>
      </c>
      <c r="B1770" s="48"/>
      <c r="C1770" s="48"/>
      <c r="D1770" s="48"/>
      <c r="E1770" s="47" t="s">
        <v>38</v>
      </c>
      <c r="F1770" s="48" t="s">
        <v>563</v>
      </c>
      <c r="G1770" s="48" t="s">
        <v>11</v>
      </c>
      <c r="H1770" s="48" t="s">
        <v>2208</v>
      </c>
      <c r="I1770" s="48">
        <v>1</v>
      </c>
      <c r="J1770" s="48" t="s">
        <v>1146</v>
      </c>
      <c r="K1770" s="48" t="s">
        <v>1487</v>
      </c>
      <c r="M1770" s="48">
        <f>_xlfn.XLOOKUP(BASE!$A2502,dd_carteira_fundição!A:A,dd_carteira_fundição!G:G,"",0)</f>
        <v>170</v>
      </c>
      <c r="N1770" s="48" t="s">
        <v>1164</v>
      </c>
      <c r="P1770" s="48" t="s">
        <v>1138</v>
      </c>
      <c r="Q1770" s="102"/>
      <c r="R1770" s="48" t="s">
        <v>1690</v>
      </c>
      <c r="S1770" s="48" t="s">
        <v>168</v>
      </c>
      <c r="T1770" s="215">
        <v>560</v>
      </c>
      <c r="U1770" s="48" t="str">
        <f>IFERROR(INDEX('TAXA DE OCUP. RECUR.'!$F$1:$F$60, MATCH(T1770, 'TAXA DE OCUP. RECUR.'!$E$1:$E$60, 0)),"")</f>
        <v>FRESA DROPP HEINN - [560]</v>
      </c>
      <c r="V1770" s="216">
        <v>8.64</v>
      </c>
      <c r="W1770" s="102"/>
      <c r="X1770" s="229">
        <f>X1769+1</f>
        <v>46210</v>
      </c>
      <c r="Y1770" s="229"/>
      <c r="Z1770" s="47">
        <f t="shared" si="203"/>
        <v>28</v>
      </c>
      <c r="AA1770" s="47" t="str">
        <f t="shared" si="204"/>
        <v/>
      </c>
      <c r="AB1770" s="47" t="str">
        <f t="shared" si="200"/>
        <v>jul</v>
      </c>
      <c r="AC1770" s="47" t="str">
        <f t="shared" si="201"/>
        <v>2026</v>
      </c>
      <c r="AD1770" s="165" t="str">
        <f t="shared" si="202"/>
        <v/>
      </c>
    </row>
    <row r="1771" spans="1:30" x14ac:dyDescent="0.25">
      <c r="A1771" s="48" t="s">
        <v>2202</v>
      </c>
      <c r="B1771" s="48"/>
      <c r="C1771" s="48"/>
      <c r="D1771" s="48"/>
      <c r="E1771" s="47" t="s">
        <v>38</v>
      </c>
      <c r="F1771" s="48" t="s">
        <v>563</v>
      </c>
      <c r="G1771" s="48" t="s">
        <v>11</v>
      </c>
      <c r="H1771" s="48" t="s">
        <v>2208</v>
      </c>
      <c r="I1771" s="48">
        <v>1</v>
      </c>
      <c r="J1771" s="48" t="s">
        <v>1146</v>
      </c>
      <c r="K1771" s="48" t="s">
        <v>1487</v>
      </c>
      <c r="M1771" s="48">
        <f>_xlfn.XLOOKUP(BASE!$A2503,dd_carteira_fundição!A:A,dd_carteira_fundição!G:G,"",0)</f>
        <v>23</v>
      </c>
      <c r="N1771" s="48" t="s">
        <v>1164</v>
      </c>
      <c r="P1771" s="48" t="s">
        <v>1138</v>
      </c>
      <c r="Q1771" s="102"/>
      <c r="R1771" s="48" t="s">
        <v>1690</v>
      </c>
      <c r="S1771" s="48" t="s">
        <v>169</v>
      </c>
      <c r="T1771" s="215">
        <v>610</v>
      </c>
      <c r="U1771" s="48" t="str">
        <f>IFERROR(INDEX('TAXA DE OCUP. RECUR.'!$F$1:$F$60, MATCH(T1771, 'TAXA DE OCUP. RECUR.'!$E$1:$E$60, 0)),"")</f>
        <v>FRESADORA HEYLIGENTASDE - [610]</v>
      </c>
      <c r="V1771" s="216">
        <v>4.8766402952109127</v>
      </c>
      <c r="W1771" s="102"/>
      <c r="X1771" s="229">
        <f>X1770+1</f>
        <v>46211</v>
      </c>
      <c r="Y1771" s="229"/>
      <c r="Z1771" s="47">
        <f t="shared" si="203"/>
        <v>28</v>
      </c>
      <c r="AA1771" s="47" t="str">
        <f t="shared" si="204"/>
        <v/>
      </c>
      <c r="AB1771" s="47" t="str">
        <f t="shared" si="200"/>
        <v>jul</v>
      </c>
      <c r="AC1771" s="47" t="str">
        <f t="shared" si="201"/>
        <v>2026</v>
      </c>
      <c r="AD1771" s="165" t="str">
        <f t="shared" si="202"/>
        <v/>
      </c>
    </row>
    <row r="1772" spans="1:30" x14ac:dyDescent="0.25">
      <c r="A1772" s="48" t="s">
        <v>2202</v>
      </c>
      <c r="B1772" s="48"/>
      <c r="C1772" s="48"/>
      <c r="D1772" s="48"/>
      <c r="E1772" s="47" t="s">
        <v>38</v>
      </c>
      <c r="F1772" s="48" t="s">
        <v>563</v>
      </c>
      <c r="G1772" s="48" t="s">
        <v>11</v>
      </c>
      <c r="H1772" s="48" t="s">
        <v>2208</v>
      </c>
      <c r="I1772" s="48">
        <v>1</v>
      </c>
      <c r="J1772" s="48" t="s">
        <v>1146</v>
      </c>
      <c r="K1772" s="48" t="s">
        <v>1487</v>
      </c>
      <c r="M1772" s="48">
        <f>_xlfn.XLOOKUP(BASE!$A2504,dd_carteira_fundição!A:A,dd_carteira_fundição!G:G,"",0)</f>
        <v>23</v>
      </c>
      <c r="N1772" s="48" t="s">
        <v>1164</v>
      </c>
      <c r="P1772" s="48" t="s">
        <v>1138</v>
      </c>
      <c r="Q1772" s="102"/>
      <c r="R1772" s="48" t="s">
        <v>1690</v>
      </c>
      <c r="S1772" s="48" t="s">
        <v>170</v>
      </c>
      <c r="T1772" s="215">
        <v>610</v>
      </c>
      <c r="U1772" s="48" t="str">
        <f>IFERROR(INDEX('TAXA DE OCUP. RECUR.'!$F$1:$F$60, MATCH(T1772, 'TAXA DE OCUP. RECUR.'!$E$1:$E$60, 0)),"")</f>
        <v>FRESADORA HEYLIGENTASDE - [610]</v>
      </c>
      <c r="V1772" s="216">
        <v>1.6849271012006861</v>
      </c>
      <c r="W1772" s="102"/>
      <c r="X1772" s="229">
        <f>X1771+1</f>
        <v>46212</v>
      </c>
      <c r="Y1772" s="229"/>
      <c r="Z1772" s="47">
        <f t="shared" si="203"/>
        <v>28</v>
      </c>
      <c r="AA1772" s="47" t="str">
        <f t="shared" si="204"/>
        <v/>
      </c>
      <c r="AB1772" s="47" t="str">
        <f t="shared" ref="AB1772:AB1835" si="205">IFERROR(IF(X1772="","",TEXT(X1772,"MMM")),"")</f>
        <v>jul</v>
      </c>
      <c r="AC1772" s="47" t="str">
        <f t="shared" ref="AC1772:AC1835" si="206">IFERROR(IF(X1772="","",TEXT(X1772,"AAAA")),"")</f>
        <v>2026</v>
      </c>
      <c r="AD1772" s="165" t="str">
        <f t="shared" si="202"/>
        <v/>
      </c>
    </row>
    <row r="1773" spans="1:30" x14ac:dyDescent="0.25">
      <c r="A1773" s="48" t="s">
        <v>2202</v>
      </c>
      <c r="B1773" s="48"/>
      <c r="C1773" s="48"/>
      <c r="D1773" s="48"/>
      <c r="E1773" s="47" t="s">
        <v>38</v>
      </c>
      <c r="F1773" s="48" t="s">
        <v>563</v>
      </c>
      <c r="G1773" s="48" t="s">
        <v>11</v>
      </c>
      <c r="H1773" s="48" t="s">
        <v>2208</v>
      </c>
      <c r="I1773" s="48">
        <v>1</v>
      </c>
      <c r="J1773" s="48" t="s">
        <v>1146</v>
      </c>
      <c r="K1773" s="48" t="s">
        <v>1487</v>
      </c>
      <c r="M1773" s="48">
        <f>_xlfn.XLOOKUP(BASE!$A2505,dd_carteira_fundição!A:A,dd_carteira_fundição!G:G,"",0)</f>
        <v>23</v>
      </c>
      <c r="N1773" s="48" t="s">
        <v>1164</v>
      </c>
      <c r="P1773" s="48" t="s">
        <v>1138</v>
      </c>
      <c r="Q1773" s="102"/>
      <c r="R1773" s="48" t="s">
        <v>158</v>
      </c>
      <c r="S1773" s="48" t="s">
        <v>158</v>
      </c>
      <c r="T1773" s="215">
        <v>2</v>
      </c>
      <c r="U1773" s="48" t="str">
        <f>IFERROR(INDEX('TAXA DE OCUP. RECUR.'!$F$1:$F$60, MATCH(T1773, 'TAXA DE OCUP. RECUR.'!$E$1:$E$60, 0)),"")</f>
        <v>EXPEDIÇÃO</v>
      </c>
      <c r="V1773" s="216">
        <v>1</v>
      </c>
      <c r="W1773" s="102"/>
      <c r="X1773" s="229" t="str">
        <f>_xlfn.XLOOKUP(H1773,'CARTEIRA GERAL - USI.'!J:J,'CARTEIRA GERAL - USI.'!$O:$O,"",0)</f>
        <v/>
      </c>
      <c r="Y1773" s="229"/>
      <c r="Z1773" s="47" t="str">
        <f t="shared" si="203"/>
        <v/>
      </c>
      <c r="AA1773" s="47" t="str">
        <f t="shared" si="204"/>
        <v/>
      </c>
      <c r="AB1773" s="47" t="str">
        <f t="shared" si="205"/>
        <v/>
      </c>
      <c r="AC1773" s="47" t="str">
        <f t="shared" si="206"/>
        <v/>
      </c>
      <c r="AD1773" s="165" t="str">
        <f t="shared" si="202"/>
        <v/>
      </c>
    </row>
    <row r="1774" spans="1:30" x14ac:dyDescent="0.25">
      <c r="A1774" s="48" t="s">
        <v>2203</v>
      </c>
      <c r="B1774" s="48"/>
      <c r="C1774" s="48"/>
      <c r="D1774" s="48"/>
      <c r="E1774" s="47" t="s">
        <v>38</v>
      </c>
      <c r="F1774" s="48" t="s">
        <v>563</v>
      </c>
      <c r="G1774" s="48" t="s">
        <v>11</v>
      </c>
      <c r="H1774" s="48" t="s">
        <v>2208</v>
      </c>
      <c r="I1774" s="48">
        <v>1</v>
      </c>
      <c r="J1774" s="48" t="s">
        <v>1146</v>
      </c>
      <c r="K1774" s="48" t="s">
        <v>1487</v>
      </c>
      <c r="M1774" s="48">
        <f>_xlfn.XLOOKUP(BASE!$A2506,dd_carteira_fundição!A:A,dd_carteira_fundição!G:G,"",0)</f>
        <v>23</v>
      </c>
      <c r="N1774" s="48" t="s">
        <v>1164</v>
      </c>
      <c r="P1774" s="48" t="s">
        <v>1138</v>
      </c>
      <c r="Q1774" s="102"/>
      <c r="R1774" s="48" t="s">
        <v>1687</v>
      </c>
      <c r="S1774" s="48" t="s">
        <v>1156</v>
      </c>
      <c r="T1774" s="215">
        <v>1</v>
      </c>
      <c r="U1774" s="48" t="str">
        <f>IFERROR(INDEX('TAXA DE OCUP. RECUR.'!$F$1:$F$60, MATCH(T1774, 'TAXA DE OCUP. RECUR.'!$E$1:$E$60, 0)),"")</f>
        <v>FUNDIÇÃO MORENO</v>
      </c>
      <c r="V1774" s="216">
        <v>1</v>
      </c>
      <c r="W1774" s="102"/>
      <c r="X1774" s="229" t="str">
        <f>_xlfn.XLOOKUP(H1774,'CARTEIRA GERAL - USI.'!$J:$J,'CARTEIRA GERAL - USI.'!N:N,"",0)</f>
        <v/>
      </c>
      <c r="Y1774" s="229"/>
      <c r="Z1774" s="47" t="str">
        <f t="shared" si="203"/>
        <v/>
      </c>
      <c r="AA1774" s="47" t="str">
        <f t="shared" si="204"/>
        <v/>
      </c>
      <c r="AB1774" s="47" t="str">
        <f t="shared" si="205"/>
        <v/>
      </c>
      <c r="AC1774" s="47" t="str">
        <f t="shared" si="206"/>
        <v/>
      </c>
      <c r="AD1774" s="165" t="str">
        <f t="shared" si="202"/>
        <v/>
      </c>
    </row>
    <row r="1775" spans="1:30" x14ac:dyDescent="0.25">
      <c r="A1775" s="48" t="s">
        <v>2203</v>
      </c>
      <c r="B1775" s="48"/>
      <c r="C1775" s="48"/>
      <c r="D1775" s="48"/>
      <c r="E1775" s="47" t="s">
        <v>38</v>
      </c>
      <c r="F1775" s="48" t="s">
        <v>563</v>
      </c>
      <c r="G1775" s="48" t="s">
        <v>11</v>
      </c>
      <c r="H1775" s="48" t="s">
        <v>2208</v>
      </c>
      <c r="I1775" s="48">
        <v>1</v>
      </c>
      <c r="J1775" s="48" t="s">
        <v>1146</v>
      </c>
      <c r="K1775" s="48" t="s">
        <v>1487</v>
      </c>
      <c r="M1775" s="48">
        <f>_xlfn.XLOOKUP(BASE!$A2507,dd_carteira_fundição!A:A,dd_carteira_fundição!G:G,"",0)</f>
        <v>23</v>
      </c>
      <c r="N1775" s="48" t="s">
        <v>1164</v>
      </c>
      <c r="P1775" s="48" t="s">
        <v>1138</v>
      </c>
      <c r="Q1775" s="102"/>
      <c r="R1775" s="48" t="s">
        <v>1690</v>
      </c>
      <c r="S1775" s="48" t="s">
        <v>166</v>
      </c>
      <c r="T1775" s="215">
        <v>106</v>
      </c>
      <c r="U1775" s="48" t="str">
        <f>IFERROR(INDEX('TAXA DE OCUP. RECUR.'!$F$1:$F$60, MATCH(T1775, 'TAXA DE OCUP. RECUR.'!$E$1:$E$60, 0)),"")</f>
        <v>PLAINA DE MESA POREBA - [106]</v>
      </c>
      <c r="V1775" s="216">
        <v>11.79</v>
      </c>
      <c r="W1775" s="102"/>
      <c r="X1775" s="229">
        <v>46208</v>
      </c>
      <c r="Y1775" s="229"/>
      <c r="Z1775" s="47">
        <f t="shared" si="203"/>
        <v>27</v>
      </c>
      <c r="AA1775" s="47" t="str">
        <f t="shared" si="204"/>
        <v/>
      </c>
      <c r="AB1775" s="47" t="str">
        <f t="shared" si="205"/>
        <v>jul</v>
      </c>
      <c r="AC1775" s="47" t="str">
        <f t="shared" si="206"/>
        <v>2026</v>
      </c>
      <c r="AD1775" s="165" t="str">
        <f t="shared" si="202"/>
        <v/>
      </c>
    </row>
    <row r="1776" spans="1:30" x14ac:dyDescent="0.25">
      <c r="A1776" s="48" t="s">
        <v>2203</v>
      </c>
      <c r="B1776" s="48"/>
      <c r="C1776" s="48"/>
      <c r="D1776" s="48"/>
      <c r="E1776" s="47" t="s">
        <v>38</v>
      </c>
      <c r="F1776" s="48" t="s">
        <v>563</v>
      </c>
      <c r="G1776" s="48" t="s">
        <v>11</v>
      </c>
      <c r="H1776" s="48" t="s">
        <v>2208</v>
      </c>
      <c r="I1776" s="48">
        <v>1</v>
      </c>
      <c r="J1776" s="48" t="s">
        <v>1146</v>
      </c>
      <c r="K1776" s="48" t="s">
        <v>1487</v>
      </c>
      <c r="M1776" s="48">
        <f>_xlfn.XLOOKUP(BASE!$A2508,dd_carteira_fundição!A:A,dd_carteira_fundição!G:G,"",0)</f>
        <v>23</v>
      </c>
      <c r="N1776" s="48" t="s">
        <v>1164</v>
      </c>
      <c r="P1776" s="48" t="s">
        <v>1138</v>
      </c>
      <c r="Q1776" s="102"/>
      <c r="R1776" s="48" t="s">
        <v>1690</v>
      </c>
      <c r="S1776" s="48" t="s">
        <v>167</v>
      </c>
      <c r="T1776" s="215">
        <v>151</v>
      </c>
      <c r="U1776" s="48" t="str">
        <f>IFERROR(INDEX('TAXA DE OCUP. RECUR.'!$F$1:$F$60, MATCH(T1776, 'TAXA DE OCUP. RECUR.'!$E$1:$E$60, 0)),"")</f>
        <v>MANDRILH. FISHER MILL - [151]</v>
      </c>
      <c r="V1776" s="216">
        <v>1.718181818181818</v>
      </c>
      <c r="W1776" s="102"/>
      <c r="X1776" s="229">
        <f>X1775+1</f>
        <v>46209</v>
      </c>
      <c r="Y1776" s="229"/>
      <c r="Z1776" s="47">
        <f t="shared" si="203"/>
        <v>28</v>
      </c>
      <c r="AA1776" s="47" t="str">
        <f t="shared" si="204"/>
        <v/>
      </c>
      <c r="AB1776" s="47" t="str">
        <f t="shared" si="205"/>
        <v>jul</v>
      </c>
      <c r="AC1776" s="47" t="str">
        <f t="shared" si="206"/>
        <v>2026</v>
      </c>
      <c r="AD1776" s="165" t="str">
        <f t="shared" si="202"/>
        <v/>
      </c>
    </row>
    <row r="1777" spans="1:30" x14ac:dyDescent="0.25">
      <c r="A1777" s="48" t="s">
        <v>2203</v>
      </c>
      <c r="B1777" s="48"/>
      <c r="C1777" s="48"/>
      <c r="D1777" s="48"/>
      <c r="E1777" s="47" t="s">
        <v>38</v>
      </c>
      <c r="F1777" s="48" t="s">
        <v>563</v>
      </c>
      <c r="G1777" s="48" t="s">
        <v>11</v>
      </c>
      <c r="H1777" s="48" t="s">
        <v>2208</v>
      </c>
      <c r="I1777" s="48">
        <v>1</v>
      </c>
      <c r="J1777" s="48" t="s">
        <v>1146</v>
      </c>
      <c r="K1777" s="48" t="s">
        <v>1487</v>
      </c>
      <c r="M1777" s="48">
        <f>_xlfn.XLOOKUP(BASE!$A2509,dd_carteira_fundição!A:A,dd_carteira_fundição!G:G,"",0)</f>
        <v>21</v>
      </c>
      <c r="N1777" s="48" t="s">
        <v>1164</v>
      </c>
      <c r="P1777" s="48" t="s">
        <v>1138</v>
      </c>
      <c r="Q1777" s="102"/>
      <c r="R1777" s="48" t="s">
        <v>1690</v>
      </c>
      <c r="S1777" s="48" t="s">
        <v>168</v>
      </c>
      <c r="T1777" s="215">
        <v>560</v>
      </c>
      <c r="U1777" s="48" t="str">
        <f>IFERROR(INDEX('TAXA DE OCUP. RECUR.'!$F$1:$F$60, MATCH(T1777, 'TAXA DE OCUP. RECUR.'!$E$1:$E$60, 0)),"")</f>
        <v>FRESA DROPP HEINN - [560]</v>
      </c>
      <c r="V1777" s="216">
        <v>8.64</v>
      </c>
      <c r="W1777" s="102"/>
      <c r="X1777" s="229">
        <f>X1776+1</f>
        <v>46210</v>
      </c>
      <c r="Y1777" s="229"/>
      <c r="Z1777" s="47">
        <f t="shared" si="203"/>
        <v>28</v>
      </c>
      <c r="AA1777" s="47" t="str">
        <f t="shared" si="204"/>
        <v/>
      </c>
      <c r="AB1777" s="47" t="str">
        <f t="shared" si="205"/>
        <v>jul</v>
      </c>
      <c r="AC1777" s="47" t="str">
        <f t="shared" si="206"/>
        <v>2026</v>
      </c>
      <c r="AD1777" s="165" t="str">
        <f t="shared" si="202"/>
        <v/>
      </c>
    </row>
    <row r="1778" spans="1:30" x14ac:dyDescent="0.25">
      <c r="A1778" s="48" t="s">
        <v>2203</v>
      </c>
      <c r="B1778" s="48"/>
      <c r="C1778" s="48"/>
      <c r="D1778" s="48"/>
      <c r="E1778" s="47" t="s">
        <v>38</v>
      </c>
      <c r="F1778" s="48" t="s">
        <v>563</v>
      </c>
      <c r="G1778" s="48" t="s">
        <v>11</v>
      </c>
      <c r="H1778" s="48" t="s">
        <v>2208</v>
      </c>
      <c r="I1778" s="48">
        <v>1</v>
      </c>
      <c r="J1778" s="48" t="s">
        <v>1146</v>
      </c>
      <c r="K1778" s="48" t="s">
        <v>1487</v>
      </c>
      <c r="M1778" s="48">
        <f>_xlfn.XLOOKUP(BASE!$A2510,dd_carteira_fundição!A:A,dd_carteira_fundição!G:G,"",0)</f>
        <v>21</v>
      </c>
      <c r="N1778" s="48" t="s">
        <v>1164</v>
      </c>
      <c r="P1778" s="48" t="s">
        <v>1138</v>
      </c>
      <c r="Q1778" s="102"/>
      <c r="R1778" s="48" t="s">
        <v>1690</v>
      </c>
      <c r="S1778" s="48" t="s">
        <v>169</v>
      </c>
      <c r="T1778" s="215">
        <v>610</v>
      </c>
      <c r="U1778" s="48" t="str">
        <f>IFERROR(INDEX('TAXA DE OCUP. RECUR.'!$F$1:$F$60, MATCH(T1778, 'TAXA DE OCUP. RECUR.'!$E$1:$E$60, 0)),"")</f>
        <v>FRESADORA HEYLIGENTASDE - [610]</v>
      </c>
      <c r="V1778" s="216">
        <v>4.8766402952109127</v>
      </c>
      <c r="W1778" s="102"/>
      <c r="X1778" s="229">
        <f>X1777+1</f>
        <v>46211</v>
      </c>
      <c r="Y1778" s="229"/>
      <c r="Z1778" s="47">
        <f t="shared" si="203"/>
        <v>28</v>
      </c>
      <c r="AA1778" s="47" t="str">
        <f t="shared" si="204"/>
        <v/>
      </c>
      <c r="AB1778" s="47" t="str">
        <f t="shared" si="205"/>
        <v>jul</v>
      </c>
      <c r="AC1778" s="47" t="str">
        <f t="shared" si="206"/>
        <v>2026</v>
      </c>
      <c r="AD1778" s="165" t="str">
        <f t="shared" si="202"/>
        <v/>
      </c>
    </row>
    <row r="1779" spans="1:30" x14ac:dyDescent="0.25">
      <c r="A1779" s="48" t="s">
        <v>2203</v>
      </c>
      <c r="B1779" s="48"/>
      <c r="C1779" s="48"/>
      <c r="D1779" s="48"/>
      <c r="E1779" s="47" t="s">
        <v>38</v>
      </c>
      <c r="F1779" s="48" t="s">
        <v>563</v>
      </c>
      <c r="G1779" s="48" t="s">
        <v>11</v>
      </c>
      <c r="H1779" s="48" t="s">
        <v>2208</v>
      </c>
      <c r="I1779" s="48">
        <v>1</v>
      </c>
      <c r="J1779" s="48" t="s">
        <v>1146</v>
      </c>
      <c r="K1779" s="48" t="s">
        <v>1487</v>
      </c>
      <c r="M1779" s="48">
        <f>_xlfn.XLOOKUP(BASE!$A2511,dd_carteira_fundição!A:A,dd_carteira_fundição!G:G,"",0)</f>
        <v>21</v>
      </c>
      <c r="N1779" s="48" t="s">
        <v>1164</v>
      </c>
      <c r="P1779" s="48" t="s">
        <v>1138</v>
      </c>
      <c r="Q1779" s="102"/>
      <c r="R1779" s="48" t="s">
        <v>1690</v>
      </c>
      <c r="S1779" s="48" t="s">
        <v>170</v>
      </c>
      <c r="T1779" s="215">
        <v>610</v>
      </c>
      <c r="U1779" s="48" t="str">
        <f>IFERROR(INDEX('TAXA DE OCUP. RECUR.'!$F$1:$F$60, MATCH(T1779, 'TAXA DE OCUP. RECUR.'!$E$1:$E$60, 0)),"")</f>
        <v>FRESADORA HEYLIGENTASDE - [610]</v>
      </c>
      <c r="V1779" s="216">
        <v>1.6849271012006861</v>
      </c>
      <c r="W1779" s="102"/>
      <c r="X1779" s="229">
        <f>X1778+1</f>
        <v>46212</v>
      </c>
      <c r="Y1779" s="229"/>
      <c r="Z1779" s="47">
        <f t="shared" si="203"/>
        <v>28</v>
      </c>
      <c r="AA1779" s="47" t="str">
        <f t="shared" si="204"/>
        <v/>
      </c>
      <c r="AB1779" s="47" t="str">
        <f t="shared" si="205"/>
        <v>jul</v>
      </c>
      <c r="AC1779" s="47" t="str">
        <f t="shared" si="206"/>
        <v>2026</v>
      </c>
      <c r="AD1779" s="165" t="str">
        <f t="shared" si="202"/>
        <v/>
      </c>
    </row>
    <row r="1780" spans="1:30" x14ac:dyDescent="0.25">
      <c r="A1780" s="48" t="s">
        <v>2203</v>
      </c>
      <c r="B1780" s="48"/>
      <c r="C1780" s="48"/>
      <c r="D1780" s="48"/>
      <c r="E1780" s="47" t="s">
        <v>38</v>
      </c>
      <c r="F1780" s="48" t="s">
        <v>563</v>
      </c>
      <c r="G1780" s="48" t="s">
        <v>11</v>
      </c>
      <c r="H1780" s="48" t="s">
        <v>2208</v>
      </c>
      <c r="I1780" s="48">
        <v>1</v>
      </c>
      <c r="J1780" s="48" t="s">
        <v>1146</v>
      </c>
      <c r="K1780" s="48" t="s">
        <v>1487</v>
      </c>
      <c r="M1780" s="48">
        <f>_xlfn.XLOOKUP(BASE!$A2512,dd_carteira_fundição!A:A,dd_carteira_fundição!G:G,"",0)</f>
        <v>21</v>
      </c>
      <c r="N1780" s="48" t="s">
        <v>1164</v>
      </c>
      <c r="P1780" s="48" t="s">
        <v>1138</v>
      </c>
      <c r="Q1780" s="102"/>
      <c r="R1780" s="48" t="s">
        <v>158</v>
      </c>
      <c r="S1780" s="48" t="s">
        <v>158</v>
      </c>
      <c r="T1780" s="215">
        <v>2</v>
      </c>
      <c r="U1780" s="48" t="str">
        <f>IFERROR(INDEX('TAXA DE OCUP. RECUR.'!$F$1:$F$60, MATCH(T1780, 'TAXA DE OCUP. RECUR.'!$E$1:$E$60, 0)),"")</f>
        <v>EXPEDIÇÃO</v>
      </c>
      <c r="V1780" s="216">
        <v>1</v>
      </c>
      <c r="W1780" s="102"/>
      <c r="X1780" s="229" t="str">
        <f>_xlfn.XLOOKUP(H1780,'CARTEIRA GERAL - USI.'!J:J,'CARTEIRA GERAL - USI.'!$O:$O,"",0)</f>
        <v/>
      </c>
      <c r="Y1780" s="229"/>
      <c r="Z1780" s="47" t="str">
        <f t="shared" si="203"/>
        <v/>
      </c>
      <c r="AA1780" s="47" t="str">
        <f t="shared" si="204"/>
        <v/>
      </c>
      <c r="AB1780" s="47" t="str">
        <f t="shared" si="205"/>
        <v/>
      </c>
      <c r="AC1780" s="47" t="str">
        <f t="shared" si="206"/>
        <v/>
      </c>
      <c r="AD1780" s="165" t="str">
        <f t="shared" si="202"/>
        <v/>
      </c>
    </row>
    <row r="1781" spans="1:30" x14ac:dyDescent="0.25">
      <c r="A1781" s="48" t="s">
        <v>2204</v>
      </c>
      <c r="B1781" s="48"/>
      <c r="C1781" s="48"/>
      <c r="D1781" s="48"/>
      <c r="E1781" s="47" t="s">
        <v>38</v>
      </c>
      <c r="F1781" s="48" t="s">
        <v>655</v>
      </c>
      <c r="G1781" s="48" t="s">
        <v>11</v>
      </c>
      <c r="H1781" s="48" t="s">
        <v>2209</v>
      </c>
      <c r="I1781" s="48">
        <v>1</v>
      </c>
      <c r="J1781" s="48" t="s">
        <v>1146</v>
      </c>
      <c r="K1781" s="48" t="s">
        <v>1487</v>
      </c>
      <c r="M1781" s="48">
        <f>_xlfn.XLOOKUP(BASE!$A2513,dd_carteira_fundição!A:A,dd_carteira_fundição!G:G,"",0)</f>
        <v>21</v>
      </c>
      <c r="N1781" s="48" t="s">
        <v>1164</v>
      </c>
      <c r="P1781" s="48" t="s">
        <v>1159</v>
      </c>
      <c r="Q1781" s="102"/>
      <c r="R1781" s="48" t="s">
        <v>1687</v>
      </c>
      <c r="S1781" s="48" t="s">
        <v>1156</v>
      </c>
      <c r="T1781" s="215">
        <v>1</v>
      </c>
      <c r="U1781" s="48" t="str">
        <f>IFERROR(INDEX('TAXA DE OCUP. RECUR.'!$F$1:$F$60, MATCH(T1781, 'TAXA DE OCUP. RECUR.'!$E$1:$E$60, 0)),"")</f>
        <v>FUNDIÇÃO MORENO</v>
      </c>
      <c r="V1781" s="216">
        <v>1</v>
      </c>
      <c r="W1781" s="102"/>
      <c r="X1781" s="229" t="str">
        <f>_xlfn.XLOOKUP(H1781,'CARTEIRA GERAL - USI.'!$J:$J,'CARTEIRA GERAL - USI.'!N:N,"",0)</f>
        <v/>
      </c>
      <c r="Y1781" s="229"/>
      <c r="Z1781" s="47" t="str">
        <f t="shared" si="203"/>
        <v/>
      </c>
      <c r="AA1781" s="47" t="str">
        <f t="shared" si="204"/>
        <v/>
      </c>
      <c r="AB1781" s="47" t="str">
        <f t="shared" si="205"/>
        <v/>
      </c>
      <c r="AC1781" s="47" t="str">
        <f t="shared" si="206"/>
        <v/>
      </c>
      <c r="AD1781" s="165" t="str">
        <f t="shared" si="202"/>
        <v/>
      </c>
    </row>
    <row r="1782" spans="1:30" x14ac:dyDescent="0.25">
      <c r="A1782" s="48" t="s">
        <v>2204</v>
      </c>
      <c r="B1782" s="48"/>
      <c r="C1782" s="48"/>
      <c r="D1782" s="48"/>
      <c r="E1782" s="47" t="s">
        <v>38</v>
      </c>
      <c r="F1782" s="48" t="s">
        <v>655</v>
      </c>
      <c r="G1782" s="48" t="s">
        <v>11</v>
      </c>
      <c r="H1782" s="48" t="s">
        <v>2209</v>
      </c>
      <c r="I1782" s="48">
        <v>1</v>
      </c>
      <c r="J1782" s="48" t="s">
        <v>1146</v>
      </c>
      <c r="K1782" s="48" t="s">
        <v>1487</v>
      </c>
      <c r="M1782" s="48">
        <f>_xlfn.XLOOKUP(BASE!$A2514,dd_carteira_fundição!A:A,dd_carteira_fundição!G:G,"",0)</f>
        <v>21</v>
      </c>
      <c r="N1782" s="48" t="s">
        <v>1164</v>
      </c>
      <c r="P1782" s="48" t="s">
        <v>1159</v>
      </c>
      <c r="Q1782" s="102"/>
      <c r="R1782" s="48" t="s">
        <v>1690</v>
      </c>
      <c r="S1782" s="48" t="s">
        <v>166</v>
      </c>
      <c r="T1782" s="215">
        <v>106</v>
      </c>
      <c r="U1782" s="48" t="str">
        <f>IFERROR(INDEX('TAXA DE OCUP. RECUR.'!$F$1:$F$60, MATCH(T1782, 'TAXA DE OCUP. RECUR.'!$E$1:$E$60, 0)),"")</f>
        <v>PLAINA DE MESA POREBA - [106]</v>
      </c>
      <c r="V1782" s="216">
        <v>12.15</v>
      </c>
      <c r="W1782" s="102"/>
      <c r="X1782" s="229">
        <v>46208</v>
      </c>
      <c r="Y1782" s="229"/>
      <c r="Z1782" s="47">
        <f t="shared" si="203"/>
        <v>27</v>
      </c>
      <c r="AA1782" s="47" t="str">
        <f t="shared" si="204"/>
        <v/>
      </c>
      <c r="AB1782" s="47" t="str">
        <f t="shared" si="205"/>
        <v>jul</v>
      </c>
      <c r="AC1782" s="47" t="str">
        <f t="shared" si="206"/>
        <v>2026</v>
      </c>
      <c r="AD1782" s="165" t="str">
        <f t="shared" si="202"/>
        <v/>
      </c>
    </row>
    <row r="1783" spans="1:30" x14ac:dyDescent="0.25">
      <c r="A1783" s="48" t="s">
        <v>2204</v>
      </c>
      <c r="B1783" s="48"/>
      <c r="C1783" s="48"/>
      <c r="D1783" s="48"/>
      <c r="E1783" s="47" t="s">
        <v>38</v>
      </c>
      <c r="F1783" s="48" t="s">
        <v>655</v>
      </c>
      <c r="G1783" s="48" t="s">
        <v>11</v>
      </c>
      <c r="H1783" s="48" t="s">
        <v>2209</v>
      </c>
      <c r="I1783" s="48">
        <v>1</v>
      </c>
      <c r="J1783" s="48" t="s">
        <v>1146</v>
      </c>
      <c r="K1783" s="48" t="s">
        <v>1487</v>
      </c>
      <c r="M1783" s="48">
        <f>_xlfn.XLOOKUP(BASE!$A2515,dd_carteira_fundição!A:A,dd_carteira_fundição!G:G,"",0)</f>
        <v>4</v>
      </c>
      <c r="N1783" s="48" t="s">
        <v>1164</v>
      </c>
      <c r="P1783" s="48" t="s">
        <v>1159</v>
      </c>
      <c r="Q1783" s="102"/>
      <c r="R1783" s="48" t="s">
        <v>1690</v>
      </c>
      <c r="S1783" s="48" t="s">
        <v>167</v>
      </c>
      <c r="T1783" s="215">
        <v>151</v>
      </c>
      <c r="U1783" s="48" t="str">
        <f>IFERROR(INDEX('TAXA DE OCUP. RECUR.'!$F$1:$F$60, MATCH(T1783, 'TAXA DE OCUP. RECUR.'!$E$1:$E$60, 0)),"")</f>
        <v>MANDRILH. FISHER MILL - [151]</v>
      </c>
      <c r="V1783" s="216">
        <v>1.718181818181818</v>
      </c>
      <c r="W1783" s="102"/>
      <c r="X1783" s="229">
        <v>46209</v>
      </c>
      <c r="Y1783" s="229"/>
      <c r="Z1783" s="47">
        <f t="shared" si="203"/>
        <v>28</v>
      </c>
      <c r="AA1783" s="47" t="str">
        <f t="shared" si="204"/>
        <v/>
      </c>
      <c r="AB1783" s="47" t="str">
        <f t="shared" si="205"/>
        <v>jul</v>
      </c>
      <c r="AC1783" s="47" t="str">
        <f t="shared" si="206"/>
        <v>2026</v>
      </c>
      <c r="AD1783" s="165" t="str">
        <f t="shared" si="202"/>
        <v/>
      </c>
    </row>
    <row r="1784" spans="1:30" x14ac:dyDescent="0.25">
      <c r="A1784" s="48" t="s">
        <v>2204</v>
      </c>
      <c r="B1784" s="48"/>
      <c r="C1784" s="48"/>
      <c r="D1784" s="48"/>
      <c r="E1784" s="47" t="s">
        <v>38</v>
      </c>
      <c r="F1784" s="48" t="s">
        <v>655</v>
      </c>
      <c r="G1784" s="48" t="s">
        <v>11</v>
      </c>
      <c r="H1784" s="48" t="s">
        <v>2209</v>
      </c>
      <c r="I1784" s="48">
        <v>1</v>
      </c>
      <c r="J1784" s="48" t="s">
        <v>1146</v>
      </c>
      <c r="K1784" s="48" t="s">
        <v>1487</v>
      </c>
      <c r="M1784" s="48">
        <f>_xlfn.XLOOKUP(BASE!$A2516,dd_carteira_fundição!A:A,dd_carteira_fundição!G:G,"",0)</f>
        <v>4</v>
      </c>
      <c r="N1784" s="48" t="s">
        <v>1164</v>
      </c>
      <c r="P1784" s="48" t="s">
        <v>1159</v>
      </c>
      <c r="Q1784" s="102"/>
      <c r="R1784" s="48" t="s">
        <v>1690</v>
      </c>
      <c r="S1784" s="48" t="s">
        <v>168</v>
      </c>
      <c r="T1784" s="215">
        <v>560</v>
      </c>
      <c r="U1784" s="48" t="str">
        <f>IFERROR(INDEX('TAXA DE OCUP. RECUR.'!$F$1:$F$60, MATCH(T1784, 'TAXA DE OCUP. RECUR.'!$E$1:$E$60, 0)),"")</f>
        <v>FRESA DROPP HEINN - [560]</v>
      </c>
      <c r="V1784" s="216">
        <v>9.18</v>
      </c>
      <c r="W1784" s="102"/>
      <c r="X1784" s="229">
        <v>46210</v>
      </c>
      <c r="Y1784" s="229"/>
      <c r="Z1784" s="47">
        <f t="shared" si="203"/>
        <v>28</v>
      </c>
      <c r="AA1784" s="47" t="str">
        <f t="shared" si="204"/>
        <v/>
      </c>
      <c r="AB1784" s="47" t="str">
        <f t="shared" si="205"/>
        <v>jul</v>
      </c>
      <c r="AC1784" s="47" t="str">
        <f t="shared" si="206"/>
        <v>2026</v>
      </c>
      <c r="AD1784" s="165" t="str">
        <f t="shared" si="202"/>
        <v/>
      </c>
    </row>
    <row r="1785" spans="1:30" x14ac:dyDescent="0.25">
      <c r="A1785" s="48" t="s">
        <v>2204</v>
      </c>
      <c r="B1785" s="48"/>
      <c r="C1785" s="48"/>
      <c r="D1785" s="48"/>
      <c r="E1785" s="47" t="s">
        <v>38</v>
      </c>
      <c r="F1785" s="48" t="s">
        <v>655</v>
      </c>
      <c r="G1785" s="48" t="s">
        <v>11</v>
      </c>
      <c r="H1785" s="48" t="s">
        <v>2209</v>
      </c>
      <c r="I1785" s="48">
        <v>1</v>
      </c>
      <c r="J1785" s="48" t="s">
        <v>1146</v>
      </c>
      <c r="K1785" s="48" t="s">
        <v>1487</v>
      </c>
      <c r="M1785" s="48">
        <f>_xlfn.XLOOKUP(BASE!$A2517,dd_carteira_fundição!A:A,dd_carteira_fundição!G:G,"",0)</f>
        <v>4</v>
      </c>
      <c r="N1785" s="48" t="s">
        <v>1164</v>
      </c>
      <c r="P1785" s="48" t="s">
        <v>1159</v>
      </c>
      <c r="Q1785" s="102"/>
      <c r="R1785" s="48" t="s">
        <v>1690</v>
      </c>
      <c r="S1785" s="48" t="s">
        <v>169</v>
      </c>
      <c r="T1785" s="215">
        <v>610</v>
      </c>
      <c r="U1785" s="48" t="str">
        <f>IFERROR(INDEX('TAXA DE OCUP. RECUR.'!$F$1:$F$60, MATCH(T1785, 'TAXA DE OCUP. RECUR.'!$E$1:$E$60, 0)),"")</f>
        <v>FRESADORA HEYLIGENTASDE - [610]</v>
      </c>
      <c r="V1785" s="216">
        <v>5.1589425241477738</v>
      </c>
      <c r="W1785" s="102"/>
      <c r="X1785" s="229">
        <v>46211</v>
      </c>
      <c r="Y1785" s="229"/>
      <c r="Z1785" s="47">
        <f t="shared" si="203"/>
        <v>28</v>
      </c>
      <c r="AA1785" s="47" t="str">
        <f t="shared" si="204"/>
        <v/>
      </c>
      <c r="AB1785" s="47" t="str">
        <f t="shared" si="205"/>
        <v>jul</v>
      </c>
      <c r="AC1785" s="47" t="str">
        <f t="shared" si="206"/>
        <v>2026</v>
      </c>
      <c r="AD1785" s="165" t="str">
        <f t="shared" si="202"/>
        <v/>
      </c>
    </row>
    <row r="1786" spans="1:30" x14ac:dyDescent="0.25">
      <c r="A1786" s="48" t="s">
        <v>2204</v>
      </c>
      <c r="B1786" s="48"/>
      <c r="C1786" s="48"/>
      <c r="D1786" s="48"/>
      <c r="E1786" s="47" t="s">
        <v>38</v>
      </c>
      <c r="F1786" s="48" t="s">
        <v>655</v>
      </c>
      <c r="G1786" s="48" t="s">
        <v>11</v>
      </c>
      <c r="H1786" s="48" t="s">
        <v>2209</v>
      </c>
      <c r="I1786" s="48">
        <v>1</v>
      </c>
      <c r="J1786" s="48" t="s">
        <v>1146</v>
      </c>
      <c r="K1786" s="48" t="s">
        <v>1487</v>
      </c>
      <c r="M1786" s="48">
        <f>_xlfn.XLOOKUP(BASE!$A2518,dd_carteira_fundição!A:A,dd_carteira_fundição!G:G,"",0)</f>
        <v>4</v>
      </c>
      <c r="N1786" s="48" t="s">
        <v>1164</v>
      </c>
      <c r="P1786" s="48" t="s">
        <v>1159</v>
      </c>
      <c r="Q1786" s="102"/>
      <c r="R1786" s="48" t="s">
        <v>1690</v>
      </c>
      <c r="S1786" s="48" t="s">
        <v>170</v>
      </c>
      <c r="T1786" s="215">
        <v>610</v>
      </c>
      <c r="U1786" s="48" t="str">
        <f>IFERROR(INDEX('TAXA DE OCUP. RECUR.'!$F$1:$F$60, MATCH(T1786, 'TAXA DE OCUP. RECUR.'!$E$1:$E$60, 0)),"")</f>
        <v>FRESADORA HEYLIGENTASDE - [610]</v>
      </c>
      <c r="V1786" s="216">
        <v>2.2023336038961037</v>
      </c>
      <c r="W1786" s="102"/>
      <c r="X1786" s="229">
        <v>46212</v>
      </c>
      <c r="Y1786" s="229"/>
      <c r="Z1786" s="47">
        <f t="shared" si="203"/>
        <v>28</v>
      </c>
      <c r="AA1786" s="47" t="str">
        <f t="shared" si="204"/>
        <v/>
      </c>
      <c r="AB1786" s="47" t="str">
        <f t="shared" si="205"/>
        <v>jul</v>
      </c>
      <c r="AC1786" s="47" t="str">
        <f t="shared" si="206"/>
        <v>2026</v>
      </c>
      <c r="AD1786" s="165" t="str">
        <f t="shared" si="202"/>
        <v/>
      </c>
    </row>
    <row r="1787" spans="1:30" x14ac:dyDescent="0.25">
      <c r="A1787" s="48" t="s">
        <v>2204</v>
      </c>
      <c r="B1787" s="48"/>
      <c r="C1787" s="48"/>
      <c r="D1787" s="48"/>
      <c r="E1787" s="47" t="s">
        <v>38</v>
      </c>
      <c r="F1787" s="48" t="s">
        <v>655</v>
      </c>
      <c r="G1787" s="48" t="s">
        <v>11</v>
      </c>
      <c r="H1787" s="48" t="s">
        <v>2209</v>
      </c>
      <c r="I1787" s="48">
        <v>1</v>
      </c>
      <c r="J1787" s="48" t="s">
        <v>1146</v>
      </c>
      <c r="K1787" s="48" t="s">
        <v>1487</v>
      </c>
      <c r="M1787" s="48">
        <f>_xlfn.XLOOKUP(BASE!$A2519,dd_carteira_fundição!A:A,dd_carteira_fundição!G:G,"",0)</f>
        <v>4</v>
      </c>
      <c r="N1787" s="48" t="s">
        <v>1164</v>
      </c>
      <c r="P1787" s="48" t="s">
        <v>1159</v>
      </c>
      <c r="Q1787" s="102"/>
      <c r="R1787" s="48" t="s">
        <v>158</v>
      </c>
      <c r="S1787" s="48" t="s">
        <v>158</v>
      </c>
      <c r="T1787" s="215">
        <v>2</v>
      </c>
      <c r="U1787" s="48" t="str">
        <f>IFERROR(INDEX('TAXA DE OCUP. RECUR.'!$F$1:$F$60, MATCH(T1787, 'TAXA DE OCUP. RECUR.'!$E$1:$E$60, 0)),"")</f>
        <v>EXPEDIÇÃO</v>
      </c>
      <c r="V1787" s="216">
        <v>1</v>
      </c>
      <c r="W1787" s="102"/>
      <c r="X1787" s="229" t="str">
        <f>_xlfn.XLOOKUP(H1787,'CARTEIRA GERAL - USI.'!J:J,'CARTEIRA GERAL - USI.'!$O:$O,"",0)</f>
        <v/>
      </c>
      <c r="Y1787" s="229"/>
      <c r="Z1787" s="47" t="str">
        <f t="shared" si="203"/>
        <v/>
      </c>
      <c r="AA1787" s="47" t="str">
        <f t="shared" si="204"/>
        <v/>
      </c>
      <c r="AB1787" s="47" t="str">
        <f t="shared" si="205"/>
        <v/>
      </c>
      <c r="AC1787" s="47" t="str">
        <f t="shared" si="206"/>
        <v/>
      </c>
      <c r="AD1787" s="165" t="str">
        <f t="shared" si="202"/>
        <v/>
      </c>
    </row>
    <row r="1788" spans="1:30" x14ac:dyDescent="0.25">
      <c r="A1788" s="48" t="s">
        <v>2236</v>
      </c>
      <c r="B1788" s="48"/>
      <c r="C1788" s="48"/>
      <c r="D1788" s="48"/>
      <c r="E1788" s="48" t="s">
        <v>483</v>
      </c>
      <c r="F1788" s="48" t="s">
        <v>2114</v>
      </c>
      <c r="G1788" s="48" t="s">
        <v>11</v>
      </c>
      <c r="H1788" s="48" t="s">
        <v>2244</v>
      </c>
      <c r="I1788" s="48">
        <v>1</v>
      </c>
      <c r="J1788" s="48" t="s">
        <v>1146</v>
      </c>
      <c r="K1788" s="48" t="s">
        <v>1487</v>
      </c>
      <c r="M1788" s="48">
        <f>_xlfn.XLOOKUP(BASE!$A2520,dd_carteira_fundição!A:A,dd_carteira_fundição!G:G,"",0)</f>
        <v>4</v>
      </c>
      <c r="N1788" s="48" t="s">
        <v>1164</v>
      </c>
      <c r="P1788" s="48" t="s">
        <v>1158</v>
      </c>
      <c r="Q1788" s="102"/>
      <c r="R1788" s="48" t="s">
        <v>1687</v>
      </c>
      <c r="S1788" s="48" t="s">
        <v>1156</v>
      </c>
      <c r="T1788" s="215">
        <v>1</v>
      </c>
      <c r="U1788" s="48" t="str">
        <f>IFERROR(INDEX('TAXA DE OCUP. RECUR.'!$F$1:$F$60, MATCH(T1788, 'TAXA DE OCUP. RECUR.'!$E$1:$E$60, 0)),"")</f>
        <v>FUNDIÇÃO MORENO</v>
      </c>
      <c r="V1788" s="53">
        <v>1</v>
      </c>
      <c r="W1788" s="102"/>
      <c r="X1788" s="229" t="str">
        <f>_xlfn.XLOOKUP(H1788,'CARTEIRA GERAL - USI.'!$J:$J,'CARTEIRA GERAL - USI.'!N:N,"",0)</f>
        <v/>
      </c>
      <c r="Y1788" s="229">
        <v>46184</v>
      </c>
      <c r="Z1788" s="47" t="str">
        <f t="shared" si="203"/>
        <v/>
      </c>
      <c r="AA1788" s="47">
        <f t="shared" si="204"/>
        <v>24</v>
      </c>
      <c r="AB1788" s="47" t="str">
        <f t="shared" si="205"/>
        <v/>
      </c>
      <c r="AC1788" s="47" t="str">
        <f t="shared" si="206"/>
        <v/>
      </c>
      <c r="AD1788" s="165">
        <f t="shared" si="202"/>
        <v>1</v>
      </c>
    </row>
    <row r="1789" spans="1:30" x14ac:dyDescent="0.25">
      <c r="A1789" s="48" t="s">
        <v>2236</v>
      </c>
      <c r="B1789" s="48"/>
      <c r="C1789" s="48"/>
      <c r="D1789" s="48"/>
      <c r="E1789" s="48" t="s">
        <v>483</v>
      </c>
      <c r="F1789" s="48" t="s">
        <v>2114</v>
      </c>
      <c r="G1789" s="48" t="s">
        <v>11</v>
      </c>
      <c r="H1789" s="48" t="s">
        <v>2244</v>
      </c>
      <c r="I1789" s="48">
        <v>1</v>
      </c>
      <c r="J1789" s="48" t="s">
        <v>1146</v>
      </c>
      <c r="K1789" s="48" t="s">
        <v>1487</v>
      </c>
      <c r="M1789" s="48">
        <f>_xlfn.XLOOKUP(BASE!$A2521,dd_carteira_fundição!A:A,dd_carteira_fundição!G:G,"",0)</f>
        <v>5</v>
      </c>
      <c r="N1789" s="48" t="s">
        <v>1164</v>
      </c>
      <c r="P1789" s="48" t="s">
        <v>1158</v>
      </c>
      <c r="Q1789" s="102"/>
      <c r="R1789" s="48" t="s">
        <v>1690</v>
      </c>
      <c r="S1789" s="48" t="s">
        <v>166</v>
      </c>
      <c r="T1789" s="215">
        <v>107</v>
      </c>
      <c r="U1789" s="48" t="str">
        <f>IFERROR(INDEX('TAXA DE OCUP. RECUR.'!$F$1:$F$60, MATCH(T1789, 'TAXA DE OCUP. RECUR.'!$E$1:$E$60, 0)),"")</f>
        <v>PLAINA DE MESA INGERSOL - [107]</v>
      </c>
      <c r="V1789" s="53">
        <v>15.659999999999998</v>
      </c>
      <c r="W1789" s="102"/>
      <c r="X1789" s="229">
        <v>46189</v>
      </c>
      <c r="Y1789" s="229"/>
      <c r="Z1789" s="47">
        <f t="shared" si="203"/>
        <v>25</v>
      </c>
      <c r="AA1789" s="47" t="str">
        <f t="shared" si="204"/>
        <v/>
      </c>
      <c r="AB1789" s="47" t="str">
        <f t="shared" si="205"/>
        <v>jun</v>
      </c>
      <c r="AC1789" s="47" t="str">
        <f t="shared" si="206"/>
        <v>2026</v>
      </c>
      <c r="AD1789" s="165" t="str">
        <f t="shared" si="202"/>
        <v/>
      </c>
    </row>
    <row r="1790" spans="1:30" x14ac:dyDescent="0.25">
      <c r="A1790" s="48" t="s">
        <v>2236</v>
      </c>
      <c r="B1790" s="48"/>
      <c r="C1790" s="48"/>
      <c r="D1790" s="48"/>
      <c r="E1790" s="48" t="s">
        <v>483</v>
      </c>
      <c r="F1790" s="48" t="s">
        <v>2114</v>
      </c>
      <c r="G1790" s="48" t="s">
        <v>11</v>
      </c>
      <c r="H1790" s="48" t="s">
        <v>2244</v>
      </c>
      <c r="I1790" s="48">
        <v>1</v>
      </c>
      <c r="J1790" s="48" t="s">
        <v>1146</v>
      </c>
      <c r="K1790" s="48" t="s">
        <v>1487</v>
      </c>
      <c r="M1790" s="48">
        <f>_xlfn.XLOOKUP(BASE!$A2522,dd_carteira_fundição!A:A,dd_carteira_fundição!G:G,"",0)</f>
        <v>5</v>
      </c>
      <c r="N1790" s="48" t="s">
        <v>1164</v>
      </c>
      <c r="P1790" s="48" t="s">
        <v>1158</v>
      </c>
      <c r="Q1790" s="102"/>
      <c r="R1790" s="48" t="s">
        <v>1690</v>
      </c>
      <c r="S1790" s="48" t="s">
        <v>167</v>
      </c>
      <c r="T1790" s="215">
        <v>151</v>
      </c>
      <c r="U1790" s="48" t="str">
        <f>IFERROR(INDEX('TAXA DE OCUP. RECUR.'!$F$1:$F$60, MATCH(T1790, 'TAXA DE OCUP. RECUR.'!$E$1:$E$60, 0)),"")</f>
        <v>MANDRILH. FISHER MILL - [151]</v>
      </c>
      <c r="V1790" s="53">
        <v>1.8818181818181814</v>
      </c>
      <c r="W1790" s="102"/>
      <c r="X1790" s="229">
        <v>46196</v>
      </c>
      <c r="Y1790" s="229"/>
      <c r="Z1790" s="47">
        <f t="shared" si="203"/>
        <v>26</v>
      </c>
      <c r="AA1790" s="47" t="str">
        <f t="shared" si="204"/>
        <v/>
      </c>
      <c r="AB1790" s="47" t="str">
        <f t="shared" si="205"/>
        <v>jun</v>
      </c>
      <c r="AC1790" s="47" t="str">
        <f t="shared" si="206"/>
        <v>2026</v>
      </c>
      <c r="AD1790" s="165" t="str">
        <f t="shared" si="202"/>
        <v/>
      </c>
    </row>
    <row r="1791" spans="1:30" x14ac:dyDescent="0.25">
      <c r="A1791" s="48" t="s">
        <v>2236</v>
      </c>
      <c r="B1791" s="48"/>
      <c r="C1791" s="48"/>
      <c r="D1791" s="48"/>
      <c r="E1791" s="48" t="s">
        <v>483</v>
      </c>
      <c r="F1791" s="48" t="s">
        <v>2114</v>
      </c>
      <c r="G1791" s="48" t="s">
        <v>11</v>
      </c>
      <c r="H1791" s="48" t="s">
        <v>2244</v>
      </c>
      <c r="I1791" s="48">
        <v>1</v>
      </c>
      <c r="J1791" s="48" t="s">
        <v>1146</v>
      </c>
      <c r="K1791" s="48" t="s">
        <v>1487</v>
      </c>
      <c r="M1791" s="48">
        <f>_xlfn.XLOOKUP(BASE!$A2523,dd_carteira_fundição!A:A,dd_carteira_fundição!G:G,"",0)</f>
        <v>5</v>
      </c>
      <c r="N1791" s="48" t="s">
        <v>1164</v>
      </c>
      <c r="P1791" s="48" t="s">
        <v>1158</v>
      </c>
      <c r="Q1791" s="102"/>
      <c r="R1791" s="48" t="s">
        <v>1690</v>
      </c>
      <c r="S1791" s="48" t="s">
        <v>168</v>
      </c>
      <c r="T1791" s="215">
        <v>560</v>
      </c>
      <c r="U1791" s="48" t="str">
        <f>IFERROR(INDEX('TAXA DE OCUP. RECUR.'!$F$1:$F$60, MATCH(T1791, 'TAXA DE OCUP. RECUR.'!$E$1:$E$60, 0)),"")</f>
        <v>FRESA DROPP HEINN - [560]</v>
      </c>
      <c r="V1791" s="53">
        <v>10.26</v>
      </c>
      <c r="W1791" s="102"/>
      <c r="X1791" s="229">
        <v>46204</v>
      </c>
      <c r="Y1791" s="229"/>
      <c r="Z1791" s="47">
        <f t="shared" si="203"/>
        <v>27</v>
      </c>
      <c r="AA1791" s="47" t="str">
        <f t="shared" si="204"/>
        <v/>
      </c>
      <c r="AB1791" s="47" t="str">
        <f t="shared" si="205"/>
        <v>jul</v>
      </c>
      <c r="AC1791" s="47" t="str">
        <f t="shared" si="206"/>
        <v>2026</v>
      </c>
      <c r="AD1791" s="165" t="str">
        <f t="shared" si="202"/>
        <v/>
      </c>
    </row>
    <row r="1792" spans="1:30" x14ac:dyDescent="0.25">
      <c r="A1792" s="48" t="s">
        <v>2236</v>
      </c>
      <c r="B1792" s="48"/>
      <c r="C1792" s="48"/>
      <c r="D1792" s="48"/>
      <c r="E1792" s="48" t="s">
        <v>483</v>
      </c>
      <c r="F1792" s="48" t="s">
        <v>2114</v>
      </c>
      <c r="G1792" s="48" t="s">
        <v>11</v>
      </c>
      <c r="H1792" s="48" t="s">
        <v>2244</v>
      </c>
      <c r="I1792" s="48">
        <v>1</v>
      </c>
      <c r="J1792" s="48" t="s">
        <v>1146</v>
      </c>
      <c r="K1792" s="48" t="s">
        <v>1487</v>
      </c>
      <c r="M1792" s="48">
        <f>_xlfn.XLOOKUP(BASE!$A2524,dd_carteira_fundição!A:A,dd_carteira_fundição!G:G,"",0)</f>
        <v>5</v>
      </c>
      <c r="N1792" s="48" t="s">
        <v>1164</v>
      </c>
      <c r="P1792" s="48" t="s">
        <v>1158</v>
      </c>
      <c r="Q1792" s="102"/>
      <c r="R1792" s="48" t="s">
        <v>1690</v>
      </c>
      <c r="S1792" s="48" t="s">
        <v>169</v>
      </c>
      <c r="T1792" s="215">
        <v>610</v>
      </c>
      <c r="U1792" s="48" t="str">
        <f>IFERROR(INDEX('TAXA DE OCUP. RECUR.'!$F$1:$F$60, MATCH(T1792, 'TAXA DE OCUP. RECUR.'!$E$1:$E$60, 0)),"")</f>
        <v>FRESADORA HEYLIGENTASDE - [610]</v>
      </c>
      <c r="V1792" s="53">
        <v>5.723546982021495</v>
      </c>
      <c r="W1792" s="102"/>
      <c r="X1792" s="229">
        <v>46204</v>
      </c>
      <c r="Y1792" s="229"/>
      <c r="Z1792" s="47">
        <f t="shared" si="203"/>
        <v>27</v>
      </c>
      <c r="AA1792" s="47" t="str">
        <f t="shared" si="204"/>
        <v/>
      </c>
      <c r="AB1792" s="47" t="str">
        <f t="shared" si="205"/>
        <v>jul</v>
      </c>
      <c r="AC1792" s="47" t="str">
        <f t="shared" si="206"/>
        <v>2026</v>
      </c>
      <c r="AD1792" s="165" t="str">
        <f t="shared" si="202"/>
        <v/>
      </c>
    </row>
    <row r="1793" spans="1:30" x14ac:dyDescent="0.25">
      <c r="A1793" s="48" t="s">
        <v>2236</v>
      </c>
      <c r="B1793" s="48"/>
      <c r="C1793" s="48"/>
      <c r="D1793" s="48"/>
      <c r="E1793" s="48" t="s">
        <v>483</v>
      </c>
      <c r="F1793" s="48" t="s">
        <v>2114</v>
      </c>
      <c r="G1793" s="48" t="s">
        <v>11</v>
      </c>
      <c r="H1793" s="48" t="s">
        <v>2244</v>
      </c>
      <c r="I1793" s="48">
        <v>1</v>
      </c>
      <c r="J1793" s="48" t="s">
        <v>1146</v>
      </c>
      <c r="K1793" s="48" t="s">
        <v>1487</v>
      </c>
      <c r="M1793" s="48">
        <f>_xlfn.XLOOKUP(BASE!$A2525,dd_carteira_fundição!A:A,dd_carteira_fundição!G:G,"",0)</f>
        <v>5</v>
      </c>
      <c r="N1793" s="48" t="s">
        <v>1164</v>
      </c>
      <c r="P1793" s="48" t="s">
        <v>1158</v>
      </c>
      <c r="Q1793" s="102"/>
      <c r="R1793" s="48" t="s">
        <v>1690</v>
      </c>
      <c r="S1793" s="48" t="s">
        <v>170</v>
      </c>
      <c r="T1793" s="215">
        <v>610</v>
      </c>
      <c r="U1793" s="48" t="str">
        <f>IFERROR(INDEX('TAXA DE OCUP. RECUR.'!$F$1:$F$60, MATCH(T1793, 'TAXA DE OCUP. RECUR.'!$E$1:$E$60, 0)),"")</f>
        <v>FRESADORA HEYLIGENTASDE - [610]</v>
      </c>
      <c r="V1793" s="53">
        <v>2.421374458874459</v>
      </c>
      <c r="W1793" s="102"/>
      <c r="X1793" s="229">
        <v>46204</v>
      </c>
      <c r="Y1793" s="229"/>
      <c r="Z1793" s="47">
        <f t="shared" si="203"/>
        <v>27</v>
      </c>
      <c r="AA1793" s="47" t="str">
        <f t="shared" si="204"/>
        <v/>
      </c>
      <c r="AB1793" s="47" t="str">
        <f t="shared" si="205"/>
        <v>jul</v>
      </c>
      <c r="AC1793" s="47" t="str">
        <f t="shared" si="206"/>
        <v>2026</v>
      </c>
      <c r="AD1793" s="165" t="str">
        <f t="shared" si="202"/>
        <v/>
      </c>
    </row>
    <row r="1794" spans="1:30" x14ac:dyDescent="0.25">
      <c r="A1794" s="48" t="s">
        <v>2236</v>
      </c>
      <c r="B1794" s="48"/>
      <c r="C1794" s="48"/>
      <c r="D1794" s="48"/>
      <c r="E1794" s="48" t="s">
        <v>483</v>
      </c>
      <c r="F1794" s="48" t="s">
        <v>2114</v>
      </c>
      <c r="G1794" s="48" t="s">
        <v>11</v>
      </c>
      <c r="H1794" s="48" t="s">
        <v>2244</v>
      </c>
      <c r="I1794" s="48">
        <v>1</v>
      </c>
      <c r="J1794" s="48" t="s">
        <v>1146</v>
      </c>
      <c r="K1794" s="48" t="s">
        <v>1487</v>
      </c>
      <c r="M1794" s="48">
        <f>_xlfn.XLOOKUP(BASE!$A2526,dd_carteira_fundição!A:A,dd_carteira_fundição!G:G,"",0)</f>
        <v>5</v>
      </c>
      <c r="N1794" s="48" t="s">
        <v>1164</v>
      </c>
      <c r="P1794" s="48" t="s">
        <v>1158</v>
      </c>
      <c r="Q1794" s="102"/>
      <c r="R1794" s="48" t="s">
        <v>158</v>
      </c>
      <c r="S1794" s="48" t="s">
        <v>158</v>
      </c>
      <c r="T1794" s="215">
        <v>2</v>
      </c>
      <c r="U1794" s="48" t="str">
        <f>IFERROR(INDEX('TAXA DE OCUP. RECUR.'!$F$1:$F$60, MATCH(T1794, 'TAXA DE OCUP. RECUR.'!$E$1:$E$60, 0)),"")</f>
        <v>EXPEDIÇÃO</v>
      </c>
      <c r="V1794" s="53">
        <v>1</v>
      </c>
      <c r="W1794" s="102"/>
      <c r="X1794" s="229" t="str">
        <f>_xlfn.XLOOKUP(H1794,'CARTEIRA GERAL - USI.'!J:J,'CARTEIRA GERAL - USI.'!$O:$O,"",0)</f>
        <v/>
      </c>
      <c r="Y1794" s="229"/>
      <c r="Z1794" s="47" t="str">
        <f t="shared" si="203"/>
        <v/>
      </c>
      <c r="AA1794" s="47" t="str">
        <f t="shared" si="204"/>
        <v/>
      </c>
      <c r="AB1794" s="47" t="str">
        <f t="shared" si="205"/>
        <v/>
      </c>
      <c r="AC1794" s="47" t="str">
        <f t="shared" si="206"/>
        <v/>
      </c>
      <c r="AD1794" s="165" t="str">
        <f t="shared" ref="AD1794:AD1857" si="207">IF(Y1794&lt;&gt;"",1,"")</f>
        <v/>
      </c>
    </row>
    <row r="1795" spans="1:30" x14ac:dyDescent="0.25">
      <c r="A1795" s="48" t="s">
        <v>2237</v>
      </c>
      <c r="B1795" s="48"/>
      <c r="C1795" s="48"/>
      <c r="D1795" s="48"/>
      <c r="E1795" s="48" t="s">
        <v>483</v>
      </c>
      <c r="F1795" s="48" t="s">
        <v>2114</v>
      </c>
      <c r="G1795" s="48" t="s">
        <v>11</v>
      </c>
      <c r="H1795" s="48" t="s">
        <v>2244</v>
      </c>
      <c r="I1795" s="48">
        <v>1</v>
      </c>
      <c r="J1795" s="48" t="s">
        <v>1146</v>
      </c>
      <c r="K1795" s="48" t="s">
        <v>1487</v>
      </c>
      <c r="M1795" s="48">
        <f>_xlfn.XLOOKUP(BASE!$A2527,dd_carteira_fundição!A:A,dd_carteira_fundição!G:G,"",0)</f>
        <v>6</v>
      </c>
      <c r="N1795" s="48" t="s">
        <v>1164</v>
      </c>
      <c r="P1795" s="48" t="s">
        <v>1158</v>
      </c>
      <c r="Q1795" s="102"/>
      <c r="R1795" s="48" t="s">
        <v>1687</v>
      </c>
      <c r="S1795" s="48" t="s">
        <v>1156</v>
      </c>
      <c r="T1795" s="215">
        <v>1</v>
      </c>
      <c r="U1795" s="48" t="str">
        <f>IFERROR(INDEX('TAXA DE OCUP. RECUR.'!$F$1:$F$60, MATCH(T1795, 'TAXA DE OCUP. RECUR.'!$E$1:$E$60, 0)),"")</f>
        <v>FUNDIÇÃO MORENO</v>
      </c>
      <c r="V1795" s="53">
        <v>1</v>
      </c>
      <c r="W1795" s="102"/>
      <c r="X1795" s="229" t="str">
        <f>_xlfn.XLOOKUP(H1795,'CARTEIRA GERAL - USI.'!$J:$J,'CARTEIRA GERAL - USI.'!N:N,"",0)</f>
        <v/>
      </c>
      <c r="Y1795" s="229">
        <v>46184</v>
      </c>
      <c r="Z1795" s="47" t="str">
        <f t="shared" ref="Z1795:Z1858" si="208">IFERROR(WEEKNUM(X1795,11),"")</f>
        <v/>
      </c>
      <c r="AA1795" s="47">
        <f t="shared" ref="AA1795:AA1858" si="209">IF(Y1795&lt;&gt;"",WEEKNUM(Y1795,11),"")</f>
        <v>24</v>
      </c>
      <c r="AB1795" s="47" t="str">
        <f t="shared" si="205"/>
        <v/>
      </c>
      <c r="AC1795" s="47" t="str">
        <f t="shared" si="206"/>
        <v/>
      </c>
      <c r="AD1795" s="165">
        <f t="shared" si="207"/>
        <v>1</v>
      </c>
    </row>
    <row r="1796" spans="1:30" x14ac:dyDescent="0.25">
      <c r="A1796" s="48" t="s">
        <v>2237</v>
      </c>
      <c r="B1796" s="48"/>
      <c r="C1796" s="48"/>
      <c r="D1796" s="48"/>
      <c r="E1796" s="48" t="s">
        <v>483</v>
      </c>
      <c r="F1796" s="48" t="s">
        <v>2114</v>
      </c>
      <c r="G1796" s="48" t="s">
        <v>11</v>
      </c>
      <c r="H1796" s="48" t="s">
        <v>2244</v>
      </c>
      <c r="I1796" s="48">
        <v>1</v>
      </c>
      <c r="J1796" s="48" t="s">
        <v>1146</v>
      </c>
      <c r="K1796" s="48" t="s">
        <v>1487</v>
      </c>
      <c r="M1796" s="48">
        <f>_xlfn.XLOOKUP(BASE!$A2528,dd_carteira_fundição!A:A,dd_carteira_fundição!G:G,"",0)</f>
        <v>6</v>
      </c>
      <c r="N1796" s="48" t="s">
        <v>1164</v>
      </c>
      <c r="P1796" s="48" t="s">
        <v>1158</v>
      </c>
      <c r="Q1796" s="102"/>
      <c r="R1796" s="48" t="s">
        <v>1690</v>
      </c>
      <c r="S1796" s="48" t="s">
        <v>166</v>
      </c>
      <c r="T1796" s="215">
        <v>107</v>
      </c>
      <c r="U1796" s="48" t="str">
        <f>IFERROR(INDEX('TAXA DE OCUP. RECUR.'!$F$1:$F$60, MATCH(T1796, 'TAXA DE OCUP. RECUR.'!$E$1:$E$60, 0)),"")</f>
        <v>PLAINA DE MESA INGERSOL - [107]</v>
      </c>
      <c r="V1796" s="53">
        <v>15.659999999999998</v>
      </c>
      <c r="W1796" s="102"/>
      <c r="X1796" s="229">
        <v>46189</v>
      </c>
      <c r="Y1796" s="229"/>
      <c r="Z1796" s="47">
        <f t="shared" si="208"/>
        <v>25</v>
      </c>
      <c r="AA1796" s="47" t="str">
        <f t="shared" si="209"/>
        <v/>
      </c>
      <c r="AB1796" s="47" t="str">
        <f t="shared" si="205"/>
        <v>jun</v>
      </c>
      <c r="AC1796" s="47" t="str">
        <f t="shared" si="206"/>
        <v>2026</v>
      </c>
      <c r="AD1796" s="165" t="str">
        <f t="shared" si="207"/>
        <v/>
      </c>
    </row>
    <row r="1797" spans="1:30" x14ac:dyDescent="0.25">
      <c r="A1797" s="48" t="s">
        <v>2237</v>
      </c>
      <c r="B1797" s="48"/>
      <c r="C1797" s="48"/>
      <c r="D1797" s="48"/>
      <c r="E1797" s="48" t="s">
        <v>483</v>
      </c>
      <c r="F1797" s="48" t="s">
        <v>2114</v>
      </c>
      <c r="G1797" s="48" t="s">
        <v>11</v>
      </c>
      <c r="H1797" s="48" t="s">
        <v>2244</v>
      </c>
      <c r="I1797" s="48">
        <v>1</v>
      </c>
      <c r="J1797" s="48" t="s">
        <v>1146</v>
      </c>
      <c r="K1797" s="48" t="s">
        <v>1487</v>
      </c>
      <c r="M1797" s="48">
        <f>_xlfn.XLOOKUP(BASE!$A2529,dd_carteira_fundição!A:A,dd_carteira_fundição!G:G,"",0)</f>
        <v>6</v>
      </c>
      <c r="N1797" s="48" t="s">
        <v>1164</v>
      </c>
      <c r="P1797" s="48" t="s">
        <v>1158</v>
      </c>
      <c r="Q1797" s="102"/>
      <c r="R1797" s="48" t="s">
        <v>1690</v>
      </c>
      <c r="S1797" s="48" t="s">
        <v>167</v>
      </c>
      <c r="T1797" s="215">
        <v>151</v>
      </c>
      <c r="U1797" s="48" t="str">
        <f>IFERROR(INDEX('TAXA DE OCUP. RECUR.'!$F$1:$F$60, MATCH(T1797, 'TAXA DE OCUP. RECUR.'!$E$1:$E$60, 0)),"")</f>
        <v>MANDRILH. FISHER MILL - [151]</v>
      </c>
      <c r="V1797" s="53">
        <v>1.8818181818181814</v>
      </c>
      <c r="W1797" s="102"/>
      <c r="X1797" s="229">
        <v>46196</v>
      </c>
      <c r="Y1797" s="229"/>
      <c r="Z1797" s="47">
        <f t="shared" si="208"/>
        <v>26</v>
      </c>
      <c r="AA1797" s="47" t="str">
        <f t="shared" si="209"/>
        <v/>
      </c>
      <c r="AB1797" s="47" t="str">
        <f t="shared" si="205"/>
        <v>jun</v>
      </c>
      <c r="AC1797" s="47" t="str">
        <f t="shared" si="206"/>
        <v>2026</v>
      </c>
      <c r="AD1797" s="165" t="str">
        <f t="shared" si="207"/>
        <v/>
      </c>
    </row>
    <row r="1798" spans="1:30" x14ac:dyDescent="0.25">
      <c r="A1798" s="48" t="s">
        <v>2237</v>
      </c>
      <c r="B1798" s="48"/>
      <c r="C1798" s="48"/>
      <c r="D1798" s="48"/>
      <c r="E1798" s="48" t="s">
        <v>483</v>
      </c>
      <c r="F1798" s="48" t="s">
        <v>2114</v>
      </c>
      <c r="G1798" s="48" t="s">
        <v>11</v>
      </c>
      <c r="H1798" s="48" t="s">
        <v>2244</v>
      </c>
      <c r="I1798" s="48">
        <v>1</v>
      </c>
      <c r="J1798" s="48" t="s">
        <v>1146</v>
      </c>
      <c r="K1798" s="48" t="s">
        <v>1487</v>
      </c>
      <c r="M1798" s="48">
        <f>_xlfn.XLOOKUP(BASE!$A2530,dd_carteira_fundição!A:A,dd_carteira_fundição!G:G,"",0)</f>
        <v>6</v>
      </c>
      <c r="N1798" s="48" t="s">
        <v>1164</v>
      </c>
      <c r="P1798" s="48" t="s">
        <v>1158</v>
      </c>
      <c r="Q1798" s="102"/>
      <c r="R1798" s="48" t="s">
        <v>1690</v>
      </c>
      <c r="S1798" s="48" t="s">
        <v>168</v>
      </c>
      <c r="T1798" s="215">
        <v>560</v>
      </c>
      <c r="U1798" s="48" t="str">
        <f>IFERROR(INDEX('TAXA DE OCUP. RECUR.'!$F$1:$F$60, MATCH(T1798, 'TAXA DE OCUP. RECUR.'!$E$1:$E$60, 0)),"")</f>
        <v>FRESA DROPP HEINN - [560]</v>
      </c>
      <c r="V1798" s="53">
        <v>10.26</v>
      </c>
      <c r="W1798" s="102"/>
      <c r="X1798" s="229">
        <v>46204</v>
      </c>
      <c r="Y1798" s="229"/>
      <c r="Z1798" s="47">
        <f t="shared" si="208"/>
        <v>27</v>
      </c>
      <c r="AA1798" s="47" t="str">
        <f t="shared" si="209"/>
        <v/>
      </c>
      <c r="AB1798" s="47" t="str">
        <f t="shared" si="205"/>
        <v>jul</v>
      </c>
      <c r="AC1798" s="47" t="str">
        <f t="shared" si="206"/>
        <v>2026</v>
      </c>
      <c r="AD1798" s="165" t="str">
        <f t="shared" si="207"/>
        <v/>
      </c>
    </row>
    <row r="1799" spans="1:30" x14ac:dyDescent="0.25">
      <c r="A1799" s="48" t="s">
        <v>2237</v>
      </c>
      <c r="B1799" s="48"/>
      <c r="C1799" s="48"/>
      <c r="D1799" s="48"/>
      <c r="E1799" s="48" t="s">
        <v>483</v>
      </c>
      <c r="F1799" s="48" t="s">
        <v>2114</v>
      </c>
      <c r="G1799" s="48" t="s">
        <v>11</v>
      </c>
      <c r="H1799" s="48" t="s">
        <v>2244</v>
      </c>
      <c r="I1799" s="48">
        <v>1</v>
      </c>
      <c r="J1799" s="48" t="s">
        <v>1146</v>
      </c>
      <c r="K1799" s="48" t="s">
        <v>1487</v>
      </c>
      <c r="M1799" s="48">
        <f>_xlfn.XLOOKUP(BASE!$A2531,dd_carteira_fundição!A:A,dd_carteira_fundição!G:G,"",0)</f>
        <v>6</v>
      </c>
      <c r="N1799" s="48" t="s">
        <v>1164</v>
      </c>
      <c r="P1799" s="48" t="s">
        <v>1158</v>
      </c>
      <c r="Q1799" s="102"/>
      <c r="R1799" s="48" t="s">
        <v>1690</v>
      </c>
      <c r="S1799" s="48" t="s">
        <v>169</v>
      </c>
      <c r="T1799" s="215">
        <v>610</v>
      </c>
      <c r="U1799" s="48" t="str">
        <f>IFERROR(INDEX('TAXA DE OCUP. RECUR.'!$F$1:$F$60, MATCH(T1799, 'TAXA DE OCUP. RECUR.'!$E$1:$E$60, 0)),"")</f>
        <v>FRESADORA HEYLIGENTASDE - [610]</v>
      </c>
      <c r="V1799" s="53">
        <v>5.723546982021495</v>
      </c>
      <c r="W1799" s="102"/>
      <c r="X1799" s="229">
        <v>46204</v>
      </c>
      <c r="Y1799" s="229"/>
      <c r="Z1799" s="47">
        <f t="shared" si="208"/>
        <v>27</v>
      </c>
      <c r="AA1799" s="47" t="str">
        <f t="shared" si="209"/>
        <v/>
      </c>
      <c r="AB1799" s="47" t="str">
        <f t="shared" si="205"/>
        <v>jul</v>
      </c>
      <c r="AC1799" s="47" t="str">
        <f t="shared" si="206"/>
        <v>2026</v>
      </c>
      <c r="AD1799" s="165" t="str">
        <f t="shared" si="207"/>
        <v/>
      </c>
    </row>
    <row r="1800" spans="1:30" x14ac:dyDescent="0.25">
      <c r="A1800" s="48" t="s">
        <v>2237</v>
      </c>
      <c r="B1800" s="48"/>
      <c r="C1800" s="48"/>
      <c r="D1800" s="48"/>
      <c r="E1800" s="48" t="s">
        <v>483</v>
      </c>
      <c r="F1800" s="48" t="s">
        <v>2114</v>
      </c>
      <c r="G1800" s="48" t="s">
        <v>11</v>
      </c>
      <c r="H1800" s="48" t="s">
        <v>2244</v>
      </c>
      <c r="I1800" s="48">
        <v>1</v>
      </c>
      <c r="J1800" s="48" t="s">
        <v>1146</v>
      </c>
      <c r="K1800" s="48" t="s">
        <v>1487</v>
      </c>
      <c r="M1800" s="48">
        <f>_xlfn.XLOOKUP(BASE!$A2532,dd_carteira_fundição!A:A,dd_carteira_fundição!G:G,"",0)</f>
        <v>6</v>
      </c>
      <c r="N1800" s="48" t="s">
        <v>1164</v>
      </c>
      <c r="P1800" s="48" t="s">
        <v>1158</v>
      </c>
      <c r="Q1800" s="102"/>
      <c r="R1800" s="48" t="s">
        <v>1690</v>
      </c>
      <c r="S1800" s="48" t="s">
        <v>170</v>
      </c>
      <c r="T1800" s="215">
        <v>610</v>
      </c>
      <c r="U1800" s="48" t="str">
        <f>IFERROR(INDEX('TAXA DE OCUP. RECUR.'!$F$1:$F$60, MATCH(T1800, 'TAXA DE OCUP. RECUR.'!$E$1:$E$60, 0)),"")</f>
        <v>FRESADORA HEYLIGENTASDE - [610]</v>
      </c>
      <c r="V1800" s="53">
        <v>2.421374458874459</v>
      </c>
      <c r="W1800" s="102"/>
      <c r="X1800" s="229">
        <v>46204</v>
      </c>
      <c r="Y1800" s="229"/>
      <c r="Z1800" s="47">
        <f t="shared" si="208"/>
        <v>27</v>
      </c>
      <c r="AA1800" s="47" t="str">
        <f t="shared" si="209"/>
        <v/>
      </c>
      <c r="AB1800" s="47" t="str">
        <f t="shared" si="205"/>
        <v>jul</v>
      </c>
      <c r="AC1800" s="47" t="str">
        <f t="shared" si="206"/>
        <v>2026</v>
      </c>
      <c r="AD1800" s="165" t="str">
        <f t="shared" si="207"/>
        <v/>
      </c>
    </row>
    <row r="1801" spans="1:30" x14ac:dyDescent="0.25">
      <c r="A1801" s="48" t="s">
        <v>2237</v>
      </c>
      <c r="B1801" s="48"/>
      <c r="C1801" s="48"/>
      <c r="D1801" s="48"/>
      <c r="E1801" s="48" t="s">
        <v>483</v>
      </c>
      <c r="F1801" s="48" t="s">
        <v>2114</v>
      </c>
      <c r="G1801" s="48" t="s">
        <v>11</v>
      </c>
      <c r="H1801" s="48" t="s">
        <v>2244</v>
      </c>
      <c r="I1801" s="48">
        <v>1</v>
      </c>
      <c r="J1801" s="48" t="s">
        <v>1146</v>
      </c>
      <c r="K1801" s="48" t="s">
        <v>1487</v>
      </c>
      <c r="M1801" s="48">
        <f>_xlfn.XLOOKUP(BASE!$A2533,dd_carteira_fundição!A:A,dd_carteira_fundição!G:G,"",0)</f>
        <v>8</v>
      </c>
      <c r="N1801" s="48" t="s">
        <v>1164</v>
      </c>
      <c r="P1801" s="48" t="s">
        <v>1158</v>
      </c>
      <c r="Q1801" s="102"/>
      <c r="R1801" s="48" t="s">
        <v>158</v>
      </c>
      <c r="S1801" s="48" t="s">
        <v>158</v>
      </c>
      <c r="T1801" s="215">
        <v>2</v>
      </c>
      <c r="U1801" s="48" t="str">
        <f>IFERROR(INDEX('TAXA DE OCUP. RECUR.'!$F$1:$F$60, MATCH(T1801, 'TAXA DE OCUP. RECUR.'!$E$1:$E$60, 0)),"")</f>
        <v>EXPEDIÇÃO</v>
      </c>
      <c r="V1801" s="53">
        <v>1</v>
      </c>
      <c r="W1801" s="102"/>
      <c r="X1801" s="229" t="str">
        <f>_xlfn.XLOOKUP(H1801,'CARTEIRA GERAL - USI.'!J:J,'CARTEIRA GERAL - USI.'!$O:$O,"",0)</f>
        <v/>
      </c>
      <c r="Y1801" s="229"/>
      <c r="Z1801" s="47" t="str">
        <f t="shared" si="208"/>
        <v/>
      </c>
      <c r="AA1801" s="47" t="str">
        <f t="shared" si="209"/>
        <v/>
      </c>
      <c r="AB1801" s="47" t="str">
        <f t="shared" si="205"/>
        <v/>
      </c>
      <c r="AC1801" s="47" t="str">
        <f t="shared" si="206"/>
        <v/>
      </c>
      <c r="AD1801" s="165" t="str">
        <f t="shared" si="207"/>
        <v/>
      </c>
    </row>
    <row r="1802" spans="1:30" x14ac:dyDescent="0.25">
      <c r="A1802" s="48" t="s">
        <v>2238</v>
      </c>
      <c r="B1802" s="48"/>
      <c r="C1802" s="48"/>
      <c r="D1802" s="48"/>
      <c r="E1802" s="48" t="s">
        <v>483</v>
      </c>
      <c r="F1802" s="48" t="s">
        <v>2114</v>
      </c>
      <c r="G1802" s="48" t="s">
        <v>11</v>
      </c>
      <c r="H1802" s="48" t="s">
        <v>2245</v>
      </c>
      <c r="I1802" s="48">
        <v>1</v>
      </c>
      <c r="J1802" s="48" t="s">
        <v>1146</v>
      </c>
      <c r="K1802" s="48" t="s">
        <v>1487</v>
      </c>
      <c r="M1802" s="48">
        <f>_xlfn.XLOOKUP(BASE!$A2534,dd_carteira_fundição!A:A,dd_carteira_fundição!G:G,"",0)</f>
        <v>8</v>
      </c>
      <c r="N1802" s="48" t="s">
        <v>1164</v>
      </c>
      <c r="P1802" s="48" t="s">
        <v>1158</v>
      </c>
      <c r="Q1802" s="102"/>
      <c r="R1802" s="48" t="s">
        <v>1687</v>
      </c>
      <c r="S1802" s="48" t="s">
        <v>1156</v>
      </c>
      <c r="T1802" s="215">
        <v>1</v>
      </c>
      <c r="U1802" s="48" t="str">
        <f>IFERROR(INDEX('TAXA DE OCUP. RECUR.'!$F$1:$F$60, MATCH(T1802, 'TAXA DE OCUP. RECUR.'!$E$1:$E$60, 0)),"")</f>
        <v>FUNDIÇÃO MORENO</v>
      </c>
      <c r="V1802" s="53">
        <v>1</v>
      </c>
      <c r="W1802" s="102"/>
      <c r="X1802" s="229" t="str">
        <f>_xlfn.XLOOKUP(H1802,'CARTEIRA GERAL - USI.'!$J:$J,'CARTEIRA GERAL - USI.'!N:N,"",0)</f>
        <v/>
      </c>
      <c r="Y1802" s="229">
        <v>46184</v>
      </c>
      <c r="Z1802" s="47" t="str">
        <f t="shared" si="208"/>
        <v/>
      </c>
      <c r="AA1802" s="47">
        <f t="shared" si="209"/>
        <v>24</v>
      </c>
      <c r="AB1802" s="47" t="str">
        <f t="shared" si="205"/>
        <v/>
      </c>
      <c r="AC1802" s="47" t="str">
        <f t="shared" si="206"/>
        <v/>
      </c>
      <c r="AD1802" s="165">
        <f t="shared" si="207"/>
        <v>1</v>
      </c>
    </row>
    <row r="1803" spans="1:30" x14ac:dyDescent="0.25">
      <c r="A1803" s="48" t="s">
        <v>2238</v>
      </c>
      <c r="B1803" s="48"/>
      <c r="C1803" s="48"/>
      <c r="D1803" s="48"/>
      <c r="E1803" s="48" t="s">
        <v>483</v>
      </c>
      <c r="F1803" s="48" t="s">
        <v>2114</v>
      </c>
      <c r="G1803" s="48" t="s">
        <v>11</v>
      </c>
      <c r="H1803" s="48" t="s">
        <v>2245</v>
      </c>
      <c r="I1803" s="48">
        <v>1</v>
      </c>
      <c r="J1803" s="48" t="s">
        <v>1146</v>
      </c>
      <c r="K1803" s="48" t="s">
        <v>1487</v>
      </c>
      <c r="M1803" s="48">
        <f>_xlfn.XLOOKUP(BASE!$A2535,dd_carteira_fundição!A:A,dd_carteira_fundição!G:G,"",0)</f>
        <v>8</v>
      </c>
      <c r="N1803" s="48" t="s">
        <v>1164</v>
      </c>
      <c r="P1803" s="48" t="s">
        <v>1158</v>
      </c>
      <c r="Q1803" s="102"/>
      <c r="R1803" s="48" t="s">
        <v>1690</v>
      </c>
      <c r="S1803" s="48" t="s">
        <v>166</v>
      </c>
      <c r="T1803" s="215">
        <v>106</v>
      </c>
      <c r="U1803" s="48" t="str">
        <f>IFERROR(INDEX('TAXA DE OCUP. RECUR.'!$F$1:$F$60, MATCH(T1803, 'TAXA DE OCUP. RECUR.'!$E$1:$E$60, 0)),"")</f>
        <v>PLAINA DE MESA POREBA - [106]</v>
      </c>
      <c r="V1803" s="53">
        <v>15.659999999999998</v>
      </c>
      <c r="W1803" s="102"/>
      <c r="X1803" s="229">
        <v>46189</v>
      </c>
      <c r="Y1803" s="229"/>
      <c r="Z1803" s="47">
        <f t="shared" si="208"/>
        <v>25</v>
      </c>
      <c r="AA1803" s="47" t="str">
        <f t="shared" si="209"/>
        <v/>
      </c>
      <c r="AB1803" s="47" t="str">
        <f t="shared" si="205"/>
        <v>jun</v>
      </c>
      <c r="AC1803" s="47" t="str">
        <f t="shared" si="206"/>
        <v>2026</v>
      </c>
      <c r="AD1803" s="165" t="str">
        <f t="shared" si="207"/>
        <v/>
      </c>
    </row>
    <row r="1804" spans="1:30" x14ac:dyDescent="0.25">
      <c r="A1804" s="48" t="s">
        <v>2238</v>
      </c>
      <c r="B1804" s="48"/>
      <c r="C1804" s="48"/>
      <c r="D1804" s="48"/>
      <c r="E1804" s="48" t="s">
        <v>483</v>
      </c>
      <c r="F1804" s="48" t="s">
        <v>2114</v>
      </c>
      <c r="G1804" s="48" t="s">
        <v>11</v>
      </c>
      <c r="H1804" s="48" t="s">
        <v>2245</v>
      </c>
      <c r="I1804" s="48">
        <v>1</v>
      </c>
      <c r="J1804" s="48" t="s">
        <v>1146</v>
      </c>
      <c r="K1804" s="48" t="s">
        <v>1487</v>
      </c>
      <c r="M1804" s="48">
        <f>_xlfn.XLOOKUP(BASE!$A2536,dd_carteira_fundição!A:A,dd_carteira_fundição!G:G,"",0)</f>
        <v>8</v>
      </c>
      <c r="N1804" s="48" t="s">
        <v>1164</v>
      </c>
      <c r="P1804" s="48" t="s">
        <v>1158</v>
      </c>
      <c r="Q1804" s="102"/>
      <c r="R1804" s="48" t="s">
        <v>1690</v>
      </c>
      <c r="S1804" s="48" t="s">
        <v>167</v>
      </c>
      <c r="T1804" s="215">
        <v>151</v>
      </c>
      <c r="U1804" s="48" t="str">
        <f>IFERROR(INDEX('TAXA DE OCUP. RECUR.'!$F$1:$F$60, MATCH(T1804, 'TAXA DE OCUP. RECUR.'!$E$1:$E$60, 0)),"")</f>
        <v>MANDRILH. FISHER MILL - [151]</v>
      </c>
      <c r="V1804" s="53">
        <v>1.8818181818181814</v>
      </c>
      <c r="W1804" s="102"/>
      <c r="X1804" s="229">
        <v>46196</v>
      </c>
      <c r="Y1804" s="229"/>
      <c r="Z1804" s="47">
        <f t="shared" si="208"/>
        <v>26</v>
      </c>
      <c r="AA1804" s="47" t="str">
        <f t="shared" si="209"/>
        <v/>
      </c>
      <c r="AB1804" s="47" t="str">
        <f t="shared" si="205"/>
        <v>jun</v>
      </c>
      <c r="AC1804" s="47" t="str">
        <f t="shared" si="206"/>
        <v>2026</v>
      </c>
      <c r="AD1804" s="165" t="str">
        <f t="shared" si="207"/>
        <v/>
      </c>
    </row>
    <row r="1805" spans="1:30" x14ac:dyDescent="0.25">
      <c r="A1805" s="48" t="s">
        <v>2238</v>
      </c>
      <c r="B1805" s="48"/>
      <c r="C1805" s="48"/>
      <c r="D1805" s="48"/>
      <c r="E1805" s="48" t="s">
        <v>483</v>
      </c>
      <c r="F1805" s="48" t="s">
        <v>2114</v>
      </c>
      <c r="G1805" s="48" t="s">
        <v>11</v>
      </c>
      <c r="H1805" s="48" t="s">
        <v>2245</v>
      </c>
      <c r="I1805" s="48">
        <v>1</v>
      </c>
      <c r="J1805" s="48" t="s">
        <v>1146</v>
      </c>
      <c r="K1805" s="48" t="s">
        <v>1487</v>
      </c>
      <c r="M1805" s="48">
        <f>_xlfn.XLOOKUP(BASE!$A2537,dd_carteira_fundição!A:A,dd_carteira_fundição!G:G,"",0)</f>
        <v>8</v>
      </c>
      <c r="N1805" s="48" t="s">
        <v>1164</v>
      </c>
      <c r="P1805" s="48" t="s">
        <v>1158</v>
      </c>
      <c r="Q1805" s="102"/>
      <c r="R1805" s="48" t="s">
        <v>1690</v>
      </c>
      <c r="S1805" s="48" t="s">
        <v>168</v>
      </c>
      <c r="T1805" s="215">
        <v>560</v>
      </c>
      <c r="U1805" s="48" t="str">
        <f>IFERROR(INDEX('TAXA DE OCUP. RECUR.'!$F$1:$F$60, MATCH(T1805, 'TAXA DE OCUP. RECUR.'!$E$1:$E$60, 0)),"")</f>
        <v>FRESA DROPP HEINN - [560]</v>
      </c>
      <c r="V1805" s="53">
        <v>10.26</v>
      </c>
      <c r="W1805" s="102"/>
      <c r="X1805" s="229">
        <v>46204</v>
      </c>
      <c r="Y1805" s="229"/>
      <c r="Z1805" s="47">
        <f t="shared" si="208"/>
        <v>27</v>
      </c>
      <c r="AA1805" s="47" t="str">
        <f t="shared" si="209"/>
        <v/>
      </c>
      <c r="AB1805" s="47" t="str">
        <f t="shared" si="205"/>
        <v>jul</v>
      </c>
      <c r="AC1805" s="47" t="str">
        <f t="shared" si="206"/>
        <v>2026</v>
      </c>
      <c r="AD1805" s="165" t="str">
        <f t="shared" si="207"/>
        <v/>
      </c>
    </row>
    <row r="1806" spans="1:30" x14ac:dyDescent="0.25">
      <c r="A1806" s="48" t="s">
        <v>2238</v>
      </c>
      <c r="B1806" s="48"/>
      <c r="C1806" s="48"/>
      <c r="D1806" s="48"/>
      <c r="E1806" s="48" t="s">
        <v>483</v>
      </c>
      <c r="F1806" s="48" t="s">
        <v>2114</v>
      </c>
      <c r="G1806" s="48" t="s">
        <v>11</v>
      </c>
      <c r="H1806" s="48" t="s">
        <v>2245</v>
      </c>
      <c r="I1806" s="48">
        <v>1</v>
      </c>
      <c r="J1806" s="48" t="s">
        <v>1146</v>
      </c>
      <c r="K1806" s="48" t="s">
        <v>1487</v>
      </c>
      <c r="M1806" s="48">
        <f>_xlfn.XLOOKUP(BASE!$A2538,dd_carteira_fundição!A:A,dd_carteira_fundição!G:G,"",0)</f>
        <v>8</v>
      </c>
      <c r="N1806" s="48" t="s">
        <v>1164</v>
      </c>
      <c r="P1806" s="48" t="s">
        <v>1158</v>
      </c>
      <c r="Q1806" s="102"/>
      <c r="R1806" s="48" t="s">
        <v>1690</v>
      </c>
      <c r="S1806" s="48" t="s">
        <v>169</v>
      </c>
      <c r="T1806" s="215">
        <v>610</v>
      </c>
      <c r="U1806" s="48" t="str">
        <f>IFERROR(INDEX('TAXA DE OCUP. RECUR.'!$F$1:$F$60, MATCH(T1806, 'TAXA DE OCUP. RECUR.'!$E$1:$E$60, 0)),"")</f>
        <v>FRESADORA HEYLIGENTASDE - [610]</v>
      </c>
      <c r="V1806" s="53">
        <v>5.723546982021495</v>
      </c>
      <c r="W1806" s="102"/>
      <c r="X1806" s="229">
        <v>46204</v>
      </c>
      <c r="Y1806" s="229"/>
      <c r="Z1806" s="47">
        <f t="shared" si="208"/>
        <v>27</v>
      </c>
      <c r="AA1806" s="47" t="str">
        <f t="shared" si="209"/>
        <v/>
      </c>
      <c r="AB1806" s="47" t="str">
        <f t="shared" si="205"/>
        <v>jul</v>
      </c>
      <c r="AC1806" s="47" t="str">
        <f t="shared" si="206"/>
        <v>2026</v>
      </c>
      <c r="AD1806" s="165" t="str">
        <f t="shared" si="207"/>
        <v/>
      </c>
    </row>
    <row r="1807" spans="1:30" x14ac:dyDescent="0.25">
      <c r="A1807" s="48" t="s">
        <v>2238</v>
      </c>
      <c r="B1807" s="48"/>
      <c r="C1807" s="48"/>
      <c r="D1807" s="48"/>
      <c r="E1807" s="48" t="s">
        <v>483</v>
      </c>
      <c r="F1807" s="48" t="s">
        <v>2114</v>
      </c>
      <c r="G1807" s="48" t="s">
        <v>11</v>
      </c>
      <c r="H1807" s="48" t="s">
        <v>2245</v>
      </c>
      <c r="I1807" s="48">
        <v>1</v>
      </c>
      <c r="J1807" s="48" t="s">
        <v>1146</v>
      </c>
      <c r="K1807" s="48" t="s">
        <v>1487</v>
      </c>
      <c r="M1807" s="48">
        <f>_xlfn.XLOOKUP(BASE!$A2539,dd_carteira_fundição!A:A,dd_carteira_fundição!G:G,"",0)</f>
        <v>7</v>
      </c>
      <c r="N1807" s="48" t="s">
        <v>1164</v>
      </c>
      <c r="P1807" s="48" t="s">
        <v>1158</v>
      </c>
      <c r="Q1807" s="102"/>
      <c r="R1807" s="48" t="s">
        <v>1690</v>
      </c>
      <c r="S1807" s="48" t="s">
        <v>170</v>
      </c>
      <c r="T1807" s="215">
        <v>610</v>
      </c>
      <c r="U1807" s="48" t="str">
        <f>IFERROR(INDEX('TAXA DE OCUP. RECUR.'!$F$1:$F$60, MATCH(T1807, 'TAXA DE OCUP. RECUR.'!$E$1:$E$60, 0)),"")</f>
        <v>FRESADORA HEYLIGENTASDE - [610]</v>
      </c>
      <c r="V1807" s="53">
        <v>2.421374458874459</v>
      </c>
      <c r="W1807" s="102"/>
      <c r="X1807" s="229">
        <v>46204</v>
      </c>
      <c r="Y1807" s="229"/>
      <c r="Z1807" s="47">
        <f t="shared" si="208"/>
        <v>27</v>
      </c>
      <c r="AA1807" s="47" t="str">
        <f t="shared" si="209"/>
        <v/>
      </c>
      <c r="AB1807" s="47" t="str">
        <f t="shared" si="205"/>
        <v>jul</v>
      </c>
      <c r="AC1807" s="47" t="str">
        <f t="shared" si="206"/>
        <v>2026</v>
      </c>
      <c r="AD1807" s="165" t="str">
        <f t="shared" si="207"/>
        <v/>
      </c>
    </row>
    <row r="1808" spans="1:30" x14ac:dyDescent="0.25">
      <c r="A1808" s="48" t="s">
        <v>2238</v>
      </c>
      <c r="B1808" s="48"/>
      <c r="C1808" s="48"/>
      <c r="D1808" s="48"/>
      <c r="E1808" s="48" t="s">
        <v>483</v>
      </c>
      <c r="F1808" s="48" t="s">
        <v>2114</v>
      </c>
      <c r="G1808" s="48" t="s">
        <v>11</v>
      </c>
      <c r="H1808" s="48" t="s">
        <v>2245</v>
      </c>
      <c r="I1808" s="48">
        <v>1</v>
      </c>
      <c r="J1808" s="48" t="s">
        <v>1146</v>
      </c>
      <c r="K1808" s="48" t="s">
        <v>1487</v>
      </c>
      <c r="M1808" s="48">
        <f>_xlfn.XLOOKUP(BASE!$A2540,dd_carteira_fundição!A:A,dd_carteira_fundição!G:G,"",0)</f>
        <v>7</v>
      </c>
      <c r="N1808" s="48" t="s">
        <v>1164</v>
      </c>
      <c r="P1808" s="48" t="s">
        <v>1158</v>
      </c>
      <c r="Q1808" s="102"/>
      <c r="R1808" s="48" t="s">
        <v>158</v>
      </c>
      <c r="S1808" s="48" t="s">
        <v>158</v>
      </c>
      <c r="T1808" s="215">
        <v>2</v>
      </c>
      <c r="U1808" s="48" t="str">
        <f>IFERROR(INDEX('TAXA DE OCUP. RECUR.'!$F$1:$F$60, MATCH(T1808, 'TAXA DE OCUP. RECUR.'!$E$1:$E$60, 0)),"")</f>
        <v>EXPEDIÇÃO</v>
      </c>
      <c r="V1808" s="53">
        <v>1</v>
      </c>
      <c r="W1808" s="102"/>
      <c r="X1808" s="229" t="str">
        <f>_xlfn.XLOOKUP(H1808,'CARTEIRA GERAL - USI.'!J:J,'CARTEIRA GERAL - USI.'!$O:$O,"",0)</f>
        <v/>
      </c>
      <c r="Y1808" s="229"/>
      <c r="Z1808" s="47" t="str">
        <f t="shared" si="208"/>
        <v/>
      </c>
      <c r="AA1808" s="47" t="str">
        <f t="shared" si="209"/>
        <v/>
      </c>
      <c r="AB1808" s="47" t="str">
        <f t="shared" si="205"/>
        <v/>
      </c>
      <c r="AC1808" s="47" t="str">
        <f t="shared" si="206"/>
        <v/>
      </c>
      <c r="AD1808" s="165" t="str">
        <f t="shared" si="207"/>
        <v/>
      </c>
    </row>
    <row r="1809" spans="1:30" x14ac:dyDescent="0.25">
      <c r="A1809" s="48" t="s">
        <v>2239</v>
      </c>
      <c r="B1809" s="48"/>
      <c r="C1809" s="48"/>
      <c r="D1809" s="48"/>
      <c r="E1809" s="48" t="s">
        <v>483</v>
      </c>
      <c r="F1809" s="48" t="s">
        <v>2114</v>
      </c>
      <c r="G1809" s="48" t="s">
        <v>11</v>
      </c>
      <c r="H1809" s="48" t="s">
        <v>2245</v>
      </c>
      <c r="I1809" s="48">
        <v>1</v>
      </c>
      <c r="J1809" s="48" t="s">
        <v>1146</v>
      </c>
      <c r="K1809" s="48" t="s">
        <v>1487</v>
      </c>
      <c r="M1809" s="48">
        <f>_xlfn.XLOOKUP(BASE!$A2541,dd_carteira_fundição!A:A,dd_carteira_fundição!G:G,"",0)</f>
        <v>7</v>
      </c>
      <c r="N1809" s="48" t="s">
        <v>1164</v>
      </c>
      <c r="P1809" s="48" t="s">
        <v>1158</v>
      </c>
      <c r="Q1809" s="102"/>
      <c r="R1809" s="48" t="s">
        <v>1687</v>
      </c>
      <c r="S1809" s="48" t="s">
        <v>1156</v>
      </c>
      <c r="T1809" s="215">
        <v>1</v>
      </c>
      <c r="U1809" s="48" t="str">
        <f>IFERROR(INDEX('TAXA DE OCUP. RECUR.'!$F$1:$F$60, MATCH(T1809, 'TAXA DE OCUP. RECUR.'!$E$1:$E$60, 0)),"")</f>
        <v>FUNDIÇÃO MORENO</v>
      </c>
      <c r="V1809" s="53">
        <v>1</v>
      </c>
      <c r="W1809" s="102"/>
      <c r="X1809" s="229" t="str">
        <f>_xlfn.XLOOKUP(H1809,'CARTEIRA GERAL - USI.'!$J:$J,'CARTEIRA GERAL - USI.'!N:N,"",0)</f>
        <v/>
      </c>
      <c r="Y1809" s="229"/>
      <c r="Z1809" s="47" t="str">
        <f t="shared" si="208"/>
        <v/>
      </c>
      <c r="AA1809" s="47" t="str">
        <f t="shared" si="209"/>
        <v/>
      </c>
      <c r="AB1809" s="47" t="str">
        <f t="shared" si="205"/>
        <v/>
      </c>
      <c r="AC1809" s="47" t="str">
        <f t="shared" si="206"/>
        <v/>
      </c>
      <c r="AD1809" s="165" t="str">
        <f t="shared" si="207"/>
        <v/>
      </c>
    </row>
    <row r="1810" spans="1:30" x14ac:dyDescent="0.25">
      <c r="A1810" s="48" t="s">
        <v>2239</v>
      </c>
      <c r="B1810" s="48"/>
      <c r="C1810" s="48"/>
      <c r="D1810" s="48"/>
      <c r="E1810" s="48" t="s">
        <v>483</v>
      </c>
      <c r="F1810" s="48" t="s">
        <v>2114</v>
      </c>
      <c r="G1810" s="48" t="s">
        <v>11</v>
      </c>
      <c r="H1810" s="48" t="s">
        <v>2245</v>
      </c>
      <c r="I1810" s="48">
        <v>1</v>
      </c>
      <c r="J1810" s="48" t="s">
        <v>1146</v>
      </c>
      <c r="K1810" s="48" t="s">
        <v>1487</v>
      </c>
      <c r="M1810" s="48">
        <f>_xlfn.XLOOKUP(BASE!$A2542,dd_carteira_fundição!A:A,dd_carteira_fundição!G:G,"",0)</f>
        <v>7</v>
      </c>
      <c r="N1810" s="48" t="s">
        <v>1164</v>
      </c>
      <c r="P1810" s="48" t="s">
        <v>1158</v>
      </c>
      <c r="Q1810" s="102"/>
      <c r="R1810" s="48" t="s">
        <v>1690</v>
      </c>
      <c r="S1810" s="48" t="s">
        <v>166</v>
      </c>
      <c r="T1810" s="215">
        <v>106</v>
      </c>
      <c r="U1810" s="48" t="str">
        <f>IFERROR(INDEX('TAXA DE OCUP. RECUR.'!$F$1:$F$60, MATCH(T1810, 'TAXA DE OCUP. RECUR.'!$E$1:$E$60, 0)),"")</f>
        <v>PLAINA DE MESA POREBA - [106]</v>
      </c>
      <c r="V1810" s="53">
        <v>15.659999999999998</v>
      </c>
      <c r="W1810" s="102"/>
      <c r="X1810" s="229">
        <v>46189</v>
      </c>
      <c r="Y1810" s="229"/>
      <c r="Z1810" s="47">
        <f t="shared" si="208"/>
        <v>25</v>
      </c>
      <c r="AA1810" s="47" t="str">
        <f t="shared" si="209"/>
        <v/>
      </c>
      <c r="AB1810" s="47" t="str">
        <f t="shared" si="205"/>
        <v>jun</v>
      </c>
      <c r="AC1810" s="47" t="str">
        <f t="shared" si="206"/>
        <v>2026</v>
      </c>
      <c r="AD1810" s="165" t="str">
        <f t="shared" si="207"/>
        <v/>
      </c>
    </row>
    <row r="1811" spans="1:30" x14ac:dyDescent="0.25">
      <c r="A1811" s="48" t="s">
        <v>2239</v>
      </c>
      <c r="B1811" s="48"/>
      <c r="C1811" s="48"/>
      <c r="D1811" s="48"/>
      <c r="E1811" s="48" t="s">
        <v>483</v>
      </c>
      <c r="F1811" s="48" t="s">
        <v>2114</v>
      </c>
      <c r="G1811" s="48" t="s">
        <v>11</v>
      </c>
      <c r="H1811" s="48" t="s">
        <v>2245</v>
      </c>
      <c r="I1811" s="48">
        <v>1</v>
      </c>
      <c r="J1811" s="48" t="s">
        <v>1146</v>
      </c>
      <c r="K1811" s="48" t="s">
        <v>1487</v>
      </c>
      <c r="M1811" s="48">
        <f>_xlfn.XLOOKUP(BASE!$A2543,dd_carteira_fundição!A:A,dd_carteira_fundição!G:G,"",0)</f>
        <v>7</v>
      </c>
      <c r="N1811" s="48" t="s">
        <v>1164</v>
      </c>
      <c r="P1811" s="48" t="s">
        <v>1158</v>
      </c>
      <c r="Q1811" s="102"/>
      <c r="R1811" s="48" t="s">
        <v>1690</v>
      </c>
      <c r="S1811" s="48" t="s">
        <v>167</v>
      </c>
      <c r="T1811" s="215">
        <v>151</v>
      </c>
      <c r="U1811" s="48" t="str">
        <f>IFERROR(INDEX('TAXA DE OCUP. RECUR.'!$F$1:$F$60, MATCH(T1811, 'TAXA DE OCUP. RECUR.'!$E$1:$E$60, 0)),"")</f>
        <v>MANDRILH. FISHER MILL - [151]</v>
      </c>
      <c r="V1811" s="53">
        <v>1.8818181818181814</v>
      </c>
      <c r="W1811" s="102"/>
      <c r="X1811" s="229">
        <v>46196</v>
      </c>
      <c r="Y1811" s="229"/>
      <c r="Z1811" s="47">
        <f t="shared" si="208"/>
        <v>26</v>
      </c>
      <c r="AA1811" s="47" t="str">
        <f t="shared" si="209"/>
        <v/>
      </c>
      <c r="AB1811" s="47" t="str">
        <f t="shared" si="205"/>
        <v>jun</v>
      </c>
      <c r="AC1811" s="47" t="str">
        <f t="shared" si="206"/>
        <v>2026</v>
      </c>
      <c r="AD1811" s="165" t="str">
        <f t="shared" si="207"/>
        <v/>
      </c>
    </row>
    <row r="1812" spans="1:30" x14ac:dyDescent="0.25">
      <c r="A1812" s="48" t="s">
        <v>2239</v>
      </c>
      <c r="B1812" s="48"/>
      <c r="C1812" s="48"/>
      <c r="D1812" s="48"/>
      <c r="E1812" s="48" t="s">
        <v>483</v>
      </c>
      <c r="F1812" s="48" t="s">
        <v>2114</v>
      </c>
      <c r="G1812" s="48" t="s">
        <v>11</v>
      </c>
      <c r="H1812" s="48" t="s">
        <v>2245</v>
      </c>
      <c r="I1812" s="48">
        <v>1</v>
      </c>
      <c r="J1812" s="48" t="s">
        <v>1146</v>
      </c>
      <c r="K1812" s="48" t="s">
        <v>1487</v>
      </c>
      <c r="M1812" s="48">
        <f>_xlfn.XLOOKUP(BASE!$A2544,dd_carteira_fundição!A:A,dd_carteira_fundição!G:G,"",0)</f>
        <v>7</v>
      </c>
      <c r="N1812" s="48" t="s">
        <v>1164</v>
      </c>
      <c r="P1812" s="48" t="s">
        <v>1158</v>
      </c>
      <c r="Q1812" s="102"/>
      <c r="R1812" s="48" t="s">
        <v>1690</v>
      </c>
      <c r="S1812" s="48" t="s">
        <v>168</v>
      </c>
      <c r="T1812" s="215">
        <v>560</v>
      </c>
      <c r="U1812" s="48" t="str">
        <f>IFERROR(INDEX('TAXA DE OCUP. RECUR.'!$F$1:$F$60, MATCH(T1812, 'TAXA DE OCUP. RECUR.'!$E$1:$E$60, 0)),"")</f>
        <v>FRESA DROPP HEINN - [560]</v>
      </c>
      <c r="V1812" s="53">
        <v>10.26</v>
      </c>
      <c r="W1812" s="102"/>
      <c r="X1812" s="229">
        <v>46204</v>
      </c>
      <c r="Y1812" s="229"/>
      <c r="Z1812" s="47">
        <f t="shared" si="208"/>
        <v>27</v>
      </c>
      <c r="AA1812" s="47" t="str">
        <f t="shared" si="209"/>
        <v/>
      </c>
      <c r="AB1812" s="47" t="str">
        <f t="shared" si="205"/>
        <v>jul</v>
      </c>
      <c r="AC1812" s="47" t="str">
        <f t="shared" si="206"/>
        <v>2026</v>
      </c>
      <c r="AD1812" s="165" t="str">
        <f t="shared" si="207"/>
        <v/>
      </c>
    </row>
    <row r="1813" spans="1:30" x14ac:dyDescent="0.25">
      <c r="A1813" s="48" t="s">
        <v>2239</v>
      </c>
      <c r="B1813" s="48"/>
      <c r="C1813" s="48"/>
      <c r="D1813" s="48"/>
      <c r="E1813" s="48" t="s">
        <v>483</v>
      </c>
      <c r="F1813" s="48" t="s">
        <v>2114</v>
      </c>
      <c r="G1813" s="48" t="s">
        <v>11</v>
      </c>
      <c r="H1813" s="48" t="s">
        <v>2245</v>
      </c>
      <c r="I1813" s="48">
        <v>1</v>
      </c>
      <c r="J1813" s="48" t="s">
        <v>1146</v>
      </c>
      <c r="K1813" s="48" t="s">
        <v>1487</v>
      </c>
      <c r="M1813" s="48">
        <f>_xlfn.XLOOKUP(BASE!$A2545,dd_carteira_fundição!A:A,dd_carteira_fundição!G:G,"",0)</f>
        <v>1</v>
      </c>
      <c r="N1813" s="48" t="s">
        <v>1164</v>
      </c>
      <c r="P1813" s="48" t="s">
        <v>1158</v>
      </c>
      <c r="Q1813" s="102"/>
      <c r="R1813" s="48" t="s">
        <v>1690</v>
      </c>
      <c r="S1813" s="48" t="s">
        <v>169</v>
      </c>
      <c r="T1813" s="215">
        <v>610</v>
      </c>
      <c r="U1813" s="48" t="str">
        <f>IFERROR(INDEX('TAXA DE OCUP. RECUR.'!$F$1:$F$60, MATCH(T1813, 'TAXA DE OCUP. RECUR.'!$E$1:$E$60, 0)),"")</f>
        <v>FRESADORA HEYLIGENTASDE - [610]</v>
      </c>
      <c r="V1813" s="53">
        <v>5.723546982021495</v>
      </c>
      <c r="W1813" s="102"/>
      <c r="X1813" s="229">
        <v>46204</v>
      </c>
      <c r="Y1813" s="229"/>
      <c r="Z1813" s="47">
        <f t="shared" si="208"/>
        <v>27</v>
      </c>
      <c r="AA1813" s="47" t="str">
        <f t="shared" si="209"/>
        <v/>
      </c>
      <c r="AB1813" s="47" t="str">
        <f t="shared" si="205"/>
        <v>jul</v>
      </c>
      <c r="AC1813" s="47" t="str">
        <f t="shared" si="206"/>
        <v>2026</v>
      </c>
      <c r="AD1813" s="165" t="str">
        <f t="shared" si="207"/>
        <v/>
      </c>
    </row>
    <row r="1814" spans="1:30" x14ac:dyDescent="0.25">
      <c r="A1814" s="48" t="s">
        <v>2239</v>
      </c>
      <c r="B1814" s="48"/>
      <c r="C1814" s="48"/>
      <c r="D1814" s="48"/>
      <c r="E1814" s="48" t="s">
        <v>483</v>
      </c>
      <c r="F1814" s="48" t="s">
        <v>2114</v>
      </c>
      <c r="G1814" s="48" t="s">
        <v>11</v>
      </c>
      <c r="H1814" s="48" t="s">
        <v>2245</v>
      </c>
      <c r="I1814" s="48">
        <v>1</v>
      </c>
      <c r="J1814" s="48" t="s">
        <v>1146</v>
      </c>
      <c r="K1814" s="48" t="s">
        <v>1487</v>
      </c>
      <c r="M1814" s="48">
        <f>_xlfn.XLOOKUP(BASE!$A2546,dd_carteira_fundição!A:A,dd_carteira_fundição!G:G,"",0)</f>
        <v>1</v>
      </c>
      <c r="N1814" s="48" t="s">
        <v>1164</v>
      </c>
      <c r="P1814" s="48" t="s">
        <v>1158</v>
      </c>
      <c r="Q1814" s="102"/>
      <c r="R1814" s="48" t="s">
        <v>1690</v>
      </c>
      <c r="S1814" s="48" t="s">
        <v>170</v>
      </c>
      <c r="T1814" s="215">
        <v>610</v>
      </c>
      <c r="U1814" s="48" t="str">
        <f>IFERROR(INDEX('TAXA DE OCUP. RECUR.'!$F$1:$F$60, MATCH(T1814, 'TAXA DE OCUP. RECUR.'!$E$1:$E$60, 0)),"")</f>
        <v>FRESADORA HEYLIGENTASDE - [610]</v>
      </c>
      <c r="V1814" s="53">
        <v>2.421374458874459</v>
      </c>
      <c r="W1814" s="102"/>
      <c r="X1814" s="229">
        <v>46204</v>
      </c>
      <c r="Y1814" s="229"/>
      <c r="Z1814" s="47">
        <f t="shared" si="208"/>
        <v>27</v>
      </c>
      <c r="AA1814" s="47" t="str">
        <f t="shared" si="209"/>
        <v/>
      </c>
      <c r="AB1814" s="47" t="str">
        <f t="shared" si="205"/>
        <v>jul</v>
      </c>
      <c r="AC1814" s="47" t="str">
        <f t="shared" si="206"/>
        <v>2026</v>
      </c>
      <c r="AD1814" s="165" t="str">
        <f t="shared" si="207"/>
        <v/>
      </c>
    </row>
    <row r="1815" spans="1:30" x14ac:dyDescent="0.25">
      <c r="A1815" s="48" t="s">
        <v>2239</v>
      </c>
      <c r="B1815" s="48"/>
      <c r="C1815" s="48"/>
      <c r="D1815" s="48"/>
      <c r="E1815" s="48" t="s">
        <v>483</v>
      </c>
      <c r="F1815" s="48" t="s">
        <v>2114</v>
      </c>
      <c r="G1815" s="48" t="s">
        <v>11</v>
      </c>
      <c r="H1815" s="48" t="s">
        <v>2245</v>
      </c>
      <c r="I1815" s="48">
        <v>1</v>
      </c>
      <c r="J1815" s="48" t="s">
        <v>1146</v>
      </c>
      <c r="K1815" s="48" t="s">
        <v>1487</v>
      </c>
      <c r="M1815" s="48">
        <f>_xlfn.XLOOKUP(BASE!$A2547,dd_carteira_fundição!A:A,dd_carteira_fundição!G:G,"",0)</f>
        <v>1</v>
      </c>
      <c r="N1815" s="48" t="s">
        <v>1164</v>
      </c>
      <c r="P1815" s="48" t="s">
        <v>1158</v>
      </c>
      <c r="Q1815" s="102"/>
      <c r="R1815" s="48" t="s">
        <v>158</v>
      </c>
      <c r="S1815" s="48" t="s">
        <v>158</v>
      </c>
      <c r="T1815" s="215">
        <v>2</v>
      </c>
      <c r="U1815" s="48" t="str">
        <f>IFERROR(INDEX('TAXA DE OCUP. RECUR.'!$F$1:$F$60, MATCH(T1815, 'TAXA DE OCUP. RECUR.'!$E$1:$E$60, 0)),"")</f>
        <v>EXPEDIÇÃO</v>
      </c>
      <c r="V1815" s="53">
        <v>1</v>
      </c>
      <c r="W1815" s="102"/>
      <c r="X1815" s="229" t="str">
        <f>_xlfn.XLOOKUP(H1815,'CARTEIRA GERAL - USI.'!J:J,'CARTEIRA GERAL - USI.'!$O:$O,"",0)</f>
        <v/>
      </c>
      <c r="Y1815" s="229"/>
      <c r="Z1815" s="47" t="str">
        <f t="shared" si="208"/>
        <v/>
      </c>
      <c r="AA1815" s="47" t="str">
        <f t="shared" si="209"/>
        <v/>
      </c>
      <c r="AB1815" s="47" t="str">
        <f t="shared" si="205"/>
        <v/>
      </c>
      <c r="AC1815" s="47" t="str">
        <f t="shared" si="206"/>
        <v/>
      </c>
      <c r="AD1815" s="165" t="str">
        <f t="shared" si="207"/>
        <v/>
      </c>
    </row>
    <row r="1816" spans="1:30" x14ac:dyDescent="0.25">
      <c r="A1816" s="48" t="s">
        <v>2240</v>
      </c>
      <c r="B1816" s="48"/>
      <c r="C1816" s="48"/>
      <c r="D1816" s="48"/>
      <c r="E1816" s="48" t="s">
        <v>483</v>
      </c>
      <c r="F1816" s="48" t="s">
        <v>2114</v>
      </c>
      <c r="G1816" s="48" t="s">
        <v>11</v>
      </c>
      <c r="H1816" s="48" t="s">
        <v>2246</v>
      </c>
      <c r="I1816" s="48">
        <v>1</v>
      </c>
      <c r="J1816" s="48" t="s">
        <v>1146</v>
      </c>
      <c r="K1816" s="48" t="s">
        <v>1487</v>
      </c>
      <c r="M1816" s="48">
        <f>_xlfn.XLOOKUP(BASE!$A2548,dd_carteira_fundição!A:A,dd_carteira_fundição!G:G,"",0)</f>
        <v>1</v>
      </c>
      <c r="N1816" s="48" t="s">
        <v>1164</v>
      </c>
      <c r="P1816" s="48" t="s">
        <v>1158</v>
      </c>
      <c r="Q1816" s="102"/>
      <c r="R1816" s="48" t="s">
        <v>1687</v>
      </c>
      <c r="S1816" s="48" t="s">
        <v>1156</v>
      </c>
      <c r="T1816" s="215">
        <v>1</v>
      </c>
      <c r="U1816" s="48" t="str">
        <f>IFERROR(INDEX('TAXA DE OCUP. RECUR.'!$F$1:$F$60, MATCH(T1816, 'TAXA DE OCUP. RECUR.'!$E$1:$E$60, 0)),"")</f>
        <v>FUNDIÇÃO MORENO</v>
      </c>
      <c r="V1816" s="53">
        <v>1</v>
      </c>
      <c r="W1816" s="102"/>
      <c r="X1816" s="229" t="str">
        <f>_xlfn.XLOOKUP(H1816,'CARTEIRA GERAL - USI.'!$J:$J,'CARTEIRA GERAL - USI.'!N:N,"",0)</f>
        <v/>
      </c>
      <c r="Y1816" s="229"/>
      <c r="Z1816" s="47" t="str">
        <f t="shared" si="208"/>
        <v/>
      </c>
      <c r="AA1816" s="47" t="str">
        <f t="shared" si="209"/>
        <v/>
      </c>
      <c r="AB1816" s="47" t="str">
        <f t="shared" si="205"/>
        <v/>
      </c>
      <c r="AC1816" s="47" t="str">
        <f t="shared" si="206"/>
        <v/>
      </c>
      <c r="AD1816" s="165" t="str">
        <f t="shared" si="207"/>
        <v/>
      </c>
    </row>
    <row r="1817" spans="1:30" x14ac:dyDescent="0.25">
      <c r="A1817" s="48" t="s">
        <v>2240</v>
      </c>
      <c r="B1817" s="48"/>
      <c r="C1817" s="48"/>
      <c r="D1817" s="48"/>
      <c r="E1817" s="48" t="s">
        <v>483</v>
      </c>
      <c r="F1817" s="48" t="s">
        <v>2114</v>
      </c>
      <c r="G1817" s="48" t="s">
        <v>11</v>
      </c>
      <c r="H1817" s="48" t="s">
        <v>2246</v>
      </c>
      <c r="I1817" s="48">
        <v>1</v>
      </c>
      <c r="J1817" s="48" t="s">
        <v>1146</v>
      </c>
      <c r="K1817" s="48" t="s">
        <v>1487</v>
      </c>
      <c r="M1817" s="48">
        <f>_xlfn.XLOOKUP(BASE!$A2549,dd_carteira_fundição!A:A,dd_carteira_fundição!G:G,"",0)</f>
        <v>1</v>
      </c>
      <c r="N1817" s="48" t="s">
        <v>1164</v>
      </c>
      <c r="P1817" s="48" t="s">
        <v>1158</v>
      </c>
      <c r="Q1817" s="102"/>
      <c r="R1817" s="48" t="s">
        <v>1690</v>
      </c>
      <c r="S1817" s="48" t="s">
        <v>166</v>
      </c>
      <c r="T1817" s="215">
        <v>107</v>
      </c>
      <c r="U1817" s="48" t="str">
        <f>IFERROR(INDEX('TAXA DE OCUP. RECUR.'!$F$1:$F$60, MATCH(T1817, 'TAXA DE OCUP. RECUR.'!$E$1:$E$60, 0)),"")</f>
        <v>PLAINA DE MESA INGERSOL - [107]</v>
      </c>
      <c r="V1817" s="53">
        <v>15.659999999999998</v>
      </c>
      <c r="W1817" s="102"/>
      <c r="X1817" s="229">
        <v>46189</v>
      </c>
      <c r="Y1817" s="229"/>
      <c r="Z1817" s="47">
        <f t="shared" si="208"/>
        <v>25</v>
      </c>
      <c r="AA1817" s="47" t="str">
        <f t="shared" si="209"/>
        <v/>
      </c>
      <c r="AB1817" s="47" t="str">
        <f t="shared" si="205"/>
        <v>jun</v>
      </c>
      <c r="AC1817" s="47" t="str">
        <f t="shared" si="206"/>
        <v>2026</v>
      </c>
      <c r="AD1817" s="165" t="str">
        <f t="shared" si="207"/>
        <v/>
      </c>
    </row>
    <row r="1818" spans="1:30" x14ac:dyDescent="0.25">
      <c r="A1818" s="48" t="s">
        <v>2240</v>
      </c>
      <c r="B1818" s="48"/>
      <c r="C1818" s="48"/>
      <c r="D1818" s="48"/>
      <c r="E1818" s="48" t="s">
        <v>483</v>
      </c>
      <c r="F1818" s="48" t="s">
        <v>2114</v>
      </c>
      <c r="G1818" s="48" t="s">
        <v>11</v>
      </c>
      <c r="H1818" s="48" t="s">
        <v>2246</v>
      </c>
      <c r="I1818" s="48">
        <v>1</v>
      </c>
      <c r="J1818" s="48" t="s">
        <v>1146</v>
      </c>
      <c r="K1818" s="48" t="s">
        <v>1487</v>
      </c>
      <c r="M1818" s="48">
        <f>_xlfn.XLOOKUP(BASE!$A2550,dd_carteira_fundição!A:A,dd_carteira_fundição!G:G,"",0)</f>
        <v>1</v>
      </c>
      <c r="N1818" s="48" t="s">
        <v>1164</v>
      </c>
      <c r="P1818" s="48" t="s">
        <v>1158</v>
      </c>
      <c r="Q1818" s="102"/>
      <c r="R1818" s="48" t="s">
        <v>1690</v>
      </c>
      <c r="S1818" s="48" t="s">
        <v>167</v>
      </c>
      <c r="T1818" s="215">
        <v>151</v>
      </c>
      <c r="U1818" s="48" t="str">
        <f>IFERROR(INDEX('TAXA DE OCUP. RECUR.'!$F$1:$F$60, MATCH(T1818, 'TAXA DE OCUP. RECUR.'!$E$1:$E$60, 0)),"")</f>
        <v>MANDRILH. FISHER MILL - [151]</v>
      </c>
      <c r="V1818" s="53">
        <v>1.8818181818181814</v>
      </c>
      <c r="W1818" s="102"/>
      <c r="X1818" s="229">
        <f>X1817+1</f>
        <v>46190</v>
      </c>
      <c r="Y1818" s="229"/>
      <c r="Z1818" s="47">
        <f t="shared" si="208"/>
        <v>25</v>
      </c>
      <c r="AA1818" s="47" t="str">
        <f t="shared" si="209"/>
        <v/>
      </c>
      <c r="AB1818" s="47" t="str">
        <f t="shared" si="205"/>
        <v>jun</v>
      </c>
      <c r="AC1818" s="47" t="str">
        <f t="shared" si="206"/>
        <v>2026</v>
      </c>
      <c r="AD1818" s="165" t="str">
        <f t="shared" si="207"/>
        <v/>
      </c>
    </row>
    <row r="1819" spans="1:30" x14ac:dyDescent="0.25">
      <c r="A1819" s="48" t="s">
        <v>2240</v>
      </c>
      <c r="B1819" s="48"/>
      <c r="C1819" s="48"/>
      <c r="D1819" s="48"/>
      <c r="E1819" s="48" t="s">
        <v>483</v>
      </c>
      <c r="F1819" s="48" t="s">
        <v>2114</v>
      </c>
      <c r="G1819" s="48" t="s">
        <v>11</v>
      </c>
      <c r="H1819" s="48" t="s">
        <v>2246</v>
      </c>
      <c r="I1819" s="48">
        <v>1</v>
      </c>
      <c r="J1819" s="48" t="s">
        <v>1146</v>
      </c>
      <c r="K1819" s="48" t="s">
        <v>1487</v>
      </c>
      <c r="M1819" s="48">
        <f>_xlfn.XLOOKUP(BASE!$A2551,dd_carteira_fundição!A:A,dd_carteira_fundição!G:G,"",0)</f>
        <v>1</v>
      </c>
      <c r="N1819" s="48" t="s">
        <v>1164</v>
      </c>
      <c r="P1819" s="48" t="s">
        <v>1158</v>
      </c>
      <c r="Q1819" s="102"/>
      <c r="R1819" s="48" t="s">
        <v>1690</v>
      </c>
      <c r="S1819" s="48" t="s">
        <v>168</v>
      </c>
      <c r="T1819" s="215">
        <v>560</v>
      </c>
      <c r="U1819" s="48" t="str">
        <f>IFERROR(INDEX('TAXA DE OCUP. RECUR.'!$F$1:$F$60, MATCH(T1819, 'TAXA DE OCUP. RECUR.'!$E$1:$E$60, 0)),"")</f>
        <v>FRESA DROPP HEINN - [560]</v>
      </c>
      <c r="V1819" s="53">
        <v>10.26</v>
      </c>
      <c r="W1819" s="102"/>
      <c r="X1819" s="229">
        <v>46195</v>
      </c>
      <c r="Y1819" s="229"/>
      <c r="Z1819" s="47">
        <f t="shared" si="208"/>
        <v>26</v>
      </c>
      <c r="AA1819" s="47" t="str">
        <f t="shared" si="209"/>
        <v/>
      </c>
      <c r="AB1819" s="47" t="str">
        <f t="shared" si="205"/>
        <v>jun</v>
      </c>
      <c r="AC1819" s="47" t="str">
        <f t="shared" si="206"/>
        <v>2026</v>
      </c>
      <c r="AD1819" s="165" t="str">
        <f t="shared" si="207"/>
        <v/>
      </c>
    </row>
    <row r="1820" spans="1:30" x14ac:dyDescent="0.25">
      <c r="A1820" s="48" t="s">
        <v>2240</v>
      </c>
      <c r="B1820" s="48"/>
      <c r="C1820" s="48"/>
      <c r="D1820" s="48"/>
      <c r="E1820" s="48" t="s">
        <v>483</v>
      </c>
      <c r="F1820" s="48" t="s">
        <v>2114</v>
      </c>
      <c r="G1820" s="48" t="s">
        <v>11</v>
      </c>
      <c r="H1820" s="48" t="s">
        <v>2246</v>
      </c>
      <c r="I1820" s="48">
        <v>1</v>
      </c>
      <c r="J1820" s="48" t="s">
        <v>1146</v>
      </c>
      <c r="K1820" s="48" t="s">
        <v>1487</v>
      </c>
      <c r="M1820" s="48">
        <f>_xlfn.XLOOKUP(BASE!$A2552,dd_carteira_fundição!A:A,dd_carteira_fundição!G:G,"",0)</f>
        <v>1</v>
      </c>
      <c r="N1820" s="48" t="s">
        <v>1164</v>
      </c>
      <c r="P1820" s="48" t="s">
        <v>1158</v>
      </c>
      <c r="Q1820" s="102"/>
      <c r="R1820" s="48" t="s">
        <v>1690</v>
      </c>
      <c r="S1820" s="48" t="s">
        <v>169</v>
      </c>
      <c r="T1820" s="215">
        <v>610</v>
      </c>
      <c r="U1820" s="48" t="str">
        <f>IFERROR(INDEX('TAXA DE OCUP. RECUR.'!$F$1:$F$60, MATCH(T1820, 'TAXA DE OCUP. RECUR.'!$E$1:$E$60, 0)),"")</f>
        <v>FRESADORA HEYLIGENTASDE - [610]</v>
      </c>
      <c r="V1820" s="53">
        <v>5.723546982021495</v>
      </c>
      <c r="W1820" s="102"/>
      <c r="X1820" s="229">
        <v>46196</v>
      </c>
      <c r="Y1820" s="229"/>
      <c r="Z1820" s="47">
        <f t="shared" si="208"/>
        <v>26</v>
      </c>
      <c r="AA1820" s="47" t="str">
        <f t="shared" si="209"/>
        <v/>
      </c>
      <c r="AB1820" s="47" t="str">
        <f t="shared" si="205"/>
        <v>jun</v>
      </c>
      <c r="AC1820" s="47" t="str">
        <f t="shared" si="206"/>
        <v>2026</v>
      </c>
      <c r="AD1820" s="165" t="str">
        <f t="shared" si="207"/>
        <v/>
      </c>
    </row>
    <row r="1821" spans="1:30" x14ac:dyDescent="0.25">
      <c r="A1821" s="48" t="s">
        <v>2240</v>
      </c>
      <c r="B1821" s="48"/>
      <c r="C1821" s="48"/>
      <c r="D1821" s="48"/>
      <c r="E1821" s="48" t="s">
        <v>483</v>
      </c>
      <c r="F1821" s="48" t="s">
        <v>2114</v>
      </c>
      <c r="G1821" s="48" t="s">
        <v>11</v>
      </c>
      <c r="H1821" s="48" t="s">
        <v>2246</v>
      </c>
      <c r="I1821" s="48">
        <v>1</v>
      </c>
      <c r="J1821" s="48" t="s">
        <v>1146</v>
      </c>
      <c r="K1821" s="48" t="s">
        <v>1487</v>
      </c>
      <c r="M1821" s="48">
        <f>_xlfn.XLOOKUP(BASE!$A2553,dd_carteira_fundição!A:A,dd_carteira_fundição!G:G,"",0)</f>
        <v>1</v>
      </c>
      <c r="N1821" s="48" t="s">
        <v>1164</v>
      </c>
      <c r="P1821" s="48" t="s">
        <v>1158</v>
      </c>
      <c r="Q1821" s="102"/>
      <c r="R1821" s="48" t="s">
        <v>1690</v>
      </c>
      <c r="S1821" s="48" t="s">
        <v>170</v>
      </c>
      <c r="T1821" s="215">
        <v>610</v>
      </c>
      <c r="U1821" s="48" t="str">
        <f>IFERROR(INDEX('TAXA DE OCUP. RECUR.'!$F$1:$F$60, MATCH(T1821, 'TAXA DE OCUP. RECUR.'!$E$1:$E$60, 0)),"")</f>
        <v>FRESADORA HEYLIGENTASDE - [610]</v>
      </c>
      <c r="V1821" s="53">
        <v>2.421374458874459</v>
      </c>
      <c r="W1821" s="102"/>
      <c r="X1821" s="229">
        <v>46197</v>
      </c>
      <c r="Y1821" s="229"/>
      <c r="Z1821" s="47">
        <f t="shared" si="208"/>
        <v>26</v>
      </c>
      <c r="AA1821" s="47" t="str">
        <f t="shared" si="209"/>
        <v/>
      </c>
      <c r="AB1821" s="47" t="str">
        <f t="shared" si="205"/>
        <v>jun</v>
      </c>
      <c r="AC1821" s="47" t="str">
        <f t="shared" si="206"/>
        <v>2026</v>
      </c>
      <c r="AD1821" s="165" t="str">
        <f t="shared" si="207"/>
        <v/>
      </c>
    </row>
    <row r="1822" spans="1:30" x14ac:dyDescent="0.25">
      <c r="A1822" s="48" t="s">
        <v>2240</v>
      </c>
      <c r="B1822" s="48"/>
      <c r="C1822" s="48"/>
      <c r="D1822" s="48"/>
      <c r="E1822" s="48" t="s">
        <v>483</v>
      </c>
      <c r="F1822" s="48" t="s">
        <v>2114</v>
      </c>
      <c r="G1822" s="48" t="s">
        <v>11</v>
      </c>
      <c r="H1822" s="48" t="s">
        <v>2246</v>
      </c>
      <c r="I1822" s="48">
        <v>1</v>
      </c>
      <c r="J1822" s="48" t="s">
        <v>1146</v>
      </c>
      <c r="K1822" s="48" t="s">
        <v>1487</v>
      </c>
      <c r="M1822" s="48">
        <f>_xlfn.XLOOKUP(BASE!$A2554,dd_carteira_fundição!A:A,dd_carteira_fundição!G:G,"",0)</f>
        <v>1</v>
      </c>
      <c r="N1822" s="48" t="s">
        <v>1164</v>
      </c>
      <c r="P1822" s="48" t="s">
        <v>1158</v>
      </c>
      <c r="Q1822" s="102"/>
      <c r="R1822" s="48" t="s">
        <v>158</v>
      </c>
      <c r="S1822" s="48" t="s">
        <v>158</v>
      </c>
      <c r="T1822" s="215">
        <v>2</v>
      </c>
      <c r="U1822" s="48" t="str">
        <f>IFERROR(INDEX('TAXA DE OCUP. RECUR.'!$F$1:$F$60, MATCH(T1822, 'TAXA DE OCUP. RECUR.'!$E$1:$E$60, 0)),"")</f>
        <v>EXPEDIÇÃO</v>
      </c>
      <c r="V1822" s="53">
        <v>1</v>
      </c>
      <c r="W1822" s="102"/>
      <c r="X1822" s="229" t="str">
        <f>_xlfn.XLOOKUP(H1822,'CARTEIRA GERAL - USI.'!J:J,'CARTEIRA GERAL - USI.'!$O:$O,"",0)</f>
        <v/>
      </c>
      <c r="Y1822" s="229"/>
      <c r="Z1822" s="47" t="str">
        <f t="shared" si="208"/>
        <v/>
      </c>
      <c r="AA1822" s="47" t="str">
        <f t="shared" si="209"/>
        <v/>
      </c>
      <c r="AB1822" s="47" t="str">
        <f t="shared" si="205"/>
        <v/>
      </c>
      <c r="AC1822" s="47" t="str">
        <f t="shared" si="206"/>
        <v/>
      </c>
      <c r="AD1822" s="165" t="str">
        <f t="shared" si="207"/>
        <v/>
      </c>
    </row>
    <row r="1823" spans="1:30" x14ac:dyDescent="0.25">
      <c r="A1823" s="48" t="s">
        <v>2241</v>
      </c>
      <c r="B1823" s="48"/>
      <c r="C1823" s="48"/>
      <c r="D1823" s="48"/>
      <c r="E1823" s="48" t="s">
        <v>483</v>
      </c>
      <c r="F1823" s="48" t="s">
        <v>2114</v>
      </c>
      <c r="G1823" s="48" t="s">
        <v>11</v>
      </c>
      <c r="H1823" s="48" t="s">
        <v>2246</v>
      </c>
      <c r="I1823" s="48">
        <v>1</v>
      </c>
      <c r="J1823" s="48" t="s">
        <v>1146</v>
      </c>
      <c r="K1823" s="48" t="s">
        <v>1487</v>
      </c>
      <c r="M1823" s="48">
        <f>_xlfn.XLOOKUP(BASE!$A2555,dd_carteira_fundição!A:A,dd_carteira_fundição!G:G,"",0)</f>
        <v>1</v>
      </c>
      <c r="N1823" s="48" t="s">
        <v>1164</v>
      </c>
      <c r="P1823" s="48" t="s">
        <v>1158</v>
      </c>
      <c r="Q1823" s="102"/>
      <c r="R1823" s="48" t="s">
        <v>1687</v>
      </c>
      <c r="S1823" s="48" t="s">
        <v>1156</v>
      </c>
      <c r="T1823" s="215">
        <v>1</v>
      </c>
      <c r="U1823" s="48" t="str">
        <f>IFERROR(INDEX('TAXA DE OCUP. RECUR.'!$F$1:$F$60, MATCH(T1823, 'TAXA DE OCUP. RECUR.'!$E$1:$E$60, 0)),"")</f>
        <v>FUNDIÇÃO MORENO</v>
      </c>
      <c r="V1823" s="53">
        <v>1</v>
      </c>
      <c r="W1823" s="102"/>
      <c r="X1823" s="229" t="str">
        <f>_xlfn.XLOOKUP(H1823,'CARTEIRA GERAL - USI.'!$J:$J,'CARTEIRA GERAL - USI.'!N:N,"",0)</f>
        <v/>
      </c>
      <c r="Y1823" s="229"/>
      <c r="Z1823" s="47" t="str">
        <f t="shared" si="208"/>
        <v/>
      </c>
      <c r="AA1823" s="47" t="str">
        <f t="shared" si="209"/>
        <v/>
      </c>
      <c r="AB1823" s="47" t="str">
        <f t="shared" si="205"/>
        <v/>
      </c>
      <c r="AC1823" s="47" t="str">
        <f t="shared" si="206"/>
        <v/>
      </c>
      <c r="AD1823" s="165" t="str">
        <f t="shared" si="207"/>
        <v/>
      </c>
    </row>
    <row r="1824" spans="1:30" x14ac:dyDescent="0.25">
      <c r="A1824" s="48" t="s">
        <v>2241</v>
      </c>
      <c r="B1824" s="48"/>
      <c r="C1824" s="48"/>
      <c r="D1824" s="48"/>
      <c r="E1824" s="48" t="s">
        <v>483</v>
      </c>
      <c r="F1824" s="48" t="s">
        <v>2114</v>
      </c>
      <c r="G1824" s="48" t="s">
        <v>11</v>
      </c>
      <c r="H1824" s="48" t="s">
        <v>2246</v>
      </c>
      <c r="I1824" s="48">
        <v>1</v>
      </c>
      <c r="J1824" s="48" t="s">
        <v>1146</v>
      </c>
      <c r="K1824" s="48" t="s">
        <v>1487</v>
      </c>
      <c r="M1824" s="48">
        <f>_xlfn.XLOOKUP(BASE!$A2556,dd_carteira_fundição!A:A,dd_carteira_fundição!G:G,"",0)</f>
        <v>1</v>
      </c>
      <c r="N1824" s="48" t="s">
        <v>1164</v>
      </c>
      <c r="P1824" s="48" t="s">
        <v>1158</v>
      </c>
      <c r="Q1824" s="102"/>
      <c r="R1824" s="48" t="s">
        <v>1690</v>
      </c>
      <c r="S1824" s="48" t="s">
        <v>166</v>
      </c>
      <c r="T1824" s="215">
        <v>107</v>
      </c>
      <c r="U1824" s="48" t="str">
        <f>IFERROR(INDEX('TAXA DE OCUP. RECUR.'!$F$1:$F$60, MATCH(T1824, 'TAXA DE OCUP. RECUR.'!$E$1:$E$60, 0)),"")</f>
        <v>PLAINA DE MESA INGERSOL - [107]</v>
      </c>
      <c r="V1824" s="53">
        <v>15.659999999999998</v>
      </c>
      <c r="W1824" s="102"/>
      <c r="X1824" s="229">
        <v>46189</v>
      </c>
      <c r="Y1824" s="229"/>
      <c r="Z1824" s="47">
        <f t="shared" si="208"/>
        <v>25</v>
      </c>
      <c r="AA1824" s="47" t="str">
        <f t="shared" si="209"/>
        <v/>
      </c>
      <c r="AB1824" s="47" t="str">
        <f t="shared" si="205"/>
        <v>jun</v>
      </c>
      <c r="AC1824" s="47" t="str">
        <f t="shared" si="206"/>
        <v>2026</v>
      </c>
      <c r="AD1824" s="165" t="str">
        <f t="shared" si="207"/>
        <v/>
      </c>
    </row>
    <row r="1825" spans="1:31" x14ac:dyDescent="0.25">
      <c r="A1825" s="48" t="s">
        <v>2241</v>
      </c>
      <c r="B1825" s="48"/>
      <c r="C1825" s="48"/>
      <c r="D1825" s="48"/>
      <c r="E1825" s="48" t="s">
        <v>483</v>
      </c>
      <c r="F1825" s="48" t="s">
        <v>2114</v>
      </c>
      <c r="G1825" s="48" t="s">
        <v>11</v>
      </c>
      <c r="H1825" s="48" t="s">
        <v>2246</v>
      </c>
      <c r="I1825" s="48">
        <v>1</v>
      </c>
      <c r="J1825" s="48" t="s">
        <v>1146</v>
      </c>
      <c r="K1825" s="48" t="s">
        <v>1487</v>
      </c>
      <c r="M1825" s="48">
        <f>_xlfn.XLOOKUP(BASE!$A2557,dd_carteira_fundição!A:A,dd_carteira_fundição!G:G,"",0)</f>
        <v>2</v>
      </c>
      <c r="N1825" s="48" t="s">
        <v>1164</v>
      </c>
      <c r="P1825" s="48" t="s">
        <v>1158</v>
      </c>
      <c r="Q1825" s="102"/>
      <c r="R1825" s="48" t="s">
        <v>1690</v>
      </c>
      <c r="S1825" s="48" t="s">
        <v>167</v>
      </c>
      <c r="T1825" s="215">
        <v>151</v>
      </c>
      <c r="U1825" s="48" t="str">
        <f>IFERROR(INDEX('TAXA DE OCUP. RECUR.'!$F$1:$F$60, MATCH(T1825, 'TAXA DE OCUP. RECUR.'!$E$1:$E$60, 0)),"")</f>
        <v>MANDRILH. FISHER MILL - [151]</v>
      </c>
      <c r="V1825" s="53">
        <v>1.8818181818181814</v>
      </c>
      <c r="W1825" s="102"/>
      <c r="X1825" s="229">
        <f>X1824+1</f>
        <v>46190</v>
      </c>
      <c r="Y1825" s="229"/>
      <c r="Z1825" s="47">
        <f t="shared" si="208"/>
        <v>25</v>
      </c>
      <c r="AA1825" s="47" t="str">
        <f t="shared" si="209"/>
        <v/>
      </c>
      <c r="AB1825" s="47" t="str">
        <f t="shared" si="205"/>
        <v>jun</v>
      </c>
      <c r="AC1825" s="47" t="str">
        <f t="shared" si="206"/>
        <v>2026</v>
      </c>
      <c r="AD1825" s="165" t="str">
        <f t="shared" si="207"/>
        <v/>
      </c>
    </row>
    <row r="1826" spans="1:31" x14ac:dyDescent="0.25">
      <c r="A1826" s="48" t="s">
        <v>2241</v>
      </c>
      <c r="B1826" s="48"/>
      <c r="C1826" s="48"/>
      <c r="D1826" s="48"/>
      <c r="E1826" s="48" t="s">
        <v>483</v>
      </c>
      <c r="F1826" s="48" t="s">
        <v>2114</v>
      </c>
      <c r="G1826" s="48" t="s">
        <v>11</v>
      </c>
      <c r="H1826" s="48" t="s">
        <v>2246</v>
      </c>
      <c r="I1826" s="48">
        <v>1</v>
      </c>
      <c r="J1826" s="48" t="s">
        <v>1146</v>
      </c>
      <c r="K1826" s="48" t="s">
        <v>1487</v>
      </c>
      <c r="M1826" s="48">
        <f>_xlfn.XLOOKUP(BASE!$A2558,dd_carteira_fundição!A:A,dd_carteira_fundição!G:G,"",0)</f>
        <v>2</v>
      </c>
      <c r="N1826" s="48" t="s">
        <v>1164</v>
      </c>
      <c r="P1826" s="48" t="s">
        <v>1158</v>
      </c>
      <c r="Q1826" s="102"/>
      <c r="R1826" s="48" t="s">
        <v>1690</v>
      </c>
      <c r="S1826" s="48" t="s">
        <v>168</v>
      </c>
      <c r="T1826" s="215">
        <v>560</v>
      </c>
      <c r="U1826" s="48" t="str">
        <f>IFERROR(INDEX('TAXA DE OCUP. RECUR.'!$F$1:$F$60, MATCH(T1826, 'TAXA DE OCUP. RECUR.'!$E$1:$E$60, 0)),"")</f>
        <v>FRESA DROPP HEINN - [560]</v>
      </c>
      <c r="V1826" s="53">
        <v>10.26</v>
      </c>
      <c r="W1826" s="102"/>
      <c r="X1826" s="229">
        <v>46191</v>
      </c>
      <c r="Y1826" s="229"/>
      <c r="Z1826" s="47">
        <f t="shared" si="208"/>
        <v>25</v>
      </c>
      <c r="AA1826" s="47" t="str">
        <f t="shared" si="209"/>
        <v/>
      </c>
      <c r="AB1826" s="47" t="str">
        <f t="shared" si="205"/>
        <v>jun</v>
      </c>
      <c r="AC1826" s="47" t="str">
        <f t="shared" si="206"/>
        <v>2026</v>
      </c>
      <c r="AD1826" s="165" t="str">
        <f t="shared" si="207"/>
        <v/>
      </c>
    </row>
    <row r="1827" spans="1:31" x14ac:dyDescent="0.25">
      <c r="A1827" s="48" t="s">
        <v>2241</v>
      </c>
      <c r="B1827" s="48"/>
      <c r="C1827" s="48"/>
      <c r="D1827" s="48"/>
      <c r="E1827" s="48" t="s">
        <v>483</v>
      </c>
      <c r="F1827" s="48" t="s">
        <v>2114</v>
      </c>
      <c r="G1827" s="48" t="s">
        <v>11</v>
      </c>
      <c r="H1827" s="48" t="s">
        <v>2246</v>
      </c>
      <c r="I1827" s="48">
        <v>1</v>
      </c>
      <c r="J1827" s="48" t="s">
        <v>1146</v>
      </c>
      <c r="K1827" s="48" t="s">
        <v>1487</v>
      </c>
      <c r="M1827" s="48">
        <f>_xlfn.XLOOKUP(BASE!$A2559,dd_carteira_fundição!A:A,dd_carteira_fundição!G:G,"",0)</f>
        <v>2</v>
      </c>
      <c r="N1827" s="48" t="s">
        <v>1164</v>
      </c>
      <c r="P1827" s="48" t="s">
        <v>1158</v>
      </c>
      <c r="Q1827" s="102"/>
      <c r="R1827" s="48" t="s">
        <v>1690</v>
      </c>
      <c r="S1827" s="48" t="s">
        <v>169</v>
      </c>
      <c r="T1827" s="215">
        <v>610</v>
      </c>
      <c r="U1827" s="48" t="str">
        <f>IFERROR(INDEX('TAXA DE OCUP. RECUR.'!$F$1:$F$60, MATCH(T1827, 'TAXA DE OCUP. RECUR.'!$E$1:$E$60, 0)),"")</f>
        <v>FRESADORA HEYLIGENTASDE - [610]</v>
      </c>
      <c r="V1827" s="53">
        <v>5.723546982021495</v>
      </c>
      <c r="W1827" s="102"/>
      <c r="X1827" s="229">
        <v>46192</v>
      </c>
      <c r="Y1827" s="229"/>
      <c r="Z1827" s="47">
        <f t="shared" si="208"/>
        <v>25</v>
      </c>
      <c r="AA1827" s="47" t="str">
        <f t="shared" si="209"/>
        <v/>
      </c>
      <c r="AB1827" s="47" t="str">
        <f t="shared" si="205"/>
        <v>jun</v>
      </c>
      <c r="AC1827" s="47" t="str">
        <f t="shared" si="206"/>
        <v>2026</v>
      </c>
      <c r="AD1827" s="165" t="str">
        <f t="shared" si="207"/>
        <v/>
      </c>
    </row>
    <row r="1828" spans="1:31" x14ac:dyDescent="0.25">
      <c r="A1828" s="48" t="s">
        <v>2241</v>
      </c>
      <c r="B1828" s="48"/>
      <c r="C1828" s="48"/>
      <c r="D1828" s="48"/>
      <c r="E1828" s="48" t="s">
        <v>483</v>
      </c>
      <c r="F1828" s="48" t="s">
        <v>2114</v>
      </c>
      <c r="G1828" s="48" t="s">
        <v>11</v>
      </c>
      <c r="H1828" s="48" t="s">
        <v>2246</v>
      </c>
      <c r="I1828" s="48">
        <v>1</v>
      </c>
      <c r="J1828" s="48" t="s">
        <v>1146</v>
      </c>
      <c r="K1828" s="48" t="s">
        <v>1487</v>
      </c>
      <c r="M1828" s="48">
        <f>_xlfn.XLOOKUP(BASE!$A2560,dd_carteira_fundição!A:A,dd_carteira_fundição!G:G,"",0)</f>
        <v>2</v>
      </c>
      <c r="N1828" s="48" t="s">
        <v>1164</v>
      </c>
      <c r="P1828" s="48" t="s">
        <v>1158</v>
      </c>
      <c r="Q1828" s="102"/>
      <c r="R1828" s="48" t="s">
        <v>1690</v>
      </c>
      <c r="S1828" s="48" t="s">
        <v>170</v>
      </c>
      <c r="T1828" s="215">
        <v>610</v>
      </c>
      <c r="U1828" s="48" t="str">
        <f>IFERROR(INDEX('TAXA DE OCUP. RECUR.'!$F$1:$F$60, MATCH(T1828, 'TAXA DE OCUP. RECUR.'!$E$1:$E$60, 0)),"")</f>
        <v>FRESADORA HEYLIGENTASDE - [610]</v>
      </c>
      <c r="V1828" s="53">
        <v>2.421374458874459</v>
      </c>
      <c r="W1828" s="102"/>
      <c r="X1828" s="229">
        <v>46193</v>
      </c>
      <c r="Y1828" s="229"/>
      <c r="Z1828" s="47">
        <f t="shared" si="208"/>
        <v>25</v>
      </c>
      <c r="AA1828" s="47" t="str">
        <f t="shared" si="209"/>
        <v/>
      </c>
      <c r="AB1828" s="47" t="str">
        <f t="shared" si="205"/>
        <v>jun</v>
      </c>
      <c r="AC1828" s="47" t="str">
        <f t="shared" si="206"/>
        <v>2026</v>
      </c>
      <c r="AD1828" s="165" t="str">
        <f t="shared" si="207"/>
        <v/>
      </c>
    </row>
    <row r="1829" spans="1:31" x14ac:dyDescent="0.25">
      <c r="A1829" s="48" t="s">
        <v>2241</v>
      </c>
      <c r="B1829" s="48"/>
      <c r="C1829" s="48"/>
      <c r="D1829" s="48"/>
      <c r="E1829" s="48" t="s">
        <v>483</v>
      </c>
      <c r="F1829" s="48" t="s">
        <v>2114</v>
      </c>
      <c r="G1829" s="48" t="s">
        <v>11</v>
      </c>
      <c r="H1829" s="48" t="s">
        <v>2246</v>
      </c>
      <c r="I1829" s="48">
        <v>1</v>
      </c>
      <c r="J1829" s="48" t="s">
        <v>1146</v>
      </c>
      <c r="K1829" s="48" t="s">
        <v>1487</v>
      </c>
      <c r="M1829" s="48">
        <f>_xlfn.XLOOKUP(BASE!$A2561,dd_carteira_fundição!A:A,dd_carteira_fundição!G:G,"",0)</f>
        <v>2</v>
      </c>
      <c r="N1829" s="48" t="s">
        <v>1164</v>
      </c>
      <c r="P1829" s="48" t="s">
        <v>1158</v>
      </c>
      <c r="Q1829" s="102"/>
      <c r="R1829" s="48" t="s">
        <v>158</v>
      </c>
      <c r="S1829" s="48" t="s">
        <v>158</v>
      </c>
      <c r="T1829" s="215">
        <v>2</v>
      </c>
      <c r="U1829" s="48" t="str">
        <f>IFERROR(INDEX('TAXA DE OCUP. RECUR.'!$F$1:$F$60, MATCH(T1829, 'TAXA DE OCUP. RECUR.'!$E$1:$E$60, 0)),"")</f>
        <v>EXPEDIÇÃO</v>
      </c>
      <c r="V1829" s="53">
        <v>1</v>
      </c>
      <c r="W1829" s="102"/>
      <c r="X1829" s="229" t="str">
        <f>_xlfn.XLOOKUP(H1829,'CARTEIRA GERAL - USI.'!J:J,'CARTEIRA GERAL - USI.'!$O:$O,"",0)</f>
        <v/>
      </c>
      <c r="Y1829" s="229"/>
      <c r="Z1829" s="47" t="str">
        <f t="shared" si="208"/>
        <v/>
      </c>
      <c r="AA1829" s="47" t="str">
        <f t="shared" si="209"/>
        <v/>
      </c>
      <c r="AB1829" s="47" t="str">
        <f t="shared" si="205"/>
        <v/>
      </c>
      <c r="AC1829" s="47" t="str">
        <f t="shared" si="206"/>
        <v/>
      </c>
      <c r="AD1829" s="165" t="str">
        <f t="shared" si="207"/>
        <v/>
      </c>
    </row>
    <row r="1830" spans="1:31" x14ac:dyDescent="0.25">
      <c r="A1830" s="102" t="s">
        <v>2128</v>
      </c>
      <c r="E1830" s="25" t="s">
        <v>296</v>
      </c>
      <c r="F1830" s="25" t="s">
        <v>306</v>
      </c>
      <c r="G1830" s="25" t="s">
        <v>11</v>
      </c>
      <c r="H1830" s="48" t="str">
        <f t="shared" ref="H1830:H1893" si="210">152651&amp;"-"&amp;M1830</f>
        <v>152651-2</v>
      </c>
      <c r="I1830" s="25">
        <v>1</v>
      </c>
      <c r="J1830" s="25" t="s">
        <v>1143</v>
      </c>
      <c r="K1830" s="25" t="s">
        <v>1486</v>
      </c>
      <c r="M1830" s="48">
        <f>_xlfn.XLOOKUP(BASE!$A2562,dd_carteira_fundição!A:A,dd_carteira_fundição!G:G,"",0)</f>
        <v>2</v>
      </c>
      <c r="N1830" s="48" t="s">
        <v>1164</v>
      </c>
      <c r="R1830" s="47" t="s">
        <v>1687</v>
      </c>
      <c r="S1830" s="48" t="s">
        <v>1156</v>
      </c>
      <c r="T1830" s="164">
        <v>1</v>
      </c>
      <c r="U1830" s="47" t="str">
        <f>IFERROR(INDEX('TAXA DE OCUP. RECUR.'!$F$1:$F$60, MATCH(T1830, 'TAXA DE OCUP. RECUR.'!$E$1:$E$60, 0)),"")</f>
        <v>FUNDIÇÃO MORENO</v>
      </c>
      <c r="V1830" s="165">
        <v>1</v>
      </c>
      <c r="W1830"/>
      <c r="X1830" s="229">
        <v>46185</v>
      </c>
      <c r="Y1830" s="229"/>
      <c r="Z1830" s="47">
        <f t="shared" si="208"/>
        <v>24</v>
      </c>
      <c r="AA1830" s="47" t="str">
        <f t="shared" si="209"/>
        <v/>
      </c>
      <c r="AB1830" s="47" t="str">
        <f t="shared" si="205"/>
        <v>jun</v>
      </c>
      <c r="AC1830" s="47" t="str">
        <f t="shared" si="206"/>
        <v>2026</v>
      </c>
      <c r="AD1830" s="165" t="str">
        <f t="shared" si="207"/>
        <v/>
      </c>
    </row>
    <row r="1831" spans="1:31" x14ac:dyDescent="0.25">
      <c r="A1831" s="102" t="s">
        <v>2128</v>
      </c>
      <c r="E1831" s="25" t="s">
        <v>296</v>
      </c>
      <c r="F1831" s="25" t="s">
        <v>306</v>
      </c>
      <c r="G1831" s="25" t="s">
        <v>11</v>
      </c>
      <c r="H1831" s="48" t="str">
        <f t="shared" si="210"/>
        <v>152651-51</v>
      </c>
      <c r="I1831" s="25">
        <v>1</v>
      </c>
      <c r="J1831" s="25" t="s">
        <v>1143</v>
      </c>
      <c r="K1831" s="25" t="s">
        <v>1486</v>
      </c>
      <c r="M1831" s="48">
        <f>_xlfn.XLOOKUP(BASE!$A2563,dd_carteira_fundição!A:A,dd_carteira_fundição!G:G,"",0)</f>
        <v>51</v>
      </c>
      <c r="N1831" s="48" t="s">
        <v>1164</v>
      </c>
      <c r="R1831" s="47" t="s">
        <v>1690</v>
      </c>
      <c r="S1831" s="47" t="s">
        <v>1229</v>
      </c>
      <c r="T1831" s="164">
        <v>395</v>
      </c>
      <c r="U1831" s="47" t="s">
        <v>1289</v>
      </c>
      <c r="V1831" s="165">
        <v>12.5</v>
      </c>
      <c r="W1831"/>
      <c r="X1831" s="229">
        <v>46160</v>
      </c>
      <c r="Y1831" s="229">
        <v>46160</v>
      </c>
      <c r="Z1831" s="47">
        <f t="shared" si="208"/>
        <v>21</v>
      </c>
      <c r="AA1831" s="47">
        <f t="shared" si="209"/>
        <v>21</v>
      </c>
      <c r="AB1831" s="47" t="str">
        <f t="shared" si="205"/>
        <v>mai</v>
      </c>
      <c r="AC1831" s="47" t="str">
        <f t="shared" si="206"/>
        <v>2026</v>
      </c>
      <c r="AD1831" s="165">
        <f t="shared" si="207"/>
        <v>1</v>
      </c>
      <c r="AE1831" t="s">
        <v>2729</v>
      </c>
    </row>
    <row r="1832" spans="1:31" x14ac:dyDescent="0.25">
      <c r="A1832" s="102" t="s">
        <v>2128</v>
      </c>
      <c r="E1832" s="25" t="s">
        <v>296</v>
      </c>
      <c r="F1832" s="25" t="s">
        <v>306</v>
      </c>
      <c r="G1832" s="25" t="s">
        <v>11</v>
      </c>
      <c r="H1832" s="48" t="str">
        <f t="shared" si="210"/>
        <v>152651-51</v>
      </c>
      <c r="I1832" s="25">
        <v>1</v>
      </c>
      <c r="J1832" s="25" t="s">
        <v>1143</v>
      </c>
      <c r="K1832" s="25" t="s">
        <v>1486</v>
      </c>
      <c r="M1832" s="48">
        <f>_xlfn.XLOOKUP(BASE!$A2564,dd_carteira_fundição!A:A,dd_carteira_fundição!G:G,"",0)</f>
        <v>51</v>
      </c>
      <c r="N1832" s="48" t="s">
        <v>1164</v>
      </c>
      <c r="R1832" s="47" t="s">
        <v>1690</v>
      </c>
      <c r="S1832" s="47" t="s">
        <v>1231</v>
      </c>
      <c r="T1832" s="164">
        <v>74</v>
      </c>
      <c r="U1832" s="47" t="s">
        <v>1352</v>
      </c>
      <c r="V1832" s="165">
        <v>0.41666666666666669</v>
      </c>
      <c r="W1832"/>
      <c r="X1832" s="229">
        <v>46160</v>
      </c>
      <c r="Y1832" s="229">
        <v>46160</v>
      </c>
      <c r="Z1832" s="47">
        <f t="shared" si="208"/>
        <v>21</v>
      </c>
      <c r="AA1832" s="47">
        <f t="shared" si="209"/>
        <v>21</v>
      </c>
      <c r="AB1832" s="47" t="str">
        <f t="shared" si="205"/>
        <v>mai</v>
      </c>
      <c r="AC1832" s="47" t="str">
        <f t="shared" si="206"/>
        <v>2026</v>
      </c>
      <c r="AD1832" s="165">
        <f t="shared" si="207"/>
        <v>1</v>
      </c>
      <c r="AE1832" t="s">
        <v>2729</v>
      </c>
    </row>
    <row r="1833" spans="1:31" x14ac:dyDescent="0.25">
      <c r="A1833" s="102" t="s">
        <v>2128</v>
      </c>
      <c r="E1833" s="25" t="s">
        <v>296</v>
      </c>
      <c r="F1833" s="25" t="s">
        <v>306</v>
      </c>
      <c r="G1833" s="25" t="s">
        <v>11</v>
      </c>
      <c r="H1833" s="48" t="str">
        <f t="shared" si="210"/>
        <v>152651-51</v>
      </c>
      <c r="I1833" s="25">
        <v>1</v>
      </c>
      <c r="J1833" s="25" t="s">
        <v>1143</v>
      </c>
      <c r="K1833" s="25" t="s">
        <v>1486</v>
      </c>
      <c r="M1833" s="48">
        <f>_xlfn.XLOOKUP(BASE!$A2565,dd_carteira_fundição!A:A,dd_carteira_fundição!G:G,"",0)</f>
        <v>51</v>
      </c>
      <c r="N1833" s="48" t="s">
        <v>1164</v>
      </c>
      <c r="R1833" s="47" t="s">
        <v>158</v>
      </c>
      <c r="S1833" s="47" t="s">
        <v>158</v>
      </c>
      <c r="T1833" s="164">
        <v>2</v>
      </c>
      <c r="U1833" s="47" t="str">
        <f>IFERROR(INDEX('TAXA DE OCUP. RECUR.'!$F$1:$F$60, MATCH(T1833, 'TAXA DE OCUP. RECUR.'!$E$1:$E$60, 0)),"")</f>
        <v>EXPEDIÇÃO</v>
      </c>
      <c r="V1833" s="165">
        <v>1</v>
      </c>
      <c r="W1833"/>
      <c r="X1833" s="229">
        <v>46205</v>
      </c>
      <c r="Y1833" s="229"/>
      <c r="Z1833" s="47">
        <f t="shared" si="208"/>
        <v>27</v>
      </c>
      <c r="AA1833" s="47" t="str">
        <f t="shared" si="209"/>
        <v/>
      </c>
      <c r="AB1833" s="47" t="str">
        <f t="shared" si="205"/>
        <v>jul</v>
      </c>
      <c r="AC1833" s="47" t="str">
        <f t="shared" si="206"/>
        <v>2026</v>
      </c>
      <c r="AD1833" s="165" t="str">
        <f t="shared" si="207"/>
        <v/>
      </c>
    </row>
    <row r="1834" spans="1:31" x14ac:dyDescent="0.25">
      <c r="A1834" s="102" t="s">
        <v>2129</v>
      </c>
      <c r="E1834" s="25" t="s">
        <v>296</v>
      </c>
      <c r="F1834" s="25" t="s">
        <v>306</v>
      </c>
      <c r="G1834" s="25" t="s">
        <v>11</v>
      </c>
      <c r="H1834" s="48" t="str">
        <f t="shared" si="210"/>
        <v>152651-51</v>
      </c>
      <c r="I1834" s="25">
        <v>1</v>
      </c>
      <c r="J1834" s="25" t="s">
        <v>1143</v>
      </c>
      <c r="K1834" s="25" t="s">
        <v>1486</v>
      </c>
      <c r="M1834" s="48">
        <f>_xlfn.XLOOKUP(BASE!$A2566,dd_carteira_fundição!A:A,dd_carteira_fundição!G:G,"",0)</f>
        <v>51</v>
      </c>
      <c r="N1834" s="48" t="s">
        <v>1164</v>
      </c>
      <c r="R1834" s="47" t="s">
        <v>1687</v>
      </c>
      <c r="S1834" s="48" t="s">
        <v>1156</v>
      </c>
      <c r="T1834" s="164">
        <v>1</v>
      </c>
      <c r="U1834" s="47" t="str">
        <f>IFERROR(INDEX('TAXA DE OCUP. RECUR.'!$F$1:$F$60, MATCH(T1834, 'TAXA DE OCUP. RECUR.'!$E$1:$E$60, 0)),"")</f>
        <v>FUNDIÇÃO MORENO</v>
      </c>
      <c r="V1834" s="165">
        <v>1</v>
      </c>
      <c r="W1834"/>
      <c r="X1834" s="229">
        <v>46185</v>
      </c>
      <c r="Y1834" s="229"/>
      <c r="Z1834" s="47">
        <f t="shared" si="208"/>
        <v>24</v>
      </c>
      <c r="AA1834" s="47" t="str">
        <f t="shared" si="209"/>
        <v/>
      </c>
      <c r="AB1834" s="47" t="str">
        <f t="shared" si="205"/>
        <v>jun</v>
      </c>
      <c r="AC1834" s="47" t="str">
        <f t="shared" si="206"/>
        <v>2026</v>
      </c>
      <c r="AD1834" s="165" t="str">
        <f t="shared" si="207"/>
        <v/>
      </c>
    </row>
    <row r="1835" spans="1:31" x14ac:dyDescent="0.25">
      <c r="A1835" s="102" t="s">
        <v>2129</v>
      </c>
      <c r="E1835" s="25" t="s">
        <v>296</v>
      </c>
      <c r="F1835" s="25" t="s">
        <v>306</v>
      </c>
      <c r="G1835" s="25" t="s">
        <v>11</v>
      </c>
      <c r="H1835" s="48" t="str">
        <f t="shared" si="210"/>
        <v>152651-51</v>
      </c>
      <c r="I1835" s="25">
        <v>1</v>
      </c>
      <c r="J1835" s="25" t="s">
        <v>1143</v>
      </c>
      <c r="K1835" s="25" t="s">
        <v>1486</v>
      </c>
      <c r="M1835" s="48">
        <f>_xlfn.XLOOKUP(BASE!$A2567,dd_carteira_fundição!A:A,dd_carteira_fundição!G:G,"",0)</f>
        <v>51</v>
      </c>
      <c r="N1835" s="48" t="s">
        <v>1164</v>
      </c>
      <c r="R1835" s="47" t="s">
        <v>1690</v>
      </c>
      <c r="S1835" s="47" t="s">
        <v>1229</v>
      </c>
      <c r="T1835" s="164">
        <v>395</v>
      </c>
      <c r="U1835" s="47" t="s">
        <v>1289</v>
      </c>
      <c r="V1835" s="165">
        <v>12.5</v>
      </c>
      <c r="W1835"/>
      <c r="X1835" s="229">
        <v>46160</v>
      </c>
      <c r="Y1835" s="229">
        <v>46160</v>
      </c>
      <c r="Z1835" s="47">
        <f t="shared" si="208"/>
        <v>21</v>
      </c>
      <c r="AA1835" s="47">
        <f t="shared" si="209"/>
        <v>21</v>
      </c>
      <c r="AB1835" s="47" t="str">
        <f t="shared" si="205"/>
        <v>mai</v>
      </c>
      <c r="AC1835" s="47" t="str">
        <f t="shared" si="206"/>
        <v>2026</v>
      </c>
      <c r="AD1835" s="165">
        <f t="shared" si="207"/>
        <v>1</v>
      </c>
      <c r="AE1835" t="s">
        <v>2729</v>
      </c>
    </row>
    <row r="1836" spans="1:31" x14ac:dyDescent="0.25">
      <c r="A1836" s="102" t="s">
        <v>2129</v>
      </c>
      <c r="E1836" s="25" t="s">
        <v>296</v>
      </c>
      <c r="F1836" s="25" t="s">
        <v>306</v>
      </c>
      <c r="G1836" s="25" t="s">
        <v>11</v>
      </c>
      <c r="H1836" s="48" t="str">
        <f t="shared" si="210"/>
        <v>152651-51</v>
      </c>
      <c r="I1836" s="25">
        <v>1</v>
      </c>
      <c r="J1836" s="25" t="s">
        <v>1143</v>
      </c>
      <c r="K1836" s="25" t="s">
        <v>1486</v>
      </c>
      <c r="M1836" s="48">
        <f>_xlfn.XLOOKUP(BASE!$A2568,dd_carteira_fundição!A:A,dd_carteira_fundição!G:G,"",0)</f>
        <v>51</v>
      </c>
      <c r="N1836" s="48" t="s">
        <v>1164</v>
      </c>
      <c r="R1836" s="47" t="s">
        <v>1690</v>
      </c>
      <c r="S1836" s="47" t="s">
        <v>1231</v>
      </c>
      <c r="T1836" s="164">
        <v>74</v>
      </c>
      <c r="U1836" s="47" t="s">
        <v>1352</v>
      </c>
      <c r="V1836" s="165">
        <v>0.41666666666666669</v>
      </c>
      <c r="W1836"/>
      <c r="X1836" s="229">
        <v>46160</v>
      </c>
      <c r="Y1836" s="229">
        <v>46160</v>
      </c>
      <c r="Z1836" s="47">
        <f t="shared" si="208"/>
        <v>21</v>
      </c>
      <c r="AA1836" s="47">
        <f t="shared" si="209"/>
        <v>21</v>
      </c>
      <c r="AB1836" s="47" t="str">
        <f t="shared" ref="AB1836:AB1899" si="211">IFERROR(IF(X1836="","",TEXT(X1836,"MMM")),"")</f>
        <v>mai</v>
      </c>
      <c r="AC1836" s="47" t="str">
        <f t="shared" ref="AC1836:AC1899" si="212">IFERROR(IF(X1836="","",TEXT(X1836,"AAAA")),"")</f>
        <v>2026</v>
      </c>
      <c r="AD1836" s="165">
        <f t="shared" si="207"/>
        <v>1</v>
      </c>
      <c r="AE1836" t="s">
        <v>2729</v>
      </c>
    </row>
    <row r="1837" spans="1:31" x14ac:dyDescent="0.25">
      <c r="A1837" s="102" t="s">
        <v>2129</v>
      </c>
      <c r="E1837" s="25" t="s">
        <v>296</v>
      </c>
      <c r="F1837" s="25" t="s">
        <v>306</v>
      </c>
      <c r="G1837" s="25" t="s">
        <v>11</v>
      </c>
      <c r="H1837" s="48" t="str">
        <f t="shared" si="210"/>
        <v>152651-51</v>
      </c>
      <c r="I1837" s="25">
        <v>1</v>
      </c>
      <c r="J1837" s="25" t="s">
        <v>1143</v>
      </c>
      <c r="K1837" s="25" t="s">
        <v>1486</v>
      </c>
      <c r="M1837" s="48">
        <f>_xlfn.XLOOKUP(BASE!$A2569,dd_carteira_fundição!A:A,dd_carteira_fundição!G:G,"",0)</f>
        <v>51</v>
      </c>
      <c r="N1837" s="48" t="s">
        <v>1164</v>
      </c>
      <c r="R1837" s="47" t="s">
        <v>158</v>
      </c>
      <c r="S1837" s="47" t="s">
        <v>158</v>
      </c>
      <c r="T1837" s="164">
        <v>2</v>
      </c>
      <c r="U1837" s="47" t="str">
        <f>IFERROR(INDEX('TAXA DE OCUP. RECUR.'!$F$1:$F$60, MATCH(T1837, 'TAXA DE OCUP. RECUR.'!$E$1:$E$60, 0)),"")</f>
        <v>EXPEDIÇÃO</v>
      </c>
      <c r="V1837" s="165">
        <v>1</v>
      </c>
      <c r="W1837"/>
      <c r="X1837" s="229">
        <v>46205</v>
      </c>
      <c r="Y1837" s="229"/>
      <c r="Z1837" s="47">
        <f t="shared" si="208"/>
        <v>27</v>
      </c>
      <c r="AA1837" s="47" t="str">
        <f t="shared" si="209"/>
        <v/>
      </c>
      <c r="AB1837" s="47" t="str">
        <f t="shared" si="211"/>
        <v>jul</v>
      </c>
      <c r="AC1837" s="47" t="str">
        <f t="shared" si="212"/>
        <v>2026</v>
      </c>
      <c r="AD1837" s="165" t="str">
        <f t="shared" si="207"/>
        <v/>
      </c>
    </row>
    <row r="1838" spans="1:31" x14ac:dyDescent="0.25">
      <c r="A1838" s="102" t="s">
        <v>2130</v>
      </c>
      <c r="E1838" s="25" t="s">
        <v>296</v>
      </c>
      <c r="F1838" s="25" t="s">
        <v>306</v>
      </c>
      <c r="G1838" s="25" t="s">
        <v>11</v>
      </c>
      <c r="H1838" s="48" t="str">
        <f t="shared" si="210"/>
        <v>152651-51</v>
      </c>
      <c r="I1838" s="25">
        <v>1</v>
      </c>
      <c r="J1838" s="25" t="s">
        <v>1143</v>
      </c>
      <c r="K1838" s="25" t="s">
        <v>1486</v>
      </c>
      <c r="M1838" s="48">
        <f>_xlfn.XLOOKUP(BASE!$A2570,dd_carteira_fundição!A:A,dd_carteira_fundição!G:G,"",0)</f>
        <v>51</v>
      </c>
      <c r="N1838" s="48" t="s">
        <v>1164</v>
      </c>
      <c r="R1838" s="47" t="s">
        <v>1687</v>
      </c>
      <c r="S1838" s="48" t="s">
        <v>1156</v>
      </c>
      <c r="T1838" s="164">
        <v>1</v>
      </c>
      <c r="U1838" s="47" t="str">
        <f>IFERROR(INDEX('TAXA DE OCUP. RECUR.'!$F$1:$F$60, MATCH(T1838, 'TAXA DE OCUP. RECUR.'!$E$1:$E$60, 0)),"")</f>
        <v>FUNDIÇÃO MORENO</v>
      </c>
      <c r="V1838" s="165">
        <v>1</v>
      </c>
      <c r="W1838"/>
      <c r="X1838" s="229">
        <v>46185</v>
      </c>
      <c r="Y1838" s="229"/>
      <c r="Z1838" s="47">
        <f t="shared" si="208"/>
        <v>24</v>
      </c>
      <c r="AA1838" s="47" t="str">
        <f t="shared" si="209"/>
        <v/>
      </c>
      <c r="AB1838" s="47" t="str">
        <f t="shared" si="211"/>
        <v>jun</v>
      </c>
      <c r="AC1838" s="47" t="str">
        <f t="shared" si="212"/>
        <v>2026</v>
      </c>
      <c r="AD1838" s="165" t="str">
        <f t="shared" si="207"/>
        <v/>
      </c>
    </row>
    <row r="1839" spans="1:31" x14ac:dyDescent="0.25">
      <c r="A1839" s="102" t="s">
        <v>2130</v>
      </c>
      <c r="E1839" s="25" t="s">
        <v>296</v>
      </c>
      <c r="F1839" s="25" t="s">
        <v>306</v>
      </c>
      <c r="G1839" s="25" t="s">
        <v>11</v>
      </c>
      <c r="H1839" s="48" t="str">
        <f t="shared" si="210"/>
        <v>152651-51</v>
      </c>
      <c r="I1839" s="25">
        <v>1</v>
      </c>
      <c r="J1839" s="25" t="s">
        <v>1143</v>
      </c>
      <c r="K1839" s="25" t="s">
        <v>1486</v>
      </c>
      <c r="M1839" s="48">
        <f>_xlfn.XLOOKUP(BASE!$A2571,dd_carteira_fundição!A:A,dd_carteira_fundição!G:G,"",0)</f>
        <v>51</v>
      </c>
      <c r="N1839" s="48" t="s">
        <v>1164</v>
      </c>
      <c r="R1839" s="47" t="s">
        <v>1690</v>
      </c>
      <c r="S1839" s="47" t="s">
        <v>1229</v>
      </c>
      <c r="T1839" s="164">
        <v>395</v>
      </c>
      <c r="U1839" s="47" t="s">
        <v>1289</v>
      </c>
      <c r="V1839" s="165">
        <v>12.5</v>
      </c>
      <c r="W1839"/>
      <c r="X1839" s="229">
        <v>46160</v>
      </c>
      <c r="Y1839" s="229">
        <v>46160</v>
      </c>
      <c r="Z1839" s="47">
        <f t="shared" si="208"/>
        <v>21</v>
      </c>
      <c r="AA1839" s="47">
        <f t="shared" si="209"/>
        <v>21</v>
      </c>
      <c r="AB1839" s="47" t="str">
        <f t="shared" si="211"/>
        <v>mai</v>
      </c>
      <c r="AC1839" s="47" t="str">
        <f t="shared" si="212"/>
        <v>2026</v>
      </c>
      <c r="AD1839" s="165">
        <f t="shared" si="207"/>
        <v>1</v>
      </c>
      <c r="AE1839" t="s">
        <v>2729</v>
      </c>
    </row>
    <row r="1840" spans="1:31" x14ac:dyDescent="0.25">
      <c r="A1840" s="102" t="s">
        <v>2130</v>
      </c>
      <c r="E1840" s="25" t="s">
        <v>296</v>
      </c>
      <c r="F1840" s="25" t="s">
        <v>306</v>
      </c>
      <c r="G1840" s="25" t="s">
        <v>11</v>
      </c>
      <c r="H1840" s="48" t="str">
        <f t="shared" si="210"/>
        <v>152651-51</v>
      </c>
      <c r="I1840" s="25">
        <v>1</v>
      </c>
      <c r="J1840" s="25" t="s">
        <v>1143</v>
      </c>
      <c r="K1840" s="25" t="s">
        <v>1486</v>
      </c>
      <c r="M1840" s="48">
        <f>_xlfn.XLOOKUP(BASE!$A2572,dd_carteira_fundição!A:A,dd_carteira_fundição!G:G,"",0)</f>
        <v>51</v>
      </c>
      <c r="N1840" s="48" t="s">
        <v>1164</v>
      </c>
      <c r="R1840" s="47" t="s">
        <v>1690</v>
      </c>
      <c r="S1840" s="47" t="s">
        <v>1231</v>
      </c>
      <c r="T1840" s="164">
        <v>74</v>
      </c>
      <c r="U1840" s="47" t="s">
        <v>1352</v>
      </c>
      <c r="V1840" s="165">
        <v>0.41666666666666669</v>
      </c>
      <c r="W1840"/>
      <c r="X1840" s="229">
        <v>46160</v>
      </c>
      <c r="Y1840" s="229">
        <v>46160</v>
      </c>
      <c r="Z1840" s="47">
        <f t="shared" si="208"/>
        <v>21</v>
      </c>
      <c r="AA1840" s="47">
        <f t="shared" si="209"/>
        <v>21</v>
      </c>
      <c r="AB1840" s="47" t="str">
        <f t="shared" si="211"/>
        <v>mai</v>
      </c>
      <c r="AC1840" s="47" t="str">
        <f t="shared" si="212"/>
        <v>2026</v>
      </c>
      <c r="AD1840" s="165">
        <f t="shared" si="207"/>
        <v>1</v>
      </c>
      <c r="AE1840" t="s">
        <v>2729</v>
      </c>
    </row>
    <row r="1841" spans="1:31" x14ac:dyDescent="0.25">
      <c r="A1841" s="102" t="s">
        <v>2130</v>
      </c>
      <c r="E1841" s="25" t="s">
        <v>296</v>
      </c>
      <c r="F1841" s="25" t="s">
        <v>306</v>
      </c>
      <c r="G1841" s="25" t="s">
        <v>11</v>
      </c>
      <c r="H1841" s="48" t="str">
        <f t="shared" si="210"/>
        <v>152651-51</v>
      </c>
      <c r="I1841" s="25">
        <v>1</v>
      </c>
      <c r="J1841" s="25" t="s">
        <v>1143</v>
      </c>
      <c r="K1841" s="25" t="s">
        <v>1486</v>
      </c>
      <c r="M1841" s="48">
        <f>_xlfn.XLOOKUP(BASE!$A2573,dd_carteira_fundição!A:A,dd_carteira_fundição!G:G,"",0)</f>
        <v>51</v>
      </c>
      <c r="N1841" s="48" t="s">
        <v>1164</v>
      </c>
      <c r="R1841" s="47" t="s">
        <v>158</v>
      </c>
      <c r="S1841" s="47" t="s">
        <v>158</v>
      </c>
      <c r="T1841" s="164">
        <v>2</v>
      </c>
      <c r="U1841" s="47" t="str">
        <f>IFERROR(INDEX('TAXA DE OCUP. RECUR.'!$F$1:$F$60, MATCH(T1841, 'TAXA DE OCUP. RECUR.'!$E$1:$E$60, 0)),"")</f>
        <v>EXPEDIÇÃO</v>
      </c>
      <c r="V1841" s="165">
        <v>1</v>
      </c>
      <c r="W1841"/>
      <c r="X1841" s="229">
        <v>46205</v>
      </c>
      <c r="Y1841" s="229"/>
      <c r="Z1841" s="47">
        <f t="shared" si="208"/>
        <v>27</v>
      </c>
      <c r="AA1841" s="47" t="str">
        <f t="shared" si="209"/>
        <v/>
      </c>
      <c r="AB1841" s="47" t="str">
        <f t="shared" si="211"/>
        <v>jul</v>
      </c>
      <c r="AC1841" s="47" t="str">
        <f t="shared" si="212"/>
        <v>2026</v>
      </c>
      <c r="AD1841" s="165" t="str">
        <f t="shared" si="207"/>
        <v/>
      </c>
    </row>
    <row r="1842" spans="1:31" x14ac:dyDescent="0.25">
      <c r="A1842" s="102" t="s">
        <v>2131</v>
      </c>
      <c r="E1842" s="25" t="s">
        <v>296</v>
      </c>
      <c r="F1842" s="25" t="s">
        <v>306</v>
      </c>
      <c r="G1842" s="25" t="s">
        <v>11</v>
      </c>
      <c r="H1842" s="48" t="str">
        <f t="shared" si="210"/>
        <v>152651-51</v>
      </c>
      <c r="I1842" s="25">
        <v>1</v>
      </c>
      <c r="J1842" s="25" t="s">
        <v>1143</v>
      </c>
      <c r="K1842" s="25" t="s">
        <v>1486</v>
      </c>
      <c r="M1842" s="48">
        <f>_xlfn.XLOOKUP(BASE!$A2574,dd_carteira_fundição!A:A,dd_carteira_fundição!G:G,"",0)</f>
        <v>51</v>
      </c>
      <c r="N1842" s="48" t="s">
        <v>1164</v>
      </c>
      <c r="R1842" s="47" t="s">
        <v>1687</v>
      </c>
      <c r="S1842" s="48" t="s">
        <v>1156</v>
      </c>
      <c r="T1842" s="164">
        <v>1</v>
      </c>
      <c r="U1842" s="47" t="str">
        <f>IFERROR(INDEX('TAXA DE OCUP. RECUR.'!$F$1:$F$60, MATCH(T1842, 'TAXA DE OCUP. RECUR.'!$E$1:$E$60, 0)),"")</f>
        <v>FUNDIÇÃO MORENO</v>
      </c>
      <c r="V1842" s="165">
        <v>1</v>
      </c>
      <c r="W1842"/>
      <c r="X1842" s="229">
        <v>46185</v>
      </c>
      <c r="Y1842" s="229"/>
      <c r="Z1842" s="47">
        <f t="shared" si="208"/>
        <v>24</v>
      </c>
      <c r="AA1842" s="47" t="str">
        <f t="shared" si="209"/>
        <v/>
      </c>
      <c r="AB1842" s="47" t="str">
        <f t="shared" si="211"/>
        <v>jun</v>
      </c>
      <c r="AC1842" s="47" t="str">
        <f t="shared" si="212"/>
        <v>2026</v>
      </c>
      <c r="AD1842" s="165" t="str">
        <f t="shared" si="207"/>
        <v/>
      </c>
    </row>
    <row r="1843" spans="1:31" x14ac:dyDescent="0.25">
      <c r="A1843" s="102" t="s">
        <v>2131</v>
      </c>
      <c r="E1843" s="25" t="s">
        <v>296</v>
      </c>
      <c r="F1843" s="25" t="s">
        <v>306</v>
      </c>
      <c r="G1843" s="25" t="s">
        <v>11</v>
      </c>
      <c r="H1843" s="48" t="str">
        <f t="shared" si="210"/>
        <v>152651-51</v>
      </c>
      <c r="I1843" s="25">
        <v>1</v>
      </c>
      <c r="J1843" s="25" t="s">
        <v>1143</v>
      </c>
      <c r="K1843" s="25" t="s">
        <v>1486</v>
      </c>
      <c r="M1843" s="48">
        <f>_xlfn.XLOOKUP(BASE!$A2575,dd_carteira_fundição!A:A,dd_carteira_fundição!G:G,"",0)</f>
        <v>51</v>
      </c>
      <c r="N1843" s="48" t="s">
        <v>1164</v>
      </c>
      <c r="R1843" s="47" t="s">
        <v>1690</v>
      </c>
      <c r="S1843" s="47" t="s">
        <v>1229</v>
      </c>
      <c r="T1843" s="164">
        <v>395</v>
      </c>
      <c r="U1843" s="47" t="s">
        <v>1289</v>
      </c>
      <c r="V1843" s="165">
        <v>12.5</v>
      </c>
      <c r="W1843"/>
      <c r="X1843" s="229">
        <v>46160</v>
      </c>
      <c r="Y1843" s="229">
        <v>46160</v>
      </c>
      <c r="Z1843" s="47">
        <f t="shared" si="208"/>
        <v>21</v>
      </c>
      <c r="AA1843" s="47">
        <f t="shared" si="209"/>
        <v>21</v>
      </c>
      <c r="AB1843" s="47" t="str">
        <f t="shared" si="211"/>
        <v>mai</v>
      </c>
      <c r="AC1843" s="47" t="str">
        <f t="shared" si="212"/>
        <v>2026</v>
      </c>
      <c r="AD1843" s="165">
        <f t="shared" si="207"/>
        <v>1</v>
      </c>
      <c r="AE1843" t="s">
        <v>2729</v>
      </c>
    </row>
    <row r="1844" spans="1:31" x14ac:dyDescent="0.25">
      <c r="A1844" s="102" t="s">
        <v>2131</v>
      </c>
      <c r="E1844" s="25" t="s">
        <v>296</v>
      </c>
      <c r="F1844" s="25" t="s">
        <v>306</v>
      </c>
      <c r="G1844" s="25" t="s">
        <v>11</v>
      </c>
      <c r="H1844" s="48" t="str">
        <f t="shared" si="210"/>
        <v>152651-51</v>
      </c>
      <c r="I1844" s="25">
        <v>1</v>
      </c>
      <c r="J1844" s="25" t="s">
        <v>1143</v>
      </c>
      <c r="K1844" s="25" t="s">
        <v>1486</v>
      </c>
      <c r="M1844" s="48">
        <f>_xlfn.XLOOKUP(BASE!$A2576,dd_carteira_fundição!A:A,dd_carteira_fundição!G:G,"",0)</f>
        <v>51</v>
      </c>
      <c r="N1844" s="48" t="s">
        <v>1164</v>
      </c>
      <c r="R1844" s="47" t="s">
        <v>1690</v>
      </c>
      <c r="S1844" s="47" t="s">
        <v>1231</v>
      </c>
      <c r="T1844" s="164">
        <v>74</v>
      </c>
      <c r="U1844" s="47" t="s">
        <v>1352</v>
      </c>
      <c r="V1844" s="165">
        <v>0.41666666666666669</v>
      </c>
      <c r="W1844"/>
      <c r="X1844" s="229">
        <v>46160</v>
      </c>
      <c r="Y1844" s="229">
        <v>46160</v>
      </c>
      <c r="Z1844" s="47">
        <f t="shared" si="208"/>
        <v>21</v>
      </c>
      <c r="AA1844" s="47">
        <f t="shared" si="209"/>
        <v>21</v>
      </c>
      <c r="AB1844" s="47" t="str">
        <f t="shared" si="211"/>
        <v>mai</v>
      </c>
      <c r="AC1844" s="47" t="str">
        <f t="shared" si="212"/>
        <v>2026</v>
      </c>
      <c r="AD1844" s="165">
        <f t="shared" si="207"/>
        <v>1</v>
      </c>
      <c r="AE1844" t="s">
        <v>2729</v>
      </c>
    </row>
    <row r="1845" spans="1:31" x14ac:dyDescent="0.25">
      <c r="A1845" s="102" t="s">
        <v>2131</v>
      </c>
      <c r="E1845" s="25" t="s">
        <v>296</v>
      </c>
      <c r="F1845" s="25" t="s">
        <v>306</v>
      </c>
      <c r="G1845" s="25" t="s">
        <v>11</v>
      </c>
      <c r="H1845" s="48" t="str">
        <f t="shared" si="210"/>
        <v>152651-52</v>
      </c>
      <c r="I1845" s="25">
        <v>1</v>
      </c>
      <c r="J1845" s="25" t="s">
        <v>1143</v>
      </c>
      <c r="K1845" s="25" t="s">
        <v>1486</v>
      </c>
      <c r="M1845" s="48">
        <f>_xlfn.XLOOKUP(BASE!$A2577,dd_carteira_fundição!A:A,dd_carteira_fundição!G:G,"",0)</f>
        <v>52</v>
      </c>
      <c r="N1845" s="48" t="s">
        <v>1164</v>
      </c>
      <c r="R1845" s="47" t="s">
        <v>158</v>
      </c>
      <c r="S1845" s="47" t="s">
        <v>158</v>
      </c>
      <c r="T1845" s="164">
        <v>2</v>
      </c>
      <c r="U1845" s="47" t="str">
        <f>IFERROR(INDEX('TAXA DE OCUP. RECUR.'!$F$1:$F$60, MATCH(T1845, 'TAXA DE OCUP. RECUR.'!$E$1:$E$60, 0)),"")</f>
        <v>EXPEDIÇÃO</v>
      </c>
      <c r="V1845" s="165">
        <v>1</v>
      </c>
      <c r="W1845"/>
      <c r="X1845" s="229">
        <v>46205</v>
      </c>
      <c r="Y1845" s="229"/>
      <c r="Z1845" s="47">
        <f t="shared" si="208"/>
        <v>27</v>
      </c>
      <c r="AA1845" s="47" t="str">
        <f t="shared" si="209"/>
        <v/>
      </c>
      <c r="AB1845" s="47" t="str">
        <f t="shared" si="211"/>
        <v>jul</v>
      </c>
      <c r="AC1845" s="47" t="str">
        <f t="shared" si="212"/>
        <v>2026</v>
      </c>
      <c r="AD1845" s="165" t="str">
        <f t="shared" si="207"/>
        <v/>
      </c>
    </row>
    <row r="1846" spans="1:31" x14ac:dyDescent="0.25">
      <c r="A1846" s="102" t="s">
        <v>2132</v>
      </c>
      <c r="E1846" s="25" t="s">
        <v>296</v>
      </c>
      <c r="F1846" s="25" t="s">
        <v>306</v>
      </c>
      <c r="G1846" s="25" t="s">
        <v>11</v>
      </c>
      <c r="H1846" s="48" t="str">
        <f t="shared" si="210"/>
        <v>152651-52</v>
      </c>
      <c r="I1846" s="25">
        <v>1</v>
      </c>
      <c r="J1846" s="25" t="s">
        <v>1143</v>
      </c>
      <c r="K1846" s="25" t="s">
        <v>1486</v>
      </c>
      <c r="M1846" s="48">
        <f>_xlfn.XLOOKUP(BASE!$A2578,dd_carteira_fundição!A:A,dd_carteira_fundição!G:G,"",0)</f>
        <v>52</v>
      </c>
      <c r="N1846" s="48" t="s">
        <v>1164</v>
      </c>
      <c r="R1846" s="47" t="s">
        <v>1687</v>
      </c>
      <c r="S1846" s="48" t="s">
        <v>1156</v>
      </c>
      <c r="T1846" s="164">
        <v>1</v>
      </c>
      <c r="U1846" s="47" t="str">
        <f>IFERROR(INDEX('TAXA DE OCUP. RECUR.'!$F$1:$F$60, MATCH(T1846, 'TAXA DE OCUP. RECUR.'!$E$1:$E$60, 0)),"")</f>
        <v>FUNDIÇÃO MORENO</v>
      </c>
      <c r="V1846" s="165">
        <v>1</v>
      </c>
      <c r="W1846"/>
      <c r="X1846" s="229">
        <v>46185</v>
      </c>
      <c r="Y1846" s="229"/>
      <c r="Z1846" s="47">
        <f t="shared" si="208"/>
        <v>24</v>
      </c>
      <c r="AA1846" s="47" t="str">
        <f t="shared" si="209"/>
        <v/>
      </c>
      <c r="AB1846" s="47" t="str">
        <f t="shared" si="211"/>
        <v>jun</v>
      </c>
      <c r="AC1846" s="47" t="str">
        <f t="shared" si="212"/>
        <v>2026</v>
      </c>
      <c r="AD1846" s="165" t="str">
        <f t="shared" si="207"/>
        <v/>
      </c>
    </row>
    <row r="1847" spans="1:31" x14ac:dyDescent="0.25">
      <c r="A1847" s="102" t="s">
        <v>2132</v>
      </c>
      <c r="E1847" s="25" t="s">
        <v>296</v>
      </c>
      <c r="F1847" s="25" t="s">
        <v>306</v>
      </c>
      <c r="G1847" s="25" t="s">
        <v>11</v>
      </c>
      <c r="H1847" s="48" t="str">
        <f t="shared" si="210"/>
        <v>152651-52</v>
      </c>
      <c r="I1847" s="25">
        <v>1</v>
      </c>
      <c r="J1847" s="25" t="s">
        <v>1143</v>
      </c>
      <c r="K1847" s="25" t="s">
        <v>1486</v>
      </c>
      <c r="M1847" s="48">
        <f>_xlfn.XLOOKUP(BASE!$A2579,dd_carteira_fundição!A:A,dd_carteira_fundição!G:G,"",0)</f>
        <v>52</v>
      </c>
      <c r="N1847" s="48" t="s">
        <v>1164</v>
      </c>
      <c r="R1847" s="47" t="s">
        <v>1690</v>
      </c>
      <c r="S1847" s="47" t="s">
        <v>1229</v>
      </c>
      <c r="T1847" s="164">
        <v>395</v>
      </c>
      <c r="U1847" s="47" t="s">
        <v>1289</v>
      </c>
      <c r="V1847" s="165">
        <v>12.5</v>
      </c>
      <c r="W1847"/>
      <c r="X1847" s="229">
        <v>46160</v>
      </c>
      <c r="Y1847" s="229">
        <v>46160</v>
      </c>
      <c r="Z1847" s="47">
        <f t="shared" si="208"/>
        <v>21</v>
      </c>
      <c r="AA1847" s="47">
        <f t="shared" si="209"/>
        <v>21</v>
      </c>
      <c r="AB1847" s="47" t="str">
        <f t="shared" si="211"/>
        <v>mai</v>
      </c>
      <c r="AC1847" s="47" t="str">
        <f t="shared" si="212"/>
        <v>2026</v>
      </c>
      <c r="AD1847" s="165">
        <f t="shared" si="207"/>
        <v>1</v>
      </c>
      <c r="AE1847" t="s">
        <v>2729</v>
      </c>
    </row>
    <row r="1848" spans="1:31" x14ac:dyDescent="0.25">
      <c r="A1848" s="102" t="s">
        <v>2132</v>
      </c>
      <c r="E1848" s="25" t="s">
        <v>296</v>
      </c>
      <c r="F1848" s="25" t="s">
        <v>306</v>
      </c>
      <c r="G1848" s="25" t="s">
        <v>11</v>
      </c>
      <c r="H1848" s="48" t="str">
        <f t="shared" si="210"/>
        <v>152651-52</v>
      </c>
      <c r="I1848" s="25">
        <v>1</v>
      </c>
      <c r="J1848" s="25" t="s">
        <v>1143</v>
      </c>
      <c r="K1848" s="25" t="s">
        <v>1486</v>
      </c>
      <c r="M1848" s="48">
        <f>_xlfn.XLOOKUP(BASE!$A2580,dd_carteira_fundição!A:A,dd_carteira_fundição!G:G,"",0)</f>
        <v>52</v>
      </c>
      <c r="N1848" s="48" t="s">
        <v>1164</v>
      </c>
      <c r="R1848" s="47" t="s">
        <v>1690</v>
      </c>
      <c r="S1848" s="47" t="s">
        <v>1231</v>
      </c>
      <c r="T1848" s="164">
        <v>74</v>
      </c>
      <c r="U1848" s="47" t="s">
        <v>1352</v>
      </c>
      <c r="V1848" s="165">
        <v>0.41666666666666669</v>
      </c>
      <c r="W1848"/>
      <c r="X1848" s="229">
        <v>46160</v>
      </c>
      <c r="Y1848" s="229">
        <v>46160</v>
      </c>
      <c r="Z1848" s="47">
        <f t="shared" si="208"/>
        <v>21</v>
      </c>
      <c r="AA1848" s="47">
        <f t="shared" si="209"/>
        <v>21</v>
      </c>
      <c r="AB1848" s="47" t="str">
        <f t="shared" si="211"/>
        <v>mai</v>
      </c>
      <c r="AC1848" s="47" t="str">
        <f t="shared" si="212"/>
        <v>2026</v>
      </c>
      <c r="AD1848" s="165">
        <f t="shared" si="207"/>
        <v>1</v>
      </c>
      <c r="AE1848" t="s">
        <v>2729</v>
      </c>
    </row>
    <row r="1849" spans="1:31" x14ac:dyDescent="0.25">
      <c r="A1849" s="102" t="s">
        <v>2132</v>
      </c>
      <c r="E1849" s="25" t="s">
        <v>296</v>
      </c>
      <c r="F1849" s="25" t="s">
        <v>306</v>
      </c>
      <c r="G1849" s="25" t="s">
        <v>11</v>
      </c>
      <c r="H1849" s="48" t="str">
        <f t="shared" si="210"/>
        <v>152651-52</v>
      </c>
      <c r="I1849" s="25">
        <v>1</v>
      </c>
      <c r="J1849" s="25" t="s">
        <v>1143</v>
      </c>
      <c r="K1849" s="25" t="s">
        <v>1486</v>
      </c>
      <c r="M1849" s="48">
        <f>_xlfn.XLOOKUP(BASE!$A2581,dd_carteira_fundição!A:A,dd_carteira_fundição!G:G,"",0)</f>
        <v>52</v>
      </c>
      <c r="N1849" s="48" t="s">
        <v>1164</v>
      </c>
      <c r="R1849" s="47" t="s">
        <v>158</v>
      </c>
      <c r="S1849" s="47" t="s">
        <v>158</v>
      </c>
      <c r="T1849" s="164">
        <v>2</v>
      </c>
      <c r="U1849" s="47" t="str">
        <f>IFERROR(INDEX('TAXA DE OCUP. RECUR.'!$F$1:$F$60, MATCH(T1849, 'TAXA DE OCUP. RECUR.'!$E$1:$E$60, 0)),"")</f>
        <v>EXPEDIÇÃO</v>
      </c>
      <c r="V1849" s="165">
        <v>1</v>
      </c>
      <c r="W1849"/>
      <c r="X1849" s="229">
        <v>46205</v>
      </c>
      <c r="Y1849" s="229"/>
      <c r="Z1849" s="47">
        <f t="shared" si="208"/>
        <v>27</v>
      </c>
      <c r="AA1849" s="47" t="str">
        <f t="shared" si="209"/>
        <v/>
      </c>
      <c r="AB1849" s="47" t="str">
        <f t="shared" si="211"/>
        <v>jul</v>
      </c>
      <c r="AC1849" s="47" t="str">
        <f t="shared" si="212"/>
        <v>2026</v>
      </c>
      <c r="AD1849" s="165" t="str">
        <f t="shared" si="207"/>
        <v/>
      </c>
    </row>
    <row r="1850" spans="1:31" x14ac:dyDescent="0.25">
      <c r="A1850" s="102" t="s">
        <v>2133</v>
      </c>
      <c r="E1850" s="25" t="s">
        <v>296</v>
      </c>
      <c r="F1850" s="25" t="s">
        <v>306</v>
      </c>
      <c r="G1850" s="25" t="s">
        <v>11</v>
      </c>
      <c r="H1850" s="48" t="str">
        <f t="shared" si="210"/>
        <v>152651-52</v>
      </c>
      <c r="I1850" s="25">
        <v>1</v>
      </c>
      <c r="J1850" s="25" t="s">
        <v>1143</v>
      </c>
      <c r="K1850" s="25" t="s">
        <v>1486</v>
      </c>
      <c r="M1850" s="48">
        <f>_xlfn.XLOOKUP(BASE!$A2582,dd_carteira_fundição!A:A,dd_carteira_fundição!G:G,"",0)</f>
        <v>52</v>
      </c>
      <c r="N1850" s="48" t="s">
        <v>1164</v>
      </c>
      <c r="R1850" s="47" t="s">
        <v>1687</v>
      </c>
      <c r="S1850" s="48" t="s">
        <v>1156</v>
      </c>
      <c r="T1850" s="164">
        <v>1</v>
      </c>
      <c r="U1850" s="47" t="str">
        <f>IFERROR(INDEX('TAXA DE OCUP. RECUR.'!$F$1:$F$60, MATCH(T1850, 'TAXA DE OCUP. RECUR.'!$E$1:$E$60, 0)),"")</f>
        <v>FUNDIÇÃO MORENO</v>
      </c>
      <c r="V1850" s="165">
        <v>1</v>
      </c>
      <c r="W1850"/>
      <c r="X1850" s="229">
        <v>46185</v>
      </c>
      <c r="Y1850" s="229"/>
      <c r="Z1850" s="47">
        <f t="shared" si="208"/>
        <v>24</v>
      </c>
      <c r="AA1850" s="47" t="str">
        <f t="shared" si="209"/>
        <v/>
      </c>
      <c r="AB1850" s="47" t="str">
        <f t="shared" si="211"/>
        <v>jun</v>
      </c>
      <c r="AC1850" s="47" t="str">
        <f t="shared" si="212"/>
        <v>2026</v>
      </c>
      <c r="AD1850" s="165" t="str">
        <f t="shared" si="207"/>
        <v/>
      </c>
    </row>
    <row r="1851" spans="1:31" x14ac:dyDescent="0.25">
      <c r="A1851" s="102" t="s">
        <v>2133</v>
      </c>
      <c r="E1851" s="25" t="s">
        <v>296</v>
      </c>
      <c r="F1851" s="25" t="s">
        <v>306</v>
      </c>
      <c r="G1851" s="25" t="s">
        <v>11</v>
      </c>
      <c r="H1851" s="48" t="str">
        <f t="shared" si="210"/>
        <v>152651-52</v>
      </c>
      <c r="I1851" s="25">
        <v>1</v>
      </c>
      <c r="J1851" s="25" t="s">
        <v>1143</v>
      </c>
      <c r="K1851" s="25" t="s">
        <v>1486</v>
      </c>
      <c r="M1851" s="48">
        <f>_xlfn.XLOOKUP(BASE!$A2583,dd_carteira_fundição!A:A,dd_carteira_fundição!G:G,"",0)</f>
        <v>52</v>
      </c>
      <c r="N1851" s="48" t="s">
        <v>1164</v>
      </c>
      <c r="R1851" s="47" t="s">
        <v>1690</v>
      </c>
      <c r="S1851" s="47" t="s">
        <v>1229</v>
      </c>
      <c r="T1851" s="164">
        <v>395</v>
      </c>
      <c r="U1851" s="47" t="s">
        <v>1289</v>
      </c>
      <c r="V1851" s="165">
        <v>12.5</v>
      </c>
      <c r="W1851"/>
      <c r="X1851" s="229">
        <v>46176</v>
      </c>
      <c r="Y1851" s="229"/>
      <c r="Z1851" s="47">
        <f t="shared" si="208"/>
        <v>23</v>
      </c>
      <c r="AA1851" s="47" t="str">
        <f t="shared" si="209"/>
        <v/>
      </c>
      <c r="AB1851" s="47" t="str">
        <f t="shared" si="211"/>
        <v>jun</v>
      </c>
      <c r="AC1851" s="47" t="str">
        <f t="shared" si="212"/>
        <v>2026</v>
      </c>
      <c r="AD1851" s="165" t="str">
        <f t="shared" si="207"/>
        <v/>
      </c>
    </row>
    <row r="1852" spans="1:31" x14ac:dyDescent="0.25">
      <c r="A1852" s="102" t="s">
        <v>2133</v>
      </c>
      <c r="E1852" s="25" t="s">
        <v>296</v>
      </c>
      <c r="F1852" s="25" t="s">
        <v>306</v>
      </c>
      <c r="G1852" s="25" t="s">
        <v>11</v>
      </c>
      <c r="H1852" s="48" t="str">
        <f t="shared" si="210"/>
        <v>152651-52</v>
      </c>
      <c r="I1852" s="25">
        <v>1</v>
      </c>
      <c r="J1852" s="25" t="s">
        <v>1143</v>
      </c>
      <c r="K1852" s="25" t="s">
        <v>1486</v>
      </c>
      <c r="M1852" s="48">
        <f>_xlfn.XLOOKUP(BASE!$A2584,dd_carteira_fundição!A:A,dd_carteira_fundição!G:G,"",0)</f>
        <v>52</v>
      </c>
      <c r="N1852" s="48" t="s">
        <v>1164</v>
      </c>
      <c r="R1852" s="47" t="s">
        <v>1690</v>
      </c>
      <c r="S1852" s="47" t="s">
        <v>1231</v>
      </c>
      <c r="T1852" s="164">
        <v>74</v>
      </c>
      <c r="U1852" s="47" t="s">
        <v>1352</v>
      </c>
      <c r="V1852" s="165">
        <v>0.41666666666666669</v>
      </c>
      <c r="W1852"/>
      <c r="X1852" s="229">
        <v>46176</v>
      </c>
      <c r="Y1852" s="229"/>
      <c r="Z1852" s="47">
        <f t="shared" si="208"/>
        <v>23</v>
      </c>
      <c r="AA1852" s="47" t="str">
        <f t="shared" si="209"/>
        <v/>
      </c>
      <c r="AB1852" s="47" t="str">
        <f t="shared" si="211"/>
        <v>jun</v>
      </c>
      <c r="AC1852" s="47" t="str">
        <f t="shared" si="212"/>
        <v>2026</v>
      </c>
      <c r="AD1852" s="165" t="str">
        <f t="shared" si="207"/>
        <v/>
      </c>
    </row>
    <row r="1853" spans="1:31" x14ac:dyDescent="0.25">
      <c r="A1853" s="102" t="s">
        <v>2133</v>
      </c>
      <c r="E1853" s="25" t="s">
        <v>296</v>
      </c>
      <c r="F1853" s="25" t="s">
        <v>306</v>
      </c>
      <c r="G1853" s="25" t="s">
        <v>11</v>
      </c>
      <c r="H1853" s="48" t="str">
        <f t="shared" si="210"/>
        <v>152651-52</v>
      </c>
      <c r="I1853" s="25">
        <v>1</v>
      </c>
      <c r="J1853" s="25" t="s">
        <v>1143</v>
      </c>
      <c r="K1853" s="25" t="s">
        <v>1486</v>
      </c>
      <c r="M1853" s="48">
        <f>_xlfn.XLOOKUP(BASE!$A2585,dd_carteira_fundição!A:A,dd_carteira_fundição!G:G,"",0)</f>
        <v>52</v>
      </c>
      <c r="N1853" s="48" t="s">
        <v>1164</v>
      </c>
      <c r="R1853" s="47" t="s">
        <v>158</v>
      </c>
      <c r="S1853" s="47" t="s">
        <v>158</v>
      </c>
      <c r="T1853" s="164">
        <v>2</v>
      </c>
      <c r="U1853" s="47" t="str">
        <f>IFERROR(INDEX('TAXA DE OCUP. RECUR.'!$F$1:$F$60, MATCH(T1853, 'TAXA DE OCUP. RECUR.'!$E$1:$E$60, 0)),"")</f>
        <v>EXPEDIÇÃO</v>
      </c>
      <c r="V1853" s="165">
        <v>1</v>
      </c>
      <c r="W1853"/>
      <c r="X1853" s="229">
        <v>46205</v>
      </c>
      <c r="Y1853" s="229"/>
      <c r="Z1853" s="47">
        <f t="shared" si="208"/>
        <v>27</v>
      </c>
      <c r="AA1853" s="47" t="str">
        <f t="shared" si="209"/>
        <v/>
      </c>
      <c r="AB1853" s="47" t="str">
        <f t="shared" si="211"/>
        <v>jul</v>
      </c>
      <c r="AC1853" s="47" t="str">
        <f t="shared" si="212"/>
        <v>2026</v>
      </c>
      <c r="AD1853" s="165" t="str">
        <f t="shared" si="207"/>
        <v/>
      </c>
    </row>
    <row r="1854" spans="1:31" x14ac:dyDescent="0.25">
      <c r="A1854" s="102" t="s">
        <v>2134</v>
      </c>
      <c r="E1854" s="25" t="s">
        <v>296</v>
      </c>
      <c r="F1854" s="25" t="s">
        <v>306</v>
      </c>
      <c r="G1854" s="25" t="s">
        <v>11</v>
      </c>
      <c r="H1854" s="48" t="str">
        <f t="shared" si="210"/>
        <v>152651-52</v>
      </c>
      <c r="I1854" s="25">
        <v>1</v>
      </c>
      <c r="J1854" s="25" t="s">
        <v>1143</v>
      </c>
      <c r="K1854" s="25" t="s">
        <v>1486</v>
      </c>
      <c r="M1854" s="48">
        <f>_xlfn.XLOOKUP(BASE!$A2586,dd_carteira_fundição!A:A,dd_carteira_fundição!G:G,"",0)</f>
        <v>52</v>
      </c>
      <c r="N1854" s="48" t="s">
        <v>1164</v>
      </c>
      <c r="R1854" s="47" t="s">
        <v>1687</v>
      </c>
      <c r="S1854" s="48" t="s">
        <v>1156</v>
      </c>
      <c r="T1854" s="164">
        <v>1</v>
      </c>
      <c r="U1854" s="47" t="str">
        <f>IFERROR(INDEX('TAXA DE OCUP. RECUR.'!$F$1:$F$60, MATCH(T1854, 'TAXA DE OCUP. RECUR.'!$E$1:$E$60, 0)),"")</f>
        <v>FUNDIÇÃO MORENO</v>
      </c>
      <c r="V1854" s="165">
        <v>1</v>
      </c>
      <c r="W1854"/>
      <c r="X1854" s="229">
        <v>46185</v>
      </c>
      <c r="Y1854" s="229"/>
      <c r="Z1854" s="47">
        <f t="shared" si="208"/>
        <v>24</v>
      </c>
      <c r="AA1854" s="47" t="str">
        <f t="shared" si="209"/>
        <v/>
      </c>
      <c r="AB1854" s="47" t="str">
        <f t="shared" si="211"/>
        <v>jun</v>
      </c>
      <c r="AC1854" s="47" t="str">
        <f t="shared" si="212"/>
        <v>2026</v>
      </c>
      <c r="AD1854" s="165" t="str">
        <f t="shared" si="207"/>
        <v/>
      </c>
    </row>
    <row r="1855" spans="1:31" x14ac:dyDescent="0.25">
      <c r="A1855" s="102" t="s">
        <v>2134</v>
      </c>
      <c r="E1855" s="25" t="s">
        <v>296</v>
      </c>
      <c r="F1855" s="25" t="s">
        <v>306</v>
      </c>
      <c r="G1855" s="25" t="s">
        <v>11</v>
      </c>
      <c r="H1855" s="48" t="str">
        <f t="shared" si="210"/>
        <v>152651-52</v>
      </c>
      <c r="I1855" s="25">
        <v>1</v>
      </c>
      <c r="J1855" s="25" t="s">
        <v>1143</v>
      </c>
      <c r="K1855" s="25" t="s">
        <v>1486</v>
      </c>
      <c r="M1855" s="48">
        <f>_xlfn.XLOOKUP(BASE!$A2587,dd_carteira_fundição!A:A,dd_carteira_fundição!G:G,"",0)</f>
        <v>52</v>
      </c>
      <c r="N1855" s="48" t="s">
        <v>1164</v>
      </c>
      <c r="R1855" s="47" t="s">
        <v>1690</v>
      </c>
      <c r="S1855" s="47" t="s">
        <v>1229</v>
      </c>
      <c r="T1855" s="164">
        <v>395</v>
      </c>
      <c r="U1855" s="47" t="s">
        <v>1289</v>
      </c>
      <c r="V1855" s="165">
        <v>12.5</v>
      </c>
      <c r="W1855"/>
      <c r="X1855" s="229">
        <v>46176</v>
      </c>
      <c r="Y1855" s="229"/>
      <c r="Z1855" s="47">
        <f t="shared" si="208"/>
        <v>23</v>
      </c>
      <c r="AA1855" s="47" t="str">
        <f t="shared" si="209"/>
        <v/>
      </c>
      <c r="AB1855" s="47" t="str">
        <f t="shared" si="211"/>
        <v>jun</v>
      </c>
      <c r="AC1855" s="47" t="str">
        <f t="shared" si="212"/>
        <v>2026</v>
      </c>
      <c r="AD1855" s="165" t="str">
        <f t="shared" si="207"/>
        <v/>
      </c>
    </row>
    <row r="1856" spans="1:31" x14ac:dyDescent="0.25">
      <c r="A1856" s="102" t="s">
        <v>2134</v>
      </c>
      <c r="E1856" s="25" t="s">
        <v>296</v>
      </c>
      <c r="F1856" s="25" t="s">
        <v>306</v>
      </c>
      <c r="G1856" s="25" t="s">
        <v>11</v>
      </c>
      <c r="H1856" s="48" t="str">
        <f t="shared" si="210"/>
        <v>152651-52</v>
      </c>
      <c r="I1856" s="25">
        <v>1</v>
      </c>
      <c r="J1856" s="25" t="s">
        <v>1143</v>
      </c>
      <c r="K1856" s="25" t="s">
        <v>1486</v>
      </c>
      <c r="M1856" s="48">
        <f>_xlfn.XLOOKUP(BASE!$A2588,dd_carteira_fundição!A:A,dd_carteira_fundição!G:G,"",0)</f>
        <v>52</v>
      </c>
      <c r="N1856" s="48" t="s">
        <v>1164</v>
      </c>
      <c r="R1856" s="47" t="s">
        <v>1690</v>
      </c>
      <c r="S1856" s="47" t="s">
        <v>1231</v>
      </c>
      <c r="T1856" s="164">
        <v>74</v>
      </c>
      <c r="U1856" s="47" t="s">
        <v>1352</v>
      </c>
      <c r="V1856" s="165">
        <v>0.41666666666666669</v>
      </c>
      <c r="W1856"/>
      <c r="X1856" s="229">
        <v>46176</v>
      </c>
      <c r="Y1856" s="229"/>
      <c r="Z1856" s="47">
        <f t="shared" si="208"/>
        <v>23</v>
      </c>
      <c r="AA1856" s="47" t="str">
        <f t="shared" si="209"/>
        <v/>
      </c>
      <c r="AB1856" s="47" t="str">
        <f t="shared" si="211"/>
        <v>jun</v>
      </c>
      <c r="AC1856" s="47" t="str">
        <f t="shared" si="212"/>
        <v>2026</v>
      </c>
      <c r="AD1856" s="165" t="str">
        <f t="shared" si="207"/>
        <v/>
      </c>
    </row>
    <row r="1857" spans="1:30" x14ac:dyDescent="0.25">
      <c r="A1857" s="102" t="s">
        <v>2134</v>
      </c>
      <c r="E1857" s="25" t="s">
        <v>296</v>
      </c>
      <c r="F1857" s="25" t="s">
        <v>306</v>
      </c>
      <c r="G1857" s="25" t="s">
        <v>11</v>
      </c>
      <c r="H1857" s="48" t="str">
        <f t="shared" si="210"/>
        <v>152651-52</v>
      </c>
      <c r="I1857" s="25">
        <v>1</v>
      </c>
      <c r="J1857" s="25" t="s">
        <v>1143</v>
      </c>
      <c r="K1857" s="25" t="s">
        <v>1486</v>
      </c>
      <c r="M1857" s="48">
        <f>_xlfn.XLOOKUP(BASE!$A2589,dd_carteira_fundição!A:A,dd_carteira_fundição!G:G,"",0)</f>
        <v>52</v>
      </c>
      <c r="N1857" s="48" t="s">
        <v>1164</v>
      </c>
      <c r="R1857" s="47" t="s">
        <v>158</v>
      </c>
      <c r="S1857" s="47" t="s">
        <v>158</v>
      </c>
      <c r="T1857" s="164">
        <v>2</v>
      </c>
      <c r="U1857" s="47" t="str">
        <f>IFERROR(INDEX('TAXA DE OCUP. RECUR.'!$F$1:$F$60, MATCH(T1857, 'TAXA DE OCUP. RECUR.'!$E$1:$E$60, 0)),"")</f>
        <v>EXPEDIÇÃO</v>
      </c>
      <c r="V1857" s="165">
        <v>1</v>
      </c>
      <c r="W1857"/>
      <c r="X1857" s="229">
        <v>46205</v>
      </c>
      <c r="Y1857" s="229"/>
      <c r="Z1857" s="47">
        <f t="shared" si="208"/>
        <v>27</v>
      </c>
      <c r="AA1857" s="47" t="str">
        <f t="shared" si="209"/>
        <v/>
      </c>
      <c r="AB1857" s="47" t="str">
        <f t="shared" si="211"/>
        <v>jul</v>
      </c>
      <c r="AC1857" s="47" t="str">
        <f t="shared" si="212"/>
        <v>2026</v>
      </c>
      <c r="AD1857" s="165" t="str">
        <f t="shared" si="207"/>
        <v/>
      </c>
    </row>
    <row r="1858" spans="1:30" x14ac:dyDescent="0.25">
      <c r="A1858" s="102" t="s">
        <v>2135</v>
      </c>
      <c r="E1858" s="25" t="s">
        <v>296</v>
      </c>
      <c r="F1858" s="25" t="s">
        <v>306</v>
      </c>
      <c r="G1858" s="25" t="s">
        <v>11</v>
      </c>
      <c r="H1858" s="48" t="str">
        <f t="shared" si="210"/>
        <v>152651-52</v>
      </c>
      <c r="I1858" s="25">
        <v>1</v>
      </c>
      <c r="J1858" s="25" t="s">
        <v>1143</v>
      </c>
      <c r="K1858" s="25" t="s">
        <v>1486</v>
      </c>
      <c r="M1858" s="48">
        <f>_xlfn.XLOOKUP(BASE!$A2590,dd_carteira_fundição!A:A,dd_carteira_fundição!G:G,"",0)</f>
        <v>52</v>
      </c>
      <c r="N1858" s="48" t="s">
        <v>1164</v>
      </c>
      <c r="R1858" s="47" t="s">
        <v>1687</v>
      </c>
      <c r="S1858" s="48" t="s">
        <v>1156</v>
      </c>
      <c r="T1858" s="164">
        <v>1</v>
      </c>
      <c r="U1858" s="47" t="str">
        <f>IFERROR(INDEX('TAXA DE OCUP. RECUR.'!$F$1:$F$60, MATCH(T1858, 'TAXA DE OCUP. RECUR.'!$E$1:$E$60, 0)),"")</f>
        <v>FUNDIÇÃO MORENO</v>
      </c>
      <c r="V1858" s="165">
        <v>1</v>
      </c>
      <c r="W1858"/>
      <c r="X1858" s="229">
        <v>46185</v>
      </c>
      <c r="Y1858" s="229">
        <f t="shared" ref="Y1858:Y1865" si="213">X1858</f>
        <v>46185</v>
      </c>
      <c r="Z1858" s="47">
        <f t="shared" si="208"/>
        <v>24</v>
      </c>
      <c r="AA1858" s="47">
        <f t="shared" si="209"/>
        <v>24</v>
      </c>
      <c r="AB1858" s="47" t="str">
        <f t="shared" si="211"/>
        <v>jun</v>
      </c>
      <c r="AC1858" s="47" t="str">
        <f t="shared" si="212"/>
        <v>2026</v>
      </c>
      <c r="AD1858" s="165">
        <f t="shared" ref="AD1858:AD1921" si="214">IF(Y1858&lt;&gt;"",1,"")</f>
        <v>1</v>
      </c>
    </row>
    <row r="1859" spans="1:30" x14ac:dyDescent="0.25">
      <c r="A1859" s="102" t="s">
        <v>2135</v>
      </c>
      <c r="E1859" s="25" t="s">
        <v>296</v>
      </c>
      <c r="F1859" s="25" t="s">
        <v>306</v>
      </c>
      <c r="G1859" s="25" t="s">
        <v>11</v>
      </c>
      <c r="H1859" s="48" t="str">
        <f t="shared" si="210"/>
        <v>152651-78</v>
      </c>
      <c r="I1859" s="25">
        <v>1</v>
      </c>
      <c r="J1859" s="25" t="s">
        <v>1143</v>
      </c>
      <c r="K1859" s="25" t="s">
        <v>1486</v>
      </c>
      <c r="M1859" s="48">
        <f>_xlfn.XLOOKUP(BASE!$A2591,dd_carteira_fundição!A:A,dd_carteira_fundição!G:G,"",0)</f>
        <v>78</v>
      </c>
      <c r="N1859" s="48" t="s">
        <v>1164</v>
      </c>
      <c r="R1859" s="47" t="s">
        <v>1690</v>
      </c>
      <c r="S1859" s="47" t="s">
        <v>1229</v>
      </c>
      <c r="T1859" s="164">
        <v>395</v>
      </c>
      <c r="U1859" s="47" t="s">
        <v>1289</v>
      </c>
      <c r="V1859" s="165">
        <v>12.5</v>
      </c>
      <c r="W1859"/>
      <c r="X1859" s="229">
        <v>46176</v>
      </c>
      <c r="Y1859" s="229">
        <f t="shared" si="213"/>
        <v>46176</v>
      </c>
      <c r="Z1859" s="47">
        <f t="shared" ref="Z1859:Z1922" si="215">IFERROR(WEEKNUM(X1859,11),"")</f>
        <v>23</v>
      </c>
      <c r="AA1859" s="47">
        <f t="shared" ref="AA1859:AA1873" si="216">IF(Y1859&lt;&gt;"",WEEKNUM(Y1859,11),"")</f>
        <v>23</v>
      </c>
      <c r="AB1859" s="47" t="str">
        <f t="shared" si="211"/>
        <v>jun</v>
      </c>
      <c r="AC1859" s="47" t="str">
        <f t="shared" si="212"/>
        <v>2026</v>
      </c>
      <c r="AD1859" s="165">
        <f t="shared" si="214"/>
        <v>1</v>
      </c>
    </row>
    <row r="1860" spans="1:30" x14ac:dyDescent="0.25">
      <c r="A1860" s="102" t="s">
        <v>2135</v>
      </c>
      <c r="E1860" s="25" t="s">
        <v>296</v>
      </c>
      <c r="F1860" s="25" t="s">
        <v>306</v>
      </c>
      <c r="G1860" s="25" t="s">
        <v>11</v>
      </c>
      <c r="H1860" s="48" t="str">
        <f t="shared" si="210"/>
        <v>152651-78</v>
      </c>
      <c r="I1860" s="25">
        <v>1</v>
      </c>
      <c r="J1860" s="25" t="s">
        <v>1143</v>
      </c>
      <c r="K1860" s="25" t="s">
        <v>1486</v>
      </c>
      <c r="M1860" s="48">
        <f>_xlfn.XLOOKUP(BASE!$A2592,dd_carteira_fundição!A:A,dd_carteira_fundição!G:G,"",0)</f>
        <v>78</v>
      </c>
      <c r="N1860" s="48" t="s">
        <v>1164</v>
      </c>
      <c r="R1860" s="47" t="s">
        <v>1690</v>
      </c>
      <c r="S1860" s="47" t="s">
        <v>1231</v>
      </c>
      <c r="T1860" s="164">
        <v>74</v>
      </c>
      <c r="U1860" s="47" t="s">
        <v>1352</v>
      </c>
      <c r="V1860" s="165">
        <v>0.41666666666666669</v>
      </c>
      <c r="W1860"/>
      <c r="X1860" s="229">
        <v>46176</v>
      </c>
      <c r="Y1860" s="229">
        <f t="shared" si="213"/>
        <v>46176</v>
      </c>
      <c r="Z1860" s="47">
        <f t="shared" si="215"/>
        <v>23</v>
      </c>
      <c r="AA1860" s="47">
        <f t="shared" si="216"/>
        <v>23</v>
      </c>
      <c r="AB1860" s="47" t="str">
        <f t="shared" si="211"/>
        <v>jun</v>
      </c>
      <c r="AC1860" s="47" t="str">
        <f t="shared" si="212"/>
        <v>2026</v>
      </c>
      <c r="AD1860" s="165">
        <f t="shared" si="214"/>
        <v>1</v>
      </c>
    </row>
    <row r="1861" spans="1:30" x14ac:dyDescent="0.25">
      <c r="A1861" s="102" t="s">
        <v>2135</v>
      </c>
      <c r="E1861" s="25" t="s">
        <v>296</v>
      </c>
      <c r="F1861" s="25" t="s">
        <v>306</v>
      </c>
      <c r="G1861" s="25" t="s">
        <v>11</v>
      </c>
      <c r="H1861" s="48" t="str">
        <f t="shared" si="210"/>
        <v>152651-78</v>
      </c>
      <c r="I1861" s="25">
        <v>1</v>
      </c>
      <c r="J1861" s="25" t="s">
        <v>1143</v>
      </c>
      <c r="K1861" s="25" t="s">
        <v>1486</v>
      </c>
      <c r="M1861" s="48">
        <f>_xlfn.XLOOKUP(BASE!$A2593,dd_carteira_fundição!A:A,dd_carteira_fundição!G:G,"",0)</f>
        <v>78</v>
      </c>
      <c r="N1861" s="48" t="s">
        <v>1164</v>
      </c>
      <c r="R1861" s="47" t="s">
        <v>158</v>
      </c>
      <c r="S1861" s="47" t="s">
        <v>158</v>
      </c>
      <c r="T1861" s="164">
        <v>2</v>
      </c>
      <c r="U1861" s="47" t="str">
        <f>IFERROR(INDEX('TAXA DE OCUP. RECUR.'!$F$1:$F$60, MATCH(T1861, 'TAXA DE OCUP. RECUR.'!$E$1:$E$60, 0)),"")</f>
        <v>EXPEDIÇÃO</v>
      </c>
      <c r="V1861" s="165">
        <v>1</v>
      </c>
      <c r="W1861"/>
      <c r="X1861" s="229">
        <v>46205</v>
      </c>
      <c r="Y1861" s="229">
        <f t="shared" si="213"/>
        <v>46205</v>
      </c>
      <c r="Z1861" s="47">
        <f t="shared" si="215"/>
        <v>27</v>
      </c>
      <c r="AA1861" s="47">
        <f t="shared" si="216"/>
        <v>27</v>
      </c>
      <c r="AB1861" s="47" t="str">
        <f t="shared" si="211"/>
        <v>jul</v>
      </c>
      <c r="AC1861" s="47" t="str">
        <f t="shared" si="212"/>
        <v>2026</v>
      </c>
      <c r="AD1861" s="165">
        <f t="shared" si="214"/>
        <v>1</v>
      </c>
    </row>
    <row r="1862" spans="1:30" x14ac:dyDescent="0.25">
      <c r="A1862" s="102" t="s">
        <v>2136</v>
      </c>
      <c r="E1862" s="25" t="s">
        <v>296</v>
      </c>
      <c r="F1862" s="25" t="s">
        <v>306</v>
      </c>
      <c r="G1862" s="25" t="s">
        <v>11</v>
      </c>
      <c r="H1862" s="48" t="str">
        <f t="shared" si="210"/>
        <v>152651-78</v>
      </c>
      <c r="I1862" s="25">
        <v>1</v>
      </c>
      <c r="J1862" s="25" t="s">
        <v>1143</v>
      </c>
      <c r="K1862" s="25" t="s">
        <v>1486</v>
      </c>
      <c r="M1862" s="48">
        <f>_xlfn.XLOOKUP(BASE!$A2594,dd_carteira_fundição!A:A,dd_carteira_fundição!G:G,"",0)</f>
        <v>78</v>
      </c>
      <c r="N1862" s="48" t="s">
        <v>1164</v>
      </c>
      <c r="R1862" s="47" t="s">
        <v>1687</v>
      </c>
      <c r="S1862" s="48" t="s">
        <v>1156</v>
      </c>
      <c r="T1862" s="164">
        <v>1</v>
      </c>
      <c r="U1862" s="47" t="str">
        <f>IFERROR(INDEX('TAXA DE OCUP. RECUR.'!$F$1:$F$60, MATCH(T1862, 'TAXA DE OCUP. RECUR.'!$E$1:$E$60, 0)),"")</f>
        <v>FUNDIÇÃO MORENO</v>
      </c>
      <c r="V1862" s="165">
        <v>1</v>
      </c>
      <c r="W1862"/>
      <c r="X1862" s="229">
        <v>46189</v>
      </c>
      <c r="Y1862" s="229">
        <f t="shared" si="213"/>
        <v>46189</v>
      </c>
      <c r="Z1862" s="47">
        <f t="shared" si="215"/>
        <v>25</v>
      </c>
      <c r="AA1862" s="47">
        <f t="shared" si="216"/>
        <v>25</v>
      </c>
      <c r="AB1862" s="47" t="str">
        <f t="shared" si="211"/>
        <v>jun</v>
      </c>
      <c r="AC1862" s="47" t="str">
        <f t="shared" si="212"/>
        <v>2026</v>
      </c>
      <c r="AD1862" s="165">
        <f t="shared" si="214"/>
        <v>1</v>
      </c>
    </row>
    <row r="1863" spans="1:30" x14ac:dyDescent="0.25">
      <c r="A1863" s="102" t="s">
        <v>2136</v>
      </c>
      <c r="E1863" s="25" t="s">
        <v>296</v>
      </c>
      <c r="F1863" s="25" t="s">
        <v>306</v>
      </c>
      <c r="G1863" s="25" t="s">
        <v>11</v>
      </c>
      <c r="H1863" s="48" t="str">
        <f t="shared" si="210"/>
        <v>152651-78</v>
      </c>
      <c r="I1863" s="25">
        <v>1</v>
      </c>
      <c r="J1863" s="25" t="s">
        <v>1143</v>
      </c>
      <c r="K1863" s="25" t="s">
        <v>1486</v>
      </c>
      <c r="M1863" s="48">
        <f>_xlfn.XLOOKUP(BASE!$A2595,dd_carteira_fundição!A:A,dd_carteira_fundição!G:G,"",0)</f>
        <v>78</v>
      </c>
      <c r="N1863" s="48" t="s">
        <v>1164</v>
      </c>
      <c r="R1863" s="47" t="s">
        <v>1690</v>
      </c>
      <c r="S1863" s="47" t="s">
        <v>1229</v>
      </c>
      <c r="T1863" s="164">
        <v>395</v>
      </c>
      <c r="U1863" s="47" t="s">
        <v>1289</v>
      </c>
      <c r="V1863" s="165">
        <v>12.5</v>
      </c>
      <c r="W1863"/>
      <c r="X1863" s="229">
        <v>46176</v>
      </c>
      <c r="Y1863" s="229">
        <f t="shared" si="213"/>
        <v>46176</v>
      </c>
      <c r="Z1863" s="47">
        <f t="shared" si="215"/>
        <v>23</v>
      </c>
      <c r="AA1863" s="47">
        <f t="shared" si="216"/>
        <v>23</v>
      </c>
      <c r="AB1863" s="47" t="str">
        <f t="shared" si="211"/>
        <v>jun</v>
      </c>
      <c r="AC1863" s="47" t="str">
        <f t="shared" si="212"/>
        <v>2026</v>
      </c>
      <c r="AD1863" s="165">
        <f t="shared" si="214"/>
        <v>1</v>
      </c>
    </row>
    <row r="1864" spans="1:30" x14ac:dyDescent="0.25">
      <c r="A1864" s="102" t="s">
        <v>2136</v>
      </c>
      <c r="E1864" s="25" t="s">
        <v>296</v>
      </c>
      <c r="F1864" s="25" t="s">
        <v>306</v>
      </c>
      <c r="G1864" s="25" t="s">
        <v>11</v>
      </c>
      <c r="H1864" s="48" t="str">
        <f t="shared" si="210"/>
        <v>152651-78</v>
      </c>
      <c r="I1864" s="25">
        <v>1</v>
      </c>
      <c r="J1864" s="25" t="s">
        <v>1143</v>
      </c>
      <c r="K1864" s="25" t="s">
        <v>1486</v>
      </c>
      <c r="M1864" s="48">
        <f>_xlfn.XLOOKUP(BASE!$A2596,dd_carteira_fundição!A:A,dd_carteira_fundição!G:G,"",0)</f>
        <v>78</v>
      </c>
      <c r="N1864" s="48" t="s">
        <v>1164</v>
      </c>
      <c r="R1864" s="47" t="s">
        <v>1690</v>
      </c>
      <c r="S1864" s="47" t="s">
        <v>1231</v>
      </c>
      <c r="T1864" s="164">
        <v>74</v>
      </c>
      <c r="U1864" s="47" t="s">
        <v>1352</v>
      </c>
      <c r="V1864" s="165">
        <v>0.41666666666666669</v>
      </c>
      <c r="W1864"/>
      <c r="X1864" s="229">
        <v>46176</v>
      </c>
      <c r="Y1864" s="229">
        <f t="shared" si="213"/>
        <v>46176</v>
      </c>
      <c r="Z1864" s="47">
        <f t="shared" si="215"/>
        <v>23</v>
      </c>
      <c r="AA1864" s="47">
        <f t="shared" si="216"/>
        <v>23</v>
      </c>
      <c r="AB1864" s="47" t="str">
        <f t="shared" si="211"/>
        <v>jun</v>
      </c>
      <c r="AC1864" s="47" t="str">
        <f t="shared" si="212"/>
        <v>2026</v>
      </c>
      <c r="AD1864" s="165">
        <f t="shared" si="214"/>
        <v>1</v>
      </c>
    </row>
    <row r="1865" spans="1:30" x14ac:dyDescent="0.25">
      <c r="A1865" s="102" t="s">
        <v>2136</v>
      </c>
      <c r="E1865" s="25" t="s">
        <v>296</v>
      </c>
      <c r="F1865" s="25" t="s">
        <v>306</v>
      </c>
      <c r="G1865" s="25" t="s">
        <v>11</v>
      </c>
      <c r="H1865" s="48" t="str">
        <f t="shared" si="210"/>
        <v>152651-78</v>
      </c>
      <c r="I1865" s="25">
        <v>1</v>
      </c>
      <c r="J1865" s="25" t="s">
        <v>1143</v>
      </c>
      <c r="K1865" s="25" t="s">
        <v>1486</v>
      </c>
      <c r="M1865" s="48">
        <f>_xlfn.XLOOKUP(BASE!$A2597,dd_carteira_fundição!A:A,dd_carteira_fundição!G:G,"",0)</f>
        <v>78</v>
      </c>
      <c r="N1865" s="48" t="s">
        <v>1164</v>
      </c>
      <c r="R1865" s="47" t="s">
        <v>158</v>
      </c>
      <c r="S1865" s="47" t="s">
        <v>158</v>
      </c>
      <c r="T1865" s="164">
        <v>2</v>
      </c>
      <c r="U1865" s="47" t="str">
        <f>IFERROR(INDEX('TAXA DE OCUP. RECUR.'!$F$1:$F$60, MATCH(T1865, 'TAXA DE OCUP. RECUR.'!$E$1:$E$60, 0)),"")</f>
        <v>EXPEDIÇÃO</v>
      </c>
      <c r="V1865" s="165">
        <v>1</v>
      </c>
      <c r="W1865"/>
      <c r="X1865" s="229">
        <v>46209</v>
      </c>
      <c r="Y1865" s="229">
        <f t="shared" si="213"/>
        <v>46209</v>
      </c>
      <c r="Z1865" s="47">
        <f t="shared" si="215"/>
        <v>28</v>
      </c>
      <c r="AA1865" s="47">
        <f t="shared" si="216"/>
        <v>28</v>
      </c>
      <c r="AB1865" s="47" t="str">
        <f t="shared" si="211"/>
        <v>jul</v>
      </c>
      <c r="AC1865" s="47" t="str">
        <f t="shared" si="212"/>
        <v>2026</v>
      </c>
      <c r="AD1865" s="165">
        <f t="shared" si="214"/>
        <v>1</v>
      </c>
    </row>
    <row r="1866" spans="1:30" x14ac:dyDescent="0.25">
      <c r="A1866" s="102" t="s">
        <v>2137</v>
      </c>
      <c r="E1866" s="25" t="s">
        <v>296</v>
      </c>
      <c r="F1866" s="25" t="s">
        <v>306</v>
      </c>
      <c r="G1866" s="25" t="s">
        <v>11</v>
      </c>
      <c r="H1866" s="48" t="str">
        <f t="shared" si="210"/>
        <v>152651-78</v>
      </c>
      <c r="I1866" s="25">
        <v>1</v>
      </c>
      <c r="J1866" s="25" t="s">
        <v>1143</v>
      </c>
      <c r="K1866" s="25" t="s">
        <v>1486</v>
      </c>
      <c r="M1866" s="48">
        <f>_xlfn.XLOOKUP(BASE!$A2598,dd_carteira_fundição!A:A,dd_carteira_fundição!G:G,"",0)</f>
        <v>78</v>
      </c>
      <c r="N1866" s="48" t="s">
        <v>1164</v>
      </c>
      <c r="R1866" s="47" t="s">
        <v>1687</v>
      </c>
      <c r="S1866" s="48" t="s">
        <v>1156</v>
      </c>
      <c r="T1866" s="164">
        <v>1</v>
      </c>
      <c r="U1866" s="47" t="str">
        <f>IFERROR(INDEX('TAXA DE OCUP. RECUR.'!$F$1:$F$60, MATCH(T1866, 'TAXA DE OCUP. RECUR.'!$E$1:$E$60, 0)),"")</f>
        <v>FUNDIÇÃO MORENO</v>
      </c>
      <c r="V1866" s="165">
        <v>1</v>
      </c>
      <c r="W1866"/>
      <c r="X1866" s="229">
        <v>46189</v>
      </c>
      <c r="Y1866" s="229"/>
      <c r="Z1866" s="47">
        <f t="shared" si="215"/>
        <v>25</v>
      </c>
      <c r="AA1866" s="47" t="str">
        <f t="shared" si="216"/>
        <v/>
      </c>
      <c r="AB1866" s="47" t="str">
        <f t="shared" si="211"/>
        <v>jun</v>
      </c>
      <c r="AC1866" s="47" t="str">
        <f t="shared" si="212"/>
        <v>2026</v>
      </c>
      <c r="AD1866" s="165" t="str">
        <f t="shared" si="214"/>
        <v/>
      </c>
    </row>
    <row r="1867" spans="1:30" x14ac:dyDescent="0.25">
      <c r="A1867" s="102" t="s">
        <v>2137</v>
      </c>
      <c r="E1867" s="25" t="s">
        <v>296</v>
      </c>
      <c r="F1867" s="25" t="s">
        <v>306</v>
      </c>
      <c r="G1867" s="25" t="s">
        <v>11</v>
      </c>
      <c r="H1867" s="48" t="str">
        <f t="shared" si="210"/>
        <v>152651-78</v>
      </c>
      <c r="I1867" s="25">
        <v>1</v>
      </c>
      <c r="J1867" s="25" t="s">
        <v>1143</v>
      </c>
      <c r="K1867" s="25" t="s">
        <v>1486</v>
      </c>
      <c r="M1867" s="48">
        <f>_xlfn.XLOOKUP(BASE!$A2599,dd_carteira_fundição!A:A,dd_carteira_fundição!G:G,"",0)</f>
        <v>78</v>
      </c>
      <c r="N1867" s="48" t="s">
        <v>1164</v>
      </c>
      <c r="R1867" s="47" t="s">
        <v>1690</v>
      </c>
      <c r="S1867" s="47" t="s">
        <v>1229</v>
      </c>
      <c r="T1867" s="164">
        <v>395</v>
      </c>
      <c r="U1867" s="47" t="s">
        <v>1289</v>
      </c>
      <c r="V1867" s="165">
        <v>12.5</v>
      </c>
      <c r="W1867"/>
      <c r="X1867" s="229">
        <v>46176</v>
      </c>
      <c r="Y1867" s="229"/>
      <c r="Z1867" s="47">
        <f t="shared" si="215"/>
        <v>23</v>
      </c>
      <c r="AA1867" s="47" t="str">
        <f t="shared" si="216"/>
        <v/>
      </c>
      <c r="AB1867" s="47" t="str">
        <f t="shared" si="211"/>
        <v>jun</v>
      </c>
      <c r="AC1867" s="47" t="str">
        <f t="shared" si="212"/>
        <v>2026</v>
      </c>
      <c r="AD1867" s="165" t="str">
        <f t="shared" si="214"/>
        <v/>
      </c>
    </row>
    <row r="1868" spans="1:30" x14ac:dyDescent="0.25">
      <c r="A1868" s="102" t="s">
        <v>2137</v>
      </c>
      <c r="E1868" s="25" t="s">
        <v>296</v>
      </c>
      <c r="F1868" s="25" t="s">
        <v>306</v>
      </c>
      <c r="G1868" s="25" t="s">
        <v>11</v>
      </c>
      <c r="H1868" s="48" t="str">
        <f t="shared" si="210"/>
        <v>152651-78</v>
      </c>
      <c r="I1868" s="25">
        <v>1</v>
      </c>
      <c r="J1868" s="25" t="s">
        <v>1143</v>
      </c>
      <c r="K1868" s="25" t="s">
        <v>1486</v>
      </c>
      <c r="M1868" s="48">
        <f>_xlfn.XLOOKUP(BASE!$A2600,dd_carteira_fundição!A:A,dd_carteira_fundição!G:G,"",0)</f>
        <v>78</v>
      </c>
      <c r="N1868" s="48" t="s">
        <v>1164</v>
      </c>
      <c r="R1868" s="47" t="s">
        <v>1690</v>
      </c>
      <c r="S1868" s="47" t="s">
        <v>1231</v>
      </c>
      <c r="T1868" s="164">
        <v>74</v>
      </c>
      <c r="U1868" s="47" t="s">
        <v>1352</v>
      </c>
      <c r="V1868" s="165">
        <v>0.41666666666666669</v>
      </c>
      <c r="W1868"/>
      <c r="X1868" s="229">
        <v>46176</v>
      </c>
      <c r="Y1868" s="229"/>
      <c r="Z1868" s="47">
        <f t="shared" si="215"/>
        <v>23</v>
      </c>
      <c r="AA1868" s="47" t="str">
        <f t="shared" si="216"/>
        <v/>
      </c>
      <c r="AB1868" s="47" t="str">
        <f t="shared" si="211"/>
        <v>jun</v>
      </c>
      <c r="AC1868" s="47" t="str">
        <f t="shared" si="212"/>
        <v>2026</v>
      </c>
      <c r="AD1868" s="165" t="str">
        <f t="shared" si="214"/>
        <v/>
      </c>
    </row>
    <row r="1869" spans="1:30" x14ac:dyDescent="0.25">
      <c r="A1869" s="102" t="s">
        <v>2137</v>
      </c>
      <c r="E1869" s="25" t="s">
        <v>296</v>
      </c>
      <c r="F1869" s="25" t="s">
        <v>306</v>
      </c>
      <c r="G1869" s="25" t="s">
        <v>11</v>
      </c>
      <c r="H1869" s="48" t="str">
        <f t="shared" si="210"/>
        <v>152651-78</v>
      </c>
      <c r="I1869" s="25">
        <v>1</v>
      </c>
      <c r="J1869" s="25" t="s">
        <v>1143</v>
      </c>
      <c r="K1869" s="25" t="s">
        <v>1486</v>
      </c>
      <c r="M1869" s="48">
        <f>_xlfn.XLOOKUP(BASE!$A2601,dd_carteira_fundição!A:A,dd_carteira_fundição!G:G,"",0)</f>
        <v>78</v>
      </c>
      <c r="N1869" s="48" t="s">
        <v>1164</v>
      </c>
      <c r="R1869" s="47" t="s">
        <v>158</v>
      </c>
      <c r="S1869" s="47" t="s">
        <v>158</v>
      </c>
      <c r="T1869" s="164">
        <v>2</v>
      </c>
      <c r="U1869" s="47" t="str">
        <f>IFERROR(INDEX('TAXA DE OCUP. RECUR.'!$F$1:$F$60, MATCH(T1869, 'TAXA DE OCUP. RECUR.'!$E$1:$E$60, 0)),"")</f>
        <v>EXPEDIÇÃO</v>
      </c>
      <c r="V1869" s="165">
        <v>1</v>
      </c>
      <c r="W1869"/>
      <c r="X1869" s="229">
        <v>46209</v>
      </c>
      <c r="Y1869" s="229"/>
      <c r="Z1869" s="47">
        <f t="shared" si="215"/>
        <v>28</v>
      </c>
      <c r="AA1869" s="47" t="str">
        <f t="shared" si="216"/>
        <v/>
      </c>
      <c r="AB1869" s="47" t="str">
        <f t="shared" si="211"/>
        <v>jul</v>
      </c>
      <c r="AC1869" s="47" t="str">
        <f t="shared" si="212"/>
        <v>2026</v>
      </c>
      <c r="AD1869" s="165" t="str">
        <f t="shared" si="214"/>
        <v/>
      </c>
    </row>
    <row r="1870" spans="1:30" x14ac:dyDescent="0.25">
      <c r="A1870" s="102" t="s">
        <v>2138</v>
      </c>
      <c r="E1870" s="25" t="s">
        <v>296</v>
      </c>
      <c r="F1870" s="25" t="s">
        <v>306</v>
      </c>
      <c r="G1870" s="25" t="s">
        <v>11</v>
      </c>
      <c r="H1870" s="48" t="str">
        <f t="shared" si="210"/>
        <v>152651-78</v>
      </c>
      <c r="I1870" s="25">
        <v>1</v>
      </c>
      <c r="J1870" s="25" t="s">
        <v>1143</v>
      </c>
      <c r="K1870" s="25" t="s">
        <v>1486</v>
      </c>
      <c r="M1870" s="48">
        <f>_xlfn.XLOOKUP(BASE!$A2602,dd_carteira_fundição!A:A,dd_carteira_fundição!G:G,"",0)</f>
        <v>78</v>
      </c>
      <c r="N1870" s="48" t="s">
        <v>1164</v>
      </c>
      <c r="R1870" s="47" t="s">
        <v>1687</v>
      </c>
      <c r="S1870" s="48" t="s">
        <v>1156</v>
      </c>
      <c r="T1870" s="164">
        <v>1</v>
      </c>
      <c r="U1870" s="47" t="str">
        <f>IFERROR(INDEX('TAXA DE OCUP. RECUR.'!$F$1:$F$60, MATCH(T1870, 'TAXA DE OCUP. RECUR.'!$E$1:$E$60, 0)),"")</f>
        <v>FUNDIÇÃO MORENO</v>
      </c>
      <c r="V1870" s="165">
        <v>1</v>
      </c>
      <c r="W1870"/>
      <c r="X1870" s="229">
        <v>46189</v>
      </c>
      <c r="Y1870" s="229"/>
      <c r="Z1870" s="47">
        <f t="shared" si="215"/>
        <v>25</v>
      </c>
      <c r="AA1870" s="47" t="str">
        <f t="shared" si="216"/>
        <v/>
      </c>
      <c r="AB1870" s="47" t="str">
        <f t="shared" si="211"/>
        <v>jun</v>
      </c>
      <c r="AC1870" s="47" t="str">
        <f t="shared" si="212"/>
        <v>2026</v>
      </c>
      <c r="AD1870" s="165" t="str">
        <f t="shared" si="214"/>
        <v/>
      </c>
    </row>
    <row r="1871" spans="1:30" x14ac:dyDescent="0.25">
      <c r="A1871" s="102" t="s">
        <v>2138</v>
      </c>
      <c r="E1871" s="25" t="s">
        <v>296</v>
      </c>
      <c r="F1871" s="25" t="s">
        <v>306</v>
      </c>
      <c r="G1871" s="25" t="s">
        <v>11</v>
      </c>
      <c r="H1871" s="48" t="str">
        <f t="shared" si="210"/>
        <v>152651-78</v>
      </c>
      <c r="I1871" s="25">
        <v>1</v>
      </c>
      <c r="J1871" s="25" t="s">
        <v>1143</v>
      </c>
      <c r="K1871" s="25" t="s">
        <v>1486</v>
      </c>
      <c r="M1871" s="48">
        <f>_xlfn.XLOOKUP(BASE!$A2603,dd_carteira_fundição!A:A,dd_carteira_fundição!G:G,"",0)</f>
        <v>78</v>
      </c>
      <c r="N1871" s="48" t="s">
        <v>1164</v>
      </c>
      <c r="R1871" s="47" t="s">
        <v>1690</v>
      </c>
      <c r="S1871" s="47" t="s">
        <v>1229</v>
      </c>
      <c r="T1871" s="164">
        <v>395</v>
      </c>
      <c r="U1871" s="47" t="s">
        <v>1289</v>
      </c>
      <c r="V1871" s="165">
        <v>12.5</v>
      </c>
      <c r="W1871"/>
      <c r="X1871" s="229">
        <v>46176</v>
      </c>
      <c r="Y1871" s="229"/>
      <c r="Z1871" s="47">
        <f t="shared" si="215"/>
        <v>23</v>
      </c>
      <c r="AA1871" s="47" t="str">
        <f t="shared" si="216"/>
        <v/>
      </c>
      <c r="AB1871" s="47" t="str">
        <f t="shared" si="211"/>
        <v>jun</v>
      </c>
      <c r="AC1871" s="47" t="str">
        <f t="shared" si="212"/>
        <v>2026</v>
      </c>
      <c r="AD1871" s="165" t="str">
        <f t="shared" si="214"/>
        <v/>
      </c>
    </row>
    <row r="1872" spans="1:30" x14ac:dyDescent="0.25">
      <c r="A1872" s="102" t="s">
        <v>2138</v>
      </c>
      <c r="E1872" s="25" t="s">
        <v>296</v>
      </c>
      <c r="F1872" s="25" t="s">
        <v>306</v>
      </c>
      <c r="G1872" s="25" t="s">
        <v>11</v>
      </c>
      <c r="H1872" s="48" t="str">
        <f t="shared" si="210"/>
        <v>152651-78</v>
      </c>
      <c r="I1872" s="25">
        <v>1</v>
      </c>
      <c r="J1872" s="25" t="s">
        <v>1143</v>
      </c>
      <c r="K1872" s="25" t="s">
        <v>1486</v>
      </c>
      <c r="M1872" s="48">
        <f>_xlfn.XLOOKUP(BASE!$A2604,dd_carteira_fundição!A:A,dd_carteira_fundição!G:G,"",0)</f>
        <v>78</v>
      </c>
      <c r="N1872" s="48" t="s">
        <v>1164</v>
      </c>
      <c r="R1872" s="47" t="s">
        <v>1690</v>
      </c>
      <c r="S1872" s="47" t="s">
        <v>1231</v>
      </c>
      <c r="T1872" s="164">
        <v>74</v>
      </c>
      <c r="U1872" s="47" t="s">
        <v>1352</v>
      </c>
      <c r="V1872" s="165">
        <v>0.41666666666666669</v>
      </c>
      <c r="W1872"/>
      <c r="X1872" s="229">
        <v>46176</v>
      </c>
      <c r="Y1872" s="229"/>
      <c r="Z1872" s="47">
        <f t="shared" si="215"/>
        <v>23</v>
      </c>
      <c r="AA1872" s="47" t="str">
        <f t="shared" si="216"/>
        <v/>
      </c>
      <c r="AB1872" s="47" t="str">
        <f t="shared" si="211"/>
        <v>jun</v>
      </c>
      <c r="AC1872" s="47" t="str">
        <f t="shared" si="212"/>
        <v>2026</v>
      </c>
      <c r="AD1872" s="165" t="str">
        <f t="shared" si="214"/>
        <v/>
      </c>
    </row>
    <row r="1873" spans="1:30" x14ac:dyDescent="0.25">
      <c r="A1873" s="102" t="s">
        <v>2138</v>
      </c>
      <c r="E1873" s="25" t="s">
        <v>296</v>
      </c>
      <c r="F1873" s="25" t="s">
        <v>306</v>
      </c>
      <c r="G1873" s="25" t="s">
        <v>11</v>
      </c>
      <c r="H1873" s="48" t="str">
        <f t="shared" si="210"/>
        <v>152651-1</v>
      </c>
      <c r="I1873" s="25">
        <v>1</v>
      </c>
      <c r="J1873" s="25" t="s">
        <v>1143</v>
      </c>
      <c r="K1873" s="25" t="s">
        <v>1486</v>
      </c>
      <c r="M1873" s="48">
        <f>_xlfn.XLOOKUP(BASE!$A2605,dd_carteira_fundição!A:A,dd_carteira_fundição!G:G,"",0)</f>
        <v>1</v>
      </c>
      <c r="N1873" s="48" t="s">
        <v>1164</v>
      </c>
      <c r="R1873" s="47" t="s">
        <v>158</v>
      </c>
      <c r="S1873" s="47" t="s">
        <v>158</v>
      </c>
      <c r="T1873" s="164">
        <v>2</v>
      </c>
      <c r="U1873" s="47" t="str">
        <f>IFERROR(INDEX('TAXA DE OCUP. RECUR.'!$F$1:$F$60, MATCH(T1873, 'TAXA DE OCUP. RECUR.'!$E$1:$E$60, 0)),"")</f>
        <v>EXPEDIÇÃO</v>
      </c>
      <c r="V1873" s="165">
        <v>1</v>
      </c>
      <c r="W1873"/>
      <c r="X1873" s="229">
        <v>46209</v>
      </c>
      <c r="Y1873" s="229"/>
      <c r="Z1873" s="47">
        <f t="shared" si="215"/>
        <v>28</v>
      </c>
      <c r="AA1873" s="47" t="str">
        <f t="shared" si="216"/>
        <v/>
      </c>
      <c r="AB1873" s="47" t="str">
        <f t="shared" si="211"/>
        <v>jul</v>
      </c>
      <c r="AC1873" s="47" t="str">
        <f t="shared" si="212"/>
        <v>2026</v>
      </c>
      <c r="AD1873" s="165" t="str">
        <f t="shared" si="214"/>
        <v/>
      </c>
    </row>
    <row r="1874" spans="1:30" x14ac:dyDescent="0.25">
      <c r="A1874" s="102" t="s">
        <v>2139</v>
      </c>
      <c r="E1874" s="25" t="s">
        <v>296</v>
      </c>
      <c r="F1874" s="25" t="s">
        <v>306</v>
      </c>
      <c r="G1874" s="25" t="s">
        <v>11</v>
      </c>
      <c r="H1874" s="48" t="str">
        <f t="shared" si="210"/>
        <v>152651-1</v>
      </c>
      <c r="I1874" s="25">
        <v>1</v>
      </c>
      <c r="J1874" s="25" t="s">
        <v>1143</v>
      </c>
      <c r="K1874" s="25" t="s">
        <v>1486</v>
      </c>
      <c r="M1874" s="48">
        <f>_xlfn.XLOOKUP(BASE!$A2606,dd_carteira_fundição!A:A,dd_carteira_fundição!G:G,"",0)</f>
        <v>1</v>
      </c>
      <c r="N1874" s="48" t="s">
        <v>1164</v>
      </c>
      <c r="R1874" s="47" t="s">
        <v>1687</v>
      </c>
      <c r="S1874" s="48" t="s">
        <v>1156</v>
      </c>
      <c r="T1874" s="164">
        <v>1</v>
      </c>
      <c r="U1874" s="47" t="str">
        <f>IFERROR(INDEX('TAXA DE OCUP. RECUR.'!$F$1:$F$60, MATCH(T1874, 'TAXA DE OCUP. RECUR.'!$E$1:$E$60, 0)),"")</f>
        <v>FUNDIÇÃO MORENO</v>
      </c>
      <c r="V1874" s="165">
        <v>1</v>
      </c>
      <c r="W1874"/>
      <c r="X1874" s="229">
        <v>46189</v>
      </c>
      <c r="Y1874" s="229"/>
      <c r="Z1874" s="47">
        <f t="shared" si="215"/>
        <v>25</v>
      </c>
      <c r="AA1874" s="47">
        <v>23</v>
      </c>
      <c r="AB1874" s="47" t="str">
        <f t="shared" si="211"/>
        <v>jun</v>
      </c>
      <c r="AC1874" s="47" t="str">
        <f t="shared" si="212"/>
        <v>2026</v>
      </c>
      <c r="AD1874" s="165" t="str">
        <f t="shared" si="214"/>
        <v/>
      </c>
    </row>
    <row r="1875" spans="1:30" x14ac:dyDescent="0.25">
      <c r="A1875" s="102" t="s">
        <v>2139</v>
      </c>
      <c r="E1875" s="25" t="s">
        <v>296</v>
      </c>
      <c r="F1875" s="25" t="s">
        <v>306</v>
      </c>
      <c r="G1875" s="25" t="s">
        <v>11</v>
      </c>
      <c r="H1875" s="48" t="str">
        <f t="shared" si="210"/>
        <v>152651-1</v>
      </c>
      <c r="I1875" s="25">
        <v>1</v>
      </c>
      <c r="J1875" s="25" t="s">
        <v>1143</v>
      </c>
      <c r="K1875" s="25" t="s">
        <v>1486</v>
      </c>
      <c r="M1875" s="48">
        <f>_xlfn.XLOOKUP(BASE!$A2607,dd_carteira_fundição!A:A,dd_carteira_fundição!G:G,"",0)</f>
        <v>1</v>
      </c>
      <c r="N1875" s="48" t="s">
        <v>1164</v>
      </c>
      <c r="R1875" s="47" t="s">
        <v>1690</v>
      </c>
      <c r="S1875" s="47" t="s">
        <v>1229</v>
      </c>
      <c r="T1875" s="164">
        <v>395</v>
      </c>
      <c r="U1875" s="47" t="s">
        <v>1289</v>
      </c>
      <c r="V1875" s="165">
        <v>12.5</v>
      </c>
      <c r="W1875"/>
      <c r="X1875" s="229">
        <v>46176</v>
      </c>
      <c r="Y1875" s="229"/>
      <c r="Z1875" s="47">
        <f t="shared" si="215"/>
        <v>23</v>
      </c>
      <c r="AA1875" s="47">
        <v>23</v>
      </c>
      <c r="AB1875" s="47" t="str">
        <f t="shared" si="211"/>
        <v>jun</v>
      </c>
      <c r="AC1875" s="47" t="str">
        <f t="shared" si="212"/>
        <v>2026</v>
      </c>
      <c r="AD1875" s="165" t="str">
        <f t="shared" si="214"/>
        <v/>
      </c>
    </row>
    <row r="1876" spans="1:30" x14ac:dyDescent="0.25">
      <c r="A1876" s="102" t="s">
        <v>2139</v>
      </c>
      <c r="E1876" s="25" t="s">
        <v>296</v>
      </c>
      <c r="F1876" s="25" t="s">
        <v>306</v>
      </c>
      <c r="G1876" s="25" t="s">
        <v>11</v>
      </c>
      <c r="H1876" s="48" t="str">
        <f t="shared" si="210"/>
        <v>152651-1</v>
      </c>
      <c r="I1876" s="25">
        <v>1</v>
      </c>
      <c r="J1876" s="25" t="s">
        <v>1143</v>
      </c>
      <c r="K1876" s="25" t="s">
        <v>1486</v>
      </c>
      <c r="M1876" s="48">
        <f>_xlfn.XLOOKUP(BASE!$A2608,dd_carteira_fundição!A:A,dd_carteira_fundição!G:G,"",0)</f>
        <v>1</v>
      </c>
      <c r="N1876" s="48" t="s">
        <v>1164</v>
      </c>
      <c r="R1876" s="47" t="s">
        <v>1690</v>
      </c>
      <c r="S1876" s="47" t="s">
        <v>1231</v>
      </c>
      <c r="T1876" s="164">
        <v>74</v>
      </c>
      <c r="U1876" s="47" t="s">
        <v>1352</v>
      </c>
      <c r="V1876" s="165">
        <v>0.41666666666666669</v>
      </c>
      <c r="W1876"/>
      <c r="X1876" s="229">
        <v>46176</v>
      </c>
      <c r="Y1876" s="229"/>
      <c r="Z1876" s="47">
        <f t="shared" si="215"/>
        <v>23</v>
      </c>
      <c r="AA1876" s="47">
        <v>23</v>
      </c>
      <c r="AB1876" s="47" t="str">
        <f t="shared" si="211"/>
        <v>jun</v>
      </c>
      <c r="AC1876" s="47" t="str">
        <f t="shared" si="212"/>
        <v>2026</v>
      </c>
      <c r="AD1876" s="165" t="str">
        <f t="shared" si="214"/>
        <v/>
      </c>
    </row>
    <row r="1877" spans="1:30" x14ac:dyDescent="0.25">
      <c r="A1877" s="102" t="s">
        <v>2139</v>
      </c>
      <c r="E1877" s="25" t="s">
        <v>296</v>
      </c>
      <c r="F1877" s="25" t="s">
        <v>306</v>
      </c>
      <c r="G1877" s="25" t="s">
        <v>11</v>
      </c>
      <c r="H1877" s="48" t="str">
        <f t="shared" si="210"/>
        <v>152651-1</v>
      </c>
      <c r="I1877" s="25">
        <v>1</v>
      </c>
      <c r="J1877" s="25" t="s">
        <v>1143</v>
      </c>
      <c r="K1877" s="25" t="s">
        <v>1486</v>
      </c>
      <c r="M1877" s="48">
        <f>_xlfn.XLOOKUP(BASE!$A2609,dd_carteira_fundição!A:A,dd_carteira_fundição!G:G,"",0)</f>
        <v>1</v>
      </c>
      <c r="N1877" s="48" t="s">
        <v>1164</v>
      </c>
      <c r="R1877" s="47" t="s">
        <v>158</v>
      </c>
      <c r="S1877" s="47" t="s">
        <v>158</v>
      </c>
      <c r="T1877" s="164">
        <v>2</v>
      </c>
      <c r="U1877" s="47" t="str">
        <f>IFERROR(INDEX('TAXA DE OCUP. RECUR.'!$F$1:$F$60, MATCH(T1877, 'TAXA DE OCUP. RECUR.'!$E$1:$E$60, 0)),"")</f>
        <v>EXPEDIÇÃO</v>
      </c>
      <c r="V1877" s="165">
        <v>1</v>
      </c>
      <c r="W1877"/>
      <c r="X1877" s="229">
        <v>46209</v>
      </c>
      <c r="Y1877" s="229"/>
      <c r="Z1877" s="47">
        <f t="shared" si="215"/>
        <v>28</v>
      </c>
      <c r="AA1877" s="47">
        <v>23</v>
      </c>
      <c r="AB1877" s="47" t="str">
        <f t="shared" si="211"/>
        <v>jul</v>
      </c>
      <c r="AC1877" s="47" t="str">
        <f t="shared" si="212"/>
        <v>2026</v>
      </c>
      <c r="AD1877" s="165" t="str">
        <f t="shared" si="214"/>
        <v/>
      </c>
    </row>
    <row r="1878" spans="1:30" x14ac:dyDescent="0.25">
      <c r="A1878" s="102" t="s">
        <v>2140</v>
      </c>
      <c r="E1878" s="25" t="s">
        <v>296</v>
      </c>
      <c r="F1878" s="25" t="s">
        <v>306</v>
      </c>
      <c r="G1878" s="25" t="s">
        <v>11</v>
      </c>
      <c r="H1878" s="48" t="str">
        <f t="shared" si="210"/>
        <v>152651-1</v>
      </c>
      <c r="I1878" s="25">
        <v>1</v>
      </c>
      <c r="J1878" s="25" t="s">
        <v>1143</v>
      </c>
      <c r="K1878" s="25" t="s">
        <v>1486</v>
      </c>
      <c r="M1878" s="48">
        <f>_xlfn.XLOOKUP(BASE!$A2610,dd_carteira_fundição!A:A,dd_carteira_fundição!G:G,"",0)</f>
        <v>1</v>
      </c>
      <c r="N1878" s="48" t="s">
        <v>1164</v>
      </c>
      <c r="R1878" s="47" t="s">
        <v>1687</v>
      </c>
      <c r="S1878" s="48" t="s">
        <v>1156</v>
      </c>
      <c r="T1878" s="164">
        <v>1</v>
      </c>
      <c r="U1878" s="47" t="str">
        <f>IFERROR(INDEX('TAXA DE OCUP. RECUR.'!$F$1:$F$60, MATCH(T1878, 'TAXA DE OCUP. RECUR.'!$E$1:$E$60, 0)),"")</f>
        <v>FUNDIÇÃO MORENO</v>
      </c>
      <c r="V1878" s="165">
        <v>1</v>
      </c>
      <c r="W1878"/>
      <c r="X1878" s="229">
        <v>46189</v>
      </c>
      <c r="Y1878" s="229"/>
      <c r="Z1878" s="47">
        <f t="shared" si="215"/>
        <v>25</v>
      </c>
      <c r="AA1878" s="47">
        <v>23</v>
      </c>
      <c r="AB1878" s="47" t="str">
        <f t="shared" si="211"/>
        <v>jun</v>
      </c>
      <c r="AC1878" s="47" t="str">
        <f t="shared" si="212"/>
        <v>2026</v>
      </c>
      <c r="AD1878" s="165" t="str">
        <f t="shared" si="214"/>
        <v/>
      </c>
    </row>
    <row r="1879" spans="1:30" x14ac:dyDescent="0.25">
      <c r="A1879" s="102" t="s">
        <v>2140</v>
      </c>
      <c r="E1879" s="25" t="s">
        <v>296</v>
      </c>
      <c r="F1879" s="25" t="s">
        <v>306</v>
      </c>
      <c r="G1879" s="25" t="s">
        <v>11</v>
      </c>
      <c r="H1879" s="48" t="str">
        <f t="shared" si="210"/>
        <v>152651-1</v>
      </c>
      <c r="I1879" s="25">
        <v>1</v>
      </c>
      <c r="J1879" s="25" t="s">
        <v>1143</v>
      </c>
      <c r="K1879" s="25" t="s">
        <v>1486</v>
      </c>
      <c r="M1879" s="48">
        <f>_xlfn.XLOOKUP(BASE!$A2611,dd_carteira_fundição!A:A,dd_carteira_fundição!G:G,"",0)</f>
        <v>1</v>
      </c>
      <c r="N1879" s="48" t="s">
        <v>1164</v>
      </c>
      <c r="R1879" s="47" t="s">
        <v>1690</v>
      </c>
      <c r="S1879" s="47" t="s">
        <v>1229</v>
      </c>
      <c r="T1879" s="164">
        <v>395</v>
      </c>
      <c r="U1879" s="47" t="s">
        <v>1289</v>
      </c>
      <c r="V1879" s="165">
        <v>12.5</v>
      </c>
      <c r="W1879"/>
      <c r="X1879" s="229">
        <v>46176</v>
      </c>
      <c r="Y1879" s="229"/>
      <c r="Z1879" s="47">
        <f t="shared" si="215"/>
        <v>23</v>
      </c>
      <c r="AA1879" s="47">
        <v>23</v>
      </c>
      <c r="AB1879" s="47" t="str">
        <f t="shared" si="211"/>
        <v>jun</v>
      </c>
      <c r="AC1879" s="47" t="str">
        <f t="shared" si="212"/>
        <v>2026</v>
      </c>
      <c r="AD1879" s="165" t="str">
        <f t="shared" si="214"/>
        <v/>
      </c>
    </row>
    <row r="1880" spans="1:30" x14ac:dyDescent="0.25">
      <c r="A1880" s="102" t="s">
        <v>2140</v>
      </c>
      <c r="E1880" s="25" t="s">
        <v>296</v>
      </c>
      <c r="F1880" s="25" t="s">
        <v>306</v>
      </c>
      <c r="G1880" s="25" t="s">
        <v>11</v>
      </c>
      <c r="H1880" s="48" t="str">
        <f t="shared" si="210"/>
        <v>152651-1</v>
      </c>
      <c r="I1880" s="25">
        <v>1</v>
      </c>
      <c r="J1880" s="25" t="s">
        <v>1143</v>
      </c>
      <c r="K1880" s="25" t="s">
        <v>1486</v>
      </c>
      <c r="M1880" s="48">
        <f>_xlfn.XLOOKUP(BASE!$A2612,dd_carteira_fundição!A:A,dd_carteira_fundição!G:G,"",0)</f>
        <v>1</v>
      </c>
      <c r="N1880" s="48" t="s">
        <v>1164</v>
      </c>
      <c r="R1880" s="47" t="s">
        <v>1690</v>
      </c>
      <c r="S1880" s="47" t="s">
        <v>1231</v>
      </c>
      <c r="T1880" s="164">
        <v>74</v>
      </c>
      <c r="U1880" s="47" t="s">
        <v>1352</v>
      </c>
      <c r="V1880" s="165">
        <v>0.41666666666666669</v>
      </c>
      <c r="W1880"/>
      <c r="X1880" s="229">
        <v>46176</v>
      </c>
      <c r="Y1880" s="229"/>
      <c r="Z1880" s="47">
        <f t="shared" si="215"/>
        <v>23</v>
      </c>
      <c r="AA1880" s="47">
        <v>23</v>
      </c>
      <c r="AB1880" s="47" t="str">
        <f t="shared" si="211"/>
        <v>jun</v>
      </c>
      <c r="AC1880" s="47" t="str">
        <f t="shared" si="212"/>
        <v>2026</v>
      </c>
      <c r="AD1880" s="165" t="str">
        <f t="shared" si="214"/>
        <v/>
      </c>
    </row>
    <row r="1881" spans="1:30" x14ac:dyDescent="0.25">
      <c r="A1881" s="102" t="s">
        <v>2140</v>
      </c>
      <c r="E1881" s="25" t="s">
        <v>296</v>
      </c>
      <c r="F1881" s="25" t="s">
        <v>306</v>
      </c>
      <c r="G1881" s="25" t="s">
        <v>11</v>
      </c>
      <c r="H1881" s="48" t="str">
        <f t="shared" si="210"/>
        <v>152651-1</v>
      </c>
      <c r="I1881" s="25">
        <v>1</v>
      </c>
      <c r="J1881" s="25" t="s">
        <v>1143</v>
      </c>
      <c r="K1881" s="25" t="s">
        <v>1486</v>
      </c>
      <c r="M1881" s="48">
        <f>_xlfn.XLOOKUP(BASE!$A2613,dd_carteira_fundição!A:A,dd_carteira_fundição!G:G,"",0)</f>
        <v>1</v>
      </c>
      <c r="N1881" s="48" t="s">
        <v>1164</v>
      </c>
      <c r="R1881" s="47" t="s">
        <v>158</v>
      </c>
      <c r="S1881" s="47" t="s">
        <v>158</v>
      </c>
      <c r="T1881" s="164">
        <v>2</v>
      </c>
      <c r="U1881" s="47" t="str">
        <f>IFERROR(INDEX('TAXA DE OCUP. RECUR.'!$F$1:$F$60, MATCH(T1881, 'TAXA DE OCUP. RECUR.'!$E$1:$E$60, 0)),"")</f>
        <v>EXPEDIÇÃO</v>
      </c>
      <c r="V1881" s="165">
        <v>1</v>
      </c>
      <c r="W1881"/>
      <c r="X1881" s="229">
        <v>46209</v>
      </c>
      <c r="Y1881" s="229"/>
      <c r="Z1881" s="47">
        <f t="shared" si="215"/>
        <v>28</v>
      </c>
      <c r="AA1881" s="47">
        <v>23</v>
      </c>
      <c r="AB1881" s="47" t="str">
        <f t="shared" si="211"/>
        <v>jul</v>
      </c>
      <c r="AC1881" s="47" t="str">
        <f t="shared" si="212"/>
        <v>2026</v>
      </c>
      <c r="AD1881" s="165" t="str">
        <f t="shared" si="214"/>
        <v/>
      </c>
    </row>
    <row r="1882" spans="1:30" x14ac:dyDescent="0.25">
      <c r="A1882" s="102" t="s">
        <v>2141</v>
      </c>
      <c r="E1882" s="25" t="s">
        <v>296</v>
      </c>
      <c r="F1882" s="25" t="s">
        <v>306</v>
      </c>
      <c r="G1882" s="25" t="s">
        <v>11</v>
      </c>
      <c r="H1882" s="48" t="str">
        <f t="shared" si="210"/>
        <v>152651-1</v>
      </c>
      <c r="I1882" s="25">
        <v>1</v>
      </c>
      <c r="J1882" s="25" t="s">
        <v>1143</v>
      </c>
      <c r="K1882" s="25" t="s">
        <v>1486</v>
      </c>
      <c r="M1882" s="48">
        <f>_xlfn.XLOOKUP(BASE!$A2614,dd_carteira_fundição!A:A,dd_carteira_fundição!G:G,"",0)</f>
        <v>1</v>
      </c>
      <c r="N1882" s="48" t="s">
        <v>1164</v>
      </c>
      <c r="R1882" s="47" t="s">
        <v>1687</v>
      </c>
      <c r="S1882" s="48" t="s">
        <v>1156</v>
      </c>
      <c r="T1882" s="164">
        <v>1</v>
      </c>
      <c r="U1882" s="47" t="str">
        <f>IFERROR(INDEX('TAXA DE OCUP. RECUR.'!$F$1:$F$60, MATCH(T1882, 'TAXA DE OCUP. RECUR.'!$E$1:$E$60, 0)),"")</f>
        <v>FUNDIÇÃO MORENO</v>
      </c>
      <c r="V1882" s="165">
        <v>1</v>
      </c>
      <c r="W1882"/>
      <c r="X1882" s="229">
        <v>46189</v>
      </c>
      <c r="Y1882" s="229"/>
      <c r="Z1882" s="47">
        <f t="shared" si="215"/>
        <v>25</v>
      </c>
      <c r="AA1882" s="47">
        <v>23</v>
      </c>
      <c r="AB1882" s="47" t="str">
        <f t="shared" si="211"/>
        <v>jun</v>
      </c>
      <c r="AC1882" s="47" t="str">
        <f t="shared" si="212"/>
        <v>2026</v>
      </c>
      <c r="AD1882" s="165" t="str">
        <f t="shared" si="214"/>
        <v/>
      </c>
    </row>
    <row r="1883" spans="1:30" x14ac:dyDescent="0.25">
      <c r="A1883" s="102" t="s">
        <v>2141</v>
      </c>
      <c r="E1883" s="25" t="s">
        <v>296</v>
      </c>
      <c r="F1883" s="25" t="s">
        <v>306</v>
      </c>
      <c r="G1883" s="25" t="s">
        <v>11</v>
      </c>
      <c r="H1883" s="48" t="str">
        <f t="shared" si="210"/>
        <v>152651-1</v>
      </c>
      <c r="I1883" s="25">
        <v>1</v>
      </c>
      <c r="J1883" s="25" t="s">
        <v>1143</v>
      </c>
      <c r="K1883" s="25" t="s">
        <v>1486</v>
      </c>
      <c r="M1883" s="48">
        <f>_xlfn.XLOOKUP(BASE!$A2615,dd_carteira_fundição!A:A,dd_carteira_fundição!G:G,"",0)</f>
        <v>1</v>
      </c>
      <c r="N1883" s="48" t="s">
        <v>1164</v>
      </c>
      <c r="R1883" s="47" t="s">
        <v>1690</v>
      </c>
      <c r="S1883" s="47" t="s">
        <v>1229</v>
      </c>
      <c r="T1883" s="164">
        <v>395</v>
      </c>
      <c r="U1883" s="47" t="s">
        <v>1289</v>
      </c>
      <c r="V1883" s="165">
        <v>12.5</v>
      </c>
      <c r="W1883"/>
      <c r="X1883" s="229">
        <v>46176</v>
      </c>
      <c r="Y1883" s="229"/>
      <c r="Z1883" s="47">
        <f t="shared" si="215"/>
        <v>23</v>
      </c>
      <c r="AA1883" s="47">
        <v>23</v>
      </c>
      <c r="AB1883" s="47" t="str">
        <f t="shared" si="211"/>
        <v>jun</v>
      </c>
      <c r="AC1883" s="47" t="str">
        <f t="shared" si="212"/>
        <v>2026</v>
      </c>
      <c r="AD1883" s="165" t="str">
        <f t="shared" si="214"/>
        <v/>
      </c>
    </row>
    <row r="1884" spans="1:30" x14ac:dyDescent="0.25">
      <c r="A1884" s="102" t="s">
        <v>2141</v>
      </c>
      <c r="E1884" s="25" t="s">
        <v>296</v>
      </c>
      <c r="F1884" s="25" t="s">
        <v>306</v>
      </c>
      <c r="G1884" s="25" t="s">
        <v>11</v>
      </c>
      <c r="H1884" s="48" t="str">
        <f t="shared" si="210"/>
        <v>152651-1</v>
      </c>
      <c r="I1884" s="25">
        <v>1</v>
      </c>
      <c r="J1884" s="25" t="s">
        <v>1143</v>
      </c>
      <c r="K1884" s="25" t="s">
        <v>1486</v>
      </c>
      <c r="M1884" s="48">
        <f>_xlfn.XLOOKUP(BASE!$A2616,dd_carteira_fundição!A:A,dd_carteira_fundição!G:G,"",0)</f>
        <v>1</v>
      </c>
      <c r="N1884" s="48" t="s">
        <v>1164</v>
      </c>
      <c r="R1884" s="47" t="s">
        <v>1690</v>
      </c>
      <c r="S1884" s="47" t="s">
        <v>1231</v>
      </c>
      <c r="T1884" s="164">
        <v>74</v>
      </c>
      <c r="U1884" s="47" t="s">
        <v>1352</v>
      </c>
      <c r="V1884" s="165">
        <v>0.41666666666666669</v>
      </c>
      <c r="W1884"/>
      <c r="X1884" s="229">
        <v>46176</v>
      </c>
      <c r="Y1884" s="229"/>
      <c r="Z1884" s="47">
        <f t="shared" si="215"/>
        <v>23</v>
      </c>
      <c r="AA1884" s="47">
        <v>23</v>
      </c>
      <c r="AB1884" s="47" t="str">
        <f t="shared" si="211"/>
        <v>jun</v>
      </c>
      <c r="AC1884" s="47" t="str">
        <f t="shared" si="212"/>
        <v>2026</v>
      </c>
      <c r="AD1884" s="165" t="str">
        <f t="shared" si="214"/>
        <v/>
      </c>
    </row>
    <row r="1885" spans="1:30" x14ac:dyDescent="0.25">
      <c r="A1885" s="102" t="s">
        <v>2141</v>
      </c>
      <c r="E1885" s="25" t="s">
        <v>296</v>
      </c>
      <c r="F1885" s="25" t="s">
        <v>306</v>
      </c>
      <c r="G1885" s="25" t="s">
        <v>11</v>
      </c>
      <c r="H1885" s="48" t="str">
        <f t="shared" si="210"/>
        <v>152651-1</v>
      </c>
      <c r="I1885" s="25">
        <v>1</v>
      </c>
      <c r="J1885" s="25" t="s">
        <v>1143</v>
      </c>
      <c r="K1885" s="25" t="s">
        <v>1486</v>
      </c>
      <c r="M1885" s="48">
        <f>_xlfn.XLOOKUP(BASE!$A2617,dd_carteira_fundição!A:A,dd_carteira_fundição!G:G,"",0)</f>
        <v>1</v>
      </c>
      <c r="N1885" s="48" t="s">
        <v>1164</v>
      </c>
      <c r="R1885" s="47" t="s">
        <v>158</v>
      </c>
      <c r="S1885" s="47" t="s">
        <v>158</v>
      </c>
      <c r="T1885" s="164">
        <v>2</v>
      </c>
      <c r="U1885" s="47" t="str">
        <f>IFERROR(INDEX('TAXA DE OCUP. RECUR.'!$F$1:$F$60, MATCH(T1885, 'TAXA DE OCUP. RECUR.'!$E$1:$E$60, 0)),"")</f>
        <v>EXPEDIÇÃO</v>
      </c>
      <c r="V1885" s="165">
        <v>1</v>
      </c>
      <c r="W1885"/>
      <c r="X1885" s="229">
        <v>46209</v>
      </c>
      <c r="Y1885" s="229"/>
      <c r="Z1885" s="47">
        <f t="shared" si="215"/>
        <v>28</v>
      </c>
      <c r="AA1885" s="47">
        <v>23</v>
      </c>
      <c r="AB1885" s="47" t="str">
        <f t="shared" si="211"/>
        <v>jul</v>
      </c>
      <c r="AC1885" s="47" t="str">
        <f t="shared" si="212"/>
        <v>2026</v>
      </c>
      <c r="AD1885" s="165" t="str">
        <f t="shared" si="214"/>
        <v/>
      </c>
    </row>
    <row r="1886" spans="1:30" x14ac:dyDescent="0.25">
      <c r="A1886" s="102" t="s">
        <v>2142</v>
      </c>
      <c r="E1886" s="25" t="s">
        <v>296</v>
      </c>
      <c r="F1886" s="25" t="s">
        <v>306</v>
      </c>
      <c r="G1886" s="25" t="s">
        <v>11</v>
      </c>
      <c r="H1886" s="48" t="str">
        <f t="shared" si="210"/>
        <v>152651-1</v>
      </c>
      <c r="I1886" s="25">
        <v>1</v>
      </c>
      <c r="J1886" s="25" t="s">
        <v>1143</v>
      </c>
      <c r="K1886" s="25" t="s">
        <v>1486</v>
      </c>
      <c r="M1886" s="48">
        <f>_xlfn.XLOOKUP(BASE!$A2618,dd_carteira_fundição!A:A,dd_carteira_fundição!G:G,"",0)</f>
        <v>1</v>
      </c>
      <c r="N1886" s="48" t="s">
        <v>1164</v>
      </c>
      <c r="R1886" s="47" t="s">
        <v>1687</v>
      </c>
      <c r="S1886" s="48" t="s">
        <v>1156</v>
      </c>
      <c r="T1886" s="164">
        <v>1</v>
      </c>
      <c r="U1886" s="47" t="str">
        <f>IFERROR(INDEX('TAXA DE OCUP. RECUR.'!$F$1:$F$60, MATCH(T1886, 'TAXA DE OCUP. RECUR.'!$E$1:$E$60, 0)),"")</f>
        <v>FUNDIÇÃO MORENO</v>
      </c>
      <c r="V1886" s="165">
        <v>1</v>
      </c>
      <c r="W1886"/>
      <c r="X1886" s="229">
        <v>46199</v>
      </c>
      <c r="Y1886" s="229"/>
      <c r="Z1886" s="47">
        <f t="shared" si="215"/>
        <v>26</v>
      </c>
      <c r="AA1886" s="47">
        <v>23</v>
      </c>
      <c r="AB1886" s="47" t="str">
        <f t="shared" si="211"/>
        <v>jun</v>
      </c>
      <c r="AC1886" s="47" t="str">
        <f t="shared" si="212"/>
        <v>2026</v>
      </c>
      <c r="AD1886" s="165" t="str">
        <f t="shared" si="214"/>
        <v/>
      </c>
    </row>
    <row r="1887" spans="1:30" x14ac:dyDescent="0.25">
      <c r="A1887" s="102" t="s">
        <v>2142</v>
      </c>
      <c r="E1887" s="25" t="s">
        <v>296</v>
      </c>
      <c r="F1887" s="25" t="s">
        <v>306</v>
      </c>
      <c r="G1887" s="25" t="s">
        <v>11</v>
      </c>
      <c r="H1887" s="48" t="str">
        <f t="shared" si="210"/>
        <v>152651-1</v>
      </c>
      <c r="I1887" s="25">
        <v>1</v>
      </c>
      <c r="J1887" s="25" t="s">
        <v>1143</v>
      </c>
      <c r="K1887" s="25" t="s">
        <v>1486</v>
      </c>
      <c r="M1887" s="48">
        <f>_xlfn.XLOOKUP(BASE!$A2619,dd_carteira_fundição!A:A,dd_carteira_fundição!G:G,"",0)</f>
        <v>1</v>
      </c>
      <c r="N1887" s="48" t="s">
        <v>1164</v>
      </c>
      <c r="R1887" s="47" t="s">
        <v>1690</v>
      </c>
      <c r="S1887" s="47" t="s">
        <v>1229</v>
      </c>
      <c r="T1887" s="164">
        <v>395</v>
      </c>
      <c r="U1887" s="47" t="s">
        <v>1289</v>
      </c>
      <c r="V1887" s="165">
        <v>12.5</v>
      </c>
      <c r="W1887"/>
      <c r="X1887" s="229">
        <v>46176</v>
      </c>
      <c r="Y1887" s="229"/>
      <c r="Z1887" s="47">
        <f t="shared" si="215"/>
        <v>23</v>
      </c>
      <c r="AA1887" s="47">
        <v>23</v>
      </c>
      <c r="AB1887" s="47" t="str">
        <f t="shared" si="211"/>
        <v>jun</v>
      </c>
      <c r="AC1887" s="47" t="str">
        <f t="shared" si="212"/>
        <v>2026</v>
      </c>
      <c r="AD1887" s="165" t="str">
        <f t="shared" si="214"/>
        <v/>
      </c>
    </row>
    <row r="1888" spans="1:30" x14ac:dyDescent="0.25">
      <c r="A1888" s="102" t="s">
        <v>2142</v>
      </c>
      <c r="E1888" s="25" t="s">
        <v>296</v>
      </c>
      <c r="F1888" s="25" t="s">
        <v>306</v>
      </c>
      <c r="G1888" s="25" t="s">
        <v>11</v>
      </c>
      <c r="H1888" s="48" t="str">
        <f t="shared" si="210"/>
        <v>152651-1</v>
      </c>
      <c r="I1888" s="25">
        <v>1</v>
      </c>
      <c r="J1888" s="25" t="s">
        <v>1143</v>
      </c>
      <c r="K1888" s="25" t="s">
        <v>1486</v>
      </c>
      <c r="M1888" s="48">
        <f>_xlfn.XLOOKUP(BASE!$A2620,dd_carteira_fundição!A:A,dd_carteira_fundição!G:G,"",0)</f>
        <v>1</v>
      </c>
      <c r="N1888" s="48" t="s">
        <v>1164</v>
      </c>
      <c r="R1888" s="47" t="s">
        <v>1690</v>
      </c>
      <c r="S1888" s="47" t="s">
        <v>1231</v>
      </c>
      <c r="T1888" s="164">
        <v>74</v>
      </c>
      <c r="U1888" s="47" t="s">
        <v>1352</v>
      </c>
      <c r="V1888" s="165">
        <v>0.41666666666666669</v>
      </c>
      <c r="W1888"/>
      <c r="X1888" s="229">
        <v>46176</v>
      </c>
      <c r="Y1888" s="229"/>
      <c r="Z1888" s="47">
        <f t="shared" si="215"/>
        <v>23</v>
      </c>
      <c r="AA1888" s="47">
        <v>23</v>
      </c>
      <c r="AB1888" s="47" t="str">
        <f t="shared" si="211"/>
        <v>jun</v>
      </c>
      <c r="AC1888" s="47" t="str">
        <f t="shared" si="212"/>
        <v>2026</v>
      </c>
      <c r="AD1888" s="165" t="str">
        <f t="shared" si="214"/>
        <v/>
      </c>
    </row>
    <row r="1889" spans="1:30" x14ac:dyDescent="0.25">
      <c r="A1889" s="102" t="s">
        <v>2142</v>
      </c>
      <c r="E1889" s="25" t="s">
        <v>296</v>
      </c>
      <c r="F1889" s="25" t="s">
        <v>306</v>
      </c>
      <c r="G1889" s="25" t="s">
        <v>11</v>
      </c>
      <c r="H1889" s="48" t="str">
        <f t="shared" si="210"/>
        <v>152651-1</v>
      </c>
      <c r="I1889" s="25">
        <v>1</v>
      </c>
      <c r="J1889" s="25" t="s">
        <v>1143</v>
      </c>
      <c r="K1889" s="25" t="s">
        <v>1486</v>
      </c>
      <c r="M1889" s="48">
        <f>_xlfn.XLOOKUP(BASE!$A2621,dd_carteira_fundição!A:A,dd_carteira_fundição!G:G,"",0)</f>
        <v>1</v>
      </c>
      <c r="N1889" s="48" t="s">
        <v>1164</v>
      </c>
      <c r="R1889" s="47" t="s">
        <v>158</v>
      </c>
      <c r="S1889" s="47" t="s">
        <v>158</v>
      </c>
      <c r="T1889" s="164">
        <v>2</v>
      </c>
      <c r="U1889" s="47" t="str">
        <f>IFERROR(INDEX('TAXA DE OCUP. RECUR.'!$F$1:$F$60, MATCH(T1889, 'TAXA DE OCUP. RECUR.'!$E$1:$E$60, 0)),"")</f>
        <v>EXPEDIÇÃO</v>
      </c>
      <c r="V1889" s="165">
        <v>1</v>
      </c>
      <c r="W1889"/>
      <c r="X1889" s="229">
        <v>46219</v>
      </c>
      <c r="Y1889" s="229"/>
      <c r="Z1889" s="47">
        <f t="shared" si="215"/>
        <v>29</v>
      </c>
      <c r="AA1889" s="47">
        <v>23</v>
      </c>
      <c r="AB1889" s="47" t="str">
        <f t="shared" si="211"/>
        <v>jul</v>
      </c>
      <c r="AC1889" s="47" t="str">
        <f t="shared" si="212"/>
        <v>2026</v>
      </c>
      <c r="AD1889" s="165" t="str">
        <f t="shared" si="214"/>
        <v/>
      </c>
    </row>
    <row r="1890" spans="1:30" x14ac:dyDescent="0.25">
      <c r="A1890" s="102" t="s">
        <v>2143</v>
      </c>
      <c r="E1890" s="25" t="s">
        <v>296</v>
      </c>
      <c r="F1890" s="25" t="s">
        <v>306</v>
      </c>
      <c r="G1890" s="25" t="s">
        <v>11</v>
      </c>
      <c r="H1890" s="48" t="str">
        <f t="shared" si="210"/>
        <v>152651-1</v>
      </c>
      <c r="I1890" s="25">
        <v>1</v>
      </c>
      <c r="J1890" s="25" t="s">
        <v>1143</v>
      </c>
      <c r="K1890" s="25" t="s">
        <v>1486</v>
      </c>
      <c r="M1890" s="48">
        <f>_xlfn.XLOOKUP(BASE!$A2622,dd_carteira_fundição!A:A,dd_carteira_fundição!G:G,"",0)</f>
        <v>1</v>
      </c>
      <c r="N1890" s="48" t="s">
        <v>1164</v>
      </c>
      <c r="R1890" s="47" t="s">
        <v>1687</v>
      </c>
      <c r="S1890" s="48" t="s">
        <v>1156</v>
      </c>
      <c r="T1890" s="164">
        <v>1</v>
      </c>
      <c r="U1890" s="47" t="str">
        <f>IFERROR(INDEX('TAXA DE OCUP. RECUR.'!$F$1:$F$60, MATCH(T1890, 'TAXA DE OCUP. RECUR.'!$E$1:$E$60, 0)),"")</f>
        <v>FUNDIÇÃO MORENO</v>
      </c>
      <c r="V1890" s="165">
        <v>1</v>
      </c>
      <c r="W1890"/>
      <c r="X1890" s="229">
        <v>46199</v>
      </c>
      <c r="Y1890" s="229"/>
      <c r="Z1890" s="47">
        <f t="shared" si="215"/>
        <v>26</v>
      </c>
      <c r="AA1890" s="47">
        <v>23</v>
      </c>
      <c r="AB1890" s="47" t="str">
        <f t="shared" si="211"/>
        <v>jun</v>
      </c>
      <c r="AC1890" s="47" t="str">
        <f t="shared" si="212"/>
        <v>2026</v>
      </c>
      <c r="AD1890" s="165" t="str">
        <f t="shared" si="214"/>
        <v/>
      </c>
    </row>
    <row r="1891" spans="1:30" x14ac:dyDescent="0.25">
      <c r="A1891" s="102" t="s">
        <v>2143</v>
      </c>
      <c r="E1891" s="25" t="s">
        <v>296</v>
      </c>
      <c r="F1891" s="25" t="s">
        <v>306</v>
      </c>
      <c r="G1891" s="25" t="s">
        <v>11</v>
      </c>
      <c r="H1891" s="48" t="str">
        <f t="shared" si="210"/>
        <v>152651-1</v>
      </c>
      <c r="I1891" s="25">
        <v>1</v>
      </c>
      <c r="J1891" s="25" t="s">
        <v>1143</v>
      </c>
      <c r="K1891" s="25" t="s">
        <v>1486</v>
      </c>
      <c r="M1891" s="48">
        <f>_xlfn.XLOOKUP(BASE!$A2623,dd_carteira_fundição!A:A,dd_carteira_fundição!G:G,"",0)</f>
        <v>1</v>
      </c>
      <c r="N1891" s="48" t="s">
        <v>1164</v>
      </c>
      <c r="R1891" s="47" t="s">
        <v>1690</v>
      </c>
      <c r="S1891" s="47" t="s">
        <v>1229</v>
      </c>
      <c r="T1891" s="164">
        <v>395</v>
      </c>
      <c r="U1891" s="47" t="s">
        <v>1289</v>
      </c>
      <c r="V1891" s="165">
        <v>12.5</v>
      </c>
      <c r="W1891"/>
      <c r="X1891" s="229">
        <v>46176</v>
      </c>
      <c r="Y1891" s="229"/>
      <c r="Z1891" s="47">
        <f t="shared" si="215"/>
        <v>23</v>
      </c>
      <c r="AA1891" s="47">
        <v>23</v>
      </c>
      <c r="AB1891" s="47" t="str">
        <f t="shared" si="211"/>
        <v>jun</v>
      </c>
      <c r="AC1891" s="47" t="str">
        <f t="shared" si="212"/>
        <v>2026</v>
      </c>
      <c r="AD1891" s="165" t="str">
        <f t="shared" si="214"/>
        <v/>
      </c>
    </row>
    <row r="1892" spans="1:30" x14ac:dyDescent="0.25">
      <c r="A1892" s="102" t="s">
        <v>2143</v>
      </c>
      <c r="E1892" s="25" t="s">
        <v>296</v>
      </c>
      <c r="F1892" s="25" t="s">
        <v>306</v>
      </c>
      <c r="G1892" s="25" t="s">
        <v>11</v>
      </c>
      <c r="H1892" s="48" t="str">
        <f t="shared" si="210"/>
        <v>152651-1</v>
      </c>
      <c r="I1892" s="25">
        <v>1</v>
      </c>
      <c r="J1892" s="25" t="s">
        <v>1143</v>
      </c>
      <c r="K1892" s="25" t="s">
        <v>1486</v>
      </c>
      <c r="M1892" s="48">
        <f>_xlfn.XLOOKUP(BASE!$A2624,dd_carteira_fundição!A:A,dd_carteira_fundição!G:G,"",0)</f>
        <v>1</v>
      </c>
      <c r="N1892" s="48" t="s">
        <v>1164</v>
      </c>
      <c r="R1892" s="47" t="s">
        <v>1690</v>
      </c>
      <c r="S1892" s="47" t="s">
        <v>1231</v>
      </c>
      <c r="T1892" s="164">
        <v>74</v>
      </c>
      <c r="U1892" s="47" t="s">
        <v>1352</v>
      </c>
      <c r="V1892" s="165">
        <v>0.41666666666666669</v>
      </c>
      <c r="W1892"/>
      <c r="X1892" s="229">
        <v>46176</v>
      </c>
      <c r="Y1892" s="229"/>
      <c r="Z1892" s="47">
        <f t="shared" si="215"/>
        <v>23</v>
      </c>
      <c r="AA1892" s="47">
        <v>23</v>
      </c>
      <c r="AB1892" s="47" t="str">
        <f t="shared" si="211"/>
        <v>jun</v>
      </c>
      <c r="AC1892" s="47" t="str">
        <f t="shared" si="212"/>
        <v>2026</v>
      </c>
      <c r="AD1892" s="165" t="str">
        <f t="shared" si="214"/>
        <v/>
      </c>
    </row>
    <row r="1893" spans="1:30" x14ac:dyDescent="0.25">
      <c r="A1893" s="102" t="s">
        <v>2143</v>
      </c>
      <c r="E1893" s="25" t="s">
        <v>296</v>
      </c>
      <c r="F1893" s="25" t="s">
        <v>306</v>
      </c>
      <c r="G1893" s="25" t="s">
        <v>11</v>
      </c>
      <c r="H1893" s="48" t="str">
        <f t="shared" si="210"/>
        <v>152651-1</v>
      </c>
      <c r="I1893" s="25">
        <v>1</v>
      </c>
      <c r="J1893" s="25" t="s">
        <v>1143</v>
      </c>
      <c r="K1893" s="25" t="s">
        <v>1486</v>
      </c>
      <c r="M1893" s="48">
        <f>_xlfn.XLOOKUP(BASE!$A2625,dd_carteira_fundição!A:A,dd_carteira_fundição!G:G,"",0)</f>
        <v>1</v>
      </c>
      <c r="N1893" s="48" t="s">
        <v>1164</v>
      </c>
      <c r="R1893" s="47" t="s">
        <v>158</v>
      </c>
      <c r="S1893" s="47" t="s">
        <v>158</v>
      </c>
      <c r="T1893" s="164">
        <v>2</v>
      </c>
      <c r="U1893" s="47" t="str">
        <f>IFERROR(INDEX('TAXA DE OCUP. RECUR.'!$F$1:$F$60, MATCH(T1893, 'TAXA DE OCUP. RECUR.'!$E$1:$E$60, 0)),"")</f>
        <v>EXPEDIÇÃO</v>
      </c>
      <c r="V1893" s="165">
        <v>1</v>
      </c>
      <c r="W1893"/>
      <c r="X1893" s="229">
        <v>46219</v>
      </c>
      <c r="Y1893" s="229"/>
      <c r="Z1893" s="47">
        <f t="shared" si="215"/>
        <v>29</v>
      </c>
      <c r="AA1893" s="47">
        <v>23</v>
      </c>
      <c r="AB1893" s="47" t="str">
        <f t="shared" si="211"/>
        <v>jul</v>
      </c>
      <c r="AC1893" s="47" t="str">
        <f t="shared" si="212"/>
        <v>2026</v>
      </c>
      <c r="AD1893" s="165" t="str">
        <f t="shared" si="214"/>
        <v/>
      </c>
    </row>
    <row r="1894" spans="1:30" x14ac:dyDescent="0.25">
      <c r="A1894" s="102" t="s">
        <v>2144</v>
      </c>
      <c r="E1894" s="25" t="s">
        <v>296</v>
      </c>
      <c r="F1894" s="25" t="s">
        <v>306</v>
      </c>
      <c r="G1894" s="25" t="s">
        <v>11</v>
      </c>
      <c r="H1894" s="48" t="str">
        <f t="shared" ref="H1894:H1957" si="217">152651&amp;"-"&amp;M1894</f>
        <v>152651-1</v>
      </c>
      <c r="I1894" s="25">
        <v>1</v>
      </c>
      <c r="J1894" s="25" t="s">
        <v>1143</v>
      </c>
      <c r="K1894" s="25" t="s">
        <v>1486</v>
      </c>
      <c r="M1894" s="48">
        <f>_xlfn.XLOOKUP(BASE!$A2626,dd_carteira_fundição!A:A,dd_carteira_fundição!G:G,"",0)</f>
        <v>1</v>
      </c>
      <c r="N1894" s="48" t="s">
        <v>1164</v>
      </c>
      <c r="R1894" s="47" t="s">
        <v>1687</v>
      </c>
      <c r="S1894" s="48" t="s">
        <v>1156</v>
      </c>
      <c r="T1894" s="164">
        <v>1</v>
      </c>
      <c r="U1894" s="47" t="str">
        <f>IFERROR(INDEX('TAXA DE OCUP. RECUR.'!$F$1:$F$60, MATCH(T1894, 'TAXA DE OCUP. RECUR.'!$E$1:$E$60, 0)),"")</f>
        <v>FUNDIÇÃO MORENO</v>
      </c>
      <c r="V1894" s="165">
        <v>1</v>
      </c>
      <c r="W1894"/>
      <c r="X1894" s="229">
        <v>46199</v>
      </c>
      <c r="Y1894" s="229"/>
      <c r="Z1894" s="47">
        <f t="shared" si="215"/>
        <v>26</v>
      </c>
      <c r="AA1894" s="47">
        <v>23</v>
      </c>
      <c r="AB1894" s="47" t="str">
        <f t="shared" si="211"/>
        <v>jun</v>
      </c>
      <c r="AC1894" s="47" t="str">
        <f t="shared" si="212"/>
        <v>2026</v>
      </c>
      <c r="AD1894" s="165" t="str">
        <f t="shared" si="214"/>
        <v/>
      </c>
    </row>
    <row r="1895" spans="1:30" x14ac:dyDescent="0.25">
      <c r="A1895" s="102" t="s">
        <v>2144</v>
      </c>
      <c r="E1895" s="25" t="s">
        <v>296</v>
      </c>
      <c r="F1895" s="25" t="s">
        <v>306</v>
      </c>
      <c r="G1895" s="25" t="s">
        <v>11</v>
      </c>
      <c r="H1895" s="48" t="str">
        <f t="shared" si="217"/>
        <v>152651-1</v>
      </c>
      <c r="I1895" s="25">
        <v>1</v>
      </c>
      <c r="J1895" s="25" t="s">
        <v>1143</v>
      </c>
      <c r="K1895" s="25" t="s">
        <v>1486</v>
      </c>
      <c r="M1895" s="48">
        <f>_xlfn.XLOOKUP(BASE!$A2627,dd_carteira_fundição!A:A,dd_carteira_fundição!G:G,"",0)</f>
        <v>1</v>
      </c>
      <c r="N1895" s="48" t="s">
        <v>1164</v>
      </c>
      <c r="R1895" s="47" t="s">
        <v>1690</v>
      </c>
      <c r="S1895" s="47" t="s">
        <v>1229</v>
      </c>
      <c r="T1895" s="164">
        <v>395</v>
      </c>
      <c r="U1895" s="47" t="s">
        <v>1289</v>
      </c>
      <c r="V1895" s="165">
        <v>12.5</v>
      </c>
      <c r="W1895"/>
      <c r="X1895" s="229">
        <v>46183</v>
      </c>
      <c r="Y1895" s="229">
        <f>X1894</f>
        <v>46199</v>
      </c>
      <c r="Z1895" s="47">
        <f t="shared" si="215"/>
        <v>24</v>
      </c>
      <c r="AA1895" s="47">
        <v>23</v>
      </c>
      <c r="AB1895" s="47" t="str">
        <f t="shared" si="211"/>
        <v>jun</v>
      </c>
      <c r="AC1895" s="47" t="str">
        <f t="shared" si="212"/>
        <v>2026</v>
      </c>
      <c r="AD1895" s="165">
        <f t="shared" si="214"/>
        <v>1</v>
      </c>
    </row>
    <row r="1896" spans="1:30" x14ac:dyDescent="0.25">
      <c r="A1896" s="102" t="s">
        <v>2144</v>
      </c>
      <c r="E1896" s="25" t="s">
        <v>296</v>
      </c>
      <c r="F1896" s="25" t="s">
        <v>306</v>
      </c>
      <c r="G1896" s="25" t="s">
        <v>11</v>
      </c>
      <c r="H1896" s="48" t="str">
        <f t="shared" si="217"/>
        <v>152651-1</v>
      </c>
      <c r="I1896" s="25">
        <v>1</v>
      </c>
      <c r="J1896" s="25" t="s">
        <v>1143</v>
      </c>
      <c r="K1896" s="25" t="s">
        <v>1486</v>
      </c>
      <c r="M1896" s="48">
        <f>_xlfn.XLOOKUP(BASE!$A2628,dd_carteira_fundição!A:A,dd_carteira_fundição!G:G,"",0)</f>
        <v>1</v>
      </c>
      <c r="N1896" s="48" t="s">
        <v>1164</v>
      </c>
      <c r="R1896" s="47" t="s">
        <v>1690</v>
      </c>
      <c r="S1896" s="47" t="s">
        <v>1231</v>
      </c>
      <c r="T1896" s="164">
        <v>74</v>
      </c>
      <c r="U1896" s="47" t="s">
        <v>1352</v>
      </c>
      <c r="V1896" s="165">
        <v>0.41666666666666669</v>
      </c>
      <c r="W1896"/>
      <c r="X1896" s="229">
        <v>46183</v>
      </c>
      <c r="Y1896" s="229">
        <f>X1895</f>
        <v>46183</v>
      </c>
      <c r="Z1896" s="47">
        <f t="shared" si="215"/>
        <v>24</v>
      </c>
      <c r="AA1896" s="47">
        <v>23</v>
      </c>
      <c r="AB1896" s="47" t="str">
        <f t="shared" si="211"/>
        <v>jun</v>
      </c>
      <c r="AC1896" s="47" t="str">
        <f t="shared" si="212"/>
        <v>2026</v>
      </c>
      <c r="AD1896" s="165">
        <f t="shared" si="214"/>
        <v>1</v>
      </c>
    </row>
    <row r="1897" spans="1:30" x14ac:dyDescent="0.25">
      <c r="A1897" s="102" t="s">
        <v>2144</v>
      </c>
      <c r="E1897" s="25" t="s">
        <v>296</v>
      </c>
      <c r="F1897" s="25" t="s">
        <v>306</v>
      </c>
      <c r="G1897" s="25" t="s">
        <v>11</v>
      </c>
      <c r="H1897" s="48" t="str">
        <f t="shared" si="217"/>
        <v>152651-1</v>
      </c>
      <c r="I1897" s="25">
        <v>1</v>
      </c>
      <c r="J1897" s="25" t="s">
        <v>1143</v>
      </c>
      <c r="K1897" s="25" t="s">
        <v>1486</v>
      </c>
      <c r="M1897" s="48">
        <f>_xlfn.XLOOKUP(BASE!$A2629,dd_carteira_fundição!A:A,dd_carteira_fundição!G:G,"",0)</f>
        <v>1</v>
      </c>
      <c r="N1897" s="48" t="s">
        <v>1164</v>
      </c>
      <c r="R1897" s="47" t="s">
        <v>158</v>
      </c>
      <c r="S1897" s="47" t="s">
        <v>158</v>
      </c>
      <c r="T1897" s="164">
        <v>2</v>
      </c>
      <c r="U1897" s="47" t="str">
        <f>IFERROR(INDEX('TAXA DE OCUP. RECUR.'!$F$1:$F$60, MATCH(T1897, 'TAXA DE OCUP. RECUR.'!$E$1:$E$60, 0)),"")</f>
        <v>EXPEDIÇÃO</v>
      </c>
      <c r="V1897" s="165">
        <v>1</v>
      </c>
      <c r="W1897"/>
      <c r="X1897" s="229">
        <v>46219</v>
      </c>
      <c r="Y1897" s="229"/>
      <c r="Z1897" s="47">
        <f t="shared" si="215"/>
        <v>29</v>
      </c>
      <c r="AA1897" s="47">
        <v>23</v>
      </c>
      <c r="AB1897" s="47" t="str">
        <f t="shared" si="211"/>
        <v>jul</v>
      </c>
      <c r="AC1897" s="47" t="str">
        <f t="shared" si="212"/>
        <v>2026</v>
      </c>
      <c r="AD1897" s="165" t="str">
        <f t="shared" si="214"/>
        <v/>
      </c>
    </row>
    <row r="1898" spans="1:30" x14ac:dyDescent="0.25">
      <c r="A1898" s="102" t="s">
        <v>2145</v>
      </c>
      <c r="E1898" s="25" t="s">
        <v>296</v>
      </c>
      <c r="F1898" s="25" t="s">
        <v>306</v>
      </c>
      <c r="G1898" s="25" t="s">
        <v>11</v>
      </c>
      <c r="H1898" s="48" t="str">
        <f t="shared" si="217"/>
        <v>152651-1</v>
      </c>
      <c r="I1898" s="25">
        <v>1</v>
      </c>
      <c r="J1898" s="25" t="s">
        <v>1143</v>
      </c>
      <c r="K1898" s="25" t="s">
        <v>1486</v>
      </c>
      <c r="M1898" s="48">
        <f>_xlfn.XLOOKUP(BASE!$A2630,dd_carteira_fundição!A:A,dd_carteira_fundição!G:G,"",0)</f>
        <v>1</v>
      </c>
      <c r="N1898" s="48" t="s">
        <v>1164</v>
      </c>
      <c r="R1898" s="47" t="s">
        <v>1687</v>
      </c>
      <c r="S1898" s="48" t="s">
        <v>1156</v>
      </c>
      <c r="T1898" s="164">
        <v>1</v>
      </c>
      <c r="U1898" s="47" t="str">
        <f>IFERROR(INDEX('TAXA DE OCUP. RECUR.'!$F$1:$F$60, MATCH(T1898, 'TAXA DE OCUP. RECUR.'!$E$1:$E$60, 0)),"")</f>
        <v>FUNDIÇÃO MORENO</v>
      </c>
      <c r="V1898" s="165">
        <v>1</v>
      </c>
      <c r="W1898"/>
      <c r="X1898" s="229">
        <v>46199</v>
      </c>
      <c r="Y1898" s="229"/>
      <c r="Z1898" s="47">
        <f t="shared" si="215"/>
        <v>26</v>
      </c>
      <c r="AA1898" s="47">
        <v>23</v>
      </c>
      <c r="AB1898" s="47" t="str">
        <f t="shared" si="211"/>
        <v>jun</v>
      </c>
      <c r="AC1898" s="47" t="str">
        <f t="shared" si="212"/>
        <v>2026</v>
      </c>
      <c r="AD1898" s="165" t="str">
        <f t="shared" si="214"/>
        <v/>
      </c>
    </row>
    <row r="1899" spans="1:30" x14ac:dyDescent="0.25">
      <c r="A1899" s="102" t="s">
        <v>2145</v>
      </c>
      <c r="E1899" s="25" t="s">
        <v>296</v>
      </c>
      <c r="F1899" s="25" t="s">
        <v>306</v>
      </c>
      <c r="G1899" s="25" t="s">
        <v>11</v>
      </c>
      <c r="H1899" s="48" t="str">
        <f t="shared" si="217"/>
        <v>152651-1</v>
      </c>
      <c r="I1899" s="25">
        <v>1</v>
      </c>
      <c r="J1899" s="25" t="s">
        <v>1143</v>
      </c>
      <c r="K1899" s="25" t="s">
        <v>1486</v>
      </c>
      <c r="M1899" s="48">
        <f>_xlfn.XLOOKUP(BASE!$A2631,dd_carteira_fundição!A:A,dd_carteira_fundição!G:G,"",0)</f>
        <v>1</v>
      </c>
      <c r="N1899" s="48" t="s">
        <v>1164</v>
      </c>
      <c r="R1899" s="47" t="s">
        <v>1690</v>
      </c>
      <c r="S1899" s="47" t="s">
        <v>1229</v>
      </c>
      <c r="T1899" s="164">
        <v>395</v>
      </c>
      <c r="U1899" s="47" t="s">
        <v>1289</v>
      </c>
      <c r="V1899" s="165">
        <v>12.5</v>
      </c>
      <c r="W1899"/>
      <c r="X1899" s="229">
        <v>46183</v>
      </c>
      <c r="Y1899" s="229">
        <f t="shared" ref="Y1899" si="218">X1899</f>
        <v>46183</v>
      </c>
      <c r="Z1899" s="47">
        <f t="shared" si="215"/>
        <v>24</v>
      </c>
      <c r="AA1899" s="47">
        <v>23</v>
      </c>
      <c r="AB1899" s="47" t="str">
        <f t="shared" si="211"/>
        <v>jun</v>
      </c>
      <c r="AC1899" s="47" t="str">
        <f t="shared" si="212"/>
        <v>2026</v>
      </c>
      <c r="AD1899" s="165">
        <f t="shared" si="214"/>
        <v>1</v>
      </c>
    </row>
    <row r="1900" spans="1:30" x14ac:dyDescent="0.25">
      <c r="A1900" s="102" t="s">
        <v>2145</v>
      </c>
      <c r="E1900" s="25" t="s">
        <v>296</v>
      </c>
      <c r="F1900" s="25" t="s">
        <v>306</v>
      </c>
      <c r="G1900" s="25" t="s">
        <v>11</v>
      </c>
      <c r="H1900" s="48" t="str">
        <f t="shared" si="217"/>
        <v>152651-1</v>
      </c>
      <c r="I1900" s="25">
        <v>1</v>
      </c>
      <c r="J1900" s="25" t="s">
        <v>1143</v>
      </c>
      <c r="K1900" s="25" t="s">
        <v>1486</v>
      </c>
      <c r="M1900" s="48">
        <f>_xlfn.XLOOKUP(BASE!$A2632,dd_carteira_fundição!A:A,dd_carteira_fundição!G:G,"",0)</f>
        <v>1</v>
      </c>
      <c r="N1900" s="48" t="s">
        <v>1164</v>
      </c>
      <c r="R1900" s="47" t="s">
        <v>1690</v>
      </c>
      <c r="S1900" s="47" t="s">
        <v>1231</v>
      </c>
      <c r="T1900" s="164">
        <v>74</v>
      </c>
      <c r="U1900" s="47" t="s">
        <v>1352</v>
      </c>
      <c r="V1900" s="165">
        <v>0.41666666666666669</v>
      </c>
      <c r="W1900"/>
      <c r="X1900" s="229">
        <v>46183</v>
      </c>
      <c r="Y1900" s="229">
        <f t="shared" ref="Y1900" si="219">X1900</f>
        <v>46183</v>
      </c>
      <c r="Z1900" s="47">
        <f t="shared" si="215"/>
        <v>24</v>
      </c>
      <c r="AA1900" s="47">
        <v>23</v>
      </c>
      <c r="AB1900" s="47" t="str">
        <f t="shared" ref="AB1900:AB1963" si="220">IFERROR(IF(X1900="","",TEXT(X1900,"MMM")),"")</f>
        <v>jun</v>
      </c>
      <c r="AC1900" s="47" t="str">
        <f t="shared" ref="AC1900:AC1963" si="221">IFERROR(IF(X1900="","",TEXT(X1900,"AAAA")),"")</f>
        <v>2026</v>
      </c>
      <c r="AD1900" s="165">
        <f t="shared" si="214"/>
        <v>1</v>
      </c>
    </row>
    <row r="1901" spans="1:30" x14ac:dyDescent="0.25">
      <c r="A1901" s="102" t="s">
        <v>2145</v>
      </c>
      <c r="E1901" s="25" t="s">
        <v>296</v>
      </c>
      <c r="F1901" s="25" t="s">
        <v>306</v>
      </c>
      <c r="G1901" s="25" t="s">
        <v>11</v>
      </c>
      <c r="H1901" s="48" t="str">
        <f t="shared" si="217"/>
        <v>152651-1</v>
      </c>
      <c r="I1901" s="25">
        <v>1</v>
      </c>
      <c r="J1901" s="25" t="s">
        <v>1143</v>
      </c>
      <c r="K1901" s="25" t="s">
        <v>1486</v>
      </c>
      <c r="M1901" s="48">
        <f>_xlfn.XLOOKUP(BASE!$A2633,dd_carteira_fundição!A:A,dd_carteira_fundição!G:G,"",0)</f>
        <v>1</v>
      </c>
      <c r="N1901" s="48" t="s">
        <v>1164</v>
      </c>
      <c r="R1901" s="47" t="s">
        <v>158</v>
      </c>
      <c r="S1901" s="47" t="s">
        <v>158</v>
      </c>
      <c r="T1901" s="164">
        <v>2</v>
      </c>
      <c r="U1901" s="47" t="str">
        <f>IFERROR(INDEX('TAXA DE OCUP. RECUR.'!$F$1:$F$60, MATCH(T1901, 'TAXA DE OCUP. RECUR.'!$E$1:$E$60, 0)),"")</f>
        <v>EXPEDIÇÃO</v>
      </c>
      <c r="V1901" s="165">
        <v>1</v>
      </c>
      <c r="W1901"/>
      <c r="X1901" s="229">
        <v>46219</v>
      </c>
      <c r="Y1901" s="229"/>
      <c r="Z1901" s="47">
        <f t="shared" si="215"/>
        <v>29</v>
      </c>
      <c r="AA1901" s="47">
        <v>23</v>
      </c>
      <c r="AB1901" s="47" t="str">
        <f t="shared" si="220"/>
        <v>jul</v>
      </c>
      <c r="AC1901" s="47" t="str">
        <f t="shared" si="221"/>
        <v>2026</v>
      </c>
      <c r="AD1901" s="165" t="str">
        <f t="shared" si="214"/>
        <v/>
      </c>
    </row>
    <row r="1902" spans="1:30" x14ac:dyDescent="0.25">
      <c r="A1902" s="102" t="s">
        <v>2146</v>
      </c>
      <c r="E1902" s="25" t="s">
        <v>296</v>
      </c>
      <c r="F1902" s="25" t="s">
        <v>306</v>
      </c>
      <c r="G1902" s="25" t="s">
        <v>11</v>
      </c>
      <c r="H1902" s="48" t="str">
        <f t="shared" si="217"/>
        <v>152651-1</v>
      </c>
      <c r="I1902" s="25">
        <v>1</v>
      </c>
      <c r="J1902" s="25" t="s">
        <v>1143</v>
      </c>
      <c r="K1902" s="25" t="s">
        <v>1486</v>
      </c>
      <c r="M1902" s="48">
        <f>_xlfn.XLOOKUP(BASE!$A2634,dd_carteira_fundição!A:A,dd_carteira_fundição!G:G,"",0)</f>
        <v>1</v>
      </c>
      <c r="N1902" s="48" t="s">
        <v>1164</v>
      </c>
      <c r="R1902" s="47" t="s">
        <v>1687</v>
      </c>
      <c r="S1902" s="48" t="s">
        <v>1156</v>
      </c>
      <c r="T1902" s="164">
        <v>1</v>
      </c>
      <c r="U1902" s="47" t="str">
        <f>IFERROR(INDEX('TAXA DE OCUP. RECUR.'!$F$1:$F$60, MATCH(T1902, 'TAXA DE OCUP. RECUR.'!$E$1:$E$60, 0)),"")</f>
        <v>FUNDIÇÃO MORENO</v>
      </c>
      <c r="V1902" s="165">
        <v>1</v>
      </c>
      <c r="W1902"/>
      <c r="X1902" s="229">
        <v>46199</v>
      </c>
      <c r="Y1902" s="229">
        <f t="shared" ref="Y1902:Y1906" si="222">X1902</f>
        <v>46199</v>
      </c>
      <c r="Z1902" s="47">
        <f t="shared" si="215"/>
        <v>26</v>
      </c>
      <c r="AA1902" s="47">
        <v>23</v>
      </c>
      <c r="AB1902" s="47" t="str">
        <f t="shared" si="220"/>
        <v>jun</v>
      </c>
      <c r="AC1902" s="47" t="str">
        <f t="shared" si="221"/>
        <v>2026</v>
      </c>
      <c r="AD1902" s="165">
        <f t="shared" si="214"/>
        <v>1</v>
      </c>
    </row>
    <row r="1903" spans="1:30" x14ac:dyDescent="0.25">
      <c r="A1903" s="102" t="s">
        <v>2146</v>
      </c>
      <c r="E1903" s="25" t="s">
        <v>296</v>
      </c>
      <c r="F1903" s="25" t="s">
        <v>306</v>
      </c>
      <c r="G1903" s="25" t="s">
        <v>11</v>
      </c>
      <c r="H1903" s="48" t="str">
        <f t="shared" si="217"/>
        <v>152651-1</v>
      </c>
      <c r="I1903" s="25">
        <v>1</v>
      </c>
      <c r="J1903" s="25" t="s">
        <v>1143</v>
      </c>
      <c r="K1903" s="25" t="s">
        <v>1486</v>
      </c>
      <c r="M1903" s="48">
        <f>_xlfn.XLOOKUP(BASE!$A2635,dd_carteira_fundição!A:A,dd_carteira_fundição!G:G,"",0)</f>
        <v>1</v>
      </c>
      <c r="N1903" s="48" t="s">
        <v>1164</v>
      </c>
      <c r="R1903" s="47" t="s">
        <v>1690</v>
      </c>
      <c r="S1903" s="47" t="s">
        <v>1229</v>
      </c>
      <c r="T1903" s="164">
        <v>395</v>
      </c>
      <c r="U1903" s="47" t="s">
        <v>1289</v>
      </c>
      <c r="V1903" s="165">
        <v>12.5</v>
      </c>
      <c r="W1903"/>
      <c r="X1903" s="229">
        <v>46183</v>
      </c>
      <c r="Y1903" s="229">
        <f t="shared" si="222"/>
        <v>46183</v>
      </c>
      <c r="Z1903" s="47">
        <f t="shared" si="215"/>
        <v>24</v>
      </c>
      <c r="AA1903" s="47">
        <v>23</v>
      </c>
      <c r="AB1903" s="47" t="str">
        <f t="shared" si="220"/>
        <v>jun</v>
      </c>
      <c r="AC1903" s="47" t="str">
        <f t="shared" si="221"/>
        <v>2026</v>
      </c>
      <c r="AD1903" s="165">
        <f t="shared" si="214"/>
        <v>1</v>
      </c>
    </row>
    <row r="1904" spans="1:30" x14ac:dyDescent="0.25">
      <c r="A1904" s="102" t="s">
        <v>2146</v>
      </c>
      <c r="E1904" s="25" t="s">
        <v>296</v>
      </c>
      <c r="F1904" s="25" t="s">
        <v>306</v>
      </c>
      <c r="G1904" s="25" t="s">
        <v>11</v>
      </c>
      <c r="H1904" s="48" t="str">
        <f t="shared" si="217"/>
        <v>152651-1</v>
      </c>
      <c r="I1904" s="25">
        <v>1</v>
      </c>
      <c r="J1904" s="25" t="s">
        <v>1143</v>
      </c>
      <c r="K1904" s="25" t="s">
        <v>1486</v>
      </c>
      <c r="M1904" s="48">
        <f>_xlfn.XLOOKUP(BASE!$A2636,dd_carteira_fundição!A:A,dd_carteira_fundição!G:G,"",0)</f>
        <v>1</v>
      </c>
      <c r="N1904" s="48" t="s">
        <v>1164</v>
      </c>
      <c r="R1904" s="47" t="s">
        <v>1690</v>
      </c>
      <c r="S1904" s="47" t="s">
        <v>1231</v>
      </c>
      <c r="T1904" s="164">
        <v>74</v>
      </c>
      <c r="U1904" s="47" t="s">
        <v>1352</v>
      </c>
      <c r="V1904" s="165">
        <v>0.41666666666666669</v>
      </c>
      <c r="W1904"/>
      <c r="X1904" s="229">
        <v>46183</v>
      </c>
      <c r="Y1904" s="229">
        <f t="shared" ref="Y1904" si="223">X1904</f>
        <v>46183</v>
      </c>
      <c r="Z1904" s="47">
        <f t="shared" si="215"/>
        <v>24</v>
      </c>
      <c r="AA1904" s="47">
        <v>23</v>
      </c>
      <c r="AB1904" s="47" t="str">
        <f t="shared" si="220"/>
        <v>jun</v>
      </c>
      <c r="AC1904" s="47" t="str">
        <f t="shared" si="221"/>
        <v>2026</v>
      </c>
      <c r="AD1904" s="165">
        <f t="shared" si="214"/>
        <v>1</v>
      </c>
    </row>
    <row r="1905" spans="1:30" x14ac:dyDescent="0.25">
      <c r="A1905" s="102" t="s">
        <v>2146</v>
      </c>
      <c r="E1905" s="25" t="s">
        <v>296</v>
      </c>
      <c r="F1905" s="25" t="s">
        <v>306</v>
      </c>
      <c r="G1905" s="25" t="s">
        <v>11</v>
      </c>
      <c r="H1905" s="48" t="str">
        <f t="shared" si="217"/>
        <v>152651-1</v>
      </c>
      <c r="I1905" s="25">
        <v>1</v>
      </c>
      <c r="J1905" s="25" t="s">
        <v>1143</v>
      </c>
      <c r="K1905" s="25" t="s">
        <v>1486</v>
      </c>
      <c r="M1905" s="48">
        <f>_xlfn.XLOOKUP(BASE!$A2637,dd_carteira_fundição!A:A,dd_carteira_fundição!G:G,"",0)</f>
        <v>1</v>
      </c>
      <c r="N1905" s="48" t="s">
        <v>1164</v>
      </c>
      <c r="R1905" s="47" t="s">
        <v>158</v>
      </c>
      <c r="S1905" s="47" t="s">
        <v>158</v>
      </c>
      <c r="T1905" s="164">
        <v>2</v>
      </c>
      <c r="U1905" s="47" t="str">
        <f>IFERROR(INDEX('TAXA DE OCUP. RECUR.'!$F$1:$F$60, MATCH(T1905, 'TAXA DE OCUP. RECUR.'!$E$1:$E$60, 0)),"")</f>
        <v>EXPEDIÇÃO</v>
      </c>
      <c r="V1905" s="165">
        <v>1</v>
      </c>
      <c r="W1905"/>
      <c r="X1905" s="229">
        <v>46219</v>
      </c>
      <c r="Y1905" s="229">
        <f t="shared" si="222"/>
        <v>46219</v>
      </c>
      <c r="Z1905" s="47">
        <f t="shared" si="215"/>
        <v>29</v>
      </c>
      <c r="AA1905" s="47">
        <v>23</v>
      </c>
      <c r="AB1905" s="47" t="str">
        <f t="shared" si="220"/>
        <v>jul</v>
      </c>
      <c r="AC1905" s="47" t="str">
        <f t="shared" si="221"/>
        <v>2026</v>
      </c>
      <c r="AD1905" s="165">
        <f t="shared" si="214"/>
        <v>1</v>
      </c>
    </row>
    <row r="1906" spans="1:30" x14ac:dyDescent="0.25">
      <c r="A1906" s="102" t="s">
        <v>2147</v>
      </c>
      <c r="E1906" s="25" t="s">
        <v>296</v>
      </c>
      <c r="F1906" s="25" t="s">
        <v>306</v>
      </c>
      <c r="G1906" s="25" t="s">
        <v>11</v>
      </c>
      <c r="H1906" s="48" t="str">
        <f t="shared" si="217"/>
        <v>152651-1</v>
      </c>
      <c r="I1906" s="25">
        <v>1</v>
      </c>
      <c r="J1906" s="25" t="s">
        <v>1143</v>
      </c>
      <c r="K1906" s="25" t="s">
        <v>1486</v>
      </c>
      <c r="M1906" s="48">
        <f>_xlfn.XLOOKUP(BASE!$A2638,dd_carteira_fundição!A:A,dd_carteira_fundição!G:G,"",0)</f>
        <v>1</v>
      </c>
      <c r="N1906" s="48" t="s">
        <v>1164</v>
      </c>
      <c r="R1906" s="47" t="s">
        <v>1687</v>
      </c>
      <c r="S1906" s="48" t="s">
        <v>1156</v>
      </c>
      <c r="T1906" s="164">
        <v>1</v>
      </c>
      <c r="U1906" s="47" t="str">
        <f>IFERROR(INDEX('TAXA DE OCUP. RECUR.'!$F$1:$F$60, MATCH(T1906, 'TAXA DE OCUP. RECUR.'!$E$1:$E$60, 0)),"")</f>
        <v>FUNDIÇÃO MORENO</v>
      </c>
      <c r="V1906" s="165">
        <v>1</v>
      </c>
      <c r="W1906"/>
      <c r="X1906" s="229">
        <v>46199</v>
      </c>
      <c r="Y1906" s="229">
        <f t="shared" si="222"/>
        <v>46199</v>
      </c>
      <c r="Z1906" s="47">
        <f t="shared" si="215"/>
        <v>26</v>
      </c>
      <c r="AA1906" s="47">
        <v>23</v>
      </c>
      <c r="AB1906" s="47" t="str">
        <f t="shared" si="220"/>
        <v>jun</v>
      </c>
      <c r="AC1906" s="47" t="str">
        <f t="shared" si="221"/>
        <v>2026</v>
      </c>
      <c r="AD1906" s="165">
        <f t="shared" si="214"/>
        <v>1</v>
      </c>
    </row>
    <row r="1907" spans="1:30" x14ac:dyDescent="0.25">
      <c r="A1907" s="102" t="s">
        <v>2147</v>
      </c>
      <c r="E1907" s="25" t="s">
        <v>296</v>
      </c>
      <c r="F1907" s="25" t="s">
        <v>306</v>
      </c>
      <c r="G1907" s="25" t="s">
        <v>11</v>
      </c>
      <c r="H1907" s="48" t="str">
        <f t="shared" si="217"/>
        <v>152651-1</v>
      </c>
      <c r="I1907" s="25">
        <v>1</v>
      </c>
      <c r="J1907" s="25" t="s">
        <v>1143</v>
      </c>
      <c r="K1907" s="25" t="s">
        <v>1486</v>
      </c>
      <c r="M1907" s="48">
        <f>_xlfn.XLOOKUP(BASE!$A2639,dd_carteira_fundição!A:A,dd_carteira_fundição!G:G,"",0)</f>
        <v>1</v>
      </c>
      <c r="N1907" s="48" t="s">
        <v>1164</v>
      </c>
      <c r="R1907" s="47" t="s">
        <v>1690</v>
      </c>
      <c r="S1907" s="47" t="s">
        <v>1229</v>
      </c>
      <c r="T1907" s="164">
        <v>395</v>
      </c>
      <c r="U1907" s="47" t="s">
        <v>1289</v>
      </c>
      <c r="V1907" s="165">
        <v>12.5</v>
      </c>
      <c r="W1907"/>
      <c r="X1907" s="229">
        <v>46183</v>
      </c>
      <c r="Y1907" s="229">
        <f t="shared" ref="Y1907:Y1939" si="224">X1907</f>
        <v>46183</v>
      </c>
      <c r="Z1907" s="47">
        <f t="shared" si="215"/>
        <v>24</v>
      </c>
      <c r="AA1907" s="47">
        <v>23</v>
      </c>
      <c r="AB1907" s="47" t="str">
        <f t="shared" si="220"/>
        <v>jun</v>
      </c>
      <c r="AC1907" s="47" t="str">
        <f t="shared" si="221"/>
        <v>2026</v>
      </c>
      <c r="AD1907" s="165">
        <f t="shared" si="214"/>
        <v>1</v>
      </c>
    </row>
    <row r="1908" spans="1:30" x14ac:dyDescent="0.25">
      <c r="A1908" s="102" t="s">
        <v>2147</v>
      </c>
      <c r="E1908" s="25" t="s">
        <v>296</v>
      </c>
      <c r="F1908" s="25" t="s">
        <v>306</v>
      </c>
      <c r="G1908" s="25" t="s">
        <v>11</v>
      </c>
      <c r="H1908" s="48" t="str">
        <f t="shared" si="217"/>
        <v>152651-1</v>
      </c>
      <c r="I1908" s="25">
        <v>1</v>
      </c>
      <c r="J1908" s="25" t="s">
        <v>1143</v>
      </c>
      <c r="K1908" s="25" t="s">
        <v>1486</v>
      </c>
      <c r="M1908" s="48">
        <f>_xlfn.XLOOKUP(BASE!$A2640,dd_carteira_fundição!A:A,dd_carteira_fundição!G:G,"",0)</f>
        <v>1</v>
      </c>
      <c r="N1908" s="48" t="s">
        <v>1164</v>
      </c>
      <c r="R1908" s="47" t="s">
        <v>1690</v>
      </c>
      <c r="S1908" s="47" t="s">
        <v>1231</v>
      </c>
      <c r="T1908" s="164">
        <v>74</v>
      </c>
      <c r="U1908" s="47" t="s">
        <v>1352</v>
      </c>
      <c r="V1908" s="165">
        <v>0.41666666666666669</v>
      </c>
      <c r="W1908"/>
      <c r="X1908" s="229">
        <v>46183</v>
      </c>
      <c r="Y1908" s="229">
        <f t="shared" si="224"/>
        <v>46183</v>
      </c>
      <c r="Z1908" s="47">
        <f t="shared" si="215"/>
        <v>24</v>
      </c>
      <c r="AA1908" s="47">
        <v>23</v>
      </c>
      <c r="AB1908" s="47" t="str">
        <f t="shared" si="220"/>
        <v>jun</v>
      </c>
      <c r="AC1908" s="47" t="str">
        <f t="shared" si="221"/>
        <v>2026</v>
      </c>
      <c r="AD1908" s="165">
        <f t="shared" si="214"/>
        <v>1</v>
      </c>
    </row>
    <row r="1909" spans="1:30" x14ac:dyDescent="0.25">
      <c r="A1909" s="102" t="s">
        <v>2147</v>
      </c>
      <c r="E1909" s="25" t="s">
        <v>296</v>
      </c>
      <c r="F1909" s="25" t="s">
        <v>306</v>
      </c>
      <c r="G1909" s="25" t="s">
        <v>11</v>
      </c>
      <c r="H1909" s="48" t="str">
        <f t="shared" si="217"/>
        <v>152651-1</v>
      </c>
      <c r="I1909" s="25">
        <v>1</v>
      </c>
      <c r="J1909" s="25" t="s">
        <v>1143</v>
      </c>
      <c r="K1909" s="25" t="s">
        <v>1486</v>
      </c>
      <c r="M1909" s="48">
        <f>_xlfn.XLOOKUP(BASE!$A2641,dd_carteira_fundição!A:A,dd_carteira_fundição!G:G,"",0)</f>
        <v>1</v>
      </c>
      <c r="N1909" s="48" t="s">
        <v>1164</v>
      </c>
      <c r="R1909" s="47" t="s">
        <v>158</v>
      </c>
      <c r="S1909" s="47" t="s">
        <v>158</v>
      </c>
      <c r="T1909" s="164">
        <v>2</v>
      </c>
      <c r="U1909" s="47" t="str">
        <f>IFERROR(INDEX('TAXA DE OCUP. RECUR.'!$F$1:$F$60, MATCH(T1909, 'TAXA DE OCUP. RECUR.'!$E$1:$E$60, 0)),"")</f>
        <v>EXPEDIÇÃO</v>
      </c>
      <c r="V1909" s="165">
        <v>1</v>
      </c>
      <c r="W1909"/>
      <c r="X1909" s="229">
        <v>46219</v>
      </c>
      <c r="Y1909" s="229">
        <f t="shared" si="224"/>
        <v>46219</v>
      </c>
      <c r="Z1909" s="47">
        <f t="shared" si="215"/>
        <v>29</v>
      </c>
      <c r="AA1909" s="47">
        <v>23</v>
      </c>
      <c r="AB1909" s="47" t="str">
        <f t="shared" si="220"/>
        <v>jul</v>
      </c>
      <c r="AC1909" s="47" t="str">
        <f t="shared" si="221"/>
        <v>2026</v>
      </c>
      <c r="AD1909" s="165">
        <f t="shared" si="214"/>
        <v>1</v>
      </c>
    </row>
    <row r="1910" spans="1:30" x14ac:dyDescent="0.25">
      <c r="A1910" s="102" t="s">
        <v>2148</v>
      </c>
      <c r="E1910" s="25" t="s">
        <v>296</v>
      </c>
      <c r="F1910" s="25" t="s">
        <v>306</v>
      </c>
      <c r="G1910" s="25" t="s">
        <v>11</v>
      </c>
      <c r="H1910" s="48" t="str">
        <f t="shared" si="217"/>
        <v>152651-1</v>
      </c>
      <c r="I1910" s="25">
        <v>1</v>
      </c>
      <c r="J1910" s="25" t="s">
        <v>1143</v>
      </c>
      <c r="K1910" s="25" t="s">
        <v>1486</v>
      </c>
      <c r="M1910" s="48">
        <f>_xlfn.XLOOKUP(BASE!$A2642,dd_carteira_fundição!A:A,dd_carteira_fundição!G:G,"",0)</f>
        <v>1</v>
      </c>
      <c r="N1910" s="48" t="s">
        <v>1164</v>
      </c>
      <c r="R1910" s="47" t="s">
        <v>1687</v>
      </c>
      <c r="S1910" s="48" t="s">
        <v>1156</v>
      </c>
      <c r="T1910" s="164">
        <v>1</v>
      </c>
      <c r="U1910" s="47" t="str">
        <f>IFERROR(INDEX('TAXA DE OCUP. RECUR.'!$F$1:$F$60, MATCH(T1910, 'TAXA DE OCUP. RECUR.'!$E$1:$E$60, 0)),"")</f>
        <v>FUNDIÇÃO MORENO</v>
      </c>
      <c r="V1910" s="165">
        <v>1</v>
      </c>
      <c r="W1910"/>
      <c r="X1910" s="229">
        <v>46199</v>
      </c>
      <c r="Y1910" s="229">
        <f t="shared" si="224"/>
        <v>46199</v>
      </c>
      <c r="Z1910" s="47">
        <f t="shared" si="215"/>
        <v>26</v>
      </c>
      <c r="AA1910" s="47">
        <v>23</v>
      </c>
      <c r="AB1910" s="47" t="str">
        <f t="shared" si="220"/>
        <v>jun</v>
      </c>
      <c r="AC1910" s="47" t="str">
        <f t="shared" si="221"/>
        <v>2026</v>
      </c>
      <c r="AD1910" s="165">
        <f t="shared" si="214"/>
        <v>1</v>
      </c>
    </row>
    <row r="1911" spans="1:30" x14ac:dyDescent="0.25">
      <c r="A1911" s="102" t="s">
        <v>2148</v>
      </c>
      <c r="E1911" s="25" t="s">
        <v>296</v>
      </c>
      <c r="F1911" s="25" t="s">
        <v>306</v>
      </c>
      <c r="G1911" s="25" t="s">
        <v>11</v>
      </c>
      <c r="H1911" s="48" t="str">
        <f t="shared" si="217"/>
        <v>152651-1</v>
      </c>
      <c r="I1911" s="25">
        <v>1</v>
      </c>
      <c r="J1911" s="25" t="s">
        <v>1143</v>
      </c>
      <c r="K1911" s="25" t="s">
        <v>1486</v>
      </c>
      <c r="M1911" s="48">
        <f>_xlfn.XLOOKUP(BASE!$A2643,dd_carteira_fundição!A:A,dd_carteira_fundição!G:G,"",0)</f>
        <v>1</v>
      </c>
      <c r="N1911" s="48" t="s">
        <v>1164</v>
      </c>
      <c r="R1911" s="47" t="s">
        <v>1690</v>
      </c>
      <c r="S1911" s="47" t="s">
        <v>1229</v>
      </c>
      <c r="T1911" s="164">
        <v>395</v>
      </c>
      <c r="U1911" s="47" t="s">
        <v>1289</v>
      </c>
      <c r="V1911" s="165">
        <v>12.5</v>
      </c>
      <c r="W1911"/>
      <c r="X1911" s="229">
        <v>46183</v>
      </c>
      <c r="Y1911" s="229">
        <f t="shared" si="224"/>
        <v>46183</v>
      </c>
      <c r="Z1911" s="47">
        <f t="shared" si="215"/>
        <v>24</v>
      </c>
      <c r="AA1911" s="47">
        <v>23</v>
      </c>
      <c r="AB1911" s="47" t="str">
        <f t="shared" si="220"/>
        <v>jun</v>
      </c>
      <c r="AC1911" s="47" t="str">
        <f t="shared" si="221"/>
        <v>2026</v>
      </c>
      <c r="AD1911" s="165">
        <f t="shared" si="214"/>
        <v>1</v>
      </c>
    </row>
    <row r="1912" spans="1:30" x14ac:dyDescent="0.25">
      <c r="A1912" s="102" t="s">
        <v>2148</v>
      </c>
      <c r="E1912" s="25" t="s">
        <v>296</v>
      </c>
      <c r="F1912" s="25" t="s">
        <v>306</v>
      </c>
      <c r="G1912" s="25" t="s">
        <v>11</v>
      </c>
      <c r="H1912" s="48" t="str">
        <f t="shared" si="217"/>
        <v>152651-1</v>
      </c>
      <c r="I1912" s="25">
        <v>1</v>
      </c>
      <c r="J1912" s="25" t="s">
        <v>1143</v>
      </c>
      <c r="K1912" s="25" t="s">
        <v>1486</v>
      </c>
      <c r="M1912" s="48">
        <f>_xlfn.XLOOKUP(BASE!$A2644,dd_carteira_fundição!A:A,dd_carteira_fundição!G:G,"",0)</f>
        <v>1</v>
      </c>
      <c r="N1912" s="48" t="s">
        <v>1164</v>
      </c>
      <c r="R1912" s="47" t="s">
        <v>1690</v>
      </c>
      <c r="S1912" s="47" t="s">
        <v>1231</v>
      </c>
      <c r="T1912" s="164">
        <v>74</v>
      </c>
      <c r="U1912" s="47" t="s">
        <v>1352</v>
      </c>
      <c r="V1912" s="165">
        <v>0.41666666666666669</v>
      </c>
      <c r="W1912"/>
      <c r="X1912" s="229">
        <v>46183</v>
      </c>
      <c r="Y1912" s="229">
        <f t="shared" si="224"/>
        <v>46183</v>
      </c>
      <c r="Z1912" s="47">
        <f t="shared" si="215"/>
        <v>24</v>
      </c>
      <c r="AA1912" s="47">
        <v>23</v>
      </c>
      <c r="AB1912" s="47" t="str">
        <f t="shared" si="220"/>
        <v>jun</v>
      </c>
      <c r="AC1912" s="47" t="str">
        <f t="shared" si="221"/>
        <v>2026</v>
      </c>
      <c r="AD1912" s="165">
        <f t="shared" si="214"/>
        <v>1</v>
      </c>
    </row>
    <row r="1913" spans="1:30" x14ac:dyDescent="0.25">
      <c r="A1913" s="102" t="s">
        <v>2148</v>
      </c>
      <c r="E1913" s="25" t="s">
        <v>296</v>
      </c>
      <c r="F1913" s="25" t="s">
        <v>306</v>
      </c>
      <c r="G1913" s="25" t="s">
        <v>11</v>
      </c>
      <c r="H1913" s="48" t="str">
        <f t="shared" si="217"/>
        <v>152651-1</v>
      </c>
      <c r="I1913" s="25">
        <v>1</v>
      </c>
      <c r="J1913" s="25" t="s">
        <v>1143</v>
      </c>
      <c r="K1913" s="25" t="s">
        <v>1486</v>
      </c>
      <c r="M1913" s="48">
        <f>_xlfn.XLOOKUP(BASE!$A2645,dd_carteira_fundição!A:A,dd_carteira_fundição!G:G,"",0)</f>
        <v>1</v>
      </c>
      <c r="N1913" s="48" t="s">
        <v>1164</v>
      </c>
      <c r="R1913" s="47" t="s">
        <v>158</v>
      </c>
      <c r="S1913" s="47" t="s">
        <v>158</v>
      </c>
      <c r="T1913" s="164">
        <v>2</v>
      </c>
      <c r="U1913" s="47" t="str">
        <f>IFERROR(INDEX('TAXA DE OCUP. RECUR.'!$F$1:$F$60, MATCH(T1913, 'TAXA DE OCUP. RECUR.'!$E$1:$E$60, 0)),"")</f>
        <v>EXPEDIÇÃO</v>
      </c>
      <c r="V1913" s="165">
        <v>1</v>
      </c>
      <c r="W1913"/>
      <c r="X1913" s="229">
        <v>46219</v>
      </c>
      <c r="Y1913" s="229">
        <f t="shared" si="224"/>
        <v>46219</v>
      </c>
      <c r="Z1913" s="47">
        <f t="shared" si="215"/>
        <v>29</v>
      </c>
      <c r="AA1913" s="47">
        <v>23</v>
      </c>
      <c r="AB1913" s="47" t="str">
        <f t="shared" si="220"/>
        <v>jul</v>
      </c>
      <c r="AC1913" s="47" t="str">
        <f t="shared" si="221"/>
        <v>2026</v>
      </c>
      <c r="AD1913" s="165">
        <f t="shared" si="214"/>
        <v>1</v>
      </c>
    </row>
    <row r="1914" spans="1:30" x14ac:dyDescent="0.25">
      <c r="A1914" s="102" t="s">
        <v>2149</v>
      </c>
      <c r="E1914" s="25" t="s">
        <v>296</v>
      </c>
      <c r="F1914" s="25" t="s">
        <v>306</v>
      </c>
      <c r="G1914" s="25" t="s">
        <v>11</v>
      </c>
      <c r="H1914" s="48" t="str">
        <f t="shared" si="217"/>
        <v>152651-1</v>
      </c>
      <c r="I1914" s="25">
        <v>1</v>
      </c>
      <c r="J1914" s="25" t="s">
        <v>1143</v>
      </c>
      <c r="K1914" s="25" t="s">
        <v>1486</v>
      </c>
      <c r="M1914" s="48">
        <f>_xlfn.XLOOKUP(BASE!$A2646,dd_carteira_fundição!A:A,dd_carteira_fundição!G:G,"",0)</f>
        <v>1</v>
      </c>
      <c r="N1914" s="48" t="s">
        <v>1164</v>
      </c>
      <c r="R1914" s="47" t="s">
        <v>1687</v>
      </c>
      <c r="S1914" s="48" t="s">
        <v>1156</v>
      </c>
      <c r="T1914" s="164">
        <v>1</v>
      </c>
      <c r="U1914" s="47" t="str">
        <f>IFERROR(INDEX('TAXA DE OCUP. RECUR.'!$F$1:$F$60, MATCH(T1914, 'TAXA DE OCUP. RECUR.'!$E$1:$E$60, 0)),"")</f>
        <v>FUNDIÇÃO MORENO</v>
      </c>
      <c r="V1914" s="165">
        <v>1</v>
      </c>
      <c r="W1914"/>
      <c r="X1914" s="229">
        <v>46199</v>
      </c>
      <c r="Y1914" s="229">
        <f t="shared" si="224"/>
        <v>46199</v>
      </c>
      <c r="Z1914" s="47">
        <f t="shared" si="215"/>
        <v>26</v>
      </c>
      <c r="AA1914" s="47">
        <v>23</v>
      </c>
      <c r="AB1914" s="47" t="str">
        <f t="shared" si="220"/>
        <v>jun</v>
      </c>
      <c r="AC1914" s="47" t="str">
        <f t="shared" si="221"/>
        <v>2026</v>
      </c>
      <c r="AD1914" s="165">
        <f t="shared" si="214"/>
        <v>1</v>
      </c>
    </row>
    <row r="1915" spans="1:30" x14ac:dyDescent="0.25">
      <c r="A1915" s="102" t="s">
        <v>2149</v>
      </c>
      <c r="E1915" s="25" t="s">
        <v>296</v>
      </c>
      <c r="F1915" s="25" t="s">
        <v>306</v>
      </c>
      <c r="G1915" s="25" t="s">
        <v>11</v>
      </c>
      <c r="H1915" s="48" t="str">
        <f t="shared" si="217"/>
        <v>152651-1</v>
      </c>
      <c r="I1915" s="25">
        <v>1</v>
      </c>
      <c r="J1915" s="25" t="s">
        <v>1143</v>
      </c>
      <c r="K1915" s="25" t="s">
        <v>1486</v>
      </c>
      <c r="M1915" s="48">
        <f>_xlfn.XLOOKUP(BASE!$A2647,dd_carteira_fundição!A:A,dd_carteira_fundição!G:G,"",0)</f>
        <v>1</v>
      </c>
      <c r="N1915" s="48" t="s">
        <v>1164</v>
      </c>
      <c r="R1915" s="47" t="s">
        <v>1690</v>
      </c>
      <c r="S1915" s="47" t="s">
        <v>1229</v>
      </c>
      <c r="T1915" s="164">
        <v>395</v>
      </c>
      <c r="U1915" s="47" t="s">
        <v>1289</v>
      </c>
      <c r="V1915" s="165">
        <v>12.5</v>
      </c>
      <c r="W1915"/>
      <c r="X1915" s="229">
        <v>46183</v>
      </c>
      <c r="Y1915" s="229">
        <f t="shared" si="224"/>
        <v>46183</v>
      </c>
      <c r="Z1915" s="47">
        <f t="shared" si="215"/>
        <v>24</v>
      </c>
      <c r="AA1915" s="47">
        <v>23</v>
      </c>
      <c r="AB1915" s="47" t="str">
        <f t="shared" si="220"/>
        <v>jun</v>
      </c>
      <c r="AC1915" s="47" t="str">
        <f t="shared" si="221"/>
        <v>2026</v>
      </c>
      <c r="AD1915" s="165">
        <f t="shared" si="214"/>
        <v>1</v>
      </c>
    </row>
    <row r="1916" spans="1:30" x14ac:dyDescent="0.25">
      <c r="A1916" s="102" t="s">
        <v>2149</v>
      </c>
      <c r="E1916" s="25" t="s">
        <v>296</v>
      </c>
      <c r="F1916" s="25" t="s">
        <v>306</v>
      </c>
      <c r="G1916" s="25" t="s">
        <v>11</v>
      </c>
      <c r="H1916" s="48" t="str">
        <f t="shared" si="217"/>
        <v>152651-1</v>
      </c>
      <c r="I1916" s="25">
        <v>1</v>
      </c>
      <c r="J1916" s="25" t="s">
        <v>1143</v>
      </c>
      <c r="K1916" s="25" t="s">
        <v>1486</v>
      </c>
      <c r="M1916" s="48">
        <f>_xlfn.XLOOKUP(BASE!$A2648,dd_carteira_fundição!A:A,dd_carteira_fundição!G:G,"",0)</f>
        <v>1</v>
      </c>
      <c r="N1916" s="48" t="s">
        <v>1164</v>
      </c>
      <c r="R1916" s="47" t="s">
        <v>1690</v>
      </c>
      <c r="S1916" s="47" t="s">
        <v>1231</v>
      </c>
      <c r="T1916" s="164">
        <v>74</v>
      </c>
      <c r="U1916" s="47" t="s">
        <v>1352</v>
      </c>
      <c r="V1916" s="165">
        <v>0.41666666666666669</v>
      </c>
      <c r="W1916"/>
      <c r="X1916" s="229">
        <v>46183</v>
      </c>
      <c r="Y1916" s="229">
        <f t="shared" si="224"/>
        <v>46183</v>
      </c>
      <c r="Z1916" s="47">
        <f t="shared" si="215"/>
        <v>24</v>
      </c>
      <c r="AA1916" s="47">
        <v>23</v>
      </c>
      <c r="AB1916" s="47" t="str">
        <f t="shared" si="220"/>
        <v>jun</v>
      </c>
      <c r="AC1916" s="47" t="str">
        <f t="shared" si="221"/>
        <v>2026</v>
      </c>
      <c r="AD1916" s="165">
        <f t="shared" si="214"/>
        <v>1</v>
      </c>
    </row>
    <row r="1917" spans="1:30" x14ac:dyDescent="0.25">
      <c r="A1917" s="102" t="s">
        <v>2149</v>
      </c>
      <c r="E1917" s="25" t="s">
        <v>296</v>
      </c>
      <c r="F1917" s="25" t="s">
        <v>306</v>
      </c>
      <c r="G1917" s="25" t="s">
        <v>11</v>
      </c>
      <c r="H1917" s="48" t="str">
        <f t="shared" si="217"/>
        <v>152651-1</v>
      </c>
      <c r="I1917" s="25">
        <v>1</v>
      </c>
      <c r="J1917" s="25" t="s">
        <v>1143</v>
      </c>
      <c r="K1917" s="25" t="s">
        <v>1486</v>
      </c>
      <c r="M1917" s="48">
        <f>_xlfn.XLOOKUP(BASE!$A2649,dd_carteira_fundição!A:A,dd_carteira_fundição!G:G,"",0)</f>
        <v>1</v>
      </c>
      <c r="N1917" s="48" t="s">
        <v>1164</v>
      </c>
      <c r="R1917" s="47" t="s">
        <v>158</v>
      </c>
      <c r="S1917" s="47" t="s">
        <v>158</v>
      </c>
      <c r="T1917" s="164">
        <v>2</v>
      </c>
      <c r="U1917" s="47" t="str">
        <f>IFERROR(INDEX('TAXA DE OCUP. RECUR.'!$F$1:$F$60, MATCH(T1917, 'TAXA DE OCUP. RECUR.'!$E$1:$E$60, 0)),"")</f>
        <v>EXPEDIÇÃO</v>
      </c>
      <c r="V1917" s="165">
        <v>1</v>
      </c>
      <c r="W1917"/>
      <c r="X1917" s="229">
        <v>46219</v>
      </c>
      <c r="Y1917" s="229">
        <f t="shared" si="224"/>
        <v>46219</v>
      </c>
      <c r="Z1917" s="47">
        <f t="shared" si="215"/>
        <v>29</v>
      </c>
      <c r="AA1917" s="47">
        <v>23</v>
      </c>
      <c r="AB1917" s="47" t="str">
        <f t="shared" si="220"/>
        <v>jul</v>
      </c>
      <c r="AC1917" s="47" t="str">
        <f t="shared" si="221"/>
        <v>2026</v>
      </c>
      <c r="AD1917" s="165">
        <f t="shared" si="214"/>
        <v>1</v>
      </c>
    </row>
    <row r="1918" spans="1:30" x14ac:dyDescent="0.25">
      <c r="A1918" s="102" t="s">
        <v>2150</v>
      </c>
      <c r="E1918" s="25" t="s">
        <v>296</v>
      </c>
      <c r="F1918" s="25" t="s">
        <v>306</v>
      </c>
      <c r="G1918" s="25" t="s">
        <v>11</v>
      </c>
      <c r="H1918" s="48" t="str">
        <f t="shared" si="217"/>
        <v>152651-1</v>
      </c>
      <c r="I1918" s="25">
        <v>1</v>
      </c>
      <c r="J1918" s="25" t="s">
        <v>1143</v>
      </c>
      <c r="K1918" s="25" t="s">
        <v>1486</v>
      </c>
      <c r="M1918" s="48">
        <f>_xlfn.XLOOKUP(BASE!$A2650,dd_carteira_fundição!A:A,dd_carteira_fundição!G:G,"",0)</f>
        <v>1</v>
      </c>
      <c r="N1918" s="48" t="s">
        <v>1164</v>
      </c>
      <c r="R1918" s="47" t="s">
        <v>1687</v>
      </c>
      <c r="S1918" s="48" t="s">
        <v>1156</v>
      </c>
      <c r="T1918" s="164">
        <v>1</v>
      </c>
      <c r="U1918" s="47" t="str">
        <f>IFERROR(INDEX('TAXA DE OCUP. RECUR.'!$F$1:$F$60, MATCH(T1918, 'TAXA DE OCUP. RECUR.'!$E$1:$E$60, 0)),"")</f>
        <v>FUNDIÇÃO MORENO</v>
      </c>
      <c r="V1918" s="165">
        <v>1</v>
      </c>
      <c r="W1918"/>
      <c r="X1918" s="229">
        <v>46199</v>
      </c>
      <c r="Y1918" s="229">
        <f t="shared" si="224"/>
        <v>46199</v>
      </c>
      <c r="Z1918" s="47">
        <f t="shared" si="215"/>
        <v>26</v>
      </c>
      <c r="AA1918" s="47">
        <v>23</v>
      </c>
      <c r="AB1918" s="47" t="str">
        <f t="shared" si="220"/>
        <v>jun</v>
      </c>
      <c r="AC1918" s="47" t="str">
        <f t="shared" si="221"/>
        <v>2026</v>
      </c>
      <c r="AD1918" s="165">
        <f t="shared" si="214"/>
        <v>1</v>
      </c>
    </row>
    <row r="1919" spans="1:30" x14ac:dyDescent="0.25">
      <c r="A1919" s="102" t="s">
        <v>2150</v>
      </c>
      <c r="E1919" s="25" t="s">
        <v>296</v>
      </c>
      <c r="F1919" s="25" t="s">
        <v>306</v>
      </c>
      <c r="G1919" s="25" t="s">
        <v>11</v>
      </c>
      <c r="H1919" s="48" t="str">
        <f t="shared" si="217"/>
        <v>152651-1</v>
      </c>
      <c r="I1919" s="25">
        <v>1</v>
      </c>
      <c r="J1919" s="25" t="s">
        <v>1143</v>
      </c>
      <c r="K1919" s="25" t="s">
        <v>1486</v>
      </c>
      <c r="M1919" s="48">
        <f>_xlfn.XLOOKUP(BASE!$A2651,dd_carteira_fundição!A:A,dd_carteira_fundição!G:G,"",0)</f>
        <v>1</v>
      </c>
      <c r="N1919" s="48" t="s">
        <v>1164</v>
      </c>
      <c r="R1919" s="47" t="s">
        <v>1690</v>
      </c>
      <c r="S1919" s="47" t="s">
        <v>1229</v>
      </c>
      <c r="T1919" s="164">
        <v>395</v>
      </c>
      <c r="U1919" s="47" t="s">
        <v>1289</v>
      </c>
      <c r="V1919" s="165">
        <v>12.5</v>
      </c>
      <c r="W1919"/>
      <c r="X1919" s="229">
        <v>46183</v>
      </c>
      <c r="Y1919" s="229">
        <f t="shared" si="224"/>
        <v>46183</v>
      </c>
      <c r="Z1919" s="47">
        <f t="shared" si="215"/>
        <v>24</v>
      </c>
      <c r="AA1919" s="47">
        <v>23</v>
      </c>
      <c r="AB1919" s="47" t="str">
        <f t="shared" si="220"/>
        <v>jun</v>
      </c>
      <c r="AC1919" s="47" t="str">
        <f t="shared" si="221"/>
        <v>2026</v>
      </c>
      <c r="AD1919" s="165">
        <f t="shared" si="214"/>
        <v>1</v>
      </c>
    </row>
    <row r="1920" spans="1:30" x14ac:dyDescent="0.25">
      <c r="A1920" s="102" t="s">
        <v>2150</v>
      </c>
      <c r="E1920" s="25" t="s">
        <v>296</v>
      </c>
      <c r="F1920" s="25" t="s">
        <v>306</v>
      </c>
      <c r="G1920" s="25" t="s">
        <v>11</v>
      </c>
      <c r="H1920" s="48" t="str">
        <f t="shared" si="217"/>
        <v>152651-1</v>
      </c>
      <c r="I1920" s="25">
        <v>1</v>
      </c>
      <c r="J1920" s="25" t="s">
        <v>1143</v>
      </c>
      <c r="K1920" s="25" t="s">
        <v>1486</v>
      </c>
      <c r="M1920" s="48">
        <f>_xlfn.XLOOKUP(BASE!$A2652,dd_carteira_fundição!A:A,dd_carteira_fundição!G:G,"",0)</f>
        <v>1</v>
      </c>
      <c r="N1920" s="48" t="s">
        <v>1164</v>
      </c>
      <c r="R1920" s="47" t="s">
        <v>1690</v>
      </c>
      <c r="S1920" s="47" t="s">
        <v>1231</v>
      </c>
      <c r="T1920" s="164">
        <v>74</v>
      </c>
      <c r="U1920" s="47" t="s">
        <v>1352</v>
      </c>
      <c r="V1920" s="165">
        <v>0.41666666666666669</v>
      </c>
      <c r="W1920"/>
      <c r="X1920" s="229">
        <v>46183</v>
      </c>
      <c r="Y1920" s="229">
        <f t="shared" si="224"/>
        <v>46183</v>
      </c>
      <c r="Z1920" s="47">
        <f t="shared" si="215"/>
        <v>24</v>
      </c>
      <c r="AA1920" s="47">
        <v>23</v>
      </c>
      <c r="AB1920" s="47" t="str">
        <f t="shared" si="220"/>
        <v>jun</v>
      </c>
      <c r="AC1920" s="47" t="str">
        <f t="shared" si="221"/>
        <v>2026</v>
      </c>
      <c r="AD1920" s="165">
        <f t="shared" si="214"/>
        <v>1</v>
      </c>
    </row>
    <row r="1921" spans="1:30" x14ac:dyDescent="0.25">
      <c r="A1921" s="102" t="s">
        <v>2150</v>
      </c>
      <c r="E1921" s="25" t="s">
        <v>296</v>
      </c>
      <c r="F1921" s="25" t="s">
        <v>306</v>
      </c>
      <c r="G1921" s="25" t="s">
        <v>11</v>
      </c>
      <c r="H1921" s="48" t="str">
        <f t="shared" si="217"/>
        <v>152651-1</v>
      </c>
      <c r="I1921" s="25">
        <v>1</v>
      </c>
      <c r="J1921" s="25" t="s">
        <v>1143</v>
      </c>
      <c r="K1921" s="25" t="s">
        <v>1486</v>
      </c>
      <c r="M1921" s="48">
        <f>_xlfn.XLOOKUP(BASE!$A2653,dd_carteira_fundição!A:A,dd_carteira_fundição!G:G,"",0)</f>
        <v>1</v>
      </c>
      <c r="N1921" s="48" t="s">
        <v>1164</v>
      </c>
      <c r="R1921" s="47" t="s">
        <v>158</v>
      </c>
      <c r="S1921" s="47" t="s">
        <v>158</v>
      </c>
      <c r="T1921" s="164">
        <v>2</v>
      </c>
      <c r="U1921" s="47" t="str">
        <f>IFERROR(INDEX('TAXA DE OCUP. RECUR.'!$F$1:$F$60, MATCH(T1921, 'TAXA DE OCUP. RECUR.'!$E$1:$E$60, 0)),"")</f>
        <v>EXPEDIÇÃO</v>
      </c>
      <c r="V1921" s="165">
        <v>1</v>
      </c>
      <c r="W1921"/>
      <c r="X1921" s="229">
        <v>46219</v>
      </c>
      <c r="Y1921" s="229">
        <f t="shared" si="224"/>
        <v>46219</v>
      </c>
      <c r="Z1921" s="47">
        <f t="shared" si="215"/>
        <v>29</v>
      </c>
      <c r="AA1921" s="47">
        <v>23</v>
      </c>
      <c r="AB1921" s="47" t="str">
        <f t="shared" si="220"/>
        <v>jul</v>
      </c>
      <c r="AC1921" s="47" t="str">
        <f t="shared" si="221"/>
        <v>2026</v>
      </c>
      <c r="AD1921" s="165">
        <f t="shared" si="214"/>
        <v>1</v>
      </c>
    </row>
    <row r="1922" spans="1:30" x14ac:dyDescent="0.25">
      <c r="A1922" s="102" t="s">
        <v>2151</v>
      </c>
      <c r="E1922" s="25" t="s">
        <v>296</v>
      </c>
      <c r="F1922" s="25" t="s">
        <v>306</v>
      </c>
      <c r="G1922" s="25" t="s">
        <v>11</v>
      </c>
      <c r="H1922" s="48" t="str">
        <f t="shared" si="217"/>
        <v>152651-1</v>
      </c>
      <c r="I1922" s="25">
        <v>1</v>
      </c>
      <c r="J1922" s="25" t="s">
        <v>1143</v>
      </c>
      <c r="K1922" s="25" t="s">
        <v>1486</v>
      </c>
      <c r="M1922" s="48">
        <f>_xlfn.XLOOKUP(BASE!$A2654,dd_carteira_fundição!A:A,dd_carteira_fundição!G:G,"",0)</f>
        <v>1</v>
      </c>
      <c r="N1922" s="48" t="s">
        <v>1164</v>
      </c>
      <c r="R1922" s="47" t="s">
        <v>1687</v>
      </c>
      <c r="S1922" s="48" t="s">
        <v>1156</v>
      </c>
      <c r="T1922" s="164">
        <v>1</v>
      </c>
      <c r="U1922" s="47" t="str">
        <f>IFERROR(INDEX('TAXA DE OCUP. RECUR.'!$F$1:$F$60, MATCH(T1922, 'TAXA DE OCUP. RECUR.'!$E$1:$E$60, 0)),"")</f>
        <v>FUNDIÇÃO MORENO</v>
      </c>
      <c r="V1922" s="165">
        <v>1</v>
      </c>
      <c r="W1922"/>
      <c r="X1922" s="229">
        <v>46199</v>
      </c>
      <c r="Y1922" s="229">
        <f t="shared" si="224"/>
        <v>46199</v>
      </c>
      <c r="Z1922" s="47">
        <f t="shared" si="215"/>
        <v>26</v>
      </c>
      <c r="AA1922" s="47">
        <v>23</v>
      </c>
      <c r="AB1922" s="47" t="str">
        <f t="shared" si="220"/>
        <v>jun</v>
      </c>
      <c r="AC1922" s="47" t="str">
        <f t="shared" si="221"/>
        <v>2026</v>
      </c>
      <c r="AD1922" s="165">
        <f t="shared" ref="AD1922:AD1985" si="225">IF(Y1922&lt;&gt;"",1,"")</f>
        <v>1</v>
      </c>
    </row>
    <row r="1923" spans="1:30" x14ac:dyDescent="0.25">
      <c r="A1923" s="102" t="s">
        <v>2151</v>
      </c>
      <c r="E1923" s="25" t="s">
        <v>296</v>
      </c>
      <c r="F1923" s="25" t="s">
        <v>306</v>
      </c>
      <c r="G1923" s="25" t="s">
        <v>11</v>
      </c>
      <c r="H1923" s="48" t="str">
        <f t="shared" si="217"/>
        <v>152651-1</v>
      </c>
      <c r="I1923" s="25">
        <v>1</v>
      </c>
      <c r="J1923" s="25" t="s">
        <v>1143</v>
      </c>
      <c r="K1923" s="25" t="s">
        <v>1486</v>
      </c>
      <c r="M1923" s="48">
        <f>_xlfn.XLOOKUP(BASE!$A2655,dd_carteira_fundição!A:A,dd_carteira_fundição!G:G,"",0)</f>
        <v>1</v>
      </c>
      <c r="N1923" s="48" t="s">
        <v>1164</v>
      </c>
      <c r="R1923" s="47" t="s">
        <v>1690</v>
      </c>
      <c r="S1923" s="47" t="s">
        <v>1229</v>
      </c>
      <c r="T1923" s="164">
        <v>395</v>
      </c>
      <c r="U1923" s="47" t="s">
        <v>1289</v>
      </c>
      <c r="V1923" s="165">
        <v>12.5</v>
      </c>
      <c r="W1923"/>
      <c r="X1923" s="229">
        <v>46183</v>
      </c>
      <c r="Y1923" s="229">
        <f t="shared" si="224"/>
        <v>46183</v>
      </c>
      <c r="Z1923" s="47">
        <f t="shared" ref="Z1923:Z1986" si="226">IFERROR(WEEKNUM(X1923,11),"")</f>
        <v>24</v>
      </c>
      <c r="AA1923" s="47">
        <v>23</v>
      </c>
      <c r="AB1923" s="47" t="str">
        <f t="shared" si="220"/>
        <v>jun</v>
      </c>
      <c r="AC1923" s="47" t="str">
        <f t="shared" si="221"/>
        <v>2026</v>
      </c>
      <c r="AD1923" s="165">
        <f t="shared" si="225"/>
        <v>1</v>
      </c>
    </row>
    <row r="1924" spans="1:30" x14ac:dyDescent="0.25">
      <c r="A1924" s="102" t="s">
        <v>2151</v>
      </c>
      <c r="E1924" s="25" t="s">
        <v>296</v>
      </c>
      <c r="F1924" s="25" t="s">
        <v>306</v>
      </c>
      <c r="G1924" s="25" t="s">
        <v>11</v>
      </c>
      <c r="H1924" s="48" t="str">
        <f t="shared" si="217"/>
        <v>152651-1</v>
      </c>
      <c r="I1924" s="25">
        <v>1</v>
      </c>
      <c r="J1924" s="25" t="s">
        <v>1143</v>
      </c>
      <c r="K1924" s="25" t="s">
        <v>1486</v>
      </c>
      <c r="M1924" s="48">
        <f>_xlfn.XLOOKUP(BASE!$A2656,dd_carteira_fundição!A:A,dd_carteira_fundição!G:G,"",0)</f>
        <v>1</v>
      </c>
      <c r="N1924" s="48" t="s">
        <v>1164</v>
      </c>
      <c r="R1924" s="47" t="s">
        <v>1690</v>
      </c>
      <c r="S1924" s="47" t="s">
        <v>1231</v>
      </c>
      <c r="T1924" s="164">
        <v>74</v>
      </c>
      <c r="U1924" s="47" t="s">
        <v>1352</v>
      </c>
      <c r="V1924" s="165">
        <v>0.41666666666666669</v>
      </c>
      <c r="W1924"/>
      <c r="X1924" s="229">
        <v>46183</v>
      </c>
      <c r="Y1924" s="229">
        <f t="shared" si="224"/>
        <v>46183</v>
      </c>
      <c r="Z1924" s="47">
        <f t="shared" si="226"/>
        <v>24</v>
      </c>
      <c r="AA1924" s="47">
        <v>23</v>
      </c>
      <c r="AB1924" s="47" t="str">
        <f t="shared" si="220"/>
        <v>jun</v>
      </c>
      <c r="AC1924" s="47" t="str">
        <f t="shared" si="221"/>
        <v>2026</v>
      </c>
      <c r="AD1924" s="165">
        <f t="shared" si="225"/>
        <v>1</v>
      </c>
    </row>
    <row r="1925" spans="1:30" x14ac:dyDescent="0.25">
      <c r="A1925" s="102" t="s">
        <v>2151</v>
      </c>
      <c r="E1925" s="25" t="s">
        <v>296</v>
      </c>
      <c r="F1925" s="25" t="s">
        <v>306</v>
      </c>
      <c r="G1925" s="25" t="s">
        <v>11</v>
      </c>
      <c r="H1925" s="48" t="str">
        <f t="shared" si="217"/>
        <v>152651-1</v>
      </c>
      <c r="I1925" s="25">
        <v>1</v>
      </c>
      <c r="J1925" s="25" t="s">
        <v>1143</v>
      </c>
      <c r="K1925" s="25" t="s">
        <v>1486</v>
      </c>
      <c r="M1925" s="48">
        <f>_xlfn.XLOOKUP(BASE!$A2657,dd_carteira_fundição!A:A,dd_carteira_fundição!G:G,"",0)</f>
        <v>1</v>
      </c>
      <c r="N1925" s="48" t="s">
        <v>1164</v>
      </c>
      <c r="R1925" s="47" t="s">
        <v>158</v>
      </c>
      <c r="S1925" s="47" t="s">
        <v>158</v>
      </c>
      <c r="T1925" s="164">
        <v>2</v>
      </c>
      <c r="U1925" s="47" t="str">
        <f>IFERROR(INDEX('TAXA DE OCUP. RECUR.'!$F$1:$F$60, MATCH(T1925, 'TAXA DE OCUP. RECUR.'!$E$1:$E$60, 0)),"")</f>
        <v>EXPEDIÇÃO</v>
      </c>
      <c r="V1925" s="165">
        <v>1</v>
      </c>
      <c r="W1925"/>
      <c r="X1925" s="229">
        <v>46219</v>
      </c>
      <c r="Y1925" s="229">
        <f t="shared" si="224"/>
        <v>46219</v>
      </c>
      <c r="Z1925" s="47">
        <f t="shared" si="226"/>
        <v>29</v>
      </c>
      <c r="AA1925" s="47">
        <v>23</v>
      </c>
      <c r="AB1925" s="47" t="str">
        <f t="shared" si="220"/>
        <v>jul</v>
      </c>
      <c r="AC1925" s="47" t="str">
        <f t="shared" si="221"/>
        <v>2026</v>
      </c>
      <c r="AD1925" s="165">
        <f t="shared" si="225"/>
        <v>1</v>
      </c>
    </row>
    <row r="1926" spans="1:30" x14ac:dyDescent="0.25">
      <c r="A1926" s="102" t="s">
        <v>2152</v>
      </c>
      <c r="E1926" s="25" t="s">
        <v>296</v>
      </c>
      <c r="F1926" s="25" t="s">
        <v>306</v>
      </c>
      <c r="G1926" s="25" t="s">
        <v>11</v>
      </c>
      <c r="H1926" s="48" t="str">
        <f t="shared" si="217"/>
        <v>152651-1</v>
      </c>
      <c r="I1926" s="25">
        <v>1</v>
      </c>
      <c r="J1926" s="25" t="s">
        <v>1143</v>
      </c>
      <c r="K1926" s="25" t="s">
        <v>1486</v>
      </c>
      <c r="M1926" s="48">
        <f>_xlfn.XLOOKUP(BASE!$A2658,dd_carteira_fundição!A:A,dd_carteira_fundição!G:G,"",0)</f>
        <v>1</v>
      </c>
      <c r="N1926" s="48" t="s">
        <v>1164</v>
      </c>
      <c r="R1926" s="47" t="s">
        <v>1687</v>
      </c>
      <c r="S1926" s="48" t="s">
        <v>1156</v>
      </c>
      <c r="T1926" s="164">
        <v>1</v>
      </c>
      <c r="U1926" s="47" t="str">
        <f>IFERROR(INDEX('TAXA DE OCUP. RECUR.'!$F$1:$F$60, MATCH(T1926, 'TAXA DE OCUP. RECUR.'!$E$1:$E$60, 0)),"")</f>
        <v>FUNDIÇÃO MORENO</v>
      </c>
      <c r="V1926" s="165">
        <v>1</v>
      </c>
      <c r="W1926"/>
      <c r="X1926" s="229">
        <v>46199</v>
      </c>
      <c r="Y1926" s="229">
        <f t="shared" si="224"/>
        <v>46199</v>
      </c>
      <c r="Z1926" s="47">
        <f t="shared" si="226"/>
        <v>26</v>
      </c>
      <c r="AA1926" s="47">
        <v>23</v>
      </c>
      <c r="AB1926" s="47" t="str">
        <f t="shared" si="220"/>
        <v>jun</v>
      </c>
      <c r="AC1926" s="47" t="str">
        <f t="shared" si="221"/>
        <v>2026</v>
      </c>
      <c r="AD1926" s="165">
        <f t="shared" si="225"/>
        <v>1</v>
      </c>
    </row>
    <row r="1927" spans="1:30" x14ac:dyDescent="0.25">
      <c r="A1927" s="102" t="s">
        <v>2152</v>
      </c>
      <c r="E1927" s="25" t="s">
        <v>296</v>
      </c>
      <c r="F1927" s="25" t="s">
        <v>306</v>
      </c>
      <c r="G1927" s="25" t="s">
        <v>11</v>
      </c>
      <c r="H1927" s="48" t="str">
        <f t="shared" si="217"/>
        <v>152651-1</v>
      </c>
      <c r="I1927" s="25">
        <v>1</v>
      </c>
      <c r="J1927" s="25" t="s">
        <v>1143</v>
      </c>
      <c r="K1927" s="25" t="s">
        <v>1486</v>
      </c>
      <c r="M1927" s="48">
        <f>_xlfn.XLOOKUP(BASE!$A2659,dd_carteira_fundição!A:A,dd_carteira_fundição!G:G,"",0)</f>
        <v>1</v>
      </c>
      <c r="N1927" s="48" t="s">
        <v>1164</v>
      </c>
      <c r="R1927" s="47" t="s">
        <v>1690</v>
      </c>
      <c r="S1927" s="47" t="s">
        <v>1229</v>
      </c>
      <c r="T1927" s="164">
        <v>395</v>
      </c>
      <c r="U1927" s="47" t="s">
        <v>1289</v>
      </c>
      <c r="V1927" s="165">
        <v>12.5</v>
      </c>
      <c r="W1927"/>
      <c r="X1927" s="229">
        <v>46183</v>
      </c>
      <c r="Y1927" s="229">
        <f t="shared" si="224"/>
        <v>46183</v>
      </c>
      <c r="Z1927" s="47">
        <f t="shared" si="226"/>
        <v>24</v>
      </c>
      <c r="AA1927" s="47">
        <v>23</v>
      </c>
      <c r="AB1927" s="47" t="str">
        <f t="shared" si="220"/>
        <v>jun</v>
      </c>
      <c r="AC1927" s="47" t="str">
        <f t="shared" si="221"/>
        <v>2026</v>
      </c>
      <c r="AD1927" s="165">
        <f t="shared" si="225"/>
        <v>1</v>
      </c>
    </row>
    <row r="1928" spans="1:30" x14ac:dyDescent="0.25">
      <c r="A1928" s="102" t="s">
        <v>2152</v>
      </c>
      <c r="E1928" s="25" t="s">
        <v>296</v>
      </c>
      <c r="F1928" s="25" t="s">
        <v>306</v>
      </c>
      <c r="G1928" s="25" t="s">
        <v>11</v>
      </c>
      <c r="H1928" s="48" t="str">
        <f t="shared" si="217"/>
        <v>152651-1</v>
      </c>
      <c r="I1928" s="25">
        <v>1</v>
      </c>
      <c r="J1928" s="25" t="s">
        <v>1143</v>
      </c>
      <c r="K1928" s="25" t="s">
        <v>1486</v>
      </c>
      <c r="M1928" s="48">
        <f>_xlfn.XLOOKUP(BASE!$A2660,dd_carteira_fundição!A:A,dd_carteira_fundição!G:G,"",0)</f>
        <v>1</v>
      </c>
      <c r="N1928" s="48" t="s">
        <v>1164</v>
      </c>
      <c r="R1928" s="47" t="s">
        <v>1690</v>
      </c>
      <c r="S1928" s="47" t="s">
        <v>1231</v>
      </c>
      <c r="T1928" s="164">
        <v>74</v>
      </c>
      <c r="U1928" s="47" t="s">
        <v>1352</v>
      </c>
      <c r="V1928" s="165">
        <v>0.41666666666666669</v>
      </c>
      <c r="W1928"/>
      <c r="X1928" s="229">
        <v>46183</v>
      </c>
      <c r="Y1928" s="229">
        <f t="shared" si="224"/>
        <v>46183</v>
      </c>
      <c r="Z1928" s="47">
        <f t="shared" si="226"/>
        <v>24</v>
      </c>
      <c r="AA1928" s="47">
        <v>23</v>
      </c>
      <c r="AB1928" s="47" t="str">
        <f t="shared" si="220"/>
        <v>jun</v>
      </c>
      <c r="AC1928" s="47" t="str">
        <f t="shared" si="221"/>
        <v>2026</v>
      </c>
      <c r="AD1928" s="165">
        <f t="shared" si="225"/>
        <v>1</v>
      </c>
    </row>
    <row r="1929" spans="1:30" x14ac:dyDescent="0.25">
      <c r="A1929" s="102" t="s">
        <v>2152</v>
      </c>
      <c r="E1929" s="25" t="s">
        <v>296</v>
      </c>
      <c r="F1929" s="25" t="s">
        <v>306</v>
      </c>
      <c r="G1929" s="25" t="s">
        <v>11</v>
      </c>
      <c r="H1929" s="48" t="str">
        <f t="shared" si="217"/>
        <v>152651-1</v>
      </c>
      <c r="I1929" s="25">
        <v>1</v>
      </c>
      <c r="J1929" s="25" t="s">
        <v>1143</v>
      </c>
      <c r="K1929" s="25" t="s">
        <v>1486</v>
      </c>
      <c r="M1929" s="48">
        <f>_xlfn.XLOOKUP(BASE!$A2661,dd_carteira_fundição!A:A,dd_carteira_fundição!G:G,"",0)</f>
        <v>1</v>
      </c>
      <c r="N1929" s="48" t="s">
        <v>1164</v>
      </c>
      <c r="R1929" s="47" t="s">
        <v>158</v>
      </c>
      <c r="S1929" s="47" t="s">
        <v>158</v>
      </c>
      <c r="T1929" s="164">
        <v>2</v>
      </c>
      <c r="U1929" s="47" t="str">
        <f>IFERROR(INDEX('TAXA DE OCUP. RECUR.'!$F$1:$F$60, MATCH(T1929, 'TAXA DE OCUP. RECUR.'!$E$1:$E$60, 0)),"")</f>
        <v>EXPEDIÇÃO</v>
      </c>
      <c r="V1929" s="165">
        <v>1</v>
      </c>
      <c r="W1929"/>
      <c r="X1929" s="229">
        <v>46219</v>
      </c>
      <c r="Y1929" s="229">
        <f t="shared" si="224"/>
        <v>46219</v>
      </c>
      <c r="Z1929" s="47">
        <f t="shared" si="226"/>
        <v>29</v>
      </c>
      <c r="AA1929" s="47">
        <v>23</v>
      </c>
      <c r="AB1929" s="47" t="str">
        <f t="shared" si="220"/>
        <v>jul</v>
      </c>
      <c r="AC1929" s="47" t="str">
        <f t="shared" si="221"/>
        <v>2026</v>
      </c>
      <c r="AD1929" s="165">
        <f t="shared" si="225"/>
        <v>1</v>
      </c>
    </row>
    <row r="1930" spans="1:30" x14ac:dyDescent="0.25">
      <c r="A1930" s="102" t="s">
        <v>2153</v>
      </c>
      <c r="E1930" s="25" t="s">
        <v>296</v>
      </c>
      <c r="F1930" s="25" t="s">
        <v>306</v>
      </c>
      <c r="G1930" s="25" t="s">
        <v>11</v>
      </c>
      <c r="H1930" s="48" t="str">
        <f t="shared" si="217"/>
        <v>152651-1</v>
      </c>
      <c r="I1930" s="25">
        <v>1</v>
      </c>
      <c r="J1930" s="25" t="s">
        <v>1143</v>
      </c>
      <c r="K1930" s="25" t="s">
        <v>1486</v>
      </c>
      <c r="M1930" s="48">
        <f>_xlfn.XLOOKUP(BASE!$A2662,dd_carteira_fundição!A:A,dd_carteira_fundição!G:G,"",0)</f>
        <v>1</v>
      </c>
      <c r="N1930" s="48" t="s">
        <v>1164</v>
      </c>
      <c r="R1930" s="47" t="s">
        <v>1687</v>
      </c>
      <c r="S1930" s="48" t="s">
        <v>1156</v>
      </c>
      <c r="T1930" s="164">
        <v>1</v>
      </c>
      <c r="U1930" s="47" t="str">
        <f>IFERROR(INDEX('TAXA DE OCUP. RECUR.'!$F$1:$F$60, MATCH(T1930, 'TAXA DE OCUP. RECUR.'!$E$1:$E$60, 0)),"")</f>
        <v>FUNDIÇÃO MORENO</v>
      </c>
      <c r="V1930" s="165">
        <v>1</v>
      </c>
      <c r="W1930"/>
      <c r="X1930" s="229">
        <v>46199</v>
      </c>
      <c r="Y1930" s="229">
        <f t="shared" si="224"/>
        <v>46199</v>
      </c>
      <c r="Z1930" s="47">
        <f t="shared" si="226"/>
        <v>26</v>
      </c>
      <c r="AA1930" s="47">
        <v>23</v>
      </c>
      <c r="AB1930" s="47" t="str">
        <f t="shared" si="220"/>
        <v>jun</v>
      </c>
      <c r="AC1930" s="47" t="str">
        <f t="shared" si="221"/>
        <v>2026</v>
      </c>
      <c r="AD1930" s="165">
        <f t="shared" si="225"/>
        <v>1</v>
      </c>
    </row>
    <row r="1931" spans="1:30" x14ac:dyDescent="0.25">
      <c r="A1931" s="102" t="s">
        <v>2153</v>
      </c>
      <c r="E1931" s="25" t="s">
        <v>296</v>
      </c>
      <c r="F1931" s="25" t="s">
        <v>306</v>
      </c>
      <c r="G1931" s="25" t="s">
        <v>11</v>
      </c>
      <c r="H1931" s="48" t="str">
        <f t="shared" si="217"/>
        <v>152651-1</v>
      </c>
      <c r="I1931" s="25">
        <v>1</v>
      </c>
      <c r="J1931" s="25" t="s">
        <v>1143</v>
      </c>
      <c r="K1931" s="25" t="s">
        <v>1486</v>
      </c>
      <c r="M1931" s="48">
        <f>_xlfn.XLOOKUP(BASE!$A2663,dd_carteira_fundição!A:A,dd_carteira_fundição!G:G,"",0)</f>
        <v>1</v>
      </c>
      <c r="N1931" s="48" t="s">
        <v>1164</v>
      </c>
      <c r="R1931" s="47" t="s">
        <v>1690</v>
      </c>
      <c r="S1931" s="47" t="s">
        <v>1229</v>
      </c>
      <c r="T1931" s="164">
        <v>395</v>
      </c>
      <c r="U1931" s="47" t="s">
        <v>1289</v>
      </c>
      <c r="V1931" s="165">
        <v>12.5</v>
      </c>
      <c r="W1931"/>
      <c r="X1931" s="229">
        <v>46183</v>
      </c>
      <c r="Y1931" s="229">
        <f t="shared" si="224"/>
        <v>46183</v>
      </c>
      <c r="Z1931" s="47">
        <f t="shared" si="226"/>
        <v>24</v>
      </c>
      <c r="AA1931" s="47">
        <v>23</v>
      </c>
      <c r="AB1931" s="47" t="str">
        <f t="shared" si="220"/>
        <v>jun</v>
      </c>
      <c r="AC1931" s="47" t="str">
        <f t="shared" si="221"/>
        <v>2026</v>
      </c>
      <c r="AD1931" s="165">
        <f t="shared" si="225"/>
        <v>1</v>
      </c>
    </row>
    <row r="1932" spans="1:30" x14ac:dyDescent="0.25">
      <c r="A1932" s="102" t="s">
        <v>2153</v>
      </c>
      <c r="E1932" s="25" t="s">
        <v>296</v>
      </c>
      <c r="F1932" s="25" t="s">
        <v>306</v>
      </c>
      <c r="G1932" s="25" t="s">
        <v>11</v>
      </c>
      <c r="H1932" s="48" t="str">
        <f t="shared" si="217"/>
        <v>152651-1</v>
      </c>
      <c r="I1932" s="25">
        <v>1</v>
      </c>
      <c r="J1932" s="25" t="s">
        <v>1143</v>
      </c>
      <c r="K1932" s="25" t="s">
        <v>1486</v>
      </c>
      <c r="M1932" s="48">
        <f>_xlfn.XLOOKUP(BASE!$A2664,dd_carteira_fundição!A:A,dd_carteira_fundição!G:G,"",0)</f>
        <v>1</v>
      </c>
      <c r="N1932" s="48" t="s">
        <v>1164</v>
      </c>
      <c r="R1932" s="47" t="s">
        <v>1690</v>
      </c>
      <c r="S1932" s="47" t="s">
        <v>1231</v>
      </c>
      <c r="T1932" s="164">
        <v>74</v>
      </c>
      <c r="U1932" s="47" t="s">
        <v>1352</v>
      </c>
      <c r="V1932" s="165">
        <v>0.41666666666666669</v>
      </c>
      <c r="W1932"/>
      <c r="X1932" s="229">
        <v>46183</v>
      </c>
      <c r="Y1932" s="229">
        <f t="shared" si="224"/>
        <v>46183</v>
      </c>
      <c r="Z1932" s="47">
        <f t="shared" si="226"/>
        <v>24</v>
      </c>
      <c r="AA1932" s="47">
        <v>23</v>
      </c>
      <c r="AB1932" s="47" t="str">
        <f t="shared" si="220"/>
        <v>jun</v>
      </c>
      <c r="AC1932" s="47" t="str">
        <f t="shared" si="221"/>
        <v>2026</v>
      </c>
      <c r="AD1932" s="165">
        <f t="shared" si="225"/>
        <v>1</v>
      </c>
    </row>
    <row r="1933" spans="1:30" x14ac:dyDescent="0.25">
      <c r="A1933" s="102" t="s">
        <v>2153</v>
      </c>
      <c r="E1933" s="25" t="s">
        <v>296</v>
      </c>
      <c r="F1933" s="25" t="s">
        <v>306</v>
      </c>
      <c r="G1933" s="25" t="s">
        <v>11</v>
      </c>
      <c r="H1933" s="48" t="str">
        <f t="shared" si="217"/>
        <v>152651-1</v>
      </c>
      <c r="I1933" s="25">
        <v>1</v>
      </c>
      <c r="J1933" s="25" t="s">
        <v>1143</v>
      </c>
      <c r="K1933" s="25" t="s">
        <v>1486</v>
      </c>
      <c r="M1933" s="48">
        <f>_xlfn.XLOOKUP(BASE!$A2665,dd_carteira_fundição!A:A,dd_carteira_fundição!G:G,"",0)</f>
        <v>1</v>
      </c>
      <c r="N1933" s="48" t="s">
        <v>1164</v>
      </c>
      <c r="R1933" s="47" t="s">
        <v>158</v>
      </c>
      <c r="S1933" s="47" t="s">
        <v>158</v>
      </c>
      <c r="T1933" s="164">
        <v>2</v>
      </c>
      <c r="U1933" s="47" t="str">
        <f>IFERROR(INDEX('TAXA DE OCUP. RECUR.'!$F$1:$F$60, MATCH(T1933, 'TAXA DE OCUP. RECUR.'!$E$1:$E$60, 0)),"")</f>
        <v>EXPEDIÇÃO</v>
      </c>
      <c r="V1933" s="165">
        <v>1</v>
      </c>
      <c r="W1933"/>
      <c r="X1933" s="229">
        <v>46219</v>
      </c>
      <c r="Y1933" s="229">
        <f t="shared" si="224"/>
        <v>46219</v>
      </c>
      <c r="Z1933" s="47">
        <f t="shared" si="226"/>
        <v>29</v>
      </c>
      <c r="AA1933" s="47">
        <v>23</v>
      </c>
      <c r="AB1933" s="47" t="str">
        <f t="shared" si="220"/>
        <v>jul</v>
      </c>
      <c r="AC1933" s="47" t="str">
        <f t="shared" si="221"/>
        <v>2026</v>
      </c>
      <c r="AD1933" s="165">
        <f t="shared" si="225"/>
        <v>1</v>
      </c>
    </row>
    <row r="1934" spans="1:30" x14ac:dyDescent="0.25">
      <c r="A1934" s="102" t="s">
        <v>2154</v>
      </c>
      <c r="E1934" s="25" t="s">
        <v>296</v>
      </c>
      <c r="F1934" s="25" t="s">
        <v>306</v>
      </c>
      <c r="G1934" s="25" t="s">
        <v>11</v>
      </c>
      <c r="H1934" s="48" t="str">
        <f t="shared" si="217"/>
        <v>152651-1</v>
      </c>
      <c r="I1934" s="25">
        <v>1</v>
      </c>
      <c r="J1934" s="25" t="s">
        <v>1143</v>
      </c>
      <c r="K1934" s="25" t="s">
        <v>1486</v>
      </c>
      <c r="M1934" s="48">
        <f>_xlfn.XLOOKUP(BASE!$A2666,dd_carteira_fundição!A:A,dd_carteira_fundição!G:G,"",0)</f>
        <v>1</v>
      </c>
      <c r="N1934" s="48" t="s">
        <v>1164</v>
      </c>
      <c r="R1934" s="47" t="s">
        <v>1687</v>
      </c>
      <c r="S1934" s="48" t="s">
        <v>1156</v>
      </c>
      <c r="T1934" s="164">
        <v>1</v>
      </c>
      <c r="U1934" s="47" t="str">
        <f>IFERROR(INDEX('TAXA DE OCUP. RECUR.'!$F$1:$F$60, MATCH(T1934, 'TAXA DE OCUP. RECUR.'!$E$1:$E$60, 0)),"")</f>
        <v>FUNDIÇÃO MORENO</v>
      </c>
      <c r="V1934" s="165">
        <v>1</v>
      </c>
      <c r="W1934"/>
      <c r="X1934" s="229">
        <v>46199</v>
      </c>
      <c r="Y1934" s="229">
        <f t="shared" si="224"/>
        <v>46199</v>
      </c>
      <c r="Z1934" s="47">
        <f t="shared" si="226"/>
        <v>26</v>
      </c>
      <c r="AA1934" s="47">
        <v>23</v>
      </c>
      <c r="AB1934" s="47" t="str">
        <f t="shared" si="220"/>
        <v>jun</v>
      </c>
      <c r="AC1934" s="47" t="str">
        <f t="shared" si="221"/>
        <v>2026</v>
      </c>
      <c r="AD1934" s="165">
        <f t="shared" si="225"/>
        <v>1</v>
      </c>
    </row>
    <row r="1935" spans="1:30" x14ac:dyDescent="0.25">
      <c r="A1935" s="102" t="s">
        <v>2154</v>
      </c>
      <c r="E1935" s="25" t="s">
        <v>296</v>
      </c>
      <c r="F1935" s="25" t="s">
        <v>306</v>
      </c>
      <c r="G1935" s="25" t="s">
        <v>11</v>
      </c>
      <c r="H1935" s="48" t="str">
        <f t="shared" si="217"/>
        <v>152651-1</v>
      </c>
      <c r="I1935" s="25">
        <v>1</v>
      </c>
      <c r="J1935" s="25" t="s">
        <v>1143</v>
      </c>
      <c r="K1935" s="25" t="s">
        <v>1486</v>
      </c>
      <c r="M1935" s="48">
        <f>_xlfn.XLOOKUP(BASE!$A2667,dd_carteira_fundição!A:A,dd_carteira_fundição!G:G,"",0)</f>
        <v>1</v>
      </c>
      <c r="N1935" s="48" t="s">
        <v>1164</v>
      </c>
      <c r="R1935" s="47" t="s">
        <v>1690</v>
      </c>
      <c r="S1935" s="47" t="s">
        <v>1229</v>
      </c>
      <c r="T1935" s="164">
        <v>123</v>
      </c>
      <c r="U1935" s="47" t="str">
        <f>IFERROR(INDEX('TAXA DE OCUP. RECUR.'!$F$1:$F$60, MATCH(T1935, 'TAXA DE OCUP. RECUR.'!$E$1:$E$60, 0)),"")</f>
        <v>TORNO VERT. LOIS SOEST - [123]</v>
      </c>
      <c r="V1935" s="165">
        <v>12.5</v>
      </c>
      <c r="W1935"/>
      <c r="X1935" s="229">
        <v>46190</v>
      </c>
      <c r="Y1935" s="229">
        <f t="shared" si="224"/>
        <v>46190</v>
      </c>
      <c r="Z1935" s="47">
        <f t="shared" si="226"/>
        <v>25</v>
      </c>
      <c r="AA1935" s="47">
        <v>23</v>
      </c>
      <c r="AB1935" s="47" t="str">
        <f t="shared" si="220"/>
        <v>jun</v>
      </c>
      <c r="AC1935" s="47" t="str">
        <f t="shared" si="221"/>
        <v>2026</v>
      </c>
      <c r="AD1935" s="165">
        <f t="shared" si="225"/>
        <v>1</v>
      </c>
    </row>
    <row r="1936" spans="1:30" x14ac:dyDescent="0.25">
      <c r="A1936" s="102" t="s">
        <v>2154</v>
      </c>
      <c r="E1936" s="25" t="s">
        <v>296</v>
      </c>
      <c r="F1936" s="25" t="s">
        <v>306</v>
      </c>
      <c r="G1936" s="25" t="s">
        <v>11</v>
      </c>
      <c r="H1936" s="48" t="str">
        <f t="shared" si="217"/>
        <v>152651-1</v>
      </c>
      <c r="I1936" s="25">
        <v>1</v>
      </c>
      <c r="J1936" s="25" t="s">
        <v>1143</v>
      </c>
      <c r="K1936" s="25" t="s">
        <v>1486</v>
      </c>
      <c r="M1936" s="48">
        <f>_xlfn.XLOOKUP(BASE!$A2668,dd_carteira_fundição!A:A,dd_carteira_fundição!G:G,"",0)</f>
        <v>1</v>
      </c>
      <c r="N1936" s="48" t="s">
        <v>1164</v>
      </c>
      <c r="R1936" s="47" t="s">
        <v>1690</v>
      </c>
      <c r="S1936" s="47" t="s">
        <v>1231</v>
      </c>
      <c r="T1936" s="164">
        <v>74</v>
      </c>
      <c r="U1936" s="47" t="s">
        <v>1352</v>
      </c>
      <c r="V1936" s="165">
        <v>0.41666666666666669</v>
      </c>
      <c r="W1936"/>
      <c r="X1936" s="229">
        <v>46190</v>
      </c>
      <c r="Y1936" s="229">
        <f t="shared" si="224"/>
        <v>46190</v>
      </c>
      <c r="Z1936" s="47">
        <f t="shared" si="226"/>
        <v>25</v>
      </c>
      <c r="AA1936" s="47">
        <v>23</v>
      </c>
      <c r="AB1936" s="47" t="str">
        <f t="shared" si="220"/>
        <v>jun</v>
      </c>
      <c r="AC1936" s="47" t="str">
        <f t="shared" si="221"/>
        <v>2026</v>
      </c>
      <c r="AD1936" s="165">
        <f t="shared" si="225"/>
        <v>1</v>
      </c>
    </row>
    <row r="1937" spans="1:30" x14ac:dyDescent="0.25">
      <c r="A1937" s="102" t="s">
        <v>2154</v>
      </c>
      <c r="E1937" s="25" t="s">
        <v>296</v>
      </c>
      <c r="F1937" s="25" t="s">
        <v>306</v>
      </c>
      <c r="G1937" s="25" t="s">
        <v>11</v>
      </c>
      <c r="H1937" s="48" t="str">
        <f t="shared" si="217"/>
        <v>152651-1</v>
      </c>
      <c r="I1937" s="25">
        <v>1</v>
      </c>
      <c r="J1937" s="25" t="s">
        <v>1143</v>
      </c>
      <c r="K1937" s="25" t="s">
        <v>1486</v>
      </c>
      <c r="M1937" s="48">
        <f>_xlfn.XLOOKUP(BASE!$A2669,dd_carteira_fundição!A:A,dd_carteira_fundição!G:G,"",0)</f>
        <v>1</v>
      </c>
      <c r="N1937" s="48" t="s">
        <v>1164</v>
      </c>
      <c r="R1937" s="47" t="s">
        <v>158</v>
      </c>
      <c r="S1937" s="47" t="s">
        <v>158</v>
      </c>
      <c r="T1937" s="164">
        <v>2</v>
      </c>
      <c r="U1937" s="47" t="str">
        <f>IFERROR(INDEX('TAXA DE OCUP. RECUR.'!$F$1:$F$60, MATCH(T1937, 'TAXA DE OCUP. RECUR.'!$E$1:$E$60, 0)),"")</f>
        <v>EXPEDIÇÃO</v>
      </c>
      <c r="V1937" s="165">
        <v>1</v>
      </c>
      <c r="W1937"/>
      <c r="X1937" s="229">
        <v>46219</v>
      </c>
      <c r="Y1937" s="229">
        <f t="shared" si="224"/>
        <v>46219</v>
      </c>
      <c r="Z1937" s="47">
        <f t="shared" si="226"/>
        <v>29</v>
      </c>
      <c r="AA1937" s="47">
        <v>23</v>
      </c>
      <c r="AB1937" s="47" t="str">
        <f t="shared" si="220"/>
        <v>jul</v>
      </c>
      <c r="AC1937" s="47" t="str">
        <f t="shared" si="221"/>
        <v>2026</v>
      </c>
      <c r="AD1937" s="165">
        <f t="shared" si="225"/>
        <v>1</v>
      </c>
    </row>
    <row r="1938" spans="1:30" x14ac:dyDescent="0.25">
      <c r="A1938" s="102" t="s">
        <v>2155</v>
      </c>
      <c r="E1938" s="25" t="s">
        <v>296</v>
      </c>
      <c r="F1938" s="25" t="s">
        <v>306</v>
      </c>
      <c r="G1938" s="25" t="s">
        <v>11</v>
      </c>
      <c r="H1938" s="48" t="str">
        <f t="shared" si="217"/>
        <v>152651-1</v>
      </c>
      <c r="I1938" s="25">
        <v>1</v>
      </c>
      <c r="J1938" s="25" t="s">
        <v>1143</v>
      </c>
      <c r="K1938" s="25" t="s">
        <v>1486</v>
      </c>
      <c r="M1938" s="48">
        <f>_xlfn.XLOOKUP(BASE!$A2670,dd_carteira_fundição!A:A,dd_carteira_fundição!G:G,"",0)</f>
        <v>1</v>
      </c>
      <c r="N1938" s="48" t="s">
        <v>1164</v>
      </c>
      <c r="R1938" s="47" t="s">
        <v>1687</v>
      </c>
      <c r="S1938" s="48" t="s">
        <v>1156</v>
      </c>
      <c r="T1938" s="164">
        <v>1</v>
      </c>
      <c r="U1938" s="47" t="str">
        <f>IFERROR(INDEX('TAXA DE OCUP. RECUR.'!$F$1:$F$60, MATCH(T1938, 'TAXA DE OCUP. RECUR.'!$E$1:$E$60, 0)),"")</f>
        <v>FUNDIÇÃO MORENO</v>
      </c>
      <c r="V1938" s="165">
        <v>1</v>
      </c>
      <c r="W1938"/>
      <c r="X1938" s="229">
        <v>46199</v>
      </c>
      <c r="Y1938" s="229">
        <f t="shared" si="224"/>
        <v>46199</v>
      </c>
      <c r="Z1938" s="47">
        <f t="shared" si="226"/>
        <v>26</v>
      </c>
      <c r="AA1938" s="47">
        <v>23</v>
      </c>
      <c r="AB1938" s="47" t="str">
        <f t="shared" si="220"/>
        <v>jun</v>
      </c>
      <c r="AC1938" s="47" t="str">
        <f t="shared" si="221"/>
        <v>2026</v>
      </c>
      <c r="AD1938" s="165">
        <f t="shared" si="225"/>
        <v>1</v>
      </c>
    </row>
    <row r="1939" spans="1:30" x14ac:dyDescent="0.25">
      <c r="A1939" s="102" t="s">
        <v>2155</v>
      </c>
      <c r="E1939" s="25" t="s">
        <v>296</v>
      </c>
      <c r="F1939" s="25" t="s">
        <v>306</v>
      </c>
      <c r="G1939" s="25" t="s">
        <v>11</v>
      </c>
      <c r="H1939" s="48" t="str">
        <f t="shared" si="217"/>
        <v>152651-1</v>
      </c>
      <c r="I1939" s="25">
        <v>1</v>
      </c>
      <c r="J1939" s="25" t="s">
        <v>1143</v>
      </c>
      <c r="K1939" s="25" t="s">
        <v>1486</v>
      </c>
      <c r="M1939" s="48">
        <f>_xlfn.XLOOKUP(BASE!$A2671,dd_carteira_fundição!A:A,dd_carteira_fundição!G:G,"",0)</f>
        <v>1</v>
      </c>
      <c r="N1939" s="48" t="s">
        <v>1164</v>
      </c>
      <c r="R1939" s="47" t="s">
        <v>1690</v>
      </c>
      <c r="S1939" s="47" t="s">
        <v>1229</v>
      </c>
      <c r="T1939" s="164">
        <v>123</v>
      </c>
      <c r="U1939" s="47" t="str">
        <f>IFERROR(INDEX('TAXA DE OCUP. RECUR.'!$F$1:$F$60, MATCH(T1939, 'TAXA DE OCUP. RECUR.'!$E$1:$E$60, 0)),"")</f>
        <v>TORNO VERT. LOIS SOEST - [123]</v>
      </c>
      <c r="V1939" s="165">
        <v>12.5</v>
      </c>
      <c r="W1939"/>
      <c r="X1939" s="229">
        <v>46190</v>
      </c>
      <c r="Y1939" s="229">
        <f t="shared" si="224"/>
        <v>46190</v>
      </c>
      <c r="Z1939" s="47">
        <f t="shared" si="226"/>
        <v>25</v>
      </c>
      <c r="AA1939" s="47">
        <v>23</v>
      </c>
      <c r="AB1939" s="47" t="str">
        <f t="shared" si="220"/>
        <v>jun</v>
      </c>
      <c r="AC1939" s="47" t="str">
        <f t="shared" si="221"/>
        <v>2026</v>
      </c>
      <c r="AD1939" s="165">
        <f t="shared" si="225"/>
        <v>1</v>
      </c>
    </row>
    <row r="1940" spans="1:30" x14ac:dyDescent="0.25">
      <c r="A1940" s="102" t="s">
        <v>2155</v>
      </c>
      <c r="E1940" s="25" t="s">
        <v>296</v>
      </c>
      <c r="F1940" s="25" t="s">
        <v>306</v>
      </c>
      <c r="G1940" s="25" t="s">
        <v>11</v>
      </c>
      <c r="H1940" s="48" t="str">
        <f t="shared" si="217"/>
        <v>152651-2</v>
      </c>
      <c r="I1940" s="25">
        <v>1</v>
      </c>
      <c r="J1940" s="25" t="s">
        <v>1143</v>
      </c>
      <c r="K1940" s="25" t="s">
        <v>1486</v>
      </c>
      <c r="M1940" s="48">
        <f>_xlfn.XLOOKUP(BASE!$A2672,dd_carteira_fundição!A:A,dd_carteira_fundição!G:G,"",0)</f>
        <v>2</v>
      </c>
      <c r="N1940" s="48" t="s">
        <v>1164</v>
      </c>
      <c r="R1940" s="47" t="s">
        <v>1690</v>
      </c>
      <c r="S1940" s="47" t="s">
        <v>1231</v>
      </c>
      <c r="T1940" s="164">
        <v>74</v>
      </c>
      <c r="U1940" s="47" t="s">
        <v>1352</v>
      </c>
      <c r="V1940" s="165">
        <v>0.41666666666666669</v>
      </c>
      <c r="W1940"/>
      <c r="X1940" s="229">
        <v>46190</v>
      </c>
      <c r="Y1940" s="229"/>
      <c r="Z1940" s="47">
        <f t="shared" si="226"/>
        <v>25</v>
      </c>
      <c r="AA1940" s="47" t="str">
        <f t="shared" ref="AA1940:AA1986" si="227">IF(Y1940&lt;&gt;"",WEEKNUM(Y1940,11),"")</f>
        <v/>
      </c>
      <c r="AB1940" s="47" t="str">
        <f t="shared" si="220"/>
        <v>jun</v>
      </c>
      <c r="AC1940" s="47" t="str">
        <f t="shared" si="221"/>
        <v>2026</v>
      </c>
      <c r="AD1940" s="165" t="str">
        <f t="shared" si="225"/>
        <v/>
      </c>
    </row>
    <row r="1941" spans="1:30" x14ac:dyDescent="0.25">
      <c r="A1941" s="102" t="s">
        <v>2155</v>
      </c>
      <c r="E1941" s="25" t="s">
        <v>296</v>
      </c>
      <c r="F1941" s="25" t="s">
        <v>306</v>
      </c>
      <c r="G1941" s="25" t="s">
        <v>11</v>
      </c>
      <c r="H1941" s="48" t="str">
        <f t="shared" si="217"/>
        <v>152651-2</v>
      </c>
      <c r="I1941" s="25">
        <v>1</v>
      </c>
      <c r="J1941" s="25" t="s">
        <v>1143</v>
      </c>
      <c r="K1941" s="25" t="s">
        <v>1486</v>
      </c>
      <c r="M1941" s="48">
        <f>_xlfn.XLOOKUP(BASE!$A2673,dd_carteira_fundição!A:A,dd_carteira_fundição!G:G,"",0)</f>
        <v>2</v>
      </c>
      <c r="N1941" s="48" t="s">
        <v>1164</v>
      </c>
      <c r="R1941" s="47" t="s">
        <v>158</v>
      </c>
      <c r="S1941" s="47" t="s">
        <v>158</v>
      </c>
      <c r="T1941" s="164">
        <v>2</v>
      </c>
      <c r="U1941" s="47" t="str">
        <f>IFERROR(INDEX('TAXA DE OCUP. RECUR.'!$F$1:$F$60, MATCH(T1941, 'TAXA DE OCUP. RECUR.'!$E$1:$E$60, 0)),"")</f>
        <v>EXPEDIÇÃO</v>
      </c>
      <c r="V1941" s="165">
        <v>1</v>
      </c>
      <c r="W1941"/>
      <c r="X1941" s="229">
        <v>46219</v>
      </c>
      <c r="Y1941" s="229"/>
      <c r="Z1941" s="47">
        <f t="shared" si="226"/>
        <v>29</v>
      </c>
      <c r="AA1941" s="47" t="str">
        <f t="shared" si="227"/>
        <v/>
      </c>
      <c r="AB1941" s="47" t="str">
        <f t="shared" si="220"/>
        <v>jul</v>
      </c>
      <c r="AC1941" s="47" t="str">
        <f t="shared" si="221"/>
        <v>2026</v>
      </c>
      <c r="AD1941" s="165" t="str">
        <f t="shared" si="225"/>
        <v/>
      </c>
    </row>
    <row r="1942" spans="1:30" x14ac:dyDescent="0.25">
      <c r="A1942" s="102" t="s">
        <v>2211</v>
      </c>
      <c r="E1942" s="25" t="s">
        <v>296</v>
      </c>
      <c r="F1942" s="25" t="s">
        <v>306</v>
      </c>
      <c r="G1942" s="25" t="s">
        <v>11</v>
      </c>
      <c r="H1942" s="48" t="str">
        <f t="shared" si="217"/>
        <v>152651-2</v>
      </c>
      <c r="I1942" s="25">
        <v>1</v>
      </c>
      <c r="J1942" s="25" t="s">
        <v>1143</v>
      </c>
      <c r="K1942" s="25" t="s">
        <v>1486</v>
      </c>
      <c r="M1942" s="48">
        <f>_xlfn.XLOOKUP(BASE!$A2674,dd_carteira_fundição!A:A,dd_carteira_fundição!G:G,"",0)</f>
        <v>2</v>
      </c>
      <c r="N1942" s="48" t="s">
        <v>1164</v>
      </c>
      <c r="R1942" s="47" t="s">
        <v>1687</v>
      </c>
      <c r="S1942" s="48" t="s">
        <v>1156</v>
      </c>
      <c r="T1942" s="164">
        <v>1</v>
      </c>
      <c r="U1942" s="47" t="str">
        <f>IFERROR(INDEX('TAXA DE OCUP. RECUR.'!$F$1:$F$60, MATCH(T1942, 'TAXA DE OCUP. RECUR.'!$E$1:$E$60, 0)),"")</f>
        <v>FUNDIÇÃO MORENO</v>
      </c>
      <c r="V1942" s="165">
        <v>1</v>
      </c>
      <c r="W1942"/>
      <c r="X1942" s="229">
        <v>46205</v>
      </c>
      <c r="Y1942" s="229"/>
      <c r="Z1942" s="47">
        <f t="shared" si="226"/>
        <v>27</v>
      </c>
      <c r="AA1942" s="47" t="str">
        <f t="shared" si="227"/>
        <v/>
      </c>
      <c r="AB1942" s="47" t="str">
        <f t="shared" si="220"/>
        <v>jul</v>
      </c>
      <c r="AC1942" s="47" t="str">
        <f t="shared" si="221"/>
        <v>2026</v>
      </c>
      <c r="AD1942" s="165" t="str">
        <f t="shared" si="225"/>
        <v/>
      </c>
    </row>
    <row r="1943" spans="1:30" x14ac:dyDescent="0.25">
      <c r="A1943" s="102" t="s">
        <v>2211</v>
      </c>
      <c r="E1943" s="25" t="s">
        <v>296</v>
      </c>
      <c r="F1943" s="25" t="s">
        <v>306</v>
      </c>
      <c r="G1943" s="25" t="s">
        <v>11</v>
      </c>
      <c r="H1943" s="48" t="str">
        <f t="shared" si="217"/>
        <v>152651-2</v>
      </c>
      <c r="I1943" s="25">
        <v>1</v>
      </c>
      <c r="J1943" s="25" t="s">
        <v>1143</v>
      </c>
      <c r="K1943" s="25" t="s">
        <v>1486</v>
      </c>
      <c r="M1943" s="48">
        <f>_xlfn.XLOOKUP(BASE!$A2675,dd_carteira_fundição!A:A,dd_carteira_fundição!G:G,"",0)</f>
        <v>2</v>
      </c>
      <c r="N1943" s="48" t="s">
        <v>1164</v>
      </c>
      <c r="R1943" s="47" t="s">
        <v>1690</v>
      </c>
      <c r="S1943" s="47" t="s">
        <v>1229</v>
      </c>
      <c r="T1943" s="164">
        <v>123</v>
      </c>
      <c r="U1943" s="47" t="str">
        <f>IFERROR(INDEX('TAXA DE OCUP. RECUR.'!$F$1:$F$60, MATCH(T1943, 'TAXA DE OCUP. RECUR.'!$E$1:$E$60, 0)),"")</f>
        <v>TORNO VERT. LOIS SOEST - [123]</v>
      </c>
      <c r="V1943" s="165">
        <v>12.5</v>
      </c>
      <c r="W1943"/>
      <c r="X1943" s="229">
        <v>46190</v>
      </c>
      <c r="Y1943" s="229">
        <v>46190</v>
      </c>
      <c r="Z1943" s="47">
        <f t="shared" si="226"/>
        <v>25</v>
      </c>
      <c r="AA1943" s="47">
        <f t="shared" si="227"/>
        <v>25</v>
      </c>
      <c r="AB1943" s="47" t="str">
        <f t="shared" si="220"/>
        <v>jun</v>
      </c>
      <c r="AC1943" s="47" t="str">
        <f t="shared" si="221"/>
        <v>2026</v>
      </c>
      <c r="AD1943" s="165">
        <f t="shared" si="225"/>
        <v>1</v>
      </c>
    </row>
    <row r="1944" spans="1:30" x14ac:dyDescent="0.25">
      <c r="A1944" s="102" t="s">
        <v>2211</v>
      </c>
      <c r="E1944" s="25" t="s">
        <v>296</v>
      </c>
      <c r="F1944" s="25" t="s">
        <v>306</v>
      </c>
      <c r="G1944" s="25" t="s">
        <v>11</v>
      </c>
      <c r="H1944" s="48" t="str">
        <f t="shared" si="217"/>
        <v>152651-2</v>
      </c>
      <c r="I1944" s="25">
        <v>1</v>
      </c>
      <c r="J1944" s="25" t="s">
        <v>1143</v>
      </c>
      <c r="K1944" s="25" t="s">
        <v>1486</v>
      </c>
      <c r="M1944" s="48">
        <f>_xlfn.XLOOKUP(BASE!$A2676,dd_carteira_fundição!A:A,dd_carteira_fundição!G:G,"",0)</f>
        <v>2</v>
      </c>
      <c r="N1944" s="48" t="s">
        <v>1164</v>
      </c>
      <c r="R1944" s="47" t="s">
        <v>1690</v>
      </c>
      <c r="S1944" s="47" t="s">
        <v>1231</v>
      </c>
      <c r="T1944" s="164">
        <v>74</v>
      </c>
      <c r="U1944" s="47" t="s">
        <v>1352</v>
      </c>
      <c r="V1944" s="165">
        <v>0.41666666666666669</v>
      </c>
      <c r="W1944"/>
      <c r="X1944" s="229">
        <v>46190</v>
      </c>
      <c r="Y1944" s="229"/>
      <c r="Z1944" s="47">
        <f t="shared" si="226"/>
        <v>25</v>
      </c>
      <c r="AA1944" s="47" t="str">
        <f t="shared" si="227"/>
        <v/>
      </c>
      <c r="AB1944" s="47" t="str">
        <f t="shared" si="220"/>
        <v>jun</v>
      </c>
      <c r="AC1944" s="47" t="str">
        <f t="shared" si="221"/>
        <v>2026</v>
      </c>
      <c r="AD1944" s="165" t="str">
        <f t="shared" si="225"/>
        <v/>
      </c>
    </row>
    <row r="1945" spans="1:30" x14ac:dyDescent="0.25">
      <c r="A1945" s="102" t="s">
        <v>2211</v>
      </c>
      <c r="E1945" s="25" t="s">
        <v>296</v>
      </c>
      <c r="F1945" s="25" t="s">
        <v>306</v>
      </c>
      <c r="G1945" s="25" t="s">
        <v>11</v>
      </c>
      <c r="H1945" s="48" t="str">
        <f t="shared" si="217"/>
        <v>152651-2</v>
      </c>
      <c r="I1945" s="25">
        <v>1</v>
      </c>
      <c r="J1945" s="25" t="s">
        <v>1143</v>
      </c>
      <c r="K1945" s="25" t="s">
        <v>1486</v>
      </c>
      <c r="M1945" s="48">
        <f>_xlfn.XLOOKUP(BASE!$A2677,dd_carteira_fundição!A:A,dd_carteira_fundição!G:G,"",0)</f>
        <v>2</v>
      </c>
      <c r="N1945" s="48" t="s">
        <v>1164</v>
      </c>
      <c r="R1945" s="47" t="s">
        <v>158</v>
      </c>
      <c r="S1945" s="47" t="s">
        <v>158</v>
      </c>
      <c r="T1945" s="164">
        <v>2</v>
      </c>
      <c r="U1945" s="47" t="str">
        <f>IFERROR(INDEX('TAXA DE OCUP. RECUR.'!$F$1:$F$60, MATCH(T1945, 'TAXA DE OCUP. RECUR.'!$E$1:$E$60, 0)),"")</f>
        <v>EXPEDIÇÃO</v>
      </c>
      <c r="V1945" s="165">
        <v>1</v>
      </c>
      <c r="W1945"/>
      <c r="X1945" s="229">
        <v>46209</v>
      </c>
      <c r="Y1945" s="229"/>
      <c r="Z1945" s="47">
        <f t="shared" si="226"/>
        <v>28</v>
      </c>
      <c r="AA1945" s="47" t="str">
        <f t="shared" si="227"/>
        <v/>
      </c>
      <c r="AB1945" s="47" t="str">
        <f t="shared" si="220"/>
        <v>jul</v>
      </c>
      <c r="AC1945" s="47" t="str">
        <f t="shared" si="221"/>
        <v>2026</v>
      </c>
      <c r="AD1945" s="165" t="str">
        <f t="shared" si="225"/>
        <v/>
      </c>
    </row>
    <row r="1946" spans="1:30" x14ac:dyDescent="0.25">
      <c r="A1946" s="102" t="s">
        <v>2212</v>
      </c>
      <c r="E1946" s="25" t="s">
        <v>296</v>
      </c>
      <c r="F1946" s="25" t="s">
        <v>306</v>
      </c>
      <c r="G1946" s="25" t="s">
        <v>11</v>
      </c>
      <c r="H1946" s="48" t="str">
        <f t="shared" si="217"/>
        <v>152651-2</v>
      </c>
      <c r="I1946" s="25">
        <v>1</v>
      </c>
      <c r="J1946" s="25" t="s">
        <v>1143</v>
      </c>
      <c r="K1946" s="25" t="s">
        <v>1486</v>
      </c>
      <c r="M1946" s="48">
        <f>_xlfn.XLOOKUP(BASE!$A2678,dd_carteira_fundição!A:A,dd_carteira_fundição!G:G,"",0)</f>
        <v>2</v>
      </c>
      <c r="N1946" s="48" t="s">
        <v>1164</v>
      </c>
      <c r="R1946" s="47" t="s">
        <v>1687</v>
      </c>
      <c r="S1946" s="48" t="s">
        <v>1156</v>
      </c>
      <c r="T1946" s="164">
        <v>1</v>
      </c>
      <c r="U1946" s="47" t="str">
        <f>IFERROR(INDEX('TAXA DE OCUP. RECUR.'!$F$1:$F$60, MATCH(T1946, 'TAXA DE OCUP. RECUR.'!$E$1:$E$60, 0)),"")</f>
        <v>FUNDIÇÃO MORENO</v>
      </c>
      <c r="V1946" s="165">
        <v>1</v>
      </c>
      <c r="W1946"/>
      <c r="X1946" s="229">
        <v>46205</v>
      </c>
      <c r="Y1946" s="229"/>
      <c r="Z1946" s="47">
        <f t="shared" si="226"/>
        <v>27</v>
      </c>
      <c r="AA1946" s="47" t="str">
        <f t="shared" si="227"/>
        <v/>
      </c>
      <c r="AB1946" s="47" t="str">
        <f t="shared" si="220"/>
        <v>jul</v>
      </c>
      <c r="AC1946" s="47" t="str">
        <f t="shared" si="221"/>
        <v>2026</v>
      </c>
      <c r="AD1946" s="165" t="str">
        <f t="shared" si="225"/>
        <v/>
      </c>
    </row>
    <row r="1947" spans="1:30" x14ac:dyDescent="0.25">
      <c r="A1947" s="102" t="s">
        <v>2212</v>
      </c>
      <c r="E1947" s="25" t="s">
        <v>296</v>
      </c>
      <c r="F1947" s="25" t="s">
        <v>306</v>
      </c>
      <c r="G1947" s="25" t="s">
        <v>11</v>
      </c>
      <c r="H1947" s="48" t="str">
        <f t="shared" si="217"/>
        <v>152651-2</v>
      </c>
      <c r="I1947" s="25">
        <v>1</v>
      </c>
      <c r="J1947" s="25" t="s">
        <v>1143</v>
      </c>
      <c r="K1947" s="25" t="s">
        <v>1486</v>
      </c>
      <c r="M1947" s="48">
        <f>_xlfn.XLOOKUP(BASE!$A2679,dd_carteira_fundição!A:A,dd_carteira_fundição!G:G,"",0)</f>
        <v>2</v>
      </c>
      <c r="N1947" s="48" t="s">
        <v>1164</v>
      </c>
      <c r="R1947" s="47" t="s">
        <v>1690</v>
      </c>
      <c r="S1947" s="47" t="s">
        <v>1229</v>
      </c>
      <c r="T1947" s="164">
        <v>123</v>
      </c>
      <c r="U1947" s="47" t="str">
        <f>IFERROR(INDEX('TAXA DE OCUP. RECUR.'!$F$1:$F$60, MATCH(T1947, 'TAXA DE OCUP. RECUR.'!$E$1:$E$60, 0)),"")</f>
        <v>TORNO VERT. LOIS SOEST - [123]</v>
      </c>
      <c r="V1947" s="165">
        <v>12.5</v>
      </c>
      <c r="W1947"/>
      <c r="X1947" s="229">
        <v>46190</v>
      </c>
      <c r="Y1947" s="229">
        <v>46190</v>
      </c>
      <c r="Z1947" s="47">
        <f t="shared" si="226"/>
        <v>25</v>
      </c>
      <c r="AA1947" s="47">
        <f t="shared" si="227"/>
        <v>25</v>
      </c>
      <c r="AB1947" s="47" t="str">
        <f t="shared" si="220"/>
        <v>jun</v>
      </c>
      <c r="AC1947" s="47" t="str">
        <f t="shared" si="221"/>
        <v>2026</v>
      </c>
      <c r="AD1947" s="165">
        <f t="shared" si="225"/>
        <v>1</v>
      </c>
    </row>
    <row r="1948" spans="1:30" x14ac:dyDescent="0.25">
      <c r="A1948" s="102" t="s">
        <v>2212</v>
      </c>
      <c r="E1948" s="25" t="s">
        <v>296</v>
      </c>
      <c r="F1948" s="25" t="s">
        <v>306</v>
      </c>
      <c r="G1948" s="25" t="s">
        <v>11</v>
      </c>
      <c r="H1948" s="48" t="str">
        <f t="shared" si="217"/>
        <v>152651-2</v>
      </c>
      <c r="I1948" s="25">
        <v>1</v>
      </c>
      <c r="J1948" s="25" t="s">
        <v>1143</v>
      </c>
      <c r="K1948" s="25" t="s">
        <v>1486</v>
      </c>
      <c r="M1948" s="48">
        <f>_xlfn.XLOOKUP(BASE!$A2680,dd_carteira_fundição!A:A,dd_carteira_fundição!G:G,"",0)</f>
        <v>2</v>
      </c>
      <c r="N1948" s="48" t="s">
        <v>1164</v>
      </c>
      <c r="R1948" s="47" t="s">
        <v>1690</v>
      </c>
      <c r="S1948" s="47" t="s">
        <v>1231</v>
      </c>
      <c r="T1948" s="164">
        <v>74</v>
      </c>
      <c r="U1948" s="47" t="s">
        <v>1352</v>
      </c>
      <c r="V1948" s="165">
        <v>0.41666666666666669</v>
      </c>
      <c r="W1948"/>
      <c r="X1948" s="229">
        <v>46190</v>
      </c>
      <c r="Y1948" s="229"/>
      <c r="Z1948" s="47">
        <f t="shared" si="226"/>
        <v>25</v>
      </c>
      <c r="AA1948" s="47" t="str">
        <f t="shared" si="227"/>
        <v/>
      </c>
      <c r="AB1948" s="47" t="str">
        <f t="shared" si="220"/>
        <v>jun</v>
      </c>
      <c r="AC1948" s="47" t="str">
        <f t="shared" si="221"/>
        <v>2026</v>
      </c>
      <c r="AD1948" s="165" t="str">
        <f t="shared" si="225"/>
        <v/>
      </c>
    </row>
    <row r="1949" spans="1:30" x14ac:dyDescent="0.25">
      <c r="A1949" s="102" t="s">
        <v>2212</v>
      </c>
      <c r="E1949" s="25" t="s">
        <v>296</v>
      </c>
      <c r="F1949" s="25" t="s">
        <v>306</v>
      </c>
      <c r="G1949" s="25" t="s">
        <v>11</v>
      </c>
      <c r="H1949" s="48" t="str">
        <f t="shared" si="217"/>
        <v>152651-1</v>
      </c>
      <c r="I1949" s="25">
        <v>1</v>
      </c>
      <c r="J1949" s="25" t="s">
        <v>1143</v>
      </c>
      <c r="K1949" s="25" t="s">
        <v>1486</v>
      </c>
      <c r="M1949" s="48">
        <f>_xlfn.XLOOKUP(BASE!$A2681,dd_carteira_fundição!A:A,dd_carteira_fundição!G:G,"",0)</f>
        <v>1</v>
      </c>
      <c r="N1949" s="48" t="s">
        <v>1164</v>
      </c>
      <c r="R1949" s="47" t="s">
        <v>158</v>
      </c>
      <c r="S1949" s="47" t="s">
        <v>158</v>
      </c>
      <c r="T1949" s="164">
        <v>2</v>
      </c>
      <c r="U1949" s="47" t="str">
        <f>IFERROR(INDEX('TAXA DE OCUP. RECUR.'!$F$1:$F$60, MATCH(T1949, 'TAXA DE OCUP. RECUR.'!$E$1:$E$60, 0)),"")</f>
        <v>EXPEDIÇÃO</v>
      </c>
      <c r="V1949" s="165">
        <v>1</v>
      </c>
      <c r="W1949"/>
      <c r="X1949" s="229">
        <v>46209</v>
      </c>
      <c r="Y1949" s="229">
        <f t="shared" ref="Y1949:Y1957" si="228">X1949</f>
        <v>46209</v>
      </c>
      <c r="Z1949" s="47">
        <f t="shared" si="226"/>
        <v>28</v>
      </c>
      <c r="AA1949" s="47">
        <v>23</v>
      </c>
      <c r="AB1949" s="47" t="str">
        <f t="shared" si="220"/>
        <v>jul</v>
      </c>
      <c r="AC1949" s="47" t="str">
        <f t="shared" si="221"/>
        <v>2026</v>
      </c>
      <c r="AD1949" s="165">
        <f t="shared" si="225"/>
        <v>1</v>
      </c>
    </row>
    <row r="1950" spans="1:30" x14ac:dyDescent="0.25">
      <c r="A1950" s="102" t="s">
        <v>2213</v>
      </c>
      <c r="E1950" s="25" t="s">
        <v>296</v>
      </c>
      <c r="F1950" s="25" t="s">
        <v>306</v>
      </c>
      <c r="G1950" s="25" t="s">
        <v>11</v>
      </c>
      <c r="H1950" s="48" t="str">
        <f t="shared" si="217"/>
        <v>152651-1</v>
      </c>
      <c r="I1950" s="25">
        <v>1</v>
      </c>
      <c r="J1950" s="25" t="s">
        <v>1143</v>
      </c>
      <c r="K1950" s="25" t="s">
        <v>1486</v>
      </c>
      <c r="M1950" s="48">
        <f>_xlfn.XLOOKUP(BASE!$A2682,dd_carteira_fundição!A:A,dd_carteira_fundição!G:G,"",0)</f>
        <v>1</v>
      </c>
      <c r="N1950" s="48" t="s">
        <v>1164</v>
      </c>
      <c r="R1950" s="47" t="s">
        <v>1687</v>
      </c>
      <c r="S1950" s="48" t="s">
        <v>1156</v>
      </c>
      <c r="T1950" s="164">
        <v>1</v>
      </c>
      <c r="U1950" s="47" t="str">
        <f>IFERROR(INDEX('TAXA DE OCUP. RECUR.'!$F$1:$F$60, MATCH(T1950, 'TAXA DE OCUP. RECUR.'!$E$1:$E$60, 0)),"")</f>
        <v>FUNDIÇÃO MORENO</v>
      </c>
      <c r="V1950" s="165">
        <v>1</v>
      </c>
      <c r="W1950"/>
      <c r="X1950" s="229">
        <v>46205</v>
      </c>
      <c r="Y1950" s="229">
        <f t="shared" si="228"/>
        <v>46205</v>
      </c>
      <c r="Z1950" s="47">
        <f t="shared" si="226"/>
        <v>27</v>
      </c>
      <c r="AA1950" s="47">
        <v>23</v>
      </c>
      <c r="AB1950" s="47" t="str">
        <f t="shared" si="220"/>
        <v>jul</v>
      </c>
      <c r="AC1950" s="47" t="str">
        <f t="shared" si="221"/>
        <v>2026</v>
      </c>
      <c r="AD1950" s="165">
        <f t="shared" si="225"/>
        <v>1</v>
      </c>
    </row>
    <row r="1951" spans="1:30" x14ac:dyDescent="0.25">
      <c r="A1951" s="102" t="s">
        <v>2213</v>
      </c>
      <c r="E1951" s="25" t="s">
        <v>296</v>
      </c>
      <c r="F1951" s="25" t="s">
        <v>306</v>
      </c>
      <c r="G1951" s="25" t="s">
        <v>11</v>
      </c>
      <c r="H1951" s="48" t="str">
        <f t="shared" si="217"/>
        <v>152651-1</v>
      </c>
      <c r="I1951" s="25">
        <v>1</v>
      </c>
      <c r="J1951" s="25" t="s">
        <v>1143</v>
      </c>
      <c r="K1951" s="25" t="s">
        <v>1486</v>
      </c>
      <c r="M1951" s="48">
        <f>_xlfn.XLOOKUP(BASE!$A2683,dd_carteira_fundição!A:A,dd_carteira_fundição!G:G,"",0)</f>
        <v>1</v>
      </c>
      <c r="N1951" s="48" t="s">
        <v>1164</v>
      </c>
      <c r="R1951" s="47" t="s">
        <v>1690</v>
      </c>
      <c r="S1951" s="47" t="s">
        <v>1229</v>
      </c>
      <c r="T1951" s="164">
        <v>123</v>
      </c>
      <c r="U1951" s="47" t="str">
        <f>IFERROR(INDEX('TAXA DE OCUP. RECUR.'!$F$1:$F$60, MATCH(T1951, 'TAXA DE OCUP. RECUR.'!$E$1:$E$60, 0)),"")</f>
        <v>TORNO VERT. LOIS SOEST - [123]</v>
      </c>
      <c r="V1951" s="165">
        <v>12.5</v>
      </c>
      <c r="W1951"/>
      <c r="X1951" s="229">
        <v>46190</v>
      </c>
      <c r="Y1951" s="229">
        <f t="shared" si="228"/>
        <v>46190</v>
      </c>
      <c r="Z1951" s="47">
        <f t="shared" si="226"/>
        <v>25</v>
      </c>
      <c r="AA1951" s="47">
        <v>23</v>
      </c>
      <c r="AB1951" s="47" t="str">
        <f t="shared" si="220"/>
        <v>jun</v>
      </c>
      <c r="AC1951" s="47" t="str">
        <f t="shared" si="221"/>
        <v>2026</v>
      </c>
      <c r="AD1951" s="165">
        <f t="shared" si="225"/>
        <v>1</v>
      </c>
    </row>
    <row r="1952" spans="1:30" x14ac:dyDescent="0.25">
      <c r="A1952" s="102" t="s">
        <v>2213</v>
      </c>
      <c r="E1952" s="25" t="s">
        <v>296</v>
      </c>
      <c r="F1952" s="25" t="s">
        <v>306</v>
      </c>
      <c r="G1952" s="25" t="s">
        <v>11</v>
      </c>
      <c r="H1952" s="48" t="str">
        <f t="shared" si="217"/>
        <v>152651-1</v>
      </c>
      <c r="I1952" s="25">
        <v>1</v>
      </c>
      <c r="J1952" s="25" t="s">
        <v>1143</v>
      </c>
      <c r="K1952" s="25" t="s">
        <v>1486</v>
      </c>
      <c r="M1952" s="48">
        <f>_xlfn.XLOOKUP(BASE!$A2684,dd_carteira_fundição!A:A,dd_carteira_fundição!G:G,"",0)</f>
        <v>1</v>
      </c>
      <c r="N1952" s="48" t="s">
        <v>1164</v>
      </c>
      <c r="R1952" s="47" t="s">
        <v>1690</v>
      </c>
      <c r="S1952" s="47" t="s">
        <v>1231</v>
      </c>
      <c r="T1952" s="164">
        <v>74</v>
      </c>
      <c r="U1952" s="47" t="s">
        <v>1352</v>
      </c>
      <c r="V1952" s="165">
        <v>0.41666666666666669</v>
      </c>
      <c r="W1952"/>
      <c r="X1952" s="229">
        <v>46190</v>
      </c>
      <c r="Y1952" s="229">
        <f t="shared" si="228"/>
        <v>46190</v>
      </c>
      <c r="Z1952" s="47">
        <f t="shared" si="226"/>
        <v>25</v>
      </c>
      <c r="AA1952" s="47">
        <v>23</v>
      </c>
      <c r="AB1952" s="47" t="str">
        <f t="shared" si="220"/>
        <v>jun</v>
      </c>
      <c r="AC1952" s="47" t="str">
        <f t="shared" si="221"/>
        <v>2026</v>
      </c>
      <c r="AD1952" s="165">
        <f t="shared" si="225"/>
        <v>1</v>
      </c>
    </row>
    <row r="1953" spans="1:30" x14ac:dyDescent="0.25">
      <c r="A1953" s="102" t="s">
        <v>2213</v>
      </c>
      <c r="E1953" s="25" t="s">
        <v>296</v>
      </c>
      <c r="F1953" s="25" t="s">
        <v>306</v>
      </c>
      <c r="G1953" s="25" t="s">
        <v>11</v>
      </c>
      <c r="H1953" s="48" t="str">
        <f t="shared" si="217"/>
        <v>152651-1</v>
      </c>
      <c r="I1953" s="25">
        <v>1</v>
      </c>
      <c r="J1953" s="25" t="s">
        <v>1143</v>
      </c>
      <c r="K1953" s="25" t="s">
        <v>1486</v>
      </c>
      <c r="M1953" s="48">
        <f>_xlfn.XLOOKUP(BASE!$A2685,dd_carteira_fundição!A:A,dd_carteira_fundição!G:G,"",0)</f>
        <v>1</v>
      </c>
      <c r="N1953" s="48" t="s">
        <v>1164</v>
      </c>
      <c r="R1953" s="47" t="s">
        <v>158</v>
      </c>
      <c r="S1953" s="47" t="s">
        <v>158</v>
      </c>
      <c r="T1953" s="164">
        <v>2</v>
      </c>
      <c r="U1953" s="47" t="str">
        <f>IFERROR(INDEX('TAXA DE OCUP. RECUR.'!$F$1:$F$60, MATCH(T1953, 'TAXA DE OCUP. RECUR.'!$E$1:$E$60, 0)),"")</f>
        <v>EXPEDIÇÃO</v>
      </c>
      <c r="V1953" s="165">
        <v>1</v>
      </c>
      <c r="W1953"/>
      <c r="X1953" s="229">
        <v>46209</v>
      </c>
      <c r="Y1953" s="229">
        <f t="shared" si="228"/>
        <v>46209</v>
      </c>
      <c r="Z1953" s="47">
        <f t="shared" si="226"/>
        <v>28</v>
      </c>
      <c r="AA1953" s="47">
        <v>23</v>
      </c>
      <c r="AB1953" s="47" t="str">
        <f t="shared" si="220"/>
        <v>jul</v>
      </c>
      <c r="AC1953" s="47" t="str">
        <f t="shared" si="221"/>
        <v>2026</v>
      </c>
      <c r="AD1953" s="165">
        <f t="shared" si="225"/>
        <v>1</v>
      </c>
    </row>
    <row r="1954" spans="1:30" x14ac:dyDescent="0.25">
      <c r="A1954" s="102" t="s">
        <v>2214</v>
      </c>
      <c r="E1954" s="25" t="s">
        <v>296</v>
      </c>
      <c r="F1954" s="25" t="s">
        <v>306</v>
      </c>
      <c r="G1954" s="25" t="s">
        <v>11</v>
      </c>
      <c r="H1954" s="48" t="str">
        <f t="shared" si="217"/>
        <v>152651-1</v>
      </c>
      <c r="I1954" s="25">
        <v>1</v>
      </c>
      <c r="J1954" s="25" t="s">
        <v>1143</v>
      </c>
      <c r="K1954" s="25" t="s">
        <v>1486</v>
      </c>
      <c r="M1954" s="48">
        <f>_xlfn.XLOOKUP(BASE!$A2686,dd_carteira_fundição!A:A,dd_carteira_fundição!G:G,"",0)</f>
        <v>1</v>
      </c>
      <c r="N1954" s="48" t="s">
        <v>1164</v>
      </c>
      <c r="R1954" s="47" t="s">
        <v>1687</v>
      </c>
      <c r="S1954" s="48" t="s">
        <v>1156</v>
      </c>
      <c r="T1954" s="164">
        <v>1</v>
      </c>
      <c r="U1954" s="47" t="str">
        <f>IFERROR(INDEX('TAXA DE OCUP. RECUR.'!$F$1:$F$60, MATCH(T1954, 'TAXA DE OCUP. RECUR.'!$E$1:$E$60, 0)),"")</f>
        <v>FUNDIÇÃO MORENO</v>
      </c>
      <c r="V1954" s="165">
        <v>1</v>
      </c>
      <c r="W1954"/>
      <c r="X1954" s="229">
        <v>46205</v>
      </c>
      <c r="Y1954" s="229">
        <f t="shared" si="228"/>
        <v>46205</v>
      </c>
      <c r="Z1954" s="47">
        <f t="shared" si="226"/>
        <v>27</v>
      </c>
      <c r="AA1954" s="47">
        <v>23</v>
      </c>
      <c r="AB1954" s="47" t="str">
        <f t="shared" si="220"/>
        <v>jul</v>
      </c>
      <c r="AC1954" s="47" t="str">
        <f t="shared" si="221"/>
        <v>2026</v>
      </c>
      <c r="AD1954" s="165">
        <f t="shared" si="225"/>
        <v>1</v>
      </c>
    </row>
    <row r="1955" spans="1:30" x14ac:dyDescent="0.25">
      <c r="A1955" s="102" t="s">
        <v>2214</v>
      </c>
      <c r="E1955" s="25" t="s">
        <v>296</v>
      </c>
      <c r="F1955" s="25" t="s">
        <v>306</v>
      </c>
      <c r="G1955" s="25" t="s">
        <v>11</v>
      </c>
      <c r="H1955" s="48" t="str">
        <f t="shared" si="217"/>
        <v>152651-1</v>
      </c>
      <c r="I1955" s="25">
        <v>1</v>
      </c>
      <c r="J1955" s="25" t="s">
        <v>1143</v>
      </c>
      <c r="K1955" s="25" t="s">
        <v>1486</v>
      </c>
      <c r="M1955" s="48">
        <f>_xlfn.XLOOKUP(BASE!$A2687,dd_carteira_fundição!A:A,dd_carteira_fundição!G:G,"",0)</f>
        <v>1</v>
      </c>
      <c r="N1955" s="48" t="s">
        <v>1164</v>
      </c>
      <c r="R1955" s="47" t="s">
        <v>1690</v>
      </c>
      <c r="S1955" s="47" t="s">
        <v>1229</v>
      </c>
      <c r="T1955" s="164">
        <v>123</v>
      </c>
      <c r="U1955" s="47" t="str">
        <f>IFERROR(INDEX('TAXA DE OCUP. RECUR.'!$F$1:$F$60, MATCH(T1955, 'TAXA DE OCUP. RECUR.'!$E$1:$E$60, 0)),"")</f>
        <v>TORNO VERT. LOIS SOEST - [123]</v>
      </c>
      <c r="V1955" s="165">
        <v>12.5</v>
      </c>
      <c r="W1955"/>
      <c r="X1955" s="229">
        <v>46190</v>
      </c>
      <c r="Y1955" s="229">
        <f t="shared" si="228"/>
        <v>46190</v>
      </c>
      <c r="Z1955" s="47">
        <f t="shared" si="226"/>
        <v>25</v>
      </c>
      <c r="AA1955" s="47">
        <v>23</v>
      </c>
      <c r="AB1955" s="47" t="str">
        <f t="shared" si="220"/>
        <v>jun</v>
      </c>
      <c r="AC1955" s="47" t="str">
        <f t="shared" si="221"/>
        <v>2026</v>
      </c>
      <c r="AD1955" s="165">
        <f t="shared" si="225"/>
        <v>1</v>
      </c>
    </row>
    <row r="1956" spans="1:30" ht="15" customHeight="1" x14ac:dyDescent="0.25">
      <c r="A1956" s="102" t="s">
        <v>2214</v>
      </c>
      <c r="E1956" s="25" t="s">
        <v>296</v>
      </c>
      <c r="F1956" s="25" t="s">
        <v>306</v>
      </c>
      <c r="G1956" s="25" t="s">
        <v>11</v>
      </c>
      <c r="H1956" s="48" t="str">
        <f t="shared" si="217"/>
        <v>152651-1</v>
      </c>
      <c r="I1956" s="25">
        <v>1</v>
      </c>
      <c r="J1956" s="25" t="s">
        <v>1143</v>
      </c>
      <c r="K1956" s="25" t="s">
        <v>1486</v>
      </c>
      <c r="M1956" s="48">
        <f>_xlfn.XLOOKUP(BASE!$A2688,dd_carteira_fundição!A:A,dd_carteira_fundição!G:G,"",0)</f>
        <v>1</v>
      </c>
      <c r="N1956" s="48" t="s">
        <v>1164</v>
      </c>
      <c r="R1956" s="47" t="s">
        <v>1690</v>
      </c>
      <c r="S1956" s="47" t="s">
        <v>1231</v>
      </c>
      <c r="T1956" s="164">
        <v>74</v>
      </c>
      <c r="U1956" s="47" t="s">
        <v>1352</v>
      </c>
      <c r="V1956" s="165">
        <v>0.41666666666666669</v>
      </c>
      <c r="W1956"/>
      <c r="X1956" s="229">
        <v>46190</v>
      </c>
      <c r="Y1956" s="229">
        <f t="shared" si="228"/>
        <v>46190</v>
      </c>
      <c r="Z1956" s="47">
        <f t="shared" si="226"/>
        <v>25</v>
      </c>
      <c r="AA1956" s="47">
        <v>23</v>
      </c>
      <c r="AB1956" s="47" t="str">
        <f t="shared" si="220"/>
        <v>jun</v>
      </c>
      <c r="AC1956" s="47" t="str">
        <f t="shared" si="221"/>
        <v>2026</v>
      </c>
      <c r="AD1956" s="165">
        <f t="shared" si="225"/>
        <v>1</v>
      </c>
    </row>
    <row r="1957" spans="1:30" ht="15" customHeight="1" x14ac:dyDescent="0.25">
      <c r="A1957" s="102" t="s">
        <v>2214</v>
      </c>
      <c r="E1957" s="25" t="s">
        <v>296</v>
      </c>
      <c r="F1957" s="25" t="s">
        <v>306</v>
      </c>
      <c r="G1957" s="25" t="s">
        <v>11</v>
      </c>
      <c r="H1957" s="48" t="str">
        <f t="shared" si="217"/>
        <v>152651-1</v>
      </c>
      <c r="I1957" s="25">
        <v>1</v>
      </c>
      <c r="J1957" s="25" t="s">
        <v>1143</v>
      </c>
      <c r="K1957" s="25" t="s">
        <v>1486</v>
      </c>
      <c r="M1957" s="48">
        <f>_xlfn.XLOOKUP(BASE!$A2689,dd_carteira_fundição!A:A,dd_carteira_fundição!G:G,"",0)</f>
        <v>1</v>
      </c>
      <c r="N1957" s="48" t="s">
        <v>1164</v>
      </c>
      <c r="R1957" s="47" t="s">
        <v>158</v>
      </c>
      <c r="S1957" s="47" t="s">
        <v>158</v>
      </c>
      <c r="T1957" s="164">
        <v>2</v>
      </c>
      <c r="U1957" s="47" t="str">
        <f>IFERROR(INDEX('TAXA DE OCUP. RECUR.'!$F$1:$F$60, MATCH(T1957, 'TAXA DE OCUP. RECUR.'!$E$1:$E$60, 0)),"")</f>
        <v>EXPEDIÇÃO</v>
      </c>
      <c r="V1957" s="165">
        <v>1</v>
      </c>
      <c r="W1957"/>
      <c r="X1957" s="229">
        <v>46209</v>
      </c>
      <c r="Y1957" s="229">
        <f t="shared" si="228"/>
        <v>46209</v>
      </c>
      <c r="Z1957" s="47">
        <f t="shared" si="226"/>
        <v>28</v>
      </c>
      <c r="AA1957" s="47">
        <v>23</v>
      </c>
      <c r="AB1957" s="47" t="str">
        <f t="shared" si="220"/>
        <v>jul</v>
      </c>
      <c r="AC1957" s="47" t="str">
        <f t="shared" si="221"/>
        <v>2026</v>
      </c>
      <c r="AD1957" s="165">
        <f t="shared" si="225"/>
        <v>1</v>
      </c>
    </row>
    <row r="1958" spans="1:30" ht="15" customHeight="1" x14ac:dyDescent="0.25">
      <c r="A1958" s="102" t="s">
        <v>2215</v>
      </c>
      <c r="E1958" s="25" t="s">
        <v>296</v>
      </c>
      <c r="F1958" s="25" t="s">
        <v>306</v>
      </c>
      <c r="G1958" s="25" t="s">
        <v>11</v>
      </c>
      <c r="H1958" s="48" t="str">
        <f t="shared" ref="H1958:H2021" si="229">152651&amp;"-"&amp;M1958</f>
        <v>152651-2</v>
      </c>
      <c r="I1958" s="25">
        <v>1</v>
      </c>
      <c r="J1958" s="25" t="s">
        <v>1143</v>
      </c>
      <c r="K1958" s="25" t="s">
        <v>1486</v>
      </c>
      <c r="M1958" s="48">
        <f>_xlfn.XLOOKUP(BASE!$A2690,dd_carteira_fundição!A:A,dd_carteira_fundição!G:G,"",0)</f>
        <v>2</v>
      </c>
      <c r="N1958" s="48" t="s">
        <v>1164</v>
      </c>
      <c r="R1958" s="47" t="s">
        <v>1687</v>
      </c>
      <c r="S1958" s="48" t="s">
        <v>1156</v>
      </c>
      <c r="T1958" s="164">
        <v>1</v>
      </c>
      <c r="U1958" s="47" t="str">
        <f>IFERROR(INDEX('TAXA DE OCUP. RECUR.'!$F$1:$F$60, MATCH(T1958, 'TAXA DE OCUP. RECUR.'!$E$1:$E$60, 0)),"")</f>
        <v>FUNDIÇÃO MORENO</v>
      </c>
      <c r="V1958" s="165">
        <v>1</v>
      </c>
      <c r="W1958"/>
      <c r="X1958" s="229">
        <v>46205</v>
      </c>
      <c r="Y1958" s="229"/>
      <c r="Z1958" s="47">
        <f t="shared" si="226"/>
        <v>27</v>
      </c>
      <c r="AA1958" s="47" t="str">
        <f t="shared" si="227"/>
        <v/>
      </c>
      <c r="AB1958" s="47" t="str">
        <f t="shared" si="220"/>
        <v>jul</v>
      </c>
      <c r="AC1958" s="47" t="str">
        <f t="shared" si="221"/>
        <v>2026</v>
      </c>
      <c r="AD1958" s="165" t="str">
        <f t="shared" si="225"/>
        <v/>
      </c>
    </row>
    <row r="1959" spans="1:30" ht="15" customHeight="1" x14ac:dyDescent="0.25">
      <c r="A1959" s="102" t="s">
        <v>2215</v>
      </c>
      <c r="E1959" s="25" t="s">
        <v>296</v>
      </c>
      <c r="F1959" s="25" t="s">
        <v>306</v>
      </c>
      <c r="G1959" s="25" t="s">
        <v>11</v>
      </c>
      <c r="H1959" s="48" t="str">
        <f t="shared" si="229"/>
        <v>152651-2</v>
      </c>
      <c r="I1959" s="25">
        <v>1</v>
      </c>
      <c r="J1959" s="25" t="s">
        <v>1143</v>
      </c>
      <c r="K1959" s="25" t="s">
        <v>1486</v>
      </c>
      <c r="M1959" s="48">
        <f>_xlfn.XLOOKUP(BASE!$A2691,dd_carteira_fundição!A:A,dd_carteira_fundição!G:G,"",0)</f>
        <v>2</v>
      </c>
      <c r="N1959" s="48" t="s">
        <v>1164</v>
      </c>
      <c r="R1959" s="47" t="s">
        <v>1690</v>
      </c>
      <c r="S1959" s="47" t="s">
        <v>1229</v>
      </c>
      <c r="T1959" s="164">
        <v>395</v>
      </c>
      <c r="U1959" s="47" t="str">
        <f>IFERROR(INDEX('TAXA DE OCUP. RECUR.'!$F$1:$F$60, MATCH(T1959, 'TAXA DE OCUP. RECUR.'!$E$1:$E$60, 0)),"")</f>
        <v>TORNO VERT. SCHIESS KZ-200   2000 - [395]</v>
      </c>
      <c r="V1959" s="165">
        <v>12.5</v>
      </c>
      <c r="W1959"/>
      <c r="X1959" s="229">
        <v>46190</v>
      </c>
      <c r="Y1959" s="229">
        <f>X1959</f>
        <v>46190</v>
      </c>
      <c r="Z1959" s="47">
        <f t="shared" si="226"/>
        <v>25</v>
      </c>
      <c r="AA1959" s="47">
        <f t="shared" si="227"/>
        <v>25</v>
      </c>
      <c r="AB1959" s="47" t="str">
        <f t="shared" si="220"/>
        <v>jun</v>
      </c>
      <c r="AC1959" s="47" t="str">
        <f t="shared" si="221"/>
        <v>2026</v>
      </c>
      <c r="AD1959" s="165">
        <f t="shared" si="225"/>
        <v>1</v>
      </c>
    </row>
    <row r="1960" spans="1:30" ht="15" customHeight="1" x14ac:dyDescent="0.25">
      <c r="A1960" s="102" t="s">
        <v>2215</v>
      </c>
      <c r="E1960" s="25" t="s">
        <v>296</v>
      </c>
      <c r="F1960" s="25" t="s">
        <v>306</v>
      </c>
      <c r="G1960" s="25" t="s">
        <v>11</v>
      </c>
      <c r="H1960" s="48" t="str">
        <f t="shared" si="229"/>
        <v>152651-2</v>
      </c>
      <c r="I1960" s="25">
        <v>1</v>
      </c>
      <c r="J1960" s="25" t="s">
        <v>1143</v>
      </c>
      <c r="K1960" s="25" t="s">
        <v>1486</v>
      </c>
      <c r="M1960" s="48">
        <f>_xlfn.XLOOKUP(BASE!$A2692,dd_carteira_fundição!A:A,dd_carteira_fundição!G:G,"",0)</f>
        <v>2</v>
      </c>
      <c r="N1960" s="48" t="s">
        <v>1164</v>
      </c>
      <c r="R1960" s="47" t="s">
        <v>1690</v>
      </c>
      <c r="S1960" s="47" t="s">
        <v>1231</v>
      </c>
      <c r="T1960" s="164">
        <v>74</v>
      </c>
      <c r="U1960" s="47" t="s">
        <v>1352</v>
      </c>
      <c r="V1960" s="165">
        <v>0.41666666666666669</v>
      </c>
      <c r="W1960"/>
      <c r="X1960" s="229">
        <v>46190</v>
      </c>
      <c r="Y1960" s="229"/>
      <c r="Z1960" s="47">
        <f t="shared" si="226"/>
        <v>25</v>
      </c>
      <c r="AA1960" s="47" t="str">
        <f t="shared" si="227"/>
        <v/>
      </c>
      <c r="AB1960" s="47" t="str">
        <f t="shared" si="220"/>
        <v>jun</v>
      </c>
      <c r="AC1960" s="47" t="str">
        <f t="shared" si="221"/>
        <v>2026</v>
      </c>
      <c r="AD1960" s="165" t="str">
        <f t="shared" si="225"/>
        <v/>
      </c>
    </row>
    <row r="1961" spans="1:30" x14ac:dyDescent="0.25">
      <c r="A1961" s="102" t="s">
        <v>2215</v>
      </c>
      <c r="E1961" s="25" t="s">
        <v>296</v>
      </c>
      <c r="F1961" s="25" t="s">
        <v>306</v>
      </c>
      <c r="G1961" s="25" t="s">
        <v>11</v>
      </c>
      <c r="H1961" s="48" t="str">
        <f t="shared" si="229"/>
        <v>152651-2</v>
      </c>
      <c r="I1961" s="25">
        <v>1</v>
      </c>
      <c r="J1961" s="25" t="s">
        <v>1143</v>
      </c>
      <c r="K1961" s="25" t="s">
        <v>1486</v>
      </c>
      <c r="M1961" s="48">
        <f>_xlfn.XLOOKUP(BASE!$A2693,dd_carteira_fundição!A:A,dd_carteira_fundição!G:G,"",0)</f>
        <v>2</v>
      </c>
      <c r="N1961" s="48" t="s">
        <v>1164</v>
      </c>
      <c r="R1961" s="47" t="s">
        <v>158</v>
      </c>
      <c r="S1961" s="47" t="s">
        <v>158</v>
      </c>
      <c r="T1961" s="164">
        <v>2</v>
      </c>
      <c r="U1961" s="47" t="str">
        <f>IFERROR(INDEX('TAXA DE OCUP. RECUR.'!$F$1:$F$60, MATCH(T1961, 'TAXA DE OCUP. RECUR.'!$E$1:$E$60, 0)),"")</f>
        <v>EXPEDIÇÃO</v>
      </c>
      <c r="V1961" s="165">
        <v>1</v>
      </c>
      <c r="W1961"/>
      <c r="X1961" s="229">
        <v>46209</v>
      </c>
      <c r="Y1961" s="229"/>
      <c r="Z1961" s="47">
        <f t="shared" si="226"/>
        <v>28</v>
      </c>
      <c r="AA1961" s="47" t="str">
        <f t="shared" si="227"/>
        <v/>
      </c>
      <c r="AB1961" s="47" t="str">
        <f t="shared" si="220"/>
        <v>jul</v>
      </c>
      <c r="AC1961" s="47" t="str">
        <f t="shared" si="221"/>
        <v>2026</v>
      </c>
      <c r="AD1961" s="165" t="str">
        <f t="shared" si="225"/>
        <v/>
      </c>
    </row>
    <row r="1962" spans="1:30" x14ac:dyDescent="0.25">
      <c r="A1962" s="102" t="s">
        <v>2216</v>
      </c>
      <c r="E1962" s="25" t="s">
        <v>296</v>
      </c>
      <c r="F1962" s="25" t="s">
        <v>306</v>
      </c>
      <c r="G1962" s="25" t="s">
        <v>11</v>
      </c>
      <c r="H1962" s="48" t="str">
        <f t="shared" si="229"/>
        <v>152651-2</v>
      </c>
      <c r="I1962" s="25">
        <v>1</v>
      </c>
      <c r="J1962" s="25" t="s">
        <v>1143</v>
      </c>
      <c r="K1962" s="25" t="s">
        <v>1486</v>
      </c>
      <c r="M1962" s="48">
        <f>_xlfn.XLOOKUP(BASE!$A2694,dd_carteira_fundição!A:A,dd_carteira_fundição!G:G,"",0)</f>
        <v>2</v>
      </c>
      <c r="N1962" s="48" t="s">
        <v>1164</v>
      </c>
      <c r="R1962" s="47" t="s">
        <v>1687</v>
      </c>
      <c r="S1962" s="48" t="s">
        <v>1156</v>
      </c>
      <c r="T1962" s="164">
        <v>1</v>
      </c>
      <c r="U1962" s="47" t="str">
        <f>IFERROR(INDEX('TAXA DE OCUP. RECUR.'!$F$1:$F$60, MATCH(T1962, 'TAXA DE OCUP. RECUR.'!$E$1:$E$60, 0)),"")</f>
        <v>FUNDIÇÃO MORENO</v>
      </c>
      <c r="V1962" s="165">
        <v>1</v>
      </c>
      <c r="W1962"/>
      <c r="X1962" s="229">
        <v>46205</v>
      </c>
      <c r="Y1962" s="229"/>
      <c r="Z1962" s="47">
        <f t="shared" si="226"/>
        <v>27</v>
      </c>
      <c r="AA1962" s="47" t="str">
        <f t="shared" si="227"/>
        <v/>
      </c>
      <c r="AB1962" s="47" t="str">
        <f t="shared" si="220"/>
        <v>jul</v>
      </c>
      <c r="AC1962" s="47" t="str">
        <f t="shared" si="221"/>
        <v>2026</v>
      </c>
      <c r="AD1962" s="165" t="str">
        <f t="shared" si="225"/>
        <v/>
      </c>
    </row>
    <row r="1963" spans="1:30" x14ac:dyDescent="0.25">
      <c r="A1963" s="102" t="s">
        <v>2216</v>
      </c>
      <c r="E1963" s="25" t="s">
        <v>296</v>
      </c>
      <c r="F1963" s="25" t="s">
        <v>306</v>
      </c>
      <c r="G1963" s="25" t="s">
        <v>11</v>
      </c>
      <c r="H1963" s="48" t="str">
        <f t="shared" si="229"/>
        <v>152651-2</v>
      </c>
      <c r="I1963" s="25">
        <v>1</v>
      </c>
      <c r="J1963" s="25" t="s">
        <v>1143</v>
      </c>
      <c r="K1963" s="25" t="s">
        <v>1486</v>
      </c>
      <c r="M1963" s="48">
        <f>_xlfn.XLOOKUP(BASE!$A2695,dd_carteira_fundição!A:A,dd_carteira_fundição!G:G,"",0)</f>
        <v>2</v>
      </c>
      <c r="N1963" s="48" t="s">
        <v>1164</v>
      </c>
      <c r="R1963" s="47" t="s">
        <v>1690</v>
      </c>
      <c r="S1963" s="47" t="s">
        <v>1229</v>
      </c>
      <c r="T1963" s="164">
        <v>395</v>
      </c>
      <c r="U1963" s="47" t="str">
        <f>IFERROR(INDEX('TAXA DE OCUP. RECUR.'!$F$1:$F$60, MATCH(T1963, 'TAXA DE OCUP. RECUR.'!$E$1:$E$60, 0)),"")</f>
        <v>TORNO VERT. SCHIESS KZ-200   2000 - [395]</v>
      </c>
      <c r="V1963" s="165">
        <v>12.5</v>
      </c>
      <c r="W1963"/>
      <c r="X1963" s="229">
        <v>46190</v>
      </c>
      <c r="Y1963" s="229">
        <f>X1963</f>
        <v>46190</v>
      </c>
      <c r="Z1963" s="47">
        <f t="shared" si="226"/>
        <v>25</v>
      </c>
      <c r="AA1963" s="47">
        <f t="shared" si="227"/>
        <v>25</v>
      </c>
      <c r="AB1963" s="47" t="str">
        <f t="shared" si="220"/>
        <v>jun</v>
      </c>
      <c r="AC1963" s="47" t="str">
        <f t="shared" si="221"/>
        <v>2026</v>
      </c>
      <c r="AD1963" s="165">
        <f t="shared" si="225"/>
        <v>1</v>
      </c>
    </row>
    <row r="1964" spans="1:30" x14ac:dyDescent="0.25">
      <c r="A1964" s="102" t="s">
        <v>2216</v>
      </c>
      <c r="E1964" s="25" t="s">
        <v>296</v>
      </c>
      <c r="F1964" s="25" t="s">
        <v>306</v>
      </c>
      <c r="G1964" s="25" t="s">
        <v>11</v>
      </c>
      <c r="H1964" s="48" t="str">
        <f t="shared" si="229"/>
        <v>152651-2</v>
      </c>
      <c r="I1964" s="25">
        <v>1</v>
      </c>
      <c r="J1964" s="25" t="s">
        <v>1143</v>
      </c>
      <c r="K1964" s="25" t="s">
        <v>1486</v>
      </c>
      <c r="M1964" s="48">
        <f>_xlfn.XLOOKUP(BASE!$A2696,dd_carteira_fundição!A:A,dd_carteira_fundição!G:G,"",0)</f>
        <v>2</v>
      </c>
      <c r="N1964" s="48" t="s">
        <v>1164</v>
      </c>
      <c r="R1964" s="47" t="s">
        <v>1690</v>
      </c>
      <c r="S1964" s="47" t="s">
        <v>1231</v>
      </c>
      <c r="T1964" s="164">
        <v>74</v>
      </c>
      <c r="U1964" s="47" t="s">
        <v>1352</v>
      </c>
      <c r="V1964" s="165">
        <v>0.41666666666666669</v>
      </c>
      <c r="W1964"/>
      <c r="X1964" s="229">
        <v>46190</v>
      </c>
      <c r="Y1964" s="229"/>
      <c r="Z1964" s="47">
        <f t="shared" si="226"/>
        <v>25</v>
      </c>
      <c r="AA1964" s="47" t="str">
        <f t="shared" si="227"/>
        <v/>
      </c>
      <c r="AB1964" s="47" t="str">
        <f t="shared" ref="AB1964:AB2027" si="230">IFERROR(IF(X1964="","",TEXT(X1964,"MMM")),"")</f>
        <v>jun</v>
      </c>
      <c r="AC1964" s="47" t="str">
        <f t="shared" ref="AC1964:AC2027" si="231">IFERROR(IF(X1964="","",TEXT(X1964,"AAAA")),"")</f>
        <v>2026</v>
      </c>
      <c r="AD1964" s="165" t="str">
        <f t="shared" si="225"/>
        <v/>
      </c>
    </row>
    <row r="1965" spans="1:30" x14ac:dyDescent="0.25">
      <c r="A1965" s="102" t="s">
        <v>2216</v>
      </c>
      <c r="E1965" s="25" t="s">
        <v>296</v>
      </c>
      <c r="F1965" s="25" t="s">
        <v>306</v>
      </c>
      <c r="G1965" s="25" t="s">
        <v>11</v>
      </c>
      <c r="H1965" s="48" t="str">
        <f t="shared" si="229"/>
        <v>152651-2</v>
      </c>
      <c r="I1965" s="25">
        <v>1</v>
      </c>
      <c r="J1965" s="25" t="s">
        <v>1143</v>
      </c>
      <c r="K1965" s="25" t="s">
        <v>1486</v>
      </c>
      <c r="M1965" s="48">
        <f>_xlfn.XLOOKUP(BASE!$A2697,dd_carteira_fundição!A:A,dd_carteira_fundição!G:G,"",0)</f>
        <v>2</v>
      </c>
      <c r="N1965" s="48" t="s">
        <v>1164</v>
      </c>
      <c r="R1965" s="47" t="s">
        <v>158</v>
      </c>
      <c r="S1965" s="47" t="s">
        <v>158</v>
      </c>
      <c r="T1965" s="164">
        <v>2</v>
      </c>
      <c r="U1965" s="47" t="str">
        <f>IFERROR(INDEX('TAXA DE OCUP. RECUR.'!$F$1:$F$60, MATCH(T1965, 'TAXA DE OCUP. RECUR.'!$E$1:$E$60, 0)),"")</f>
        <v>EXPEDIÇÃO</v>
      </c>
      <c r="V1965" s="165">
        <v>1</v>
      </c>
      <c r="W1965"/>
      <c r="X1965" s="229">
        <v>46209</v>
      </c>
      <c r="Y1965" s="229"/>
      <c r="Z1965" s="47">
        <f t="shared" si="226"/>
        <v>28</v>
      </c>
      <c r="AA1965" s="47" t="str">
        <f t="shared" si="227"/>
        <v/>
      </c>
      <c r="AB1965" s="47" t="str">
        <f t="shared" si="230"/>
        <v>jul</v>
      </c>
      <c r="AC1965" s="47" t="str">
        <f t="shared" si="231"/>
        <v>2026</v>
      </c>
      <c r="AD1965" s="165" t="str">
        <f t="shared" si="225"/>
        <v/>
      </c>
    </row>
    <row r="1966" spans="1:30" x14ac:dyDescent="0.25">
      <c r="A1966" s="102" t="s">
        <v>2217</v>
      </c>
      <c r="E1966" s="25" t="s">
        <v>296</v>
      </c>
      <c r="F1966" s="25" t="s">
        <v>306</v>
      </c>
      <c r="G1966" s="25" t="s">
        <v>11</v>
      </c>
      <c r="H1966" s="48" t="str">
        <f t="shared" si="229"/>
        <v>152651-2</v>
      </c>
      <c r="I1966" s="25">
        <v>1</v>
      </c>
      <c r="J1966" s="25" t="s">
        <v>1143</v>
      </c>
      <c r="K1966" s="25" t="s">
        <v>1486</v>
      </c>
      <c r="M1966" s="48">
        <f>_xlfn.XLOOKUP(BASE!$A2698,dd_carteira_fundição!A:A,dd_carteira_fundição!G:G,"",0)</f>
        <v>2</v>
      </c>
      <c r="N1966" s="48" t="s">
        <v>1164</v>
      </c>
      <c r="R1966" s="47" t="s">
        <v>1687</v>
      </c>
      <c r="S1966" s="48" t="s">
        <v>1156</v>
      </c>
      <c r="T1966" s="164">
        <v>1</v>
      </c>
      <c r="U1966" s="47" t="str">
        <f>IFERROR(INDEX('TAXA DE OCUP. RECUR.'!$F$1:$F$60, MATCH(T1966, 'TAXA DE OCUP. RECUR.'!$E$1:$E$60, 0)),"")</f>
        <v>FUNDIÇÃO MORENO</v>
      </c>
      <c r="V1966" s="165">
        <v>1</v>
      </c>
      <c r="W1966"/>
      <c r="X1966" s="229">
        <v>46205</v>
      </c>
      <c r="Y1966" s="229"/>
      <c r="Z1966" s="47">
        <f t="shared" si="226"/>
        <v>27</v>
      </c>
      <c r="AA1966" s="47" t="str">
        <f t="shared" si="227"/>
        <v/>
      </c>
      <c r="AB1966" s="47" t="str">
        <f t="shared" si="230"/>
        <v>jul</v>
      </c>
      <c r="AC1966" s="47" t="str">
        <f t="shared" si="231"/>
        <v>2026</v>
      </c>
      <c r="AD1966" s="165" t="str">
        <f t="shared" si="225"/>
        <v/>
      </c>
    </row>
    <row r="1967" spans="1:30" x14ac:dyDescent="0.25">
      <c r="A1967" s="102" t="s">
        <v>2217</v>
      </c>
      <c r="E1967" s="25" t="s">
        <v>296</v>
      </c>
      <c r="F1967" s="25" t="s">
        <v>306</v>
      </c>
      <c r="G1967" s="25" t="s">
        <v>11</v>
      </c>
      <c r="H1967" s="48" t="str">
        <f t="shared" si="229"/>
        <v>152651-1</v>
      </c>
      <c r="I1967" s="25">
        <v>1</v>
      </c>
      <c r="J1967" s="25" t="s">
        <v>1143</v>
      </c>
      <c r="K1967" s="25" t="s">
        <v>1486</v>
      </c>
      <c r="M1967" s="48">
        <f>_xlfn.XLOOKUP(BASE!$A2699,dd_carteira_fundição!A:A,dd_carteira_fundição!G:G,"",0)</f>
        <v>1</v>
      </c>
      <c r="N1967" s="48" t="s">
        <v>1164</v>
      </c>
      <c r="R1967" s="47" t="s">
        <v>1690</v>
      </c>
      <c r="S1967" s="47" t="s">
        <v>1229</v>
      </c>
      <c r="T1967" s="164">
        <v>395</v>
      </c>
      <c r="U1967" s="47" t="str">
        <f>IFERROR(INDEX('TAXA DE OCUP. RECUR.'!$F$1:$F$60, MATCH(T1967, 'TAXA DE OCUP. RECUR.'!$E$1:$E$60, 0)),"")</f>
        <v>TORNO VERT. SCHIESS KZ-200   2000 - [395]</v>
      </c>
      <c r="V1967" s="165">
        <v>12.5</v>
      </c>
      <c r="W1967"/>
      <c r="X1967" s="229">
        <v>46190</v>
      </c>
      <c r="Y1967" s="229">
        <f t="shared" ref="Y1967:Y1977" si="232">X1967</f>
        <v>46190</v>
      </c>
      <c r="Z1967" s="47">
        <f t="shared" si="226"/>
        <v>25</v>
      </c>
      <c r="AA1967" s="47">
        <v>23</v>
      </c>
      <c r="AB1967" s="47" t="str">
        <f t="shared" si="230"/>
        <v>jun</v>
      </c>
      <c r="AC1967" s="47" t="str">
        <f t="shared" si="231"/>
        <v>2026</v>
      </c>
      <c r="AD1967" s="165">
        <f t="shared" si="225"/>
        <v>1</v>
      </c>
    </row>
    <row r="1968" spans="1:30" x14ac:dyDescent="0.25">
      <c r="A1968" s="102" t="s">
        <v>2217</v>
      </c>
      <c r="E1968" s="25" t="s">
        <v>296</v>
      </c>
      <c r="F1968" s="25" t="s">
        <v>306</v>
      </c>
      <c r="G1968" s="25" t="s">
        <v>11</v>
      </c>
      <c r="H1968" s="48" t="str">
        <f t="shared" si="229"/>
        <v>152651-1</v>
      </c>
      <c r="I1968" s="25">
        <v>1</v>
      </c>
      <c r="J1968" s="25" t="s">
        <v>1143</v>
      </c>
      <c r="K1968" s="25" t="s">
        <v>1486</v>
      </c>
      <c r="M1968" s="48">
        <f>_xlfn.XLOOKUP(BASE!$A2700,dd_carteira_fundição!A:A,dd_carteira_fundição!G:G,"",0)</f>
        <v>1</v>
      </c>
      <c r="N1968" s="48" t="s">
        <v>1164</v>
      </c>
      <c r="R1968" s="47" t="s">
        <v>1690</v>
      </c>
      <c r="S1968" s="47" t="s">
        <v>1231</v>
      </c>
      <c r="T1968" s="164">
        <v>74</v>
      </c>
      <c r="U1968" s="47" t="s">
        <v>1352</v>
      </c>
      <c r="V1968" s="165">
        <v>0.41666666666666669</v>
      </c>
      <c r="W1968"/>
      <c r="X1968" s="229">
        <v>46190</v>
      </c>
      <c r="Y1968" s="229">
        <f t="shared" si="232"/>
        <v>46190</v>
      </c>
      <c r="Z1968" s="47">
        <f t="shared" si="226"/>
        <v>25</v>
      </c>
      <c r="AA1968" s="47">
        <v>23</v>
      </c>
      <c r="AB1968" s="47" t="str">
        <f t="shared" si="230"/>
        <v>jun</v>
      </c>
      <c r="AC1968" s="47" t="str">
        <f t="shared" si="231"/>
        <v>2026</v>
      </c>
      <c r="AD1968" s="165">
        <f t="shared" si="225"/>
        <v>1</v>
      </c>
    </row>
    <row r="1969" spans="1:30" x14ac:dyDescent="0.25">
      <c r="A1969" s="102" t="s">
        <v>2217</v>
      </c>
      <c r="E1969" s="25" t="s">
        <v>296</v>
      </c>
      <c r="F1969" s="25" t="s">
        <v>306</v>
      </c>
      <c r="G1969" s="25" t="s">
        <v>11</v>
      </c>
      <c r="H1969" s="48" t="str">
        <f t="shared" si="229"/>
        <v>152651-1</v>
      </c>
      <c r="I1969" s="25">
        <v>1</v>
      </c>
      <c r="J1969" s="25" t="s">
        <v>1143</v>
      </c>
      <c r="K1969" s="25" t="s">
        <v>1486</v>
      </c>
      <c r="M1969" s="48">
        <f>_xlfn.XLOOKUP(BASE!$A2701,dd_carteira_fundição!A:A,dd_carteira_fundição!G:G,"",0)</f>
        <v>1</v>
      </c>
      <c r="N1969" s="48" t="s">
        <v>1164</v>
      </c>
      <c r="R1969" s="47" t="s">
        <v>158</v>
      </c>
      <c r="S1969" s="47" t="s">
        <v>158</v>
      </c>
      <c r="T1969" s="164">
        <v>2</v>
      </c>
      <c r="U1969" s="47" t="str">
        <f>IFERROR(INDEX('TAXA DE OCUP. RECUR.'!$F$1:$F$60, MATCH(T1969, 'TAXA DE OCUP. RECUR.'!$E$1:$E$60, 0)),"")</f>
        <v>EXPEDIÇÃO</v>
      </c>
      <c r="V1969" s="165">
        <v>1</v>
      </c>
      <c r="W1969"/>
      <c r="X1969" s="229">
        <v>46209</v>
      </c>
      <c r="Y1969" s="229">
        <f t="shared" si="232"/>
        <v>46209</v>
      </c>
      <c r="Z1969" s="47">
        <f t="shared" si="226"/>
        <v>28</v>
      </c>
      <c r="AA1969" s="47">
        <v>23</v>
      </c>
      <c r="AB1969" s="47" t="str">
        <f t="shared" si="230"/>
        <v>jul</v>
      </c>
      <c r="AC1969" s="47" t="str">
        <f t="shared" si="231"/>
        <v>2026</v>
      </c>
      <c r="AD1969" s="165">
        <f t="shared" si="225"/>
        <v>1</v>
      </c>
    </row>
    <row r="1970" spans="1:30" x14ac:dyDescent="0.25">
      <c r="A1970" s="102" t="s">
        <v>2218</v>
      </c>
      <c r="E1970" s="25" t="s">
        <v>296</v>
      </c>
      <c r="F1970" s="25" t="s">
        <v>306</v>
      </c>
      <c r="G1970" s="25" t="s">
        <v>11</v>
      </c>
      <c r="H1970" s="48" t="str">
        <f t="shared" si="229"/>
        <v>152651-1</v>
      </c>
      <c r="I1970" s="25">
        <v>1</v>
      </c>
      <c r="J1970" s="25" t="s">
        <v>1143</v>
      </c>
      <c r="K1970" s="25" t="s">
        <v>1486</v>
      </c>
      <c r="M1970" s="48">
        <f>_xlfn.XLOOKUP(BASE!$A2702,dd_carteira_fundição!A:A,dd_carteira_fundição!G:G,"",0)</f>
        <v>1</v>
      </c>
      <c r="N1970" s="48" t="s">
        <v>1164</v>
      </c>
      <c r="R1970" s="47" t="s">
        <v>1687</v>
      </c>
      <c r="S1970" s="48" t="s">
        <v>1156</v>
      </c>
      <c r="T1970" s="164">
        <v>1</v>
      </c>
      <c r="U1970" s="47" t="str">
        <f>IFERROR(INDEX('TAXA DE OCUP. RECUR.'!$F$1:$F$60, MATCH(T1970, 'TAXA DE OCUP. RECUR.'!$E$1:$E$60, 0)),"")</f>
        <v>FUNDIÇÃO MORENO</v>
      </c>
      <c r="V1970" s="165">
        <v>1</v>
      </c>
      <c r="W1970"/>
      <c r="X1970" s="229">
        <v>46205</v>
      </c>
      <c r="Y1970" s="229">
        <f t="shared" si="232"/>
        <v>46205</v>
      </c>
      <c r="Z1970" s="47">
        <f t="shared" si="226"/>
        <v>27</v>
      </c>
      <c r="AA1970" s="47">
        <v>23</v>
      </c>
      <c r="AB1970" s="47" t="str">
        <f t="shared" si="230"/>
        <v>jul</v>
      </c>
      <c r="AC1970" s="47" t="str">
        <f t="shared" si="231"/>
        <v>2026</v>
      </c>
      <c r="AD1970" s="165">
        <f t="shared" si="225"/>
        <v>1</v>
      </c>
    </row>
    <row r="1971" spans="1:30" x14ac:dyDescent="0.25">
      <c r="A1971" s="102" t="s">
        <v>2218</v>
      </c>
      <c r="E1971" s="25" t="s">
        <v>296</v>
      </c>
      <c r="F1971" s="25" t="s">
        <v>306</v>
      </c>
      <c r="G1971" s="25" t="s">
        <v>11</v>
      </c>
      <c r="H1971" s="48" t="str">
        <f t="shared" si="229"/>
        <v>152651-1</v>
      </c>
      <c r="I1971" s="25">
        <v>1</v>
      </c>
      <c r="J1971" s="25" t="s">
        <v>1143</v>
      </c>
      <c r="K1971" s="25" t="s">
        <v>1486</v>
      </c>
      <c r="M1971" s="48">
        <f>_xlfn.XLOOKUP(BASE!$A2703,dd_carteira_fundição!A:A,dd_carteira_fundição!G:G,"",0)</f>
        <v>1</v>
      </c>
      <c r="N1971" s="48" t="s">
        <v>1164</v>
      </c>
      <c r="R1971" s="47" t="s">
        <v>1690</v>
      </c>
      <c r="S1971" s="47" t="s">
        <v>1229</v>
      </c>
      <c r="T1971" s="164">
        <v>395</v>
      </c>
      <c r="U1971" s="47" t="str">
        <f>IFERROR(INDEX('TAXA DE OCUP. RECUR.'!$F$1:$F$60, MATCH(T1971, 'TAXA DE OCUP. RECUR.'!$E$1:$E$60, 0)),"")</f>
        <v>TORNO VERT. SCHIESS KZ-200   2000 - [395]</v>
      </c>
      <c r="V1971" s="165">
        <v>12.5</v>
      </c>
      <c r="W1971"/>
      <c r="X1971" s="229">
        <v>46190</v>
      </c>
      <c r="Y1971" s="229">
        <f t="shared" si="232"/>
        <v>46190</v>
      </c>
      <c r="Z1971" s="47">
        <f t="shared" si="226"/>
        <v>25</v>
      </c>
      <c r="AA1971" s="47">
        <v>23</v>
      </c>
      <c r="AB1971" s="47" t="str">
        <f t="shared" si="230"/>
        <v>jun</v>
      </c>
      <c r="AC1971" s="47" t="str">
        <f t="shared" si="231"/>
        <v>2026</v>
      </c>
      <c r="AD1971" s="165">
        <f t="shared" si="225"/>
        <v>1</v>
      </c>
    </row>
    <row r="1972" spans="1:30" x14ac:dyDescent="0.25">
      <c r="A1972" s="102" t="s">
        <v>2218</v>
      </c>
      <c r="E1972" s="25" t="s">
        <v>296</v>
      </c>
      <c r="F1972" s="25" t="s">
        <v>306</v>
      </c>
      <c r="G1972" s="25" t="s">
        <v>11</v>
      </c>
      <c r="H1972" s="48" t="str">
        <f t="shared" si="229"/>
        <v>152651-1</v>
      </c>
      <c r="I1972" s="25">
        <v>1</v>
      </c>
      <c r="J1972" s="25" t="s">
        <v>1143</v>
      </c>
      <c r="K1972" s="25" t="s">
        <v>1486</v>
      </c>
      <c r="M1972" s="48">
        <f>_xlfn.XLOOKUP(BASE!$A2704,dd_carteira_fundição!A:A,dd_carteira_fundição!G:G,"",0)</f>
        <v>1</v>
      </c>
      <c r="N1972" s="48" t="s">
        <v>1164</v>
      </c>
      <c r="R1972" s="47" t="s">
        <v>1690</v>
      </c>
      <c r="S1972" s="47" t="s">
        <v>1231</v>
      </c>
      <c r="T1972" s="164">
        <v>74</v>
      </c>
      <c r="U1972" s="47" t="s">
        <v>1352</v>
      </c>
      <c r="V1972" s="165">
        <v>0.41666666666666669</v>
      </c>
      <c r="W1972"/>
      <c r="X1972" s="229">
        <v>46190</v>
      </c>
      <c r="Y1972" s="229">
        <f t="shared" si="232"/>
        <v>46190</v>
      </c>
      <c r="Z1972" s="47">
        <f t="shared" si="226"/>
        <v>25</v>
      </c>
      <c r="AA1972" s="47">
        <v>23</v>
      </c>
      <c r="AB1972" s="47" t="str">
        <f t="shared" si="230"/>
        <v>jun</v>
      </c>
      <c r="AC1972" s="47" t="str">
        <f t="shared" si="231"/>
        <v>2026</v>
      </c>
      <c r="AD1972" s="165">
        <f t="shared" si="225"/>
        <v>1</v>
      </c>
    </row>
    <row r="1973" spans="1:30" x14ac:dyDescent="0.25">
      <c r="A1973" s="102" t="s">
        <v>2218</v>
      </c>
      <c r="E1973" s="25" t="s">
        <v>296</v>
      </c>
      <c r="F1973" s="25" t="s">
        <v>306</v>
      </c>
      <c r="G1973" s="25" t="s">
        <v>11</v>
      </c>
      <c r="H1973" s="48" t="str">
        <f t="shared" si="229"/>
        <v>152651-1</v>
      </c>
      <c r="I1973" s="25">
        <v>1</v>
      </c>
      <c r="J1973" s="25" t="s">
        <v>1143</v>
      </c>
      <c r="K1973" s="25" t="s">
        <v>1486</v>
      </c>
      <c r="M1973" s="48">
        <f>_xlfn.XLOOKUP(BASE!$A2705,dd_carteira_fundição!A:A,dd_carteira_fundição!G:G,"",0)</f>
        <v>1</v>
      </c>
      <c r="N1973" s="48" t="s">
        <v>1164</v>
      </c>
      <c r="R1973" s="47" t="s">
        <v>158</v>
      </c>
      <c r="S1973" s="47" t="s">
        <v>158</v>
      </c>
      <c r="T1973" s="164">
        <v>2</v>
      </c>
      <c r="U1973" s="47" t="str">
        <f>IFERROR(INDEX('TAXA DE OCUP. RECUR.'!$F$1:$F$60, MATCH(T1973, 'TAXA DE OCUP. RECUR.'!$E$1:$E$60, 0)),"")</f>
        <v>EXPEDIÇÃO</v>
      </c>
      <c r="V1973" s="165">
        <v>1</v>
      </c>
      <c r="W1973"/>
      <c r="X1973" s="229">
        <v>46209</v>
      </c>
      <c r="Y1973" s="229">
        <f t="shared" si="232"/>
        <v>46209</v>
      </c>
      <c r="Z1973" s="47">
        <f t="shared" si="226"/>
        <v>28</v>
      </c>
      <c r="AA1973" s="47">
        <v>23</v>
      </c>
      <c r="AB1973" s="47" t="str">
        <f t="shared" si="230"/>
        <v>jul</v>
      </c>
      <c r="AC1973" s="47" t="str">
        <f t="shared" si="231"/>
        <v>2026</v>
      </c>
      <c r="AD1973" s="165">
        <f t="shared" si="225"/>
        <v>1</v>
      </c>
    </row>
    <row r="1974" spans="1:30" x14ac:dyDescent="0.25">
      <c r="A1974" s="102" t="s">
        <v>2219</v>
      </c>
      <c r="E1974" s="25" t="s">
        <v>296</v>
      </c>
      <c r="F1974" s="25" t="s">
        <v>306</v>
      </c>
      <c r="G1974" s="25" t="s">
        <v>11</v>
      </c>
      <c r="H1974" s="48" t="str">
        <f t="shared" si="229"/>
        <v>152651-1</v>
      </c>
      <c r="I1974" s="25">
        <v>1</v>
      </c>
      <c r="J1974" s="25" t="s">
        <v>1143</v>
      </c>
      <c r="K1974" s="25" t="s">
        <v>1486</v>
      </c>
      <c r="M1974" s="48">
        <f>_xlfn.XLOOKUP(BASE!$A2706,dd_carteira_fundição!A:A,dd_carteira_fundição!G:G,"",0)</f>
        <v>1</v>
      </c>
      <c r="N1974" s="48" t="s">
        <v>1164</v>
      </c>
      <c r="R1974" s="47" t="s">
        <v>1687</v>
      </c>
      <c r="S1974" s="48" t="s">
        <v>1156</v>
      </c>
      <c r="T1974" s="164">
        <v>1</v>
      </c>
      <c r="U1974" s="47" t="str">
        <f>IFERROR(INDEX('TAXA DE OCUP. RECUR.'!$F$1:$F$60, MATCH(T1974, 'TAXA DE OCUP. RECUR.'!$E$1:$E$60, 0)),"")</f>
        <v>FUNDIÇÃO MORENO</v>
      </c>
      <c r="V1974" s="165">
        <v>1</v>
      </c>
      <c r="W1974"/>
      <c r="X1974" s="229">
        <v>46205</v>
      </c>
      <c r="Y1974" s="229">
        <f t="shared" si="232"/>
        <v>46205</v>
      </c>
      <c r="Z1974" s="47">
        <f t="shared" si="226"/>
        <v>27</v>
      </c>
      <c r="AA1974" s="47">
        <v>23</v>
      </c>
      <c r="AB1974" s="47" t="str">
        <f t="shared" si="230"/>
        <v>jul</v>
      </c>
      <c r="AC1974" s="47" t="str">
        <f t="shared" si="231"/>
        <v>2026</v>
      </c>
      <c r="AD1974" s="165">
        <f t="shared" si="225"/>
        <v>1</v>
      </c>
    </row>
    <row r="1975" spans="1:30" x14ac:dyDescent="0.25">
      <c r="A1975" s="102" t="s">
        <v>2219</v>
      </c>
      <c r="E1975" s="25" t="s">
        <v>296</v>
      </c>
      <c r="F1975" s="25" t="s">
        <v>306</v>
      </c>
      <c r="G1975" s="25" t="s">
        <v>11</v>
      </c>
      <c r="H1975" s="48" t="str">
        <f t="shared" si="229"/>
        <v>152651-1</v>
      </c>
      <c r="I1975" s="25">
        <v>1</v>
      </c>
      <c r="J1975" s="25" t="s">
        <v>1143</v>
      </c>
      <c r="K1975" s="25" t="s">
        <v>1486</v>
      </c>
      <c r="M1975" s="48">
        <f>_xlfn.XLOOKUP(BASE!$A2707,dd_carteira_fundição!A:A,dd_carteira_fundição!G:G,"",0)</f>
        <v>1</v>
      </c>
      <c r="N1975" s="48" t="s">
        <v>1164</v>
      </c>
      <c r="R1975" s="47" t="s">
        <v>1690</v>
      </c>
      <c r="S1975" s="47" t="s">
        <v>1229</v>
      </c>
      <c r="T1975" s="164">
        <v>395</v>
      </c>
      <c r="U1975" s="47" t="str">
        <f>IFERROR(INDEX('TAXA DE OCUP. RECUR.'!$F$1:$F$60, MATCH(T1975, 'TAXA DE OCUP. RECUR.'!$E$1:$E$60, 0)),"")</f>
        <v>TORNO VERT. SCHIESS KZ-200   2000 - [395]</v>
      </c>
      <c r="V1975" s="165">
        <v>12.5</v>
      </c>
      <c r="W1975"/>
      <c r="X1975" s="229">
        <v>46190</v>
      </c>
      <c r="Y1975" s="229">
        <f t="shared" si="232"/>
        <v>46190</v>
      </c>
      <c r="Z1975" s="47">
        <f t="shared" si="226"/>
        <v>25</v>
      </c>
      <c r="AA1975" s="47">
        <v>23</v>
      </c>
      <c r="AB1975" s="47" t="str">
        <f t="shared" si="230"/>
        <v>jun</v>
      </c>
      <c r="AC1975" s="47" t="str">
        <f t="shared" si="231"/>
        <v>2026</v>
      </c>
      <c r="AD1975" s="165">
        <f t="shared" si="225"/>
        <v>1</v>
      </c>
    </row>
    <row r="1976" spans="1:30" x14ac:dyDescent="0.25">
      <c r="A1976" s="102" t="s">
        <v>2219</v>
      </c>
      <c r="E1976" s="25" t="s">
        <v>296</v>
      </c>
      <c r="F1976" s="25" t="s">
        <v>306</v>
      </c>
      <c r="G1976" s="25" t="s">
        <v>11</v>
      </c>
      <c r="H1976" s="48" t="str">
        <f t="shared" si="229"/>
        <v>152651-1</v>
      </c>
      <c r="I1976" s="25">
        <v>1</v>
      </c>
      <c r="J1976" s="25" t="s">
        <v>1143</v>
      </c>
      <c r="K1976" s="25" t="s">
        <v>1486</v>
      </c>
      <c r="M1976" s="48">
        <f>_xlfn.XLOOKUP(BASE!$A2708,dd_carteira_fundição!A:A,dd_carteira_fundição!G:G,"",0)</f>
        <v>1</v>
      </c>
      <c r="N1976" s="48" t="s">
        <v>1164</v>
      </c>
      <c r="R1976" s="47" t="s">
        <v>1690</v>
      </c>
      <c r="S1976" s="47" t="s">
        <v>1231</v>
      </c>
      <c r="T1976" s="164">
        <v>74</v>
      </c>
      <c r="U1976" s="47" t="s">
        <v>1352</v>
      </c>
      <c r="V1976" s="165">
        <v>0.41666666666666669</v>
      </c>
      <c r="W1976"/>
      <c r="X1976" s="229">
        <v>46190</v>
      </c>
      <c r="Y1976" s="229">
        <f t="shared" si="232"/>
        <v>46190</v>
      </c>
      <c r="Z1976" s="47">
        <f t="shared" si="226"/>
        <v>25</v>
      </c>
      <c r="AA1976" s="47">
        <v>23</v>
      </c>
      <c r="AB1976" s="47" t="str">
        <f t="shared" si="230"/>
        <v>jun</v>
      </c>
      <c r="AC1976" s="47" t="str">
        <f t="shared" si="231"/>
        <v>2026</v>
      </c>
      <c r="AD1976" s="165">
        <f t="shared" si="225"/>
        <v>1</v>
      </c>
    </row>
    <row r="1977" spans="1:30" x14ac:dyDescent="0.25">
      <c r="A1977" s="102" t="s">
        <v>2219</v>
      </c>
      <c r="E1977" s="25" t="s">
        <v>296</v>
      </c>
      <c r="F1977" s="25" t="s">
        <v>306</v>
      </c>
      <c r="G1977" s="25" t="s">
        <v>11</v>
      </c>
      <c r="H1977" s="48" t="str">
        <f t="shared" si="229"/>
        <v>152651-1</v>
      </c>
      <c r="I1977" s="25">
        <v>1</v>
      </c>
      <c r="J1977" s="25" t="s">
        <v>1143</v>
      </c>
      <c r="K1977" s="25" t="s">
        <v>1486</v>
      </c>
      <c r="M1977" s="48">
        <f>_xlfn.XLOOKUP(BASE!$A2709,dd_carteira_fundição!A:A,dd_carteira_fundição!G:G,"",0)</f>
        <v>1</v>
      </c>
      <c r="N1977" s="48" t="s">
        <v>1164</v>
      </c>
      <c r="R1977" s="47" t="s">
        <v>158</v>
      </c>
      <c r="S1977" s="47" t="s">
        <v>158</v>
      </c>
      <c r="T1977" s="164">
        <v>2</v>
      </c>
      <c r="U1977" s="47" t="str">
        <f>IFERROR(INDEX('TAXA DE OCUP. RECUR.'!$F$1:$F$60, MATCH(T1977, 'TAXA DE OCUP. RECUR.'!$E$1:$E$60, 0)),"")</f>
        <v>EXPEDIÇÃO</v>
      </c>
      <c r="V1977" s="165">
        <v>1</v>
      </c>
      <c r="W1977"/>
      <c r="X1977" s="229">
        <v>46209</v>
      </c>
      <c r="Y1977" s="229">
        <f t="shared" si="232"/>
        <v>46209</v>
      </c>
      <c r="Z1977" s="47">
        <f t="shared" si="226"/>
        <v>28</v>
      </c>
      <c r="AA1977" s="47">
        <v>23</v>
      </c>
      <c r="AB1977" s="47" t="str">
        <f t="shared" si="230"/>
        <v>jul</v>
      </c>
      <c r="AC1977" s="47" t="str">
        <f t="shared" si="231"/>
        <v>2026</v>
      </c>
      <c r="AD1977" s="165">
        <f t="shared" si="225"/>
        <v>1</v>
      </c>
    </row>
    <row r="1978" spans="1:30" x14ac:dyDescent="0.25">
      <c r="A1978" s="102" t="s">
        <v>2220</v>
      </c>
      <c r="E1978" s="25" t="s">
        <v>296</v>
      </c>
      <c r="F1978" s="25" t="s">
        <v>306</v>
      </c>
      <c r="G1978" s="25" t="s">
        <v>11</v>
      </c>
      <c r="H1978" s="48" t="str">
        <f t="shared" si="229"/>
        <v>152651-15</v>
      </c>
      <c r="I1978" s="25">
        <v>1</v>
      </c>
      <c r="J1978" s="25" t="s">
        <v>1143</v>
      </c>
      <c r="K1978" s="25" t="s">
        <v>1486</v>
      </c>
      <c r="M1978" s="48">
        <f>_xlfn.XLOOKUP(BASE!$A2710,dd_carteira_fundição!A:A,dd_carteira_fundição!G:G,"",0)</f>
        <v>15</v>
      </c>
      <c r="N1978" s="48" t="s">
        <v>1164</v>
      </c>
      <c r="R1978" s="47" t="s">
        <v>1687</v>
      </c>
      <c r="S1978" s="48" t="s">
        <v>1156</v>
      </c>
      <c r="T1978" s="164">
        <v>1</v>
      </c>
      <c r="U1978" s="47" t="str">
        <f>IFERROR(INDEX('TAXA DE OCUP. RECUR.'!$F$1:$F$60, MATCH(T1978, 'TAXA DE OCUP. RECUR.'!$E$1:$E$60, 0)),"")</f>
        <v>FUNDIÇÃO MORENO</v>
      </c>
      <c r="V1978" s="165">
        <v>1</v>
      </c>
      <c r="W1978"/>
      <c r="X1978" s="229">
        <v>46205</v>
      </c>
      <c r="Y1978" s="229"/>
      <c r="Z1978" s="47">
        <f t="shared" si="226"/>
        <v>27</v>
      </c>
      <c r="AA1978" s="47" t="str">
        <f t="shared" si="227"/>
        <v/>
      </c>
      <c r="AB1978" s="47" t="str">
        <f t="shared" si="230"/>
        <v>jul</v>
      </c>
      <c r="AC1978" s="47" t="str">
        <f t="shared" si="231"/>
        <v>2026</v>
      </c>
      <c r="AD1978" s="165" t="str">
        <f t="shared" si="225"/>
        <v/>
      </c>
    </row>
    <row r="1979" spans="1:30" x14ac:dyDescent="0.25">
      <c r="A1979" s="102" t="s">
        <v>2220</v>
      </c>
      <c r="E1979" s="25" t="s">
        <v>296</v>
      </c>
      <c r="F1979" s="25" t="s">
        <v>306</v>
      </c>
      <c r="G1979" s="25" t="s">
        <v>11</v>
      </c>
      <c r="H1979" s="48" t="str">
        <f t="shared" si="229"/>
        <v>152651-15</v>
      </c>
      <c r="I1979" s="25">
        <v>1</v>
      </c>
      <c r="J1979" s="25" t="s">
        <v>1143</v>
      </c>
      <c r="K1979" s="25" t="s">
        <v>1486</v>
      </c>
      <c r="M1979" s="48">
        <f>_xlfn.XLOOKUP(BASE!$A2711,dd_carteira_fundição!A:A,dd_carteira_fundição!G:G,"",0)</f>
        <v>15</v>
      </c>
      <c r="N1979" s="48" t="s">
        <v>1164</v>
      </c>
      <c r="R1979" s="47" t="s">
        <v>1690</v>
      </c>
      <c r="S1979" s="47" t="s">
        <v>1229</v>
      </c>
      <c r="T1979" s="164">
        <v>395</v>
      </c>
      <c r="U1979" s="47" t="s">
        <v>1289</v>
      </c>
      <c r="V1979" s="165">
        <v>12.5</v>
      </c>
      <c r="W1979"/>
      <c r="X1979" s="229">
        <v>46196</v>
      </c>
      <c r="Y1979" s="229"/>
      <c r="Z1979" s="47">
        <f t="shared" si="226"/>
        <v>26</v>
      </c>
      <c r="AA1979" s="47" t="str">
        <f t="shared" si="227"/>
        <v/>
      </c>
      <c r="AB1979" s="47" t="str">
        <f t="shared" si="230"/>
        <v>jun</v>
      </c>
      <c r="AC1979" s="47" t="str">
        <f t="shared" si="231"/>
        <v>2026</v>
      </c>
      <c r="AD1979" s="165" t="str">
        <f t="shared" si="225"/>
        <v/>
      </c>
    </row>
    <row r="1980" spans="1:30" x14ac:dyDescent="0.25">
      <c r="A1980" s="102" t="s">
        <v>2220</v>
      </c>
      <c r="E1980" s="25" t="s">
        <v>296</v>
      </c>
      <c r="F1980" s="25" t="s">
        <v>306</v>
      </c>
      <c r="G1980" s="25" t="s">
        <v>11</v>
      </c>
      <c r="H1980" s="48" t="str">
        <f t="shared" si="229"/>
        <v>152651-15</v>
      </c>
      <c r="I1980" s="25">
        <v>1</v>
      </c>
      <c r="J1980" s="25" t="s">
        <v>1143</v>
      </c>
      <c r="K1980" s="25" t="s">
        <v>1486</v>
      </c>
      <c r="M1980" s="48">
        <f>_xlfn.XLOOKUP(BASE!$A2712,dd_carteira_fundição!A:A,dd_carteira_fundição!G:G,"",0)</f>
        <v>15</v>
      </c>
      <c r="N1980" s="48" t="s">
        <v>1164</v>
      </c>
      <c r="R1980" s="47" t="s">
        <v>1690</v>
      </c>
      <c r="S1980" s="47" t="s">
        <v>1231</v>
      </c>
      <c r="T1980" s="164">
        <v>74</v>
      </c>
      <c r="U1980" s="47" t="s">
        <v>1352</v>
      </c>
      <c r="V1980" s="165">
        <v>0.41666666666666669</v>
      </c>
      <c r="W1980"/>
      <c r="X1980" s="229">
        <v>46196</v>
      </c>
      <c r="Y1980" s="229"/>
      <c r="Z1980" s="47">
        <f t="shared" si="226"/>
        <v>26</v>
      </c>
      <c r="AA1980" s="47" t="str">
        <f t="shared" si="227"/>
        <v/>
      </c>
      <c r="AB1980" s="47" t="str">
        <f t="shared" si="230"/>
        <v>jun</v>
      </c>
      <c r="AC1980" s="47" t="str">
        <f t="shared" si="231"/>
        <v>2026</v>
      </c>
      <c r="AD1980" s="165" t="str">
        <f t="shared" si="225"/>
        <v/>
      </c>
    </row>
    <row r="1981" spans="1:30" x14ac:dyDescent="0.25">
      <c r="A1981" s="102" t="s">
        <v>2220</v>
      </c>
      <c r="E1981" s="25" t="s">
        <v>296</v>
      </c>
      <c r="F1981" s="25" t="s">
        <v>306</v>
      </c>
      <c r="G1981" s="25" t="s">
        <v>11</v>
      </c>
      <c r="H1981" s="48" t="str">
        <f t="shared" si="229"/>
        <v>152651-15</v>
      </c>
      <c r="I1981" s="25">
        <v>1</v>
      </c>
      <c r="J1981" s="25" t="s">
        <v>1143</v>
      </c>
      <c r="K1981" s="25" t="s">
        <v>1486</v>
      </c>
      <c r="M1981" s="48">
        <f>_xlfn.XLOOKUP(BASE!$A2713,dd_carteira_fundição!A:A,dd_carteira_fundição!G:G,"",0)</f>
        <v>15</v>
      </c>
      <c r="N1981" s="48" t="s">
        <v>1164</v>
      </c>
      <c r="R1981" s="47" t="s">
        <v>158</v>
      </c>
      <c r="S1981" s="47" t="s">
        <v>158</v>
      </c>
      <c r="T1981" s="164">
        <v>2</v>
      </c>
      <c r="U1981" s="47" t="str">
        <f>IFERROR(INDEX('TAXA DE OCUP. RECUR.'!$F$1:$F$60, MATCH(T1981, 'TAXA DE OCUP. RECUR.'!$E$1:$E$60, 0)),"")</f>
        <v>EXPEDIÇÃO</v>
      </c>
      <c r="V1981" s="165">
        <v>1</v>
      </c>
      <c r="W1981"/>
      <c r="X1981" s="229">
        <v>46209</v>
      </c>
      <c r="Y1981" s="229"/>
      <c r="Z1981" s="47">
        <f t="shared" si="226"/>
        <v>28</v>
      </c>
      <c r="AA1981" s="47" t="str">
        <f t="shared" si="227"/>
        <v/>
      </c>
      <c r="AB1981" s="47" t="str">
        <f t="shared" si="230"/>
        <v>jul</v>
      </c>
      <c r="AC1981" s="47" t="str">
        <f t="shared" si="231"/>
        <v>2026</v>
      </c>
      <c r="AD1981" s="165" t="str">
        <f t="shared" si="225"/>
        <v/>
      </c>
    </row>
    <row r="1982" spans="1:30" x14ac:dyDescent="0.25">
      <c r="A1982" s="102" t="s">
        <v>2221</v>
      </c>
      <c r="E1982" s="25" t="s">
        <v>296</v>
      </c>
      <c r="F1982" s="25" t="s">
        <v>306</v>
      </c>
      <c r="G1982" s="25" t="s">
        <v>11</v>
      </c>
      <c r="H1982" s="48" t="str">
        <f t="shared" si="229"/>
        <v>152651-15</v>
      </c>
      <c r="I1982" s="25">
        <v>1</v>
      </c>
      <c r="J1982" s="25" t="s">
        <v>1143</v>
      </c>
      <c r="K1982" s="25" t="s">
        <v>1486</v>
      </c>
      <c r="M1982" s="48">
        <f>_xlfn.XLOOKUP(BASE!$A2714,dd_carteira_fundição!A:A,dd_carteira_fundição!G:G,"",0)</f>
        <v>15</v>
      </c>
      <c r="N1982" s="48" t="s">
        <v>1164</v>
      </c>
      <c r="R1982" s="47" t="s">
        <v>1687</v>
      </c>
      <c r="S1982" s="48" t="s">
        <v>1156</v>
      </c>
      <c r="T1982" s="164">
        <v>1</v>
      </c>
      <c r="U1982" s="47" t="str">
        <f>IFERROR(INDEX('TAXA DE OCUP. RECUR.'!$F$1:$F$60, MATCH(T1982, 'TAXA DE OCUP. RECUR.'!$E$1:$E$60, 0)),"")</f>
        <v>FUNDIÇÃO MORENO</v>
      </c>
      <c r="V1982" s="165">
        <v>1</v>
      </c>
      <c r="W1982"/>
      <c r="X1982" s="229">
        <v>46205</v>
      </c>
      <c r="Y1982" s="229"/>
      <c r="Z1982" s="47">
        <f t="shared" si="226"/>
        <v>27</v>
      </c>
      <c r="AA1982" s="47" t="str">
        <f t="shared" si="227"/>
        <v/>
      </c>
      <c r="AB1982" s="47" t="str">
        <f t="shared" si="230"/>
        <v>jul</v>
      </c>
      <c r="AC1982" s="47" t="str">
        <f t="shared" si="231"/>
        <v>2026</v>
      </c>
      <c r="AD1982" s="165" t="str">
        <f t="shared" si="225"/>
        <v/>
      </c>
    </row>
    <row r="1983" spans="1:30" x14ac:dyDescent="0.25">
      <c r="A1983" s="102" t="s">
        <v>2221</v>
      </c>
      <c r="E1983" s="25" t="s">
        <v>296</v>
      </c>
      <c r="F1983" s="25" t="s">
        <v>306</v>
      </c>
      <c r="G1983" s="25" t="s">
        <v>11</v>
      </c>
      <c r="H1983" s="48" t="str">
        <f t="shared" si="229"/>
        <v>152651-15</v>
      </c>
      <c r="I1983" s="25">
        <v>1</v>
      </c>
      <c r="J1983" s="25" t="s">
        <v>1143</v>
      </c>
      <c r="K1983" s="25" t="s">
        <v>1486</v>
      </c>
      <c r="M1983" s="48">
        <f>_xlfn.XLOOKUP(BASE!$A2715,dd_carteira_fundição!A:A,dd_carteira_fundição!G:G,"",0)</f>
        <v>15</v>
      </c>
      <c r="N1983" s="48" t="s">
        <v>1164</v>
      </c>
      <c r="R1983" s="47" t="s">
        <v>1690</v>
      </c>
      <c r="S1983" s="47" t="s">
        <v>1229</v>
      </c>
      <c r="T1983" s="164">
        <v>395</v>
      </c>
      <c r="U1983" s="47" t="s">
        <v>1289</v>
      </c>
      <c r="V1983" s="165">
        <v>12.5</v>
      </c>
      <c r="W1983"/>
      <c r="X1983" s="229">
        <v>46196</v>
      </c>
      <c r="Y1983" s="229"/>
      <c r="Z1983" s="47">
        <f t="shared" si="226"/>
        <v>26</v>
      </c>
      <c r="AA1983" s="47" t="str">
        <f t="shared" si="227"/>
        <v/>
      </c>
      <c r="AB1983" s="47" t="str">
        <f t="shared" si="230"/>
        <v>jun</v>
      </c>
      <c r="AC1983" s="47" t="str">
        <f t="shared" si="231"/>
        <v>2026</v>
      </c>
      <c r="AD1983" s="165" t="str">
        <f t="shared" si="225"/>
        <v/>
      </c>
    </row>
    <row r="1984" spans="1:30" x14ac:dyDescent="0.25">
      <c r="A1984" s="102" t="s">
        <v>2221</v>
      </c>
      <c r="E1984" s="25" t="s">
        <v>296</v>
      </c>
      <c r="F1984" s="25" t="s">
        <v>306</v>
      </c>
      <c r="G1984" s="25" t="s">
        <v>11</v>
      </c>
      <c r="H1984" s="48" t="str">
        <f t="shared" si="229"/>
        <v>152651-15</v>
      </c>
      <c r="I1984" s="25">
        <v>1</v>
      </c>
      <c r="J1984" s="25" t="s">
        <v>1143</v>
      </c>
      <c r="K1984" s="25" t="s">
        <v>1486</v>
      </c>
      <c r="M1984" s="48">
        <f>_xlfn.XLOOKUP(BASE!$A2716,dd_carteira_fundição!A:A,dd_carteira_fundição!G:G,"",0)</f>
        <v>15</v>
      </c>
      <c r="N1984" s="48" t="s">
        <v>1164</v>
      </c>
      <c r="R1984" s="47" t="s">
        <v>1690</v>
      </c>
      <c r="S1984" s="47" t="s">
        <v>1231</v>
      </c>
      <c r="T1984" s="164">
        <v>74</v>
      </c>
      <c r="U1984" s="47" t="s">
        <v>1352</v>
      </c>
      <c r="V1984" s="165">
        <v>0.41666666666666669</v>
      </c>
      <c r="W1984"/>
      <c r="X1984" s="229">
        <v>46196</v>
      </c>
      <c r="Y1984" s="229"/>
      <c r="Z1984" s="47">
        <f t="shared" si="226"/>
        <v>26</v>
      </c>
      <c r="AA1984" s="47" t="str">
        <f t="shared" si="227"/>
        <v/>
      </c>
      <c r="AB1984" s="47" t="str">
        <f t="shared" si="230"/>
        <v>jun</v>
      </c>
      <c r="AC1984" s="47" t="str">
        <f t="shared" si="231"/>
        <v>2026</v>
      </c>
      <c r="AD1984" s="165" t="str">
        <f t="shared" si="225"/>
        <v/>
      </c>
    </row>
    <row r="1985" spans="1:30" x14ac:dyDescent="0.25">
      <c r="A1985" s="102" t="s">
        <v>2221</v>
      </c>
      <c r="E1985" s="25" t="s">
        <v>296</v>
      </c>
      <c r="F1985" s="25" t="s">
        <v>306</v>
      </c>
      <c r="G1985" s="25" t="s">
        <v>11</v>
      </c>
      <c r="H1985" s="48" t="str">
        <f t="shared" si="229"/>
        <v>152651-15</v>
      </c>
      <c r="I1985" s="25">
        <v>1</v>
      </c>
      <c r="J1985" s="25" t="s">
        <v>1143</v>
      </c>
      <c r="K1985" s="25" t="s">
        <v>1486</v>
      </c>
      <c r="M1985" s="48">
        <f>_xlfn.XLOOKUP(BASE!$A2717,dd_carteira_fundição!A:A,dd_carteira_fundição!G:G,"",0)</f>
        <v>15</v>
      </c>
      <c r="N1985" s="48" t="s">
        <v>1164</v>
      </c>
      <c r="R1985" s="47" t="s">
        <v>158</v>
      </c>
      <c r="S1985" s="47" t="s">
        <v>158</v>
      </c>
      <c r="T1985" s="164">
        <v>2</v>
      </c>
      <c r="U1985" s="47" t="str">
        <f>IFERROR(INDEX('TAXA DE OCUP. RECUR.'!$F$1:$F$60, MATCH(T1985, 'TAXA DE OCUP. RECUR.'!$E$1:$E$60, 0)),"")</f>
        <v>EXPEDIÇÃO</v>
      </c>
      <c r="V1985" s="165">
        <v>1</v>
      </c>
      <c r="W1985"/>
      <c r="X1985" s="229">
        <v>46209</v>
      </c>
      <c r="Y1985" s="229"/>
      <c r="Z1985" s="47">
        <f t="shared" si="226"/>
        <v>28</v>
      </c>
      <c r="AA1985" s="47" t="str">
        <f t="shared" si="227"/>
        <v/>
      </c>
      <c r="AB1985" s="47" t="str">
        <f t="shared" si="230"/>
        <v>jul</v>
      </c>
      <c r="AC1985" s="47" t="str">
        <f t="shared" si="231"/>
        <v>2026</v>
      </c>
      <c r="AD1985" s="165" t="str">
        <f t="shared" si="225"/>
        <v/>
      </c>
    </row>
    <row r="1986" spans="1:30" x14ac:dyDescent="0.25">
      <c r="A1986" s="102" t="s">
        <v>2222</v>
      </c>
      <c r="E1986" s="25" t="s">
        <v>296</v>
      </c>
      <c r="F1986" s="25" t="s">
        <v>306</v>
      </c>
      <c r="G1986" s="25" t="s">
        <v>11</v>
      </c>
      <c r="H1986" s="48" t="str">
        <f t="shared" si="229"/>
        <v>152651-12</v>
      </c>
      <c r="I1986" s="25">
        <v>1</v>
      </c>
      <c r="J1986" s="25" t="s">
        <v>1143</v>
      </c>
      <c r="K1986" s="25" t="s">
        <v>1486</v>
      </c>
      <c r="M1986" s="48">
        <f>_xlfn.XLOOKUP(BASE!$A2718,dd_carteira_fundição!A:A,dd_carteira_fundição!G:G,"",0)</f>
        <v>12</v>
      </c>
      <c r="N1986" s="48" t="s">
        <v>1164</v>
      </c>
      <c r="R1986" s="47" t="s">
        <v>1687</v>
      </c>
      <c r="S1986" s="48" t="s">
        <v>1156</v>
      </c>
      <c r="T1986" s="164">
        <v>1</v>
      </c>
      <c r="U1986" s="47" t="str">
        <f>IFERROR(INDEX('TAXA DE OCUP. RECUR.'!$F$1:$F$60, MATCH(T1986, 'TAXA DE OCUP. RECUR.'!$E$1:$E$60, 0)),"")</f>
        <v>FUNDIÇÃO MORENO</v>
      </c>
      <c r="V1986" s="165">
        <v>1</v>
      </c>
      <c r="W1986"/>
      <c r="X1986" s="229">
        <v>46205</v>
      </c>
      <c r="Y1986" s="229"/>
      <c r="Z1986" s="47">
        <f t="shared" si="226"/>
        <v>27</v>
      </c>
      <c r="AA1986" s="47" t="str">
        <f t="shared" si="227"/>
        <v/>
      </c>
      <c r="AB1986" s="47" t="str">
        <f t="shared" si="230"/>
        <v>jul</v>
      </c>
      <c r="AC1986" s="47" t="str">
        <f t="shared" si="231"/>
        <v>2026</v>
      </c>
      <c r="AD1986" s="165" t="str">
        <f t="shared" ref="AD1986:AD2049" si="233">IF(Y1986&lt;&gt;"",1,"")</f>
        <v/>
      </c>
    </row>
    <row r="1987" spans="1:30" x14ac:dyDescent="0.25">
      <c r="A1987" s="102" t="s">
        <v>2222</v>
      </c>
      <c r="E1987" s="25" t="s">
        <v>296</v>
      </c>
      <c r="F1987" s="25" t="s">
        <v>306</v>
      </c>
      <c r="G1987" s="25" t="s">
        <v>11</v>
      </c>
      <c r="H1987" s="48" t="str">
        <f t="shared" si="229"/>
        <v>152651-12</v>
      </c>
      <c r="I1987" s="25">
        <v>1</v>
      </c>
      <c r="J1987" s="25" t="s">
        <v>1143</v>
      </c>
      <c r="K1987" s="25" t="s">
        <v>1486</v>
      </c>
      <c r="M1987" s="48">
        <f>_xlfn.XLOOKUP(BASE!$A2719,dd_carteira_fundição!A:A,dd_carteira_fundição!G:G,"",0)</f>
        <v>12</v>
      </c>
      <c r="N1987" s="48" t="s">
        <v>1164</v>
      </c>
      <c r="R1987" s="47" t="s">
        <v>1690</v>
      </c>
      <c r="S1987" s="47" t="s">
        <v>1229</v>
      </c>
      <c r="T1987" s="164">
        <v>395</v>
      </c>
      <c r="U1987" s="47" t="s">
        <v>1289</v>
      </c>
      <c r="V1987" s="165">
        <v>12.5</v>
      </c>
      <c r="W1987"/>
      <c r="X1987" s="229">
        <v>46196</v>
      </c>
      <c r="Y1987" s="229"/>
      <c r="Z1987" s="47">
        <f t="shared" ref="Z1987:Z2050" si="234">IFERROR(WEEKNUM(X1987,11),"")</f>
        <v>26</v>
      </c>
      <c r="AA1987" s="47" t="str">
        <f t="shared" ref="AA1987:AA2050" si="235">IF(Y1987&lt;&gt;"",WEEKNUM(Y1987,11),"")</f>
        <v/>
      </c>
      <c r="AB1987" s="47" t="str">
        <f t="shared" si="230"/>
        <v>jun</v>
      </c>
      <c r="AC1987" s="47" t="str">
        <f t="shared" si="231"/>
        <v>2026</v>
      </c>
      <c r="AD1987" s="165" t="str">
        <f t="shared" si="233"/>
        <v/>
      </c>
    </row>
    <row r="1988" spans="1:30" x14ac:dyDescent="0.25">
      <c r="A1988" s="102" t="s">
        <v>2222</v>
      </c>
      <c r="E1988" s="25" t="s">
        <v>296</v>
      </c>
      <c r="F1988" s="25" t="s">
        <v>306</v>
      </c>
      <c r="G1988" s="25" t="s">
        <v>11</v>
      </c>
      <c r="H1988" s="48" t="str">
        <f t="shared" si="229"/>
        <v>152651-12</v>
      </c>
      <c r="I1988" s="25">
        <v>1</v>
      </c>
      <c r="J1988" s="25" t="s">
        <v>1143</v>
      </c>
      <c r="K1988" s="25" t="s">
        <v>1486</v>
      </c>
      <c r="M1988" s="48">
        <f>_xlfn.XLOOKUP(BASE!$A2720,dd_carteira_fundição!A:A,dd_carteira_fundição!G:G,"",0)</f>
        <v>12</v>
      </c>
      <c r="N1988" s="48" t="s">
        <v>1164</v>
      </c>
      <c r="R1988" s="47" t="s">
        <v>1690</v>
      </c>
      <c r="S1988" s="47" t="s">
        <v>1231</v>
      </c>
      <c r="T1988" s="164">
        <v>74</v>
      </c>
      <c r="U1988" s="47" t="s">
        <v>1352</v>
      </c>
      <c r="V1988" s="165">
        <v>0.41666666666666669</v>
      </c>
      <c r="W1988"/>
      <c r="X1988" s="229">
        <v>46196</v>
      </c>
      <c r="Y1988" s="229"/>
      <c r="Z1988" s="47">
        <f t="shared" si="234"/>
        <v>26</v>
      </c>
      <c r="AA1988" s="47" t="str">
        <f t="shared" si="235"/>
        <v/>
      </c>
      <c r="AB1988" s="47" t="str">
        <f t="shared" si="230"/>
        <v>jun</v>
      </c>
      <c r="AC1988" s="47" t="str">
        <f t="shared" si="231"/>
        <v>2026</v>
      </c>
      <c r="AD1988" s="165" t="str">
        <f t="shared" si="233"/>
        <v/>
      </c>
    </row>
    <row r="1989" spans="1:30" x14ac:dyDescent="0.25">
      <c r="A1989" s="102" t="s">
        <v>2222</v>
      </c>
      <c r="E1989" s="25" t="s">
        <v>296</v>
      </c>
      <c r="F1989" s="25" t="s">
        <v>306</v>
      </c>
      <c r="G1989" s="25" t="s">
        <v>11</v>
      </c>
      <c r="H1989" s="48" t="str">
        <f t="shared" si="229"/>
        <v>152651-12</v>
      </c>
      <c r="I1989" s="25">
        <v>1</v>
      </c>
      <c r="J1989" s="25" t="s">
        <v>1143</v>
      </c>
      <c r="K1989" s="25" t="s">
        <v>1486</v>
      </c>
      <c r="M1989" s="48">
        <f>_xlfn.XLOOKUP(BASE!$A2721,dd_carteira_fundição!A:A,dd_carteira_fundição!G:G,"",0)</f>
        <v>12</v>
      </c>
      <c r="N1989" s="48" t="s">
        <v>1164</v>
      </c>
      <c r="R1989" s="47" t="s">
        <v>158</v>
      </c>
      <c r="S1989" s="47" t="s">
        <v>158</v>
      </c>
      <c r="T1989" s="164">
        <v>2</v>
      </c>
      <c r="U1989" s="47" t="str">
        <f>IFERROR(INDEX('TAXA DE OCUP. RECUR.'!$F$1:$F$60, MATCH(T1989, 'TAXA DE OCUP. RECUR.'!$E$1:$E$60, 0)),"")</f>
        <v>EXPEDIÇÃO</v>
      </c>
      <c r="V1989" s="165">
        <v>1</v>
      </c>
      <c r="W1989"/>
      <c r="X1989" s="229">
        <v>46209</v>
      </c>
      <c r="Y1989" s="229"/>
      <c r="Z1989" s="47">
        <f t="shared" si="234"/>
        <v>28</v>
      </c>
      <c r="AA1989" s="47" t="str">
        <f t="shared" si="235"/>
        <v/>
      </c>
      <c r="AB1989" s="47" t="str">
        <f t="shared" si="230"/>
        <v>jul</v>
      </c>
      <c r="AC1989" s="47" t="str">
        <f t="shared" si="231"/>
        <v>2026</v>
      </c>
      <c r="AD1989" s="165" t="str">
        <f t="shared" si="233"/>
        <v/>
      </c>
    </row>
    <row r="1990" spans="1:30" x14ac:dyDescent="0.25">
      <c r="A1990" s="102" t="s">
        <v>2252</v>
      </c>
      <c r="E1990" s="25" t="s">
        <v>1459</v>
      </c>
      <c r="F1990" s="25" t="s">
        <v>1462</v>
      </c>
      <c r="G1990" s="25" t="s">
        <v>11</v>
      </c>
      <c r="H1990" s="48" t="str">
        <f t="shared" si="229"/>
        <v>152651-12</v>
      </c>
      <c r="I1990" s="25">
        <v>1</v>
      </c>
      <c r="J1990" s="25" t="s">
        <v>1143</v>
      </c>
      <c r="K1990" s="25" t="s">
        <v>1486</v>
      </c>
      <c r="M1990" s="48">
        <f>_xlfn.XLOOKUP(BASE!$A2722,dd_carteira_fundição!A:A,dd_carteira_fundição!G:G,"",0)</f>
        <v>12</v>
      </c>
      <c r="N1990" s="48" t="s">
        <v>1164</v>
      </c>
      <c r="R1990" s="47" t="s">
        <v>1687</v>
      </c>
      <c r="S1990" s="48" t="s">
        <v>1156</v>
      </c>
      <c r="T1990" s="164">
        <v>1</v>
      </c>
      <c r="U1990" s="47" t="str">
        <f>IFERROR(INDEX('TAXA DE OCUP. RECUR.'!$F$1:$F$60, MATCH(T1990, 'TAXA DE OCUP. RECUR.'!$E$1:$E$60, 0)),"")</f>
        <v>FUNDIÇÃO MORENO</v>
      </c>
      <c r="V1990" s="165">
        <v>1</v>
      </c>
      <c r="W1990"/>
      <c r="X1990" s="229">
        <v>46187</v>
      </c>
      <c r="Y1990" s="229"/>
      <c r="Z1990" s="47">
        <f t="shared" si="234"/>
        <v>24</v>
      </c>
      <c r="AA1990" s="47" t="str">
        <f t="shared" si="235"/>
        <v/>
      </c>
      <c r="AB1990" s="47" t="str">
        <f t="shared" si="230"/>
        <v>jun</v>
      </c>
      <c r="AC1990" s="47" t="str">
        <f t="shared" si="231"/>
        <v>2026</v>
      </c>
      <c r="AD1990" s="165" t="str">
        <f t="shared" si="233"/>
        <v/>
      </c>
    </row>
    <row r="1991" spans="1:30" x14ac:dyDescent="0.25">
      <c r="A1991" s="102" t="s">
        <v>2252</v>
      </c>
      <c r="E1991" s="25" t="s">
        <v>1459</v>
      </c>
      <c r="F1991" s="25" t="s">
        <v>1462</v>
      </c>
      <c r="G1991" s="25" t="s">
        <v>11</v>
      </c>
      <c r="H1991" s="48" t="str">
        <f t="shared" si="229"/>
        <v>152651-12</v>
      </c>
      <c r="I1991" s="25">
        <v>1</v>
      </c>
      <c r="J1991" s="25" t="s">
        <v>1143</v>
      </c>
      <c r="K1991" s="25" t="s">
        <v>1486</v>
      </c>
      <c r="M1991" s="48">
        <f>_xlfn.XLOOKUP(BASE!$A2723,dd_carteira_fundição!A:A,dd_carteira_fundição!G:G,"",0)</f>
        <v>12</v>
      </c>
      <c r="N1991" s="48" t="s">
        <v>1164</v>
      </c>
      <c r="R1991" s="47" t="s">
        <v>1690</v>
      </c>
      <c r="S1991" s="47" t="s">
        <v>1229</v>
      </c>
      <c r="T1991" s="164">
        <v>395</v>
      </c>
      <c r="U1991" s="47" t="s">
        <v>1289</v>
      </c>
      <c r="V1991" s="165">
        <v>12.5</v>
      </c>
      <c r="W1991"/>
      <c r="X1991" s="229">
        <v>46196</v>
      </c>
      <c r="Y1991" s="229"/>
      <c r="Z1991" s="47">
        <f t="shared" si="234"/>
        <v>26</v>
      </c>
      <c r="AA1991" s="47" t="str">
        <f t="shared" si="235"/>
        <v/>
      </c>
      <c r="AB1991" s="47" t="str">
        <f t="shared" si="230"/>
        <v>jun</v>
      </c>
      <c r="AC1991" s="47" t="str">
        <f t="shared" si="231"/>
        <v>2026</v>
      </c>
      <c r="AD1991" s="165" t="str">
        <f t="shared" si="233"/>
        <v/>
      </c>
    </row>
    <row r="1992" spans="1:30" x14ac:dyDescent="0.25">
      <c r="A1992" s="102" t="s">
        <v>2252</v>
      </c>
      <c r="E1992" s="25" t="s">
        <v>1459</v>
      </c>
      <c r="F1992" s="25" t="s">
        <v>1462</v>
      </c>
      <c r="G1992" s="25" t="s">
        <v>11</v>
      </c>
      <c r="H1992" s="48" t="str">
        <f t="shared" si="229"/>
        <v>152651-12</v>
      </c>
      <c r="I1992" s="25">
        <v>1</v>
      </c>
      <c r="J1992" s="25" t="s">
        <v>1143</v>
      </c>
      <c r="K1992" s="25" t="s">
        <v>1486</v>
      </c>
      <c r="M1992" s="48">
        <f>_xlfn.XLOOKUP(BASE!$A2724,dd_carteira_fundição!A:A,dd_carteira_fundição!G:G,"",0)</f>
        <v>12</v>
      </c>
      <c r="N1992" s="48" t="s">
        <v>1164</v>
      </c>
      <c r="R1992" s="47" t="s">
        <v>1690</v>
      </c>
      <c r="S1992" s="47" t="s">
        <v>1231</v>
      </c>
      <c r="T1992" s="164">
        <v>74</v>
      </c>
      <c r="U1992" s="47" t="s">
        <v>1352</v>
      </c>
      <c r="V1992" s="165">
        <v>0.41666666666666669</v>
      </c>
      <c r="W1992"/>
      <c r="X1992" s="229">
        <v>46196</v>
      </c>
      <c r="Y1992" s="229"/>
      <c r="Z1992" s="47">
        <f t="shared" si="234"/>
        <v>26</v>
      </c>
      <c r="AA1992" s="47" t="str">
        <f t="shared" si="235"/>
        <v/>
      </c>
      <c r="AB1992" s="47" t="str">
        <f t="shared" si="230"/>
        <v>jun</v>
      </c>
      <c r="AC1992" s="47" t="str">
        <f t="shared" si="231"/>
        <v>2026</v>
      </c>
      <c r="AD1992" s="165" t="str">
        <f t="shared" si="233"/>
        <v/>
      </c>
    </row>
    <row r="1993" spans="1:30" x14ac:dyDescent="0.25">
      <c r="A1993" s="102" t="s">
        <v>2252</v>
      </c>
      <c r="E1993" s="25" t="s">
        <v>1459</v>
      </c>
      <c r="F1993" s="25" t="s">
        <v>1462</v>
      </c>
      <c r="G1993" s="25" t="s">
        <v>11</v>
      </c>
      <c r="H1993" s="48" t="str">
        <f t="shared" si="229"/>
        <v>152651-12</v>
      </c>
      <c r="I1993" s="25">
        <v>1</v>
      </c>
      <c r="J1993" s="25" t="s">
        <v>1143</v>
      </c>
      <c r="K1993" s="25" t="s">
        <v>1486</v>
      </c>
      <c r="M1993" s="48">
        <f>_xlfn.XLOOKUP(BASE!$A2725,dd_carteira_fundição!A:A,dd_carteira_fundição!G:G,"",0)</f>
        <v>12</v>
      </c>
      <c r="N1993" s="48" t="s">
        <v>1164</v>
      </c>
      <c r="R1993" s="47" t="s">
        <v>158</v>
      </c>
      <c r="S1993" s="47" t="s">
        <v>158</v>
      </c>
      <c r="T1993" s="164">
        <v>2</v>
      </c>
      <c r="U1993" s="47" t="str">
        <f>IFERROR(INDEX('TAXA DE OCUP. RECUR.'!$F$1:$F$60, MATCH(T1993, 'TAXA DE OCUP. RECUR.'!$E$1:$E$60, 0)),"")</f>
        <v>EXPEDIÇÃO</v>
      </c>
      <c r="V1993" s="165">
        <v>1</v>
      </c>
      <c r="W1993"/>
      <c r="X1993" s="229">
        <v>46231</v>
      </c>
      <c r="Y1993" s="229"/>
      <c r="Z1993" s="47">
        <f t="shared" si="234"/>
        <v>31</v>
      </c>
      <c r="AA1993" s="47" t="str">
        <f t="shared" si="235"/>
        <v/>
      </c>
      <c r="AB1993" s="47" t="str">
        <f t="shared" si="230"/>
        <v>jul</v>
      </c>
      <c r="AC1993" s="47" t="str">
        <f t="shared" si="231"/>
        <v>2026</v>
      </c>
      <c r="AD1993" s="165" t="str">
        <f t="shared" si="233"/>
        <v/>
      </c>
    </row>
    <row r="1994" spans="1:30" x14ac:dyDescent="0.25">
      <c r="A1994" s="102" t="s">
        <v>2253</v>
      </c>
      <c r="E1994" s="25" t="s">
        <v>1459</v>
      </c>
      <c r="F1994" s="25" t="s">
        <v>1462</v>
      </c>
      <c r="G1994" s="25" t="s">
        <v>11</v>
      </c>
      <c r="H1994" s="48" t="str">
        <f t="shared" si="229"/>
        <v>152651-12</v>
      </c>
      <c r="I1994" s="25">
        <v>1</v>
      </c>
      <c r="J1994" s="25" t="s">
        <v>1143</v>
      </c>
      <c r="K1994" s="25" t="s">
        <v>1486</v>
      </c>
      <c r="M1994" s="48">
        <f>_xlfn.XLOOKUP(BASE!$A2726,dd_carteira_fundição!A:A,dd_carteira_fundição!G:G,"",0)</f>
        <v>12</v>
      </c>
      <c r="N1994" s="48" t="s">
        <v>1164</v>
      </c>
      <c r="R1994" s="47" t="s">
        <v>1687</v>
      </c>
      <c r="S1994" s="48" t="s">
        <v>1156</v>
      </c>
      <c r="T1994" s="164">
        <v>1</v>
      </c>
      <c r="U1994" s="47" t="str">
        <f>IFERROR(INDEX('TAXA DE OCUP. RECUR.'!$F$1:$F$60, MATCH(T1994, 'TAXA DE OCUP. RECUR.'!$E$1:$E$60, 0)),"")</f>
        <v>FUNDIÇÃO MORENO</v>
      </c>
      <c r="V1994" s="165">
        <v>1</v>
      </c>
      <c r="W1994"/>
      <c r="X1994" s="229">
        <v>46187</v>
      </c>
      <c r="Y1994" s="229"/>
      <c r="Z1994" s="47">
        <f t="shared" si="234"/>
        <v>24</v>
      </c>
      <c r="AA1994" s="47" t="str">
        <f t="shared" si="235"/>
        <v/>
      </c>
      <c r="AB1994" s="47" t="str">
        <f t="shared" si="230"/>
        <v>jun</v>
      </c>
      <c r="AC1994" s="47" t="str">
        <f t="shared" si="231"/>
        <v>2026</v>
      </c>
      <c r="AD1994" s="165" t="str">
        <f t="shared" si="233"/>
        <v/>
      </c>
    </row>
    <row r="1995" spans="1:30" x14ac:dyDescent="0.25">
      <c r="A1995" s="102" t="s">
        <v>2253</v>
      </c>
      <c r="E1995" s="25" t="s">
        <v>1459</v>
      </c>
      <c r="F1995" s="25" t="s">
        <v>1462</v>
      </c>
      <c r="G1995" s="25" t="s">
        <v>11</v>
      </c>
      <c r="H1995" s="48" t="str">
        <f t="shared" si="229"/>
        <v>152651-1</v>
      </c>
      <c r="I1995" s="25">
        <v>1</v>
      </c>
      <c r="J1995" s="25" t="s">
        <v>1143</v>
      </c>
      <c r="K1995" s="25" t="s">
        <v>1486</v>
      </c>
      <c r="M1995" s="48">
        <f>_xlfn.XLOOKUP(BASE!$A2727,dd_carteira_fundição!A:A,dd_carteira_fundição!G:G,"",0)</f>
        <v>1</v>
      </c>
      <c r="N1995" s="48" t="s">
        <v>1164</v>
      </c>
      <c r="R1995" s="47" t="s">
        <v>1690</v>
      </c>
      <c r="S1995" s="47" t="s">
        <v>1229</v>
      </c>
      <c r="T1995" s="164">
        <v>395</v>
      </c>
      <c r="U1995" s="47" t="s">
        <v>1289</v>
      </c>
      <c r="V1995" s="165">
        <v>12.5</v>
      </c>
      <c r="W1995"/>
      <c r="X1995" s="229">
        <v>46196</v>
      </c>
      <c r="Y1995" s="229">
        <f t="shared" ref="Y1995:Y2003" si="236">X1995</f>
        <v>46196</v>
      </c>
      <c r="Z1995" s="47">
        <f t="shared" si="234"/>
        <v>26</v>
      </c>
      <c r="AA1995" s="47">
        <v>23</v>
      </c>
      <c r="AB1995" s="47" t="str">
        <f t="shared" si="230"/>
        <v>jun</v>
      </c>
      <c r="AC1995" s="47" t="str">
        <f t="shared" si="231"/>
        <v>2026</v>
      </c>
      <c r="AD1995" s="165">
        <f t="shared" si="233"/>
        <v>1</v>
      </c>
    </row>
    <row r="1996" spans="1:30" x14ac:dyDescent="0.25">
      <c r="A1996" s="102" t="s">
        <v>2253</v>
      </c>
      <c r="E1996" s="25" t="s">
        <v>1459</v>
      </c>
      <c r="F1996" s="25" t="s">
        <v>1462</v>
      </c>
      <c r="G1996" s="25" t="s">
        <v>11</v>
      </c>
      <c r="H1996" s="48" t="str">
        <f t="shared" si="229"/>
        <v>152651-1</v>
      </c>
      <c r="I1996" s="25">
        <v>1</v>
      </c>
      <c r="J1996" s="25" t="s">
        <v>1143</v>
      </c>
      <c r="K1996" s="25" t="s">
        <v>1486</v>
      </c>
      <c r="M1996" s="48">
        <f>_xlfn.XLOOKUP(BASE!$A2728,dd_carteira_fundição!A:A,dd_carteira_fundição!G:G,"",0)</f>
        <v>1</v>
      </c>
      <c r="N1996" s="48" t="s">
        <v>1164</v>
      </c>
      <c r="R1996" s="47" t="s">
        <v>1690</v>
      </c>
      <c r="S1996" s="47" t="s">
        <v>1231</v>
      </c>
      <c r="T1996" s="164">
        <v>74</v>
      </c>
      <c r="U1996" s="47" t="s">
        <v>1352</v>
      </c>
      <c r="V1996" s="165">
        <v>0.41666666666666669</v>
      </c>
      <c r="W1996"/>
      <c r="X1996" s="229">
        <v>46196</v>
      </c>
      <c r="Y1996" s="229">
        <f t="shared" si="236"/>
        <v>46196</v>
      </c>
      <c r="Z1996" s="47">
        <f t="shared" si="234"/>
        <v>26</v>
      </c>
      <c r="AA1996" s="47">
        <v>23</v>
      </c>
      <c r="AB1996" s="47" t="str">
        <f t="shared" si="230"/>
        <v>jun</v>
      </c>
      <c r="AC1996" s="47" t="str">
        <f t="shared" si="231"/>
        <v>2026</v>
      </c>
      <c r="AD1996" s="165">
        <f t="shared" si="233"/>
        <v>1</v>
      </c>
    </row>
    <row r="1997" spans="1:30" x14ac:dyDescent="0.25">
      <c r="A1997" s="102" t="s">
        <v>2253</v>
      </c>
      <c r="E1997" s="25" t="s">
        <v>1459</v>
      </c>
      <c r="F1997" s="25" t="s">
        <v>1462</v>
      </c>
      <c r="G1997" s="25" t="s">
        <v>11</v>
      </c>
      <c r="H1997" s="48" t="str">
        <f t="shared" si="229"/>
        <v>152651-1</v>
      </c>
      <c r="I1997" s="25">
        <v>1</v>
      </c>
      <c r="J1997" s="25" t="s">
        <v>1143</v>
      </c>
      <c r="K1997" s="25" t="s">
        <v>1486</v>
      </c>
      <c r="M1997" s="48">
        <f>_xlfn.XLOOKUP(BASE!$A2729,dd_carteira_fundição!A:A,dd_carteira_fundição!G:G,"",0)</f>
        <v>1</v>
      </c>
      <c r="N1997" s="48" t="s">
        <v>1164</v>
      </c>
      <c r="R1997" s="47" t="s">
        <v>158</v>
      </c>
      <c r="S1997" s="47" t="s">
        <v>158</v>
      </c>
      <c r="T1997" s="164">
        <v>2</v>
      </c>
      <c r="U1997" s="47" t="str">
        <f>IFERROR(INDEX('TAXA DE OCUP. RECUR.'!$F$1:$F$60, MATCH(T1997, 'TAXA DE OCUP. RECUR.'!$E$1:$E$60, 0)),"")</f>
        <v>EXPEDIÇÃO</v>
      </c>
      <c r="V1997" s="165">
        <v>1</v>
      </c>
      <c r="W1997"/>
      <c r="X1997" s="229">
        <v>46231</v>
      </c>
      <c r="Y1997" s="229">
        <f t="shared" si="236"/>
        <v>46231</v>
      </c>
      <c r="Z1997" s="47">
        <f t="shared" si="234"/>
        <v>31</v>
      </c>
      <c r="AA1997" s="47">
        <v>23</v>
      </c>
      <c r="AB1997" s="47" t="str">
        <f t="shared" si="230"/>
        <v>jul</v>
      </c>
      <c r="AC1997" s="47" t="str">
        <f t="shared" si="231"/>
        <v>2026</v>
      </c>
      <c r="AD1997" s="165">
        <f t="shared" si="233"/>
        <v>1</v>
      </c>
    </row>
    <row r="1998" spans="1:30" x14ac:dyDescent="0.25">
      <c r="A1998" s="102" t="s">
        <v>2254</v>
      </c>
      <c r="E1998" s="25" t="s">
        <v>1459</v>
      </c>
      <c r="F1998" s="25" t="s">
        <v>1462</v>
      </c>
      <c r="G1998" s="25" t="s">
        <v>11</v>
      </c>
      <c r="H1998" s="48" t="str">
        <f t="shared" si="229"/>
        <v>152651-1</v>
      </c>
      <c r="I1998" s="25">
        <v>1</v>
      </c>
      <c r="J1998" s="25" t="s">
        <v>1143</v>
      </c>
      <c r="K1998" s="25" t="s">
        <v>1486</v>
      </c>
      <c r="M1998" s="48">
        <f>_xlfn.XLOOKUP(BASE!$A2730,dd_carteira_fundição!A:A,dd_carteira_fundição!G:G,"",0)</f>
        <v>1</v>
      </c>
      <c r="N1998" s="48" t="s">
        <v>1164</v>
      </c>
      <c r="R1998" s="47" t="s">
        <v>1687</v>
      </c>
      <c r="S1998" s="48" t="s">
        <v>1156</v>
      </c>
      <c r="T1998" s="164">
        <v>1</v>
      </c>
      <c r="U1998" s="47" t="str">
        <f>IFERROR(INDEX('TAXA DE OCUP. RECUR.'!$F$1:$F$60, MATCH(T1998, 'TAXA DE OCUP. RECUR.'!$E$1:$E$60, 0)),"")</f>
        <v>FUNDIÇÃO MORENO</v>
      </c>
      <c r="V1998" s="165">
        <v>1</v>
      </c>
      <c r="W1998"/>
      <c r="X1998" s="229">
        <v>46187</v>
      </c>
      <c r="Y1998" s="229">
        <f t="shared" si="236"/>
        <v>46187</v>
      </c>
      <c r="Z1998" s="47">
        <f t="shared" si="234"/>
        <v>24</v>
      </c>
      <c r="AA1998" s="47">
        <v>23</v>
      </c>
      <c r="AB1998" s="47" t="str">
        <f t="shared" si="230"/>
        <v>jun</v>
      </c>
      <c r="AC1998" s="47" t="str">
        <f t="shared" si="231"/>
        <v>2026</v>
      </c>
      <c r="AD1998" s="165">
        <f t="shared" si="233"/>
        <v>1</v>
      </c>
    </row>
    <row r="1999" spans="1:30" x14ac:dyDescent="0.25">
      <c r="A1999" s="102" t="s">
        <v>2254</v>
      </c>
      <c r="E1999" s="25" t="s">
        <v>1459</v>
      </c>
      <c r="F1999" s="25" t="s">
        <v>1462</v>
      </c>
      <c r="G1999" s="25" t="s">
        <v>11</v>
      </c>
      <c r="H1999" s="48" t="str">
        <f t="shared" si="229"/>
        <v>152651-1</v>
      </c>
      <c r="I1999" s="25">
        <v>1</v>
      </c>
      <c r="J1999" s="25" t="s">
        <v>1143</v>
      </c>
      <c r="K1999" s="25" t="s">
        <v>1486</v>
      </c>
      <c r="M1999" s="48">
        <f>_xlfn.XLOOKUP(BASE!$A2731,dd_carteira_fundição!A:A,dd_carteira_fundição!G:G,"",0)</f>
        <v>1</v>
      </c>
      <c r="N1999" s="48" t="s">
        <v>1164</v>
      </c>
      <c r="R1999" s="47" t="s">
        <v>1690</v>
      </c>
      <c r="S1999" s="47" t="s">
        <v>1229</v>
      </c>
      <c r="T1999" s="164">
        <v>395</v>
      </c>
      <c r="U1999" s="47" t="s">
        <v>1289</v>
      </c>
      <c r="V1999" s="165">
        <v>12.5</v>
      </c>
      <c r="W1999"/>
      <c r="X1999" s="229">
        <v>46196</v>
      </c>
      <c r="Y1999" s="229">
        <f t="shared" si="236"/>
        <v>46196</v>
      </c>
      <c r="Z1999" s="47">
        <f t="shared" si="234"/>
        <v>26</v>
      </c>
      <c r="AA1999" s="47">
        <v>23</v>
      </c>
      <c r="AB1999" s="47" t="str">
        <f t="shared" si="230"/>
        <v>jun</v>
      </c>
      <c r="AC1999" s="47" t="str">
        <f t="shared" si="231"/>
        <v>2026</v>
      </c>
      <c r="AD1999" s="165">
        <f t="shared" si="233"/>
        <v>1</v>
      </c>
    </row>
    <row r="2000" spans="1:30" x14ac:dyDescent="0.25">
      <c r="A2000" s="102" t="s">
        <v>2254</v>
      </c>
      <c r="E2000" s="25" t="s">
        <v>1459</v>
      </c>
      <c r="F2000" s="25" t="s">
        <v>1462</v>
      </c>
      <c r="G2000" s="25" t="s">
        <v>11</v>
      </c>
      <c r="H2000" s="48" t="str">
        <f t="shared" si="229"/>
        <v>152651-1</v>
      </c>
      <c r="I2000" s="25">
        <v>1</v>
      </c>
      <c r="J2000" s="25" t="s">
        <v>1143</v>
      </c>
      <c r="K2000" s="25" t="s">
        <v>1486</v>
      </c>
      <c r="M2000" s="48">
        <f>_xlfn.XLOOKUP(BASE!$A2732,dd_carteira_fundição!A:A,dd_carteira_fundição!G:G,"",0)</f>
        <v>1</v>
      </c>
      <c r="N2000" s="48" t="s">
        <v>1164</v>
      </c>
      <c r="R2000" s="47" t="s">
        <v>1690</v>
      </c>
      <c r="S2000" s="47" t="s">
        <v>1231</v>
      </c>
      <c r="T2000" s="164">
        <v>74</v>
      </c>
      <c r="U2000" s="47" t="s">
        <v>1352</v>
      </c>
      <c r="V2000" s="165">
        <v>0.41666666666666669</v>
      </c>
      <c r="W2000"/>
      <c r="X2000" s="229">
        <v>46196</v>
      </c>
      <c r="Y2000" s="229">
        <f t="shared" si="236"/>
        <v>46196</v>
      </c>
      <c r="Z2000" s="47">
        <f t="shared" si="234"/>
        <v>26</v>
      </c>
      <c r="AA2000" s="47">
        <v>23</v>
      </c>
      <c r="AB2000" s="47" t="str">
        <f t="shared" si="230"/>
        <v>jun</v>
      </c>
      <c r="AC2000" s="47" t="str">
        <f t="shared" si="231"/>
        <v>2026</v>
      </c>
      <c r="AD2000" s="165">
        <f t="shared" si="233"/>
        <v>1</v>
      </c>
    </row>
    <row r="2001" spans="1:30" x14ac:dyDescent="0.25">
      <c r="A2001" s="102" t="s">
        <v>2254</v>
      </c>
      <c r="E2001" s="25" t="s">
        <v>1459</v>
      </c>
      <c r="F2001" s="25" t="s">
        <v>1462</v>
      </c>
      <c r="G2001" s="25" t="s">
        <v>11</v>
      </c>
      <c r="H2001" s="48" t="str">
        <f t="shared" si="229"/>
        <v>152651-1</v>
      </c>
      <c r="I2001" s="25">
        <v>1</v>
      </c>
      <c r="J2001" s="25" t="s">
        <v>1143</v>
      </c>
      <c r="K2001" s="25" t="s">
        <v>1486</v>
      </c>
      <c r="M2001" s="48">
        <f>_xlfn.XLOOKUP(BASE!$A2733,dd_carteira_fundição!A:A,dd_carteira_fundição!G:G,"",0)</f>
        <v>1</v>
      </c>
      <c r="N2001" s="48" t="s">
        <v>1164</v>
      </c>
      <c r="R2001" s="47" t="s">
        <v>158</v>
      </c>
      <c r="S2001" s="47" t="s">
        <v>158</v>
      </c>
      <c r="T2001" s="164">
        <v>2</v>
      </c>
      <c r="U2001" s="47" t="str">
        <f>IFERROR(INDEX('TAXA DE OCUP. RECUR.'!$F$1:$F$60, MATCH(T2001, 'TAXA DE OCUP. RECUR.'!$E$1:$E$60, 0)),"")</f>
        <v>EXPEDIÇÃO</v>
      </c>
      <c r="V2001" s="165">
        <v>1</v>
      </c>
      <c r="W2001"/>
      <c r="X2001" s="229">
        <v>46231</v>
      </c>
      <c r="Y2001" s="229">
        <f t="shared" si="236"/>
        <v>46231</v>
      </c>
      <c r="Z2001" s="47">
        <f t="shared" si="234"/>
        <v>31</v>
      </c>
      <c r="AA2001" s="47">
        <v>23</v>
      </c>
      <c r="AB2001" s="47" t="str">
        <f t="shared" si="230"/>
        <v>jul</v>
      </c>
      <c r="AC2001" s="47" t="str">
        <f t="shared" si="231"/>
        <v>2026</v>
      </c>
      <c r="AD2001" s="165">
        <f t="shared" si="233"/>
        <v>1</v>
      </c>
    </row>
    <row r="2002" spans="1:30" x14ac:dyDescent="0.25">
      <c r="A2002" s="102" t="s">
        <v>2255</v>
      </c>
      <c r="E2002" s="25" t="s">
        <v>1459</v>
      </c>
      <c r="F2002" s="25" t="s">
        <v>1462</v>
      </c>
      <c r="G2002" s="25" t="s">
        <v>11</v>
      </c>
      <c r="H2002" s="48" t="str">
        <f t="shared" si="229"/>
        <v>152651-1</v>
      </c>
      <c r="I2002" s="25">
        <v>1</v>
      </c>
      <c r="J2002" s="25" t="s">
        <v>1143</v>
      </c>
      <c r="K2002" s="25" t="s">
        <v>1486</v>
      </c>
      <c r="M2002" s="48">
        <f>_xlfn.XLOOKUP(BASE!$A2734,dd_carteira_fundição!A:A,dd_carteira_fundição!G:G,"",0)</f>
        <v>1</v>
      </c>
      <c r="N2002" s="48" t="s">
        <v>1164</v>
      </c>
      <c r="R2002" s="47" t="s">
        <v>1687</v>
      </c>
      <c r="S2002" s="48" t="s">
        <v>1156</v>
      </c>
      <c r="T2002" s="164">
        <v>1</v>
      </c>
      <c r="U2002" s="47" t="str">
        <f>IFERROR(INDEX('TAXA DE OCUP. RECUR.'!$F$1:$F$60, MATCH(T2002, 'TAXA DE OCUP. RECUR.'!$E$1:$E$60, 0)),"")</f>
        <v>FUNDIÇÃO MORENO</v>
      </c>
      <c r="V2002" s="165">
        <v>1</v>
      </c>
      <c r="W2002"/>
      <c r="X2002" s="229">
        <v>46187</v>
      </c>
      <c r="Y2002" s="229">
        <f t="shared" si="236"/>
        <v>46187</v>
      </c>
      <c r="Z2002" s="47">
        <f t="shared" si="234"/>
        <v>24</v>
      </c>
      <c r="AA2002" s="47">
        <v>23</v>
      </c>
      <c r="AB2002" s="47" t="str">
        <f t="shared" si="230"/>
        <v>jun</v>
      </c>
      <c r="AC2002" s="47" t="str">
        <f t="shared" si="231"/>
        <v>2026</v>
      </c>
      <c r="AD2002" s="165">
        <f t="shared" si="233"/>
        <v>1</v>
      </c>
    </row>
    <row r="2003" spans="1:30" x14ac:dyDescent="0.25">
      <c r="A2003" s="102" t="s">
        <v>2255</v>
      </c>
      <c r="E2003" s="25" t="s">
        <v>1459</v>
      </c>
      <c r="F2003" s="25" t="s">
        <v>1462</v>
      </c>
      <c r="G2003" s="25" t="s">
        <v>11</v>
      </c>
      <c r="H2003" s="48" t="str">
        <f t="shared" si="229"/>
        <v>152651-1</v>
      </c>
      <c r="I2003" s="25">
        <v>1</v>
      </c>
      <c r="J2003" s="25" t="s">
        <v>1143</v>
      </c>
      <c r="K2003" s="25" t="s">
        <v>1486</v>
      </c>
      <c r="M2003" s="48">
        <f>_xlfn.XLOOKUP(BASE!$A2735,dd_carteira_fundição!A:A,dd_carteira_fundição!G:G,"",0)</f>
        <v>1</v>
      </c>
      <c r="N2003" s="48" t="s">
        <v>1164</v>
      </c>
      <c r="R2003" s="47" t="s">
        <v>1690</v>
      </c>
      <c r="S2003" s="47" t="s">
        <v>1229</v>
      </c>
      <c r="T2003" s="164">
        <v>395</v>
      </c>
      <c r="U2003" s="47" t="s">
        <v>1289</v>
      </c>
      <c r="V2003" s="165">
        <v>12.5</v>
      </c>
      <c r="W2003"/>
      <c r="X2003" s="229">
        <v>46196</v>
      </c>
      <c r="Y2003" s="229">
        <f t="shared" si="236"/>
        <v>46196</v>
      </c>
      <c r="Z2003" s="47">
        <f t="shared" si="234"/>
        <v>26</v>
      </c>
      <c r="AA2003" s="47">
        <v>23</v>
      </c>
      <c r="AB2003" s="47" t="str">
        <f t="shared" si="230"/>
        <v>jun</v>
      </c>
      <c r="AC2003" s="47" t="str">
        <f t="shared" si="231"/>
        <v>2026</v>
      </c>
      <c r="AD2003" s="165">
        <f t="shared" si="233"/>
        <v>1</v>
      </c>
    </row>
    <row r="2004" spans="1:30" x14ac:dyDescent="0.25">
      <c r="A2004" s="102" t="s">
        <v>2255</v>
      </c>
      <c r="E2004" s="25" t="s">
        <v>1459</v>
      </c>
      <c r="F2004" s="25" t="s">
        <v>1462</v>
      </c>
      <c r="G2004" s="25" t="s">
        <v>11</v>
      </c>
      <c r="H2004" s="48" t="str">
        <f t="shared" si="229"/>
        <v>152651-2</v>
      </c>
      <c r="I2004" s="25">
        <v>1</v>
      </c>
      <c r="J2004" s="25" t="s">
        <v>1143</v>
      </c>
      <c r="K2004" s="25" t="s">
        <v>1486</v>
      </c>
      <c r="M2004" s="48">
        <f>_xlfn.XLOOKUP(BASE!$A2736,dd_carteira_fundição!A:A,dd_carteira_fundição!G:G,"",0)</f>
        <v>2</v>
      </c>
      <c r="N2004" s="48" t="s">
        <v>1164</v>
      </c>
      <c r="R2004" s="47" t="s">
        <v>1690</v>
      </c>
      <c r="S2004" s="47" t="s">
        <v>1231</v>
      </c>
      <c r="T2004" s="164">
        <v>74</v>
      </c>
      <c r="U2004" s="47" t="s">
        <v>1352</v>
      </c>
      <c r="V2004" s="165">
        <v>0.41666666666666669</v>
      </c>
      <c r="W2004"/>
      <c r="X2004" s="229">
        <v>46196</v>
      </c>
      <c r="Y2004" s="229"/>
      <c r="Z2004" s="47">
        <f t="shared" si="234"/>
        <v>26</v>
      </c>
      <c r="AA2004" s="47" t="str">
        <f t="shared" si="235"/>
        <v/>
      </c>
      <c r="AB2004" s="47" t="str">
        <f t="shared" si="230"/>
        <v>jun</v>
      </c>
      <c r="AC2004" s="47" t="str">
        <f t="shared" si="231"/>
        <v>2026</v>
      </c>
      <c r="AD2004" s="165" t="str">
        <f t="shared" si="233"/>
        <v/>
      </c>
    </row>
    <row r="2005" spans="1:30" x14ac:dyDescent="0.25">
      <c r="A2005" s="102" t="s">
        <v>2255</v>
      </c>
      <c r="E2005" s="25" t="s">
        <v>1459</v>
      </c>
      <c r="F2005" s="25" t="s">
        <v>1462</v>
      </c>
      <c r="G2005" s="25" t="s">
        <v>11</v>
      </c>
      <c r="H2005" s="48" t="str">
        <f t="shared" si="229"/>
        <v>152651-2</v>
      </c>
      <c r="I2005" s="25">
        <v>1</v>
      </c>
      <c r="J2005" s="25" t="s">
        <v>1143</v>
      </c>
      <c r="K2005" s="25" t="s">
        <v>1486</v>
      </c>
      <c r="M2005" s="48">
        <f>_xlfn.XLOOKUP(BASE!$A2737,dd_carteira_fundição!A:A,dd_carteira_fundição!G:G,"",0)</f>
        <v>2</v>
      </c>
      <c r="N2005" s="48" t="s">
        <v>1164</v>
      </c>
      <c r="R2005" s="47" t="s">
        <v>158</v>
      </c>
      <c r="S2005" s="47" t="s">
        <v>158</v>
      </c>
      <c r="T2005" s="164">
        <v>2</v>
      </c>
      <c r="U2005" s="47" t="str">
        <f>IFERROR(INDEX('TAXA DE OCUP. RECUR.'!$F$1:$F$60, MATCH(T2005, 'TAXA DE OCUP. RECUR.'!$E$1:$E$60, 0)),"")</f>
        <v>EXPEDIÇÃO</v>
      </c>
      <c r="V2005" s="165">
        <v>1</v>
      </c>
      <c r="W2005"/>
      <c r="X2005" s="229">
        <v>46231</v>
      </c>
      <c r="Y2005" s="229"/>
      <c r="Z2005" s="47">
        <f t="shared" si="234"/>
        <v>31</v>
      </c>
      <c r="AA2005" s="47" t="str">
        <f t="shared" si="235"/>
        <v/>
      </c>
      <c r="AB2005" s="47" t="str">
        <f t="shared" si="230"/>
        <v>jul</v>
      </c>
      <c r="AC2005" s="47" t="str">
        <f t="shared" si="231"/>
        <v>2026</v>
      </c>
      <c r="AD2005" s="165" t="str">
        <f t="shared" si="233"/>
        <v/>
      </c>
    </row>
    <row r="2006" spans="1:30" x14ac:dyDescent="0.25">
      <c r="A2006" s="102" t="s">
        <v>2256</v>
      </c>
      <c r="E2006" s="25" t="s">
        <v>1459</v>
      </c>
      <c r="F2006" s="25" t="s">
        <v>1462</v>
      </c>
      <c r="G2006" s="25" t="s">
        <v>11</v>
      </c>
      <c r="H2006" s="48" t="str">
        <f t="shared" si="229"/>
        <v>152651-2</v>
      </c>
      <c r="I2006" s="25">
        <v>1</v>
      </c>
      <c r="J2006" s="25" t="s">
        <v>1143</v>
      </c>
      <c r="K2006" s="25" t="s">
        <v>1486</v>
      </c>
      <c r="M2006" s="48">
        <f>_xlfn.XLOOKUP(BASE!$A2738,dd_carteira_fundição!A:A,dd_carteira_fundição!G:G,"",0)</f>
        <v>2</v>
      </c>
      <c r="N2006" s="48" t="s">
        <v>1164</v>
      </c>
      <c r="R2006" s="47" t="s">
        <v>1687</v>
      </c>
      <c r="S2006" s="48" t="s">
        <v>1156</v>
      </c>
      <c r="T2006" s="164">
        <v>1</v>
      </c>
      <c r="U2006" s="47" t="str">
        <f>IFERROR(INDEX('TAXA DE OCUP. RECUR.'!$F$1:$F$60, MATCH(T2006, 'TAXA DE OCUP. RECUR.'!$E$1:$E$60, 0)),"")</f>
        <v>FUNDIÇÃO MORENO</v>
      </c>
      <c r="V2006" s="165">
        <v>1</v>
      </c>
      <c r="W2006"/>
      <c r="X2006" s="229">
        <v>46187</v>
      </c>
      <c r="Y2006" s="229"/>
      <c r="Z2006" s="47">
        <f t="shared" si="234"/>
        <v>24</v>
      </c>
      <c r="AA2006" s="47" t="str">
        <f t="shared" si="235"/>
        <v/>
      </c>
      <c r="AB2006" s="47" t="str">
        <f t="shared" si="230"/>
        <v>jun</v>
      </c>
      <c r="AC2006" s="47" t="str">
        <f t="shared" si="231"/>
        <v>2026</v>
      </c>
      <c r="AD2006" s="165" t="str">
        <f t="shared" si="233"/>
        <v/>
      </c>
    </row>
    <row r="2007" spans="1:30" ht="15" customHeight="1" x14ac:dyDescent="0.25">
      <c r="A2007" s="102" t="s">
        <v>2256</v>
      </c>
      <c r="E2007" s="25" t="s">
        <v>1459</v>
      </c>
      <c r="F2007" s="25" t="s">
        <v>1462</v>
      </c>
      <c r="G2007" s="25" t="s">
        <v>11</v>
      </c>
      <c r="H2007" s="48" t="str">
        <f t="shared" si="229"/>
        <v>152651-2</v>
      </c>
      <c r="I2007" s="25">
        <v>1</v>
      </c>
      <c r="J2007" s="25" t="s">
        <v>1143</v>
      </c>
      <c r="K2007" s="25" t="s">
        <v>1486</v>
      </c>
      <c r="M2007" s="48">
        <f>_xlfn.XLOOKUP(BASE!$A2739,dd_carteira_fundição!A:A,dd_carteira_fundição!G:G,"",0)</f>
        <v>2</v>
      </c>
      <c r="N2007" s="48" t="s">
        <v>1164</v>
      </c>
      <c r="R2007" s="47" t="s">
        <v>1690</v>
      </c>
      <c r="S2007" s="47" t="s">
        <v>1229</v>
      </c>
      <c r="T2007" s="164">
        <v>395</v>
      </c>
      <c r="U2007" s="47" t="s">
        <v>1289</v>
      </c>
      <c r="V2007" s="165">
        <v>12.5</v>
      </c>
      <c r="W2007"/>
      <c r="X2007" s="229">
        <v>46196</v>
      </c>
      <c r="Y2007" s="229"/>
      <c r="Z2007" s="47">
        <f t="shared" si="234"/>
        <v>26</v>
      </c>
      <c r="AA2007" s="47" t="str">
        <f t="shared" si="235"/>
        <v/>
      </c>
      <c r="AB2007" s="47" t="str">
        <f t="shared" si="230"/>
        <v>jun</v>
      </c>
      <c r="AC2007" s="47" t="str">
        <f t="shared" si="231"/>
        <v>2026</v>
      </c>
      <c r="AD2007" s="165" t="str">
        <f t="shared" si="233"/>
        <v/>
      </c>
    </row>
    <row r="2008" spans="1:30" ht="15" customHeight="1" x14ac:dyDescent="0.25">
      <c r="A2008" s="102" t="s">
        <v>2256</v>
      </c>
      <c r="E2008" s="25" t="s">
        <v>1459</v>
      </c>
      <c r="F2008" s="25" t="s">
        <v>1462</v>
      </c>
      <c r="G2008" s="25" t="s">
        <v>11</v>
      </c>
      <c r="H2008" s="48" t="str">
        <f t="shared" si="229"/>
        <v>152651-2</v>
      </c>
      <c r="I2008" s="25">
        <v>1</v>
      </c>
      <c r="J2008" s="25" t="s">
        <v>1143</v>
      </c>
      <c r="K2008" s="25" t="s">
        <v>1486</v>
      </c>
      <c r="M2008" s="48">
        <f>_xlfn.XLOOKUP(BASE!$A2740,dd_carteira_fundição!A:A,dd_carteira_fundição!G:G,"",0)</f>
        <v>2</v>
      </c>
      <c r="N2008" s="48" t="s">
        <v>1164</v>
      </c>
      <c r="R2008" s="47" t="s">
        <v>1690</v>
      </c>
      <c r="S2008" s="47" t="s">
        <v>1231</v>
      </c>
      <c r="T2008" s="164">
        <v>74</v>
      </c>
      <c r="U2008" s="47" t="s">
        <v>1352</v>
      </c>
      <c r="V2008" s="165">
        <v>0.41666666666666669</v>
      </c>
      <c r="W2008"/>
      <c r="X2008" s="229">
        <v>46196</v>
      </c>
      <c r="Y2008" s="229"/>
      <c r="Z2008" s="47">
        <f t="shared" si="234"/>
        <v>26</v>
      </c>
      <c r="AA2008" s="47" t="str">
        <f t="shared" si="235"/>
        <v/>
      </c>
      <c r="AB2008" s="47" t="str">
        <f t="shared" si="230"/>
        <v>jun</v>
      </c>
      <c r="AC2008" s="47" t="str">
        <f t="shared" si="231"/>
        <v>2026</v>
      </c>
      <c r="AD2008" s="165" t="str">
        <f t="shared" si="233"/>
        <v/>
      </c>
    </row>
    <row r="2009" spans="1:30" ht="15" customHeight="1" x14ac:dyDescent="0.25">
      <c r="A2009" s="102" t="s">
        <v>2256</v>
      </c>
      <c r="E2009" s="25" t="s">
        <v>1459</v>
      </c>
      <c r="F2009" s="25" t="s">
        <v>1462</v>
      </c>
      <c r="G2009" s="25" t="s">
        <v>11</v>
      </c>
      <c r="H2009" s="48" t="str">
        <f t="shared" si="229"/>
        <v>152651-2</v>
      </c>
      <c r="I2009" s="25">
        <v>1</v>
      </c>
      <c r="J2009" s="25" t="s">
        <v>1143</v>
      </c>
      <c r="K2009" s="25" t="s">
        <v>1486</v>
      </c>
      <c r="M2009" s="48">
        <f>_xlfn.XLOOKUP(BASE!$A2741,dd_carteira_fundição!A:A,dd_carteira_fundição!G:G,"",0)</f>
        <v>2</v>
      </c>
      <c r="N2009" s="48" t="s">
        <v>1164</v>
      </c>
      <c r="R2009" s="47" t="s">
        <v>158</v>
      </c>
      <c r="S2009" s="47" t="s">
        <v>158</v>
      </c>
      <c r="T2009" s="164">
        <v>2</v>
      </c>
      <c r="U2009" s="47" t="str">
        <f>IFERROR(INDEX('TAXA DE OCUP. RECUR.'!$F$1:$F$60, MATCH(T2009, 'TAXA DE OCUP. RECUR.'!$E$1:$E$60, 0)),"")</f>
        <v>EXPEDIÇÃO</v>
      </c>
      <c r="V2009" s="165">
        <v>1</v>
      </c>
      <c r="W2009"/>
      <c r="X2009" s="229">
        <v>46231</v>
      </c>
      <c r="Y2009" s="229"/>
      <c r="Z2009" s="47">
        <f t="shared" si="234"/>
        <v>31</v>
      </c>
      <c r="AA2009" s="47" t="str">
        <f t="shared" si="235"/>
        <v/>
      </c>
      <c r="AB2009" s="47" t="str">
        <f t="shared" si="230"/>
        <v>jul</v>
      </c>
      <c r="AC2009" s="47" t="str">
        <f t="shared" si="231"/>
        <v>2026</v>
      </c>
      <c r="AD2009" s="165" t="str">
        <f t="shared" si="233"/>
        <v/>
      </c>
    </row>
    <row r="2010" spans="1:30" ht="15" customHeight="1" x14ac:dyDescent="0.25">
      <c r="A2010" s="102" t="s">
        <v>2257</v>
      </c>
      <c r="E2010" s="25" t="s">
        <v>1459</v>
      </c>
      <c r="F2010" s="25" t="s">
        <v>1462</v>
      </c>
      <c r="G2010" s="25" t="s">
        <v>11</v>
      </c>
      <c r="H2010" s="48" t="str">
        <f t="shared" si="229"/>
        <v>152651-2</v>
      </c>
      <c r="I2010" s="25">
        <v>1</v>
      </c>
      <c r="J2010" s="25" t="s">
        <v>1143</v>
      </c>
      <c r="K2010" s="25" t="s">
        <v>1486</v>
      </c>
      <c r="M2010" s="48">
        <f>_xlfn.XLOOKUP(BASE!$A2742,dd_carteira_fundição!A:A,dd_carteira_fundição!G:G,"",0)</f>
        <v>2</v>
      </c>
      <c r="N2010" s="48" t="s">
        <v>1164</v>
      </c>
      <c r="R2010" s="47" t="s">
        <v>1687</v>
      </c>
      <c r="S2010" s="48" t="s">
        <v>1156</v>
      </c>
      <c r="T2010" s="164">
        <v>1</v>
      </c>
      <c r="U2010" s="47" t="str">
        <f>IFERROR(INDEX('TAXA DE OCUP. RECUR.'!$F$1:$F$60, MATCH(T2010, 'TAXA DE OCUP. RECUR.'!$E$1:$E$60, 0)),"")</f>
        <v>FUNDIÇÃO MORENO</v>
      </c>
      <c r="V2010" s="165">
        <v>1</v>
      </c>
      <c r="W2010"/>
      <c r="X2010" s="229">
        <v>46187</v>
      </c>
      <c r="Y2010" s="229"/>
      <c r="Z2010" s="47">
        <f t="shared" si="234"/>
        <v>24</v>
      </c>
      <c r="AA2010" s="47" t="str">
        <f t="shared" si="235"/>
        <v/>
      </c>
      <c r="AB2010" s="47" t="str">
        <f t="shared" si="230"/>
        <v>jun</v>
      </c>
      <c r="AC2010" s="47" t="str">
        <f t="shared" si="231"/>
        <v>2026</v>
      </c>
      <c r="AD2010" s="165" t="str">
        <f t="shared" si="233"/>
        <v/>
      </c>
    </row>
    <row r="2011" spans="1:30" ht="15" customHeight="1" x14ac:dyDescent="0.25">
      <c r="A2011" s="102" t="s">
        <v>2257</v>
      </c>
      <c r="E2011" s="25" t="s">
        <v>1459</v>
      </c>
      <c r="F2011" s="25" t="s">
        <v>1462</v>
      </c>
      <c r="G2011" s="25" t="s">
        <v>11</v>
      </c>
      <c r="H2011" s="48" t="str">
        <f t="shared" si="229"/>
        <v>152651-2</v>
      </c>
      <c r="I2011" s="25">
        <v>1</v>
      </c>
      <c r="J2011" s="25" t="s">
        <v>1143</v>
      </c>
      <c r="K2011" s="25" t="s">
        <v>1486</v>
      </c>
      <c r="M2011" s="48">
        <f>_xlfn.XLOOKUP(BASE!$A2743,dd_carteira_fundição!A:A,dd_carteira_fundição!G:G,"",0)</f>
        <v>2</v>
      </c>
      <c r="N2011" s="48" t="s">
        <v>1164</v>
      </c>
      <c r="R2011" s="47" t="s">
        <v>1690</v>
      </c>
      <c r="S2011" s="47" t="s">
        <v>1229</v>
      </c>
      <c r="T2011" s="164">
        <v>395</v>
      </c>
      <c r="U2011" s="47" t="s">
        <v>1289</v>
      </c>
      <c r="V2011" s="165">
        <v>12.5</v>
      </c>
      <c r="W2011"/>
      <c r="X2011" s="229">
        <v>46196</v>
      </c>
      <c r="Y2011" s="229"/>
      <c r="Z2011" s="47">
        <f t="shared" si="234"/>
        <v>26</v>
      </c>
      <c r="AA2011" s="47" t="str">
        <f t="shared" si="235"/>
        <v/>
      </c>
      <c r="AB2011" s="47" t="str">
        <f t="shared" si="230"/>
        <v>jun</v>
      </c>
      <c r="AC2011" s="47" t="str">
        <f t="shared" si="231"/>
        <v>2026</v>
      </c>
      <c r="AD2011" s="165" t="str">
        <f t="shared" si="233"/>
        <v/>
      </c>
    </row>
    <row r="2012" spans="1:30" ht="15" customHeight="1" x14ac:dyDescent="0.25">
      <c r="A2012" s="102" t="s">
        <v>2257</v>
      </c>
      <c r="E2012" s="25" t="s">
        <v>1459</v>
      </c>
      <c r="F2012" s="25" t="s">
        <v>1462</v>
      </c>
      <c r="G2012" s="25" t="s">
        <v>11</v>
      </c>
      <c r="H2012" s="48" t="str">
        <f t="shared" si="229"/>
        <v>152651-2</v>
      </c>
      <c r="I2012" s="25">
        <v>1</v>
      </c>
      <c r="J2012" s="25" t="s">
        <v>1143</v>
      </c>
      <c r="K2012" s="25" t="s">
        <v>1486</v>
      </c>
      <c r="M2012" s="48">
        <f>_xlfn.XLOOKUP(BASE!$A2744,dd_carteira_fundição!A:A,dd_carteira_fundição!G:G,"",0)</f>
        <v>2</v>
      </c>
      <c r="N2012" s="48" t="s">
        <v>1164</v>
      </c>
      <c r="R2012" s="47" t="s">
        <v>1690</v>
      </c>
      <c r="S2012" s="47" t="s">
        <v>1231</v>
      </c>
      <c r="T2012" s="164">
        <v>74</v>
      </c>
      <c r="U2012" s="47" t="s">
        <v>1352</v>
      </c>
      <c r="V2012" s="165">
        <v>0.41666666666666669</v>
      </c>
      <c r="W2012"/>
      <c r="X2012" s="229">
        <v>46196</v>
      </c>
      <c r="Y2012" s="229"/>
      <c r="Z2012" s="47">
        <f t="shared" si="234"/>
        <v>26</v>
      </c>
      <c r="AA2012" s="47" t="str">
        <f t="shared" si="235"/>
        <v/>
      </c>
      <c r="AB2012" s="47" t="str">
        <f t="shared" si="230"/>
        <v>jun</v>
      </c>
      <c r="AC2012" s="47" t="str">
        <f t="shared" si="231"/>
        <v>2026</v>
      </c>
      <c r="AD2012" s="165" t="str">
        <f t="shared" si="233"/>
        <v/>
      </c>
    </row>
    <row r="2013" spans="1:30" ht="15" customHeight="1" x14ac:dyDescent="0.25">
      <c r="A2013" s="102" t="s">
        <v>2257</v>
      </c>
      <c r="E2013" s="25" t="s">
        <v>1459</v>
      </c>
      <c r="F2013" s="25" t="s">
        <v>1462</v>
      </c>
      <c r="G2013" s="25" t="s">
        <v>11</v>
      </c>
      <c r="H2013" s="48" t="str">
        <f t="shared" si="229"/>
        <v>152651-3</v>
      </c>
      <c r="I2013" s="25">
        <v>1</v>
      </c>
      <c r="J2013" s="25" t="s">
        <v>1143</v>
      </c>
      <c r="K2013" s="25" t="s">
        <v>1486</v>
      </c>
      <c r="M2013" s="48">
        <f>_xlfn.XLOOKUP(BASE!$A2745,dd_carteira_fundição!A:A,dd_carteira_fundição!G:G,"",0)</f>
        <v>3</v>
      </c>
      <c r="N2013" s="48" t="s">
        <v>1164</v>
      </c>
      <c r="R2013" s="47" t="s">
        <v>158</v>
      </c>
      <c r="S2013" s="47" t="s">
        <v>158</v>
      </c>
      <c r="T2013" s="164">
        <v>2</v>
      </c>
      <c r="U2013" s="47" t="str">
        <f>IFERROR(INDEX('TAXA DE OCUP. RECUR.'!$F$1:$F$60, MATCH(T2013, 'TAXA DE OCUP. RECUR.'!$E$1:$E$60, 0)),"")</f>
        <v>EXPEDIÇÃO</v>
      </c>
      <c r="V2013" s="165">
        <v>1</v>
      </c>
      <c r="W2013"/>
      <c r="X2013" s="229">
        <v>46231</v>
      </c>
      <c r="Y2013" s="229"/>
      <c r="Z2013" s="47">
        <f t="shared" si="234"/>
        <v>31</v>
      </c>
      <c r="AA2013" s="47" t="str">
        <f t="shared" si="235"/>
        <v/>
      </c>
      <c r="AB2013" s="47" t="str">
        <f t="shared" si="230"/>
        <v>jul</v>
      </c>
      <c r="AC2013" s="47" t="str">
        <f t="shared" si="231"/>
        <v>2026</v>
      </c>
      <c r="AD2013" s="165" t="str">
        <f t="shared" si="233"/>
        <v/>
      </c>
    </row>
    <row r="2014" spans="1:30" ht="15" customHeight="1" x14ac:dyDescent="0.25">
      <c r="A2014" s="102" t="s">
        <v>2475</v>
      </c>
      <c r="E2014" s="25" t="s">
        <v>1459</v>
      </c>
      <c r="F2014" s="25" t="s">
        <v>1466</v>
      </c>
      <c r="G2014" s="25" t="s">
        <v>11</v>
      </c>
      <c r="H2014" s="48" t="str">
        <f t="shared" si="229"/>
        <v>152651-3</v>
      </c>
      <c r="I2014" s="25">
        <v>1</v>
      </c>
      <c r="J2014" s="25" t="s">
        <v>1143</v>
      </c>
      <c r="K2014" s="25" t="s">
        <v>1486</v>
      </c>
      <c r="M2014" s="48">
        <f>_xlfn.XLOOKUP(BASE!$A2746,dd_carteira_fundição!A:A,dd_carteira_fundição!G:G,"",0)</f>
        <v>3</v>
      </c>
      <c r="N2014" s="48" t="s">
        <v>1164</v>
      </c>
      <c r="R2014" s="47" t="s">
        <v>1687</v>
      </c>
      <c r="S2014" s="48" t="s">
        <v>1156</v>
      </c>
      <c r="T2014" s="164">
        <v>1</v>
      </c>
      <c r="U2014" s="47" t="str">
        <f>IFERROR(INDEX('TAXA DE OCUP. RECUR.'!$F$1:$F$60, MATCH(T2014, 'TAXA DE OCUP. RECUR.'!$E$1:$E$60, 0)),"")</f>
        <v>FUNDIÇÃO MORENO</v>
      </c>
      <c r="V2014" s="165">
        <v>1</v>
      </c>
      <c r="W2014"/>
      <c r="X2014" s="229">
        <v>46180</v>
      </c>
      <c r="Y2014" s="229"/>
      <c r="Z2014" s="47">
        <f t="shared" si="234"/>
        <v>23</v>
      </c>
      <c r="AA2014" s="47" t="str">
        <f t="shared" si="235"/>
        <v/>
      </c>
      <c r="AB2014" s="47" t="str">
        <f t="shared" si="230"/>
        <v>jun</v>
      </c>
      <c r="AC2014" s="47" t="str">
        <f t="shared" si="231"/>
        <v>2026</v>
      </c>
      <c r="AD2014" s="165" t="str">
        <f t="shared" si="233"/>
        <v/>
      </c>
    </row>
    <row r="2015" spans="1:30" ht="15" customHeight="1" x14ac:dyDescent="0.25">
      <c r="A2015" s="102" t="s">
        <v>2475</v>
      </c>
      <c r="E2015" s="25" t="s">
        <v>1459</v>
      </c>
      <c r="F2015" s="25" t="s">
        <v>1466</v>
      </c>
      <c r="G2015" s="25" t="s">
        <v>11</v>
      </c>
      <c r="H2015" s="48" t="str">
        <f t="shared" si="229"/>
        <v>152651-3</v>
      </c>
      <c r="I2015" s="25">
        <v>1</v>
      </c>
      <c r="J2015" s="25" t="s">
        <v>1143</v>
      </c>
      <c r="K2015" s="25" t="s">
        <v>1486</v>
      </c>
      <c r="M2015" s="48">
        <f>_xlfn.XLOOKUP(BASE!$A2747,dd_carteira_fundição!A:A,dd_carteira_fundição!G:G,"",0)</f>
        <v>3</v>
      </c>
      <c r="N2015" s="48" t="s">
        <v>1164</v>
      </c>
      <c r="R2015" s="47" t="s">
        <v>1690</v>
      </c>
      <c r="S2015" s="47" t="s">
        <v>1229</v>
      </c>
      <c r="T2015" s="164">
        <v>395</v>
      </c>
      <c r="U2015" s="47" t="s">
        <v>1289</v>
      </c>
      <c r="V2015" s="165">
        <v>12.5</v>
      </c>
      <c r="W2015"/>
      <c r="X2015" s="229">
        <v>46196</v>
      </c>
      <c r="Y2015" s="229"/>
      <c r="Z2015" s="47">
        <f t="shared" si="234"/>
        <v>26</v>
      </c>
      <c r="AA2015" s="47" t="str">
        <f t="shared" si="235"/>
        <v/>
      </c>
      <c r="AB2015" s="47" t="str">
        <f t="shared" si="230"/>
        <v>jun</v>
      </c>
      <c r="AC2015" s="47" t="str">
        <f t="shared" si="231"/>
        <v>2026</v>
      </c>
      <c r="AD2015" s="165" t="str">
        <f t="shared" si="233"/>
        <v/>
      </c>
    </row>
    <row r="2016" spans="1:30" ht="15" customHeight="1" x14ac:dyDescent="0.25">
      <c r="A2016" s="102" t="s">
        <v>2475</v>
      </c>
      <c r="E2016" s="25" t="s">
        <v>1459</v>
      </c>
      <c r="F2016" s="25" t="s">
        <v>1466</v>
      </c>
      <c r="G2016" s="25" t="s">
        <v>11</v>
      </c>
      <c r="H2016" s="48" t="str">
        <f t="shared" si="229"/>
        <v>152651-3</v>
      </c>
      <c r="I2016" s="25">
        <v>1</v>
      </c>
      <c r="J2016" s="25" t="s">
        <v>1143</v>
      </c>
      <c r="K2016" s="25" t="s">
        <v>1486</v>
      </c>
      <c r="M2016" s="48">
        <f>_xlfn.XLOOKUP(BASE!$A2748,dd_carteira_fundição!A:A,dd_carteira_fundição!G:G,"",0)</f>
        <v>3</v>
      </c>
      <c r="N2016" s="48" t="s">
        <v>1164</v>
      </c>
      <c r="R2016" s="47" t="s">
        <v>1690</v>
      </c>
      <c r="S2016" s="47" t="s">
        <v>1231</v>
      </c>
      <c r="T2016" s="164">
        <v>74</v>
      </c>
      <c r="U2016" s="47" t="s">
        <v>1352</v>
      </c>
      <c r="V2016" s="165">
        <v>0.41666666666666669</v>
      </c>
      <c r="W2016"/>
      <c r="X2016" s="229">
        <v>46196</v>
      </c>
      <c r="Y2016" s="229"/>
      <c r="Z2016" s="47">
        <f t="shared" si="234"/>
        <v>26</v>
      </c>
      <c r="AA2016" s="47" t="str">
        <f t="shared" si="235"/>
        <v/>
      </c>
      <c r="AB2016" s="47" t="str">
        <f t="shared" si="230"/>
        <v>jun</v>
      </c>
      <c r="AC2016" s="47" t="str">
        <f t="shared" si="231"/>
        <v>2026</v>
      </c>
      <c r="AD2016" s="165" t="str">
        <f t="shared" si="233"/>
        <v/>
      </c>
    </row>
    <row r="2017" spans="1:30" ht="15" customHeight="1" x14ac:dyDescent="0.25">
      <c r="A2017" s="102" t="s">
        <v>2475</v>
      </c>
      <c r="E2017" s="25" t="s">
        <v>1459</v>
      </c>
      <c r="F2017" s="25" t="s">
        <v>1466</v>
      </c>
      <c r="G2017" s="25" t="s">
        <v>11</v>
      </c>
      <c r="H2017" s="48" t="str">
        <f t="shared" si="229"/>
        <v>152651-3</v>
      </c>
      <c r="I2017" s="25">
        <v>1</v>
      </c>
      <c r="J2017" s="25" t="s">
        <v>1143</v>
      </c>
      <c r="K2017" s="25" t="s">
        <v>1486</v>
      </c>
      <c r="M2017" s="48">
        <f>_xlfn.XLOOKUP(BASE!$A2749,dd_carteira_fundição!A:A,dd_carteira_fundição!G:G,"",0)</f>
        <v>3</v>
      </c>
      <c r="N2017" s="48" t="s">
        <v>1164</v>
      </c>
      <c r="R2017" s="47" t="s">
        <v>158</v>
      </c>
      <c r="S2017" s="47" t="s">
        <v>158</v>
      </c>
      <c r="T2017" s="164">
        <v>2</v>
      </c>
      <c r="U2017" s="47" t="str">
        <f>IFERROR(INDEX('TAXA DE OCUP. RECUR.'!$F$1:$F$60, MATCH(T2017, 'TAXA DE OCUP. RECUR.'!$E$1:$E$60, 0)),"")</f>
        <v>EXPEDIÇÃO</v>
      </c>
      <c r="V2017" s="165">
        <v>1</v>
      </c>
      <c r="W2017"/>
      <c r="X2017" s="229">
        <v>46185</v>
      </c>
      <c r="Y2017" s="229"/>
      <c r="Z2017" s="47">
        <f t="shared" si="234"/>
        <v>24</v>
      </c>
      <c r="AA2017" s="47" t="str">
        <f t="shared" si="235"/>
        <v/>
      </c>
      <c r="AB2017" s="47" t="str">
        <f t="shared" si="230"/>
        <v>jun</v>
      </c>
      <c r="AC2017" s="47" t="str">
        <f t="shared" si="231"/>
        <v>2026</v>
      </c>
      <c r="AD2017" s="165" t="str">
        <f t="shared" si="233"/>
        <v/>
      </c>
    </row>
    <row r="2018" spans="1:30" ht="15" customHeight="1" x14ac:dyDescent="0.25">
      <c r="A2018" s="102" t="s">
        <v>2480</v>
      </c>
      <c r="E2018" s="25" t="s">
        <v>296</v>
      </c>
      <c r="F2018" s="25" t="s">
        <v>306</v>
      </c>
      <c r="G2018" s="25" t="s">
        <v>11</v>
      </c>
      <c r="H2018" s="48" t="str">
        <f t="shared" si="229"/>
        <v>152651-3</v>
      </c>
      <c r="I2018" s="25">
        <v>1</v>
      </c>
      <c r="J2018" s="25" t="s">
        <v>1143</v>
      </c>
      <c r="K2018" s="25" t="s">
        <v>1486</v>
      </c>
      <c r="M2018" s="48">
        <f>_xlfn.XLOOKUP(BASE!$A2750,dd_carteira_fundição!A:A,dd_carteira_fundição!G:G,"",0)</f>
        <v>3</v>
      </c>
      <c r="N2018" s="48" t="s">
        <v>1164</v>
      </c>
      <c r="R2018" s="47" t="s">
        <v>1687</v>
      </c>
      <c r="S2018" s="48" t="s">
        <v>1156</v>
      </c>
      <c r="T2018" s="164">
        <v>1</v>
      </c>
      <c r="U2018" s="47" t="str">
        <f>IFERROR(INDEX('TAXA DE OCUP. RECUR.'!$F$1:$F$60, MATCH(T2018, 'TAXA DE OCUP. RECUR.'!$E$1:$E$60, 0)),"")</f>
        <v>FUNDIÇÃO MORENO</v>
      </c>
      <c r="V2018" s="165">
        <v>1</v>
      </c>
      <c r="W2018"/>
      <c r="X2018" s="229">
        <v>46208</v>
      </c>
      <c r="Y2018" s="229"/>
      <c r="Z2018" s="47">
        <f t="shared" si="234"/>
        <v>27</v>
      </c>
      <c r="AA2018" s="47" t="str">
        <f t="shared" si="235"/>
        <v/>
      </c>
      <c r="AB2018" s="47" t="str">
        <f t="shared" si="230"/>
        <v>jul</v>
      </c>
      <c r="AC2018" s="47" t="str">
        <f t="shared" si="231"/>
        <v>2026</v>
      </c>
      <c r="AD2018" s="165" t="str">
        <f t="shared" si="233"/>
        <v/>
      </c>
    </row>
    <row r="2019" spans="1:30" ht="15" customHeight="1" x14ac:dyDescent="0.25">
      <c r="A2019" s="102" t="s">
        <v>2480</v>
      </c>
      <c r="E2019" s="25" t="s">
        <v>296</v>
      </c>
      <c r="F2019" s="25" t="s">
        <v>306</v>
      </c>
      <c r="G2019" s="25" t="s">
        <v>11</v>
      </c>
      <c r="H2019" s="48" t="str">
        <f t="shared" si="229"/>
        <v>152651-3</v>
      </c>
      <c r="I2019" s="25">
        <v>1</v>
      </c>
      <c r="J2019" s="25" t="s">
        <v>1143</v>
      </c>
      <c r="K2019" s="25" t="s">
        <v>1486</v>
      </c>
      <c r="M2019" s="48">
        <f>_xlfn.XLOOKUP(BASE!$A2751,dd_carteira_fundição!A:A,dd_carteira_fundição!G:G,"",0)</f>
        <v>3</v>
      </c>
      <c r="N2019" s="48" t="s">
        <v>1164</v>
      </c>
      <c r="R2019" s="47" t="s">
        <v>1690</v>
      </c>
      <c r="S2019" s="47" t="s">
        <v>1229</v>
      </c>
      <c r="T2019" s="164">
        <v>395</v>
      </c>
      <c r="U2019" s="47" t="s">
        <v>1289</v>
      </c>
      <c r="V2019" s="165">
        <v>12.5</v>
      </c>
      <c r="W2019"/>
      <c r="X2019" s="229">
        <v>46203</v>
      </c>
      <c r="Y2019" s="229"/>
      <c r="Z2019" s="47">
        <f t="shared" si="234"/>
        <v>27</v>
      </c>
      <c r="AA2019" s="47" t="str">
        <f t="shared" si="235"/>
        <v/>
      </c>
      <c r="AB2019" s="47" t="str">
        <f t="shared" si="230"/>
        <v>jun</v>
      </c>
      <c r="AC2019" s="47" t="str">
        <f t="shared" si="231"/>
        <v>2026</v>
      </c>
      <c r="AD2019" s="165" t="str">
        <f t="shared" si="233"/>
        <v/>
      </c>
    </row>
    <row r="2020" spans="1:30" ht="15" customHeight="1" x14ac:dyDescent="0.25">
      <c r="A2020" s="102" t="s">
        <v>2480</v>
      </c>
      <c r="E2020" s="25" t="s">
        <v>296</v>
      </c>
      <c r="F2020" s="25" t="s">
        <v>306</v>
      </c>
      <c r="G2020" s="25" t="s">
        <v>11</v>
      </c>
      <c r="H2020" s="48" t="str">
        <f t="shared" si="229"/>
        <v>152651-3</v>
      </c>
      <c r="I2020" s="25">
        <v>1</v>
      </c>
      <c r="J2020" s="25" t="s">
        <v>1143</v>
      </c>
      <c r="K2020" s="25" t="s">
        <v>1486</v>
      </c>
      <c r="M2020" s="48">
        <f>_xlfn.XLOOKUP(BASE!$A2752,dd_carteira_fundição!A:A,dd_carteira_fundição!G:G,"",0)</f>
        <v>3</v>
      </c>
      <c r="N2020" s="48" t="s">
        <v>1164</v>
      </c>
      <c r="R2020" s="47" t="s">
        <v>1690</v>
      </c>
      <c r="S2020" s="47" t="s">
        <v>1231</v>
      </c>
      <c r="T2020" s="164">
        <v>74</v>
      </c>
      <c r="U2020" s="47" t="s">
        <v>1352</v>
      </c>
      <c r="V2020" s="165">
        <v>0.41666666666666669</v>
      </c>
      <c r="W2020"/>
      <c r="X2020" s="229">
        <v>46203</v>
      </c>
      <c r="Y2020" s="229"/>
      <c r="Z2020" s="47">
        <f t="shared" si="234"/>
        <v>27</v>
      </c>
      <c r="AA2020" s="47" t="str">
        <f t="shared" si="235"/>
        <v/>
      </c>
      <c r="AB2020" s="47" t="str">
        <f t="shared" si="230"/>
        <v>jun</v>
      </c>
      <c r="AC2020" s="47" t="str">
        <f t="shared" si="231"/>
        <v>2026</v>
      </c>
      <c r="AD2020" s="165" t="str">
        <f t="shared" si="233"/>
        <v/>
      </c>
    </row>
    <row r="2021" spans="1:30" ht="15" customHeight="1" x14ac:dyDescent="0.25">
      <c r="A2021" s="102" t="s">
        <v>2480</v>
      </c>
      <c r="E2021" s="25" t="s">
        <v>296</v>
      </c>
      <c r="F2021" s="25" t="s">
        <v>306</v>
      </c>
      <c r="G2021" s="25" t="s">
        <v>11</v>
      </c>
      <c r="H2021" s="48" t="str">
        <f t="shared" si="229"/>
        <v>152651-1</v>
      </c>
      <c r="I2021" s="25">
        <v>1</v>
      </c>
      <c r="J2021" s="25" t="s">
        <v>1143</v>
      </c>
      <c r="K2021" s="25" t="s">
        <v>1486</v>
      </c>
      <c r="M2021" s="48">
        <f>_xlfn.XLOOKUP(BASE!$A2753,dd_carteira_fundição!A:A,dd_carteira_fundição!G:G,"",0)</f>
        <v>1</v>
      </c>
      <c r="N2021" s="48" t="s">
        <v>1164</v>
      </c>
      <c r="R2021" s="47" t="s">
        <v>158</v>
      </c>
      <c r="S2021" s="47" t="s">
        <v>158</v>
      </c>
      <c r="T2021" s="164">
        <v>2</v>
      </c>
      <c r="U2021" s="47" t="str">
        <f>IFERROR(INDEX('TAXA DE OCUP. RECUR.'!$F$1:$F$60, MATCH(T2021, 'TAXA DE OCUP. RECUR.'!$E$1:$E$60, 0)),"")</f>
        <v>EXPEDIÇÃO</v>
      </c>
      <c r="V2021" s="165">
        <v>1</v>
      </c>
      <c r="W2021"/>
      <c r="X2021" s="229">
        <v>46216</v>
      </c>
      <c r="Y2021" s="229">
        <f t="shared" ref="Y2021:Y2028" si="237">X2021</f>
        <v>46216</v>
      </c>
      <c r="Z2021" s="47">
        <f t="shared" si="234"/>
        <v>29</v>
      </c>
      <c r="AA2021" s="47">
        <v>23</v>
      </c>
      <c r="AB2021" s="47" t="str">
        <f t="shared" si="230"/>
        <v>jul</v>
      </c>
      <c r="AC2021" s="47" t="str">
        <f t="shared" si="231"/>
        <v>2026</v>
      </c>
      <c r="AD2021" s="165">
        <f t="shared" si="233"/>
        <v>1</v>
      </c>
    </row>
    <row r="2022" spans="1:30" ht="15" customHeight="1" x14ac:dyDescent="0.25">
      <c r="A2022" s="102" t="s">
        <v>2483</v>
      </c>
      <c r="E2022" s="25" t="s">
        <v>296</v>
      </c>
      <c r="F2022" s="25" t="s">
        <v>306</v>
      </c>
      <c r="G2022" s="25" t="s">
        <v>11</v>
      </c>
      <c r="H2022" s="48" t="str">
        <f t="shared" ref="H2022:H2049" si="238">152651&amp;"-"&amp;M2022</f>
        <v>152651-1</v>
      </c>
      <c r="I2022" s="25">
        <v>1</v>
      </c>
      <c r="J2022" s="25" t="s">
        <v>1143</v>
      </c>
      <c r="K2022" s="25" t="s">
        <v>1486</v>
      </c>
      <c r="M2022" s="48">
        <f>_xlfn.XLOOKUP(BASE!$A2754,dd_carteira_fundição!A:A,dd_carteira_fundição!G:G,"",0)</f>
        <v>1</v>
      </c>
      <c r="N2022" s="48" t="s">
        <v>1164</v>
      </c>
      <c r="R2022" s="47" t="s">
        <v>1687</v>
      </c>
      <c r="S2022" s="48" t="s">
        <v>1156</v>
      </c>
      <c r="T2022" s="164">
        <v>1</v>
      </c>
      <c r="U2022" s="47" t="str">
        <f>IFERROR(INDEX('TAXA DE OCUP. RECUR.'!$F$1:$F$60, MATCH(T2022, 'TAXA DE OCUP. RECUR.'!$E$1:$E$60, 0)),"")</f>
        <v>FUNDIÇÃO MORENO</v>
      </c>
      <c r="V2022" s="165">
        <v>1</v>
      </c>
      <c r="W2022"/>
      <c r="X2022" s="229">
        <v>46212</v>
      </c>
      <c r="Y2022" s="229">
        <f t="shared" si="237"/>
        <v>46212</v>
      </c>
      <c r="Z2022" s="47">
        <f t="shared" si="234"/>
        <v>28</v>
      </c>
      <c r="AA2022" s="47">
        <v>23</v>
      </c>
      <c r="AB2022" s="47" t="str">
        <f t="shared" si="230"/>
        <v>jul</v>
      </c>
      <c r="AC2022" s="47" t="str">
        <f t="shared" si="231"/>
        <v>2026</v>
      </c>
      <c r="AD2022" s="165">
        <f t="shared" si="233"/>
        <v>1</v>
      </c>
    </row>
    <row r="2023" spans="1:30" ht="15" customHeight="1" x14ac:dyDescent="0.25">
      <c r="A2023" s="102" t="s">
        <v>2483</v>
      </c>
      <c r="E2023" s="25" t="s">
        <v>296</v>
      </c>
      <c r="F2023" s="25" t="s">
        <v>306</v>
      </c>
      <c r="G2023" s="25" t="s">
        <v>11</v>
      </c>
      <c r="H2023" s="48" t="str">
        <f t="shared" si="238"/>
        <v>152651-1</v>
      </c>
      <c r="I2023" s="25">
        <v>1</v>
      </c>
      <c r="J2023" s="25" t="s">
        <v>1143</v>
      </c>
      <c r="K2023" s="25" t="s">
        <v>1486</v>
      </c>
      <c r="M2023" s="48">
        <f>_xlfn.XLOOKUP(BASE!$A2755,dd_carteira_fundição!A:A,dd_carteira_fundição!G:G,"",0)</f>
        <v>1</v>
      </c>
      <c r="N2023" s="48" t="s">
        <v>1164</v>
      </c>
      <c r="R2023" s="47" t="s">
        <v>1690</v>
      </c>
      <c r="S2023" s="47" t="s">
        <v>1229</v>
      </c>
      <c r="T2023" s="164">
        <v>395</v>
      </c>
      <c r="U2023" s="47" t="s">
        <v>1289</v>
      </c>
      <c r="V2023" s="165">
        <v>12.5</v>
      </c>
      <c r="W2023"/>
      <c r="X2023" s="229">
        <v>46203</v>
      </c>
      <c r="Y2023" s="229">
        <f t="shared" si="237"/>
        <v>46203</v>
      </c>
      <c r="Z2023" s="47">
        <f t="shared" si="234"/>
        <v>27</v>
      </c>
      <c r="AA2023" s="47">
        <v>23</v>
      </c>
      <c r="AB2023" s="47" t="str">
        <f t="shared" si="230"/>
        <v>jun</v>
      </c>
      <c r="AC2023" s="47" t="str">
        <f t="shared" si="231"/>
        <v>2026</v>
      </c>
      <c r="AD2023" s="165">
        <f t="shared" si="233"/>
        <v>1</v>
      </c>
    </row>
    <row r="2024" spans="1:30" ht="15" customHeight="1" x14ac:dyDescent="0.25">
      <c r="A2024" s="102" t="s">
        <v>2483</v>
      </c>
      <c r="E2024" s="25" t="s">
        <v>296</v>
      </c>
      <c r="F2024" s="25" t="s">
        <v>306</v>
      </c>
      <c r="G2024" s="25" t="s">
        <v>11</v>
      </c>
      <c r="H2024" s="48" t="str">
        <f t="shared" si="238"/>
        <v>152651-1</v>
      </c>
      <c r="I2024" s="25">
        <v>1</v>
      </c>
      <c r="J2024" s="25" t="s">
        <v>1143</v>
      </c>
      <c r="K2024" s="25" t="s">
        <v>1486</v>
      </c>
      <c r="M2024" s="48">
        <f>_xlfn.XLOOKUP(BASE!$A2756,dd_carteira_fundição!A:A,dd_carteira_fundição!G:G,"",0)</f>
        <v>1</v>
      </c>
      <c r="N2024" s="48" t="s">
        <v>1164</v>
      </c>
      <c r="R2024" s="47" t="s">
        <v>1690</v>
      </c>
      <c r="S2024" s="47" t="s">
        <v>1231</v>
      </c>
      <c r="T2024" s="164">
        <v>74</v>
      </c>
      <c r="U2024" s="47" t="s">
        <v>1352</v>
      </c>
      <c r="V2024" s="165">
        <v>0.41666666666666669</v>
      </c>
      <c r="W2024"/>
      <c r="X2024" s="229">
        <v>46203</v>
      </c>
      <c r="Y2024" s="229">
        <f t="shared" si="237"/>
        <v>46203</v>
      </c>
      <c r="Z2024" s="47">
        <f t="shared" si="234"/>
        <v>27</v>
      </c>
      <c r="AA2024" s="47">
        <v>23</v>
      </c>
      <c r="AB2024" s="47" t="str">
        <f t="shared" si="230"/>
        <v>jun</v>
      </c>
      <c r="AC2024" s="47" t="str">
        <f t="shared" si="231"/>
        <v>2026</v>
      </c>
      <c r="AD2024" s="165">
        <f t="shared" si="233"/>
        <v>1</v>
      </c>
    </row>
    <row r="2025" spans="1:30" ht="15" customHeight="1" x14ac:dyDescent="0.25">
      <c r="A2025" s="102" t="s">
        <v>2483</v>
      </c>
      <c r="E2025" s="25" t="s">
        <v>296</v>
      </c>
      <c r="F2025" s="25" t="s">
        <v>306</v>
      </c>
      <c r="G2025" s="25" t="s">
        <v>11</v>
      </c>
      <c r="H2025" s="48" t="str">
        <f t="shared" si="238"/>
        <v>152651-1</v>
      </c>
      <c r="I2025" s="25">
        <v>1</v>
      </c>
      <c r="J2025" s="25" t="s">
        <v>1143</v>
      </c>
      <c r="K2025" s="25" t="s">
        <v>1486</v>
      </c>
      <c r="M2025" s="48">
        <f>_xlfn.XLOOKUP(BASE!$A2757,dd_carteira_fundição!A:A,dd_carteira_fundição!G:G,"",0)</f>
        <v>1</v>
      </c>
      <c r="N2025" s="48" t="s">
        <v>1164</v>
      </c>
      <c r="R2025" s="47" t="s">
        <v>158</v>
      </c>
      <c r="S2025" s="47" t="s">
        <v>158</v>
      </c>
      <c r="T2025" s="164">
        <v>2</v>
      </c>
      <c r="U2025" s="47" t="str">
        <f>IFERROR(INDEX('TAXA DE OCUP. RECUR.'!$F$1:$F$60, MATCH(T2025, 'TAXA DE OCUP. RECUR.'!$E$1:$E$60, 0)),"")</f>
        <v>EXPEDIÇÃO</v>
      </c>
      <c r="V2025" s="165">
        <v>1</v>
      </c>
      <c r="W2025"/>
      <c r="X2025" s="229">
        <v>46191</v>
      </c>
      <c r="Y2025" s="229">
        <f t="shared" si="237"/>
        <v>46191</v>
      </c>
      <c r="Z2025" s="47">
        <f t="shared" si="234"/>
        <v>25</v>
      </c>
      <c r="AA2025" s="47">
        <v>23</v>
      </c>
      <c r="AB2025" s="47" t="str">
        <f t="shared" si="230"/>
        <v>jun</v>
      </c>
      <c r="AC2025" s="47" t="str">
        <f t="shared" si="231"/>
        <v>2026</v>
      </c>
      <c r="AD2025" s="165">
        <f t="shared" si="233"/>
        <v>1</v>
      </c>
    </row>
    <row r="2026" spans="1:30" ht="15" customHeight="1" x14ac:dyDescent="0.25">
      <c r="A2026" s="102" t="s">
        <v>2522</v>
      </c>
      <c r="E2026" s="25" t="s">
        <v>296</v>
      </c>
      <c r="F2026" s="25" t="s">
        <v>306</v>
      </c>
      <c r="G2026" s="25" t="s">
        <v>11</v>
      </c>
      <c r="H2026" s="48" t="str">
        <f t="shared" si="238"/>
        <v>152651-1</v>
      </c>
      <c r="I2026" s="25">
        <v>1</v>
      </c>
      <c r="J2026" s="25" t="s">
        <v>1143</v>
      </c>
      <c r="K2026" s="25" t="s">
        <v>1486</v>
      </c>
      <c r="M2026" s="48">
        <f>_xlfn.XLOOKUP(BASE!$A2758,dd_carteira_fundição!A:A,dd_carteira_fundição!G:G,"",0)</f>
        <v>1</v>
      </c>
      <c r="N2026" s="48" t="s">
        <v>1164</v>
      </c>
      <c r="R2026" s="47" t="s">
        <v>1687</v>
      </c>
      <c r="S2026" s="48" t="s">
        <v>1156</v>
      </c>
      <c r="T2026" s="164">
        <v>1</v>
      </c>
      <c r="U2026" s="47" t="str">
        <f>IFERROR(INDEX('TAXA DE OCUP. RECUR.'!$F$1:$F$60, MATCH(T2026, 'TAXA DE OCUP. RECUR.'!$E$1:$E$60, 0)),"")</f>
        <v>FUNDIÇÃO MORENO</v>
      </c>
      <c r="V2026" s="165">
        <v>1</v>
      </c>
      <c r="W2026"/>
      <c r="X2026" s="229">
        <v>46208</v>
      </c>
      <c r="Y2026" s="229">
        <f t="shared" si="237"/>
        <v>46208</v>
      </c>
      <c r="Z2026" s="47">
        <f t="shared" si="234"/>
        <v>27</v>
      </c>
      <c r="AA2026" s="47">
        <v>23</v>
      </c>
      <c r="AB2026" s="47" t="str">
        <f t="shared" si="230"/>
        <v>jul</v>
      </c>
      <c r="AC2026" s="47" t="str">
        <f t="shared" si="231"/>
        <v>2026</v>
      </c>
      <c r="AD2026" s="165">
        <f t="shared" si="233"/>
        <v>1</v>
      </c>
    </row>
    <row r="2027" spans="1:30" ht="15" customHeight="1" x14ac:dyDescent="0.25">
      <c r="A2027" s="102" t="s">
        <v>2522</v>
      </c>
      <c r="E2027" s="25" t="s">
        <v>296</v>
      </c>
      <c r="F2027" s="25" t="s">
        <v>306</v>
      </c>
      <c r="G2027" s="25" t="s">
        <v>11</v>
      </c>
      <c r="H2027" s="48" t="str">
        <f t="shared" si="238"/>
        <v>152651-1</v>
      </c>
      <c r="I2027" s="25">
        <v>1</v>
      </c>
      <c r="J2027" s="25" t="s">
        <v>1143</v>
      </c>
      <c r="K2027" s="25" t="s">
        <v>1486</v>
      </c>
      <c r="M2027" s="48">
        <f>_xlfn.XLOOKUP(BASE!$A2759,dd_carteira_fundição!A:A,dd_carteira_fundição!G:G,"",0)</f>
        <v>1</v>
      </c>
      <c r="N2027" s="48" t="s">
        <v>1164</v>
      </c>
      <c r="R2027" s="47" t="s">
        <v>1690</v>
      </c>
      <c r="S2027" s="47" t="s">
        <v>1229</v>
      </c>
      <c r="T2027" s="164">
        <v>395</v>
      </c>
      <c r="U2027" s="47" t="s">
        <v>1289</v>
      </c>
      <c r="V2027" s="165">
        <v>12.5</v>
      </c>
      <c r="W2027"/>
      <c r="X2027" s="229">
        <v>46203</v>
      </c>
      <c r="Y2027" s="229">
        <f t="shared" si="237"/>
        <v>46203</v>
      </c>
      <c r="Z2027" s="47">
        <f t="shared" si="234"/>
        <v>27</v>
      </c>
      <c r="AA2027" s="47">
        <v>23</v>
      </c>
      <c r="AB2027" s="47" t="str">
        <f t="shared" si="230"/>
        <v>jun</v>
      </c>
      <c r="AC2027" s="47" t="str">
        <f t="shared" si="231"/>
        <v>2026</v>
      </c>
      <c r="AD2027" s="165">
        <f t="shared" si="233"/>
        <v>1</v>
      </c>
    </row>
    <row r="2028" spans="1:30" ht="15" customHeight="1" x14ac:dyDescent="0.25">
      <c r="A2028" s="102" t="s">
        <v>2522</v>
      </c>
      <c r="E2028" s="25" t="s">
        <v>296</v>
      </c>
      <c r="F2028" s="25" t="s">
        <v>306</v>
      </c>
      <c r="G2028" s="25" t="s">
        <v>11</v>
      </c>
      <c r="H2028" s="48" t="str">
        <f t="shared" si="238"/>
        <v>152651-1</v>
      </c>
      <c r="I2028" s="25">
        <v>1</v>
      </c>
      <c r="J2028" s="25" t="s">
        <v>1143</v>
      </c>
      <c r="K2028" s="25" t="s">
        <v>1486</v>
      </c>
      <c r="M2028" s="48">
        <f>_xlfn.XLOOKUP(BASE!$A2760,dd_carteira_fundição!A:A,dd_carteira_fundição!G:G,"",0)</f>
        <v>1</v>
      </c>
      <c r="N2028" s="48" t="s">
        <v>1164</v>
      </c>
      <c r="R2028" s="47" t="s">
        <v>1690</v>
      </c>
      <c r="S2028" s="47" t="s">
        <v>1231</v>
      </c>
      <c r="T2028" s="164">
        <v>74</v>
      </c>
      <c r="U2028" s="47" t="s">
        <v>1352</v>
      </c>
      <c r="V2028" s="165">
        <v>0.41666666666666669</v>
      </c>
      <c r="W2028"/>
      <c r="X2028" s="229">
        <v>46203</v>
      </c>
      <c r="Y2028" s="229">
        <f t="shared" si="237"/>
        <v>46203</v>
      </c>
      <c r="Z2028" s="47">
        <f t="shared" si="234"/>
        <v>27</v>
      </c>
      <c r="AA2028" s="47">
        <v>23</v>
      </c>
      <c r="AB2028" s="47" t="str">
        <f t="shared" ref="AB2028:AB2091" si="239">IFERROR(IF(X2028="","",TEXT(X2028,"MMM")),"")</f>
        <v>jun</v>
      </c>
      <c r="AC2028" s="47" t="str">
        <f t="shared" ref="AC2028:AC2091" si="240">IFERROR(IF(X2028="","",TEXT(X2028,"AAAA")),"")</f>
        <v>2026</v>
      </c>
      <c r="AD2028" s="165">
        <f t="shared" si="233"/>
        <v>1</v>
      </c>
    </row>
    <row r="2029" spans="1:30" ht="15" customHeight="1" x14ac:dyDescent="0.25">
      <c r="A2029" s="102" t="s">
        <v>2522</v>
      </c>
      <c r="E2029" s="25" t="s">
        <v>296</v>
      </c>
      <c r="F2029" s="25" t="s">
        <v>306</v>
      </c>
      <c r="G2029" s="25" t="s">
        <v>11</v>
      </c>
      <c r="H2029" s="48" t="str">
        <f t="shared" si="238"/>
        <v>152651-14</v>
      </c>
      <c r="I2029" s="25">
        <v>1</v>
      </c>
      <c r="J2029" s="25" t="s">
        <v>1143</v>
      </c>
      <c r="K2029" s="25" t="s">
        <v>1486</v>
      </c>
      <c r="M2029" s="48">
        <f>_xlfn.XLOOKUP(BASE!$A2761,dd_carteira_fundição!A:A,dd_carteira_fundição!G:G,"",0)</f>
        <v>14</v>
      </c>
      <c r="N2029" s="48" t="s">
        <v>1164</v>
      </c>
      <c r="R2029" s="47" t="s">
        <v>158</v>
      </c>
      <c r="S2029" s="47" t="s">
        <v>158</v>
      </c>
      <c r="T2029" s="164">
        <v>2</v>
      </c>
      <c r="U2029" s="47" t="str">
        <f>IFERROR(INDEX('TAXA DE OCUP. RECUR.'!$F$1:$F$60, MATCH(T2029, 'TAXA DE OCUP. RECUR.'!$E$1:$E$60, 0)),"")</f>
        <v>EXPEDIÇÃO</v>
      </c>
      <c r="V2029" s="165">
        <v>1</v>
      </c>
      <c r="W2029"/>
      <c r="X2029" s="229">
        <v>46216</v>
      </c>
      <c r="Y2029" s="229"/>
      <c r="Z2029" s="47">
        <f t="shared" si="234"/>
        <v>29</v>
      </c>
      <c r="AA2029" s="47" t="str">
        <f t="shared" si="235"/>
        <v/>
      </c>
      <c r="AB2029" s="47" t="str">
        <f t="shared" si="239"/>
        <v>jul</v>
      </c>
      <c r="AC2029" s="47" t="str">
        <f t="shared" si="240"/>
        <v>2026</v>
      </c>
      <c r="AD2029" s="165" t="str">
        <f t="shared" si="233"/>
        <v/>
      </c>
    </row>
    <row r="2030" spans="1:30" ht="15" customHeight="1" x14ac:dyDescent="0.25">
      <c r="A2030" s="102" t="s">
        <v>2523</v>
      </c>
      <c r="E2030" s="25" t="s">
        <v>296</v>
      </c>
      <c r="F2030" s="25" t="s">
        <v>306</v>
      </c>
      <c r="G2030" s="25" t="s">
        <v>11</v>
      </c>
      <c r="H2030" s="48" t="str">
        <f t="shared" si="238"/>
        <v>152651-14</v>
      </c>
      <c r="I2030" s="25">
        <v>1</v>
      </c>
      <c r="J2030" s="25" t="s">
        <v>1143</v>
      </c>
      <c r="K2030" s="25" t="s">
        <v>1486</v>
      </c>
      <c r="M2030" s="48">
        <f>_xlfn.XLOOKUP(BASE!$A2762,dd_carteira_fundição!A:A,dd_carteira_fundição!G:G,"",0)</f>
        <v>14</v>
      </c>
      <c r="N2030" s="48" t="s">
        <v>1164</v>
      </c>
      <c r="R2030" s="47" t="s">
        <v>1687</v>
      </c>
      <c r="S2030" s="48" t="s">
        <v>1156</v>
      </c>
      <c r="T2030" s="164">
        <v>1</v>
      </c>
      <c r="U2030" s="47" t="str">
        <f>IFERROR(INDEX('TAXA DE OCUP. RECUR.'!$F$1:$F$60, MATCH(T2030, 'TAXA DE OCUP. RECUR.'!$E$1:$E$60, 0)),"")</f>
        <v>FUNDIÇÃO MORENO</v>
      </c>
      <c r="V2030" s="165">
        <v>1</v>
      </c>
      <c r="W2030"/>
      <c r="X2030" s="229">
        <v>46208</v>
      </c>
      <c r="Y2030" s="229"/>
      <c r="Z2030" s="47">
        <f t="shared" si="234"/>
        <v>27</v>
      </c>
      <c r="AA2030" s="47" t="str">
        <f t="shared" si="235"/>
        <v/>
      </c>
      <c r="AB2030" s="47" t="str">
        <f t="shared" si="239"/>
        <v>jul</v>
      </c>
      <c r="AC2030" s="47" t="str">
        <f t="shared" si="240"/>
        <v>2026</v>
      </c>
      <c r="AD2030" s="165" t="str">
        <f t="shared" si="233"/>
        <v/>
      </c>
    </row>
    <row r="2031" spans="1:30" ht="15" customHeight="1" x14ac:dyDescent="0.25">
      <c r="A2031" s="102" t="s">
        <v>2523</v>
      </c>
      <c r="E2031" s="25" t="s">
        <v>296</v>
      </c>
      <c r="F2031" s="25" t="s">
        <v>306</v>
      </c>
      <c r="G2031" s="25" t="s">
        <v>11</v>
      </c>
      <c r="H2031" s="48" t="str">
        <f t="shared" si="238"/>
        <v>152651-14</v>
      </c>
      <c r="I2031" s="25">
        <v>1</v>
      </c>
      <c r="J2031" s="25" t="s">
        <v>1143</v>
      </c>
      <c r="K2031" s="25" t="s">
        <v>1486</v>
      </c>
      <c r="M2031" s="48">
        <f>_xlfn.XLOOKUP(BASE!$A2763,dd_carteira_fundição!A:A,dd_carteira_fundição!G:G,"",0)</f>
        <v>14</v>
      </c>
      <c r="N2031" s="48" t="s">
        <v>1164</v>
      </c>
      <c r="R2031" s="47" t="s">
        <v>1690</v>
      </c>
      <c r="S2031" s="47" t="s">
        <v>1229</v>
      </c>
      <c r="T2031" s="164">
        <v>395</v>
      </c>
      <c r="U2031" s="47" t="s">
        <v>1289</v>
      </c>
      <c r="V2031" s="165">
        <v>12.5</v>
      </c>
      <c r="W2031"/>
      <c r="X2031" s="229">
        <v>46203</v>
      </c>
      <c r="Y2031" s="229"/>
      <c r="Z2031" s="47">
        <f t="shared" si="234"/>
        <v>27</v>
      </c>
      <c r="AA2031" s="47" t="str">
        <f t="shared" si="235"/>
        <v/>
      </c>
      <c r="AB2031" s="47" t="str">
        <f t="shared" si="239"/>
        <v>jun</v>
      </c>
      <c r="AC2031" s="47" t="str">
        <f t="shared" si="240"/>
        <v>2026</v>
      </c>
      <c r="AD2031" s="165" t="str">
        <f t="shared" si="233"/>
        <v/>
      </c>
    </row>
    <row r="2032" spans="1:30" ht="15" customHeight="1" x14ac:dyDescent="0.25">
      <c r="A2032" s="102" t="s">
        <v>2523</v>
      </c>
      <c r="E2032" s="25" t="s">
        <v>296</v>
      </c>
      <c r="F2032" s="25" t="s">
        <v>306</v>
      </c>
      <c r="G2032" s="25" t="s">
        <v>11</v>
      </c>
      <c r="H2032" s="48" t="str">
        <f t="shared" si="238"/>
        <v>152651-14</v>
      </c>
      <c r="I2032" s="25">
        <v>1</v>
      </c>
      <c r="J2032" s="25" t="s">
        <v>1143</v>
      </c>
      <c r="K2032" s="25" t="s">
        <v>1486</v>
      </c>
      <c r="M2032" s="48">
        <f>_xlfn.XLOOKUP(BASE!$A2764,dd_carteira_fundição!A:A,dd_carteira_fundição!G:G,"",0)</f>
        <v>14</v>
      </c>
      <c r="N2032" s="48" t="s">
        <v>1164</v>
      </c>
      <c r="R2032" s="47" t="s">
        <v>1690</v>
      </c>
      <c r="S2032" s="47" t="s">
        <v>1231</v>
      </c>
      <c r="T2032" s="164">
        <v>74</v>
      </c>
      <c r="U2032" s="47" t="s">
        <v>1352</v>
      </c>
      <c r="V2032" s="165">
        <v>0.41666666666666669</v>
      </c>
      <c r="W2032"/>
      <c r="X2032" s="229">
        <v>46203</v>
      </c>
      <c r="Y2032" s="229"/>
      <c r="Z2032" s="47">
        <f t="shared" si="234"/>
        <v>27</v>
      </c>
      <c r="AA2032" s="47" t="str">
        <f t="shared" si="235"/>
        <v/>
      </c>
      <c r="AB2032" s="47" t="str">
        <f t="shared" si="239"/>
        <v>jun</v>
      </c>
      <c r="AC2032" s="47" t="str">
        <f t="shared" si="240"/>
        <v>2026</v>
      </c>
      <c r="AD2032" s="165" t="str">
        <f t="shared" si="233"/>
        <v/>
      </c>
    </row>
    <row r="2033" spans="1:30" ht="15" customHeight="1" x14ac:dyDescent="0.25">
      <c r="A2033" s="102" t="s">
        <v>2523</v>
      </c>
      <c r="E2033" s="25" t="s">
        <v>296</v>
      </c>
      <c r="F2033" s="25" t="s">
        <v>306</v>
      </c>
      <c r="G2033" s="25" t="s">
        <v>11</v>
      </c>
      <c r="H2033" s="48" t="str">
        <f t="shared" si="238"/>
        <v>152651-14</v>
      </c>
      <c r="I2033" s="25">
        <v>1</v>
      </c>
      <c r="J2033" s="25" t="s">
        <v>1143</v>
      </c>
      <c r="K2033" s="25" t="s">
        <v>1486</v>
      </c>
      <c r="M2033" s="48">
        <f>_xlfn.XLOOKUP(BASE!$A2765,dd_carteira_fundição!A:A,dd_carteira_fundição!G:G,"",0)</f>
        <v>14</v>
      </c>
      <c r="N2033" s="48" t="s">
        <v>1164</v>
      </c>
      <c r="R2033" s="47" t="s">
        <v>158</v>
      </c>
      <c r="S2033" s="47" t="s">
        <v>158</v>
      </c>
      <c r="T2033" s="164">
        <v>2</v>
      </c>
      <c r="U2033" s="47" t="str">
        <f>IFERROR(INDEX('TAXA DE OCUP. RECUR.'!$F$1:$F$60, MATCH(T2033, 'TAXA DE OCUP. RECUR.'!$E$1:$E$60, 0)),"")</f>
        <v>EXPEDIÇÃO</v>
      </c>
      <c r="V2033" s="165">
        <v>1</v>
      </c>
      <c r="W2033"/>
      <c r="X2033" s="229">
        <v>46216</v>
      </c>
      <c r="Y2033" s="229"/>
      <c r="Z2033" s="47">
        <f t="shared" si="234"/>
        <v>29</v>
      </c>
      <c r="AA2033" s="47" t="str">
        <f t="shared" si="235"/>
        <v/>
      </c>
      <c r="AB2033" s="47" t="str">
        <f t="shared" si="239"/>
        <v>jul</v>
      </c>
      <c r="AC2033" s="47" t="str">
        <f t="shared" si="240"/>
        <v>2026</v>
      </c>
      <c r="AD2033" s="165" t="str">
        <f t="shared" si="233"/>
        <v/>
      </c>
    </row>
    <row r="2034" spans="1:30" ht="15" customHeight="1" x14ac:dyDescent="0.25">
      <c r="A2034" s="102" t="s">
        <v>2524</v>
      </c>
      <c r="E2034" s="25" t="s">
        <v>296</v>
      </c>
      <c r="F2034" s="25" t="s">
        <v>306</v>
      </c>
      <c r="G2034" s="25" t="s">
        <v>11</v>
      </c>
      <c r="H2034" s="48" t="str">
        <f t="shared" si="238"/>
        <v>152651-14</v>
      </c>
      <c r="I2034" s="25">
        <v>1</v>
      </c>
      <c r="J2034" s="25" t="s">
        <v>1143</v>
      </c>
      <c r="K2034" s="25" t="s">
        <v>1486</v>
      </c>
      <c r="M2034" s="48">
        <f>_xlfn.XLOOKUP(BASE!$A2766,dd_carteira_fundição!A:A,dd_carteira_fundição!G:G,"",0)</f>
        <v>14</v>
      </c>
      <c r="N2034" s="48" t="s">
        <v>1164</v>
      </c>
      <c r="R2034" s="47" t="s">
        <v>1687</v>
      </c>
      <c r="S2034" s="48" t="s">
        <v>1156</v>
      </c>
      <c r="T2034" s="164">
        <v>1</v>
      </c>
      <c r="U2034" s="47" t="str">
        <f>IFERROR(INDEX('TAXA DE OCUP. RECUR.'!$F$1:$F$60, MATCH(T2034, 'TAXA DE OCUP. RECUR.'!$E$1:$E$60, 0)),"")</f>
        <v>FUNDIÇÃO MORENO</v>
      </c>
      <c r="V2034" s="165">
        <v>1</v>
      </c>
      <c r="W2034"/>
      <c r="X2034" s="229">
        <v>46208</v>
      </c>
      <c r="Y2034" s="229"/>
      <c r="Z2034" s="47">
        <f t="shared" si="234"/>
        <v>27</v>
      </c>
      <c r="AA2034" s="47" t="str">
        <f t="shared" si="235"/>
        <v/>
      </c>
      <c r="AB2034" s="47" t="str">
        <f t="shared" si="239"/>
        <v>jul</v>
      </c>
      <c r="AC2034" s="47" t="str">
        <f t="shared" si="240"/>
        <v>2026</v>
      </c>
      <c r="AD2034" s="165" t="str">
        <f t="shared" si="233"/>
        <v/>
      </c>
    </row>
    <row r="2035" spans="1:30" ht="15" customHeight="1" x14ac:dyDescent="0.25">
      <c r="A2035" s="102" t="s">
        <v>2524</v>
      </c>
      <c r="E2035" s="25" t="s">
        <v>296</v>
      </c>
      <c r="F2035" s="25" t="s">
        <v>306</v>
      </c>
      <c r="G2035" s="25" t="s">
        <v>11</v>
      </c>
      <c r="H2035" s="48" t="str">
        <f t="shared" si="238"/>
        <v>152651-14</v>
      </c>
      <c r="I2035" s="25">
        <v>1</v>
      </c>
      <c r="J2035" s="25" t="s">
        <v>1143</v>
      </c>
      <c r="K2035" s="25" t="s">
        <v>1486</v>
      </c>
      <c r="M2035" s="48">
        <f>_xlfn.XLOOKUP(BASE!$A2767,dd_carteira_fundição!A:A,dd_carteira_fundição!G:G,"",0)</f>
        <v>14</v>
      </c>
      <c r="N2035" s="48" t="s">
        <v>1164</v>
      </c>
      <c r="R2035" s="47" t="s">
        <v>1690</v>
      </c>
      <c r="S2035" s="47" t="s">
        <v>1229</v>
      </c>
      <c r="T2035" s="164">
        <v>395</v>
      </c>
      <c r="U2035" s="47" t="s">
        <v>1289</v>
      </c>
      <c r="V2035" s="165">
        <v>12.5</v>
      </c>
      <c r="W2035"/>
      <c r="X2035" s="229">
        <v>46203</v>
      </c>
      <c r="Y2035" s="229"/>
      <c r="Z2035" s="47">
        <f t="shared" si="234"/>
        <v>27</v>
      </c>
      <c r="AA2035" s="47" t="str">
        <f t="shared" si="235"/>
        <v/>
      </c>
      <c r="AB2035" s="47" t="str">
        <f t="shared" si="239"/>
        <v>jun</v>
      </c>
      <c r="AC2035" s="47" t="str">
        <f t="shared" si="240"/>
        <v>2026</v>
      </c>
      <c r="AD2035" s="165" t="str">
        <f t="shared" si="233"/>
        <v/>
      </c>
    </row>
    <row r="2036" spans="1:30" ht="15" customHeight="1" x14ac:dyDescent="0.25">
      <c r="A2036" s="102" t="s">
        <v>2524</v>
      </c>
      <c r="E2036" s="25" t="s">
        <v>296</v>
      </c>
      <c r="F2036" s="25" t="s">
        <v>306</v>
      </c>
      <c r="G2036" s="25" t="s">
        <v>11</v>
      </c>
      <c r="H2036" s="48" t="str">
        <f t="shared" si="238"/>
        <v>152651-1</v>
      </c>
      <c r="I2036" s="25">
        <v>1</v>
      </c>
      <c r="J2036" s="25" t="s">
        <v>1143</v>
      </c>
      <c r="K2036" s="25" t="s">
        <v>1486</v>
      </c>
      <c r="M2036" s="48">
        <f>_xlfn.XLOOKUP(BASE!$A2768,dd_carteira_fundição!A:A,dd_carteira_fundição!G:G,"",0)</f>
        <v>1</v>
      </c>
      <c r="N2036" s="48" t="s">
        <v>1164</v>
      </c>
      <c r="R2036" s="47" t="s">
        <v>1690</v>
      </c>
      <c r="S2036" s="47" t="s">
        <v>1231</v>
      </c>
      <c r="T2036" s="164">
        <v>74</v>
      </c>
      <c r="U2036" s="47" t="s">
        <v>1352</v>
      </c>
      <c r="V2036" s="165">
        <v>0.41666666666666669</v>
      </c>
      <c r="W2036"/>
      <c r="X2036" s="229">
        <v>46203</v>
      </c>
      <c r="Y2036" s="229">
        <f t="shared" ref="Y2036:Y2049" si="241">X2036</f>
        <v>46203</v>
      </c>
      <c r="Z2036" s="47">
        <f t="shared" si="234"/>
        <v>27</v>
      </c>
      <c r="AA2036" s="47">
        <v>23</v>
      </c>
      <c r="AB2036" s="47" t="str">
        <f t="shared" si="239"/>
        <v>jun</v>
      </c>
      <c r="AC2036" s="47" t="str">
        <f t="shared" si="240"/>
        <v>2026</v>
      </c>
      <c r="AD2036" s="165">
        <f t="shared" si="233"/>
        <v>1</v>
      </c>
    </row>
    <row r="2037" spans="1:30" ht="15" customHeight="1" x14ac:dyDescent="0.25">
      <c r="A2037" s="102" t="s">
        <v>2524</v>
      </c>
      <c r="E2037" s="25" t="s">
        <v>296</v>
      </c>
      <c r="F2037" s="25" t="s">
        <v>306</v>
      </c>
      <c r="G2037" s="25" t="s">
        <v>11</v>
      </c>
      <c r="H2037" s="48" t="str">
        <f t="shared" si="238"/>
        <v>152651-1</v>
      </c>
      <c r="I2037" s="25">
        <v>1</v>
      </c>
      <c r="J2037" s="25" t="s">
        <v>1143</v>
      </c>
      <c r="K2037" s="25" t="s">
        <v>1486</v>
      </c>
      <c r="M2037" s="48">
        <f>_xlfn.XLOOKUP(BASE!$A2769,dd_carteira_fundição!A:A,dd_carteira_fundição!G:G,"",0)</f>
        <v>1</v>
      </c>
      <c r="N2037" s="48" t="s">
        <v>1164</v>
      </c>
      <c r="R2037" s="47" t="s">
        <v>158</v>
      </c>
      <c r="S2037" s="47" t="s">
        <v>158</v>
      </c>
      <c r="T2037" s="164">
        <v>2</v>
      </c>
      <c r="U2037" s="47" t="str">
        <f>IFERROR(INDEX('TAXA DE OCUP. RECUR.'!$F$1:$F$60, MATCH(T2037, 'TAXA DE OCUP. RECUR.'!$E$1:$E$60, 0)),"")</f>
        <v>EXPEDIÇÃO</v>
      </c>
      <c r="V2037" s="165">
        <v>1</v>
      </c>
      <c r="W2037"/>
      <c r="X2037" s="229">
        <v>46216</v>
      </c>
      <c r="Y2037" s="229">
        <f t="shared" si="241"/>
        <v>46216</v>
      </c>
      <c r="Z2037" s="47">
        <f t="shared" si="234"/>
        <v>29</v>
      </c>
      <c r="AA2037" s="47">
        <v>23</v>
      </c>
      <c r="AB2037" s="47" t="str">
        <f t="shared" si="239"/>
        <v>jul</v>
      </c>
      <c r="AC2037" s="47" t="str">
        <f t="shared" si="240"/>
        <v>2026</v>
      </c>
      <c r="AD2037" s="165">
        <f t="shared" si="233"/>
        <v>1</v>
      </c>
    </row>
    <row r="2038" spans="1:30" ht="15" customHeight="1" x14ac:dyDescent="0.25">
      <c r="A2038" s="102" t="s">
        <v>2525</v>
      </c>
      <c r="E2038" s="25" t="s">
        <v>296</v>
      </c>
      <c r="F2038" s="25" t="s">
        <v>306</v>
      </c>
      <c r="G2038" s="25" t="s">
        <v>11</v>
      </c>
      <c r="H2038" s="48" t="str">
        <f t="shared" si="238"/>
        <v>152651-1</v>
      </c>
      <c r="I2038" s="25">
        <v>1</v>
      </c>
      <c r="J2038" s="25" t="s">
        <v>1143</v>
      </c>
      <c r="K2038" s="25" t="s">
        <v>1486</v>
      </c>
      <c r="M2038" s="48">
        <f>_xlfn.XLOOKUP(BASE!$A2770,dd_carteira_fundição!A:A,dd_carteira_fundição!G:G,"",0)</f>
        <v>1</v>
      </c>
      <c r="N2038" s="48" t="s">
        <v>1164</v>
      </c>
      <c r="R2038" s="47" t="s">
        <v>1687</v>
      </c>
      <c r="S2038" s="48" t="s">
        <v>1156</v>
      </c>
      <c r="T2038" s="164">
        <v>1</v>
      </c>
      <c r="U2038" s="47" t="str">
        <f>IFERROR(INDEX('TAXA DE OCUP. RECUR.'!$F$1:$F$60, MATCH(T2038, 'TAXA DE OCUP. RECUR.'!$E$1:$E$60, 0)),"")</f>
        <v>FUNDIÇÃO MORENO</v>
      </c>
      <c r="V2038" s="165">
        <v>1</v>
      </c>
      <c r="W2038"/>
      <c r="X2038" s="229">
        <v>46208</v>
      </c>
      <c r="Y2038" s="229">
        <f t="shared" si="241"/>
        <v>46208</v>
      </c>
      <c r="Z2038" s="47">
        <f t="shared" si="234"/>
        <v>27</v>
      </c>
      <c r="AA2038" s="47">
        <v>23</v>
      </c>
      <c r="AB2038" s="47" t="str">
        <f t="shared" si="239"/>
        <v>jul</v>
      </c>
      <c r="AC2038" s="47" t="str">
        <f t="shared" si="240"/>
        <v>2026</v>
      </c>
      <c r="AD2038" s="165">
        <f t="shared" si="233"/>
        <v>1</v>
      </c>
    </row>
    <row r="2039" spans="1:30" ht="15" customHeight="1" x14ac:dyDescent="0.25">
      <c r="A2039" s="102" t="s">
        <v>2525</v>
      </c>
      <c r="E2039" s="25" t="s">
        <v>296</v>
      </c>
      <c r="F2039" s="25" t="s">
        <v>306</v>
      </c>
      <c r="G2039" s="25" t="s">
        <v>11</v>
      </c>
      <c r="H2039" s="48" t="str">
        <f t="shared" si="238"/>
        <v>152651-1</v>
      </c>
      <c r="I2039" s="25">
        <v>1</v>
      </c>
      <c r="J2039" s="25" t="s">
        <v>1143</v>
      </c>
      <c r="K2039" s="25" t="s">
        <v>1486</v>
      </c>
      <c r="M2039" s="48">
        <f>_xlfn.XLOOKUP(BASE!$A2771,dd_carteira_fundição!A:A,dd_carteira_fundição!G:G,"",0)</f>
        <v>1</v>
      </c>
      <c r="N2039" s="48" t="s">
        <v>1164</v>
      </c>
      <c r="R2039" s="47" t="s">
        <v>1690</v>
      </c>
      <c r="S2039" s="47" t="s">
        <v>1229</v>
      </c>
      <c r="T2039" s="164">
        <v>395</v>
      </c>
      <c r="U2039" s="47" t="s">
        <v>1289</v>
      </c>
      <c r="V2039" s="165">
        <v>12.5</v>
      </c>
      <c r="W2039"/>
      <c r="X2039" s="229">
        <v>46203</v>
      </c>
      <c r="Y2039" s="229">
        <f t="shared" si="241"/>
        <v>46203</v>
      </c>
      <c r="Z2039" s="47">
        <f t="shared" si="234"/>
        <v>27</v>
      </c>
      <c r="AA2039" s="47">
        <v>23</v>
      </c>
      <c r="AB2039" s="47" t="str">
        <f t="shared" si="239"/>
        <v>jun</v>
      </c>
      <c r="AC2039" s="47" t="str">
        <f t="shared" si="240"/>
        <v>2026</v>
      </c>
      <c r="AD2039" s="165">
        <f t="shared" si="233"/>
        <v>1</v>
      </c>
    </row>
    <row r="2040" spans="1:30" ht="15" customHeight="1" x14ac:dyDescent="0.25">
      <c r="A2040" s="102" t="s">
        <v>2525</v>
      </c>
      <c r="E2040" s="25" t="s">
        <v>296</v>
      </c>
      <c r="F2040" s="25" t="s">
        <v>306</v>
      </c>
      <c r="G2040" s="25" t="s">
        <v>11</v>
      </c>
      <c r="H2040" s="48" t="str">
        <f t="shared" si="238"/>
        <v>152651-1</v>
      </c>
      <c r="I2040" s="25">
        <v>1</v>
      </c>
      <c r="J2040" s="25" t="s">
        <v>1143</v>
      </c>
      <c r="K2040" s="25" t="s">
        <v>1486</v>
      </c>
      <c r="M2040" s="48">
        <f>_xlfn.XLOOKUP(BASE!$A2772,dd_carteira_fundição!A:A,dd_carteira_fundição!G:G,"",0)</f>
        <v>1</v>
      </c>
      <c r="N2040" s="48" t="s">
        <v>1164</v>
      </c>
      <c r="R2040" s="47" t="s">
        <v>1690</v>
      </c>
      <c r="S2040" s="47" t="s">
        <v>1231</v>
      </c>
      <c r="T2040" s="164">
        <v>74</v>
      </c>
      <c r="U2040" s="47" t="s">
        <v>1352</v>
      </c>
      <c r="V2040" s="165">
        <v>0.41666666666666669</v>
      </c>
      <c r="W2040"/>
      <c r="X2040" s="229">
        <v>46203</v>
      </c>
      <c r="Y2040" s="229">
        <f t="shared" si="241"/>
        <v>46203</v>
      </c>
      <c r="Z2040" s="47">
        <f t="shared" si="234"/>
        <v>27</v>
      </c>
      <c r="AA2040" s="47">
        <v>23</v>
      </c>
      <c r="AB2040" s="47" t="str">
        <f t="shared" si="239"/>
        <v>jun</v>
      </c>
      <c r="AC2040" s="47" t="str">
        <f t="shared" si="240"/>
        <v>2026</v>
      </c>
      <c r="AD2040" s="165">
        <f t="shared" si="233"/>
        <v>1</v>
      </c>
    </row>
    <row r="2041" spans="1:30" ht="15" customHeight="1" x14ac:dyDescent="0.25">
      <c r="A2041" s="102" t="s">
        <v>2525</v>
      </c>
      <c r="E2041" s="25" t="s">
        <v>296</v>
      </c>
      <c r="F2041" s="25" t="s">
        <v>306</v>
      </c>
      <c r="G2041" s="25" t="s">
        <v>11</v>
      </c>
      <c r="H2041" s="48" t="str">
        <f t="shared" si="238"/>
        <v>152651-1</v>
      </c>
      <c r="I2041" s="25">
        <v>1</v>
      </c>
      <c r="J2041" s="25" t="s">
        <v>1143</v>
      </c>
      <c r="K2041" s="25" t="s">
        <v>1486</v>
      </c>
      <c r="M2041" s="48">
        <f>_xlfn.XLOOKUP(BASE!$A2773,dd_carteira_fundição!A:A,dd_carteira_fundição!G:G,"",0)</f>
        <v>1</v>
      </c>
      <c r="N2041" s="48" t="s">
        <v>1164</v>
      </c>
      <c r="R2041" s="47" t="s">
        <v>158</v>
      </c>
      <c r="S2041" s="47" t="s">
        <v>158</v>
      </c>
      <c r="T2041" s="164">
        <v>2</v>
      </c>
      <c r="U2041" s="47" t="str">
        <f>IFERROR(INDEX('TAXA DE OCUP. RECUR.'!$F$1:$F$60, MATCH(T2041, 'TAXA DE OCUP. RECUR.'!$E$1:$E$60, 0)),"")</f>
        <v>EXPEDIÇÃO</v>
      </c>
      <c r="V2041" s="165">
        <v>1</v>
      </c>
      <c r="W2041"/>
      <c r="X2041" s="229">
        <v>46216</v>
      </c>
      <c r="Y2041" s="229">
        <f t="shared" si="241"/>
        <v>46216</v>
      </c>
      <c r="Z2041" s="47">
        <f t="shared" si="234"/>
        <v>29</v>
      </c>
      <c r="AA2041" s="47">
        <v>23</v>
      </c>
      <c r="AB2041" s="47" t="str">
        <f t="shared" si="239"/>
        <v>jul</v>
      </c>
      <c r="AC2041" s="47" t="str">
        <f t="shared" si="240"/>
        <v>2026</v>
      </c>
      <c r="AD2041" s="165">
        <f t="shared" si="233"/>
        <v>1</v>
      </c>
    </row>
    <row r="2042" spans="1:30" ht="15" customHeight="1" x14ac:dyDescent="0.25">
      <c r="A2042" s="102" t="s">
        <v>2526</v>
      </c>
      <c r="E2042" s="25" t="s">
        <v>296</v>
      </c>
      <c r="F2042" s="25" t="s">
        <v>306</v>
      </c>
      <c r="G2042" s="25" t="s">
        <v>11</v>
      </c>
      <c r="H2042" s="48" t="str">
        <f t="shared" si="238"/>
        <v>152651-1</v>
      </c>
      <c r="I2042" s="25">
        <v>1</v>
      </c>
      <c r="J2042" s="25" t="s">
        <v>1143</v>
      </c>
      <c r="K2042" s="25" t="s">
        <v>1486</v>
      </c>
      <c r="M2042" s="48">
        <f>_xlfn.XLOOKUP(BASE!$A2774,dd_carteira_fundição!A:A,dd_carteira_fundição!G:G,"",0)</f>
        <v>1</v>
      </c>
      <c r="N2042" s="48" t="s">
        <v>1164</v>
      </c>
      <c r="R2042" s="47" t="s">
        <v>1687</v>
      </c>
      <c r="S2042" s="48" t="s">
        <v>1156</v>
      </c>
      <c r="T2042" s="164">
        <v>1</v>
      </c>
      <c r="U2042" s="47" t="str">
        <f>IFERROR(INDEX('TAXA DE OCUP. RECUR.'!$F$1:$F$60, MATCH(T2042, 'TAXA DE OCUP. RECUR.'!$E$1:$E$60, 0)),"")</f>
        <v>FUNDIÇÃO MORENO</v>
      </c>
      <c r="V2042" s="165">
        <v>1</v>
      </c>
      <c r="W2042"/>
      <c r="X2042" s="229">
        <v>46208</v>
      </c>
      <c r="Y2042" s="229">
        <f t="shared" si="241"/>
        <v>46208</v>
      </c>
      <c r="Z2042" s="47">
        <f t="shared" si="234"/>
        <v>27</v>
      </c>
      <c r="AA2042" s="47">
        <v>23</v>
      </c>
      <c r="AB2042" s="47" t="str">
        <f t="shared" si="239"/>
        <v>jul</v>
      </c>
      <c r="AC2042" s="47" t="str">
        <f t="shared" si="240"/>
        <v>2026</v>
      </c>
      <c r="AD2042" s="165">
        <f t="shared" si="233"/>
        <v>1</v>
      </c>
    </row>
    <row r="2043" spans="1:30" ht="15" customHeight="1" x14ac:dyDescent="0.25">
      <c r="A2043" s="102" t="s">
        <v>2526</v>
      </c>
      <c r="E2043" s="25" t="s">
        <v>296</v>
      </c>
      <c r="F2043" s="25" t="s">
        <v>306</v>
      </c>
      <c r="G2043" s="25" t="s">
        <v>11</v>
      </c>
      <c r="H2043" s="48" t="str">
        <f t="shared" si="238"/>
        <v>152651-1</v>
      </c>
      <c r="I2043" s="25">
        <v>1</v>
      </c>
      <c r="J2043" s="25" t="s">
        <v>1143</v>
      </c>
      <c r="K2043" s="25" t="s">
        <v>1486</v>
      </c>
      <c r="M2043" s="48">
        <f>_xlfn.XLOOKUP(BASE!$A2775,dd_carteira_fundição!A:A,dd_carteira_fundição!G:G,"",0)</f>
        <v>1</v>
      </c>
      <c r="N2043" s="48" t="s">
        <v>1164</v>
      </c>
      <c r="R2043" s="47" t="s">
        <v>1690</v>
      </c>
      <c r="S2043" s="47" t="s">
        <v>1229</v>
      </c>
      <c r="T2043" s="164">
        <v>395</v>
      </c>
      <c r="U2043" s="47" t="s">
        <v>1289</v>
      </c>
      <c r="V2043" s="165">
        <v>12.5</v>
      </c>
      <c r="W2043"/>
      <c r="X2043" s="229">
        <v>46203</v>
      </c>
      <c r="Y2043" s="229">
        <f t="shared" si="241"/>
        <v>46203</v>
      </c>
      <c r="Z2043" s="47">
        <f t="shared" si="234"/>
        <v>27</v>
      </c>
      <c r="AA2043" s="47">
        <v>23</v>
      </c>
      <c r="AB2043" s="47" t="str">
        <f t="shared" si="239"/>
        <v>jun</v>
      </c>
      <c r="AC2043" s="47" t="str">
        <f t="shared" si="240"/>
        <v>2026</v>
      </c>
      <c r="AD2043" s="165">
        <f t="shared" si="233"/>
        <v>1</v>
      </c>
    </row>
    <row r="2044" spans="1:30" ht="15" customHeight="1" x14ac:dyDescent="0.25">
      <c r="A2044" s="102" t="s">
        <v>2526</v>
      </c>
      <c r="E2044" s="25" t="s">
        <v>296</v>
      </c>
      <c r="F2044" s="25" t="s">
        <v>306</v>
      </c>
      <c r="G2044" s="25" t="s">
        <v>11</v>
      </c>
      <c r="H2044" s="48" t="str">
        <f t="shared" si="238"/>
        <v>152651-1</v>
      </c>
      <c r="I2044" s="25">
        <v>1</v>
      </c>
      <c r="J2044" s="25" t="s">
        <v>1143</v>
      </c>
      <c r="K2044" s="25" t="s">
        <v>1486</v>
      </c>
      <c r="M2044" s="48">
        <f>_xlfn.XLOOKUP(BASE!$A2776,dd_carteira_fundição!A:A,dd_carteira_fundição!G:G,"",0)</f>
        <v>1</v>
      </c>
      <c r="N2044" s="48" t="s">
        <v>1164</v>
      </c>
      <c r="R2044" s="47" t="s">
        <v>1690</v>
      </c>
      <c r="S2044" s="47" t="s">
        <v>1231</v>
      </c>
      <c r="T2044" s="164">
        <v>74</v>
      </c>
      <c r="U2044" s="47" t="s">
        <v>1352</v>
      </c>
      <c r="V2044" s="165">
        <v>0.41666666666666669</v>
      </c>
      <c r="W2044"/>
      <c r="X2044" s="229">
        <v>46203</v>
      </c>
      <c r="Y2044" s="229">
        <f t="shared" si="241"/>
        <v>46203</v>
      </c>
      <c r="Z2044" s="47">
        <f t="shared" si="234"/>
        <v>27</v>
      </c>
      <c r="AA2044" s="47">
        <v>23</v>
      </c>
      <c r="AB2044" s="47" t="str">
        <f t="shared" si="239"/>
        <v>jun</v>
      </c>
      <c r="AC2044" s="47" t="str">
        <f t="shared" si="240"/>
        <v>2026</v>
      </c>
      <c r="AD2044" s="165">
        <f t="shared" si="233"/>
        <v>1</v>
      </c>
    </row>
    <row r="2045" spans="1:30" ht="15" customHeight="1" x14ac:dyDescent="0.25">
      <c r="A2045" s="102" t="s">
        <v>2526</v>
      </c>
      <c r="E2045" s="25" t="s">
        <v>296</v>
      </c>
      <c r="F2045" s="25" t="s">
        <v>306</v>
      </c>
      <c r="G2045" s="25" t="s">
        <v>11</v>
      </c>
      <c r="H2045" s="48" t="str">
        <f t="shared" si="238"/>
        <v>152651-1</v>
      </c>
      <c r="I2045" s="25">
        <v>1</v>
      </c>
      <c r="J2045" s="25" t="s">
        <v>1143</v>
      </c>
      <c r="K2045" s="25" t="s">
        <v>1486</v>
      </c>
      <c r="M2045" s="48">
        <f>_xlfn.XLOOKUP(BASE!$A2777,dd_carteira_fundição!A:A,dd_carteira_fundição!G:G,"",0)</f>
        <v>1</v>
      </c>
      <c r="N2045" s="48" t="s">
        <v>1164</v>
      </c>
      <c r="R2045" s="47" t="s">
        <v>158</v>
      </c>
      <c r="S2045" s="47" t="s">
        <v>158</v>
      </c>
      <c r="T2045" s="164">
        <v>2</v>
      </c>
      <c r="U2045" s="47" t="str">
        <f>IFERROR(INDEX('TAXA DE OCUP. RECUR.'!$F$1:$F$60, MATCH(T2045, 'TAXA DE OCUP. RECUR.'!$E$1:$E$60, 0)),"")</f>
        <v>EXPEDIÇÃO</v>
      </c>
      <c r="V2045" s="165">
        <v>1</v>
      </c>
      <c r="W2045"/>
      <c r="X2045" s="229">
        <v>46216</v>
      </c>
      <c r="Y2045" s="229">
        <f t="shared" si="241"/>
        <v>46216</v>
      </c>
      <c r="Z2045" s="47">
        <f t="shared" si="234"/>
        <v>29</v>
      </c>
      <c r="AA2045" s="47">
        <v>23</v>
      </c>
      <c r="AB2045" s="47" t="str">
        <f t="shared" si="239"/>
        <v>jul</v>
      </c>
      <c r="AC2045" s="47" t="str">
        <f t="shared" si="240"/>
        <v>2026</v>
      </c>
      <c r="AD2045" s="165">
        <f t="shared" si="233"/>
        <v>1</v>
      </c>
    </row>
    <row r="2046" spans="1:30" ht="15" customHeight="1" x14ac:dyDescent="0.25">
      <c r="A2046" s="102" t="s">
        <v>2527</v>
      </c>
      <c r="E2046" s="25" t="s">
        <v>296</v>
      </c>
      <c r="F2046" s="25" t="s">
        <v>306</v>
      </c>
      <c r="G2046" s="25" t="s">
        <v>11</v>
      </c>
      <c r="H2046" s="48" t="str">
        <f t="shared" si="238"/>
        <v>152651-1</v>
      </c>
      <c r="I2046" s="25">
        <v>1</v>
      </c>
      <c r="J2046" s="25" t="s">
        <v>1143</v>
      </c>
      <c r="K2046" s="25" t="s">
        <v>1486</v>
      </c>
      <c r="M2046" s="48">
        <f>_xlfn.XLOOKUP(BASE!$A2778,dd_carteira_fundição!A:A,dd_carteira_fundição!G:G,"",0)</f>
        <v>1</v>
      </c>
      <c r="N2046" s="48" t="s">
        <v>1164</v>
      </c>
      <c r="R2046" s="47" t="s">
        <v>1687</v>
      </c>
      <c r="S2046" s="48" t="s">
        <v>1156</v>
      </c>
      <c r="T2046" s="164">
        <v>1</v>
      </c>
      <c r="U2046" s="47" t="str">
        <f>IFERROR(INDEX('TAXA DE OCUP. RECUR.'!$F$1:$F$60, MATCH(T2046, 'TAXA DE OCUP. RECUR.'!$E$1:$E$60, 0)),"")</f>
        <v>FUNDIÇÃO MORENO</v>
      </c>
      <c r="V2046" s="165">
        <v>1</v>
      </c>
      <c r="W2046"/>
      <c r="X2046" s="229">
        <v>46208</v>
      </c>
      <c r="Y2046" s="229">
        <f t="shared" si="241"/>
        <v>46208</v>
      </c>
      <c r="Z2046" s="47">
        <f t="shared" si="234"/>
        <v>27</v>
      </c>
      <c r="AA2046" s="47">
        <v>23</v>
      </c>
      <c r="AB2046" s="47" t="str">
        <f t="shared" si="239"/>
        <v>jul</v>
      </c>
      <c r="AC2046" s="47" t="str">
        <f t="shared" si="240"/>
        <v>2026</v>
      </c>
      <c r="AD2046" s="165">
        <f t="shared" si="233"/>
        <v>1</v>
      </c>
    </row>
    <row r="2047" spans="1:30" ht="15" customHeight="1" x14ac:dyDescent="0.25">
      <c r="A2047" s="102" t="s">
        <v>2527</v>
      </c>
      <c r="E2047" s="25" t="s">
        <v>296</v>
      </c>
      <c r="F2047" s="25" t="s">
        <v>306</v>
      </c>
      <c r="G2047" s="25" t="s">
        <v>11</v>
      </c>
      <c r="H2047" s="48" t="str">
        <f t="shared" si="238"/>
        <v>152651-1</v>
      </c>
      <c r="I2047" s="25">
        <v>1</v>
      </c>
      <c r="J2047" s="25" t="s">
        <v>1143</v>
      </c>
      <c r="K2047" s="25" t="s">
        <v>1486</v>
      </c>
      <c r="M2047" s="48">
        <f>_xlfn.XLOOKUP(BASE!$A2779,dd_carteira_fundição!A:A,dd_carteira_fundição!G:G,"",0)</f>
        <v>1</v>
      </c>
      <c r="N2047" s="48" t="s">
        <v>1164</v>
      </c>
      <c r="R2047" s="47" t="s">
        <v>1690</v>
      </c>
      <c r="S2047" s="47" t="s">
        <v>1229</v>
      </c>
      <c r="T2047" s="164">
        <v>395</v>
      </c>
      <c r="U2047" s="47" t="s">
        <v>1289</v>
      </c>
      <c r="V2047" s="165">
        <v>12.5</v>
      </c>
      <c r="W2047"/>
      <c r="X2047" s="229">
        <v>46203</v>
      </c>
      <c r="Y2047" s="229">
        <f t="shared" si="241"/>
        <v>46203</v>
      </c>
      <c r="Z2047" s="47">
        <f t="shared" si="234"/>
        <v>27</v>
      </c>
      <c r="AA2047" s="47">
        <v>23</v>
      </c>
      <c r="AB2047" s="47" t="str">
        <f t="shared" si="239"/>
        <v>jun</v>
      </c>
      <c r="AC2047" s="47" t="str">
        <f t="shared" si="240"/>
        <v>2026</v>
      </c>
      <c r="AD2047" s="165">
        <f t="shared" si="233"/>
        <v>1</v>
      </c>
    </row>
    <row r="2048" spans="1:30" ht="15" customHeight="1" x14ac:dyDescent="0.25">
      <c r="A2048" s="102" t="s">
        <v>2527</v>
      </c>
      <c r="E2048" s="25" t="s">
        <v>296</v>
      </c>
      <c r="F2048" s="25" t="s">
        <v>306</v>
      </c>
      <c r="G2048" s="25" t="s">
        <v>11</v>
      </c>
      <c r="H2048" s="48" t="str">
        <f t="shared" si="238"/>
        <v>152651-1</v>
      </c>
      <c r="I2048" s="25">
        <v>1</v>
      </c>
      <c r="J2048" s="25" t="s">
        <v>1143</v>
      </c>
      <c r="K2048" s="25" t="s">
        <v>1486</v>
      </c>
      <c r="M2048" s="48">
        <f>_xlfn.XLOOKUP(BASE!$A2780,dd_carteira_fundição!A:A,dd_carteira_fundição!G:G,"",0)</f>
        <v>1</v>
      </c>
      <c r="N2048" s="48" t="s">
        <v>1164</v>
      </c>
      <c r="R2048" s="47" t="s">
        <v>1690</v>
      </c>
      <c r="S2048" s="47" t="s">
        <v>1231</v>
      </c>
      <c r="T2048" s="164">
        <v>74</v>
      </c>
      <c r="U2048" s="47" t="s">
        <v>1352</v>
      </c>
      <c r="V2048" s="165">
        <v>0.41666666666666669</v>
      </c>
      <c r="W2048"/>
      <c r="X2048" s="229">
        <v>46203</v>
      </c>
      <c r="Y2048" s="229">
        <f t="shared" si="241"/>
        <v>46203</v>
      </c>
      <c r="Z2048" s="47">
        <f t="shared" si="234"/>
        <v>27</v>
      </c>
      <c r="AA2048" s="47">
        <v>23</v>
      </c>
      <c r="AB2048" s="47" t="str">
        <f t="shared" si="239"/>
        <v>jun</v>
      </c>
      <c r="AC2048" s="47" t="str">
        <f t="shared" si="240"/>
        <v>2026</v>
      </c>
      <c r="AD2048" s="165">
        <f t="shared" si="233"/>
        <v>1</v>
      </c>
    </row>
    <row r="2049" spans="1:30" ht="15" customHeight="1" x14ac:dyDescent="0.25">
      <c r="A2049" s="102" t="s">
        <v>2527</v>
      </c>
      <c r="E2049" s="25" t="s">
        <v>296</v>
      </c>
      <c r="F2049" s="25" t="s">
        <v>306</v>
      </c>
      <c r="G2049" s="25" t="s">
        <v>11</v>
      </c>
      <c r="H2049" s="48" t="str">
        <f t="shared" si="238"/>
        <v>152651-1</v>
      </c>
      <c r="I2049" s="25">
        <v>1</v>
      </c>
      <c r="J2049" s="25" t="s">
        <v>1143</v>
      </c>
      <c r="K2049" s="25" t="s">
        <v>1486</v>
      </c>
      <c r="M2049" s="48">
        <f>_xlfn.XLOOKUP(BASE!$A2781,dd_carteira_fundição!A:A,dd_carteira_fundição!G:G,"",0)</f>
        <v>1</v>
      </c>
      <c r="N2049" s="48" t="s">
        <v>1164</v>
      </c>
      <c r="R2049" s="47" t="s">
        <v>158</v>
      </c>
      <c r="S2049" s="47" t="s">
        <v>158</v>
      </c>
      <c r="T2049" s="164">
        <v>2</v>
      </c>
      <c r="U2049" s="47" t="str">
        <f>IFERROR(INDEX('TAXA DE OCUP. RECUR.'!$F$1:$F$60, MATCH(T2049, 'TAXA DE OCUP. RECUR.'!$E$1:$E$60, 0)),"")</f>
        <v>EXPEDIÇÃO</v>
      </c>
      <c r="V2049" s="165">
        <v>1</v>
      </c>
      <c r="W2049"/>
      <c r="X2049" s="229">
        <v>46216</v>
      </c>
      <c r="Y2049" s="229">
        <f t="shared" si="241"/>
        <v>46216</v>
      </c>
      <c r="Z2049" s="47">
        <f t="shared" si="234"/>
        <v>29</v>
      </c>
      <c r="AA2049" s="47">
        <v>23</v>
      </c>
      <c r="AB2049" s="47" t="str">
        <f t="shared" si="239"/>
        <v>jul</v>
      </c>
      <c r="AC2049" s="47" t="str">
        <f t="shared" si="240"/>
        <v>2026</v>
      </c>
      <c r="AD2049" s="165">
        <f t="shared" si="233"/>
        <v>1</v>
      </c>
    </row>
    <row r="2050" spans="1:30" ht="15" customHeight="1" x14ac:dyDescent="0.25">
      <c r="A2050" s="102" t="s">
        <v>2511</v>
      </c>
      <c r="E2050" s="25" t="s">
        <v>2528</v>
      </c>
      <c r="F2050" s="25" t="s">
        <v>2494</v>
      </c>
      <c r="G2050" s="25" t="s">
        <v>11</v>
      </c>
      <c r="H2050" s="25" t="s">
        <v>2513</v>
      </c>
      <c r="I2050" s="25">
        <v>1</v>
      </c>
      <c r="J2050" s="25" t="s">
        <v>2515</v>
      </c>
      <c r="K2050" s="48" t="s">
        <v>1487</v>
      </c>
      <c r="M2050" s="48">
        <f>_xlfn.XLOOKUP(BASE!$A2782,dd_carteira_fundição!A:A,dd_carteira_fundição!G:G,"",0)</f>
        <v>1</v>
      </c>
      <c r="N2050" s="48" t="s">
        <v>1164</v>
      </c>
      <c r="R2050" s="47" t="s">
        <v>1687</v>
      </c>
      <c r="S2050" s="46" t="s">
        <v>1156</v>
      </c>
      <c r="T2050" s="25">
        <v>1</v>
      </c>
      <c r="U2050" s="47" t="str">
        <f>IFERROR(INDEX('TAXA DE OCUP. RECUR.'!$F$1:$F$60, MATCH(T2050, 'TAXA DE OCUP. RECUR.'!$E$1:$E$60, 0)),"")</f>
        <v>FUNDIÇÃO MORENO</v>
      </c>
      <c r="V2050" s="217">
        <v>1</v>
      </c>
      <c r="X2050" s="229">
        <v>46218</v>
      </c>
      <c r="Y2050" s="229"/>
      <c r="Z2050" s="47">
        <f t="shared" si="234"/>
        <v>29</v>
      </c>
      <c r="AA2050" s="47" t="str">
        <f t="shared" si="235"/>
        <v/>
      </c>
      <c r="AB2050" s="47" t="str">
        <f t="shared" si="239"/>
        <v>jul</v>
      </c>
      <c r="AC2050" s="47" t="str">
        <f t="shared" si="240"/>
        <v>2026</v>
      </c>
      <c r="AD2050" s="165" t="str">
        <f t="shared" ref="AD2050:AD2113" si="242">IF(Y2050&lt;&gt;"",1,"")</f>
        <v/>
      </c>
    </row>
    <row r="2051" spans="1:30" ht="15" customHeight="1" x14ac:dyDescent="0.25">
      <c r="A2051" s="102" t="s">
        <v>2511</v>
      </c>
      <c r="E2051" s="25" t="s">
        <v>2528</v>
      </c>
      <c r="F2051" s="25" t="s">
        <v>2494</v>
      </c>
      <c r="G2051" s="25" t="s">
        <v>11</v>
      </c>
      <c r="H2051" s="25" t="s">
        <v>2513</v>
      </c>
      <c r="I2051" s="25">
        <v>1</v>
      </c>
      <c r="J2051" s="25" t="s">
        <v>2515</v>
      </c>
      <c r="K2051" s="48" t="s">
        <v>1487</v>
      </c>
      <c r="M2051" s="48">
        <f>_xlfn.XLOOKUP(BASE!$A2783,dd_carteira_fundição!A:A,dd_carteira_fundição!G:G,"",0)</f>
        <v>1</v>
      </c>
      <c r="N2051" s="48" t="s">
        <v>1164</v>
      </c>
      <c r="R2051" s="47" t="s">
        <v>1690</v>
      </c>
      <c r="S2051" s="46" t="s">
        <v>193</v>
      </c>
      <c r="T2051" s="25">
        <v>433</v>
      </c>
      <c r="U2051" s="47" t="str">
        <f>IFERROR(INDEX('TAXA DE OCUP. RECUR.'!$F$1:$F$60, MATCH(T2051, 'TAXA DE OCUP. RECUR.'!$E$1:$E$60, 0)),"")</f>
        <v>MANDRILH. SCHARMANM FB-125 - [433]</v>
      </c>
      <c r="V2051" s="217">
        <v>8.18</v>
      </c>
      <c r="X2051" s="229"/>
      <c r="Y2051" s="229"/>
      <c r="Z2051" s="47">
        <f t="shared" ref="Z2051:Z2114" si="243">IFERROR(WEEKNUM(X2051,11),"")</f>
        <v>1</v>
      </c>
      <c r="AA2051" s="47" t="str">
        <f t="shared" ref="AA2051:AA2114" si="244">IF(Y2051&lt;&gt;"",WEEKNUM(Y2051,11),"")</f>
        <v/>
      </c>
      <c r="AB2051" s="47" t="str">
        <f t="shared" si="239"/>
        <v/>
      </c>
      <c r="AC2051" s="47" t="str">
        <f t="shared" si="240"/>
        <v/>
      </c>
      <c r="AD2051" s="165" t="str">
        <f t="shared" si="242"/>
        <v/>
      </c>
    </row>
    <row r="2052" spans="1:30" ht="15" customHeight="1" x14ac:dyDescent="0.25">
      <c r="A2052" s="102" t="s">
        <v>2511</v>
      </c>
      <c r="E2052" s="25" t="s">
        <v>2528</v>
      </c>
      <c r="F2052" s="25" t="s">
        <v>2494</v>
      </c>
      <c r="G2052" s="25" t="s">
        <v>11</v>
      </c>
      <c r="H2052" s="25" t="s">
        <v>2513</v>
      </c>
      <c r="I2052" s="25">
        <v>1</v>
      </c>
      <c r="J2052" s="25" t="s">
        <v>2515</v>
      </c>
      <c r="K2052" s="48" t="s">
        <v>1487</v>
      </c>
      <c r="M2052" s="48">
        <f>_xlfn.XLOOKUP(BASE!$A2784,dd_carteira_fundição!A:A,dd_carteira_fundição!G:G,"",0)</f>
        <v>1</v>
      </c>
      <c r="N2052" s="48" t="s">
        <v>1164</v>
      </c>
      <c r="R2052" s="47" t="s">
        <v>1688</v>
      </c>
      <c r="S2052" s="46" t="s">
        <v>194</v>
      </c>
      <c r="T2052" s="25">
        <v>84</v>
      </c>
      <c r="U2052" s="47" t="str">
        <f>IFERROR(INDEX('TAXA DE OCUP. RECUR.'!$F$1:$F$60, MATCH(T2052, 'TAXA DE OCUP. RECUR.'!$E$1:$E$60, 0)),"")</f>
        <v>SOLDA - [84]</v>
      </c>
      <c r="V2052" s="217">
        <v>22.27</v>
      </c>
      <c r="X2052" s="229"/>
      <c r="Y2052" s="229"/>
      <c r="Z2052" s="47">
        <f t="shared" si="243"/>
        <v>1</v>
      </c>
      <c r="AA2052" s="47" t="str">
        <f t="shared" si="244"/>
        <v/>
      </c>
      <c r="AB2052" s="47" t="str">
        <f t="shared" si="239"/>
        <v/>
      </c>
      <c r="AC2052" s="47" t="str">
        <f t="shared" si="240"/>
        <v/>
      </c>
      <c r="AD2052" s="165" t="str">
        <f t="shared" si="242"/>
        <v/>
      </c>
    </row>
    <row r="2053" spans="1:30" ht="15" customHeight="1" x14ac:dyDescent="0.25">
      <c r="A2053" s="102" t="s">
        <v>2511</v>
      </c>
      <c r="E2053" s="25" t="s">
        <v>2528</v>
      </c>
      <c r="F2053" s="25" t="s">
        <v>2494</v>
      </c>
      <c r="G2053" s="25" t="s">
        <v>11</v>
      </c>
      <c r="H2053" s="25" t="s">
        <v>2513</v>
      </c>
      <c r="I2053" s="25">
        <v>1</v>
      </c>
      <c r="J2053" s="25" t="s">
        <v>2515</v>
      </c>
      <c r="K2053" s="48" t="s">
        <v>1487</v>
      </c>
      <c r="M2053" s="48">
        <f>_xlfn.XLOOKUP(BASE!$A2785,dd_carteira_fundição!A:A,dd_carteira_fundição!G:G,"",0)</f>
        <v>1</v>
      </c>
      <c r="N2053" s="48" t="s">
        <v>1164</v>
      </c>
      <c r="R2053" s="47" t="s">
        <v>1690</v>
      </c>
      <c r="S2053" s="46" t="s">
        <v>195</v>
      </c>
      <c r="T2053" s="25">
        <v>433</v>
      </c>
      <c r="U2053" s="47" t="str">
        <f>IFERROR(INDEX('TAXA DE OCUP. RECUR.'!$F$1:$F$60, MATCH(T2053, 'TAXA DE OCUP. RECUR.'!$E$1:$E$60, 0)),"")</f>
        <v>MANDRILH. SCHARMANM FB-125 - [433]</v>
      </c>
      <c r="V2053" s="217">
        <v>2.72</v>
      </c>
      <c r="X2053" s="229"/>
      <c r="Y2053" s="229"/>
      <c r="Z2053" s="47">
        <f t="shared" si="243"/>
        <v>1</v>
      </c>
      <c r="AA2053" s="47" t="str">
        <f t="shared" si="244"/>
        <v/>
      </c>
      <c r="AB2053" s="47" t="str">
        <f t="shared" si="239"/>
        <v/>
      </c>
      <c r="AC2053" s="47" t="str">
        <f t="shared" si="240"/>
        <v/>
      </c>
      <c r="AD2053" s="165" t="str">
        <f t="shared" si="242"/>
        <v/>
      </c>
    </row>
    <row r="2054" spans="1:30" ht="15" customHeight="1" x14ac:dyDescent="0.25">
      <c r="A2054" s="102" t="s">
        <v>2511</v>
      </c>
      <c r="E2054" s="25" t="s">
        <v>2528</v>
      </c>
      <c r="F2054" s="25" t="s">
        <v>2494</v>
      </c>
      <c r="G2054" s="25" t="s">
        <v>11</v>
      </c>
      <c r="H2054" s="25" t="s">
        <v>2513</v>
      </c>
      <c r="I2054" s="25">
        <v>1</v>
      </c>
      <c r="J2054" s="25" t="s">
        <v>2515</v>
      </c>
      <c r="K2054" s="48" t="s">
        <v>1487</v>
      </c>
      <c r="M2054" s="48">
        <f>_xlfn.XLOOKUP(BASE!$A2786,dd_carteira_fundição!A:A,dd_carteira_fundição!G:G,"",0)</f>
        <v>1</v>
      </c>
      <c r="N2054" s="48" t="s">
        <v>1164</v>
      </c>
      <c r="R2054" s="47" t="s">
        <v>1690</v>
      </c>
      <c r="S2054" s="46" t="s">
        <v>197</v>
      </c>
      <c r="T2054" s="25">
        <v>493</v>
      </c>
      <c r="U2054" s="47" t="str">
        <f>IFERROR(INDEX('TAXA DE OCUP. RECUR.'!$F$1:$F$60, MATCH(T2054, 'TAXA DE OCUP. RECUR.'!$E$1:$E$60, 0)),"")</f>
        <v>MAND. TOS WHN(Q) - [493]</v>
      </c>
      <c r="V2054" s="217">
        <v>9.82</v>
      </c>
      <c r="X2054" s="229"/>
      <c r="Y2054" s="229"/>
      <c r="Z2054" s="47">
        <f t="shared" si="243"/>
        <v>1</v>
      </c>
      <c r="AA2054" s="47" t="str">
        <f t="shared" si="244"/>
        <v/>
      </c>
      <c r="AB2054" s="47" t="str">
        <f t="shared" si="239"/>
        <v/>
      </c>
      <c r="AC2054" s="47" t="str">
        <f t="shared" si="240"/>
        <v/>
      </c>
      <c r="AD2054" s="165" t="str">
        <f t="shared" si="242"/>
        <v/>
      </c>
    </row>
    <row r="2055" spans="1:30" ht="15" customHeight="1" x14ac:dyDescent="0.25">
      <c r="A2055" s="102" t="s">
        <v>2511</v>
      </c>
      <c r="E2055" s="25" t="s">
        <v>2528</v>
      </c>
      <c r="F2055" s="25" t="s">
        <v>2494</v>
      </c>
      <c r="G2055" s="25" t="s">
        <v>11</v>
      </c>
      <c r="H2055" s="25" t="s">
        <v>2513</v>
      </c>
      <c r="I2055" s="25">
        <v>1</v>
      </c>
      <c r="J2055" s="25" t="s">
        <v>2515</v>
      </c>
      <c r="K2055" s="48" t="s">
        <v>1487</v>
      </c>
      <c r="M2055" s="48">
        <f>_xlfn.XLOOKUP(BASE!$A2787,dd_carteira_fundição!A:A,dd_carteira_fundição!G:G,"",0)</f>
        <v>1</v>
      </c>
      <c r="N2055" s="48" t="s">
        <v>1164</v>
      </c>
      <c r="R2055" s="47" t="s">
        <v>1688</v>
      </c>
      <c r="S2055" s="46" t="s">
        <v>198</v>
      </c>
      <c r="T2055" s="25">
        <v>84</v>
      </c>
      <c r="U2055" s="47" t="str">
        <f>IFERROR(INDEX('TAXA DE OCUP. RECUR.'!$F$1:$F$60, MATCH(T2055, 'TAXA DE OCUP. RECUR.'!$E$1:$E$60, 0)),"")</f>
        <v>SOLDA - [84]</v>
      </c>
      <c r="V2055" s="217">
        <v>21.82</v>
      </c>
      <c r="X2055" s="229"/>
      <c r="Y2055" s="229"/>
      <c r="Z2055" s="47">
        <f t="shared" si="243"/>
        <v>1</v>
      </c>
      <c r="AA2055" s="47" t="str">
        <f t="shared" si="244"/>
        <v/>
      </c>
      <c r="AB2055" s="47" t="str">
        <f t="shared" si="239"/>
        <v/>
      </c>
      <c r="AC2055" s="47" t="str">
        <f t="shared" si="240"/>
        <v/>
      </c>
      <c r="AD2055" s="165" t="str">
        <f t="shared" si="242"/>
        <v/>
      </c>
    </row>
    <row r="2056" spans="1:30" ht="15" customHeight="1" x14ac:dyDescent="0.25">
      <c r="A2056" s="102" t="s">
        <v>2511</v>
      </c>
      <c r="E2056" s="25" t="s">
        <v>2528</v>
      </c>
      <c r="F2056" s="25" t="s">
        <v>2494</v>
      </c>
      <c r="G2056" s="25" t="s">
        <v>11</v>
      </c>
      <c r="H2056" s="25" t="s">
        <v>2513</v>
      </c>
      <c r="I2056" s="25">
        <v>1</v>
      </c>
      <c r="J2056" s="25" t="s">
        <v>2515</v>
      </c>
      <c r="K2056" s="48" t="s">
        <v>1487</v>
      </c>
      <c r="M2056" s="48">
        <f>_xlfn.XLOOKUP(BASE!$A2788,dd_carteira_fundição!A:A,dd_carteira_fundição!G:G,"",0)</f>
        <v>1</v>
      </c>
      <c r="N2056" s="48" t="s">
        <v>1164</v>
      </c>
      <c r="R2056" s="47" t="s">
        <v>1690</v>
      </c>
      <c r="S2056" s="46" t="s">
        <v>196</v>
      </c>
      <c r="T2056" s="25">
        <v>493</v>
      </c>
      <c r="U2056" s="47" t="str">
        <f>IFERROR(INDEX('TAXA DE OCUP. RECUR.'!$F$1:$F$60, MATCH(T2056, 'TAXA DE OCUP. RECUR.'!$E$1:$E$60, 0)),"")</f>
        <v>MAND. TOS WHN(Q) - [493]</v>
      </c>
      <c r="V2056" s="217">
        <v>8.18</v>
      </c>
      <c r="X2056" s="229"/>
      <c r="Y2056" s="229"/>
      <c r="Z2056" s="47">
        <f t="shared" si="243"/>
        <v>1</v>
      </c>
      <c r="AA2056" s="47" t="str">
        <f t="shared" si="244"/>
        <v/>
      </c>
      <c r="AB2056" s="47" t="str">
        <f t="shared" si="239"/>
        <v/>
      </c>
      <c r="AC2056" s="47" t="str">
        <f t="shared" si="240"/>
        <v/>
      </c>
      <c r="AD2056" s="165" t="str">
        <f t="shared" si="242"/>
        <v/>
      </c>
    </row>
    <row r="2057" spans="1:30" ht="15" customHeight="1" x14ac:dyDescent="0.25">
      <c r="A2057" s="102" t="s">
        <v>2511</v>
      </c>
      <c r="E2057" s="25" t="s">
        <v>2528</v>
      </c>
      <c r="F2057" s="25" t="s">
        <v>2494</v>
      </c>
      <c r="G2057" s="25" t="s">
        <v>11</v>
      </c>
      <c r="H2057" s="25" t="s">
        <v>2513</v>
      </c>
      <c r="I2057" s="25">
        <v>1</v>
      </c>
      <c r="J2057" s="25" t="s">
        <v>2515</v>
      </c>
      <c r="K2057" s="48" t="s">
        <v>1487</v>
      </c>
      <c r="M2057" s="48">
        <f>_xlfn.XLOOKUP(BASE!$A2789,dd_carteira_fundição!A:A,dd_carteira_fundição!G:G,"",0)</f>
        <v>1</v>
      </c>
      <c r="N2057" s="48" t="s">
        <v>1164</v>
      </c>
      <c r="R2057" s="47" t="s">
        <v>158</v>
      </c>
      <c r="S2057" s="46" t="s">
        <v>158</v>
      </c>
      <c r="T2057" s="25">
        <v>2</v>
      </c>
      <c r="U2057" s="47" t="str">
        <f>IFERROR(INDEX('TAXA DE OCUP. RECUR.'!$F$1:$F$60, MATCH(T2057, 'TAXA DE OCUP. RECUR.'!$E$1:$E$60, 0)),"")</f>
        <v>EXPEDIÇÃO</v>
      </c>
      <c r="V2057" s="217">
        <v>1</v>
      </c>
      <c r="X2057" s="229">
        <v>46247</v>
      </c>
      <c r="Y2057" s="229"/>
      <c r="Z2057" s="47">
        <f t="shared" si="243"/>
        <v>33</v>
      </c>
      <c r="AA2057" s="47" t="str">
        <f t="shared" si="244"/>
        <v/>
      </c>
      <c r="AB2057" s="47" t="str">
        <f t="shared" si="239"/>
        <v>ago</v>
      </c>
      <c r="AC2057" s="47" t="str">
        <f t="shared" si="240"/>
        <v>2026</v>
      </c>
      <c r="AD2057" s="165" t="str">
        <f t="shared" si="242"/>
        <v/>
      </c>
    </row>
    <row r="2058" spans="1:30" ht="15" customHeight="1" x14ac:dyDescent="0.25">
      <c r="A2058" s="102" t="s">
        <v>2512</v>
      </c>
      <c r="E2058" s="25" t="s">
        <v>2528</v>
      </c>
      <c r="F2058" s="25" t="s">
        <v>2495</v>
      </c>
      <c r="G2058" s="25" t="s">
        <v>11</v>
      </c>
      <c r="H2058" s="25" t="s">
        <v>2514</v>
      </c>
      <c r="I2058" s="25">
        <v>1</v>
      </c>
      <c r="J2058" s="25" t="s">
        <v>2515</v>
      </c>
      <c r="K2058" s="48" t="s">
        <v>1487</v>
      </c>
      <c r="M2058" s="48">
        <f>_xlfn.XLOOKUP(BASE!$A2790,dd_carteira_fundição!A:A,dd_carteira_fundição!G:G,"",0)</f>
        <v>1</v>
      </c>
      <c r="N2058" s="48" t="s">
        <v>1164</v>
      </c>
      <c r="R2058" s="47" t="s">
        <v>1687</v>
      </c>
      <c r="S2058" s="46" t="s">
        <v>1156</v>
      </c>
      <c r="T2058" s="25">
        <v>1</v>
      </c>
      <c r="U2058" s="47" t="str">
        <f>IFERROR(INDEX('TAXA DE OCUP. RECUR.'!$F$1:$F$60, MATCH(T2058, 'TAXA DE OCUP. RECUR.'!$E$1:$E$60, 0)),"")</f>
        <v>FUNDIÇÃO MORENO</v>
      </c>
      <c r="V2058" s="217">
        <v>1</v>
      </c>
      <c r="X2058" s="229">
        <v>46218</v>
      </c>
      <c r="Y2058" s="229"/>
      <c r="Z2058" s="47">
        <f t="shared" si="243"/>
        <v>29</v>
      </c>
      <c r="AA2058" s="47" t="str">
        <f t="shared" si="244"/>
        <v/>
      </c>
      <c r="AB2058" s="47" t="str">
        <f t="shared" si="239"/>
        <v>jul</v>
      </c>
      <c r="AC2058" s="47" t="str">
        <f t="shared" si="240"/>
        <v>2026</v>
      </c>
      <c r="AD2058" s="165" t="str">
        <f t="shared" si="242"/>
        <v/>
      </c>
    </row>
    <row r="2059" spans="1:30" ht="15" customHeight="1" x14ac:dyDescent="0.25">
      <c r="A2059" s="102" t="s">
        <v>2512</v>
      </c>
      <c r="E2059" s="25" t="s">
        <v>2528</v>
      </c>
      <c r="F2059" s="25" t="s">
        <v>2495</v>
      </c>
      <c r="G2059" s="25" t="s">
        <v>11</v>
      </c>
      <c r="H2059" s="25" t="s">
        <v>2514</v>
      </c>
      <c r="I2059" s="25">
        <v>1</v>
      </c>
      <c r="J2059" s="25" t="s">
        <v>2515</v>
      </c>
      <c r="K2059" s="48" t="s">
        <v>1487</v>
      </c>
      <c r="M2059" s="48">
        <f>_xlfn.XLOOKUP(BASE!$A2791,dd_carteira_fundição!A:A,dd_carteira_fundição!G:G,"",0)</f>
        <v>1</v>
      </c>
      <c r="N2059" s="48" t="s">
        <v>1164</v>
      </c>
      <c r="R2059" s="47" t="s">
        <v>1690</v>
      </c>
      <c r="S2059" s="46" t="s">
        <v>193</v>
      </c>
      <c r="T2059" s="25">
        <v>433</v>
      </c>
      <c r="U2059" s="47" t="str">
        <f>IFERROR(INDEX('TAXA DE OCUP. RECUR.'!$F$1:$F$60, MATCH(T2059, 'TAXA DE OCUP. RECUR.'!$E$1:$E$60, 0)),"")</f>
        <v>MANDRILH. SCHARMANM FB-125 - [433]</v>
      </c>
      <c r="V2059" s="217">
        <v>8.18</v>
      </c>
      <c r="X2059" s="229"/>
      <c r="Y2059" s="229"/>
      <c r="Z2059" s="47">
        <f t="shared" si="243"/>
        <v>1</v>
      </c>
      <c r="AA2059" s="47" t="str">
        <f t="shared" si="244"/>
        <v/>
      </c>
      <c r="AB2059" s="47" t="str">
        <f t="shared" si="239"/>
        <v/>
      </c>
      <c r="AC2059" s="47" t="str">
        <f t="shared" si="240"/>
        <v/>
      </c>
      <c r="AD2059" s="165" t="str">
        <f t="shared" si="242"/>
        <v/>
      </c>
    </row>
    <row r="2060" spans="1:30" ht="15" customHeight="1" x14ac:dyDescent="0.25">
      <c r="A2060" s="102" t="s">
        <v>2512</v>
      </c>
      <c r="E2060" s="25" t="s">
        <v>2528</v>
      </c>
      <c r="F2060" s="25" t="s">
        <v>2495</v>
      </c>
      <c r="G2060" s="25" t="s">
        <v>11</v>
      </c>
      <c r="H2060" s="25" t="s">
        <v>2514</v>
      </c>
      <c r="I2060" s="25">
        <v>1</v>
      </c>
      <c r="J2060" s="25" t="s">
        <v>2515</v>
      </c>
      <c r="K2060" s="48" t="s">
        <v>1487</v>
      </c>
      <c r="M2060" s="48">
        <f>_xlfn.XLOOKUP(BASE!$A2792,dd_carteira_fundição!A:A,dd_carteira_fundição!G:G,"",0)</f>
        <v>1</v>
      </c>
      <c r="N2060" s="48" t="s">
        <v>1164</v>
      </c>
      <c r="R2060" s="47" t="s">
        <v>1688</v>
      </c>
      <c r="S2060" s="46" t="s">
        <v>194</v>
      </c>
      <c r="T2060" s="25">
        <v>84</v>
      </c>
      <c r="U2060" s="47" t="str">
        <f>IFERROR(INDEX('TAXA DE OCUP. RECUR.'!$F$1:$F$60, MATCH(T2060, 'TAXA DE OCUP. RECUR.'!$E$1:$E$60, 0)),"")</f>
        <v>SOLDA - [84]</v>
      </c>
      <c r="V2060" s="217">
        <v>22.27</v>
      </c>
      <c r="X2060" s="229"/>
      <c r="Y2060" s="229"/>
      <c r="Z2060" s="47">
        <f t="shared" si="243"/>
        <v>1</v>
      </c>
      <c r="AA2060" s="47" t="str">
        <f t="shared" si="244"/>
        <v/>
      </c>
      <c r="AB2060" s="47" t="str">
        <f t="shared" si="239"/>
        <v/>
      </c>
      <c r="AC2060" s="47" t="str">
        <f t="shared" si="240"/>
        <v/>
      </c>
      <c r="AD2060" s="165" t="str">
        <f t="shared" si="242"/>
        <v/>
      </c>
    </row>
    <row r="2061" spans="1:30" ht="15" customHeight="1" x14ac:dyDescent="0.25">
      <c r="A2061" s="102" t="s">
        <v>2512</v>
      </c>
      <c r="E2061" s="25" t="s">
        <v>2528</v>
      </c>
      <c r="F2061" s="25" t="s">
        <v>2495</v>
      </c>
      <c r="G2061" s="25" t="s">
        <v>11</v>
      </c>
      <c r="H2061" s="25" t="s">
        <v>2514</v>
      </c>
      <c r="I2061" s="25">
        <v>1</v>
      </c>
      <c r="J2061" s="25" t="s">
        <v>2515</v>
      </c>
      <c r="K2061" s="48" t="s">
        <v>1487</v>
      </c>
      <c r="M2061" s="48">
        <f>_xlfn.XLOOKUP(BASE!$A2793,dd_carteira_fundição!A:A,dd_carteira_fundição!G:G,"",0)</f>
        <v>1</v>
      </c>
      <c r="N2061" s="48" t="s">
        <v>1164</v>
      </c>
      <c r="R2061" s="47" t="s">
        <v>1690</v>
      </c>
      <c r="S2061" s="46" t="s">
        <v>195</v>
      </c>
      <c r="T2061" s="25">
        <v>433</v>
      </c>
      <c r="U2061" s="47" t="str">
        <f>IFERROR(INDEX('TAXA DE OCUP. RECUR.'!$F$1:$F$60, MATCH(T2061, 'TAXA DE OCUP. RECUR.'!$E$1:$E$60, 0)),"")</f>
        <v>MANDRILH. SCHARMANM FB-125 - [433]</v>
      </c>
      <c r="V2061" s="217">
        <v>2.72</v>
      </c>
      <c r="X2061" s="229"/>
      <c r="Y2061" s="229"/>
      <c r="Z2061" s="47">
        <f t="shared" si="243"/>
        <v>1</v>
      </c>
      <c r="AA2061" s="47" t="str">
        <f t="shared" si="244"/>
        <v/>
      </c>
      <c r="AB2061" s="47" t="str">
        <f t="shared" si="239"/>
        <v/>
      </c>
      <c r="AC2061" s="47" t="str">
        <f t="shared" si="240"/>
        <v/>
      </c>
      <c r="AD2061" s="165" t="str">
        <f t="shared" si="242"/>
        <v/>
      </c>
    </row>
    <row r="2062" spans="1:30" ht="15" customHeight="1" x14ac:dyDescent="0.25">
      <c r="A2062" s="102" t="s">
        <v>2512</v>
      </c>
      <c r="E2062" s="25" t="s">
        <v>2528</v>
      </c>
      <c r="F2062" s="25" t="s">
        <v>2495</v>
      </c>
      <c r="G2062" s="25" t="s">
        <v>11</v>
      </c>
      <c r="H2062" s="25" t="s">
        <v>2514</v>
      </c>
      <c r="I2062" s="25">
        <v>1</v>
      </c>
      <c r="J2062" s="25" t="s">
        <v>2515</v>
      </c>
      <c r="K2062" s="48" t="s">
        <v>1487</v>
      </c>
      <c r="M2062" s="48">
        <f>_xlfn.XLOOKUP(BASE!$A2794,dd_carteira_fundição!A:A,dd_carteira_fundição!G:G,"",0)</f>
        <v>1</v>
      </c>
      <c r="N2062" s="48" t="s">
        <v>1164</v>
      </c>
      <c r="R2062" s="47" t="s">
        <v>1690</v>
      </c>
      <c r="S2062" s="46" t="s">
        <v>197</v>
      </c>
      <c r="T2062" s="25">
        <v>493</v>
      </c>
      <c r="U2062" s="47" t="str">
        <f>IFERROR(INDEX('TAXA DE OCUP. RECUR.'!$F$1:$F$60, MATCH(T2062, 'TAXA DE OCUP. RECUR.'!$E$1:$E$60, 0)),"")</f>
        <v>MAND. TOS WHN(Q) - [493]</v>
      </c>
      <c r="V2062" s="217">
        <v>9.82</v>
      </c>
      <c r="X2062" s="229"/>
      <c r="Y2062" s="229"/>
      <c r="Z2062" s="47">
        <f t="shared" si="243"/>
        <v>1</v>
      </c>
      <c r="AA2062" s="47" t="str">
        <f t="shared" si="244"/>
        <v/>
      </c>
      <c r="AB2062" s="47" t="str">
        <f t="shared" si="239"/>
        <v/>
      </c>
      <c r="AC2062" s="47" t="str">
        <f t="shared" si="240"/>
        <v/>
      </c>
      <c r="AD2062" s="165" t="str">
        <f t="shared" si="242"/>
        <v/>
      </c>
    </row>
    <row r="2063" spans="1:30" ht="15" customHeight="1" x14ac:dyDescent="0.25">
      <c r="A2063" s="102" t="s">
        <v>2512</v>
      </c>
      <c r="E2063" s="25" t="s">
        <v>2528</v>
      </c>
      <c r="F2063" s="25" t="s">
        <v>2495</v>
      </c>
      <c r="G2063" s="25" t="s">
        <v>11</v>
      </c>
      <c r="H2063" s="25" t="s">
        <v>2514</v>
      </c>
      <c r="I2063" s="25">
        <v>1</v>
      </c>
      <c r="J2063" s="25" t="s">
        <v>2515</v>
      </c>
      <c r="K2063" s="48" t="s">
        <v>1487</v>
      </c>
      <c r="M2063" s="48">
        <f>_xlfn.XLOOKUP(BASE!$A2795,dd_carteira_fundição!A:A,dd_carteira_fundição!G:G,"",0)</f>
        <v>1</v>
      </c>
      <c r="N2063" s="48" t="s">
        <v>1164</v>
      </c>
      <c r="R2063" s="47" t="s">
        <v>1688</v>
      </c>
      <c r="S2063" s="46" t="s">
        <v>198</v>
      </c>
      <c r="T2063" s="25">
        <v>84</v>
      </c>
      <c r="U2063" s="47" t="str">
        <f>IFERROR(INDEX('TAXA DE OCUP. RECUR.'!$F$1:$F$60, MATCH(T2063, 'TAXA DE OCUP. RECUR.'!$E$1:$E$60, 0)),"")</f>
        <v>SOLDA - [84]</v>
      </c>
      <c r="V2063" s="217">
        <v>21.82</v>
      </c>
      <c r="X2063" s="229"/>
      <c r="Y2063" s="229"/>
      <c r="Z2063" s="47">
        <f t="shared" si="243"/>
        <v>1</v>
      </c>
      <c r="AA2063" s="47" t="str">
        <f t="shared" si="244"/>
        <v/>
      </c>
      <c r="AB2063" s="47" t="str">
        <f t="shared" si="239"/>
        <v/>
      </c>
      <c r="AC2063" s="47" t="str">
        <f t="shared" si="240"/>
        <v/>
      </c>
      <c r="AD2063" s="165" t="str">
        <f t="shared" si="242"/>
        <v/>
      </c>
    </row>
    <row r="2064" spans="1:30" ht="15" customHeight="1" x14ac:dyDescent="0.25">
      <c r="A2064" s="102" t="s">
        <v>2512</v>
      </c>
      <c r="E2064" s="25" t="s">
        <v>2528</v>
      </c>
      <c r="F2064" s="25" t="s">
        <v>2495</v>
      </c>
      <c r="G2064" s="25" t="s">
        <v>11</v>
      </c>
      <c r="H2064" s="25" t="s">
        <v>2514</v>
      </c>
      <c r="I2064" s="25">
        <v>1</v>
      </c>
      <c r="J2064" s="25" t="s">
        <v>2515</v>
      </c>
      <c r="K2064" s="48" t="s">
        <v>1487</v>
      </c>
      <c r="M2064" s="48">
        <f>_xlfn.XLOOKUP(BASE!$A2796,dd_carteira_fundição!A:A,dd_carteira_fundição!G:G,"",0)</f>
        <v>1</v>
      </c>
      <c r="N2064" s="48" t="s">
        <v>1164</v>
      </c>
      <c r="R2064" s="47" t="s">
        <v>1690</v>
      </c>
      <c r="S2064" s="46" t="s">
        <v>196</v>
      </c>
      <c r="T2064" s="25">
        <v>493</v>
      </c>
      <c r="U2064" s="47" t="str">
        <f>IFERROR(INDEX('TAXA DE OCUP. RECUR.'!$F$1:$F$60, MATCH(T2064, 'TAXA DE OCUP. RECUR.'!$E$1:$E$60, 0)),"")</f>
        <v>MAND. TOS WHN(Q) - [493]</v>
      </c>
      <c r="V2064" s="217">
        <v>8.18</v>
      </c>
      <c r="X2064" s="229"/>
      <c r="Y2064" s="229"/>
      <c r="Z2064" s="47">
        <f t="shared" si="243"/>
        <v>1</v>
      </c>
      <c r="AA2064" s="47" t="str">
        <f t="shared" si="244"/>
        <v/>
      </c>
      <c r="AB2064" s="47" t="str">
        <f t="shared" si="239"/>
        <v/>
      </c>
      <c r="AC2064" s="47" t="str">
        <f t="shared" si="240"/>
        <v/>
      </c>
      <c r="AD2064" s="165" t="str">
        <f t="shared" si="242"/>
        <v/>
      </c>
    </row>
    <row r="2065" spans="1:30" ht="15" customHeight="1" x14ac:dyDescent="0.25">
      <c r="A2065" s="102" t="s">
        <v>2512</v>
      </c>
      <c r="E2065" s="25" t="s">
        <v>2528</v>
      </c>
      <c r="F2065" s="25" t="s">
        <v>2495</v>
      </c>
      <c r="G2065" s="25" t="s">
        <v>11</v>
      </c>
      <c r="H2065" s="25" t="s">
        <v>2514</v>
      </c>
      <c r="I2065" s="25">
        <v>1</v>
      </c>
      <c r="J2065" s="25" t="s">
        <v>2515</v>
      </c>
      <c r="K2065" s="48" t="s">
        <v>1487</v>
      </c>
      <c r="M2065" s="48">
        <f>_xlfn.XLOOKUP(BASE!$A2797,dd_carteira_fundição!A:A,dd_carteira_fundição!G:G,"",0)</f>
        <v>1</v>
      </c>
      <c r="N2065" s="48" t="s">
        <v>1164</v>
      </c>
      <c r="R2065" s="47" t="s">
        <v>158</v>
      </c>
      <c r="S2065" s="46" t="s">
        <v>158</v>
      </c>
      <c r="T2065" s="25">
        <v>2</v>
      </c>
      <c r="U2065" s="47" t="str">
        <f>IFERROR(INDEX('TAXA DE OCUP. RECUR.'!$F$1:$F$60, MATCH(T2065, 'TAXA DE OCUP. RECUR.'!$E$1:$E$60, 0)),"")</f>
        <v>EXPEDIÇÃO</v>
      </c>
      <c r="V2065" s="217">
        <v>1</v>
      </c>
      <c r="X2065" s="229">
        <v>46247</v>
      </c>
      <c r="Y2065" s="229"/>
      <c r="Z2065" s="47">
        <f t="shared" si="243"/>
        <v>33</v>
      </c>
      <c r="AA2065" s="47" t="str">
        <f t="shared" si="244"/>
        <v/>
      </c>
      <c r="AB2065" s="47" t="str">
        <f t="shared" si="239"/>
        <v>ago</v>
      </c>
      <c r="AC2065" s="47" t="str">
        <f t="shared" si="240"/>
        <v>2026</v>
      </c>
      <c r="AD2065" s="165" t="str">
        <f t="shared" si="242"/>
        <v/>
      </c>
    </row>
    <row r="2066" spans="1:30" ht="15" customHeight="1" x14ac:dyDescent="0.25">
      <c r="A2066" s="102" t="s">
        <v>2186</v>
      </c>
      <c r="E2066" s="47" t="s">
        <v>38</v>
      </c>
      <c r="F2066" s="25" t="s">
        <v>2110</v>
      </c>
      <c r="G2066" s="25" t="s">
        <v>11</v>
      </c>
      <c r="H2066" s="25" t="s">
        <v>2205</v>
      </c>
      <c r="I2066" s="25">
        <v>1</v>
      </c>
      <c r="J2066" s="25" t="s">
        <v>1145</v>
      </c>
      <c r="K2066" s="48" t="s">
        <v>1487</v>
      </c>
      <c r="M2066" s="48">
        <f>_xlfn.XLOOKUP(BASE!$A2798,dd_carteira_fundição!A:A,dd_carteira_fundição!G:G,"",0)</f>
        <v>1</v>
      </c>
      <c r="N2066" s="48" t="s">
        <v>1164</v>
      </c>
      <c r="R2066" s="47" t="s">
        <v>1687</v>
      </c>
      <c r="S2066" s="47" t="s">
        <v>1156</v>
      </c>
      <c r="T2066" s="25">
        <v>1</v>
      </c>
      <c r="U2066" s="47" t="str">
        <f>IFERROR(INDEX('TAXA DE OCUP. RECUR.'!$F$1:$F$60, MATCH(T2066, 'TAXA DE OCUP. RECUR.'!$E$1:$E$60, 0)),"")</f>
        <v>FUNDIÇÃO MORENO</v>
      </c>
      <c r="V2066" s="217">
        <v>1</v>
      </c>
      <c r="X2066" s="229" t="str">
        <f>_xlfn.XLOOKUP(H2066,'CARTEIRA GERAL - USI.'!J:J,'CARTEIRA GERAL - USI.'!N:N,"",0)</f>
        <v/>
      </c>
      <c r="Y2066" s="229">
        <v>46174</v>
      </c>
      <c r="Z2066" s="47" t="str">
        <f t="shared" si="243"/>
        <v/>
      </c>
      <c r="AA2066" s="47">
        <f t="shared" si="244"/>
        <v>23</v>
      </c>
      <c r="AB2066" s="47" t="str">
        <f t="shared" si="239"/>
        <v/>
      </c>
      <c r="AC2066" s="47" t="str">
        <f t="shared" si="240"/>
        <v/>
      </c>
      <c r="AD2066" s="165">
        <f t="shared" si="242"/>
        <v>1</v>
      </c>
    </row>
    <row r="2067" spans="1:30" ht="15" customHeight="1" x14ac:dyDescent="0.25">
      <c r="A2067" s="102" t="s">
        <v>2186</v>
      </c>
      <c r="E2067" s="47" t="s">
        <v>38</v>
      </c>
      <c r="F2067" s="25" t="s">
        <v>2110</v>
      </c>
      <c r="G2067" s="25" t="s">
        <v>11</v>
      </c>
      <c r="H2067" s="25" t="s">
        <v>2205</v>
      </c>
      <c r="I2067" s="25">
        <v>1</v>
      </c>
      <c r="J2067" s="25" t="s">
        <v>1145</v>
      </c>
      <c r="K2067" s="48" t="s">
        <v>1487</v>
      </c>
      <c r="M2067" s="48">
        <f>_xlfn.XLOOKUP(BASE!$A2799,dd_carteira_fundição!A:A,dd_carteira_fundição!G:G,"",0)</f>
        <v>1</v>
      </c>
      <c r="N2067" s="48" t="s">
        <v>1164</v>
      </c>
      <c r="R2067" s="47" t="s">
        <v>1690</v>
      </c>
      <c r="S2067" s="47" t="s">
        <v>1207</v>
      </c>
      <c r="T2067" s="47">
        <v>106</v>
      </c>
      <c r="U2067" s="47" t="str">
        <f>IFERROR(INDEX('TAXA DE OCUP. RECUR.'!$F$1:$F$60, MATCH(T2067, 'TAXA DE OCUP. RECUR.'!$E$1:$E$60, 0)),"")</f>
        <v>PLAINA DE MESA POREBA - [106]</v>
      </c>
      <c r="V2067" s="53">
        <v>2.8800000000000003</v>
      </c>
      <c r="X2067" s="229"/>
      <c r="Y2067" s="229"/>
      <c r="Z2067" s="47">
        <f t="shared" si="243"/>
        <v>1</v>
      </c>
      <c r="AA2067" s="47" t="str">
        <f t="shared" si="244"/>
        <v/>
      </c>
      <c r="AB2067" s="47" t="str">
        <f t="shared" si="239"/>
        <v/>
      </c>
      <c r="AC2067" s="47" t="str">
        <f t="shared" si="240"/>
        <v/>
      </c>
      <c r="AD2067" s="165" t="str">
        <f t="shared" si="242"/>
        <v/>
      </c>
    </row>
    <row r="2068" spans="1:30" ht="15" customHeight="1" x14ac:dyDescent="0.25">
      <c r="A2068" s="102" t="s">
        <v>2186</v>
      </c>
      <c r="E2068" s="47" t="s">
        <v>38</v>
      </c>
      <c r="F2068" s="25" t="s">
        <v>2110</v>
      </c>
      <c r="G2068" s="25" t="s">
        <v>11</v>
      </c>
      <c r="H2068" s="25" t="s">
        <v>2205</v>
      </c>
      <c r="I2068" s="25">
        <v>1</v>
      </c>
      <c r="J2068" s="25" t="s">
        <v>1145</v>
      </c>
      <c r="K2068" s="48" t="s">
        <v>1487</v>
      </c>
      <c r="M2068" s="48">
        <f>_xlfn.XLOOKUP(BASE!$A2800,dd_carteira_fundição!A:A,dd_carteira_fundição!G:G,"",0)</f>
        <v>1</v>
      </c>
      <c r="N2068" s="48" t="s">
        <v>1164</v>
      </c>
      <c r="R2068" s="47" t="s">
        <v>1690</v>
      </c>
      <c r="S2068" s="47" t="s">
        <v>175</v>
      </c>
      <c r="T2068" s="47">
        <v>151</v>
      </c>
      <c r="U2068" s="47" t="str">
        <f>IFERROR(INDEX('TAXA DE OCUP. RECUR.'!$F$1:$F$60, MATCH(T2068, 'TAXA DE OCUP. RECUR.'!$E$1:$E$60, 0)),"")</f>
        <v>MANDRILH. FISHER MILL - [151]</v>
      </c>
      <c r="V2068" s="53">
        <v>1.5545454545454545</v>
      </c>
      <c r="X2068" s="229"/>
      <c r="Y2068" s="229"/>
      <c r="Z2068" s="47">
        <f t="shared" si="243"/>
        <v>1</v>
      </c>
      <c r="AA2068" s="47" t="str">
        <f t="shared" si="244"/>
        <v/>
      </c>
      <c r="AB2068" s="47" t="str">
        <f t="shared" si="239"/>
        <v/>
      </c>
      <c r="AC2068" s="47" t="str">
        <f t="shared" si="240"/>
        <v/>
      </c>
      <c r="AD2068" s="165" t="str">
        <f t="shared" si="242"/>
        <v/>
      </c>
    </row>
    <row r="2069" spans="1:30" ht="15" customHeight="1" x14ac:dyDescent="0.25">
      <c r="A2069" s="102" t="s">
        <v>2186</v>
      </c>
      <c r="E2069" s="47" t="s">
        <v>38</v>
      </c>
      <c r="F2069" s="25" t="s">
        <v>2110</v>
      </c>
      <c r="G2069" s="25" t="s">
        <v>11</v>
      </c>
      <c r="H2069" s="25" t="s">
        <v>2205</v>
      </c>
      <c r="I2069" s="25">
        <v>1</v>
      </c>
      <c r="J2069" s="25" t="s">
        <v>1145</v>
      </c>
      <c r="K2069" s="48" t="s">
        <v>1487</v>
      </c>
      <c r="M2069" s="48">
        <f>_xlfn.XLOOKUP(BASE!$A2801,dd_carteira_fundição!A:A,dd_carteira_fundição!G:G,"",0)</f>
        <v>1</v>
      </c>
      <c r="N2069" s="48" t="s">
        <v>1164</v>
      </c>
      <c r="R2069" s="47" t="s">
        <v>1690</v>
      </c>
      <c r="S2069" s="47" t="s">
        <v>1208</v>
      </c>
      <c r="T2069" s="47">
        <v>560</v>
      </c>
      <c r="U2069" s="47" t="str">
        <f>IFERROR(INDEX('TAXA DE OCUP. RECUR.'!$F$1:$F$60, MATCH(T2069, 'TAXA DE OCUP. RECUR.'!$E$1:$E$60, 0)),"")</f>
        <v>FRESA DROPP HEINN - [560]</v>
      </c>
      <c r="V2069" s="53">
        <v>4.05</v>
      </c>
      <c r="W2069"/>
      <c r="X2069" s="229"/>
      <c r="Y2069" s="229"/>
      <c r="Z2069" s="47">
        <f t="shared" si="243"/>
        <v>1</v>
      </c>
      <c r="AA2069" s="47" t="str">
        <f t="shared" si="244"/>
        <v/>
      </c>
      <c r="AB2069" s="47" t="str">
        <f t="shared" si="239"/>
        <v/>
      </c>
      <c r="AC2069" s="47" t="str">
        <f t="shared" si="240"/>
        <v/>
      </c>
      <c r="AD2069" s="165" t="str">
        <f t="shared" si="242"/>
        <v/>
      </c>
    </row>
    <row r="2070" spans="1:30" ht="15" customHeight="1" x14ac:dyDescent="0.25">
      <c r="A2070" s="102" t="s">
        <v>2186</v>
      </c>
      <c r="E2070" s="47" t="s">
        <v>38</v>
      </c>
      <c r="F2070" s="25" t="s">
        <v>2110</v>
      </c>
      <c r="G2070" s="25" t="s">
        <v>11</v>
      </c>
      <c r="H2070" s="25" t="s">
        <v>2205</v>
      </c>
      <c r="I2070" s="25">
        <v>1</v>
      </c>
      <c r="J2070" s="25" t="s">
        <v>1145</v>
      </c>
      <c r="K2070" s="48" t="s">
        <v>1487</v>
      </c>
      <c r="M2070" s="48">
        <f>_xlfn.XLOOKUP(BASE!$A2802,dd_carteira_fundição!A:A,dd_carteira_fundição!G:G,"",0)</f>
        <v>1</v>
      </c>
      <c r="N2070" s="48" t="s">
        <v>1164</v>
      </c>
      <c r="R2070" s="47" t="s">
        <v>1690</v>
      </c>
      <c r="S2070" s="47" t="s">
        <v>176</v>
      </c>
      <c r="T2070" s="47">
        <v>112</v>
      </c>
      <c r="U2070" s="47" t="str">
        <f>IFERROR(INDEX('TAXA DE OCUP. RECUR.'!$F$1:$F$60, MATCH(T2070, 'TAXA DE OCUP. RECUR.'!$E$1:$E$60, 0)),"")</f>
        <v>FURADEIRA RADIAL  HCP - [112]</v>
      </c>
      <c r="V2070" s="53">
        <v>1.5127577663426721</v>
      </c>
      <c r="W2070"/>
      <c r="X2070" s="229"/>
      <c r="Y2070" s="229"/>
      <c r="Z2070" s="47">
        <f t="shared" si="243"/>
        <v>1</v>
      </c>
      <c r="AA2070" s="47" t="str">
        <f t="shared" si="244"/>
        <v/>
      </c>
      <c r="AB2070" s="47" t="str">
        <f t="shared" si="239"/>
        <v/>
      </c>
      <c r="AC2070" s="47" t="str">
        <f t="shared" si="240"/>
        <v/>
      </c>
      <c r="AD2070" s="165" t="str">
        <f t="shared" si="242"/>
        <v/>
      </c>
    </row>
    <row r="2071" spans="1:30" ht="15" customHeight="1" x14ac:dyDescent="0.25">
      <c r="A2071" s="102" t="s">
        <v>2186</v>
      </c>
      <c r="E2071" s="47" t="s">
        <v>38</v>
      </c>
      <c r="F2071" s="25" t="s">
        <v>2110</v>
      </c>
      <c r="G2071" s="25" t="s">
        <v>11</v>
      </c>
      <c r="H2071" s="25" t="s">
        <v>2205</v>
      </c>
      <c r="I2071" s="25">
        <v>1</v>
      </c>
      <c r="J2071" s="25" t="s">
        <v>1145</v>
      </c>
      <c r="K2071" s="48" t="s">
        <v>1487</v>
      </c>
      <c r="M2071" s="48">
        <f>_xlfn.XLOOKUP(BASE!$A2803,dd_carteira_fundição!A:A,dd_carteira_fundição!G:G,"",0)</f>
        <v>1</v>
      </c>
      <c r="N2071" s="48" t="s">
        <v>1164</v>
      </c>
      <c r="R2071" s="47" t="s">
        <v>158</v>
      </c>
      <c r="S2071" s="47" t="s">
        <v>158</v>
      </c>
      <c r="T2071" s="25">
        <v>2</v>
      </c>
      <c r="U2071" s="47" t="str">
        <f>IFERROR(INDEX('TAXA DE OCUP. RECUR.'!$F$1:$F$60, MATCH(T2071, 'TAXA DE OCUP. RECUR.'!$E$1:$E$60, 0)),"")</f>
        <v>EXPEDIÇÃO</v>
      </c>
      <c r="V2071" s="53">
        <v>1</v>
      </c>
      <c r="W2071"/>
      <c r="X2071" s="229" t="str">
        <f>_xlfn.XLOOKUP(H2071,'CARTEIRA GERAL - USI.'!J:J,'CARTEIRA GERAL - USI.'!O:O,"",0)</f>
        <v/>
      </c>
      <c r="Y2071" s="229"/>
      <c r="Z2071" s="47" t="str">
        <f t="shared" si="243"/>
        <v/>
      </c>
      <c r="AA2071" s="47" t="str">
        <f t="shared" si="244"/>
        <v/>
      </c>
      <c r="AB2071" s="47" t="str">
        <f t="shared" si="239"/>
        <v/>
      </c>
      <c r="AC2071" s="47" t="str">
        <f t="shared" si="240"/>
        <v/>
      </c>
      <c r="AD2071" s="165" t="str">
        <f t="shared" si="242"/>
        <v/>
      </c>
    </row>
    <row r="2072" spans="1:30" ht="15" customHeight="1" x14ac:dyDescent="0.25">
      <c r="A2072" s="102" t="s">
        <v>2187</v>
      </c>
      <c r="E2072" s="47" t="s">
        <v>38</v>
      </c>
      <c r="F2072" s="25" t="s">
        <v>2110</v>
      </c>
      <c r="G2072" s="25" t="s">
        <v>11</v>
      </c>
      <c r="H2072" s="25" t="s">
        <v>2205</v>
      </c>
      <c r="I2072" s="25">
        <v>1</v>
      </c>
      <c r="J2072" s="25" t="s">
        <v>1145</v>
      </c>
      <c r="K2072" s="48" t="s">
        <v>1487</v>
      </c>
      <c r="M2072" s="48">
        <f>_xlfn.XLOOKUP(BASE!$A2804,dd_carteira_fundição!A:A,dd_carteira_fundição!G:G,"",0)</f>
        <v>1</v>
      </c>
      <c r="N2072" s="48" t="s">
        <v>1164</v>
      </c>
      <c r="R2072" s="47" t="s">
        <v>1687</v>
      </c>
      <c r="S2072" s="47" t="s">
        <v>1156</v>
      </c>
      <c r="T2072" s="25">
        <v>1</v>
      </c>
      <c r="U2072" s="47" t="str">
        <f>IFERROR(INDEX('TAXA DE OCUP. RECUR.'!$F$1:$F$60, MATCH(T2072, 'TAXA DE OCUP. RECUR.'!$E$1:$E$60, 0)),"")</f>
        <v>FUNDIÇÃO MORENO</v>
      </c>
      <c r="V2072" s="217">
        <v>1</v>
      </c>
      <c r="W2072"/>
      <c r="X2072" s="229" t="str">
        <f>_xlfn.XLOOKUP(H2072,'CARTEIRA GERAL - USI.'!J:J,'CARTEIRA GERAL - USI.'!N:N,"",0)</f>
        <v/>
      </c>
      <c r="Y2072" s="229"/>
      <c r="Z2072" s="47" t="str">
        <f t="shared" si="243"/>
        <v/>
      </c>
      <c r="AA2072" s="47" t="str">
        <f t="shared" si="244"/>
        <v/>
      </c>
      <c r="AB2072" s="47" t="str">
        <f t="shared" si="239"/>
        <v/>
      </c>
      <c r="AC2072" s="47" t="str">
        <f t="shared" si="240"/>
        <v/>
      </c>
      <c r="AD2072" s="165" t="str">
        <f t="shared" si="242"/>
        <v/>
      </c>
    </row>
    <row r="2073" spans="1:30" ht="15" customHeight="1" x14ac:dyDescent="0.25">
      <c r="A2073" s="102" t="s">
        <v>2187</v>
      </c>
      <c r="E2073" s="47" t="s">
        <v>38</v>
      </c>
      <c r="F2073" s="25" t="s">
        <v>2110</v>
      </c>
      <c r="G2073" s="25" t="s">
        <v>11</v>
      </c>
      <c r="H2073" s="25" t="s">
        <v>2205</v>
      </c>
      <c r="I2073" s="25">
        <v>1</v>
      </c>
      <c r="J2073" s="25" t="s">
        <v>1145</v>
      </c>
      <c r="K2073" s="48" t="s">
        <v>1487</v>
      </c>
      <c r="M2073" s="48">
        <f>_xlfn.XLOOKUP(BASE!$A2805,dd_carteira_fundição!A:A,dd_carteira_fundição!G:G,"",0)</f>
        <v>1</v>
      </c>
      <c r="N2073" s="48" t="s">
        <v>1164</v>
      </c>
      <c r="R2073" s="47" t="s">
        <v>1690</v>
      </c>
      <c r="S2073" s="47" t="s">
        <v>1207</v>
      </c>
      <c r="T2073" s="47">
        <v>106</v>
      </c>
      <c r="U2073" s="47" t="str">
        <f>IFERROR(INDEX('TAXA DE OCUP. RECUR.'!$F$1:$F$60, MATCH(T2073, 'TAXA DE OCUP. RECUR.'!$E$1:$E$60, 0)),"")</f>
        <v>PLAINA DE MESA POREBA - [106]</v>
      </c>
      <c r="V2073" s="53">
        <v>2.8800000000000003</v>
      </c>
      <c r="W2073"/>
      <c r="X2073" s="229"/>
      <c r="Y2073" s="229"/>
      <c r="Z2073" s="47">
        <f t="shared" si="243"/>
        <v>1</v>
      </c>
      <c r="AA2073" s="47" t="str">
        <f t="shared" si="244"/>
        <v/>
      </c>
      <c r="AB2073" s="47" t="str">
        <f t="shared" si="239"/>
        <v/>
      </c>
      <c r="AC2073" s="47" t="str">
        <f t="shared" si="240"/>
        <v/>
      </c>
      <c r="AD2073" s="165" t="str">
        <f t="shared" si="242"/>
        <v/>
      </c>
    </row>
    <row r="2074" spans="1:30" ht="15" customHeight="1" x14ac:dyDescent="0.25">
      <c r="A2074" s="102" t="s">
        <v>2187</v>
      </c>
      <c r="E2074" s="47" t="s">
        <v>38</v>
      </c>
      <c r="F2074" s="25" t="s">
        <v>2110</v>
      </c>
      <c r="G2074" s="25" t="s">
        <v>11</v>
      </c>
      <c r="H2074" s="25" t="s">
        <v>2205</v>
      </c>
      <c r="I2074" s="25">
        <v>1</v>
      </c>
      <c r="J2074" s="25" t="s">
        <v>1145</v>
      </c>
      <c r="K2074" s="48" t="s">
        <v>1487</v>
      </c>
      <c r="M2074" s="48">
        <f>_xlfn.XLOOKUP(BASE!$A2806,dd_carteira_fundição!A:A,dd_carteira_fundição!G:G,"",0)</f>
        <v>1</v>
      </c>
      <c r="N2074" s="48" t="s">
        <v>1164</v>
      </c>
      <c r="R2074" s="47" t="s">
        <v>1690</v>
      </c>
      <c r="S2074" s="47" t="s">
        <v>175</v>
      </c>
      <c r="T2074" s="47">
        <v>151</v>
      </c>
      <c r="U2074" s="47" t="str">
        <f>IFERROR(INDEX('TAXA DE OCUP. RECUR.'!$F$1:$F$60, MATCH(T2074, 'TAXA DE OCUP. RECUR.'!$E$1:$E$60, 0)),"")</f>
        <v>MANDRILH. FISHER MILL - [151]</v>
      </c>
      <c r="V2074" s="53">
        <v>1.5545454545454545</v>
      </c>
      <c r="W2074"/>
      <c r="X2074" s="229"/>
      <c r="Y2074" s="229"/>
      <c r="Z2074" s="47">
        <f t="shared" si="243"/>
        <v>1</v>
      </c>
      <c r="AA2074" s="47" t="str">
        <f t="shared" si="244"/>
        <v/>
      </c>
      <c r="AB2074" s="47" t="str">
        <f t="shared" si="239"/>
        <v/>
      </c>
      <c r="AC2074" s="47" t="str">
        <f t="shared" si="240"/>
        <v/>
      </c>
      <c r="AD2074" s="165" t="str">
        <f t="shared" si="242"/>
        <v/>
      </c>
    </row>
    <row r="2075" spans="1:30" ht="15" customHeight="1" x14ac:dyDescent="0.25">
      <c r="A2075" s="102" t="s">
        <v>2187</v>
      </c>
      <c r="E2075" s="47" t="s">
        <v>38</v>
      </c>
      <c r="F2075" s="25" t="s">
        <v>2110</v>
      </c>
      <c r="G2075" s="25" t="s">
        <v>11</v>
      </c>
      <c r="H2075" s="25" t="s">
        <v>2205</v>
      </c>
      <c r="I2075" s="25">
        <v>1</v>
      </c>
      <c r="J2075" s="25" t="s">
        <v>1145</v>
      </c>
      <c r="K2075" s="48" t="s">
        <v>1487</v>
      </c>
      <c r="M2075" s="48">
        <f>_xlfn.XLOOKUP(BASE!$A2807,dd_carteira_fundição!A:A,dd_carteira_fundição!G:G,"",0)</f>
        <v>1</v>
      </c>
      <c r="N2075" s="48" t="s">
        <v>1164</v>
      </c>
      <c r="R2075" s="47" t="s">
        <v>1690</v>
      </c>
      <c r="S2075" s="47" t="s">
        <v>1208</v>
      </c>
      <c r="T2075" s="47">
        <v>560</v>
      </c>
      <c r="U2075" s="47" t="str">
        <f>IFERROR(INDEX('TAXA DE OCUP. RECUR.'!$F$1:$F$60, MATCH(T2075, 'TAXA DE OCUP. RECUR.'!$E$1:$E$60, 0)),"")</f>
        <v>FRESA DROPP HEINN - [560]</v>
      </c>
      <c r="V2075" s="53">
        <v>4.05</v>
      </c>
      <c r="W2075"/>
      <c r="X2075" s="229"/>
      <c r="Y2075" s="229"/>
      <c r="Z2075" s="47">
        <f t="shared" si="243"/>
        <v>1</v>
      </c>
      <c r="AA2075" s="47" t="str">
        <f t="shared" si="244"/>
        <v/>
      </c>
      <c r="AB2075" s="47" t="str">
        <f t="shared" si="239"/>
        <v/>
      </c>
      <c r="AC2075" s="47" t="str">
        <f t="shared" si="240"/>
        <v/>
      </c>
      <c r="AD2075" s="165" t="str">
        <f t="shared" si="242"/>
        <v/>
      </c>
    </row>
    <row r="2076" spans="1:30" ht="15" customHeight="1" x14ac:dyDescent="0.25">
      <c r="A2076" s="102" t="s">
        <v>2187</v>
      </c>
      <c r="E2076" s="47" t="s">
        <v>38</v>
      </c>
      <c r="F2076" s="25" t="s">
        <v>2110</v>
      </c>
      <c r="G2076" s="25" t="s">
        <v>11</v>
      </c>
      <c r="H2076" s="25" t="s">
        <v>2205</v>
      </c>
      <c r="I2076" s="25">
        <v>1</v>
      </c>
      <c r="J2076" s="25" t="s">
        <v>1145</v>
      </c>
      <c r="K2076" s="48" t="s">
        <v>1487</v>
      </c>
      <c r="M2076" s="48">
        <f>_xlfn.XLOOKUP(BASE!$A2808,dd_carteira_fundição!A:A,dd_carteira_fundição!G:G,"",0)</f>
        <v>1</v>
      </c>
      <c r="N2076" s="48" t="s">
        <v>1164</v>
      </c>
      <c r="R2076" s="47" t="s">
        <v>1690</v>
      </c>
      <c r="S2076" s="47" t="s">
        <v>176</v>
      </c>
      <c r="T2076" s="47">
        <v>112</v>
      </c>
      <c r="U2076" s="47" t="str">
        <f>IFERROR(INDEX('TAXA DE OCUP. RECUR.'!$F$1:$F$60, MATCH(T2076, 'TAXA DE OCUP. RECUR.'!$E$1:$E$60, 0)),"")</f>
        <v>FURADEIRA RADIAL  HCP - [112]</v>
      </c>
      <c r="V2076" s="53">
        <v>1.5127577663426721</v>
      </c>
      <c r="X2076" s="229"/>
      <c r="Y2076" s="229"/>
      <c r="Z2076" s="47">
        <f t="shared" si="243"/>
        <v>1</v>
      </c>
      <c r="AA2076" s="47" t="str">
        <f t="shared" si="244"/>
        <v/>
      </c>
      <c r="AB2076" s="47" t="str">
        <f t="shared" si="239"/>
        <v/>
      </c>
      <c r="AC2076" s="47" t="str">
        <f t="shared" si="240"/>
        <v/>
      </c>
      <c r="AD2076" s="165" t="str">
        <f t="shared" si="242"/>
        <v/>
      </c>
    </row>
    <row r="2077" spans="1:30" ht="15" customHeight="1" x14ac:dyDescent="0.25">
      <c r="A2077" s="102" t="s">
        <v>2187</v>
      </c>
      <c r="E2077" s="47" t="s">
        <v>38</v>
      </c>
      <c r="F2077" s="25" t="s">
        <v>2110</v>
      </c>
      <c r="G2077" s="25" t="s">
        <v>11</v>
      </c>
      <c r="H2077" s="25" t="s">
        <v>2205</v>
      </c>
      <c r="I2077" s="25">
        <v>1</v>
      </c>
      <c r="J2077" s="25" t="s">
        <v>1145</v>
      </c>
      <c r="K2077" s="48" t="s">
        <v>1487</v>
      </c>
      <c r="M2077" s="48">
        <f>_xlfn.XLOOKUP(BASE!$A2809,dd_carteira_fundição!A:A,dd_carteira_fundição!G:G,"",0)</f>
        <v>1</v>
      </c>
      <c r="N2077" s="48" t="s">
        <v>1164</v>
      </c>
      <c r="R2077" s="47" t="s">
        <v>158</v>
      </c>
      <c r="S2077" s="47" t="s">
        <v>158</v>
      </c>
      <c r="T2077" s="25">
        <v>2</v>
      </c>
      <c r="U2077" s="47" t="str">
        <f>IFERROR(INDEX('TAXA DE OCUP. RECUR.'!$F$1:$F$60, MATCH(T2077, 'TAXA DE OCUP. RECUR.'!$E$1:$E$60, 0)),"")</f>
        <v>EXPEDIÇÃO</v>
      </c>
      <c r="V2077" s="53">
        <v>1</v>
      </c>
      <c r="X2077" s="229" t="str">
        <f>_xlfn.XLOOKUP(H2077,'CARTEIRA GERAL - USI.'!J:J,'CARTEIRA GERAL - USI.'!O:O,"",0)</f>
        <v/>
      </c>
      <c r="Y2077" s="229"/>
      <c r="Z2077" s="47" t="str">
        <f t="shared" si="243"/>
        <v/>
      </c>
      <c r="AA2077" s="47" t="str">
        <f t="shared" si="244"/>
        <v/>
      </c>
      <c r="AB2077" s="47" t="str">
        <f t="shared" si="239"/>
        <v/>
      </c>
      <c r="AC2077" s="47" t="str">
        <f t="shared" si="240"/>
        <v/>
      </c>
      <c r="AD2077" s="165" t="str">
        <f t="shared" si="242"/>
        <v/>
      </c>
    </row>
    <row r="2078" spans="1:30" ht="15" customHeight="1" x14ac:dyDescent="0.25">
      <c r="A2078" s="102" t="s">
        <v>2188</v>
      </c>
      <c r="E2078" s="47" t="s">
        <v>38</v>
      </c>
      <c r="F2078" s="25" t="s">
        <v>2110</v>
      </c>
      <c r="G2078" s="25" t="s">
        <v>11</v>
      </c>
      <c r="H2078" s="25" t="s">
        <v>2205</v>
      </c>
      <c r="I2078" s="25">
        <v>1</v>
      </c>
      <c r="J2078" s="25" t="s">
        <v>1145</v>
      </c>
      <c r="K2078" s="48" t="s">
        <v>1487</v>
      </c>
      <c r="M2078" s="48">
        <f>_xlfn.XLOOKUP(BASE!$A2810,dd_carteira_fundição!A:A,dd_carteira_fundição!G:G,"",0)</f>
        <v>1</v>
      </c>
      <c r="N2078" s="48" t="s">
        <v>1164</v>
      </c>
      <c r="R2078" s="47" t="s">
        <v>1687</v>
      </c>
      <c r="S2078" s="47" t="s">
        <v>1156</v>
      </c>
      <c r="T2078" s="25">
        <v>1</v>
      </c>
      <c r="U2078" s="47" t="str">
        <f>IFERROR(INDEX('TAXA DE OCUP. RECUR.'!$F$1:$F$60, MATCH(T2078, 'TAXA DE OCUP. RECUR.'!$E$1:$E$60, 0)),"")</f>
        <v>FUNDIÇÃO MORENO</v>
      </c>
      <c r="V2078" s="217">
        <v>1</v>
      </c>
      <c r="X2078" s="229" t="str">
        <f>_xlfn.XLOOKUP(H2078,'CARTEIRA GERAL - USI.'!J:J,'CARTEIRA GERAL - USI.'!N:N,"",0)</f>
        <v/>
      </c>
      <c r="Y2078" s="229"/>
      <c r="Z2078" s="47" t="str">
        <f t="shared" si="243"/>
        <v/>
      </c>
      <c r="AA2078" s="47" t="str">
        <f t="shared" si="244"/>
        <v/>
      </c>
      <c r="AB2078" s="47" t="str">
        <f t="shared" si="239"/>
        <v/>
      </c>
      <c r="AC2078" s="47" t="str">
        <f t="shared" si="240"/>
        <v/>
      </c>
      <c r="AD2078" s="165" t="str">
        <f t="shared" si="242"/>
        <v/>
      </c>
    </row>
    <row r="2079" spans="1:30" ht="15" customHeight="1" x14ac:dyDescent="0.25">
      <c r="A2079" s="102" t="s">
        <v>2188</v>
      </c>
      <c r="E2079" s="47" t="s">
        <v>38</v>
      </c>
      <c r="F2079" s="25" t="s">
        <v>2110</v>
      </c>
      <c r="G2079" s="25" t="s">
        <v>11</v>
      </c>
      <c r="H2079" s="25" t="s">
        <v>2205</v>
      </c>
      <c r="I2079" s="25">
        <v>1</v>
      </c>
      <c r="J2079" s="25" t="s">
        <v>1145</v>
      </c>
      <c r="K2079" s="48" t="s">
        <v>1487</v>
      </c>
      <c r="M2079" s="48">
        <f>_xlfn.XLOOKUP(BASE!$A2811,dd_carteira_fundição!A:A,dd_carteira_fundição!G:G,"",0)</f>
        <v>1</v>
      </c>
      <c r="N2079" s="48" t="s">
        <v>1164</v>
      </c>
      <c r="R2079" s="47" t="s">
        <v>1690</v>
      </c>
      <c r="S2079" s="47" t="s">
        <v>1207</v>
      </c>
      <c r="T2079" s="47">
        <v>106</v>
      </c>
      <c r="U2079" s="47" t="str">
        <f>IFERROR(INDEX('TAXA DE OCUP. RECUR.'!$F$1:$F$60, MATCH(T2079, 'TAXA DE OCUP. RECUR.'!$E$1:$E$60, 0)),"")</f>
        <v>PLAINA DE MESA POREBA - [106]</v>
      </c>
      <c r="V2079" s="53">
        <v>2.8800000000000003</v>
      </c>
      <c r="X2079" s="229"/>
      <c r="Y2079" s="229"/>
      <c r="Z2079" s="47">
        <f t="shared" si="243"/>
        <v>1</v>
      </c>
      <c r="AA2079" s="47" t="str">
        <f t="shared" si="244"/>
        <v/>
      </c>
      <c r="AB2079" s="47" t="str">
        <f t="shared" si="239"/>
        <v/>
      </c>
      <c r="AC2079" s="47" t="str">
        <f t="shared" si="240"/>
        <v/>
      </c>
      <c r="AD2079" s="165" t="str">
        <f t="shared" si="242"/>
        <v/>
      </c>
    </row>
    <row r="2080" spans="1:30" ht="15" customHeight="1" x14ac:dyDescent="0.25">
      <c r="A2080" s="102" t="s">
        <v>2188</v>
      </c>
      <c r="E2080" s="47" t="s">
        <v>38</v>
      </c>
      <c r="F2080" s="25" t="s">
        <v>2110</v>
      </c>
      <c r="G2080" s="25" t="s">
        <v>11</v>
      </c>
      <c r="H2080" s="25" t="s">
        <v>2205</v>
      </c>
      <c r="I2080" s="25">
        <v>1</v>
      </c>
      <c r="J2080" s="25" t="s">
        <v>1145</v>
      </c>
      <c r="K2080" s="48" t="s">
        <v>1487</v>
      </c>
      <c r="M2080" s="48">
        <f>_xlfn.XLOOKUP(BASE!$A2812,dd_carteira_fundição!A:A,dd_carteira_fundição!G:G,"",0)</f>
        <v>1</v>
      </c>
      <c r="N2080" s="48" t="s">
        <v>1164</v>
      </c>
      <c r="R2080" s="47" t="s">
        <v>1690</v>
      </c>
      <c r="S2080" s="47" t="s">
        <v>175</v>
      </c>
      <c r="T2080" s="47">
        <v>151</v>
      </c>
      <c r="U2080" s="47" t="str">
        <f>IFERROR(INDEX('TAXA DE OCUP. RECUR.'!$F$1:$F$60, MATCH(T2080, 'TAXA DE OCUP. RECUR.'!$E$1:$E$60, 0)),"")</f>
        <v>MANDRILH. FISHER MILL - [151]</v>
      </c>
      <c r="V2080" s="53">
        <v>1.5545454545454545</v>
      </c>
      <c r="X2080" s="229"/>
      <c r="Y2080" s="229"/>
      <c r="Z2080" s="47">
        <f t="shared" si="243"/>
        <v>1</v>
      </c>
      <c r="AA2080" s="47" t="str">
        <f t="shared" si="244"/>
        <v/>
      </c>
      <c r="AB2080" s="47" t="str">
        <f t="shared" si="239"/>
        <v/>
      </c>
      <c r="AC2080" s="47" t="str">
        <f t="shared" si="240"/>
        <v/>
      </c>
      <c r="AD2080" s="165" t="str">
        <f t="shared" si="242"/>
        <v/>
      </c>
    </row>
    <row r="2081" spans="1:30" ht="15" customHeight="1" x14ac:dyDescent="0.25">
      <c r="A2081" s="102" t="s">
        <v>2188</v>
      </c>
      <c r="E2081" s="47" t="s">
        <v>38</v>
      </c>
      <c r="F2081" s="25" t="s">
        <v>2110</v>
      </c>
      <c r="G2081" s="25" t="s">
        <v>11</v>
      </c>
      <c r="H2081" s="25" t="s">
        <v>2205</v>
      </c>
      <c r="I2081" s="25">
        <v>1</v>
      </c>
      <c r="J2081" s="25" t="s">
        <v>1145</v>
      </c>
      <c r="K2081" s="48" t="s">
        <v>1487</v>
      </c>
      <c r="M2081" s="48">
        <f>_xlfn.XLOOKUP(BASE!$A2813,dd_carteira_fundição!A:A,dd_carteira_fundição!G:G,"",0)</f>
        <v>1</v>
      </c>
      <c r="N2081" s="48" t="s">
        <v>1164</v>
      </c>
      <c r="R2081" s="47" t="s">
        <v>1690</v>
      </c>
      <c r="S2081" s="47" t="s">
        <v>1208</v>
      </c>
      <c r="T2081" s="47">
        <v>560</v>
      </c>
      <c r="U2081" s="47" t="str">
        <f>IFERROR(INDEX('TAXA DE OCUP. RECUR.'!$F$1:$F$60, MATCH(T2081, 'TAXA DE OCUP. RECUR.'!$E$1:$E$60, 0)),"")</f>
        <v>FRESA DROPP HEINN - [560]</v>
      </c>
      <c r="V2081" s="53">
        <v>4.05</v>
      </c>
      <c r="X2081" s="229"/>
      <c r="Y2081" s="229"/>
      <c r="Z2081" s="47">
        <f t="shared" si="243"/>
        <v>1</v>
      </c>
      <c r="AA2081" s="47" t="str">
        <f t="shared" si="244"/>
        <v/>
      </c>
      <c r="AB2081" s="47" t="str">
        <f t="shared" si="239"/>
        <v/>
      </c>
      <c r="AC2081" s="47" t="str">
        <f t="shared" si="240"/>
        <v/>
      </c>
      <c r="AD2081" s="165" t="str">
        <f t="shared" si="242"/>
        <v/>
      </c>
    </row>
    <row r="2082" spans="1:30" ht="15" customHeight="1" x14ac:dyDescent="0.25">
      <c r="A2082" s="102" t="s">
        <v>2188</v>
      </c>
      <c r="E2082" s="47" t="s">
        <v>38</v>
      </c>
      <c r="F2082" s="25" t="s">
        <v>2110</v>
      </c>
      <c r="G2082" s="25" t="s">
        <v>11</v>
      </c>
      <c r="H2082" s="25" t="s">
        <v>2205</v>
      </c>
      <c r="I2082" s="25">
        <v>1</v>
      </c>
      <c r="J2082" s="25" t="s">
        <v>1145</v>
      </c>
      <c r="K2082" s="48" t="s">
        <v>1487</v>
      </c>
      <c r="M2082" s="48">
        <f>_xlfn.XLOOKUP(BASE!$A2814,dd_carteira_fundição!A:A,dd_carteira_fundição!G:G,"",0)</f>
        <v>1</v>
      </c>
      <c r="N2082" s="48" t="s">
        <v>1164</v>
      </c>
      <c r="R2082" s="47" t="s">
        <v>1690</v>
      </c>
      <c r="S2082" s="47" t="s">
        <v>176</v>
      </c>
      <c r="T2082" s="47">
        <v>112</v>
      </c>
      <c r="U2082" s="47" t="str">
        <f>IFERROR(INDEX('TAXA DE OCUP. RECUR.'!$F$1:$F$60, MATCH(T2082, 'TAXA DE OCUP. RECUR.'!$E$1:$E$60, 0)),"")</f>
        <v>FURADEIRA RADIAL  HCP - [112]</v>
      </c>
      <c r="V2082" s="53">
        <v>1.5127577663426721</v>
      </c>
      <c r="X2082" s="229"/>
      <c r="Y2082" s="229"/>
      <c r="Z2082" s="47">
        <f t="shared" si="243"/>
        <v>1</v>
      </c>
      <c r="AA2082" s="47" t="str">
        <f t="shared" si="244"/>
        <v/>
      </c>
      <c r="AB2082" s="47" t="str">
        <f t="shared" si="239"/>
        <v/>
      </c>
      <c r="AC2082" s="47" t="str">
        <f t="shared" si="240"/>
        <v/>
      </c>
      <c r="AD2082" s="165" t="str">
        <f t="shared" si="242"/>
        <v/>
      </c>
    </row>
    <row r="2083" spans="1:30" ht="15" customHeight="1" x14ac:dyDescent="0.25">
      <c r="A2083" s="102" t="s">
        <v>2188</v>
      </c>
      <c r="E2083" s="47" t="s">
        <v>38</v>
      </c>
      <c r="F2083" s="25" t="s">
        <v>2110</v>
      </c>
      <c r="G2083" s="25" t="s">
        <v>11</v>
      </c>
      <c r="H2083" s="25" t="s">
        <v>2205</v>
      </c>
      <c r="I2083" s="25">
        <v>1</v>
      </c>
      <c r="J2083" s="25" t="s">
        <v>1145</v>
      </c>
      <c r="K2083" s="48" t="s">
        <v>1487</v>
      </c>
      <c r="M2083" s="48">
        <f>_xlfn.XLOOKUP(BASE!$A2815,dd_carteira_fundição!A:A,dd_carteira_fundição!G:G,"",0)</f>
        <v>1</v>
      </c>
      <c r="N2083" s="48" t="s">
        <v>1164</v>
      </c>
      <c r="R2083" s="47" t="s">
        <v>158</v>
      </c>
      <c r="S2083" s="47" t="s">
        <v>158</v>
      </c>
      <c r="T2083" s="25">
        <v>2</v>
      </c>
      <c r="U2083" s="47" t="str">
        <f>IFERROR(INDEX('TAXA DE OCUP. RECUR.'!$F$1:$F$60, MATCH(T2083, 'TAXA DE OCUP. RECUR.'!$E$1:$E$60, 0)),"")</f>
        <v>EXPEDIÇÃO</v>
      </c>
      <c r="V2083" s="53">
        <v>1</v>
      </c>
      <c r="X2083" s="229" t="str">
        <f>_xlfn.XLOOKUP(H2083,'CARTEIRA GERAL - USI.'!J:J,'CARTEIRA GERAL - USI.'!O:O,"",0)</f>
        <v/>
      </c>
      <c r="Y2083" s="229"/>
      <c r="Z2083" s="47" t="str">
        <f t="shared" si="243"/>
        <v/>
      </c>
      <c r="AA2083" s="47" t="str">
        <f t="shared" si="244"/>
        <v/>
      </c>
      <c r="AB2083" s="47" t="str">
        <f t="shared" si="239"/>
        <v/>
      </c>
      <c r="AC2083" s="47" t="str">
        <f t="shared" si="240"/>
        <v/>
      </c>
      <c r="AD2083" s="165" t="str">
        <f t="shared" si="242"/>
        <v/>
      </c>
    </row>
    <row r="2084" spans="1:30" ht="15" customHeight="1" x14ac:dyDescent="0.25">
      <c r="A2084" s="102" t="s">
        <v>2189</v>
      </c>
      <c r="E2084" s="47" t="s">
        <v>38</v>
      </c>
      <c r="F2084" s="25" t="s">
        <v>2110</v>
      </c>
      <c r="G2084" s="25" t="s">
        <v>11</v>
      </c>
      <c r="H2084" s="25" t="s">
        <v>2205</v>
      </c>
      <c r="I2084" s="25">
        <v>1</v>
      </c>
      <c r="J2084" s="25" t="s">
        <v>1145</v>
      </c>
      <c r="K2084" s="48" t="s">
        <v>1487</v>
      </c>
      <c r="M2084" s="48">
        <f>_xlfn.XLOOKUP(BASE!$A2816,dd_carteira_fundição!A:A,dd_carteira_fundição!G:G,"",0)</f>
        <v>3</v>
      </c>
      <c r="N2084" s="48" t="s">
        <v>1164</v>
      </c>
      <c r="R2084" s="47" t="s">
        <v>1687</v>
      </c>
      <c r="S2084" s="47" t="s">
        <v>1156</v>
      </c>
      <c r="T2084" s="25">
        <v>1</v>
      </c>
      <c r="U2084" s="47" t="str">
        <f>IFERROR(INDEX('TAXA DE OCUP. RECUR.'!$F$1:$F$60, MATCH(T2084, 'TAXA DE OCUP. RECUR.'!$E$1:$E$60, 0)),"")</f>
        <v>FUNDIÇÃO MORENO</v>
      </c>
      <c r="V2084" s="217">
        <v>1</v>
      </c>
      <c r="X2084" s="229" t="str">
        <f>_xlfn.XLOOKUP(H2084,'CARTEIRA GERAL - USI.'!J:J,'CARTEIRA GERAL - USI.'!N:N,"",0)</f>
        <v/>
      </c>
      <c r="Y2084" s="229"/>
      <c r="Z2084" s="47" t="str">
        <f t="shared" si="243"/>
        <v/>
      </c>
      <c r="AA2084" s="47" t="str">
        <f t="shared" si="244"/>
        <v/>
      </c>
      <c r="AB2084" s="47" t="str">
        <f t="shared" si="239"/>
        <v/>
      </c>
      <c r="AC2084" s="47" t="str">
        <f t="shared" si="240"/>
        <v/>
      </c>
      <c r="AD2084" s="165" t="str">
        <f t="shared" si="242"/>
        <v/>
      </c>
    </row>
    <row r="2085" spans="1:30" ht="15" customHeight="1" x14ac:dyDescent="0.25">
      <c r="A2085" s="102" t="s">
        <v>2189</v>
      </c>
      <c r="E2085" s="47" t="s">
        <v>38</v>
      </c>
      <c r="F2085" s="25" t="s">
        <v>2110</v>
      </c>
      <c r="G2085" s="25" t="s">
        <v>11</v>
      </c>
      <c r="H2085" s="25" t="s">
        <v>2205</v>
      </c>
      <c r="I2085" s="25">
        <v>1</v>
      </c>
      <c r="J2085" s="25" t="s">
        <v>1145</v>
      </c>
      <c r="K2085" s="48" t="s">
        <v>1487</v>
      </c>
      <c r="M2085" s="48">
        <f>_xlfn.XLOOKUP(BASE!$A2817,dd_carteira_fundição!A:A,dd_carteira_fundição!G:G,"",0)</f>
        <v>3</v>
      </c>
      <c r="N2085" s="48" t="s">
        <v>1164</v>
      </c>
      <c r="R2085" s="47" t="s">
        <v>1690</v>
      </c>
      <c r="S2085" s="47" t="s">
        <v>1207</v>
      </c>
      <c r="T2085" s="47">
        <v>106</v>
      </c>
      <c r="U2085" s="47" t="str">
        <f>IFERROR(INDEX('TAXA DE OCUP. RECUR.'!$F$1:$F$60, MATCH(T2085, 'TAXA DE OCUP. RECUR.'!$E$1:$E$60, 0)),"")</f>
        <v>PLAINA DE MESA POREBA - [106]</v>
      </c>
      <c r="V2085" s="53">
        <v>2.8800000000000003</v>
      </c>
      <c r="X2085" s="229"/>
      <c r="Y2085" s="229"/>
      <c r="Z2085" s="47">
        <f t="shared" si="243"/>
        <v>1</v>
      </c>
      <c r="AA2085" s="47" t="str">
        <f t="shared" si="244"/>
        <v/>
      </c>
      <c r="AB2085" s="47" t="str">
        <f t="shared" si="239"/>
        <v/>
      </c>
      <c r="AC2085" s="47" t="str">
        <f t="shared" si="240"/>
        <v/>
      </c>
      <c r="AD2085" s="165" t="str">
        <f t="shared" si="242"/>
        <v/>
      </c>
    </row>
    <row r="2086" spans="1:30" ht="15" customHeight="1" x14ac:dyDescent="0.25">
      <c r="A2086" s="102" t="s">
        <v>2189</v>
      </c>
      <c r="E2086" s="47" t="s">
        <v>38</v>
      </c>
      <c r="F2086" s="25" t="s">
        <v>2110</v>
      </c>
      <c r="G2086" s="25" t="s">
        <v>11</v>
      </c>
      <c r="H2086" s="25" t="s">
        <v>2205</v>
      </c>
      <c r="I2086" s="25">
        <v>1</v>
      </c>
      <c r="J2086" s="25" t="s">
        <v>1145</v>
      </c>
      <c r="K2086" s="48" t="s">
        <v>1487</v>
      </c>
      <c r="M2086" s="48">
        <f>_xlfn.XLOOKUP(BASE!$A2818,dd_carteira_fundição!A:A,dd_carteira_fundição!G:G,"",0)</f>
        <v>3</v>
      </c>
      <c r="N2086" s="48" t="s">
        <v>1164</v>
      </c>
      <c r="R2086" s="47" t="s">
        <v>1690</v>
      </c>
      <c r="S2086" s="47" t="s">
        <v>175</v>
      </c>
      <c r="T2086" s="47">
        <v>151</v>
      </c>
      <c r="U2086" s="47" t="str">
        <f>IFERROR(INDEX('TAXA DE OCUP. RECUR.'!$F$1:$F$60, MATCH(T2086, 'TAXA DE OCUP. RECUR.'!$E$1:$E$60, 0)),"")</f>
        <v>MANDRILH. FISHER MILL - [151]</v>
      </c>
      <c r="V2086" s="53">
        <v>1.5545454545454545</v>
      </c>
      <c r="X2086" s="229"/>
      <c r="Y2086" s="229"/>
      <c r="Z2086" s="47">
        <f t="shared" si="243"/>
        <v>1</v>
      </c>
      <c r="AA2086" s="47" t="str">
        <f t="shared" si="244"/>
        <v/>
      </c>
      <c r="AB2086" s="47" t="str">
        <f t="shared" si="239"/>
        <v/>
      </c>
      <c r="AC2086" s="47" t="str">
        <f t="shared" si="240"/>
        <v/>
      </c>
      <c r="AD2086" s="165" t="str">
        <f t="shared" si="242"/>
        <v/>
      </c>
    </row>
    <row r="2087" spans="1:30" ht="15" customHeight="1" x14ac:dyDescent="0.25">
      <c r="A2087" s="102" t="s">
        <v>2189</v>
      </c>
      <c r="E2087" s="47" t="s">
        <v>38</v>
      </c>
      <c r="F2087" s="25" t="s">
        <v>2110</v>
      </c>
      <c r="G2087" s="25" t="s">
        <v>11</v>
      </c>
      <c r="H2087" s="25" t="s">
        <v>2205</v>
      </c>
      <c r="I2087" s="25">
        <v>1</v>
      </c>
      <c r="J2087" s="25" t="s">
        <v>1145</v>
      </c>
      <c r="K2087" s="48" t="s">
        <v>1487</v>
      </c>
      <c r="M2087" s="48">
        <f>_xlfn.XLOOKUP(BASE!$A2819,dd_carteira_fundição!A:A,dd_carteira_fundição!G:G,"",0)</f>
        <v>3</v>
      </c>
      <c r="N2087" s="48" t="s">
        <v>1164</v>
      </c>
      <c r="R2087" s="47" t="s">
        <v>1690</v>
      </c>
      <c r="S2087" s="47" t="s">
        <v>1208</v>
      </c>
      <c r="T2087" s="47">
        <v>560</v>
      </c>
      <c r="U2087" s="47" t="str">
        <f>IFERROR(INDEX('TAXA DE OCUP. RECUR.'!$F$1:$F$60, MATCH(T2087, 'TAXA DE OCUP. RECUR.'!$E$1:$E$60, 0)),"")</f>
        <v>FRESA DROPP HEINN - [560]</v>
      </c>
      <c r="V2087" s="53">
        <v>4.05</v>
      </c>
      <c r="X2087" s="229"/>
      <c r="Y2087" s="229"/>
      <c r="Z2087" s="47">
        <f t="shared" si="243"/>
        <v>1</v>
      </c>
      <c r="AA2087" s="47" t="str">
        <f t="shared" si="244"/>
        <v/>
      </c>
      <c r="AB2087" s="47" t="str">
        <f t="shared" si="239"/>
        <v/>
      </c>
      <c r="AC2087" s="47" t="str">
        <f t="shared" si="240"/>
        <v/>
      </c>
      <c r="AD2087" s="165" t="str">
        <f t="shared" si="242"/>
        <v/>
      </c>
    </row>
    <row r="2088" spans="1:30" ht="15" customHeight="1" x14ac:dyDescent="0.25">
      <c r="A2088" s="102" t="s">
        <v>2189</v>
      </c>
      <c r="E2088" s="47" t="s">
        <v>38</v>
      </c>
      <c r="F2088" s="25" t="s">
        <v>2110</v>
      </c>
      <c r="G2088" s="25" t="s">
        <v>11</v>
      </c>
      <c r="H2088" s="25" t="s">
        <v>2205</v>
      </c>
      <c r="I2088" s="25">
        <v>1</v>
      </c>
      <c r="J2088" s="25" t="s">
        <v>1145</v>
      </c>
      <c r="K2088" s="48" t="s">
        <v>1487</v>
      </c>
      <c r="M2088" s="48">
        <f>_xlfn.XLOOKUP(BASE!$A2820,dd_carteira_fundição!A:A,dd_carteira_fundição!G:G,"",0)</f>
        <v>3</v>
      </c>
      <c r="N2088" s="48" t="s">
        <v>1164</v>
      </c>
      <c r="R2088" s="47" t="s">
        <v>1690</v>
      </c>
      <c r="S2088" s="47" t="s">
        <v>176</v>
      </c>
      <c r="T2088" s="47">
        <v>112</v>
      </c>
      <c r="U2088" s="47" t="str">
        <f>IFERROR(INDEX('TAXA DE OCUP. RECUR.'!$F$1:$F$60, MATCH(T2088, 'TAXA DE OCUP. RECUR.'!$E$1:$E$60, 0)),"")</f>
        <v>FURADEIRA RADIAL  HCP - [112]</v>
      </c>
      <c r="V2088" s="53">
        <v>1.5127577663426721</v>
      </c>
      <c r="X2088" s="229"/>
      <c r="Y2088" s="229"/>
      <c r="Z2088" s="47">
        <f t="shared" si="243"/>
        <v>1</v>
      </c>
      <c r="AA2088" s="47" t="str">
        <f t="shared" si="244"/>
        <v/>
      </c>
      <c r="AB2088" s="47" t="str">
        <f t="shared" si="239"/>
        <v/>
      </c>
      <c r="AC2088" s="47" t="str">
        <f t="shared" si="240"/>
        <v/>
      </c>
      <c r="AD2088" s="165" t="str">
        <f t="shared" si="242"/>
        <v/>
      </c>
    </row>
    <row r="2089" spans="1:30" ht="15" customHeight="1" x14ac:dyDescent="0.25">
      <c r="A2089" s="102" t="s">
        <v>2189</v>
      </c>
      <c r="E2089" s="47" t="s">
        <v>38</v>
      </c>
      <c r="F2089" s="25" t="s">
        <v>2110</v>
      </c>
      <c r="G2089" s="25" t="s">
        <v>11</v>
      </c>
      <c r="H2089" s="25" t="s">
        <v>2205</v>
      </c>
      <c r="I2089" s="25">
        <v>1</v>
      </c>
      <c r="J2089" s="25" t="s">
        <v>1145</v>
      </c>
      <c r="K2089" s="48" t="s">
        <v>1487</v>
      </c>
      <c r="M2089" s="48">
        <f>_xlfn.XLOOKUP(BASE!$A2821,dd_carteira_fundição!A:A,dd_carteira_fundição!G:G,"",0)</f>
        <v>3</v>
      </c>
      <c r="N2089" s="48" t="s">
        <v>1164</v>
      </c>
      <c r="R2089" s="47" t="s">
        <v>158</v>
      </c>
      <c r="S2089" s="47" t="s">
        <v>158</v>
      </c>
      <c r="T2089" s="25">
        <v>2</v>
      </c>
      <c r="U2089" s="47" t="str">
        <f>IFERROR(INDEX('TAXA DE OCUP. RECUR.'!$F$1:$F$60, MATCH(T2089, 'TAXA DE OCUP. RECUR.'!$E$1:$E$60, 0)),"")</f>
        <v>EXPEDIÇÃO</v>
      </c>
      <c r="V2089" s="53">
        <v>1</v>
      </c>
      <c r="X2089" s="229" t="str">
        <f>_xlfn.XLOOKUP(H2089,'CARTEIRA GERAL - USI.'!J:J,'CARTEIRA GERAL - USI.'!O:O,"",0)</f>
        <v/>
      </c>
      <c r="Y2089" s="229"/>
      <c r="Z2089" s="47" t="str">
        <f t="shared" si="243"/>
        <v/>
      </c>
      <c r="AA2089" s="47" t="str">
        <f t="shared" si="244"/>
        <v/>
      </c>
      <c r="AB2089" s="47" t="str">
        <f t="shared" si="239"/>
        <v/>
      </c>
      <c r="AC2089" s="47" t="str">
        <f t="shared" si="240"/>
        <v/>
      </c>
      <c r="AD2089" s="165" t="str">
        <f t="shared" si="242"/>
        <v/>
      </c>
    </row>
    <row r="2090" spans="1:30" ht="15" customHeight="1" x14ac:dyDescent="0.25">
      <c r="A2090" s="102" t="s">
        <v>2190</v>
      </c>
      <c r="E2090" s="47" t="s">
        <v>38</v>
      </c>
      <c r="F2090" s="25" t="s">
        <v>2110</v>
      </c>
      <c r="G2090" s="25" t="s">
        <v>11</v>
      </c>
      <c r="H2090" s="25" t="s">
        <v>2205</v>
      </c>
      <c r="I2090" s="25">
        <v>1</v>
      </c>
      <c r="J2090" s="25" t="s">
        <v>1145</v>
      </c>
      <c r="K2090" s="48" t="s">
        <v>1487</v>
      </c>
      <c r="M2090" s="48">
        <f>_xlfn.XLOOKUP(BASE!$A2822,dd_carteira_fundição!A:A,dd_carteira_fundição!G:G,"",0)</f>
        <v>2</v>
      </c>
      <c r="N2090" s="48" t="s">
        <v>1164</v>
      </c>
      <c r="R2090" s="47" t="s">
        <v>1687</v>
      </c>
      <c r="S2090" s="47" t="s">
        <v>1156</v>
      </c>
      <c r="T2090" s="25">
        <v>1</v>
      </c>
      <c r="U2090" s="47" t="str">
        <f>IFERROR(INDEX('TAXA DE OCUP. RECUR.'!$F$1:$F$60, MATCH(T2090, 'TAXA DE OCUP. RECUR.'!$E$1:$E$60, 0)),"")</f>
        <v>FUNDIÇÃO MORENO</v>
      </c>
      <c r="V2090" s="217">
        <v>1</v>
      </c>
      <c r="X2090" s="229" t="str">
        <f>_xlfn.XLOOKUP(H2090,'CARTEIRA GERAL - USI.'!J:J,'CARTEIRA GERAL - USI.'!N:N,"",0)</f>
        <v/>
      </c>
      <c r="Y2090" s="229"/>
      <c r="Z2090" s="47" t="str">
        <f t="shared" si="243"/>
        <v/>
      </c>
      <c r="AA2090" s="47" t="str">
        <f t="shared" si="244"/>
        <v/>
      </c>
      <c r="AB2090" s="47" t="str">
        <f t="shared" si="239"/>
        <v/>
      </c>
      <c r="AC2090" s="47" t="str">
        <f t="shared" si="240"/>
        <v/>
      </c>
      <c r="AD2090" s="165" t="str">
        <f t="shared" si="242"/>
        <v/>
      </c>
    </row>
    <row r="2091" spans="1:30" ht="15" customHeight="1" x14ac:dyDescent="0.25">
      <c r="A2091" s="102" t="s">
        <v>2190</v>
      </c>
      <c r="E2091" s="47" t="s">
        <v>38</v>
      </c>
      <c r="F2091" s="25" t="s">
        <v>2110</v>
      </c>
      <c r="G2091" s="25" t="s">
        <v>11</v>
      </c>
      <c r="H2091" s="25" t="s">
        <v>2205</v>
      </c>
      <c r="I2091" s="25">
        <v>1</v>
      </c>
      <c r="J2091" s="25" t="s">
        <v>1145</v>
      </c>
      <c r="K2091" s="48" t="s">
        <v>1487</v>
      </c>
      <c r="M2091" s="48">
        <f>_xlfn.XLOOKUP(BASE!$A2823,dd_carteira_fundição!A:A,dd_carteira_fundição!G:G,"",0)</f>
        <v>2</v>
      </c>
      <c r="N2091" s="48" t="s">
        <v>1164</v>
      </c>
      <c r="R2091" s="47" t="s">
        <v>1690</v>
      </c>
      <c r="S2091" s="47" t="s">
        <v>1207</v>
      </c>
      <c r="T2091" s="47">
        <v>106</v>
      </c>
      <c r="U2091" s="47" t="str">
        <f>IFERROR(INDEX('TAXA DE OCUP. RECUR.'!$F$1:$F$60, MATCH(T2091, 'TAXA DE OCUP. RECUR.'!$E$1:$E$60, 0)),"")</f>
        <v>PLAINA DE MESA POREBA - [106]</v>
      </c>
      <c r="V2091" s="53">
        <v>2.8800000000000003</v>
      </c>
      <c r="X2091" s="229"/>
      <c r="Y2091" s="229"/>
      <c r="Z2091" s="47">
        <f t="shared" si="243"/>
        <v>1</v>
      </c>
      <c r="AA2091" s="47" t="str">
        <f t="shared" si="244"/>
        <v/>
      </c>
      <c r="AB2091" s="47" t="str">
        <f t="shared" si="239"/>
        <v/>
      </c>
      <c r="AC2091" s="47" t="str">
        <f t="shared" si="240"/>
        <v/>
      </c>
      <c r="AD2091" s="165" t="str">
        <f t="shared" si="242"/>
        <v/>
      </c>
    </row>
    <row r="2092" spans="1:30" ht="15" customHeight="1" x14ac:dyDescent="0.25">
      <c r="A2092" s="102" t="s">
        <v>2190</v>
      </c>
      <c r="E2092" s="47" t="s">
        <v>38</v>
      </c>
      <c r="F2092" s="25" t="s">
        <v>2110</v>
      </c>
      <c r="G2092" s="25" t="s">
        <v>11</v>
      </c>
      <c r="H2092" s="25" t="s">
        <v>2205</v>
      </c>
      <c r="I2092" s="25">
        <v>1</v>
      </c>
      <c r="J2092" s="25" t="s">
        <v>1145</v>
      </c>
      <c r="K2092" s="48" t="s">
        <v>1487</v>
      </c>
      <c r="M2092" s="48">
        <f>_xlfn.XLOOKUP(BASE!$A2824,dd_carteira_fundição!A:A,dd_carteira_fundição!G:G,"",0)</f>
        <v>2</v>
      </c>
      <c r="N2092" s="48" t="s">
        <v>1164</v>
      </c>
      <c r="R2092" s="47" t="s">
        <v>1690</v>
      </c>
      <c r="S2092" s="47" t="s">
        <v>175</v>
      </c>
      <c r="T2092" s="47">
        <v>151</v>
      </c>
      <c r="U2092" s="47" t="str">
        <f>IFERROR(INDEX('TAXA DE OCUP. RECUR.'!$F$1:$F$60, MATCH(T2092, 'TAXA DE OCUP. RECUR.'!$E$1:$E$60, 0)),"")</f>
        <v>MANDRILH. FISHER MILL - [151]</v>
      </c>
      <c r="V2092" s="53">
        <v>1.5545454545454545</v>
      </c>
      <c r="X2092" s="229"/>
      <c r="Y2092" s="229"/>
      <c r="Z2092" s="47">
        <f t="shared" si="243"/>
        <v>1</v>
      </c>
      <c r="AA2092" s="47" t="str">
        <f t="shared" si="244"/>
        <v/>
      </c>
      <c r="AB2092" s="47" t="str">
        <f t="shared" ref="AB2092:AB2155" si="245">IFERROR(IF(X2092="","",TEXT(X2092,"MMM")),"")</f>
        <v/>
      </c>
      <c r="AC2092" s="47" t="str">
        <f t="shared" ref="AC2092:AC2155" si="246">IFERROR(IF(X2092="","",TEXT(X2092,"AAAA")),"")</f>
        <v/>
      </c>
      <c r="AD2092" s="165" t="str">
        <f t="shared" si="242"/>
        <v/>
      </c>
    </row>
    <row r="2093" spans="1:30" ht="15" customHeight="1" x14ac:dyDescent="0.25">
      <c r="A2093" s="102" t="s">
        <v>2190</v>
      </c>
      <c r="E2093" s="47" t="s">
        <v>38</v>
      </c>
      <c r="F2093" s="25" t="s">
        <v>2110</v>
      </c>
      <c r="G2093" s="25" t="s">
        <v>11</v>
      </c>
      <c r="H2093" s="25" t="s">
        <v>2205</v>
      </c>
      <c r="I2093" s="25">
        <v>1</v>
      </c>
      <c r="J2093" s="25" t="s">
        <v>1145</v>
      </c>
      <c r="K2093" s="48" t="s">
        <v>1487</v>
      </c>
      <c r="M2093" s="48">
        <f>_xlfn.XLOOKUP(BASE!$A2825,dd_carteira_fundição!A:A,dd_carteira_fundição!G:G,"",0)</f>
        <v>2</v>
      </c>
      <c r="N2093" s="48" t="s">
        <v>1164</v>
      </c>
      <c r="R2093" s="47" t="s">
        <v>1690</v>
      </c>
      <c r="S2093" s="47" t="s">
        <v>1208</v>
      </c>
      <c r="T2093" s="47">
        <v>560</v>
      </c>
      <c r="U2093" s="47" t="str">
        <f>IFERROR(INDEX('TAXA DE OCUP. RECUR.'!$F$1:$F$60, MATCH(T2093, 'TAXA DE OCUP. RECUR.'!$E$1:$E$60, 0)),"")</f>
        <v>FRESA DROPP HEINN - [560]</v>
      </c>
      <c r="V2093" s="53">
        <v>4.05</v>
      </c>
      <c r="X2093" s="229"/>
      <c r="Y2093" s="229"/>
      <c r="Z2093" s="47">
        <f t="shared" si="243"/>
        <v>1</v>
      </c>
      <c r="AA2093" s="47" t="str">
        <f t="shared" si="244"/>
        <v/>
      </c>
      <c r="AB2093" s="47" t="str">
        <f t="shared" si="245"/>
        <v/>
      </c>
      <c r="AC2093" s="47" t="str">
        <f t="shared" si="246"/>
        <v/>
      </c>
      <c r="AD2093" s="165" t="str">
        <f t="shared" si="242"/>
        <v/>
      </c>
    </row>
    <row r="2094" spans="1:30" ht="15" customHeight="1" x14ac:dyDescent="0.25">
      <c r="A2094" s="102" t="s">
        <v>2190</v>
      </c>
      <c r="E2094" s="47" t="s">
        <v>38</v>
      </c>
      <c r="F2094" s="25" t="s">
        <v>2110</v>
      </c>
      <c r="G2094" s="25" t="s">
        <v>11</v>
      </c>
      <c r="H2094" s="25" t="s">
        <v>2205</v>
      </c>
      <c r="I2094" s="25">
        <v>1</v>
      </c>
      <c r="J2094" s="25" t="s">
        <v>1145</v>
      </c>
      <c r="K2094" s="48" t="s">
        <v>1487</v>
      </c>
      <c r="M2094" s="48">
        <f>_xlfn.XLOOKUP(BASE!$A2826,dd_carteira_fundição!A:A,dd_carteira_fundição!G:G,"",0)</f>
        <v>2</v>
      </c>
      <c r="N2094" s="48" t="s">
        <v>1164</v>
      </c>
      <c r="R2094" s="47" t="s">
        <v>1690</v>
      </c>
      <c r="S2094" s="47" t="s">
        <v>176</v>
      </c>
      <c r="T2094" s="47">
        <v>112</v>
      </c>
      <c r="U2094" s="47" t="str">
        <f>IFERROR(INDEX('TAXA DE OCUP. RECUR.'!$F$1:$F$60, MATCH(T2094, 'TAXA DE OCUP. RECUR.'!$E$1:$E$60, 0)),"")</f>
        <v>FURADEIRA RADIAL  HCP - [112]</v>
      </c>
      <c r="V2094" s="53">
        <v>1.5127577663426721</v>
      </c>
      <c r="X2094" s="229"/>
      <c r="Y2094" s="229"/>
      <c r="Z2094" s="47">
        <f t="shared" si="243"/>
        <v>1</v>
      </c>
      <c r="AA2094" s="47" t="str">
        <f t="shared" si="244"/>
        <v/>
      </c>
      <c r="AB2094" s="47" t="str">
        <f t="shared" si="245"/>
        <v/>
      </c>
      <c r="AC2094" s="47" t="str">
        <f t="shared" si="246"/>
        <v/>
      </c>
      <c r="AD2094" s="165" t="str">
        <f t="shared" si="242"/>
        <v/>
      </c>
    </row>
    <row r="2095" spans="1:30" ht="15" customHeight="1" x14ac:dyDescent="0.25">
      <c r="A2095" s="102" t="s">
        <v>2190</v>
      </c>
      <c r="E2095" s="47" t="s">
        <v>38</v>
      </c>
      <c r="F2095" s="25" t="s">
        <v>2110</v>
      </c>
      <c r="G2095" s="25" t="s">
        <v>11</v>
      </c>
      <c r="H2095" s="25" t="s">
        <v>2205</v>
      </c>
      <c r="I2095" s="25">
        <v>1</v>
      </c>
      <c r="J2095" s="25" t="s">
        <v>1145</v>
      </c>
      <c r="K2095" s="48" t="s">
        <v>1487</v>
      </c>
      <c r="M2095" s="48">
        <f>_xlfn.XLOOKUP(BASE!$A2827,dd_carteira_fundição!A:A,dd_carteira_fundição!G:G,"",0)</f>
        <v>2</v>
      </c>
      <c r="N2095" s="48" t="s">
        <v>1164</v>
      </c>
      <c r="R2095" s="47" t="s">
        <v>158</v>
      </c>
      <c r="S2095" s="47" t="s">
        <v>158</v>
      </c>
      <c r="T2095" s="25">
        <v>2</v>
      </c>
      <c r="U2095" s="47" t="str">
        <f>IFERROR(INDEX('TAXA DE OCUP. RECUR.'!$F$1:$F$60, MATCH(T2095, 'TAXA DE OCUP. RECUR.'!$E$1:$E$60, 0)),"")</f>
        <v>EXPEDIÇÃO</v>
      </c>
      <c r="V2095" s="53">
        <v>1</v>
      </c>
      <c r="X2095" s="229" t="str">
        <f>_xlfn.XLOOKUP(H2095,'CARTEIRA GERAL - USI.'!J:J,'CARTEIRA GERAL - USI.'!O:O,"",0)</f>
        <v/>
      </c>
      <c r="Y2095" s="229"/>
      <c r="Z2095" s="47" t="str">
        <f t="shared" si="243"/>
        <v/>
      </c>
      <c r="AA2095" s="47" t="str">
        <f t="shared" si="244"/>
        <v/>
      </c>
      <c r="AB2095" s="47" t="str">
        <f t="shared" si="245"/>
        <v/>
      </c>
      <c r="AC2095" s="47" t="str">
        <f t="shared" si="246"/>
        <v/>
      </c>
      <c r="AD2095" s="165" t="str">
        <f t="shared" si="242"/>
        <v/>
      </c>
    </row>
    <row r="2096" spans="1:30" ht="15" customHeight="1" x14ac:dyDescent="0.25">
      <c r="A2096" s="102" t="s">
        <v>2191</v>
      </c>
      <c r="E2096" s="47" t="s">
        <v>38</v>
      </c>
      <c r="F2096" s="25" t="s">
        <v>2110</v>
      </c>
      <c r="G2096" s="25" t="s">
        <v>11</v>
      </c>
      <c r="H2096" s="25" t="s">
        <v>2205</v>
      </c>
      <c r="I2096" s="25">
        <v>1</v>
      </c>
      <c r="J2096" s="25" t="s">
        <v>1145</v>
      </c>
      <c r="K2096" s="48" t="s">
        <v>1487</v>
      </c>
      <c r="M2096" s="48">
        <f>_xlfn.XLOOKUP(BASE!$A2828,dd_carteira_fundição!A:A,dd_carteira_fundição!G:G,"",0)</f>
        <v>3</v>
      </c>
      <c r="N2096" s="48" t="s">
        <v>1164</v>
      </c>
      <c r="R2096" s="47" t="s">
        <v>1687</v>
      </c>
      <c r="S2096" s="47" t="s">
        <v>1156</v>
      </c>
      <c r="T2096" s="25">
        <v>1</v>
      </c>
      <c r="U2096" s="47" t="str">
        <f>IFERROR(INDEX('TAXA DE OCUP. RECUR.'!$F$1:$F$60, MATCH(T2096, 'TAXA DE OCUP. RECUR.'!$E$1:$E$60, 0)),"")</f>
        <v>FUNDIÇÃO MORENO</v>
      </c>
      <c r="V2096" s="217">
        <v>1</v>
      </c>
      <c r="X2096" s="229" t="str">
        <f>_xlfn.XLOOKUP(H2096,'CARTEIRA GERAL - USI.'!J:J,'CARTEIRA GERAL - USI.'!N:N,"",0)</f>
        <v/>
      </c>
      <c r="Y2096" s="229"/>
      <c r="Z2096" s="47" t="str">
        <f t="shared" si="243"/>
        <v/>
      </c>
      <c r="AA2096" s="47" t="str">
        <f t="shared" si="244"/>
        <v/>
      </c>
      <c r="AB2096" s="47" t="str">
        <f t="shared" si="245"/>
        <v/>
      </c>
      <c r="AC2096" s="47" t="str">
        <f t="shared" si="246"/>
        <v/>
      </c>
      <c r="AD2096" s="165" t="str">
        <f t="shared" si="242"/>
        <v/>
      </c>
    </row>
    <row r="2097" spans="1:30" ht="15" customHeight="1" x14ac:dyDescent="0.25">
      <c r="A2097" s="102" t="s">
        <v>2191</v>
      </c>
      <c r="E2097" s="47" t="s">
        <v>38</v>
      </c>
      <c r="F2097" s="25" t="s">
        <v>2110</v>
      </c>
      <c r="G2097" s="25" t="s">
        <v>11</v>
      </c>
      <c r="H2097" s="25" t="s">
        <v>2205</v>
      </c>
      <c r="I2097" s="25">
        <v>1</v>
      </c>
      <c r="J2097" s="25" t="s">
        <v>1145</v>
      </c>
      <c r="K2097" s="48" t="s">
        <v>1487</v>
      </c>
      <c r="M2097" s="48">
        <f>_xlfn.XLOOKUP(BASE!$A2829,dd_carteira_fundição!A:A,dd_carteira_fundição!G:G,"",0)</f>
        <v>3</v>
      </c>
      <c r="N2097" s="48" t="s">
        <v>1164</v>
      </c>
      <c r="R2097" s="47" t="s">
        <v>1690</v>
      </c>
      <c r="S2097" s="47" t="s">
        <v>1207</v>
      </c>
      <c r="T2097" s="47">
        <v>106</v>
      </c>
      <c r="U2097" s="47" t="str">
        <f>IFERROR(INDEX('TAXA DE OCUP. RECUR.'!$F$1:$F$60, MATCH(T2097, 'TAXA DE OCUP. RECUR.'!$E$1:$E$60, 0)),"")</f>
        <v>PLAINA DE MESA POREBA - [106]</v>
      </c>
      <c r="V2097" s="53">
        <v>2.8800000000000003</v>
      </c>
      <c r="X2097" s="229"/>
      <c r="Y2097" s="229"/>
      <c r="Z2097" s="47">
        <f t="shared" si="243"/>
        <v>1</v>
      </c>
      <c r="AA2097" s="47" t="str">
        <f t="shared" si="244"/>
        <v/>
      </c>
      <c r="AB2097" s="47" t="str">
        <f t="shared" si="245"/>
        <v/>
      </c>
      <c r="AC2097" s="47" t="str">
        <f t="shared" si="246"/>
        <v/>
      </c>
      <c r="AD2097" s="165" t="str">
        <f t="shared" si="242"/>
        <v/>
      </c>
    </row>
    <row r="2098" spans="1:30" ht="15" customHeight="1" x14ac:dyDescent="0.25">
      <c r="A2098" s="102" t="s">
        <v>2191</v>
      </c>
      <c r="E2098" s="47" t="s">
        <v>38</v>
      </c>
      <c r="F2098" s="25" t="s">
        <v>2110</v>
      </c>
      <c r="G2098" s="25" t="s">
        <v>11</v>
      </c>
      <c r="H2098" s="25" t="s">
        <v>2205</v>
      </c>
      <c r="I2098" s="25">
        <v>1</v>
      </c>
      <c r="J2098" s="25" t="s">
        <v>1145</v>
      </c>
      <c r="K2098" s="48" t="s">
        <v>1487</v>
      </c>
      <c r="M2098" s="48">
        <f>_xlfn.XLOOKUP(BASE!$A2830,dd_carteira_fundição!A:A,dd_carteira_fundição!G:G,"",0)</f>
        <v>3</v>
      </c>
      <c r="N2098" s="48" t="s">
        <v>1164</v>
      </c>
      <c r="R2098" s="47" t="s">
        <v>1690</v>
      </c>
      <c r="S2098" s="47" t="s">
        <v>175</v>
      </c>
      <c r="T2098" s="47">
        <v>151</v>
      </c>
      <c r="U2098" s="47" t="str">
        <f>IFERROR(INDEX('TAXA DE OCUP. RECUR.'!$F$1:$F$60, MATCH(T2098, 'TAXA DE OCUP. RECUR.'!$E$1:$E$60, 0)),"")</f>
        <v>MANDRILH. FISHER MILL - [151]</v>
      </c>
      <c r="V2098" s="53">
        <v>1.5545454545454545</v>
      </c>
      <c r="X2098" s="229"/>
      <c r="Y2098" s="229"/>
      <c r="Z2098" s="47">
        <f t="shared" si="243"/>
        <v>1</v>
      </c>
      <c r="AA2098" s="47" t="str">
        <f t="shared" si="244"/>
        <v/>
      </c>
      <c r="AB2098" s="47" t="str">
        <f t="shared" si="245"/>
        <v/>
      </c>
      <c r="AC2098" s="47" t="str">
        <f t="shared" si="246"/>
        <v/>
      </c>
      <c r="AD2098" s="165" t="str">
        <f t="shared" si="242"/>
        <v/>
      </c>
    </row>
    <row r="2099" spans="1:30" ht="15" customHeight="1" x14ac:dyDescent="0.25">
      <c r="A2099" s="102" t="s">
        <v>2191</v>
      </c>
      <c r="E2099" s="47" t="s">
        <v>38</v>
      </c>
      <c r="F2099" s="25" t="s">
        <v>2110</v>
      </c>
      <c r="G2099" s="25" t="s">
        <v>11</v>
      </c>
      <c r="H2099" s="25" t="s">
        <v>2205</v>
      </c>
      <c r="I2099" s="25">
        <v>1</v>
      </c>
      <c r="J2099" s="25" t="s">
        <v>1145</v>
      </c>
      <c r="K2099" s="48" t="s">
        <v>1487</v>
      </c>
      <c r="M2099" s="48">
        <f>_xlfn.XLOOKUP(BASE!$A2831,dd_carteira_fundição!A:A,dd_carteira_fundição!G:G,"",0)</f>
        <v>3</v>
      </c>
      <c r="N2099" s="48" t="s">
        <v>1164</v>
      </c>
      <c r="R2099" s="47" t="s">
        <v>1690</v>
      </c>
      <c r="S2099" s="47" t="s">
        <v>1208</v>
      </c>
      <c r="T2099" s="47">
        <v>560</v>
      </c>
      <c r="U2099" s="47" t="str">
        <f>IFERROR(INDEX('TAXA DE OCUP. RECUR.'!$F$1:$F$60, MATCH(T2099, 'TAXA DE OCUP. RECUR.'!$E$1:$E$60, 0)),"")</f>
        <v>FRESA DROPP HEINN - [560]</v>
      </c>
      <c r="V2099" s="53">
        <v>4.05</v>
      </c>
      <c r="X2099" s="229"/>
      <c r="Y2099" s="229"/>
      <c r="Z2099" s="47">
        <f t="shared" si="243"/>
        <v>1</v>
      </c>
      <c r="AA2099" s="47" t="str">
        <f t="shared" si="244"/>
        <v/>
      </c>
      <c r="AB2099" s="47" t="str">
        <f t="shared" si="245"/>
        <v/>
      </c>
      <c r="AC2099" s="47" t="str">
        <f t="shared" si="246"/>
        <v/>
      </c>
      <c r="AD2099" s="165" t="str">
        <f t="shared" si="242"/>
        <v/>
      </c>
    </row>
    <row r="2100" spans="1:30" ht="15" customHeight="1" x14ac:dyDescent="0.25">
      <c r="A2100" s="102" t="s">
        <v>2191</v>
      </c>
      <c r="E2100" s="47" t="s">
        <v>38</v>
      </c>
      <c r="F2100" s="25" t="s">
        <v>2110</v>
      </c>
      <c r="G2100" s="25" t="s">
        <v>11</v>
      </c>
      <c r="H2100" s="25" t="s">
        <v>2205</v>
      </c>
      <c r="I2100" s="25">
        <v>1</v>
      </c>
      <c r="J2100" s="25" t="s">
        <v>1145</v>
      </c>
      <c r="K2100" s="48" t="s">
        <v>1487</v>
      </c>
      <c r="M2100" s="48">
        <f>_xlfn.XLOOKUP(BASE!$A2832,dd_carteira_fundição!A:A,dd_carteira_fundição!G:G,"",0)</f>
        <v>3</v>
      </c>
      <c r="N2100" s="48" t="s">
        <v>1164</v>
      </c>
      <c r="R2100" s="47" t="s">
        <v>1690</v>
      </c>
      <c r="S2100" s="47" t="s">
        <v>176</v>
      </c>
      <c r="T2100" s="47">
        <v>112</v>
      </c>
      <c r="U2100" s="47" t="str">
        <f>IFERROR(INDEX('TAXA DE OCUP. RECUR.'!$F$1:$F$60, MATCH(T2100, 'TAXA DE OCUP. RECUR.'!$E$1:$E$60, 0)),"")</f>
        <v>FURADEIRA RADIAL  HCP - [112]</v>
      </c>
      <c r="V2100" s="53">
        <v>1.5127577663426721</v>
      </c>
      <c r="X2100" s="229"/>
      <c r="Y2100" s="229"/>
      <c r="Z2100" s="47">
        <f t="shared" si="243"/>
        <v>1</v>
      </c>
      <c r="AA2100" s="47" t="str">
        <f t="shared" si="244"/>
        <v/>
      </c>
      <c r="AB2100" s="47" t="str">
        <f t="shared" si="245"/>
        <v/>
      </c>
      <c r="AC2100" s="47" t="str">
        <f t="shared" si="246"/>
        <v/>
      </c>
      <c r="AD2100" s="165" t="str">
        <f t="shared" si="242"/>
        <v/>
      </c>
    </row>
    <row r="2101" spans="1:30" ht="15" customHeight="1" x14ac:dyDescent="0.25">
      <c r="A2101" s="102" t="s">
        <v>2191</v>
      </c>
      <c r="E2101" s="47" t="s">
        <v>38</v>
      </c>
      <c r="F2101" s="25" t="s">
        <v>2110</v>
      </c>
      <c r="G2101" s="25" t="s">
        <v>11</v>
      </c>
      <c r="H2101" s="25" t="s">
        <v>2205</v>
      </c>
      <c r="I2101" s="25">
        <v>1</v>
      </c>
      <c r="J2101" s="25" t="s">
        <v>1145</v>
      </c>
      <c r="K2101" s="48" t="s">
        <v>1487</v>
      </c>
      <c r="M2101" s="48">
        <f>_xlfn.XLOOKUP(BASE!$A2833,dd_carteira_fundição!A:A,dd_carteira_fundição!G:G,"",0)</f>
        <v>3</v>
      </c>
      <c r="N2101" s="48" t="s">
        <v>1164</v>
      </c>
      <c r="R2101" s="47" t="s">
        <v>158</v>
      </c>
      <c r="S2101" s="47" t="s">
        <v>158</v>
      </c>
      <c r="T2101" s="25">
        <v>2</v>
      </c>
      <c r="U2101" s="47" t="str">
        <f>IFERROR(INDEX('TAXA DE OCUP. RECUR.'!$F$1:$F$60, MATCH(T2101, 'TAXA DE OCUP. RECUR.'!$E$1:$E$60, 0)),"")</f>
        <v>EXPEDIÇÃO</v>
      </c>
      <c r="V2101" s="53">
        <v>1</v>
      </c>
      <c r="X2101" s="229" t="str">
        <f>_xlfn.XLOOKUP(H2101,'CARTEIRA GERAL - USI.'!J:J,'CARTEIRA GERAL - USI.'!O:O,"",0)</f>
        <v/>
      </c>
      <c r="Y2101" s="229"/>
      <c r="Z2101" s="47" t="str">
        <f t="shared" si="243"/>
        <v/>
      </c>
      <c r="AA2101" s="47" t="str">
        <f t="shared" si="244"/>
        <v/>
      </c>
      <c r="AB2101" s="47" t="str">
        <f t="shared" si="245"/>
        <v/>
      </c>
      <c r="AC2101" s="47" t="str">
        <f t="shared" si="246"/>
        <v/>
      </c>
      <c r="AD2101" s="165" t="str">
        <f t="shared" si="242"/>
        <v/>
      </c>
    </row>
    <row r="2102" spans="1:30" ht="15" customHeight="1" x14ac:dyDescent="0.25">
      <c r="A2102" s="102" t="s">
        <v>2192</v>
      </c>
      <c r="E2102" s="47" t="s">
        <v>38</v>
      </c>
      <c r="F2102" s="25" t="s">
        <v>2110</v>
      </c>
      <c r="G2102" s="25" t="s">
        <v>11</v>
      </c>
      <c r="H2102" s="25" t="s">
        <v>2205</v>
      </c>
      <c r="I2102" s="25">
        <v>1</v>
      </c>
      <c r="J2102" s="25" t="s">
        <v>1145</v>
      </c>
      <c r="K2102" s="48" t="s">
        <v>1487</v>
      </c>
      <c r="M2102" s="48">
        <f>_xlfn.XLOOKUP(BASE!$A2834,dd_carteira_fundição!A:A,dd_carteira_fundição!G:G,"",0)</f>
        <v>4</v>
      </c>
      <c r="N2102" s="48" t="s">
        <v>1164</v>
      </c>
      <c r="R2102" s="47" t="s">
        <v>1687</v>
      </c>
      <c r="S2102" s="47" t="s">
        <v>1156</v>
      </c>
      <c r="T2102" s="25">
        <v>1</v>
      </c>
      <c r="U2102" s="47" t="str">
        <f>IFERROR(INDEX('TAXA DE OCUP. RECUR.'!$F$1:$F$60, MATCH(T2102, 'TAXA DE OCUP. RECUR.'!$E$1:$E$60, 0)),"")</f>
        <v>FUNDIÇÃO MORENO</v>
      </c>
      <c r="V2102" s="217">
        <v>1</v>
      </c>
      <c r="X2102" s="229" t="str">
        <f>_xlfn.XLOOKUP(H2102,'CARTEIRA GERAL - USI.'!J:J,'CARTEIRA GERAL - USI.'!N:N,"",0)</f>
        <v/>
      </c>
      <c r="Y2102" s="229"/>
      <c r="Z2102" s="47" t="str">
        <f t="shared" si="243"/>
        <v/>
      </c>
      <c r="AA2102" s="47" t="str">
        <f t="shared" si="244"/>
        <v/>
      </c>
      <c r="AB2102" s="47" t="str">
        <f t="shared" si="245"/>
        <v/>
      </c>
      <c r="AC2102" s="47" t="str">
        <f t="shared" si="246"/>
        <v/>
      </c>
      <c r="AD2102" s="165" t="str">
        <f t="shared" si="242"/>
        <v/>
      </c>
    </row>
    <row r="2103" spans="1:30" ht="15" customHeight="1" x14ac:dyDescent="0.25">
      <c r="A2103" s="102" t="s">
        <v>2192</v>
      </c>
      <c r="E2103" s="47" t="s">
        <v>38</v>
      </c>
      <c r="F2103" s="25" t="s">
        <v>2110</v>
      </c>
      <c r="G2103" s="25" t="s">
        <v>11</v>
      </c>
      <c r="H2103" s="25" t="s">
        <v>2205</v>
      </c>
      <c r="I2103" s="25">
        <v>1</v>
      </c>
      <c r="J2103" s="25" t="s">
        <v>1145</v>
      </c>
      <c r="K2103" s="48" t="s">
        <v>1487</v>
      </c>
      <c r="M2103" s="48">
        <f>_xlfn.XLOOKUP(BASE!$A2835,dd_carteira_fundição!A:A,dd_carteira_fundição!G:G,"",0)</f>
        <v>4</v>
      </c>
      <c r="N2103" s="48" t="s">
        <v>1164</v>
      </c>
      <c r="R2103" s="47" t="s">
        <v>1690</v>
      </c>
      <c r="S2103" s="47" t="s">
        <v>1207</v>
      </c>
      <c r="T2103" s="47">
        <v>106</v>
      </c>
      <c r="U2103" s="47" t="str">
        <f>IFERROR(INDEX('TAXA DE OCUP. RECUR.'!$F$1:$F$60, MATCH(T2103, 'TAXA DE OCUP. RECUR.'!$E$1:$E$60, 0)),"")</f>
        <v>PLAINA DE MESA POREBA - [106]</v>
      </c>
      <c r="V2103" s="53">
        <v>2.8800000000000003</v>
      </c>
      <c r="X2103" s="229"/>
      <c r="Y2103" s="229"/>
      <c r="Z2103" s="47">
        <f t="shared" si="243"/>
        <v>1</v>
      </c>
      <c r="AA2103" s="47" t="str">
        <f t="shared" si="244"/>
        <v/>
      </c>
      <c r="AB2103" s="47" t="str">
        <f t="shared" si="245"/>
        <v/>
      </c>
      <c r="AC2103" s="47" t="str">
        <f t="shared" si="246"/>
        <v/>
      </c>
      <c r="AD2103" s="165" t="str">
        <f t="shared" si="242"/>
        <v/>
      </c>
    </row>
    <row r="2104" spans="1:30" ht="15" customHeight="1" x14ac:dyDescent="0.25">
      <c r="A2104" s="102" t="s">
        <v>2192</v>
      </c>
      <c r="E2104" s="47" t="s">
        <v>38</v>
      </c>
      <c r="F2104" s="25" t="s">
        <v>2110</v>
      </c>
      <c r="G2104" s="25" t="s">
        <v>11</v>
      </c>
      <c r="H2104" s="25" t="s">
        <v>2205</v>
      </c>
      <c r="I2104" s="25">
        <v>1</v>
      </c>
      <c r="J2104" s="25" t="s">
        <v>1145</v>
      </c>
      <c r="K2104" s="48" t="s">
        <v>1487</v>
      </c>
      <c r="M2104" s="48">
        <f>_xlfn.XLOOKUP(BASE!$A2836,dd_carteira_fundição!A:A,dd_carteira_fundição!G:G,"",0)</f>
        <v>4</v>
      </c>
      <c r="N2104" s="48" t="s">
        <v>1164</v>
      </c>
      <c r="R2104" s="47" t="s">
        <v>1690</v>
      </c>
      <c r="S2104" s="47" t="s">
        <v>175</v>
      </c>
      <c r="T2104" s="47">
        <v>151</v>
      </c>
      <c r="U2104" s="47" t="str">
        <f>IFERROR(INDEX('TAXA DE OCUP. RECUR.'!$F$1:$F$60, MATCH(T2104, 'TAXA DE OCUP. RECUR.'!$E$1:$E$60, 0)),"")</f>
        <v>MANDRILH. FISHER MILL - [151]</v>
      </c>
      <c r="V2104" s="53">
        <v>1.5545454545454545</v>
      </c>
      <c r="X2104" s="229"/>
      <c r="Y2104" s="229"/>
      <c r="Z2104" s="47">
        <f t="shared" si="243"/>
        <v>1</v>
      </c>
      <c r="AA2104" s="47" t="str">
        <f t="shared" si="244"/>
        <v/>
      </c>
      <c r="AB2104" s="47" t="str">
        <f t="shared" si="245"/>
        <v/>
      </c>
      <c r="AC2104" s="47" t="str">
        <f t="shared" si="246"/>
        <v/>
      </c>
      <c r="AD2104" s="165" t="str">
        <f t="shared" si="242"/>
        <v/>
      </c>
    </row>
    <row r="2105" spans="1:30" ht="15" customHeight="1" x14ac:dyDescent="0.25">
      <c r="A2105" s="102" t="s">
        <v>2192</v>
      </c>
      <c r="E2105" s="47" t="s">
        <v>38</v>
      </c>
      <c r="F2105" s="25" t="s">
        <v>2110</v>
      </c>
      <c r="G2105" s="25" t="s">
        <v>11</v>
      </c>
      <c r="H2105" s="25" t="s">
        <v>2205</v>
      </c>
      <c r="I2105" s="25">
        <v>1</v>
      </c>
      <c r="J2105" s="25" t="s">
        <v>1145</v>
      </c>
      <c r="K2105" s="48" t="s">
        <v>1487</v>
      </c>
      <c r="M2105" s="48">
        <f>_xlfn.XLOOKUP(BASE!$A2837,dd_carteira_fundição!A:A,dd_carteira_fundição!G:G,"",0)</f>
        <v>4</v>
      </c>
      <c r="N2105" s="48" t="s">
        <v>1164</v>
      </c>
      <c r="R2105" s="47" t="s">
        <v>1690</v>
      </c>
      <c r="S2105" s="47" t="s">
        <v>1208</v>
      </c>
      <c r="T2105" s="47">
        <v>560</v>
      </c>
      <c r="U2105" s="47" t="str">
        <f>IFERROR(INDEX('TAXA DE OCUP. RECUR.'!$F$1:$F$60, MATCH(T2105, 'TAXA DE OCUP. RECUR.'!$E$1:$E$60, 0)),"")</f>
        <v>FRESA DROPP HEINN - [560]</v>
      </c>
      <c r="V2105" s="53">
        <v>4.05</v>
      </c>
      <c r="X2105" s="229"/>
      <c r="Y2105" s="229"/>
      <c r="Z2105" s="47">
        <f t="shared" si="243"/>
        <v>1</v>
      </c>
      <c r="AA2105" s="47" t="str">
        <f t="shared" si="244"/>
        <v/>
      </c>
      <c r="AB2105" s="47" t="str">
        <f t="shared" si="245"/>
        <v/>
      </c>
      <c r="AC2105" s="47" t="str">
        <f t="shared" si="246"/>
        <v/>
      </c>
      <c r="AD2105" s="165" t="str">
        <f t="shared" si="242"/>
        <v/>
      </c>
    </row>
    <row r="2106" spans="1:30" ht="15" customHeight="1" x14ac:dyDescent="0.25">
      <c r="A2106" s="102" t="s">
        <v>2192</v>
      </c>
      <c r="E2106" s="47" t="s">
        <v>38</v>
      </c>
      <c r="F2106" s="25" t="s">
        <v>2110</v>
      </c>
      <c r="G2106" s="25" t="s">
        <v>11</v>
      </c>
      <c r="H2106" s="25" t="s">
        <v>2205</v>
      </c>
      <c r="I2106" s="25">
        <v>1</v>
      </c>
      <c r="J2106" s="25" t="s">
        <v>1145</v>
      </c>
      <c r="K2106" s="48" t="s">
        <v>1487</v>
      </c>
      <c r="M2106" s="48">
        <f>_xlfn.XLOOKUP(BASE!$A2838,dd_carteira_fundição!A:A,dd_carteira_fundição!G:G,"",0)</f>
        <v>4</v>
      </c>
      <c r="N2106" s="48" t="s">
        <v>1164</v>
      </c>
      <c r="R2106" s="47" t="s">
        <v>1690</v>
      </c>
      <c r="S2106" s="47" t="s">
        <v>176</v>
      </c>
      <c r="T2106" s="47">
        <v>112</v>
      </c>
      <c r="U2106" s="47" t="str">
        <f>IFERROR(INDEX('TAXA DE OCUP. RECUR.'!$F$1:$F$60, MATCH(T2106, 'TAXA DE OCUP. RECUR.'!$E$1:$E$60, 0)),"")</f>
        <v>FURADEIRA RADIAL  HCP - [112]</v>
      </c>
      <c r="V2106" s="53">
        <v>1.5127577663426721</v>
      </c>
      <c r="X2106" s="229"/>
      <c r="Y2106" s="229"/>
      <c r="Z2106" s="47">
        <f t="shared" si="243"/>
        <v>1</v>
      </c>
      <c r="AA2106" s="47" t="str">
        <f t="shared" si="244"/>
        <v/>
      </c>
      <c r="AB2106" s="47" t="str">
        <f t="shared" si="245"/>
        <v/>
      </c>
      <c r="AC2106" s="47" t="str">
        <f t="shared" si="246"/>
        <v/>
      </c>
      <c r="AD2106" s="165" t="str">
        <f t="shared" si="242"/>
        <v/>
      </c>
    </row>
    <row r="2107" spans="1:30" ht="15" customHeight="1" x14ac:dyDescent="0.25">
      <c r="A2107" s="102" t="s">
        <v>2192</v>
      </c>
      <c r="E2107" s="47" t="s">
        <v>38</v>
      </c>
      <c r="F2107" s="25" t="s">
        <v>2110</v>
      </c>
      <c r="G2107" s="25" t="s">
        <v>11</v>
      </c>
      <c r="H2107" s="25" t="s">
        <v>2205</v>
      </c>
      <c r="I2107" s="25">
        <v>1</v>
      </c>
      <c r="J2107" s="25" t="s">
        <v>1145</v>
      </c>
      <c r="K2107" s="48" t="s">
        <v>1487</v>
      </c>
      <c r="M2107" s="48">
        <f>_xlfn.XLOOKUP(BASE!$A2839,dd_carteira_fundição!A:A,dd_carteira_fundição!G:G,"",0)</f>
        <v>4</v>
      </c>
      <c r="N2107" s="48" t="s">
        <v>1164</v>
      </c>
      <c r="R2107" s="47" t="s">
        <v>158</v>
      </c>
      <c r="S2107" s="47" t="s">
        <v>158</v>
      </c>
      <c r="T2107" s="25">
        <v>2</v>
      </c>
      <c r="U2107" s="47" t="str">
        <f>IFERROR(INDEX('TAXA DE OCUP. RECUR.'!$F$1:$F$60, MATCH(T2107, 'TAXA DE OCUP. RECUR.'!$E$1:$E$60, 0)),"")</f>
        <v>EXPEDIÇÃO</v>
      </c>
      <c r="V2107" s="53">
        <v>1</v>
      </c>
      <c r="X2107" s="229" t="str">
        <f>_xlfn.XLOOKUP(H2107,'CARTEIRA GERAL - USI.'!J:J,'CARTEIRA GERAL - USI.'!O:O,"",0)</f>
        <v/>
      </c>
      <c r="Y2107" s="229"/>
      <c r="Z2107" s="47" t="str">
        <f t="shared" si="243"/>
        <v/>
      </c>
      <c r="AA2107" s="47" t="str">
        <f t="shared" si="244"/>
        <v/>
      </c>
      <c r="AB2107" s="47" t="str">
        <f t="shared" si="245"/>
        <v/>
      </c>
      <c r="AC2107" s="47" t="str">
        <f t="shared" si="246"/>
        <v/>
      </c>
      <c r="AD2107" s="165" t="str">
        <f t="shared" si="242"/>
        <v/>
      </c>
    </row>
    <row r="2108" spans="1:30" ht="15" customHeight="1" x14ac:dyDescent="0.25">
      <c r="A2108" s="102" t="s">
        <v>2193</v>
      </c>
      <c r="E2108" s="47" t="s">
        <v>38</v>
      </c>
      <c r="F2108" s="25" t="s">
        <v>2110</v>
      </c>
      <c r="G2108" s="25" t="s">
        <v>11</v>
      </c>
      <c r="H2108" s="25" t="s">
        <v>2205</v>
      </c>
      <c r="I2108" s="25">
        <v>1</v>
      </c>
      <c r="J2108" s="25" t="s">
        <v>1145</v>
      </c>
      <c r="K2108" s="48" t="s">
        <v>1487</v>
      </c>
      <c r="M2108" s="48">
        <f>_xlfn.XLOOKUP(BASE!$A2840,dd_carteira_fundição!A:A,dd_carteira_fundição!G:G,"",0)</f>
        <v>1</v>
      </c>
      <c r="N2108" s="48" t="s">
        <v>1164</v>
      </c>
      <c r="R2108" s="47" t="s">
        <v>1687</v>
      </c>
      <c r="S2108" s="47" t="s">
        <v>1156</v>
      </c>
      <c r="T2108" s="25">
        <v>1</v>
      </c>
      <c r="U2108" s="47" t="str">
        <f>IFERROR(INDEX('TAXA DE OCUP. RECUR.'!$F$1:$F$60, MATCH(T2108, 'TAXA DE OCUP. RECUR.'!$E$1:$E$60, 0)),"")</f>
        <v>FUNDIÇÃO MORENO</v>
      </c>
      <c r="V2108" s="217">
        <v>1</v>
      </c>
      <c r="X2108" s="229" t="str">
        <f>_xlfn.XLOOKUP(H2108,'CARTEIRA GERAL - USI.'!J:J,'CARTEIRA GERAL - USI.'!N:N,"",0)</f>
        <v/>
      </c>
      <c r="Y2108" s="229"/>
      <c r="Z2108" s="47" t="str">
        <f t="shared" si="243"/>
        <v/>
      </c>
      <c r="AA2108" s="47" t="str">
        <f t="shared" si="244"/>
        <v/>
      </c>
      <c r="AB2108" s="47" t="str">
        <f t="shared" si="245"/>
        <v/>
      </c>
      <c r="AC2108" s="47" t="str">
        <f t="shared" si="246"/>
        <v/>
      </c>
      <c r="AD2108" s="165" t="str">
        <f t="shared" si="242"/>
        <v/>
      </c>
    </row>
    <row r="2109" spans="1:30" ht="15" customHeight="1" x14ac:dyDescent="0.25">
      <c r="A2109" s="102" t="s">
        <v>2193</v>
      </c>
      <c r="E2109" s="47" t="s">
        <v>38</v>
      </c>
      <c r="F2109" s="25" t="s">
        <v>2110</v>
      </c>
      <c r="G2109" s="25" t="s">
        <v>11</v>
      </c>
      <c r="H2109" s="25" t="s">
        <v>2205</v>
      </c>
      <c r="I2109" s="25">
        <v>1</v>
      </c>
      <c r="J2109" s="25" t="s">
        <v>1145</v>
      </c>
      <c r="K2109" s="48" t="s">
        <v>1487</v>
      </c>
      <c r="M2109" s="48">
        <f>_xlfn.XLOOKUP(BASE!$A2841,dd_carteira_fundição!A:A,dd_carteira_fundição!G:G,"",0)</f>
        <v>1</v>
      </c>
      <c r="N2109" s="48" t="s">
        <v>1164</v>
      </c>
      <c r="R2109" s="47" t="s">
        <v>1690</v>
      </c>
      <c r="S2109" s="47" t="s">
        <v>1207</v>
      </c>
      <c r="T2109" s="47">
        <v>106</v>
      </c>
      <c r="U2109" s="47" t="str">
        <f>IFERROR(INDEX('TAXA DE OCUP. RECUR.'!$F$1:$F$60, MATCH(T2109, 'TAXA DE OCUP. RECUR.'!$E$1:$E$60, 0)),"")</f>
        <v>PLAINA DE MESA POREBA - [106]</v>
      </c>
      <c r="V2109" s="53">
        <v>2.8800000000000003</v>
      </c>
      <c r="X2109" s="229"/>
      <c r="Y2109" s="229"/>
      <c r="Z2109" s="47">
        <f t="shared" si="243"/>
        <v>1</v>
      </c>
      <c r="AA2109" s="47" t="str">
        <f t="shared" si="244"/>
        <v/>
      </c>
      <c r="AB2109" s="47" t="str">
        <f t="shared" si="245"/>
        <v/>
      </c>
      <c r="AC2109" s="47" t="str">
        <f t="shared" si="246"/>
        <v/>
      </c>
      <c r="AD2109" s="165" t="str">
        <f t="shared" si="242"/>
        <v/>
      </c>
    </row>
    <row r="2110" spans="1:30" ht="15" customHeight="1" x14ac:dyDescent="0.25">
      <c r="A2110" s="102" t="s">
        <v>2193</v>
      </c>
      <c r="E2110" s="47" t="s">
        <v>38</v>
      </c>
      <c r="F2110" s="25" t="s">
        <v>2110</v>
      </c>
      <c r="G2110" s="25" t="s">
        <v>11</v>
      </c>
      <c r="H2110" s="25" t="s">
        <v>2205</v>
      </c>
      <c r="I2110" s="25">
        <v>1</v>
      </c>
      <c r="J2110" s="25" t="s">
        <v>1145</v>
      </c>
      <c r="K2110" s="48" t="s">
        <v>1487</v>
      </c>
      <c r="M2110" s="48">
        <f>_xlfn.XLOOKUP(BASE!$A2842,dd_carteira_fundição!A:A,dd_carteira_fundição!G:G,"",0)</f>
        <v>1</v>
      </c>
      <c r="N2110" s="48" t="s">
        <v>1164</v>
      </c>
      <c r="R2110" s="47" t="s">
        <v>1690</v>
      </c>
      <c r="S2110" s="47" t="s">
        <v>175</v>
      </c>
      <c r="T2110" s="47">
        <v>151</v>
      </c>
      <c r="U2110" s="47" t="str">
        <f>IFERROR(INDEX('TAXA DE OCUP. RECUR.'!$F$1:$F$60, MATCH(T2110, 'TAXA DE OCUP. RECUR.'!$E$1:$E$60, 0)),"")</f>
        <v>MANDRILH. FISHER MILL - [151]</v>
      </c>
      <c r="V2110" s="53">
        <v>1.5545454545454545</v>
      </c>
      <c r="X2110" s="229"/>
      <c r="Y2110" s="229"/>
      <c r="Z2110" s="47">
        <f t="shared" si="243"/>
        <v>1</v>
      </c>
      <c r="AA2110" s="47" t="str">
        <f t="shared" si="244"/>
        <v/>
      </c>
      <c r="AB2110" s="47" t="str">
        <f t="shared" si="245"/>
        <v/>
      </c>
      <c r="AC2110" s="47" t="str">
        <f t="shared" si="246"/>
        <v/>
      </c>
      <c r="AD2110" s="165" t="str">
        <f t="shared" si="242"/>
        <v/>
      </c>
    </row>
    <row r="2111" spans="1:30" ht="15" customHeight="1" x14ac:dyDescent="0.25">
      <c r="A2111" s="102" t="s">
        <v>2193</v>
      </c>
      <c r="E2111" s="47" t="s">
        <v>38</v>
      </c>
      <c r="F2111" s="25" t="s">
        <v>2110</v>
      </c>
      <c r="G2111" s="25" t="s">
        <v>11</v>
      </c>
      <c r="H2111" s="25" t="s">
        <v>2205</v>
      </c>
      <c r="I2111" s="25">
        <v>1</v>
      </c>
      <c r="J2111" s="25" t="s">
        <v>1145</v>
      </c>
      <c r="K2111" s="48" t="s">
        <v>1487</v>
      </c>
      <c r="M2111" s="48">
        <f>_xlfn.XLOOKUP(BASE!$A2843,dd_carteira_fundição!A:A,dd_carteira_fundição!G:G,"",0)</f>
        <v>1</v>
      </c>
      <c r="N2111" s="48" t="s">
        <v>1164</v>
      </c>
      <c r="R2111" s="47" t="s">
        <v>1690</v>
      </c>
      <c r="S2111" s="47" t="s">
        <v>1208</v>
      </c>
      <c r="T2111" s="47">
        <v>560</v>
      </c>
      <c r="U2111" s="47" t="str">
        <f>IFERROR(INDEX('TAXA DE OCUP. RECUR.'!$F$1:$F$60, MATCH(T2111, 'TAXA DE OCUP. RECUR.'!$E$1:$E$60, 0)),"")</f>
        <v>FRESA DROPP HEINN - [560]</v>
      </c>
      <c r="V2111" s="53">
        <v>4.05</v>
      </c>
      <c r="X2111" s="229"/>
      <c r="Y2111" s="229"/>
      <c r="Z2111" s="47">
        <f t="shared" si="243"/>
        <v>1</v>
      </c>
      <c r="AA2111" s="47" t="str">
        <f t="shared" si="244"/>
        <v/>
      </c>
      <c r="AB2111" s="47" t="str">
        <f t="shared" si="245"/>
        <v/>
      </c>
      <c r="AC2111" s="47" t="str">
        <f t="shared" si="246"/>
        <v/>
      </c>
      <c r="AD2111" s="165" t="str">
        <f t="shared" si="242"/>
        <v/>
      </c>
    </row>
    <row r="2112" spans="1:30" ht="15" customHeight="1" x14ac:dyDescent="0.25">
      <c r="A2112" s="102" t="s">
        <v>2193</v>
      </c>
      <c r="E2112" s="47" t="s">
        <v>38</v>
      </c>
      <c r="F2112" s="25" t="s">
        <v>2110</v>
      </c>
      <c r="G2112" s="25" t="s">
        <v>11</v>
      </c>
      <c r="H2112" s="25" t="s">
        <v>2205</v>
      </c>
      <c r="I2112" s="25">
        <v>1</v>
      </c>
      <c r="J2112" s="25" t="s">
        <v>1145</v>
      </c>
      <c r="K2112" s="48" t="s">
        <v>1487</v>
      </c>
      <c r="M2112" s="48">
        <f>_xlfn.XLOOKUP(BASE!$A2844,dd_carteira_fundição!A:A,dd_carteira_fundição!G:G,"",0)</f>
        <v>1</v>
      </c>
      <c r="N2112" s="48" t="s">
        <v>1164</v>
      </c>
      <c r="R2112" s="47" t="s">
        <v>1690</v>
      </c>
      <c r="S2112" s="47" t="s">
        <v>176</v>
      </c>
      <c r="T2112" s="47">
        <v>112</v>
      </c>
      <c r="U2112" s="47" t="str">
        <f>IFERROR(INDEX('TAXA DE OCUP. RECUR.'!$F$1:$F$60, MATCH(T2112, 'TAXA DE OCUP. RECUR.'!$E$1:$E$60, 0)),"")</f>
        <v>FURADEIRA RADIAL  HCP - [112]</v>
      </c>
      <c r="V2112" s="53">
        <v>1.5127577663426721</v>
      </c>
      <c r="X2112" s="229"/>
      <c r="Y2112" s="229"/>
      <c r="Z2112" s="47">
        <f t="shared" si="243"/>
        <v>1</v>
      </c>
      <c r="AA2112" s="47" t="str">
        <f t="shared" si="244"/>
        <v/>
      </c>
      <c r="AB2112" s="47" t="str">
        <f t="shared" si="245"/>
        <v/>
      </c>
      <c r="AC2112" s="47" t="str">
        <f t="shared" si="246"/>
        <v/>
      </c>
      <c r="AD2112" s="165" t="str">
        <f t="shared" si="242"/>
        <v/>
      </c>
    </row>
    <row r="2113" spans="1:30" ht="15" customHeight="1" x14ac:dyDescent="0.25">
      <c r="A2113" s="102" t="s">
        <v>2193</v>
      </c>
      <c r="E2113" s="47" t="s">
        <v>38</v>
      </c>
      <c r="F2113" s="25" t="s">
        <v>2110</v>
      </c>
      <c r="G2113" s="25" t="s">
        <v>11</v>
      </c>
      <c r="H2113" s="25" t="s">
        <v>2205</v>
      </c>
      <c r="I2113" s="25">
        <v>1</v>
      </c>
      <c r="J2113" s="25" t="s">
        <v>1145</v>
      </c>
      <c r="K2113" s="48" t="s">
        <v>1487</v>
      </c>
      <c r="M2113" s="48">
        <f>_xlfn.XLOOKUP(BASE!$A2845,dd_carteira_fundição!A:A,dd_carteira_fundição!G:G,"",0)</f>
        <v>1</v>
      </c>
      <c r="N2113" s="48" t="s">
        <v>1164</v>
      </c>
      <c r="R2113" s="47" t="s">
        <v>158</v>
      </c>
      <c r="S2113" s="47" t="s">
        <v>158</v>
      </c>
      <c r="T2113" s="25">
        <v>2</v>
      </c>
      <c r="U2113" s="47" t="str">
        <f>IFERROR(INDEX('TAXA DE OCUP. RECUR.'!$F$1:$F$60, MATCH(T2113, 'TAXA DE OCUP. RECUR.'!$E$1:$E$60, 0)),"")</f>
        <v>EXPEDIÇÃO</v>
      </c>
      <c r="V2113" s="53">
        <v>1</v>
      </c>
      <c r="X2113" s="229" t="str">
        <f>_xlfn.XLOOKUP(H2113,'CARTEIRA GERAL - USI.'!J:J,'CARTEIRA GERAL - USI.'!O:O,"",0)</f>
        <v/>
      </c>
      <c r="Y2113" s="229"/>
      <c r="Z2113" s="47" t="str">
        <f t="shared" si="243"/>
        <v/>
      </c>
      <c r="AA2113" s="47" t="str">
        <f t="shared" si="244"/>
        <v/>
      </c>
      <c r="AB2113" s="47" t="str">
        <f t="shared" si="245"/>
        <v/>
      </c>
      <c r="AC2113" s="47" t="str">
        <f t="shared" si="246"/>
        <v/>
      </c>
      <c r="AD2113" s="165" t="str">
        <f t="shared" si="242"/>
        <v/>
      </c>
    </row>
    <row r="2114" spans="1:30" ht="15" customHeight="1" x14ac:dyDescent="0.25">
      <c r="A2114" s="102" t="s">
        <v>2194</v>
      </c>
      <c r="E2114" s="47" t="s">
        <v>38</v>
      </c>
      <c r="F2114" s="25" t="s">
        <v>2110</v>
      </c>
      <c r="G2114" s="25" t="s">
        <v>11</v>
      </c>
      <c r="H2114" s="25" t="s">
        <v>2205</v>
      </c>
      <c r="I2114" s="25">
        <v>1</v>
      </c>
      <c r="J2114" s="25" t="s">
        <v>1145</v>
      </c>
      <c r="K2114" s="48" t="s">
        <v>1487</v>
      </c>
      <c r="M2114" s="48">
        <f>_xlfn.XLOOKUP(BASE!$A2846,dd_carteira_fundição!A:A,dd_carteira_fundição!G:G,"",0)</f>
        <v>1</v>
      </c>
      <c r="N2114" s="48" t="s">
        <v>1164</v>
      </c>
      <c r="R2114" s="47" t="s">
        <v>1687</v>
      </c>
      <c r="S2114" s="47" t="s">
        <v>1156</v>
      </c>
      <c r="T2114" s="25">
        <v>1</v>
      </c>
      <c r="U2114" s="47" t="str">
        <f>IFERROR(INDEX('TAXA DE OCUP. RECUR.'!$F$1:$F$60, MATCH(T2114, 'TAXA DE OCUP. RECUR.'!$E$1:$E$60, 0)),"")</f>
        <v>FUNDIÇÃO MORENO</v>
      </c>
      <c r="V2114" s="217">
        <v>1</v>
      </c>
      <c r="X2114" s="229" t="str">
        <f>_xlfn.XLOOKUP(H2114,'CARTEIRA GERAL - USI.'!J:J,'CARTEIRA GERAL - USI.'!N:N,"",0)</f>
        <v/>
      </c>
      <c r="Y2114" s="229"/>
      <c r="Z2114" s="47" t="str">
        <f t="shared" si="243"/>
        <v/>
      </c>
      <c r="AA2114" s="47" t="str">
        <f t="shared" si="244"/>
        <v/>
      </c>
      <c r="AB2114" s="47" t="str">
        <f t="shared" si="245"/>
        <v/>
      </c>
      <c r="AC2114" s="47" t="str">
        <f t="shared" si="246"/>
        <v/>
      </c>
      <c r="AD2114" s="165" t="str">
        <f t="shared" ref="AD2114:AD2177" si="247">IF(Y2114&lt;&gt;"",1,"")</f>
        <v/>
      </c>
    </row>
    <row r="2115" spans="1:30" ht="15" customHeight="1" x14ac:dyDescent="0.25">
      <c r="A2115" s="102" t="s">
        <v>2194</v>
      </c>
      <c r="E2115" s="47" t="s">
        <v>38</v>
      </c>
      <c r="F2115" s="25" t="s">
        <v>2110</v>
      </c>
      <c r="G2115" s="25" t="s">
        <v>11</v>
      </c>
      <c r="H2115" s="25" t="s">
        <v>2205</v>
      </c>
      <c r="I2115" s="25">
        <v>1</v>
      </c>
      <c r="J2115" s="25" t="s">
        <v>1145</v>
      </c>
      <c r="K2115" s="48" t="s">
        <v>1487</v>
      </c>
      <c r="M2115" s="48">
        <f>_xlfn.XLOOKUP(BASE!$A2847,dd_carteira_fundição!A:A,dd_carteira_fundição!G:G,"",0)</f>
        <v>1</v>
      </c>
      <c r="N2115" s="48" t="s">
        <v>1164</v>
      </c>
      <c r="R2115" s="47" t="s">
        <v>1690</v>
      </c>
      <c r="S2115" s="47" t="s">
        <v>1207</v>
      </c>
      <c r="T2115" s="47">
        <v>106</v>
      </c>
      <c r="U2115" s="47" t="str">
        <f>IFERROR(INDEX('TAXA DE OCUP. RECUR.'!$F$1:$F$60, MATCH(T2115, 'TAXA DE OCUP. RECUR.'!$E$1:$E$60, 0)),"")</f>
        <v>PLAINA DE MESA POREBA - [106]</v>
      </c>
      <c r="V2115" s="53">
        <v>2.8800000000000003</v>
      </c>
      <c r="X2115" s="229"/>
      <c r="Y2115" s="229"/>
      <c r="Z2115" s="47">
        <f t="shared" ref="Z2115:Z2178" si="248">IFERROR(WEEKNUM(X2115,11),"")</f>
        <v>1</v>
      </c>
      <c r="AA2115" s="47" t="str">
        <f t="shared" ref="AA2115:AA2178" si="249">IF(Y2115&lt;&gt;"",WEEKNUM(Y2115,11),"")</f>
        <v/>
      </c>
      <c r="AB2115" s="47" t="str">
        <f t="shared" si="245"/>
        <v/>
      </c>
      <c r="AC2115" s="47" t="str">
        <f t="shared" si="246"/>
        <v/>
      </c>
      <c r="AD2115" s="165" t="str">
        <f t="shared" si="247"/>
        <v/>
      </c>
    </row>
    <row r="2116" spans="1:30" ht="15" customHeight="1" x14ac:dyDescent="0.25">
      <c r="A2116" s="102" t="s">
        <v>2194</v>
      </c>
      <c r="E2116" s="47" t="s">
        <v>38</v>
      </c>
      <c r="F2116" s="25" t="s">
        <v>2110</v>
      </c>
      <c r="G2116" s="25" t="s">
        <v>11</v>
      </c>
      <c r="H2116" s="25" t="s">
        <v>2205</v>
      </c>
      <c r="I2116" s="25">
        <v>1</v>
      </c>
      <c r="J2116" s="25" t="s">
        <v>1145</v>
      </c>
      <c r="K2116" s="48" t="s">
        <v>1487</v>
      </c>
      <c r="M2116" s="48">
        <f>_xlfn.XLOOKUP(BASE!$A2848,dd_carteira_fundição!A:A,dd_carteira_fundição!G:G,"",0)</f>
        <v>1</v>
      </c>
      <c r="N2116" s="48" t="s">
        <v>1164</v>
      </c>
      <c r="R2116" s="47" t="s">
        <v>1690</v>
      </c>
      <c r="S2116" s="47" t="s">
        <v>175</v>
      </c>
      <c r="T2116" s="47">
        <v>151</v>
      </c>
      <c r="U2116" s="47" t="str">
        <f>IFERROR(INDEX('TAXA DE OCUP. RECUR.'!$F$1:$F$60, MATCH(T2116, 'TAXA DE OCUP. RECUR.'!$E$1:$E$60, 0)),"")</f>
        <v>MANDRILH. FISHER MILL - [151]</v>
      </c>
      <c r="V2116" s="53">
        <v>1.5545454545454545</v>
      </c>
      <c r="X2116" s="229"/>
      <c r="Y2116" s="229"/>
      <c r="Z2116" s="47">
        <f t="shared" si="248"/>
        <v>1</v>
      </c>
      <c r="AA2116" s="47" t="str">
        <f t="shared" si="249"/>
        <v/>
      </c>
      <c r="AB2116" s="47" t="str">
        <f t="shared" si="245"/>
        <v/>
      </c>
      <c r="AC2116" s="47" t="str">
        <f t="shared" si="246"/>
        <v/>
      </c>
      <c r="AD2116" s="165" t="str">
        <f t="shared" si="247"/>
        <v/>
      </c>
    </row>
    <row r="2117" spans="1:30" ht="15" customHeight="1" x14ac:dyDescent="0.25">
      <c r="A2117" s="102" t="s">
        <v>2194</v>
      </c>
      <c r="E2117" s="47" t="s">
        <v>38</v>
      </c>
      <c r="F2117" s="25" t="s">
        <v>2110</v>
      </c>
      <c r="G2117" s="25" t="s">
        <v>11</v>
      </c>
      <c r="H2117" s="25" t="s">
        <v>2205</v>
      </c>
      <c r="I2117" s="25">
        <v>1</v>
      </c>
      <c r="J2117" s="25" t="s">
        <v>1145</v>
      </c>
      <c r="K2117" s="48" t="s">
        <v>1487</v>
      </c>
      <c r="M2117" s="48">
        <f>_xlfn.XLOOKUP(BASE!$A2849,dd_carteira_fundição!A:A,dd_carteira_fundição!G:G,"",0)</f>
        <v>1</v>
      </c>
      <c r="N2117" s="48" t="s">
        <v>1164</v>
      </c>
      <c r="R2117" s="47" t="s">
        <v>1690</v>
      </c>
      <c r="S2117" s="47" t="s">
        <v>1208</v>
      </c>
      <c r="T2117" s="47">
        <v>560</v>
      </c>
      <c r="U2117" s="47" t="str">
        <f>IFERROR(INDEX('TAXA DE OCUP. RECUR.'!$F$1:$F$60, MATCH(T2117, 'TAXA DE OCUP. RECUR.'!$E$1:$E$60, 0)),"")</f>
        <v>FRESA DROPP HEINN - [560]</v>
      </c>
      <c r="V2117" s="53">
        <v>4.05</v>
      </c>
      <c r="X2117" s="229"/>
      <c r="Y2117" s="229"/>
      <c r="Z2117" s="47">
        <f t="shared" si="248"/>
        <v>1</v>
      </c>
      <c r="AA2117" s="47" t="str">
        <f t="shared" si="249"/>
        <v/>
      </c>
      <c r="AB2117" s="47" t="str">
        <f t="shared" si="245"/>
        <v/>
      </c>
      <c r="AC2117" s="47" t="str">
        <f t="shared" si="246"/>
        <v/>
      </c>
      <c r="AD2117" s="165" t="str">
        <f t="shared" si="247"/>
        <v/>
      </c>
    </row>
    <row r="2118" spans="1:30" ht="15" customHeight="1" x14ac:dyDescent="0.25">
      <c r="A2118" s="102" t="s">
        <v>2194</v>
      </c>
      <c r="E2118" s="47" t="s">
        <v>38</v>
      </c>
      <c r="F2118" s="25" t="s">
        <v>2110</v>
      </c>
      <c r="G2118" s="25" t="s">
        <v>11</v>
      </c>
      <c r="H2118" s="25" t="s">
        <v>2205</v>
      </c>
      <c r="I2118" s="25">
        <v>1</v>
      </c>
      <c r="J2118" s="25" t="s">
        <v>1145</v>
      </c>
      <c r="K2118" s="48" t="s">
        <v>1487</v>
      </c>
      <c r="M2118" s="48">
        <f>_xlfn.XLOOKUP(BASE!$A2850,dd_carteira_fundição!A:A,dd_carteira_fundição!G:G,"",0)</f>
        <v>1</v>
      </c>
      <c r="N2118" s="48" t="s">
        <v>1164</v>
      </c>
      <c r="R2118" s="47" t="s">
        <v>1690</v>
      </c>
      <c r="S2118" s="47" t="s">
        <v>176</v>
      </c>
      <c r="T2118" s="47">
        <v>112</v>
      </c>
      <c r="U2118" s="47" t="str">
        <f>IFERROR(INDEX('TAXA DE OCUP. RECUR.'!$F$1:$F$60, MATCH(T2118, 'TAXA DE OCUP. RECUR.'!$E$1:$E$60, 0)),"")</f>
        <v>FURADEIRA RADIAL  HCP - [112]</v>
      </c>
      <c r="V2118" s="53">
        <v>1.5127577663426721</v>
      </c>
      <c r="X2118" s="229"/>
      <c r="Y2118" s="229"/>
      <c r="Z2118" s="47">
        <f t="shared" si="248"/>
        <v>1</v>
      </c>
      <c r="AA2118" s="47" t="str">
        <f t="shared" si="249"/>
        <v/>
      </c>
      <c r="AB2118" s="47" t="str">
        <f t="shared" si="245"/>
        <v/>
      </c>
      <c r="AC2118" s="47" t="str">
        <f t="shared" si="246"/>
        <v/>
      </c>
      <c r="AD2118" s="165" t="str">
        <f t="shared" si="247"/>
        <v/>
      </c>
    </row>
    <row r="2119" spans="1:30" ht="15" customHeight="1" x14ac:dyDescent="0.25">
      <c r="A2119" s="102" t="s">
        <v>2194</v>
      </c>
      <c r="E2119" s="47" t="s">
        <v>38</v>
      </c>
      <c r="F2119" s="25" t="s">
        <v>2110</v>
      </c>
      <c r="G2119" s="25" t="s">
        <v>11</v>
      </c>
      <c r="H2119" s="25" t="s">
        <v>2205</v>
      </c>
      <c r="I2119" s="25">
        <v>1</v>
      </c>
      <c r="J2119" s="25" t="s">
        <v>1145</v>
      </c>
      <c r="K2119" s="48" t="s">
        <v>1487</v>
      </c>
      <c r="M2119" s="48">
        <f>_xlfn.XLOOKUP(BASE!$A2851,dd_carteira_fundição!A:A,dd_carteira_fundição!G:G,"",0)</f>
        <v>1</v>
      </c>
      <c r="N2119" s="48" t="s">
        <v>1164</v>
      </c>
      <c r="R2119" s="47" t="s">
        <v>158</v>
      </c>
      <c r="S2119" s="47" t="s">
        <v>158</v>
      </c>
      <c r="T2119" s="25">
        <v>2</v>
      </c>
      <c r="U2119" s="47" t="str">
        <f>IFERROR(INDEX('TAXA DE OCUP. RECUR.'!$F$1:$F$60, MATCH(T2119, 'TAXA DE OCUP. RECUR.'!$E$1:$E$60, 0)),"")</f>
        <v>EXPEDIÇÃO</v>
      </c>
      <c r="V2119" s="53">
        <v>1</v>
      </c>
      <c r="X2119" s="229" t="str">
        <f>_xlfn.XLOOKUP(H2119,'CARTEIRA GERAL - USI.'!J:J,'CARTEIRA GERAL - USI.'!O:O,"",0)</f>
        <v/>
      </c>
      <c r="Y2119" s="229"/>
      <c r="Z2119" s="47" t="str">
        <f t="shared" si="248"/>
        <v/>
      </c>
      <c r="AA2119" s="47" t="str">
        <f t="shared" si="249"/>
        <v/>
      </c>
      <c r="AB2119" s="47" t="str">
        <f t="shared" si="245"/>
        <v/>
      </c>
      <c r="AC2119" s="47" t="str">
        <f t="shared" si="246"/>
        <v/>
      </c>
      <c r="AD2119" s="165" t="str">
        <f t="shared" si="247"/>
        <v/>
      </c>
    </row>
    <row r="2120" spans="1:30" ht="15" customHeight="1" x14ac:dyDescent="0.25">
      <c r="A2120" s="102" t="s">
        <v>2195</v>
      </c>
      <c r="E2120" s="47" t="s">
        <v>38</v>
      </c>
      <c r="F2120" s="25" t="s">
        <v>2111</v>
      </c>
      <c r="G2120" s="25" t="s">
        <v>11</v>
      </c>
      <c r="H2120" s="25" t="s">
        <v>2206</v>
      </c>
      <c r="I2120" s="25">
        <v>1</v>
      </c>
      <c r="J2120" s="25" t="s">
        <v>1145</v>
      </c>
      <c r="K2120" s="48" t="s">
        <v>1487</v>
      </c>
      <c r="M2120" s="48">
        <f>_xlfn.XLOOKUP(BASE!$A2852,dd_carteira_fundição!A:A,dd_carteira_fundição!G:G,"",0)</f>
        <v>1</v>
      </c>
      <c r="N2120" s="48" t="s">
        <v>1164</v>
      </c>
      <c r="R2120" s="47" t="s">
        <v>1687</v>
      </c>
      <c r="S2120" s="47" t="s">
        <v>1156</v>
      </c>
      <c r="T2120" s="25">
        <v>1</v>
      </c>
      <c r="U2120" s="47" t="str">
        <f>IFERROR(INDEX('TAXA DE OCUP. RECUR.'!$F$1:$F$60, MATCH(T2120, 'TAXA DE OCUP. RECUR.'!$E$1:$E$60, 0)),"")</f>
        <v>FUNDIÇÃO MORENO</v>
      </c>
      <c r="V2120" s="217">
        <v>1</v>
      </c>
      <c r="X2120" s="229" t="str">
        <f>_xlfn.XLOOKUP(H2120,'CARTEIRA GERAL - USI.'!J:J,'CARTEIRA GERAL - USI.'!N:N,"",0)</f>
        <v/>
      </c>
      <c r="Y2120" s="229">
        <v>46181</v>
      </c>
      <c r="Z2120" s="47" t="str">
        <f t="shared" si="248"/>
        <v/>
      </c>
      <c r="AA2120" s="47">
        <f t="shared" si="249"/>
        <v>24</v>
      </c>
      <c r="AB2120" s="47" t="str">
        <f t="shared" si="245"/>
        <v/>
      </c>
      <c r="AC2120" s="47" t="str">
        <f t="shared" si="246"/>
        <v/>
      </c>
      <c r="AD2120" s="165">
        <f t="shared" si="247"/>
        <v>1</v>
      </c>
    </row>
    <row r="2121" spans="1:30" ht="15" customHeight="1" x14ac:dyDescent="0.25">
      <c r="A2121" s="102" t="s">
        <v>2195</v>
      </c>
      <c r="E2121" s="47" t="s">
        <v>38</v>
      </c>
      <c r="F2121" s="25" t="s">
        <v>2111</v>
      </c>
      <c r="G2121" s="25" t="s">
        <v>11</v>
      </c>
      <c r="H2121" s="25" t="s">
        <v>2206</v>
      </c>
      <c r="I2121" s="25">
        <v>1</v>
      </c>
      <c r="J2121" s="25" t="s">
        <v>1145</v>
      </c>
      <c r="K2121" s="48" t="s">
        <v>1487</v>
      </c>
      <c r="M2121" s="48">
        <f>_xlfn.XLOOKUP(BASE!$A2853,dd_carteira_fundição!A:A,dd_carteira_fundição!G:G,"",0)</f>
        <v>1</v>
      </c>
      <c r="N2121" s="48" t="s">
        <v>1164</v>
      </c>
      <c r="R2121" s="47" t="s">
        <v>1690</v>
      </c>
      <c r="S2121" s="47" t="s">
        <v>1207</v>
      </c>
      <c r="T2121" s="47">
        <v>106</v>
      </c>
      <c r="U2121" s="47" t="str">
        <f>IFERROR(INDEX('TAXA DE OCUP. RECUR.'!$F$1:$F$60, MATCH(T2121, 'TAXA DE OCUP. RECUR.'!$E$1:$E$60, 0)),"")</f>
        <v>PLAINA DE MESA POREBA - [106]</v>
      </c>
      <c r="V2121" s="53">
        <v>3.06</v>
      </c>
      <c r="X2121" s="229"/>
      <c r="Y2121" s="229"/>
      <c r="Z2121" s="47">
        <f t="shared" si="248"/>
        <v>1</v>
      </c>
      <c r="AA2121" s="47" t="str">
        <f t="shared" si="249"/>
        <v/>
      </c>
      <c r="AB2121" s="47" t="str">
        <f t="shared" si="245"/>
        <v/>
      </c>
      <c r="AC2121" s="47" t="str">
        <f t="shared" si="246"/>
        <v/>
      </c>
      <c r="AD2121" s="165" t="str">
        <f t="shared" si="247"/>
        <v/>
      </c>
    </row>
    <row r="2122" spans="1:30" ht="15" customHeight="1" x14ac:dyDescent="0.25">
      <c r="A2122" s="102" t="s">
        <v>2195</v>
      </c>
      <c r="E2122" s="47" t="s">
        <v>38</v>
      </c>
      <c r="F2122" s="25" t="s">
        <v>2111</v>
      </c>
      <c r="G2122" s="25" t="s">
        <v>11</v>
      </c>
      <c r="H2122" s="25" t="s">
        <v>2206</v>
      </c>
      <c r="I2122" s="25">
        <v>1</v>
      </c>
      <c r="J2122" s="25" t="s">
        <v>1145</v>
      </c>
      <c r="K2122" s="48" t="s">
        <v>1487</v>
      </c>
      <c r="M2122" s="48">
        <f>_xlfn.XLOOKUP(BASE!$A2854,dd_carteira_fundição!A:A,dd_carteira_fundição!G:G,"",0)</f>
        <v>1</v>
      </c>
      <c r="N2122" s="48" t="s">
        <v>1164</v>
      </c>
      <c r="R2122" s="47" t="s">
        <v>1690</v>
      </c>
      <c r="S2122" s="47" t="s">
        <v>175</v>
      </c>
      <c r="T2122" s="47">
        <v>151</v>
      </c>
      <c r="U2122" s="47" t="str">
        <f>IFERROR(INDEX('TAXA DE OCUP. RECUR.'!$F$1:$F$60, MATCH(T2122, 'TAXA DE OCUP. RECUR.'!$E$1:$E$60, 0)),"")</f>
        <v>MANDRILH. FISHER MILL - [151]</v>
      </c>
      <c r="V2122" s="53">
        <v>1.5545454545454545</v>
      </c>
      <c r="X2122" s="229"/>
      <c r="Y2122" s="229"/>
      <c r="Z2122" s="47">
        <f t="shared" si="248"/>
        <v>1</v>
      </c>
      <c r="AA2122" s="47" t="str">
        <f t="shared" si="249"/>
        <v/>
      </c>
      <c r="AB2122" s="47" t="str">
        <f t="shared" si="245"/>
        <v/>
      </c>
      <c r="AC2122" s="47" t="str">
        <f t="shared" si="246"/>
        <v/>
      </c>
      <c r="AD2122" s="165" t="str">
        <f t="shared" si="247"/>
        <v/>
      </c>
    </row>
    <row r="2123" spans="1:30" ht="15" customHeight="1" x14ac:dyDescent="0.25">
      <c r="A2123" s="102" t="s">
        <v>2195</v>
      </c>
      <c r="E2123" s="47" t="s">
        <v>38</v>
      </c>
      <c r="F2123" s="25" t="s">
        <v>2111</v>
      </c>
      <c r="G2123" s="25" t="s">
        <v>11</v>
      </c>
      <c r="H2123" s="25" t="s">
        <v>2206</v>
      </c>
      <c r="I2123" s="25">
        <v>1</v>
      </c>
      <c r="J2123" s="25" t="s">
        <v>1145</v>
      </c>
      <c r="K2123" s="48" t="s">
        <v>1487</v>
      </c>
      <c r="M2123" s="48">
        <f>_xlfn.XLOOKUP(BASE!$A2855,dd_carteira_fundição!A:A,dd_carteira_fundição!G:G,"",0)</f>
        <v>1</v>
      </c>
      <c r="N2123" s="48" t="s">
        <v>1164</v>
      </c>
      <c r="R2123" s="47" t="s">
        <v>1690</v>
      </c>
      <c r="S2123" s="47" t="s">
        <v>1208</v>
      </c>
      <c r="T2123" s="47">
        <v>560</v>
      </c>
      <c r="U2123" s="47" t="str">
        <f>IFERROR(INDEX('TAXA DE OCUP. RECUR.'!$F$1:$F$60, MATCH(T2123, 'TAXA DE OCUP. RECUR.'!$E$1:$E$60, 0)),"")</f>
        <v>FRESA DROPP HEINN - [560]</v>
      </c>
      <c r="V2123" s="53">
        <v>4.32</v>
      </c>
      <c r="X2123" s="229"/>
      <c r="Y2123" s="229"/>
      <c r="Z2123" s="47">
        <f t="shared" si="248"/>
        <v>1</v>
      </c>
      <c r="AA2123" s="47" t="str">
        <f t="shared" si="249"/>
        <v/>
      </c>
      <c r="AB2123" s="47" t="str">
        <f t="shared" si="245"/>
        <v/>
      </c>
      <c r="AC2123" s="47" t="str">
        <f t="shared" si="246"/>
        <v/>
      </c>
      <c r="AD2123" s="165" t="str">
        <f t="shared" si="247"/>
        <v/>
      </c>
    </row>
    <row r="2124" spans="1:30" ht="15" customHeight="1" x14ac:dyDescent="0.25">
      <c r="A2124" s="102" t="s">
        <v>2195</v>
      </c>
      <c r="E2124" s="47" t="s">
        <v>38</v>
      </c>
      <c r="F2124" s="25" t="s">
        <v>2111</v>
      </c>
      <c r="G2124" s="25" t="s">
        <v>11</v>
      </c>
      <c r="H2124" s="25" t="s">
        <v>2206</v>
      </c>
      <c r="I2124" s="25">
        <v>1</v>
      </c>
      <c r="J2124" s="25" t="s">
        <v>1145</v>
      </c>
      <c r="K2124" s="48" t="s">
        <v>1487</v>
      </c>
      <c r="M2124" s="48">
        <f>_xlfn.XLOOKUP(BASE!$A2856,dd_carteira_fundição!A:A,dd_carteira_fundição!G:G,"",0)</f>
        <v>1</v>
      </c>
      <c r="N2124" s="48" t="s">
        <v>1164</v>
      </c>
      <c r="R2124" s="47" t="s">
        <v>1690</v>
      </c>
      <c r="S2124" s="47" t="s">
        <v>176</v>
      </c>
      <c r="T2124" s="47">
        <v>112</v>
      </c>
      <c r="U2124" s="47" t="str">
        <f>IFERROR(INDEX('TAXA DE OCUP. RECUR.'!$F$1:$F$60, MATCH(T2124, 'TAXA DE OCUP. RECUR.'!$E$1:$E$60, 0)),"")</f>
        <v>FURADEIRA RADIAL  HCP - [112]</v>
      </c>
      <c r="V2124" s="53">
        <v>1.7928873642081193</v>
      </c>
      <c r="X2124" s="229"/>
      <c r="Y2124" s="229"/>
      <c r="Z2124" s="47">
        <f t="shared" si="248"/>
        <v>1</v>
      </c>
      <c r="AA2124" s="47" t="str">
        <f t="shared" si="249"/>
        <v/>
      </c>
      <c r="AB2124" s="47" t="str">
        <f t="shared" si="245"/>
        <v/>
      </c>
      <c r="AC2124" s="47" t="str">
        <f t="shared" si="246"/>
        <v/>
      </c>
      <c r="AD2124" s="165" t="str">
        <f t="shared" si="247"/>
        <v/>
      </c>
    </row>
    <row r="2125" spans="1:30" ht="15" customHeight="1" x14ac:dyDescent="0.25">
      <c r="A2125" s="102" t="s">
        <v>2195</v>
      </c>
      <c r="E2125" s="47" t="s">
        <v>38</v>
      </c>
      <c r="F2125" s="25" t="s">
        <v>2111</v>
      </c>
      <c r="G2125" s="25" t="s">
        <v>11</v>
      </c>
      <c r="H2125" s="25" t="s">
        <v>2206</v>
      </c>
      <c r="I2125" s="25">
        <v>1</v>
      </c>
      <c r="J2125" s="25" t="s">
        <v>1145</v>
      </c>
      <c r="K2125" s="48" t="s">
        <v>1487</v>
      </c>
      <c r="M2125" s="48">
        <f>_xlfn.XLOOKUP(BASE!$A2857,dd_carteira_fundição!A:A,dd_carteira_fundição!G:G,"",0)</f>
        <v>1</v>
      </c>
      <c r="N2125" s="48" t="s">
        <v>1164</v>
      </c>
      <c r="R2125" s="47" t="s">
        <v>158</v>
      </c>
      <c r="S2125" s="47" t="s">
        <v>158</v>
      </c>
      <c r="T2125" s="25">
        <v>2</v>
      </c>
      <c r="U2125" s="47" t="str">
        <f>IFERROR(INDEX('TAXA DE OCUP. RECUR.'!$F$1:$F$60, MATCH(T2125, 'TAXA DE OCUP. RECUR.'!$E$1:$E$60, 0)),"")</f>
        <v>EXPEDIÇÃO</v>
      </c>
      <c r="V2125" s="217">
        <v>1</v>
      </c>
      <c r="X2125" s="229" t="str">
        <f>_xlfn.XLOOKUP(H2125,'CARTEIRA GERAL - USI.'!J:J,'CARTEIRA GERAL - USI.'!O:O,"",0)</f>
        <v/>
      </c>
      <c r="Y2125" s="229"/>
      <c r="Z2125" s="47" t="str">
        <f t="shared" si="248"/>
        <v/>
      </c>
      <c r="AA2125" s="47" t="str">
        <f t="shared" si="249"/>
        <v/>
      </c>
      <c r="AB2125" s="47" t="str">
        <f t="shared" si="245"/>
        <v/>
      </c>
      <c r="AC2125" s="47" t="str">
        <f t="shared" si="246"/>
        <v/>
      </c>
      <c r="AD2125" s="165" t="str">
        <f t="shared" si="247"/>
        <v/>
      </c>
    </row>
    <row r="2126" spans="1:30" ht="15" customHeight="1" x14ac:dyDescent="0.25">
      <c r="A2126" s="102" t="s">
        <v>2196</v>
      </c>
      <c r="E2126" s="47" t="s">
        <v>38</v>
      </c>
      <c r="F2126" s="25" t="s">
        <v>2111</v>
      </c>
      <c r="G2126" s="25" t="s">
        <v>11</v>
      </c>
      <c r="H2126" s="25" t="s">
        <v>2206</v>
      </c>
      <c r="I2126" s="25">
        <v>1</v>
      </c>
      <c r="J2126" s="25" t="s">
        <v>1145</v>
      </c>
      <c r="K2126" s="48" t="s">
        <v>1487</v>
      </c>
      <c r="M2126" s="48">
        <f>_xlfn.XLOOKUP(BASE!$A2858,dd_carteira_fundição!A:A,dd_carteira_fundição!G:G,"",0)</f>
        <v>2</v>
      </c>
      <c r="N2126" s="48" t="s">
        <v>1164</v>
      </c>
      <c r="R2126" s="47" t="s">
        <v>1687</v>
      </c>
      <c r="S2126" s="47" t="s">
        <v>1156</v>
      </c>
      <c r="T2126" s="25">
        <v>1</v>
      </c>
      <c r="U2126" s="47" t="str">
        <f>IFERROR(INDEX('TAXA DE OCUP. RECUR.'!$F$1:$F$60, MATCH(T2126, 'TAXA DE OCUP. RECUR.'!$E$1:$E$60, 0)),"")</f>
        <v>FUNDIÇÃO MORENO</v>
      </c>
      <c r="V2126" s="217">
        <v>1</v>
      </c>
      <c r="X2126" s="229" t="str">
        <f>_xlfn.XLOOKUP(H2126,'CARTEIRA GERAL - USI.'!J:J,'CARTEIRA GERAL - USI.'!N:N,"",0)</f>
        <v/>
      </c>
      <c r="Y2126" s="229">
        <v>46174</v>
      </c>
      <c r="Z2126" s="47" t="str">
        <f t="shared" si="248"/>
        <v/>
      </c>
      <c r="AA2126" s="47">
        <f t="shared" si="249"/>
        <v>23</v>
      </c>
      <c r="AB2126" s="47" t="str">
        <f t="shared" si="245"/>
        <v/>
      </c>
      <c r="AC2126" s="47" t="str">
        <f t="shared" si="246"/>
        <v/>
      </c>
      <c r="AD2126" s="165">
        <f t="shared" si="247"/>
        <v>1</v>
      </c>
    </row>
    <row r="2127" spans="1:30" ht="15" customHeight="1" x14ac:dyDescent="0.25">
      <c r="A2127" s="102" t="s">
        <v>2196</v>
      </c>
      <c r="E2127" s="47" t="s">
        <v>38</v>
      </c>
      <c r="F2127" s="25" t="s">
        <v>2111</v>
      </c>
      <c r="G2127" s="25" t="s">
        <v>11</v>
      </c>
      <c r="H2127" s="25" t="s">
        <v>2206</v>
      </c>
      <c r="I2127" s="25">
        <v>1</v>
      </c>
      <c r="J2127" s="25" t="s">
        <v>1145</v>
      </c>
      <c r="K2127" s="48" t="s">
        <v>1487</v>
      </c>
      <c r="M2127" s="48">
        <f>_xlfn.XLOOKUP(BASE!$A2859,dd_carteira_fundição!A:A,dd_carteira_fundição!G:G,"",0)</f>
        <v>2</v>
      </c>
      <c r="N2127" s="48" t="s">
        <v>1164</v>
      </c>
      <c r="R2127" s="47" t="s">
        <v>1690</v>
      </c>
      <c r="S2127" s="47" t="s">
        <v>1207</v>
      </c>
      <c r="T2127" s="47">
        <v>106</v>
      </c>
      <c r="U2127" s="47" t="str">
        <f>IFERROR(INDEX('TAXA DE OCUP. RECUR.'!$F$1:$F$60, MATCH(T2127, 'TAXA DE OCUP. RECUR.'!$E$1:$E$60, 0)),"")</f>
        <v>PLAINA DE MESA POREBA - [106]</v>
      </c>
      <c r="V2127" s="53">
        <v>3.06</v>
      </c>
      <c r="X2127" s="229"/>
      <c r="Y2127" s="229"/>
      <c r="Z2127" s="47">
        <f t="shared" si="248"/>
        <v>1</v>
      </c>
      <c r="AA2127" s="47" t="str">
        <f t="shared" si="249"/>
        <v/>
      </c>
      <c r="AB2127" s="47" t="str">
        <f t="shared" si="245"/>
        <v/>
      </c>
      <c r="AC2127" s="47" t="str">
        <f t="shared" si="246"/>
        <v/>
      </c>
      <c r="AD2127" s="165" t="str">
        <f t="shared" si="247"/>
        <v/>
      </c>
    </row>
    <row r="2128" spans="1:30" ht="15" customHeight="1" x14ac:dyDescent="0.25">
      <c r="A2128" s="102" t="s">
        <v>2196</v>
      </c>
      <c r="E2128" s="47" t="s">
        <v>38</v>
      </c>
      <c r="F2128" s="25" t="s">
        <v>2111</v>
      </c>
      <c r="G2128" s="25" t="s">
        <v>11</v>
      </c>
      <c r="H2128" s="25" t="s">
        <v>2206</v>
      </c>
      <c r="I2128" s="25">
        <v>1</v>
      </c>
      <c r="J2128" s="25" t="s">
        <v>1145</v>
      </c>
      <c r="K2128" s="48" t="s">
        <v>1487</v>
      </c>
      <c r="M2128" s="48">
        <f>_xlfn.XLOOKUP(BASE!$A2860,dd_carteira_fundição!A:A,dd_carteira_fundição!G:G,"",0)</f>
        <v>2</v>
      </c>
      <c r="N2128" s="48" t="s">
        <v>1164</v>
      </c>
      <c r="R2128" s="47" t="s">
        <v>1690</v>
      </c>
      <c r="S2128" s="47" t="s">
        <v>175</v>
      </c>
      <c r="T2128" s="47">
        <v>151</v>
      </c>
      <c r="U2128" s="47" t="str">
        <f>IFERROR(INDEX('TAXA DE OCUP. RECUR.'!$F$1:$F$60, MATCH(T2128, 'TAXA DE OCUP. RECUR.'!$E$1:$E$60, 0)),"")</f>
        <v>MANDRILH. FISHER MILL - [151]</v>
      </c>
      <c r="V2128" s="53">
        <v>1.5545454545454545</v>
      </c>
      <c r="X2128" s="229"/>
      <c r="Y2128" s="229"/>
      <c r="Z2128" s="47">
        <f t="shared" si="248"/>
        <v>1</v>
      </c>
      <c r="AA2128" s="47" t="str">
        <f t="shared" si="249"/>
        <v/>
      </c>
      <c r="AB2128" s="47" t="str">
        <f t="shared" si="245"/>
        <v/>
      </c>
      <c r="AC2128" s="47" t="str">
        <f t="shared" si="246"/>
        <v/>
      </c>
      <c r="AD2128" s="165" t="str">
        <f t="shared" si="247"/>
        <v/>
      </c>
    </row>
    <row r="2129" spans="1:30" ht="15" customHeight="1" x14ac:dyDescent="0.25">
      <c r="A2129" s="102" t="s">
        <v>2196</v>
      </c>
      <c r="E2129" s="47" t="s">
        <v>38</v>
      </c>
      <c r="F2129" s="25" t="s">
        <v>2111</v>
      </c>
      <c r="G2129" s="25" t="s">
        <v>11</v>
      </c>
      <c r="H2129" s="25" t="s">
        <v>2206</v>
      </c>
      <c r="I2129" s="25">
        <v>1</v>
      </c>
      <c r="J2129" s="25" t="s">
        <v>1145</v>
      </c>
      <c r="K2129" s="48" t="s">
        <v>1487</v>
      </c>
      <c r="M2129" s="48">
        <f>_xlfn.XLOOKUP(BASE!$A2861,dd_carteira_fundição!A:A,dd_carteira_fundição!G:G,"",0)</f>
        <v>2</v>
      </c>
      <c r="N2129" s="48" t="s">
        <v>1164</v>
      </c>
      <c r="R2129" s="47" t="s">
        <v>1690</v>
      </c>
      <c r="S2129" s="47" t="s">
        <v>1208</v>
      </c>
      <c r="T2129" s="47">
        <v>560</v>
      </c>
      <c r="U2129" s="47" t="str">
        <f>IFERROR(INDEX('TAXA DE OCUP. RECUR.'!$F$1:$F$60, MATCH(T2129, 'TAXA DE OCUP. RECUR.'!$E$1:$E$60, 0)),"")</f>
        <v>FRESA DROPP HEINN - [560]</v>
      </c>
      <c r="V2129" s="53">
        <v>4.32</v>
      </c>
      <c r="X2129" s="229"/>
      <c r="Y2129" s="229"/>
      <c r="Z2129" s="47">
        <f t="shared" si="248"/>
        <v>1</v>
      </c>
      <c r="AA2129" s="47" t="str">
        <f t="shared" si="249"/>
        <v/>
      </c>
      <c r="AB2129" s="47" t="str">
        <f t="shared" si="245"/>
        <v/>
      </c>
      <c r="AC2129" s="47" t="str">
        <f t="shared" si="246"/>
        <v/>
      </c>
      <c r="AD2129" s="165" t="str">
        <f t="shared" si="247"/>
        <v/>
      </c>
    </row>
    <row r="2130" spans="1:30" ht="15" customHeight="1" x14ac:dyDescent="0.25">
      <c r="A2130" s="102" t="s">
        <v>2196</v>
      </c>
      <c r="E2130" s="47" t="s">
        <v>38</v>
      </c>
      <c r="F2130" s="25" t="s">
        <v>2111</v>
      </c>
      <c r="G2130" s="25" t="s">
        <v>11</v>
      </c>
      <c r="H2130" s="25" t="s">
        <v>2206</v>
      </c>
      <c r="I2130" s="25">
        <v>1</v>
      </c>
      <c r="J2130" s="25" t="s">
        <v>1145</v>
      </c>
      <c r="K2130" s="48" t="s">
        <v>1487</v>
      </c>
      <c r="M2130" s="48">
        <f>_xlfn.XLOOKUP(BASE!$A2862,dd_carteira_fundição!A:A,dd_carteira_fundição!G:G,"",0)</f>
        <v>2</v>
      </c>
      <c r="N2130" s="48" t="s">
        <v>1164</v>
      </c>
      <c r="R2130" s="47" t="s">
        <v>1690</v>
      </c>
      <c r="S2130" s="47" t="s">
        <v>176</v>
      </c>
      <c r="T2130" s="47">
        <v>112</v>
      </c>
      <c r="U2130" s="47" t="str">
        <f>IFERROR(INDEX('TAXA DE OCUP. RECUR.'!$F$1:$F$60, MATCH(T2130, 'TAXA DE OCUP. RECUR.'!$E$1:$E$60, 0)),"")</f>
        <v>FURADEIRA RADIAL  HCP - [112]</v>
      </c>
      <c r="V2130" s="53">
        <v>1.7928873642081193</v>
      </c>
      <c r="X2130" s="229"/>
      <c r="Y2130" s="229"/>
      <c r="Z2130" s="47">
        <f t="shared" si="248"/>
        <v>1</v>
      </c>
      <c r="AA2130" s="47" t="str">
        <f t="shared" si="249"/>
        <v/>
      </c>
      <c r="AB2130" s="47" t="str">
        <f t="shared" si="245"/>
        <v/>
      </c>
      <c r="AC2130" s="47" t="str">
        <f t="shared" si="246"/>
        <v/>
      </c>
      <c r="AD2130" s="165" t="str">
        <f t="shared" si="247"/>
        <v/>
      </c>
    </row>
    <row r="2131" spans="1:30" ht="15" customHeight="1" x14ac:dyDescent="0.25">
      <c r="A2131" s="102" t="s">
        <v>2196</v>
      </c>
      <c r="E2131" s="47" t="s">
        <v>38</v>
      </c>
      <c r="F2131" s="25" t="s">
        <v>2111</v>
      </c>
      <c r="G2131" s="25" t="s">
        <v>11</v>
      </c>
      <c r="H2131" s="25" t="s">
        <v>2206</v>
      </c>
      <c r="I2131" s="25">
        <v>1</v>
      </c>
      <c r="J2131" s="25" t="s">
        <v>1145</v>
      </c>
      <c r="K2131" s="48" t="s">
        <v>1487</v>
      </c>
      <c r="M2131" s="48">
        <f>_xlfn.XLOOKUP(BASE!$A2863,dd_carteira_fundição!A:A,dd_carteira_fundição!G:G,"",0)</f>
        <v>2</v>
      </c>
      <c r="N2131" s="48" t="s">
        <v>1164</v>
      </c>
      <c r="R2131" s="47" t="s">
        <v>158</v>
      </c>
      <c r="S2131" s="47" t="s">
        <v>158</v>
      </c>
      <c r="T2131" s="25">
        <v>2</v>
      </c>
      <c r="U2131" s="47" t="str">
        <f>IFERROR(INDEX('TAXA DE OCUP. RECUR.'!$F$1:$F$60, MATCH(T2131, 'TAXA DE OCUP. RECUR.'!$E$1:$E$60, 0)),"")</f>
        <v>EXPEDIÇÃO</v>
      </c>
      <c r="V2131" s="217">
        <v>1</v>
      </c>
      <c r="X2131" s="229" t="str">
        <f>_xlfn.XLOOKUP(H2131,'CARTEIRA GERAL - USI.'!J:J,'CARTEIRA GERAL - USI.'!O:O,"",0)</f>
        <v/>
      </c>
      <c r="Y2131" s="229"/>
      <c r="Z2131" s="47" t="str">
        <f t="shared" si="248"/>
        <v/>
      </c>
      <c r="AA2131" s="47" t="str">
        <f t="shared" si="249"/>
        <v/>
      </c>
      <c r="AB2131" s="47" t="str">
        <f t="shared" si="245"/>
        <v/>
      </c>
      <c r="AC2131" s="47" t="str">
        <f t="shared" si="246"/>
        <v/>
      </c>
      <c r="AD2131" s="165" t="str">
        <f t="shared" si="247"/>
        <v/>
      </c>
    </row>
    <row r="2132" spans="1:30" ht="15" customHeight="1" x14ac:dyDescent="0.25">
      <c r="A2132" s="102" t="s">
        <v>2197</v>
      </c>
      <c r="E2132" s="47" t="s">
        <v>38</v>
      </c>
      <c r="F2132" s="25" t="s">
        <v>2111</v>
      </c>
      <c r="G2132" s="25" t="s">
        <v>11</v>
      </c>
      <c r="H2132" s="25" t="s">
        <v>2206</v>
      </c>
      <c r="I2132" s="25">
        <v>1</v>
      </c>
      <c r="J2132" s="25" t="s">
        <v>1145</v>
      </c>
      <c r="K2132" s="48" t="s">
        <v>1487</v>
      </c>
      <c r="M2132" s="48">
        <f>_xlfn.XLOOKUP(BASE!$A2864,dd_carteira_fundição!A:A,dd_carteira_fundição!G:G,"",0)</f>
        <v>1</v>
      </c>
      <c r="N2132" s="48" t="s">
        <v>1164</v>
      </c>
      <c r="R2132" s="47" t="s">
        <v>1687</v>
      </c>
      <c r="S2132" s="47" t="s">
        <v>1156</v>
      </c>
      <c r="T2132" s="25">
        <v>1</v>
      </c>
      <c r="U2132" s="47" t="str">
        <f>IFERROR(INDEX('TAXA DE OCUP. RECUR.'!$F$1:$F$60, MATCH(T2132, 'TAXA DE OCUP. RECUR.'!$E$1:$E$60, 0)),"")</f>
        <v>FUNDIÇÃO MORENO</v>
      </c>
      <c r="V2132" s="217">
        <v>1</v>
      </c>
      <c r="X2132" s="229" t="str">
        <f>_xlfn.XLOOKUP(H2132,'CARTEIRA GERAL - USI.'!J:J,'CARTEIRA GERAL - USI.'!N:N,"",0)</f>
        <v/>
      </c>
      <c r="Y2132" s="229"/>
      <c r="Z2132" s="47" t="str">
        <f t="shared" si="248"/>
        <v/>
      </c>
      <c r="AA2132" s="47" t="str">
        <f t="shared" si="249"/>
        <v/>
      </c>
      <c r="AB2132" s="47" t="str">
        <f t="shared" si="245"/>
        <v/>
      </c>
      <c r="AC2132" s="47" t="str">
        <f t="shared" si="246"/>
        <v/>
      </c>
      <c r="AD2132" s="165" t="str">
        <f t="shared" si="247"/>
        <v/>
      </c>
    </row>
    <row r="2133" spans="1:30" ht="15" customHeight="1" x14ac:dyDescent="0.25">
      <c r="A2133" s="102" t="s">
        <v>2197</v>
      </c>
      <c r="E2133" s="47" t="s">
        <v>38</v>
      </c>
      <c r="F2133" s="25" t="s">
        <v>2111</v>
      </c>
      <c r="G2133" s="25" t="s">
        <v>11</v>
      </c>
      <c r="H2133" s="25" t="s">
        <v>2206</v>
      </c>
      <c r="I2133" s="25">
        <v>1</v>
      </c>
      <c r="J2133" s="25" t="s">
        <v>1145</v>
      </c>
      <c r="K2133" s="48" t="s">
        <v>1487</v>
      </c>
      <c r="M2133" s="48">
        <f>_xlfn.XLOOKUP(BASE!$A2865,dd_carteira_fundição!A:A,dd_carteira_fundição!G:G,"",0)</f>
        <v>1</v>
      </c>
      <c r="N2133" s="48" t="s">
        <v>1164</v>
      </c>
      <c r="R2133" s="47" t="s">
        <v>1690</v>
      </c>
      <c r="S2133" s="47" t="s">
        <v>1207</v>
      </c>
      <c r="T2133" s="47">
        <v>106</v>
      </c>
      <c r="U2133" s="47" t="str">
        <f>IFERROR(INDEX('TAXA DE OCUP. RECUR.'!$F$1:$F$60, MATCH(T2133, 'TAXA DE OCUP. RECUR.'!$E$1:$E$60, 0)),"")</f>
        <v>PLAINA DE MESA POREBA - [106]</v>
      </c>
      <c r="V2133" s="53">
        <v>3.06</v>
      </c>
      <c r="X2133" s="229"/>
      <c r="Y2133" s="229"/>
      <c r="Z2133" s="47">
        <f t="shared" si="248"/>
        <v>1</v>
      </c>
      <c r="AA2133" s="47" t="str">
        <f t="shared" si="249"/>
        <v/>
      </c>
      <c r="AB2133" s="47" t="str">
        <f t="shared" si="245"/>
        <v/>
      </c>
      <c r="AC2133" s="47" t="str">
        <f t="shared" si="246"/>
        <v/>
      </c>
      <c r="AD2133" s="165" t="str">
        <f t="shared" si="247"/>
        <v/>
      </c>
    </row>
    <row r="2134" spans="1:30" ht="15" customHeight="1" x14ac:dyDescent="0.25">
      <c r="A2134" s="102" t="s">
        <v>2197</v>
      </c>
      <c r="E2134" s="47" t="s">
        <v>38</v>
      </c>
      <c r="F2134" s="25" t="s">
        <v>2111</v>
      </c>
      <c r="G2134" s="25" t="s">
        <v>11</v>
      </c>
      <c r="H2134" s="25" t="s">
        <v>2206</v>
      </c>
      <c r="I2134" s="25">
        <v>1</v>
      </c>
      <c r="J2134" s="25" t="s">
        <v>1145</v>
      </c>
      <c r="K2134" s="48" t="s">
        <v>1487</v>
      </c>
      <c r="M2134" s="48">
        <f>_xlfn.XLOOKUP(BASE!$A2866,dd_carteira_fundição!A:A,dd_carteira_fundição!G:G,"",0)</f>
        <v>1</v>
      </c>
      <c r="N2134" s="48" t="s">
        <v>1164</v>
      </c>
      <c r="R2134" s="47" t="s">
        <v>1690</v>
      </c>
      <c r="S2134" s="47" t="s">
        <v>175</v>
      </c>
      <c r="T2134" s="47">
        <v>151</v>
      </c>
      <c r="U2134" s="47" t="str">
        <f>IFERROR(INDEX('TAXA DE OCUP. RECUR.'!$F$1:$F$60, MATCH(T2134, 'TAXA DE OCUP. RECUR.'!$E$1:$E$60, 0)),"")</f>
        <v>MANDRILH. FISHER MILL - [151]</v>
      </c>
      <c r="V2134" s="53">
        <v>1.5545454545454545</v>
      </c>
      <c r="X2134" s="229"/>
      <c r="Y2134" s="229"/>
      <c r="Z2134" s="47">
        <f t="shared" si="248"/>
        <v>1</v>
      </c>
      <c r="AA2134" s="47" t="str">
        <f t="shared" si="249"/>
        <v/>
      </c>
      <c r="AB2134" s="47" t="str">
        <f t="shared" si="245"/>
        <v/>
      </c>
      <c r="AC2134" s="47" t="str">
        <f t="shared" si="246"/>
        <v/>
      </c>
      <c r="AD2134" s="165" t="str">
        <f t="shared" si="247"/>
        <v/>
      </c>
    </row>
    <row r="2135" spans="1:30" ht="15" customHeight="1" x14ac:dyDescent="0.25">
      <c r="A2135" s="102" t="s">
        <v>2197</v>
      </c>
      <c r="E2135" s="47" t="s">
        <v>38</v>
      </c>
      <c r="F2135" s="25" t="s">
        <v>2111</v>
      </c>
      <c r="G2135" s="25" t="s">
        <v>11</v>
      </c>
      <c r="H2135" s="25" t="s">
        <v>2206</v>
      </c>
      <c r="I2135" s="25">
        <v>1</v>
      </c>
      <c r="J2135" s="25" t="s">
        <v>1145</v>
      </c>
      <c r="K2135" s="48" t="s">
        <v>1487</v>
      </c>
      <c r="M2135" s="48">
        <f>_xlfn.XLOOKUP(BASE!$A2867,dd_carteira_fundição!A:A,dd_carteira_fundição!G:G,"",0)</f>
        <v>1</v>
      </c>
      <c r="N2135" s="48" t="s">
        <v>1164</v>
      </c>
      <c r="R2135" s="47" t="s">
        <v>1690</v>
      </c>
      <c r="S2135" s="47" t="s">
        <v>1208</v>
      </c>
      <c r="T2135" s="47">
        <v>560</v>
      </c>
      <c r="U2135" s="47" t="str">
        <f>IFERROR(INDEX('TAXA DE OCUP. RECUR.'!$F$1:$F$60, MATCH(T2135, 'TAXA DE OCUP. RECUR.'!$E$1:$E$60, 0)),"")</f>
        <v>FRESA DROPP HEINN - [560]</v>
      </c>
      <c r="V2135" s="53">
        <v>4.32</v>
      </c>
      <c r="X2135" s="229"/>
      <c r="Y2135" s="229"/>
      <c r="Z2135" s="47">
        <f t="shared" si="248"/>
        <v>1</v>
      </c>
      <c r="AA2135" s="47" t="str">
        <f t="shared" si="249"/>
        <v/>
      </c>
      <c r="AB2135" s="47" t="str">
        <f t="shared" si="245"/>
        <v/>
      </c>
      <c r="AC2135" s="47" t="str">
        <f t="shared" si="246"/>
        <v/>
      </c>
      <c r="AD2135" s="165" t="str">
        <f t="shared" si="247"/>
        <v/>
      </c>
    </row>
    <row r="2136" spans="1:30" ht="15" customHeight="1" x14ac:dyDescent="0.25">
      <c r="A2136" s="102" t="s">
        <v>2197</v>
      </c>
      <c r="E2136" s="47" t="s">
        <v>38</v>
      </c>
      <c r="F2136" s="25" t="s">
        <v>2111</v>
      </c>
      <c r="G2136" s="25" t="s">
        <v>11</v>
      </c>
      <c r="H2136" s="25" t="s">
        <v>2206</v>
      </c>
      <c r="I2136" s="25">
        <v>1</v>
      </c>
      <c r="J2136" s="25" t="s">
        <v>1145</v>
      </c>
      <c r="K2136" s="48" t="s">
        <v>1487</v>
      </c>
      <c r="M2136" s="48">
        <f>_xlfn.XLOOKUP(BASE!$A2868,dd_carteira_fundição!A:A,dd_carteira_fundição!G:G,"",0)</f>
        <v>1</v>
      </c>
      <c r="N2136" s="48" t="s">
        <v>1164</v>
      </c>
      <c r="R2136" s="47" t="s">
        <v>1690</v>
      </c>
      <c r="S2136" s="47" t="s">
        <v>176</v>
      </c>
      <c r="T2136" s="47">
        <v>112</v>
      </c>
      <c r="U2136" s="47" t="str">
        <f>IFERROR(INDEX('TAXA DE OCUP. RECUR.'!$F$1:$F$60, MATCH(T2136, 'TAXA DE OCUP. RECUR.'!$E$1:$E$60, 0)),"")</f>
        <v>FURADEIRA RADIAL  HCP - [112]</v>
      </c>
      <c r="V2136" s="53">
        <v>1.7928873642081193</v>
      </c>
      <c r="X2136" s="229"/>
      <c r="Y2136" s="229"/>
      <c r="Z2136" s="47">
        <f t="shared" si="248"/>
        <v>1</v>
      </c>
      <c r="AA2136" s="47" t="str">
        <f t="shared" si="249"/>
        <v/>
      </c>
      <c r="AB2136" s="47" t="str">
        <f t="shared" si="245"/>
        <v/>
      </c>
      <c r="AC2136" s="47" t="str">
        <f t="shared" si="246"/>
        <v/>
      </c>
      <c r="AD2136" s="165" t="str">
        <f t="shared" si="247"/>
        <v/>
      </c>
    </row>
    <row r="2137" spans="1:30" ht="15" customHeight="1" x14ac:dyDescent="0.25">
      <c r="A2137" s="102" t="s">
        <v>2197</v>
      </c>
      <c r="E2137" s="47" t="s">
        <v>38</v>
      </c>
      <c r="F2137" s="25" t="s">
        <v>2111</v>
      </c>
      <c r="G2137" s="25" t="s">
        <v>11</v>
      </c>
      <c r="H2137" s="25" t="s">
        <v>2206</v>
      </c>
      <c r="I2137" s="25">
        <v>1</v>
      </c>
      <c r="J2137" s="25" t="s">
        <v>1145</v>
      </c>
      <c r="K2137" s="48" t="s">
        <v>1487</v>
      </c>
      <c r="M2137" s="48">
        <f>_xlfn.XLOOKUP(BASE!$A2869,dd_carteira_fundição!A:A,dd_carteira_fundição!G:G,"",0)</f>
        <v>1</v>
      </c>
      <c r="N2137" s="48" t="s">
        <v>1164</v>
      </c>
      <c r="R2137" s="47" t="s">
        <v>158</v>
      </c>
      <c r="S2137" s="47" t="s">
        <v>158</v>
      </c>
      <c r="T2137" s="25">
        <v>2</v>
      </c>
      <c r="U2137" s="47" t="str">
        <f>IFERROR(INDEX('TAXA DE OCUP. RECUR.'!$F$1:$F$60, MATCH(T2137, 'TAXA DE OCUP. RECUR.'!$E$1:$E$60, 0)),"")</f>
        <v>EXPEDIÇÃO</v>
      </c>
      <c r="V2137" s="217">
        <v>1</v>
      </c>
      <c r="X2137" s="229" t="str">
        <f>_xlfn.XLOOKUP(H2137,'CARTEIRA GERAL - USI.'!J:J,'CARTEIRA GERAL - USI.'!O:O,"",0)</f>
        <v/>
      </c>
      <c r="Y2137" s="229"/>
      <c r="Z2137" s="47" t="str">
        <f t="shared" si="248"/>
        <v/>
      </c>
      <c r="AA2137" s="47" t="str">
        <f t="shared" si="249"/>
        <v/>
      </c>
      <c r="AB2137" s="47" t="str">
        <f t="shared" si="245"/>
        <v/>
      </c>
      <c r="AC2137" s="47" t="str">
        <f t="shared" si="246"/>
        <v/>
      </c>
      <c r="AD2137" s="165" t="str">
        <f t="shared" si="247"/>
        <v/>
      </c>
    </row>
    <row r="2138" spans="1:30" ht="15" customHeight="1" x14ac:dyDescent="0.25">
      <c r="A2138" s="102" t="s">
        <v>2223</v>
      </c>
      <c r="E2138" s="25" t="s">
        <v>483</v>
      </c>
      <c r="F2138" s="25" t="s">
        <v>2112</v>
      </c>
      <c r="G2138" s="25" t="s">
        <v>11</v>
      </c>
      <c r="H2138" s="25" t="s">
        <v>2242</v>
      </c>
      <c r="I2138" s="25">
        <v>1</v>
      </c>
      <c r="J2138" s="25" t="s">
        <v>1145</v>
      </c>
      <c r="K2138" s="48" t="s">
        <v>1487</v>
      </c>
      <c r="M2138" s="48">
        <f>_xlfn.XLOOKUP(BASE!$A2870,dd_carteira_fundição!A:A,dd_carteira_fundição!G:G,"",0)</f>
        <v>2</v>
      </c>
      <c r="N2138" s="48" t="s">
        <v>1164</v>
      </c>
      <c r="R2138" s="47" t="s">
        <v>1687</v>
      </c>
      <c r="S2138" s="47" t="s">
        <v>1156</v>
      </c>
      <c r="T2138" s="25">
        <v>1</v>
      </c>
      <c r="U2138" s="47" t="str">
        <f>IFERROR(INDEX('TAXA DE OCUP. RECUR.'!$F$1:$F$60, MATCH(T2138, 'TAXA DE OCUP. RECUR.'!$E$1:$E$60, 0)),"")</f>
        <v>FUNDIÇÃO MORENO</v>
      </c>
      <c r="V2138" s="217">
        <v>1</v>
      </c>
      <c r="X2138" s="229" t="str">
        <f>_xlfn.XLOOKUP(H2138,'CARTEIRA GERAL - USI.'!J:J,'CARTEIRA GERAL - USI.'!N:N,"",0)</f>
        <v/>
      </c>
      <c r="Y2138" s="229"/>
      <c r="Z2138" s="47" t="str">
        <f t="shared" si="248"/>
        <v/>
      </c>
      <c r="AA2138" s="47" t="str">
        <f t="shared" si="249"/>
        <v/>
      </c>
      <c r="AB2138" s="47" t="str">
        <f t="shared" si="245"/>
        <v/>
      </c>
      <c r="AC2138" s="47" t="str">
        <f t="shared" si="246"/>
        <v/>
      </c>
      <c r="AD2138" s="165" t="str">
        <f t="shared" si="247"/>
        <v/>
      </c>
    </row>
    <row r="2139" spans="1:30" ht="15" customHeight="1" x14ac:dyDescent="0.25">
      <c r="A2139" s="102" t="s">
        <v>2223</v>
      </c>
      <c r="E2139" s="25" t="s">
        <v>483</v>
      </c>
      <c r="F2139" s="25" t="s">
        <v>2112</v>
      </c>
      <c r="G2139" s="25" t="s">
        <v>11</v>
      </c>
      <c r="H2139" s="25" t="s">
        <v>2242</v>
      </c>
      <c r="I2139" s="25">
        <v>1</v>
      </c>
      <c r="J2139" s="25" t="s">
        <v>1145</v>
      </c>
      <c r="K2139" s="48" t="s">
        <v>1487</v>
      </c>
      <c r="M2139" s="48">
        <f>_xlfn.XLOOKUP(BASE!$A2871,dd_carteira_fundição!A:A,dd_carteira_fundição!G:G,"",0)</f>
        <v>2</v>
      </c>
      <c r="N2139" s="48" t="s">
        <v>1164</v>
      </c>
      <c r="R2139" s="47" t="s">
        <v>1690</v>
      </c>
      <c r="S2139" s="47" t="s">
        <v>1207</v>
      </c>
      <c r="T2139" s="47">
        <v>106</v>
      </c>
      <c r="U2139" s="47" t="str">
        <f>IFERROR(INDEX('TAXA DE OCUP. RECUR.'!$F$1:$F$60, MATCH(T2139, 'TAXA DE OCUP. RECUR.'!$E$1:$E$60, 0)),"")</f>
        <v>PLAINA DE MESA POREBA - [106]</v>
      </c>
      <c r="V2139" s="53">
        <v>3.42</v>
      </c>
      <c r="X2139" s="229"/>
      <c r="Y2139" s="229"/>
      <c r="Z2139" s="47">
        <f t="shared" si="248"/>
        <v>1</v>
      </c>
      <c r="AA2139" s="47" t="str">
        <f t="shared" si="249"/>
        <v/>
      </c>
      <c r="AB2139" s="47" t="str">
        <f t="shared" si="245"/>
        <v/>
      </c>
      <c r="AC2139" s="47" t="str">
        <f t="shared" si="246"/>
        <v/>
      </c>
      <c r="AD2139" s="165" t="str">
        <f t="shared" si="247"/>
        <v/>
      </c>
    </row>
    <row r="2140" spans="1:30" ht="15" customHeight="1" x14ac:dyDescent="0.25">
      <c r="A2140" s="102" t="s">
        <v>2223</v>
      </c>
      <c r="E2140" s="25" t="s">
        <v>483</v>
      </c>
      <c r="F2140" s="25" t="s">
        <v>2112</v>
      </c>
      <c r="G2140" s="25" t="s">
        <v>11</v>
      </c>
      <c r="H2140" s="25" t="s">
        <v>2242</v>
      </c>
      <c r="I2140" s="25">
        <v>1</v>
      </c>
      <c r="J2140" s="25" t="s">
        <v>1145</v>
      </c>
      <c r="K2140" s="48" t="s">
        <v>1487</v>
      </c>
      <c r="M2140" s="48">
        <f>_xlfn.XLOOKUP(BASE!$A2872,dd_carteira_fundição!A:A,dd_carteira_fundição!G:G,"",0)</f>
        <v>2</v>
      </c>
      <c r="N2140" s="48" t="s">
        <v>1164</v>
      </c>
      <c r="R2140" s="47" t="s">
        <v>1690</v>
      </c>
      <c r="S2140" s="47" t="s">
        <v>175</v>
      </c>
      <c r="T2140" s="47">
        <v>151</v>
      </c>
      <c r="U2140" s="47" t="str">
        <f>IFERROR(INDEX('TAXA DE OCUP. RECUR.'!$F$1:$F$60, MATCH(T2140, 'TAXA DE OCUP. RECUR.'!$E$1:$E$60, 0)),"")</f>
        <v>MANDRILH. FISHER MILL - [151]</v>
      </c>
      <c r="V2140" s="53">
        <v>1.5545454545454545</v>
      </c>
      <c r="X2140" s="229"/>
      <c r="Y2140" s="229"/>
      <c r="Z2140" s="47">
        <f t="shared" si="248"/>
        <v>1</v>
      </c>
      <c r="AA2140" s="47" t="str">
        <f t="shared" si="249"/>
        <v/>
      </c>
      <c r="AB2140" s="47" t="str">
        <f t="shared" si="245"/>
        <v/>
      </c>
      <c r="AC2140" s="47" t="str">
        <f t="shared" si="246"/>
        <v/>
      </c>
      <c r="AD2140" s="165" t="str">
        <f t="shared" si="247"/>
        <v/>
      </c>
    </row>
    <row r="2141" spans="1:30" ht="15" customHeight="1" x14ac:dyDescent="0.25">
      <c r="A2141" s="102" t="s">
        <v>2223</v>
      </c>
      <c r="E2141" s="25" t="s">
        <v>483</v>
      </c>
      <c r="F2141" s="25" t="s">
        <v>2112</v>
      </c>
      <c r="G2141" s="25" t="s">
        <v>11</v>
      </c>
      <c r="H2141" s="25" t="s">
        <v>2242</v>
      </c>
      <c r="I2141" s="25">
        <v>1</v>
      </c>
      <c r="J2141" s="25" t="s">
        <v>1145</v>
      </c>
      <c r="K2141" s="48" t="s">
        <v>1487</v>
      </c>
      <c r="M2141" s="48">
        <f>_xlfn.XLOOKUP(BASE!$A2873,dd_carteira_fundição!A:A,dd_carteira_fundição!G:G,"",0)</f>
        <v>2</v>
      </c>
      <c r="N2141" s="48" t="s">
        <v>1164</v>
      </c>
      <c r="R2141" s="47" t="s">
        <v>1690</v>
      </c>
      <c r="S2141" s="47" t="s">
        <v>1208</v>
      </c>
      <c r="T2141" s="47">
        <v>560</v>
      </c>
      <c r="U2141" s="47" t="str">
        <f>IFERROR(INDEX('TAXA DE OCUP. RECUR.'!$F$1:$F$60, MATCH(T2141, 'TAXA DE OCUP. RECUR.'!$E$1:$E$60, 0)),"")</f>
        <v>FRESA DROPP HEINN - [560]</v>
      </c>
      <c r="V2141" s="53">
        <v>4.8600000000000003</v>
      </c>
      <c r="X2141" s="229"/>
      <c r="Y2141" s="229"/>
      <c r="Z2141" s="47">
        <f t="shared" si="248"/>
        <v>1</v>
      </c>
      <c r="AA2141" s="47" t="str">
        <f t="shared" si="249"/>
        <v/>
      </c>
      <c r="AB2141" s="47" t="str">
        <f t="shared" si="245"/>
        <v/>
      </c>
      <c r="AC2141" s="47" t="str">
        <f t="shared" si="246"/>
        <v/>
      </c>
      <c r="AD2141" s="165" t="str">
        <f t="shared" si="247"/>
        <v/>
      </c>
    </row>
    <row r="2142" spans="1:30" ht="15" customHeight="1" x14ac:dyDescent="0.25">
      <c r="A2142" s="102" t="s">
        <v>2223</v>
      </c>
      <c r="E2142" s="25" t="s">
        <v>483</v>
      </c>
      <c r="F2142" s="25" t="s">
        <v>2112</v>
      </c>
      <c r="G2142" s="25" t="s">
        <v>11</v>
      </c>
      <c r="H2142" s="25" t="s">
        <v>2242</v>
      </c>
      <c r="I2142" s="25">
        <v>1</v>
      </c>
      <c r="J2142" s="25" t="s">
        <v>1145</v>
      </c>
      <c r="K2142" s="48" t="s">
        <v>1487</v>
      </c>
      <c r="M2142" s="48">
        <f>_xlfn.XLOOKUP(BASE!$A2874,dd_carteira_fundição!A:A,dd_carteira_fundição!G:G,"",0)</f>
        <v>2</v>
      </c>
      <c r="N2142" s="48" t="s">
        <v>1164</v>
      </c>
      <c r="R2142" s="47" t="s">
        <v>1690</v>
      </c>
      <c r="S2142" s="47" t="s">
        <v>176</v>
      </c>
      <c r="T2142" s="47">
        <v>112</v>
      </c>
      <c r="U2142" s="47" t="str">
        <f>IFERROR(INDEX('TAXA DE OCUP. RECUR.'!$F$1:$F$60, MATCH(T2142, 'TAXA DE OCUP. RECUR.'!$E$1:$E$60, 0)),"")</f>
        <v>FURADEIRA RADIAL  HCP - [112]</v>
      </c>
      <c r="V2142" s="53">
        <v>1.9882142176481796</v>
      </c>
      <c r="X2142" s="229"/>
      <c r="Y2142" s="229"/>
      <c r="Z2142" s="47">
        <f t="shared" si="248"/>
        <v>1</v>
      </c>
      <c r="AA2142" s="47" t="str">
        <f t="shared" si="249"/>
        <v/>
      </c>
      <c r="AB2142" s="47" t="str">
        <f t="shared" si="245"/>
        <v/>
      </c>
      <c r="AC2142" s="47" t="str">
        <f t="shared" si="246"/>
        <v/>
      </c>
      <c r="AD2142" s="165" t="str">
        <f t="shared" si="247"/>
        <v/>
      </c>
    </row>
    <row r="2143" spans="1:30" ht="15" customHeight="1" x14ac:dyDescent="0.25">
      <c r="A2143" s="102" t="s">
        <v>2223</v>
      </c>
      <c r="E2143" s="25" t="s">
        <v>483</v>
      </c>
      <c r="F2143" s="25" t="s">
        <v>2112</v>
      </c>
      <c r="G2143" s="25" t="s">
        <v>11</v>
      </c>
      <c r="H2143" s="25" t="s">
        <v>2242</v>
      </c>
      <c r="I2143" s="25">
        <v>1</v>
      </c>
      <c r="J2143" s="25" t="s">
        <v>1145</v>
      </c>
      <c r="K2143" s="48" t="s">
        <v>1487</v>
      </c>
      <c r="M2143" s="48">
        <f>_xlfn.XLOOKUP(BASE!$A2875,dd_carteira_fundição!A:A,dd_carteira_fundição!G:G,"",0)</f>
        <v>2</v>
      </c>
      <c r="N2143" s="48" t="s">
        <v>1164</v>
      </c>
      <c r="R2143" s="47" t="s">
        <v>158</v>
      </c>
      <c r="S2143" s="47" t="s">
        <v>158</v>
      </c>
      <c r="T2143" s="25">
        <v>2</v>
      </c>
      <c r="U2143" s="47" t="str">
        <f>IFERROR(INDEX('TAXA DE OCUP. RECUR.'!$F$1:$F$60, MATCH(T2143, 'TAXA DE OCUP. RECUR.'!$E$1:$E$60, 0)),"")</f>
        <v>EXPEDIÇÃO</v>
      </c>
      <c r="V2143" s="217">
        <v>1</v>
      </c>
      <c r="X2143" s="229" t="str">
        <f>_xlfn.XLOOKUP(H2143,'CARTEIRA GERAL - USI.'!J:J,'CARTEIRA GERAL - USI.'!O:O,"",0)</f>
        <v/>
      </c>
      <c r="Y2143" s="229"/>
      <c r="Z2143" s="47" t="str">
        <f t="shared" si="248"/>
        <v/>
      </c>
      <c r="AA2143" s="47" t="str">
        <f t="shared" si="249"/>
        <v/>
      </c>
      <c r="AB2143" s="47" t="str">
        <f t="shared" si="245"/>
        <v/>
      </c>
      <c r="AC2143" s="47" t="str">
        <f t="shared" si="246"/>
        <v/>
      </c>
      <c r="AD2143" s="165" t="str">
        <f t="shared" si="247"/>
        <v/>
      </c>
    </row>
    <row r="2144" spans="1:30" ht="15" customHeight="1" x14ac:dyDescent="0.25">
      <c r="A2144" s="102" t="s">
        <v>2224</v>
      </c>
      <c r="E2144" s="25" t="s">
        <v>483</v>
      </c>
      <c r="F2144" s="25" t="s">
        <v>2112</v>
      </c>
      <c r="G2144" s="25" t="s">
        <v>11</v>
      </c>
      <c r="H2144" s="25" t="s">
        <v>2242</v>
      </c>
      <c r="I2144" s="25">
        <v>1</v>
      </c>
      <c r="J2144" s="25" t="s">
        <v>1145</v>
      </c>
      <c r="K2144" s="48" t="s">
        <v>1487</v>
      </c>
      <c r="M2144" s="48">
        <f>_xlfn.XLOOKUP(BASE!$A2876,dd_carteira_fundição!A:A,dd_carteira_fundição!G:G,"",0)</f>
        <v>3</v>
      </c>
      <c r="N2144" s="48" t="s">
        <v>1164</v>
      </c>
      <c r="R2144" s="47" t="s">
        <v>1687</v>
      </c>
      <c r="S2144" s="47" t="s">
        <v>1156</v>
      </c>
      <c r="T2144" s="25">
        <v>1</v>
      </c>
      <c r="U2144" s="47" t="str">
        <f>IFERROR(INDEX('TAXA DE OCUP. RECUR.'!$F$1:$F$60, MATCH(T2144, 'TAXA DE OCUP. RECUR.'!$E$1:$E$60, 0)),"")</f>
        <v>FUNDIÇÃO MORENO</v>
      </c>
      <c r="V2144" s="217">
        <v>1</v>
      </c>
      <c r="X2144" s="229" t="str">
        <f>_xlfn.XLOOKUP(H2144,'CARTEIRA GERAL - USI.'!J:J,'CARTEIRA GERAL - USI.'!N:N,"",0)</f>
        <v/>
      </c>
      <c r="Y2144" s="229"/>
      <c r="Z2144" s="47" t="str">
        <f t="shared" si="248"/>
        <v/>
      </c>
      <c r="AA2144" s="47" t="str">
        <f t="shared" si="249"/>
        <v/>
      </c>
      <c r="AB2144" s="47" t="str">
        <f t="shared" si="245"/>
        <v/>
      </c>
      <c r="AC2144" s="47" t="str">
        <f t="shared" si="246"/>
        <v/>
      </c>
      <c r="AD2144" s="165" t="str">
        <f t="shared" si="247"/>
        <v/>
      </c>
    </row>
    <row r="2145" spans="1:30" ht="15" customHeight="1" x14ac:dyDescent="0.25">
      <c r="A2145" s="102" t="s">
        <v>2224</v>
      </c>
      <c r="E2145" s="25" t="s">
        <v>483</v>
      </c>
      <c r="F2145" s="25" t="s">
        <v>2112</v>
      </c>
      <c r="G2145" s="25" t="s">
        <v>11</v>
      </c>
      <c r="H2145" s="25" t="s">
        <v>2242</v>
      </c>
      <c r="I2145" s="25">
        <v>1</v>
      </c>
      <c r="J2145" s="25" t="s">
        <v>1145</v>
      </c>
      <c r="K2145" s="48" t="s">
        <v>1487</v>
      </c>
      <c r="M2145" s="48">
        <f>_xlfn.XLOOKUP(BASE!$A2877,dd_carteira_fundição!A:A,dd_carteira_fundição!G:G,"",0)</f>
        <v>3</v>
      </c>
      <c r="N2145" s="48" t="s">
        <v>1164</v>
      </c>
      <c r="R2145" s="47" t="s">
        <v>1690</v>
      </c>
      <c r="S2145" s="47" t="s">
        <v>1207</v>
      </c>
      <c r="T2145" s="47">
        <v>106</v>
      </c>
      <c r="U2145" s="47" t="str">
        <f>IFERROR(INDEX('TAXA DE OCUP. RECUR.'!$F$1:$F$60, MATCH(T2145, 'TAXA DE OCUP. RECUR.'!$E$1:$E$60, 0)),"")</f>
        <v>PLAINA DE MESA POREBA - [106]</v>
      </c>
      <c r="V2145" s="53">
        <v>3.42</v>
      </c>
      <c r="X2145" s="229"/>
      <c r="Y2145" s="229"/>
      <c r="Z2145" s="47">
        <f t="shared" si="248"/>
        <v>1</v>
      </c>
      <c r="AA2145" s="47" t="str">
        <f t="shared" si="249"/>
        <v/>
      </c>
      <c r="AB2145" s="47" t="str">
        <f t="shared" si="245"/>
        <v/>
      </c>
      <c r="AC2145" s="47" t="str">
        <f t="shared" si="246"/>
        <v/>
      </c>
      <c r="AD2145" s="165" t="str">
        <f t="shared" si="247"/>
        <v/>
      </c>
    </row>
    <row r="2146" spans="1:30" ht="15" customHeight="1" x14ac:dyDescent="0.25">
      <c r="A2146" s="102" t="s">
        <v>2224</v>
      </c>
      <c r="E2146" s="25" t="s">
        <v>483</v>
      </c>
      <c r="F2146" s="25" t="s">
        <v>2112</v>
      </c>
      <c r="G2146" s="25" t="s">
        <v>11</v>
      </c>
      <c r="H2146" s="25" t="s">
        <v>2242</v>
      </c>
      <c r="I2146" s="25">
        <v>1</v>
      </c>
      <c r="J2146" s="25" t="s">
        <v>1145</v>
      </c>
      <c r="K2146" s="48" t="s">
        <v>1487</v>
      </c>
      <c r="M2146" s="48">
        <f>_xlfn.XLOOKUP(BASE!$A2878,dd_carteira_fundição!A:A,dd_carteira_fundição!G:G,"",0)</f>
        <v>3</v>
      </c>
      <c r="N2146" s="48" t="s">
        <v>1164</v>
      </c>
      <c r="R2146" s="47" t="s">
        <v>1690</v>
      </c>
      <c r="S2146" s="47" t="s">
        <v>175</v>
      </c>
      <c r="T2146" s="47">
        <v>151</v>
      </c>
      <c r="U2146" s="47" t="str">
        <f>IFERROR(INDEX('TAXA DE OCUP. RECUR.'!$F$1:$F$60, MATCH(T2146, 'TAXA DE OCUP. RECUR.'!$E$1:$E$60, 0)),"")</f>
        <v>MANDRILH. FISHER MILL - [151]</v>
      </c>
      <c r="V2146" s="53">
        <v>1.5545454545454545</v>
      </c>
      <c r="X2146" s="229"/>
      <c r="Y2146" s="229"/>
      <c r="Z2146" s="47">
        <f t="shared" si="248"/>
        <v>1</v>
      </c>
      <c r="AA2146" s="47" t="str">
        <f t="shared" si="249"/>
        <v/>
      </c>
      <c r="AB2146" s="47" t="str">
        <f t="shared" si="245"/>
        <v/>
      </c>
      <c r="AC2146" s="47" t="str">
        <f t="shared" si="246"/>
        <v/>
      </c>
      <c r="AD2146" s="165" t="str">
        <f t="shared" si="247"/>
        <v/>
      </c>
    </row>
    <row r="2147" spans="1:30" ht="15" customHeight="1" x14ac:dyDescent="0.25">
      <c r="A2147" s="102" t="s">
        <v>2224</v>
      </c>
      <c r="E2147" s="25" t="s">
        <v>483</v>
      </c>
      <c r="F2147" s="25" t="s">
        <v>2112</v>
      </c>
      <c r="G2147" s="25" t="s">
        <v>11</v>
      </c>
      <c r="H2147" s="25" t="s">
        <v>2242</v>
      </c>
      <c r="I2147" s="25">
        <v>1</v>
      </c>
      <c r="J2147" s="25" t="s">
        <v>1145</v>
      </c>
      <c r="K2147" s="48" t="s">
        <v>1487</v>
      </c>
      <c r="M2147" s="48">
        <f>_xlfn.XLOOKUP(BASE!$A2879,dd_carteira_fundição!A:A,dd_carteira_fundição!G:G,"",0)</f>
        <v>3</v>
      </c>
      <c r="N2147" s="48" t="s">
        <v>1164</v>
      </c>
      <c r="R2147" s="47" t="s">
        <v>1690</v>
      </c>
      <c r="S2147" s="47" t="s">
        <v>1208</v>
      </c>
      <c r="T2147" s="47">
        <v>560</v>
      </c>
      <c r="U2147" s="47" t="str">
        <f>IFERROR(INDEX('TAXA DE OCUP. RECUR.'!$F$1:$F$60, MATCH(T2147, 'TAXA DE OCUP. RECUR.'!$E$1:$E$60, 0)),"")</f>
        <v>FRESA DROPP HEINN - [560]</v>
      </c>
      <c r="V2147" s="53">
        <v>4.8600000000000003</v>
      </c>
      <c r="X2147" s="229"/>
      <c r="Y2147" s="229"/>
      <c r="Z2147" s="47">
        <f t="shared" si="248"/>
        <v>1</v>
      </c>
      <c r="AA2147" s="47" t="str">
        <f t="shared" si="249"/>
        <v/>
      </c>
      <c r="AB2147" s="47" t="str">
        <f t="shared" si="245"/>
        <v/>
      </c>
      <c r="AC2147" s="47" t="str">
        <f t="shared" si="246"/>
        <v/>
      </c>
      <c r="AD2147" s="165" t="str">
        <f t="shared" si="247"/>
        <v/>
      </c>
    </row>
    <row r="2148" spans="1:30" ht="15" customHeight="1" x14ac:dyDescent="0.25">
      <c r="A2148" s="102" t="s">
        <v>2224</v>
      </c>
      <c r="E2148" s="25" t="s">
        <v>483</v>
      </c>
      <c r="F2148" s="25" t="s">
        <v>2112</v>
      </c>
      <c r="G2148" s="25" t="s">
        <v>11</v>
      </c>
      <c r="H2148" s="25" t="s">
        <v>2242</v>
      </c>
      <c r="I2148" s="25">
        <v>1</v>
      </c>
      <c r="J2148" s="25" t="s">
        <v>1145</v>
      </c>
      <c r="K2148" s="48" t="s">
        <v>1487</v>
      </c>
      <c r="M2148" s="48">
        <f>_xlfn.XLOOKUP(BASE!$A2880,dd_carteira_fundição!A:A,dd_carteira_fundição!G:G,"",0)</f>
        <v>3</v>
      </c>
      <c r="N2148" s="48" t="s">
        <v>1164</v>
      </c>
      <c r="R2148" s="47" t="s">
        <v>1690</v>
      </c>
      <c r="S2148" s="47" t="s">
        <v>176</v>
      </c>
      <c r="T2148" s="47">
        <v>112</v>
      </c>
      <c r="U2148" s="47" t="str">
        <f>IFERROR(INDEX('TAXA DE OCUP. RECUR.'!$F$1:$F$60, MATCH(T2148, 'TAXA DE OCUP. RECUR.'!$E$1:$E$60, 0)),"")</f>
        <v>FURADEIRA RADIAL  HCP - [112]</v>
      </c>
      <c r="V2148" s="53">
        <v>1.9882142176481796</v>
      </c>
      <c r="X2148" s="229"/>
      <c r="Y2148" s="229"/>
      <c r="Z2148" s="47">
        <f t="shared" si="248"/>
        <v>1</v>
      </c>
      <c r="AA2148" s="47" t="str">
        <f t="shared" si="249"/>
        <v/>
      </c>
      <c r="AB2148" s="47" t="str">
        <f t="shared" si="245"/>
        <v/>
      </c>
      <c r="AC2148" s="47" t="str">
        <f t="shared" si="246"/>
        <v/>
      </c>
      <c r="AD2148" s="165" t="str">
        <f t="shared" si="247"/>
        <v/>
      </c>
    </row>
    <row r="2149" spans="1:30" ht="15" customHeight="1" x14ac:dyDescent="0.25">
      <c r="A2149" s="102" t="s">
        <v>2224</v>
      </c>
      <c r="E2149" s="25" t="s">
        <v>483</v>
      </c>
      <c r="F2149" s="25" t="s">
        <v>2112</v>
      </c>
      <c r="G2149" s="25" t="s">
        <v>11</v>
      </c>
      <c r="H2149" s="25" t="s">
        <v>2242</v>
      </c>
      <c r="I2149" s="25">
        <v>1</v>
      </c>
      <c r="J2149" s="25" t="s">
        <v>1145</v>
      </c>
      <c r="K2149" s="48" t="s">
        <v>1487</v>
      </c>
      <c r="M2149" s="48">
        <f>_xlfn.XLOOKUP(BASE!$A2881,dd_carteira_fundição!A:A,dd_carteira_fundição!G:G,"",0)</f>
        <v>3</v>
      </c>
      <c r="N2149" s="48" t="s">
        <v>1164</v>
      </c>
      <c r="R2149" s="47" t="s">
        <v>158</v>
      </c>
      <c r="S2149" s="47" t="s">
        <v>158</v>
      </c>
      <c r="T2149" s="25">
        <v>2</v>
      </c>
      <c r="U2149" s="47" t="str">
        <f>IFERROR(INDEX('TAXA DE OCUP. RECUR.'!$F$1:$F$60, MATCH(T2149, 'TAXA DE OCUP. RECUR.'!$E$1:$E$60, 0)),"")</f>
        <v>EXPEDIÇÃO</v>
      </c>
      <c r="V2149" s="217">
        <v>1</v>
      </c>
      <c r="X2149" s="229" t="str">
        <f>_xlfn.XLOOKUP(H2149,'CARTEIRA GERAL - USI.'!J:J,'CARTEIRA GERAL - USI.'!O:O,"",0)</f>
        <v/>
      </c>
      <c r="Y2149" s="229"/>
      <c r="Z2149" s="47" t="str">
        <f t="shared" si="248"/>
        <v/>
      </c>
      <c r="AA2149" s="47" t="str">
        <f t="shared" si="249"/>
        <v/>
      </c>
      <c r="AB2149" s="47" t="str">
        <f t="shared" si="245"/>
        <v/>
      </c>
      <c r="AC2149" s="47" t="str">
        <f t="shared" si="246"/>
        <v/>
      </c>
      <c r="AD2149" s="165" t="str">
        <f t="shared" si="247"/>
        <v/>
      </c>
    </row>
    <row r="2150" spans="1:30" ht="15" customHeight="1" x14ac:dyDescent="0.25">
      <c r="A2150" s="102" t="s">
        <v>2225</v>
      </c>
      <c r="E2150" s="25" t="s">
        <v>483</v>
      </c>
      <c r="F2150" s="25" t="s">
        <v>2112</v>
      </c>
      <c r="G2150" s="25" t="s">
        <v>11</v>
      </c>
      <c r="H2150" s="25" t="s">
        <v>2242</v>
      </c>
      <c r="I2150" s="25">
        <v>1</v>
      </c>
      <c r="J2150" s="25" t="s">
        <v>1145</v>
      </c>
      <c r="K2150" s="48" t="s">
        <v>1487</v>
      </c>
      <c r="M2150" s="48">
        <f>_xlfn.XLOOKUP(BASE!$A2882,dd_carteira_fundição!A:A,dd_carteira_fundição!G:G,"",0)</f>
        <v>4</v>
      </c>
      <c r="N2150" s="48" t="s">
        <v>1164</v>
      </c>
      <c r="R2150" s="47" t="s">
        <v>1687</v>
      </c>
      <c r="S2150" s="47" t="s">
        <v>1156</v>
      </c>
      <c r="T2150" s="25">
        <v>1</v>
      </c>
      <c r="U2150" s="47" t="str">
        <f>IFERROR(INDEX('TAXA DE OCUP. RECUR.'!$F$1:$F$60, MATCH(T2150, 'TAXA DE OCUP. RECUR.'!$E$1:$E$60, 0)),"")</f>
        <v>FUNDIÇÃO MORENO</v>
      </c>
      <c r="V2150" s="217">
        <v>1</v>
      </c>
      <c r="X2150" s="229" t="str">
        <f>_xlfn.XLOOKUP(H2150,'CARTEIRA GERAL - USI.'!J:J,'CARTEIRA GERAL - USI.'!N:N,"",0)</f>
        <v/>
      </c>
      <c r="Y2150" s="229"/>
      <c r="Z2150" s="47" t="str">
        <f t="shared" si="248"/>
        <v/>
      </c>
      <c r="AA2150" s="47" t="str">
        <f t="shared" si="249"/>
        <v/>
      </c>
      <c r="AB2150" s="47" t="str">
        <f t="shared" si="245"/>
        <v/>
      </c>
      <c r="AC2150" s="47" t="str">
        <f t="shared" si="246"/>
        <v/>
      </c>
      <c r="AD2150" s="165" t="str">
        <f t="shared" si="247"/>
        <v/>
      </c>
    </row>
    <row r="2151" spans="1:30" ht="15" customHeight="1" x14ac:dyDescent="0.25">
      <c r="A2151" s="102" t="s">
        <v>2225</v>
      </c>
      <c r="E2151" s="25" t="s">
        <v>483</v>
      </c>
      <c r="F2151" s="25" t="s">
        <v>2112</v>
      </c>
      <c r="G2151" s="25" t="s">
        <v>11</v>
      </c>
      <c r="H2151" s="25" t="s">
        <v>2242</v>
      </c>
      <c r="I2151" s="25">
        <v>1</v>
      </c>
      <c r="J2151" s="25" t="s">
        <v>1145</v>
      </c>
      <c r="K2151" s="48" t="s">
        <v>1487</v>
      </c>
      <c r="M2151" s="48">
        <f>_xlfn.XLOOKUP(BASE!$A2883,dd_carteira_fundição!A:A,dd_carteira_fundição!G:G,"",0)</f>
        <v>4</v>
      </c>
      <c r="N2151" s="48" t="s">
        <v>1164</v>
      </c>
      <c r="R2151" s="47" t="s">
        <v>1690</v>
      </c>
      <c r="S2151" s="47" t="s">
        <v>1207</v>
      </c>
      <c r="T2151" s="47">
        <v>106</v>
      </c>
      <c r="U2151" s="47" t="str">
        <f>IFERROR(INDEX('TAXA DE OCUP. RECUR.'!$F$1:$F$60, MATCH(T2151, 'TAXA DE OCUP. RECUR.'!$E$1:$E$60, 0)),"")</f>
        <v>PLAINA DE MESA POREBA - [106]</v>
      </c>
      <c r="V2151" s="53">
        <v>3.42</v>
      </c>
      <c r="X2151" s="229"/>
      <c r="Y2151" s="229"/>
      <c r="Z2151" s="47">
        <f t="shared" si="248"/>
        <v>1</v>
      </c>
      <c r="AA2151" s="47" t="str">
        <f t="shared" si="249"/>
        <v/>
      </c>
      <c r="AB2151" s="47" t="str">
        <f t="shared" si="245"/>
        <v/>
      </c>
      <c r="AC2151" s="47" t="str">
        <f t="shared" si="246"/>
        <v/>
      </c>
      <c r="AD2151" s="165" t="str">
        <f t="shared" si="247"/>
        <v/>
      </c>
    </row>
    <row r="2152" spans="1:30" ht="15" customHeight="1" x14ac:dyDescent="0.25">
      <c r="A2152" s="102" t="s">
        <v>2225</v>
      </c>
      <c r="E2152" s="25" t="s">
        <v>483</v>
      </c>
      <c r="F2152" s="25" t="s">
        <v>2112</v>
      </c>
      <c r="G2152" s="25" t="s">
        <v>11</v>
      </c>
      <c r="H2152" s="25" t="s">
        <v>2242</v>
      </c>
      <c r="I2152" s="25">
        <v>1</v>
      </c>
      <c r="J2152" s="25" t="s">
        <v>1145</v>
      </c>
      <c r="K2152" s="48" t="s">
        <v>1487</v>
      </c>
      <c r="M2152" s="48">
        <f>_xlfn.XLOOKUP(BASE!$A2884,dd_carteira_fundição!A:A,dd_carteira_fundição!G:G,"",0)</f>
        <v>4</v>
      </c>
      <c r="N2152" s="48" t="s">
        <v>1164</v>
      </c>
      <c r="R2152" s="47" t="s">
        <v>1690</v>
      </c>
      <c r="S2152" s="47" t="s">
        <v>175</v>
      </c>
      <c r="T2152" s="47">
        <v>151</v>
      </c>
      <c r="U2152" s="47" t="str">
        <f>IFERROR(INDEX('TAXA DE OCUP. RECUR.'!$F$1:$F$60, MATCH(T2152, 'TAXA DE OCUP. RECUR.'!$E$1:$E$60, 0)),"")</f>
        <v>MANDRILH. FISHER MILL - [151]</v>
      </c>
      <c r="V2152" s="53">
        <v>1.5545454545454545</v>
      </c>
      <c r="X2152" s="229"/>
      <c r="Y2152" s="229"/>
      <c r="Z2152" s="47">
        <f t="shared" si="248"/>
        <v>1</v>
      </c>
      <c r="AA2152" s="47" t="str">
        <f t="shared" si="249"/>
        <v/>
      </c>
      <c r="AB2152" s="47" t="str">
        <f t="shared" si="245"/>
        <v/>
      </c>
      <c r="AC2152" s="47" t="str">
        <f t="shared" si="246"/>
        <v/>
      </c>
      <c r="AD2152" s="165" t="str">
        <f t="shared" si="247"/>
        <v/>
      </c>
    </row>
    <row r="2153" spans="1:30" ht="15" customHeight="1" x14ac:dyDescent="0.25">
      <c r="A2153" s="102" t="s">
        <v>2225</v>
      </c>
      <c r="E2153" s="25" t="s">
        <v>483</v>
      </c>
      <c r="F2153" s="25" t="s">
        <v>2112</v>
      </c>
      <c r="G2153" s="25" t="s">
        <v>11</v>
      </c>
      <c r="H2153" s="25" t="s">
        <v>2242</v>
      </c>
      <c r="I2153" s="25">
        <v>1</v>
      </c>
      <c r="J2153" s="25" t="s">
        <v>1145</v>
      </c>
      <c r="K2153" s="48" t="s">
        <v>1487</v>
      </c>
      <c r="M2153" s="48">
        <f>_xlfn.XLOOKUP(BASE!$A2885,dd_carteira_fundição!A:A,dd_carteira_fundição!G:G,"",0)</f>
        <v>4</v>
      </c>
      <c r="N2153" s="48" t="s">
        <v>1164</v>
      </c>
      <c r="R2153" s="47" t="s">
        <v>1690</v>
      </c>
      <c r="S2153" s="47" t="s">
        <v>1208</v>
      </c>
      <c r="T2153" s="47">
        <v>560</v>
      </c>
      <c r="U2153" s="47" t="str">
        <f>IFERROR(INDEX('TAXA DE OCUP. RECUR.'!$F$1:$F$60, MATCH(T2153, 'TAXA DE OCUP. RECUR.'!$E$1:$E$60, 0)),"")</f>
        <v>FRESA DROPP HEINN - [560]</v>
      </c>
      <c r="V2153" s="53">
        <v>4.8600000000000003</v>
      </c>
      <c r="X2153" s="229"/>
      <c r="Y2153" s="229"/>
      <c r="Z2153" s="47">
        <f t="shared" si="248"/>
        <v>1</v>
      </c>
      <c r="AA2153" s="47" t="str">
        <f t="shared" si="249"/>
        <v/>
      </c>
      <c r="AB2153" s="47" t="str">
        <f t="shared" si="245"/>
        <v/>
      </c>
      <c r="AC2153" s="47" t="str">
        <f t="shared" si="246"/>
        <v/>
      </c>
      <c r="AD2153" s="165" t="str">
        <f t="shared" si="247"/>
        <v/>
      </c>
    </row>
    <row r="2154" spans="1:30" ht="15" customHeight="1" x14ac:dyDescent="0.25">
      <c r="A2154" s="102" t="s">
        <v>2225</v>
      </c>
      <c r="E2154" s="25" t="s">
        <v>483</v>
      </c>
      <c r="F2154" s="25" t="s">
        <v>2112</v>
      </c>
      <c r="G2154" s="25" t="s">
        <v>11</v>
      </c>
      <c r="H2154" s="25" t="s">
        <v>2242</v>
      </c>
      <c r="I2154" s="25">
        <v>1</v>
      </c>
      <c r="J2154" s="25" t="s">
        <v>1145</v>
      </c>
      <c r="K2154" s="48" t="s">
        <v>1487</v>
      </c>
      <c r="M2154" s="48">
        <f>_xlfn.XLOOKUP(BASE!$A2886,dd_carteira_fundição!A:A,dd_carteira_fundição!G:G,"",0)</f>
        <v>4</v>
      </c>
      <c r="N2154" s="48" t="s">
        <v>1164</v>
      </c>
      <c r="R2154" s="47" t="s">
        <v>1690</v>
      </c>
      <c r="S2154" s="47" t="s">
        <v>176</v>
      </c>
      <c r="T2154" s="47">
        <v>112</v>
      </c>
      <c r="U2154" s="47" t="str">
        <f>IFERROR(INDEX('TAXA DE OCUP. RECUR.'!$F$1:$F$60, MATCH(T2154, 'TAXA DE OCUP. RECUR.'!$E$1:$E$60, 0)),"")</f>
        <v>FURADEIRA RADIAL  HCP - [112]</v>
      </c>
      <c r="V2154" s="53">
        <v>1.9882142176481796</v>
      </c>
      <c r="X2154" s="229"/>
      <c r="Y2154" s="229"/>
      <c r="Z2154" s="47">
        <f t="shared" si="248"/>
        <v>1</v>
      </c>
      <c r="AA2154" s="47" t="str">
        <f t="shared" si="249"/>
        <v/>
      </c>
      <c r="AB2154" s="47" t="str">
        <f t="shared" si="245"/>
        <v/>
      </c>
      <c r="AC2154" s="47" t="str">
        <f t="shared" si="246"/>
        <v/>
      </c>
      <c r="AD2154" s="165" t="str">
        <f t="shared" si="247"/>
        <v/>
      </c>
    </row>
    <row r="2155" spans="1:30" ht="15" customHeight="1" x14ac:dyDescent="0.25">
      <c r="A2155" s="102" t="s">
        <v>2225</v>
      </c>
      <c r="E2155" s="25" t="s">
        <v>483</v>
      </c>
      <c r="F2155" s="25" t="s">
        <v>2112</v>
      </c>
      <c r="G2155" s="25" t="s">
        <v>11</v>
      </c>
      <c r="H2155" s="25" t="s">
        <v>2242</v>
      </c>
      <c r="I2155" s="25">
        <v>1</v>
      </c>
      <c r="J2155" s="25" t="s">
        <v>1145</v>
      </c>
      <c r="K2155" s="48" t="s">
        <v>1487</v>
      </c>
      <c r="M2155" s="48">
        <f>_xlfn.XLOOKUP(BASE!$A2887,dd_carteira_fundição!A:A,dd_carteira_fundição!G:G,"",0)</f>
        <v>4</v>
      </c>
      <c r="N2155" s="48" t="s">
        <v>1164</v>
      </c>
      <c r="R2155" s="47" t="s">
        <v>158</v>
      </c>
      <c r="S2155" s="47" t="s">
        <v>158</v>
      </c>
      <c r="T2155" s="25">
        <v>2</v>
      </c>
      <c r="U2155" s="47" t="str">
        <f>IFERROR(INDEX('TAXA DE OCUP. RECUR.'!$F$1:$F$60, MATCH(T2155, 'TAXA DE OCUP. RECUR.'!$E$1:$E$60, 0)),"")</f>
        <v>EXPEDIÇÃO</v>
      </c>
      <c r="V2155" s="217">
        <v>1</v>
      </c>
      <c r="X2155" s="229" t="str">
        <f>_xlfn.XLOOKUP(H2155,'CARTEIRA GERAL - USI.'!J:J,'CARTEIRA GERAL - USI.'!O:O,"",0)</f>
        <v/>
      </c>
      <c r="Y2155" s="229"/>
      <c r="Z2155" s="47" t="str">
        <f t="shared" si="248"/>
        <v/>
      </c>
      <c r="AA2155" s="47" t="str">
        <f t="shared" si="249"/>
        <v/>
      </c>
      <c r="AB2155" s="47" t="str">
        <f t="shared" si="245"/>
        <v/>
      </c>
      <c r="AC2155" s="47" t="str">
        <f t="shared" si="246"/>
        <v/>
      </c>
      <c r="AD2155" s="165" t="str">
        <f t="shared" si="247"/>
        <v/>
      </c>
    </row>
    <row r="2156" spans="1:30" ht="15" customHeight="1" x14ac:dyDescent="0.25">
      <c r="A2156" s="102" t="s">
        <v>2226</v>
      </c>
      <c r="E2156" s="25" t="s">
        <v>483</v>
      </c>
      <c r="F2156" s="25" t="s">
        <v>2112</v>
      </c>
      <c r="G2156" s="25" t="s">
        <v>11</v>
      </c>
      <c r="H2156" s="25" t="s">
        <v>2242</v>
      </c>
      <c r="I2156" s="25">
        <v>1</v>
      </c>
      <c r="J2156" s="25" t="s">
        <v>1145</v>
      </c>
      <c r="K2156" s="48" t="s">
        <v>1487</v>
      </c>
      <c r="M2156" s="48">
        <f>_xlfn.XLOOKUP(BASE!$A2888,dd_carteira_fundição!A:A,dd_carteira_fundição!G:G,"",0)</f>
        <v>1</v>
      </c>
      <c r="N2156" s="48" t="s">
        <v>1164</v>
      </c>
      <c r="R2156" s="47" t="s">
        <v>1687</v>
      </c>
      <c r="S2156" s="47" t="s">
        <v>1156</v>
      </c>
      <c r="T2156" s="25">
        <v>1</v>
      </c>
      <c r="U2156" s="47" t="str">
        <f>IFERROR(INDEX('TAXA DE OCUP. RECUR.'!$F$1:$F$60, MATCH(T2156, 'TAXA DE OCUP. RECUR.'!$E$1:$E$60, 0)),"")</f>
        <v>FUNDIÇÃO MORENO</v>
      </c>
      <c r="V2156" s="217">
        <v>1</v>
      </c>
      <c r="X2156" s="229" t="str">
        <f>_xlfn.XLOOKUP(H2156,'CARTEIRA GERAL - USI.'!J:J,'CARTEIRA GERAL - USI.'!N:N,"",0)</f>
        <v/>
      </c>
      <c r="Y2156" s="229"/>
      <c r="Z2156" s="47" t="str">
        <f t="shared" si="248"/>
        <v/>
      </c>
      <c r="AA2156" s="47" t="str">
        <f t="shared" si="249"/>
        <v/>
      </c>
      <c r="AB2156" s="47" t="str">
        <f t="shared" ref="AB2156:AB2219" si="250">IFERROR(IF(X2156="","",TEXT(X2156,"MMM")),"")</f>
        <v/>
      </c>
      <c r="AC2156" s="47" t="str">
        <f t="shared" ref="AC2156:AC2219" si="251">IFERROR(IF(X2156="","",TEXT(X2156,"AAAA")),"")</f>
        <v/>
      </c>
      <c r="AD2156" s="165" t="str">
        <f t="shared" si="247"/>
        <v/>
      </c>
    </row>
    <row r="2157" spans="1:30" ht="15" customHeight="1" x14ac:dyDescent="0.25">
      <c r="A2157" s="102" t="s">
        <v>2226</v>
      </c>
      <c r="E2157" s="25" t="s">
        <v>483</v>
      </c>
      <c r="F2157" s="25" t="s">
        <v>2112</v>
      </c>
      <c r="G2157" s="25" t="s">
        <v>11</v>
      </c>
      <c r="H2157" s="25" t="s">
        <v>2242</v>
      </c>
      <c r="I2157" s="25">
        <v>1</v>
      </c>
      <c r="J2157" s="25" t="s">
        <v>1145</v>
      </c>
      <c r="K2157" s="48" t="s">
        <v>1487</v>
      </c>
      <c r="M2157" s="48">
        <f>_xlfn.XLOOKUP(BASE!$A2889,dd_carteira_fundição!A:A,dd_carteira_fundição!G:G,"",0)</f>
        <v>1</v>
      </c>
      <c r="N2157" s="48" t="s">
        <v>1164</v>
      </c>
      <c r="R2157" s="47" t="s">
        <v>1690</v>
      </c>
      <c r="S2157" s="47" t="s">
        <v>1207</v>
      </c>
      <c r="T2157" s="47">
        <v>106</v>
      </c>
      <c r="U2157" s="47" t="str">
        <f>IFERROR(INDEX('TAXA DE OCUP. RECUR.'!$F$1:$F$60, MATCH(T2157, 'TAXA DE OCUP. RECUR.'!$E$1:$E$60, 0)),"")</f>
        <v>PLAINA DE MESA POREBA - [106]</v>
      </c>
      <c r="V2157" s="53">
        <v>3.42</v>
      </c>
      <c r="X2157" s="229"/>
      <c r="Y2157" s="229"/>
      <c r="Z2157" s="47">
        <f t="shared" si="248"/>
        <v>1</v>
      </c>
      <c r="AA2157" s="47" t="str">
        <f t="shared" si="249"/>
        <v/>
      </c>
      <c r="AB2157" s="47" t="str">
        <f t="shared" si="250"/>
        <v/>
      </c>
      <c r="AC2157" s="47" t="str">
        <f t="shared" si="251"/>
        <v/>
      </c>
      <c r="AD2157" s="165" t="str">
        <f t="shared" si="247"/>
        <v/>
      </c>
    </row>
    <row r="2158" spans="1:30" ht="15" customHeight="1" x14ac:dyDescent="0.25">
      <c r="A2158" s="102" t="s">
        <v>2226</v>
      </c>
      <c r="E2158" s="25" t="s">
        <v>483</v>
      </c>
      <c r="F2158" s="25" t="s">
        <v>2112</v>
      </c>
      <c r="G2158" s="25" t="s">
        <v>11</v>
      </c>
      <c r="H2158" s="25" t="s">
        <v>2242</v>
      </c>
      <c r="I2158" s="25">
        <v>1</v>
      </c>
      <c r="J2158" s="25" t="s">
        <v>1145</v>
      </c>
      <c r="K2158" s="48" t="s">
        <v>1487</v>
      </c>
      <c r="M2158" s="48">
        <f>_xlfn.XLOOKUP(BASE!$A2890,dd_carteira_fundição!A:A,dd_carteira_fundição!G:G,"",0)</f>
        <v>1</v>
      </c>
      <c r="N2158" s="48" t="s">
        <v>1164</v>
      </c>
      <c r="R2158" s="47" t="s">
        <v>1690</v>
      </c>
      <c r="S2158" s="47" t="s">
        <v>175</v>
      </c>
      <c r="T2158" s="47">
        <v>151</v>
      </c>
      <c r="U2158" s="47" t="str">
        <f>IFERROR(INDEX('TAXA DE OCUP. RECUR.'!$F$1:$F$60, MATCH(T2158, 'TAXA DE OCUP. RECUR.'!$E$1:$E$60, 0)),"")</f>
        <v>MANDRILH. FISHER MILL - [151]</v>
      </c>
      <c r="V2158" s="53">
        <v>1.5545454545454545</v>
      </c>
      <c r="X2158" s="229"/>
      <c r="Y2158" s="229"/>
      <c r="Z2158" s="47">
        <f t="shared" si="248"/>
        <v>1</v>
      </c>
      <c r="AA2158" s="47" t="str">
        <f t="shared" si="249"/>
        <v/>
      </c>
      <c r="AB2158" s="47" t="str">
        <f t="shared" si="250"/>
        <v/>
      </c>
      <c r="AC2158" s="47" t="str">
        <f t="shared" si="251"/>
        <v/>
      </c>
      <c r="AD2158" s="165" t="str">
        <f t="shared" si="247"/>
        <v/>
      </c>
    </row>
    <row r="2159" spans="1:30" ht="15" customHeight="1" x14ac:dyDescent="0.25">
      <c r="A2159" s="102" t="s">
        <v>2226</v>
      </c>
      <c r="E2159" s="25" t="s">
        <v>483</v>
      </c>
      <c r="F2159" s="25" t="s">
        <v>2112</v>
      </c>
      <c r="G2159" s="25" t="s">
        <v>11</v>
      </c>
      <c r="H2159" s="25" t="s">
        <v>2242</v>
      </c>
      <c r="I2159" s="25">
        <v>1</v>
      </c>
      <c r="J2159" s="25" t="s">
        <v>1145</v>
      </c>
      <c r="K2159" s="48" t="s">
        <v>1487</v>
      </c>
      <c r="M2159" s="48">
        <f>_xlfn.XLOOKUP(BASE!$A2891,dd_carteira_fundição!A:A,dd_carteira_fundição!G:G,"",0)</f>
        <v>1</v>
      </c>
      <c r="N2159" s="48" t="s">
        <v>1164</v>
      </c>
      <c r="R2159" s="47" t="s">
        <v>1690</v>
      </c>
      <c r="S2159" s="47" t="s">
        <v>1208</v>
      </c>
      <c r="T2159" s="47">
        <v>560</v>
      </c>
      <c r="U2159" s="47" t="str">
        <f>IFERROR(INDEX('TAXA DE OCUP. RECUR.'!$F$1:$F$60, MATCH(T2159, 'TAXA DE OCUP. RECUR.'!$E$1:$E$60, 0)),"")</f>
        <v>FRESA DROPP HEINN - [560]</v>
      </c>
      <c r="V2159" s="53">
        <v>4.8600000000000003</v>
      </c>
      <c r="X2159" s="229"/>
      <c r="Y2159" s="229"/>
      <c r="Z2159" s="47">
        <f t="shared" si="248"/>
        <v>1</v>
      </c>
      <c r="AA2159" s="47" t="str">
        <f t="shared" si="249"/>
        <v/>
      </c>
      <c r="AB2159" s="47" t="str">
        <f t="shared" si="250"/>
        <v/>
      </c>
      <c r="AC2159" s="47" t="str">
        <f t="shared" si="251"/>
        <v/>
      </c>
      <c r="AD2159" s="165" t="str">
        <f t="shared" si="247"/>
        <v/>
      </c>
    </row>
    <row r="2160" spans="1:30" ht="15" customHeight="1" x14ac:dyDescent="0.25">
      <c r="A2160" s="102" t="s">
        <v>2226</v>
      </c>
      <c r="E2160" s="25" t="s">
        <v>483</v>
      </c>
      <c r="F2160" s="25" t="s">
        <v>2112</v>
      </c>
      <c r="G2160" s="25" t="s">
        <v>11</v>
      </c>
      <c r="H2160" s="25" t="s">
        <v>2242</v>
      </c>
      <c r="I2160" s="25">
        <v>1</v>
      </c>
      <c r="J2160" s="25" t="s">
        <v>1145</v>
      </c>
      <c r="K2160" s="48" t="s">
        <v>1487</v>
      </c>
      <c r="M2160" s="48">
        <f>_xlfn.XLOOKUP(BASE!$A2892,dd_carteira_fundição!A:A,dd_carteira_fundição!G:G,"",0)</f>
        <v>1</v>
      </c>
      <c r="N2160" s="48" t="s">
        <v>1164</v>
      </c>
      <c r="R2160" s="47" t="s">
        <v>1690</v>
      </c>
      <c r="S2160" s="47" t="s">
        <v>176</v>
      </c>
      <c r="T2160" s="47">
        <v>112</v>
      </c>
      <c r="U2160" s="47" t="str">
        <f>IFERROR(INDEX('TAXA DE OCUP. RECUR.'!$F$1:$F$60, MATCH(T2160, 'TAXA DE OCUP. RECUR.'!$E$1:$E$60, 0)),"")</f>
        <v>FURADEIRA RADIAL  HCP - [112]</v>
      </c>
      <c r="V2160" s="53">
        <v>1.9882142176481796</v>
      </c>
      <c r="X2160" s="229"/>
      <c r="Y2160" s="229"/>
      <c r="Z2160" s="47">
        <f t="shared" si="248"/>
        <v>1</v>
      </c>
      <c r="AA2160" s="47" t="str">
        <f t="shared" si="249"/>
        <v/>
      </c>
      <c r="AB2160" s="47" t="str">
        <f t="shared" si="250"/>
        <v/>
      </c>
      <c r="AC2160" s="47" t="str">
        <f t="shared" si="251"/>
        <v/>
      </c>
      <c r="AD2160" s="165" t="str">
        <f t="shared" si="247"/>
        <v/>
      </c>
    </row>
    <row r="2161" spans="1:30" ht="15" customHeight="1" x14ac:dyDescent="0.25">
      <c r="A2161" s="102" t="s">
        <v>2226</v>
      </c>
      <c r="E2161" s="25" t="s">
        <v>483</v>
      </c>
      <c r="F2161" s="25" t="s">
        <v>2112</v>
      </c>
      <c r="G2161" s="25" t="s">
        <v>11</v>
      </c>
      <c r="H2161" s="25" t="s">
        <v>2242</v>
      </c>
      <c r="I2161" s="25">
        <v>1</v>
      </c>
      <c r="J2161" s="25" t="s">
        <v>1145</v>
      </c>
      <c r="K2161" s="48" t="s">
        <v>1487</v>
      </c>
      <c r="M2161" s="48">
        <f>_xlfn.XLOOKUP(BASE!$A2893,dd_carteira_fundição!A:A,dd_carteira_fundição!G:G,"",0)</f>
        <v>1</v>
      </c>
      <c r="N2161" s="48" t="s">
        <v>1164</v>
      </c>
      <c r="R2161" s="47" t="s">
        <v>158</v>
      </c>
      <c r="S2161" s="47" t="s">
        <v>158</v>
      </c>
      <c r="T2161" s="25">
        <v>2</v>
      </c>
      <c r="U2161" s="47" t="str">
        <f>IFERROR(INDEX('TAXA DE OCUP. RECUR.'!$F$1:$F$60, MATCH(T2161, 'TAXA DE OCUP. RECUR.'!$E$1:$E$60, 0)),"")</f>
        <v>EXPEDIÇÃO</v>
      </c>
      <c r="V2161" s="217">
        <v>1</v>
      </c>
      <c r="X2161" s="229" t="str">
        <f>_xlfn.XLOOKUP(H2161,'CARTEIRA GERAL - USI.'!J:J,'CARTEIRA GERAL - USI.'!O:O,"",0)</f>
        <v/>
      </c>
      <c r="Y2161" s="229"/>
      <c r="Z2161" s="47" t="str">
        <f t="shared" si="248"/>
        <v/>
      </c>
      <c r="AA2161" s="47" t="str">
        <f t="shared" si="249"/>
        <v/>
      </c>
      <c r="AB2161" s="47" t="str">
        <f t="shared" si="250"/>
        <v/>
      </c>
      <c r="AC2161" s="47" t="str">
        <f t="shared" si="251"/>
        <v/>
      </c>
      <c r="AD2161" s="165" t="str">
        <f t="shared" si="247"/>
        <v/>
      </c>
    </row>
    <row r="2162" spans="1:30" ht="15" customHeight="1" x14ac:dyDescent="0.25">
      <c r="A2162" s="102" t="s">
        <v>2227</v>
      </c>
      <c r="E2162" s="25" t="s">
        <v>483</v>
      </c>
      <c r="F2162" s="25" t="s">
        <v>2112</v>
      </c>
      <c r="G2162" s="25" t="s">
        <v>11</v>
      </c>
      <c r="H2162" s="25" t="s">
        <v>2242</v>
      </c>
      <c r="I2162" s="25">
        <v>1</v>
      </c>
      <c r="J2162" s="25" t="s">
        <v>1145</v>
      </c>
      <c r="K2162" s="48" t="s">
        <v>1487</v>
      </c>
      <c r="M2162" s="48">
        <f>_xlfn.XLOOKUP(BASE!$A2894,dd_carteira_fundição!A:A,dd_carteira_fundição!G:G,"",0)</f>
        <v>1</v>
      </c>
      <c r="N2162" s="48" t="s">
        <v>1164</v>
      </c>
      <c r="R2162" s="47" t="s">
        <v>1687</v>
      </c>
      <c r="S2162" s="47" t="s">
        <v>1156</v>
      </c>
      <c r="T2162" s="25">
        <v>1</v>
      </c>
      <c r="U2162" s="47" t="str">
        <f>IFERROR(INDEX('TAXA DE OCUP. RECUR.'!$F$1:$F$60, MATCH(T2162, 'TAXA DE OCUP. RECUR.'!$E$1:$E$60, 0)),"")</f>
        <v>FUNDIÇÃO MORENO</v>
      </c>
      <c r="V2162" s="217">
        <v>1</v>
      </c>
      <c r="X2162" s="229" t="str">
        <f>_xlfn.XLOOKUP(H2162,'CARTEIRA GERAL - USI.'!J:J,'CARTEIRA GERAL - USI.'!N:N,"",0)</f>
        <v/>
      </c>
      <c r="Y2162" s="229"/>
      <c r="Z2162" s="47" t="str">
        <f t="shared" si="248"/>
        <v/>
      </c>
      <c r="AA2162" s="47" t="str">
        <f t="shared" si="249"/>
        <v/>
      </c>
      <c r="AB2162" s="47" t="str">
        <f t="shared" si="250"/>
        <v/>
      </c>
      <c r="AC2162" s="47" t="str">
        <f t="shared" si="251"/>
        <v/>
      </c>
      <c r="AD2162" s="165" t="str">
        <f t="shared" si="247"/>
        <v/>
      </c>
    </row>
    <row r="2163" spans="1:30" ht="15" customHeight="1" x14ac:dyDescent="0.25">
      <c r="A2163" s="102" t="s">
        <v>2227</v>
      </c>
      <c r="E2163" s="25" t="s">
        <v>483</v>
      </c>
      <c r="F2163" s="25" t="s">
        <v>2112</v>
      </c>
      <c r="G2163" s="25" t="s">
        <v>11</v>
      </c>
      <c r="H2163" s="25" t="s">
        <v>2242</v>
      </c>
      <c r="I2163" s="25">
        <v>1</v>
      </c>
      <c r="J2163" s="25" t="s">
        <v>1145</v>
      </c>
      <c r="K2163" s="48" t="s">
        <v>1487</v>
      </c>
      <c r="M2163" s="48">
        <f>_xlfn.XLOOKUP(BASE!$A2895,dd_carteira_fundição!A:A,dd_carteira_fundição!G:G,"",0)</f>
        <v>1</v>
      </c>
      <c r="N2163" s="48" t="s">
        <v>1164</v>
      </c>
      <c r="R2163" s="47" t="s">
        <v>1690</v>
      </c>
      <c r="S2163" s="47" t="s">
        <v>1207</v>
      </c>
      <c r="T2163" s="47">
        <v>106</v>
      </c>
      <c r="U2163" s="47" t="str">
        <f>IFERROR(INDEX('TAXA DE OCUP. RECUR.'!$F$1:$F$60, MATCH(T2163, 'TAXA DE OCUP. RECUR.'!$E$1:$E$60, 0)),"")</f>
        <v>PLAINA DE MESA POREBA - [106]</v>
      </c>
      <c r="V2163" s="53">
        <v>3.42</v>
      </c>
      <c r="X2163" s="229"/>
      <c r="Y2163" s="229"/>
      <c r="Z2163" s="47">
        <f t="shared" si="248"/>
        <v>1</v>
      </c>
      <c r="AA2163" s="47" t="str">
        <f t="shared" si="249"/>
        <v/>
      </c>
      <c r="AB2163" s="47" t="str">
        <f t="shared" si="250"/>
        <v/>
      </c>
      <c r="AC2163" s="47" t="str">
        <f t="shared" si="251"/>
        <v/>
      </c>
      <c r="AD2163" s="165" t="str">
        <f t="shared" si="247"/>
        <v/>
      </c>
    </row>
    <row r="2164" spans="1:30" ht="15" customHeight="1" x14ac:dyDescent="0.25">
      <c r="A2164" s="102" t="s">
        <v>2227</v>
      </c>
      <c r="E2164" s="25" t="s">
        <v>483</v>
      </c>
      <c r="F2164" s="25" t="s">
        <v>2112</v>
      </c>
      <c r="G2164" s="25" t="s">
        <v>11</v>
      </c>
      <c r="H2164" s="25" t="s">
        <v>2242</v>
      </c>
      <c r="I2164" s="25">
        <v>1</v>
      </c>
      <c r="J2164" s="25" t="s">
        <v>1145</v>
      </c>
      <c r="K2164" s="48" t="s">
        <v>1487</v>
      </c>
      <c r="M2164" s="48">
        <f>_xlfn.XLOOKUP(BASE!$A2896,dd_carteira_fundição!A:A,dd_carteira_fundição!G:G,"",0)</f>
        <v>1</v>
      </c>
      <c r="N2164" s="48" t="s">
        <v>1164</v>
      </c>
      <c r="R2164" s="47" t="s">
        <v>1690</v>
      </c>
      <c r="S2164" s="47" t="s">
        <v>175</v>
      </c>
      <c r="T2164" s="47">
        <v>151</v>
      </c>
      <c r="U2164" s="47" t="str">
        <f>IFERROR(INDEX('TAXA DE OCUP. RECUR.'!$F$1:$F$60, MATCH(T2164, 'TAXA DE OCUP. RECUR.'!$E$1:$E$60, 0)),"")</f>
        <v>MANDRILH. FISHER MILL - [151]</v>
      </c>
      <c r="V2164" s="53">
        <v>1.5545454545454545</v>
      </c>
      <c r="X2164" s="229"/>
      <c r="Y2164" s="229"/>
      <c r="Z2164" s="47">
        <f t="shared" si="248"/>
        <v>1</v>
      </c>
      <c r="AA2164" s="47" t="str">
        <f t="shared" si="249"/>
        <v/>
      </c>
      <c r="AB2164" s="47" t="str">
        <f t="shared" si="250"/>
        <v/>
      </c>
      <c r="AC2164" s="47" t="str">
        <f t="shared" si="251"/>
        <v/>
      </c>
      <c r="AD2164" s="165" t="str">
        <f t="shared" si="247"/>
        <v/>
      </c>
    </row>
    <row r="2165" spans="1:30" ht="15" customHeight="1" x14ac:dyDescent="0.25">
      <c r="A2165" s="102" t="s">
        <v>2227</v>
      </c>
      <c r="E2165" s="25" t="s">
        <v>483</v>
      </c>
      <c r="F2165" s="25" t="s">
        <v>2112</v>
      </c>
      <c r="G2165" s="25" t="s">
        <v>11</v>
      </c>
      <c r="H2165" s="25" t="s">
        <v>2242</v>
      </c>
      <c r="I2165" s="25">
        <v>1</v>
      </c>
      <c r="J2165" s="25" t="s">
        <v>1145</v>
      </c>
      <c r="K2165" s="48" t="s">
        <v>1487</v>
      </c>
      <c r="M2165" s="48">
        <f>_xlfn.XLOOKUP(BASE!$A2897,dd_carteira_fundição!A:A,dd_carteira_fundição!G:G,"",0)</f>
        <v>1</v>
      </c>
      <c r="N2165" s="48" t="s">
        <v>1164</v>
      </c>
      <c r="R2165" s="47" t="s">
        <v>1690</v>
      </c>
      <c r="S2165" s="47" t="s">
        <v>1208</v>
      </c>
      <c r="T2165" s="47">
        <v>560</v>
      </c>
      <c r="U2165" s="47" t="str">
        <f>IFERROR(INDEX('TAXA DE OCUP. RECUR.'!$F$1:$F$60, MATCH(T2165, 'TAXA DE OCUP. RECUR.'!$E$1:$E$60, 0)),"")</f>
        <v>FRESA DROPP HEINN - [560]</v>
      </c>
      <c r="V2165" s="53">
        <v>4.8600000000000003</v>
      </c>
      <c r="X2165" s="229"/>
      <c r="Y2165" s="229"/>
      <c r="Z2165" s="47">
        <f t="shared" si="248"/>
        <v>1</v>
      </c>
      <c r="AA2165" s="47" t="str">
        <f t="shared" si="249"/>
        <v/>
      </c>
      <c r="AB2165" s="47" t="str">
        <f t="shared" si="250"/>
        <v/>
      </c>
      <c r="AC2165" s="47" t="str">
        <f t="shared" si="251"/>
        <v/>
      </c>
      <c r="AD2165" s="165" t="str">
        <f t="shared" si="247"/>
        <v/>
      </c>
    </row>
    <row r="2166" spans="1:30" ht="15" customHeight="1" x14ac:dyDescent="0.25">
      <c r="A2166" s="102" t="s">
        <v>2227</v>
      </c>
      <c r="E2166" s="25" t="s">
        <v>483</v>
      </c>
      <c r="F2166" s="25" t="s">
        <v>2112</v>
      </c>
      <c r="G2166" s="25" t="s">
        <v>11</v>
      </c>
      <c r="H2166" s="25" t="s">
        <v>2242</v>
      </c>
      <c r="I2166" s="25">
        <v>1</v>
      </c>
      <c r="J2166" s="25" t="s">
        <v>1145</v>
      </c>
      <c r="K2166" s="48" t="s">
        <v>1487</v>
      </c>
      <c r="M2166" s="48">
        <f>_xlfn.XLOOKUP(BASE!$A2898,dd_carteira_fundição!A:A,dd_carteira_fundição!G:G,"",0)</f>
        <v>1</v>
      </c>
      <c r="N2166" s="48" t="s">
        <v>1164</v>
      </c>
      <c r="R2166" s="47" t="s">
        <v>1690</v>
      </c>
      <c r="S2166" s="47" t="s">
        <v>176</v>
      </c>
      <c r="T2166" s="47">
        <v>112</v>
      </c>
      <c r="U2166" s="47" t="str">
        <f>IFERROR(INDEX('TAXA DE OCUP. RECUR.'!$F$1:$F$60, MATCH(T2166, 'TAXA DE OCUP. RECUR.'!$E$1:$E$60, 0)),"")</f>
        <v>FURADEIRA RADIAL  HCP - [112]</v>
      </c>
      <c r="V2166" s="53">
        <v>1.9882142176481796</v>
      </c>
      <c r="X2166" s="229"/>
      <c r="Y2166" s="229"/>
      <c r="Z2166" s="47">
        <f t="shared" si="248"/>
        <v>1</v>
      </c>
      <c r="AA2166" s="47" t="str">
        <f t="shared" si="249"/>
        <v/>
      </c>
      <c r="AB2166" s="47" t="str">
        <f t="shared" si="250"/>
        <v/>
      </c>
      <c r="AC2166" s="47" t="str">
        <f t="shared" si="251"/>
        <v/>
      </c>
      <c r="AD2166" s="165" t="str">
        <f t="shared" si="247"/>
        <v/>
      </c>
    </row>
    <row r="2167" spans="1:30" ht="15" customHeight="1" x14ac:dyDescent="0.25">
      <c r="A2167" s="102" t="s">
        <v>2227</v>
      </c>
      <c r="E2167" s="25" t="s">
        <v>483</v>
      </c>
      <c r="F2167" s="25" t="s">
        <v>2112</v>
      </c>
      <c r="G2167" s="25" t="s">
        <v>11</v>
      </c>
      <c r="H2167" s="25" t="s">
        <v>2242</v>
      </c>
      <c r="I2167" s="25">
        <v>1</v>
      </c>
      <c r="J2167" s="25" t="s">
        <v>1145</v>
      </c>
      <c r="K2167" s="48" t="s">
        <v>1487</v>
      </c>
      <c r="M2167" s="48">
        <f>_xlfn.XLOOKUP(BASE!$A2899,dd_carteira_fundição!A:A,dd_carteira_fundição!G:G,"",0)</f>
        <v>1</v>
      </c>
      <c r="N2167" s="48" t="s">
        <v>1164</v>
      </c>
      <c r="R2167" s="47" t="s">
        <v>158</v>
      </c>
      <c r="S2167" s="47" t="s">
        <v>158</v>
      </c>
      <c r="T2167" s="25">
        <v>2</v>
      </c>
      <c r="U2167" s="47" t="str">
        <f>IFERROR(INDEX('TAXA DE OCUP. RECUR.'!$F$1:$F$60, MATCH(T2167, 'TAXA DE OCUP. RECUR.'!$E$1:$E$60, 0)),"")</f>
        <v>EXPEDIÇÃO</v>
      </c>
      <c r="V2167" s="217">
        <v>1</v>
      </c>
      <c r="X2167" s="229" t="str">
        <f>_xlfn.XLOOKUP(H2167,'CARTEIRA GERAL - USI.'!J:J,'CARTEIRA GERAL - USI.'!O:O,"",0)</f>
        <v/>
      </c>
      <c r="Y2167" s="229"/>
      <c r="Z2167" s="47" t="str">
        <f t="shared" si="248"/>
        <v/>
      </c>
      <c r="AA2167" s="47" t="str">
        <f t="shared" si="249"/>
        <v/>
      </c>
      <c r="AB2167" s="47" t="str">
        <f t="shared" si="250"/>
        <v/>
      </c>
      <c r="AC2167" s="47" t="str">
        <f t="shared" si="251"/>
        <v/>
      </c>
      <c r="AD2167" s="165" t="str">
        <f t="shared" si="247"/>
        <v/>
      </c>
    </row>
    <row r="2168" spans="1:30" ht="15" customHeight="1" x14ac:dyDescent="0.25">
      <c r="A2168" s="102" t="s">
        <v>2228</v>
      </c>
      <c r="E2168" s="25" t="s">
        <v>483</v>
      </c>
      <c r="F2168" s="25" t="s">
        <v>2112</v>
      </c>
      <c r="G2168" s="25" t="s">
        <v>11</v>
      </c>
      <c r="H2168" s="25" t="s">
        <v>2242</v>
      </c>
      <c r="I2168" s="25">
        <v>1</v>
      </c>
      <c r="J2168" s="25" t="s">
        <v>1145</v>
      </c>
      <c r="K2168" s="48" t="s">
        <v>1487</v>
      </c>
      <c r="M2168" s="48">
        <f>_xlfn.XLOOKUP(BASE!$A2900,dd_carteira_fundição!A:A,dd_carteira_fundição!G:G,"",0)</f>
        <v>1</v>
      </c>
      <c r="N2168" s="48" t="s">
        <v>1164</v>
      </c>
      <c r="R2168" s="47" t="s">
        <v>1687</v>
      </c>
      <c r="S2168" s="47" t="s">
        <v>1156</v>
      </c>
      <c r="T2168" s="25">
        <v>1</v>
      </c>
      <c r="U2168" s="47" t="str">
        <f>IFERROR(INDEX('TAXA DE OCUP. RECUR.'!$F$1:$F$60, MATCH(T2168, 'TAXA DE OCUP. RECUR.'!$E$1:$E$60, 0)),"")</f>
        <v>FUNDIÇÃO MORENO</v>
      </c>
      <c r="V2168" s="217">
        <v>1</v>
      </c>
      <c r="X2168" s="229" t="str">
        <f>_xlfn.XLOOKUP(H2168,'CARTEIRA GERAL - USI.'!J:J,'CARTEIRA GERAL - USI.'!N:N,"",0)</f>
        <v/>
      </c>
      <c r="Y2168" s="229"/>
      <c r="Z2168" s="47" t="str">
        <f t="shared" si="248"/>
        <v/>
      </c>
      <c r="AA2168" s="47" t="str">
        <f t="shared" si="249"/>
        <v/>
      </c>
      <c r="AB2168" s="47" t="str">
        <f t="shared" si="250"/>
        <v/>
      </c>
      <c r="AC2168" s="47" t="str">
        <f t="shared" si="251"/>
        <v/>
      </c>
      <c r="AD2168" s="165" t="str">
        <f t="shared" si="247"/>
        <v/>
      </c>
    </row>
    <row r="2169" spans="1:30" ht="15" customHeight="1" x14ac:dyDescent="0.25">
      <c r="A2169" s="102" t="s">
        <v>2228</v>
      </c>
      <c r="E2169" s="25" t="s">
        <v>483</v>
      </c>
      <c r="F2169" s="25" t="s">
        <v>2112</v>
      </c>
      <c r="G2169" s="25" t="s">
        <v>11</v>
      </c>
      <c r="H2169" s="25" t="s">
        <v>2242</v>
      </c>
      <c r="I2169" s="25">
        <v>1</v>
      </c>
      <c r="J2169" s="25" t="s">
        <v>1145</v>
      </c>
      <c r="K2169" s="48" t="s">
        <v>1487</v>
      </c>
      <c r="M2169" s="48">
        <f>_xlfn.XLOOKUP(BASE!$A2901,dd_carteira_fundição!A:A,dd_carteira_fundição!G:G,"",0)</f>
        <v>1</v>
      </c>
      <c r="N2169" s="48" t="s">
        <v>1164</v>
      </c>
      <c r="R2169" s="47" t="s">
        <v>1690</v>
      </c>
      <c r="S2169" s="47" t="s">
        <v>1207</v>
      </c>
      <c r="T2169" s="47">
        <v>106</v>
      </c>
      <c r="U2169" s="47" t="str">
        <f>IFERROR(INDEX('TAXA DE OCUP. RECUR.'!$F$1:$F$60, MATCH(T2169, 'TAXA DE OCUP. RECUR.'!$E$1:$E$60, 0)),"")</f>
        <v>PLAINA DE MESA POREBA - [106]</v>
      </c>
      <c r="V2169" s="53">
        <v>3.42</v>
      </c>
      <c r="X2169" s="229"/>
      <c r="Y2169" s="229"/>
      <c r="Z2169" s="47">
        <f t="shared" si="248"/>
        <v>1</v>
      </c>
      <c r="AA2169" s="47" t="str">
        <f t="shared" si="249"/>
        <v/>
      </c>
      <c r="AB2169" s="47" t="str">
        <f t="shared" si="250"/>
        <v/>
      </c>
      <c r="AC2169" s="47" t="str">
        <f t="shared" si="251"/>
        <v/>
      </c>
      <c r="AD2169" s="165" t="str">
        <f t="shared" si="247"/>
        <v/>
      </c>
    </row>
    <row r="2170" spans="1:30" ht="15" customHeight="1" x14ac:dyDescent="0.25">
      <c r="A2170" s="102" t="s">
        <v>2228</v>
      </c>
      <c r="E2170" s="25" t="s">
        <v>483</v>
      </c>
      <c r="F2170" s="25" t="s">
        <v>2112</v>
      </c>
      <c r="G2170" s="25" t="s">
        <v>11</v>
      </c>
      <c r="H2170" s="25" t="s">
        <v>2242</v>
      </c>
      <c r="I2170" s="25">
        <v>1</v>
      </c>
      <c r="J2170" s="25" t="s">
        <v>1145</v>
      </c>
      <c r="K2170" s="48" t="s">
        <v>1487</v>
      </c>
      <c r="M2170" s="48">
        <f>_xlfn.XLOOKUP(BASE!$A2902,dd_carteira_fundição!A:A,dd_carteira_fundição!G:G,"",0)</f>
        <v>1</v>
      </c>
      <c r="N2170" s="48" t="s">
        <v>1164</v>
      </c>
      <c r="R2170" s="47" t="s">
        <v>1690</v>
      </c>
      <c r="S2170" s="47" t="s">
        <v>175</v>
      </c>
      <c r="T2170" s="47">
        <v>151</v>
      </c>
      <c r="U2170" s="47" t="str">
        <f>IFERROR(INDEX('TAXA DE OCUP. RECUR.'!$F$1:$F$60, MATCH(T2170, 'TAXA DE OCUP. RECUR.'!$E$1:$E$60, 0)),"")</f>
        <v>MANDRILH. FISHER MILL - [151]</v>
      </c>
      <c r="V2170" s="53">
        <v>1.5545454545454545</v>
      </c>
      <c r="X2170" s="229"/>
      <c r="Y2170" s="229"/>
      <c r="Z2170" s="47">
        <f t="shared" si="248"/>
        <v>1</v>
      </c>
      <c r="AA2170" s="47" t="str">
        <f t="shared" si="249"/>
        <v/>
      </c>
      <c r="AB2170" s="47" t="str">
        <f t="shared" si="250"/>
        <v/>
      </c>
      <c r="AC2170" s="47" t="str">
        <f t="shared" si="251"/>
        <v/>
      </c>
      <c r="AD2170" s="165" t="str">
        <f t="shared" si="247"/>
        <v/>
      </c>
    </row>
    <row r="2171" spans="1:30" ht="15" customHeight="1" x14ac:dyDescent="0.25">
      <c r="A2171" s="102" t="s">
        <v>2228</v>
      </c>
      <c r="E2171" s="25" t="s">
        <v>483</v>
      </c>
      <c r="F2171" s="25" t="s">
        <v>2112</v>
      </c>
      <c r="G2171" s="25" t="s">
        <v>11</v>
      </c>
      <c r="H2171" s="25" t="s">
        <v>2242</v>
      </c>
      <c r="I2171" s="25">
        <v>1</v>
      </c>
      <c r="J2171" s="25" t="s">
        <v>1145</v>
      </c>
      <c r="K2171" s="48" t="s">
        <v>1487</v>
      </c>
      <c r="M2171" s="48">
        <f>_xlfn.XLOOKUP(BASE!$A2903,dd_carteira_fundição!A:A,dd_carteira_fundição!G:G,"",0)</f>
        <v>1</v>
      </c>
      <c r="N2171" s="48" t="s">
        <v>1164</v>
      </c>
      <c r="R2171" s="47" t="s">
        <v>1690</v>
      </c>
      <c r="S2171" s="47" t="s">
        <v>1208</v>
      </c>
      <c r="T2171" s="47">
        <v>560</v>
      </c>
      <c r="U2171" s="47" t="str">
        <f>IFERROR(INDEX('TAXA DE OCUP. RECUR.'!$F$1:$F$60, MATCH(T2171, 'TAXA DE OCUP. RECUR.'!$E$1:$E$60, 0)),"")</f>
        <v>FRESA DROPP HEINN - [560]</v>
      </c>
      <c r="V2171" s="53">
        <v>4.8600000000000003</v>
      </c>
      <c r="X2171" s="229"/>
      <c r="Y2171" s="229"/>
      <c r="Z2171" s="47">
        <f t="shared" si="248"/>
        <v>1</v>
      </c>
      <c r="AA2171" s="47" t="str">
        <f t="shared" si="249"/>
        <v/>
      </c>
      <c r="AB2171" s="47" t="str">
        <f t="shared" si="250"/>
        <v/>
      </c>
      <c r="AC2171" s="47" t="str">
        <f t="shared" si="251"/>
        <v/>
      </c>
      <c r="AD2171" s="165" t="str">
        <f t="shared" si="247"/>
        <v/>
      </c>
    </row>
    <row r="2172" spans="1:30" ht="15" customHeight="1" x14ac:dyDescent="0.25">
      <c r="A2172" s="102" t="s">
        <v>2228</v>
      </c>
      <c r="E2172" s="25" t="s">
        <v>483</v>
      </c>
      <c r="F2172" s="25" t="s">
        <v>2112</v>
      </c>
      <c r="G2172" s="25" t="s">
        <v>11</v>
      </c>
      <c r="H2172" s="25" t="s">
        <v>2242</v>
      </c>
      <c r="I2172" s="25">
        <v>1</v>
      </c>
      <c r="J2172" s="25" t="s">
        <v>1145</v>
      </c>
      <c r="K2172" s="48" t="s">
        <v>1487</v>
      </c>
      <c r="M2172" s="48">
        <f>_xlfn.XLOOKUP(BASE!$A2904,dd_carteira_fundição!A:A,dd_carteira_fundição!G:G,"",0)</f>
        <v>1</v>
      </c>
      <c r="N2172" s="48" t="s">
        <v>1164</v>
      </c>
      <c r="R2172" s="47" t="s">
        <v>1690</v>
      </c>
      <c r="S2172" s="47" t="s">
        <v>176</v>
      </c>
      <c r="T2172" s="47">
        <v>112</v>
      </c>
      <c r="U2172" s="47" t="str">
        <f>IFERROR(INDEX('TAXA DE OCUP. RECUR.'!$F$1:$F$60, MATCH(T2172, 'TAXA DE OCUP. RECUR.'!$E$1:$E$60, 0)),"")</f>
        <v>FURADEIRA RADIAL  HCP - [112]</v>
      </c>
      <c r="V2172" s="53">
        <v>1.9882142176481796</v>
      </c>
      <c r="X2172" s="229"/>
      <c r="Y2172" s="229"/>
      <c r="Z2172" s="47">
        <f t="shared" si="248"/>
        <v>1</v>
      </c>
      <c r="AA2172" s="47" t="str">
        <f t="shared" si="249"/>
        <v/>
      </c>
      <c r="AB2172" s="47" t="str">
        <f t="shared" si="250"/>
        <v/>
      </c>
      <c r="AC2172" s="47" t="str">
        <f t="shared" si="251"/>
        <v/>
      </c>
      <c r="AD2172" s="165" t="str">
        <f t="shared" si="247"/>
        <v/>
      </c>
    </row>
    <row r="2173" spans="1:30" ht="15" customHeight="1" x14ac:dyDescent="0.25">
      <c r="A2173" s="102" t="s">
        <v>2228</v>
      </c>
      <c r="E2173" s="25" t="s">
        <v>483</v>
      </c>
      <c r="F2173" s="25" t="s">
        <v>2112</v>
      </c>
      <c r="G2173" s="25" t="s">
        <v>11</v>
      </c>
      <c r="H2173" s="25" t="s">
        <v>2242</v>
      </c>
      <c r="I2173" s="25">
        <v>1</v>
      </c>
      <c r="J2173" s="25" t="s">
        <v>1145</v>
      </c>
      <c r="K2173" s="48" t="s">
        <v>1487</v>
      </c>
      <c r="M2173" s="48">
        <f>_xlfn.XLOOKUP(BASE!$A2905,dd_carteira_fundição!A:A,dd_carteira_fundição!G:G,"",0)</f>
        <v>1</v>
      </c>
      <c r="N2173" s="48" t="s">
        <v>1164</v>
      </c>
      <c r="R2173" s="47" t="s">
        <v>158</v>
      </c>
      <c r="S2173" s="47" t="s">
        <v>158</v>
      </c>
      <c r="T2173" s="25">
        <v>2</v>
      </c>
      <c r="U2173" s="47" t="str">
        <f>IFERROR(INDEX('TAXA DE OCUP. RECUR.'!$F$1:$F$60, MATCH(T2173, 'TAXA DE OCUP. RECUR.'!$E$1:$E$60, 0)),"")</f>
        <v>EXPEDIÇÃO</v>
      </c>
      <c r="V2173" s="217">
        <v>1</v>
      </c>
      <c r="X2173" s="229" t="str">
        <f>_xlfn.XLOOKUP(H2173,'CARTEIRA GERAL - USI.'!J:J,'CARTEIRA GERAL - USI.'!O:O,"",0)</f>
        <v/>
      </c>
      <c r="Y2173" s="229"/>
      <c r="Z2173" s="47" t="str">
        <f t="shared" si="248"/>
        <v/>
      </c>
      <c r="AA2173" s="47" t="str">
        <f t="shared" si="249"/>
        <v/>
      </c>
      <c r="AB2173" s="47" t="str">
        <f t="shared" si="250"/>
        <v/>
      </c>
      <c r="AC2173" s="47" t="str">
        <f t="shared" si="251"/>
        <v/>
      </c>
      <c r="AD2173" s="165" t="str">
        <f t="shared" si="247"/>
        <v/>
      </c>
    </row>
    <row r="2174" spans="1:30" ht="15" customHeight="1" x14ac:dyDescent="0.25">
      <c r="A2174" s="102" t="s">
        <v>2229</v>
      </c>
      <c r="E2174" s="25" t="s">
        <v>483</v>
      </c>
      <c r="F2174" s="25" t="s">
        <v>2112</v>
      </c>
      <c r="G2174" s="25" t="s">
        <v>11</v>
      </c>
      <c r="H2174" s="25" t="s">
        <v>2242</v>
      </c>
      <c r="I2174" s="25">
        <v>1</v>
      </c>
      <c r="J2174" s="25" t="s">
        <v>1145</v>
      </c>
      <c r="K2174" s="48" t="s">
        <v>1487</v>
      </c>
      <c r="M2174" s="48">
        <f>_xlfn.XLOOKUP(BASE!$A2906,dd_carteira_fundição!A:A,dd_carteira_fundição!G:G,"",0)</f>
        <v>1</v>
      </c>
      <c r="N2174" s="48" t="s">
        <v>1164</v>
      </c>
      <c r="R2174" s="47" t="s">
        <v>1687</v>
      </c>
      <c r="S2174" s="47" t="s">
        <v>1156</v>
      </c>
      <c r="T2174" s="25">
        <v>1</v>
      </c>
      <c r="U2174" s="47" t="str">
        <f>IFERROR(INDEX('TAXA DE OCUP. RECUR.'!$F$1:$F$60, MATCH(T2174, 'TAXA DE OCUP. RECUR.'!$E$1:$E$60, 0)),"")</f>
        <v>FUNDIÇÃO MORENO</v>
      </c>
      <c r="V2174" s="217">
        <v>1</v>
      </c>
      <c r="X2174" s="229" t="str">
        <f>_xlfn.XLOOKUP(H2174,'CARTEIRA GERAL - USI.'!J:J,'CARTEIRA GERAL - USI.'!N:N,"",0)</f>
        <v/>
      </c>
      <c r="Y2174" s="229"/>
      <c r="Z2174" s="47" t="str">
        <f t="shared" si="248"/>
        <v/>
      </c>
      <c r="AA2174" s="47" t="str">
        <f t="shared" si="249"/>
        <v/>
      </c>
      <c r="AB2174" s="47" t="str">
        <f t="shared" si="250"/>
        <v/>
      </c>
      <c r="AC2174" s="47" t="str">
        <f t="shared" si="251"/>
        <v/>
      </c>
      <c r="AD2174" s="165" t="str">
        <f t="shared" si="247"/>
        <v/>
      </c>
    </row>
    <row r="2175" spans="1:30" ht="15" customHeight="1" x14ac:dyDescent="0.25">
      <c r="A2175" s="102" t="s">
        <v>2229</v>
      </c>
      <c r="E2175" s="25" t="s">
        <v>483</v>
      </c>
      <c r="F2175" s="25" t="s">
        <v>2112</v>
      </c>
      <c r="G2175" s="25" t="s">
        <v>11</v>
      </c>
      <c r="H2175" s="25" t="s">
        <v>2242</v>
      </c>
      <c r="I2175" s="25">
        <v>1</v>
      </c>
      <c r="J2175" s="25" t="s">
        <v>1145</v>
      </c>
      <c r="K2175" s="48" t="s">
        <v>1487</v>
      </c>
      <c r="M2175" s="48">
        <f>_xlfn.XLOOKUP(BASE!$A2907,dd_carteira_fundição!A:A,dd_carteira_fundição!G:G,"",0)</f>
        <v>1</v>
      </c>
      <c r="N2175" s="48" t="s">
        <v>1164</v>
      </c>
      <c r="R2175" s="47" t="s">
        <v>1690</v>
      </c>
      <c r="S2175" s="47" t="s">
        <v>1207</v>
      </c>
      <c r="T2175" s="47">
        <v>106</v>
      </c>
      <c r="U2175" s="47" t="str">
        <f>IFERROR(INDEX('TAXA DE OCUP. RECUR.'!$F$1:$F$60, MATCH(T2175, 'TAXA DE OCUP. RECUR.'!$E$1:$E$60, 0)),"")</f>
        <v>PLAINA DE MESA POREBA - [106]</v>
      </c>
      <c r="V2175" s="53">
        <v>3.42</v>
      </c>
      <c r="X2175" s="229"/>
      <c r="Y2175" s="229"/>
      <c r="Z2175" s="47">
        <f t="shared" si="248"/>
        <v>1</v>
      </c>
      <c r="AA2175" s="47" t="str">
        <f t="shared" si="249"/>
        <v/>
      </c>
      <c r="AB2175" s="47" t="str">
        <f t="shared" si="250"/>
        <v/>
      </c>
      <c r="AC2175" s="47" t="str">
        <f t="shared" si="251"/>
        <v/>
      </c>
      <c r="AD2175" s="165" t="str">
        <f t="shared" si="247"/>
        <v/>
      </c>
    </row>
    <row r="2176" spans="1:30" ht="15" customHeight="1" x14ac:dyDescent="0.25">
      <c r="A2176" s="102" t="s">
        <v>2229</v>
      </c>
      <c r="E2176" s="25" t="s">
        <v>483</v>
      </c>
      <c r="F2176" s="25" t="s">
        <v>2112</v>
      </c>
      <c r="G2176" s="25" t="s">
        <v>11</v>
      </c>
      <c r="H2176" s="25" t="s">
        <v>2242</v>
      </c>
      <c r="I2176" s="25">
        <v>1</v>
      </c>
      <c r="J2176" s="25" t="s">
        <v>1145</v>
      </c>
      <c r="K2176" s="48" t="s">
        <v>1487</v>
      </c>
      <c r="M2176" s="48">
        <f>_xlfn.XLOOKUP(BASE!$A2908,dd_carteira_fundição!A:A,dd_carteira_fundição!G:G,"",0)</f>
        <v>1</v>
      </c>
      <c r="N2176" s="48" t="s">
        <v>1164</v>
      </c>
      <c r="R2176" s="47" t="s">
        <v>1690</v>
      </c>
      <c r="S2176" s="47" t="s">
        <v>175</v>
      </c>
      <c r="T2176" s="47">
        <v>151</v>
      </c>
      <c r="U2176" s="47" t="str">
        <f>IFERROR(INDEX('TAXA DE OCUP. RECUR.'!$F$1:$F$60, MATCH(T2176, 'TAXA DE OCUP. RECUR.'!$E$1:$E$60, 0)),"")</f>
        <v>MANDRILH. FISHER MILL - [151]</v>
      </c>
      <c r="V2176" s="53">
        <v>1.5545454545454545</v>
      </c>
      <c r="X2176" s="229"/>
      <c r="Y2176" s="229"/>
      <c r="Z2176" s="47">
        <f t="shared" si="248"/>
        <v>1</v>
      </c>
      <c r="AA2176" s="47" t="str">
        <f t="shared" si="249"/>
        <v/>
      </c>
      <c r="AB2176" s="47" t="str">
        <f t="shared" si="250"/>
        <v/>
      </c>
      <c r="AC2176" s="47" t="str">
        <f t="shared" si="251"/>
        <v/>
      </c>
      <c r="AD2176" s="165" t="str">
        <f t="shared" si="247"/>
        <v/>
      </c>
    </row>
    <row r="2177" spans="1:30" ht="15" customHeight="1" x14ac:dyDescent="0.25">
      <c r="A2177" s="102" t="s">
        <v>2229</v>
      </c>
      <c r="E2177" s="25" t="s">
        <v>483</v>
      </c>
      <c r="F2177" s="25" t="s">
        <v>2112</v>
      </c>
      <c r="G2177" s="25" t="s">
        <v>11</v>
      </c>
      <c r="H2177" s="25" t="s">
        <v>2242</v>
      </c>
      <c r="I2177" s="25">
        <v>1</v>
      </c>
      <c r="J2177" s="25" t="s">
        <v>1145</v>
      </c>
      <c r="K2177" s="48" t="s">
        <v>1487</v>
      </c>
      <c r="M2177" s="48">
        <f>_xlfn.XLOOKUP(BASE!$A2909,dd_carteira_fundição!A:A,dd_carteira_fundição!G:G,"",0)</f>
        <v>1</v>
      </c>
      <c r="N2177" s="48" t="s">
        <v>1164</v>
      </c>
      <c r="R2177" s="47" t="s">
        <v>1690</v>
      </c>
      <c r="S2177" s="47" t="s">
        <v>1208</v>
      </c>
      <c r="T2177" s="47">
        <v>560</v>
      </c>
      <c r="U2177" s="47" t="str">
        <f>IFERROR(INDEX('TAXA DE OCUP. RECUR.'!$F$1:$F$60, MATCH(T2177, 'TAXA DE OCUP. RECUR.'!$E$1:$E$60, 0)),"")</f>
        <v>FRESA DROPP HEINN - [560]</v>
      </c>
      <c r="V2177" s="53">
        <v>4.8600000000000003</v>
      </c>
      <c r="X2177" s="229"/>
      <c r="Y2177" s="229"/>
      <c r="Z2177" s="47">
        <f t="shared" si="248"/>
        <v>1</v>
      </c>
      <c r="AA2177" s="47" t="str">
        <f t="shared" si="249"/>
        <v/>
      </c>
      <c r="AB2177" s="47" t="str">
        <f t="shared" si="250"/>
        <v/>
      </c>
      <c r="AC2177" s="47" t="str">
        <f t="shared" si="251"/>
        <v/>
      </c>
      <c r="AD2177" s="165" t="str">
        <f t="shared" si="247"/>
        <v/>
      </c>
    </row>
    <row r="2178" spans="1:30" ht="15" customHeight="1" x14ac:dyDescent="0.25">
      <c r="A2178" s="102" t="s">
        <v>2229</v>
      </c>
      <c r="E2178" s="25" t="s">
        <v>483</v>
      </c>
      <c r="F2178" s="25" t="s">
        <v>2112</v>
      </c>
      <c r="G2178" s="25" t="s">
        <v>11</v>
      </c>
      <c r="H2178" s="25" t="s">
        <v>2242</v>
      </c>
      <c r="I2178" s="25">
        <v>1</v>
      </c>
      <c r="J2178" s="25" t="s">
        <v>1145</v>
      </c>
      <c r="K2178" s="48" t="s">
        <v>1487</v>
      </c>
      <c r="M2178" s="48">
        <f>_xlfn.XLOOKUP(BASE!$A2910,dd_carteira_fundição!A:A,dd_carteira_fundição!G:G,"",0)</f>
        <v>1</v>
      </c>
      <c r="N2178" s="48" t="s">
        <v>1164</v>
      </c>
      <c r="R2178" s="47" t="s">
        <v>1690</v>
      </c>
      <c r="S2178" s="47" t="s">
        <v>176</v>
      </c>
      <c r="T2178" s="47">
        <v>112</v>
      </c>
      <c r="U2178" s="47" t="str">
        <f>IFERROR(INDEX('TAXA DE OCUP. RECUR.'!$F$1:$F$60, MATCH(T2178, 'TAXA DE OCUP. RECUR.'!$E$1:$E$60, 0)),"")</f>
        <v>FURADEIRA RADIAL  HCP - [112]</v>
      </c>
      <c r="V2178" s="53">
        <v>1.9882142176481796</v>
      </c>
      <c r="X2178" s="229"/>
      <c r="Y2178" s="229"/>
      <c r="Z2178" s="47">
        <f t="shared" si="248"/>
        <v>1</v>
      </c>
      <c r="AA2178" s="47" t="str">
        <f t="shared" si="249"/>
        <v/>
      </c>
      <c r="AB2178" s="47" t="str">
        <f t="shared" si="250"/>
        <v/>
      </c>
      <c r="AC2178" s="47" t="str">
        <f t="shared" si="251"/>
        <v/>
      </c>
      <c r="AD2178" s="165" t="str">
        <f t="shared" ref="AD2178:AD2241" si="252">IF(Y2178&lt;&gt;"",1,"")</f>
        <v/>
      </c>
    </row>
    <row r="2179" spans="1:30" ht="15" customHeight="1" x14ac:dyDescent="0.25">
      <c r="A2179" s="102" t="s">
        <v>2229</v>
      </c>
      <c r="E2179" s="25" t="s">
        <v>483</v>
      </c>
      <c r="F2179" s="25" t="s">
        <v>2112</v>
      </c>
      <c r="G2179" s="25" t="s">
        <v>11</v>
      </c>
      <c r="H2179" s="25" t="s">
        <v>2242</v>
      </c>
      <c r="I2179" s="25">
        <v>1</v>
      </c>
      <c r="J2179" s="25" t="s">
        <v>1145</v>
      </c>
      <c r="K2179" s="48" t="s">
        <v>1487</v>
      </c>
      <c r="M2179" s="48">
        <f>_xlfn.XLOOKUP(BASE!$A2911,dd_carteira_fundição!A:A,dd_carteira_fundição!G:G,"",0)</f>
        <v>1</v>
      </c>
      <c r="N2179" s="48" t="s">
        <v>1164</v>
      </c>
      <c r="R2179" s="47" t="s">
        <v>158</v>
      </c>
      <c r="S2179" s="47" t="s">
        <v>158</v>
      </c>
      <c r="T2179" s="25">
        <v>2</v>
      </c>
      <c r="U2179" s="47" t="str">
        <f>IFERROR(INDEX('TAXA DE OCUP. RECUR.'!$F$1:$F$60, MATCH(T2179, 'TAXA DE OCUP. RECUR.'!$E$1:$E$60, 0)),"")</f>
        <v>EXPEDIÇÃO</v>
      </c>
      <c r="V2179" s="217">
        <v>1</v>
      </c>
      <c r="X2179" s="229" t="str">
        <f>_xlfn.XLOOKUP(H2179,'CARTEIRA GERAL - USI.'!J:J,'CARTEIRA GERAL - USI.'!O:O,"",0)</f>
        <v/>
      </c>
      <c r="Y2179" s="229"/>
      <c r="Z2179" s="47" t="str">
        <f t="shared" ref="Z2179:Z2242" si="253">IFERROR(WEEKNUM(X2179,11),"")</f>
        <v/>
      </c>
      <c r="AA2179" s="47" t="str">
        <f t="shared" ref="AA2179:AA2242" si="254">IF(Y2179&lt;&gt;"",WEEKNUM(Y2179,11),"")</f>
        <v/>
      </c>
      <c r="AB2179" s="47" t="str">
        <f t="shared" si="250"/>
        <v/>
      </c>
      <c r="AC2179" s="47" t="str">
        <f t="shared" si="251"/>
        <v/>
      </c>
      <c r="AD2179" s="165" t="str">
        <f t="shared" si="252"/>
        <v/>
      </c>
    </row>
    <row r="2180" spans="1:30" ht="15" customHeight="1" x14ac:dyDescent="0.25">
      <c r="A2180" s="102" t="s">
        <v>2230</v>
      </c>
      <c r="E2180" s="25" t="s">
        <v>483</v>
      </c>
      <c r="F2180" s="25" t="s">
        <v>2112</v>
      </c>
      <c r="G2180" s="25" t="s">
        <v>11</v>
      </c>
      <c r="H2180" s="25" t="s">
        <v>2242</v>
      </c>
      <c r="I2180" s="25">
        <v>1</v>
      </c>
      <c r="J2180" s="25" t="s">
        <v>1145</v>
      </c>
      <c r="K2180" s="48" t="s">
        <v>1487</v>
      </c>
      <c r="M2180" s="48">
        <f>_xlfn.XLOOKUP(BASE!$A2912,dd_carteira_fundição!A:A,dd_carteira_fundição!G:G,"",0)</f>
        <v>1</v>
      </c>
      <c r="N2180" s="48" t="s">
        <v>1164</v>
      </c>
      <c r="R2180" s="47" t="s">
        <v>1687</v>
      </c>
      <c r="S2180" s="47" t="s">
        <v>1156</v>
      </c>
      <c r="T2180" s="25">
        <v>1</v>
      </c>
      <c r="U2180" s="47" t="str">
        <f>IFERROR(INDEX('TAXA DE OCUP. RECUR.'!$F$1:$F$60, MATCH(T2180, 'TAXA DE OCUP. RECUR.'!$E$1:$E$60, 0)),"")</f>
        <v>FUNDIÇÃO MORENO</v>
      </c>
      <c r="V2180" s="217">
        <v>1</v>
      </c>
      <c r="X2180" s="229" t="str">
        <f>_xlfn.XLOOKUP(H2180,'CARTEIRA GERAL - USI.'!J:J,'CARTEIRA GERAL - USI.'!N:N,"",0)</f>
        <v/>
      </c>
      <c r="Y2180" s="229"/>
      <c r="Z2180" s="47" t="str">
        <f t="shared" si="253"/>
        <v/>
      </c>
      <c r="AA2180" s="47" t="str">
        <f t="shared" si="254"/>
        <v/>
      </c>
      <c r="AB2180" s="47" t="str">
        <f t="shared" si="250"/>
        <v/>
      </c>
      <c r="AC2180" s="47" t="str">
        <f t="shared" si="251"/>
        <v/>
      </c>
      <c r="AD2180" s="165" t="str">
        <f t="shared" si="252"/>
        <v/>
      </c>
    </row>
    <row r="2181" spans="1:30" ht="15" customHeight="1" x14ac:dyDescent="0.25">
      <c r="A2181" s="102" t="s">
        <v>2230</v>
      </c>
      <c r="E2181" s="25" t="s">
        <v>483</v>
      </c>
      <c r="F2181" s="25" t="s">
        <v>2112</v>
      </c>
      <c r="G2181" s="25" t="s">
        <v>11</v>
      </c>
      <c r="H2181" s="25" t="s">
        <v>2242</v>
      </c>
      <c r="I2181" s="25">
        <v>1</v>
      </c>
      <c r="J2181" s="25" t="s">
        <v>1145</v>
      </c>
      <c r="K2181" s="48" t="s">
        <v>1487</v>
      </c>
      <c r="M2181" s="48">
        <f>_xlfn.XLOOKUP(BASE!$A2913,dd_carteira_fundição!A:A,dd_carteira_fundição!G:G,"",0)</f>
        <v>1</v>
      </c>
      <c r="N2181" s="48" t="s">
        <v>1164</v>
      </c>
      <c r="R2181" s="47" t="s">
        <v>1690</v>
      </c>
      <c r="S2181" s="47" t="s">
        <v>1207</v>
      </c>
      <c r="T2181" s="47">
        <v>106</v>
      </c>
      <c r="U2181" s="47" t="str">
        <f>IFERROR(INDEX('TAXA DE OCUP. RECUR.'!$F$1:$F$60, MATCH(T2181, 'TAXA DE OCUP. RECUR.'!$E$1:$E$60, 0)),"")</f>
        <v>PLAINA DE MESA POREBA - [106]</v>
      </c>
      <c r="V2181" s="53">
        <v>3.42</v>
      </c>
      <c r="X2181" s="229"/>
      <c r="Y2181" s="229"/>
      <c r="Z2181" s="47">
        <f t="shared" si="253"/>
        <v>1</v>
      </c>
      <c r="AA2181" s="47" t="str">
        <f t="shared" si="254"/>
        <v/>
      </c>
      <c r="AB2181" s="47" t="str">
        <f t="shared" si="250"/>
        <v/>
      </c>
      <c r="AC2181" s="47" t="str">
        <f t="shared" si="251"/>
        <v/>
      </c>
      <c r="AD2181" s="165" t="str">
        <f t="shared" si="252"/>
        <v/>
      </c>
    </row>
    <row r="2182" spans="1:30" ht="15" customHeight="1" x14ac:dyDescent="0.25">
      <c r="A2182" s="102" t="s">
        <v>2230</v>
      </c>
      <c r="E2182" s="25" t="s">
        <v>483</v>
      </c>
      <c r="F2182" s="25" t="s">
        <v>2112</v>
      </c>
      <c r="G2182" s="25" t="s">
        <v>11</v>
      </c>
      <c r="H2182" s="25" t="s">
        <v>2242</v>
      </c>
      <c r="I2182" s="25">
        <v>1</v>
      </c>
      <c r="J2182" s="25" t="s">
        <v>1145</v>
      </c>
      <c r="K2182" s="48" t="s">
        <v>1487</v>
      </c>
      <c r="M2182" s="48">
        <f>_xlfn.XLOOKUP(BASE!$A2914,dd_carteira_fundição!A:A,dd_carteira_fundição!G:G,"",0)</f>
        <v>1</v>
      </c>
      <c r="N2182" s="48" t="s">
        <v>1164</v>
      </c>
      <c r="R2182" s="47" t="s">
        <v>1690</v>
      </c>
      <c r="S2182" s="47" t="s">
        <v>175</v>
      </c>
      <c r="T2182" s="47">
        <v>151</v>
      </c>
      <c r="U2182" s="47" t="str">
        <f>IFERROR(INDEX('TAXA DE OCUP. RECUR.'!$F$1:$F$60, MATCH(T2182, 'TAXA DE OCUP. RECUR.'!$E$1:$E$60, 0)),"")</f>
        <v>MANDRILH. FISHER MILL - [151]</v>
      </c>
      <c r="V2182" s="53">
        <v>1.5545454545454545</v>
      </c>
      <c r="X2182" s="229"/>
      <c r="Y2182" s="229"/>
      <c r="Z2182" s="47">
        <f t="shared" si="253"/>
        <v>1</v>
      </c>
      <c r="AA2182" s="47" t="str">
        <f t="shared" si="254"/>
        <v/>
      </c>
      <c r="AB2182" s="47" t="str">
        <f t="shared" si="250"/>
        <v/>
      </c>
      <c r="AC2182" s="47" t="str">
        <f t="shared" si="251"/>
        <v/>
      </c>
      <c r="AD2182" s="165" t="str">
        <f t="shared" si="252"/>
        <v/>
      </c>
    </row>
    <row r="2183" spans="1:30" ht="15" customHeight="1" x14ac:dyDescent="0.25">
      <c r="A2183" s="102" t="s">
        <v>2230</v>
      </c>
      <c r="E2183" s="25" t="s">
        <v>483</v>
      </c>
      <c r="F2183" s="25" t="s">
        <v>2112</v>
      </c>
      <c r="G2183" s="25" t="s">
        <v>11</v>
      </c>
      <c r="H2183" s="25" t="s">
        <v>2242</v>
      </c>
      <c r="I2183" s="25">
        <v>1</v>
      </c>
      <c r="J2183" s="25" t="s">
        <v>1145</v>
      </c>
      <c r="K2183" s="48" t="s">
        <v>1487</v>
      </c>
      <c r="M2183" s="48">
        <f>_xlfn.XLOOKUP(BASE!$A2915,dd_carteira_fundição!A:A,dd_carteira_fundição!G:G,"",0)</f>
        <v>1</v>
      </c>
      <c r="N2183" s="48" t="s">
        <v>1164</v>
      </c>
      <c r="R2183" s="47" t="s">
        <v>1690</v>
      </c>
      <c r="S2183" s="47" t="s">
        <v>1208</v>
      </c>
      <c r="T2183" s="47">
        <v>560</v>
      </c>
      <c r="U2183" s="47" t="str">
        <f>IFERROR(INDEX('TAXA DE OCUP. RECUR.'!$F$1:$F$60, MATCH(T2183, 'TAXA DE OCUP. RECUR.'!$E$1:$E$60, 0)),"")</f>
        <v>FRESA DROPP HEINN - [560]</v>
      </c>
      <c r="V2183" s="53">
        <v>4.8600000000000003</v>
      </c>
      <c r="X2183" s="229"/>
      <c r="Y2183" s="229"/>
      <c r="Z2183" s="47">
        <f t="shared" si="253"/>
        <v>1</v>
      </c>
      <c r="AA2183" s="47" t="str">
        <f t="shared" si="254"/>
        <v/>
      </c>
      <c r="AB2183" s="47" t="str">
        <f t="shared" si="250"/>
        <v/>
      </c>
      <c r="AC2183" s="47" t="str">
        <f t="shared" si="251"/>
        <v/>
      </c>
      <c r="AD2183" s="165" t="str">
        <f t="shared" si="252"/>
        <v/>
      </c>
    </row>
    <row r="2184" spans="1:30" ht="15" customHeight="1" x14ac:dyDescent="0.25">
      <c r="A2184" s="102" t="s">
        <v>2230</v>
      </c>
      <c r="E2184" s="25" t="s">
        <v>483</v>
      </c>
      <c r="F2184" s="25" t="s">
        <v>2112</v>
      </c>
      <c r="G2184" s="25" t="s">
        <v>11</v>
      </c>
      <c r="H2184" s="25" t="s">
        <v>2242</v>
      </c>
      <c r="I2184" s="25">
        <v>1</v>
      </c>
      <c r="J2184" s="25" t="s">
        <v>1145</v>
      </c>
      <c r="K2184" s="48" t="s">
        <v>1487</v>
      </c>
      <c r="M2184" s="48">
        <f>_xlfn.XLOOKUP(BASE!$A2916,dd_carteira_fundição!A:A,dd_carteira_fundição!G:G,"",0)</f>
        <v>1</v>
      </c>
      <c r="N2184" s="48" t="s">
        <v>1164</v>
      </c>
      <c r="R2184" s="47" t="s">
        <v>1690</v>
      </c>
      <c r="S2184" s="47" t="s">
        <v>176</v>
      </c>
      <c r="T2184" s="47">
        <v>112</v>
      </c>
      <c r="U2184" s="47" t="str">
        <f>IFERROR(INDEX('TAXA DE OCUP. RECUR.'!$F$1:$F$60, MATCH(T2184, 'TAXA DE OCUP. RECUR.'!$E$1:$E$60, 0)),"")</f>
        <v>FURADEIRA RADIAL  HCP - [112]</v>
      </c>
      <c r="V2184" s="53">
        <v>1.9882142176481796</v>
      </c>
      <c r="X2184" s="229"/>
      <c r="Y2184" s="229"/>
      <c r="Z2184" s="47">
        <f t="shared" si="253"/>
        <v>1</v>
      </c>
      <c r="AA2184" s="47" t="str">
        <f t="shared" si="254"/>
        <v/>
      </c>
      <c r="AB2184" s="47" t="str">
        <f t="shared" si="250"/>
        <v/>
      </c>
      <c r="AC2184" s="47" t="str">
        <f t="shared" si="251"/>
        <v/>
      </c>
      <c r="AD2184" s="165" t="str">
        <f t="shared" si="252"/>
        <v/>
      </c>
    </row>
    <row r="2185" spans="1:30" ht="15" customHeight="1" x14ac:dyDescent="0.25">
      <c r="A2185" s="102" t="s">
        <v>2230</v>
      </c>
      <c r="E2185" s="25" t="s">
        <v>483</v>
      </c>
      <c r="F2185" s="25" t="s">
        <v>2112</v>
      </c>
      <c r="G2185" s="25" t="s">
        <v>11</v>
      </c>
      <c r="H2185" s="25" t="s">
        <v>2242</v>
      </c>
      <c r="I2185" s="25">
        <v>1</v>
      </c>
      <c r="J2185" s="25" t="s">
        <v>1145</v>
      </c>
      <c r="K2185" s="48" t="s">
        <v>1487</v>
      </c>
      <c r="M2185" s="48">
        <f>_xlfn.XLOOKUP(BASE!$A2917,dd_carteira_fundição!A:A,dd_carteira_fundição!G:G,"",0)</f>
        <v>1</v>
      </c>
      <c r="N2185" s="48" t="s">
        <v>1164</v>
      </c>
      <c r="R2185" s="47" t="s">
        <v>158</v>
      </c>
      <c r="S2185" s="47" t="s">
        <v>158</v>
      </c>
      <c r="T2185" s="25">
        <v>2</v>
      </c>
      <c r="U2185" s="47" t="str">
        <f>IFERROR(INDEX('TAXA DE OCUP. RECUR.'!$F$1:$F$60, MATCH(T2185, 'TAXA DE OCUP. RECUR.'!$E$1:$E$60, 0)),"")</f>
        <v>EXPEDIÇÃO</v>
      </c>
      <c r="V2185" s="217">
        <v>1</v>
      </c>
      <c r="X2185" s="229" t="str">
        <f>_xlfn.XLOOKUP(H2185,'CARTEIRA GERAL - USI.'!J:J,'CARTEIRA GERAL - USI.'!O:O,"",0)</f>
        <v/>
      </c>
      <c r="Y2185" s="229"/>
      <c r="Z2185" s="47" t="str">
        <f t="shared" si="253"/>
        <v/>
      </c>
      <c r="AA2185" s="47" t="str">
        <f t="shared" si="254"/>
        <v/>
      </c>
      <c r="AB2185" s="47" t="str">
        <f t="shared" si="250"/>
        <v/>
      </c>
      <c r="AC2185" s="47" t="str">
        <f t="shared" si="251"/>
        <v/>
      </c>
      <c r="AD2185" s="165" t="str">
        <f t="shared" si="252"/>
        <v/>
      </c>
    </row>
    <row r="2186" spans="1:30" ht="15" customHeight="1" x14ac:dyDescent="0.25">
      <c r="A2186" s="102" t="s">
        <v>2231</v>
      </c>
      <c r="E2186" s="25" t="s">
        <v>483</v>
      </c>
      <c r="F2186" s="25" t="s">
        <v>2113</v>
      </c>
      <c r="G2186" s="25" t="s">
        <v>11</v>
      </c>
      <c r="H2186" s="25" t="s">
        <v>2243</v>
      </c>
      <c r="I2186" s="25">
        <v>1</v>
      </c>
      <c r="J2186" s="25" t="s">
        <v>1145</v>
      </c>
      <c r="K2186" s="48" t="s">
        <v>1487</v>
      </c>
      <c r="M2186" s="48">
        <f>_xlfn.XLOOKUP(BASE!$A2918,dd_carteira_fundição!A:A,dd_carteira_fundição!G:G,"",0)</f>
        <v>1</v>
      </c>
      <c r="N2186" s="48" t="s">
        <v>1164</v>
      </c>
      <c r="R2186" s="47" t="s">
        <v>1687</v>
      </c>
      <c r="S2186" s="47" t="s">
        <v>1156</v>
      </c>
      <c r="T2186" s="25">
        <v>1</v>
      </c>
      <c r="U2186" s="47" t="str">
        <f>IFERROR(INDEX('TAXA DE OCUP. RECUR.'!$F$1:$F$60, MATCH(T2186, 'TAXA DE OCUP. RECUR.'!$E$1:$E$60, 0)),"")</f>
        <v>FUNDIÇÃO MORENO</v>
      </c>
      <c r="V2186" s="217">
        <v>1</v>
      </c>
      <c r="X2186" s="229" t="str">
        <f>_xlfn.XLOOKUP(H2186,'CARTEIRA GERAL - USI.'!J:J,'CARTEIRA GERAL - USI.'!N:N,"",0)</f>
        <v/>
      </c>
      <c r="Y2186" s="229"/>
      <c r="Z2186" s="47" t="str">
        <f t="shared" si="253"/>
        <v/>
      </c>
      <c r="AA2186" s="47" t="str">
        <f t="shared" si="254"/>
        <v/>
      </c>
      <c r="AB2186" s="47" t="str">
        <f t="shared" si="250"/>
        <v/>
      </c>
      <c r="AC2186" s="47" t="str">
        <f t="shared" si="251"/>
        <v/>
      </c>
      <c r="AD2186" s="165" t="str">
        <f t="shared" si="252"/>
        <v/>
      </c>
    </row>
    <row r="2187" spans="1:30" ht="15" customHeight="1" x14ac:dyDescent="0.25">
      <c r="A2187" s="102" t="s">
        <v>2231</v>
      </c>
      <c r="E2187" s="25" t="s">
        <v>483</v>
      </c>
      <c r="F2187" s="25" t="s">
        <v>2113</v>
      </c>
      <c r="G2187" s="25" t="s">
        <v>11</v>
      </c>
      <c r="H2187" s="25" t="s">
        <v>2243</v>
      </c>
      <c r="I2187" s="25">
        <v>1</v>
      </c>
      <c r="J2187" s="25" t="s">
        <v>1145</v>
      </c>
      <c r="K2187" s="48" t="s">
        <v>1487</v>
      </c>
      <c r="M2187" s="48">
        <f>_xlfn.XLOOKUP(BASE!$A2919,dd_carteira_fundição!A:A,dd_carteira_fundição!G:G,"",0)</f>
        <v>1</v>
      </c>
      <c r="N2187" s="48" t="s">
        <v>1164</v>
      </c>
      <c r="R2187" s="47" t="s">
        <v>1690</v>
      </c>
      <c r="S2187" s="47" t="s">
        <v>1207</v>
      </c>
      <c r="T2187" s="47">
        <v>106</v>
      </c>
      <c r="U2187" s="47" t="str">
        <f>IFERROR(INDEX('TAXA DE OCUP. RECUR.'!$F$1:$F$60, MATCH(T2187, 'TAXA DE OCUP. RECUR.'!$E$1:$E$60, 0)),"")</f>
        <v>PLAINA DE MESA POREBA - [106]</v>
      </c>
      <c r="V2187" s="53">
        <v>3.42</v>
      </c>
      <c r="X2187" s="229"/>
      <c r="Y2187" s="229"/>
      <c r="Z2187" s="47">
        <f t="shared" si="253"/>
        <v>1</v>
      </c>
      <c r="AA2187" s="47" t="str">
        <f t="shared" si="254"/>
        <v/>
      </c>
      <c r="AB2187" s="47" t="str">
        <f t="shared" si="250"/>
        <v/>
      </c>
      <c r="AC2187" s="47" t="str">
        <f t="shared" si="251"/>
        <v/>
      </c>
      <c r="AD2187" s="165" t="str">
        <f t="shared" si="252"/>
        <v/>
      </c>
    </row>
    <row r="2188" spans="1:30" ht="15" customHeight="1" x14ac:dyDescent="0.25">
      <c r="A2188" s="102" t="s">
        <v>2231</v>
      </c>
      <c r="E2188" s="25" t="s">
        <v>483</v>
      </c>
      <c r="F2188" s="25" t="s">
        <v>2113</v>
      </c>
      <c r="G2188" s="25" t="s">
        <v>11</v>
      </c>
      <c r="H2188" s="25" t="s">
        <v>2243</v>
      </c>
      <c r="I2188" s="25">
        <v>1</v>
      </c>
      <c r="J2188" s="25" t="s">
        <v>1145</v>
      </c>
      <c r="K2188" s="48" t="s">
        <v>1487</v>
      </c>
      <c r="M2188" s="48">
        <f>_xlfn.XLOOKUP(BASE!$A2920,dd_carteira_fundição!A:A,dd_carteira_fundição!G:G,"",0)</f>
        <v>1</v>
      </c>
      <c r="N2188" s="48" t="s">
        <v>1164</v>
      </c>
      <c r="R2188" s="47" t="s">
        <v>1690</v>
      </c>
      <c r="S2188" s="47" t="s">
        <v>175</v>
      </c>
      <c r="T2188" s="47">
        <v>151</v>
      </c>
      <c r="U2188" s="47" t="str">
        <f>IFERROR(INDEX('TAXA DE OCUP. RECUR.'!$F$1:$F$60, MATCH(T2188, 'TAXA DE OCUP. RECUR.'!$E$1:$E$60, 0)),"")</f>
        <v>MANDRILH. FISHER MILL - [151]</v>
      </c>
      <c r="V2188" s="53">
        <v>1.5545454545454545</v>
      </c>
      <c r="X2188" s="229"/>
      <c r="Y2188" s="229"/>
      <c r="Z2188" s="47">
        <f t="shared" si="253"/>
        <v>1</v>
      </c>
      <c r="AA2188" s="47" t="str">
        <f t="shared" si="254"/>
        <v/>
      </c>
      <c r="AB2188" s="47" t="str">
        <f t="shared" si="250"/>
        <v/>
      </c>
      <c r="AC2188" s="47" t="str">
        <f t="shared" si="251"/>
        <v/>
      </c>
      <c r="AD2188" s="165" t="str">
        <f t="shared" si="252"/>
        <v/>
      </c>
    </row>
    <row r="2189" spans="1:30" ht="15" customHeight="1" x14ac:dyDescent="0.25">
      <c r="A2189" s="102" t="s">
        <v>2231</v>
      </c>
      <c r="E2189" s="25" t="s">
        <v>483</v>
      </c>
      <c r="F2189" s="25" t="s">
        <v>2113</v>
      </c>
      <c r="G2189" s="25" t="s">
        <v>11</v>
      </c>
      <c r="H2189" s="25" t="s">
        <v>2243</v>
      </c>
      <c r="I2189" s="25">
        <v>1</v>
      </c>
      <c r="J2189" s="25" t="s">
        <v>1145</v>
      </c>
      <c r="K2189" s="48" t="s">
        <v>1487</v>
      </c>
      <c r="M2189" s="48">
        <f>_xlfn.XLOOKUP(BASE!$A2921,dd_carteira_fundição!A:A,dd_carteira_fundição!G:G,"",0)</f>
        <v>1</v>
      </c>
      <c r="N2189" s="48" t="s">
        <v>1164</v>
      </c>
      <c r="R2189" s="47" t="s">
        <v>1690</v>
      </c>
      <c r="S2189" s="47" t="s">
        <v>1208</v>
      </c>
      <c r="T2189" s="47">
        <v>560</v>
      </c>
      <c r="U2189" s="47" t="str">
        <f>IFERROR(INDEX('TAXA DE OCUP. RECUR.'!$F$1:$F$60, MATCH(T2189, 'TAXA DE OCUP. RECUR.'!$E$1:$E$60, 0)),"")</f>
        <v>FRESA DROPP HEINN - [560]</v>
      </c>
      <c r="V2189" s="53">
        <v>4.8600000000000003</v>
      </c>
      <c r="X2189" s="229"/>
      <c r="Y2189" s="229"/>
      <c r="Z2189" s="47">
        <f t="shared" si="253"/>
        <v>1</v>
      </c>
      <c r="AA2189" s="47" t="str">
        <f t="shared" si="254"/>
        <v/>
      </c>
      <c r="AB2189" s="47" t="str">
        <f t="shared" si="250"/>
        <v/>
      </c>
      <c r="AC2189" s="47" t="str">
        <f t="shared" si="251"/>
        <v/>
      </c>
      <c r="AD2189" s="165" t="str">
        <f t="shared" si="252"/>
        <v/>
      </c>
    </row>
    <row r="2190" spans="1:30" ht="15" customHeight="1" x14ac:dyDescent="0.25">
      <c r="A2190" s="102" t="s">
        <v>2231</v>
      </c>
      <c r="E2190" s="25" t="s">
        <v>483</v>
      </c>
      <c r="F2190" s="25" t="s">
        <v>2113</v>
      </c>
      <c r="G2190" s="25" t="s">
        <v>11</v>
      </c>
      <c r="H2190" s="25" t="s">
        <v>2243</v>
      </c>
      <c r="I2190" s="25">
        <v>1</v>
      </c>
      <c r="J2190" s="25" t="s">
        <v>1145</v>
      </c>
      <c r="K2190" s="48" t="s">
        <v>1487</v>
      </c>
      <c r="M2190" s="48">
        <f>_xlfn.XLOOKUP(BASE!$A2922,dd_carteira_fundição!A:A,dd_carteira_fundição!G:G,"",0)</f>
        <v>1</v>
      </c>
      <c r="N2190" s="48" t="s">
        <v>1164</v>
      </c>
      <c r="R2190" s="47" t="s">
        <v>1690</v>
      </c>
      <c r="S2190" s="47" t="s">
        <v>176</v>
      </c>
      <c r="T2190" s="47">
        <v>112</v>
      </c>
      <c r="U2190" s="47" t="str">
        <f>IFERROR(INDEX('TAXA DE OCUP. RECUR.'!$F$1:$F$60, MATCH(T2190, 'TAXA DE OCUP. RECUR.'!$E$1:$E$60, 0)),"")</f>
        <v>FURADEIRA RADIAL  HCP - [112]</v>
      </c>
      <c r="V2190" s="53">
        <v>1.9882142176481796</v>
      </c>
      <c r="X2190" s="229"/>
      <c r="Y2190" s="229"/>
      <c r="Z2190" s="47">
        <f t="shared" si="253"/>
        <v>1</v>
      </c>
      <c r="AA2190" s="47" t="str">
        <f t="shared" si="254"/>
        <v/>
      </c>
      <c r="AB2190" s="47" t="str">
        <f t="shared" si="250"/>
        <v/>
      </c>
      <c r="AC2190" s="47" t="str">
        <f t="shared" si="251"/>
        <v/>
      </c>
      <c r="AD2190" s="165" t="str">
        <f t="shared" si="252"/>
        <v/>
      </c>
    </row>
    <row r="2191" spans="1:30" ht="15" customHeight="1" x14ac:dyDescent="0.25">
      <c r="A2191" s="102" t="s">
        <v>2231</v>
      </c>
      <c r="E2191" s="25" t="s">
        <v>483</v>
      </c>
      <c r="F2191" s="25" t="s">
        <v>2113</v>
      </c>
      <c r="G2191" s="25" t="s">
        <v>11</v>
      </c>
      <c r="H2191" s="25" t="s">
        <v>2243</v>
      </c>
      <c r="I2191" s="25">
        <v>1</v>
      </c>
      <c r="J2191" s="25" t="s">
        <v>1145</v>
      </c>
      <c r="K2191" s="48" t="s">
        <v>1487</v>
      </c>
      <c r="M2191" s="48">
        <f>_xlfn.XLOOKUP(BASE!$A2923,dd_carteira_fundição!A:A,dd_carteira_fundição!G:G,"",0)</f>
        <v>1</v>
      </c>
      <c r="N2191" s="48" t="s">
        <v>1164</v>
      </c>
      <c r="R2191" s="47" t="s">
        <v>158</v>
      </c>
      <c r="S2191" s="47" t="s">
        <v>158</v>
      </c>
      <c r="T2191" s="25">
        <v>2</v>
      </c>
      <c r="U2191" s="47" t="str">
        <f>IFERROR(INDEX('TAXA DE OCUP. RECUR.'!$F$1:$F$60, MATCH(T2191, 'TAXA DE OCUP. RECUR.'!$E$1:$E$60, 0)),"")</f>
        <v>EXPEDIÇÃO</v>
      </c>
      <c r="V2191" s="217">
        <v>1</v>
      </c>
      <c r="X2191" s="229" t="str">
        <f>_xlfn.XLOOKUP(H2191,'CARTEIRA GERAL - USI.'!J:J,'CARTEIRA GERAL - USI.'!O:O,"",0)</f>
        <v/>
      </c>
      <c r="Y2191" s="229"/>
      <c r="Z2191" s="47" t="str">
        <f t="shared" si="253"/>
        <v/>
      </c>
      <c r="AA2191" s="47" t="str">
        <f t="shared" si="254"/>
        <v/>
      </c>
      <c r="AB2191" s="47" t="str">
        <f t="shared" si="250"/>
        <v/>
      </c>
      <c r="AC2191" s="47" t="str">
        <f t="shared" si="251"/>
        <v/>
      </c>
      <c r="AD2191" s="165" t="str">
        <f t="shared" si="252"/>
        <v/>
      </c>
    </row>
    <row r="2192" spans="1:30" ht="15" customHeight="1" x14ac:dyDescent="0.25">
      <c r="A2192" s="102" t="s">
        <v>2232</v>
      </c>
      <c r="E2192" s="25" t="s">
        <v>483</v>
      </c>
      <c r="F2192" s="25" t="s">
        <v>2113</v>
      </c>
      <c r="G2192" s="25" t="s">
        <v>11</v>
      </c>
      <c r="H2192" s="25" t="s">
        <v>2243</v>
      </c>
      <c r="I2192" s="25">
        <v>1</v>
      </c>
      <c r="J2192" s="25" t="s">
        <v>1145</v>
      </c>
      <c r="K2192" s="48" t="s">
        <v>1487</v>
      </c>
      <c r="M2192" s="48">
        <f>_xlfn.XLOOKUP(BASE!$A2924,dd_carteira_fundição!A:A,dd_carteira_fundição!G:G,"",0)</f>
        <v>11</v>
      </c>
      <c r="N2192" s="48" t="s">
        <v>1164</v>
      </c>
      <c r="R2192" s="47" t="s">
        <v>1687</v>
      </c>
      <c r="S2192" s="47" t="s">
        <v>1156</v>
      </c>
      <c r="T2192" s="25">
        <v>1</v>
      </c>
      <c r="U2192" s="47" t="str">
        <f>IFERROR(INDEX('TAXA DE OCUP. RECUR.'!$F$1:$F$60, MATCH(T2192, 'TAXA DE OCUP. RECUR.'!$E$1:$E$60, 0)),"")</f>
        <v>FUNDIÇÃO MORENO</v>
      </c>
      <c r="V2192" s="217">
        <v>1</v>
      </c>
      <c r="X2192" s="229" t="str">
        <f>_xlfn.XLOOKUP(H2192,'CARTEIRA GERAL - USI.'!J:J,'CARTEIRA GERAL - USI.'!N:N,"",0)</f>
        <v/>
      </c>
      <c r="Y2192" s="229"/>
      <c r="Z2192" s="47" t="str">
        <f t="shared" si="253"/>
        <v/>
      </c>
      <c r="AA2192" s="47" t="str">
        <f t="shared" si="254"/>
        <v/>
      </c>
      <c r="AB2192" s="47" t="str">
        <f t="shared" si="250"/>
        <v/>
      </c>
      <c r="AC2192" s="47" t="str">
        <f t="shared" si="251"/>
        <v/>
      </c>
      <c r="AD2192" s="165" t="str">
        <f t="shared" si="252"/>
        <v/>
      </c>
    </row>
    <row r="2193" spans="1:30" ht="15" customHeight="1" x14ac:dyDescent="0.25">
      <c r="A2193" s="102" t="s">
        <v>2232</v>
      </c>
      <c r="E2193" s="25" t="s">
        <v>483</v>
      </c>
      <c r="F2193" s="25" t="s">
        <v>2113</v>
      </c>
      <c r="G2193" s="25" t="s">
        <v>11</v>
      </c>
      <c r="H2193" s="25" t="s">
        <v>2243</v>
      </c>
      <c r="I2193" s="25">
        <v>1</v>
      </c>
      <c r="J2193" s="25" t="s">
        <v>1145</v>
      </c>
      <c r="K2193" s="48" t="s">
        <v>1487</v>
      </c>
      <c r="M2193" s="48">
        <f>_xlfn.XLOOKUP(BASE!$A2925,dd_carteira_fundição!A:A,dd_carteira_fundição!G:G,"",0)</f>
        <v>11</v>
      </c>
      <c r="N2193" s="48" t="s">
        <v>1164</v>
      </c>
      <c r="R2193" s="47" t="s">
        <v>1690</v>
      </c>
      <c r="S2193" s="47" t="s">
        <v>1207</v>
      </c>
      <c r="T2193" s="47">
        <v>106</v>
      </c>
      <c r="U2193" s="47" t="str">
        <f>IFERROR(INDEX('TAXA DE OCUP. RECUR.'!$F$1:$F$60, MATCH(T2193, 'TAXA DE OCUP. RECUR.'!$E$1:$E$60, 0)),"")</f>
        <v>PLAINA DE MESA POREBA - [106]</v>
      </c>
      <c r="V2193" s="53">
        <v>3.42</v>
      </c>
      <c r="X2193" s="229"/>
      <c r="Y2193" s="229"/>
      <c r="Z2193" s="47">
        <f t="shared" si="253"/>
        <v>1</v>
      </c>
      <c r="AA2193" s="47" t="str">
        <f t="shared" si="254"/>
        <v/>
      </c>
      <c r="AB2193" s="47" t="str">
        <f t="shared" si="250"/>
        <v/>
      </c>
      <c r="AC2193" s="47" t="str">
        <f t="shared" si="251"/>
        <v/>
      </c>
      <c r="AD2193" s="165" t="str">
        <f t="shared" si="252"/>
        <v/>
      </c>
    </row>
    <row r="2194" spans="1:30" ht="15" customHeight="1" x14ac:dyDescent="0.25">
      <c r="A2194" s="102" t="s">
        <v>2232</v>
      </c>
      <c r="E2194" s="25" t="s">
        <v>483</v>
      </c>
      <c r="F2194" s="25" t="s">
        <v>2113</v>
      </c>
      <c r="G2194" s="25" t="s">
        <v>11</v>
      </c>
      <c r="H2194" s="25" t="s">
        <v>2243</v>
      </c>
      <c r="I2194" s="25">
        <v>1</v>
      </c>
      <c r="J2194" s="25" t="s">
        <v>1145</v>
      </c>
      <c r="K2194" s="48" t="s">
        <v>1487</v>
      </c>
      <c r="M2194" s="48">
        <f>_xlfn.XLOOKUP(BASE!$A2926,dd_carteira_fundição!A:A,dd_carteira_fundição!G:G,"",0)</f>
        <v>11</v>
      </c>
      <c r="N2194" s="48" t="s">
        <v>1164</v>
      </c>
      <c r="R2194" s="47" t="s">
        <v>1690</v>
      </c>
      <c r="S2194" s="47" t="s">
        <v>175</v>
      </c>
      <c r="T2194" s="47">
        <v>151</v>
      </c>
      <c r="U2194" s="47" t="str">
        <f>IFERROR(INDEX('TAXA DE OCUP. RECUR.'!$F$1:$F$60, MATCH(T2194, 'TAXA DE OCUP. RECUR.'!$E$1:$E$60, 0)),"")</f>
        <v>MANDRILH. FISHER MILL - [151]</v>
      </c>
      <c r="V2194" s="53">
        <v>1.5545454545454545</v>
      </c>
      <c r="X2194" s="229"/>
      <c r="Y2194" s="229"/>
      <c r="Z2194" s="47">
        <f t="shared" si="253"/>
        <v>1</v>
      </c>
      <c r="AA2194" s="47" t="str">
        <f t="shared" si="254"/>
        <v/>
      </c>
      <c r="AB2194" s="47" t="str">
        <f t="shared" si="250"/>
        <v/>
      </c>
      <c r="AC2194" s="47" t="str">
        <f t="shared" si="251"/>
        <v/>
      </c>
      <c r="AD2194" s="165" t="str">
        <f t="shared" si="252"/>
        <v/>
      </c>
    </row>
    <row r="2195" spans="1:30" ht="15" customHeight="1" x14ac:dyDescent="0.25">
      <c r="A2195" s="102" t="s">
        <v>2232</v>
      </c>
      <c r="E2195" s="25" t="s">
        <v>483</v>
      </c>
      <c r="F2195" s="25" t="s">
        <v>2113</v>
      </c>
      <c r="G2195" s="25" t="s">
        <v>11</v>
      </c>
      <c r="H2195" s="25" t="s">
        <v>2243</v>
      </c>
      <c r="I2195" s="25">
        <v>1</v>
      </c>
      <c r="J2195" s="25" t="s">
        <v>1145</v>
      </c>
      <c r="K2195" s="48" t="s">
        <v>1487</v>
      </c>
      <c r="M2195" s="48">
        <f>_xlfn.XLOOKUP(BASE!$A2927,dd_carteira_fundição!A:A,dd_carteira_fundição!G:G,"",0)</f>
        <v>11</v>
      </c>
      <c r="N2195" s="48" t="s">
        <v>1164</v>
      </c>
      <c r="R2195" s="47" t="s">
        <v>1690</v>
      </c>
      <c r="S2195" s="47" t="s">
        <v>1208</v>
      </c>
      <c r="T2195" s="47">
        <v>560</v>
      </c>
      <c r="U2195" s="47" t="str">
        <f>IFERROR(INDEX('TAXA DE OCUP. RECUR.'!$F$1:$F$60, MATCH(T2195, 'TAXA DE OCUP. RECUR.'!$E$1:$E$60, 0)),"")</f>
        <v>FRESA DROPP HEINN - [560]</v>
      </c>
      <c r="V2195" s="53">
        <v>4.8600000000000003</v>
      </c>
      <c r="X2195" s="229"/>
      <c r="Y2195" s="229"/>
      <c r="Z2195" s="47">
        <f t="shared" si="253"/>
        <v>1</v>
      </c>
      <c r="AA2195" s="47" t="str">
        <f t="shared" si="254"/>
        <v/>
      </c>
      <c r="AB2195" s="47" t="str">
        <f t="shared" si="250"/>
        <v/>
      </c>
      <c r="AC2195" s="47" t="str">
        <f t="shared" si="251"/>
        <v/>
      </c>
      <c r="AD2195" s="165" t="str">
        <f t="shared" si="252"/>
        <v/>
      </c>
    </row>
    <row r="2196" spans="1:30" ht="15" customHeight="1" x14ac:dyDescent="0.25">
      <c r="A2196" s="102" t="s">
        <v>2232</v>
      </c>
      <c r="E2196" s="25" t="s">
        <v>483</v>
      </c>
      <c r="F2196" s="25" t="s">
        <v>2113</v>
      </c>
      <c r="G2196" s="25" t="s">
        <v>11</v>
      </c>
      <c r="H2196" s="25" t="s">
        <v>2243</v>
      </c>
      <c r="I2196" s="25">
        <v>1</v>
      </c>
      <c r="J2196" s="25" t="s">
        <v>1145</v>
      </c>
      <c r="K2196" s="48" t="s">
        <v>1487</v>
      </c>
      <c r="M2196" s="48">
        <f>_xlfn.XLOOKUP(BASE!$A2928,dd_carteira_fundição!A:A,dd_carteira_fundição!G:G,"",0)</f>
        <v>11</v>
      </c>
      <c r="N2196" s="48" t="s">
        <v>1164</v>
      </c>
      <c r="R2196" s="47" t="s">
        <v>1690</v>
      </c>
      <c r="S2196" s="47" t="s">
        <v>176</v>
      </c>
      <c r="T2196" s="47">
        <v>112</v>
      </c>
      <c r="U2196" s="47" t="str">
        <f>IFERROR(INDEX('TAXA DE OCUP. RECUR.'!$F$1:$F$60, MATCH(T2196, 'TAXA DE OCUP. RECUR.'!$E$1:$E$60, 0)),"")</f>
        <v>FURADEIRA RADIAL  HCP - [112]</v>
      </c>
      <c r="V2196" s="53">
        <v>1.9882142176481796</v>
      </c>
      <c r="X2196" s="229"/>
      <c r="Y2196" s="229"/>
      <c r="Z2196" s="47">
        <f t="shared" si="253"/>
        <v>1</v>
      </c>
      <c r="AA2196" s="47" t="str">
        <f t="shared" si="254"/>
        <v/>
      </c>
      <c r="AB2196" s="47" t="str">
        <f t="shared" si="250"/>
        <v/>
      </c>
      <c r="AC2196" s="47" t="str">
        <f t="shared" si="251"/>
        <v/>
      </c>
      <c r="AD2196" s="165" t="str">
        <f t="shared" si="252"/>
        <v/>
      </c>
    </row>
    <row r="2197" spans="1:30" ht="15" customHeight="1" x14ac:dyDescent="0.25">
      <c r="A2197" s="102" t="s">
        <v>2232</v>
      </c>
      <c r="E2197" s="25" t="s">
        <v>483</v>
      </c>
      <c r="F2197" s="25" t="s">
        <v>2113</v>
      </c>
      <c r="G2197" s="25" t="s">
        <v>11</v>
      </c>
      <c r="H2197" s="25" t="s">
        <v>2243</v>
      </c>
      <c r="I2197" s="25">
        <v>1</v>
      </c>
      <c r="J2197" s="25" t="s">
        <v>1145</v>
      </c>
      <c r="K2197" s="48" t="s">
        <v>1487</v>
      </c>
      <c r="M2197" s="48">
        <f>_xlfn.XLOOKUP(BASE!$A2929,dd_carteira_fundição!A:A,dd_carteira_fundição!G:G,"",0)</f>
        <v>11</v>
      </c>
      <c r="N2197" s="48" t="s">
        <v>1164</v>
      </c>
      <c r="R2197" s="47" t="s">
        <v>158</v>
      </c>
      <c r="S2197" s="47" t="s">
        <v>158</v>
      </c>
      <c r="T2197" s="25">
        <v>2</v>
      </c>
      <c r="U2197" s="47" t="str">
        <f>IFERROR(INDEX('TAXA DE OCUP. RECUR.'!$F$1:$F$60, MATCH(T2197, 'TAXA DE OCUP. RECUR.'!$E$1:$E$60, 0)),"")</f>
        <v>EXPEDIÇÃO</v>
      </c>
      <c r="V2197" s="217">
        <v>1</v>
      </c>
      <c r="X2197" s="229" t="str">
        <f>_xlfn.XLOOKUP(H2197,'CARTEIRA GERAL - USI.'!J:J,'CARTEIRA GERAL - USI.'!O:O,"",0)</f>
        <v/>
      </c>
      <c r="Y2197" s="229"/>
      <c r="Z2197" s="47" t="str">
        <f t="shared" si="253"/>
        <v/>
      </c>
      <c r="AA2197" s="47" t="str">
        <f t="shared" si="254"/>
        <v/>
      </c>
      <c r="AB2197" s="47" t="str">
        <f t="shared" si="250"/>
        <v/>
      </c>
      <c r="AC2197" s="47" t="str">
        <f t="shared" si="251"/>
        <v/>
      </c>
      <c r="AD2197" s="165" t="str">
        <f t="shared" si="252"/>
        <v/>
      </c>
    </row>
    <row r="2198" spans="1:30" ht="15" customHeight="1" x14ac:dyDescent="0.25">
      <c r="A2198" s="102" t="s">
        <v>2233</v>
      </c>
      <c r="E2198" s="25" t="s">
        <v>483</v>
      </c>
      <c r="F2198" s="25" t="s">
        <v>2113</v>
      </c>
      <c r="G2198" s="25" t="s">
        <v>11</v>
      </c>
      <c r="H2198" s="25" t="s">
        <v>2243</v>
      </c>
      <c r="I2198" s="25">
        <v>1</v>
      </c>
      <c r="J2198" s="25" t="s">
        <v>1145</v>
      </c>
      <c r="K2198" s="48" t="s">
        <v>1487</v>
      </c>
      <c r="M2198" s="48">
        <f>_xlfn.XLOOKUP(BASE!$A2930,dd_carteira_fundição!A:A,dd_carteira_fundição!G:G,"",0)</f>
        <v>12</v>
      </c>
      <c r="N2198" s="48" t="s">
        <v>1164</v>
      </c>
      <c r="R2198" s="47" t="s">
        <v>1687</v>
      </c>
      <c r="S2198" s="47" t="s">
        <v>1156</v>
      </c>
      <c r="T2198" s="25">
        <v>1</v>
      </c>
      <c r="U2198" s="47" t="str">
        <f>IFERROR(INDEX('TAXA DE OCUP. RECUR.'!$F$1:$F$60, MATCH(T2198, 'TAXA DE OCUP. RECUR.'!$E$1:$E$60, 0)),"")</f>
        <v>FUNDIÇÃO MORENO</v>
      </c>
      <c r="V2198" s="217">
        <v>1</v>
      </c>
      <c r="X2198" s="229" t="str">
        <f>_xlfn.XLOOKUP(H2198,'CARTEIRA GERAL - USI.'!J:J,'CARTEIRA GERAL - USI.'!N:N,"",0)</f>
        <v/>
      </c>
      <c r="Y2198" s="229"/>
      <c r="Z2198" s="47" t="str">
        <f t="shared" si="253"/>
        <v/>
      </c>
      <c r="AA2198" s="47" t="str">
        <f t="shared" si="254"/>
        <v/>
      </c>
      <c r="AB2198" s="47" t="str">
        <f t="shared" si="250"/>
        <v/>
      </c>
      <c r="AC2198" s="47" t="str">
        <f t="shared" si="251"/>
        <v/>
      </c>
      <c r="AD2198" s="165" t="str">
        <f t="shared" si="252"/>
        <v/>
      </c>
    </row>
    <row r="2199" spans="1:30" ht="15" customHeight="1" x14ac:dyDescent="0.25">
      <c r="A2199" s="102" t="s">
        <v>2233</v>
      </c>
      <c r="E2199" s="25" t="s">
        <v>483</v>
      </c>
      <c r="F2199" s="25" t="s">
        <v>2113</v>
      </c>
      <c r="G2199" s="25" t="s">
        <v>11</v>
      </c>
      <c r="H2199" s="25" t="s">
        <v>2243</v>
      </c>
      <c r="I2199" s="25">
        <v>1</v>
      </c>
      <c r="J2199" s="25" t="s">
        <v>1145</v>
      </c>
      <c r="K2199" s="48" t="s">
        <v>1487</v>
      </c>
      <c r="M2199" s="48">
        <f>_xlfn.XLOOKUP(BASE!$A2931,dd_carteira_fundição!A:A,dd_carteira_fundição!G:G,"",0)</f>
        <v>12</v>
      </c>
      <c r="N2199" s="48" t="s">
        <v>1164</v>
      </c>
      <c r="R2199" s="47" t="s">
        <v>1690</v>
      </c>
      <c r="S2199" s="47" t="s">
        <v>1207</v>
      </c>
      <c r="T2199" s="47">
        <v>106</v>
      </c>
      <c r="U2199" s="47" t="str">
        <f>IFERROR(INDEX('TAXA DE OCUP. RECUR.'!$F$1:$F$60, MATCH(T2199, 'TAXA DE OCUP. RECUR.'!$E$1:$E$60, 0)),"")</f>
        <v>PLAINA DE MESA POREBA - [106]</v>
      </c>
      <c r="V2199" s="53">
        <v>3.42</v>
      </c>
      <c r="X2199" s="229"/>
      <c r="Y2199" s="229"/>
      <c r="Z2199" s="47">
        <f t="shared" si="253"/>
        <v>1</v>
      </c>
      <c r="AA2199" s="47" t="str">
        <f t="shared" si="254"/>
        <v/>
      </c>
      <c r="AB2199" s="47" t="str">
        <f t="shared" si="250"/>
        <v/>
      </c>
      <c r="AC2199" s="47" t="str">
        <f t="shared" si="251"/>
        <v/>
      </c>
      <c r="AD2199" s="165" t="str">
        <f t="shared" si="252"/>
        <v/>
      </c>
    </row>
    <row r="2200" spans="1:30" ht="15" customHeight="1" x14ac:dyDescent="0.25">
      <c r="A2200" s="102" t="s">
        <v>2233</v>
      </c>
      <c r="E2200" s="25" t="s">
        <v>483</v>
      </c>
      <c r="F2200" s="25" t="s">
        <v>2113</v>
      </c>
      <c r="G2200" s="25" t="s">
        <v>11</v>
      </c>
      <c r="H2200" s="25" t="s">
        <v>2243</v>
      </c>
      <c r="I2200" s="25">
        <v>1</v>
      </c>
      <c r="J2200" s="25" t="s">
        <v>1145</v>
      </c>
      <c r="K2200" s="48" t="s">
        <v>1487</v>
      </c>
      <c r="M2200" s="48">
        <f>_xlfn.XLOOKUP(BASE!$A2932,dd_carteira_fundição!A:A,dd_carteira_fundição!G:G,"",0)</f>
        <v>12</v>
      </c>
      <c r="N2200" s="48" t="s">
        <v>1164</v>
      </c>
      <c r="R2200" s="47" t="s">
        <v>1690</v>
      </c>
      <c r="S2200" s="47" t="s">
        <v>175</v>
      </c>
      <c r="T2200" s="47">
        <v>151</v>
      </c>
      <c r="U2200" s="47" t="str">
        <f>IFERROR(INDEX('TAXA DE OCUP. RECUR.'!$F$1:$F$60, MATCH(T2200, 'TAXA DE OCUP. RECUR.'!$E$1:$E$60, 0)),"")</f>
        <v>MANDRILH. FISHER MILL - [151]</v>
      </c>
      <c r="V2200" s="53">
        <v>1.5545454545454545</v>
      </c>
      <c r="X2200" s="229"/>
      <c r="Y2200" s="229"/>
      <c r="Z2200" s="47">
        <f t="shared" si="253"/>
        <v>1</v>
      </c>
      <c r="AA2200" s="47" t="str">
        <f t="shared" si="254"/>
        <v/>
      </c>
      <c r="AB2200" s="47" t="str">
        <f t="shared" si="250"/>
        <v/>
      </c>
      <c r="AC2200" s="47" t="str">
        <f t="shared" si="251"/>
        <v/>
      </c>
      <c r="AD2200" s="165" t="str">
        <f t="shared" si="252"/>
        <v/>
      </c>
    </row>
    <row r="2201" spans="1:30" ht="15" customHeight="1" x14ac:dyDescent="0.25">
      <c r="A2201" s="102" t="s">
        <v>2233</v>
      </c>
      <c r="E2201" s="25" t="s">
        <v>483</v>
      </c>
      <c r="F2201" s="25" t="s">
        <v>2113</v>
      </c>
      <c r="G2201" s="25" t="s">
        <v>11</v>
      </c>
      <c r="H2201" s="25" t="s">
        <v>2243</v>
      </c>
      <c r="I2201" s="25">
        <v>1</v>
      </c>
      <c r="J2201" s="25" t="s">
        <v>1145</v>
      </c>
      <c r="K2201" s="48" t="s">
        <v>1487</v>
      </c>
      <c r="M2201" s="48">
        <f>_xlfn.XLOOKUP(BASE!$A2933,dd_carteira_fundição!A:A,dd_carteira_fundição!G:G,"",0)</f>
        <v>12</v>
      </c>
      <c r="N2201" s="48" t="s">
        <v>1164</v>
      </c>
      <c r="R2201" s="47" t="s">
        <v>1690</v>
      </c>
      <c r="S2201" s="47" t="s">
        <v>1208</v>
      </c>
      <c r="T2201" s="47">
        <v>560</v>
      </c>
      <c r="U2201" s="47" t="str">
        <f>IFERROR(INDEX('TAXA DE OCUP. RECUR.'!$F$1:$F$60, MATCH(T2201, 'TAXA DE OCUP. RECUR.'!$E$1:$E$60, 0)),"")</f>
        <v>FRESA DROPP HEINN - [560]</v>
      </c>
      <c r="V2201" s="53">
        <v>4.8600000000000003</v>
      </c>
      <c r="X2201" s="229"/>
      <c r="Y2201" s="229"/>
      <c r="Z2201" s="47">
        <f t="shared" si="253"/>
        <v>1</v>
      </c>
      <c r="AA2201" s="47" t="str">
        <f t="shared" si="254"/>
        <v/>
      </c>
      <c r="AB2201" s="47" t="str">
        <f t="shared" si="250"/>
        <v/>
      </c>
      <c r="AC2201" s="47" t="str">
        <f t="shared" si="251"/>
        <v/>
      </c>
      <c r="AD2201" s="165" t="str">
        <f t="shared" si="252"/>
        <v/>
      </c>
    </row>
    <row r="2202" spans="1:30" ht="15" customHeight="1" x14ac:dyDescent="0.25">
      <c r="A2202" s="102" t="s">
        <v>2233</v>
      </c>
      <c r="E2202" s="25" t="s">
        <v>483</v>
      </c>
      <c r="F2202" s="25" t="s">
        <v>2113</v>
      </c>
      <c r="G2202" s="25" t="s">
        <v>11</v>
      </c>
      <c r="H2202" s="25" t="s">
        <v>2243</v>
      </c>
      <c r="I2202" s="25">
        <v>1</v>
      </c>
      <c r="J2202" s="25" t="s">
        <v>1145</v>
      </c>
      <c r="K2202" s="48" t="s">
        <v>1487</v>
      </c>
      <c r="M2202" s="48">
        <f>_xlfn.XLOOKUP(BASE!$A2934,dd_carteira_fundição!A:A,dd_carteira_fundição!G:G,"",0)</f>
        <v>12</v>
      </c>
      <c r="N2202" s="48" t="s">
        <v>1164</v>
      </c>
      <c r="R2202" s="47" t="s">
        <v>1690</v>
      </c>
      <c r="S2202" s="47" t="s">
        <v>176</v>
      </c>
      <c r="T2202" s="47">
        <v>112</v>
      </c>
      <c r="U2202" s="47" t="str">
        <f>IFERROR(INDEX('TAXA DE OCUP. RECUR.'!$F$1:$F$60, MATCH(T2202, 'TAXA DE OCUP. RECUR.'!$E$1:$E$60, 0)),"")</f>
        <v>FURADEIRA RADIAL  HCP - [112]</v>
      </c>
      <c r="V2202" s="53">
        <v>1.9882142176481796</v>
      </c>
      <c r="X2202" s="229"/>
      <c r="Y2202" s="229"/>
      <c r="Z2202" s="47">
        <f t="shared" si="253"/>
        <v>1</v>
      </c>
      <c r="AA2202" s="47" t="str">
        <f t="shared" si="254"/>
        <v/>
      </c>
      <c r="AB2202" s="47" t="str">
        <f t="shared" si="250"/>
        <v/>
      </c>
      <c r="AC2202" s="47" t="str">
        <f t="shared" si="251"/>
        <v/>
      </c>
      <c r="AD2202" s="165" t="str">
        <f t="shared" si="252"/>
        <v/>
      </c>
    </row>
    <row r="2203" spans="1:30" ht="15" customHeight="1" x14ac:dyDescent="0.25">
      <c r="A2203" s="102" t="s">
        <v>2233</v>
      </c>
      <c r="E2203" s="25" t="s">
        <v>483</v>
      </c>
      <c r="F2203" s="25" t="s">
        <v>2113</v>
      </c>
      <c r="G2203" s="25" t="s">
        <v>11</v>
      </c>
      <c r="H2203" s="25" t="s">
        <v>2243</v>
      </c>
      <c r="I2203" s="25">
        <v>1</v>
      </c>
      <c r="J2203" s="25" t="s">
        <v>1145</v>
      </c>
      <c r="K2203" s="48" t="s">
        <v>1487</v>
      </c>
      <c r="M2203" s="48">
        <f>_xlfn.XLOOKUP(BASE!$A2935,dd_carteira_fundição!A:A,dd_carteira_fundição!G:G,"",0)</f>
        <v>12</v>
      </c>
      <c r="N2203" s="48" t="s">
        <v>1164</v>
      </c>
      <c r="R2203" s="47" t="s">
        <v>158</v>
      </c>
      <c r="S2203" s="47" t="s">
        <v>158</v>
      </c>
      <c r="T2203" s="25">
        <v>2</v>
      </c>
      <c r="U2203" s="47" t="str">
        <f>IFERROR(INDEX('TAXA DE OCUP. RECUR.'!$F$1:$F$60, MATCH(T2203, 'TAXA DE OCUP. RECUR.'!$E$1:$E$60, 0)),"")</f>
        <v>EXPEDIÇÃO</v>
      </c>
      <c r="V2203" s="217">
        <v>1</v>
      </c>
      <c r="X2203" s="229" t="str">
        <f>_xlfn.XLOOKUP(H2203,'CARTEIRA GERAL - USI.'!J:J,'CARTEIRA GERAL - USI.'!O:O,"",0)</f>
        <v/>
      </c>
      <c r="Y2203" s="229"/>
      <c r="Z2203" s="47" t="str">
        <f t="shared" si="253"/>
        <v/>
      </c>
      <c r="AA2203" s="47" t="str">
        <f t="shared" si="254"/>
        <v/>
      </c>
      <c r="AB2203" s="47" t="str">
        <f t="shared" si="250"/>
        <v/>
      </c>
      <c r="AC2203" s="47" t="str">
        <f t="shared" si="251"/>
        <v/>
      </c>
      <c r="AD2203" s="165" t="str">
        <f t="shared" si="252"/>
        <v/>
      </c>
    </row>
    <row r="2204" spans="1:30" ht="15" customHeight="1" x14ac:dyDescent="0.25">
      <c r="A2204" s="102" t="s">
        <v>2234</v>
      </c>
      <c r="E2204" s="25" t="s">
        <v>483</v>
      </c>
      <c r="F2204" s="25" t="s">
        <v>2113</v>
      </c>
      <c r="G2204" s="25" t="s">
        <v>11</v>
      </c>
      <c r="H2204" s="25" t="s">
        <v>2243</v>
      </c>
      <c r="I2204" s="25">
        <v>1</v>
      </c>
      <c r="J2204" s="25" t="s">
        <v>1145</v>
      </c>
      <c r="K2204" s="48" t="s">
        <v>1487</v>
      </c>
      <c r="M2204" s="48" t="str">
        <f>_xlfn.XLOOKUP(BASE!$A2936,dd_carteira_fundição!A:A,dd_carteira_fundição!G:G,"",0)</f>
        <v/>
      </c>
      <c r="N2204" s="48" t="s">
        <v>1164</v>
      </c>
      <c r="R2204" s="47" t="s">
        <v>1687</v>
      </c>
      <c r="S2204" s="47" t="s">
        <v>1156</v>
      </c>
      <c r="T2204" s="25">
        <v>1</v>
      </c>
      <c r="U2204" s="47" t="str">
        <f>IFERROR(INDEX('TAXA DE OCUP. RECUR.'!$F$1:$F$60, MATCH(T2204, 'TAXA DE OCUP. RECUR.'!$E$1:$E$60, 0)),"")</f>
        <v>FUNDIÇÃO MORENO</v>
      </c>
      <c r="V2204" s="217">
        <v>1</v>
      </c>
      <c r="X2204" s="229" t="str">
        <f>_xlfn.XLOOKUP(H2204,'CARTEIRA GERAL - USI.'!J:J,'CARTEIRA GERAL - USI.'!N:N,"",0)</f>
        <v/>
      </c>
      <c r="Y2204" s="229"/>
      <c r="Z2204" s="47" t="str">
        <f t="shared" si="253"/>
        <v/>
      </c>
      <c r="AA2204" s="47" t="str">
        <f t="shared" si="254"/>
        <v/>
      </c>
      <c r="AB2204" s="47" t="str">
        <f t="shared" si="250"/>
        <v/>
      </c>
      <c r="AC2204" s="47" t="str">
        <f t="shared" si="251"/>
        <v/>
      </c>
      <c r="AD2204" s="165" t="str">
        <f t="shared" si="252"/>
        <v/>
      </c>
    </row>
    <row r="2205" spans="1:30" ht="15" customHeight="1" x14ac:dyDescent="0.25">
      <c r="A2205" s="102" t="s">
        <v>2234</v>
      </c>
      <c r="E2205" s="25" t="s">
        <v>483</v>
      </c>
      <c r="F2205" s="25" t="s">
        <v>2113</v>
      </c>
      <c r="G2205" s="25" t="s">
        <v>11</v>
      </c>
      <c r="H2205" s="25" t="s">
        <v>2243</v>
      </c>
      <c r="I2205" s="25">
        <v>1</v>
      </c>
      <c r="J2205" s="25" t="s">
        <v>1145</v>
      </c>
      <c r="K2205" s="48" t="s">
        <v>1487</v>
      </c>
      <c r="M2205" s="48" t="str">
        <f>_xlfn.XLOOKUP(BASE!$A2937,dd_carteira_fundição!A:A,dd_carteira_fundição!G:G,"",0)</f>
        <v/>
      </c>
      <c r="N2205" s="48" t="s">
        <v>1164</v>
      </c>
      <c r="R2205" s="47" t="s">
        <v>1690</v>
      </c>
      <c r="S2205" s="47" t="s">
        <v>1207</v>
      </c>
      <c r="T2205" s="47">
        <v>106</v>
      </c>
      <c r="U2205" s="47" t="str">
        <f>IFERROR(INDEX('TAXA DE OCUP. RECUR.'!$F$1:$F$60, MATCH(T2205, 'TAXA DE OCUP. RECUR.'!$E$1:$E$60, 0)),"")</f>
        <v>PLAINA DE MESA POREBA - [106]</v>
      </c>
      <c r="V2205" s="53">
        <v>3.42</v>
      </c>
      <c r="X2205" s="229"/>
      <c r="Y2205" s="229"/>
      <c r="Z2205" s="47">
        <f t="shared" si="253"/>
        <v>1</v>
      </c>
      <c r="AA2205" s="47" t="str">
        <f t="shared" si="254"/>
        <v/>
      </c>
      <c r="AB2205" s="47" t="str">
        <f t="shared" si="250"/>
        <v/>
      </c>
      <c r="AC2205" s="47" t="str">
        <f t="shared" si="251"/>
        <v/>
      </c>
      <c r="AD2205" s="165" t="str">
        <f t="shared" si="252"/>
        <v/>
      </c>
    </row>
    <row r="2206" spans="1:30" ht="15" customHeight="1" x14ac:dyDescent="0.25">
      <c r="A2206" s="102" t="s">
        <v>2234</v>
      </c>
      <c r="E2206" s="25" t="s">
        <v>483</v>
      </c>
      <c r="F2206" s="25" t="s">
        <v>2113</v>
      </c>
      <c r="G2206" s="25" t="s">
        <v>11</v>
      </c>
      <c r="H2206" s="25" t="s">
        <v>2243</v>
      </c>
      <c r="I2206" s="25">
        <v>1</v>
      </c>
      <c r="J2206" s="25" t="s">
        <v>1145</v>
      </c>
      <c r="K2206" s="48" t="s">
        <v>1487</v>
      </c>
      <c r="M2206" s="48" t="str">
        <f>_xlfn.XLOOKUP(BASE!$A2938,dd_carteira_fundição!A:A,dd_carteira_fundição!G:G,"",0)</f>
        <v/>
      </c>
      <c r="N2206" s="48" t="s">
        <v>1164</v>
      </c>
      <c r="R2206" s="47" t="s">
        <v>1690</v>
      </c>
      <c r="S2206" s="47" t="s">
        <v>175</v>
      </c>
      <c r="T2206" s="47">
        <v>151</v>
      </c>
      <c r="U2206" s="47" t="str">
        <f>IFERROR(INDEX('TAXA DE OCUP. RECUR.'!$F$1:$F$60, MATCH(T2206, 'TAXA DE OCUP. RECUR.'!$E$1:$E$60, 0)),"")</f>
        <v>MANDRILH. FISHER MILL - [151]</v>
      </c>
      <c r="V2206" s="53">
        <v>1.5545454545454545</v>
      </c>
      <c r="X2206" s="229"/>
      <c r="Y2206" s="229"/>
      <c r="Z2206" s="47">
        <f t="shared" si="253"/>
        <v>1</v>
      </c>
      <c r="AA2206" s="47" t="str">
        <f t="shared" si="254"/>
        <v/>
      </c>
      <c r="AB2206" s="47" t="str">
        <f t="shared" si="250"/>
        <v/>
      </c>
      <c r="AC2206" s="47" t="str">
        <f t="shared" si="251"/>
        <v/>
      </c>
      <c r="AD2206" s="165" t="str">
        <f t="shared" si="252"/>
        <v/>
      </c>
    </row>
    <row r="2207" spans="1:30" ht="15" customHeight="1" x14ac:dyDescent="0.25">
      <c r="A2207" s="102" t="s">
        <v>2234</v>
      </c>
      <c r="E2207" s="25" t="s">
        <v>483</v>
      </c>
      <c r="F2207" s="25" t="s">
        <v>2113</v>
      </c>
      <c r="G2207" s="25" t="s">
        <v>11</v>
      </c>
      <c r="H2207" s="25" t="s">
        <v>2243</v>
      </c>
      <c r="I2207" s="25">
        <v>1</v>
      </c>
      <c r="J2207" s="25" t="s">
        <v>1145</v>
      </c>
      <c r="K2207" s="48" t="s">
        <v>1487</v>
      </c>
      <c r="M2207" s="48" t="str">
        <f>_xlfn.XLOOKUP(BASE!$A2939,dd_carteira_fundição!A:A,dd_carteira_fundição!G:G,"",0)</f>
        <v/>
      </c>
      <c r="N2207" s="48" t="s">
        <v>1164</v>
      </c>
      <c r="R2207" s="47" t="s">
        <v>1690</v>
      </c>
      <c r="S2207" s="47" t="s">
        <v>1208</v>
      </c>
      <c r="T2207" s="47">
        <v>560</v>
      </c>
      <c r="U2207" s="47" t="str">
        <f>IFERROR(INDEX('TAXA DE OCUP. RECUR.'!$F$1:$F$60, MATCH(T2207, 'TAXA DE OCUP. RECUR.'!$E$1:$E$60, 0)),"")</f>
        <v>FRESA DROPP HEINN - [560]</v>
      </c>
      <c r="V2207" s="53">
        <v>4.8600000000000003</v>
      </c>
      <c r="X2207" s="229"/>
      <c r="Y2207" s="229"/>
      <c r="Z2207" s="47">
        <f t="shared" si="253"/>
        <v>1</v>
      </c>
      <c r="AA2207" s="47" t="str">
        <f t="shared" si="254"/>
        <v/>
      </c>
      <c r="AB2207" s="47" t="str">
        <f t="shared" si="250"/>
        <v/>
      </c>
      <c r="AC2207" s="47" t="str">
        <f t="shared" si="251"/>
        <v/>
      </c>
      <c r="AD2207" s="165" t="str">
        <f t="shared" si="252"/>
        <v/>
      </c>
    </row>
    <row r="2208" spans="1:30" ht="15" customHeight="1" x14ac:dyDescent="0.25">
      <c r="A2208" s="102" t="s">
        <v>2234</v>
      </c>
      <c r="E2208" s="25" t="s">
        <v>483</v>
      </c>
      <c r="F2208" s="25" t="s">
        <v>2113</v>
      </c>
      <c r="G2208" s="25" t="s">
        <v>11</v>
      </c>
      <c r="H2208" s="25" t="s">
        <v>2243</v>
      </c>
      <c r="I2208" s="25">
        <v>1</v>
      </c>
      <c r="J2208" s="25" t="s">
        <v>1145</v>
      </c>
      <c r="K2208" s="48" t="s">
        <v>1487</v>
      </c>
      <c r="M2208" s="48" t="str">
        <f>_xlfn.XLOOKUP(BASE!$A2940,dd_carteira_fundição!A:A,dd_carteira_fundição!G:G,"",0)</f>
        <v/>
      </c>
      <c r="N2208" s="48" t="s">
        <v>1164</v>
      </c>
      <c r="R2208" s="47" t="s">
        <v>1690</v>
      </c>
      <c r="S2208" s="47" t="s">
        <v>176</v>
      </c>
      <c r="T2208" s="47">
        <v>112</v>
      </c>
      <c r="U2208" s="47" t="str">
        <f>IFERROR(INDEX('TAXA DE OCUP. RECUR.'!$F$1:$F$60, MATCH(T2208, 'TAXA DE OCUP. RECUR.'!$E$1:$E$60, 0)),"")</f>
        <v>FURADEIRA RADIAL  HCP - [112]</v>
      </c>
      <c r="V2208" s="53">
        <v>1.9882142176481796</v>
      </c>
      <c r="X2208" s="229"/>
      <c r="Y2208" s="229"/>
      <c r="Z2208" s="47">
        <f t="shared" si="253"/>
        <v>1</v>
      </c>
      <c r="AA2208" s="47" t="str">
        <f t="shared" si="254"/>
        <v/>
      </c>
      <c r="AB2208" s="47" t="str">
        <f t="shared" si="250"/>
        <v/>
      </c>
      <c r="AC2208" s="47" t="str">
        <f t="shared" si="251"/>
        <v/>
      </c>
      <c r="AD2208" s="165" t="str">
        <f t="shared" si="252"/>
        <v/>
      </c>
    </row>
    <row r="2209" spans="1:30" ht="15" customHeight="1" x14ac:dyDescent="0.25">
      <c r="A2209" s="102" t="s">
        <v>2234</v>
      </c>
      <c r="E2209" s="25" t="s">
        <v>483</v>
      </c>
      <c r="F2209" s="25" t="s">
        <v>2113</v>
      </c>
      <c r="G2209" s="25" t="s">
        <v>11</v>
      </c>
      <c r="H2209" s="25" t="s">
        <v>2243</v>
      </c>
      <c r="I2209" s="25">
        <v>1</v>
      </c>
      <c r="J2209" s="25" t="s">
        <v>1145</v>
      </c>
      <c r="K2209" s="48" t="s">
        <v>1487</v>
      </c>
      <c r="M2209" s="48" t="str">
        <f>_xlfn.XLOOKUP(BASE!$A2941,dd_carteira_fundição!A:A,dd_carteira_fundição!G:G,"",0)</f>
        <v/>
      </c>
      <c r="N2209" s="48" t="s">
        <v>1164</v>
      </c>
      <c r="R2209" s="47" t="s">
        <v>158</v>
      </c>
      <c r="S2209" s="47" t="s">
        <v>158</v>
      </c>
      <c r="T2209" s="25">
        <v>2</v>
      </c>
      <c r="U2209" s="47" t="str">
        <f>IFERROR(INDEX('TAXA DE OCUP. RECUR.'!$F$1:$F$60, MATCH(T2209, 'TAXA DE OCUP. RECUR.'!$E$1:$E$60, 0)),"")</f>
        <v>EXPEDIÇÃO</v>
      </c>
      <c r="V2209" s="217">
        <v>1</v>
      </c>
      <c r="X2209" s="229" t="str">
        <f>_xlfn.XLOOKUP(H2209,'CARTEIRA GERAL - USI.'!J:J,'CARTEIRA GERAL - USI.'!O:O,"",0)</f>
        <v/>
      </c>
      <c r="Y2209" s="229"/>
      <c r="Z2209" s="47" t="str">
        <f t="shared" si="253"/>
        <v/>
      </c>
      <c r="AA2209" s="47" t="str">
        <f t="shared" si="254"/>
        <v/>
      </c>
      <c r="AB2209" s="47" t="str">
        <f t="shared" si="250"/>
        <v/>
      </c>
      <c r="AC2209" s="47" t="str">
        <f t="shared" si="251"/>
        <v/>
      </c>
      <c r="AD2209" s="165" t="str">
        <f t="shared" si="252"/>
        <v/>
      </c>
    </row>
    <row r="2210" spans="1:30" ht="15" customHeight="1" x14ac:dyDescent="0.25">
      <c r="A2210" s="102" t="s">
        <v>2235</v>
      </c>
      <c r="E2210" s="25" t="s">
        <v>483</v>
      </c>
      <c r="F2210" s="25" t="s">
        <v>2113</v>
      </c>
      <c r="G2210" s="25" t="s">
        <v>11</v>
      </c>
      <c r="H2210" s="25" t="s">
        <v>2243</v>
      </c>
      <c r="I2210" s="25">
        <v>1</v>
      </c>
      <c r="J2210" s="25" t="s">
        <v>1145</v>
      </c>
      <c r="K2210" s="48" t="s">
        <v>1487</v>
      </c>
      <c r="M2210" s="48" t="str">
        <f>_xlfn.XLOOKUP(BASE!$A2942,dd_carteira_fundição!A:A,dd_carteira_fundição!G:G,"",0)</f>
        <v/>
      </c>
      <c r="N2210" s="48" t="s">
        <v>1164</v>
      </c>
      <c r="R2210" s="47" t="s">
        <v>1687</v>
      </c>
      <c r="S2210" s="47" t="s">
        <v>1156</v>
      </c>
      <c r="T2210" s="25">
        <v>1</v>
      </c>
      <c r="U2210" s="47" t="str">
        <f>IFERROR(INDEX('TAXA DE OCUP. RECUR.'!$F$1:$F$60, MATCH(T2210, 'TAXA DE OCUP. RECUR.'!$E$1:$E$60, 0)),"")</f>
        <v>FUNDIÇÃO MORENO</v>
      </c>
      <c r="V2210" s="217">
        <v>1</v>
      </c>
      <c r="X2210" s="229" t="str">
        <f>_xlfn.XLOOKUP(H2210,'CARTEIRA GERAL - USI.'!J:J,'CARTEIRA GERAL - USI.'!N:N,"",0)</f>
        <v/>
      </c>
      <c r="Y2210" s="229"/>
      <c r="Z2210" s="47" t="str">
        <f t="shared" si="253"/>
        <v/>
      </c>
      <c r="AA2210" s="47" t="str">
        <f t="shared" si="254"/>
        <v/>
      </c>
      <c r="AB2210" s="47" t="str">
        <f t="shared" si="250"/>
        <v/>
      </c>
      <c r="AC2210" s="47" t="str">
        <f t="shared" si="251"/>
        <v/>
      </c>
      <c r="AD2210" s="165" t="str">
        <f t="shared" si="252"/>
        <v/>
      </c>
    </row>
    <row r="2211" spans="1:30" ht="15" customHeight="1" x14ac:dyDescent="0.25">
      <c r="A2211" s="102" t="s">
        <v>2235</v>
      </c>
      <c r="E2211" s="25" t="s">
        <v>483</v>
      </c>
      <c r="F2211" s="25" t="s">
        <v>2113</v>
      </c>
      <c r="G2211" s="25" t="s">
        <v>11</v>
      </c>
      <c r="H2211" s="25" t="s">
        <v>2243</v>
      </c>
      <c r="I2211" s="25">
        <v>1</v>
      </c>
      <c r="J2211" s="25" t="s">
        <v>1145</v>
      </c>
      <c r="K2211" s="48" t="s">
        <v>1487</v>
      </c>
      <c r="M2211" s="48" t="str">
        <f>_xlfn.XLOOKUP(BASE!$A2943,dd_carteira_fundição!A:A,dd_carteira_fundição!G:G,"",0)</f>
        <v/>
      </c>
      <c r="N2211" s="48" t="s">
        <v>1164</v>
      </c>
      <c r="R2211" s="47" t="s">
        <v>1690</v>
      </c>
      <c r="S2211" s="47" t="s">
        <v>1207</v>
      </c>
      <c r="T2211" s="47">
        <v>106</v>
      </c>
      <c r="U2211" s="47" t="str">
        <f>IFERROR(INDEX('TAXA DE OCUP. RECUR.'!$F$1:$F$60, MATCH(T2211, 'TAXA DE OCUP. RECUR.'!$E$1:$E$60, 0)),"")</f>
        <v>PLAINA DE MESA POREBA - [106]</v>
      </c>
      <c r="V2211" s="53">
        <v>3.42</v>
      </c>
      <c r="X2211" s="229"/>
      <c r="Y2211" s="229"/>
      <c r="Z2211" s="47">
        <f t="shared" si="253"/>
        <v>1</v>
      </c>
      <c r="AA2211" s="47" t="str">
        <f t="shared" si="254"/>
        <v/>
      </c>
      <c r="AB2211" s="47" t="str">
        <f t="shared" si="250"/>
        <v/>
      </c>
      <c r="AC2211" s="47" t="str">
        <f t="shared" si="251"/>
        <v/>
      </c>
      <c r="AD2211" s="165" t="str">
        <f t="shared" si="252"/>
        <v/>
      </c>
    </row>
    <row r="2212" spans="1:30" ht="15" customHeight="1" x14ac:dyDescent="0.25">
      <c r="A2212" s="102" t="s">
        <v>2235</v>
      </c>
      <c r="E2212" s="25" t="s">
        <v>483</v>
      </c>
      <c r="F2212" s="25" t="s">
        <v>2113</v>
      </c>
      <c r="G2212" s="25" t="s">
        <v>11</v>
      </c>
      <c r="H2212" s="25" t="s">
        <v>2243</v>
      </c>
      <c r="I2212" s="25">
        <v>1</v>
      </c>
      <c r="J2212" s="25" t="s">
        <v>1145</v>
      </c>
      <c r="K2212" s="48" t="s">
        <v>1487</v>
      </c>
      <c r="M2212" s="48" t="str">
        <f>_xlfn.XLOOKUP(BASE!$A2944,dd_carteira_fundição!A:A,dd_carteira_fundição!G:G,"",0)</f>
        <v/>
      </c>
      <c r="N2212" s="48" t="s">
        <v>1164</v>
      </c>
      <c r="R2212" s="47" t="s">
        <v>1690</v>
      </c>
      <c r="S2212" s="47" t="s">
        <v>175</v>
      </c>
      <c r="T2212" s="47">
        <v>151</v>
      </c>
      <c r="U2212" s="47" t="str">
        <f>IFERROR(INDEX('TAXA DE OCUP. RECUR.'!$F$1:$F$60, MATCH(T2212, 'TAXA DE OCUP. RECUR.'!$E$1:$E$60, 0)),"")</f>
        <v>MANDRILH. FISHER MILL - [151]</v>
      </c>
      <c r="V2212" s="53">
        <v>1.5545454545454545</v>
      </c>
      <c r="X2212" s="229"/>
      <c r="Y2212" s="229"/>
      <c r="Z2212" s="47">
        <f t="shared" si="253"/>
        <v>1</v>
      </c>
      <c r="AA2212" s="47" t="str">
        <f t="shared" si="254"/>
        <v/>
      </c>
      <c r="AB2212" s="47" t="str">
        <f t="shared" si="250"/>
        <v/>
      </c>
      <c r="AC2212" s="47" t="str">
        <f t="shared" si="251"/>
        <v/>
      </c>
      <c r="AD2212" s="165" t="str">
        <f t="shared" si="252"/>
        <v/>
      </c>
    </row>
    <row r="2213" spans="1:30" ht="15" customHeight="1" x14ac:dyDescent="0.25">
      <c r="A2213" s="102" t="s">
        <v>2235</v>
      </c>
      <c r="E2213" s="25" t="s">
        <v>483</v>
      </c>
      <c r="F2213" s="25" t="s">
        <v>2113</v>
      </c>
      <c r="G2213" s="25" t="s">
        <v>11</v>
      </c>
      <c r="H2213" s="25" t="s">
        <v>2243</v>
      </c>
      <c r="I2213" s="25">
        <v>1</v>
      </c>
      <c r="J2213" s="25" t="s">
        <v>1145</v>
      </c>
      <c r="K2213" s="48" t="s">
        <v>1487</v>
      </c>
      <c r="M2213" s="48" t="str">
        <f>_xlfn.XLOOKUP(BASE!$A2945,dd_carteira_fundição!A:A,dd_carteira_fundição!G:G,"",0)</f>
        <v/>
      </c>
      <c r="N2213" s="48" t="s">
        <v>1164</v>
      </c>
      <c r="R2213" s="47" t="s">
        <v>1690</v>
      </c>
      <c r="S2213" s="47" t="s">
        <v>1208</v>
      </c>
      <c r="T2213" s="47">
        <v>560</v>
      </c>
      <c r="U2213" s="47" t="str">
        <f>IFERROR(INDEX('TAXA DE OCUP. RECUR.'!$F$1:$F$60, MATCH(T2213, 'TAXA DE OCUP. RECUR.'!$E$1:$E$60, 0)),"")</f>
        <v>FRESA DROPP HEINN - [560]</v>
      </c>
      <c r="V2213" s="53">
        <v>4.8600000000000003</v>
      </c>
      <c r="X2213" s="229"/>
      <c r="Y2213" s="229"/>
      <c r="Z2213" s="47">
        <f t="shared" si="253"/>
        <v>1</v>
      </c>
      <c r="AA2213" s="47" t="str">
        <f t="shared" si="254"/>
        <v/>
      </c>
      <c r="AB2213" s="47" t="str">
        <f t="shared" si="250"/>
        <v/>
      </c>
      <c r="AC2213" s="47" t="str">
        <f t="shared" si="251"/>
        <v/>
      </c>
      <c r="AD2213" s="165" t="str">
        <f t="shared" si="252"/>
        <v/>
      </c>
    </row>
    <row r="2214" spans="1:30" ht="15" customHeight="1" x14ac:dyDescent="0.25">
      <c r="A2214" s="102" t="s">
        <v>2235</v>
      </c>
      <c r="E2214" s="25" t="s">
        <v>483</v>
      </c>
      <c r="F2214" s="25" t="s">
        <v>2113</v>
      </c>
      <c r="G2214" s="25" t="s">
        <v>11</v>
      </c>
      <c r="H2214" s="25" t="s">
        <v>2243</v>
      </c>
      <c r="I2214" s="25">
        <v>1</v>
      </c>
      <c r="J2214" s="25" t="s">
        <v>1145</v>
      </c>
      <c r="K2214" s="48" t="s">
        <v>1487</v>
      </c>
      <c r="M2214" s="48" t="str">
        <f>_xlfn.XLOOKUP(BASE!$A2946,dd_carteira_fundição!A:A,dd_carteira_fundição!G:G,"",0)</f>
        <v/>
      </c>
      <c r="N2214" s="48" t="s">
        <v>1164</v>
      </c>
      <c r="R2214" s="47" t="s">
        <v>1690</v>
      </c>
      <c r="S2214" s="47" t="s">
        <v>176</v>
      </c>
      <c r="T2214" s="47">
        <v>112</v>
      </c>
      <c r="U2214" s="47" t="str">
        <f>IFERROR(INDEX('TAXA DE OCUP. RECUR.'!$F$1:$F$60, MATCH(T2214, 'TAXA DE OCUP. RECUR.'!$E$1:$E$60, 0)),"")</f>
        <v>FURADEIRA RADIAL  HCP - [112]</v>
      </c>
      <c r="V2214" s="53">
        <v>1.9882142176481796</v>
      </c>
      <c r="X2214" s="229"/>
      <c r="Y2214" s="229"/>
      <c r="Z2214" s="47">
        <f t="shared" si="253"/>
        <v>1</v>
      </c>
      <c r="AA2214" s="47" t="str">
        <f t="shared" si="254"/>
        <v/>
      </c>
      <c r="AB2214" s="47" t="str">
        <f t="shared" si="250"/>
        <v/>
      </c>
      <c r="AC2214" s="47" t="str">
        <f t="shared" si="251"/>
        <v/>
      </c>
      <c r="AD2214" s="165" t="str">
        <f t="shared" si="252"/>
        <v/>
      </c>
    </row>
    <row r="2215" spans="1:30" ht="15" customHeight="1" x14ac:dyDescent="0.25">
      <c r="A2215" s="102" t="s">
        <v>2235</v>
      </c>
      <c r="E2215" s="25" t="s">
        <v>483</v>
      </c>
      <c r="F2215" s="25" t="s">
        <v>2113</v>
      </c>
      <c r="G2215" s="25" t="s">
        <v>11</v>
      </c>
      <c r="H2215" s="25" t="s">
        <v>2243</v>
      </c>
      <c r="I2215" s="25">
        <v>1</v>
      </c>
      <c r="J2215" s="25" t="s">
        <v>1145</v>
      </c>
      <c r="K2215" s="48" t="s">
        <v>1487</v>
      </c>
      <c r="M2215" s="48" t="str">
        <f>_xlfn.XLOOKUP(BASE!$A2947,dd_carteira_fundição!A:A,dd_carteira_fundição!G:G,"",0)</f>
        <v/>
      </c>
      <c r="N2215" s="48" t="s">
        <v>1164</v>
      </c>
      <c r="R2215" s="47" t="s">
        <v>158</v>
      </c>
      <c r="S2215" s="47" t="s">
        <v>158</v>
      </c>
      <c r="T2215" s="25">
        <v>2</v>
      </c>
      <c r="U2215" s="47" t="str">
        <f>IFERROR(INDEX('TAXA DE OCUP. RECUR.'!$F$1:$F$60, MATCH(T2215, 'TAXA DE OCUP. RECUR.'!$E$1:$E$60, 0)),"")</f>
        <v>EXPEDIÇÃO</v>
      </c>
      <c r="V2215" s="217">
        <v>1</v>
      </c>
      <c r="X2215" s="229" t="str">
        <f>_xlfn.XLOOKUP(H2215,'CARTEIRA GERAL - USI.'!J:J,'CARTEIRA GERAL - USI.'!O:O,"",0)</f>
        <v/>
      </c>
      <c r="Y2215" s="229"/>
      <c r="Z2215" s="47" t="str">
        <f t="shared" si="253"/>
        <v/>
      </c>
      <c r="AA2215" s="47" t="str">
        <f t="shared" si="254"/>
        <v/>
      </c>
      <c r="AB2215" s="47" t="str">
        <f t="shared" si="250"/>
        <v/>
      </c>
      <c r="AC2215" s="47" t="str">
        <f t="shared" si="251"/>
        <v/>
      </c>
      <c r="AD2215" s="165" t="str">
        <f t="shared" si="252"/>
        <v/>
      </c>
    </row>
    <row r="2216" spans="1:30" ht="15" customHeight="1" x14ac:dyDescent="0.25">
      <c r="A2216" s="102" t="s">
        <v>2258</v>
      </c>
      <c r="E2216" s="25" t="s">
        <v>1459</v>
      </c>
      <c r="F2216" s="25" t="s">
        <v>1460</v>
      </c>
      <c r="G2216" s="25" t="s">
        <v>11</v>
      </c>
      <c r="H2216" s="25" t="s">
        <v>2262</v>
      </c>
      <c r="I2216" s="25">
        <v>1</v>
      </c>
      <c r="J2216" s="25" t="s">
        <v>1150</v>
      </c>
      <c r="K2216" s="25" t="s">
        <v>1486</v>
      </c>
      <c r="M2216" s="48" t="str">
        <f>_xlfn.XLOOKUP(BASE!$A2948,dd_carteira_fundição!A:A,dd_carteira_fundição!G:G,"",0)</f>
        <v/>
      </c>
      <c r="N2216" s="48" t="s">
        <v>1164</v>
      </c>
      <c r="R2216" s="47" t="s">
        <v>1687</v>
      </c>
      <c r="S2216" s="48" t="s">
        <v>1156</v>
      </c>
      <c r="T2216" s="164">
        <v>1</v>
      </c>
      <c r="U2216" s="47" t="str">
        <f>IFERROR(INDEX('TAXA DE OCUP. RECUR.'!$F$1:$F$60, MATCH(T2216, 'TAXA DE OCUP. RECUR.'!$E$1:$E$60, 0)),"")</f>
        <v>FUNDIÇÃO MORENO</v>
      </c>
      <c r="V2216" s="165">
        <v>1</v>
      </c>
      <c r="X2216" s="229">
        <v>46189</v>
      </c>
      <c r="Y2216" s="229"/>
      <c r="Z2216" s="47">
        <f t="shared" si="253"/>
        <v>25</v>
      </c>
      <c r="AA2216" s="47" t="str">
        <f t="shared" si="254"/>
        <v/>
      </c>
      <c r="AB2216" s="47" t="str">
        <f t="shared" si="250"/>
        <v>jun</v>
      </c>
      <c r="AC2216" s="47" t="str">
        <f t="shared" si="251"/>
        <v>2026</v>
      </c>
      <c r="AD2216" s="165" t="str">
        <f t="shared" si="252"/>
        <v/>
      </c>
    </row>
    <row r="2217" spans="1:30" ht="15" customHeight="1" x14ac:dyDescent="0.25">
      <c r="A2217" s="102" t="s">
        <v>2258</v>
      </c>
      <c r="E2217" s="25" t="s">
        <v>1459</v>
      </c>
      <c r="F2217" s="25" t="s">
        <v>1460</v>
      </c>
      <c r="G2217" s="25" t="s">
        <v>11</v>
      </c>
      <c r="H2217" s="25" t="s">
        <v>2262</v>
      </c>
      <c r="I2217" s="25">
        <v>1</v>
      </c>
      <c r="J2217" s="25" t="s">
        <v>1150</v>
      </c>
      <c r="K2217" s="25" t="s">
        <v>1486</v>
      </c>
      <c r="M2217" s="48" t="str">
        <f>_xlfn.XLOOKUP(BASE!$A2949,dd_carteira_fundição!A:A,dd_carteira_fundição!G:G,"",0)</f>
        <v/>
      </c>
      <c r="N2217" s="48" t="s">
        <v>1164</v>
      </c>
      <c r="R2217" s="47" t="s">
        <v>1690</v>
      </c>
      <c r="S2217" s="48" t="s">
        <v>1386</v>
      </c>
      <c r="T2217" s="164">
        <v>395</v>
      </c>
      <c r="U2217" s="47" t="str">
        <f>IFERROR(INDEX('TAXA DE OCUP. RECUR.'!$F$1:$F$60, MATCH(T2217, 'TAXA DE OCUP. RECUR.'!$E$1:$E$60, 0)),"")</f>
        <v>TORNO VERT. SCHIESS KZ-200   2000 - [395]</v>
      </c>
      <c r="V2217" s="165">
        <v>7</v>
      </c>
      <c r="X2217" s="229"/>
      <c r="Y2217" s="229"/>
      <c r="Z2217" s="47">
        <f t="shared" si="253"/>
        <v>1</v>
      </c>
      <c r="AA2217" s="47" t="str">
        <f t="shared" si="254"/>
        <v/>
      </c>
      <c r="AB2217" s="47" t="str">
        <f t="shared" si="250"/>
        <v/>
      </c>
      <c r="AC2217" s="47" t="str">
        <f t="shared" si="251"/>
        <v/>
      </c>
      <c r="AD2217" s="165" t="str">
        <f t="shared" si="252"/>
        <v/>
      </c>
    </row>
    <row r="2218" spans="1:30" ht="15" customHeight="1" x14ac:dyDescent="0.25">
      <c r="A2218" s="102" t="s">
        <v>2258</v>
      </c>
      <c r="E2218" s="25" t="s">
        <v>1459</v>
      </c>
      <c r="F2218" s="25" t="s">
        <v>1460</v>
      </c>
      <c r="G2218" s="25" t="s">
        <v>11</v>
      </c>
      <c r="H2218" s="25" t="s">
        <v>2262</v>
      </c>
      <c r="I2218" s="25">
        <v>1</v>
      </c>
      <c r="J2218" s="25" t="s">
        <v>1150</v>
      </c>
      <c r="K2218" s="25" t="s">
        <v>1486</v>
      </c>
      <c r="M2218" s="48" t="str">
        <f>_xlfn.XLOOKUP(BASE!$A2950,dd_carteira_fundição!A:A,dd_carteira_fundição!G:G,"",0)</f>
        <v/>
      </c>
      <c r="N2218" s="48" t="s">
        <v>1164</v>
      </c>
      <c r="R2218" s="47" t="s">
        <v>1690</v>
      </c>
      <c r="S2218" s="48" t="s">
        <v>1231</v>
      </c>
      <c r="T2218" s="164">
        <v>74</v>
      </c>
      <c r="U2218" s="47" t="str">
        <f>IFERROR(INDEX('TAXA DE OCUP. RECUR.'!$F$1:$F$60, MATCH(T2218, 'TAXA DE OCUP. RECUR.'!$E$1:$E$60, 0)),"")</f>
        <v>MONTAGEM (PREPARADOR DE PEÇA)-74</v>
      </c>
      <c r="V2218" s="165">
        <v>0.41666666666666669</v>
      </c>
      <c r="X2218" s="229"/>
      <c r="Y2218" s="229"/>
      <c r="Z2218" s="47">
        <f t="shared" si="253"/>
        <v>1</v>
      </c>
      <c r="AA2218" s="47" t="str">
        <f t="shared" si="254"/>
        <v/>
      </c>
      <c r="AB2218" s="47" t="str">
        <f t="shared" si="250"/>
        <v/>
      </c>
      <c r="AC2218" s="47" t="str">
        <f t="shared" si="251"/>
        <v/>
      </c>
      <c r="AD2218" s="165" t="str">
        <f t="shared" si="252"/>
        <v/>
      </c>
    </row>
    <row r="2219" spans="1:30" ht="15" customHeight="1" x14ac:dyDescent="0.25">
      <c r="A2219" s="102" t="s">
        <v>2258</v>
      </c>
      <c r="E2219" s="25" t="s">
        <v>1459</v>
      </c>
      <c r="F2219" s="25" t="s">
        <v>1460</v>
      </c>
      <c r="G2219" s="25" t="s">
        <v>11</v>
      </c>
      <c r="H2219" s="25" t="s">
        <v>2262</v>
      </c>
      <c r="I2219" s="25">
        <v>1</v>
      </c>
      <c r="J2219" s="25" t="s">
        <v>1150</v>
      </c>
      <c r="K2219" s="25" t="s">
        <v>1486</v>
      </c>
      <c r="M2219" s="48" t="str">
        <f>_xlfn.XLOOKUP(BASE!$A2951,dd_carteira_fundição!A:A,dd_carteira_fundição!G:G,"",0)</f>
        <v/>
      </c>
      <c r="N2219" s="48" t="s">
        <v>1164</v>
      </c>
      <c r="R2219" s="47" t="s">
        <v>158</v>
      </c>
      <c r="S2219" s="48" t="s">
        <v>158</v>
      </c>
      <c r="T2219" s="164">
        <v>2</v>
      </c>
      <c r="U2219" s="47" t="str">
        <f>IFERROR(INDEX('TAXA DE OCUP. RECUR.'!$F$1:$F$60, MATCH(T2219, 'TAXA DE OCUP. RECUR.'!$E$1:$E$60, 0)),"")</f>
        <v>EXPEDIÇÃO</v>
      </c>
      <c r="V2219" s="165">
        <v>1</v>
      </c>
      <c r="X2219" s="229">
        <v>46357</v>
      </c>
      <c r="Y2219" s="229"/>
      <c r="Z2219" s="47">
        <f t="shared" si="253"/>
        <v>49</v>
      </c>
      <c r="AA2219" s="47" t="str">
        <f t="shared" si="254"/>
        <v/>
      </c>
      <c r="AB2219" s="47" t="str">
        <f t="shared" si="250"/>
        <v>dez</v>
      </c>
      <c r="AC2219" s="47" t="str">
        <f t="shared" si="251"/>
        <v>2026</v>
      </c>
      <c r="AD2219" s="165" t="str">
        <f t="shared" si="252"/>
        <v/>
      </c>
    </row>
    <row r="2220" spans="1:30" ht="15" customHeight="1" x14ac:dyDescent="0.25">
      <c r="A2220" s="102" t="s">
        <v>2026</v>
      </c>
      <c r="E2220" s="25" t="s">
        <v>296</v>
      </c>
      <c r="F2220" s="25" t="s">
        <v>571</v>
      </c>
      <c r="G2220" s="25" t="s">
        <v>11</v>
      </c>
      <c r="H2220" s="25" t="s">
        <v>2027</v>
      </c>
      <c r="I2220" s="25">
        <v>1</v>
      </c>
      <c r="J2220" s="25" t="s">
        <v>1150</v>
      </c>
      <c r="K2220" s="25" t="s">
        <v>1486</v>
      </c>
      <c r="M2220" s="48" t="str">
        <f>_xlfn.XLOOKUP(BASE!$A2952,dd_carteira_fundição!A:A,dd_carteira_fundição!G:G,"",0)</f>
        <v/>
      </c>
      <c r="N2220" s="48" t="s">
        <v>1164</v>
      </c>
      <c r="R2220" s="47" t="s">
        <v>1687</v>
      </c>
      <c r="S2220" s="48" t="s">
        <v>1156</v>
      </c>
      <c r="T2220" s="164">
        <v>1</v>
      </c>
      <c r="U2220" s="47" t="str">
        <f>IFERROR(INDEX('TAXA DE OCUP. RECUR.'!$F$1:$F$60, MATCH(T2220, 'TAXA DE OCUP. RECUR.'!$E$1:$E$60, 0)),"")</f>
        <v>FUNDIÇÃO MORENO</v>
      </c>
      <c r="V2220" s="165">
        <v>1</v>
      </c>
      <c r="X2220" s="229">
        <v>46147</v>
      </c>
      <c r="Y2220" s="229"/>
      <c r="Z2220" s="47">
        <f t="shared" si="253"/>
        <v>19</v>
      </c>
      <c r="AA2220" s="47" t="str">
        <f t="shared" si="254"/>
        <v/>
      </c>
      <c r="AB2220" s="47" t="str">
        <f t="shared" ref="AB2220:AB2248" si="255">IFERROR(IF(X2220="","",TEXT(X2220,"MMM")),"")</f>
        <v>mai</v>
      </c>
      <c r="AC2220" s="47" t="str">
        <f t="shared" ref="AC2220:AC2248" si="256">IFERROR(IF(X2220="","",TEXT(X2220,"AAAA")),"")</f>
        <v>2026</v>
      </c>
      <c r="AD2220" s="165" t="str">
        <f t="shared" si="252"/>
        <v/>
      </c>
    </row>
    <row r="2221" spans="1:30" ht="15" customHeight="1" x14ac:dyDescent="0.25">
      <c r="A2221" s="102" t="s">
        <v>2026</v>
      </c>
      <c r="E2221" s="25" t="s">
        <v>296</v>
      </c>
      <c r="F2221" s="25" t="s">
        <v>571</v>
      </c>
      <c r="G2221" s="25" t="s">
        <v>11</v>
      </c>
      <c r="H2221" s="25" t="s">
        <v>2027</v>
      </c>
      <c r="I2221" s="25">
        <v>1</v>
      </c>
      <c r="J2221" s="25" t="s">
        <v>1150</v>
      </c>
      <c r="K2221" s="25" t="s">
        <v>1486</v>
      </c>
      <c r="M2221" s="48" t="str">
        <f>_xlfn.XLOOKUP(BASE!$A2953,dd_carteira_fundição!A:A,dd_carteira_fundição!G:G,"",0)</f>
        <v/>
      </c>
      <c r="N2221" s="48" t="s">
        <v>1164</v>
      </c>
      <c r="R2221" s="47" t="s">
        <v>1690</v>
      </c>
      <c r="S2221" s="48" t="s">
        <v>1386</v>
      </c>
      <c r="T2221" s="164">
        <v>395</v>
      </c>
      <c r="U2221" s="47" t="str">
        <f>IFERROR(INDEX('TAXA DE OCUP. RECUR.'!$F$1:$F$60, MATCH(T2221, 'TAXA DE OCUP. RECUR.'!$E$1:$E$60, 0)),"")</f>
        <v>TORNO VERT. SCHIESS KZ-200   2000 - [395]</v>
      </c>
      <c r="V2221" s="165">
        <v>7</v>
      </c>
      <c r="X2221" s="229"/>
      <c r="Y2221" s="229"/>
      <c r="Z2221" s="47">
        <f t="shared" si="253"/>
        <v>1</v>
      </c>
      <c r="AA2221" s="47" t="str">
        <f t="shared" si="254"/>
        <v/>
      </c>
      <c r="AB2221" s="47" t="str">
        <f t="shared" si="255"/>
        <v/>
      </c>
      <c r="AC2221" s="47" t="str">
        <f t="shared" si="256"/>
        <v/>
      </c>
      <c r="AD2221" s="165" t="str">
        <f t="shared" si="252"/>
        <v/>
      </c>
    </row>
    <row r="2222" spans="1:30" ht="15" customHeight="1" x14ac:dyDescent="0.25">
      <c r="A2222" s="102" t="s">
        <v>2026</v>
      </c>
      <c r="E2222" s="25" t="s">
        <v>296</v>
      </c>
      <c r="F2222" s="25" t="s">
        <v>571</v>
      </c>
      <c r="G2222" s="25" t="s">
        <v>11</v>
      </c>
      <c r="H2222" s="25" t="s">
        <v>2027</v>
      </c>
      <c r="I2222" s="25">
        <v>1</v>
      </c>
      <c r="J2222" s="25" t="s">
        <v>1150</v>
      </c>
      <c r="K2222" s="25" t="s">
        <v>1486</v>
      </c>
      <c r="M2222" s="48">
        <f>_xlfn.XLOOKUP(BASE!$A2954,dd_carteira_fundição!A:A,dd_carteira_fundição!G:G,"",0)</f>
        <v>158</v>
      </c>
      <c r="N2222" s="48" t="s">
        <v>1164</v>
      </c>
      <c r="R2222" s="47" t="s">
        <v>1690</v>
      </c>
      <c r="S2222" s="48" t="s">
        <v>1231</v>
      </c>
      <c r="T2222" s="164">
        <v>74</v>
      </c>
      <c r="U2222" s="47" t="str">
        <f>IFERROR(INDEX('TAXA DE OCUP. RECUR.'!$F$1:$F$60, MATCH(T2222, 'TAXA DE OCUP. RECUR.'!$E$1:$E$60, 0)),"")</f>
        <v>MONTAGEM (PREPARADOR DE PEÇA)-74</v>
      </c>
      <c r="V2222" s="165">
        <v>0.41666666666666669</v>
      </c>
      <c r="X2222" s="229"/>
      <c r="Y2222" s="229"/>
      <c r="Z2222" s="47">
        <f t="shared" si="253"/>
        <v>1</v>
      </c>
      <c r="AA2222" s="47" t="str">
        <f t="shared" si="254"/>
        <v/>
      </c>
      <c r="AB2222" s="47" t="str">
        <f t="shared" si="255"/>
        <v/>
      </c>
      <c r="AC2222" s="47" t="str">
        <f t="shared" si="256"/>
        <v/>
      </c>
      <c r="AD2222" s="165" t="str">
        <f t="shared" si="252"/>
        <v/>
      </c>
    </row>
    <row r="2223" spans="1:30" ht="15" customHeight="1" x14ac:dyDescent="0.25">
      <c r="A2223" s="102" t="s">
        <v>2026</v>
      </c>
      <c r="E2223" s="25" t="s">
        <v>296</v>
      </c>
      <c r="F2223" s="25" t="s">
        <v>571</v>
      </c>
      <c r="G2223" s="25" t="s">
        <v>11</v>
      </c>
      <c r="H2223" s="25" t="s">
        <v>2027</v>
      </c>
      <c r="I2223" s="25">
        <v>1</v>
      </c>
      <c r="J2223" s="25" t="s">
        <v>1150</v>
      </c>
      <c r="K2223" s="25" t="s">
        <v>1486</v>
      </c>
      <c r="M2223" s="48">
        <f>_xlfn.XLOOKUP(BASE!$A2955,dd_carteira_fundição!A:A,dd_carteira_fundição!G:G,"",0)</f>
        <v>158</v>
      </c>
      <c r="N2223" s="48" t="s">
        <v>1164</v>
      </c>
      <c r="R2223" s="47" t="s">
        <v>158</v>
      </c>
      <c r="S2223" s="48" t="s">
        <v>158</v>
      </c>
      <c r="T2223" s="164">
        <v>2</v>
      </c>
      <c r="U2223" s="47" t="str">
        <f>IFERROR(INDEX('TAXA DE OCUP. RECUR.'!$F$1:$F$60, MATCH(T2223, 'TAXA DE OCUP. RECUR.'!$E$1:$E$60, 0)),"")</f>
        <v>EXPEDIÇÃO</v>
      </c>
      <c r="V2223" s="165">
        <v>1</v>
      </c>
      <c r="X2223" s="229">
        <v>46210</v>
      </c>
      <c r="Y2223" s="229"/>
      <c r="Z2223" s="47">
        <f t="shared" si="253"/>
        <v>28</v>
      </c>
      <c r="AA2223" s="47" t="str">
        <f t="shared" si="254"/>
        <v/>
      </c>
      <c r="AB2223" s="47" t="str">
        <f t="shared" si="255"/>
        <v>jul</v>
      </c>
      <c r="AC2223" s="47" t="str">
        <f t="shared" si="256"/>
        <v>2026</v>
      </c>
      <c r="AD2223" s="165" t="str">
        <f t="shared" si="252"/>
        <v/>
      </c>
    </row>
    <row r="2224" spans="1:30" ht="15" customHeight="1" x14ac:dyDescent="0.25">
      <c r="A2224" s="102" t="s">
        <v>2028</v>
      </c>
      <c r="E2224" s="25" t="s">
        <v>296</v>
      </c>
      <c r="F2224" s="25" t="s">
        <v>571</v>
      </c>
      <c r="G2224" s="25" t="s">
        <v>11</v>
      </c>
      <c r="H2224" s="25" t="s">
        <v>2029</v>
      </c>
      <c r="I2224" s="25">
        <v>1</v>
      </c>
      <c r="J2224" s="25" t="s">
        <v>1150</v>
      </c>
      <c r="K2224" s="25" t="s">
        <v>1486</v>
      </c>
      <c r="M2224" s="48">
        <f>_xlfn.XLOOKUP(BASE!$A2956,dd_carteira_fundição!A:A,dd_carteira_fundição!G:G,"",0)</f>
        <v>158</v>
      </c>
      <c r="N2224" s="48" t="s">
        <v>1164</v>
      </c>
      <c r="R2224" s="47" t="s">
        <v>1687</v>
      </c>
      <c r="S2224" s="48" t="s">
        <v>1156</v>
      </c>
      <c r="T2224" s="164">
        <v>1</v>
      </c>
      <c r="U2224" s="47" t="str">
        <f>IFERROR(INDEX('TAXA DE OCUP. RECUR.'!$F$1:$F$60, MATCH(T2224, 'TAXA DE OCUP. RECUR.'!$E$1:$E$60, 0)),"")</f>
        <v>FUNDIÇÃO MORENO</v>
      </c>
      <c r="V2224" s="165">
        <v>1</v>
      </c>
      <c r="X2224" s="229">
        <v>46147</v>
      </c>
      <c r="Y2224" s="229"/>
      <c r="Z2224" s="47">
        <f t="shared" si="253"/>
        <v>19</v>
      </c>
      <c r="AA2224" s="47" t="str">
        <f t="shared" si="254"/>
        <v/>
      </c>
      <c r="AB2224" s="47" t="str">
        <f t="shared" si="255"/>
        <v>mai</v>
      </c>
      <c r="AC2224" s="47" t="str">
        <f t="shared" si="256"/>
        <v>2026</v>
      </c>
      <c r="AD2224" s="165" t="str">
        <f t="shared" si="252"/>
        <v/>
      </c>
    </row>
    <row r="2225" spans="1:30" ht="15" customHeight="1" x14ac:dyDescent="0.25">
      <c r="A2225" s="102" t="s">
        <v>2028</v>
      </c>
      <c r="E2225" s="25" t="s">
        <v>296</v>
      </c>
      <c r="F2225" s="25" t="s">
        <v>571</v>
      </c>
      <c r="G2225" s="25" t="s">
        <v>11</v>
      </c>
      <c r="H2225" s="25" t="s">
        <v>2029</v>
      </c>
      <c r="I2225" s="25">
        <v>1</v>
      </c>
      <c r="J2225" s="25" t="s">
        <v>1150</v>
      </c>
      <c r="K2225" s="25" t="s">
        <v>1486</v>
      </c>
      <c r="M2225" s="48">
        <f>_xlfn.XLOOKUP(BASE!$A2957,dd_carteira_fundição!A:A,dd_carteira_fundição!G:G,"",0)</f>
        <v>158</v>
      </c>
      <c r="N2225" s="48" t="s">
        <v>1164</v>
      </c>
      <c r="R2225" s="47" t="s">
        <v>1690</v>
      </c>
      <c r="S2225" s="48" t="s">
        <v>1386</v>
      </c>
      <c r="T2225" s="164">
        <v>395</v>
      </c>
      <c r="U2225" s="47" t="str">
        <f>IFERROR(INDEX('TAXA DE OCUP. RECUR.'!$F$1:$F$60, MATCH(T2225, 'TAXA DE OCUP. RECUR.'!$E$1:$E$60, 0)),"")</f>
        <v>TORNO VERT. SCHIESS KZ-200   2000 - [395]</v>
      </c>
      <c r="V2225" s="165">
        <v>7</v>
      </c>
      <c r="X2225" s="229"/>
      <c r="Y2225" s="229"/>
      <c r="Z2225" s="47">
        <f t="shared" si="253"/>
        <v>1</v>
      </c>
      <c r="AA2225" s="47" t="str">
        <f t="shared" si="254"/>
        <v/>
      </c>
      <c r="AB2225" s="47" t="str">
        <f t="shared" si="255"/>
        <v/>
      </c>
      <c r="AC2225" s="47" t="str">
        <f t="shared" si="256"/>
        <v/>
      </c>
      <c r="AD2225" s="165" t="str">
        <f t="shared" si="252"/>
        <v/>
      </c>
    </row>
    <row r="2226" spans="1:30" ht="15" customHeight="1" x14ac:dyDescent="0.25">
      <c r="A2226" s="102" t="s">
        <v>2028</v>
      </c>
      <c r="E2226" s="25" t="s">
        <v>296</v>
      </c>
      <c r="F2226" s="25" t="s">
        <v>571</v>
      </c>
      <c r="G2226" s="25" t="s">
        <v>11</v>
      </c>
      <c r="H2226" s="25" t="s">
        <v>2029</v>
      </c>
      <c r="I2226" s="25">
        <v>1</v>
      </c>
      <c r="J2226" s="25" t="s">
        <v>1150</v>
      </c>
      <c r="K2226" s="25" t="s">
        <v>1486</v>
      </c>
      <c r="M2226" s="48">
        <f>_xlfn.XLOOKUP(BASE!$A2958,dd_carteira_fundição!A:A,dd_carteira_fundição!G:G,"",0)</f>
        <v>158</v>
      </c>
      <c r="N2226" s="48" t="s">
        <v>1164</v>
      </c>
      <c r="R2226" s="47" t="s">
        <v>1690</v>
      </c>
      <c r="S2226" s="48" t="s">
        <v>1231</v>
      </c>
      <c r="T2226" s="164">
        <v>74</v>
      </c>
      <c r="U2226" s="47" t="str">
        <f>IFERROR(INDEX('TAXA DE OCUP. RECUR.'!$F$1:$F$60, MATCH(T2226, 'TAXA DE OCUP. RECUR.'!$E$1:$E$60, 0)),"")</f>
        <v>MONTAGEM (PREPARADOR DE PEÇA)-74</v>
      </c>
      <c r="V2226" s="165">
        <v>0.41666666666666669</v>
      </c>
      <c r="X2226" s="229"/>
      <c r="Y2226" s="229"/>
      <c r="Z2226" s="47">
        <f t="shared" si="253"/>
        <v>1</v>
      </c>
      <c r="AA2226" s="47" t="str">
        <f t="shared" si="254"/>
        <v/>
      </c>
      <c r="AB2226" s="47" t="str">
        <f t="shared" si="255"/>
        <v/>
      </c>
      <c r="AC2226" s="47" t="str">
        <f t="shared" si="256"/>
        <v/>
      </c>
      <c r="AD2226" s="165" t="str">
        <f t="shared" si="252"/>
        <v/>
      </c>
    </row>
    <row r="2227" spans="1:30" ht="15" customHeight="1" x14ac:dyDescent="0.25">
      <c r="A2227" s="102" t="s">
        <v>2028</v>
      </c>
      <c r="E2227" s="25" t="s">
        <v>296</v>
      </c>
      <c r="F2227" s="25" t="s">
        <v>571</v>
      </c>
      <c r="G2227" s="25" t="s">
        <v>11</v>
      </c>
      <c r="H2227" s="25" t="s">
        <v>2029</v>
      </c>
      <c r="I2227" s="25">
        <v>1</v>
      </c>
      <c r="J2227" s="25" t="s">
        <v>1150</v>
      </c>
      <c r="K2227" s="25" t="s">
        <v>1486</v>
      </c>
      <c r="M2227" s="48">
        <f>_xlfn.XLOOKUP(BASE!$A2959,dd_carteira_fundição!A:A,dd_carteira_fundição!G:G,"",0)</f>
        <v>1</v>
      </c>
      <c r="N2227" s="48" t="s">
        <v>1164</v>
      </c>
      <c r="R2227" s="47" t="s">
        <v>158</v>
      </c>
      <c r="S2227" s="48" t="s">
        <v>158</v>
      </c>
      <c r="T2227" s="164">
        <v>2</v>
      </c>
      <c r="U2227" s="47" t="str">
        <f>IFERROR(INDEX('TAXA DE OCUP. RECUR.'!$F$1:$F$60, MATCH(T2227, 'TAXA DE OCUP. RECUR.'!$E$1:$E$60, 0)),"")</f>
        <v>EXPEDIÇÃO</v>
      </c>
      <c r="V2227" s="165">
        <v>1</v>
      </c>
      <c r="X2227" s="229">
        <v>46210</v>
      </c>
      <c r="Y2227" s="229"/>
      <c r="Z2227" s="47">
        <f t="shared" si="253"/>
        <v>28</v>
      </c>
      <c r="AA2227" s="47" t="str">
        <f t="shared" si="254"/>
        <v/>
      </c>
      <c r="AB2227" s="47" t="str">
        <f t="shared" si="255"/>
        <v>jul</v>
      </c>
      <c r="AC2227" s="47" t="str">
        <f t="shared" si="256"/>
        <v>2026</v>
      </c>
      <c r="AD2227" s="165" t="str">
        <f t="shared" si="252"/>
        <v/>
      </c>
    </row>
    <row r="2228" spans="1:30" ht="15" customHeight="1" x14ac:dyDescent="0.25">
      <c r="A2228" s="102" t="s">
        <v>2380</v>
      </c>
      <c r="E2228" s="25" t="s">
        <v>296</v>
      </c>
      <c r="F2228" s="25" t="s">
        <v>807</v>
      </c>
      <c r="G2228" s="25" t="s">
        <v>11</v>
      </c>
      <c r="H2228" s="25" t="s">
        <v>2392</v>
      </c>
      <c r="I2228" s="25">
        <v>1</v>
      </c>
      <c r="J2228" s="25" t="s">
        <v>1150</v>
      </c>
      <c r="K2228" s="25" t="s">
        <v>1486</v>
      </c>
      <c r="M2228" s="48">
        <f>_xlfn.XLOOKUP(BASE!$A2960,dd_carteira_fundição!A:A,dd_carteira_fundição!G:G,"",0)</f>
        <v>1</v>
      </c>
      <c r="N2228" s="48" t="s">
        <v>1164</v>
      </c>
      <c r="R2228" s="47" t="s">
        <v>1687</v>
      </c>
      <c r="S2228" s="48" t="s">
        <v>1156</v>
      </c>
      <c r="T2228" s="164">
        <v>1</v>
      </c>
      <c r="U2228" s="47" t="str">
        <f>IFERROR(INDEX('TAXA DE OCUP. RECUR.'!$F$1:$F$60, MATCH(T2228, 'TAXA DE OCUP. RECUR.'!$E$1:$E$60, 0)),"")</f>
        <v>FUNDIÇÃO MORENO</v>
      </c>
      <c r="V2228" s="165">
        <v>1</v>
      </c>
      <c r="X2228" s="229">
        <v>46200</v>
      </c>
      <c r="Y2228" s="229"/>
      <c r="Z2228" s="47">
        <f t="shared" si="253"/>
        <v>26</v>
      </c>
      <c r="AA2228" s="47" t="str">
        <f t="shared" si="254"/>
        <v/>
      </c>
      <c r="AB2228" s="47" t="str">
        <f t="shared" si="255"/>
        <v>jun</v>
      </c>
      <c r="AC2228" s="47" t="str">
        <f t="shared" si="256"/>
        <v>2026</v>
      </c>
      <c r="AD2228" s="165" t="str">
        <f t="shared" si="252"/>
        <v/>
      </c>
    </row>
    <row r="2229" spans="1:30" ht="15" customHeight="1" x14ac:dyDescent="0.25">
      <c r="A2229" s="102" t="s">
        <v>2380</v>
      </c>
      <c r="E2229" s="25" t="s">
        <v>296</v>
      </c>
      <c r="F2229" s="25" t="s">
        <v>807</v>
      </c>
      <c r="G2229" s="25" t="s">
        <v>11</v>
      </c>
      <c r="H2229" s="25" t="s">
        <v>2392</v>
      </c>
      <c r="I2229" s="25">
        <v>1</v>
      </c>
      <c r="J2229" s="25" t="s">
        <v>1150</v>
      </c>
      <c r="K2229" s="25" t="s">
        <v>1486</v>
      </c>
      <c r="M2229" s="48">
        <f>_xlfn.XLOOKUP(BASE!$A2961,dd_carteira_fundição!A:A,dd_carteira_fundição!G:G,"",0)</f>
        <v>1</v>
      </c>
      <c r="N2229" s="48" t="s">
        <v>1164</v>
      </c>
      <c r="R2229" s="47" t="s">
        <v>1690</v>
      </c>
      <c r="S2229" s="48" t="s">
        <v>1386</v>
      </c>
      <c r="T2229" s="164">
        <v>395</v>
      </c>
      <c r="U2229" s="47" t="str">
        <f>IFERROR(INDEX('TAXA DE OCUP. RECUR.'!$F$1:$F$60, MATCH(T2229, 'TAXA DE OCUP. RECUR.'!$E$1:$E$60, 0)),"")</f>
        <v>TORNO VERT. SCHIESS KZ-200   2000 - [395]</v>
      </c>
      <c r="V2229" s="165">
        <v>7</v>
      </c>
      <c r="X2229" s="229"/>
      <c r="Y2229" s="229"/>
      <c r="Z2229" s="47">
        <f t="shared" si="253"/>
        <v>1</v>
      </c>
      <c r="AA2229" s="47" t="str">
        <f t="shared" si="254"/>
        <v/>
      </c>
      <c r="AB2229" s="47" t="str">
        <f t="shared" si="255"/>
        <v/>
      </c>
      <c r="AC2229" s="47" t="str">
        <f t="shared" si="256"/>
        <v/>
      </c>
      <c r="AD2229" s="165" t="str">
        <f t="shared" si="252"/>
        <v/>
      </c>
    </row>
    <row r="2230" spans="1:30" ht="15" customHeight="1" x14ac:dyDescent="0.25">
      <c r="A2230" s="102" t="s">
        <v>2380</v>
      </c>
      <c r="E2230" s="25" t="s">
        <v>296</v>
      </c>
      <c r="F2230" s="25" t="s">
        <v>807</v>
      </c>
      <c r="G2230" s="25" t="s">
        <v>11</v>
      </c>
      <c r="H2230" s="25" t="s">
        <v>2392</v>
      </c>
      <c r="I2230" s="25">
        <v>1</v>
      </c>
      <c r="J2230" s="25" t="s">
        <v>1150</v>
      </c>
      <c r="K2230" s="25" t="s">
        <v>1486</v>
      </c>
      <c r="M2230" s="48">
        <f>_xlfn.XLOOKUP(BASE!$A2962,dd_carteira_fundição!A:A,dd_carteira_fundição!G:G,"",0)</f>
        <v>1</v>
      </c>
      <c r="N2230" s="48" t="s">
        <v>1164</v>
      </c>
      <c r="R2230" s="47" t="s">
        <v>1690</v>
      </c>
      <c r="S2230" s="48" t="s">
        <v>1231</v>
      </c>
      <c r="T2230" s="164">
        <v>74</v>
      </c>
      <c r="U2230" s="47" t="str">
        <f>IFERROR(INDEX('TAXA DE OCUP. RECUR.'!$F$1:$F$60, MATCH(T2230, 'TAXA DE OCUP. RECUR.'!$E$1:$E$60, 0)),"")</f>
        <v>MONTAGEM (PREPARADOR DE PEÇA)-74</v>
      </c>
      <c r="V2230" s="165">
        <v>0.41666666666666669</v>
      </c>
      <c r="X2230" s="229"/>
      <c r="Y2230" s="229"/>
      <c r="Z2230" s="47">
        <f t="shared" si="253"/>
        <v>1</v>
      </c>
      <c r="AA2230" s="47" t="str">
        <f t="shared" si="254"/>
        <v/>
      </c>
      <c r="AB2230" s="47" t="str">
        <f t="shared" si="255"/>
        <v/>
      </c>
      <c r="AC2230" s="47" t="str">
        <f t="shared" si="256"/>
        <v/>
      </c>
      <c r="AD2230" s="165" t="str">
        <f t="shared" si="252"/>
        <v/>
      </c>
    </row>
    <row r="2231" spans="1:30" ht="15" customHeight="1" x14ac:dyDescent="0.25">
      <c r="A2231" s="102" t="s">
        <v>2380</v>
      </c>
      <c r="E2231" s="25" t="s">
        <v>296</v>
      </c>
      <c r="F2231" s="25" t="s">
        <v>807</v>
      </c>
      <c r="G2231" s="25" t="s">
        <v>11</v>
      </c>
      <c r="H2231" s="25" t="s">
        <v>2392</v>
      </c>
      <c r="I2231" s="25">
        <v>1</v>
      </c>
      <c r="J2231" s="25" t="s">
        <v>1150</v>
      </c>
      <c r="K2231" s="25" t="s">
        <v>1486</v>
      </c>
      <c r="M2231" s="48">
        <f>_xlfn.XLOOKUP(BASE!$A2963,dd_carteira_fundição!A:A,dd_carteira_fundição!G:G,"",0)</f>
        <v>1</v>
      </c>
      <c r="N2231" s="48" t="s">
        <v>1164</v>
      </c>
      <c r="R2231" s="47" t="s">
        <v>158</v>
      </c>
      <c r="S2231" s="48" t="s">
        <v>158</v>
      </c>
      <c r="T2231" s="164">
        <v>2</v>
      </c>
      <c r="U2231" s="47" t="str">
        <f>IFERROR(INDEX('TAXA DE OCUP. RECUR.'!$F$1:$F$60, MATCH(T2231, 'TAXA DE OCUP. RECUR.'!$E$1:$E$60, 0)),"")</f>
        <v>EXPEDIÇÃO</v>
      </c>
      <c r="V2231" s="165">
        <v>1</v>
      </c>
      <c r="X2231" s="229">
        <v>46209</v>
      </c>
      <c r="Y2231" s="229"/>
      <c r="Z2231" s="47">
        <f t="shared" si="253"/>
        <v>28</v>
      </c>
      <c r="AA2231" s="47" t="str">
        <f t="shared" si="254"/>
        <v/>
      </c>
      <c r="AB2231" s="47" t="str">
        <f t="shared" si="255"/>
        <v>jul</v>
      </c>
      <c r="AC2231" s="47" t="str">
        <f t="shared" si="256"/>
        <v>2026</v>
      </c>
      <c r="AD2231" s="165" t="str">
        <f t="shared" si="252"/>
        <v/>
      </c>
    </row>
    <row r="2232" spans="1:30" ht="15" customHeight="1" x14ac:dyDescent="0.25">
      <c r="A2232" s="102" t="s">
        <v>2381</v>
      </c>
      <c r="E2232" s="25" t="s">
        <v>296</v>
      </c>
      <c r="F2232" s="25" t="s">
        <v>807</v>
      </c>
      <c r="G2232" s="25" t="s">
        <v>11</v>
      </c>
      <c r="H2232" s="25" t="s">
        <v>2392</v>
      </c>
      <c r="I2232" s="25">
        <v>1</v>
      </c>
      <c r="J2232" s="25" t="s">
        <v>1150</v>
      </c>
      <c r="K2232" s="25" t="s">
        <v>1486</v>
      </c>
      <c r="M2232" s="48">
        <f>_xlfn.XLOOKUP(BASE!$A2964,dd_carteira_fundição!A:A,dd_carteira_fundição!G:G,"",0)</f>
        <v>1</v>
      </c>
      <c r="N2232" s="48" t="s">
        <v>1164</v>
      </c>
      <c r="R2232" s="47" t="s">
        <v>1687</v>
      </c>
      <c r="S2232" s="48" t="s">
        <v>1156</v>
      </c>
      <c r="T2232" s="164">
        <v>1</v>
      </c>
      <c r="U2232" s="47" t="str">
        <f>IFERROR(INDEX('TAXA DE OCUP. RECUR.'!$F$1:$F$60, MATCH(T2232, 'TAXA DE OCUP. RECUR.'!$E$1:$E$60, 0)),"")</f>
        <v>FUNDIÇÃO MORENO</v>
      </c>
      <c r="V2232" s="165">
        <v>1</v>
      </c>
      <c r="X2232" s="229">
        <v>46200</v>
      </c>
      <c r="Y2232" s="229"/>
      <c r="Z2232" s="47">
        <f t="shared" si="253"/>
        <v>26</v>
      </c>
      <c r="AA2232" s="47" t="str">
        <f t="shared" si="254"/>
        <v/>
      </c>
      <c r="AB2232" s="47" t="str">
        <f t="shared" si="255"/>
        <v>jun</v>
      </c>
      <c r="AC2232" s="47" t="str">
        <f t="shared" si="256"/>
        <v>2026</v>
      </c>
      <c r="AD2232" s="165" t="str">
        <f t="shared" si="252"/>
        <v/>
      </c>
    </row>
    <row r="2233" spans="1:30" ht="15" customHeight="1" x14ac:dyDescent="0.25">
      <c r="A2233" s="102" t="s">
        <v>2381</v>
      </c>
      <c r="E2233" s="25" t="s">
        <v>296</v>
      </c>
      <c r="F2233" s="25" t="s">
        <v>807</v>
      </c>
      <c r="G2233" s="25" t="s">
        <v>11</v>
      </c>
      <c r="H2233" s="25" t="s">
        <v>2392</v>
      </c>
      <c r="I2233" s="25">
        <v>1</v>
      </c>
      <c r="J2233" s="25" t="s">
        <v>1150</v>
      </c>
      <c r="K2233" s="25" t="s">
        <v>1486</v>
      </c>
      <c r="M2233" s="48">
        <f>_xlfn.XLOOKUP(BASE!$A2965,dd_carteira_fundição!A:A,dd_carteira_fundição!G:G,"",0)</f>
        <v>1</v>
      </c>
      <c r="N2233" s="48" t="s">
        <v>1164</v>
      </c>
      <c r="R2233" s="47" t="s">
        <v>1690</v>
      </c>
      <c r="S2233" s="48" t="s">
        <v>1386</v>
      </c>
      <c r="T2233" s="164">
        <v>395</v>
      </c>
      <c r="U2233" s="47" t="str">
        <f>IFERROR(INDEX('TAXA DE OCUP. RECUR.'!$F$1:$F$60, MATCH(T2233, 'TAXA DE OCUP. RECUR.'!$E$1:$E$60, 0)),"")</f>
        <v>TORNO VERT. SCHIESS KZ-200   2000 - [395]</v>
      </c>
      <c r="V2233" s="165">
        <v>7</v>
      </c>
      <c r="X2233" s="229"/>
      <c r="Y2233" s="229"/>
      <c r="Z2233" s="47">
        <f t="shared" si="253"/>
        <v>1</v>
      </c>
      <c r="AA2233" s="47" t="str">
        <f t="shared" si="254"/>
        <v/>
      </c>
      <c r="AB2233" s="47" t="str">
        <f t="shared" si="255"/>
        <v/>
      </c>
      <c r="AC2233" s="47" t="str">
        <f t="shared" si="256"/>
        <v/>
      </c>
      <c r="AD2233" s="165" t="str">
        <f t="shared" si="252"/>
        <v/>
      </c>
    </row>
    <row r="2234" spans="1:30" ht="15" customHeight="1" x14ac:dyDescent="0.25">
      <c r="A2234" s="102" t="s">
        <v>2381</v>
      </c>
      <c r="E2234" s="25" t="s">
        <v>296</v>
      </c>
      <c r="F2234" s="25" t="s">
        <v>807</v>
      </c>
      <c r="G2234" s="25" t="s">
        <v>11</v>
      </c>
      <c r="H2234" s="25" t="s">
        <v>2392</v>
      </c>
      <c r="I2234" s="25">
        <v>1</v>
      </c>
      <c r="J2234" s="25" t="s">
        <v>1150</v>
      </c>
      <c r="K2234" s="25" t="s">
        <v>1486</v>
      </c>
      <c r="M2234" s="48">
        <f>_xlfn.XLOOKUP(BASE!$A2966,dd_carteira_fundição!A:A,dd_carteira_fundição!G:G,"",0)</f>
        <v>1</v>
      </c>
      <c r="N2234" s="48" t="s">
        <v>1164</v>
      </c>
      <c r="R2234" s="47" t="s">
        <v>1690</v>
      </c>
      <c r="S2234" s="48" t="s">
        <v>1231</v>
      </c>
      <c r="T2234" s="164">
        <v>74</v>
      </c>
      <c r="U2234" s="47" t="str">
        <f>IFERROR(INDEX('TAXA DE OCUP. RECUR.'!$F$1:$F$60, MATCH(T2234, 'TAXA DE OCUP. RECUR.'!$E$1:$E$60, 0)),"")</f>
        <v>MONTAGEM (PREPARADOR DE PEÇA)-74</v>
      </c>
      <c r="V2234" s="165">
        <v>0.41666666666666669</v>
      </c>
      <c r="X2234" s="229"/>
      <c r="Y2234" s="229"/>
      <c r="Z2234" s="47">
        <f t="shared" si="253"/>
        <v>1</v>
      </c>
      <c r="AA2234" s="47" t="str">
        <f t="shared" si="254"/>
        <v/>
      </c>
      <c r="AB2234" s="47" t="str">
        <f t="shared" si="255"/>
        <v/>
      </c>
      <c r="AC2234" s="47" t="str">
        <f t="shared" si="256"/>
        <v/>
      </c>
      <c r="AD2234" s="165" t="str">
        <f t="shared" si="252"/>
        <v/>
      </c>
    </row>
    <row r="2235" spans="1:30" ht="15" customHeight="1" x14ac:dyDescent="0.25">
      <c r="A2235" s="102" t="s">
        <v>2381</v>
      </c>
      <c r="E2235" s="25" t="s">
        <v>296</v>
      </c>
      <c r="F2235" s="25" t="s">
        <v>807</v>
      </c>
      <c r="G2235" s="25" t="s">
        <v>11</v>
      </c>
      <c r="H2235" s="25" t="s">
        <v>2392</v>
      </c>
      <c r="I2235" s="25">
        <v>1</v>
      </c>
      <c r="J2235" s="25" t="s">
        <v>1150</v>
      </c>
      <c r="K2235" s="25" t="s">
        <v>1486</v>
      </c>
      <c r="M2235" s="48">
        <f>_xlfn.XLOOKUP(BASE!$A2967,dd_carteira_fundição!A:A,dd_carteira_fundição!G:G,"",0)</f>
        <v>1</v>
      </c>
      <c r="N2235" s="48" t="s">
        <v>1164</v>
      </c>
      <c r="R2235" s="47" t="s">
        <v>158</v>
      </c>
      <c r="S2235" s="48" t="s">
        <v>158</v>
      </c>
      <c r="T2235" s="164">
        <v>2</v>
      </c>
      <c r="U2235" s="47" t="str">
        <f>IFERROR(INDEX('TAXA DE OCUP. RECUR.'!$F$1:$F$60, MATCH(T2235, 'TAXA DE OCUP. RECUR.'!$E$1:$E$60, 0)),"")</f>
        <v>EXPEDIÇÃO</v>
      </c>
      <c r="V2235" s="165">
        <v>1</v>
      </c>
      <c r="X2235" s="229">
        <v>46209</v>
      </c>
      <c r="Y2235" s="229"/>
      <c r="Z2235" s="47">
        <f t="shared" si="253"/>
        <v>28</v>
      </c>
      <c r="AA2235" s="47" t="str">
        <f t="shared" si="254"/>
        <v/>
      </c>
      <c r="AB2235" s="47" t="str">
        <f t="shared" si="255"/>
        <v>jul</v>
      </c>
      <c r="AC2235" s="47" t="str">
        <f t="shared" si="256"/>
        <v>2026</v>
      </c>
      <c r="AD2235" s="165" t="str">
        <f t="shared" si="252"/>
        <v/>
      </c>
    </row>
    <row r="2236" spans="1:30" ht="15" customHeight="1" x14ac:dyDescent="0.25">
      <c r="A2236" s="102" t="s">
        <v>2476</v>
      </c>
      <c r="E2236" s="25" t="s">
        <v>1459</v>
      </c>
      <c r="F2236" s="25" t="s">
        <v>1464</v>
      </c>
      <c r="G2236" s="25" t="s">
        <v>11</v>
      </c>
      <c r="H2236" s="25" t="s">
        <v>2485</v>
      </c>
      <c r="I2236" s="25">
        <v>1</v>
      </c>
      <c r="J2236" s="25" t="s">
        <v>1150</v>
      </c>
      <c r="K2236" s="25" t="s">
        <v>1486</v>
      </c>
      <c r="M2236" s="48">
        <f>_xlfn.XLOOKUP(BASE!$A2968,dd_carteira_fundição!A:A,dd_carteira_fundição!G:G,"",0)</f>
        <v>1</v>
      </c>
      <c r="N2236" s="48" t="s">
        <v>1164</v>
      </c>
      <c r="R2236" s="47" t="s">
        <v>1687</v>
      </c>
      <c r="S2236" s="48" t="s">
        <v>1156</v>
      </c>
      <c r="T2236" s="164">
        <v>1</v>
      </c>
      <c r="U2236" s="47" t="str">
        <f>IFERROR(INDEX('TAXA DE OCUP. RECUR.'!$F$1:$F$60, MATCH(T2236, 'TAXA DE OCUP. RECUR.'!$E$1:$E$60, 0)),"")</f>
        <v>FUNDIÇÃO MORENO</v>
      </c>
      <c r="V2236" s="165">
        <v>1</v>
      </c>
      <c r="X2236" s="229">
        <v>46195</v>
      </c>
      <c r="Y2236" s="229"/>
      <c r="Z2236" s="47">
        <f t="shared" si="253"/>
        <v>26</v>
      </c>
      <c r="AA2236" s="47" t="str">
        <f t="shared" si="254"/>
        <v/>
      </c>
      <c r="AB2236" s="47" t="str">
        <f t="shared" si="255"/>
        <v>jun</v>
      </c>
      <c r="AC2236" s="47" t="str">
        <f t="shared" si="256"/>
        <v>2026</v>
      </c>
      <c r="AD2236" s="165" t="str">
        <f t="shared" si="252"/>
        <v/>
      </c>
    </row>
    <row r="2237" spans="1:30" ht="15" customHeight="1" x14ac:dyDescent="0.25">
      <c r="A2237" s="102" t="s">
        <v>2476</v>
      </c>
      <c r="E2237" s="25" t="s">
        <v>1459</v>
      </c>
      <c r="F2237" s="25" t="s">
        <v>1464</v>
      </c>
      <c r="G2237" s="25" t="s">
        <v>11</v>
      </c>
      <c r="H2237" s="25" t="s">
        <v>2485</v>
      </c>
      <c r="I2237" s="25">
        <v>1</v>
      </c>
      <c r="J2237" s="25" t="s">
        <v>1150</v>
      </c>
      <c r="K2237" s="25" t="s">
        <v>1486</v>
      </c>
      <c r="M2237" s="48">
        <f>_xlfn.XLOOKUP(BASE!$A2969,dd_carteira_fundição!A:A,dd_carteira_fundição!G:G,"",0)</f>
        <v>1</v>
      </c>
      <c r="N2237" s="48" t="s">
        <v>1164</v>
      </c>
      <c r="R2237" s="47" t="s">
        <v>1690</v>
      </c>
      <c r="S2237" s="48" t="s">
        <v>1386</v>
      </c>
      <c r="T2237" s="164">
        <v>395</v>
      </c>
      <c r="U2237" s="47" t="str">
        <f>IFERROR(INDEX('TAXA DE OCUP. RECUR.'!$F$1:$F$60, MATCH(T2237, 'TAXA DE OCUP. RECUR.'!$E$1:$E$60, 0)),"")</f>
        <v>TORNO VERT. SCHIESS KZ-200   2000 - [395]</v>
      </c>
      <c r="V2237" s="165">
        <v>7</v>
      </c>
      <c r="X2237" s="229"/>
      <c r="Y2237" s="229"/>
      <c r="Z2237" s="47">
        <f t="shared" si="253"/>
        <v>1</v>
      </c>
      <c r="AA2237" s="47" t="str">
        <f t="shared" si="254"/>
        <v/>
      </c>
      <c r="AB2237" s="47" t="str">
        <f t="shared" si="255"/>
        <v/>
      </c>
      <c r="AC2237" s="47" t="str">
        <f t="shared" si="256"/>
        <v/>
      </c>
      <c r="AD2237" s="165" t="str">
        <f t="shared" si="252"/>
        <v/>
      </c>
    </row>
    <row r="2238" spans="1:30" ht="15" customHeight="1" x14ac:dyDescent="0.25">
      <c r="A2238" s="102" t="s">
        <v>2476</v>
      </c>
      <c r="E2238" s="25" t="s">
        <v>1459</v>
      </c>
      <c r="F2238" s="25" t="s">
        <v>1464</v>
      </c>
      <c r="G2238" s="25" t="s">
        <v>11</v>
      </c>
      <c r="H2238" s="25" t="s">
        <v>2485</v>
      </c>
      <c r="I2238" s="25">
        <v>1</v>
      </c>
      <c r="J2238" s="25" t="s">
        <v>1150</v>
      </c>
      <c r="K2238" s="25" t="s">
        <v>1486</v>
      </c>
      <c r="M2238" s="48">
        <f>_xlfn.XLOOKUP(BASE!$A2970,dd_carteira_fundição!A:A,dd_carteira_fundição!G:G,"",0)</f>
        <v>1</v>
      </c>
      <c r="N2238" s="48" t="s">
        <v>1164</v>
      </c>
      <c r="R2238" s="47" t="s">
        <v>1690</v>
      </c>
      <c r="S2238" s="48" t="s">
        <v>1231</v>
      </c>
      <c r="T2238" s="164">
        <v>74</v>
      </c>
      <c r="U2238" s="47" t="str">
        <f>IFERROR(INDEX('TAXA DE OCUP. RECUR.'!$F$1:$F$60, MATCH(T2238, 'TAXA DE OCUP. RECUR.'!$E$1:$E$60, 0)),"")</f>
        <v>MONTAGEM (PREPARADOR DE PEÇA)-74</v>
      </c>
      <c r="V2238" s="165">
        <v>0.41666666666666669</v>
      </c>
      <c r="X2238" s="229"/>
      <c r="Y2238" s="229"/>
      <c r="Z2238" s="47">
        <f t="shared" si="253"/>
        <v>1</v>
      </c>
      <c r="AA2238" s="47" t="str">
        <f t="shared" si="254"/>
        <v/>
      </c>
      <c r="AB2238" s="47" t="str">
        <f t="shared" si="255"/>
        <v/>
      </c>
      <c r="AC2238" s="47" t="str">
        <f t="shared" si="256"/>
        <v/>
      </c>
      <c r="AD2238" s="165" t="str">
        <f t="shared" si="252"/>
        <v/>
      </c>
    </row>
    <row r="2239" spans="1:30" ht="15" customHeight="1" x14ac:dyDescent="0.25">
      <c r="A2239" s="102" t="s">
        <v>2476</v>
      </c>
      <c r="E2239" s="25" t="s">
        <v>1459</v>
      </c>
      <c r="F2239" s="25" t="s">
        <v>1464</v>
      </c>
      <c r="G2239" s="25" t="s">
        <v>11</v>
      </c>
      <c r="H2239" s="25" t="s">
        <v>2485</v>
      </c>
      <c r="I2239" s="25">
        <v>1</v>
      </c>
      <c r="J2239" s="25" t="s">
        <v>1150</v>
      </c>
      <c r="K2239" s="25" t="s">
        <v>1486</v>
      </c>
      <c r="M2239" s="48">
        <f>_xlfn.XLOOKUP(BASE!$A2971,dd_carteira_fundição!A:A,dd_carteira_fundição!G:G,"",0)</f>
        <v>1</v>
      </c>
      <c r="N2239" s="48" t="s">
        <v>1164</v>
      </c>
      <c r="R2239" s="47" t="s">
        <v>158</v>
      </c>
      <c r="S2239" s="48" t="s">
        <v>158</v>
      </c>
      <c r="T2239" s="164">
        <v>2</v>
      </c>
      <c r="U2239" s="47" t="str">
        <f>IFERROR(INDEX('TAXA DE OCUP. RECUR.'!$F$1:$F$60, MATCH(T2239, 'TAXA DE OCUP. RECUR.'!$E$1:$E$60, 0)),"")</f>
        <v>EXPEDIÇÃO</v>
      </c>
      <c r="V2239" s="165">
        <v>1</v>
      </c>
      <c r="X2239" s="229">
        <v>46192</v>
      </c>
      <c r="Y2239" s="229"/>
      <c r="Z2239" s="47">
        <f t="shared" si="253"/>
        <v>25</v>
      </c>
      <c r="AA2239" s="47" t="str">
        <f t="shared" si="254"/>
        <v/>
      </c>
      <c r="AB2239" s="47" t="str">
        <f t="shared" si="255"/>
        <v>jun</v>
      </c>
      <c r="AC2239" s="47" t="str">
        <f t="shared" si="256"/>
        <v>2026</v>
      </c>
      <c r="AD2239" s="165" t="str">
        <f t="shared" si="252"/>
        <v/>
      </c>
    </row>
    <row r="2240" spans="1:30" ht="15" customHeight="1" x14ac:dyDescent="0.25">
      <c r="A2240" s="102" t="s">
        <v>2509</v>
      </c>
      <c r="E2240" s="25" t="s">
        <v>296</v>
      </c>
      <c r="F2240" s="25" t="s">
        <v>807</v>
      </c>
      <c r="G2240" s="25" t="s">
        <v>11</v>
      </c>
      <c r="H2240" s="25" t="s">
        <v>2392</v>
      </c>
      <c r="I2240" s="25">
        <v>1</v>
      </c>
      <c r="J2240" s="25" t="s">
        <v>1150</v>
      </c>
      <c r="K2240" s="25" t="s">
        <v>1486</v>
      </c>
      <c r="M2240" s="48">
        <f>_xlfn.XLOOKUP(BASE!$A2972,dd_carteira_fundição!A:A,dd_carteira_fundição!G:G,"",0)</f>
        <v>1</v>
      </c>
      <c r="N2240" s="48" t="s">
        <v>1164</v>
      </c>
      <c r="R2240" s="47" t="s">
        <v>1687</v>
      </c>
      <c r="S2240" s="48" t="s">
        <v>1156</v>
      </c>
      <c r="T2240" s="164">
        <v>1</v>
      </c>
      <c r="U2240" s="47" t="str">
        <f>IFERROR(INDEX('TAXA DE OCUP. RECUR.'!$F$1:$F$60, MATCH(T2240, 'TAXA DE OCUP. RECUR.'!$E$1:$E$60, 0)),"")</f>
        <v>FUNDIÇÃO MORENO</v>
      </c>
      <c r="V2240" s="165">
        <v>1</v>
      </c>
      <c r="X2240" s="229">
        <v>46200</v>
      </c>
      <c r="Y2240" s="229"/>
      <c r="Z2240" s="47">
        <f t="shared" si="253"/>
        <v>26</v>
      </c>
      <c r="AA2240" s="47" t="str">
        <f t="shared" si="254"/>
        <v/>
      </c>
      <c r="AB2240" s="47" t="str">
        <f t="shared" si="255"/>
        <v>jun</v>
      </c>
      <c r="AC2240" s="47" t="str">
        <f t="shared" si="256"/>
        <v>2026</v>
      </c>
      <c r="AD2240" s="165" t="str">
        <f t="shared" si="252"/>
        <v/>
      </c>
    </row>
    <row r="2241" spans="1:30" ht="15" customHeight="1" x14ac:dyDescent="0.25">
      <c r="A2241" s="102" t="s">
        <v>2509</v>
      </c>
      <c r="E2241" s="25" t="s">
        <v>296</v>
      </c>
      <c r="F2241" s="25" t="s">
        <v>807</v>
      </c>
      <c r="G2241" s="25" t="s">
        <v>11</v>
      </c>
      <c r="H2241" s="25" t="s">
        <v>2392</v>
      </c>
      <c r="I2241" s="25">
        <v>1</v>
      </c>
      <c r="J2241" s="25" t="s">
        <v>1150</v>
      </c>
      <c r="K2241" s="25" t="s">
        <v>1486</v>
      </c>
      <c r="M2241" s="48">
        <f>_xlfn.XLOOKUP(BASE!$A2973,dd_carteira_fundição!A:A,dd_carteira_fundição!G:G,"",0)</f>
        <v>1</v>
      </c>
      <c r="N2241" s="48" t="s">
        <v>1164</v>
      </c>
      <c r="R2241" s="47" t="s">
        <v>1690</v>
      </c>
      <c r="S2241" s="48" t="s">
        <v>1386</v>
      </c>
      <c r="T2241" s="164">
        <v>395</v>
      </c>
      <c r="U2241" s="47" t="str">
        <f>IFERROR(INDEX('TAXA DE OCUP. RECUR.'!$F$1:$F$60, MATCH(T2241, 'TAXA DE OCUP. RECUR.'!$E$1:$E$60, 0)),"")</f>
        <v>TORNO VERT. SCHIESS KZ-200   2000 - [395]</v>
      </c>
      <c r="V2241" s="165">
        <v>7</v>
      </c>
      <c r="X2241" s="229"/>
      <c r="Y2241" s="229"/>
      <c r="Z2241" s="47">
        <f t="shared" si="253"/>
        <v>1</v>
      </c>
      <c r="AA2241" s="47" t="str">
        <f t="shared" si="254"/>
        <v/>
      </c>
      <c r="AB2241" s="47" t="str">
        <f t="shared" si="255"/>
        <v/>
      </c>
      <c r="AC2241" s="47" t="str">
        <f t="shared" si="256"/>
        <v/>
      </c>
      <c r="AD2241" s="165" t="str">
        <f t="shared" si="252"/>
        <v/>
      </c>
    </row>
    <row r="2242" spans="1:30" ht="15" customHeight="1" x14ac:dyDescent="0.25">
      <c r="A2242" s="102" t="s">
        <v>2509</v>
      </c>
      <c r="E2242" s="25" t="s">
        <v>296</v>
      </c>
      <c r="F2242" s="25" t="s">
        <v>807</v>
      </c>
      <c r="G2242" s="25" t="s">
        <v>11</v>
      </c>
      <c r="H2242" s="25" t="s">
        <v>2392</v>
      </c>
      <c r="I2242" s="25">
        <v>1</v>
      </c>
      <c r="J2242" s="25" t="s">
        <v>1150</v>
      </c>
      <c r="K2242" s="25" t="s">
        <v>1486</v>
      </c>
      <c r="M2242" s="48">
        <f>_xlfn.XLOOKUP(BASE!$A2974,dd_carteira_fundição!A:A,dd_carteira_fundição!G:G,"",0)</f>
        <v>1</v>
      </c>
      <c r="N2242" s="48" t="s">
        <v>1164</v>
      </c>
      <c r="R2242" s="47" t="s">
        <v>1690</v>
      </c>
      <c r="S2242" s="48" t="s">
        <v>1231</v>
      </c>
      <c r="T2242" s="164">
        <v>74</v>
      </c>
      <c r="U2242" s="47" t="str">
        <f>IFERROR(INDEX('TAXA DE OCUP. RECUR.'!$F$1:$F$60, MATCH(T2242, 'TAXA DE OCUP. RECUR.'!$E$1:$E$60, 0)),"")</f>
        <v>MONTAGEM (PREPARADOR DE PEÇA)-74</v>
      </c>
      <c r="V2242" s="165">
        <v>0.41666666666666669</v>
      </c>
      <c r="X2242" s="229"/>
      <c r="Y2242" s="229"/>
      <c r="Z2242" s="47">
        <f t="shared" si="253"/>
        <v>1</v>
      </c>
      <c r="AA2242" s="47" t="str">
        <f t="shared" si="254"/>
        <v/>
      </c>
      <c r="AB2242" s="47" t="str">
        <f t="shared" si="255"/>
        <v/>
      </c>
      <c r="AC2242" s="47" t="str">
        <f t="shared" si="256"/>
        <v/>
      </c>
      <c r="AD2242" s="165" t="str">
        <f t="shared" ref="AD2242:AD2305" si="257">IF(Y2242&lt;&gt;"",1,"")</f>
        <v/>
      </c>
    </row>
    <row r="2243" spans="1:30" ht="15" customHeight="1" x14ac:dyDescent="0.25">
      <c r="A2243" s="102" t="s">
        <v>2509</v>
      </c>
      <c r="E2243" s="25" t="s">
        <v>296</v>
      </c>
      <c r="F2243" s="25" t="s">
        <v>807</v>
      </c>
      <c r="G2243" s="25" t="s">
        <v>11</v>
      </c>
      <c r="H2243" s="25" t="s">
        <v>2392</v>
      </c>
      <c r="I2243" s="25">
        <v>1</v>
      </c>
      <c r="J2243" s="25" t="s">
        <v>1150</v>
      </c>
      <c r="K2243" s="25" t="s">
        <v>1486</v>
      </c>
      <c r="M2243" s="48">
        <f>_xlfn.XLOOKUP(BASE!$A2975,dd_carteira_fundição!A:A,dd_carteira_fundição!G:G,"",0)</f>
        <v>1</v>
      </c>
      <c r="N2243" s="48" t="s">
        <v>1164</v>
      </c>
      <c r="R2243" s="47" t="s">
        <v>158</v>
      </c>
      <c r="S2243" s="48" t="s">
        <v>158</v>
      </c>
      <c r="T2243" s="164">
        <v>2</v>
      </c>
      <c r="U2243" s="47" t="str">
        <f>IFERROR(INDEX('TAXA DE OCUP. RECUR.'!$F$1:$F$60, MATCH(T2243, 'TAXA DE OCUP. RECUR.'!$E$1:$E$60, 0)),"")</f>
        <v>EXPEDIÇÃO</v>
      </c>
      <c r="V2243" s="165">
        <v>1</v>
      </c>
      <c r="X2243" s="229">
        <v>46209</v>
      </c>
      <c r="Y2243" s="229"/>
      <c r="Z2243" s="47">
        <f t="shared" ref="Z2243:Z2306" si="258">IFERROR(WEEKNUM(X2243,11),"")</f>
        <v>28</v>
      </c>
      <c r="AA2243" s="47" t="str">
        <f t="shared" ref="AA2243:AA2306" si="259">IF(Y2243&lt;&gt;"",WEEKNUM(Y2243,11),"")</f>
        <v/>
      </c>
      <c r="AB2243" s="47" t="str">
        <f t="shared" si="255"/>
        <v>jul</v>
      </c>
      <c r="AC2243" s="47" t="str">
        <f t="shared" si="256"/>
        <v>2026</v>
      </c>
      <c r="AD2243" s="165" t="str">
        <f t="shared" si="257"/>
        <v/>
      </c>
    </row>
    <row r="2244" spans="1:30" ht="15" customHeight="1" x14ac:dyDescent="0.25">
      <c r="A2244" s="102" t="s">
        <v>2510</v>
      </c>
      <c r="E2244" s="25" t="s">
        <v>296</v>
      </c>
      <c r="F2244" s="25" t="s">
        <v>807</v>
      </c>
      <c r="G2244" s="25" t="s">
        <v>11</v>
      </c>
      <c r="H2244" s="25" t="s">
        <v>2392</v>
      </c>
      <c r="I2244" s="25">
        <v>1</v>
      </c>
      <c r="J2244" s="25" t="s">
        <v>1150</v>
      </c>
      <c r="K2244" s="25" t="s">
        <v>1486</v>
      </c>
      <c r="M2244" s="48">
        <f>_xlfn.XLOOKUP(BASE!$A2976,dd_carteira_fundição!A:A,dd_carteira_fundição!G:G,"",0)</f>
        <v>1</v>
      </c>
      <c r="N2244" s="48" t="s">
        <v>1164</v>
      </c>
      <c r="R2244" s="47" t="s">
        <v>1687</v>
      </c>
      <c r="S2244" s="48" t="s">
        <v>1156</v>
      </c>
      <c r="T2244" s="164">
        <v>1</v>
      </c>
      <c r="U2244" s="47" t="str">
        <f>IFERROR(INDEX('TAXA DE OCUP. RECUR.'!$F$1:$F$60, MATCH(T2244, 'TAXA DE OCUP. RECUR.'!$E$1:$E$60, 0)),"")</f>
        <v>FUNDIÇÃO MORENO</v>
      </c>
      <c r="V2244" s="165">
        <v>1</v>
      </c>
      <c r="X2244" s="229">
        <v>46200</v>
      </c>
      <c r="Y2244" s="229"/>
      <c r="Z2244" s="47">
        <f t="shared" si="258"/>
        <v>26</v>
      </c>
      <c r="AA2244" s="47" t="str">
        <f t="shared" si="259"/>
        <v/>
      </c>
      <c r="AB2244" s="47" t="str">
        <f t="shared" si="255"/>
        <v>jun</v>
      </c>
      <c r="AC2244" s="47" t="str">
        <f t="shared" si="256"/>
        <v>2026</v>
      </c>
      <c r="AD2244" s="165" t="str">
        <f t="shared" si="257"/>
        <v/>
      </c>
    </row>
    <row r="2245" spans="1:30" ht="15" customHeight="1" x14ac:dyDescent="0.25">
      <c r="A2245" s="102" t="s">
        <v>2510</v>
      </c>
      <c r="E2245" s="25" t="s">
        <v>296</v>
      </c>
      <c r="F2245" s="25" t="s">
        <v>807</v>
      </c>
      <c r="G2245" s="25" t="s">
        <v>11</v>
      </c>
      <c r="H2245" s="25" t="s">
        <v>2392</v>
      </c>
      <c r="I2245" s="25">
        <v>1</v>
      </c>
      <c r="J2245" s="25" t="s">
        <v>1150</v>
      </c>
      <c r="K2245" s="25" t="s">
        <v>1486</v>
      </c>
      <c r="M2245" s="48">
        <f>_xlfn.XLOOKUP(BASE!$A2977,dd_carteira_fundição!A:A,dd_carteira_fundição!G:G,"",0)</f>
        <v>1</v>
      </c>
      <c r="N2245" s="48" t="s">
        <v>1164</v>
      </c>
      <c r="R2245" s="47" t="s">
        <v>1690</v>
      </c>
      <c r="S2245" s="48" t="s">
        <v>1386</v>
      </c>
      <c r="T2245" s="164">
        <v>395</v>
      </c>
      <c r="U2245" s="47" t="str">
        <f>IFERROR(INDEX('TAXA DE OCUP. RECUR.'!$F$1:$F$60, MATCH(T2245, 'TAXA DE OCUP. RECUR.'!$E$1:$E$60, 0)),"")</f>
        <v>TORNO VERT. SCHIESS KZ-200   2000 - [395]</v>
      </c>
      <c r="V2245" s="165">
        <v>7</v>
      </c>
      <c r="X2245" s="229"/>
      <c r="Y2245" s="229"/>
      <c r="Z2245" s="47">
        <f t="shared" si="258"/>
        <v>1</v>
      </c>
      <c r="AA2245" s="47" t="str">
        <f t="shared" si="259"/>
        <v/>
      </c>
      <c r="AB2245" s="47" t="str">
        <f t="shared" si="255"/>
        <v/>
      </c>
      <c r="AC2245" s="47" t="str">
        <f t="shared" si="256"/>
        <v/>
      </c>
      <c r="AD2245" s="165" t="str">
        <f t="shared" si="257"/>
        <v/>
      </c>
    </row>
    <row r="2246" spans="1:30" ht="15" customHeight="1" x14ac:dyDescent="0.25">
      <c r="A2246" s="102" t="s">
        <v>2510</v>
      </c>
      <c r="E2246" s="25" t="s">
        <v>296</v>
      </c>
      <c r="F2246" s="25" t="s">
        <v>807</v>
      </c>
      <c r="G2246" s="25" t="s">
        <v>11</v>
      </c>
      <c r="H2246" s="25" t="s">
        <v>2392</v>
      </c>
      <c r="I2246" s="25">
        <v>1</v>
      </c>
      <c r="J2246" s="25" t="s">
        <v>1150</v>
      </c>
      <c r="K2246" s="25" t="s">
        <v>1486</v>
      </c>
      <c r="M2246" s="48">
        <f>_xlfn.XLOOKUP(BASE!$A2978,dd_carteira_fundição!A:A,dd_carteira_fundição!G:G,"",0)</f>
        <v>2</v>
      </c>
      <c r="N2246" s="48" t="s">
        <v>1164</v>
      </c>
      <c r="R2246" s="47" t="s">
        <v>1690</v>
      </c>
      <c r="S2246" s="48" t="s">
        <v>1231</v>
      </c>
      <c r="T2246" s="164">
        <v>74</v>
      </c>
      <c r="U2246" s="47" t="str">
        <f>IFERROR(INDEX('TAXA DE OCUP. RECUR.'!$F$1:$F$60, MATCH(T2246, 'TAXA DE OCUP. RECUR.'!$E$1:$E$60, 0)),"")</f>
        <v>MONTAGEM (PREPARADOR DE PEÇA)-74</v>
      </c>
      <c r="V2246" s="165">
        <v>0.41666666666666669</v>
      </c>
      <c r="X2246" s="229"/>
      <c r="Y2246" s="229"/>
      <c r="Z2246" s="47">
        <f t="shared" si="258"/>
        <v>1</v>
      </c>
      <c r="AA2246" s="47" t="str">
        <f t="shared" si="259"/>
        <v/>
      </c>
      <c r="AB2246" s="47" t="str">
        <f t="shared" si="255"/>
        <v/>
      </c>
      <c r="AC2246" s="47" t="str">
        <f t="shared" si="256"/>
        <v/>
      </c>
      <c r="AD2246" s="165" t="str">
        <f t="shared" si="257"/>
        <v/>
      </c>
    </row>
    <row r="2247" spans="1:30" ht="15" customHeight="1" x14ac:dyDescent="0.25">
      <c r="A2247" s="102" t="s">
        <v>2510</v>
      </c>
      <c r="E2247" s="25" t="s">
        <v>296</v>
      </c>
      <c r="F2247" s="25" t="s">
        <v>807</v>
      </c>
      <c r="G2247" s="25" t="s">
        <v>11</v>
      </c>
      <c r="H2247" s="25" t="s">
        <v>2392</v>
      </c>
      <c r="I2247" s="25">
        <v>1</v>
      </c>
      <c r="J2247" s="25" t="s">
        <v>1150</v>
      </c>
      <c r="K2247" s="25" t="s">
        <v>1486</v>
      </c>
      <c r="M2247" s="48">
        <f>_xlfn.XLOOKUP(BASE!$A2979,dd_carteira_fundição!A:A,dd_carteira_fundição!G:G,"",0)</f>
        <v>2</v>
      </c>
      <c r="N2247" s="48" t="s">
        <v>1164</v>
      </c>
      <c r="R2247" s="47" t="s">
        <v>158</v>
      </c>
      <c r="S2247" s="48" t="s">
        <v>158</v>
      </c>
      <c r="T2247" s="164">
        <v>2</v>
      </c>
      <c r="U2247" s="47" t="str">
        <f>IFERROR(INDEX('TAXA DE OCUP. RECUR.'!$F$1:$F$60, MATCH(T2247, 'TAXA DE OCUP. RECUR.'!$E$1:$E$60, 0)),"")</f>
        <v>EXPEDIÇÃO</v>
      </c>
      <c r="V2247" s="165">
        <v>1</v>
      </c>
      <c r="X2247" s="229">
        <v>46209</v>
      </c>
      <c r="Y2247" s="229"/>
      <c r="Z2247" s="47">
        <f t="shared" si="258"/>
        <v>28</v>
      </c>
      <c r="AA2247" s="47" t="str">
        <f t="shared" si="259"/>
        <v/>
      </c>
      <c r="AB2247" s="47" t="str">
        <f t="shared" si="255"/>
        <v>jul</v>
      </c>
      <c r="AC2247" s="47" t="str">
        <f t="shared" si="256"/>
        <v>2026</v>
      </c>
      <c r="AD2247" s="165" t="str">
        <f t="shared" si="257"/>
        <v/>
      </c>
    </row>
    <row r="2248" spans="1:30" ht="15" customHeight="1" x14ac:dyDescent="0.25">
      <c r="A2248" s="102" t="s">
        <v>2383</v>
      </c>
      <c r="E2248" s="25" t="s">
        <v>2389</v>
      </c>
      <c r="F2248" s="25" t="s">
        <v>2359</v>
      </c>
      <c r="G2248" s="25" t="s">
        <v>11</v>
      </c>
      <c r="H2248" s="25" t="s">
        <v>2394</v>
      </c>
      <c r="I2248" s="25">
        <v>1</v>
      </c>
      <c r="J2248" s="25" t="s">
        <v>1147</v>
      </c>
      <c r="K2248" s="25" t="s">
        <v>1487</v>
      </c>
      <c r="M2248" s="48">
        <f>_xlfn.XLOOKUP(BASE!$A2980,dd_carteira_fundição!A:A,dd_carteira_fundição!G:G,"",0)</f>
        <v>2</v>
      </c>
      <c r="N2248" s="48" t="s">
        <v>1164</v>
      </c>
      <c r="R2248" s="47" t="s">
        <v>1687</v>
      </c>
      <c r="S2248" s="48" t="s">
        <v>1156</v>
      </c>
      <c r="T2248" s="164">
        <v>1</v>
      </c>
      <c r="U2248" s="47" t="str">
        <f>IFERROR(INDEX('TAXA DE OCUP. RECUR.'!$F$1:$F$60, MATCH(T2248, 'TAXA DE OCUP. RECUR.'!$E$1:$E$60, 0)),"")</f>
        <v>FUNDIÇÃO MORENO</v>
      </c>
      <c r="V2248" s="165">
        <v>1</v>
      </c>
      <c r="X2248" s="229" t="str">
        <f>_xlfn.XLOOKUP(H2248,'CARTEIRA GERAL - USI.'!J:J,'CARTEIRA GERAL - USI.'!N:N,"",0)</f>
        <v/>
      </c>
      <c r="Y2248" s="229"/>
      <c r="Z2248" s="47" t="str">
        <f t="shared" si="258"/>
        <v/>
      </c>
      <c r="AA2248" s="47" t="str">
        <f t="shared" si="259"/>
        <v/>
      </c>
      <c r="AB2248" s="47" t="str">
        <f t="shared" si="255"/>
        <v/>
      </c>
      <c r="AC2248" s="47" t="str">
        <f t="shared" si="256"/>
        <v/>
      </c>
      <c r="AD2248" s="165" t="str">
        <f t="shared" si="257"/>
        <v/>
      </c>
    </row>
    <row r="2249" spans="1:30" ht="15" customHeight="1" x14ac:dyDescent="0.25">
      <c r="A2249" s="102" t="s">
        <v>2383</v>
      </c>
      <c r="E2249" s="25" t="s">
        <v>2389</v>
      </c>
      <c r="F2249" s="25" t="s">
        <v>2359</v>
      </c>
      <c r="G2249" s="25" t="s">
        <v>11</v>
      </c>
      <c r="H2249" s="25" t="s">
        <v>2394</v>
      </c>
      <c r="I2249" s="25">
        <v>1</v>
      </c>
      <c r="J2249" s="25" t="s">
        <v>1147</v>
      </c>
      <c r="K2249" s="25" t="s">
        <v>1487</v>
      </c>
      <c r="M2249" s="48">
        <f>_xlfn.XLOOKUP(BASE!$A2981,dd_carteira_fundição!A:A,dd_carteira_fundição!G:G,"",0)</f>
        <v>2</v>
      </c>
      <c r="N2249" s="48" t="s">
        <v>1164</v>
      </c>
      <c r="R2249" s="47" t="s">
        <v>1690</v>
      </c>
      <c r="S2249" s="47" t="s">
        <v>1165</v>
      </c>
      <c r="T2249" s="164">
        <v>395</v>
      </c>
      <c r="U2249" s="47" t="str">
        <f>IFERROR(INDEX('TAXA DE OCUP. RECUR.'!$F$1:$F$60, MATCH(T2249, 'TAXA DE OCUP. RECUR.'!$E$1:$E$60, 0)),"")</f>
        <v>TORNO VERT. SCHIESS KZ-200   2000 - [395]</v>
      </c>
      <c r="V2249" s="165">
        <v>4.3734166666666674</v>
      </c>
      <c r="X2249" s="229"/>
      <c r="Y2249" s="229"/>
      <c r="Z2249" s="47">
        <f t="shared" si="258"/>
        <v>1</v>
      </c>
      <c r="AA2249" s="47" t="str">
        <f t="shared" si="259"/>
        <v/>
      </c>
      <c r="AD2249" s="165" t="str">
        <f t="shared" si="257"/>
        <v/>
      </c>
    </row>
    <row r="2250" spans="1:30" ht="15" customHeight="1" x14ac:dyDescent="0.25">
      <c r="A2250" s="102" t="s">
        <v>2383</v>
      </c>
      <c r="E2250" s="25" t="s">
        <v>2389</v>
      </c>
      <c r="F2250" s="25" t="s">
        <v>2359</v>
      </c>
      <c r="G2250" s="25" t="s">
        <v>11</v>
      </c>
      <c r="H2250" s="25" t="s">
        <v>2394</v>
      </c>
      <c r="I2250" s="25">
        <v>1</v>
      </c>
      <c r="J2250" s="25" t="s">
        <v>1147</v>
      </c>
      <c r="K2250" s="25" t="s">
        <v>1487</v>
      </c>
      <c r="M2250" s="48">
        <f>_xlfn.XLOOKUP(BASE!$A2982,dd_carteira_fundição!A:A,dd_carteira_fundição!G:G,"",0)</f>
        <v>87</v>
      </c>
      <c r="N2250" s="48" t="s">
        <v>1164</v>
      </c>
      <c r="R2250" s="47" t="s">
        <v>1690</v>
      </c>
      <c r="S2250" s="47" t="s">
        <v>1166</v>
      </c>
      <c r="T2250" s="164">
        <v>395</v>
      </c>
      <c r="U2250" s="47" t="str">
        <f>IFERROR(INDEX('TAXA DE OCUP. RECUR.'!$F$1:$F$60, MATCH(T2250, 'TAXA DE OCUP. RECUR.'!$E$1:$E$60, 0)),"")</f>
        <v>TORNO VERT. SCHIESS KZ-200   2000 - [395]</v>
      </c>
      <c r="V2250" s="165">
        <v>4.3734166666666674</v>
      </c>
      <c r="X2250" s="229"/>
      <c r="Y2250" s="229"/>
      <c r="Z2250" s="47">
        <f t="shared" si="258"/>
        <v>1</v>
      </c>
      <c r="AA2250" s="47" t="str">
        <f t="shared" si="259"/>
        <v/>
      </c>
      <c r="AD2250" s="165" t="str">
        <f t="shared" si="257"/>
        <v/>
      </c>
    </row>
    <row r="2251" spans="1:30" ht="15" customHeight="1" x14ac:dyDescent="0.25">
      <c r="A2251" s="102" t="s">
        <v>2383</v>
      </c>
      <c r="E2251" s="25" t="s">
        <v>2389</v>
      </c>
      <c r="F2251" s="25" t="s">
        <v>2359</v>
      </c>
      <c r="G2251" s="25" t="s">
        <v>11</v>
      </c>
      <c r="H2251" s="25" t="s">
        <v>2394</v>
      </c>
      <c r="I2251" s="25">
        <v>1</v>
      </c>
      <c r="J2251" s="25" t="s">
        <v>1147</v>
      </c>
      <c r="K2251" s="25" t="s">
        <v>1487</v>
      </c>
      <c r="M2251" s="48">
        <f>_xlfn.XLOOKUP(BASE!$A2983,dd_carteira_fundição!A:A,dd_carteira_fundição!G:G,"",0)</f>
        <v>87</v>
      </c>
      <c r="N2251" s="48" t="s">
        <v>1164</v>
      </c>
      <c r="R2251" s="47" t="s">
        <v>1690</v>
      </c>
      <c r="S2251" s="47" t="s">
        <v>1168</v>
      </c>
      <c r="T2251" s="164">
        <v>151</v>
      </c>
      <c r="U2251" s="47" t="str">
        <f>IFERROR(INDEX('TAXA DE OCUP. RECUR.'!$F$1:$F$60, MATCH(T2251, 'TAXA DE OCUP. RECUR.'!$E$1:$E$60, 0)),"")</f>
        <v>MANDRILH. FISHER MILL - [151]</v>
      </c>
      <c r="V2251" s="165">
        <v>9.8181818181818183</v>
      </c>
      <c r="X2251" s="229"/>
      <c r="Y2251" s="229"/>
      <c r="Z2251" s="47">
        <f t="shared" si="258"/>
        <v>1</v>
      </c>
      <c r="AA2251" s="47" t="str">
        <f t="shared" si="259"/>
        <v/>
      </c>
      <c r="AD2251" s="165" t="str">
        <f t="shared" si="257"/>
        <v/>
      </c>
    </row>
    <row r="2252" spans="1:30" ht="15" customHeight="1" x14ac:dyDescent="0.25">
      <c r="A2252" s="102" t="s">
        <v>2383</v>
      </c>
      <c r="E2252" s="25" t="s">
        <v>2389</v>
      </c>
      <c r="F2252" s="25" t="s">
        <v>2359</v>
      </c>
      <c r="G2252" s="25" t="s">
        <v>11</v>
      </c>
      <c r="H2252" s="25" t="s">
        <v>2394</v>
      </c>
      <c r="I2252" s="25">
        <v>1</v>
      </c>
      <c r="J2252" s="25" t="s">
        <v>1147</v>
      </c>
      <c r="K2252" s="25" t="s">
        <v>1487</v>
      </c>
      <c r="M2252" s="48">
        <f>_xlfn.XLOOKUP(BASE!$A2984,dd_carteira_fundição!A:A,dd_carteira_fundição!G:G,"",0)</f>
        <v>87</v>
      </c>
      <c r="N2252" s="48" t="s">
        <v>1164</v>
      </c>
      <c r="R2252" s="47" t="s">
        <v>1690</v>
      </c>
      <c r="S2252" s="47" t="s">
        <v>1169</v>
      </c>
      <c r="T2252" s="164">
        <v>74</v>
      </c>
      <c r="U2252" s="47" t="str">
        <f>IFERROR(INDEX('TAXA DE OCUP. RECUR.'!$F$1:$F$60, MATCH(T2252, 'TAXA DE OCUP. RECUR.'!$E$1:$E$60, 0)),"")</f>
        <v>MONTAGEM (PREPARADOR DE PEÇA)-74</v>
      </c>
      <c r="V2252" s="165">
        <v>2.7818181818181813</v>
      </c>
      <c r="X2252" s="229"/>
      <c r="Y2252" s="229"/>
      <c r="Z2252" s="47">
        <f t="shared" si="258"/>
        <v>1</v>
      </c>
      <c r="AA2252" s="47" t="str">
        <f t="shared" si="259"/>
        <v/>
      </c>
      <c r="AD2252" s="165" t="str">
        <f t="shared" si="257"/>
        <v/>
      </c>
    </row>
    <row r="2253" spans="1:30" ht="15" customHeight="1" x14ac:dyDescent="0.25">
      <c r="A2253" s="102" t="s">
        <v>2383</v>
      </c>
      <c r="E2253" s="25" t="s">
        <v>2389</v>
      </c>
      <c r="F2253" s="25" t="s">
        <v>2359</v>
      </c>
      <c r="G2253" s="25" t="s">
        <v>11</v>
      </c>
      <c r="H2253" s="25" t="s">
        <v>2394</v>
      </c>
      <c r="I2253" s="25">
        <v>1</v>
      </c>
      <c r="J2253" s="25" t="s">
        <v>1147</v>
      </c>
      <c r="K2253" s="25" t="s">
        <v>1487</v>
      </c>
      <c r="M2253" s="48">
        <f>_xlfn.XLOOKUP(BASE!$A2985,dd_carteira_fundição!A:A,dd_carteira_fundição!G:G,"",0)</f>
        <v>87</v>
      </c>
      <c r="N2253" s="48" t="s">
        <v>1164</v>
      </c>
      <c r="R2253" s="47" t="s">
        <v>1690</v>
      </c>
      <c r="S2253" s="47" t="s">
        <v>1170</v>
      </c>
      <c r="T2253" s="164">
        <v>112</v>
      </c>
      <c r="U2253" s="47" t="str">
        <f>IFERROR(INDEX('TAXA DE OCUP. RECUR.'!$F$1:$F$60, MATCH(T2253, 'TAXA DE OCUP. RECUR.'!$E$1:$E$60, 0)),"")</f>
        <v>FURADEIRA RADIAL  HCP - [112]</v>
      </c>
      <c r="V2253" s="165">
        <v>2.2200000000000002</v>
      </c>
      <c r="X2253" s="229"/>
      <c r="Y2253" s="229"/>
      <c r="Z2253" s="47">
        <f t="shared" si="258"/>
        <v>1</v>
      </c>
      <c r="AA2253" s="47" t="str">
        <f t="shared" si="259"/>
        <v/>
      </c>
      <c r="AD2253" s="165" t="str">
        <f t="shared" si="257"/>
        <v/>
      </c>
    </row>
    <row r="2254" spans="1:30" ht="15" customHeight="1" x14ac:dyDescent="0.25">
      <c r="A2254" s="102" t="s">
        <v>2383</v>
      </c>
      <c r="E2254" s="25" t="s">
        <v>2389</v>
      </c>
      <c r="F2254" s="25" t="s">
        <v>2359</v>
      </c>
      <c r="G2254" s="25" t="s">
        <v>11</v>
      </c>
      <c r="H2254" s="25" t="s">
        <v>2394</v>
      </c>
      <c r="I2254" s="25">
        <v>1</v>
      </c>
      <c r="J2254" s="25" t="s">
        <v>1147</v>
      </c>
      <c r="K2254" s="25" t="s">
        <v>1487</v>
      </c>
      <c r="M2254" s="48">
        <f>_xlfn.XLOOKUP(BASE!$A2986,dd_carteira_fundição!A:A,dd_carteira_fundição!G:G,"",0)</f>
        <v>1</v>
      </c>
      <c r="N2254" s="48" t="s">
        <v>1164</v>
      </c>
      <c r="R2254" s="47" t="s">
        <v>1690</v>
      </c>
      <c r="S2254" s="47" t="s">
        <v>1167</v>
      </c>
      <c r="T2254" s="164">
        <v>433</v>
      </c>
      <c r="U2254" s="47" t="str">
        <f>IFERROR(INDEX('TAXA DE OCUP. RECUR.'!$F$1:$F$60, MATCH(T2254, 'TAXA DE OCUP. RECUR.'!$E$1:$E$60, 0)),"")</f>
        <v>MANDRILH. SCHARMANM FB-125 - [433]</v>
      </c>
      <c r="V2254" s="165">
        <v>4.4000000000000004</v>
      </c>
      <c r="X2254" s="229"/>
      <c r="Y2254" s="229"/>
      <c r="Z2254" s="47">
        <f t="shared" si="258"/>
        <v>1</v>
      </c>
      <c r="AA2254" s="47" t="str">
        <f t="shared" si="259"/>
        <v/>
      </c>
      <c r="AD2254" s="165" t="str">
        <f t="shared" si="257"/>
        <v/>
      </c>
    </row>
    <row r="2255" spans="1:30" ht="15" customHeight="1" x14ac:dyDescent="0.25">
      <c r="A2255" s="102" t="s">
        <v>2383</v>
      </c>
      <c r="E2255" s="25" t="s">
        <v>2389</v>
      </c>
      <c r="F2255" s="25" t="s">
        <v>2359</v>
      </c>
      <c r="G2255" s="25" t="s">
        <v>11</v>
      </c>
      <c r="H2255" s="25" t="s">
        <v>2394</v>
      </c>
      <c r="I2255" s="25">
        <v>1</v>
      </c>
      <c r="J2255" s="25" t="s">
        <v>1147</v>
      </c>
      <c r="K2255" s="25" t="s">
        <v>1487</v>
      </c>
      <c r="M2255" s="48">
        <f>_xlfn.XLOOKUP(BASE!$A2987,dd_carteira_fundição!A:A,dd_carteira_fundição!G:G,"",0)</f>
        <v>1</v>
      </c>
      <c r="N2255" s="48" t="s">
        <v>1164</v>
      </c>
      <c r="R2255" s="47" t="s">
        <v>158</v>
      </c>
      <c r="S2255" s="47" t="s">
        <v>158</v>
      </c>
      <c r="T2255" s="164">
        <v>2</v>
      </c>
      <c r="U2255" s="47" t="str">
        <f>IFERROR(INDEX('TAXA DE OCUP. RECUR.'!$F$1:$F$60, MATCH(T2255, 'TAXA DE OCUP. RECUR.'!$E$1:$E$60, 0)),"")</f>
        <v>EXPEDIÇÃO</v>
      </c>
      <c r="V2255" s="165">
        <v>1</v>
      </c>
      <c r="X2255" s="229" t="str">
        <f>_xlfn.XLOOKUP(H2255,'CARTEIRA GERAL - USI.'!J:J,'CARTEIRA GERAL - USI.'!O:O,"",0)</f>
        <v/>
      </c>
      <c r="Y2255" s="229"/>
      <c r="Z2255" s="47" t="str">
        <f t="shared" si="258"/>
        <v/>
      </c>
      <c r="AA2255" s="47" t="str">
        <f t="shared" si="259"/>
        <v/>
      </c>
      <c r="AB2255" s="47" t="str">
        <f>IFERROR(IF(X2255="","",TEXT(X2255,"MMM")),"")</f>
        <v/>
      </c>
      <c r="AC2255" s="47" t="str">
        <f>IFERROR(IF(X2255="","",TEXT(X2255,"AAAA")),"")</f>
        <v/>
      </c>
      <c r="AD2255" s="165" t="str">
        <f t="shared" si="257"/>
        <v/>
      </c>
    </row>
    <row r="2256" spans="1:30" ht="15" customHeight="1" x14ac:dyDescent="0.25">
      <c r="A2256" s="102" t="s">
        <v>2384</v>
      </c>
      <c r="E2256" s="25" t="s">
        <v>2389</v>
      </c>
      <c r="F2256" s="25" t="s">
        <v>2360</v>
      </c>
      <c r="G2256" s="25" t="s">
        <v>11</v>
      </c>
      <c r="H2256" s="25" t="s">
        <v>2395</v>
      </c>
      <c r="I2256" s="25">
        <v>1</v>
      </c>
      <c r="J2256" s="25" t="s">
        <v>1147</v>
      </c>
      <c r="K2256" s="25" t="s">
        <v>1487</v>
      </c>
      <c r="M2256" s="48">
        <f>_xlfn.XLOOKUP(BASE!$A2988,dd_carteira_fundição!A:A,dd_carteira_fundição!G:G,"",0)</f>
        <v>1</v>
      </c>
      <c r="N2256" s="48" t="s">
        <v>1164</v>
      </c>
      <c r="R2256" s="47" t="s">
        <v>1687</v>
      </c>
      <c r="S2256" s="48" t="s">
        <v>1156</v>
      </c>
      <c r="T2256" s="164">
        <v>1</v>
      </c>
      <c r="U2256" s="47" t="str">
        <f>IFERROR(INDEX('TAXA DE OCUP. RECUR.'!$F$1:$F$60, MATCH(T2256, 'TAXA DE OCUP. RECUR.'!$E$1:$E$60, 0)),"")</f>
        <v>FUNDIÇÃO MORENO</v>
      </c>
      <c r="V2256" s="165">
        <v>1</v>
      </c>
      <c r="X2256" s="229" t="str">
        <f>_xlfn.XLOOKUP(H2256,'CARTEIRA GERAL - USI.'!J:J,'CARTEIRA GERAL - USI.'!N:N,"",0)</f>
        <v/>
      </c>
      <c r="Y2256" s="229"/>
      <c r="Z2256" s="47" t="str">
        <f t="shared" si="258"/>
        <v/>
      </c>
      <c r="AA2256" s="47" t="str">
        <f t="shared" si="259"/>
        <v/>
      </c>
      <c r="AB2256" s="47" t="str">
        <f>IFERROR(IF(X2256="","",TEXT(X2256,"MMM")),"")</f>
        <v/>
      </c>
      <c r="AC2256" s="47" t="str">
        <f>IFERROR(IF(X2256="","",TEXT(X2256,"AAAA")),"")</f>
        <v/>
      </c>
      <c r="AD2256" s="165" t="str">
        <f t="shared" si="257"/>
        <v/>
      </c>
    </row>
    <row r="2257" spans="1:30" ht="15" customHeight="1" x14ac:dyDescent="0.25">
      <c r="A2257" s="102" t="s">
        <v>2384</v>
      </c>
      <c r="E2257" s="25" t="s">
        <v>2389</v>
      </c>
      <c r="F2257" s="25" t="s">
        <v>2360</v>
      </c>
      <c r="G2257" s="25" t="s">
        <v>11</v>
      </c>
      <c r="H2257" s="25" t="s">
        <v>2395</v>
      </c>
      <c r="I2257" s="25">
        <v>1</v>
      </c>
      <c r="J2257" s="25" t="s">
        <v>1147</v>
      </c>
      <c r="K2257" s="25" t="s">
        <v>1487</v>
      </c>
      <c r="M2257" s="48">
        <f>_xlfn.XLOOKUP(BASE!$A2989,dd_carteira_fundição!A:A,dd_carteira_fundição!G:G,"",0)</f>
        <v>1</v>
      </c>
      <c r="N2257" s="48" t="s">
        <v>1164</v>
      </c>
      <c r="R2257" s="47" t="s">
        <v>1690</v>
      </c>
      <c r="S2257" s="47" t="s">
        <v>1165</v>
      </c>
      <c r="T2257" s="164">
        <v>395</v>
      </c>
      <c r="U2257" s="47" t="str">
        <f>IFERROR(INDEX('TAXA DE OCUP. RECUR.'!$F$1:$F$60, MATCH(T2257, 'TAXA DE OCUP. RECUR.'!$E$1:$E$60, 0)),"")</f>
        <v>TORNO VERT. SCHIESS KZ-200   2000 - [395]</v>
      </c>
      <c r="V2257" s="165">
        <v>4.3734166666666674</v>
      </c>
      <c r="X2257" s="229"/>
      <c r="Y2257" s="229"/>
      <c r="Z2257" s="47">
        <f t="shared" si="258"/>
        <v>1</v>
      </c>
      <c r="AA2257" s="47" t="str">
        <f t="shared" si="259"/>
        <v/>
      </c>
      <c r="AD2257" s="165" t="str">
        <f t="shared" si="257"/>
        <v/>
      </c>
    </row>
    <row r="2258" spans="1:30" ht="15" customHeight="1" x14ac:dyDescent="0.25">
      <c r="A2258" s="102" t="s">
        <v>2384</v>
      </c>
      <c r="E2258" s="25" t="s">
        <v>2389</v>
      </c>
      <c r="F2258" s="25" t="s">
        <v>2360</v>
      </c>
      <c r="G2258" s="25" t="s">
        <v>11</v>
      </c>
      <c r="H2258" s="25" t="s">
        <v>2395</v>
      </c>
      <c r="I2258" s="25">
        <v>1</v>
      </c>
      <c r="J2258" s="25" t="s">
        <v>1147</v>
      </c>
      <c r="K2258" s="25" t="s">
        <v>1487</v>
      </c>
      <c r="M2258" s="48" t="str">
        <f>_xlfn.XLOOKUP(BASE!$A2990,dd_carteira_fundição!A:A,dd_carteira_fundição!G:G,"",0)</f>
        <v/>
      </c>
      <c r="N2258" s="48" t="s">
        <v>1164</v>
      </c>
      <c r="R2258" s="47" t="s">
        <v>1690</v>
      </c>
      <c r="S2258" s="47" t="s">
        <v>1166</v>
      </c>
      <c r="T2258" s="164">
        <v>395</v>
      </c>
      <c r="U2258" s="47" t="str">
        <f>IFERROR(INDEX('TAXA DE OCUP. RECUR.'!$F$1:$F$60, MATCH(T2258, 'TAXA DE OCUP. RECUR.'!$E$1:$E$60, 0)),"")</f>
        <v>TORNO VERT. SCHIESS KZ-200   2000 - [395]</v>
      </c>
      <c r="V2258" s="165">
        <v>4.3734166666666674</v>
      </c>
      <c r="X2258" s="229"/>
      <c r="Y2258" s="229"/>
      <c r="Z2258" s="47">
        <f t="shared" si="258"/>
        <v>1</v>
      </c>
      <c r="AA2258" s="47" t="str">
        <f t="shared" si="259"/>
        <v/>
      </c>
      <c r="AD2258" s="165" t="str">
        <f t="shared" si="257"/>
        <v/>
      </c>
    </row>
    <row r="2259" spans="1:30" ht="15" customHeight="1" x14ac:dyDescent="0.25">
      <c r="A2259" s="102" t="s">
        <v>2384</v>
      </c>
      <c r="E2259" s="25" t="s">
        <v>2389</v>
      </c>
      <c r="F2259" s="25" t="s">
        <v>2360</v>
      </c>
      <c r="G2259" s="25" t="s">
        <v>11</v>
      </c>
      <c r="H2259" s="25" t="s">
        <v>2395</v>
      </c>
      <c r="I2259" s="25">
        <v>1</v>
      </c>
      <c r="J2259" s="25" t="s">
        <v>1147</v>
      </c>
      <c r="K2259" s="25" t="s">
        <v>1487</v>
      </c>
      <c r="M2259" s="48">
        <f>_xlfn.XLOOKUP(BASE!$A2991,dd_carteira_fundição!A:A,dd_carteira_fundição!G:G,"",0)</f>
        <v>1</v>
      </c>
      <c r="N2259" s="48" t="s">
        <v>1164</v>
      </c>
      <c r="R2259" s="47" t="s">
        <v>1690</v>
      </c>
      <c r="S2259" s="47" t="s">
        <v>1168</v>
      </c>
      <c r="T2259" s="164">
        <v>151</v>
      </c>
      <c r="U2259" s="47" t="str">
        <f>IFERROR(INDEX('TAXA DE OCUP. RECUR.'!$F$1:$F$60, MATCH(T2259, 'TAXA DE OCUP. RECUR.'!$E$1:$E$60, 0)),"")</f>
        <v>MANDRILH. FISHER MILL - [151]</v>
      </c>
      <c r="V2259" s="165">
        <v>9.8181818181818183</v>
      </c>
      <c r="X2259" s="229"/>
      <c r="Y2259" s="229"/>
      <c r="Z2259" s="47">
        <f t="shared" si="258"/>
        <v>1</v>
      </c>
      <c r="AA2259" s="47" t="str">
        <f t="shared" si="259"/>
        <v/>
      </c>
      <c r="AD2259" s="165" t="str">
        <f t="shared" si="257"/>
        <v/>
      </c>
    </row>
    <row r="2260" spans="1:30" ht="15" customHeight="1" x14ac:dyDescent="0.25">
      <c r="A2260" s="102" t="s">
        <v>2384</v>
      </c>
      <c r="E2260" s="25" t="s">
        <v>2389</v>
      </c>
      <c r="F2260" s="25" t="s">
        <v>2360</v>
      </c>
      <c r="G2260" s="25" t="s">
        <v>11</v>
      </c>
      <c r="H2260" s="25" t="s">
        <v>2395</v>
      </c>
      <c r="I2260" s="25">
        <v>1</v>
      </c>
      <c r="J2260" s="25" t="s">
        <v>1147</v>
      </c>
      <c r="K2260" s="25" t="s">
        <v>1487</v>
      </c>
      <c r="M2260" s="48">
        <f>_xlfn.XLOOKUP(BASE!$A2992,dd_carteira_fundição!A:A,dd_carteira_fundição!G:G,"",0)</f>
        <v>1</v>
      </c>
      <c r="N2260" s="48" t="s">
        <v>1164</v>
      </c>
      <c r="R2260" s="47" t="s">
        <v>1690</v>
      </c>
      <c r="S2260" s="47" t="s">
        <v>1169</v>
      </c>
      <c r="T2260" s="164">
        <v>74</v>
      </c>
      <c r="U2260" s="47" t="str">
        <f>IFERROR(INDEX('TAXA DE OCUP. RECUR.'!$F$1:$F$60, MATCH(T2260, 'TAXA DE OCUP. RECUR.'!$E$1:$E$60, 0)),"")</f>
        <v>MONTAGEM (PREPARADOR DE PEÇA)-74</v>
      </c>
      <c r="V2260" s="165">
        <v>2.7818181818181813</v>
      </c>
      <c r="X2260" s="229"/>
      <c r="Y2260" s="229"/>
      <c r="Z2260" s="47">
        <f t="shared" si="258"/>
        <v>1</v>
      </c>
      <c r="AA2260" s="47" t="str">
        <f t="shared" si="259"/>
        <v/>
      </c>
      <c r="AD2260" s="165" t="str">
        <f t="shared" si="257"/>
        <v/>
      </c>
    </row>
    <row r="2261" spans="1:30" ht="15" customHeight="1" x14ac:dyDescent="0.25">
      <c r="A2261" s="102" t="s">
        <v>2384</v>
      </c>
      <c r="E2261" s="25" t="s">
        <v>2389</v>
      </c>
      <c r="F2261" s="25" t="s">
        <v>2360</v>
      </c>
      <c r="G2261" s="25" t="s">
        <v>11</v>
      </c>
      <c r="H2261" s="25" t="s">
        <v>2395</v>
      </c>
      <c r="I2261" s="25">
        <v>1</v>
      </c>
      <c r="J2261" s="25" t="s">
        <v>1147</v>
      </c>
      <c r="K2261" s="25" t="s">
        <v>1487</v>
      </c>
      <c r="M2261" s="48">
        <f>_xlfn.XLOOKUP(BASE!$A2993,dd_carteira_fundição!A:A,dd_carteira_fundição!G:G,"",0)</f>
        <v>1</v>
      </c>
      <c r="N2261" s="48" t="s">
        <v>1164</v>
      </c>
      <c r="R2261" s="47" t="s">
        <v>1690</v>
      </c>
      <c r="S2261" s="47" t="s">
        <v>1170</v>
      </c>
      <c r="T2261" s="164">
        <v>112</v>
      </c>
      <c r="U2261" s="47" t="str">
        <f>IFERROR(INDEX('TAXA DE OCUP. RECUR.'!$F$1:$F$60, MATCH(T2261, 'TAXA DE OCUP. RECUR.'!$E$1:$E$60, 0)),"")</f>
        <v>FURADEIRA RADIAL  HCP - [112]</v>
      </c>
      <c r="V2261" s="165">
        <v>2.2200000000000002</v>
      </c>
      <c r="X2261" s="229"/>
      <c r="Y2261" s="229"/>
      <c r="Z2261" s="47">
        <f t="shared" si="258"/>
        <v>1</v>
      </c>
      <c r="AA2261" s="47" t="str">
        <f t="shared" si="259"/>
        <v/>
      </c>
      <c r="AD2261" s="165" t="str">
        <f t="shared" si="257"/>
        <v/>
      </c>
    </row>
    <row r="2262" spans="1:30" ht="15" customHeight="1" x14ac:dyDescent="0.25">
      <c r="A2262" s="102" t="s">
        <v>2384</v>
      </c>
      <c r="E2262" s="25" t="s">
        <v>2389</v>
      </c>
      <c r="F2262" s="25" t="s">
        <v>2360</v>
      </c>
      <c r="G2262" s="25" t="s">
        <v>11</v>
      </c>
      <c r="H2262" s="25" t="s">
        <v>2395</v>
      </c>
      <c r="I2262" s="25">
        <v>1</v>
      </c>
      <c r="J2262" s="25" t="s">
        <v>1147</v>
      </c>
      <c r="K2262" s="25" t="s">
        <v>1487</v>
      </c>
      <c r="M2262" s="48">
        <f>_xlfn.XLOOKUP(BASE!$A2994,dd_carteira_fundição!A:A,dd_carteira_fundição!G:G,"",0)</f>
        <v>1</v>
      </c>
      <c r="N2262" s="48" t="s">
        <v>1164</v>
      </c>
      <c r="R2262" s="47" t="s">
        <v>1690</v>
      </c>
      <c r="S2262" s="47" t="s">
        <v>1167</v>
      </c>
      <c r="T2262" s="164">
        <v>433</v>
      </c>
      <c r="U2262" s="47" t="str">
        <f>IFERROR(INDEX('TAXA DE OCUP. RECUR.'!$F$1:$F$60, MATCH(T2262, 'TAXA DE OCUP. RECUR.'!$E$1:$E$60, 0)),"")</f>
        <v>MANDRILH. SCHARMANM FB-125 - [433]</v>
      </c>
      <c r="V2262" s="165">
        <v>4.4000000000000004</v>
      </c>
      <c r="X2262" s="229"/>
      <c r="Y2262" s="229"/>
      <c r="Z2262" s="47">
        <f t="shared" si="258"/>
        <v>1</v>
      </c>
      <c r="AA2262" s="47" t="str">
        <f t="shared" si="259"/>
        <v/>
      </c>
      <c r="AD2262" s="165" t="str">
        <f t="shared" si="257"/>
        <v/>
      </c>
    </row>
    <row r="2263" spans="1:30" ht="15" customHeight="1" x14ac:dyDescent="0.25">
      <c r="A2263" s="102" t="s">
        <v>2384</v>
      </c>
      <c r="E2263" s="25" t="s">
        <v>2389</v>
      </c>
      <c r="F2263" s="25" t="s">
        <v>2360</v>
      </c>
      <c r="G2263" s="25" t="s">
        <v>11</v>
      </c>
      <c r="H2263" s="25" t="s">
        <v>2395</v>
      </c>
      <c r="I2263" s="25">
        <v>1</v>
      </c>
      <c r="J2263" s="25" t="s">
        <v>1147</v>
      </c>
      <c r="K2263" s="25" t="s">
        <v>1487</v>
      </c>
      <c r="M2263" s="48" t="str">
        <f>_xlfn.XLOOKUP(BASE!$A2995,dd_carteira_fundição!A:A,dd_carteira_fundição!G:G,"",0)</f>
        <v/>
      </c>
      <c r="N2263" s="48" t="s">
        <v>1164</v>
      </c>
      <c r="R2263" s="47" t="s">
        <v>158</v>
      </c>
      <c r="S2263" s="47" t="s">
        <v>158</v>
      </c>
      <c r="T2263" s="164">
        <v>2</v>
      </c>
      <c r="U2263" s="47" t="str">
        <f>IFERROR(INDEX('TAXA DE OCUP. RECUR.'!$F$1:$F$60, MATCH(T2263, 'TAXA DE OCUP. RECUR.'!$E$1:$E$60, 0)),"")</f>
        <v>EXPEDIÇÃO</v>
      </c>
      <c r="V2263" s="165">
        <v>1</v>
      </c>
      <c r="X2263" s="229" t="str">
        <f>_xlfn.XLOOKUP(H2263,'CARTEIRA GERAL - USI.'!J:J,'CARTEIRA GERAL - USI.'!O:O,"",0)</f>
        <v/>
      </c>
      <c r="Y2263" s="229"/>
      <c r="Z2263" s="47" t="str">
        <f t="shared" si="258"/>
        <v/>
      </c>
      <c r="AA2263" s="47" t="str">
        <f t="shared" si="259"/>
        <v/>
      </c>
      <c r="AB2263" s="47" t="str">
        <f>IFERROR(IF(X2263="","",TEXT(X2263,"MMM")),"")</f>
        <v/>
      </c>
      <c r="AC2263" s="47" t="str">
        <f>IFERROR(IF(X2263="","",TEXT(X2263,"AAAA")),"")</f>
        <v/>
      </c>
      <c r="AD2263" s="165" t="str">
        <f t="shared" si="257"/>
        <v/>
      </c>
    </row>
    <row r="2264" spans="1:30" ht="15" customHeight="1" x14ac:dyDescent="0.25">
      <c r="A2264" s="102" t="s">
        <v>17</v>
      </c>
      <c r="B2264" s="25">
        <v>1012</v>
      </c>
      <c r="E2264" s="25" t="s">
        <v>2458</v>
      </c>
      <c r="F2264" s="25" t="s">
        <v>2504</v>
      </c>
      <c r="G2264" s="25" t="s">
        <v>23</v>
      </c>
      <c r="H2264" s="25" t="s">
        <v>17</v>
      </c>
      <c r="I2264" s="25">
        <v>1</v>
      </c>
      <c r="J2264" s="25" t="s">
        <v>2529</v>
      </c>
      <c r="K2264" s="25" t="s">
        <v>1487</v>
      </c>
      <c r="M2264" s="48">
        <f>_xlfn.XLOOKUP(BASE!$A2996,dd_carteira_fundição!A:A,dd_carteira_fundição!G:G,"",0)</f>
        <v>1</v>
      </c>
      <c r="N2264" s="48" t="s">
        <v>1164</v>
      </c>
      <c r="R2264" s="47" t="s">
        <v>158</v>
      </c>
      <c r="S2264" s="47" t="s">
        <v>141</v>
      </c>
      <c r="T2264" s="164">
        <v>1</v>
      </c>
      <c r="U2264" s="47" t="str">
        <f>IFERROR(INDEX('TAXA DE OCUP. RECUR.'!$F$1:$F$60, MATCH(T2264, 'TAXA DE OCUP. RECUR.'!$E$1:$E$60, 0)),"")</f>
        <v>FUNDIÇÃO MORENO</v>
      </c>
      <c r="V2264" s="165">
        <v>1</v>
      </c>
      <c r="X2264" s="229"/>
      <c r="Y2264" s="229"/>
      <c r="Z2264" s="47">
        <f t="shared" si="258"/>
        <v>1</v>
      </c>
      <c r="AA2264" s="47" t="str">
        <f t="shared" si="259"/>
        <v/>
      </c>
      <c r="AD2264" s="165" t="str">
        <f t="shared" si="257"/>
        <v/>
      </c>
    </row>
    <row r="2265" spans="1:30" ht="15" customHeight="1" x14ac:dyDescent="0.25">
      <c r="A2265" s="102" t="s">
        <v>17</v>
      </c>
      <c r="B2265" s="25">
        <v>1012</v>
      </c>
      <c r="E2265" s="25" t="s">
        <v>2458</v>
      </c>
      <c r="F2265" s="25" t="s">
        <v>2504</v>
      </c>
      <c r="G2265" s="25" t="s">
        <v>23</v>
      </c>
      <c r="H2265" s="25" t="s">
        <v>17</v>
      </c>
      <c r="I2265" s="25">
        <v>1</v>
      </c>
      <c r="J2265" s="25" t="s">
        <v>2529</v>
      </c>
      <c r="K2265" s="25" t="s">
        <v>1487</v>
      </c>
      <c r="M2265" s="48">
        <f>_xlfn.XLOOKUP(BASE!$A2997,dd_carteira_fundição!A:A,dd_carteira_fundição!G:G,"",0)</f>
        <v>1</v>
      </c>
      <c r="N2265" s="48" t="s">
        <v>1164</v>
      </c>
      <c r="R2265" s="47" t="s">
        <v>1690</v>
      </c>
      <c r="S2265" s="47" t="s">
        <v>2537</v>
      </c>
      <c r="T2265" s="164">
        <v>126</v>
      </c>
      <c r="U2265" s="47" t="str">
        <f>IFERROR(INDEX('TAXA DE OCUP. RECUR.'!$F$1:$F$60, MATCH(T2265, 'TAXA DE OCUP. RECUR.'!$E$1:$E$60, 0)),"")</f>
        <v>SERRA FITA RONEMAK  MR800HVF</v>
      </c>
      <c r="V2265" s="165">
        <v>10</v>
      </c>
      <c r="X2265" s="229">
        <v>46167</v>
      </c>
      <c r="Y2265" s="229">
        <v>46171</v>
      </c>
      <c r="Z2265" s="47">
        <f t="shared" si="258"/>
        <v>22</v>
      </c>
      <c r="AA2265" s="47">
        <f t="shared" si="259"/>
        <v>22</v>
      </c>
      <c r="AD2265" s="165">
        <f t="shared" si="257"/>
        <v>1</v>
      </c>
    </row>
    <row r="2266" spans="1:30" ht="15" customHeight="1" x14ac:dyDescent="0.25">
      <c r="A2266" s="102" t="s">
        <v>17</v>
      </c>
      <c r="B2266" s="25">
        <v>1012</v>
      </c>
      <c r="E2266" s="25" t="s">
        <v>2458</v>
      </c>
      <c r="F2266" s="25" t="s">
        <v>2504</v>
      </c>
      <c r="G2266" s="25" t="s">
        <v>23</v>
      </c>
      <c r="H2266" s="25" t="s">
        <v>17</v>
      </c>
      <c r="I2266" s="25">
        <v>1</v>
      </c>
      <c r="J2266" s="25" t="s">
        <v>2529</v>
      </c>
      <c r="K2266" s="25" t="s">
        <v>1487</v>
      </c>
      <c r="M2266" s="48">
        <f>_xlfn.XLOOKUP(BASE!$A2998,dd_carteira_fundição!A:A,dd_carteira_fundição!G:G,"",0)</f>
        <v>1</v>
      </c>
      <c r="N2266" s="48" t="s">
        <v>1164</v>
      </c>
      <c r="R2266" s="47" t="s">
        <v>1690</v>
      </c>
      <c r="S2266" s="47" t="s">
        <v>2538</v>
      </c>
      <c r="T2266" s="164">
        <v>327</v>
      </c>
      <c r="U2266" s="47" t="str">
        <f>IFERROR(INDEX('TAXA DE OCUP. RECUR.'!$F$1:$F$60, MATCH(T2266, 'TAXA DE OCUP. RECUR.'!$E$1:$E$60, 0)),"")</f>
        <v>MANDRILH. SKODA 3500 X 4500 - [327]</v>
      </c>
      <c r="V2266" s="165">
        <v>4.55</v>
      </c>
      <c r="X2266" s="229"/>
      <c r="Y2266" s="229">
        <v>46167</v>
      </c>
      <c r="Z2266" s="47">
        <f t="shared" si="258"/>
        <v>1</v>
      </c>
      <c r="AA2266" s="47">
        <f t="shared" si="259"/>
        <v>22</v>
      </c>
      <c r="AD2266" s="165">
        <f t="shared" si="257"/>
        <v>1</v>
      </c>
    </row>
    <row r="2267" spans="1:30" ht="15" customHeight="1" x14ac:dyDescent="0.25">
      <c r="A2267" s="102" t="s">
        <v>17</v>
      </c>
      <c r="B2267" s="25">
        <v>1012</v>
      </c>
      <c r="E2267" s="25" t="s">
        <v>2458</v>
      </c>
      <c r="F2267" s="25" t="s">
        <v>2504</v>
      </c>
      <c r="G2267" s="25" t="s">
        <v>23</v>
      </c>
      <c r="H2267" s="25" t="s">
        <v>17</v>
      </c>
      <c r="I2267" s="25">
        <v>1</v>
      </c>
      <c r="J2267" s="25" t="s">
        <v>2529</v>
      </c>
      <c r="K2267" s="25" t="s">
        <v>1487</v>
      </c>
      <c r="M2267" s="48">
        <f>_xlfn.XLOOKUP(BASE!$A2999,dd_carteira_fundição!A:A,dd_carteira_fundição!G:G,"",0)</f>
        <v>1</v>
      </c>
      <c r="N2267" s="48" t="s">
        <v>1164</v>
      </c>
      <c r="R2267" s="47" t="s">
        <v>1690</v>
      </c>
      <c r="S2267" s="47" t="s">
        <v>2539</v>
      </c>
      <c r="T2267" s="164">
        <v>121</v>
      </c>
      <c r="U2267" s="47" t="str">
        <f>IFERROR(INDEX('TAXA DE OCUP. RECUR.'!$F$1:$F$60, MATCH(T2267, 'TAXA DE OCUP. RECUR.'!$E$1:$E$60, 0)),"")</f>
        <v>TORNO HORIZ. TOS SKJ-85 - [121]</v>
      </c>
      <c r="V2267" s="165">
        <v>12.24</v>
      </c>
      <c r="X2267" s="229">
        <v>46167</v>
      </c>
      <c r="Y2267" s="229">
        <v>46171</v>
      </c>
      <c r="Z2267" s="47">
        <f t="shared" si="258"/>
        <v>22</v>
      </c>
      <c r="AA2267" s="47">
        <f t="shared" si="259"/>
        <v>22</v>
      </c>
      <c r="AD2267" s="165">
        <f t="shared" si="257"/>
        <v>1</v>
      </c>
    </row>
    <row r="2268" spans="1:30" ht="15" customHeight="1" x14ac:dyDescent="0.25">
      <c r="A2268" s="102" t="s">
        <v>17</v>
      </c>
      <c r="B2268" s="25">
        <v>1012</v>
      </c>
      <c r="E2268" s="25" t="s">
        <v>2458</v>
      </c>
      <c r="F2268" s="25" t="s">
        <v>2504</v>
      </c>
      <c r="G2268" s="25" t="s">
        <v>23</v>
      </c>
      <c r="H2268" s="25" t="s">
        <v>17</v>
      </c>
      <c r="I2268" s="25">
        <v>1</v>
      </c>
      <c r="J2268" s="25" t="s">
        <v>2529</v>
      </c>
      <c r="K2268" s="25" t="s">
        <v>1487</v>
      </c>
      <c r="M2268" s="48" t="str">
        <f>_xlfn.XLOOKUP(BASE!$A3000,dd_carteira_fundição!A:A,dd_carteira_fundição!G:G,"",0)</f>
        <v/>
      </c>
      <c r="N2268" s="48" t="s">
        <v>1164</v>
      </c>
      <c r="R2268" s="47" t="s">
        <v>1690</v>
      </c>
      <c r="S2268" s="47" t="s">
        <v>2540</v>
      </c>
      <c r="T2268" s="164">
        <v>121</v>
      </c>
      <c r="U2268" s="47" t="str">
        <f>IFERROR(INDEX('TAXA DE OCUP. RECUR.'!$F$1:$F$60, MATCH(T2268, 'TAXA DE OCUP. RECUR.'!$E$1:$E$60, 0)),"")</f>
        <v>TORNO HORIZ. TOS SKJ-85 - [121]</v>
      </c>
      <c r="V2268" s="165">
        <v>25.76</v>
      </c>
      <c r="X2268" s="229">
        <v>46189</v>
      </c>
      <c r="Y2268" s="229">
        <v>46189</v>
      </c>
      <c r="Z2268" s="47">
        <f t="shared" si="258"/>
        <v>25</v>
      </c>
      <c r="AA2268" s="47">
        <f t="shared" si="259"/>
        <v>25</v>
      </c>
      <c r="AD2268" s="165">
        <f t="shared" si="257"/>
        <v>1</v>
      </c>
    </row>
    <row r="2269" spans="1:30" ht="15" customHeight="1" x14ac:dyDescent="0.25">
      <c r="A2269" s="102" t="s">
        <v>17</v>
      </c>
      <c r="B2269" s="25">
        <v>1012</v>
      </c>
      <c r="E2269" s="25" t="s">
        <v>2458</v>
      </c>
      <c r="F2269" s="25" t="s">
        <v>2504</v>
      </c>
      <c r="G2269" s="25" t="s">
        <v>23</v>
      </c>
      <c r="H2269" s="25" t="s">
        <v>17</v>
      </c>
      <c r="I2269" s="25">
        <v>1</v>
      </c>
      <c r="J2269" s="25" t="s">
        <v>2529</v>
      </c>
      <c r="K2269" s="25" t="s">
        <v>1487</v>
      </c>
      <c r="M2269" s="48">
        <f>_xlfn.XLOOKUP(BASE!$A3001,dd_carteira_fundição!A:A,dd_carteira_fundição!G:G,"",0)</f>
        <v>1</v>
      </c>
      <c r="N2269" s="48" t="s">
        <v>1164</v>
      </c>
      <c r="R2269" s="47" t="s">
        <v>1690</v>
      </c>
      <c r="S2269" s="47" t="s">
        <v>2541</v>
      </c>
      <c r="T2269" s="164">
        <v>107</v>
      </c>
      <c r="U2269" s="47" t="str">
        <f>IFERROR(INDEX('TAXA DE OCUP. RECUR.'!$F$1:$F$60, MATCH(T2269, 'TAXA DE OCUP. RECUR.'!$E$1:$E$60, 0)),"")</f>
        <v>PLAINA DE MESA INGERSOL - [107]</v>
      </c>
      <c r="V2269" s="165">
        <v>21.9</v>
      </c>
      <c r="X2269" s="229"/>
      <c r="Y2269" s="229"/>
      <c r="Z2269" s="47">
        <f t="shared" si="258"/>
        <v>1</v>
      </c>
      <c r="AA2269" s="47" t="str">
        <f t="shared" si="259"/>
        <v/>
      </c>
      <c r="AD2269" s="165" t="str">
        <f t="shared" si="257"/>
        <v/>
      </c>
    </row>
    <row r="2270" spans="1:30" ht="15" customHeight="1" x14ac:dyDescent="0.25">
      <c r="A2270" s="102" t="s">
        <v>17</v>
      </c>
      <c r="B2270" s="25">
        <v>1012</v>
      </c>
      <c r="E2270" s="25" t="s">
        <v>2458</v>
      </c>
      <c r="F2270" s="25" t="s">
        <v>2504</v>
      </c>
      <c r="G2270" s="25" t="s">
        <v>23</v>
      </c>
      <c r="H2270" s="25" t="s">
        <v>17</v>
      </c>
      <c r="I2270" s="25">
        <v>1</v>
      </c>
      <c r="J2270" s="25" t="s">
        <v>2529</v>
      </c>
      <c r="K2270" s="25" t="s">
        <v>1487</v>
      </c>
      <c r="M2270" s="48">
        <f>_xlfn.XLOOKUP(BASE!$A3002,dd_carteira_fundição!A:A,dd_carteira_fundição!G:G,"",0)</f>
        <v>1</v>
      </c>
      <c r="N2270" s="25" t="s">
        <v>1550</v>
      </c>
      <c r="R2270" s="47" t="s">
        <v>1690</v>
      </c>
      <c r="S2270" s="47" t="s">
        <v>2542</v>
      </c>
      <c r="T2270" s="164">
        <v>327</v>
      </c>
      <c r="U2270" s="47" t="str">
        <f>IFERROR(INDEX('TAXA DE OCUP. RECUR.'!$F$1:$F$60, MATCH(T2270, 'TAXA DE OCUP. RECUR.'!$E$1:$E$60, 0)),"")</f>
        <v>MANDRILH. SKODA 3500 X 4500 - [327]</v>
      </c>
      <c r="V2270" s="165">
        <v>7.3</v>
      </c>
      <c r="X2270" s="229">
        <v>46175</v>
      </c>
      <c r="Y2270" s="229"/>
      <c r="Z2270" s="47">
        <f t="shared" si="258"/>
        <v>23</v>
      </c>
      <c r="AA2270" s="47" t="str">
        <f t="shared" si="259"/>
        <v/>
      </c>
      <c r="AD2270" s="165" t="str">
        <f t="shared" si="257"/>
        <v/>
      </c>
    </row>
    <row r="2271" spans="1:30" ht="15" customHeight="1" x14ac:dyDescent="0.25">
      <c r="A2271" s="102" t="s">
        <v>17</v>
      </c>
      <c r="B2271" s="25">
        <v>1012</v>
      </c>
      <c r="E2271" s="25" t="s">
        <v>2458</v>
      </c>
      <c r="F2271" s="25" t="s">
        <v>2504</v>
      </c>
      <c r="G2271" s="25" t="s">
        <v>23</v>
      </c>
      <c r="H2271" s="25" t="s">
        <v>17</v>
      </c>
      <c r="I2271" s="25">
        <v>1</v>
      </c>
      <c r="J2271" s="25" t="s">
        <v>2529</v>
      </c>
      <c r="K2271" s="25" t="s">
        <v>1487</v>
      </c>
      <c r="M2271" s="48">
        <f>_xlfn.XLOOKUP(BASE!$A3003,dd_carteira_fundição!A:A,dd_carteira_fundição!G:G,"",0)</f>
        <v>1</v>
      </c>
      <c r="N2271" s="48" t="s">
        <v>1164</v>
      </c>
      <c r="R2271" s="47" t="s">
        <v>158</v>
      </c>
      <c r="S2271" s="47" t="s">
        <v>158</v>
      </c>
      <c r="T2271" s="164">
        <v>2</v>
      </c>
      <c r="U2271" s="47" t="str">
        <f>IFERROR(INDEX('TAXA DE OCUP. RECUR.'!$F$1:$F$60, MATCH(T2271, 'TAXA DE OCUP. RECUR.'!$E$1:$E$60, 0)),"")</f>
        <v>EXPEDIÇÃO</v>
      </c>
      <c r="V2271" s="165">
        <v>1</v>
      </c>
      <c r="X2271" s="229" t="str">
        <f>_xlfn.XLOOKUP(H2271,'CARTEIRA GERAL - USI.'!J:J,'CARTEIRA GERAL - USI.'!O:O,"",0)</f>
        <v/>
      </c>
      <c r="Y2271" s="229"/>
      <c r="Z2271" s="47" t="str">
        <f t="shared" si="258"/>
        <v/>
      </c>
      <c r="AA2271" s="47" t="str">
        <f t="shared" si="259"/>
        <v/>
      </c>
      <c r="AB2271" s="47" t="str">
        <f>IFERROR(IF(X2271="","",TEXT(X2271,"MMM")),"")</f>
        <v/>
      </c>
      <c r="AC2271" s="47" t="str">
        <f>IFERROR(IF(X2271="","",TEXT(X2271,"AAAA")),"")</f>
        <v/>
      </c>
      <c r="AD2271" s="165" t="str">
        <f t="shared" si="257"/>
        <v/>
      </c>
    </row>
    <row r="2272" spans="1:30" ht="15" customHeight="1" x14ac:dyDescent="0.25">
      <c r="A2272" s="102" t="s">
        <v>17</v>
      </c>
      <c r="B2272" s="25">
        <v>1012</v>
      </c>
      <c r="E2272" s="25" t="s">
        <v>2458</v>
      </c>
      <c r="F2272" s="25" t="s">
        <v>2505</v>
      </c>
      <c r="G2272" s="25" t="s">
        <v>23</v>
      </c>
      <c r="H2272" s="25" t="s">
        <v>17</v>
      </c>
      <c r="I2272" s="25">
        <v>1</v>
      </c>
      <c r="J2272" s="25" t="s">
        <v>2529</v>
      </c>
      <c r="K2272" s="25" t="s">
        <v>1487</v>
      </c>
      <c r="M2272" s="48">
        <f>_xlfn.XLOOKUP(BASE!$A3004,dd_carteira_fundição!A:A,dd_carteira_fundição!G:G,"",0)</f>
        <v>1</v>
      </c>
      <c r="N2272" s="48" t="s">
        <v>1164</v>
      </c>
      <c r="R2272" s="47" t="s">
        <v>158</v>
      </c>
      <c r="S2272" s="47" t="s">
        <v>141</v>
      </c>
      <c r="T2272" s="164">
        <v>1</v>
      </c>
      <c r="U2272" s="47" t="str">
        <f>IFERROR(INDEX('TAXA DE OCUP. RECUR.'!$F$1:$F$60, MATCH(T2272, 'TAXA DE OCUP. RECUR.'!$E$1:$E$60, 0)),"")</f>
        <v>FUNDIÇÃO MORENO</v>
      </c>
      <c r="V2272" s="165">
        <v>1</v>
      </c>
      <c r="X2272" s="229"/>
      <c r="Y2272" s="229"/>
      <c r="Z2272" s="47">
        <f t="shared" si="258"/>
        <v>1</v>
      </c>
      <c r="AA2272" s="47" t="str">
        <f t="shared" si="259"/>
        <v/>
      </c>
      <c r="AD2272" s="165" t="str">
        <f t="shared" si="257"/>
        <v/>
      </c>
    </row>
    <row r="2273" spans="1:30" ht="15" customHeight="1" x14ac:dyDescent="0.25">
      <c r="A2273" s="102" t="s">
        <v>17</v>
      </c>
      <c r="B2273" s="25">
        <v>1012</v>
      </c>
      <c r="E2273" s="25" t="s">
        <v>2458</v>
      </c>
      <c r="F2273" s="25" t="s">
        <v>2505</v>
      </c>
      <c r="G2273" s="25" t="s">
        <v>23</v>
      </c>
      <c r="H2273" s="25" t="s">
        <v>17</v>
      </c>
      <c r="I2273" s="25">
        <v>1</v>
      </c>
      <c r="J2273" s="25" t="s">
        <v>2529</v>
      </c>
      <c r="K2273" s="25" t="s">
        <v>1487</v>
      </c>
      <c r="M2273" s="48">
        <f>_xlfn.XLOOKUP(BASE!$A3005,dd_carteira_fundição!A:A,dd_carteira_fundição!G:G,"",0)</f>
        <v>1</v>
      </c>
      <c r="N2273" s="48" t="s">
        <v>1164</v>
      </c>
      <c r="R2273" s="47" t="s">
        <v>1690</v>
      </c>
      <c r="S2273" s="47" t="s">
        <v>2537</v>
      </c>
      <c r="T2273" s="164">
        <v>126</v>
      </c>
      <c r="U2273" s="47" t="str">
        <f>IFERROR(INDEX('TAXA DE OCUP. RECUR.'!$F$1:$F$60, MATCH(T2273, 'TAXA DE OCUP. RECUR.'!$E$1:$E$60, 0)),"")</f>
        <v>SERRA FITA RONEMAK  MR800HVF</v>
      </c>
      <c r="V2273" s="165">
        <v>10</v>
      </c>
      <c r="X2273" s="229">
        <v>46167</v>
      </c>
      <c r="Y2273" s="229">
        <v>46171</v>
      </c>
      <c r="Z2273" s="47">
        <f t="shared" si="258"/>
        <v>22</v>
      </c>
      <c r="AA2273" s="47">
        <f t="shared" si="259"/>
        <v>22</v>
      </c>
      <c r="AD2273" s="165">
        <f t="shared" si="257"/>
        <v>1</v>
      </c>
    </row>
    <row r="2274" spans="1:30" ht="15" customHeight="1" x14ac:dyDescent="0.25">
      <c r="A2274" s="102" t="s">
        <v>17</v>
      </c>
      <c r="B2274" s="25">
        <v>1012</v>
      </c>
      <c r="E2274" s="25" t="s">
        <v>2458</v>
      </c>
      <c r="F2274" s="25" t="s">
        <v>2505</v>
      </c>
      <c r="G2274" s="25" t="s">
        <v>23</v>
      </c>
      <c r="H2274" s="25" t="s">
        <v>17</v>
      </c>
      <c r="I2274" s="25">
        <v>1</v>
      </c>
      <c r="J2274" s="25" t="s">
        <v>2529</v>
      </c>
      <c r="K2274" s="25" t="s">
        <v>1487</v>
      </c>
      <c r="M2274" s="48">
        <f>_xlfn.XLOOKUP(BASE!$A3006,dd_carteira_fundição!A:A,dd_carteira_fundição!G:G,"",0)</f>
        <v>21</v>
      </c>
      <c r="N2274" s="48" t="s">
        <v>1164</v>
      </c>
      <c r="R2274" s="47" t="s">
        <v>1690</v>
      </c>
      <c r="S2274" s="47" t="s">
        <v>2538</v>
      </c>
      <c r="T2274" s="164">
        <v>327</v>
      </c>
      <c r="U2274" s="47" t="str">
        <f>IFERROR(INDEX('TAXA DE OCUP. RECUR.'!$F$1:$F$60, MATCH(T2274, 'TAXA DE OCUP. RECUR.'!$E$1:$E$60, 0)),"")</f>
        <v>MANDRILH. SKODA 3500 X 4500 - [327]</v>
      </c>
      <c r="V2274" s="165">
        <v>4.55</v>
      </c>
      <c r="X2274" s="229"/>
      <c r="Y2274" s="229"/>
      <c r="Z2274" s="47">
        <f t="shared" si="258"/>
        <v>1</v>
      </c>
      <c r="AA2274" s="47" t="str">
        <f t="shared" si="259"/>
        <v/>
      </c>
      <c r="AD2274" s="165" t="str">
        <f t="shared" si="257"/>
        <v/>
      </c>
    </row>
    <row r="2275" spans="1:30" ht="15" customHeight="1" x14ac:dyDescent="0.25">
      <c r="A2275" s="102" t="s">
        <v>17</v>
      </c>
      <c r="B2275" s="25">
        <v>1012</v>
      </c>
      <c r="E2275" s="25" t="s">
        <v>2458</v>
      </c>
      <c r="F2275" s="25" t="s">
        <v>2505</v>
      </c>
      <c r="G2275" s="25" t="s">
        <v>23</v>
      </c>
      <c r="H2275" s="25" t="s">
        <v>17</v>
      </c>
      <c r="I2275" s="25">
        <v>1</v>
      </c>
      <c r="J2275" s="25" t="s">
        <v>2529</v>
      </c>
      <c r="K2275" s="25" t="s">
        <v>1487</v>
      </c>
      <c r="M2275" s="48" t="str">
        <f>_xlfn.XLOOKUP(BASE!$A3007,dd_carteira_fundição!A:A,dd_carteira_fundição!G:G,"",0)</f>
        <v/>
      </c>
      <c r="N2275" s="48" t="s">
        <v>1164</v>
      </c>
      <c r="R2275" s="47" t="s">
        <v>1690</v>
      </c>
      <c r="S2275" s="47" t="s">
        <v>2539</v>
      </c>
      <c r="T2275" s="164">
        <v>121</v>
      </c>
      <c r="U2275" s="47" t="str">
        <f>IFERROR(INDEX('TAXA DE OCUP. RECUR.'!$F$1:$F$60, MATCH(T2275, 'TAXA DE OCUP. RECUR.'!$E$1:$E$60, 0)),"")</f>
        <v>TORNO HORIZ. TOS SKJ-85 - [121]</v>
      </c>
      <c r="V2275" s="165">
        <v>12.24</v>
      </c>
      <c r="X2275" s="229">
        <v>46167</v>
      </c>
      <c r="Y2275" s="229">
        <v>46171</v>
      </c>
      <c r="Z2275" s="47">
        <f t="shared" si="258"/>
        <v>22</v>
      </c>
      <c r="AA2275" s="47">
        <f t="shared" si="259"/>
        <v>22</v>
      </c>
      <c r="AD2275" s="165">
        <f t="shared" si="257"/>
        <v>1</v>
      </c>
    </row>
    <row r="2276" spans="1:30" ht="15" customHeight="1" x14ac:dyDescent="0.25">
      <c r="A2276" s="102" t="s">
        <v>17</v>
      </c>
      <c r="B2276" s="25">
        <v>1012</v>
      </c>
      <c r="E2276" s="25" t="s">
        <v>2458</v>
      </c>
      <c r="F2276" s="25" t="s">
        <v>2505</v>
      </c>
      <c r="G2276" s="25" t="s">
        <v>23</v>
      </c>
      <c r="H2276" s="25" t="s">
        <v>17</v>
      </c>
      <c r="I2276" s="25">
        <v>1</v>
      </c>
      <c r="J2276" s="25" t="s">
        <v>2529</v>
      </c>
      <c r="K2276" s="25" t="s">
        <v>1487</v>
      </c>
      <c r="M2276" s="48">
        <f>_xlfn.XLOOKUP(BASE!$A3008,dd_carteira_fundição!A:A,dd_carteira_fundição!G:G,"",0)</f>
        <v>159</v>
      </c>
      <c r="N2276" s="48" t="s">
        <v>1164</v>
      </c>
      <c r="R2276" s="47" t="s">
        <v>1690</v>
      </c>
      <c r="S2276" s="47" t="s">
        <v>2540</v>
      </c>
      <c r="T2276" s="164">
        <v>121</v>
      </c>
      <c r="U2276" s="47" t="str">
        <f>IFERROR(INDEX('TAXA DE OCUP. RECUR.'!$F$1:$F$60, MATCH(T2276, 'TAXA DE OCUP. RECUR.'!$E$1:$E$60, 0)),"")</f>
        <v>TORNO HORIZ. TOS SKJ-85 - [121]</v>
      </c>
      <c r="V2276" s="165">
        <v>21.96</v>
      </c>
      <c r="X2276" s="229">
        <v>46189</v>
      </c>
      <c r="Y2276" s="229">
        <v>46189</v>
      </c>
      <c r="Z2276" s="47">
        <f t="shared" si="258"/>
        <v>25</v>
      </c>
      <c r="AA2276" s="47">
        <f t="shared" si="259"/>
        <v>25</v>
      </c>
      <c r="AD2276" s="165">
        <f t="shared" si="257"/>
        <v>1</v>
      </c>
    </row>
    <row r="2277" spans="1:30" ht="15" customHeight="1" x14ac:dyDescent="0.25">
      <c r="A2277" s="102" t="s">
        <v>17</v>
      </c>
      <c r="B2277" s="25">
        <v>1012</v>
      </c>
      <c r="E2277" s="25" t="s">
        <v>2458</v>
      </c>
      <c r="F2277" s="25" t="s">
        <v>2505</v>
      </c>
      <c r="G2277" s="25" t="s">
        <v>23</v>
      </c>
      <c r="H2277" s="25" t="s">
        <v>17</v>
      </c>
      <c r="I2277" s="25">
        <v>1</v>
      </c>
      <c r="J2277" s="25" t="s">
        <v>2529</v>
      </c>
      <c r="K2277" s="25" t="s">
        <v>1487</v>
      </c>
      <c r="M2277" s="48">
        <f>_xlfn.XLOOKUP(BASE!$A3009,dd_carteira_fundição!A:A,dd_carteira_fundição!G:G,"",0)</f>
        <v>159</v>
      </c>
      <c r="N2277" s="48" t="s">
        <v>1164</v>
      </c>
      <c r="R2277" s="47" t="s">
        <v>1690</v>
      </c>
      <c r="S2277" s="47" t="s">
        <v>2543</v>
      </c>
      <c r="T2277" s="164">
        <v>393</v>
      </c>
      <c r="U2277" s="47" t="str">
        <f>IFERROR(INDEX('TAXA DE OCUP. RECUR.'!$F$1:$F$60, MATCH(T2277, 'TAXA DE OCUP. RECUR.'!$E$1:$E$60, 0)),"")</f>
        <v>TORNO HORIZ. PARALELO POREBA  12000 - [393]</v>
      </c>
      <c r="V2277" s="165">
        <v>8.8000000000000007</v>
      </c>
      <c r="X2277" s="229">
        <v>46189</v>
      </c>
      <c r="Y2277" s="229"/>
      <c r="Z2277" s="47">
        <f t="shared" si="258"/>
        <v>25</v>
      </c>
      <c r="AA2277" s="47" t="str">
        <f t="shared" si="259"/>
        <v/>
      </c>
      <c r="AD2277" s="165" t="str">
        <f t="shared" si="257"/>
        <v/>
      </c>
    </row>
    <row r="2278" spans="1:30" ht="15" customHeight="1" x14ac:dyDescent="0.25">
      <c r="A2278" s="102" t="s">
        <v>17</v>
      </c>
      <c r="B2278" s="25">
        <v>1012</v>
      </c>
      <c r="E2278" s="25" t="s">
        <v>2458</v>
      </c>
      <c r="F2278" s="25" t="s">
        <v>2505</v>
      </c>
      <c r="G2278" s="25" t="s">
        <v>23</v>
      </c>
      <c r="H2278" s="25" t="s">
        <v>17</v>
      </c>
      <c r="I2278" s="25">
        <v>1</v>
      </c>
      <c r="J2278" s="25" t="s">
        <v>2529</v>
      </c>
      <c r="K2278" s="25" t="s">
        <v>1487</v>
      </c>
      <c r="M2278" s="48">
        <f>_xlfn.XLOOKUP(BASE!$A3010,dd_carteira_fundição!A:A,dd_carteira_fundição!G:G,"",0)</f>
        <v>159</v>
      </c>
      <c r="N2278" s="48" t="s">
        <v>1164</v>
      </c>
      <c r="R2278" s="47" t="s">
        <v>1690</v>
      </c>
      <c r="S2278" s="47" t="s">
        <v>2544</v>
      </c>
      <c r="T2278" s="164">
        <v>107</v>
      </c>
      <c r="U2278" s="47" t="str">
        <f>IFERROR(INDEX('TAXA DE OCUP. RECUR.'!$F$1:$F$60, MATCH(T2278, 'TAXA DE OCUP. RECUR.'!$E$1:$E$60, 0)),"")</f>
        <v>PLAINA DE MESA INGERSOL - [107]</v>
      </c>
      <c r="V2278" s="165">
        <v>6.77</v>
      </c>
      <c r="W2278" s="102"/>
      <c r="X2278" s="229"/>
      <c r="Y2278" s="229"/>
      <c r="Z2278" s="47">
        <f t="shared" si="258"/>
        <v>1</v>
      </c>
      <c r="AA2278" s="47" t="str">
        <f t="shared" si="259"/>
        <v/>
      </c>
      <c r="AD2278" s="165" t="str">
        <f t="shared" si="257"/>
        <v/>
      </c>
    </row>
    <row r="2279" spans="1:30" ht="15" customHeight="1" x14ac:dyDescent="0.25">
      <c r="A2279" s="102" t="s">
        <v>17</v>
      </c>
      <c r="B2279" s="25">
        <v>1012</v>
      </c>
      <c r="E2279" s="25" t="s">
        <v>2458</v>
      </c>
      <c r="F2279" s="25" t="s">
        <v>2505</v>
      </c>
      <c r="G2279" s="25" t="s">
        <v>23</v>
      </c>
      <c r="H2279" s="25" t="s">
        <v>17</v>
      </c>
      <c r="I2279" s="25">
        <v>1</v>
      </c>
      <c r="J2279" s="25" t="s">
        <v>2529</v>
      </c>
      <c r="K2279" s="25" t="s">
        <v>1487</v>
      </c>
      <c r="M2279" s="48">
        <f>_xlfn.XLOOKUP(BASE!$A3011,dd_carteira_fundição!A:A,dd_carteira_fundição!G:G,"",0)</f>
        <v>159</v>
      </c>
      <c r="N2279" s="25" t="s">
        <v>1550</v>
      </c>
      <c r="R2279" s="47" t="s">
        <v>1690</v>
      </c>
      <c r="S2279" s="47" t="s">
        <v>2542</v>
      </c>
      <c r="T2279" s="164">
        <v>327</v>
      </c>
      <c r="U2279" s="47" t="str">
        <f>IFERROR(INDEX('TAXA DE OCUP. RECUR.'!$F$1:$F$60, MATCH(T2279, 'TAXA DE OCUP. RECUR.'!$E$1:$E$60, 0)),"")</f>
        <v>MANDRILH. SKODA 3500 X 4500 - [327]</v>
      </c>
      <c r="V2279" s="165">
        <v>7.3</v>
      </c>
      <c r="W2279" s="102"/>
      <c r="X2279" s="229">
        <v>46175</v>
      </c>
      <c r="Y2279" s="229"/>
      <c r="Z2279" s="47">
        <f t="shared" si="258"/>
        <v>23</v>
      </c>
      <c r="AA2279" s="47" t="str">
        <f t="shared" si="259"/>
        <v/>
      </c>
      <c r="AD2279" s="165" t="str">
        <f t="shared" si="257"/>
        <v/>
      </c>
    </row>
    <row r="2280" spans="1:30" ht="15" customHeight="1" x14ac:dyDescent="0.25">
      <c r="A2280" s="102" t="s">
        <v>17</v>
      </c>
      <c r="B2280" s="25">
        <v>1012</v>
      </c>
      <c r="E2280" s="25" t="s">
        <v>2458</v>
      </c>
      <c r="F2280" s="25" t="s">
        <v>2505</v>
      </c>
      <c r="G2280" s="25" t="s">
        <v>23</v>
      </c>
      <c r="H2280" s="25" t="s">
        <v>17</v>
      </c>
      <c r="I2280" s="25">
        <v>1</v>
      </c>
      <c r="J2280" s="25" t="s">
        <v>2529</v>
      </c>
      <c r="K2280" s="25" t="s">
        <v>1487</v>
      </c>
      <c r="M2280" s="48" t="str">
        <f>_xlfn.XLOOKUP(BASE!$A3012,dd_carteira_fundição!A:A,dd_carteira_fundição!G:G,"",0)</f>
        <v/>
      </c>
      <c r="N2280" s="48" t="s">
        <v>1164</v>
      </c>
      <c r="R2280" s="47" t="s">
        <v>158</v>
      </c>
      <c r="S2280" s="47" t="s">
        <v>158</v>
      </c>
      <c r="T2280" s="164">
        <v>2</v>
      </c>
      <c r="U2280" s="47" t="str">
        <f>IFERROR(INDEX('TAXA DE OCUP. RECUR.'!$F$1:$F$60, MATCH(T2280, 'TAXA DE OCUP. RECUR.'!$E$1:$E$60, 0)),"")</f>
        <v>EXPEDIÇÃO</v>
      </c>
      <c r="V2280" s="165">
        <v>1</v>
      </c>
      <c r="W2280" s="102"/>
      <c r="X2280" s="229" t="str">
        <f>_xlfn.XLOOKUP(H2280,'CARTEIRA GERAL - USI.'!J:J,'CARTEIRA GERAL - USI.'!O:O,"",0)</f>
        <v/>
      </c>
      <c r="Y2280" s="229"/>
      <c r="Z2280" s="47" t="str">
        <f t="shared" si="258"/>
        <v/>
      </c>
      <c r="AA2280" s="47" t="str">
        <f t="shared" si="259"/>
        <v/>
      </c>
      <c r="AB2280" s="47" t="str">
        <f>IFERROR(IF(X2280="","",TEXT(X2280,"MMM")),"")</f>
        <v/>
      </c>
      <c r="AC2280" s="47" t="str">
        <f>IFERROR(IF(X2280="","",TEXT(X2280,"AAAA")),"")</f>
        <v/>
      </c>
      <c r="AD2280" s="165" t="str">
        <f t="shared" si="257"/>
        <v/>
      </c>
    </row>
    <row r="2281" spans="1:30" ht="15" customHeight="1" x14ac:dyDescent="0.25">
      <c r="A2281" s="102" t="s">
        <v>17</v>
      </c>
      <c r="B2281" s="25">
        <v>1012</v>
      </c>
      <c r="E2281" s="25" t="s">
        <v>2458</v>
      </c>
      <c r="F2281" s="25" t="s">
        <v>2506</v>
      </c>
      <c r="G2281" s="25" t="s">
        <v>23</v>
      </c>
      <c r="H2281" s="25" t="s">
        <v>17</v>
      </c>
      <c r="I2281" s="25">
        <v>1</v>
      </c>
      <c r="J2281" s="25" t="s">
        <v>2529</v>
      </c>
      <c r="K2281" s="25" t="s">
        <v>1487</v>
      </c>
      <c r="M2281" s="48">
        <f>_xlfn.XLOOKUP(BASE!$A3013,dd_carteira_fundição!A:A,dd_carteira_fundição!G:G,"",0)</f>
        <v>44</v>
      </c>
      <c r="N2281" s="48" t="s">
        <v>1164</v>
      </c>
      <c r="R2281" s="47" t="s">
        <v>158</v>
      </c>
      <c r="S2281" s="47" t="s">
        <v>141</v>
      </c>
      <c r="T2281" s="164">
        <v>1</v>
      </c>
      <c r="U2281" s="47" t="str">
        <f>IFERROR(INDEX('TAXA DE OCUP. RECUR.'!$F$1:$F$60, MATCH(T2281, 'TAXA DE OCUP. RECUR.'!$E$1:$E$60, 0)),"")</f>
        <v>FUNDIÇÃO MORENO</v>
      </c>
      <c r="V2281" s="165">
        <v>1</v>
      </c>
      <c r="W2281" s="102"/>
      <c r="X2281" s="229"/>
      <c r="Y2281" s="229"/>
      <c r="Z2281" s="47">
        <f t="shared" si="258"/>
        <v>1</v>
      </c>
      <c r="AA2281" s="47" t="str">
        <f t="shared" si="259"/>
        <v/>
      </c>
      <c r="AD2281" s="165" t="str">
        <f t="shared" si="257"/>
        <v/>
      </c>
    </row>
    <row r="2282" spans="1:30" ht="15" customHeight="1" x14ac:dyDescent="0.25">
      <c r="A2282" s="102" t="s">
        <v>17</v>
      </c>
      <c r="B2282" s="25">
        <v>1012</v>
      </c>
      <c r="E2282" s="25" t="s">
        <v>2458</v>
      </c>
      <c r="F2282" s="25" t="s">
        <v>2506</v>
      </c>
      <c r="G2282" s="25" t="s">
        <v>23</v>
      </c>
      <c r="H2282" s="25" t="s">
        <v>17</v>
      </c>
      <c r="I2282" s="25">
        <v>1</v>
      </c>
      <c r="J2282" s="25" t="s">
        <v>2529</v>
      </c>
      <c r="K2282" s="25" t="s">
        <v>1487</v>
      </c>
      <c r="M2282" s="48">
        <f>_xlfn.XLOOKUP(BASE!$A3014,dd_carteira_fundição!A:A,dd_carteira_fundição!G:G,"",0)</f>
        <v>45</v>
      </c>
      <c r="N2282" s="48" t="s">
        <v>1164</v>
      </c>
      <c r="R2282" s="47" t="s">
        <v>1690</v>
      </c>
      <c r="S2282" s="47" t="s">
        <v>2537</v>
      </c>
      <c r="T2282" s="164">
        <v>126</v>
      </c>
      <c r="U2282" s="47" t="str">
        <f>IFERROR(INDEX('TAXA DE OCUP. RECUR.'!$F$1:$F$60, MATCH(T2282, 'TAXA DE OCUP. RECUR.'!$E$1:$E$60, 0)),"")</f>
        <v>SERRA FITA RONEMAK  MR800HVF</v>
      </c>
      <c r="V2282" s="165">
        <v>10</v>
      </c>
      <c r="W2282" s="102"/>
      <c r="X2282" s="229">
        <v>46167</v>
      </c>
      <c r="Y2282" s="229">
        <v>46171</v>
      </c>
      <c r="Z2282" s="47">
        <f t="shared" si="258"/>
        <v>22</v>
      </c>
      <c r="AA2282" s="47">
        <f t="shared" si="259"/>
        <v>22</v>
      </c>
      <c r="AD2282" s="165">
        <f t="shared" si="257"/>
        <v>1</v>
      </c>
    </row>
    <row r="2283" spans="1:30" ht="15" customHeight="1" x14ac:dyDescent="0.25">
      <c r="A2283" s="102" t="s">
        <v>17</v>
      </c>
      <c r="B2283" s="25">
        <v>1012</v>
      </c>
      <c r="E2283" s="25" t="s">
        <v>2458</v>
      </c>
      <c r="F2283" s="25" t="s">
        <v>2506</v>
      </c>
      <c r="G2283" s="25" t="s">
        <v>23</v>
      </c>
      <c r="H2283" s="25" t="s">
        <v>17</v>
      </c>
      <c r="I2283" s="25">
        <v>1</v>
      </c>
      <c r="J2283" s="25" t="s">
        <v>2529</v>
      </c>
      <c r="K2283" s="25" t="s">
        <v>1487</v>
      </c>
      <c r="M2283" s="48">
        <f>_xlfn.XLOOKUP(BASE!$A3015,dd_carteira_fundição!A:A,dd_carteira_fundição!G:G,"",0)</f>
        <v>45</v>
      </c>
      <c r="N2283" s="48" t="s">
        <v>1164</v>
      </c>
      <c r="R2283" s="47" t="s">
        <v>1690</v>
      </c>
      <c r="S2283" s="47" t="s">
        <v>2538</v>
      </c>
      <c r="T2283" s="164">
        <v>327</v>
      </c>
      <c r="U2283" s="47" t="str">
        <f>IFERROR(INDEX('TAXA DE OCUP. RECUR.'!$F$1:$F$60, MATCH(T2283, 'TAXA DE OCUP. RECUR.'!$E$1:$E$60, 0)),"")</f>
        <v>MANDRILH. SKODA 3500 X 4500 - [327]</v>
      </c>
      <c r="V2283" s="165">
        <v>4.55</v>
      </c>
      <c r="W2283" s="102"/>
      <c r="X2283" s="229"/>
      <c r="Y2283" s="229"/>
      <c r="Z2283" s="47">
        <f t="shared" si="258"/>
        <v>1</v>
      </c>
      <c r="AA2283" s="47" t="str">
        <f t="shared" si="259"/>
        <v/>
      </c>
      <c r="AD2283" s="165" t="str">
        <f t="shared" si="257"/>
        <v/>
      </c>
    </row>
    <row r="2284" spans="1:30" ht="15" customHeight="1" x14ac:dyDescent="0.25">
      <c r="A2284" s="102" t="s">
        <v>17</v>
      </c>
      <c r="B2284" s="25">
        <v>1012</v>
      </c>
      <c r="E2284" s="25" t="s">
        <v>2458</v>
      </c>
      <c r="F2284" s="25" t="s">
        <v>2506</v>
      </c>
      <c r="G2284" s="25" t="s">
        <v>23</v>
      </c>
      <c r="H2284" s="25" t="s">
        <v>17</v>
      </c>
      <c r="I2284" s="25">
        <v>1</v>
      </c>
      <c r="J2284" s="25" t="s">
        <v>2529</v>
      </c>
      <c r="K2284" s="25" t="s">
        <v>1487</v>
      </c>
      <c r="M2284" s="48">
        <f>_xlfn.XLOOKUP(BASE!$A3016,dd_carteira_fundição!A:A,dd_carteira_fundição!G:G,"",0)</f>
        <v>45</v>
      </c>
      <c r="N2284" s="48" t="s">
        <v>1164</v>
      </c>
      <c r="R2284" s="47" t="s">
        <v>1690</v>
      </c>
      <c r="S2284" s="47" t="s">
        <v>2539</v>
      </c>
      <c r="T2284" s="164">
        <v>121</v>
      </c>
      <c r="U2284" s="47" t="str">
        <f>IFERROR(INDEX('TAXA DE OCUP. RECUR.'!$F$1:$F$60, MATCH(T2284, 'TAXA DE OCUP. RECUR.'!$E$1:$E$60, 0)),"")</f>
        <v>TORNO HORIZ. TOS SKJ-85 - [121]</v>
      </c>
      <c r="V2284" s="165">
        <v>12.24</v>
      </c>
      <c r="X2284" s="229">
        <v>46167</v>
      </c>
      <c r="Y2284" s="229">
        <v>46171</v>
      </c>
      <c r="Z2284" s="47">
        <f t="shared" si="258"/>
        <v>22</v>
      </c>
      <c r="AA2284" s="47">
        <f t="shared" si="259"/>
        <v>22</v>
      </c>
      <c r="AD2284" s="165">
        <f t="shared" si="257"/>
        <v>1</v>
      </c>
    </row>
    <row r="2285" spans="1:30" ht="15" customHeight="1" x14ac:dyDescent="0.25">
      <c r="A2285" s="102" t="s">
        <v>17</v>
      </c>
      <c r="B2285" s="25">
        <v>1012</v>
      </c>
      <c r="E2285" s="25" t="s">
        <v>2458</v>
      </c>
      <c r="F2285" s="25" t="s">
        <v>2506</v>
      </c>
      <c r="G2285" s="25" t="s">
        <v>23</v>
      </c>
      <c r="H2285" s="25" t="s">
        <v>17</v>
      </c>
      <c r="I2285" s="25">
        <v>1</v>
      </c>
      <c r="J2285" s="25" t="s">
        <v>2529</v>
      </c>
      <c r="K2285" s="25" t="s">
        <v>1487</v>
      </c>
      <c r="M2285" s="48">
        <f>_xlfn.XLOOKUP(BASE!$A3017,dd_carteira_fundição!A:A,dd_carteira_fundição!G:G,"",0)</f>
        <v>46</v>
      </c>
      <c r="N2285" s="48" t="s">
        <v>1164</v>
      </c>
      <c r="R2285" s="47" t="s">
        <v>1690</v>
      </c>
      <c r="S2285" s="47" t="s">
        <v>2540</v>
      </c>
      <c r="T2285" s="164">
        <v>121</v>
      </c>
      <c r="U2285" s="47" t="str">
        <f>IFERROR(INDEX('TAXA DE OCUP. RECUR.'!$F$1:$F$60, MATCH(T2285, 'TAXA DE OCUP. RECUR.'!$E$1:$E$60, 0)),"")</f>
        <v>TORNO HORIZ. TOS SKJ-85 - [121]</v>
      </c>
      <c r="V2285" s="165">
        <v>21.96</v>
      </c>
      <c r="X2285" s="229">
        <v>46189</v>
      </c>
      <c r="Y2285" s="229"/>
      <c r="Z2285" s="47">
        <f t="shared" si="258"/>
        <v>25</v>
      </c>
      <c r="AA2285" s="47" t="str">
        <f t="shared" si="259"/>
        <v/>
      </c>
      <c r="AD2285" s="165" t="str">
        <f t="shared" si="257"/>
        <v/>
      </c>
    </row>
    <row r="2286" spans="1:30" ht="15" customHeight="1" x14ac:dyDescent="0.25">
      <c r="A2286" s="102" t="s">
        <v>17</v>
      </c>
      <c r="B2286" s="25">
        <v>1012</v>
      </c>
      <c r="E2286" s="25" t="s">
        <v>2458</v>
      </c>
      <c r="F2286" s="25" t="s">
        <v>2506</v>
      </c>
      <c r="G2286" s="25" t="s">
        <v>23</v>
      </c>
      <c r="H2286" s="25" t="s">
        <v>17</v>
      </c>
      <c r="I2286" s="25">
        <v>1</v>
      </c>
      <c r="J2286" s="25" t="s">
        <v>2529</v>
      </c>
      <c r="K2286" s="25" t="s">
        <v>1487</v>
      </c>
      <c r="M2286" s="48">
        <f>_xlfn.XLOOKUP(BASE!$A3018,dd_carteira_fundição!A:A,dd_carteira_fundição!G:G,"",0)</f>
        <v>46</v>
      </c>
      <c r="N2286" s="48" t="s">
        <v>1164</v>
      </c>
      <c r="R2286" s="47" t="s">
        <v>1690</v>
      </c>
      <c r="S2286" s="47" t="s">
        <v>2543</v>
      </c>
      <c r="T2286" s="164">
        <v>393</v>
      </c>
      <c r="U2286" s="47" t="str">
        <f>IFERROR(INDEX('TAXA DE OCUP. RECUR.'!$F$1:$F$60, MATCH(T2286, 'TAXA DE OCUP. RECUR.'!$E$1:$E$60, 0)),"")</f>
        <v>TORNO HORIZ. PARALELO POREBA  12000 - [393]</v>
      </c>
      <c r="V2286" s="165">
        <v>8.8000000000000007</v>
      </c>
      <c r="X2286" s="229">
        <v>46189</v>
      </c>
      <c r="Y2286" s="229"/>
      <c r="Z2286" s="47">
        <f t="shared" si="258"/>
        <v>25</v>
      </c>
      <c r="AA2286" s="47" t="str">
        <f t="shared" si="259"/>
        <v/>
      </c>
      <c r="AD2286" s="165" t="str">
        <f t="shared" si="257"/>
        <v/>
      </c>
    </row>
    <row r="2287" spans="1:30" ht="15" customHeight="1" x14ac:dyDescent="0.25">
      <c r="A2287" s="102" t="s">
        <v>17</v>
      </c>
      <c r="B2287" s="25">
        <v>1012</v>
      </c>
      <c r="E2287" s="25" t="s">
        <v>2458</v>
      </c>
      <c r="F2287" s="25" t="s">
        <v>2506</v>
      </c>
      <c r="G2287" s="25" t="s">
        <v>23</v>
      </c>
      <c r="H2287" s="25" t="s">
        <v>17</v>
      </c>
      <c r="I2287" s="25">
        <v>1</v>
      </c>
      <c r="J2287" s="25" t="s">
        <v>2529</v>
      </c>
      <c r="K2287" s="25" t="s">
        <v>1487</v>
      </c>
      <c r="M2287" s="48">
        <f>_xlfn.XLOOKUP(BASE!$A3019,dd_carteira_fundição!A:A,dd_carteira_fundição!G:G,"",0)</f>
        <v>46</v>
      </c>
      <c r="N2287" s="48" t="s">
        <v>1164</v>
      </c>
      <c r="R2287" s="47" t="s">
        <v>1690</v>
      </c>
      <c r="S2287" s="47" t="s">
        <v>2544</v>
      </c>
      <c r="T2287" s="164">
        <v>107</v>
      </c>
      <c r="U2287" s="47" t="str">
        <f>IFERROR(INDEX('TAXA DE OCUP. RECUR.'!$F$1:$F$60, MATCH(T2287, 'TAXA DE OCUP. RECUR.'!$E$1:$E$60, 0)),"")</f>
        <v>PLAINA DE MESA INGERSOL - [107]</v>
      </c>
      <c r="V2287" s="165">
        <v>6.77</v>
      </c>
      <c r="X2287" s="229"/>
      <c r="Y2287" s="229"/>
      <c r="Z2287" s="47">
        <f t="shared" si="258"/>
        <v>1</v>
      </c>
      <c r="AA2287" s="47" t="str">
        <f t="shared" si="259"/>
        <v/>
      </c>
      <c r="AD2287" s="165" t="str">
        <f t="shared" si="257"/>
        <v/>
      </c>
    </row>
    <row r="2288" spans="1:30" ht="15" customHeight="1" x14ac:dyDescent="0.25">
      <c r="A2288" s="102" t="s">
        <v>17</v>
      </c>
      <c r="B2288" s="25">
        <v>1012</v>
      </c>
      <c r="E2288" s="25" t="s">
        <v>2458</v>
      </c>
      <c r="F2288" s="25" t="s">
        <v>2506</v>
      </c>
      <c r="G2288" s="25" t="s">
        <v>23</v>
      </c>
      <c r="H2288" s="25" t="s">
        <v>17</v>
      </c>
      <c r="I2288" s="25">
        <v>1</v>
      </c>
      <c r="J2288" s="25" t="s">
        <v>2529</v>
      </c>
      <c r="K2288" s="25" t="s">
        <v>1487</v>
      </c>
      <c r="M2288" s="48">
        <f>_xlfn.XLOOKUP(BASE!$A3020,dd_carteira_fundição!A:A,dd_carteira_fundição!G:G,"",0)</f>
        <v>46</v>
      </c>
      <c r="N2288" s="25" t="s">
        <v>1550</v>
      </c>
      <c r="R2288" s="47" t="s">
        <v>1690</v>
      </c>
      <c r="S2288" s="47" t="s">
        <v>2542</v>
      </c>
      <c r="T2288" s="164">
        <v>327</v>
      </c>
      <c r="U2288" s="47" t="str">
        <f>IFERROR(INDEX('TAXA DE OCUP. RECUR.'!$F$1:$F$60, MATCH(T2288, 'TAXA DE OCUP. RECUR.'!$E$1:$E$60, 0)),"")</f>
        <v>MANDRILH. SKODA 3500 X 4500 - [327]</v>
      </c>
      <c r="V2288" s="165">
        <v>7.3</v>
      </c>
      <c r="X2288" s="229">
        <v>46175</v>
      </c>
      <c r="Y2288" s="229"/>
      <c r="Z2288" s="47">
        <f t="shared" si="258"/>
        <v>23</v>
      </c>
      <c r="AA2288" s="47" t="str">
        <f t="shared" si="259"/>
        <v/>
      </c>
      <c r="AD2288" s="165" t="str">
        <f t="shared" si="257"/>
        <v/>
      </c>
    </row>
    <row r="2289" spans="1:30" ht="15" customHeight="1" x14ac:dyDescent="0.25">
      <c r="A2289" s="102" t="s">
        <v>17</v>
      </c>
      <c r="B2289" s="25">
        <v>1012</v>
      </c>
      <c r="E2289" s="25" t="s">
        <v>2458</v>
      </c>
      <c r="F2289" s="25" t="s">
        <v>2506</v>
      </c>
      <c r="G2289" s="25" t="s">
        <v>23</v>
      </c>
      <c r="H2289" s="25" t="s">
        <v>17</v>
      </c>
      <c r="I2289" s="25">
        <v>1</v>
      </c>
      <c r="J2289" s="25" t="s">
        <v>2529</v>
      </c>
      <c r="K2289" s="25" t="s">
        <v>1487</v>
      </c>
      <c r="M2289" s="48">
        <f>_xlfn.XLOOKUP(BASE!$A3021,dd_carteira_fundição!A:A,dd_carteira_fundição!G:G,"",0)</f>
        <v>46</v>
      </c>
      <c r="N2289" s="48" t="s">
        <v>1164</v>
      </c>
      <c r="R2289" s="47" t="s">
        <v>158</v>
      </c>
      <c r="S2289" s="47" t="s">
        <v>158</v>
      </c>
      <c r="T2289" s="164">
        <v>2</v>
      </c>
      <c r="U2289" s="47" t="str">
        <f>IFERROR(INDEX('TAXA DE OCUP. RECUR.'!$F$1:$F$60, MATCH(T2289, 'TAXA DE OCUP. RECUR.'!$E$1:$E$60, 0)),"")</f>
        <v>EXPEDIÇÃO</v>
      </c>
      <c r="V2289" s="165">
        <v>1</v>
      </c>
      <c r="X2289" s="229" t="str">
        <f>_xlfn.XLOOKUP(H2289,'CARTEIRA GERAL - USI.'!J:J,'CARTEIRA GERAL - USI.'!O:O,"",0)</f>
        <v/>
      </c>
      <c r="Y2289" s="229"/>
      <c r="Z2289" s="47" t="str">
        <f t="shared" si="258"/>
        <v/>
      </c>
      <c r="AA2289" s="47" t="str">
        <f t="shared" si="259"/>
        <v/>
      </c>
      <c r="AB2289" s="47" t="str">
        <f>IFERROR(IF(X2289="","",TEXT(X2289,"MMM")),"")</f>
        <v/>
      </c>
      <c r="AC2289" s="47" t="str">
        <f>IFERROR(IF(X2289="","",TEXT(X2289,"AAAA")),"")</f>
        <v/>
      </c>
      <c r="AD2289" s="165" t="str">
        <f t="shared" si="257"/>
        <v/>
      </c>
    </row>
    <row r="2290" spans="1:30" ht="15" customHeight="1" x14ac:dyDescent="0.25">
      <c r="A2290" s="102" t="s">
        <v>17</v>
      </c>
      <c r="B2290" s="25">
        <v>1012</v>
      </c>
      <c r="E2290" s="25" t="s">
        <v>2458</v>
      </c>
      <c r="F2290" s="25" t="s">
        <v>2507</v>
      </c>
      <c r="G2290" s="25" t="s">
        <v>23</v>
      </c>
      <c r="H2290" s="25" t="s">
        <v>17</v>
      </c>
      <c r="I2290" s="25">
        <v>1</v>
      </c>
      <c r="J2290" s="25" t="s">
        <v>2529</v>
      </c>
      <c r="K2290" s="25" t="s">
        <v>1487</v>
      </c>
      <c r="M2290" s="48">
        <f>_xlfn.XLOOKUP(BASE!$A3022,dd_carteira_fundição!A:A,dd_carteira_fundição!G:G,"",0)</f>
        <v>46</v>
      </c>
      <c r="N2290" s="48" t="s">
        <v>1164</v>
      </c>
      <c r="R2290" s="47" t="s">
        <v>158</v>
      </c>
      <c r="S2290" s="47" t="s">
        <v>141</v>
      </c>
      <c r="T2290" s="164">
        <v>1</v>
      </c>
      <c r="U2290" s="47" t="str">
        <f>IFERROR(INDEX('TAXA DE OCUP. RECUR.'!$F$1:$F$60, MATCH(T2290, 'TAXA DE OCUP. RECUR.'!$E$1:$E$60, 0)),"")</f>
        <v>FUNDIÇÃO MORENO</v>
      </c>
      <c r="V2290" s="165">
        <v>1</v>
      </c>
      <c r="X2290" s="229"/>
      <c r="Y2290" s="229"/>
      <c r="Z2290" s="47">
        <f t="shared" si="258"/>
        <v>1</v>
      </c>
      <c r="AA2290" s="47" t="str">
        <f t="shared" si="259"/>
        <v/>
      </c>
      <c r="AD2290" s="165" t="str">
        <f t="shared" si="257"/>
        <v/>
      </c>
    </row>
    <row r="2291" spans="1:30" ht="15" customHeight="1" x14ac:dyDescent="0.25">
      <c r="A2291" s="102" t="s">
        <v>17</v>
      </c>
      <c r="B2291" s="25">
        <v>1012</v>
      </c>
      <c r="E2291" s="25" t="s">
        <v>2458</v>
      </c>
      <c r="F2291" s="25" t="s">
        <v>2507</v>
      </c>
      <c r="G2291" s="25" t="s">
        <v>23</v>
      </c>
      <c r="H2291" s="25" t="s">
        <v>17</v>
      </c>
      <c r="I2291" s="25">
        <v>1</v>
      </c>
      <c r="J2291" s="25" t="s">
        <v>2529</v>
      </c>
      <c r="K2291" s="25" t="s">
        <v>1487</v>
      </c>
      <c r="M2291" s="48">
        <f>_xlfn.XLOOKUP(BASE!$A3023,dd_carteira_fundição!A:A,dd_carteira_fundição!G:G,"",0)</f>
        <v>53</v>
      </c>
      <c r="N2291" s="48" t="s">
        <v>1164</v>
      </c>
      <c r="R2291" s="47" t="s">
        <v>1690</v>
      </c>
      <c r="S2291" s="47" t="s">
        <v>2537</v>
      </c>
      <c r="T2291" s="164">
        <v>126</v>
      </c>
      <c r="U2291" s="47" t="str">
        <f>IFERROR(INDEX('TAXA DE OCUP. RECUR.'!$F$1:$F$60, MATCH(T2291, 'TAXA DE OCUP. RECUR.'!$E$1:$E$60, 0)),"")</f>
        <v>SERRA FITA RONEMAK  MR800HVF</v>
      </c>
      <c r="V2291" s="165">
        <v>10</v>
      </c>
      <c r="X2291" s="229">
        <v>46167</v>
      </c>
      <c r="Y2291" s="229">
        <v>46171</v>
      </c>
      <c r="Z2291" s="47">
        <f t="shared" si="258"/>
        <v>22</v>
      </c>
      <c r="AA2291" s="47">
        <f t="shared" si="259"/>
        <v>22</v>
      </c>
      <c r="AD2291" s="165">
        <f t="shared" si="257"/>
        <v>1</v>
      </c>
    </row>
    <row r="2292" spans="1:30" ht="15" customHeight="1" x14ac:dyDescent="0.25">
      <c r="A2292" s="102" t="s">
        <v>17</v>
      </c>
      <c r="B2292" s="25">
        <v>1012</v>
      </c>
      <c r="E2292" s="25" t="s">
        <v>2458</v>
      </c>
      <c r="F2292" s="25" t="s">
        <v>2507</v>
      </c>
      <c r="G2292" s="25" t="s">
        <v>23</v>
      </c>
      <c r="H2292" s="25" t="s">
        <v>17</v>
      </c>
      <c r="I2292" s="25">
        <v>1</v>
      </c>
      <c r="J2292" s="25" t="s">
        <v>2529</v>
      </c>
      <c r="K2292" s="25" t="s">
        <v>1487</v>
      </c>
      <c r="M2292" s="48">
        <f>_xlfn.XLOOKUP(BASE!$A3024,dd_carteira_fundição!A:A,dd_carteira_fundição!G:G,"",0)</f>
        <v>53</v>
      </c>
      <c r="N2292" s="48" t="s">
        <v>1164</v>
      </c>
      <c r="R2292" s="47" t="s">
        <v>1690</v>
      </c>
      <c r="S2292" s="47" t="s">
        <v>2538</v>
      </c>
      <c r="T2292" s="164">
        <v>327</v>
      </c>
      <c r="U2292" s="47" t="str">
        <f>IFERROR(INDEX('TAXA DE OCUP. RECUR.'!$F$1:$F$60, MATCH(T2292, 'TAXA DE OCUP. RECUR.'!$E$1:$E$60, 0)),"")</f>
        <v>MANDRILH. SKODA 3500 X 4500 - [327]</v>
      </c>
      <c r="V2292" s="165">
        <v>4.55</v>
      </c>
      <c r="X2292" s="229"/>
      <c r="Y2292" s="229"/>
      <c r="Z2292" s="47">
        <f t="shared" si="258"/>
        <v>1</v>
      </c>
      <c r="AA2292" s="47" t="str">
        <f t="shared" si="259"/>
        <v/>
      </c>
      <c r="AD2292" s="165" t="str">
        <f t="shared" si="257"/>
        <v/>
      </c>
    </row>
    <row r="2293" spans="1:30" ht="15" customHeight="1" x14ac:dyDescent="0.25">
      <c r="A2293" s="102" t="s">
        <v>17</v>
      </c>
      <c r="B2293" s="25">
        <v>1012</v>
      </c>
      <c r="E2293" s="25" t="s">
        <v>2458</v>
      </c>
      <c r="F2293" s="25" t="s">
        <v>2507</v>
      </c>
      <c r="G2293" s="25" t="s">
        <v>23</v>
      </c>
      <c r="H2293" s="25" t="s">
        <v>17</v>
      </c>
      <c r="I2293" s="25">
        <v>1</v>
      </c>
      <c r="J2293" s="25" t="s">
        <v>2529</v>
      </c>
      <c r="K2293" s="25" t="s">
        <v>1487</v>
      </c>
      <c r="M2293" s="48">
        <f>_xlfn.XLOOKUP(BASE!$A3025,dd_carteira_fundição!A:A,dd_carteira_fundição!G:G,"",0)</f>
        <v>53</v>
      </c>
      <c r="N2293" s="48" t="s">
        <v>1164</v>
      </c>
      <c r="R2293" s="47" t="s">
        <v>1690</v>
      </c>
      <c r="S2293" s="47" t="s">
        <v>2539</v>
      </c>
      <c r="T2293" s="164">
        <v>121</v>
      </c>
      <c r="U2293" s="47" t="str">
        <f>IFERROR(INDEX('TAXA DE OCUP. RECUR.'!$F$1:$F$60, MATCH(T2293, 'TAXA DE OCUP. RECUR.'!$E$1:$E$60, 0)),"")</f>
        <v>TORNO HORIZ. TOS SKJ-85 - [121]</v>
      </c>
      <c r="V2293" s="165">
        <v>12.24</v>
      </c>
      <c r="X2293" s="229">
        <v>46167</v>
      </c>
      <c r="Y2293" s="229">
        <v>46171</v>
      </c>
      <c r="Z2293" s="47">
        <f t="shared" si="258"/>
        <v>22</v>
      </c>
      <c r="AA2293" s="47">
        <f t="shared" si="259"/>
        <v>22</v>
      </c>
      <c r="AD2293" s="165">
        <f t="shared" si="257"/>
        <v>1</v>
      </c>
    </row>
    <row r="2294" spans="1:30" ht="15" customHeight="1" x14ac:dyDescent="0.25">
      <c r="A2294" s="102" t="s">
        <v>17</v>
      </c>
      <c r="B2294" s="25">
        <v>1012</v>
      </c>
      <c r="E2294" s="25" t="s">
        <v>2458</v>
      </c>
      <c r="F2294" s="25" t="s">
        <v>2507</v>
      </c>
      <c r="G2294" s="25" t="s">
        <v>23</v>
      </c>
      <c r="H2294" s="25" t="s">
        <v>17</v>
      </c>
      <c r="I2294" s="25">
        <v>1</v>
      </c>
      <c r="J2294" s="25" t="s">
        <v>2529</v>
      </c>
      <c r="K2294" s="25" t="s">
        <v>1487</v>
      </c>
      <c r="M2294" s="48">
        <f>_xlfn.XLOOKUP(BASE!$A3026,dd_carteira_fundição!A:A,dd_carteira_fundição!G:G,"",0)</f>
        <v>53</v>
      </c>
      <c r="N2294" s="48" t="s">
        <v>1164</v>
      </c>
      <c r="R2294" s="47" t="s">
        <v>1690</v>
      </c>
      <c r="S2294" s="47" t="s">
        <v>2540</v>
      </c>
      <c r="T2294" s="164">
        <v>121</v>
      </c>
      <c r="U2294" s="47" t="str">
        <f>IFERROR(INDEX('TAXA DE OCUP. RECUR.'!$F$1:$F$60, MATCH(T2294, 'TAXA DE OCUP. RECUR.'!$E$1:$E$60, 0)),"")</f>
        <v>TORNO HORIZ. TOS SKJ-85 - [121]</v>
      </c>
      <c r="V2294" s="165">
        <v>21.96</v>
      </c>
      <c r="X2294" s="229">
        <v>46203</v>
      </c>
      <c r="Y2294" s="229"/>
      <c r="Z2294" s="47">
        <f t="shared" si="258"/>
        <v>27</v>
      </c>
      <c r="AA2294" s="47" t="str">
        <f t="shared" si="259"/>
        <v/>
      </c>
      <c r="AD2294" s="165" t="str">
        <f t="shared" si="257"/>
        <v/>
      </c>
    </row>
    <row r="2295" spans="1:30" ht="15" customHeight="1" x14ac:dyDescent="0.25">
      <c r="A2295" s="102" t="s">
        <v>17</v>
      </c>
      <c r="B2295" s="25">
        <v>1012</v>
      </c>
      <c r="E2295" s="25" t="s">
        <v>2458</v>
      </c>
      <c r="F2295" s="25" t="s">
        <v>2507</v>
      </c>
      <c r="G2295" s="25" t="s">
        <v>23</v>
      </c>
      <c r="H2295" s="25" t="s">
        <v>17</v>
      </c>
      <c r="I2295" s="25">
        <v>1</v>
      </c>
      <c r="J2295" s="25" t="s">
        <v>2529</v>
      </c>
      <c r="K2295" s="25" t="s">
        <v>1487</v>
      </c>
      <c r="M2295" s="48">
        <f>_xlfn.XLOOKUP(BASE!$A3027,dd_carteira_fundição!A:A,dd_carteira_fundição!G:G,"",0)</f>
        <v>53</v>
      </c>
      <c r="N2295" s="48" t="s">
        <v>1164</v>
      </c>
      <c r="R2295" s="47" t="s">
        <v>1690</v>
      </c>
      <c r="S2295" s="47" t="s">
        <v>2543</v>
      </c>
      <c r="T2295" s="164">
        <v>393</v>
      </c>
      <c r="U2295" s="47" t="str">
        <f>IFERROR(INDEX('TAXA DE OCUP. RECUR.'!$F$1:$F$60, MATCH(T2295, 'TAXA DE OCUP. RECUR.'!$E$1:$E$60, 0)),"")</f>
        <v>TORNO HORIZ. PARALELO POREBA  12000 - [393]</v>
      </c>
      <c r="V2295" s="165">
        <v>8.8000000000000007</v>
      </c>
      <c r="X2295" s="229">
        <v>46189</v>
      </c>
      <c r="Y2295" s="229"/>
      <c r="Z2295" s="47">
        <f t="shared" si="258"/>
        <v>25</v>
      </c>
      <c r="AA2295" s="47" t="str">
        <f t="shared" si="259"/>
        <v/>
      </c>
      <c r="AD2295" s="165" t="str">
        <f t="shared" si="257"/>
        <v/>
      </c>
    </row>
    <row r="2296" spans="1:30" ht="15" customHeight="1" x14ac:dyDescent="0.25">
      <c r="A2296" s="102" t="s">
        <v>17</v>
      </c>
      <c r="B2296" s="25">
        <v>1012</v>
      </c>
      <c r="E2296" s="25" t="s">
        <v>2458</v>
      </c>
      <c r="F2296" s="25" t="s">
        <v>2507</v>
      </c>
      <c r="G2296" s="25" t="s">
        <v>23</v>
      </c>
      <c r="H2296" s="25" t="s">
        <v>17</v>
      </c>
      <c r="I2296" s="25">
        <v>1</v>
      </c>
      <c r="J2296" s="25" t="s">
        <v>2529</v>
      </c>
      <c r="K2296" s="25" t="s">
        <v>1487</v>
      </c>
      <c r="M2296" s="48">
        <f>_xlfn.XLOOKUP(BASE!$A3028,dd_carteira_fundição!A:A,dd_carteira_fundição!G:G,"",0)</f>
        <v>54</v>
      </c>
      <c r="N2296" s="48" t="s">
        <v>1164</v>
      </c>
      <c r="R2296" s="47" t="s">
        <v>1690</v>
      </c>
      <c r="S2296" s="47" t="s">
        <v>2544</v>
      </c>
      <c r="T2296" s="164">
        <v>107</v>
      </c>
      <c r="U2296" s="47" t="str">
        <f>IFERROR(INDEX('TAXA DE OCUP. RECUR.'!$F$1:$F$60, MATCH(T2296, 'TAXA DE OCUP. RECUR.'!$E$1:$E$60, 0)),"")</f>
        <v>PLAINA DE MESA INGERSOL - [107]</v>
      </c>
      <c r="V2296" s="165">
        <v>6.77</v>
      </c>
      <c r="X2296" s="229"/>
      <c r="Y2296" s="229"/>
      <c r="Z2296" s="47">
        <f t="shared" si="258"/>
        <v>1</v>
      </c>
      <c r="AA2296" s="47" t="str">
        <f t="shared" si="259"/>
        <v/>
      </c>
      <c r="AD2296" s="165" t="str">
        <f t="shared" si="257"/>
        <v/>
      </c>
    </row>
    <row r="2297" spans="1:30" ht="15" customHeight="1" x14ac:dyDescent="0.25">
      <c r="A2297" s="102" t="s">
        <v>17</v>
      </c>
      <c r="B2297" s="25">
        <v>1012</v>
      </c>
      <c r="E2297" s="25" t="s">
        <v>2458</v>
      </c>
      <c r="F2297" s="25" t="s">
        <v>2507</v>
      </c>
      <c r="G2297" s="25" t="s">
        <v>23</v>
      </c>
      <c r="H2297" s="25" t="s">
        <v>17</v>
      </c>
      <c r="I2297" s="25">
        <v>1</v>
      </c>
      <c r="J2297" s="25" t="s">
        <v>2529</v>
      </c>
      <c r="K2297" s="25" t="s">
        <v>1487</v>
      </c>
      <c r="M2297" s="48">
        <f>_xlfn.XLOOKUP(BASE!$A3029,dd_carteira_fundição!A:A,dd_carteira_fundição!G:G,"",0)</f>
        <v>54</v>
      </c>
      <c r="N2297" s="25" t="s">
        <v>1550</v>
      </c>
      <c r="R2297" s="47" t="s">
        <v>1690</v>
      </c>
      <c r="S2297" s="47" t="s">
        <v>2542</v>
      </c>
      <c r="T2297" s="164">
        <v>327</v>
      </c>
      <c r="U2297" s="47" t="str">
        <f>IFERROR(INDEX('TAXA DE OCUP. RECUR.'!$F$1:$F$60, MATCH(T2297, 'TAXA DE OCUP. RECUR.'!$E$1:$E$60, 0)),"")</f>
        <v>MANDRILH. SKODA 3500 X 4500 - [327]</v>
      </c>
      <c r="V2297" s="165">
        <v>7.3</v>
      </c>
      <c r="X2297" s="229">
        <v>46175</v>
      </c>
      <c r="Y2297" s="229"/>
      <c r="Z2297" s="47">
        <f t="shared" si="258"/>
        <v>23</v>
      </c>
      <c r="AA2297" s="47" t="str">
        <f t="shared" si="259"/>
        <v/>
      </c>
      <c r="AD2297" s="165" t="str">
        <f t="shared" si="257"/>
        <v/>
      </c>
    </row>
    <row r="2298" spans="1:30" ht="15" customHeight="1" x14ac:dyDescent="0.25">
      <c r="A2298" s="102" t="s">
        <v>17</v>
      </c>
      <c r="B2298" s="25">
        <v>1012</v>
      </c>
      <c r="E2298" s="25" t="s">
        <v>2458</v>
      </c>
      <c r="F2298" s="25" t="s">
        <v>2507</v>
      </c>
      <c r="G2298" s="25" t="s">
        <v>23</v>
      </c>
      <c r="H2298" s="25" t="s">
        <v>17</v>
      </c>
      <c r="I2298" s="25">
        <v>1</v>
      </c>
      <c r="J2298" s="25" t="s">
        <v>2529</v>
      </c>
      <c r="K2298" s="25" t="s">
        <v>1487</v>
      </c>
      <c r="M2298" s="48">
        <f>_xlfn.XLOOKUP(BASE!$A3030,dd_carteira_fundição!A:A,dd_carteira_fundição!G:G,"",0)</f>
        <v>54</v>
      </c>
      <c r="N2298" s="48" t="s">
        <v>1164</v>
      </c>
      <c r="R2298" s="47" t="s">
        <v>158</v>
      </c>
      <c r="S2298" s="47" t="s">
        <v>158</v>
      </c>
      <c r="T2298" s="164">
        <v>2</v>
      </c>
      <c r="U2298" s="47" t="str">
        <f>IFERROR(INDEX('TAXA DE OCUP. RECUR.'!$F$1:$F$60, MATCH(T2298, 'TAXA DE OCUP. RECUR.'!$E$1:$E$60, 0)),"")</f>
        <v>EXPEDIÇÃO</v>
      </c>
      <c r="V2298" s="165">
        <v>1</v>
      </c>
      <c r="X2298" s="229" t="str">
        <f>_xlfn.XLOOKUP(H2298,'CARTEIRA GERAL - USI.'!J:J,'CARTEIRA GERAL - USI.'!O:O,"",0)</f>
        <v/>
      </c>
      <c r="Y2298" s="229"/>
      <c r="Z2298" s="47" t="str">
        <f t="shared" si="258"/>
        <v/>
      </c>
      <c r="AA2298" s="47" t="str">
        <f t="shared" si="259"/>
        <v/>
      </c>
      <c r="AB2298" s="47" t="str">
        <f>IFERROR(IF(X2298="","",TEXT(X2298,"MMM")),"")</f>
        <v/>
      </c>
      <c r="AC2298" s="47" t="str">
        <f>IFERROR(IF(X2298="","",TEXT(X2298,"AAAA")),"")</f>
        <v/>
      </c>
      <c r="AD2298" s="165" t="str">
        <f t="shared" si="257"/>
        <v/>
      </c>
    </row>
    <row r="2299" spans="1:30" ht="15" customHeight="1" x14ac:dyDescent="0.25">
      <c r="A2299" s="102" t="s">
        <v>17</v>
      </c>
      <c r="B2299" s="25">
        <v>1012</v>
      </c>
      <c r="E2299" s="25" t="s">
        <v>2458</v>
      </c>
      <c r="F2299" s="25" t="s">
        <v>2508</v>
      </c>
      <c r="G2299" s="25" t="s">
        <v>23</v>
      </c>
      <c r="H2299" s="25" t="s">
        <v>17</v>
      </c>
      <c r="I2299" s="25">
        <v>1</v>
      </c>
      <c r="J2299" s="25" t="s">
        <v>2529</v>
      </c>
      <c r="K2299" s="25" t="s">
        <v>1487</v>
      </c>
      <c r="M2299" s="48">
        <f>_xlfn.XLOOKUP(BASE!$A3031,dd_carteira_fundição!A:A,dd_carteira_fundição!G:G,"",0)</f>
        <v>54</v>
      </c>
      <c r="N2299" s="48" t="s">
        <v>1164</v>
      </c>
      <c r="R2299" s="47" t="s">
        <v>158</v>
      </c>
      <c r="S2299" s="25" t="s">
        <v>141</v>
      </c>
      <c r="T2299" s="25">
        <v>1</v>
      </c>
      <c r="U2299" s="47" t="str">
        <f>IFERROR(INDEX('TAXA DE OCUP. RECUR.'!$F$1:$F$60, MATCH(T2299, 'TAXA DE OCUP. RECUR.'!$E$1:$E$60, 0)),"")</f>
        <v>FUNDIÇÃO MORENO</v>
      </c>
      <c r="V2299" s="217">
        <v>1</v>
      </c>
      <c r="X2299" s="229"/>
      <c r="Y2299" s="229"/>
      <c r="Z2299" s="47">
        <f t="shared" si="258"/>
        <v>1</v>
      </c>
      <c r="AA2299" s="47" t="str">
        <f t="shared" si="259"/>
        <v/>
      </c>
      <c r="AD2299" s="165" t="str">
        <f t="shared" si="257"/>
        <v/>
      </c>
    </row>
    <row r="2300" spans="1:30" ht="15" customHeight="1" x14ac:dyDescent="0.25">
      <c r="A2300" s="102" t="s">
        <v>17</v>
      </c>
      <c r="B2300" s="25">
        <v>1012</v>
      </c>
      <c r="E2300" s="25" t="s">
        <v>2458</v>
      </c>
      <c r="F2300" s="25" t="s">
        <v>2508</v>
      </c>
      <c r="G2300" s="25" t="s">
        <v>23</v>
      </c>
      <c r="H2300" s="25" t="s">
        <v>17</v>
      </c>
      <c r="I2300" s="25">
        <v>1</v>
      </c>
      <c r="J2300" s="25" t="s">
        <v>2529</v>
      </c>
      <c r="K2300" s="25" t="s">
        <v>1487</v>
      </c>
      <c r="M2300" s="48">
        <f>_xlfn.XLOOKUP(BASE!$A3032,dd_carteira_fundição!A:A,dd_carteira_fundição!G:G,"",0)</f>
        <v>54</v>
      </c>
      <c r="N2300" s="48" t="s">
        <v>1164</v>
      </c>
      <c r="R2300" s="47" t="s">
        <v>1690</v>
      </c>
      <c r="S2300" s="47" t="s">
        <v>2537</v>
      </c>
      <c r="T2300" s="164">
        <v>126</v>
      </c>
      <c r="U2300" s="47" t="str">
        <f>IFERROR(INDEX('TAXA DE OCUP. RECUR.'!$F$1:$F$60, MATCH(T2300, 'TAXA DE OCUP. RECUR.'!$E$1:$E$60, 0)),"")</f>
        <v>SERRA FITA RONEMAK  MR800HVF</v>
      </c>
      <c r="V2300" s="165">
        <v>10</v>
      </c>
      <c r="X2300" s="229"/>
      <c r="Y2300" s="229"/>
      <c r="Z2300" s="47">
        <f t="shared" si="258"/>
        <v>1</v>
      </c>
      <c r="AA2300" s="47" t="str">
        <f t="shared" si="259"/>
        <v/>
      </c>
      <c r="AD2300" s="165" t="str">
        <f t="shared" si="257"/>
        <v/>
      </c>
    </row>
    <row r="2301" spans="1:30" ht="15" customHeight="1" x14ac:dyDescent="0.25">
      <c r="A2301" s="102" t="s">
        <v>17</v>
      </c>
      <c r="B2301" s="25">
        <v>1012</v>
      </c>
      <c r="E2301" s="25" t="s">
        <v>2458</v>
      </c>
      <c r="F2301" s="25" t="s">
        <v>2508</v>
      </c>
      <c r="G2301" s="25" t="s">
        <v>23</v>
      </c>
      <c r="H2301" s="25" t="s">
        <v>17</v>
      </c>
      <c r="I2301" s="25">
        <v>1</v>
      </c>
      <c r="J2301" s="25" t="s">
        <v>2529</v>
      </c>
      <c r="K2301" s="25" t="s">
        <v>1487</v>
      </c>
      <c r="M2301" s="48">
        <f>_xlfn.XLOOKUP(BASE!$A3033,dd_carteira_fundição!A:A,dd_carteira_fundição!G:G,"",0)</f>
        <v>43</v>
      </c>
      <c r="N2301" s="48" t="s">
        <v>1164</v>
      </c>
      <c r="R2301" s="47" t="s">
        <v>1690</v>
      </c>
      <c r="S2301" s="25" t="s">
        <v>2530</v>
      </c>
      <c r="T2301" s="164">
        <v>327</v>
      </c>
      <c r="U2301" s="47" t="str">
        <f>IFERROR(INDEX('TAXA DE OCUP. RECUR.'!$F$1:$F$60, MATCH(T2301, 'TAXA DE OCUP. RECUR.'!$E$1:$E$60, 0)),"")</f>
        <v>MANDRILH. SKODA 3500 X 4500 - [327]</v>
      </c>
      <c r="V2301" s="165">
        <v>4.55</v>
      </c>
      <c r="X2301" s="229"/>
      <c r="Y2301" s="229"/>
      <c r="Z2301" s="47">
        <f t="shared" si="258"/>
        <v>1</v>
      </c>
      <c r="AA2301" s="47" t="str">
        <f t="shared" si="259"/>
        <v/>
      </c>
      <c r="AD2301" s="165" t="str">
        <f t="shared" si="257"/>
        <v/>
      </c>
    </row>
    <row r="2302" spans="1:30" ht="15" customHeight="1" x14ac:dyDescent="0.25">
      <c r="A2302" s="102" t="s">
        <v>17</v>
      </c>
      <c r="B2302" s="25">
        <v>1012</v>
      </c>
      <c r="E2302" s="25" t="s">
        <v>2458</v>
      </c>
      <c r="F2302" s="25" t="s">
        <v>2508</v>
      </c>
      <c r="G2302" s="25" t="s">
        <v>23</v>
      </c>
      <c r="H2302" s="25" t="s">
        <v>17</v>
      </c>
      <c r="I2302" s="25">
        <v>1</v>
      </c>
      <c r="J2302" s="25" t="s">
        <v>2529</v>
      </c>
      <c r="K2302" s="25" t="s">
        <v>1487</v>
      </c>
      <c r="M2302" s="48">
        <f>_xlfn.XLOOKUP(BASE!$A3034,dd_carteira_fundição!A:A,dd_carteira_fundição!G:G,"",0)</f>
        <v>43</v>
      </c>
      <c r="N2302" s="48" t="s">
        <v>1164</v>
      </c>
      <c r="R2302" s="47" t="s">
        <v>1690</v>
      </c>
      <c r="S2302" s="25" t="s">
        <v>2531</v>
      </c>
      <c r="T2302" s="164">
        <v>328</v>
      </c>
      <c r="U2302" s="47" t="str">
        <f>IFERROR(INDEX('TAXA DE OCUP. RECUR.'!$F$1:$F$60, MATCH(T2302, 'TAXA DE OCUP. RECUR.'!$E$1:$E$60, 0)),"")</f>
        <v>TORNO HORIZ. UNIVERSAL POREBA 1600 X 6000 - [328]</v>
      </c>
      <c r="V2302" s="165">
        <v>31.45</v>
      </c>
      <c r="X2302" s="229"/>
      <c r="Y2302" s="229"/>
      <c r="Z2302" s="47">
        <f t="shared" si="258"/>
        <v>1</v>
      </c>
      <c r="AA2302" s="47" t="str">
        <f t="shared" si="259"/>
        <v/>
      </c>
      <c r="AD2302" s="165" t="str">
        <f t="shared" si="257"/>
        <v/>
      </c>
    </row>
    <row r="2303" spans="1:30" ht="15" customHeight="1" x14ac:dyDescent="0.25">
      <c r="A2303" s="102" t="s">
        <v>17</v>
      </c>
      <c r="B2303" s="25">
        <v>1012</v>
      </c>
      <c r="E2303" s="25" t="s">
        <v>2458</v>
      </c>
      <c r="F2303" s="25" t="s">
        <v>2508</v>
      </c>
      <c r="G2303" s="25" t="s">
        <v>23</v>
      </c>
      <c r="H2303" s="25" t="s">
        <v>17</v>
      </c>
      <c r="I2303" s="25">
        <v>1</v>
      </c>
      <c r="J2303" s="25" t="s">
        <v>2529</v>
      </c>
      <c r="K2303" s="25" t="s">
        <v>1487</v>
      </c>
      <c r="M2303" s="48">
        <f>_xlfn.XLOOKUP(BASE!$A3035,dd_carteira_fundição!A:A,dd_carteira_fundição!G:G,"",0)</f>
        <v>43</v>
      </c>
      <c r="N2303" s="48" t="s">
        <v>1164</v>
      </c>
      <c r="R2303" s="47" t="s">
        <v>1690</v>
      </c>
      <c r="S2303" s="25" t="s">
        <v>2532</v>
      </c>
      <c r="T2303" s="164">
        <v>121</v>
      </c>
      <c r="U2303" s="47" t="str">
        <f>IFERROR(INDEX('TAXA DE OCUP. RECUR.'!$F$1:$F$60, MATCH(T2303, 'TAXA DE OCUP. RECUR.'!$E$1:$E$60, 0)),"")</f>
        <v>TORNO HORIZ. TOS SKJ-85 - [121]</v>
      </c>
      <c r="V2303" s="165">
        <v>25.82</v>
      </c>
      <c r="X2303" s="229">
        <v>46203</v>
      </c>
      <c r="Y2303" s="229"/>
      <c r="Z2303" s="47">
        <f t="shared" si="258"/>
        <v>27</v>
      </c>
      <c r="AA2303" s="47" t="str">
        <f t="shared" si="259"/>
        <v/>
      </c>
      <c r="AD2303" s="165" t="str">
        <f t="shared" si="257"/>
        <v/>
      </c>
    </row>
    <row r="2304" spans="1:30" ht="15" customHeight="1" x14ac:dyDescent="0.25">
      <c r="A2304" s="102" t="s">
        <v>17</v>
      </c>
      <c r="B2304" s="25">
        <v>1012</v>
      </c>
      <c r="E2304" s="25" t="s">
        <v>2458</v>
      </c>
      <c r="F2304" s="25" t="s">
        <v>2508</v>
      </c>
      <c r="G2304" s="25" t="s">
        <v>23</v>
      </c>
      <c r="H2304" s="25" t="s">
        <v>17</v>
      </c>
      <c r="I2304" s="25">
        <v>1</v>
      </c>
      <c r="J2304" s="25" t="s">
        <v>2529</v>
      </c>
      <c r="K2304" s="25" t="s">
        <v>1487</v>
      </c>
      <c r="M2304" s="48">
        <f>_xlfn.XLOOKUP(BASE!$A3036,dd_carteira_fundição!A:A,dd_carteira_fundição!G:G,"",0)</f>
        <v>43</v>
      </c>
      <c r="N2304" s="48" t="s">
        <v>1164</v>
      </c>
      <c r="R2304" s="47" t="s">
        <v>1690</v>
      </c>
      <c r="S2304" s="25" t="s">
        <v>2533</v>
      </c>
      <c r="T2304" s="164">
        <v>393</v>
      </c>
      <c r="U2304" s="47" t="str">
        <f>IFERROR(INDEX('TAXA DE OCUP. RECUR.'!$F$1:$F$60, MATCH(T2304, 'TAXA DE OCUP. RECUR.'!$E$1:$E$60, 0)),"")</f>
        <v>TORNO HORIZ. PARALELO POREBA  12000 - [393]</v>
      </c>
      <c r="V2304" s="165">
        <v>8.5</v>
      </c>
      <c r="X2304" s="229">
        <v>46203</v>
      </c>
      <c r="Y2304" s="229"/>
      <c r="Z2304" s="47">
        <f t="shared" si="258"/>
        <v>27</v>
      </c>
      <c r="AA2304" s="47" t="str">
        <f t="shared" si="259"/>
        <v/>
      </c>
      <c r="AD2304" s="165" t="str">
        <f t="shared" si="257"/>
        <v/>
      </c>
    </row>
    <row r="2305" spans="1:30" ht="15" customHeight="1" x14ac:dyDescent="0.25">
      <c r="A2305" s="102" t="s">
        <v>17</v>
      </c>
      <c r="B2305" s="25">
        <v>1012</v>
      </c>
      <c r="E2305" s="25" t="s">
        <v>2458</v>
      </c>
      <c r="F2305" s="25" t="s">
        <v>2508</v>
      </c>
      <c r="G2305" s="25" t="s">
        <v>23</v>
      </c>
      <c r="H2305" s="25" t="s">
        <v>17</v>
      </c>
      <c r="I2305" s="25">
        <v>1</v>
      </c>
      <c r="J2305" s="25" t="s">
        <v>2529</v>
      </c>
      <c r="K2305" s="25" t="s">
        <v>1487</v>
      </c>
      <c r="M2305" s="48">
        <f>_xlfn.XLOOKUP(BASE!$A3037,dd_carteira_fundição!A:A,dd_carteira_fundição!G:G,"",0)</f>
        <v>43</v>
      </c>
      <c r="N2305" s="48" t="s">
        <v>1164</v>
      </c>
      <c r="R2305" s="47" t="s">
        <v>1690</v>
      </c>
      <c r="S2305" s="25" t="s">
        <v>2534</v>
      </c>
      <c r="T2305" s="164">
        <v>107</v>
      </c>
      <c r="U2305" s="47" t="str">
        <f>IFERROR(INDEX('TAXA DE OCUP. RECUR.'!$F$1:$F$60, MATCH(T2305, 'TAXA DE OCUP. RECUR.'!$E$1:$E$60, 0)),"")</f>
        <v>PLAINA DE MESA INGERSOL - [107]</v>
      </c>
      <c r="V2305" s="165">
        <v>6.25</v>
      </c>
      <c r="X2305" s="229"/>
      <c r="Y2305" s="229"/>
      <c r="Z2305" s="47">
        <f t="shared" si="258"/>
        <v>1</v>
      </c>
      <c r="AA2305" s="47" t="str">
        <f t="shared" si="259"/>
        <v/>
      </c>
      <c r="AD2305" s="165" t="str">
        <f t="shared" si="257"/>
        <v/>
      </c>
    </row>
    <row r="2306" spans="1:30" ht="15" customHeight="1" x14ac:dyDescent="0.25">
      <c r="A2306" s="102" t="s">
        <v>17</v>
      </c>
      <c r="B2306" s="25">
        <v>1012</v>
      </c>
      <c r="E2306" s="25" t="s">
        <v>2458</v>
      </c>
      <c r="F2306" s="25" t="s">
        <v>2508</v>
      </c>
      <c r="G2306" s="25" t="s">
        <v>23</v>
      </c>
      <c r="H2306" s="25" t="s">
        <v>17</v>
      </c>
      <c r="I2306" s="25">
        <v>1</v>
      </c>
      <c r="J2306" s="25" t="s">
        <v>2529</v>
      </c>
      <c r="K2306" s="25" t="s">
        <v>1487</v>
      </c>
      <c r="M2306" s="48">
        <f>_xlfn.XLOOKUP(BASE!$A3038,dd_carteira_fundição!A:A,dd_carteira_fundição!G:G,"",0)</f>
        <v>44</v>
      </c>
      <c r="N2306" s="25" t="s">
        <v>1550</v>
      </c>
      <c r="R2306" s="47" t="s">
        <v>1690</v>
      </c>
      <c r="S2306" s="25" t="s">
        <v>2535</v>
      </c>
      <c r="T2306" s="164">
        <v>327</v>
      </c>
      <c r="U2306" s="47" t="str">
        <f>IFERROR(INDEX('TAXA DE OCUP. RECUR.'!$F$1:$F$60, MATCH(T2306, 'TAXA DE OCUP. RECUR.'!$E$1:$E$60, 0)),"")</f>
        <v>MANDRILH. SKODA 3500 X 4500 - [327]</v>
      </c>
      <c r="V2306" s="165">
        <v>5.0999999999999996</v>
      </c>
      <c r="X2306" s="229"/>
      <c r="Y2306" s="229"/>
      <c r="Z2306" s="47">
        <f t="shared" si="258"/>
        <v>1</v>
      </c>
      <c r="AA2306" s="47" t="str">
        <f t="shared" si="259"/>
        <v/>
      </c>
      <c r="AD2306" s="165" t="str">
        <f t="shared" ref="AD2306:AD2369" si="260">IF(Y2306&lt;&gt;"",1,"")</f>
        <v/>
      </c>
    </row>
    <row r="2307" spans="1:30" ht="15" customHeight="1" x14ac:dyDescent="0.25">
      <c r="A2307" s="102" t="s">
        <v>17</v>
      </c>
      <c r="B2307" s="25">
        <v>1012</v>
      </c>
      <c r="E2307" s="25" t="s">
        <v>2458</v>
      </c>
      <c r="F2307" s="25" t="s">
        <v>2508</v>
      </c>
      <c r="G2307" s="25" t="s">
        <v>23</v>
      </c>
      <c r="H2307" s="25" t="s">
        <v>17</v>
      </c>
      <c r="I2307" s="25">
        <v>1</v>
      </c>
      <c r="J2307" s="25" t="s">
        <v>2529</v>
      </c>
      <c r="K2307" s="25" t="s">
        <v>1487</v>
      </c>
      <c r="M2307" s="48">
        <f>_xlfn.XLOOKUP(BASE!$A3039,dd_carteira_fundição!A:A,dd_carteira_fundição!G:G,"",0)</f>
        <v>44</v>
      </c>
      <c r="N2307" s="48" t="s">
        <v>1164</v>
      </c>
      <c r="R2307" s="47" t="s">
        <v>158</v>
      </c>
      <c r="S2307" s="25" t="s">
        <v>158</v>
      </c>
      <c r="T2307" s="164">
        <v>2</v>
      </c>
      <c r="U2307" s="47" t="str">
        <f>IFERROR(INDEX('TAXA DE OCUP. RECUR.'!$F$1:$F$60, MATCH(T2307, 'TAXA DE OCUP. RECUR.'!$E$1:$E$60, 0)),"")</f>
        <v>EXPEDIÇÃO</v>
      </c>
      <c r="V2307" s="165">
        <v>1</v>
      </c>
      <c r="X2307" s="229" t="str">
        <f>_xlfn.XLOOKUP(H2307,'CARTEIRA GERAL - USI.'!J:J,'CARTEIRA GERAL - USI.'!O:O,"",0)</f>
        <v/>
      </c>
      <c r="Y2307" s="229"/>
      <c r="Z2307" s="47" t="str">
        <f t="shared" ref="Z2307:Z2370" si="261">IFERROR(WEEKNUM(X2307,11),"")</f>
        <v/>
      </c>
      <c r="AA2307" s="47" t="str">
        <f t="shared" ref="AA2307:AA2370" si="262">IF(Y2307&lt;&gt;"",WEEKNUM(Y2307,11),"")</f>
        <v/>
      </c>
      <c r="AB2307" s="47" t="str">
        <f>IFERROR(IF(X2307="","",TEXT(X2307,"MMM")),"")</f>
        <v/>
      </c>
      <c r="AC2307" s="47" t="str">
        <f>IFERROR(IF(X2307="","",TEXT(X2307,"AAAA")),"")</f>
        <v/>
      </c>
      <c r="AD2307" s="165" t="str">
        <f t="shared" si="260"/>
        <v/>
      </c>
    </row>
    <row r="2308" spans="1:30" ht="15" customHeight="1" x14ac:dyDescent="0.25">
      <c r="A2308" s="102" t="s">
        <v>1906</v>
      </c>
      <c r="E2308" s="25" t="s">
        <v>2074</v>
      </c>
      <c r="F2308" s="25" t="s">
        <v>1546</v>
      </c>
      <c r="G2308" s="25" t="s">
        <v>11</v>
      </c>
      <c r="H2308" s="25" t="s">
        <v>1907</v>
      </c>
      <c r="I2308" s="25">
        <v>1</v>
      </c>
      <c r="J2308" s="25" t="s">
        <v>1151</v>
      </c>
      <c r="K2308" s="25" t="s">
        <v>1486</v>
      </c>
      <c r="N2308" s="48" t="s">
        <v>1164</v>
      </c>
      <c r="R2308" s="47" t="s">
        <v>1687</v>
      </c>
      <c r="S2308" s="25" t="s">
        <v>1156</v>
      </c>
      <c r="T2308" s="164">
        <v>1</v>
      </c>
      <c r="U2308" s="47" t="str">
        <f>IFERROR(INDEX('TAXA DE OCUP. RECUR.'!$F$1:$F$60, MATCH(T2308, 'TAXA DE OCUP. RECUR.'!$E$1:$E$60, 0)),"")</f>
        <v>FUNDIÇÃO MORENO</v>
      </c>
      <c r="V2308" s="165">
        <v>1</v>
      </c>
      <c r="X2308" s="229" t="str">
        <f>_xlfn.XLOOKUP(H2308,'CARTEIRA GERAL - USI.'!J:J,'CARTEIRA GERAL - USI.'!N:N,"",0)</f>
        <v/>
      </c>
      <c r="Y2308" s="229"/>
      <c r="Z2308" s="47" t="str">
        <f t="shared" si="261"/>
        <v/>
      </c>
      <c r="AA2308" s="47" t="str">
        <f t="shared" si="262"/>
        <v/>
      </c>
      <c r="AB2308" s="47" t="str">
        <f>IFERROR(IF(X2308="","",TEXT(X2308,"MMM")),"")</f>
        <v/>
      </c>
      <c r="AC2308" s="47" t="str">
        <f>IFERROR(IF(X2308="","",TEXT(X2308,"AAAA")),"")</f>
        <v/>
      </c>
      <c r="AD2308" s="165" t="str">
        <f t="shared" si="260"/>
        <v/>
      </c>
    </row>
    <row r="2309" spans="1:30" ht="15" customHeight="1" x14ac:dyDescent="0.25">
      <c r="A2309" s="102" t="s">
        <v>1906</v>
      </c>
      <c r="E2309" s="25" t="s">
        <v>2074</v>
      </c>
      <c r="F2309" s="25" t="s">
        <v>1546</v>
      </c>
      <c r="G2309" s="25" t="s">
        <v>11</v>
      </c>
      <c r="H2309" s="25" t="s">
        <v>1907</v>
      </c>
      <c r="I2309" s="25">
        <v>1</v>
      </c>
      <c r="J2309" s="25" t="s">
        <v>1151</v>
      </c>
      <c r="K2309" s="25" t="s">
        <v>1486</v>
      </c>
      <c r="N2309" s="48" t="s">
        <v>1164</v>
      </c>
      <c r="R2309" s="47" t="s">
        <v>1690</v>
      </c>
      <c r="S2309" s="217" t="s">
        <v>2545</v>
      </c>
      <c r="T2309" s="164">
        <v>493</v>
      </c>
      <c r="U2309" s="47" t="str">
        <f>IFERROR(INDEX('TAXA DE OCUP. RECUR.'!$F$1:$F$60, MATCH(T2309, 'TAXA DE OCUP. RECUR.'!$E$1:$E$60, 0)),"")</f>
        <v>MAND. TOS WHN(Q) - [493]</v>
      </c>
      <c r="V2309" s="217">
        <v>12.5</v>
      </c>
      <c r="X2309" s="229"/>
      <c r="Y2309" s="229"/>
      <c r="Z2309" s="47">
        <f t="shared" si="261"/>
        <v>1</v>
      </c>
      <c r="AA2309" s="47" t="str">
        <f t="shared" si="262"/>
        <v/>
      </c>
      <c r="AD2309" s="165" t="str">
        <f t="shared" si="260"/>
        <v/>
      </c>
    </row>
    <row r="2310" spans="1:30" ht="15" customHeight="1" x14ac:dyDescent="0.25">
      <c r="A2310" s="102" t="s">
        <v>1906</v>
      </c>
      <c r="E2310" s="25" t="s">
        <v>2074</v>
      </c>
      <c r="F2310" s="25" t="s">
        <v>1546</v>
      </c>
      <c r="G2310" s="25" t="s">
        <v>11</v>
      </c>
      <c r="H2310" s="25" t="s">
        <v>1907</v>
      </c>
      <c r="I2310" s="25">
        <v>1</v>
      </c>
      <c r="J2310" s="25" t="s">
        <v>1151</v>
      </c>
      <c r="K2310" s="25" t="s">
        <v>1486</v>
      </c>
      <c r="N2310" s="48" t="s">
        <v>1164</v>
      </c>
      <c r="R2310" s="47" t="s">
        <v>1690</v>
      </c>
      <c r="S2310" s="217" t="s">
        <v>2546</v>
      </c>
      <c r="T2310" s="164">
        <v>285</v>
      </c>
      <c r="U2310" s="47" t="str">
        <f>IFERROR(INDEX('TAXA DE OCUP. RECUR.'!$F$1:$F$60, MATCH(T2310, 'TAXA DE OCUP. RECUR.'!$E$1:$E$60, 0)),"")</f>
        <v>TORNO VERT. TITAN SC4000 - [285]</v>
      </c>
      <c r="V2310" s="217">
        <v>16</v>
      </c>
      <c r="X2310" s="229"/>
      <c r="Y2310" s="229"/>
      <c r="Z2310" s="47">
        <f t="shared" si="261"/>
        <v>1</v>
      </c>
      <c r="AA2310" s="47" t="str">
        <f t="shared" si="262"/>
        <v/>
      </c>
      <c r="AD2310" s="165" t="str">
        <f t="shared" si="260"/>
        <v/>
      </c>
    </row>
    <row r="2311" spans="1:30" ht="15" customHeight="1" x14ac:dyDescent="0.25">
      <c r="A2311" s="102" t="s">
        <v>1906</v>
      </c>
      <c r="E2311" s="25" t="s">
        <v>2074</v>
      </c>
      <c r="F2311" s="25" t="s">
        <v>1546</v>
      </c>
      <c r="G2311" s="25" t="s">
        <v>11</v>
      </c>
      <c r="H2311" s="25" t="s">
        <v>1907</v>
      </c>
      <c r="I2311" s="25">
        <v>1</v>
      </c>
      <c r="J2311" s="25" t="s">
        <v>1151</v>
      </c>
      <c r="K2311" s="25" t="s">
        <v>1486</v>
      </c>
      <c r="N2311" s="48" t="s">
        <v>1164</v>
      </c>
      <c r="R2311" s="47" t="s">
        <v>1690</v>
      </c>
      <c r="S2311" s="217" t="s">
        <v>2547</v>
      </c>
      <c r="T2311" s="164">
        <v>493</v>
      </c>
      <c r="U2311" s="47" t="str">
        <f>IFERROR(INDEX('TAXA DE OCUP. RECUR.'!$F$1:$F$60, MATCH(T2311, 'TAXA DE OCUP. RECUR.'!$E$1:$E$60, 0)),"")</f>
        <v>MAND. TOS WHN(Q) - [493]</v>
      </c>
      <c r="V2311" s="217">
        <v>19.25</v>
      </c>
      <c r="X2311" s="229"/>
      <c r="Y2311" s="229"/>
      <c r="Z2311" s="47">
        <f t="shared" si="261"/>
        <v>1</v>
      </c>
      <c r="AA2311" s="47" t="str">
        <f t="shared" si="262"/>
        <v/>
      </c>
      <c r="AD2311" s="165" t="str">
        <f t="shared" si="260"/>
        <v/>
      </c>
    </row>
    <row r="2312" spans="1:30" ht="15" customHeight="1" x14ac:dyDescent="0.25">
      <c r="A2312" s="102" t="s">
        <v>1906</v>
      </c>
      <c r="E2312" s="25" t="s">
        <v>2074</v>
      </c>
      <c r="F2312" s="25" t="s">
        <v>1546</v>
      </c>
      <c r="G2312" s="25" t="s">
        <v>11</v>
      </c>
      <c r="H2312" s="25" t="s">
        <v>1907</v>
      </c>
      <c r="I2312" s="25">
        <v>1</v>
      </c>
      <c r="J2312" s="25" t="s">
        <v>1151</v>
      </c>
      <c r="K2312" s="25" t="s">
        <v>1486</v>
      </c>
      <c r="N2312" s="48" t="s">
        <v>1164</v>
      </c>
      <c r="R2312" s="47" t="s">
        <v>1690</v>
      </c>
      <c r="S2312" s="217" t="s">
        <v>1440</v>
      </c>
      <c r="T2312" s="164">
        <v>74</v>
      </c>
      <c r="U2312" s="47" t="str">
        <f>IFERROR(INDEX('TAXA DE OCUP. RECUR.'!$F$1:$F$60, MATCH(T2312, 'TAXA DE OCUP. RECUR.'!$E$1:$E$60, 0)),"")</f>
        <v>MONTAGEM (PREPARADOR DE PEÇA)-74</v>
      </c>
      <c r="V2312" s="217">
        <v>1</v>
      </c>
      <c r="X2312" s="229"/>
      <c r="Y2312" s="229"/>
      <c r="Z2312" s="47">
        <f t="shared" si="261"/>
        <v>1</v>
      </c>
      <c r="AA2312" s="47" t="str">
        <f t="shared" si="262"/>
        <v/>
      </c>
      <c r="AD2312" s="165" t="str">
        <f t="shared" si="260"/>
        <v/>
      </c>
    </row>
    <row r="2313" spans="1:30" ht="15" customHeight="1" x14ac:dyDescent="0.25">
      <c r="A2313" s="102" t="s">
        <v>1906</v>
      </c>
      <c r="E2313" s="25" t="s">
        <v>2074</v>
      </c>
      <c r="F2313" s="25" t="s">
        <v>1546</v>
      </c>
      <c r="G2313" s="25" t="s">
        <v>11</v>
      </c>
      <c r="H2313" s="25" t="s">
        <v>1907</v>
      </c>
      <c r="I2313" s="25">
        <v>1</v>
      </c>
      <c r="J2313" s="25" t="s">
        <v>1151</v>
      </c>
      <c r="K2313" s="25" t="s">
        <v>1486</v>
      </c>
      <c r="N2313" s="48" t="s">
        <v>1164</v>
      </c>
      <c r="R2313" s="47" t="s">
        <v>158</v>
      </c>
      <c r="S2313" s="217" t="s">
        <v>158</v>
      </c>
      <c r="T2313" s="164">
        <v>2</v>
      </c>
      <c r="U2313" s="47" t="str">
        <f>IFERROR(INDEX('TAXA DE OCUP. RECUR.'!$F$1:$F$60, MATCH(T2313, 'TAXA DE OCUP. RECUR.'!$E$1:$E$60, 0)),"")</f>
        <v>EXPEDIÇÃO</v>
      </c>
      <c r="V2313" s="165">
        <v>1</v>
      </c>
      <c r="X2313" s="229" t="str">
        <f>_xlfn.XLOOKUP(H2313,'CARTEIRA GERAL - USI.'!J:J,'CARTEIRA GERAL - USI.'!O:O,"",0)</f>
        <v/>
      </c>
      <c r="Y2313" s="229"/>
      <c r="Z2313" s="47" t="str">
        <f t="shared" si="261"/>
        <v/>
      </c>
      <c r="AA2313" s="47" t="str">
        <f t="shared" si="262"/>
        <v/>
      </c>
      <c r="AB2313" s="47" t="str">
        <f>IFERROR(IF(X2313="","",TEXT(X2313,"MMM")),"")</f>
        <v/>
      </c>
      <c r="AC2313" s="47" t="str">
        <f>IFERROR(IF(X2313="","",TEXT(X2313,"AAAA")),"")</f>
        <v/>
      </c>
      <c r="AD2313" s="165" t="str">
        <f t="shared" si="260"/>
        <v/>
      </c>
    </row>
    <row r="2314" spans="1:30" ht="15" customHeight="1" x14ac:dyDescent="0.25">
      <c r="A2314" s="102" t="s">
        <v>1908</v>
      </c>
      <c r="E2314" s="25" t="s">
        <v>2074</v>
      </c>
      <c r="F2314" s="25" t="s">
        <v>1547</v>
      </c>
      <c r="G2314" s="25" t="s">
        <v>11</v>
      </c>
      <c r="H2314" s="25" t="s">
        <v>1909</v>
      </c>
      <c r="I2314" s="25">
        <v>1</v>
      </c>
      <c r="J2314" s="25" t="s">
        <v>1151</v>
      </c>
      <c r="K2314" s="25" t="s">
        <v>1486</v>
      </c>
      <c r="N2314" s="48" t="s">
        <v>1164</v>
      </c>
      <c r="R2314" s="47" t="s">
        <v>1687</v>
      </c>
      <c r="S2314" s="25" t="s">
        <v>1156</v>
      </c>
      <c r="T2314" s="25">
        <v>1</v>
      </c>
      <c r="U2314" s="47" t="str">
        <f>IFERROR(INDEX('TAXA DE OCUP. RECUR.'!$F$1:$F$60, MATCH(T2314, 'TAXA DE OCUP. RECUR.'!$E$1:$E$60, 0)),"")</f>
        <v>FUNDIÇÃO MORENO</v>
      </c>
      <c r="V2314" s="165">
        <v>1</v>
      </c>
      <c r="X2314" s="229" t="str">
        <f>_xlfn.XLOOKUP(H2314,'CARTEIRA GERAL - USI.'!J:J,'CARTEIRA GERAL - USI.'!N:N,"",0)</f>
        <v/>
      </c>
      <c r="Y2314" s="229"/>
      <c r="Z2314" s="47" t="str">
        <f t="shared" si="261"/>
        <v/>
      </c>
      <c r="AA2314" s="47" t="str">
        <f t="shared" si="262"/>
        <v/>
      </c>
      <c r="AB2314" s="47" t="str">
        <f>IFERROR(IF(X2314="","",TEXT(X2314,"MMM")),"")</f>
        <v/>
      </c>
      <c r="AC2314" s="47" t="str">
        <f>IFERROR(IF(X2314="","",TEXT(X2314,"AAAA")),"")</f>
        <v/>
      </c>
      <c r="AD2314" s="165" t="str">
        <f t="shared" si="260"/>
        <v/>
      </c>
    </row>
    <row r="2315" spans="1:30" ht="15" customHeight="1" x14ac:dyDescent="0.25">
      <c r="A2315" s="102" t="s">
        <v>1908</v>
      </c>
      <c r="E2315" s="25" t="s">
        <v>2074</v>
      </c>
      <c r="F2315" s="25" t="s">
        <v>1547</v>
      </c>
      <c r="G2315" s="25" t="s">
        <v>11</v>
      </c>
      <c r="H2315" s="25" t="s">
        <v>1909</v>
      </c>
      <c r="I2315" s="25">
        <v>1</v>
      </c>
      <c r="J2315" s="25" t="s">
        <v>1151</v>
      </c>
      <c r="K2315" s="25" t="s">
        <v>1486</v>
      </c>
      <c r="N2315" s="48" t="s">
        <v>1164</v>
      </c>
      <c r="R2315" s="47" t="s">
        <v>1690</v>
      </c>
      <c r="S2315" s="25" t="s">
        <v>2546</v>
      </c>
      <c r="T2315" s="25">
        <v>124</v>
      </c>
      <c r="U2315" s="47" t="str">
        <f>IFERROR(INDEX('TAXA DE OCUP. RECUR.'!$F$1:$F$60, MATCH(T2315, 'TAXA DE OCUP. RECUR.'!$E$1:$E$60, 0)),"")</f>
        <v>TORNO VERT. WEBSTER BENNETT - [124]</v>
      </c>
      <c r="V2315" s="165">
        <v>11</v>
      </c>
      <c r="X2315" s="229"/>
      <c r="Y2315" s="229"/>
      <c r="Z2315" s="47">
        <f t="shared" si="261"/>
        <v>1</v>
      </c>
      <c r="AA2315" s="47" t="str">
        <f t="shared" si="262"/>
        <v/>
      </c>
      <c r="AD2315" s="165" t="str">
        <f t="shared" si="260"/>
        <v/>
      </c>
    </row>
    <row r="2316" spans="1:30" ht="15" customHeight="1" x14ac:dyDescent="0.25">
      <c r="A2316" s="102" t="s">
        <v>1908</v>
      </c>
      <c r="E2316" s="25" t="s">
        <v>2074</v>
      </c>
      <c r="F2316" s="25" t="s">
        <v>1547</v>
      </c>
      <c r="G2316" s="25" t="s">
        <v>11</v>
      </c>
      <c r="H2316" s="25" t="s">
        <v>1909</v>
      </c>
      <c r="I2316" s="25">
        <v>1</v>
      </c>
      <c r="J2316" s="25" t="s">
        <v>1151</v>
      </c>
      <c r="K2316" s="25" t="s">
        <v>1486</v>
      </c>
      <c r="N2316" s="48" t="s">
        <v>1164</v>
      </c>
      <c r="R2316" s="47" t="s">
        <v>1690</v>
      </c>
      <c r="S2316" s="25" t="s">
        <v>2548</v>
      </c>
      <c r="T2316" s="25">
        <v>433</v>
      </c>
      <c r="U2316" s="47" t="str">
        <f>IFERROR(INDEX('TAXA DE OCUP. RECUR.'!$F$1:$F$60, MATCH(T2316, 'TAXA DE OCUP. RECUR.'!$E$1:$E$60, 0)),"")</f>
        <v>MANDRILH. SCHARMANM FB-125 - [433]</v>
      </c>
      <c r="V2316" s="165">
        <v>13.5</v>
      </c>
      <c r="X2316" s="229"/>
      <c r="Y2316" s="229"/>
      <c r="Z2316" s="47">
        <f t="shared" si="261"/>
        <v>1</v>
      </c>
      <c r="AA2316" s="47" t="str">
        <f t="shared" si="262"/>
        <v/>
      </c>
      <c r="AD2316" s="165" t="str">
        <f t="shared" si="260"/>
        <v/>
      </c>
    </row>
    <row r="2317" spans="1:30" ht="15" customHeight="1" x14ac:dyDescent="0.25">
      <c r="A2317" s="102" t="s">
        <v>1908</v>
      </c>
      <c r="E2317" s="25" t="s">
        <v>2074</v>
      </c>
      <c r="F2317" s="25" t="s">
        <v>1547</v>
      </c>
      <c r="G2317" s="25" t="s">
        <v>11</v>
      </c>
      <c r="H2317" s="25" t="s">
        <v>1909</v>
      </c>
      <c r="I2317" s="25">
        <v>1</v>
      </c>
      <c r="J2317" s="25" t="s">
        <v>1151</v>
      </c>
      <c r="K2317" s="25" t="s">
        <v>1486</v>
      </c>
      <c r="N2317" s="48" t="s">
        <v>1164</v>
      </c>
      <c r="R2317" s="47" t="s">
        <v>1690</v>
      </c>
      <c r="S2317" s="25" t="s">
        <v>1440</v>
      </c>
      <c r="T2317" s="164">
        <v>74</v>
      </c>
      <c r="U2317" s="47" t="str">
        <f>IFERROR(INDEX('TAXA DE OCUP. RECUR.'!$F$1:$F$60, MATCH(T2317, 'TAXA DE OCUP. RECUR.'!$E$1:$E$60, 0)),"")</f>
        <v>MONTAGEM (PREPARADOR DE PEÇA)-74</v>
      </c>
      <c r="V2317" s="217">
        <v>0.5</v>
      </c>
      <c r="X2317" s="229"/>
      <c r="Y2317" s="229"/>
      <c r="Z2317" s="47">
        <f t="shared" si="261"/>
        <v>1</v>
      </c>
      <c r="AA2317" s="47" t="str">
        <f t="shared" si="262"/>
        <v/>
      </c>
      <c r="AD2317" s="165" t="str">
        <f t="shared" si="260"/>
        <v/>
      </c>
    </row>
    <row r="2318" spans="1:30" ht="15" customHeight="1" x14ac:dyDescent="0.25">
      <c r="A2318" s="102" t="s">
        <v>1908</v>
      </c>
      <c r="E2318" s="25" t="s">
        <v>2074</v>
      </c>
      <c r="F2318" s="25" t="s">
        <v>1547</v>
      </c>
      <c r="G2318" s="25" t="s">
        <v>11</v>
      </c>
      <c r="H2318" s="25" t="s">
        <v>1909</v>
      </c>
      <c r="I2318" s="25">
        <v>1</v>
      </c>
      <c r="J2318" s="25" t="s">
        <v>1151</v>
      </c>
      <c r="K2318" s="25" t="s">
        <v>1486</v>
      </c>
      <c r="N2318" s="48" t="s">
        <v>1164</v>
      </c>
      <c r="R2318" s="47" t="s">
        <v>158</v>
      </c>
      <c r="S2318" s="217" t="s">
        <v>158</v>
      </c>
      <c r="T2318" s="25">
        <v>2</v>
      </c>
      <c r="U2318" s="47" t="str">
        <f>IFERROR(INDEX('TAXA DE OCUP. RECUR.'!$F$1:$F$60, MATCH(T2318, 'TAXA DE OCUP. RECUR.'!$E$1:$E$60, 0)),"")</f>
        <v>EXPEDIÇÃO</v>
      </c>
      <c r="V2318" s="165">
        <v>1</v>
      </c>
      <c r="X2318" s="229" t="str">
        <f>_xlfn.XLOOKUP(H2318,'CARTEIRA GERAL - USI.'!J:J,'CARTEIRA GERAL - USI.'!O:O,"",0)</f>
        <v/>
      </c>
      <c r="Y2318" s="229"/>
      <c r="Z2318" s="47" t="str">
        <f t="shared" si="261"/>
        <v/>
      </c>
      <c r="AA2318" s="47" t="str">
        <f t="shared" si="262"/>
        <v/>
      </c>
      <c r="AB2318" s="47" t="str">
        <f>IFERROR(IF(X2318="","",TEXT(X2318,"MMM")),"")</f>
        <v/>
      </c>
      <c r="AC2318" s="47" t="str">
        <f>IFERROR(IF(X2318="","",TEXT(X2318,"AAAA")),"")</f>
        <v/>
      </c>
      <c r="AD2318" s="165" t="str">
        <f t="shared" si="260"/>
        <v/>
      </c>
    </row>
    <row r="2319" spans="1:30" ht="15" customHeight="1" x14ac:dyDescent="0.25">
      <c r="A2319" s="102" t="s">
        <v>1908</v>
      </c>
      <c r="E2319" s="25" t="s">
        <v>2074</v>
      </c>
      <c r="F2319" s="25" t="s">
        <v>1547</v>
      </c>
      <c r="G2319" s="25" t="s">
        <v>11</v>
      </c>
      <c r="H2319" s="25" t="s">
        <v>1909</v>
      </c>
      <c r="I2319" s="25">
        <v>1</v>
      </c>
      <c r="J2319" s="25" t="s">
        <v>1151</v>
      </c>
      <c r="K2319" s="25" t="s">
        <v>1486</v>
      </c>
      <c r="M2319" s="25"/>
      <c r="N2319" s="48" t="s">
        <v>1164</v>
      </c>
      <c r="O2319" s="25"/>
      <c r="R2319" s="25" t="s">
        <v>1687</v>
      </c>
      <c r="S2319" s="25" t="s">
        <v>1156</v>
      </c>
      <c r="T2319" s="16">
        <v>1</v>
      </c>
      <c r="U2319" s="47" t="str">
        <f>IFERROR(INDEX('TAXA DE OCUP. RECUR.'!$F$1:$F$60, MATCH(T2319, 'TAXA DE OCUP. RECUR.'!$E$1:$E$60, 0)),"")</f>
        <v>FUNDIÇÃO MORENO</v>
      </c>
      <c r="V2319" s="165">
        <v>1</v>
      </c>
      <c r="X2319" s="229" t="str">
        <f>_xlfn.XLOOKUP(H2319,'CARTEIRA GERAL - USI.'!J:J,'CARTEIRA GERAL - USI.'!N:N,"",0)</f>
        <v/>
      </c>
      <c r="Y2319" s="229"/>
      <c r="Z2319" s="47" t="str">
        <f t="shared" si="261"/>
        <v/>
      </c>
      <c r="AA2319" s="47" t="str">
        <f t="shared" si="262"/>
        <v/>
      </c>
      <c r="AB2319" s="47" t="str">
        <f>IFERROR(IF(X2319="","",TEXT(X2319,"MMM")),"")</f>
        <v/>
      </c>
      <c r="AC2319" s="47" t="str">
        <f>IFERROR(IF(X2319="","",TEXT(X2319,"AAAA")),"")</f>
        <v/>
      </c>
      <c r="AD2319" s="165" t="str">
        <f t="shared" si="260"/>
        <v/>
      </c>
    </row>
    <row r="2320" spans="1:30" ht="15" customHeight="1" x14ac:dyDescent="0.25">
      <c r="A2320" s="102" t="s">
        <v>1910</v>
      </c>
      <c r="E2320" s="25" t="s">
        <v>2074</v>
      </c>
      <c r="F2320" s="25" t="s">
        <v>1548</v>
      </c>
      <c r="G2320" s="25" t="s">
        <v>11</v>
      </c>
      <c r="H2320" s="25" t="s">
        <v>1911</v>
      </c>
      <c r="I2320" s="25">
        <v>1</v>
      </c>
      <c r="J2320" s="25" t="s">
        <v>1151</v>
      </c>
      <c r="K2320" s="25" t="s">
        <v>1486</v>
      </c>
      <c r="M2320" s="25"/>
      <c r="N2320" s="48" t="s">
        <v>1164</v>
      </c>
      <c r="O2320" s="25"/>
      <c r="R2320" s="25" t="s">
        <v>1690</v>
      </c>
      <c r="S2320" s="25" t="s">
        <v>2549</v>
      </c>
      <c r="T2320" s="16">
        <v>112</v>
      </c>
      <c r="U2320" s="47" t="str">
        <f>IFERROR(INDEX('TAXA DE OCUP. RECUR.'!$F$1:$F$60, MATCH(T2320, 'TAXA DE OCUP. RECUR.'!$E$1:$E$60, 0)),"")</f>
        <v>FURADEIRA RADIAL  HCP - [112]</v>
      </c>
      <c r="V2320" s="16">
        <v>2</v>
      </c>
      <c r="X2320" s="229"/>
      <c r="Y2320" s="229"/>
      <c r="Z2320" s="47">
        <f t="shared" si="261"/>
        <v>1</v>
      </c>
      <c r="AA2320" s="47" t="str">
        <f t="shared" si="262"/>
        <v/>
      </c>
      <c r="AD2320" s="165" t="str">
        <f t="shared" si="260"/>
        <v/>
      </c>
    </row>
    <row r="2321" spans="1:30" ht="15" customHeight="1" x14ac:dyDescent="0.25">
      <c r="A2321" s="102" t="s">
        <v>1910</v>
      </c>
      <c r="E2321" s="25" t="s">
        <v>2074</v>
      </c>
      <c r="F2321" s="25" t="s">
        <v>1548</v>
      </c>
      <c r="G2321" s="25" t="s">
        <v>11</v>
      </c>
      <c r="H2321" s="25" t="s">
        <v>1911</v>
      </c>
      <c r="I2321" s="25">
        <v>1</v>
      </c>
      <c r="J2321" s="25" t="s">
        <v>1151</v>
      </c>
      <c r="K2321" s="25" t="s">
        <v>1486</v>
      </c>
      <c r="M2321" s="25"/>
      <c r="N2321" s="48" t="s">
        <v>1164</v>
      </c>
      <c r="O2321" s="25"/>
      <c r="R2321" s="25" t="s">
        <v>1690</v>
      </c>
      <c r="S2321" s="25" t="s">
        <v>2546</v>
      </c>
      <c r="T2321" s="16">
        <v>124</v>
      </c>
      <c r="U2321" s="47" t="str">
        <f>IFERROR(INDEX('TAXA DE OCUP. RECUR.'!$F$1:$F$60, MATCH(T2321, 'TAXA DE OCUP. RECUR.'!$E$1:$E$60, 0)),"")</f>
        <v>TORNO VERT. WEBSTER BENNETT - [124]</v>
      </c>
      <c r="V2321" s="16">
        <v>12.15</v>
      </c>
      <c r="X2321" s="229"/>
      <c r="Y2321" s="229"/>
      <c r="Z2321" s="47">
        <f t="shared" si="261"/>
        <v>1</v>
      </c>
      <c r="AA2321" s="47" t="str">
        <f t="shared" si="262"/>
        <v/>
      </c>
      <c r="AD2321" s="165" t="str">
        <f t="shared" si="260"/>
        <v/>
      </c>
    </row>
    <row r="2322" spans="1:30" ht="15" customHeight="1" x14ac:dyDescent="0.25">
      <c r="A2322" s="102" t="s">
        <v>1910</v>
      </c>
      <c r="E2322" s="25" t="s">
        <v>2074</v>
      </c>
      <c r="F2322" s="25" t="s">
        <v>1548</v>
      </c>
      <c r="G2322" s="25" t="s">
        <v>11</v>
      </c>
      <c r="H2322" s="25" t="s">
        <v>1911</v>
      </c>
      <c r="I2322" s="25">
        <v>1</v>
      </c>
      <c r="J2322" s="25" t="s">
        <v>1151</v>
      </c>
      <c r="K2322" s="25" t="s">
        <v>1486</v>
      </c>
      <c r="M2322" s="25"/>
      <c r="N2322" s="48" t="s">
        <v>1164</v>
      </c>
      <c r="O2322" s="25"/>
      <c r="R2322" s="25" t="s">
        <v>1690</v>
      </c>
      <c r="S2322" s="25" t="s">
        <v>2550</v>
      </c>
      <c r="T2322" s="16">
        <v>433</v>
      </c>
      <c r="U2322" s="47" t="str">
        <f>IFERROR(INDEX('TAXA DE OCUP. RECUR.'!$F$1:$F$60, MATCH(T2322, 'TAXA DE OCUP. RECUR.'!$E$1:$E$60, 0)),"")</f>
        <v>MANDRILH. SCHARMANM FB-125 - [433]</v>
      </c>
      <c r="V2322" s="16">
        <v>6.5</v>
      </c>
      <c r="X2322" s="229"/>
      <c r="Y2322" s="229"/>
      <c r="Z2322" s="47">
        <f t="shared" si="261"/>
        <v>1</v>
      </c>
      <c r="AA2322" s="47" t="str">
        <f t="shared" si="262"/>
        <v/>
      </c>
      <c r="AD2322" s="165" t="str">
        <f t="shared" si="260"/>
        <v/>
      </c>
    </row>
    <row r="2323" spans="1:30" ht="15" customHeight="1" x14ac:dyDescent="0.25">
      <c r="A2323" s="102" t="s">
        <v>1910</v>
      </c>
      <c r="E2323" s="25" t="s">
        <v>2074</v>
      </c>
      <c r="F2323" s="25" t="s">
        <v>1548</v>
      </c>
      <c r="G2323" s="25" t="s">
        <v>11</v>
      </c>
      <c r="H2323" s="25" t="s">
        <v>1911</v>
      </c>
      <c r="I2323" s="25">
        <v>1</v>
      </c>
      <c r="J2323" s="25" t="s">
        <v>1151</v>
      </c>
      <c r="K2323" s="25" t="s">
        <v>1486</v>
      </c>
      <c r="M2323" s="25"/>
      <c r="N2323" s="48" t="s">
        <v>1164</v>
      </c>
      <c r="O2323" s="25"/>
      <c r="R2323" s="25" t="s">
        <v>1690</v>
      </c>
      <c r="S2323" s="25" t="s">
        <v>1440</v>
      </c>
      <c r="T2323" s="164">
        <v>74</v>
      </c>
      <c r="U2323" s="47" t="str">
        <f>IFERROR(INDEX('TAXA DE OCUP. RECUR.'!$F$1:$F$60, MATCH(T2323, 'TAXA DE OCUP. RECUR.'!$E$1:$E$60, 0)),"")</f>
        <v>MONTAGEM (PREPARADOR DE PEÇA)-74</v>
      </c>
      <c r="V2323" s="16">
        <v>0.5</v>
      </c>
      <c r="X2323" s="229"/>
      <c r="Y2323" s="229"/>
      <c r="Z2323" s="47">
        <f t="shared" si="261"/>
        <v>1</v>
      </c>
      <c r="AA2323" s="47" t="str">
        <f t="shared" si="262"/>
        <v/>
      </c>
      <c r="AD2323" s="165" t="str">
        <f t="shared" si="260"/>
        <v/>
      </c>
    </row>
    <row r="2324" spans="1:30" ht="15" customHeight="1" x14ac:dyDescent="0.25">
      <c r="A2324" s="102" t="s">
        <v>1910</v>
      </c>
      <c r="E2324" s="25" t="s">
        <v>2074</v>
      </c>
      <c r="F2324" s="25" t="s">
        <v>1548</v>
      </c>
      <c r="G2324" s="25" t="s">
        <v>11</v>
      </c>
      <c r="H2324" s="25" t="s">
        <v>1911</v>
      </c>
      <c r="I2324" s="25">
        <v>1</v>
      </c>
      <c r="J2324" s="25" t="s">
        <v>1151</v>
      </c>
      <c r="K2324" s="25" t="s">
        <v>1486</v>
      </c>
      <c r="M2324" s="25"/>
      <c r="N2324" s="48" t="s">
        <v>1164</v>
      </c>
      <c r="O2324" s="25"/>
      <c r="R2324" s="25" t="s">
        <v>158</v>
      </c>
      <c r="S2324" s="25" t="s">
        <v>158</v>
      </c>
      <c r="T2324" s="16">
        <v>2</v>
      </c>
      <c r="U2324" s="47" t="str">
        <f>IFERROR(INDEX('TAXA DE OCUP. RECUR.'!$F$1:$F$60, MATCH(T2324, 'TAXA DE OCUP. RECUR.'!$E$1:$E$60, 0)),"")</f>
        <v>EXPEDIÇÃO</v>
      </c>
      <c r="V2324" s="165">
        <v>1</v>
      </c>
      <c r="X2324" s="229" t="str">
        <f>_xlfn.XLOOKUP(H2324,'CARTEIRA GERAL - USI.'!J:J,'CARTEIRA GERAL - USI.'!O:O,"",0)</f>
        <v/>
      </c>
      <c r="Y2324" s="229"/>
      <c r="Z2324" s="47" t="str">
        <f t="shared" si="261"/>
        <v/>
      </c>
      <c r="AA2324" s="47" t="str">
        <f t="shared" si="262"/>
        <v/>
      </c>
      <c r="AB2324" s="47" t="str">
        <f>IFERROR(IF(X2324="","",TEXT(X2324,"MMM")),"")</f>
        <v/>
      </c>
      <c r="AC2324" s="47" t="str">
        <f>IFERROR(IF(X2324="","",TEXT(X2324,"AAAA")),"")</f>
        <v/>
      </c>
      <c r="AD2324" s="165" t="str">
        <f t="shared" si="260"/>
        <v/>
      </c>
    </row>
    <row r="2325" spans="1:30" ht="15" customHeight="1" x14ac:dyDescent="0.25">
      <c r="A2325" s="102" t="s">
        <v>1910</v>
      </c>
      <c r="E2325" s="25" t="s">
        <v>2074</v>
      </c>
      <c r="F2325" s="25" t="s">
        <v>1548</v>
      </c>
      <c r="G2325" s="25" t="s">
        <v>11</v>
      </c>
      <c r="H2325" s="25" t="s">
        <v>1911</v>
      </c>
      <c r="I2325" s="25">
        <v>1</v>
      </c>
      <c r="J2325" s="25" t="s">
        <v>1151</v>
      </c>
      <c r="K2325" s="25" t="s">
        <v>1486</v>
      </c>
      <c r="M2325" s="25"/>
      <c r="N2325" s="48" t="s">
        <v>1164</v>
      </c>
      <c r="O2325" s="25"/>
      <c r="R2325" s="25" t="s">
        <v>1687</v>
      </c>
      <c r="S2325" s="25" t="s">
        <v>1156</v>
      </c>
      <c r="T2325" s="16">
        <v>1</v>
      </c>
      <c r="U2325" s="47" t="str">
        <f>IFERROR(INDEX('TAXA DE OCUP. RECUR.'!$F$1:$F$60, MATCH(T2325, 'TAXA DE OCUP. RECUR.'!$E$1:$E$60, 0)),"")</f>
        <v>FUNDIÇÃO MORENO</v>
      </c>
      <c r="V2325" s="165">
        <v>1</v>
      </c>
      <c r="X2325" s="229" t="str">
        <f>_xlfn.XLOOKUP(H2325,'CARTEIRA GERAL - USI.'!J:J,'CARTEIRA GERAL - USI.'!N:N,"",0)</f>
        <v/>
      </c>
      <c r="Y2325" s="229"/>
      <c r="Z2325" s="47" t="str">
        <f t="shared" si="261"/>
        <v/>
      </c>
      <c r="AA2325" s="47" t="str">
        <f t="shared" si="262"/>
        <v/>
      </c>
      <c r="AB2325" s="47" t="str">
        <f>IFERROR(IF(X2325="","",TEXT(X2325,"MMM")),"")</f>
        <v/>
      </c>
      <c r="AC2325" s="47" t="str">
        <f>IFERROR(IF(X2325="","",TEXT(X2325,"AAAA")),"")</f>
        <v/>
      </c>
      <c r="AD2325" s="165" t="str">
        <f t="shared" si="260"/>
        <v/>
      </c>
    </row>
    <row r="2326" spans="1:30" ht="15" customHeight="1" x14ac:dyDescent="0.25">
      <c r="A2326" s="102" t="s">
        <v>1912</v>
      </c>
      <c r="E2326" s="25" t="s">
        <v>2074</v>
      </c>
      <c r="F2326" s="25" t="s">
        <v>1548</v>
      </c>
      <c r="G2326" s="25" t="s">
        <v>11</v>
      </c>
      <c r="H2326" s="25" t="s">
        <v>1911</v>
      </c>
      <c r="I2326" s="25">
        <v>1</v>
      </c>
      <c r="J2326" s="25" t="s">
        <v>1151</v>
      </c>
      <c r="K2326" s="25" t="s">
        <v>1486</v>
      </c>
      <c r="M2326" s="25"/>
      <c r="N2326" s="48" t="s">
        <v>1164</v>
      </c>
      <c r="O2326" s="25"/>
      <c r="R2326" s="25" t="s">
        <v>1690</v>
      </c>
      <c r="S2326" s="25" t="s">
        <v>2549</v>
      </c>
      <c r="T2326" s="16">
        <v>112</v>
      </c>
      <c r="U2326" s="47" t="str">
        <f>IFERROR(INDEX('TAXA DE OCUP. RECUR.'!$F$1:$F$60, MATCH(T2326, 'TAXA DE OCUP. RECUR.'!$E$1:$E$60, 0)),"")</f>
        <v>FURADEIRA RADIAL  HCP - [112]</v>
      </c>
      <c r="V2326" s="16">
        <v>2</v>
      </c>
      <c r="X2326" s="229"/>
      <c r="Y2326" s="229"/>
      <c r="Z2326" s="47">
        <f t="shared" si="261"/>
        <v>1</v>
      </c>
      <c r="AA2326" s="47" t="str">
        <f t="shared" si="262"/>
        <v/>
      </c>
      <c r="AD2326" s="165" t="str">
        <f t="shared" si="260"/>
        <v/>
      </c>
    </row>
    <row r="2327" spans="1:30" ht="15" customHeight="1" x14ac:dyDescent="0.25">
      <c r="A2327" s="102" t="s">
        <v>1912</v>
      </c>
      <c r="E2327" s="25" t="s">
        <v>2074</v>
      </c>
      <c r="F2327" s="25" t="s">
        <v>1548</v>
      </c>
      <c r="G2327" s="25" t="s">
        <v>11</v>
      </c>
      <c r="H2327" s="25" t="s">
        <v>1911</v>
      </c>
      <c r="I2327" s="25">
        <v>1</v>
      </c>
      <c r="J2327" s="25" t="s">
        <v>1151</v>
      </c>
      <c r="K2327" s="25" t="s">
        <v>1486</v>
      </c>
      <c r="M2327" s="25"/>
      <c r="N2327" s="48" t="s">
        <v>1164</v>
      </c>
      <c r="O2327" s="25"/>
      <c r="R2327" s="25" t="s">
        <v>1690</v>
      </c>
      <c r="S2327" s="25" t="s">
        <v>2546</v>
      </c>
      <c r="T2327" s="16">
        <v>124</v>
      </c>
      <c r="U2327" s="47" t="str">
        <f>IFERROR(INDEX('TAXA DE OCUP. RECUR.'!$F$1:$F$60, MATCH(T2327, 'TAXA DE OCUP. RECUR.'!$E$1:$E$60, 0)),"")</f>
        <v>TORNO VERT. WEBSTER BENNETT - [124]</v>
      </c>
      <c r="V2327" s="16">
        <v>12.15</v>
      </c>
      <c r="X2327" s="229"/>
      <c r="Y2327" s="229"/>
      <c r="Z2327" s="47">
        <f t="shared" si="261"/>
        <v>1</v>
      </c>
      <c r="AA2327" s="47" t="str">
        <f t="shared" si="262"/>
        <v/>
      </c>
      <c r="AD2327" s="165" t="str">
        <f t="shared" si="260"/>
        <v/>
      </c>
    </row>
    <row r="2328" spans="1:30" ht="15" customHeight="1" x14ac:dyDescent="0.25">
      <c r="A2328" s="102" t="s">
        <v>1912</v>
      </c>
      <c r="E2328" s="25" t="s">
        <v>2074</v>
      </c>
      <c r="F2328" s="25" t="s">
        <v>1548</v>
      </c>
      <c r="G2328" s="25" t="s">
        <v>11</v>
      </c>
      <c r="H2328" s="25" t="s">
        <v>1911</v>
      </c>
      <c r="I2328" s="25">
        <v>1</v>
      </c>
      <c r="J2328" s="25" t="s">
        <v>1151</v>
      </c>
      <c r="K2328" s="25" t="s">
        <v>1486</v>
      </c>
      <c r="M2328" s="25"/>
      <c r="N2328" s="48" t="s">
        <v>1164</v>
      </c>
      <c r="O2328" s="25"/>
      <c r="R2328" s="25" t="s">
        <v>1690</v>
      </c>
      <c r="S2328" s="25" t="s">
        <v>2550</v>
      </c>
      <c r="T2328" s="16">
        <v>433</v>
      </c>
      <c r="U2328" s="47" t="str">
        <f>IFERROR(INDEX('TAXA DE OCUP. RECUR.'!$F$1:$F$60, MATCH(T2328, 'TAXA DE OCUP. RECUR.'!$E$1:$E$60, 0)),"")</f>
        <v>MANDRILH. SCHARMANM FB-125 - [433]</v>
      </c>
      <c r="V2328" s="16">
        <v>6.5</v>
      </c>
      <c r="X2328" s="229"/>
      <c r="Y2328" s="229"/>
      <c r="Z2328" s="47">
        <f t="shared" si="261"/>
        <v>1</v>
      </c>
      <c r="AA2328" s="47" t="str">
        <f t="shared" si="262"/>
        <v/>
      </c>
      <c r="AD2328" s="165" t="str">
        <f t="shared" si="260"/>
        <v/>
      </c>
    </row>
    <row r="2329" spans="1:30" ht="15" customHeight="1" x14ac:dyDescent="0.25">
      <c r="A2329" s="102" t="s">
        <v>1912</v>
      </c>
      <c r="E2329" s="25" t="s">
        <v>2074</v>
      </c>
      <c r="F2329" s="25" t="s">
        <v>1548</v>
      </c>
      <c r="G2329" s="25" t="s">
        <v>11</v>
      </c>
      <c r="H2329" s="25" t="s">
        <v>1911</v>
      </c>
      <c r="I2329" s="25">
        <v>1</v>
      </c>
      <c r="J2329" s="25" t="s">
        <v>1151</v>
      </c>
      <c r="K2329" s="25" t="s">
        <v>1486</v>
      </c>
      <c r="M2329" s="25"/>
      <c r="N2329" s="48" t="s">
        <v>1164</v>
      </c>
      <c r="O2329" s="25"/>
      <c r="R2329" s="25" t="s">
        <v>1690</v>
      </c>
      <c r="S2329" s="25" t="s">
        <v>1440</v>
      </c>
      <c r="T2329" s="164">
        <v>74</v>
      </c>
      <c r="U2329" s="47" t="str">
        <f>IFERROR(INDEX('TAXA DE OCUP. RECUR.'!$F$1:$F$60, MATCH(T2329, 'TAXA DE OCUP. RECUR.'!$E$1:$E$60, 0)),"")</f>
        <v>MONTAGEM (PREPARADOR DE PEÇA)-74</v>
      </c>
      <c r="V2329" s="16">
        <v>0.5</v>
      </c>
      <c r="X2329" s="229"/>
      <c r="Y2329" s="229"/>
      <c r="Z2329" s="47">
        <f t="shared" si="261"/>
        <v>1</v>
      </c>
      <c r="AA2329" s="47" t="str">
        <f t="shared" si="262"/>
        <v/>
      </c>
      <c r="AD2329" s="165" t="str">
        <f t="shared" si="260"/>
        <v/>
      </c>
    </row>
    <row r="2330" spans="1:30" ht="15" customHeight="1" x14ac:dyDescent="0.25">
      <c r="A2330" s="102" t="s">
        <v>1912</v>
      </c>
      <c r="E2330" s="25" t="s">
        <v>2074</v>
      </c>
      <c r="F2330" s="25" t="s">
        <v>1548</v>
      </c>
      <c r="G2330" s="25" t="s">
        <v>11</v>
      </c>
      <c r="H2330" s="25" t="s">
        <v>1911</v>
      </c>
      <c r="I2330" s="25">
        <v>1</v>
      </c>
      <c r="J2330" s="25" t="s">
        <v>1151</v>
      </c>
      <c r="K2330" s="25" t="s">
        <v>1486</v>
      </c>
      <c r="M2330" s="25"/>
      <c r="N2330" s="48" t="s">
        <v>1164</v>
      </c>
      <c r="O2330" s="25"/>
      <c r="R2330" s="25" t="s">
        <v>158</v>
      </c>
      <c r="S2330" s="25" t="s">
        <v>158</v>
      </c>
      <c r="T2330" s="16">
        <v>2</v>
      </c>
      <c r="U2330" s="47" t="str">
        <f>IFERROR(INDEX('TAXA DE OCUP. RECUR.'!$F$1:$F$60, MATCH(T2330, 'TAXA DE OCUP. RECUR.'!$E$1:$E$60, 0)),"")</f>
        <v>EXPEDIÇÃO</v>
      </c>
      <c r="V2330" s="165">
        <v>1</v>
      </c>
      <c r="X2330" s="229" t="str">
        <f>_xlfn.XLOOKUP(H2330,'CARTEIRA GERAL - USI.'!J:J,'CARTEIRA GERAL - USI.'!O:O,"",0)</f>
        <v/>
      </c>
      <c r="Y2330" s="229"/>
      <c r="Z2330" s="47" t="str">
        <f t="shared" si="261"/>
        <v/>
      </c>
      <c r="AA2330" s="47" t="str">
        <f t="shared" si="262"/>
        <v/>
      </c>
      <c r="AB2330" s="47" t="str">
        <f>IFERROR(IF(X2330="","",TEXT(X2330,"MMM")),"")</f>
        <v/>
      </c>
      <c r="AC2330" s="47" t="str">
        <f>IFERROR(IF(X2330="","",TEXT(X2330,"AAAA")),"")</f>
        <v/>
      </c>
      <c r="AD2330" s="165" t="str">
        <f t="shared" si="260"/>
        <v/>
      </c>
    </row>
    <row r="2331" spans="1:30" ht="15" customHeight="1" x14ac:dyDescent="0.25">
      <c r="A2331" s="102" t="s">
        <v>1912</v>
      </c>
      <c r="E2331" s="25" t="s">
        <v>2074</v>
      </c>
      <c r="F2331" s="25" t="s">
        <v>1548</v>
      </c>
      <c r="G2331" s="25" t="s">
        <v>11</v>
      </c>
      <c r="H2331" s="25" t="s">
        <v>1911</v>
      </c>
      <c r="I2331" s="25">
        <v>1</v>
      </c>
      <c r="J2331" s="25" t="s">
        <v>1151</v>
      </c>
      <c r="K2331" s="25" t="s">
        <v>1486</v>
      </c>
      <c r="M2331" s="25"/>
      <c r="N2331" s="48" t="s">
        <v>1164</v>
      </c>
      <c r="O2331" s="25"/>
      <c r="R2331" s="25" t="s">
        <v>1687</v>
      </c>
      <c r="S2331" s="25" t="s">
        <v>1156</v>
      </c>
      <c r="T2331" s="16">
        <v>1</v>
      </c>
      <c r="U2331" s="47" t="str">
        <f>IFERROR(INDEX('TAXA DE OCUP. RECUR.'!$F$1:$F$60, MATCH(T2331, 'TAXA DE OCUP. RECUR.'!$E$1:$E$60, 0)),"")</f>
        <v>FUNDIÇÃO MORENO</v>
      </c>
      <c r="V2331" s="165">
        <v>1</v>
      </c>
      <c r="X2331" s="229" t="str">
        <f>_xlfn.XLOOKUP(H2331,'CARTEIRA GERAL - USI.'!J:J,'CARTEIRA GERAL - USI.'!N:N,"",0)</f>
        <v/>
      </c>
      <c r="Y2331" s="229"/>
      <c r="Z2331" s="47" t="str">
        <f t="shared" si="261"/>
        <v/>
      </c>
      <c r="AA2331" s="47" t="str">
        <f t="shared" si="262"/>
        <v/>
      </c>
      <c r="AB2331" s="47" t="str">
        <f>IFERROR(IF(X2331="","",TEXT(X2331,"MMM")),"")</f>
        <v/>
      </c>
      <c r="AC2331" s="47" t="str">
        <f>IFERROR(IF(X2331="","",TEXT(X2331,"AAAA")),"")</f>
        <v/>
      </c>
      <c r="AD2331" s="165" t="str">
        <f t="shared" si="260"/>
        <v/>
      </c>
    </row>
    <row r="2332" spans="1:30" ht="15" customHeight="1" x14ac:dyDescent="0.25">
      <c r="A2332" s="102" t="s">
        <v>1913</v>
      </c>
      <c r="E2332" s="25" t="s">
        <v>2074</v>
      </c>
      <c r="F2332" s="25" t="s">
        <v>1548</v>
      </c>
      <c r="G2332" s="25" t="s">
        <v>11</v>
      </c>
      <c r="H2332" s="25" t="s">
        <v>1911</v>
      </c>
      <c r="I2332" s="25">
        <v>1</v>
      </c>
      <c r="J2332" s="25" t="s">
        <v>1151</v>
      </c>
      <c r="K2332" s="25" t="s">
        <v>1486</v>
      </c>
      <c r="M2332" s="25"/>
      <c r="N2332" s="48" t="s">
        <v>1164</v>
      </c>
      <c r="O2332" s="25"/>
      <c r="R2332" s="25" t="s">
        <v>1690</v>
      </c>
      <c r="S2332" s="25" t="s">
        <v>2549</v>
      </c>
      <c r="T2332" s="16">
        <v>112</v>
      </c>
      <c r="U2332" s="47" t="str">
        <f>IFERROR(INDEX('TAXA DE OCUP. RECUR.'!$F$1:$F$60, MATCH(T2332, 'TAXA DE OCUP. RECUR.'!$E$1:$E$60, 0)),"")</f>
        <v>FURADEIRA RADIAL  HCP - [112]</v>
      </c>
      <c r="V2332" s="16">
        <v>2</v>
      </c>
      <c r="X2332" s="229"/>
      <c r="Y2332" s="229"/>
      <c r="Z2332" s="47">
        <f t="shared" si="261"/>
        <v>1</v>
      </c>
      <c r="AA2332" s="47" t="str">
        <f t="shared" si="262"/>
        <v/>
      </c>
      <c r="AD2332" s="165" t="str">
        <f t="shared" si="260"/>
        <v/>
      </c>
    </row>
    <row r="2333" spans="1:30" ht="15" customHeight="1" x14ac:dyDescent="0.25">
      <c r="A2333" s="102" t="s">
        <v>1913</v>
      </c>
      <c r="E2333" s="25" t="s">
        <v>2074</v>
      </c>
      <c r="F2333" s="25" t="s">
        <v>1548</v>
      </c>
      <c r="G2333" s="25" t="s">
        <v>11</v>
      </c>
      <c r="H2333" s="25" t="s">
        <v>1911</v>
      </c>
      <c r="I2333" s="25">
        <v>1</v>
      </c>
      <c r="J2333" s="25" t="s">
        <v>1151</v>
      </c>
      <c r="K2333" s="25" t="s">
        <v>1486</v>
      </c>
      <c r="M2333" s="25"/>
      <c r="N2333" s="48" t="s">
        <v>1164</v>
      </c>
      <c r="O2333" s="25"/>
      <c r="R2333" s="25" t="s">
        <v>1690</v>
      </c>
      <c r="S2333" s="25" t="s">
        <v>2546</v>
      </c>
      <c r="T2333" s="16">
        <v>124</v>
      </c>
      <c r="U2333" s="47" t="str">
        <f>IFERROR(INDEX('TAXA DE OCUP. RECUR.'!$F$1:$F$60, MATCH(T2333, 'TAXA DE OCUP. RECUR.'!$E$1:$E$60, 0)),"")</f>
        <v>TORNO VERT. WEBSTER BENNETT - [124]</v>
      </c>
      <c r="V2333" s="16">
        <v>12.15</v>
      </c>
      <c r="X2333" s="229"/>
      <c r="Y2333" s="229"/>
      <c r="Z2333" s="47">
        <f t="shared" si="261"/>
        <v>1</v>
      </c>
      <c r="AA2333" s="47" t="str">
        <f t="shared" si="262"/>
        <v/>
      </c>
      <c r="AD2333" s="165" t="str">
        <f t="shared" si="260"/>
        <v/>
      </c>
    </row>
    <row r="2334" spans="1:30" ht="15" customHeight="1" x14ac:dyDescent="0.25">
      <c r="A2334" s="102" t="s">
        <v>1913</v>
      </c>
      <c r="E2334" s="25" t="s">
        <v>2074</v>
      </c>
      <c r="F2334" s="25" t="s">
        <v>1548</v>
      </c>
      <c r="G2334" s="25" t="s">
        <v>11</v>
      </c>
      <c r="H2334" s="25" t="s">
        <v>1911</v>
      </c>
      <c r="I2334" s="25">
        <v>1</v>
      </c>
      <c r="J2334" s="25" t="s">
        <v>1151</v>
      </c>
      <c r="K2334" s="25" t="s">
        <v>1486</v>
      </c>
      <c r="M2334" s="25"/>
      <c r="N2334" s="48" t="s">
        <v>1164</v>
      </c>
      <c r="O2334" s="25"/>
      <c r="R2334" s="25" t="s">
        <v>1690</v>
      </c>
      <c r="S2334" s="25" t="s">
        <v>2550</v>
      </c>
      <c r="T2334" s="16">
        <v>433</v>
      </c>
      <c r="U2334" s="47" t="str">
        <f>IFERROR(INDEX('TAXA DE OCUP. RECUR.'!$F$1:$F$60, MATCH(T2334, 'TAXA DE OCUP. RECUR.'!$E$1:$E$60, 0)),"")</f>
        <v>MANDRILH. SCHARMANM FB-125 - [433]</v>
      </c>
      <c r="V2334" s="16">
        <v>6.5</v>
      </c>
      <c r="X2334" s="229"/>
      <c r="Y2334" s="229"/>
      <c r="Z2334" s="47">
        <f t="shared" si="261"/>
        <v>1</v>
      </c>
      <c r="AA2334" s="47" t="str">
        <f t="shared" si="262"/>
        <v/>
      </c>
      <c r="AD2334" s="165" t="str">
        <f t="shared" si="260"/>
        <v/>
      </c>
    </row>
    <row r="2335" spans="1:30" ht="15" customHeight="1" x14ac:dyDescent="0.25">
      <c r="A2335" s="102" t="s">
        <v>1913</v>
      </c>
      <c r="E2335" s="25" t="s">
        <v>2074</v>
      </c>
      <c r="F2335" s="25" t="s">
        <v>1548</v>
      </c>
      <c r="G2335" s="25" t="s">
        <v>11</v>
      </c>
      <c r="H2335" s="25" t="s">
        <v>1911</v>
      </c>
      <c r="I2335" s="25">
        <v>1</v>
      </c>
      <c r="J2335" s="25" t="s">
        <v>1151</v>
      </c>
      <c r="K2335" s="25" t="s">
        <v>1486</v>
      </c>
      <c r="M2335" s="25"/>
      <c r="N2335" s="48" t="s">
        <v>1164</v>
      </c>
      <c r="O2335" s="25"/>
      <c r="R2335" s="25" t="s">
        <v>1690</v>
      </c>
      <c r="S2335" s="25" t="s">
        <v>1440</v>
      </c>
      <c r="T2335" s="164">
        <v>74</v>
      </c>
      <c r="U2335" s="47" t="str">
        <f>IFERROR(INDEX('TAXA DE OCUP. RECUR.'!$F$1:$F$60, MATCH(T2335, 'TAXA DE OCUP. RECUR.'!$E$1:$E$60, 0)),"")</f>
        <v>MONTAGEM (PREPARADOR DE PEÇA)-74</v>
      </c>
      <c r="V2335" s="16">
        <v>0.5</v>
      </c>
      <c r="X2335" s="229"/>
      <c r="Y2335" s="229"/>
      <c r="Z2335" s="47">
        <f t="shared" si="261"/>
        <v>1</v>
      </c>
      <c r="AA2335" s="47" t="str">
        <f t="shared" si="262"/>
        <v/>
      </c>
      <c r="AD2335" s="165" t="str">
        <f t="shared" si="260"/>
        <v/>
      </c>
    </row>
    <row r="2336" spans="1:30" ht="15" customHeight="1" x14ac:dyDescent="0.25">
      <c r="A2336" s="102" t="s">
        <v>1913</v>
      </c>
      <c r="E2336" s="25" t="s">
        <v>2074</v>
      </c>
      <c r="F2336" s="25" t="s">
        <v>1548</v>
      </c>
      <c r="G2336" s="25" t="s">
        <v>11</v>
      </c>
      <c r="H2336" s="25" t="s">
        <v>1911</v>
      </c>
      <c r="I2336" s="25">
        <v>1</v>
      </c>
      <c r="J2336" s="25" t="s">
        <v>1151</v>
      </c>
      <c r="K2336" s="25" t="s">
        <v>1486</v>
      </c>
      <c r="M2336" s="25"/>
      <c r="N2336" s="48" t="s">
        <v>1164</v>
      </c>
      <c r="O2336" s="25"/>
      <c r="R2336" s="25" t="s">
        <v>158</v>
      </c>
      <c r="S2336" s="25" t="s">
        <v>158</v>
      </c>
      <c r="T2336" s="16">
        <v>2</v>
      </c>
      <c r="U2336" s="47" t="str">
        <f>IFERROR(INDEX('TAXA DE OCUP. RECUR.'!$F$1:$F$60, MATCH(T2336, 'TAXA DE OCUP. RECUR.'!$E$1:$E$60, 0)),"")</f>
        <v>EXPEDIÇÃO</v>
      </c>
      <c r="V2336" s="165">
        <v>1</v>
      </c>
      <c r="X2336" s="229" t="str">
        <f>_xlfn.XLOOKUP(H2336,'CARTEIRA GERAL - USI.'!J:J,'CARTEIRA GERAL - USI.'!O:O,"",0)</f>
        <v/>
      </c>
      <c r="Y2336" s="229"/>
      <c r="Z2336" s="47" t="str">
        <f t="shared" si="261"/>
        <v/>
      </c>
      <c r="AA2336" s="47" t="str">
        <f t="shared" si="262"/>
        <v/>
      </c>
      <c r="AB2336" s="47" t="str">
        <f>IFERROR(IF(X2336="","",TEXT(X2336,"MMM")),"")</f>
        <v/>
      </c>
      <c r="AC2336" s="47" t="str">
        <f>IFERROR(IF(X2336="","",TEXT(X2336,"AAAA")),"")</f>
        <v/>
      </c>
      <c r="AD2336" s="165" t="str">
        <f t="shared" si="260"/>
        <v/>
      </c>
    </row>
    <row r="2337" spans="1:30" ht="15" customHeight="1" x14ac:dyDescent="0.25">
      <c r="A2337" s="102" t="s">
        <v>1913</v>
      </c>
      <c r="E2337" s="25" t="s">
        <v>2074</v>
      </c>
      <c r="F2337" s="25" t="s">
        <v>1548</v>
      </c>
      <c r="G2337" s="25" t="s">
        <v>11</v>
      </c>
      <c r="H2337" s="25" t="s">
        <v>1911</v>
      </c>
      <c r="I2337" s="25">
        <v>1</v>
      </c>
      <c r="J2337" s="25" t="s">
        <v>1151</v>
      </c>
      <c r="K2337" s="25" t="s">
        <v>1486</v>
      </c>
      <c r="M2337" s="25"/>
      <c r="N2337" s="48" t="s">
        <v>1164</v>
      </c>
      <c r="O2337" s="25"/>
      <c r="R2337" s="25" t="s">
        <v>1687</v>
      </c>
      <c r="S2337" s="25" t="s">
        <v>1156</v>
      </c>
      <c r="T2337" s="16">
        <v>1</v>
      </c>
      <c r="U2337" s="47" t="str">
        <f>IFERROR(INDEX('TAXA DE OCUP. RECUR.'!$F$1:$F$60, MATCH(T2337, 'TAXA DE OCUP. RECUR.'!$E$1:$E$60, 0)),"")</f>
        <v>FUNDIÇÃO MORENO</v>
      </c>
      <c r="V2337" s="165">
        <v>1</v>
      </c>
      <c r="X2337" s="229" t="str">
        <f>_xlfn.XLOOKUP(H2337,'CARTEIRA GERAL - USI.'!J:J,'CARTEIRA GERAL - USI.'!N:N,"",0)</f>
        <v/>
      </c>
      <c r="Y2337" s="229"/>
      <c r="Z2337" s="47" t="str">
        <f t="shared" si="261"/>
        <v/>
      </c>
      <c r="AA2337" s="47" t="str">
        <f t="shared" si="262"/>
        <v/>
      </c>
      <c r="AB2337" s="47" t="str">
        <f>IFERROR(IF(X2337="","",TEXT(X2337,"MMM")),"")</f>
        <v/>
      </c>
      <c r="AC2337" s="47" t="str">
        <f>IFERROR(IF(X2337="","",TEXT(X2337,"AAAA")),"")</f>
        <v/>
      </c>
      <c r="AD2337" s="165" t="str">
        <f t="shared" si="260"/>
        <v/>
      </c>
    </row>
    <row r="2338" spans="1:30" ht="15" customHeight="1" x14ac:dyDescent="0.25">
      <c r="A2338" s="102" t="s">
        <v>1914</v>
      </c>
      <c r="E2338" s="25" t="s">
        <v>2074</v>
      </c>
      <c r="F2338" s="25" t="s">
        <v>1548</v>
      </c>
      <c r="G2338" s="25" t="s">
        <v>11</v>
      </c>
      <c r="H2338" s="25" t="s">
        <v>1911</v>
      </c>
      <c r="I2338" s="25">
        <v>1</v>
      </c>
      <c r="J2338" s="25" t="s">
        <v>1151</v>
      </c>
      <c r="K2338" s="25" t="s">
        <v>1486</v>
      </c>
      <c r="M2338" s="25"/>
      <c r="N2338" s="48" t="s">
        <v>1164</v>
      </c>
      <c r="O2338" s="25"/>
      <c r="R2338" s="25" t="s">
        <v>1690</v>
      </c>
      <c r="S2338" s="25" t="s">
        <v>2549</v>
      </c>
      <c r="T2338" s="16">
        <v>112</v>
      </c>
      <c r="U2338" s="47" t="str">
        <f>IFERROR(INDEX('TAXA DE OCUP. RECUR.'!$F$1:$F$60, MATCH(T2338, 'TAXA DE OCUP. RECUR.'!$E$1:$E$60, 0)),"")</f>
        <v>FURADEIRA RADIAL  HCP - [112]</v>
      </c>
      <c r="V2338" s="16">
        <v>2</v>
      </c>
      <c r="X2338" s="229"/>
      <c r="Y2338" s="229"/>
      <c r="Z2338" s="47">
        <f t="shared" si="261"/>
        <v>1</v>
      </c>
      <c r="AA2338" s="47" t="str">
        <f t="shared" si="262"/>
        <v/>
      </c>
      <c r="AD2338" s="165" t="str">
        <f t="shared" si="260"/>
        <v/>
      </c>
    </row>
    <row r="2339" spans="1:30" ht="15" customHeight="1" x14ac:dyDescent="0.25">
      <c r="A2339" s="102" t="s">
        <v>1914</v>
      </c>
      <c r="E2339" s="25" t="s">
        <v>2074</v>
      </c>
      <c r="F2339" s="25" t="s">
        <v>1548</v>
      </c>
      <c r="G2339" s="25" t="s">
        <v>11</v>
      </c>
      <c r="H2339" s="25" t="s">
        <v>1911</v>
      </c>
      <c r="I2339" s="25">
        <v>1</v>
      </c>
      <c r="J2339" s="25" t="s">
        <v>1151</v>
      </c>
      <c r="K2339" s="25" t="s">
        <v>1486</v>
      </c>
      <c r="M2339" s="25"/>
      <c r="N2339" s="48" t="s">
        <v>1164</v>
      </c>
      <c r="O2339" s="25"/>
      <c r="R2339" s="25" t="s">
        <v>1690</v>
      </c>
      <c r="S2339" s="25" t="s">
        <v>2546</v>
      </c>
      <c r="T2339" s="16">
        <v>124</v>
      </c>
      <c r="U2339" s="47" t="str">
        <f>IFERROR(INDEX('TAXA DE OCUP. RECUR.'!$F$1:$F$60, MATCH(T2339, 'TAXA DE OCUP. RECUR.'!$E$1:$E$60, 0)),"")</f>
        <v>TORNO VERT. WEBSTER BENNETT - [124]</v>
      </c>
      <c r="V2339" s="16">
        <v>12.15</v>
      </c>
      <c r="X2339" s="229"/>
      <c r="Y2339" s="229"/>
      <c r="Z2339" s="47">
        <f t="shared" si="261"/>
        <v>1</v>
      </c>
      <c r="AA2339" s="47" t="str">
        <f t="shared" si="262"/>
        <v/>
      </c>
      <c r="AD2339" s="165" t="str">
        <f t="shared" si="260"/>
        <v/>
      </c>
    </row>
    <row r="2340" spans="1:30" ht="15" customHeight="1" x14ac:dyDescent="0.25">
      <c r="A2340" s="102" t="s">
        <v>1914</v>
      </c>
      <c r="E2340" s="25" t="s">
        <v>2074</v>
      </c>
      <c r="F2340" s="25" t="s">
        <v>1548</v>
      </c>
      <c r="G2340" s="25" t="s">
        <v>11</v>
      </c>
      <c r="H2340" s="25" t="s">
        <v>1911</v>
      </c>
      <c r="I2340" s="25">
        <v>1</v>
      </c>
      <c r="J2340" s="25" t="s">
        <v>1151</v>
      </c>
      <c r="K2340" s="25" t="s">
        <v>1486</v>
      </c>
      <c r="M2340" s="25"/>
      <c r="N2340" s="48" t="s">
        <v>1164</v>
      </c>
      <c r="O2340" s="25"/>
      <c r="R2340" s="25" t="s">
        <v>1690</v>
      </c>
      <c r="S2340" s="25" t="s">
        <v>2550</v>
      </c>
      <c r="T2340" s="16">
        <v>433</v>
      </c>
      <c r="U2340" s="47" t="str">
        <f>IFERROR(INDEX('TAXA DE OCUP. RECUR.'!$F$1:$F$60, MATCH(T2340, 'TAXA DE OCUP. RECUR.'!$E$1:$E$60, 0)),"")</f>
        <v>MANDRILH. SCHARMANM FB-125 - [433]</v>
      </c>
      <c r="V2340" s="16">
        <v>6.5</v>
      </c>
      <c r="X2340" s="229"/>
      <c r="Y2340" s="229"/>
      <c r="Z2340" s="47">
        <f t="shared" si="261"/>
        <v>1</v>
      </c>
      <c r="AA2340" s="47" t="str">
        <f t="shared" si="262"/>
        <v/>
      </c>
      <c r="AD2340" s="165" t="str">
        <f t="shared" si="260"/>
        <v/>
      </c>
    </row>
    <row r="2341" spans="1:30" ht="15" customHeight="1" x14ac:dyDescent="0.25">
      <c r="A2341" s="102" t="s">
        <v>1914</v>
      </c>
      <c r="E2341" s="25" t="s">
        <v>2074</v>
      </c>
      <c r="F2341" s="25" t="s">
        <v>1548</v>
      </c>
      <c r="G2341" s="25" t="s">
        <v>11</v>
      </c>
      <c r="H2341" s="25" t="s">
        <v>1911</v>
      </c>
      <c r="I2341" s="25">
        <v>1</v>
      </c>
      <c r="J2341" s="25" t="s">
        <v>1151</v>
      </c>
      <c r="K2341" s="25" t="s">
        <v>1486</v>
      </c>
      <c r="M2341" s="25"/>
      <c r="N2341" s="48" t="s">
        <v>1164</v>
      </c>
      <c r="O2341" s="25"/>
      <c r="R2341" s="25" t="s">
        <v>1690</v>
      </c>
      <c r="S2341" s="25" t="s">
        <v>1440</v>
      </c>
      <c r="T2341" s="164">
        <v>74</v>
      </c>
      <c r="U2341" s="47" t="str">
        <f>IFERROR(INDEX('TAXA DE OCUP. RECUR.'!$F$1:$F$60, MATCH(T2341, 'TAXA DE OCUP. RECUR.'!$E$1:$E$60, 0)),"")</f>
        <v>MONTAGEM (PREPARADOR DE PEÇA)-74</v>
      </c>
      <c r="V2341" s="16">
        <v>0.5</v>
      </c>
      <c r="X2341" s="229"/>
      <c r="Y2341" s="229"/>
      <c r="Z2341" s="47">
        <f t="shared" si="261"/>
        <v>1</v>
      </c>
      <c r="AA2341" s="47" t="str">
        <f t="shared" si="262"/>
        <v/>
      </c>
      <c r="AD2341" s="165" t="str">
        <f t="shared" si="260"/>
        <v/>
      </c>
    </row>
    <row r="2342" spans="1:30" ht="15" customHeight="1" x14ac:dyDescent="0.25">
      <c r="A2342" s="102" t="s">
        <v>1914</v>
      </c>
      <c r="E2342" s="25" t="s">
        <v>2074</v>
      </c>
      <c r="F2342" s="25" t="s">
        <v>1548</v>
      </c>
      <c r="G2342" s="25" t="s">
        <v>11</v>
      </c>
      <c r="H2342" s="25" t="s">
        <v>1911</v>
      </c>
      <c r="I2342" s="25">
        <v>1</v>
      </c>
      <c r="J2342" s="25" t="s">
        <v>1151</v>
      </c>
      <c r="K2342" s="25" t="s">
        <v>1486</v>
      </c>
      <c r="M2342" s="25"/>
      <c r="N2342" s="48" t="s">
        <v>1164</v>
      </c>
      <c r="O2342" s="25"/>
      <c r="R2342" s="25" t="s">
        <v>158</v>
      </c>
      <c r="S2342" s="25" t="s">
        <v>158</v>
      </c>
      <c r="T2342" s="16">
        <v>2</v>
      </c>
      <c r="U2342" s="47" t="str">
        <f>IFERROR(INDEX('TAXA DE OCUP. RECUR.'!$F$1:$F$60, MATCH(T2342, 'TAXA DE OCUP. RECUR.'!$E$1:$E$60, 0)),"")</f>
        <v>EXPEDIÇÃO</v>
      </c>
      <c r="V2342" s="165">
        <v>1</v>
      </c>
      <c r="X2342" s="229" t="str">
        <f>_xlfn.XLOOKUP(H2342,'CARTEIRA GERAL - USI.'!J:J,'CARTEIRA GERAL - USI.'!O:O,"",0)</f>
        <v/>
      </c>
      <c r="Y2342" s="229"/>
      <c r="Z2342" s="47" t="str">
        <f t="shared" si="261"/>
        <v/>
      </c>
      <c r="AA2342" s="47" t="str">
        <f t="shared" si="262"/>
        <v/>
      </c>
      <c r="AB2342" s="47" t="str">
        <f>IFERROR(IF(X2342="","",TEXT(X2342,"MMM")),"")</f>
        <v/>
      </c>
      <c r="AC2342" s="47" t="str">
        <f>IFERROR(IF(X2342="","",TEXT(X2342,"AAAA")),"")</f>
        <v/>
      </c>
      <c r="AD2342" s="165" t="str">
        <f t="shared" si="260"/>
        <v/>
      </c>
    </row>
    <row r="2343" spans="1:30" ht="15" customHeight="1" x14ac:dyDescent="0.25">
      <c r="A2343" s="102" t="s">
        <v>1914</v>
      </c>
      <c r="E2343" s="25" t="s">
        <v>2074</v>
      </c>
      <c r="F2343" s="25" t="s">
        <v>1548</v>
      </c>
      <c r="G2343" s="25" t="s">
        <v>11</v>
      </c>
      <c r="H2343" s="25" t="s">
        <v>1911</v>
      </c>
      <c r="I2343" s="25">
        <v>1</v>
      </c>
      <c r="J2343" s="25" t="s">
        <v>1151</v>
      </c>
      <c r="K2343" s="25" t="s">
        <v>1486</v>
      </c>
      <c r="M2343" s="25"/>
      <c r="N2343" s="48" t="s">
        <v>1164</v>
      </c>
      <c r="O2343" s="25"/>
      <c r="R2343" s="25" t="s">
        <v>1687</v>
      </c>
      <c r="S2343" s="25" t="s">
        <v>1156</v>
      </c>
      <c r="T2343" s="16">
        <v>1</v>
      </c>
      <c r="U2343" s="47" t="str">
        <f>IFERROR(INDEX('TAXA DE OCUP. RECUR.'!$F$1:$F$60, MATCH(T2343, 'TAXA DE OCUP. RECUR.'!$E$1:$E$60, 0)),"")</f>
        <v>FUNDIÇÃO MORENO</v>
      </c>
      <c r="V2343" s="165">
        <v>1</v>
      </c>
      <c r="X2343" s="229" t="str">
        <f>_xlfn.XLOOKUP(H2343,'CARTEIRA GERAL - USI.'!J:J,'CARTEIRA GERAL - USI.'!N:N,"",0)</f>
        <v/>
      </c>
      <c r="Y2343" s="229"/>
      <c r="Z2343" s="47" t="str">
        <f t="shared" si="261"/>
        <v/>
      </c>
      <c r="AA2343" s="47" t="str">
        <f t="shared" si="262"/>
        <v/>
      </c>
      <c r="AB2343" s="47" t="str">
        <f>IFERROR(IF(X2343="","",TEXT(X2343,"MMM")),"")</f>
        <v/>
      </c>
      <c r="AC2343" s="47" t="str">
        <f>IFERROR(IF(X2343="","",TEXT(X2343,"AAAA")),"")</f>
        <v/>
      </c>
      <c r="AD2343" s="165" t="str">
        <f t="shared" si="260"/>
        <v/>
      </c>
    </row>
    <row r="2344" spans="1:30" ht="15" customHeight="1" x14ac:dyDescent="0.25">
      <c r="A2344" s="102" t="s">
        <v>1915</v>
      </c>
      <c r="E2344" s="25" t="s">
        <v>2074</v>
      </c>
      <c r="F2344" s="25" t="s">
        <v>1548</v>
      </c>
      <c r="G2344" s="25" t="s">
        <v>11</v>
      </c>
      <c r="H2344" s="25" t="s">
        <v>1911</v>
      </c>
      <c r="I2344" s="25">
        <v>1</v>
      </c>
      <c r="J2344" s="25" t="s">
        <v>1151</v>
      </c>
      <c r="K2344" s="25" t="s">
        <v>1486</v>
      </c>
      <c r="M2344" s="25"/>
      <c r="N2344" s="48" t="s">
        <v>1164</v>
      </c>
      <c r="O2344" s="25"/>
      <c r="R2344" s="25" t="s">
        <v>1690</v>
      </c>
      <c r="S2344" s="25" t="s">
        <v>2549</v>
      </c>
      <c r="T2344" s="16">
        <v>112</v>
      </c>
      <c r="U2344" s="47" t="str">
        <f>IFERROR(INDEX('TAXA DE OCUP. RECUR.'!$F$1:$F$60, MATCH(T2344, 'TAXA DE OCUP. RECUR.'!$E$1:$E$60, 0)),"")</f>
        <v>FURADEIRA RADIAL  HCP - [112]</v>
      </c>
      <c r="V2344" s="16">
        <v>2</v>
      </c>
      <c r="X2344" s="229"/>
      <c r="Y2344" s="229"/>
      <c r="Z2344" s="47">
        <f t="shared" si="261"/>
        <v>1</v>
      </c>
      <c r="AA2344" s="47" t="str">
        <f t="shared" si="262"/>
        <v/>
      </c>
      <c r="AD2344" s="165" t="str">
        <f t="shared" si="260"/>
        <v/>
      </c>
    </row>
    <row r="2345" spans="1:30" ht="15" customHeight="1" x14ac:dyDescent="0.25">
      <c r="A2345" s="102" t="s">
        <v>1915</v>
      </c>
      <c r="E2345" s="25" t="s">
        <v>2074</v>
      </c>
      <c r="F2345" s="25" t="s">
        <v>1548</v>
      </c>
      <c r="G2345" s="25" t="s">
        <v>11</v>
      </c>
      <c r="H2345" s="25" t="s">
        <v>1911</v>
      </c>
      <c r="I2345" s="25">
        <v>1</v>
      </c>
      <c r="J2345" s="25" t="s">
        <v>1151</v>
      </c>
      <c r="K2345" s="25" t="s">
        <v>1486</v>
      </c>
      <c r="M2345" s="25"/>
      <c r="N2345" s="48" t="s">
        <v>1164</v>
      </c>
      <c r="O2345" s="25"/>
      <c r="R2345" s="25" t="s">
        <v>1690</v>
      </c>
      <c r="S2345" s="25" t="s">
        <v>2546</v>
      </c>
      <c r="T2345" s="16">
        <v>124</v>
      </c>
      <c r="U2345" s="47" t="str">
        <f>IFERROR(INDEX('TAXA DE OCUP. RECUR.'!$F$1:$F$60, MATCH(T2345, 'TAXA DE OCUP. RECUR.'!$E$1:$E$60, 0)),"")</f>
        <v>TORNO VERT. WEBSTER BENNETT - [124]</v>
      </c>
      <c r="V2345" s="16">
        <v>12.15</v>
      </c>
      <c r="X2345" s="229"/>
      <c r="Y2345" s="229"/>
      <c r="Z2345" s="47">
        <f t="shared" si="261"/>
        <v>1</v>
      </c>
      <c r="AA2345" s="47" t="str">
        <f t="shared" si="262"/>
        <v/>
      </c>
      <c r="AD2345" s="165" t="str">
        <f t="shared" si="260"/>
        <v/>
      </c>
    </row>
    <row r="2346" spans="1:30" ht="15" customHeight="1" x14ac:dyDescent="0.25">
      <c r="A2346" s="102" t="s">
        <v>1915</v>
      </c>
      <c r="E2346" s="25" t="s">
        <v>2074</v>
      </c>
      <c r="F2346" s="25" t="s">
        <v>1548</v>
      </c>
      <c r="G2346" s="25" t="s">
        <v>11</v>
      </c>
      <c r="H2346" s="25" t="s">
        <v>1911</v>
      </c>
      <c r="I2346" s="25">
        <v>1</v>
      </c>
      <c r="J2346" s="25" t="s">
        <v>1151</v>
      </c>
      <c r="K2346" s="25" t="s">
        <v>1486</v>
      </c>
      <c r="M2346" s="25"/>
      <c r="N2346" s="48" t="s">
        <v>1164</v>
      </c>
      <c r="O2346" s="25"/>
      <c r="R2346" s="25" t="s">
        <v>1690</v>
      </c>
      <c r="S2346" s="25" t="s">
        <v>2550</v>
      </c>
      <c r="T2346" s="16">
        <v>433</v>
      </c>
      <c r="U2346" s="47" t="str">
        <f>IFERROR(INDEX('TAXA DE OCUP. RECUR.'!$F$1:$F$60, MATCH(T2346, 'TAXA DE OCUP. RECUR.'!$E$1:$E$60, 0)),"")</f>
        <v>MANDRILH. SCHARMANM FB-125 - [433]</v>
      </c>
      <c r="V2346" s="16">
        <v>6.5</v>
      </c>
      <c r="X2346" s="229"/>
      <c r="Y2346" s="229"/>
      <c r="Z2346" s="47">
        <f t="shared" si="261"/>
        <v>1</v>
      </c>
      <c r="AA2346" s="47" t="str">
        <f t="shared" si="262"/>
        <v/>
      </c>
      <c r="AD2346" s="165" t="str">
        <f t="shared" si="260"/>
        <v/>
      </c>
    </row>
    <row r="2347" spans="1:30" ht="15" customHeight="1" x14ac:dyDescent="0.25">
      <c r="A2347" s="102" t="s">
        <v>1915</v>
      </c>
      <c r="E2347" s="25" t="s">
        <v>2074</v>
      </c>
      <c r="F2347" s="25" t="s">
        <v>1548</v>
      </c>
      <c r="G2347" s="25" t="s">
        <v>11</v>
      </c>
      <c r="H2347" s="25" t="s">
        <v>1911</v>
      </c>
      <c r="I2347" s="25">
        <v>1</v>
      </c>
      <c r="J2347" s="25" t="s">
        <v>1151</v>
      </c>
      <c r="K2347" s="25" t="s">
        <v>1486</v>
      </c>
      <c r="M2347" s="25"/>
      <c r="N2347" s="48" t="s">
        <v>1164</v>
      </c>
      <c r="O2347" s="25"/>
      <c r="R2347" s="25" t="s">
        <v>1690</v>
      </c>
      <c r="S2347" s="25" t="s">
        <v>1440</v>
      </c>
      <c r="T2347" s="164">
        <v>74</v>
      </c>
      <c r="U2347" s="47" t="str">
        <f>IFERROR(INDEX('TAXA DE OCUP. RECUR.'!$F$1:$F$60, MATCH(T2347, 'TAXA DE OCUP. RECUR.'!$E$1:$E$60, 0)),"")</f>
        <v>MONTAGEM (PREPARADOR DE PEÇA)-74</v>
      </c>
      <c r="V2347" s="16">
        <v>0.5</v>
      </c>
      <c r="X2347" s="229"/>
      <c r="Y2347" s="229"/>
      <c r="Z2347" s="47">
        <f t="shared" si="261"/>
        <v>1</v>
      </c>
      <c r="AA2347" s="47" t="str">
        <f t="shared" si="262"/>
        <v/>
      </c>
      <c r="AD2347" s="165" t="str">
        <f t="shared" si="260"/>
        <v/>
      </c>
    </row>
    <row r="2348" spans="1:30" ht="15" customHeight="1" x14ac:dyDescent="0.25">
      <c r="A2348" s="102" t="s">
        <v>1915</v>
      </c>
      <c r="E2348" s="25" t="s">
        <v>2074</v>
      </c>
      <c r="F2348" s="25" t="s">
        <v>1548</v>
      </c>
      <c r="G2348" s="25" t="s">
        <v>11</v>
      </c>
      <c r="H2348" s="25" t="s">
        <v>1911</v>
      </c>
      <c r="I2348" s="25">
        <v>1</v>
      </c>
      <c r="J2348" s="25" t="s">
        <v>1151</v>
      </c>
      <c r="K2348" s="25" t="s">
        <v>1486</v>
      </c>
      <c r="M2348" s="25"/>
      <c r="N2348" s="48" t="s">
        <v>1164</v>
      </c>
      <c r="O2348" s="25"/>
      <c r="R2348" s="25" t="s">
        <v>158</v>
      </c>
      <c r="S2348" s="25" t="s">
        <v>158</v>
      </c>
      <c r="T2348" s="16">
        <v>2</v>
      </c>
      <c r="U2348" s="47" t="str">
        <f>IFERROR(INDEX('TAXA DE OCUP. RECUR.'!$F$1:$F$60, MATCH(T2348, 'TAXA DE OCUP. RECUR.'!$E$1:$E$60, 0)),"")</f>
        <v>EXPEDIÇÃO</v>
      </c>
      <c r="V2348" s="165">
        <v>1</v>
      </c>
      <c r="X2348" s="229" t="str">
        <f>_xlfn.XLOOKUP(H2348,'CARTEIRA GERAL - USI.'!J:J,'CARTEIRA GERAL - USI.'!O:O,"",0)</f>
        <v/>
      </c>
      <c r="Y2348" s="229"/>
      <c r="Z2348" s="47" t="str">
        <f t="shared" si="261"/>
        <v/>
      </c>
      <c r="AA2348" s="47" t="str">
        <f t="shared" si="262"/>
        <v/>
      </c>
      <c r="AB2348" s="47" t="str">
        <f>IFERROR(IF(X2348="","",TEXT(X2348,"MMM")),"")</f>
        <v/>
      </c>
      <c r="AC2348" s="47" t="str">
        <f>IFERROR(IF(X2348="","",TEXT(X2348,"AAAA")),"")</f>
        <v/>
      </c>
      <c r="AD2348" s="165" t="str">
        <f t="shared" si="260"/>
        <v/>
      </c>
    </row>
    <row r="2349" spans="1:30" ht="15" customHeight="1" x14ac:dyDescent="0.25">
      <c r="A2349" s="102" t="s">
        <v>1915</v>
      </c>
      <c r="E2349" s="25" t="s">
        <v>2074</v>
      </c>
      <c r="F2349" s="25" t="s">
        <v>1548</v>
      </c>
      <c r="G2349" s="25" t="s">
        <v>11</v>
      </c>
      <c r="H2349" s="25" t="s">
        <v>1911</v>
      </c>
      <c r="I2349" s="25">
        <v>1</v>
      </c>
      <c r="J2349" s="25" t="s">
        <v>1151</v>
      </c>
      <c r="K2349" s="25" t="s">
        <v>1486</v>
      </c>
      <c r="N2349" s="48" t="s">
        <v>1164</v>
      </c>
      <c r="R2349" s="25" t="s">
        <v>1687</v>
      </c>
      <c r="S2349" s="25" t="s">
        <v>1156</v>
      </c>
      <c r="T2349" s="25">
        <v>1</v>
      </c>
      <c r="U2349" s="47" t="str">
        <f>IFERROR(INDEX('TAXA DE OCUP. RECUR.'!$F$1:$F$60, MATCH(T2349, 'TAXA DE OCUP. RECUR.'!$E$1:$E$60, 0)),"")</f>
        <v>FUNDIÇÃO MORENO</v>
      </c>
      <c r="V2349" s="165">
        <v>1</v>
      </c>
      <c r="X2349" s="229" t="str">
        <f>_xlfn.XLOOKUP(H2349,'CARTEIRA GERAL - USI.'!J:J,'CARTEIRA GERAL - USI.'!N:N,"",0)</f>
        <v/>
      </c>
      <c r="Y2349" s="229"/>
      <c r="Z2349" s="47" t="str">
        <f t="shared" si="261"/>
        <v/>
      </c>
      <c r="AA2349" s="47" t="str">
        <f t="shared" si="262"/>
        <v/>
      </c>
      <c r="AB2349" s="47" t="str">
        <f>IFERROR(IF(X2349="","",TEXT(X2349,"MMM")),"")</f>
        <v/>
      </c>
      <c r="AC2349" s="47" t="str">
        <f>IFERROR(IF(X2349="","",TEXT(X2349,"AAAA")),"")</f>
        <v/>
      </c>
      <c r="AD2349" s="165" t="str">
        <f t="shared" si="260"/>
        <v/>
      </c>
    </row>
    <row r="2350" spans="1:30" ht="15" customHeight="1" x14ac:dyDescent="0.25">
      <c r="A2350" s="102" t="s">
        <v>1916</v>
      </c>
      <c r="E2350" s="25" t="s">
        <v>2074</v>
      </c>
      <c r="F2350" s="25" t="s">
        <v>1861</v>
      </c>
      <c r="G2350" s="25" t="s">
        <v>11</v>
      </c>
      <c r="H2350" s="25" t="s">
        <v>1917</v>
      </c>
      <c r="I2350" s="25">
        <v>1</v>
      </c>
      <c r="J2350" s="25" t="s">
        <v>1151</v>
      </c>
      <c r="K2350" s="25" t="s">
        <v>1486</v>
      </c>
      <c r="N2350" s="48" t="s">
        <v>1164</v>
      </c>
      <c r="R2350" s="25" t="s">
        <v>1690</v>
      </c>
      <c r="S2350" s="25" t="s">
        <v>2549</v>
      </c>
      <c r="T2350" s="25">
        <v>112</v>
      </c>
      <c r="U2350" s="47" t="str">
        <f>IFERROR(INDEX('TAXA DE OCUP. RECUR.'!$F$1:$F$60, MATCH(T2350, 'TAXA DE OCUP. RECUR.'!$E$1:$E$60, 0)),"")</f>
        <v>FURADEIRA RADIAL  HCP - [112]</v>
      </c>
      <c r="V2350" s="25">
        <v>2</v>
      </c>
      <c r="X2350" s="229"/>
      <c r="Y2350" s="229"/>
      <c r="Z2350" s="47">
        <f t="shared" si="261"/>
        <v>1</v>
      </c>
      <c r="AA2350" s="47" t="str">
        <f t="shared" si="262"/>
        <v/>
      </c>
      <c r="AD2350" s="165" t="str">
        <f t="shared" si="260"/>
        <v/>
      </c>
    </row>
    <row r="2351" spans="1:30" ht="15" customHeight="1" x14ac:dyDescent="0.25">
      <c r="A2351" s="102" t="s">
        <v>1916</v>
      </c>
      <c r="E2351" s="25" t="s">
        <v>2074</v>
      </c>
      <c r="F2351" s="25" t="s">
        <v>1861</v>
      </c>
      <c r="G2351" s="25" t="s">
        <v>11</v>
      </c>
      <c r="H2351" s="25" t="s">
        <v>1917</v>
      </c>
      <c r="I2351" s="25">
        <v>1</v>
      </c>
      <c r="J2351" s="25" t="s">
        <v>1151</v>
      </c>
      <c r="K2351" s="25" t="s">
        <v>1486</v>
      </c>
      <c r="N2351" s="48" t="s">
        <v>1164</v>
      </c>
      <c r="R2351" s="25" t="s">
        <v>1690</v>
      </c>
      <c r="S2351" s="25" t="s">
        <v>2546</v>
      </c>
      <c r="T2351" s="25">
        <v>124</v>
      </c>
      <c r="U2351" s="47" t="str">
        <f>IFERROR(INDEX('TAXA DE OCUP. RECUR.'!$F$1:$F$60, MATCH(T2351, 'TAXA DE OCUP. RECUR.'!$E$1:$E$60, 0)),"")</f>
        <v>TORNO VERT. WEBSTER BENNETT - [124]</v>
      </c>
      <c r="V2351" s="25">
        <v>10</v>
      </c>
      <c r="X2351" s="229"/>
      <c r="Y2351" s="229"/>
      <c r="Z2351" s="47">
        <f t="shared" si="261"/>
        <v>1</v>
      </c>
      <c r="AA2351" s="47" t="str">
        <f t="shared" si="262"/>
        <v/>
      </c>
      <c r="AD2351" s="165" t="str">
        <f t="shared" si="260"/>
        <v/>
      </c>
    </row>
    <row r="2352" spans="1:30" ht="15" customHeight="1" x14ac:dyDescent="0.25">
      <c r="A2352" s="102" t="s">
        <v>1916</v>
      </c>
      <c r="E2352" s="25" t="s">
        <v>2074</v>
      </c>
      <c r="F2352" s="25" t="s">
        <v>1861</v>
      </c>
      <c r="G2352" s="25" t="s">
        <v>11</v>
      </c>
      <c r="H2352" s="25" t="s">
        <v>1917</v>
      </c>
      <c r="I2352" s="25">
        <v>1</v>
      </c>
      <c r="J2352" s="25" t="s">
        <v>1151</v>
      </c>
      <c r="K2352" s="25" t="s">
        <v>1486</v>
      </c>
      <c r="N2352" s="48" t="s">
        <v>1164</v>
      </c>
      <c r="R2352" s="25" t="s">
        <v>1690</v>
      </c>
      <c r="S2352" s="25" t="s">
        <v>2550</v>
      </c>
      <c r="T2352" s="25">
        <v>433</v>
      </c>
      <c r="U2352" s="47" t="str">
        <f>IFERROR(INDEX('TAXA DE OCUP. RECUR.'!$F$1:$F$60, MATCH(T2352, 'TAXA DE OCUP. RECUR.'!$E$1:$E$60, 0)),"")</f>
        <v>MANDRILH. SCHARMANM FB-125 - [433]</v>
      </c>
      <c r="V2352" s="25">
        <v>14.85</v>
      </c>
      <c r="X2352" s="229"/>
      <c r="Y2352" s="229"/>
      <c r="Z2352" s="47">
        <f t="shared" si="261"/>
        <v>1</v>
      </c>
      <c r="AA2352" s="47" t="str">
        <f t="shared" si="262"/>
        <v/>
      </c>
      <c r="AD2352" s="165" t="str">
        <f t="shared" si="260"/>
        <v/>
      </c>
    </row>
    <row r="2353" spans="1:30" ht="15" customHeight="1" x14ac:dyDescent="0.25">
      <c r="A2353" s="102" t="s">
        <v>1916</v>
      </c>
      <c r="E2353" s="25" t="s">
        <v>2074</v>
      </c>
      <c r="F2353" s="25" t="s">
        <v>1861</v>
      </c>
      <c r="G2353" s="25" t="s">
        <v>11</v>
      </c>
      <c r="H2353" s="25" t="s">
        <v>1917</v>
      </c>
      <c r="I2353" s="25">
        <v>1</v>
      </c>
      <c r="J2353" s="25" t="s">
        <v>1151</v>
      </c>
      <c r="K2353" s="25" t="s">
        <v>1486</v>
      </c>
      <c r="N2353" s="48" t="s">
        <v>1164</v>
      </c>
      <c r="R2353" s="25" t="s">
        <v>1690</v>
      </c>
      <c r="S2353" s="25" t="s">
        <v>1440</v>
      </c>
      <c r="T2353" s="164">
        <v>74</v>
      </c>
      <c r="U2353" s="47" t="str">
        <f>IFERROR(INDEX('TAXA DE OCUP. RECUR.'!$F$1:$F$60, MATCH(T2353, 'TAXA DE OCUP. RECUR.'!$E$1:$E$60, 0)),"")</f>
        <v>MONTAGEM (PREPARADOR DE PEÇA)-74</v>
      </c>
      <c r="V2353" s="25">
        <v>0.5</v>
      </c>
      <c r="X2353" s="229"/>
      <c r="Y2353" s="229"/>
      <c r="Z2353" s="47">
        <f t="shared" si="261"/>
        <v>1</v>
      </c>
      <c r="AA2353" s="47" t="str">
        <f t="shared" si="262"/>
        <v/>
      </c>
      <c r="AD2353" s="165" t="str">
        <f t="shared" si="260"/>
        <v/>
      </c>
    </row>
    <row r="2354" spans="1:30" ht="15" customHeight="1" x14ac:dyDescent="0.25">
      <c r="A2354" s="102" t="s">
        <v>1916</v>
      </c>
      <c r="E2354" s="25" t="s">
        <v>2074</v>
      </c>
      <c r="F2354" s="25" t="s">
        <v>1861</v>
      </c>
      <c r="G2354" s="25" t="s">
        <v>11</v>
      </c>
      <c r="H2354" s="25" t="s">
        <v>1917</v>
      </c>
      <c r="I2354" s="25">
        <v>1</v>
      </c>
      <c r="J2354" s="25" t="s">
        <v>1151</v>
      </c>
      <c r="K2354" s="25" t="s">
        <v>1486</v>
      </c>
      <c r="N2354" s="48" t="s">
        <v>1164</v>
      </c>
      <c r="R2354" s="25" t="s">
        <v>158</v>
      </c>
      <c r="S2354" s="25" t="s">
        <v>158</v>
      </c>
      <c r="T2354" s="25">
        <v>2</v>
      </c>
      <c r="U2354" s="47" t="str">
        <f>IFERROR(INDEX('TAXA DE OCUP. RECUR.'!$F$1:$F$60, MATCH(T2354, 'TAXA DE OCUP. RECUR.'!$E$1:$E$60, 0)),"")</f>
        <v>EXPEDIÇÃO</v>
      </c>
      <c r="V2354" s="165">
        <v>1</v>
      </c>
      <c r="X2354" s="229" t="str">
        <f>_xlfn.XLOOKUP(H2354,'CARTEIRA GERAL - USI.'!J:J,'CARTEIRA GERAL - USI.'!O:O,"",0)</f>
        <v/>
      </c>
      <c r="Y2354" s="229"/>
      <c r="Z2354" s="47" t="str">
        <f t="shared" si="261"/>
        <v/>
      </c>
      <c r="AA2354" s="47" t="str">
        <f t="shared" si="262"/>
        <v/>
      </c>
      <c r="AB2354" s="47" t="str">
        <f t="shared" ref="AB2354:AB2386" si="263">IFERROR(IF(X2354="","",TEXT(X2354,"MMM")),"")</f>
        <v/>
      </c>
      <c r="AC2354" s="47" t="str">
        <f t="shared" ref="AC2354:AC2386" si="264">IFERROR(IF(X2354="","",TEXT(X2354,"AAAA")),"")</f>
        <v/>
      </c>
      <c r="AD2354" s="165" t="str">
        <f t="shared" si="260"/>
        <v/>
      </c>
    </row>
    <row r="2355" spans="1:30" ht="15" customHeight="1" x14ac:dyDescent="0.25">
      <c r="A2355" s="102" t="s">
        <v>1916</v>
      </c>
      <c r="E2355" s="25" t="s">
        <v>2074</v>
      </c>
      <c r="F2355" s="25" t="s">
        <v>1861</v>
      </c>
      <c r="G2355" s="25" t="s">
        <v>11</v>
      </c>
      <c r="H2355" s="25" t="s">
        <v>1917</v>
      </c>
      <c r="I2355" s="25">
        <v>1</v>
      </c>
      <c r="J2355" s="25" t="s">
        <v>1151</v>
      </c>
      <c r="K2355" s="25" t="s">
        <v>1486</v>
      </c>
      <c r="N2355" s="48" t="s">
        <v>1164</v>
      </c>
      <c r="R2355" s="16" t="s">
        <v>1687</v>
      </c>
      <c r="S2355" s="16" t="s">
        <v>1156</v>
      </c>
      <c r="T2355" s="16">
        <v>1</v>
      </c>
      <c r="U2355" s="47" t="str">
        <f>IFERROR(INDEX('TAXA DE OCUP. RECUR.'!$F$1:$F$60, MATCH(T2355, 'TAXA DE OCUP. RECUR.'!$E$1:$E$60, 0)),"")</f>
        <v>FUNDIÇÃO MORENO</v>
      </c>
      <c r="V2355" s="165">
        <v>1</v>
      </c>
      <c r="X2355" s="229">
        <v>46183</v>
      </c>
      <c r="Y2355" s="229"/>
      <c r="Z2355" s="47">
        <f t="shared" si="261"/>
        <v>24</v>
      </c>
      <c r="AA2355" s="47" t="str">
        <f t="shared" si="262"/>
        <v/>
      </c>
      <c r="AB2355" s="47" t="str">
        <f t="shared" si="263"/>
        <v>jun</v>
      </c>
      <c r="AC2355" s="47" t="str">
        <f t="shared" si="264"/>
        <v>2026</v>
      </c>
      <c r="AD2355" s="165" t="str">
        <f t="shared" si="260"/>
        <v/>
      </c>
    </row>
    <row r="2356" spans="1:30" ht="15" customHeight="1" x14ac:dyDescent="0.25">
      <c r="A2356" s="102" t="s">
        <v>2481</v>
      </c>
      <c r="E2356" s="25" t="s">
        <v>412</v>
      </c>
      <c r="F2356" s="25" t="s">
        <v>380</v>
      </c>
      <c r="G2356" s="25" t="s">
        <v>11</v>
      </c>
      <c r="H2356" s="25" t="s">
        <v>2489</v>
      </c>
      <c r="I2356" s="25">
        <v>1</v>
      </c>
      <c r="J2356" s="25" t="s">
        <v>1151</v>
      </c>
      <c r="K2356" s="25" t="s">
        <v>1486</v>
      </c>
      <c r="N2356" s="48" t="s">
        <v>1164</v>
      </c>
      <c r="R2356" s="16" t="s">
        <v>1690</v>
      </c>
      <c r="S2356" s="16" t="s">
        <v>2551</v>
      </c>
      <c r="T2356" s="219">
        <v>493</v>
      </c>
      <c r="U2356" s="47" t="str">
        <f>IFERROR(INDEX('TAXA DE OCUP. RECUR.'!$F$1:$F$60, MATCH(T2356, 'TAXA DE OCUP. RECUR.'!$E$1:$E$60, 0)),"")</f>
        <v>MAND. TOS WHN(Q) - [493]</v>
      </c>
      <c r="V2356" s="165">
        <v>5.375</v>
      </c>
      <c r="X2356" s="229"/>
      <c r="Y2356" s="229"/>
      <c r="Z2356" s="47">
        <f t="shared" si="261"/>
        <v>1</v>
      </c>
      <c r="AA2356" s="47" t="str">
        <f t="shared" si="262"/>
        <v/>
      </c>
      <c r="AB2356" s="47" t="str">
        <f t="shared" si="263"/>
        <v/>
      </c>
      <c r="AC2356" s="47" t="str">
        <f t="shared" si="264"/>
        <v/>
      </c>
      <c r="AD2356" s="165" t="str">
        <f t="shared" si="260"/>
        <v/>
      </c>
    </row>
    <row r="2357" spans="1:30" ht="15" customHeight="1" x14ac:dyDescent="0.25">
      <c r="A2357" s="102" t="s">
        <v>2481</v>
      </c>
      <c r="E2357" s="25" t="s">
        <v>412</v>
      </c>
      <c r="F2357" s="25" t="s">
        <v>380</v>
      </c>
      <c r="G2357" s="25" t="s">
        <v>11</v>
      </c>
      <c r="H2357" s="25" t="s">
        <v>2489</v>
      </c>
      <c r="I2357" s="25">
        <v>1</v>
      </c>
      <c r="J2357" s="25" t="s">
        <v>1151</v>
      </c>
      <c r="K2357" s="25" t="s">
        <v>1486</v>
      </c>
      <c r="N2357" s="48" t="s">
        <v>1164</v>
      </c>
      <c r="R2357" s="16" t="s">
        <v>1690</v>
      </c>
      <c r="S2357" s="16" t="s">
        <v>2552</v>
      </c>
      <c r="T2357" s="219">
        <v>493</v>
      </c>
      <c r="U2357" s="47" t="str">
        <f>IFERROR(INDEX('TAXA DE OCUP. RECUR.'!$F$1:$F$60, MATCH(T2357, 'TAXA DE OCUP. RECUR.'!$E$1:$E$60, 0)),"")</f>
        <v>MAND. TOS WHN(Q) - [493]</v>
      </c>
      <c r="V2357" s="165">
        <v>5.375</v>
      </c>
      <c r="X2357" s="229"/>
      <c r="Y2357" s="229"/>
      <c r="Z2357" s="47">
        <f t="shared" si="261"/>
        <v>1</v>
      </c>
      <c r="AA2357" s="47" t="str">
        <f t="shared" si="262"/>
        <v/>
      </c>
      <c r="AB2357" s="47" t="str">
        <f t="shared" si="263"/>
        <v/>
      </c>
      <c r="AC2357" s="47" t="str">
        <f t="shared" si="264"/>
        <v/>
      </c>
      <c r="AD2357" s="165" t="str">
        <f t="shared" si="260"/>
        <v/>
      </c>
    </row>
    <row r="2358" spans="1:30" ht="15" customHeight="1" x14ac:dyDescent="0.25">
      <c r="A2358" s="102" t="s">
        <v>2481</v>
      </c>
      <c r="E2358" s="25" t="s">
        <v>412</v>
      </c>
      <c r="F2358" s="25" t="s">
        <v>380</v>
      </c>
      <c r="G2358" s="25" t="s">
        <v>11</v>
      </c>
      <c r="H2358" s="25" t="s">
        <v>2489</v>
      </c>
      <c r="I2358" s="25">
        <v>1</v>
      </c>
      <c r="J2358" s="25" t="s">
        <v>1151</v>
      </c>
      <c r="K2358" s="25" t="s">
        <v>1486</v>
      </c>
      <c r="N2358" s="48" t="s">
        <v>1164</v>
      </c>
      <c r="R2358" s="16" t="s">
        <v>1690</v>
      </c>
      <c r="S2358" s="16" t="s">
        <v>2553</v>
      </c>
      <c r="T2358" s="219">
        <v>493</v>
      </c>
      <c r="U2358" s="47" t="str">
        <f>IFERROR(INDEX('TAXA DE OCUP. RECUR.'!$F$1:$F$60, MATCH(T2358, 'TAXA DE OCUP. RECUR.'!$E$1:$E$60, 0)),"")</f>
        <v>MAND. TOS WHN(Q) - [493]</v>
      </c>
      <c r="V2358" s="165">
        <v>5.375</v>
      </c>
      <c r="X2358" s="229"/>
      <c r="Y2358" s="229"/>
      <c r="Z2358" s="47">
        <f t="shared" si="261"/>
        <v>1</v>
      </c>
      <c r="AA2358" s="47" t="str">
        <f t="shared" si="262"/>
        <v/>
      </c>
      <c r="AB2358" s="47" t="str">
        <f t="shared" si="263"/>
        <v/>
      </c>
      <c r="AC2358" s="47" t="str">
        <f t="shared" si="264"/>
        <v/>
      </c>
      <c r="AD2358" s="165" t="str">
        <f t="shared" si="260"/>
        <v/>
      </c>
    </row>
    <row r="2359" spans="1:30" ht="15" customHeight="1" x14ac:dyDescent="0.25">
      <c r="A2359" s="102" t="s">
        <v>2481</v>
      </c>
      <c r="E2359" s="25" t="s">
        <v>412</v>
      </c>
      <c r="F2359" s="25" t="s">
        <v>380</v>
      </c>
      <c r="G2359" s="25" t="s">
        <v>11</v>
      </c>
      <c r="H2359" s="25" t="s">
        <v>2489</v>
      </c>
      <c r="I2359" s="25">
        <v>1</v>
      </c>
      <c r="J2359" s="25" t="s">
        <v>1151</v>
      </c>
      <c r="K2359" s="25" t="s">
        <v>1486</v>
      </c>
      <c r="N2359" s="48" t="s">
        <v>1164</v>
      </c>
      <c r="R2359" s="16" t="s">
        <v>1690</v>
      </c>
      <c r="S2359" s="16" t="s">
        <v>2554</v>
      </c>
      <c r="T2359" s="219">
        <v>493</v>
      </c>
      <c r="U2359" s="47" t="str">
        <f>IFERROR(INDEX('TAXA DE OCUP. RECUR.'!$F$1:$F$60, MATCH(T2359, 'TAXA DE OCUP. RECUR.'!$E$1:$E$60, 0)),"")</f>
        <v>MAND. TOS WHN(Q) - [493]</v>
      </c>
      <c r="V2359" s="165">
        <v>5.375</v>
      </c>
      <c r="X2359" s="229"/>
      <c r="Y2359" s="229"/>
      <c r="Z2359" s="47">
        <f t="shared" si="261"/>
        <v>1</v>
      </c>
      <c r="AA2359" s="47" t="str">
        <f t="shared" si="262"/>
        <v/>
      </c>
      <c r="AB2359" s="47" t="str">
        <f t="shared" si="263"/>
        <v/>
      </c>
      <c r="AC2359" s="47" t="str">
        <f t="shared" si="264"/>
        <v/>
      </c>
      <c r="AD2359" s="165" t="str">
        <f t="shared" si="260"/>
        <v/>
      </c>
    </row>
    <row r="2360" spans="1:30" ht="15" customHeight="1" x14ac:dyDescent="0.25">
      <c r="A2360" s="102" t="s">
        <v>2481</v>
      </c>
      <c r="E2360" s="25" t="s">
        <v>412</v>
      </c>
      <c r="F2360" s="25" t="s">
        <v>380</v>
      </c>
      <c r="G2360" s="25" t="s">
        <v>11</v>
      </c>
      <c r="H2360" s="25" t="s">
        <v>2489</v>
      </c>
      <c r="I2360" s="25">
        <v>1</v>
      </c>
      <c r="J2360" s="25" t="s">
        <v>1151</v>
      </c>
      <c r="K2360" s="25" t="s">
        <v>1486</v>
      </c>
      <c r="N2360" s="48" t="s">
        <v>1164</v>
      </c>
      <c r="R2360" s="16" t="s">
        <v>1690</v>
      </c>
      <c r="S2360" s="16" t="s">
        <v>2555</v>
      </c>
      <c r="T2360" s="219">
        <v>112</v>
      </c>
      <c r="U2360" s="47" t="str">
        <f>IFERROR(INDEX('TAXA DE OCUP. RECUR.'!$F$1:$F$60, MATCH(T2360, 'TAXA DE OCUP. RECUR.'!$E$1:$E$60, 0)),"")</f>
        <v>FURADEIRA RADIAL  HCP - [112]</v>
      </c>
      <c r="V2360" s="165">
        <v>6</v>
      </c>
      <c r="X2360" s="229"/>
      <c r="Y2360" s="229"/>
      <c r="Z2360" s="47">
        <f t="shared" si="261"/>
        <v>1</v>
      </c>
      <c r="AA2360" s="47" t="str">
        <f t="shared" si="262"/>
        <v/>
      </c>
      <c r="AB2360" s="47" t="str">
        <f t="shared" si="263"/>
        <v/>
      </c>
      <c r="AC2360" s="47" t="str">
        <f t="shared" si="264"/>
        <v/>
      </c>
      <c r="AD2360" s="165" t="str">
        <f t="shared" si="260"/>
        <v/>
      </c>
    </row>
    <row r="2361" spans="1:30" ht="15" customHeight="1" x14ac:dyDescent="0.25">
      <c r="A2361" s="102" t="s">
        <v>2481</v>
      </c>
      <c r="E2361" s="25" t="s">
        <v>412</v>
      </c>
      <c r="F2361" s="25" t="s">
        <v>380</v>
      </c>
      <c r="G2361" s="25" t="s">
        <v>11</v>
      </c>
      <c r="H2361" s="25" t="s">
        <v>2489</v>
      </c>
      <c r="I2361" s="25">
        <v>1</v>
      </c>
      <c r="J2361" s="25" t="s">
        <v>1151</v>
      </c>
      <c r="K2361" s="25" t="s">
        <v>1486</v>
      </c>
      <c r="N2361" s="48" t="s">
        <v>1164</v>
      </c>
      <c r="R2361" s="16" t="s">
        <v>1690</v>
      </c>
      <c r="S2361" s="16" t="s">
        <v>1440</v>
      </c>
      <c r="T2361" s="164">
        <v>74</v>
      </c>
      <c r="U2361" s="47" t="str">
        <f>IFERROR(INDEX('TAXA DE OCUP. RECUR.'!$F$1:$F$60, MATCH(T2361, 'TAXA DE OCUP. RECUR.'!$E$1:$E$60, 0)),"")</f>
        <v>MONTAGEM (PREPARADOR DE PEÇA)-74</v>
      </c>
      <c r="V2361" s="165">
        <v>1</v>
      </c>
      <c r="X2361" s="229"/>
      <c r="Y2361" s="229"/>
      <c r="Z2361" s="47">
        <f t="shared" si="261"/>
        <v>1</v>
      </c>
      <c r="AA2361" s="47" t="str">
        <f t="shared" si="262"/>
        <v/>
      </c>
      <c r="AB2361" s="47" t="str">
        <f t="shared" si="263"/>
        <v/>
      </c>
      <c r="AC2361" s="47" t="str">
        <f t="shared" si="264"/>
        <v/>
      </c>
      <c r="AD2361" s="165" t="str">
        <f t="shared" si="260"/>
        <v/>
      </c>
    </row>
    <row r="2362" spans="1:30" ht="15" customHeight="1" x14ac:dyDescent="0.25">
      <c r="A2362" s="102" t="s">
        <v>2482</v>
      </c>
      <c r="E2362" s="25" t="s">
        <v>412</v>
      </c>
      <c r="F2362" s="25" t="s">
        <v>380</v>
      </c>
      <c r="G2362" s="25" t="s">
        <v>11</v>
      </c>
      <c r="H2362" s="25" t="s">
        <v>2490</v>
      </c>
      <c r="I2362" s="25">
        <v>1</v>
      </c>
      <c r="J2362" s="25" t="s">
        <v>1151</v>
      </c>
      <c r="K2362" s="25" t="s">
        <v>1486</v>
      </c>
      <c r="N2362" s="48" t="s">
        <v>1164</v>
      </c>
      <c r="R2362" s="25" t="s">
        <v>158</v>
      </c>
      <c r="S2362" s="25" t="s">
        <v>158</v>
      </c>
      <c r="T2362" s="25">
        <v>2</v>
      </c>
      <c r="U2362" s="47" t="str">
        <f>IFERROR(INDEX('TAXA DE OCUP. RECUR.'!$F$1:$F$60, MATCH(T2362, 'TAXA DE OCUP. RECUR.'!$E$1:$E$60, 0)),"")</f>
        <v>EXPEDIÇÃO</v>
      </c>
      <c r="V2362" s="217">
        <v>1</v>
      </c>
      <c r="X2362" s="229">
        <v>46233</v>
      </c>
      <c r="Y2362" s="229"/>
      <c r="Z2362" s="47">
        <f t="shared" si="261"/>
        <v>31</v>
      </c>
      <c r="AA2362" s="47" t="str">
        <f t="shared" si="262"/>
        <v/>
      </c>
      <c r="AB2362" s="47" t="str">
        <f t="shared" si="263"/>
        <v>jul</v>
      </c>
      <c r="AC2362" s="47" t="str">
        <f t="shared" si="264"/>
        <v>2026</v>
      </c>
      <c r="AD2362" s="165" t="str">
        <f t="shared" si="260"/>
        <v/>
      </c>
    </row>
    <row r="2363" spans="1:30" ht="15" customHeight="1" x14ac:dyDescent="0.25">
      <c r="A2363" s="102" t="s">
        <v>2482</v>
      </c>
      <c r="E2363" s="25" t="s">
        <v>412</v>
      </c>
      <c r="F2363" s="25" t="s">
        <v>380</v>
      </c>
      <c r="G2363" s="25" t="s">
        <v>11</v>
      </c>
      <c r="H2363" s="25" t="s">
        <v>2490</v>
      </c>
      <c r="I2363" s="25">
        <v>1</v>
      </c>
      <c r="J2363" s="25" t="s">
        <v>1151</v>
      </c>
      <c r="K2363" s="25" t="s">
        <v>1486</v>
      </c>
      <c r="N2363" s="48" t="s">
        <v>1164</v>
      </c>
      <c r="R2363" s="16" t="s">
        <v>1687</v>
      </c>
      <c r="S2363" s="16" t="s">
        <v>1156</v>
      </c>
      <c r="T2363" s="16">
        <v>1</v>
      </c>
      <c r="U2363" s="47" t="str">
        <f>IFERROR(INDEX('TAXA DE OCUP. RECUR.'!$F$1:$F$60, MATCH(T2363, 'TAXA DE OCUP. RECUR.'!$E$1:$E$60, 0)),"")</f>
        <v>FUNDIÇÃO MORENO</v>
      </c>
      <c r="V2363" s="165">
        <v>1</v>
      </c>
      <c r="X2363" s="229">
        <v>46183</v>
      </c>
      <c r="Y2363" s="229"/>
      <c r="Z2363" s="47">
        <f t="shared" si="261"/>
        <v>24</v>
      </c>
      <c r="AA2363" s="47" t="str">
        <f t="shared" si="262"/>
        <v/>
      </c>
      <c r="AB2363" s="47" t="str">
        <f t="shared" si="263"/>
        <v>jun</v>
      </c>
      <c r="AC2363" s="47" t="str">
        <f t="shared" si="264"/>
        <v>2026</v>
      </c>
      <c r="AD2363" s="165" t="str">
        <f t="shared" si="260"/>
        <v/>
      </c>
    </row>
    <row r="2364" spans="1:30" ht="15" customHeight="1" x14ac:dyDescent="0.25">
      <c r="A2364" s="102" t="s">
        <v>2482</v>
      </c>
      <c r="E2364" s="25" t="s">
        <v>412</v>
      </c>
      <c r="F2364" s="25" t="s">
        <v>380</v>
      </c>
      <c r="G2364" s="25" t="s">
        <v>11</v>
      </c>
      <c r="H2364" s="25" t="s">
        <v>2490</v>
      </c>
      <c r="I2364" s="25">
        <v>1</v>
      </c>
      <c r="J2364" s="25" t="s">
        <v>1151</v>
      </c>
      <c r="K2364" s="25" t="s">
        <v>1486</v>
      </c>
      <c r="N2364" s="48" t="s">
        <v>1164</v>
      </c>
      <c r="R2364" s="16" t="s">
        <v>1690</v>
      </c>
      <c r="S2364" s="16" t="s">
        <v>2551</v>
      </c>
      <c r="T2364" s="219">
        <v>493</v>
      </c>
      <c r="U2364" s="47" t="str">
        <f>IFERROR(INDEX('TAXA DE OCUP. RECUR.'!$F$1:$F$60, MATCH(T2364, 'TAXA DE OCUP. RECUR.'!$E$1:$E$60, 0)),"")</f>
        <v>MAND. TOS WHN(Q) - [493]</v>
      </c>
      <c r="V2364" s="165">
        <v>5.375</v>
      </c>
      <c r="X2364" s="229"/>
      <c r="Y2364" s="229"/>
      <c r="Z2364" s="47">
        <f t="shared" si="261"/>
        <v>1</v>
      </c>
      <c r="AA2364" s="47" t="str">
        <f t="shared" si="262"/>
        <v/>
      </c>
      <c r="AB2364" s="47" t="str">
        <f t="shared" si="263"/>
        <v/>
      </c>
      <c r="AC2364" s="47" t="str">
        <f t="shared" si="264"/>
        <v/>
      </c>
      <c r="AD2364" s="165" t="str">
        <f t="shared" si="260"/>
        <v/>
      </c>
    </row>
    <row r="2365" spans="1:30" ht="15" customHeight="1" x14ac:dyDescent="0.25">
      <c r="A2365" s="102" t="s">
        <v>2482</v>
      </c>
      <c r="E2365" s="25" t="s">
        <v>412</v>
      </c>
      <c r="F2365" s="25" t="s">
        <v>380</v>
      </c>
      <c r="G2365" s="25" t="s">
        <v>11</v>
      </c>
      <c r="H2365" s="25" t="s">
        <v>2490</v>
      </c>
      <c r="I2365" s="25">
        <v>1</v>
      </c>
      <c r="J2365" s="25" t="s">
        <v>1151</v>
      </c>
      <c r="K2365" s="25" t="s">
        <v>1486</v>
      </c>
      <c r="N2365" s="48" t="s">
        <v>1164</v>
      </c>
      <c r="R2365" s="16" t="s">
        <v>1690</v>
      </c>
      <c r="S2365" s="16" t="s">
        <v>2552</v>
      </c>
      <c r="T2365" s="219">
        <v>493</v>
      </c>
      <c r="U2365" s="47" t="str">
        <f>IFERROR(INDEX('TAXA DE OCUP. RECUR.'!$F$1:$F$60, MATCH(T2365, 'TAXA DE OCUP. RECUR.'!$E$1:$E$60, 0)),"")</f>
        <v>MAND. TOS WHN(Q) - [493]</v>
      </c>
      <c r="V2365" s="165">
        <v>5.375</v>
      </c>
      <c r="X2365" s="229"/>
      <c r="Y2365" s="229"/>
      <c r="Z2365" s="47">
        <f t="shared" si="261"/>
        <v>1</v>
      </c>
      <c r="AA2365" s="47" t="str">
        <f t="shared" si="262"/>
        <v/>
      </c>
      <c r="AB2365" s="47" t="str">
        <f t="shared" si="263"/>
        <v/>
      </c>
      <c r="AC2365" s="47" t="str">
        <f t="shared" si="264"/>
        <v/>
      </c>
      <c r="AD2365" s="165" t="str">
        <f t="shared" si="260"/>
        <v/>
      </c>
    </row>
    <row r="2366" spans="1:30" ht="15" customHeight="1" x14ac:dyDescent="0.25">
      <c r="A2366" s="102" t="s">
        <v>2482</v>
      </c>
      <c r="E2366" s="25" t="s">
        <v>412</v>
      </c>
      <c r="F2366" s="25" t="s">
        <v>380</v>
      </c>
      <c r="G2366" s="25" t="s">
        <v>11</v>
      </c>
      <c r="H2366" s="25" t="s">
        <v>2490</v>
      </c>
      <c r="I2366" s="25">
        <v>1</v>
      </c>
      <c r="J2366" s="25" t="s">
        <v>1151</v>
      </c>
      <c r="K2366" s="25" t="s">
        <v>1486</v>
      </c>
      <c r="N2366" s="48" t="s">
        <v>1164</v>
      </c>
      <c r="R2366" s="16" t="s">
        <v>1690</v>
      </c>
      <c r="S2366" s="16" t="s">
        <v>2553</v>
      </c>
      <c r="T2366" s="219">
        <v>493</v>
      </c>
      <c r="U2366" s="47" t="str">
        <f>IFERROR(INDEX('TAXA DE OCUP. RECUR.'!$F$1:$F$60, MATCH(T2366, 'TAXA DE OCUP. RECUR.'!$E$1:$E$60, 0)),"")</f>
        <v>MAND. TOS WHN(Q) - [493]</v>
      </c>
      <c r="V2366" s="165">
        <v>5.375</v>
      </c>
      <c r="X2366" s="229"/>
      <c r="Y2366" s="229"/>
      <c r="Z2366" s="47">
        <f t="shared" si="261"/>
        <v>1</v>
      </c>
      <c r="AA2366" s="47" t="str">
        <f t="shared" si="262"/>
        <v/>
      </c>
      <c r="AB2366" s="47" t="str">
        <f t="shared" si="263"/>
        <v/>
      </c>
      <c r="AC2366" s="47" t="str">
        <f t="shared" si="264"/>
        <v/>
      </c>
      <c r="AD2366" s="165" t="str">
        <f t="shared" si="260"/>
        <v/>
      </c>
    </row>
    <row r="2367" spans="1:30" ht="15" customHeight="1" x14ac:dyDescent="0.25">
      <c r="A2367" s="102" t="s">
        <v>2482</v>
      </c>
      <c r="E2367" s="25" t="s">
        <v>412</v>
      </c>
      <c r="F2367" s="25" t="s">
        <v>380</v>
      </c>
      <c r="G2367" s="25" t="s">
        <v>11</v>
      </c>
      <c r="H2367" s="25" t="s">
        <v>2490</v>
      </c>
      <c r="I2367" s="25">
        <v>1</v>
      </c>
      <c r="J2367" s="25" t="s">
        <v>1151</v>
      </c>
      <c r="K2367" s="25" t="s">
        <v>1486</v>
      </c>
      <c r="N2367" s="48" t="s">
        <v>1164</v>
      </c>
      <c r="R2367" s="16" t="s">
        <v>1690</v>
      </c>
      <c r="S2367" s="16" t="s">
        <v>2554</v>
      </c>
      <c r="T2367" s="219">
        <v>493</v>
      </c>
      <c r="U2367" s="47" t="str">
        <f>IFERROR(INDEX('TAXA DE OCUP. RECUR.'!$F$1:$F$60, MATCH(T2367, 'TAXA DE OCUP. RECUR.'!$E$1:$E$60, 0)),"")</f>
        <v>MAND. TOS WHN(Q) - [493]</v>
      </c>
      <c r="V2367" s="165">
        <v>5.375</v>
      </c>
      <c r="X2367" s="229"/>
      <c r="Y2367" s="229"/>
      <c r="Z2367" s="47">
        <f t="shared" si="261"/>
        <v>1</v>
      </c>
      <c r="AA2367" s="47" t="str">
        <f t="shared" si="262"/>
        <v/>
      </c>
      <c r="AB2367" s="47" t="str">
        <f t="shared" si="263"/>
        <v/>
      </c>
      <c r="AC2367" s="47" t="str">
        <f t="shared" si="264"/>
        <v/>
      </c>
      <c r="AD2367" s="165" t="str">
        <f t="shared" si="260"/>
        <v/>
      </c>
    </row>
    <row r="2368" spans="1:30" ht="15" customHeight="1" x14ac:dyDescent="0.25">
      <c r="A2368" s="102" t="s">
        <v>2482</v>
      </c>
      <c r="E2368" s="25" t="s">
        <v>412</v>
      </c>
      <c r="F2368" s="25" t="s">
        <v>380</v>
      </c>
      <c r="G2368" s="25" t="s">
        <v>11</v>
      </c>
      <c r="H2368" s="25" t="s">
        <v>2490</v>
      </c>
      <c r="I2368" s="25">
        <v>1</v>
      </c>
      <c r="J2368" s="25" t="s">
        <v>1151</v>
      </c>
      <c r="K2368" s="25" t="s">
        <v>1486</v>
      </c>
      <c r="N2368" s="48" t="s">
        <v>1164</v>
      </c>
      <c r="R2368" s="16" t="s">
        <v>1690</v>
      </c>
      <c r="S2368" s="16" t="s">
        <v>2555</v>
      </c>
      <c r="T2368" s="219">
        <v>112</v>
      </c>
      <c r="U2368" s="47" t="str">
        <f>IFERROR(INDEX('TAXA DE OCUP. RECUR.'!$F$1:$F$60, MATCH(T2368, 'TAXA DE OCUP. RECUR.'!$E$1:$E$60, 0)),"")</f>
        <v>FURADEIRA RADIAL  HCP - [112]</v>
      </c>
      <c r="V2368" s="165">
        <v>6</v>
      </c>
      <c r="X2368" s="229"/>
      <c r="Y2368" s="229"/>
      <c r="Z2368" s="47">
        <f t="shared" si="261"/>
        <v>1</v>
      </c>
      <c r="AA2368" s="47" t="str">
        <f t="shared" si="262"/>
        <v/>
      </c>
      <c r="AB2368" s="47" t="str">
        <f t="shared" si="263"/>
        <v/>
      </c>
      <c r="AC2368" s="47" t="str">
        <f t="shared" si="264"/>
        <v/>
      </c>
      <c r="AD2368" s="165" t="str">
        <f t="shared" si="260"/>
        <v/>
      </c>
    </row>
    <row r="2369" spans="1:30" ht="15" customHeight="1" x14ac:dyDescent="0.25">
      <c r="A2369" s="102" t="s">
        <v>2482</v>
      </c>
      <c r="E2369" s="25" t="s">
        <v>412</v>
      </c>
      <c r="F2369" s="25" t="s">
        <v>380</v>
      </c>
      <c r="G2369" s="25" t="s">
        <v>11</v>
      </c>
      <c r="H2369" s="25" t="s">
        <v>2490</v>
      </c>
      <c r="I2369" s="25">
        <v>1</v>
      </c>
      <c r="J2369" s="25" t="s">
        <v>1151</v>
      </c>
      <c r="K2369" s="25" t="s">
        <v>1486</v>
      </c>
      <c r="N2369" s="48" t="s">
        <v>1164</v>
      </c>
      <c r="R2369" s="16" t="s">
        <v>1690</v>
      </c>
      <c r="S2369" s="16" t="s">
        <v>1440</v>
      </c>
      <c r="T2369" s="164">
        <v>74</v>
      </c>
      <c r="U2369" s="47" t="str">
        <f>IFERROR(INDEX('TAXA DE OCUP. RECUR.'!$F$1:$F$60, MATCH(T2369, 'TAXA DE OCUP. RECUR.'!$E$1:$E$60, 0)),"")</f>
        <v>MONTAGEM (PREPARADOR DE PEÇA)-74</v>
      </c>
      <c r="V2369" s="165">
        <v>1</v>
      </c>
      <c r="X2369" s="229"/>
      <c r="Y2369" s="229"/>
      <c r="Z2369" s="47">
        <f t="shared" si="261"/>
        <v>1</v>
      </c>
      <c r="AA2369" s="47" t="str">
        <f t="shared" si="262"/>
        <v/>
      </c>
      <c r="AB2369" s="47" t="str">
        <f t="shared" si="263"/>
        <v/>
      </c>
      <c r="AC2369" s="47" t="str">
        <f t="shared" si="264"/>
        <v/>
      </c>
      <c r="AD2369" s="165" t="str">
        <f t="shared" si="260"/>
        <v/>
      </c>
    </row>
    <row r="2370" spans="1:30" ht="15" customHeight="1" x14ac:dyDescent="0.25">
      <c r="A2370" s="102" t="s">
        <v>2482</v>
      </c>
      <c r="E2370" s="25" t="s">
        <v>412</v>
      </c>
      <c r="F2370" s="25" t="s">
        <v>380</v>
      </c>
      <c r="G2370" s="25" t="s">
        <v>11</v>
      </c>
      <c r="H2370" s="25" t="s">
        <v>2490</v>
      </c>
      <c r="I2370" s="25">
        <v>1</v>
      </c>
      <c r="J2370" s="25" t="s">
        <v>1151</v>
      </c>
      <c r="K2370" s="25" t="s">
        <v>1486</v>
      </c>
      <c r="N2370" s="48" t="s">
        <v>1164</v>
      </c>
      <c r="R2370" s="25" t="s">
        <v>158</v>
      </c>
      <c r="S2370" s="25" t="s">
        <v>158</v>
      </c>
      <c r="T2370" s="25">
        <v>2</v>
      </c>
      <c r="U2370" s="47" t="str">
        <f>IFERROR(INDEX('TAXA DE OCUP. RECUR.'!$F$1:$F$60, MATCH(T2370, 'TAXA DE OCUP. RECUR.'!$E$1:$E$60, 0)),"")</f>
        <v>EXPEDIÇÃO</v>
      </c>
      <c r="V2370" s="217">
        <v>1</v>
      </c>
      <c r="X2370" s="229">
        <v>46233</v>
      </c>
      <c r="Y2370" s="229"/>
      <c r="Z2370" s="47">
        <f t="shared" si="261"/>
        <v>31</v>
      </c>
      <c r="AA2370" s="47" t="str">
        <f t="shared" si="262"/>
        <v/>
      </c>
      <c r="AB2370" s="47" t="str">
        <f t="shared" si="263"/>
        <v>jul</v>
      </c>
      <c r="AC2370" s="47" t="str">
        <f t="shared" si="264"/>
        <v>2026</v>
      </c>
      <c r="AD2370" s="165" t="str">
        <f t="shared" ref="AD2370:AD2433" si="265">IF(Y2370&lt;&gt;"",1,"")</f>
        <v/>
      </c>
    </row>
    <row r="2371" spans="1:30" ht="15" customHeight="1" x14ac:dyDescent="0.25">
      <c r="A2371" s="102" t="s">
        <v>2382</v>
      </c>
      <c r="E2371" s="25" t="s">
        <v>1109</v>
      </c>
      <c r="F2371" s="25" t="s">
        <v>730</v>
      </c>
      <c r="G2371" s="25" t="s">
        <v>11</v>
      </c>
      <c r="H2371" s="25" t="s">
        <v>2393</v>
      </c>
      <c r="I2371" s="25">
        <v>1</v>
      </c>
      <c r="J2371" s="25" t="s">
        <v>1151</v>
      </c>
      <c r="K2371" s="48" t="s">
        <v>1486</v>
      </c>
      <c r="N2371" s="47" t="s">
        <v>1164</v>
      </c>
      <c r="R2371" s="47" t="s">
        <v>1687</v>
      </c>
      <c r="S2371" s="48" t="s">
        <v>1156</v>
      </c>
      <c r="T2371" s="164">
        <v>1</v>
      </c>
      <c r="U2371" s="47" t="str">
        <f>IFERROR(INDEX('TAXA DE OCUP. RECUR.'!$F$1:$F$60, MATCH(T2371, 'TAXA DE OCUP. RECUR.'!$E$1:$E$60, 0)),"")</f>
        <v>FUNDIÇÃO MORENO</v>
      </c>
      <c r="V2371" s="165">
        <v>1</v>
      </c>
      <c r="X2371" s="229">
        <v>46227</v>
      </c>
      <c r="Y2371" s="229"/>
      <c r="Z2371" s="47">
        <f t="shared" ref="Z2371:Z2434" si="266">IFERROR(WEEKNUM(X2371,11),"")</f>
        <v>30</v>
      </c>
      <c r="AA2371" s="47" t="str">
        <f t="shared" ref="AA2371:AA2434" si="267">IF(Y2371&lt;&gt;"",WEEKNUM(Y2371,11),"")</f>
        <v/>
      </c>
      <c r="AB2371" s="47" t="str">
        <f t="shared" si="263"/>
        <v>jul</v>
      </c>
      <c r="AC2371" s="47" t="str">
        <f t="shared" si="264"/>
        <v>2026</v>
      </c>
      <c r="AD2371" s="165" t="str">
        <f t="shared" si="265"/>
        <v/>
      </c>
    </row>
    <row r="2372" spans="1:30" ht="15" customHeight="1" x14ac:dyDescent="0.25">
      <c r="A2372" s="102" t="s">
        <v>2382</v>
      </c>
      <c r="E2372" s="25" t="s">
        <v>1109</v>
      </c>
      <c r="F2372" s="25" t="s">
        <v>730</v>
      </c>
      <c r="G2372" s="25" t="s">
        <v>11</v>
      </c>
      <c r="H2372" s="25" t="s">
        <v>2393</v>
      </c>
      <c r="I2372" s="25">
        <v>1</v>
      </c>
      <c r="J2372" s="25" t="s">
        <v>1151</v>
      </c>
      <c r="K2372" s="48" t="s">
        <v>1486</v>
      </c>
      <c r="N2372" s="47" t="s">
        <v>1164</v>
      </c>
      <c r="R2372" s="47" t="s">
        <v>1690</v>
      </c>
      <c r="S2372" s="48" t="s">
        <v>1682</v>
      </c>
      <c r="T2372" s="164">
        <v>285</v>
      </c>
      <c r="U2372" s="47" t="str">
        <f>IFERROR(INDEX('TAXA DE OCUP. RECUR.'!$F$1:$F$60, MATCH(T2372, 'TAXA DE OCUP. RECUR.'!$E$1:$E$60, 0)),"")</f>
        <v>TORNO VERT. TITAN SC4000 - [285]</v>
      </c>
      <c r="V2372" s="165">
        <v>12</v>
      </c>
      <c r="X2372" s="229"/>
      <c r="Y2372" s="229"/>
      <c r="Z2372" s="47">
        <f t="shared" si="266"/>
        <v>1</v>
      </c>
      <c r="AA2372" s="47" t="str">
        <f t="shared" si="267"/>
        <v/>
      </c>
      <c r="AB2372" s="47" t="str">
        <f t="shared" si="263"/>
        <v/>
      </c>
      <c r="AC2372" s="47" t="str">
        <f t="shared" si="264"/>
        <v/>
      </c>
      <c r="AD2372" s="165" t="str">
        <f t="shared" si="265"/>
        <v/>
      </c>
    </row>
    <row r="2373" spans="1:30" ht="15" customHeight="1" x14ac:dyDescent="0.25">
      <c r="A2373" s="102" t="s">
        <v>2382</v>
      </c>
      <c r="E2373" s="25" t="s">
        <v>1109</v>
      </c>
      <c r="F2373" s="25" t="s">
        <v>730</v>
      </c>
      <c r="G2373" s="25" t="s">
        <v>11</v>
      </c>
      <c r="H2373" s="25" t="s">
        <v>2393</v>
      </c>
      <c r="I2373" s="25">
        <v>1</v>
      </c>
      <c r="J2373" s="25" t="s">
        <v>1151</v>
      </c>
      <c r="K2373" s="48" t="s">
        <v>1486</v>
      </c>
      <c r="N2373" s="47" t="s">
        <v>1164</v>
      </c>
      <c r="R2373" s="47" t="s">
        <v>1690</v>
      </c>
      <c r="S2373" s="48" t="s">
        <v>1683</v>
      </c>
      <c r="T2373" s="164">
        <v>327</v>
      </c>
      <c r="U2373" s="47" t="str">
        <f>IFERROR(INDEX('TAXA DE OCUP. RECUR.'!$F$1:$F$60, MATCH(T2373, 'TAXA DE OCUP. RECUR.'!$E$1:$E$60, 0)),"")</f>
        <v>MANDRILH. SKODA 3500 X 4500 - [327]</v>
      </c>
      <c r="V2373" s="165">
        <v>13</v>
      </c>
      <c r="X2373" s="229"/>
      <c r="Y2373" s="229"/>
      <c r="Z2373" s="47">
        <f t="shared" si="266"/>
        <v>1</v>
      </c>
      <c r="AA2373" s="47" t="str">
        <f t="shared" si="267"/>
        <v/>
      </c>
      <c r="AB2373" s="47" t="str">
        <f t="shared" si="263"/>
        <v/>
      </c>
      <c r="AC2373" s="47" t="str">
        <f t="shared" si="264"/>
        <v/>
      </c>
      <c r="AD2373" s="165" t="str">
        <f t="shared" si="265"/>
        <v/>
      </c>
    </row>
    <row r="2374" spans="1:30" ht="15" customHeight="1" x14ac:dyDescent="0.25">
      <c r="A2374" s="102" t="s">
        <v>2382</v>
      </c>
      <c r="E2374" s="25" t="s">
        <v>1109</v>
      </c>
      <c r="F2374" s="25" t="s">
        <v>730</v>
      </c>
      <c r="G2374" s="25" t="s">
        <v>11</v>
      </c>
      <c r="H2374" s="25" t="s">
        <v>2393</v>
      </c>
      <c r="I2374" s="25">
        <v>1</v>
      </c>
      <c r="J2374" s="25" t="s">
        <v>1151</v>
      </c>
      <c r="K2374" s="48" t="s">
        <v>1486</v>
      </c>
      <c r="N2374" s="47" t="s">
        <v>1164</v>
      </c>
      <c r="R2374" s="47" t="s">
        <v>1690</v>
      </c>
      <c r="S2374" s="48" t="s">
        <v>1231</v>
      </c>
      <c r="T2374" s="164">
        <v>74</v>
      </c>
      <c r="U2374" s="47" t="str">
        <f>IFERROR(INDEX('TAXA DE OCUP. RECUR.'!$F$1:$F$60, MATCH(T2374, 'TAXA DE OCUP. RECUR.'!$E$1:$E$60, 0)),"")</f>
        <v>MONTAGEM (PREPARADOR DE PEÇA)-74</v>
      </c>
      <c r="V2374" s="165">
        <v>1</v>
      </c>
      <c r="X2374" s="229"/>
      <c r="Y2374" s="229"/>
      <c r="Z2374" s="47">
        <f t="shared" si="266"/>
        <v>1</v>
      </c>
      <c r="AA2374" s="47" t="str">
        <f t="shared" si="267"/>
        <v/>
      </c>
      <c r="AB2374" s="47" t="str">
        <f t="shared" si="263"/>
        <v/>
      </c>
      <c r="AC2374" s="47" t="str">
        <f t="shared" si="264"/>
        <v/>
      </c>
      <c r="AD2374" s="165" t="str">
        <f t="shared" si="265"/>
        <v/>
      </c>
    </row>
    <row r="2375" spans="1:30" ht="15" customHeight="1" x14ac:dyDescent="0.25">
      <c r="A2375" s="102" t="s">
        <v>2382</v>
      </c>
      <c r="E2375" s="25" t="s">
        <v>1109</v>
      </c>
      <c r="F2375" s="25" t="s">
        <v>730</v>
      </c>
      <c r="G2375" s="25" t="s">
        <v>11</v>
      </c>
      <c r="H2375" s="25" t="s">
        <v>2393</v>
      </c>
      <c r="I2375" s="25">
        <v>1</v>
      </c>
      <c r="J2375" s="25" t="s">
        <v>1151</v>
      </c>
      <c r="K2375" s="48" t="s">
        <v>1486</v>
      </c>
      <c r="N2375" s="47" t="s">
        <v>1164</v>
      </c>
      <c r="R2375" s="47" t="s">
        <v>158</v>
      </c>
      <c r="S2375" s="48" t="s">
        <v>158</v>
      </c>
      <c r="T2375" s="164">
        <v>2</v>
      </c>
      <c r="U2375" s="47" t="str">
        <f>IFERROR(INDEX('TAXA DE OCUP. RECUR.'!$F$1:$F$60, MATCH(T2375, 'TAXA DE OCUP. RECUR.'!$E$1:$E$60, 0)),"")</f>
        <v>EXPEDIÇÃO</v>
      </c>
      <c r="V2375" s="165">
        <v>1</v>
      </c>
      <c r="X2375" s="229">
        <v>46255</v>
      </c>
      <c r="Y2375" s="229"/>
      <c r="Z2375" s="47">
        <f t="shared" si="266"/>
        <v>34</v>
      </c>
      <c r="AA2375" s="47" t="str">
        <f t="shared" si="267"/>
        <v/>
      </c>
      <c r="AB2375" s="47" t="str">
        <f t="shared" si="263"/>
        <v>ago</v>
      </c>
      <c r="AC2375" s="47" t="str">
        <f t="shared" si="264"/>
        <v>2026</v>
      </c>
      <c r="AD2375" s="165" t="str">
        <f t="shared" si="265"/>
        <v/>
      </c>
    </row>
    <row r="2376" spans="1:30" ht="15" customHeight="1" x14ac:dyDescent="0.25">
      <c r="A2376" s="102" t="s">
        <v>2479</v>
      </c>
      <c r="E2376" s="25" t="s">
        <v>1109</v>
      </c>
      <c r="F2376" s="25" t="s">
        <v>730</v>
      </c>
      <c r="G2376" s="25" t="s">
        <v>11</v>
      </c>
      <c r="H2376" s="25" t="s">
        <v>2393</v>
      </c>
      <c r="I2376" s="25">
        <v>1</v>
      </c>
      <c r="J2376" s="25" t="s">
        <v>1151</v>
      </c>
      <c r="K2376" s="48" t="s">
        <v>1486</v>
      </c>
      <c r="N2376" s="47" t="s">
        <v>1164</v>
      </c>
      <c r="R2376" s="47" t="s">
        <v>1687</v>
      </c>
      <c r="S2376" s="48" t="s">
        <v>1156</v>
      </c>
      <c r="T2376" s="164">
        <v>1</v>
      </c>
      <c r="U2376" s="47" t="str">
        <f>IFERROR(INDEX('TAXA DE OCUP. RECUR.'!$F$1:$F$60, MATCH(T2376, 'TAXA DE OCUP. RECUR.'!$E$1:$E$60, 0)),"")</f>
        <v>FUNDIÇÃO MORENO</v>
      </c>
      <c r="V2376" s="165">
        <v>1</v>
      </c>
      <c r="X2376" s="229">
        <v>46220</v>
      </c>
      <c r="Y2376" s="229"/>
      <c r="Z2376" s="47">
        <f t="shared" si="266"/>
        <v>29</v>
      </c>
      <c r="AA2376" s="47" t="str">
        <f t="shared" si="267"/>
        <v/>
      </c>
      <c r="AB2376" s="47" t="str">
        <f t="shared" si="263"/>
        <v>jul</v>
      </c>
      <c r="AC2376" s="47" t="str">
        <f t="shared" si="264"/>
        <v>2026</v>
      </c>
      <c r="AD2376" s="165" t="str">
        <f t="shared" si="265"/>
        <v/>
      </c>
    </row>
    <row r="2377" spans="1:30" ht="15" customHeight="1" x14ac:dyDescent="0.25">
      <c r="A2377" s="102" t="s">
        <v>2479</v>
      </c>
      <c r="E2377" s="25" t="s">
        <v>1109</v>
      </c>
      <c r="F2377" s="25" t="s">
        <v>730</v>
      </c>
      <c r="G2377" s="25" t="s">
        <v>11</v>
      </c>
      <c r="H2377" s="25" t="s">
        <v>2393</v>
      </c>
      <c r="I2377" s="25">
        <v>1</v>
      </c>
      <c r="J2377" s="25" t="s">
        <v>1151</v>
      </c>
      <c r="K2377" s="48" t="s">
        <v>1486</v>
      </c>
      <c r="N2377" s="47" t="s">
        <v>1164</v>
      </c>
      <c r="R2377" s="47" t="s">
        <v>1690</v>
      </c>
      <c r="S2377" s="48" t="s">
        <v>1682</v>
      </c>
      <c r="T2377" s="164">
        <v>285</v>
      </c>
      <c r="U2377" s="47" t="str">
        <f>IFERROR(INDEX('TAXA DE OCUP. RECUR.'!$F$1:$F$60, MATCH(T2377, 'TAXA DE OCUP. RECUR.'!$E$1:$E$60, 0)),"")</f>
        <v>TORNO VERT. TITAN SC4000 - [285]</v>
      </c>
      <c r="V2377" s="165">
        <v>12</v>
      </c>
      <c r="X2377" s="229"/>
      <c r="Y2377" s="229"/>
      <c r="Z2377" s="47">
        <f t="shared" si="266"/>
        <v>1</v>
      </c>
      <c r="AA2377" s="47" t="str">
        <f t="shared" si="267"/>
        <v/>
      </c>
      <c r="AB2377" s="47" t="str">
        <f t="shared" si="263"/>
        <v/>
      </c>
      <c r="AC2377" s="47" t="str">
        <f t="shared" si="264"/>
        <v/>
      </c>
      <c r="AD2377" s="165" t="str">
        <f t="shared" si="265"/>
        <v/>
      </c>
    </row>
    <row r="2378" spans="1:30" ht="15" customHeight="1" x14ac:dyDescent="0.25">
      <c r="A2378" s="102" t="s">
        <v>2479</v>
      </c>
      <c r="E2378" s="25" t="s">
        <v>1109</v>
      </c>
      <c r="F2378" s="25" t="s">
        <v>730</v>
      </c>
      <c r="G2378" s="25" t="s">
        <v>11</v>
      </c>
      <c r="H2378" s="25" t="s">
        <v>2393</v>
      </c>
      <c r="I2378" s="25">
        <v>1</v>
      </c>
      <c r="J2378" s="25" t="s">
        <v>1151</v>
      </c>
      <c r="K2378" s="48" t="s">
        <v>1486</v>
      </c>
      <c r="N2378" s="47" t="s">
        <v>1164</v>
      </c>
      <c r="R2378" s="47" t="s">
        <v>1690</v>
      </c>
      <c r="S2378" s="48" t="s">
        <v>1683</v>
      </c>
      <c r="T2378" s="164">
        <v>327</v>
      </c>
      <c r="U2378" s="47" t="str">
        <f>IFERROR(INDEX('TAXA DE OCUP. RECUR.'!$F$1:$F$60, MATCH(T2378, 'TAXA DE OCUP. RECUR.'!$E$1:$E$60, 0)),"")</f>
        <v>MANDRILH. SKODA 3500 X 4500 - [327]</v>
      </c>
      <c r="V2378" s="165">
        <v>13</v>
      </c>
      <c r="X2378" s="229"/>
      <c r="Y2378" s="229"/>
      <c r="Z2378" s="47">
        <f t="shared" si="266"/>
        <v>1</v>
      </c>
      <c r="AA2378" s="47" t="str">
        <f t="shared" si="267"/>
        <v/>
      </c>
      <c r="AB2378" s="47" t="str">
        <f t="shared" si="263"/>
        <v/>
      </c>
      <c r="AC2378" s="47" t="str">
        <f t="shared" si="264"/>
        <v/>
      </c>
      <c r="AD2378" s="165" t="str">
        <f t="shared" si="265"/>
        <v/>
      </c>
    </row>
    <row r="2379" spans="1:30" ht="15" customHeight="1" x14ac:dyDescent="0.25">
      <c r="A2379" s="102" t="s">
        <v>2479</v>
      </c>
      <c r="E2379" s="25" t="s">
        <v>1109</v>
      </c>
      <c r="F2379" s="25" t="s">
        <v>730</v>
      </c>
      <c r="G2379" s="25" t="s">
        <v>11</v>
      </c>
      <c r="H2379" s="25" t="s">
        <v>2393</v>
      </c>
      <c r="I2379" s="25">
        <v>1</v>
      </c>
      <c r="J2379" s="25" t="s">
        <v>1151</v>
      </c>
      <c r="K2379" s="48" t="s">
        <v>1486</v>
      </c>
      <c r="N2379" s="47" t="s">
        <v>1164</v>
      </c>
      <c r="R2379" s="47" t="s">
        <v>1690</v>
      </c>
      <c r="S2379" s="48" t="s">
        <v>1231</v>
      </c>
      <c r="T2379" s="164">
        <v>74</v>
      </c>
      <c r="U2379" s="47" t="str">
        <f>IFERROR(INDEX('TAXA DE OCUP. RECUR.'!$F$1:$F$60, MATCH(T2379, 'TAXA DE OCUP. RECUR.'!$E$1:$E$60, 0)),"")</f>
        <v>MONTAGEM (PREPARADOR DE PEÇA)-74</v>
      </c>
      <c r="V2379" s="165">
        <v>1</v>
      </c>
      <c r="X2379" s="229"/>
      <c r="Y2379" s="229"/>
      <c r="Z2379" s="47">
        <f t="shared" si="266"/>
        <v>1</v>
      </c>
      <c r="AA2379" s="47" t="str">
        <f t="shared" si="267"/>
        <v/>
      </c>
      <c r="AB2379" s="47" t="str">
        <f t="shared" si="263"/>
        <v/>
      </c>
      <c r="AC2379" s="47" t="str">
        <f t="shared" si="264"/>
        <v/>
      </c>
      <c r="AD2379" s="165" t="str">
        <f t="shared" si="265"/>
        <v/>
      </c>
    </row>
    <row r="2380" spans="1:30" ht="15" customHeight="1" x14ac:dyDescent="0.25">
      <c r="A2380" s="102" t="s">
        <v>2479</v>
      </c>
      <c r="E2380" s="25" t="s">
        <v>1109</v>
      </c>
      <c r="F2380" s="25" t="s">
        <v>730</v>
      </c>
      <c r="G2380" s="25" t="s">
        <v>11</v>
      </c>
      <c r="H2380" s="25" t="s">
        <v>2393</v>
      </c>
      <c r="I2380" s="25">
        <v>1</v>
      </c>
      <c r="J2380" s="25" t="s">
        <v>1151</v>
      </c>
      <c r="K2380" s="48" t="s">
        <v>1486</v>
      </c>
      <c r="N2380" s="47" t="s">
        <v>1164</v>
      </c>
      <c r="R2380" s="47" t="s">
        <v>158</v>
      </c>
      <c r="S2380" s="48" t="s">
        <v>158</v>
      </c>
      <c r="T2380" s="164">
        <v>2</v>
      </c>
      <c r="U2380" s="47" t="str">
        <f>IFERROR(INDEX('TAXA DE OCUP. RECUR.'!$F$1:$F$60, MATCH(T2380, 'TAXA DE OCUP. RECUR.'!$E$1:$E$60, 0)),"")</f>
        <v>EXPEDIÇÃO</v>
      </c>
      <c r="V2380" s="165">
        <v>1</v>
      </c>
      <c r="X2380" s="229">
        <v>46245</v>
      </c>
      <c r="Y2380" s="229"/>
      <c r="Z2380" s="47">
        <f t="shared" si="266"/>
        <v>33</v>
      </c>
      <c r="AA2380" s="47" t="str">
        <f t="shared" si="267"/>
        <v/>
      </c>
      <c r="AB2380" s="47" t="str">
        <f t="shared" si="263"/>
        <v>ago</v>
      </c>
      <c r="AC2380" s="47" t="str">
        <f t="shared" si="264"/>
        <v>2026</v>
      </c>
      <c r="AD2380" s="165" t="str">
        <f t="shared" si="265"/>
        <v/>
      </c>
    </row>
    <row r="2381" spans="1:30" ht="15" customHeight="1" x14ac:dyDescent="0.25">
      <c r="A2381" s="102" t="s">
        <v>2263</v>
      </c>
      <c r="E2381" s="25" t="s">
        <v>292</v>
      </c>
      <c r="F2381" s="25" t="s">
        <v>2080</v>
      </c>
      <c r="G2381" s="25" t="s">
        <v>11</v>
      </c>
      <c r="H2381" s="25" t="s">
        <v>2264</v>
      </c>
      <c r="I2381" s="25">
        <v>1</v>
      </c>
      <c r="J2381" s="25" t="s">
        <v>1151</v>
      </c>
      <c r="K2381" s="48" t="s">
        <v>1486</v>
      </c>
      <c r="N2381" s="47" t="s">
        <v>1164</v>
      </c>
      <c r="R2381" s="47" t="s">
        <v>1687</v>
      </c>
      <c r="S2381" s="48" t="s">
        <v>1156</v>
      </c>
      <c r="T2381" s="25">
        <v>1</v>
      </c>
      <c r="U2381" s="47" t="str">
        <f>IFERROR(INDEX('TAXA DE OCUP. RECUR.'!$F$1:$F$60, MATCH(T2381, 'TAXA DE OCUP. RECUR.'!$E$1:$E$60, 0)),"")</f>
        <v>FUNDIÇÃO MORENO</v>
      </c>
      <c r="V2381" s="217">
        <v>1</v>
      </c>
      <c r="X2381" s="229">
        <v>46203</v>
      </c>
      <c r="Y2381" s="229"/>
      <c r="Z2381" s="47">
        <f t="shared" si="266"/>
        <v>27</v>
      </c>
      <c r="AA2381" s="47" t="str">
        <f t="shared" si="267"/>
        <v/>
      </c>
      <c r="AB2381" s="47" t="str">
        <f t="shared" si="263"/>
        <v>jun</v>
      </c>
      <c r="AC2381" s="47" t="str">
        <f t="shared" si="264"/>
        <v>2026</v>
      </c>
      <c r="AD2381" s="165" t="str">
        <f t="shared" si="265"/>
        <v/>
      </c>
    </row>
    <row r="2382" spans="1:30" ht="15" customHeight="1" x14ac:dyDescent="0.25">
      <c r="A2382" s="102" t="s">
        <v>2263</v>
      </c>
      <c r="E2382" s="25" t="s">
        <v>292</v>
      </c>
      <c r="F2382" s="25" t="s">
        <v>2080</v>
      </c>
      <c r="G2382" s="25" t="s">
        <v>11</v>
      </c>
      <c r="H2382" s="25" t="s">
        <v>2264</v>
      </c>
      <c r="I2382" s="25">
        <v>1</v>
      </c>
      <c r="J2382" s="25" t="s">
        <v>1151</v>
      </c>
      <c r="K2382" s="48" t="s">
        <v>1486</v>
      </c>
      <c r="N2382" s="47" t="s">
        <v>1164</v>
      </c>
      <c r="R2382" s="47" t="s">
        <v>1690</v>
      </c>
      <c r="S2382" s="48" t="s">
        <v>2557</v>
      </c>
      <c r="T2382" s="48">
        <v>285</v>
      </c>
      <c r="U2382" s="47" t="str">
        <f>IFERROR(INDEX('TAXA DE OCUP. RECUR.'!$F$1:$F$60, MATCH(T2382, 'TAXA DE OCUP. RECUR.'!$E$1:$E$60, 0)),"")</f>
        <v>TORNO VERT. TITAN SC4000 - [285]</v>
      </c>
      <c r="V2382" s="25">
        <v>13</v>
      </c>
      <c r="X2382" s="229"/>
      <c r="Y2382" s="229"/>
      <c r="Z2382" s="47">
        <f t="shared" si="266"/>
        <v>1</v>
      </c>
      <c r="AA2382" s="47" t="str">
        <f t="shared" si="267"/>
        <v/>
      </c>
      <c r="AB2382" s="47" t="str">
        <f t="shared" si="263"/>
        <v/>
      </c>
      <c r="AC2382" s="47" t="str">
        <f t="shared" si="264"/>
        <v/>
      </c>
      <c r="AD2382" s="165" t="str">
        <f t="shared" si="265"/>
        <v/>
      </c>
    </row>
    <row r="2383" spans="1:30" ht="15" customHeight="1" x14ac:dyDescent="0.25">
      <c r="A2383" s="102" t="s">
        <v>2263</v>
      </c>
      <c r="E2383" s="25" t="s">
        <v>292</v>
      </c>
      <c r="F2383" s="25" t="s">
        <v>2080</v>
      </c>
      <c r="G2383" s="25" t="s">
        <v>11</v>
      </c>
      <c r="H2383" s="25" t="s">
        <v>2264</v>
      </c>
      <c r="I2383" s="25">
        <v>1</v>
      </c>
      <c r="J2383" s="25" t="s">
        <v>1151</v>
      </c>
      <c r="K2383" s="48" t="s">
        <v>1486</v>
      </c>
      <c r="N2383" s="47" t="s">
        <v>1164</v>
      </c>
      <c r="R2383" s="47" t="s">
        <v>1690</v>
      </c>
      <c r="S2383" s="48" t="s">
        <v>1683</v>
      </c>
      <c r="T2383" s="48">
        <v>327</v>
      </c>
      <c r="U2383" s="47" t="str">
        <f>IFERROR(INDEX('TAXA DE OCUP. RECUR.'!$F$1:$F$60, MATCH(T2383, 'TAXA DE OCUP. RECUR.'!$E$1:$E$60, 0)),"")</f>
        <v>MANDRILH. SKODA 3500 X 4500 - [327]</v>
      </c>
      <c r="V2383" s="25">
        <v>12</v>
      </c>
      <c r="X2383" s="229"/>
      <c r="Y2383" s="229"/>
      <c r="Z2383" s="47">
        <f t="shared" si="266"/>
        <v>1</v>
      </c>
      <c r="AA2383" s="47" t="str">
        <f t="shared" si="267"/>
        <v/>
      </c>
      <c r="AB2383" s="47" t="str">
        <f t="shared" si="263"/>
        <v/>
      </c>
      <c r="AC2383" s="47" t="str">
        <f t="shared" si="264"/>
        <v/>
      </c>
      <c r="AD2383" s="165" t="str">
        <f t="shared" si="265"/>
        <v/>
      </c>
    </row>
    <row r="2384" spans="1:30" ht="15" customHeight="1" x14ac:dyDescent="0.25">
      <c r="A2384" s="102" t="s">
        <v>2263</v>
      </c>
      <c r="E2384" s="25" t="s">
        <v>292</v>
      </c>
      <c r="F2384" s="25" t="s">
        <v>2080</v>
      </c>
      <c r="G2384" s="25" t="s">
        <v>11</v>
      </c>
      <c r="H2384" s="25" t="s">
        <v>2264</v>
      </c>
      <c r="I2384" s="25">
        <v>1</v>
      </c>
      <c r="J2384" s="25" t="s">
        <v>1151</v>
      </c>
      <c r="K2384" s="48" t="s">
        <v>1486</v>
      </c>
      <c r="N2384" s="47" t="s">
        <v>1164</v>
      </c>
      <c r="R2384" s="47" t="s">
        <v>1690</v>
      </c>
      <c r="S2384" s="48" t="s">
        <v>1440</v>
      </c>
      <c r="T2384" s="164">
        <v>74</v>
      </c>
      <c r="U2384" s="47" t="str">
        <f>IFERROR(INDEX('TAXA DE OCUP. RECUR.'!$F$1:$F$60, MATCH(T2384, 'TAXA DE OCUP. RECUR.'!$E$1:$E$60, 0)),"")</f>
        <v>MONTAGEM (PREPARADOR DE PEÇA)-74</v>
      </c>
      <c r="V2384" s="217">
        <v>1</v>
      </c>
      <c r="X2384" s="229"/>
      <c r="Y2384" s="229"/>
      <c r="Z2384" s="47">
        <f t="shared" si="266"/>
        <v>1</v>
      </c>
      <c r="AA2384" s="47" t="str">
        <f t="shared" si="267"/>
        <v/>
      </c>
      <c r="AB2384" s="47" t="str">
        <f t="shared" si="263"/>
        <v/>
      </c>
      <c r="AC2384" s="47" t="str">
        <f t="shared" si="264"/>
        <v/>
      </c>
      <c r="AD2384" s="165" t="str">
        <f t="shared" si="265"/>
        <v/>
      </c>
    </row>
    <row r="2385" spans="1:30" ht="15" customHeight="1" x14ac:dyDescent="0.25">
      <c r="A2385" s="102" t="s">
        <v>2263</v>
      </c>
      <c r="E2385" s="25" t="s">
        <v>292</v>
      </c>
      <c r="F2385" s="25" t="s">
        <v>2080</v>
      </c>
      <c r="G2385" s="25" t="s">
        <v>11</v>
      </c>
      <c r="H2385" s="25" t="s">
        <v>2264</v>
      </c>
      <c r="I2385" s="25">
        <v>1</v>
      </c>
      <c r="J2385" s="25" t="s">
        <v>1151</v>
      </c>
      <c r="K2385" s="48" t="s">
        <v>1486</v>
      </c>
      <c r="N2385" s="47" t="s">
        <v>1164</v>
      </c>
      <c r="R2385" s="47" t="s">
        <v>158</v>
      </c>
      <c r="S2385" s="48" t="s">
        <v>158</v>
      </c>
      <c r="T2385" s="25">
        <v>2</v>
      </c>
      <c r="U2385" s="47" t="str">
        <f>IFERROR(INDEX('TAXA DE OCUP. RECUR.'!$F$1:$F$60, MATCH(T2385, 'TAXA DE OCUP. RECUR.'!$E$1:$E$60, 0)),"")</f>
        <v>EXPEDIÇÃO</v>
      </c>
      <c r="V2385" s="217">
        <v>1</v>
      </c>
      <c r="X2385" s="229">
        <v>46217</v>
      </c>
      <c r="Y2385" s="229"/>
      <c r="Z2385" s="47">
        <f t="shared" si="266"/>
        <v>29</v>
      </c>
      <c r="AA2385" s="47" t="str">
        <f t="shared" si="267"/>
        <v/>
      </c>
      <c r="AB2385" s="47" t="str">
        <f t="shared" si="263"/>
        <v>jul</v>
      </c>
      <c r="AC2385" s="47" t="str">
        <f t="shared" si="264"/>
        <v>2026</v>
      </c>
      <c r="AD2385" s="165" t="str">
        <f t="shared" si="265"/>
        <v/>
      </c>
    </row>
    <row r="2386" spans="1:30" ht="15" customHeight="1" x14ac:dyDescent="0.25">
      <c r="A2386" s="102" t="s">
        <v>2386</v>
      </c>
      <c r="E2386" s="25" t="s">
        <v>1109</v>
      </c>
      <c r="F2386" s="25" t="s">
        <v>2556</v>
      </c>
      <c r="G2386" s="25" t="s">
        <v>11</v>
      </c>
      <c r="H2386" s="25" t="s">
        <v>2397</v>
      </c>
      <c r="I2386" s="25">
        <v>1</v>
      </c>
      <c r="J2386" s="25" t="s">
        <v>1151</v>
      </c>
      <c r="K2386" s="48" t="s">
        <v>1486</v>
      </c>
      <c r="N2386" s="47" t="s">
        <v>1164</v>
      </c>
      <c r="R2386" s="220" t="s">
        <v>1687</v>
      </c>
      <c r="S2386" s="221" t="s">
        <v>1156</v>
      </c>
      <c r="T2386" s="222">
        <v>1</v>
      </c>
      <c r="U2386" s="47" t="str">
        <f>IFERROR(INDEX('TAXA DE OCUP. RECUR.'!$F$1:$F$60, MATCH(T2386, 'TAXA DE OCUP. RECUR.'!$E$1:$E$60, 0)),"")</f>
        <v>FUNDIÇÃO MORENO</v>
      </c>
      <c r="V2386" s="223">
        <v>1</v>
      </c>
      <c r="X2386" s="229">
        <v>46213</v>
      </c>
      <c r="Y2386" s="229"/>
      <c r="Z2386" s="47">
        <f t="shared" si="266"/>
        <v>28</v>
      </c>
      <c r="AA2386" s="47" t="str">
        <f t="shared" si="267"/>
        <v/>
      </c>
      <c r="AB2386" s="47" t="str">
        <f t="shared" si="263"/>
        <v>jul</v>
      </c>
      <c r="AC2386" s="47" t="str">
        <f t="shared" si="264"/>
        <v>2026</v>
      </c>
      <c r="AD2386" s="165" t="str">
        <f t="shared" si="265"/>
        <v/>
      </c>
    </row>
    <row r="2387" spans="1:30" ht="15" customHeight="1" x14ac:dyDescent="0.25">
      <c r="A2387" s="102" t="s">
        <v>2386</v>
      </c>
      <c r="E2387" s="25" t="s">
        <v>1109</v>
      </c>
      <c r="F2387" s="25" t="s">
        <v>2556</v>
      </c>
      <c r="G2387" s="25" t="s">
        <v>11</v>
      </c>
      <c r="H2387" s="25" t="s">
        <v>2397</v>
      </c>
      <c r="I2387" s="25">
        <v>1</v>
      </c>
      <c r="J2387" s="25" t="s">
        <v>1151</v>
      </c>
      <c r="K2387" s="48" t="s">
        <v>1486</v>
      </c>
      <c r="N2387" s="47" t="s">
        <v>1164</v>
      </c>
      <c r="R2387" s="220" t="s">
        <v>1690</v>
      </c>
      <c r="S2387" s="220" t="s">
        <v>1388</v>
      </c>
      <c r="T2387" s="222">
        <v>285</v>
      </c>
      <c r="U2387" s="47" t="str">
        <f>IFERROR(INDEX('TAXA DE OCUP. RECUR.'!$F$1:$F$60, MATCH(T2387, 'TAXA DE OCUP. RECUR.'!$E$1:$E$60, 0)),"")</f>
        <v>TORNO VERT. TITAN SC4000 - [285]</v>
      </c>
      <c r="V2387" s="223">
        <v>13</v>
      </c>
      <c r="X2387" s="229"/>
      <c r="Y2387" s="229"/>
      <c r="Z2387" s="47">
        <f t="shared" si="266"/>
        <v>1</v>
      </c>
      <c r="AA2387" s="47" t="str">
        <f t="shared" si="267"/>
        <v/>
      </c>
      <c r="AD2387" s="165" t="str">
        <f t="shared" si="265"/>
        <v/>
      </c>
    </row>
    <row r="2388" spans="1:30" ht="15" customHeight="1" x14ac:dyDescent="0.25">
      <c r="A2388" s="102" t="s">
        <v>2386</v>
      </c>
      <c r="E2388" s="25" t="s">
        <v>1109</v>
      </c>
      <c r="F2388" s="25" t="s">
        <v>2556</v>
      </c>
      <c r="G2388" s="25" t="s">
        <v>11</v>
      </c>
      <c r="H2388" s="25" t="s">
        <v>2397</v>
      </c>
      <c r="I2388" s="25">
        <v>1</v>
      </c>
      <c r="J2388" s="25" t="s">
        <v>1151</v>
      </c>
      <c r="K2388" s="48" t="s">
        <v>1486</v>
      </c>
      <c r="M2388"/>
      <c r="N2388" s="47" t="s">
        <v>1164</v>
      </c>
      <c r="O2388"/>
      <c r="P2388"/>
      <c r="Q2388"/>
      <c r="R2388" s="220" t="s">
        <v>1690</v>
      </c>
      <c r="S2388" s="220" t="s">
        <v>1231</v>
      </c>
      <c r="T2388" s="164">
        <v>74</v>
      </c>
      <c r="U2388" s="47" t="str">
        <f>IFERROR(INDEX('TAXA DE OCUP. RECUR.'!$F$1:$F$60, MATCH(T2388, 'TAXA DE OCUP. RECUR.'!$E$1:$E$60, 0)),"")</f>
        <v>MONTAGEM (PREPARADOR DE PEÇA)-74</v>
      </c>
      <c r="V2388" s="223">
        <v>0.42</v>
      </c>
      <c r="X2388" s="229"/>
      <c r="Y2388" s="229"/>
      <c r="Z2388" s="47">
        <f t="shared" si="266"/>
        <v>1</v>
      </c>
      <c r="AA2388" s="47" t="str">
        <f t="shared" si="267"/>
        <v/>
      </c>
      <c r="AD2388" s="165" t="str">
        <f t="shared" si="265"/>
        <v/>
      </c>
    </row>
    <row r="2389" spans="1:30" ht="15" customHeight="1" x14ac:dyDescent="0.25">
      <c r="A2389" s="102" t="s">
        <v>2386</v>
      </c>
      <c r="E2389" s="25" t="s">
        <v>1109</v>
      </c>
      <c r="F2389" s="25" t="s">
        <v>2556</v>
      </c>
      <c r="G2389" s="25" t="s">
        <v>11</v>
      </c>
      <c r="H2389" s="25" t="s">
        <v>2397</v>
      </c>
      <c r="I2389" s="25">
        <v>1</v>
      </c>
      <c r="J2389" s="25" t="s">
        <v>1151</v>
      </c>
      <c r="K2389" s="48" t="s">
        <v>1486</v>
      </c>
      <c r="M2389"/>
      <c r="N2389" s="47" t="s">
        <v>1164</v>
      </c>
      <c r="O2389"/>
      <c r="P2389"/>
      <c r="Q2389"/>
      <c r="R2389" s="220" t="s">
        <v>158</v>
      </c>
      <c r="S2389" s="220" t="s">
        <v>158</v>
      </c>
      <c r="T2389" s="222">
        <v>2</v>
      </c>
      <c r="U2389" s="47" t="str">
        <f>IFERROR(INDEX('TAXA DE OCUP. RECUR.'!$F$1:$F$60, MATCH(T2389, 'TAXA DE OCUP. RECUR.'!$E$1:$E$60, 0)),"")</f>
        <v>EXPEDIÇÃO</v>
      </c>
      <c r="V2389" s="223">
        <v>1</v>
      </c>
      <c r="X2389" s="229">
        <v>46228</v>
      </c>
      <c r="Y2389" s="229"/>
      <c r="Z2389" s="47">
        <f t="shared" si="266"/>
        <v>30</v>
      </c>
      <c r="AA2389" s="47" t="str">
        <f t="shared" si="267"/>
        <v/>
      </c>
      <c r="AB2389" s="47" t="str">
        <f t="shared" ref="AB2389:AB2398" si="268">IFERROR(IF(X2389="","",TEXT(X2389,"MMM")),"")</f>
        <v>jul</v>
      </c>
      <c r="AC2389" s="47" t="str">
        <f t="shared" ref="AC2389:AC2398" si="269">IFERROR(IF(X2389="","",TEXT(X2389,"AAAA")),"")</f>
        <v>2026</v>
      </c>
      <c r="AD2389" s="165" t="str">
        <f t="shared" si="265"/>
        <v/>
      </c>
    </row>
    <row r="2390" spans="1:30" ht="15" customHeight="1" x14ac:dyDescent="0.25">
      <c r="A2390" s="102" t="s">
        <v>2385</v>
      </c>
      <c r="E2390" s="25" t="s">
        <v>1109</v>
      </c>
      <c r="F2390" s="25" t="s">
        <v>378</v>
      </c>
      <c r="G2390" s="25" t="s">
        <v>11</v>
      </c>
      <c r="H2390" s="25" t="s">
        <v>2396</v>
      </c>
      <c r="I2390" s="25">
        <v>1</v>
      </c>
      <c r="J2390" s="25" t="s">
        <v>1151</v>
      </c>
      <c r="K2390" s="48" t="s">
        <v>1486</v>
      </c>
      <c r="M2390"/>
      <c r="N2390" s="47" t="s">
        <v>1164</v>
      </c>
      <c r="O2390"/>
      <c r="P2390"/>
      <c r="Q2390"/>
      <c r="R2390" s="220" t="s">
        <v>1687</v>
      </c>
      <c r="S2390" s="221" t="s">
        <v>1156</v>
      </c>
      <c r="T2390" s="222">
        <v>1</v>
      </c>
      <c r="U2390" s="47" t="str">
        <f>IFERROR(INDEX('TAXA DE OCUP. RECUR.'!$F$1:$F$60, MATCH(T2390, 'TAXA DE OCUP. RECUR.'!$E$1:$E$60, 0)),"")</f>
        <v>FUNDIÇÃO MORENO</v>
      </c>
      <c r="V2390" s="223">
        <v>1</v>
      </c>
      <c r="X2390" s="229">
        <v>46213</v>
      </c>
      <c r="Y2390" s="229"/>
      <c r="Z2390" s="47">
        <f t="shared" si="266"/>
        <v>28</v>
      </c>
      <c r="AA2390" s="47" t="str">
        <f t="shared" si="267"/>
        <v/>
      </c>
      <c r="AB2390" s="47" t="str">
        <f t="shared" si="268"/>
        <v>jul</v>
      </c>
      <c r="AC2390" s="47" t="str">
        <f t="shared" si="269"/>
        <v>2026</v>
      </c>
      <c r="AD2390" s="165" t="str">
        <f t="shared" si="265"/>
        <v/>
      </c>
    </row>
    <row r="2391" spans="1:30" ht="15" customHeight="1" x14ac:dyDescent="0.25">
      <c r="A2391" s="102" t="s">
        <v>2385</v>
      </c>
      <c r="E2391" s="25" t="s">
        <v>1109</v>
      </c>
      <c r="F2391" s="25" t="s">
        <v>378</v>
      </c>
      <c r="G2391" s="25" t="s">
        <v>11</v>
      </c>
      <c r="H2391" s="25" t="s">
        <v>2396</v>
      </c>
      <c r="I2391" s="25">
        <v>1</v>
      </c>
      <c r="J2391" s="25" t="s">
        <v>1151</v>
      </c>
      <c r="K2391" s="48" t="s">
        <v>1486</v>
      </c>
      <c r="M2391"/>
      <c r="N2391" s="47" t="s">
        <v>1164</v>
      </c>
      <c r="O2391"/>
      <c r="P2391"/>
      <c r="Q2391"/>
      <c r="R2391" s="220" t="s">
        <v>1690</v>
      </c>
      <c r="S2391" s="220" t="s">
        <v>2558</v>
      </c>
      <c r="T2391" s="222">
        <v>285</v>
      </c>
      <c r="U2391" s="47" t="str">
        <f>IFERROR(INDEX('TAXA DE OCUP. RECUR.'!$F$1:$F$60, MATCH(T2391, 'TAXA DE OCUP. RECUR.'!$E$1:$E$60, 0)),"")</f>
        <v>TORNO VERT. TITAN SC4000 - [285]</v>
      </c>
      <c r="V2391" s="223">
        <v>23</v>
      </c>
      <c r="X2391" s="229"/>
      <c r="Y2391" s="229"/>
      <c r="Z2391" s="47">
        <f t="shared" si="266"/>
        <v>1</v>
      </c>
      <c r="AA2391" s="47" t="str">
        <f t="shared" si="267"/>
        <v/>
      </c>
      <c r="AB2391" s="47" t="str">
        <f t="shared" si="268"/>
        <v/>
      </c>
      <c r="AC2391" s="47" t="str">
        <f t="shared" si="269"/>
        <v/>
      </c>
      <c r="AD2391" s="165" t="str">
        <f t="shared" si="265"/>
        <v/>
      </c>
    </row>
    <row r="2392" spans="1:30" ht="15" customHeight="1" x14ac:dyDescent="0.25">
      <c r="A2392" s="102" t="s">
        <v>2385</v>
      </c>
      <c r="E2392" s="25" t="s">
        <v>1109</v>
      </c>
      <c r="F2392" s="25" t="s">
        <v>378</v>
      </c>
      <c r="G2392" s="25" t="s">
        <v>11</v>
      </c>
      <c r="H2392" s="25" t="s">
        <v>2396</v>
      </c>
      <c r="I2392" s="25">
        <v>1</v>
      </c>
      <c r="J2392" s="25" t="s">
        <v>1151</v>
      </c>
      <c r="K2392" s="48" t="s">
        <v>1486</v>
      </c>
      <c r="M2392"/>
      <c r="N2392" s="47" t="s">
        <v>1164</v>
      </c>
      <c r="O2392"/>
      <c r="P2392"/>
      <c r="Q2392"/>
      <c r="R2392" s="220" t="s">
        <v>1690</v>
      </c>
      <c r="S2392" s="220" t="s">
        <v>1440</v>
      </c>
      <c r="T2392" s="164">
        <v>74</v>
      </c>
      <c r="U2392" s="47" t="str">
        <f>IFERROR(INDEX('TAXA DE OCUP. RECUR.'!$F$1:$F$60, MATCH(T2392, 'TAXA DE OCUP. RECUR.'!$E$1:$E$60, 0)),"")</f>
        <v>MONTAGEM (PREPARADOR DE PEÇA)-74</v>
      </c>
      <c r="V2392" s="223">
        <v>1.5</v>
      </c>
      <c r="X2392" s="229"/>
      <c r="Y2392" s="229"/>
      <c r="Z2392" s="47">
        <f t="shared" si="266"/>
        <v>1</v>
      </c>
      <c r="AA2392" s="47" t="str">
        <f t="shared" si="267"/>
        <v/>
      </c>
      <c r="AB2392" s="47" t="str">
        <f t="shared" si="268"/>
        <v/>
      </c>
      <c r="AC2392" s="47" t="str">
        <f t="shared" si="269"/>
        <v/>
      </c>
      <c r="AD2392" s="165" t="str">
        <f t="shared" si="265"/>
        <v/>
      </c>
    </row>
    <row r="2393" spans="1:30" ht="15" customHeight="1" x14ac:dyDescent="0.25">
      <c r="A2393" s="102" t="s">
        <v>2385</v>
      </c>
      <c r="E2393" s="25" t="s">
        <v>1109</v>
      </c>
      <c r="F2393" s="25" t="s">
        <v>378</v>
      </c>
      <c r="G2393" s="25" t="s">
        <v>11</v>
      </c>
      <c r="H2393" s="25" t="s">
        <v>2396</v>
      </c>
      <c r="I2393" s="25">
        <v>1</v>
      </c>
      <c r="J2393" s="25" t="s">
        <v>1151</v>
      </c>
      <c r="K2393" s="48" t="s">
        <v>1486</v>
      </c>
      <c r="M2393"/>
      <c r="N2393" s="47" t="s">
        <v>1164</v>
      </c>
      <c r="O2393"/>
      <c r="P2393"/>
      <c r="Q2393"/>
      <c r="R2393" s="220" t="s">
        <v>158</v>
      </c>
      <c r="S2393" s="220" t="s">
        <v>158</v>
      </c>
      <c r="T2393" s="222">
        <v>2</v>
      </c>
      <c r="U2393" s="47" t="str">
        <f>IFERROR(INDEX('TAXA DE OCUP. RECUR.'!$F$1:$F$60, MATCH(T2393, 'TAXA DE OCUP. RECUR.'!$E$1:$E$60, 0)),"")</f>
        <v>EXPEDIÇÃO</v>
      </c>
      <c r="V2393" s="223">
        <v>1</v>
      </c>
      <c r="X2393" s="229">
        <v>46228</v>
      </c>
      <c r="Y2393" s="229"/>
      <c r="Z2393" s="47">
        <f t="shared" si="266"/>
        <v>30</v>
      </c>
      <c r="AA2393" s="47" t="str">
        <f t="shared" si="267"/>
        <v/>
      </c>
      <c r="AB2393" s="47" t="str">
        <f t="shared" si="268"/>
        <v>jul</v>
      </c>
      <c r="AC2393" s="47" t="str">
        <f t="shared" si="269"/>
        <v>2026</v>
      </c>
      <c r="AD2393" s="165" t="str">
        <f t="shared" si="265"/>
        <v/>
      </c>
    </row>
    <row r="2394" spans="1:30" ht="15" customHeight="1" x14ac:dyDescent="0.25">
      <c r="A2394" s="102" t="s">
        <v>2387</v>
      </c>
      <c r="E2394" s="25" t="s">
        <v>1109</v>
      </c>
      <c r="F2394" s="25" t="s">
        <v>378</v>
      </c>
      <c r="G2394" s="25" t="s">
        <v>11</v>
      </c>
      <c r="H2394" s="25" t="s">
        <v>2398</v>
      </c>
      <c r="I2394" s="25">
        <v>1</v>
      </c>
      <c r="J2394" s="25" t="s">
        <v>1151</v>
      </c>
      <c r="K2394" s="48" t="s">
        <v>1486</v>
      </c>
      <c r="M2394"/>
      <c r="N2394" s="47" t="s">
        <v>1164</v>
      </c>
      <c r="O2394"/>
      <c r="P2394"/>
      <c r="Q2394"/>
      <c r="R2394" s="220" t="s">
        <v>1687</v>
      </c>
      <c r="S2394" s="221" t="s">
        <v>1156</v>
      </c>
      <c r="T2394" s="222">
        <v>1</v>
      </c>
      <c r="U2394" s="47" t="str">
        <f>IFERROR(INDEX('TAXA DE OCUP. RECUR.'!$F$1:$F$60, MATCH(T2394, 'TAXA DE OCUP. RECUR.'!$E$1:$E$60, 0)),"")</f>
        <v>FUNDIÇÃO MORENO</v>
      </c>
      <c r="V2394" s="223">
        <v>1</v>
      </c>
      <c r="X2394" s="229">
        <v>46213</v>
      </c>
      <c r="Y2394" s="229"/>
      <c r="Z2394" s="47">
        <f t="shared" si="266"/>
        <v>28</v>
      </c>
      <c r="AA2394" s="47" t="str">
        <f t="shared" si="267"/>
        <v/>
      </c>
      <c r="AB2394" s="47" t="str">
        <f t="shared" si="268"/>
        <v>jul</v>
      </c>
      <c r="AC2394" s="47" t="str">
        <f t="shared" si="269"/>
        <v>2026</v>
      </c>
      <c r="AD2394" s="165" t="str">
        <f t="shared" si="265"/>
        <v/>
      </c>
    </row>
    <row r="2395" spans="1:30" ht="15" customHeight="1" x14ac:dyDescent="0.25">
      <c r="A2395" s="102" t="s">
        <v>2387</v>
      </c>
      <c r="E2395" s="25" t="s">
        <v>1109</v>
      </c>
      <c r="F2395" s="25" t="s">
        <v>378</v>
      </c>
      <c r="G2395" s="25" t="s">
        <v>11</v>
      </c>
      <c r="H2395" s="25" t="s">
        <v>2398</v>
      </c>
      <c r="I2395" s="25">
        <v>1</v>
      </c>
      <c r="J2395" s="25" t="s">
        <v>1151</v>
      </c>
      <c r="K2395" s="48" t="s">
        <v>1486</v>
      </c>
      <c r="M2395"/>
      <c r="N2395" s="47" t="s">
        <v>1164</v>
      </c>
      <c r="O2395"/>
      <c r="P2395"/>
      <c r="Q2395"/>
      <c r="R2395" s="220" t="s">
        <v>1690</v>
      </c>
      <c r="S2395" s="220" t="s">
        <v>2558</v>
      </c>
      <c r="T2395" s="222">
        <v>285</v>
      </c>
      <c r="U2395" s="47" t="str">
        <f>IFERROR(INDEX('TAXA DE OCUP. RECUR.'!$F$1:$F$60, MATCH(T2395, 'TAXA DE OCUP. RECUR.'!$E$1:$E$60, 0)),"")</f>
        <v>TORNO VERT. TITAN SC4000 - [285]</v>
      </c>
      <c r="V2395" s="223">
        <v>23</v>
      </c>
      <c r="X2395" s="229"/>
      <c r="Y2395" s="229"/>
      <c r="Z2395" s="47">
        <f t="shared" si="266"/>
        <v>1</v>
      </c>
      <c r="AA2395" s="47" t="str">
        <f t="shared" si="267"/>
        <v/>
      </c>
      <c r="AB2395" s="47" t="str">
        <f t="shared" si="268"/>
        <v/>
      </c>
      <c r="AC2395" s="47" t="str">
        <f t="shared" si="269"/>
        <v/>
      </c>
      <c r="AD2395" s="165" t="str">
        <f t="shared" si="265"/>
        <v/>
      </c>
    </row>
    <row r="2396" spans="1:30" ht="15" customHeight="1" x14ac:dyDescent="0.25">
      <c r="A2396" s="102" t="s">
        <v>2387</v>
      </c>
      <c r="E2396" s="25" t="s">
        <v>1109</v>
      </c>
      <c r="F2396" s="25" t="s">
        <v>378</v>
      </c>
      <c r="G2396" s="25" t="s">
        <v>11</v>
      </c>
      <c r="H2396" s="25" t="s">
        <v>2398</v>
      </c>
      <c r="I2396" s="25">
        <v>1</v>
      </c>
      <c r="J2396" s="25" t="s">
        <v>1151</v>
      </c>
      <c r="K2396" s="48" t="s">
        <v>1486</v>
      </c>
      <c r="M2396"/>
      <c r="N2396" s="47" t="s">
        <v>1164</v>
      </c>
      <c r="O2396"/>
      <c r="P2396"/>
      <c r="Q2396"/>
      <c r="R2396" s="220" t="s">
        <v>1690</v>
      </c>
      <c r="S2396" s="220" t="s">
        <v>1440</v>
      </c>
      <c r="T2396" s="164">
        <v>74</v>
      </c>
      <c r="U2396" s="47" t="str">
        <f>IFERROR(INDEX('TAXA DE OCUP. RECUR.'!$F$1:$F$60, MATCH(T2396, 'TAXA DE OCUP. RECUR.'!$E$1:$E$60, 0)),"")</f>
        <v>MONTAGEM (PREPARADOR DE PEÇA)-74</v>
      </c>
      <c r="V2396" s="223">
        <v>1.5</v>
      </c>
      <c r="X2396" s="229"/>
      <c r="Y2396" s="229"/>
      <c r="Z2396" s="47">
        <f t="shared" si="266"/>
        <v>1</v>
      </c>
      <c r="AA2396" s="47" t="str">
        <f t="shared" si="267"/>
        <v/>
      </c>
      <c r="AB2396" s="47" t="str">
        <f t="shared" si="268"/>
        <v/>
      </c>
      <c r="AC2396" s="47" t="str">
        <f t="shared" si="269"/>
        <v/>
      </c>
      <c r="AD2396" s="165" t="str">
        <f t="shared" si="265"/>
        <v/>
      </c>
    </row>
    <row r="2397" spans="1:30" ht="15" customHeight="1" x14ac:dyDescent="0.25">
      <c r="A2397" s="102" t="s">
        <v>2387</v>
      </c>
      <c r="E2397" s="25" t="s">
        <v>1109</v>
      </c>
      <c r="F2397" s="25" t="s">
        <v>378</v>
      </c>
      <c r="G2397" s="25" t="s">
        <v>11</v>
      </c>
      <c r="H2397" s="25" t="s">
        <v>2398</v>
      </c>
      <c r="I2397" s="25">
        <v>1</v>
      </c>
      <c r="J2397" s="25" t="s">
        <v>1151</v>
      </c>
      <c r="K2397" s="48" t="s">
        <v>1486</v>
      </c>
      <c r="M2397"/>
      <c r="N2397" s="47" t="s">
        <v>1164</v>
      </c>
      <c r="O2397"/>
      <c r="P2397"/>
      <c r="Q2397"/>
      <c r="R2397" s="220" t="s">
        <v>158</v>
      </c>
      <c r="S2397" s="220" t="s">
        <v>158</v>
      </c>
      <c r="T2397" s="222">
        <v>2</v>
      </c>
      <c r="U2397" s="47" t="str">
        <f>IFERROR(INDEX('TAXA DE OCUP. RECUR.'!$F$1:$F$60, MATCH(T2397, 'TAXA DE OCUP. RECUR.'!$E$1:$E$60, 0)),"")</f>
        <v>EXPEDIÇÃO</v>
      </c>
      <c r="V2397" s="223">
        <v>1</v>
      </c>
      <c r="X2397" s="229">
        <v>46228</v>
      </c>
      <c r="Y2397" s="229"/>
      <c r="Z2397" s="47">
        <f t="shared" si="266"/>
        <v>30</v>
      </c>
      <c r="AA2397" s="47" t="str">
        <f t="shared" si="267"/>
        <v/>
      </c>
      <c r="AB2397" s="47" t="str">
        <f t="shared" si="268"/>
        <v>jul</v>
      </c>
      <c r="AC2397" s="47" t="str">
        <f t="shared" si="269"/>
        <v>2026</v>
      </c>
      <c r="AD2397" s="165" t="str">
        <f t="shared" si="265"/>
        <v/>
      </c>
    </row>
    <row r="2398" spans="1:30" ht="15" customHeight="1" x14ac:dyDescent="0.25">
      <c r="A2398" s="102" t="s">
        <v>2067</v>
      </c>
      <c r="E2398" s="25" t="s">
        <v>1109</v>
      </c>
      <c r="F2398" s="25" t="s">
        <v>692</v>
      </c>
      <c r="G2398" s="25" t="s">
        <v>11</v>
      </c>
      <c r="H2398" s="25" t="s">
        <v>2068</v>
      </c>
      <c r="I2398" s="25">
        <v>1</v>
      </c>
      <c r="J2398" s="25" t="s">
        <v>1151</v>
      </c>
      <c r="K2398" s="48" t="s">
        <v>1486</v>
      </c>
      <c r="M2398"/>
      <c r="N2398" s="47" t="s">
        <v>1164</v>
      </c>
      <c r="O2398"/>
      <c r="P2398"/>
      <c r="Q2398"/>
      <c r="R2398" s="220" t="s">
        <v>1687</v>
      </c>
      <c r="S2398" s="221" t="s">
        <v>1156</v>
      </c>
      <c r="T2398" s="222">
        <v>1</v>
      </c>
      <c r="U2398" s="47" t="str">
        <f>IFERROR(INDEX('TAXA DE OCUP. RECUR.'!$F$1:$F$60, MATCH(T2398, 'TAXA DE OCUP. RECUR.'!$E$1:$E$60, 0)),"")</f>
        <v>FUNDIÇÃO MORENO</v>
      </c>
      <c r="V2398" s="217">
        <v>1</v>
      </c>
      <c r="X2398" s="229">
        <v>46177</v>
      </c>
      <c r="Y2398" s="229"/>
      <c r="Z2398" s="47">
        <f t="shared" si="266"/>
        <v>23</v>
      </c>
      <c r="AA2398" s="47" t="str">
        <f t="shared" si="267"/>
        <v/>
      </c>
      <c r="AB2398" s="47" t="str">
        <f t="shared" si="268"/>
        <v>jun</v>
      </c>
      <c r="AC2398" s="47" t="str">
        <f t="shared" si="269"/>
        <v>2026</v>
      </c>
      <c r="AD2398" s="165" t="str">
        <f t="shared" si="265"/>
        <v/>
      </c>
    </row>
    <row r="2399" spans="1:30" ht="15" customHeight="1" x14ac:dyDescent="0.25">
      <c r="A2399" s="102" t="s">
        <v>2067</v>
      </c>
      <c r="E2399" s="25" t="s">
        <v>1109</v>
      </c>
      <c r="F2399" s="25" t="s">
        <v>692</v>
      </c>
      <c r="G2399" s="25" t="s">
        <v>11</v>
      </c>
      <c r="H2399" s="25" t="s">
        <v>2068</v>
      </c>
      <c r="I2399" s="25">
        <v>1</v>
      </c>
      <c r="J2399" s="25" t="s">
        <v>1151</v>
      </c>
      <c r="K2399" s="48" t="s">
        <v>1486</v>
      </c>
      <c r="M2399"/>
      <c r="N2399" s="47" t="s">
        <v>1164</v>
      </c>
      <c r="O2399"/>
      <c r="P2399"/>
      <c r="Q2399"/>
      <c r="R2399" s="220" t="s">
        <v>1690</v>
      </c>
      <c r="S2399" t="s">
        <v>2559</v>
      </c>
      <c r="T2399" s="222">
        <v>285</v>
      </c>
      <c r="U2399" s="47" t="str">
        <f>IFERROR(INDEX('TAXA DE OCUP. RECUR.'!$F$1:$F$60, MATCH(T2399, 'TAXA DE OCUP. RECUR.'!$E$1:$E$60, 0)),"")</f>
        <v>TORNO VERT. TITAN SC4000 - [285]</v>
      </c>
      <c r="V2399" s="217">
        <v>26</v>
      </c>
      <c r="X2399" s="229"/>
      <c r="Y2399" s="229"/>
      <c r="Z2399" s="47">
        <f t="shared" si="266"/>
        <v>1</v>
      </c>
      <c r="AA2399" s="47" t="str">
        <f t="shared" si="267"/>
        <v/>
      </c>
      <c r="AD2399" s="165" t="str">
        <f t="shared" si="265"/>
        <v/>
      </c>
    </row>
    <row r="2400" spans="1:30" ht="15" customHeight="1" x14ac:dyDescent="0.25">
      <c r="A2400" s="102" t="s">
        <v>2067</v>
      </c>
      <c r="E2400" s="25" t="s">
        <v>1109</v>
      </c>
      <c r="F2400" s="25" t="s">
        <v>692</v>
      </c>
      <c r="G2400" s="25" t="s">
        <v>11</v>
      </c>
      <c r="H2400" s="25" t="s">
        <v>2068</v>
      </c>
      <c r="I2400" s="25">
        <v>1</v>
      </c>
      <c r="J2400" s="25" t="s">
        <v>1151</v>
      </c>
      <c r="K2400" s="48" t="s">
        <v>1486</v>
      </c>
      <c r="M2400"/>
      <c r="N2400" s="47" t="s">
        <v>1164</v>
      </c>
      <c r="R2400" s="220" t="s">
        <v>1690</v>
      </c>
      <c r="S2400" s="25" t="s">
        <v>1440</v>
      </c>
      <c r="T2400" s="164">
        <v>74</v>
      </c>
      <c r="U2400" s="47" t="str">
        <f>IFERROR(INDEX('TAXA DE OCUP. RECUR.'!$F$1:$F$60, MATCH(T2400, 'TAXA DE OCUP. RECUR.'!$E$1:$E$60, 0)),"")</f>
        <v>MONTAGEM (PREPARADOR DE PEÇA)-74</v>
      </c>
      <c r="V2400" s="217">
        <v>2</v>
      </c>
      <c r="X2400" s="229"/>
      <c r="Y2400" s="229"/>
      <c r="Z2400" s="47">
        <f t="shared" si="266"/>
        <v>1</v>
      </c>
      <c r="AA2400" s="47" t="str">
        <f t="shared" si="267"/>
        <v/>
      </c>
      <c r="AD2400" s="165" t="str">
        <f t="shared" si="265"/>
        <v/>
      </c>
    </row>
    <row r="2401" spans="1:30" ht="15" customHeight="1" x14ac:dyDescent="0.25">
      <c r="A2401" s="102" t="s">
        <v>2067</v>
      </c>
      <c r="E2401" s="25" t="s">
        <v>1109</v>
      </c>
      <c r="F2401" s="25" t="s">
        <v>692</v>
      </c>
      <c r="G2401" s="25" t="s">
        <v>11</v>
      </c>
      <c r="H2401" s="25" t="s">
        <v>2068</v>
      </c>
      <c r="I2401" s="25">
        <v>1</v>
      </c>
      <c r="J2401" s="25" t="s">
        <v>1151</v>
      </c>
      <c r="K2401" s="48" t="s">
        <v>1486</v>
      </c>
      <c r="M2401"/>
      <c r="N2401" s="47" t="s">
        <v>1164</v>
      </c>
      <c r="R2401" s="220" t="s">
        <v>158</v>
      </c>
      <c r="S2401" s="220" t="s">
        <v>158</v>
      </c>
      <c r="T2401" s="25">
        <v>2</v>
      </c>
      <c r="U2401" s="47" t="str">
        <f>IFERROR(INDEX('TAXA DE OCUP. RECUR.'!$F$1:$F$60, MATCH(T2401, 'TAXA DE OCUP. RECUR.'!$E$1:$E$60, 0)),"")</f>
        <v>EXPEDIÇÃO</v>
      </c>
      <c r="V2401" s="217">
        <v>1</v>
      </c>
      <c r="X2401" s="229">
        <v>46272</v>
      </c>
      <c r="Y2401" s="229"/>
      <c r="Z2401" s="47">
        <f t="shared" si="266"/>
        <v>37</v>
      </c>
      <c r="AA2401" s="47" t="str">
        <f t="shared" si="267"/>
        <v/>
      </c>
      <c r="AB2401" s="47" t="str">
        <f t="shared" ref="AB2401:AB2464" si="270">IFERROR(IF(X2401="","",TEXT(X2401,"MMM")),"")</f>
        <v>set</v>
      </c>
      <c r="AC2401" s="47" t="str">
        <f t="shared" ref="AC2401:AC2464" si="271">IFERROR(IF(X2401="","",TEXT(X2401,"AAAA")),"")</f>
        <v>2026</v>
      </c>
      <c r="AD2401" s="165" t="str">
        <f t="shared" si="265"/>
        <v/>
      </c>
    </row>
    <row r="2402" spans="1:30" ht="15" customHeight="1" x14ac:dyDescent="0.25">
      <c r="A2402" s="102" t="s">
        <v>2067</v>
      </c>
      <c r="E2402" s="25" t="s">
        <v>1109</v>
      </c>
      <c r="F2402" s="25" t="s">
        <v>692</v>
      </c>
      <c r="G2402" s="25" t="s">
        <v>11</v>
      </c>
      <c r="H2402" s="25" t="s">
        <v>2068</v>
      </c>
      <c r="I2402" s="25">
        <v>1</v>
      </c>
      <c r="J2402" s="25" t="s">
        <v>1151</v>
      </c>
      <c r="K2402" s="48" t="s">
        <v>1486</v>
      </c>
      <c r="M2402"/>
      <c r="N2402" s="47" t="s">
        <v>1164</v>
      </c>
      <c r="R2402" s="220" t="s">
        <v>1687</v>
      </c>
      <c r="S2402" s="221" t="s">
        <v>1156</v>
      </c>
      <c r="T2402" s="25">
        <v>1</v>
      </c>
      <c r="U2402" s="47" t="str">
        <f>IFERROR(INDEX('TAXA DE OCUP. RECUR.'!$F$1:$F$60, MATCH(T2402, 'TAXA DE OCUP. RECUR.'!$E$1:$E$60, 0)),"")</f>
        <v>FUNDIÇÃO MORENO</v>
      </c>
      <c r="V2402" s="217">
        <v>1</v>
      </c>
      <c r="X2402" s="229">
        <v>46177</v>
      </c>
      <c r="Y2402" s="229"/>
      <c r="Z2402" s="47">
        <f t="shared" si="266"/>
        <v>23</v>
      </c>
      <c r="AA2402" s="47" t="str">
        <f t="shared" si="267"/>
        <v/>
      </c>
      <c r="AB2402" s="47" t="str">
        <f t="shared" si="270"/>
        <v>jun</v>
      </c>
      <c r="AC2402" s="47" t="str">
        <f t="shared" si="271"/>
        <v>2026</v>
      </c>
      <c r="AD2402" s="165" t="str">
        <f t="shared" si="265"/>
        <v/>
      </c>
    </row>
    <row r="2403" spans="1:30" ht="15" customHeight="1" x14ac:dyDescent="0.25">
      <c r="A2403" s="102" t="s">
        <v>2477</v>
      </c>
      <c r="E2403" s="25" t="s">
        <v>1459</v>
      </c>
      <c r="F2403" s="25" t="s">
        <v>1890</v>
      </c>
      <c r="G2403" s="25" t="s">
        <v>11</v>
      </c>
      <c r="H2403" s="25" t="s">
        <v>2486</v>
      </c>
      <c r="I2403" s="25">
        <v>1</v>
      </c>
      <c r="J2403" s="25" t="s">
        <v>1151</v>
      </c>
      <c r="K2403" s="48" t="s">
        <v>1486</v>
      </c>
      <c r="N2403" s="47" t="s">
        <v>1164</v>
      </c>
      <c r="R2403" s="220" t="s">
        <v>1690</v>
      </c>
      <c r="S2403" s="16" t="s">
        <v>2559</v>
      </c>
      <c r="T2403" s="25">
        <v>285</v>
      </c>
      <c r="U2403" s="47" t="str">
        <f>IFERROR(INDEX('TAXA DE OCUP. RECUR.'!$F$1:$F$60, MATCH(T2403, 'TAXA DE OCUP. RECUR.'!$E$1:$E$60, 0)),"")</f>
        <v>TORNO VERT. TITAN SC4000 - [285]</v>
      </c>
      <c r="V2403" s="217">
        <v>26</v>
      </c>
      <c r="X2403" s="229"/>
      <c r="Y2403" s="229"/>
      <c r="Z2403" s="47">
        <f t="shared" si="266"/>
        <v>1</v>
      </c>
      <c r="AA2403" s="47" t="str">
        <f t="shared" si="267"/>
        <v/>
      </c>
      <c r="AB2403" s="47" t="str">
        <f t="shared" si="270"/>
        <v/>
      </c>
      <c r="AC2403" s="47" t="str">
        <f t="shared" si="271"/>
        <v/>
      </c>
      <c r="AD2403" s="165" t="str">
        <f t="shared" si="265"/>
        <v/>
      </c>
    </row>
    <row r="2404" spans="1:30" ht="15" customHeight="1" x14ac:dyDescent="0.25">
      <c r="A2404" s="102" t="s">
        <v>2477</v>
      </c>
      <c r="E2404" s="25" t="s">
        <v>1459</v>
      </c>
      <c r="F2404" s="25" t="s">
        <v>1890</v>
      </c>
      <c r="G2404" s="25" t="s">
        <v>11</v>
      </c>
      <c r="H2404" s="25" t="s">
        <v>2486</v>
      </c>
      <c r="I2404" s="25">
        <v>1</v>
      </c>
      <c r="J2404" s="25" t="s">
        <v>1151</v>
      </c>
      <c r="K2404" s="48" t="s">
        <v>1486</v>
      </c>
      <c r="N2404" s="47" t="s">
        <v>1164</v>
      </c>
      <c r="R2404" s="220" t="s">
        <v>1690</v>
      </c>
      <c r="S2404" s="16" t="s">
        <v>1440</v>
      </c>
      <c r="T2404" s="164">
        <v>74</v>
      </c>
      <c r="U2404" s="47" t="str">
        <f>IFERROR(INDEX('TAXA DE OCUP. RECUR.'!$F$1:$F$60, MATCH(T2404, 'TAXA DE OCUP. RECUR.'!$E$1:$E$60, 0)),"")</f>
        <v>MONTAGEM (PREPARADOR DE PEÇA)-74</v>
      </c>
      <c r="V2404" s="217">
        <v>2</v>
      </c>
      <c r="X2404" s="229"/>
      <c r="Y2404" s="229"/>
      <c r="Z2404" s="47">
        <f t="shared" si="266"/>
        <v>1</v>
      </c>
      <c r="AA2404" s="47" t="str">
        <f t="shared" si="267"/>
        <v/>
      </c>
      <c r="AB2404" s="47" t="str">
        <f t="shared" si="270"/>
        <v/>
      </c>
      <c r="AC2404" s="47" t="str">
        <f t="shared" si="271"/>
        <v/>
      </c>
      <c r="AD2404" s="165" t="str">
        <f t="shared" si="265"/>
        <v/>
      </c>
    </row>
    <row r="2405" spans="1:30" ht="15" customHeight="1" x14ac:dyDescent="0.25">
      <c r="A2405" s="102" t="s">
        <v>2477</v>
      </c>
      <c r="E2405" s="25" t="s">
        <v>1459</v>
      </c>
      <c r="F2405" s="25" t="s">
        <v>1890</v>
      </c>
      <c r="G2405" s="25" t="s">
        <v>11</v>
      </c>
      <c r="H2405" s="25" t="s">
        <v>2486</v>
      </c>
      <c r="I2405" s="25">
        <v>1</v>
      </c>
      <c r="J2405" s="25" t="s">
        <v>1151</v>
      </c>
      <c r="K2405" s="48" t="s">
        <v>1486</v>
      </c>
      <c r="N2405" s="47" t="s">
        <v>1164</v>
      </c>
      <c r="R2405" s="220" t="s">
        <v>158</v>
      </c>
      <c r="S2405" s="220" t="s">
        <v>158</v>
      </c>
      <c r="T2405" s="25">
        <v>2</v>
      </c>
      <c r="U2405" s="47" t="str">
        <f>IFERROR(INDEX('TAXA DE OCUP. RECUR.'!$F$1:$F$60, MATCH(T2405, 'TAXA DE OCUP. RECUR.'!$E$1:$E$60, 0)),"")</f>
        <v>EXPEDIÇÃO</v>
      </c>
      <c r="V2405" s="217">
        <v>1</v>
      </c>
      <c r="X2405" s="229">
        <v>46272</v>
      </c>
      <c r="Y2405" s="229"/>
      <c r="Z2405" s="47">
        <f t="shared" si="266"/>
        <v>37</v>
      </c>
      <c r="AA2405" s="47" t="str">
        <f t="shared" si="267"/>
        <v/>
      </c>
      <c r="AB2405" s="47" t="str">
        <f t="shared" si="270"/>
        <v>set</v>
      </c>
      <c r="AC2405" s="47" t="str">
        <f t="shared" si="271"/>
        <v>2026</v>
      </c>
      <c r="AD2405" s="165" t="str">
        <f t="shared" si="265"/>
        <v/>
      </c>
    </row>
    <row r="2406" spans="1:30" ht="15" customHeight="1" x14ac:dyDescent="0.25">
      <c r="A2406" s="102" t="s">
        <v>2478</v>
      </c>
      <c r="E2406" s="25" t="s">
        <v>1459</v>
      </c>
      <c r="F2406" s="25" t="s">
        <v>1890</v>
      </c>
      <c r="G2406" s="25" t="s">
        <v>11</v>
      </c>
      <c r="H2406" s="25" t="s">
        <v>2487</v>
      </c>
      <c r="I2406" s="25">
        <v>1</v>
      </c>
      <c r="J2406" s="25" t="s">
        <v>1151</v>
      </c>
      <c r="K2406" s="48" t="s">
        <v>1486</v>
      </c>
      <c r="N2406" s="47" t="s">
        <v>1164</v>
      </c>
      <c r="R2406" s="220" t="s">
        <v>1687</v>
      </c>
      <c r="S2406" s="221" t="s">
        <v>1156</v>
      </c>
      <c r="T2406" s="25">
        <v>1</v>
      </c>
      <c r="U2406" s="47" t="str">
        <f>IFERROR(INDEX('TAXA DE OCUP. RECUR.'!$F$1:$F$60, MATCH(T2406, 'TAXA DE OCUP. RECUR.'!$E$1:$E$60, 0)),"")</f>
        <v>FUNDIÇÃO MORENO</v>
      </c>
      <c r="V2406" s="217">
        <v>1</v>
      </c>
      <c r="X2406" s="229">
        <v>46177</v>
      </c>
      <c r="Y2406" s="229"/>
      <c r="Z2406" s="47">
        <f t="shared" si="266"/>
        <v>23</v>
      </c>
      <c r="AA2406" s="47" t="str">
        <f t="shared" si="267"/>
        <v/>
      </c>
      <c r="AB2406" s="47" t="str">
        <f t="shared" si="270"/>
        <v>jun</v>
      </c>
      <c r="AC2406" s="47" t="str">
        <f t="shared" si="271"/>
        <v>2026</v>
      </c>
      <c r="AD2406" s="165" t="str">
        <f t="shared" si="265"/>
        <v/>
      </c>
    </row>
    <row r="2407" spans="1:30" ht="15" customHeight="1" x14ac:dyDescent="0.25">
      <c r="A2407" s="102" t="s">
        <v>2478</v>
      </c>
      <c r="E2407" s="25" t="s">
        <v>1459</v>
      </c>
      <c r="F2407" s="25" t="s">
        <v>1890</v>
      </c>
      <c r="G2407" s="25" t="s">
        <v>11</v>
      </c>
      <c r="H2407" s="25" t="s">
        <v>2487</v>
      </c>
      <c r="I2407" s="25">
        <v>1</v>
      </c>
      <c r="J2407" s="25" t="s">
        <v>1151</v>
      </c>
      <c r="K2407" s="48" t="s">
        <v>1486</v>
      </c>
      <c r="N2407" s="47" t="s">
        <v>1164</v>
      </c>
      <c r="R2407" s="220" t="s">
        <v>1690</v>
      </c>
      <c r="S2407" s="16" t="s">
        <v>2559</v>
      </c>
      <c r="T2407" s="25">
        <v>285</v>
      </c>
      <c r="U2407" s="47" t="str">
        <f>IFERROR(INDEX('TAXA DE OCUP. RECUR.'!$F$1:$F$60, MATCH(T2407, 'TAXA DE OCUP. RECUR.'!$E$1:$E$60, 0)),"")</f>
        <v>TORNO VERT. TITAN SC4000 - [285]</v>
      </c>
      <c r="V2407" s="217">
        <v>26</v>
      </c>
      <c r="X2407" s="229"/>
      <c r="Y2407" s="229"/>
      <c r="Z2407" s="47">
        <f t="shared" si="266"/>
        <v>1</v>
      </c>
      <c r="AA2407" s="47" t="str">
        <f t="shared" si="267"/>
        <v/>
      </c>
      <c r="AB2407" s="47" t="str">
        <f t="shared" si="270"/>
        <v/>
      </c>
      <c r="AC2407" s="47" t="str">
        <f t="shared" si="271"/>
        <v/>
      </c>
      <c r="AD2407" s="165" t="str">
        <f t="shared" si="265"/>
        <v/>
      </c>
    </row>
    <row r="2408" spans="1:30" ht="15" customHeight="1" x14ac:dyDescent="0.25">
      <c r="A2408" s="102" t="s">
        <v>2478</v>
      </c>
      <c r="E2408" s="25" t="s">
        <v>1459</v>
      </c>
      <c r="F2408" s="25" t="s">
        <v>1890</v>
      </c>
      <c r="G2408" s="25" t="s">
        <v>11</v>
      </c>
      <c r="H2408" s="25" t="s">
        <v>2487</v>
      </c>
      <c r="I2408" s="25">
        <v>1</v>
      </c>
      <c r="J2408" s="25" t="s">
        <v>1151</v>
      </c>
      <c r="K2408" s="48" t="s">
        <v>1486</v>
      </c>
      <c r="N2408" s="47" t="s">
        <v>1164</v>
      </c>
      <c r="R2408" s="220" t="s">
        <v>1690</v>
      </c>
      <c r="S2408" s="16" t="s">
        <v>1440</v>
      </c>
      <c r="T2408" s="164">
        <v>74</v>
      </c>
      <c r="U2408" s="47" t="str">
        <f>IFERROR(INDEX('TAXA DE OCUP. RECUR.'!$F$1:$F$60, MATCH(T2408, 'TAXA DE OCUP. RECUR.'!$E$1:$E$60, 0)),"")</f>
        <v>MONTAGEM (PREPARADOR DE PEÇA)-74</v>
      </c>
      <c r="V2408" s="217">
        <v>2</v>
      </c>
      <c r="X2408" s="229"/>
      <c r="Y2408" s="229"/>
      <c r="Z2408" s="47">
        <f t="shared" si="266"/>
        <v>1</v>
      </c>
      <c r="AA2408" s="47" t="str">
        <f t="shared" si="267"/>
        <v/>
      </c>
      <c r="AB2408" s="47" t="str">
        <f t="shared" si="270"/>
        <v/>
      </c>
      <c r="AC2408" s="47" t="str">
        <f t="shared" si="271"/>
        <v/>
      </c>
      <c r="AD2408" s="165" t="str">
        <f t="shared" si="265"/>
        <v/>
      </c>
    </row>
    <row r="2409" spans="1:30" ht="15" customHeight="1" x14ac:dyDescent="0.25">
      <c r="A2409" s="102" t="s">
        <v>2478</v>
      </c>
      <c r="E2409" s="25" t="s">
        <v>1459</v>
      </c>
      <c r="F2409" s="25" t="s">
        <v>1890</v>
      </c>
      <c r="G2409" s="25" t="s">
        <v>11</v>
      </c>
      <c r="H2409" s="25" t="s">
        <v>2487</v>
      </c>
      <c r="I2409" s="25">
        <v>1</v>
      </c>
      <c r="J2409" s="25" t="s">
        <v>1151</v>
      </c>
      <c r="K2409" s="48" t="s">
        <v>1486</v>
      </c>
      <c r="N2409" s="47" t="s">
        <v>1164</v>
      </c>
      <c r="R2409" s="220" t="s">
        <v>158</v>
      </c>
      <c r="S2409" s="220" t="s">
        <v>158</v>
      </c>
      <c r="T2409" s="25">
        <v>2</v>
      </c>
      <c r="U2409" s="47" t="str">
        <f>IFERROR(INDEX('TAXA DE OCUP. RECUR.'!$F$1:$F$60, MATCH(T2409, 'TAXA DE OCUP. RECUR.'!$E$1:$E$60, 0)),"")</f>
        <v>EXPEDIÇÃO</v>
      </c>
      <c r="V2409" s="217">
        <v>1</v>
      </c>
      <c r="X2409" s="229">
        <v>46272</v>
      </c>
      <c r="Y2409" s="229"/>
      <c r="Z2409" s="47">
        <f t="shared" si="266"/>
        <v>37</v>
      </c>
      <c r="AA2409" s="47" t="str">
        <f t="shared" si="267"/>
        <v/>
      </c>
      <c r="AB2409" s="47" t="str">
        <f t="shared" si="270"/>
        <v>set</v>
      </c>
      <c r="AC2409" s="47" t="str">
        <f t="shared" si="271"/>
        <v>2026</v>
      </c>
      <c r="AD2409" s="165" t="str">
        <f t="shared" si="265"/>
        <v/>
      </c>
    </row>
    <row r="2410" spans="1:30" ht="15" customHeight="1" x14ac:dyDescent="0.25">
      <c r="A2410" s="102" t="s">
        <v>2560</v>
      </c>
      <c r="E2410" s="25" t="s">
        <v>1124</v>
      </c>
      <c r="F2410" s="25" t="s">
        <v>753</v>
      </c>
      <c r="G2410" s="25" t="s">
        <v>11</v>
      </c>
      <c r="H2410" s="25">
        <v>6731</v>
      </c>
      <c r="I2410" s="25">
        <v>1</v>
      </c>
      <c r="J2410" s="25" t="s">
        <v>1144</v>
      </c>
      <c r="K2410" s="25" t="s">
        <v>1487</v>
      </c>
      <c r="N2410" s="47" t="s">
        <v>1164</v>
      </c>
      <c r="R2410" s="220" t="s">
        <v>1687</v>
      </c>
      <c r="S2410" s="221" t="s">
        <v>1156</v>
      </c>
      <c r="T2410" s="222">
        <v>1</v>
      </c>
      <c r="U2410" s="220" t="s">
        <v>1108</v>
      </c>
      <c r="V2410" s="223">
        <v>1</v>
      </c>
      <c r="X2410" s="229">
        <f>X2418-20</f>
        <v>46152</v>
      </c>
      <c r="Y2410" s="229">
        <v>46171</v>
      </c>
      <c r="Z2410" s="47">
        <f t="shared" si="266"/>
        <v>19</v>
      </c>
      <c r="AA2410" s="47">
        <f t="shared" si="267"/>
        <v>22</v>
      </c>
      <c r="AB2410" s="47" t="str">
        <f t="shared" si="270"/>
        <v>mai</v>
      </c>
      <c r="AC2410" s="47" t="str">
        <f t="shared" si="271"/>
        <v>2026</v>
      </c>
      <c r="AD2410" s="165">
        <f t="shared" si="265"/>
        <v>1</v>
      </c>
    </row>
    <row r="2411" spans="1:30" ht="15" customHeight="1" x14ac:dyDescent="0.25">
      <c r="A2411" s="102" t="s">
        <v>2560</v>
      </c>
      <c r="E2411" s="25" t="s">
        <v>1124</v>
      </c>
      <c r="F2411" s="25" t="s">
        <v>753</v>
      </c>
      <c r="G2411" s="25" t="s">
        <v>11</v>
      </c>
      <c r="H2411" s="25">
        <v>6731</v>
      </c>
      <c r="I2411" s="25">
        <v>1</v>
      </c>
      <c r="J2411" s="25" t="s">
        <v>1144</v>
      </c>
      <c r="K2411" s="25" t="s">
        <v>1487</v>
      </c>
      <c r="N2411" s="47" t="s">
        <v>1164</v>
      </c>
      <c r="R2411" s="220" t="s">
        <v>1690</v>
      </c>
      <c r="S2411" s="221" t="s">
        <v>1202</v>
      </c>
      <c r="T2411" s="222">
        <v>118</v>
      </c>
      <c r="U2411" s="220" t="s">
        <v>1280</v>
      </c>
      <c r="V2411" s="223">
        <v>2.99</v>
      </c>
      <c r="X2411" s="229">
        <v>46127</v>
      </c>
      <c r="Y2411" s="229">
        <v>46171</v>
      </c>
      <c r="Z2411" s="47">
        <f t="shared" si="266"/>
        <v>16</v>
      </c>
      <c r="AA2411" s="47">
        <f t="shared" si="267"/>
        <v>22</v>
      </c>
      <c r="AB2411" s="47" t="str">
        <f t="shared" si="270"/>
        <v>abr</v>
      </c>
      <c r="AC2411" s="47" t="str">
        <f t="shared" si="271"/>
        <v>2026</v>
      </c>
      <c r="AD2411" s="165">
        <f t="shared" si="265"/>
        <v>1</v>
      </c>
    </row>
    <row r="2412" spans="1:30" ht="15" customHeight="1" x14ac:dyDescent="0.25">
      <c r="A2412" s="102" t="s">
        <v>2560</v>
      </c>
      <c r="E2412" s="25" t="s">
        <v>1124</v>
      </c>
      <c r="F2412" s="25" t="s">
        <v>753</v>
      </c>
      <c r="G2412" s="25" t="s">
        <v>11</v>
      </c>
      <c r="H2412" s="25">
        <v>6731</v>
      </c>
      <c r="I2412" s="25">
        <v>1</v>
      </c>
      <c r="J2412" s="25" t="s">
        <v>1144</v>
      </c>
      <c r="K2412" s="25" t="s">
        <v>1487</v>
      </c>
      <c r="N2412" s="47" t="s">
        <v>1164</v>
      </c>
      <c r="R2412" s="220" t="s">
        <v>1690</v>
      </c>
      <c r="S2412" s="221" t="s">
        <v>159</v>
      </c>
      <c r="T2412" s="222">
        <v>210</v>
      </c>
      <c r="U2412" s="220" t="s">
        <v>1296</v>
      </c>
      <c r="V2412" s="223">
        <v>7.45</v>
      </c>
      <c r="X2412" s="229">
        <v>46137</v>
      </c>
      <c r="Y2412" s="229">
        <v>46171</v>
      </c>
      <c r="Z2412" s="47">
        <f t="shared" si="266"/>
        <v>17</v>
      </c>
      <c r="AA2412" s="47">
        <f t="shared" si="267"/>
        <v>22</v>
      </c>
      <c r="AB2412" s="47" t="str">
        <f t="shared" si="270"/>
        <v>abr</v>
      </c>
      <c r="AC2412" s="47" t="str">
        <f t="shared" si="271"/>
        <v>2026</v>
      </c>
      <c r="AD2412" s="165">
        <f t="shared" si="265"/>
        <v>1</v>
      </c>
    </row>
    <row r="2413" spans="1:30" ht="15" customHeight="1" x14ac:dyDescent="0.25">
      <c r="A2413" s="102" t="s">
        <v>2560</v>
      </c>
      <c r="E2413" s="25" t="s">
        <v>1124</v>
      </c>
      <c r="F2413" s="25" t="s">
        <v>753</v>
      </c>
      <c r="G2413" s="25" t="s">
        <v>11</v>
      </c>
      <c r="H2413" s="25">
        <v>6731</v>
      </c>
      <c r="I2413" s="25">
        <v>1</v>
      </c>
      <c r="J2413" s="25" t="s">
        <v>1144</v>
      </c>
      <c r="K2413" s="25" t="s">
        <v>1487</v>
      </c>
      <c r="N2413" s="47" t="s">
        <v>1164</v>
      </c>
      <c r="R2413" s="220" t="s">
        <v>1690</v>
      </c>
      <c r="S2413" s="221" t="s">
        <v>160</v>
      </c>
      <c r="T2413" s="222">
        <v>613</v>
      </c>
      <c r="U2413" s="220" t="s">
        <v>1300</v>
      </c>
      <c r="V2413" s="223">
        <v>24.55</v>
      </c>
      <c r="X2413" s="229">
        <v>46157</v>
      </c>
      <c r="Y2413" s="229">
        <v>46171</v>
      </c>
      <c r="Z2413" s="47">
        <f t="shared" si="266"/>
        <v>20</v>
      </c>
      <c r="AA2413" s="47">
        <f t="shared" si="267"/>
        <v>22</v>
      </c>
      <c r="AB2413" s="47" t="str">
        <f t="shared" si="270"/>
        <v>mai</v>
      </c>
      <c r="AC2413" s="47" t="str">
        <f t="shared" si="271"/>
        <v>2026</v>
      </c>
      <c r="AD2413" s="165">
        <f t="shared" si="265"/>
        <v>1</v>
      </c>
    </row>
    <row r="2414" spans="1:30" ht="15" customHeight="1" x14ac:dyDescent="0.25">
      <c r="A2414" s="102" t="s">
        <v>2560</v>
      </c>
      <c r="E2414" s="25" t="s">
        <v>1124</v>
      </c>
      <c r="F2414" s="25" t="s">
        <v>753</v>
      </c>
      <c r="G2414" s="25" t="s">
        <v>11</v>
      </c>
      <c r="H2414" s="25">
        <v>6731</v>
      </c>
      <c r="I2414" s="25">
        <v>1</v>
      </c>
      <c r="J2414" s="25" t="s">
        <v>1144</v>
      </c>
      <c r="K2414" s="25" t="s">
        <v>1487</v>
      </c>
      <c r="N2414" s="47" t="s">
        <v>1164</v>
      </c>
      <c r="R2414" s="220" t="s">
        <v>146</v>
      </c>
      <c r="S2414" s="221" t="s">
        <v>161</v>
      </c>
      <c r="T2414" s="222">
        <v>89</v>
      </c>
      <c r="U2414" s="220" t="s">
        <v>1312</v>
      </c>
      <c r="V2414" s="223">
        <v>12.27</v>
      </c>
      <c r="X2414" s="229">
        <v>46167</v>
      </c>
      <c r="Y2414" s="229">
        <v>46171</v>
      </c>
      <c r="Z2414" s="47">
        <f t="shared" si="266"/>
        <v>22</v>
      </c>
      <c r="AA2414" s="47">
        <f t="shared" si="267"/>
        <v>22</v>
      </c>
      <c r="AB2414" s="47" t="str">
        <f t="shared" si="270"/>
        <v>mai</v>
      </c>
      <c r="AC2414" s="47" t="str">
        <f t="shared" si="271"/>
        <v>2026</v>
      </c>
      <c r="AD2414" s="165">
        <f t="shared" si="265"/>
        <v>1</v>
      </c>
    </row>
    <row r="2415" spans="1:30" ht="15" customHeight="1" x14ac:dyDescent="0.25">
      <c r="A2415" s="102" t="s">
        <v>2560</v>
      </c>
      <c r="E2415" s="25" t="s">
        <v>1124</v>
      </c>
      <c r="F2415" s="25" t="s">
        <v>753</v>
      </c>
      <c r="G2415" s="25" t="s">
        <v>11</v>
      </c>
      <c r="H2415" s="25">
        <v>6731</v>
      </c>
      <c r="I2415" s="25">
        <v>1</v>
      </c>
      <c r="J2415" s="25" t="s">
        <v>1144</v>
      </c>
      <c r="K2415" s="25" t="s">
        <v>1487</v>
      </c>
      <c r="N2415" s="47" t="s">
        <v>1164</v>
      </c>
      <c r="R2415" s="220" t="s">
        <v>1690</v>
      </c>
      <c r="S2415" s="221" t="s">
        <v>147</v>
      </c>
      <c r="T2415" s="222">
        <v>118</v>
      </c>
      <c r="U2415" s="220" t="s">
        <v>1280</v>
      </c>
      <c r="V2415" s="223">
        <v>8.86</v>
      </c>
      <c r="X2415" s="229">
        <v>46170</v>
      </c>
      <c r="Y2415" s="229">
        <v>46171</v>
      </c>
      <c r="Z2415" s="47">
        <f t="shared" si="266"/>
        <v>22</v>
      </c>
      <c r="AA2415" s="47">
        <f t="shared" si="267"/>
        <v>22</v>
      </c>
      <c r="AB2415" s="47" t="str">
        <f t="shared" si="270"/>
        <v>mai</v>
      </c>
      <c r="AC2415" s="47" t="str">
        <f t="shared" si="271"/>
        <v>2026</v>
      </c>
      <c r="AD2415" s="165">
        <f t="shared" si="265"/>
        <v>1</v>
      </c>
    </row>
    <row r="2416" spans="1:30" ht="15" customHeight="1" x14ac:dyDescent="0.25">
      <c r="A2416" s="102" t="s">
        <v>2560</v>
      </c>
      <c r="E2416" s="25" t="s">
        <v>1124</v>
      </c>
      <c r="F2416" s="25" t="s">
        <v>753</v>
      </c>
      <c r="G2416" s="25" t="s">
        <v>11</v>
      </c>
      <c r="H2416" s="25">
        <v>6731</v>
      </c>
      <c r="I2416" s="25">
        <v>1</v>
      </c>
      <c r="J2416" s="25" t="s">
        <v>1144</v>
      </c>
      <c r="K2416" s="25" t="s">
        <v>1487</v>
      </c>
      <c r="N2416" s="47" t="s">
        <v>1164</v>
      </c>
      <c r="R2416" s="220" t="s">
        <v>1690</v>
      </c>
      <c r="S2416" s="221" t="s">
        <v>148</v>
      </c>
      <c r="T2416" s="222">
        <v>489</v>
      </c>
      <c r="U2416" s="220" t="s">
        <v>1329</v>
      </c>
      <c r="V2416" s="223">
        <v>10.8</v>
      </c>
      <c r="X2416" s="229">
        <v>46176</v>
      </c>
      <c r="Y2416" s="229"/>
      <c r="Z2416" s="47">
        <f t="shared" si="266"/>
        <v>23</v>
      </c>
      <c r="AA2416" s="47" t="str">
        <f t="shared" si="267"/>
        <v/>
      </c>
      <c r="AB2416" s="47" t="str">
        <f t="shared" si="270"/>
        <v>jun</v>
      </c>
      <c r="AC2416" s="47" t="str">
        <f t="shared" si="271"/>
        <v>2026</v>
      </c>
      <c r="AD2416" s="165" t="str">
        <f t="shared" si="265"/>
        <v/>
      </c>
    </row>
    <row r="2417" spans="1:30" ht="15" customHeight="1" x14ac:dyDescent="0.25">
      <c r="A2417" s="102" t="s">
        <v>2560</v>
      </c>
      <c r="E2417" s="25" t="s">
        <v>1124</v>
      </c>
      <c r="F2417" s="25" t="s">
        <v>753</v>
      </c>
      <c r="G2417" s="25" t="s">
        <v>11</v>
      </c>
      <c r="H2417" s="25">
        <v>6731</v>
      </c>
      <c r="I2417" s="25">
        <v>1</v>
      </c>
      <c r="J2417" s="25" t="s">
        <v>1144</v>
      </c>
      <c r="K2417" s="25" t="s">
        <v>1487</v>
      </c>
      <c r="N2417" s="47" t="s">
        <v>1164</v>
      </c>
      <c r="R2417" s="220" t="s">
        <v>1689</v>
      </c>
      <c r="S2417" s="221" t="s">
        <v>162</v>
      </c>
      <c r="T2417" s="222">
        <v>194</v>
      </c>
      <c r="U2417" s="220" t="s">
        <v>1315</v>
      </c>
      <c r="V2417" s="223">
        <v>2.0499999999999998</v>
      </c>
      <c r="X2417" s="229">
        <v>46203</v>
      </c>
      <c r="Y2417" s="229"/>
      <c r="Z2417" s="47">
        <f t="shared" si="266"/>
        <v>27</v>
      </c>
      <c r="AA2417" s="47" t="str">
        <f t="shared" si="267"/>
        <v/>
      </c>
      <c r="AB2417" s="47" t="str">
        <f t="shared" si="270"/>
        <v>jun</v>
      </c>
      <c r="AC2417" s="47" t="str">
        <f t="shared" si="271"/>
        <v>2026</v>
      </c>
      <c r="AD2417" s="165" t="str">
        <f t="shared" si="265"/>
        <v/>
      </c>
    </row>
    <row r="2418" spans="1:30" ht="15" customHeight="1" x14ac:dyDescent="0.25">
      <c r="A2418" s="102" t="s">
        <v>2560</v>
      </c>
      <c r="E2418" s="25" t="s">
        <v>1124</v>
      </c>
      <c r="F2418" s="25" t="s">
        <v>753</v>
      </c>
      <c r="G2418" s="25" t="s">
        <v>11</v>
      </c>
      <c r="H2418" s="25">
        <v>6731</v>
      </c>
      <c r="I2418" s="25">
        <v>1</v>
      </c>
      <c r="J2418" s="25" t="s">
        <v>1144</v>
      </c>
      <c r="K2418" s="25" t="s">
        <v>1487</v>
      </c>
      <c r="N2418" s="47" t="s">
        <v>1164</v>
      </c>
      <c r="R2418" s="220" t="s">
        <v>158</v>
      </c>
      <c r="S2418" s="221" t="s">
        <v>158</v>
      </c>
      <c r="T2418" s="222">
        <v>2</v>
      </c>
      <c r="U2418" s="220" t="s">
        <v>158</v>
      </c>
      <c r="V2418" s="223">
        <v>1</v>
      </c>
      <c r="X2418" s="229">
        <v>46172</v>
      </c>
      <c r="Y2418" s="229"/>
      <c r="Z2418" s="47">
        <f t="shared" si="266"/>
        <v>22</v>
      </c>
      <c r="AA2418" s="47" t="str">
        <f t="shared" si="267"/>
        <v/>
      </c>
      <c r="AB2418" s="47" t="str">
        <f t="shared" si="270"/>
        <v>mai</v>
      </c>
      <c r="AC2418" s="47" t="str">
        <f t="shared" si="271"/>
        <v>2026</v>
      </c>
      <c r="AD2418" s="165" t="str">
        <f t="shared" si="265"/>
        <v/>
      </c>
    </row>
    <row r="2419" spans="1:30" ht="15" customHeight="1" x14ac:dyDescent="0.25">
      <c r="B2419" s="25" t="s">
        <v>9</v>
      </c>
      <c r="C2419" s="25">
        <v>2243</v>
      </c>
      <c r="D2419" s="102">
        <v>1</v>
      </c>
      <c r="E2419" s="25" t="s">
        <v>1111</v>
      </c>
      <c r="F2419" s="25" t="s">
        <v>2561</v>
      </c>
      <c r="G2419" s="25" t="s">
        <v>11</v>
      </c>
      <c r="H2419" s="25" t="s">
        <v>2566</v>
      </c>
      <c r="I2419" s="25">
        <v>1</v>
      </c>
      <c r="J2419" s="25" t="s">
        <v>1145</v>
      </c>
      <c r="K2419" s="48" t="s">
        <v>1487</v>
      </c>
      <c r="M2419" s="48" t="str">
        <f>_xlfn.XLOOKUP(BASE!$A3151,dd_carteira_fundição!A:A,dd_carteira_fundição!G:G,"",0)</f>
        <v/>
      </c>
      <c r="N2419" s="48" t="s">
        <v>1164</v>
      </c>
      <c r="R2419" s="47" t="s">
        <v>1687</v>
      </c>
      <c r="S2419" s="47" t="s">
        <v>1156</v>
      </c>
      <c r="T2419" s="25">
        <v>1</v>
      </c>
      <c r="U2419" s="47" t="str">
        <f>IFERROR(INDEX('TAXA DE OCUP. RECUR.'!$F$1:$F$60, MATCH(T2419, 'TAXA DE OCUP. RECUR.'!$E$1:$E$60, 0)),"")</f>
        <v>FUNDIÇÃO MORENO</v>
      </c>
      <c r="V2419" s="217">
        <v>1</v>
      </c>
      <c r="X2419" s="229">
        <v>46023</v>
      </c>
      <c r="Y2419" s="229"/>
      <c r="Z2419" s="47">
        <f t="shared" si="266"/>
        <v>1</v>
      </c>
      <c r="AA2419" s="47" t="str">
        <f t="shared" si="267"/>
        <v/>
      </c>
      <c r="AB2419" s="47" t="str">
        <f t="shared" si="270"/>
        <v>jan</v>
      </c>
      <c r="AC2419" s="47" t="str">
        <f t="shared" si="271"/>
        <v>2026</v>
      </c>
      <c r="AD2419" s="165" t="str">
        <f t="shared" si="265"/>
        <v/>
      </c>
    </row>
    <row r="2420" spans="1:30" ht="15" customHeight="1" x14ac:dyDescent="0.25">
      <c r="B2420" s="25" t="s">
        <v>9</v>
      </c>
      <c r="C2420" s="25">
        <v>2243</v>
      </c>
      <c r="D2420" s="102">
        <v>1</v>
      </c>
      <c r="E2420" s="25" t="s">
        <v>1111</v>
      </c>
      <c r="F2420" s="25" t="s">
        <v>2561</v>
      </c>
      <c r="G2420" s="25" t="s">
        <v>11</v>
      </c>
      <c r="H2420" s="25" t="s">
        <v>2566</v>
      </c>
      <c r="I2420" s="25">
        <v>1</v>
      </c>
      <c r="J2420" s="25" t="s">
        <v>1145</v>
      </c>
      <c r="K2420" s="48" t="s">
        <v>1487</v>
      </c>
      <c r="M2420" s="48" t="str">
        <f>_xlfn.XLOOKUP(BASE!$A3152,dd_carteira_fundição!A:A,dd_carteira_fundição!G:G,"",0)</f>
        <v/>
      </c>
      <c r="N2420" s="48" t="s">
        <v>1164</v>
      </c>
      <c r="R2420" s="47" t="s">
        <v>1690</v>
      </c>
      <c r="S2420" s="47" t="s">
        <v>1207</v>
      </c>
      <c r="T2420" s="47">
        <v>106</v>
      </c>
      <c r="U2420" s="47" t="str">
        <f>IFERROR(INDEX('TAXA DE OCUP. RECUR.'!$F$1:$F$60, MATCH(T2420, 'TAXA DE OCUP. RECUR.'!$E$1:$E$60, 0)),"")</f>
        <v>PLAINA DE MESA POREBA - [106]</v>
      </c>
      <c r="V2420" s="53">
        <v>3.42</v>
      </c>
      <c r="X2420" s="229">
        <v>46167</v>
      </c>
      <c r="Y2420" s="229"/>
      <c r="Z2420" s="47">
        <f t="shared" si="266"/>
        <v>22</v>
      </c>
      <c r="AA2420" s="47" t="str">
        <f t="shared" si="267"/>
        <v/>
      </c>
      <c r="AB2420" s="47" t="str">
        <f t="shared" si="270"/>
        <v>mai</v>
      </c>
      <c r="AC2420" s="47" t="str">
        <f t="shared" si="271"/>
        <v>2026</v>
      </c>
      <c r="AD2420" s="165" t="str">
        <f t="shared" si="265"/>
        <v/>
      </c>
    </row>
    <row r="2421" spans="1:30" ht="15" customHeight="1" x14ac:dyDescent="0.25">
      <c r="B2421" s="25" t="s">
        <v>9</v>
      </c>
      <c r="C2421" s="25">
        <v>2243</v>
      </c>
      <c r="D2421" s="102">
        <v>1</v>
      </c>
      <c r="E2421" s="25" t="s">
        <v>1111</v>
      </c>
      <c r="F2421" s="25" t="s">
        <v>2561</v>
      </c>
      <c r="G2421" s="25" t="s">
        <v>11</v>
      </c>
      <c r="H2421" s="25" t="s">
        <v>2566</v>
      </c>
      <c r="I2421" s="25">
        <v>1</v>
      </c>
      <c r="J2421" s="25" t="s">
        <v>1145</v>
      </c>
      <c r="K2421" s="48" t="s">
        <v>1487</v>
      </c>
      <c r="M2421" s="48" t="str">
        <f>_xlfn.XLOOKUP(BASE!$A3153,dd_carteira_fundição!A:A,dd_carteira_fundição!G:G,"",0)</f>
        <v/>
      </c>
      <c r="N2421" s="48" t="s">
        <v>1164</v>
      </c>
      <c r="R2421" s="47" t="s">
        <v>1690</v>
      </c>
      <c r="S2421" s="47" t="s">
        <v>175</v>
      </c>
      <c r="T2421" s="47">
        <v>151</v>
      </c>
      <c r="U2421" s="47" t="str">
        <f>IFERROR(INDEX('TAXA DE OCUP. RECUR.'!$F$1:$F$60, MATCH(T2421, 'TAXA DE OCUP. RECUR.'!$E$1:$E$60, 0)),"")</f>
        <v>MANDRILH. FISHER MILL - [151]</v>
      </c>
      <c r="V2421" s="53">
        <v>1.5545454545454545</v>
      </c>
      <c r="X2421" s="229">
        <v>46167</v>
      </c>
      <c r="Y2421" s="229"/>
      <c r="Z2421" s="47">
        <f t="shared" si="266"/>
        <v>22</v>
      </c>
      <c r="AA2421" s="47" t="str">
        <f t="shared" si="267"/>
        <v/>
      </c>
      <c r="AB2421" s="47" t="str">
        <f t="shared" si="270"/>
        <v>mai</v>
      </c>
      <c r="AC2421" s="47" t="str">
        <f t="shared" si="271"/>
        <v>2026</v>
      </c>
      <c r="AD2421" s="165" t="str">
        <f t="shared" si="265"/>
        <v/>
      </c>
    </row>
    <row r="2422" spans="1:30" ht="15" customHeight="1" x14ac:dyDescent="0.25">
      <c r="B2422" s="25" t="s">
        <v>9</v>
      </c>
      <c r="C2422" s="25">
        <v>2243</v>
      </c>
      <c r="D2422" s="102">
        <v>1</v>
      </c>
      <c r="E2422" s="25" t="s">
        <v>1111</v>
      </c>
      <c r="F2422" s="25" t="s">
        <v>2561</v>
      </c>
      <c r="G2422" s="25" t="s">
        <v>11</v>
      </c>
      <c r="H2422" s="25" t="s">
        <v>2566</v>
      </c>
      <c r="I2422" s="25">
        <v>1</v>
      </c>
      <c r="J2422" s="25" t="s">
        <v>1145</v>
      </c>
      <c r="K2422" s="48" t="s">
        <v>1487</v>
      </c>
      <c r="M2422" s="48" t="str">
        <f>_xlfn.XLOOKUP(BASE!$A3154,dd_carteira_fundição!A:A,dd_carteira_fundição!G:G,"",0)</f>
        <v/>
      </c>
      <c r="N2422" s="48" t="s">
        <v>1164</v>
      </c>
      <c r="R2422" s="47" t="s">
        <v>1690</v>
      </c>
      <c r="S2422" s="47" t="s">
        <v>1208</v>
      </c>
      <c r="T2422" s="47">
        <v>560</v>
      </c>
      <c r="U2422" s="47" t="str">
        <f>IFERROR(INDEX('TAXA DE OCUP. RECUR.'!$F$1:$F$60, MATCH(T2422, 'TAXA DE OCUP. RECUR.'!$E$1:$E$60, 0)),"")</f>
        <v>FRESA DROPP HEINN - [560]</v>
      </c>
      <c r="V2422" s="53">
        <v>4.8600000000000003</v>
      </c>
      <c r="X2422" s="229">
        <v>46168</v>
      </c>
      <c r="Y2422" s="229"/>
      <c r="Z2422" s="47">
        <f t="shared" si="266"/>
        <v>22</v>
      </c>
      <c r="AA2422" s="47" t="str">
        <f t="shared" si="267"/>
        <v/>
      </c>
      <c r="AB2422" s="47" t="str">
        <f t="shared" si="270"/>
        <v>mai</v>
      </c>
      <c r="AC2422" s="47" t="str">
        <f t="shared" si="271"/>
        <v>2026</v>
      </c>
      <c r="AD2422" s="165" t="str">
        <f t="shared" si="265"/>
        <v/>
      </c>
    </row>
    <row r="2423" spans="1:30" ht="15" customHeight="1" x14ac:dyDescent="0.25">
      <c r="B2423" s="25" t="s">
        <v>9</v>
      </c>
      <c r="C2423" s="25">
        <v>2243</v>
      </c>
      <c r="D2423" s="102">
        <v>1</v>
      </c>
      <c r="E2423" s="25" t="s">
        <v>1111</v>
      </c>
      <c r="F2423" s="25" t="s">
        <v>2561</v>
      </c>
      <c r="G2423" s="25" t="s">
        <v>11</v>
      </c>
      <c r="H2423" s="25" t="s">
        <v>2566</v>
      </c>
      <c r="I2423" s="25">
        <v>1</v>
      </c>
      <c r="J2423" s="25" t="s">
        <v>1145</v>
      </c>
      <c r="K2423" s="48" t="s">
        <v>1487</v>
      </c>
      <c r="M2423" s="48" t="str">
        <f>_xlfn.XLOOKUP(BASE!$A3155,dd_carteira_fundição!A:A,dd_carteira_fundição!G:G,"",0)</f>
        <v/>
      </c>
      <c r="N2423" s="48" t="s">
        <v>1164</v>
      </c>
      <c r="R2423" s="47" t="s">
        <v>1690</v>
      </c>
      <c r="S2423" s="47" t="s">
        <v>176</v>
      </c>
      <c r="T2423" s="47">
        <v>112</v>
      </c>
      <c r="U2423" s="47" t="str">
        <f>IFERROR(INDEX('TAXA DE OCUP. RECUR.'!$F$1:$F$60, MATCH(T2423, 'TAXA DE OCUP. RECUR.'!$E$1:$E$60, 0)),"")</f>
        <v>FURADEIRA RADIAL  HCP - [112]</v>
      </c>
      <c r="V2423" s="53">
        <v>1.9882142176481796</v>
      </c>
      <c r="X2423" s="229">
        <v>46169</v>
      </c>
      <c r="Y2423" s="229"/>
      <c r="Z2423" s="47">
        <f t="shared" si="266"/>
        <v>22</v>
      </c>
      <c r="AA2423" s="47" t="str">
        <f t="shared" si="267"/>
        <v/>
      </c>
      <c r="AB2423" s="47" t="str">
        <f t="shared" si="270"/>
        <v>mai</v>
      </c>
      <c r="AC2423" s="47" t="str">
        <f t="shared" si="271"/>
        <v>2026</v>
      </c>
      <c r="AD2423" s="165" t="str">
        <f t="shared" si="265"/>
        <v/>
      </c>
    </row>
    <row r="2424" spans="1:30" ht="15" customHeight="1" x14ac:dyDescent="0.25">
      <c r="B2424" s="25" t="s">
        <v>9</v>
      </c>
      <c r="C2424" s="25">
        <v>2243</v>
      </c>
      <c r="D2424" s="102">
        <v>1</v>
      </c>
      <c r="E2424" s="25" t="s">
        <v>1111</v>
      </c>
      <c r="F2424" s="25" t="s">
        <v>2561</v>
      </c>
      <c r="G2424" s="25" t="s">
        <v>11</v>
      </c>
      <c r="H2424" s="25" t="s">
        <v>2566</v>
      </c>
      <c r="I2424" s="25">
        <v>1</v>
      </c>
      <c r="J2424" s="25" t="s">
        <v>1145</v>
      </c>
      <c r="K2424" s="48" t="s">
        <v>1487</v>
      </c>
      <c r="M2424" s="48" t="str">
        <f>_xlfn.XLOOKUP(BASE!$A3156,dd_carteira_fundição!A:A,dd_carteira_fundição!G:G,"",0)</f>
        <v/>
      </c>
      <c r="N2424" s="48" t="s">
        <v>1164</v>
      </c>
      <c r="R2424" s="47" t="s">
        <v>158</v>
      </c>
      <c r="S2424" s="47" t="s">
        <v>158</v>
      </c>
      <c r="T2424" s="25">
        <v>2</v>
      </c>
      <c r="U2424" s="47" t="str">
        <f>IFERROR(INDEX('TAXA DE OCUP. RECUR.'!$F$1:$F$60, MATCH(T2424, 'TAXA DE OCUP. RECUR.'!$E$1:$E$60, 0)),"")</f>
        <v>EXPEDIÇÃO</v>
      </c>
      <c r="V2424" s="217">
        <v>1</v>
      </c>
      <c r="X2424" s="229">
        <v>46203</v>
      </c>
      <c r="Y2424" s="229"/>
      <c r="Z2424" s="47">
        <f t="shared" si="266"/>
        <v>27</v>
      </c>
      <c r="AA2424" s="47" t="str">
        <f t="shared" si="267"/>
        <v/>
      </c>
      <c r="AB2424" s="47" t="str">
        <f t="shared" si="270"/>
        <v>jun</v>
      </c>
      <c r="AC2424" s="47" t="str">
        <f t="shared" si="271"/>
        <v>2026</v>
      </c>
      <c r="AD2424" s="165" t="str">
        <f t="shared" si="265"/>
        <v/>
      </c>
    </row>
    <row r="2425" spans="1:30" ht="15" customHeight="1" x14ac:dyDescent="0.25">
      <c r="B2425" s="25" t="s">
        <v>9</v>
      </c>
      <c r="C2425" s="25">
        <v>2243</v>
      </c>
      <c r="D2425" s="102">
        <v>2</v>
      </c>
      <c r="E2425" s="25" t="s">
        <v>1111</v>
      </c>
      <c r="F2425" s="25" t="s">
        <v>2562</v>
      </c>
      <c r="G2425" s="25" t="s">
        <v>11</v>
      </c>
      <c r="H2425" s="25" t="s">
        <v>2567</v>
      </c>
      <c r="I2425" s="25">
        <v>1</v>
      </c>
      <c r="J2425" s="25" t="s">
        <v>1145</v>
      </c>
      <c r="K2425" s="48" t="s">
        <v>1487</v>
      </c>
      <c r="M2425" s="48" t="str">
        <f>_xlfn.XLOOKUP(BASE!$A3157,dd_carteira_fundição!A:A,dd_carteira_fundição!G:G,"",0)</f>
        <v/>
      </c>
      <c r="N2425" s="48" t="s">
        <v>1164</v>
      </c>
      <c r="R2425" s="47" t="s">
        <v>1687</v>
      </c>
      <c r="S2425" s="47" t="s">
        <v>1156</v>
      </c>
      <c r="T2425" s="25">
        <v>1</v>
      </c>
      <c r="U2425" s="47" t="str">
        <f>IFERROR(INDEX('TAXA DE OCUP. RECUR.'!$F$1:$F$60, MATCH(T2425, 'TAXA DE OCUP. RECUR.'!$E$1:$E$60, 0)),"")</f>
        <v>FUNDIÇÃO MORENO</v>
      </c>
      <c r="V2425" s="217">
        <v>1</v>
      </c>
      <c r="X2425" s="229">
        <v>46023</v>
      </c>
      <c r="Y2425" s="229"/>
      <c r="Z2425" s="47">
        <f t="shared" si="266"/>
        <v>1</v>
      </c>
      <c r="AA2425" s="47" t="str">
        <f t="shared" si="267"/>
        <v/>
      </c>
      <c r="AB2425" s="47" t="str">
        <f t="shared" si="270"/>
        <v>jan</v>
      </c>
      <c r="AC2425" s="47" t="str">
        <f t="shared" si="271"/>
        <v>2026</v>
      </c>
      <c r="AD2425" s="165" t="str">
        <f t="shared" si="265"/>
        <v/>
      </c>
    </row>
    <row r="2426" spans="1:30" ht="15" customHeight="1" x14ac:dyDescent="0.25">
      <c r="B2426" s="25" t="s">
        <v>9</v>
      </c>
      <c r="C2426" s="25">
        <v>2243</v>
      </c>
      <c r="D2426" s="102">
        <v>2</v>
      </c>
      <c r="E2426" s="25" t="s">
        <v>1111</v>
      </c>
      <c r="F2426" s="25" t="s">
        <v>2562</v>
      </c>
      <c r="G2426" s="25" t="s">
        <v>11</v>
      </c>
      <c r="H2426" s="25" t="s">
        <v>2567</v>
      </c>
      <c r="I2426" s="25">
        <v>1</v>
      </c>
      <c r="J2426" s="25" t="s">
        <v>1145</v>
      </c>
      <c r="K2426" s="48" t="s">
        <v>1487</v>
      </c>
      <c r="M2426" s="48" t="str">
        <f>_xlfn.XLOOKUP(BASE!$A3158,dd_carteira_fundição!A:A,dd_carteira_fundição!G:G,"",0)</f>
        <v/>
      </c>
      <c r="N2426" s="48" t="s">
        <v>1164</v>
      </c>
      <c r="R2426" s="47" t="s">
        <v>1690</v>
      </c>
      <c r="S2426" s="47" t="s">
        <v>1207</v>
      </c>
      <c r="T2426" s="47">
        <v>106</v>
      </c>
      <c r="U2426" s="47" t="str">
        <f>IFERROR(INDEX('TAXA DE OCUP. RECUR.'!$F$1:$F$60, MATCH(T2426, 'TAXA DE OCUP. RECUR.'!$E$1:$E$60, 0)),"")</f>
        <v>PLAINA DE MESA POREBA - [106]</v>
      </c>
      <c r="V2426" s="53">
        <v>3.42</v>
      </c>
      <c r="X2426" s="229">
        <v>46167</v>
      </c>
      <c r="Y2426" s="229"/>
      <c r="Z2426" s="47">
        <f t="shared" si="266"/>
        <v>22</v>
      </c>
      <c r="AA2426" s="47" t="str">
        <f t="shared" si="267"/>
        <v/>
      </c>
      <c r="AB2426" s="47" t="str">
        <f t="shared" si="270"/>
        <v>mai</v>
      </c>
      <c r="AC2426" s="47" t="str">
        <f t="shared" si="271"/>
        <v>2026</v>
      </c>
      <c r="AD2426" s="165" t="str">
        <f t="shared" si="265"/>
        <v/>
      </c>
    </row>
    <row r="2427" spans="1:30" ht="15" customHeight="1" x14ac:dyDescent="0.25">
      <c r="B2427" s="25" t="s">
        <v>9</v>
      </c>
      <c r="C2427" s="25">
        <v>2243</v>
      </c>
      <c r="D2427" s="102">
        <v>2</v>
      </c>
      <c r="E2427" s="25" t="s">
        <v>1111</v>
      </c>
      <c r="F2427" s="25" t="s">
        <v>2562</v>
      </c>
      <c r="G2427" s="25" t="s">
        <v>11</v>
      </c>
      <c r="H2427" s="25" t="s">
        <v>2567</v>
      </c>
      <c r="I2427" s="25">
        <v>1</v>
      </c>
      <c r="J2427" s="25" t="s">
        <v>1145</v>
      </c>
      <c r="K2427" s="48" t="s">
        <v>1487</v>
      </c>
      <c r="M2427" s="48" t="str">
        <f>_xlfn.XLOOKUP(BASE!$A3159,dd_carteira_fundição!A:A,dd_carteira_fundição!G:G,"",0)</f>
        <v/>
      </c>
      <c r="N2427" s="48" t="s">
        <v>1164</v>
      </c>
      <c r="R2427" s="47" t="s">
        <v>1690</v>
      </c>
      <c r="S2427" s="47" t="s">
        <v>175</v>
      </c>
      <c r="T2427" s="47">
        <v>151</v>
      </c>
      <c r="U2427" s="47" t="str">
        <f>IFERROR(INDEX('TAXA DE OCUP. RECUR.'!$F$1:$F$60, MATCH(T2427, 'TAXA DE OCUP. RECUR.'!$E$1:$E$60, 0)),"")</f>
        <v>MANDRILH. FISHER MILL - [151]</v>
      </c>
      <c r="V2427" s="53">
        <v>1.5545454545454545</v>
      </c>
      <c r="X2427" s="229">
        <v>46167</v>
      </c>
      <c r="Y2427" s="229"/>
      <c r="Z2427" s="47">
        <f t="shared" si="266"/>
        <v>22</v>
      </c>
      <c r="AA2427" s="47" t="str">
        <f t="shared" si="267"/>
        <v/>
      </c>
      <c r="AB2427" s="47" t="str">
        <f t="shared" si="270"/>
        <v>mai</v>
      </c>
      <c r="AC2427" s="47" t="str">
        <f t="shared" si="271"/>
        <v>2026</v>
      </c>
      <c r="AD2427" s="165" t="str">
        <f t="shared" si="265"/>
        <v/>
      </c>
    </row>
    <row r="2428" spans="1:30" ht="15" customHeight="1" x14ac:dyDescent="0.25">
      <c r="B2428" s="25" t="s">
        <v>9</v>
      </c>
      <c r="C2428" s="25">
        <v>2243</v>
      </c>
      <c r="D2428" s="102">
        <v>2</v>
      </c>
      <c r="E2428" s="25" t="s">
        <v>1111</v>
      </c>
      <c r="F2428" s="25" t="s">
        <v>2562</v>
      </c>
      <c r="G2428" s="25" t="s">
        <v>11</v>
      </c>
      <c r="H2428" s="25" t="s">
        <v>2567</v>
      </c>
      <c r="I2428" s="25">
        <v>1</v>
      </c>
      <c r="J2428" s="25" t="s">
        <v>1145</v>
      </c>
      <c r="K2428" s="48" t="s">
        <v>1487</v>
      </c>
      <c r="M2428" s="48" t="str">
        <f>_xlfn.XLOOKUP(BASE!$A3160,dd_carteira_fundição!A:A,dd_carteira_fundição!G:G,"",0)</f>
        <v/>
      </c>
      <c r="N2428" s="48" t="s">
        <v>1164</v>
      </c>
      <c r="R2428" s="47" t="s">
        <v>1690</v>
      </c>
      <c r="S2428" s="47" t="s">
        <v>1208</v>
      </c>
      <c r="T2428" s="47">
        <v>560</v>
      </c>
      <c r="U2428" s="47" t="str">
        <f>IFERROR(INDEX('TAXA DE OCUP. RECUR.'!$F$1:$F$60, MATCH(T2428, 'TAXA DE OCUP. RECUR.'!$E$1:$E$60, 0)),"")</f>
        <v>FRESA DROPP HEINN - [560]</v>
      </c>
      <c r="V2428" s="53">
        <v>4.8600000000000003</v>
      </c>
      <c r="X2428" s="229">
        <v>46168</v>
      </c>
      <c r="Y2428" s="229"/>
      <c r="Z2428" s="47">
        <f t="shared" si="266"/>
        <v>22</v>
      </c>
      <c r="AA2428" s="47" t="str">
        <f t="shared" si="267"/>
        <v/>
      </c>
      <c r="AB2428" s="47" t="str">
        <f t="shared" si="270"/>
        <v>mai</v>
      </c>
      <c r="AC2428" s="47" t="str">
        <f t="shared" si="271"/>
        <v>2026</v>
      </c>
      <c r="AD2428" s="165" t="str">
        <f t="shared" si="265"/>
        <v/>
      </c>
    </row>
    <row r="2429" spans="1:30" ht="15" customHeight="1" x14ac:dyDescent="0.25">
      <c r="B2429" s="25" t="s">
        <v>9</v>
      </c>
      <c r="C2429" s="25">
        <v>2243</v>
      </c>
      <c r="D2429" s="102">
        <v>2</v>
      </c>
      <c r="E2429" s="25" t="s">
        <v>1111</v>
      </c>
      <c r="F2429" s="25" t="s">
        <v>2562</v>
      </c>
      <c r="G2429" s="25" t="s">
        <v>11</v>
      </c>
      <c r="H2429" s="25" t="s">
        <v>2567</v>
      </c>
      <c r="I2429" s="25">
        <v>1</v>
      </c>
      <c r="J2429" s="25" t="s">
        <v>1145</v>
      </c>
      <c r="K2429" s="48" t="s">
        <v>1487</v>
      </c>
      <c r="M2429" s="48" t="str">
        <f>_xlfn.XLOOKUP(BASE!$A3161,dd_carteira_fundição!A:A,dd_carteira_fundição!G:G,"",0)</f>
        <v/>
      </c>
      <c r="N2429" s="48" t="s">
        <v>1164</v>
      </c>
      <c r="R2429" s="47" t="s">
        <v>1690</v>
      </c>
      <c r="S2429" s="47" t="s">
        <v>176</v>
      </c>
      <c r="T2429" s="47">
        <v>112</v>
      </c>
      <c r="U2429" s="47" t="str">
        <f>IFERROR(INDEX('TAXA DE OCUP. RECUR.'!$F$1:$F$60, MATCH(T2429, 'TAXA DE OCUP. RECUR.'!$E$1:$E$60, 0)),"")</f>
        <v>FURADEIRA RADIAL  HCP - [112]</v>
      </c>
      <c r="V2429" s="53">
        <v>1.9882142176481796</v>
      </c>
      <c r="X2429" s="229">
        <v>46169</v>
      </c>
      <c r="Y2429" s="229"/>
      <c r="Z2429" s="47">
        <f t="shared" si="266"/>
        <v>22</v>
      </c>
      <c r="AA2429" s="47" t="str">
        <f t="shared" si="267"/>
        <v/>
      </c>
      <c r="AB2429" s="47" t="str">
        <f t="shared" si="270"/>
        <v>mai</v>
      </c>
      <c r="AC2429" s="47" t="str">
        <f t="shared" si="271"/>
        <v>2026</v>
      </c>
      <c r="AD2429" s="165" t="str">
        <f t="shared" si="265"/>
        <v/>
      </c>
    </row>
    <row r="2430" spans="1:30" ht="15" customHeight="1" x14ac:dyDescent="0.25">
      <c r="B2430" s="25" t="s">
        <v>9</v>
      </c>
      <c r="C2430" s="25">
        <v>2243</v>
      </c>
      <c r="D2430" s="102">
        <v>2</v>
      </c>
      <c r="E2430" s="25" t="s">
        <v>1111</v>
      </c>
      <c r="F2430" s="25" t="s">
        <v>2562</v>
      </c>
      <c r="G2430" s="25" t="s">
        <v>11</v>
      </c>
      <c r="H2430" s="25" t="s">
        <v>2567</v>
      </c>
      <c r="I2430" s="25">
        <v>1</v>
      </c>
      <c r="J2430" s="25" t="s">
        <v>1145</v>
      </c>
      <c r="K2430" s="48" t="s">
        <v>1487</v>
      </c>
      <c r="M2430" s="48" t="str">
        <f>_xlfn.XLOOKUP(BASE!$A3162,dd_carteira_fundição!A:A,dd_carteira_fundição!G:G,"",0)</f>
        <v/>
      </c>
      <c r="N2430" s="48" t="s">
        <v>1164</v>
      </c>
      <c r="R2430" s="47" t="s">
        <v>158</v>
      </c>
      <c r="S2430" s="47" t="s">
        <v>158</v>
      </c>
      <c r="T2430" s="25">
        <v>2</v>
      </c>
      <c r="U2430" s="47" t="str">
        <f>IFERROR(INDEX('TAXA DE OCUP. RECUR.'!$F$1:$F$60, MATCH(T2430, 'TAXA DE OCUP. RECUR.'!$E$1:$E$60, 0)),"")</f>
        <v>EXPEDIÇÃO</v>
      </c>
      <c r="V2430" s="217">
        <v>1</v>
      </c>
      <c r="X2430" s="229">
        <v>46203</v>
      </c>
      <c r="Y2430" s="229"/>
      <c r="Z2430" s="47">
        <f t="shared" si="266"/>
        <v>27</v>
      </c>
      <c r="AA2430" s="47" t="str">
        <f t="shared" si="267"/>
        <v/>
      </c>
      <c r="AB2430" s="47" t="str">
        <f t="shared" si="270"/>
        <v>jun</v>
      </c>
      <c r="AC2430" s="47" t="str">
        <f t="shared" si="271"/>
        <v>2026</v>
      </c>
      <c r="AD2430" s="165" t="str">
        <f t="shared" si="265"/>
        <v/>
      </c>
    </row>
    <row r="2431" spans="1:30" ht="15" customHeight="1" x14ac:dyDescent="0.25">
      <c r="B2431" s="25" t="s">
        <v>9</v>
      </c>
      <c r="C2431" s="25">
        <v>2243</v>
      </c>
      <c r="D2431" s="102">
        <v>3</v>
      </c>
      <c r="E2431" s="25" t="s">
        <v>1111</v>
      </c>
      <c r="F2431" s="25" t="s">
        <v>2563</v>
      </c>
      <c r="G2431" s="25" t="s">
        <v>11</v>
      </c>
      <c r="H2431" s="25" t="s">
        <v>2568</v>
      </c>
      <c r="I2431" s="25">
        <v>1</v>
      </c>
      <c r="J2431" s="25" t="s">
        <v>1145</v>
      </c>
      <c r="K2431" s="48" t="s">
        <v>1487</v>
      </c>
      <c r="M2431" s="48" t="str">
        <f>_xlfn.XLOOKUP(BASE!$A3163,dd_carteira_fundição!A:A,dd_carteira_fundição!G:G,"",0)</f>
        <v/>
      </c>
      <c r="N2431" s="48" t="s">
        <v>1164</v>
      </c>
      <c r="R2431" s="47" t="s">
        <v>1687</v>
      </c>
      <c r="S2431" s="47" t="s">
        <v>1156</v>
      </c>
      <c r="T2431" s="25">
        <v>1</v>
      </c>
      <c r="U2431" s="47" t="str">
        <f>IFERROR(INDEX('TAXA DE OCUP. RECUR.'!$F$1:$F$60, MATCH(T2431, 'TAXA DE OCUP. RECUR.'!$E$1:$E$60, 0)),"")</f>
        <v>FUNDIÇÃO MORENO</v>
      </c>
      <c r="V2431" s="217">
        <v>1</v>
      </c>
      <c r="X2431" s="229">
        <v>46023</v>
      </c>
      <c r="Y2431" s="229">
        <f>X2431</f>
        <v>46023</v>
      </c>
      <c r="Z2431" s="47">
        <f t="shared" si="266"/>
        <v>1</v>
      </c>
      <c r="AA2431" s="47">
        <f t="shared" si="267"/>
        <v>1</v>
      </c>
      <c r="AB2431" s="47" t="str">
        <f t="shared" si="270"/>
        <v>jan</v>
      </c>
      <c r="AC2431" s="47" t="str">
        <f t="shared" si="271"/>
        <v>2026</v>
      </c>
      <c r="AD2431" s="165">
        <f t="shared" si="265"/>
        <v>1</v>
      </c>
    </row>
    <row r="2432" spans="1:30" ht="15" customHeight="1" x14ac:dyDescent="0.25">
      <c r="B2432" s="25" t="s">
        <v>9</v>
      </c>
      <c r="C2432" s="25">
        <v>2243</v>
      </c>
      <c r="D2432" s="102">
        <v>3</v>
      </c>
      <c r="E2432" s="25" t="s">
        <v>1111</v>
      </c>
      <c r="F2432" s="25" t="s">
        <v>2563</v>
      </c>
      <c r="G2432" s="25" t="s">
        <v>11</v>
      </c>
      <c r="H2432" s="25" t="s">
        <v>2568</v>
      </c>
      <c r="I2432" s="25">
        <v>1</v>
      </c>
      <c r="J2432" s="25" t="s">
        <v>1145</v>
      </c>
      <c r="K2432" s="48" t="s">
        <v>1487</v>
      </c>
      <c r="M2432" s="48" t="str">
        <f>_xlfn.XLOOKUP(BASE!$A3164,dd_carteira_fundição!A:A,dd_carteira_fundição!G:G,"",0)</f>
        <v/>
      </c>
      <c r="N2432" s="48" t="s">
        <v>1164</v>
      </c>
      <c r="R2432" s="47" t="s">
        <v>1690</v>
      </c>
      <c r="S2432" s="47" t="s">
        <v>1207</v>
      </c>
      <c r="T2432" s="47">
        <v>106</v>
      </c>
      <c r="U2432" s="47" t="str">
        <f>IFERROR(INDEX('TAXA DE OCUP. RECUR.'!$F$1:$F$60, MATCH(T2432, 'TAXA DE OCUP. RECUR.'!$E$1:$E$60, 0)),"")</f>
        <v>PLAINA DE MESA POREBA - [106]</v>
      </c>
      <c r="V2432" s="53">
        <v>3.42</v>
      </c>
      <c r="X2432" s="229">
        <v>46167</v>
      </c>
      <c r="Y2432" s="229">
        <f t="shared" ref="Y2432:Y2436" si="272">X2432</f>
        <v>46167</v>
      </c>
      <c r="Z2432" s="47">
        <f t="shared" si="266"/>
        <v>22</v>
      </c>
      <c r="AA2432" s="47">
        <f t="shared" si="267"/>
        <v>22</v>
      </c>
      <c r="AB2432" s="47" t="str">
        <f t="shared" si="270"/>
        <v>mai</v>
      </c>
      <c r="AC2432" s="47" t="str">
        <f t="shared" si="271"/>
        <v>2026</v>
      </c>
      <c r="AD2432" s="165">
        <f t="shared" si="265"/>
        <v>1</v>
      </c>
    </row>
    <row r="2433" spans="1:30" ht="15" customHeight="1" x14ac:dyDescent="0.25">
      <c r="B2433" s="25" t="s">
        <v>9</v>
      </c>
      <c r="C2433" s="25">
        <v>2243</v>
      </c>
      <c r="D2433" s="102">
        <v>3</v>
      </c>
      <c r="E2433" s="25" t="s">
        <v>1111</v>
      </c>
      <c r="F2433" s="25" t="s">
        <v>2563</v>
      </c>
      <c r="G2433" s="25" t="s">
        <v>11</v>
      </c>
      <c r="H2433" s="25" t="s">
        <v>2568</v>
      </c>
      <c r="I2433" s="25">
        <v>1</v>
      </c>
      <c r="J2433" s="25" t="s">
        <v>1145</v>
      </c>
      <c r="K2433" s="48" t="s">
        <v>1487</v>
      </c>
      <c r="M2433" s="48" t="str">
        <f>_xlfn.XLOOKUP(BASE!$A3165,dd_carteira_fundição!A:A,dd_carteira_fundição!G:G,"",0)</f>
        <v/>
      </c>
      <c r="N2433" s="48" t="s">
        <v>1164</v>
      </c>
      <c r="R2433" s="47" t="s">
        <v>1690</v>
      </c>
      <c r="S2433" s="47" t="s">
        <v>175</v>
      </c>
      <c r="T2433" s="47">
        <v>151</v>
      </c>
      <c r="U2433" s="47" t="str">
        <f>IFERROR(INDEX('TAXA DE OCUP. RECUR.'!$F$1:$F$60, MATCH(T2433, 'TAXA DE OCUP. RECUR.'!$E$1:$E$60, 0)),"")</f>
        <v>MANDRILH. FISHER MILL - [151]</v>
      </c>
      <c r="V2433" s="53">
        <v>1.5545454545454545</v>
      </c>
      <c r="X2433" s="229">
        <v>46167</v>
      </c>
      <c r="Y2433" s="229">
        <f t="shared" si="272"/>
        <v>46167</v>
      </c>
      <c r="Z2433" s="47">
        <f t="shared" si="266"/>
        <v>22</v>
      </c>
      <c r="AA2433" s="47">
        <f t="shared" si="267"/>
        <v>22</v>
      </c>
      <c r="AB2433" s="47" t="str">
        <f t="shared" si="270"/>
        <v>mai</v>
      </c>
      <c r="AC2433" s="47" t="str">
        <f t="shared" si="271"/>
        <v>2026</v>
      </c>
      <c r="AD2433" s="165">
        <f t="shared" si="265"/>
        <v>1</v>
      </c>
    </row>
    <row r="2434" spans="1:30" ht="15" customHeight="1" x14ac:dyDescent="0.25">
      <c r="B2434" s="25" t="s">
        <v>9</v>
      </c>
      <c r="C2434" s="25">
        <v>2243</v>
      </c>
      <c r="D2434" s="102">
        <v>3</v>
      </c>
      <c r="E2434" s="25" t="s">
        <v>1111</v>
      </c>
      <c r="F2434" s="25" t="s">
        <v>2563</v>
      </c>
      <c r="G2434" s="25" t="s">
        <v>11</v>
      </c>
      <c r="H2434" s="25" t="s">
        <v>2568</v>
      </c>
      <c r="I2434" s="25">
        <v>1</v>
      </c>
      <c r="J2434" s="25" t="s">
        <v>1145</v>
      </c>
      <c r="K2434" s="48" t="s">
        <v>1487</v>
      </c>
      <c r="M2434" s="48" t="str">
        <f>_xlfn.XLOOKUP(BASE!$A3166,dd_carteira_fundição!A:A,dd_carteira_fundição!G:G,"",0)</f>
        <v/>
      </c>
      <c r="N2434" s="48" t="s">
        <v>1164</v>
      </c>
      <c r="R2434" s="47" t="s">
        <v>1690</v>
      </c>
      <c r="S2434" s="47" t="s">
        <v>1208</v>
      </c>
      <c r="T2434" s="47">
        <v>560</v>
      </c>
      <c r="U2434" s="47" t="str">
        <f>IFERROR(INDEX('TAXA DE OCUP. RECUR.'!$F$1:$F$60, MATCH(T2434, 'TAXA DE OCUP. RECUR.'!$E$1:$E$60, 0)),"")</f>
        <v>FRESA DROPP HEINN - [560]</v>
      </c>
      <c r="V2434" s="53">
        <v>4.8600000000000003</v>
      </c>
      <c r="X2434" s="229">
        <v>46168</v>
      </c>
      <c r="Y2434" s="229">
        <f t="shared" si="272"/>
        <v>46168</v>
      </c>
      <c r="Z2434" s="47">
        <f t="shared" si="266"/>
        <v>22</v>
      </c>
      <c r="AA2434" s="47">
        <f t="shared" si="267"/>
        <v>22</v>
      </c>
      <c r="AB2434" s="47" t="str">
        <f t="shared" si="270"/>
        <v>mai</v>
      </c>
      <c r="AC2434" s="47" t="str">
        <f t="shared" si="271"/>
        <v>2026</v>
      </c>
      <c r="AD2434" s="165">
        <f t="shared" ref="AD2434:AD2497" si="273">IF(Y2434&lt;&gt;"",1,"")</f>
        <v>1</v>
      </c>
    </row>
    <row r="2435" spans="1:30" ht="15" customHeight="1" x14ac:dyDescent="0.25">
      <c r="B2435" s="25" t="s">
        <v>9</v>
      </c>
      <c r="C2435" s="25">
        <v>2243</v>
      </c>
      <c r="D2435" s="102">
        <v>3</v>
      </c>
      <c r="E2435" s="25" t="s">
        <v>1111</v>
      </c>
      <c r="F2435" s="25" t="s">
        <v>2563</v>
      </c>
      <c r="G2435" s="25" t="s">
        <v>11</v>
      </c>
      <c r="H2435" s="25" t="s">
        <v>2568</v>
      </c>
      <c r="I2435" s="25">
        <v>1</v>
      </c>
      <c r="J2435" s="25" t="s">
        <v>1145</v>
      </c>
      <c r="K2435" s="48" t="s">
        <v>1487</v>
      </c>
      <c r="M2435" s="48" t="str">
        <f>_xlfn.XLOOKUP(BASE!$A3167,dd_carteira_fundição!A:A,dd_carteira_fundição!G:G,"",0)</f>
        <v/>
      </c>
      <c r="N2435" s="48" t="s">
        <v>1164</v>
      </c>
      <c r="R2435" s="47" t="s">
        <v>1690</v>
      </c>
      <c r="S2435" s="47" t="s">
        <v>176</v>
      </c>
      <c r="T2435" s="47">
        <v>112</v>
      </c>
      <c r="U2435" s="47" t="str">
        <f>IFERROR(INDEX('TAXA DE OCUP. RECUR.'!$F$1:$F$60, MATCH(T2435, 'TAXA DE OCUP. RECUR.'!$E$1:$E$60, 0)),"")</f>
        <v>FURADEIRA RADIAL  HCP - [112]</v>
      </c>
      <c r="V2435" s="53">
        <v>1.9882142176481796</v>
      </c>
      <c r="X2435" s="229">
        <v>46169</v>
      </c>
      <c r="Y2435" s="229">
        <f t="shared" si="272"/>
        <v>46169</v>
      </c>
      <c r="Z2435" s="47">
        <f t="shared" ref="Z2435:Z2498" si="274">IFERROR(WEEKNUM(X2435,11),"")</f>
        <v>22</v>
      </c>
      <c r="AA2435" s="47">
        <f t="shared" ref="AA2435:AA2498" si="275">IF(Y2435&lt;&gt;"",WEEKNUM(Y2435,11),"")</f>
        <v>22</v>
      </c>
      <c r="AB2435" s="47" t="str">
        <f t="shared" si="270"/>
        <v>mai</v>
      </c>
      <c r="AC2435" s="47" t="str">
        <f t="shared" si="271"/>
        <v>2026</v>
      </c>
      <c r="AD2435" s="165">
        <f t="shared" si="273"/>
        <v>1</v>
      </c>
    </row>
    <row r="2436" spans="1:30" ht="15" customHeight="1" x14ac:dyDescent="0.25">
      <c r="B2436" s="25" t="s">
        <v>9</v>
      </c>
      <c r="C2436" s="25">
        <v>2243</v>
      </c>
      <c r="D2436" s="102">
        <v>3</v>
      </c>
      <c r="E2436" s="25" t="s">
        <v>1111</v>
      </c>
      <c r="F2436" s="25" t="s">
        <v>2563</v>
      </c>
      <c r="G2436" s="25" t="s">
        <v>11</v>
      </c>
      <c r="H2436" s="25" t="s">
        <v>2568</v>
      </c>
      <c r="I2436" s="25">
        <v>1</v>
      </c>
      <c r="J2436" s="25" t="s">
        <v>1145</v>
      </c>
      <c r="K2436" s="48" t="s">
        <v>1487</v>
      </c>
      <c r="M2436" s="48" t="str">
        <f>_xlfn.XLOOKUP(BASE!$A3168,dd_carteira_fundição!A:A,dd_carteira_fundição!G:G,"",0)</f>
        <v/>
      </c>
      <c r="N2436" s="48" t="s">
        <v>1164</v>
      </c>
      <c r="R2436" s="47" t="s">
        <v>158</v>
      </c>
      <c r="S2436" s="47" t="s">
        <v>158</v>
      </c>
      <c r="T2436" s="25">
        <v>2</v>
      </c>
      <c r="U2436" s="47" t="str">
        <f>IFERROR(INDEX('TAXA DE OCUP. RECUR.'!$F$1:$F$60, MATCH(T2436, 'TAXA DE OCUP. RECUR.'!$E$1:$E$60, 0)),"")</f>
        <v>EXPEDIÇÃO</v>
      </c>
      <c r="V2436" s="217">
        <v>1</v>
      </c>
      <c r="X2436" s="229">
        <v>46203</v>
      </c>
      <c r="Y2436" s="229">
        <f t="shared" si="272"/>
        <v>46203</v>
      </c>
      <c r="Z2436" s="47">
        <f t="shared" si="274"/>
        <v>27</v>
      </c>
      <c r="AA2436" s="47">
        <f t="shared" si="275"/>
        <v>27</v>
      </c>
      <c r="AB2436" s="47" t="str">
        <f t="shared" si="270"/>
        <v>jun</v>
      </c>
      <c r="AC2436" s="47" t="str">
        <f t="shared" si="271"/>
        <v>2026</v>
      </c>
      <c r="AD2436" s="165">
        <f t="shared" si="273"/>
        <v>1</v>
      </c>
    </row>
    <row r="2437" spans="1:30" ht="15" customHeight="1" x14ac:dyDescent="0.25">
      <c r="B2437" s="25" t="s">
        <v>9</v>
      </c>
      <c r="C2437" s="25">
        <v>2243</v>
      </c>
      <c r="D2437" s="102">
        <v>4</v>
      </c>
      <c r="E2437" s="25" t="s">
        <v>1111</v>
      </c>
      <c r="F2437" s="25" t="s">
        <v>2564</v>
      </c>
      <c r="G2437" s="25" t="s">
        <v>11</v>
      </c>
      <c r="H2437" s="25" t="s">
        <v>2569</v>
      </c>
      <c r="I2437" s="25">
        <v>1</v>
      </c>
      <c r="J2437" s="25" t="s">
        <v>1145</v>
      </c>
      <c r="K2437" s="48" t="s">
        <v>1487</v>
      </c>
      <c r="M2437" s="48" t="str">
        <f>_xlfn.XLOOKUP(BASE!$A3169,dd_carteira_fundição!A:A,dd_carteira_fundição!G:G,"",0)</f>
        <v/>
      </c>
      <c r="N2437" s="48" t="s">
        <v>1164</v>
      </c>
      <c r="R2437" s="47" t="s">
        <v>1687</v>
      </c>
      <c r="S2437" s="47" t="s">
        <v>1156</v>
      </c>
      <c r="T2437" s="25">
        <v>1</v>
      </c>
      <c r="U2437" s="47" t="str">
        <f>IFERROR(INDEX('TAXA DE OCUP. RECUR.'!$F$1:$F$60, MATCH(T2437, 'TAXA DE OCUP. RECUR.'!$E$1:$E$60, 0)),"")</f>
        <v>FUNDIÇÃO MORENO</v>
      </c>
      <c r="V2437" s="217">
        <v>1</v>
      </c>
      <c r="X2437" s="229">
        <v>46023</v>
      </c>
      <c r="Y2437" s="229">
        <v>46171</v>
      </c>
      <c r="Z2437" s="47">
        <f t="shared" si="274"/>
        <v>1</v>
      </c>
      <c r="AA2437" s="47">
        <f t="shared" si="275"/>
        <v>22</v>
      </c>
      <c r="AB2437" s="47" t="str">
        <f t="shared" si="270"/>
        <v>jan</v>
      </c>
      <c r="AC2437" s="47" t="str">
        <f t="shared" si="271"/>
        <v>2026</v>
      </c>
      <c r="AD2437" s="165">
        <f t="shared" si="273"/>
        <v>1</v>
      </c>
    </row>
    <row r="2438" spans="1:30" ht="15" customHeight="1" x14ac:dyDescent="0.25">
      <c r="B2438" s="25" t="s">
        <v>9</v>
      </c>
      <c r="C2438" s="25">
        <v>2243</v>
      </c>
      <c r="D2438" s="102">
        <v>4</v>
      </c>
      <c r="E2438" s="25" t="s">
        <v>1111</v>
      </c>
      <c r="F2438" s="25" t="s">
        <v>2564</v>
      </c>
      <c r="G2438" s="25" t="s">
        <v>11</v>
      </c>
      <c r="H2438" s="25" t="s">
        <v>2569</v>
      </c>
      <c r="I2438" s="25">
        <v>1</v>
      </c>
      <c r="J2438" s="25" t="s">
        <v>1145</v>
      </c>
      <c r="K2438" s="48" t="s">
        <v>1487</v>
      </c>
      <c r="M2438" s="48" t="str">
        <f>_xlfn.XLOOKUP(BASE!$A3170,dd_carteira_fundição!A:A,dd_carteira_fundição!G:G,"",0)</f>
        <v/>
      </c>
      <c r="N2438" s="48" t="s">
        <v>1164</v>
      </c>
      <c r="R2438" s="47" t="s">
        <v>1690</v>
      </c>
      <c r="S2438" s="47" t="s">
        <v>1207</v>
      </c>
      <c r="T2438" s="47">
        <v>106</v>
      </c>
      <c r="U2438" s="47" t="str">
        <f>IFERROR(INDEX('TAXA DE OCUP. RECUR.'!$F$1:$F$60, MATCH(T2438, 'TAXA DE OCUP. RECUR.'!$E$1:$E$60, 0)),"")</f>
        <v>PLAINA DE MESA POREBA - [106]</v>
      </c>
      <c r="V2438" s="53">
        <v>3.42</v>
      </c>
      <c r="X2438" s="229">
        <v>46167</v>
      </c>
      <c r="Y2438" s="229">
        <v>46171</v>
      </c>
      <c r="Z2438" s="47">
        <f t="shared" si="274"/>
        <v>22</v>
      </c>
      <c r="AA2438" s="47">
        <f t="shared" si="275"/>
        <v>22</v>
      </c>
      <c r="AB2438" s="47" t="str">
        <f t="shared" si="270"/>
        <v>mai</v>
      </c>
      <c r="AC2438" s="47" t="str">
        <f t="shared" si="271"/>
        <v>2026</v>
      </c>
      <c r="AD2438" s="165">
        <f t="shared" si="273"/>
        <v>1</v>
      </c>
    </row>
    <row r="2439" spans="1:30" ht="15" customHeight="1" x14ac:dyDescent="0.25">
      <c r="B2439" s="25" t="s">
        <v>9</v>
      </c>
      <c r="C2439" s="25">
        <v>2243</v>
      </c>
      <c r="D2439" s="102">
        <v>4</v>
      </c>
      <c r="E2439" s="25" t="s">
        <v>1111</v>
      </c>
      <c r="F2439" s="25" t="s">
        <v>2564</v>
      </c>
      <c r="G2439" s="25" t="s">
        <v>11</v>
      </c>
      <c r="H2439" s="25" t="s">
        <v>2569</v>
      </c>
      <c r="I2439" s="25">
        <v>1</v>
      </c>
      <c r="J2439" s="25" t="s">
        <v>1145</v>
      </c>
      <c r="K2439" s="48" t="s">
        <v>1487</v>
      </c>
      <c r="M2439" s="48" t="str">
        <f>_xlfn.XLOOKUP(BASE!$A3171,dd_carteira_fundição!A:A,dd_carteira_fundição!G:G,"",0)</f>
        <v/>
      </c>
      <c r="N2439" s="48" t="s">
        <v>1164</v>
      </c>
      <c r="R2439" s="47" t="s">
        <v>1690</v>
      </c>
      <c r="S2439" s="47" t="s">
        <v>175</v>
      </c>
      <c r="T2439" s="47">
        <v>151</v>
      </c>
      <c r="U2439" s="47" t="str">
        <f>IFERROR(INDEX('TAXA DE OCUP. RECUR.'!$F$1:$F$60, MATCH(T2439, 'TAXA DE OCUP. RECUR.'!$E$1:$E$60, 0)),"")</f>
        <v>MANDRILH. FISHER MILL - [151]</v>
      </c>
      <c r="V2439" s="53">
        <v>1.5545454545454545</v>
      </c>
      <c r="X2439" s="229">
        <v>46167</v>
      </c>
      <c r="Y2439" s="229">
        <v>46171</v>
      </c>
      <c r="Z2439" s="47">
        <f t="shared" si="274"/>
        <v>22</v>
      </c>
      <c r="AA2439" s="47">
        <f t="shared" si="275"/>
        <v>22</v>
      </c>
      <c r="AB2439" s="47" t="str">
        <f t="shared" si="270"/>
        <v>mai</v>
      </c>
      <c r="AC2439" s="47" t="str">
        <f t="shared" si="271"/>
        <v>2026</v>
      </c>
      <c r="AD2439" s="165">
        <f t="shared" si="273"/>
        <v>1</v>
      </c>
    </row>
    <row r="2440" spans="1:30" ht="15" customHeight="1" x14ac:dyDescent="0.25">
      <c r="B2440" s="25" t="s">
        <v>9</v>
      </c>
      <c r="C2440" s="25">
        <v>2243</v>
      </c>
      <c r="D2440" s="102">
        <v>4</v>
      </c>
      <c r="E2440" s="25" t="s">
        <v>1111</v>
      </c>
      <c r="F2440" s="25" t="s">
        <v>2564</v>
      </c>
      <c r="G2440" s="25" t="s">
        <v>11</v>
      </c>
      <c r="H2440" s="25" t="s">
        <v>2569</v>
      </c>
      <c r="I2440" s="25">
        <v>1</v>
      </c>
      <c r="J2440" s="25" t="s">
        <v>1145</v>
      </c>
      <c r="K2440" s="48" t="s">
        <v>1487</v>
      </c>
      <c r="M2440" s="48" t="str">
        <f>_xlfn.XLOOKUP(BASE!$A3172,dd_carteira_fundição!A:A,dd_carteira_fundição!G:G,"",0)</f>
        <v/>
      </c>
      <c r="N2440" s="48" t="s">
        <v>1164</v>
      </c>
      <c r="R2440" s="47" t="s">
        <v>1690</v>
      </c>
      <c r="S2440" s="47" t="s">
        <v>1208</v>
      </c>
      <c r="T2440" s="47">
        <v>560</v>
      </c>
      <c r="U2440" s="47" t="str">
        <f>IFERROR(INDEX('TAXA DE OCUP. RECUR.'!$F$1:$F$60, MATCH(T2440, 'TAXA DE OCUP. RECUR.'!$E$1:$E$60, 0)),"")</f>
        <v>FRESA DROPP HEINN - [560]</v>
      </c>
      <c r="V2440" s="53">
        <v>4.8600000000000003</v>
      </c>
      <c r="X2440" s="229">
        <v>46168</v>
      </c>
      <c r="Y2440" s="229">
        <v>46171</v>
      </c>
      <c r="Z2440" s="47">
        <f t="shared" si="274"/>
        <v>22</v>
      </c>
      <c r="AA2440" s="47">
        <f t="shared" si="275"/>
        <v>22</v>
      </c>
      <c r="AB2440" s="47" t="str">
        <f t="shared" si="270"/>
        <v>mai</v>
      </c>
      <c r="AC2440" s="47" t="str">
        <f t="shared" si="271"/>
        <v>2026</v>
      </c>
      <c r="AD2440" s="165">
        <f t="shared" si="273"/>
        <v>1</v>
      </c>
    </row>
    <row r="2441" spans="1:30" ht="15" customHeight="1" x14ac:dyDescent="0.25">
      <c r="B2441" s="25" t="s">
        <v>9</v>
      </c>
      <c r="C2441" s="25">
        <v>2243</v>
      </c>
      <c r="D2441" s="102">
        <v>4</v>
      </c>
      <c r="E2441" s="25" t="s">
        <v>1111</v>
      </c>
      <c r="F2441" s="25" t="s">
        <v>2564</v>
      </c>
      <c r="G2441" s="25" t="s">
        <v>11</v>
      </c>
      <c r="H2441" s="25" t="s">
        <v>2569</v>
      </c>
      <c r="I2441" s="25">
        <v>1</v>
      </c>
      <c r="J2441" s="25" t="s">
        <v>1145</v>
      </c>
      <c r="K2441" s="48" t="s">
        <v>1487</v>
      </c>
      <c r="M2441" s="48" t="str">
        <f>_xlfn.XLOOKUP(BASE!$A3173,dd_carteira_fundição!A:A,dd_carteira_fundição!G:G,"",0)</f>
        <v/>
      </c>
      <c r="N2441" s="48" t="s">
        <v>1164</v>
      </c>
      <c r="R2441" s="47" t="s">
        <v>1690</v>
      </c>
      <c r="S2441" s="47" t="s">
        <v>176</v>
      </c>
      <c r="T2441" s="47">
        <v>112</v>
      </c>
      <c r="U2441" s="47" t="str">
        <f>IFERROR(INDEX('TAXA DE OCUP. RECUR.'!$F$1:$F$60, MATCH(T2441, 'TAXA DE OCUP. RECUR.'!$E$1:$E$60, 0)),"")</f>
        <v>FURADEIRA RADIAL  HCP - [112]</v>
      </c>
      <c r="V2441" s="53">
        <v>1.9882142176481796</v>
      </c>
      <c r="X2441" s="229">
        <v>46169</v>
      </c>
      <c r="Y2441" s="229">
        <v>46171</v>
      </c>
      <c r="Z2441" s="47">
        <f t="shared" si="274"/>
        <v>22</v>
      </c>
      <c r="AA2441" s="47">
        <f t="shared" si="275"/>
        <v>22</v>
      </c>
      <c r="AB2441" s="47" t="str">
        <f t="shared" si="270"/>
        <v>mai</v>
      </c>
      <c r="AC2441" s="47" t="str">
        <f t="shared" si="271"/>
        <v>2026</v>
      </c>
      <c r="AD2441" s="165">
        <f t="shared" si="273"/>
        <v>1</v>
      </c>
    </row>
    <row r="2442" spans="1:30" ht="15" customHeight="1" x14ac:dyDescent="0.25">
      <c r="B2442" s="25" t="s">
        <v>9</v>
      </c>
      <c r="C2442" s="25">
        <v>2243</v>
      </c>
      <c r="D2442" s="102">
        <v>4</v>
      </c>
      <c r="E2442" s="25" t="s">
        <v>1111</v>
      </c>
      <c r="F2442" s="25" t="s">
        <v>2564</v>
      </c>
      <c r="G2442" s="25" t="s">
        <v>11</v>
      </c>
      <c r="H2442" s="25" t="s">
        <v>2569</v>
      </c>
      <c r="I2442" s="25">
        <v>1</v>
      </c>
      <c r="J2442" s="25" t="s">
        <v>1145</v>
      </c>
      <c r="K2442" s="48" t="s">
        <v>1487</v>
      </c>
      <c r="M2442" s="48" t="str">
        <f>_xlfn.XLOOKUP(BASE!$A3174,dd_carteira_fundição!A:A,dd_carteira_fundição!G:G,"",0)</f>
        <v/>
      </c>
      <c r="N2442" s="48" t="s">
        <v>1164</v>
      </c>
      <c r="R2442" s="47" t="s">
        <v>158</v>
      </c>
      <c r="S2442" s="47" t="s">
        <v>158</v>
      </c>
      <c r="T2442" s="25">
        <v>2</v>
      </c>
      <c r="U2442" s="47" t="str">
        <f>IFERROR(INDEX('TAXA DE OCUP. RECUR.'!$F$1:$F$60, MATCH(T2442, 'TAXA DE OCUP. RECUR.'!$E$1:$E$60, 0)),"")</f>
        <v>EXPEDIÇÃO</v>
      </c>
      <c r="V2442" s="217">
        <v>1</v>
      </c>
      <c r="X2442" s="229">
        <v>46203</v>
      </c>
      <c r="Y2442" s="229">
        <v>46171</v>
      </c>
      <c r="Z2442" s="47">
        <f t="shared" si="274"/>
        <v>27</v>
      </c>
      <c r="AA2442" s="47">
        <f>IF(Y2442&lt;&gt;"",WEEKNUM(Y2442,11),"")</f>
        <v>22</v>
      </c>
      <c r="AB2442" s="47" t="str">
        <f t="shared" si="270"/>
        <v>jun</v>
      </c>
      <c r="AC2442" s="47" t="str">
        <f t="shared" si="271"/>
        <v>2026</v>
      </c>
      <c r="AD2442" s="165">
        <f t="shared" si="273"/>
        <v>1</v>
      </c>
    </row>
    <row r="2443" spans="1:30" ht="15" customHeight="1" x14ac:dyDescent="0.25">
      <c r="A2443" s="102" t="s">
        <v>2609</v>
      </c>
      <c r="B2443" s="25" t="s">
        <v>9</v>
      </c>
      <c r="C2443" s="25">
        <v>2243</v>
      </c>
      <c r="D2443" s="102">
        <v>5</v>
      </c>
      <c r="E2443" s="25" t="s">
        <v>1111</v>
      </c>
      <c r="F2443" s="25" t="s">
        <v>2565</v>
      </c>
      <c r="G2443" s="25" t="s">
        <v>11</v>
      </c>
      <c r="H2443" s="25" t="s">
        <v>2570</v>
      </c>
      <c r="I2443" s="25">
        <v>1</v>
      </c>
      <c r="J2443" s="25" t="s">
        <v>1145</v>
      </c>
      <c r="K2443" s="48" t="s">
        <v>1487</v>
      </c>
      <c r="M2443" s="48" t="str">
        <f>_xlfn.XLOOKUP(BASE!$A3175,dd_carteira_fundição!A:A,dd_carteira_fundição!G:G,"",0)</f>
        <v/>
      </c>
      <c r="N2443" s="48" t="s">
        <v>1164</v>
      </c>
      <c r="R2443" s="47" t="s">
        <v>1687</v>
      </c>
      <c r="S2443" s="47" t="s">
        <v>1156</v>
      </c>
      <c r="T2443" s="25">
        <v>1</v>
      </c>
      <c r="U2443" s="47" t="str">
        <f>IFERROR(INDEX('TAXA DE OCUP. RECUR.'!$F$1:$F$60, MATCH(T2443, 'TAXA DE OCUP. RECUR.'!$E$1:$E$60, 0)),"")</f>
        <v>FUNDIÇÃO MORENO</v>
      </c>
      <c r="V2443" s="217">
        <v>1</v>
      </c>
      <c r="X2443" s="229">
        <v>46023</v>
      </c>
      <c r="Y2443" s="229">
        <v>46171</v>
      </c>
      <c r="Z2443" s="47">
        <f t="shared" si="274"/>
        <v>1</v>
      </c>
      <c r="AA2443" s="47">
        <f>IF(Y2443&lt;&gt;"",WEEKNUM(Y2443,11),"")</f>
        <v>22</v>
      </c>
      <c r="AB2443" s="47" t="str">
        <f t="shared" si="270"/>
        <v>jan</v>
      </c>
      <c r="AC2443" s="47" t="str">
        <f t="shared" si="271"/>
        <v>2026</v>
      </c>
      <c r="AD2443" s="165">
        <f t="shared" si="273"/>
        <v>1</v>
      </c>
    </row>
    <row r="2444" spans="1:30" ht="15" customHeight="1" x14ac:dyDescent="0.25">
      <c r="A2444" s="102" t="s">
        <v>2609</v>
      </c>
      <c r="B2444" s="25" t="s">
        <v>9</v>
      </c>
      <c r="C2444" s="25">
        <v>2243</v>
      </c>
      <c r="D2444" s="102">
        <v>5</v>
      </c>
      <c r="E2444" s="25" t="s">
        <v>1111</v>
      </c>
      <c r="F2444" s="25" t="s">
        <v>2565</v>
      </c>
      <c r="G2444" s="25" t="s">
        <v>11</v>
      </c>
      <c r="H2444" s="25" t="s">
        <v>2570</v>
      </c>
      <c r="I2444" s="25">
        <v>1</v>
      </c>
      <c r="J2444" s="25" t="s">
        <v>1145</v>
      </c>
      <c r="K2444" s="48" t="s">
        <v>1487</v>
      </c>
      <c r="M2444" s="48" t="str">
        <f>_xlfn.XLOOKUP(BASE!$A3176,dd_carteira_fundição!A:A,dd_carteira_fundição!G:G,"",0)</f>
        <v/>
      </c>
      <c r="N2444" s="48" t="s">
        <v>1164</v>
      </c>
      <c r="R2444" s="47" t="s">
        <v>1690</v>
      </c>
      <c r="S2444" s="47" t="s">
        <v>1207</v>
      </c>
      <c r="T2444" s="47">
        <v>106</v>
      </c>
      <c r="U2444" s="47" t="str">
        <f>IFERROR(INDEX('TAXA DE OCUP. RECUR.'!$F$1:$F$60, MATCH(T2444, 'TAXA DE OCUP. RECUR.'!$E$1:$E$60, 0)),"")</f>
        <v>PLAINA DE MESA POREBA - [106]</v>
      </c>
      <c r="V2444" s="53">
        <v>3.42</v>
      </c>
      <c r="X2444" s="229">
        <v>46167</v>
      </c>
      <c r="Y2444" s="229">
        <v>46171</v>
      </c>
      <c r="Z2444" s="47">
        <f t="shared" si="274"/>
        <v>22</v>
      </c>
      <c r="AA2444" s="47">
        <f t="shared" si="275"/>
        <v>22</v>
      </c>
      <c r="AB2444" s="47" t="str">
        <f t="shared" si="270"/>
        <v>mai</v>
      </c>
      <c r="AC2444" s="47" t="str">
        <f t="shared" si="271"/>
        <v>2026</v>
      </c>
      <c r="AD2444" s="165">
        <f t="shared" si="273"/>
        <v>1</v>
      </c>
    </row>
    <row r="2445" spans="1:30" ht="15" customHeight="1" x14ac:dyDescent="0.25">
      <c r="A2445" s="102" t="s">
        <v>2609</v>
      </c>
      <c r="B2445" s="25" t="s">
        <v>9</v>
      </c>
      <c r="C2445" s="25">
        <v>2243</v>
      </c>
      <c r="D2445" s="102">
        <v>5</v>
      </c>
      <c r="E2445" s="25" t="s">
        <v>1111</v>
      </c>
      <c r="F2445" s="25" t="s">
        <v>2565</v>
      </c>
      <c r="G2445" s="25" t="s">
        <v>11</v>
      </c>
      <c r="H2445" s="25" t="s">
        <v>2570</v>
      </c>
      <c r="I2445" s="25">
        <v>1</v>
      </c>
      <c r="J2445" s="25" t="s">
        <v>1145</v>
      </c>
      <c r="K2445" s="48" t="s">
        <v>1487</v>
      </c>
      <c r="M2445" s="48" t="str">
        <f>_xlfn.XLOOKUP(BASE!$A3177,dd_carteira_fundição!A:A,dd_carteira_fundição!G:G,"",0)</f>
        <v/>
      </c>
      <c r="N2445" s="48" t="s">
        <v>1164</v>
      </c>
      <c r="R2445" s="47" t="s">
        <v>1690</v>
      </c>
      <c r="S2445" s="47" t="s">
        <v>175</v>
      </c>
      <c r="T2445" s="47">
        <v>151</v>
      </c>
      <c r="U2445" s="47" t="str">
        <f>IFERROR(INDEX('TAXA DE OCUP. RECUR.'!$F$1:$F$60, MATCH(T2445, 'TAXA DE OCUP. RECUR.'!$E$1:$E$60, 0)),"")</f>
        <v>MANDRILH. FISHER MILL - [151]</v>
      </c>
      <c r="V2445" s="53">
        <v>1.5545454545454545</v>
      </c>
      <c r="X2445" s="229">
        <v>46167</v>
      </c>
      <c r="Y2445" s="229">
        <v>46171</v>
      </c>
      <c r="Z2445" s="47">
        <f t="shared" si="274"/>
        <v>22</v>
      </c>
      <c r="AA2445" s="47">
        <f t="shared" si="275"/>
        <v>22</v>
      </c>
      <c r="AB2445" s="47" t="str">
        <f t="shared" si="270"/>
        <v>mai</v>
      </c>
      <c r="AC2445" s="47" t="str">
        <f t="shared" si="271"/>
        <v>2026</v>
      </c>
      <c r="AD2445" s="165">
        <f t="shared" si="273"/>
        <v>1</v>
      </c>
    </row>
    <row r="2446" spans="1:30" ht="15" customHeight="1" x14ac:dyDescent="0.25">
      <c r="A2446" s="102" t="s">
        <v>2609</v>
      </c>
      <c r="B2446" s="25" t="s">
        <v>9</v>
      </c>
      <c r="C2446" s="25">
        <v>2243</v>
      </c>
      <c r="D2446" s="102">
        <v>5</v>
      </c>
      <c r="E2446" s="25" t="s">
        <v>1111</v>
      </c>
      <c r="F2446" s="25" t="s">
        <v>2565</v>
      </c>
      <c r="G2446" s="25" t="s">
        <v>11</v>
      </c>
      <c r="H2446" s="25" t="s">
        <v>2570</v>
      </c>
      <c r="I2446" s="25">
        <v>1</v>
      </c>
      <c r="J2446" s="25" t="s">
        <v>1145</v>
      </c>
      <c r="K2446" s="48" t="s">
        <v>1487</v>
      </c>
      <c r="M2446" s="48" t="str">
        <f>_xlfn.XLOOKUP(BASE!$A3178,dd_carteira_fundição!A:A,dd_carteira_fundição!G:G,"",0)</f>
        <v/>
      </c>
      <c r="N2446" s="48" t="s">
        <v>1164</v>
      </c>
      <c r="R2446" s="47" t="s">
        <v>1690</v>
      </c>
      <c r="S2446" s="47" t="s">
        <v>1208</v>
      </c>
      <c r="T2446" s="47">
        <v>560</v>
      </c>
      <c r="U2446" s="47" t="str">
        <f>IFERROR(INDEX('TAXA DE OCUP. RECUR.'!$F$1:$F$60, MATCH(T2446, 'TAXA DE OCUP. RECUR.'!$E$1:$E$60, 0)),"")</f>
        <v>FRESA DROPP HEINN - [560]</v>
      </c>
      <c r="V2446" s="53">
        <v>4.8600000000000003</v>
      </c>
      <c r="X2446" s="229">
        <v>46168</v>
      </c>
      <c r="Y2446" s="229">
        <v>46171</v>
      </c>
      <c r="Z2446" s="47">
        <f t="shared" si="274"/>
        <v>22</v>
      </c>
      <c r="AA2446" s="47">
        <f t="shared" si="275"/>
        <v>22</v>
      </c>
      <c r="AB2446" s="47" t="str">
        <f t="shared" si="270"/>
        <v>mai</v>
      </c>
      <c r="AC2446" s="47" t="str">
        <f t="shared" si="271"/>
        <v>2026</v>
      </c>
      <c r="AD2446" s="165">
        <f t="shared" si="273"/>
        <v>1</v>
      </c>
    </row>
    <row r="2447" spans="1:30" ht="15" customHeight="1" x14ac:dyDescent="0.25">
      <c r="A2447" s="102" t="s">
        <v>2609</v>
      </c>
      <c r="B2447" s="25" t="s">
        <v>9</v>
      </c>
      <c r="C2447" s="25">
        <v>2243</v>
      </c>
      <c r="D2447" s="102">
        <v>5</v>
      </c>
      <c r="E2447" s="25" t="s">
        <v>1111</v>
      </c>
      <c r="F2447" s="25" t="s">
        <v>2565</v>
      </c>
      <c r="G2447" s="25" t="s">
        <v>11</v>
      </c>
      <c r="H2447" s="25" t="s">
        <v>2570</v>
      </c>
      <c r="I2447" s="25">
        <v>1</v>
      </c>
      <c r="J2447" s="25" t="s">
        <v>1145</v>
      </c>
      <c r="K2447" s="48" t="s">
        <v>1487</v>
      </c>
      <c r="M2447" s="48" t="str">
        <f>_xlfn.XLOOKUP(BASE!$A3179,dd_carteira_fundição!A:A,dd_carteira_fundição!G:G,"",0)</f>
        <v/>
      </c>
      <c r="N2447" s="48" t="s">
        <v>1164</v>
      </c>
      <c r="R2447" s="47" t="s">
        <v>1690</v>
      </c>
      <c r="S2447" s="47" t="s">
        <v>176</v>
      </c>
      <c r="T2447" s="47">
        <v>112</v>
      </c>
      <c r="U2447" s="47" t="str">
        <f>IFERROR(INDEX('TAXA DE OCUP. RECUR.'!$F$1:$F$60, MATCH(T2447, 'TAXA DE OCUP. RECUR.'!$E$1:$E$60, 0)),"")</f>
        <v>FURADEIRA RADIAL  HCP - [112]</v>
      </c>
      <c r="V2447" s="53">
        <v>1.9882142176481796</v>
      </c>
      <c r="X2447" s="229">
        <v>46169</v>
      </c>
      <c r="Y2447" s="229">
        <v>46171</v>
      </c>
      <c r="Z2447" s="47">
        <f t="shared" si="274"/>
        <v>22</v>
      </c>
      <c r="AA2447" s="47">
        <f t="shared" si="275"/>
        <v>22</v>
      </c>
      <c r="AB2447" s="47" t="str">
        <f t="shared" si="270"/>
        <v>mai</v>
      </c>
      <c r="AC2447" s="47" t="str">
        <f t="shared" si="271"/>
        <v>2026</v>
      </c>
      <c r="AD2447" s="165">
        <f t="shared" si="273"/>
        <v>1</v>
      </c>
    </row>
    <row r="2448" spans="1:30" ht="15" customHeight="1" x14ac:dyDescent="0.25">
      <c r="A2448" s="102" t="s">
        <v>2609</v>
      </c>
      <c r="B2448" s="25" t="s">
        <v>9</v>
      </c>
      <c r="C2448" s="25">
        <v>2243</v>
      </c>
      <c r="D2448" s="102">
        <v>5</v>
      </c>
      <c r="E2448" s="25" t="s">
        <v>1111</v>
      </c>
      <c r="F2448" s="25" t="s">
        <v>2565</v>
      </c>
      <c r="G2448" s="25" t="s">
        <v>11</v>
      </c>
      <c r="H2448" s="25" t="s">
        <v>2570</v>
      </c>
      <c r="I2448" s="25">
        <v>1</v>
      </c>
      <c r="J2448" s="25" t="s">
        <v>1145</v>
      </c>
      <c r="K2448" s="48" t="s">
        <v>1487</v>
      </c>
      <c r="M2448" s="48" t="str">
        <f>_xlfn.XLOOKUP(BASE!$A3180,dd_carteira_fundição!A:A,dd_carteira_fundição!G:G,"",0)</f>
        <v/>
      </c>
      <c r="N2448" s="48" t="s">
        <v>1164</v>
      </c>
      <c r="R2448" s="47" t="s">
        <v>158</v>
      </c>
      <c r="S2448" s="47" t="s">
        <v>158</v>
      </c>
      <c r="T2448" s="25">
        <v>2</v>
      </c>
      <c r="U2448" s="47" t="str">
        <f>IFERROR(INDEX('TAXA DE OCUP. RECUR.'!$F$1:$F$60, MATCH(T2448, 'TAXA DE OCUP. RECUR.'!$E$1:$E$60, 0)),"")</f>
        <v>EXPEDIÇÃO</v>
      </c>
      <c r="V2448" s="217">
        <v>1</v>
      </c>
      <c r="X2448" s="229">
        <v>46203</v>
      </c>
      <c r="Y2448" s="229">
        <v>46171</v>
      </c>
      <c r="Z2448" s="47">
        <f t="shared" si="274"/>
        <v>27</v>
      </c>
      <c r="AA2448" s="47">
        <f t="shared" si="275"/>
        <v>22</v>
      </c>
      <c r="AB2448" s="47" t="str">
        <f t="shared" si="270"/>
        <v>jun</v>
      </c>
      <c r="AC2448" s="47" t="str">
        <f t="shared" si="271"/>
        <v>2026</v>
      </c>
      <c r="AD2448" s="165">
        <f t="shared" si="273"/>
        <v>1</v>
      </c>
    </row>
    <row r="2449" spans="1:30" ht="15" customHeight="1" x14ac:dyDescent="0.25">
      <c r="A2449" s="102" t="s">
        <v>2610</v>
      </c>
      <c r="B2449" s="25" t="s">
        <v>9</v>
      </c>
      <c r="C2449" s="25">
        <v>2243</v>
      </c>
      <c r="D2449" s="102">
        <v>6</v>
      </c>
      <c r="E2449" s="25" t="s">
        <v>1111</v>
      </c>
      <c r="F2449" s="25" t="s">
        <v>2565</v>
      </c>
      <c r="G2449" s="25" t="s">
        <v>11</v>
      </c>
      <c r="H2449" s="25" t="s">
        <v>2571</v>
      </c>
      <c r="I2449" s="25">
        <v>1</v>
      </c>
      <c r="J2449" s="25" t="s">
        <v>1145</v>
      </c>
      <c r="K2449" s="48" t="s">
        <v>1487</v>
      </c>
      <c r="M2449" s="48" t="str">
        <f>_xlfn.XLOOKUP(BASE!$A3181,dd_carteira_fundição!A:A,dd_carteira_fundição!G:G,"",0)</f>
        <v/>
      </c>
      <c r="N2449" s="48" t="s">
        <v>1164</v>
      </c>
      <c r="R2449" s="47" t="s">
        <v>1687</v>
      </c>
      <c r="S2449" s="47" t="s">
        <v>1156</v>
      </c>
      <c r="T2449" s="25">
        <v>1</v>
      </c>
      <c r="U2449" s="47" t="str">
        <f>IFERROR(INDEX('TAXA DE OCUP. RECUR.'!$F$1:$F$60, MATCH(T2449, 'TAXA DE OCUP. RECUR.'!$E$1:$E$60, 0)),"")</f>
        <v>FUNDIÇÃO MORENO</v>
      </c>
      <c r="V2449" s="217">
        <v>1</v>
      </c>
      <c r="X2449" s="229">
        <v>46023</v>
      </c>
      <c r="Y2449" s="229"/>
      <c r="Z2449" s="47">
        <f t="shared" si="274"/>
        <v>1</v>
      </c>
      <c r="AA2449" s="47" t="str">
        <f t="shared" si="275"/>
        <v/>
      </c>
      <c r="AB2449" s="47" t="str">
        <f t="shared" si="270"/>
        <v>jan</v>
      </c>
      <c r="AC2449" s="47" t="str">
        <f t="shared" si="271"/>
        <v>2026</v>
      </c>
      <c r="AD2449" s="165" t="str">
        <f t="shared" si="273"/>
        <v/>
      </c>
    </row>
    <row r="2450" spans="1:30" ht="15" customHeight="1" x14ac:dyDescent="0.25">
      <c r="A2450" s="102" t="s">
        <v>2610</v>
      </c>
      <c r="B2450" s="25" t="s">
        <v>9</v>
      </c>
      <c r="C2450" s="25">
        <v>2243</v>
      </c>
      <c r="D2450" s="102">
        <v>6</v>
      </c>
      <c r="E2450" s="25" t="s">
        <v>1111</v>
      </c>
      <c r="F2450" s="25" t="s">
        <v>2565</v>
      </c>
      <c r="G2450" s="25" t="s">
        <v>11</v>
      </c>
      <c r="H2450" s="25" t="s">
        <v>2571</v>
      </c>
      <c r="I2450" s="25">
        <v>1</v>
      </c>
      <c r="J2450" s="25" t="s">
        <v>1145</v>
      </c>
      <c r="K2450" s="48" t="s">
        <v>1487</v>
      </c>
      <c r="M2450" s="48" t="str">
        <f>_xlfn.XLOOKUP(BASE!$A3182,dd_carteira_fundição!A:A,dd_carteira_fundição!G:G,"",0)</f>
        <v/>
      </c>
      <c r="N2450" s="48" t="s">
        <v>1164</v>
      </c>
      <c r="R2450" s="47" t="s">
        <v>1690</v>
      </c>
      <c r="S2450" s="47" t="s">
        <v>1207</v>
      </c>
      <c r="T2450" s="47">
        <v>106</v>
      </c>
      <c r="U2450" s="47" t="str">
        <f>IFERROR(INDEX('TAXA DE OCUP. RECUR.'!$F$1:$F$60, MATCH(T2450, 'TAXA DE OCUP. RECUR.'!$E$1:$E$60, 0)),"")</f>
        <v>PLAINA DE MESA POREBA - [106]</v>
      </c>
      <c r="V2450" s="53">
        <v>3.42</v>
      </c>
      <c r="X2450" s="229">
        <v>46167</v>
      </c>
      <c r="Y2450" s="229"/>
      <c r="Z2450" s="47">
        <f t="shared" si="274"/>
        <v>22</v>
      </c>
      <c r="AA2450" s="47" t="str">
        <f t="shared" si="275"/>
        <v/>
      </c>
      <c r="AB2450" s="47" t="str">
        <f t="shared" si="270"/>
        <v>mai</v>
      </c>
      <c r="AC2450" s="47" t="str">
        <f t="shared" si="271"/>
        <v>2026</v>
      </c>
      <c r="AD2450" s="165" t="str">
        <f t="shared" si="273"/>
        <v/>
      </c>
    </row>
    <row r="2451" spans="1:30" ht="15" customHeight="1" x14ac:dyDescent="0.25">
      <c r="A2451" s="102" t="s">
        <v>2610</v>
      </c>
      <c r="B2451" s="25" t="s">
        <v>9</v>
      </c>
      <c r="C2451" s="25">
        <v>2243</v>
      </c>
      <c r="D2451" s="102">
        <v>6</v>
      </c>
      <c r="E2451" s="25" t="s">
        <v>1111</v>
      </c>
      <c r="F2451" s="25" t="s">
        <v>2565</v>
      </c>
      <c r="G2451" s="25" t="s">
        <v>11</v>
      </c>
      <c r="H2451" s="25" t="s">
        <v>2571</v>
      </c>
      <c r="I2451" s="25">
        <v>1</v>
      </c>
      <c r="J2451" s="25" t="s">
        <v>1145</v>
      </c>
      <c r="K2451" s="48" t="s">
        <v>1487</v>
      </c>
      <c r="M2451" s="48" t="str">
        <f>_xlfn.XLOOKUP(BASE!$A3183,dd_carteira_fundição!A:A,dd_carteira_fundição!G:G,"",0)</f>
        <v/>
      </c>
      <c r="N2451" s="48" t="s">
        <v>1164</v>
      </c>
      <c r="R2451" s="47" t="s">
        <v>1690</v>
      </c>
      <c r="S2451" s="47" t="s">
        <v>175</v>
      </c>
      <c r="T2451" s="47">
        <v>151</v>
      </c>
      <c r="U2451" s="47" t="str">
        <f>IFERROR(INDEX('TAXA DE OCUP. RECUR.'!$F$1:$F$60, MATCH(T2451, 'TAXA DE OCUP. RECUR.'!$E$1:$E$60, 0)),"")</f>
        <v>MANDRILH. FISHER MILL - [151]</v>
      </c>
      <c r="V2451" s="53">
        <v>1.5545454545454545</v>
      </c>
      <c r="X2451" s="229">
        <v>46167</v>
      </c>
      <c r="Y2451" s="229"/>
      <c r="Z2451" s="47">
        <f t="shared" si="274"/>
        <v>22</v>
      </c>
      <c r="AA2451" s="47" t="str">
        <f t="shared" si="275"/>
        <v/>
      </c>
      <c r="AB2451" s="47" t="str">
        <f t="shared" si="270"/>
        <v>mai</v>
      </c>
      <c r="AC2451" s="47" t="str">
        <f t="shared" si="271"/>
        <v>2026</v>
      </c>
      <c r="AD2451" s="165" t="str">
        <f t="shared" si="273"/>
        <v/>
      </c>
    </row>
    <row r="2452" spans="1:30" ht="15" customHeight="1" x14ac:dyDescent="0.25">
      <c r="A2452" s="102" t="s">
        <v>2610</v>
      </c>
      <c r="B2452" s="25" t="s">
        <v>9</v>
      </c>
      <c r="C2452" s="25">
        <v>2243</v>
      </c>
      <c r="D2452" s="102">
        <v>6</v>
      </c>
      <c r="E2452" s="25" t="s">
        <v>1111</v>
      </c>
      <c r="F2452" s="25" t="s">
        <v>2565</v>
      </c>
      <c r="G2452" s="25" t="s">
        <v>11</v>
      </c>
      <c r="H2452" s="25" t="s">
        <v>2571</v>
      </c>
      <c r="I2452" s="25">
        <v>1</v>
      </c>
      <c r="J2452" s="25" t="s">
        <v>1145</v>
      </c>
      <c r="K2452" s="48" t="s">
        <v>1487</v>
      </c>
      <c r="M2452" s="48" t="str">
        <f>_xlfn.XLOOKUP(BASE!$A3184,dd_carteira_fundição!A:A,dd_carteira_fundição!G:G,"",0)</f>
        <v/>
      </c>
      <c r="N2452" s="48" t="s">
        <v>1164</v>
      </c>
      <c r="R2452" s="47" t="s">
        <v>1690</v>
      </c>
      <c r="S2452" s="47" t="s">
        <v>1208</v>
      </c>
      <c r="T2452" s="47">
        <v>560</v>
      </c>
      <c r="U2452" s="47" t="str">
        <f>IFERROR(INDEX('TAXA DE OCUP. RECUR.'!$F$1:$F$60, MATCH(T2452, 'TAXA DE OCUP. RECUR.'!$E$1:$E$60, 0)),"")</f>
        <v>FRESA DROPP HEINN - [560]</v>
      </c>
      <c r="V2452" s="53">
        <v>4.8600000000000003</v>
      </c>
      <c r="X2452" s="229">
        <v>46168</v>
      </c>
      <c r="Y2452" s="229"/>
      <c r="Z2452" s="47">
        <f t="shared" si="274"/>
        <v>22</v>
      </c>
      <c r="AA2452" s="47" t="str">
        <f t="shared" si="275"/>
        <v/>
      </c>
      <c r="AB2452" s="47" t="str">
        <f t="shared" si="270"/>
        <v>mai</v>
      </c>
      <c r="AC2452" s="47" t="str">
        <f t="shared" si="271"/>
        <v>2026</v>
      </c>
      <c r="AD2452" s="165" t="str">
        <f t="shared" si="273"/>
        <v/>
      </c>
    </row>
    <row r="2453" spans="1:30" ht="15" customHeight="1" x14ac:dyDescent="0.25">
      <c r="A2453" s="102" t="s">
        <v>2610</v>
      </c>
      <c r="B2453" s="25" t="s">
        <v>9</v>
      </c>
      <c r="C2453" s="25">
        <v>2243</v>
      </c>
      <c r="D2453" s="102">
        <v>6</v>
      </c>
      <c r="E2453" s="25" t="s">
        <v>1111</v>
      </c>
      <c r="F2453" s="25" t="s">
        <v>2565</v>
      </c>
      <c r="G2453" s="25" t="s">
        <v>11</v>
      </c>
      <c r="H2453" s="25" t="s">
        <v>2571</v>
      </c>
      <c r="I2453" s="25">
        <v>1</v>
      </c>
      <c r="J2453" s="25" t="s">
        <v>1145</v>
      </c>
      <c r="K2453" s="48" t="s">
        <v>1487</v>
      </c>
      <c r="M2453" s="48" t="str">
        <f>_xlfn.XLOOKUP(BASE!$A3185,dd_carteira_fundição!A:A,dd_carteira_fundição!G:G,"",0)</f>
        <v/>
      </c>
      <c r="N2453" s="48" t="s">
        <v>1164</v>
      </c>
      <c r="R2453" s="47" t="s">
        <v>1690</v>
      </c>
      <c r="S2453" s="47" t="s">
        <v>176</v>
      </c>
      <c r="T2453" s="47">
        <v>112</v>
      </c>
      <c r="U2453" s="47" t="str">
        <f>IFERROR(INDEX('TAXA DE OCUP. RECUR.'!$F$1:$F$60, MATCH(T2453, 'TAXA DE OCUP. RECUR.'!$E$1:$E$60, 0)),"")</f>
        <v>FURADEIRA RADIAL  HCP - [112]</v>
      </c>
      <c r="V2453" s="53">
        <v>1.9882142176481796</v>
      </c>
      <c r="X2453" s="229">
        <v>46169</v>
      </c>
      <c r="Y2453" s="229"/>
      <c r="Z2453" s="47">
        <f t="shared" si="274"/>
        <v>22</v>
      </c>
      <c r="AA2453" s="47" t="str">
        <f t="shared" si="275"/>
        <v/>
      </c>
      <c r="AB2453" s="47" t="str">
        <f t="shared" si="270"/>
        <v>mai</v>
      </c>
      <c r="AC2453" s="47" t="str">
        <f t="shared" si="271"/>
        <v>2026</v>
      </c>
      <c r="AD2453" s="165" t="str">
        <f t="shared" si="273"/>
        <v/>
      </c>
    </row>
    <row r="2454" spans="1:30" ht="15" customHeight="1" x14ac:dyDescent="0.25">
      <c r="A2454" s="102" t="s">
        <v>2610</v>
      </c>
      <c r="B2454" s="25" t="s">
        <v>9</v>
      </c>
      <c r="C2454" s="25">
        <v>2243</v>
      </c>
      <c r="D2454" s="102">
        <v>6</v>
      </c>
      <c r="E2454" s="25" t="s">
        <v>1111</v>
      </c>
      <c r="F2454" s="25" t="s">
        <v>2565</v>
      </c>
      <c r="G2454" s="25" t="s">
        <v>11</v>
      </c>
      <c r="H2454" s="25" t="s">
        <v>2571</v>
      </c>
      <c r="I2454" s="25">
        <v>1</v>
      </c>
      <c r="J2454" s="25" t="s">
        <v>1145</v>
      </c>
      <c r="K2454" s="48" t="s">
        <v>1487</v>
      </c>
      <c r="M2454" s="48" t="str">
        <f>_xlfn.XLOOKUP(BASE!$A3186,dd_carteira_fundição!A:A,dd_carteira_fundição!G:G,"",0)</f>
        <v/>
      </c>
      <c r="N2454" s="48" t="s">
        <v>1164</v>
      </c>
      <c r="R2454" s="47" t="s">
        <v>158</v>
      </c>
      <c r="S2454" s="47" t="s">
        <v>158</v>
      </c>
      <c r="T2454" s="25">
        <v>2</v>
      </c>
      <c r="U2454" s="47" t="str">
        <f>IFERROR(INDEX('TAXA DE OCUP. RECUR.'!$F$1:$F$60, MATCH(T2454, 'TAXA DE OCUP. RECUR.'!$E$1:$E$60, 0)),"")</f>
        <v>EXPEDIÇÃO</v>
      </c>
      <c r="V2454" s="217">
        <v>1</v>
      </c>
      <c r="X2454" s="229">
        <v>46203</v>
      </c>
      <c r="Y2454" s="229"/>
      <c r="Z2454" s="47">
        <f t="shared" si="274"/>
        <v>27</v>
      </c>
      <c r="AA2454" s="47" t="str">
        <f t="shared" si="275"/>
        <v/>
      </c>
      <c r="AB2454" s="47" t="str">
        <f t="shared" si="270"/>
        <v>jun</v>
      </c>
      <c r="AC2454" s="47" t="str">
        <f t="shared" si="271"/>
        <v>2026</v>
      </c>
      <c r="AD2454" s="165" t="str">
        <f t="shared" si="273"/>
        <v/>
      </c>
    </row>
    <row r="2455" spans="1:30" ht="15" customHeight="1" x14ac:dyDescent="0.25">
      <c r="A2455" s="102" t="s">
        <v>2611</v>
      </c>
      <c r="B2455" s="25" t="s">
        <v>9</v>
      </c>
      <c r="C2455" s="25">
        <v>2243</v>
      </c>
      <c r="D2455" s="102">
        <v>7</v>
      </c>
      <c r="E2455" s="25" t="s">
        <v>1111</v>
      </c>
      <c r="F2455" s="25" t="s">
        <v>2565</v>
      </c>
      <c r="G2455" s="25" t="s">
        <v>11</v>
      </c>
      <c r="H2455" s="25" t="s">
        <v>2572</v>
      </c>
      <c r="I2455" s="25">
        <v>1</v>
      </c>
      <c r="J2455" s="25" t="s">
        <v>1145</v>
      </c>
      <c r="K2455" s="48" t="s">
        <v>1487</v>
      </c>
      <c r="M2455" s="48" t="str">
        <f>_xlfn.XLOOKUP(BASE!$A3187,dd_carteira_fundição!A:A,dd_carteira_fundição!G:G,"",0)</f>
        <v/>
      </c>
      <c r="N2455" s="48" t="s">
        <v>1164</v>
      </c>
      <c r="R2455" s="47" t="s">
        <v>1687</v>
      </c>
      <c r="S2455" s="47" t="s">
        <v>1156</v>
      </c>
      <c r="T2455" s="25">
        <v>1</v>
      </c>
      <c r="U2455" s="47" t="str">
        <f>IFERROR(INDEX('TAXA DE OCUP. RECUR.'!$F$1:$F$60, MATCH(T2455, 'TAXA DE OCUP. RECUR.'!$E$1:$E$60, 0)),"")</f>
        <v>FUNDIÇÃO MORENO</v>
      </c>
      <c r="V2455" s="217">
        <v>1</v>
      </c>
      <c r="X2455" s="229">
        <v>46023</v>
      </c>
      <c r="Y2455" s="229"/>
      <c r="Z2455" s="47">
        <f t="shared" si="274"/>
        <v>1</v>
      </c>
      <c r="AA2455" s="47" t="str">
        <f t="shared" si="275"/>
        <v/>
      </c>
      <c r="AB2455" s="47" t="str">
        <f t="shared" si="270"/>
        <v>jan</v>
      </c>
      <c r="AC2455" s="47" t="str">
        <f t="shared" si="271"/>
        <v>2026</v>
      </c>
      <c r="AD2455" s="165" t="str">
        <f t="shared" si="273"/>
        <v/>
      </c>
    </row>
    <row r="2456" spans="1:30" ht="15" customHeight="1" x14ac:dyDescent="0.25">
      <c r="A2456" s="102" t="s">
        <v>2611</v>
      </c>
      <c r="B2456" s="25" t="s">
        <v>9</v>
      </c>
      <c r="C2456" s="25">
        <v>2243</v>
      </c>
      <c r="D2456" s="102">
        <v>7</v>
      </c>
      <c r="E2456" s="25" t="s">
        <v>1111</v>
      </c>
      <c r="F2456" s="25" t="s">
        <v>2565</v>
      </c>
      <c r="G2456" s="25" t="s">
        <v>11</v>
      </c>
      <c r="H2456" s="25" t="s">
        <v>2572</v>
      </c>
      <c r="I2456" s="25">
        <v>1</v>
      </c>
      <c r="J2456" s="25" t="s">
        <v>1145</v>
      </c>
      <c r="K2456" s="48" t="s">
        <v>1487</v>
      </c>
      <c r="M2456" s="48" t="str">
        <f>_xlfn.XLOOKUP(BASE!$A3188,dd_carteira_fundição!A:A,dd_carteira_fundição!G:G,"",0)</f>
        <v/>
      </c>
      <c r="N2456" s="48" t="s">
        <v>1164</v>
      </c>
      <c r="R2456" s="47" t="s">
        <v>1690</v>
      </c>
      <c r="S2456" s="47" t="s">
        <v>1207</v>
      </c>
      <c r="T2456" s="47">
        <v>106</v>
      </c>
      <c r="U2456" s="47" t="str">
        <f>IFERROR(INDEX('TAXA DE OCUP. RECUR.'!$F$1:$F$60, MATCH(T2456, 'TAXA DE OCUP. RECUR.'!$E$1:$E$60, 0)),"")</f>
        <v>PLAINA DE MESA POREBA - [106]</v>
      </c>
      <c r="V2456" s="53">
        <v>3.42</v>
      </c>
      <c r="X2456" s="229">
        <v>46167</v>
      </c>
      <c r="Y2456" s="229"/>
      <c r="Z2456" s="47">
        <f t="shared" si="274"/>
        <v>22</v>
      </c>
      <c r="AA2456" s="47" t="str">
        <f t="shared" si="275"/>
        <v/>
      </c>
      <c r="AB2456" s="47" t="str">
        <f t="shared" si="270"/>
        <v>mai</v>
      </c>
      <c r="AC2456" s="47" t="str">
        <f t="shared" si="271"/>
        <v>2026</v>
      </c>
      <c r="AD2456" s="165" t="str">
        <f t="shared" si="273"/>
        <v/>
      </c>
    </row>
    <row r="2457" spans="1:30" ht="15" customHeight="1" x14ac:dyDescent="0.25">
      <c r="A2457" s="102" t="s">
        <v>2611</v>
      </c>
      <c r="B2457" s="25" t="s">
        <v>9</v>
      </c>
      <c r="C2457" s="25">
        <v>2243</v>
      </c>
      <c r="D2457" s="102">
        <v>7</v>
      </c>
      <c r="E2457" s="25" t="s">
        <v>1111</v>
      </c>
      <c r="F2457" s="25" t="s">
        <v>2565</v>
      </c>
      <c r="G2457" s="25" t="s">
        <v>11</v>
      </c>
      <c r="H2457" s="25" t="s">
        <v>2572</v>
      </c>
      <c r="I2457" s="25">
        <v>1</v>
      </c>
      <c r="J2457" s="25" t="s">
        <v>1145</v>
      </c>
      <c r="K2457" s="48" t="s">
        <v>1487</v>
      </c>
      <c r="M2457" s="48" t="str">
        <f>_xlfn.XLOOKUP(BASE!$A3189,dd_carteira_fundição!A:A,dd_carteira_fundição!G:G,"",0)</f>
        <v/>
      </c>
      <c r="N2457" s="48" t="s">
        <v>1164</v>
      </c>
      <c r="R2457" s="47" t="s">
        <v>1690</v>
      </c>
      <c r="S2457" s="47" t="s">
        <v>175</v>
      </c>
      <c r="T2457" s="47">
        <v>151</v>
      </c>
      <c r="U2457" s="47" t="str">
        <f>IFERROR(INDEX('TAXA DE OCUP. RECUR.'!$F$1:$F$60, MATCH(T2457, 'TAXA DE OCUP. RECUR.'!$E$1:$E$60, 0)),"")</f>
        <v>MANDRILH. FISHER MILL - [151]</v>
      </c>
      <c r="V2457" s="53">
        <v>1.5545454545454545</v>
      </c>
      <c r="X2457" s="229">
        <v>46167</v>
      </c>
      <c r="Y2457" s="229"/>
      <c r="Z2457" s="47">
        <f t="shared" si="274"/>
        <v>22</v>
      </c>
      <c r="AA2457" s="47" t="str">
        <f t="shared" si="275"/>
        <v/>
      </c>
      <c r="AB2457" s="47" t="str">
        <f t="shared" si="270"/>
        <v>mai</v>
      </c>
      <c r="AC2457" s="47" t="str">
        <f t="shared" si="271"/>
        <v>2026</v>
      </c>
      <c r="AD2457" s="165" t="str">
        <f t="shared" si="273"/>
        <v/>
      </c>
    </row>
    <row r="2458" spans="1:30" ht="15" customHeight="1" x14ac:dyDescent="0.25">
      <c r="A2458" s="102" t="s">
        <v>2611</v>
      </c>
      <c r="B2458" s="25" t="s">
        <v>9</v>
      </c>
      <c r="C2458" s="25">
        <v>2243</v>
      </c>
      <c r="D2458" s="102">
        <v>7</v>
      </c>
      <c r="E2458" s="25" t="s">
        <v>1111</v>
      </c>
      <c r="F2458" s="25" t="s">
        <v>2565</v>
      </c>
      <c r="G2458" s="25" t="s">
        <v>11</v>
      </c>
      <c r="H2458" s="25" t="s">
        <v>2572</v>
      </c>
      <c r="I2458" s="25">
        <v>1</v>
      </c>
      <c r="J2458" s="25" t="s">
        <v>1145</v>
      </c>
      <c r="K2458" s="48" t="s">
        <v>1487</v>
      </c>
      <c r="M2458" s="48" t="str">
        <f>_xlfn.XLOOKUP(BASE!$A3190,dd_carteira_fundição!A:A,dd_carteira_fundição!G:G,"",0)</f>
        <v/>
      </c>
      <c r="N2458" s="48" t="s">
        <v>1164</v>
      </c>
      <c r="R2458" s="47" t="s">
        <v>1690</v>
      </c>
      <c r="S2458" s="47" t="s">
        <v>1208</v>
      </c>
      <c r="T2458" s="47">
        <v>560</v>
      </c>
      <c r="U2458" s="47" t="str">
        <f>IFERROR(INDEX('TAXA DE OCUP. RECUR.'!$F$1:$F$60, MATCH(T2458, 'TAXA DE OCUP. RECUR.'!$E$1:$E$60, 0)),"")</f>
        <v>FRESA DROPP HEINN - [560]</v>
      </c>
      <c r="V2458" s="53">
        <v>4.8600000000000003</v>
      </c>
      <c r="X2458" s="229">
        <v>46168</v>
      </c>
      <c r="Y2458" s="229"/>
      <c r="Z2458" s="47">
        <f t="shared" si="274"/>
        <v>22</v>
      </c>
      <c r="AA2458" s="47" t="str">
        <f t="shared" si="275"/>
        <v/>
      </c>
      <c r="AB2458" s="47" t="str">
        <f t="shared" si="270"/>
        <v>mai</v>
      </c>
      <c r="AC2458" s="47" t="str">
        <f t="shared" si="271"/>
        <v>2026</v>
      </c>
      <c r="AD2458" s="165" t="str">
        <f t="shared" si="273"/>
        <v/>
      </c>
    </row>
    <row r="2459" spans="1:30" ht="15" customHeight="1" x14ac:dyDescent="0.25">
      <c r="A2459" s="102" t="s">
        <v>2611</v>
      </c>
      <c r="B2459" s="25" t="s">
        <v>9</v>
      </c>
      <c r="C2459" s="25">
        <v>2243</v>
      </c>
      <c r="D2459" s="102">
        <v>7</v>
      </c>
      <c r="E2459" s="25" t="s">
        <v>1111</v>
      </c>
      <c r="F2459" s="25" t="s">
        <v>2565</v>
      </c>
      <c r="G2459" s="25" t="s">
        <v>11</v>
      </c>
      <c r="H2459" s="25" t="s">
        <v>2572</v>
      </c>
      <c r="I2459" s="25">
        <v>1</v>
      </c>
      <c r="J2459" s="25" t="s">
        <v>1145</v>
      </c>
      <c r="K2459" s="48" t="s">
        <v>1487</v>
      </c>
      <c r="M2459" s="48" t="str">
        <f>_xlfn.XLOOKUP(BASE!$A3191,dd_carteira_fundição!A:A,dd_carteira_fundição!G:G,"",0)</f>
        <v/>
      </c>
      <c r="N2459" s="48" t="s">
        <v>1164</v>
      </c>
      <c r="R2459" s="47" t="s">
        <v>1690</v>
      </c>
      <c r="S2459" s="47" t="s">
        <v>176</v>
      </c>
      <c r="T2459" s="47">
        <v>112</v>
      </c>
      <c r="U2459" s="47" t="str">
        <f>IFERROR(INDEX('TAXA DE OCUP. RECUR.'!$F$1:$F$60, MATCH(T2459, 'TAXA DE OCUP. RECUR.'!$E$1:$E$60, 0)),"")</f>
        <v>FURADEIRA RADIAL  HCP - [112]</v>
      </c>
      <c r="V2459" s="53">
        <v>1.9882142176481796</v>
      </c>
      <c r="X2459" s="229">
        <v>46169</v>
      </c>
      <c r="Y2459" s="229"/>
      <c r="Z2459" s="47">
        <f t="shared" si="274"/>
        <v>22</v>
      </c>
      <c r="AA2459" s="47" t="str">
        <f t="shared" si="275"/>
        <v/>
      </c>
      <c r="AB2459" s="47" t="str">
        <f t="shared" si="270"/>
        <v>mai</v>
      </c>
      <c r="AC2459" s="47" t="str">
        <f t="shared" si="271"/>
        <v>2026</v>
      </c>
      <c r="AD2459" s="165" t="str">
        <f t="shared" si="273"/>
        <v/>
      </c>
    </row>
    <row r="2460" spans="1:30" ht="15" customHeight="1" x14ac:dyDescent="0.25">
      <c r="A2460" s="102" t="s">
        <v>2611</v>
      </c>
      <c r="B2460" s="25" t="s">
        <v>9</v>
      </c>
      <c r="C2460" s="25">
        <v>2243</v>
      </c>
      <c r="D2460" s="102">
        <v>7</v>
      </c>
      <c r="E2460" s="25" t="s">
        <v>1111</v>
      </c>
      <c r="F2460" s="25" t="s">
        <v>2565</v>
      </c>
      <c r="G2460" s="25" t="s">
        <v>11</v>
      </c>
      <c r="H2460" s="25" t="s">
        <v>2572</v>
      </c>
      <c r="I2460" s="25">
        <v>1</v>
      </c>
      <c r="J2460" s="25" t="s">
        <v>1145</v>
      </c>
      <c r="K2460" s="48" t="s">
        <v>1487</v>
      </c>
      <c r="M2460" s="48" t="str">
        <f>_xlfn.XLOOKUP(BASE!$A3192,dd_carteira_fundição!A:A,dd_carteira_fundição!G:G,"",0)</f>
        <v/>
      </c>
      <c r="N2460" s="48" t="s">
        <v>1164</v>
      </c>
      <c r="R2460" s="47" t="s">
        <v>158</v>
      </c>
      <c r="S2460" s="47" t="s">
        <v>158</v>
      </c>
      <c r="T2460" s="25">
        <v>2</v>
      </c>
      <c r="U2460" s="47" t="str">
        <f>IFERROR(INDEX('TAXA DE OCUP. RECUR.'!$F$1:$F$60, MATCH(T2460, 'TAXA DE OCUP. RECUR.'!$E$1:$E$60, 0)),"")</f>
        <v>EXPEDIÇÃO</v>
      </c>
      <c r="V2460" s="217">
        <v>1</v>
      </c>
      <c r="X2460" s="229">
        <v>46203</v>
      </c>
      <c r="Y2460" s="229"/>
      <c r="Z2460" s="47">
        <f t="shared" si="274"/>
        <v>27</v>
      </c>
      <c r="AA2460" s="47" t="str">
        <f t="shared" si="275"/>
        <v/>
      </c>
      <c r="AB2460" s="47" t="str">
        <f t="shared" si="270"/>
        <v>jun</v>
      </c>
      <c r="AC2460" s="47" t="str">
        <f t="shared" si="271"/>
        <v>2026</v>
      </c>
      <c r="AD2460" s="165" t="str">
        <f t="shared" si="273"/>
        <v/>
      </c>
    </row>
    <row r="2461" spans="1:30" ht="15" customHeight="1" x14ac:dyDescent="0.25">
      <c r="A2461" s="102" t="s">
        <v>2612</v>
      </c>
      <c r="B2461" s="25" t="s">
        <v>9</v>
      </c>
      <c r="C2461" s="25">
        <v>2243</v>
      </c>
      <c r="D2461" s="102">
        <v>8</v>
      </c>
      <c r="E2461" s="25" t="s">
        <v>1111</v>
      </c>
      <c r="F2461" s="25" t="s">
        <v>2565</v>
      </c>
      <c r="G2461" s="25" t="s">
        <v>11</v>
      </c>
      <c r="H2461" s="25" t="s">
        <v>2573</v>
      </c>
      <c r="I2461" s="25">
        <v>1</v>
      </c>
      <c r="J2461" s="25" t="s">
        <v>1145</v>
      </c>
      <c r="K2461" s="48" t="s">
        <v>1487</v>
      </c>
      <c r="M2461" s="48" t="str">
        <f>_xlfn.XLOOKUP(BASE!$A3193,dd_carteira_fundição!A:A,dd_carteira_fundição!G:G,"",0)</f>
        <v/>
      </c>
      <c r="N2461" s="48" t="s">
        <v>1164</v>
      </c>
      <c r="R2461" s="47" t="s">
        <v>1687</v>
      </c>
      <c r="S2461" s="47" t="s">
        <v>1156</v>
      </c>
      <c r="T2461" s="25">
        <v>1</v>
      </c>
      <c r="U2461" s="47" t="str">
        <f>IFERROR(INDEX('TAXA DE OCUP. RECUR.'!$F$1:$F$60, MATCH(T2461, 'TAXA DE OCUP. RECUR.'!$E$1:$E$60, 0)),"")</f>
        <v>FUNDIÇÃO MORENO</v>
      </c>
      <c r="V2461" s="217">
        <v>1</v>
      </c>
      <c r="X2461" s="229">
        <v>46023</v>
      </c>
      <c r="Y2461" s="229">
        <v>46202</v>
      </c>
      <c r="Z2461" s="47">
        <f t="shared" si="274"/>
        <v>1</v>
      </c>
      <c r="AA2461" s="47">
        <f t="shared" si="275"/>
        <v>27</v>
      </c>
      <c r="AB2461" s="47" t="str">
        <f t="shared" si="270"/>
        <v>jan</v>
      </c>
      <c r="AC2461" s="47" t="str">
        <f t="shared" si="271"/>
        <v>2026</v>
      </c>
      <c r="AD2461" s="165">
        <f t="shared" si="273"/>
        <v>1</v>
      </c>
    </row>
    <row r="2462" spans="1:30" ht="15" customHeight="1" x14ac:dyDescent="0.25">
      <c r="A2462" s="102" t="s">
        <v>2612</v>
      </c>
      <c r="B2462" s="25" t="s">
        <v>9</v>
      </c>
      <c r="C2462" s="25">
        <v>2243</v>
      </c>
      <c r="D2462" s="102">
        <v>8</v>
      </c>
      <c r="E2462" s="25" t="s">
        <v>1111</v>
      </c>
      <c r="F2462" s="25" t="s">
        <v>2565</v>
      </c>
      <c r="G2462" s="25" t="s">
        <v>11</v>
      </c>
      <c r="H2462" s="25" t="s">
        <v>2573</v>
      </c>
      <c r="I2462" s="25">
        <v>1</v>
      </c>
      <c r="J2462" s="25" t="s">
        <v>1145</v>
      </c>
      <c r="K2462" s="48" t="s">
        <v>1487</v>
      </c>
      <c r="M2462" s="48" t="str">
        <f>_xlfn.XLOOKUP(BASE!$A3194,dd_carteira_fundição!A:A,dd_carteira_fundição!G:G,"",0)</f>
        <v/>
      </c>
      <c r="N2462" s="48" t="s">
        <v>1164</v>
      </c>
      <c r="R2462" s="47" t="s">
        <v>1690</v>
      </c>
      <c r="S2462" s="47" t="s">
        <v>1207</v>
      </c>
      <c r="T2462" s="47">
        <v>106</v>
      </c>
      <c r="U2462" s="47" t="str">
        <f>IFERROR(INDEX('TAXA DE OCUP. RECUR.'!$F$1:$F$60, MATCH(T2462, 'TAXA DE OCUP. RECUR.'!$E$1:$E$60, 0)),"")</f>
        <v>PLAINA DE MESA POREBA - [106]</v>
      </c>
      <c r="V2462" s="53">
        <v>3.42</v>
      </c>
      <c r="X2462" s="229">
        <v>46167</v>
      </c>
      <c r="Y2462" s="229">
        <v>46202</v>
      </c>
      <c r="Z2462" s="47">
        <f t="shared" si="274"/>
        <v>22</v>
      </c>
      <c r="AA2462" s="47">
        <f t="shared" si="275"/>
        <v>27</v>
      </c>
      <c r="AB2462" s="47" t="str">
        <f t="shared" si="270"/>
        <v>mai</v>
      </c>
      <c r="AC2462" s="47" t="str">
        <f t="shared" si="271"/>
        <v>2026</v>
      </c>
      <c r="AD2462" s="165">
        <f t="shared" si="273"/>
        <v>1</v>
      </c>
    </row>
    <row r="2463" spans="1:30" ht="15" customHeight="1" x14ac:dyDescent="0.25">
      <c r="A2463" s="102" t="s">
        <v>2612</v>
      </c>
      <c r="B2463" s="25" t="s">
        <v>9</v>
      </c>
      <c r="C2463" s="25">
        <v>2243</v>
      </c>
      <c r="D2463" s="102">
        <v>8</v>
      </c>
      <c r="E2463" s="25" t="s">
        <v>1111</v>
      </c>
      <c r="F2463" s="25" t="s">
        <v>2565</v>
      </c>
      <c r="G2463" s="25" t="s">
        <v>11</v>
      </c>
      <c r="H2463" s="25" t="s">
        <v>2573</v>
      </c>
      <c r="I2463" s="25">
        <v>1</v>
      </c>
      <c r="J2463" s="25" t="s">
        <v>1145</v>
      </c>
      <c r="K2463" s="48" t="s">
        <v>1487</v>
      </c>
      <c r="M2463" s="48" t="str">
        <f>_xlfn.XLOOKUP(BASE!$A3195,dd_carteira_fundição!A:A,dd_carteira_fundição!G:G,"",0)</f>
        <v/>
      </c>
      <c r="N2463" s="48" t="s">
        <v>1164</v>
      </c>
      <c r="R2463" s="47" t="s">
        <v>1690</v>
      </c>
      <c r="S2463" s="47" t="s">
        <v>175</v>
      </c>
      <c r="T2463" s="47">
        <v>151</v>
      </c>
      <c r="U2463" s="47" t="str">
        <f>IFERROR(INDEX('TAXA DE OCUP. RECUR.'!$F$1:$F$60, MATCH(T2463, 'TAXA DE OCUP. RECUR.'!$E$1:$E$60, 0)),"")</f>
        <v>MANDRILH. FISHER MILL - [151]</v>
      </c>
      <c r="V2463" s="53">
        <v>1.5545454545454545</v>
      </c>
      <c r="X2463" s="229">
        <v>46167</v>
      </c>
      <c r="Y2463" s="229">
        <v>46202</v>
      </c>
      <c r="Z2463" s="47">
        <f t="shared" si="274"/>
        <v>22</v>
      </c>
      <c r="AA2463" s="47">
        <f t="shared" si="275"/>
        <v>27</v>
      </c>
      <c r="AB2463" s="47" t="str">
        <f t="shared" si="270"/>
        <v>mai</v>
      </c>
      <c r="AC2463" s="47" t="str">
        <f t="shared" si="271"/>
        <v>2026</v>
      </c>
      <c r="AD2463" s="165">
        <f t="shared" si="273"/>
        <v>1</v>
      </c>
    </row>
    <row r="2464" spans="1:30" ht="15" customHeight="1" x14ac:dyDescent="0.25">
      <c r="A2464" s="102" t="s">
        <v>2612</v>
      </c>
      <c r="B2464" s="25" t="s">
        <v>9</v>
      </c>
      <c r="C2464" s="25">
        <v>2243</v>
      </c>
      <c r="D2464" s="102">
        <v>8</v>
      </c>
      <c r="E2464" s="25" t="s">
        <v>1111</v>
      </c>
      <c r="F2464" s="25" t="s">
        <v>2565</v>
      </c>
      <c r="G2464" s="25" t="s">
        <v>11</v>
      </c>
      <c r="H2464" s="25" t="s">
        <v>2573</v>
      </c>
      <c r="I2464" s="25">
        <v>1</v>
      </c>
      <c r="J2464" s="25" t="s">
        <v>1145</v>
      </c>
      <c r="K2464" s="48" t="s">
        <v>1487</v>
      </c>
      <c r="M2464" s="48" t="str">
        <f>_xlfn.XLOOKUP(BASE!$A3196,dd_carteira_fundição!A:A,dd_carteira_fundição!G:G,"",0)</f>
        <v/>
      </c>
      <c r="N2464" s="48" t="s">
        <v>1164</v>
      </c>
      <c r="R2464" s="47" t="s">
        <v>1690</v>
      </c>
      <c r="S2464" s="47" t="s">
        <v>1208</v>
      </c>
      <c r="T2464" s="47">
        <v>560</v>
      </c>
      <c r="U2464" s="47" t="str">
        <f>IFERROR(INDEX('TAXA DE OCUP. RECUR.'!$F$1:$F$60, MATCH(T2464, 'TAXA DE OCUP. RECUR.'!$E$1:$E$60, 0)),"")</f>
        <v>FRESA DROPP HEINN - [560]</v>
      </c>
      <c r="V2464" s="53">
        <v>4.8600000000000003</v>
      </c>
      <c r="X2464" s="229">
        <v>46168</v>
      </c>
      <c r="Y2464" s="229">
        <v>46202</v>
      </c>
      <c r="Z2464" s="47">
        <f t="shared" si="274"/>
        <v>22</v>
      </c>
      <c r="AA2464" s="47">
        <f t="shared" si="275"/>
        <v>27</v>
      </c>
      <c r="AB2464" s="47" t="str">
        <f t="shared" si="270"/>
        <v>mai</v>
      </c>
      <c r="AC2464" s="47" t="str">
        <f t="shared" si="271"/>
        <v>2026</v>
      </c>
      <c r="AD2464" s="165">
        <f t="shared" si="273"/>
        <v>1</v>
      </c>
    </row>
    <row r="2465" spans="1:30" ht="15" customHeight="1" x14ac:dyDescent="0.25">
      <c r="A2465" s="102" t="s">
        <v>2612</v>
      </c>
      <c r="B2465" s="25" t="s">
        <v>9</v>
      </c>
      <c r="C2465" s="25">
        <v>2243</v>
      </c>
      <c r="D2465" s="102">
        <v>8</v>
      </c>
      <c r="E2465" s="25" t="s">
        <v>1111</v>
      </c>
      <c r="F2465" s="25" t="s">
        <v>2565</v>
      </c>
      <c r="G2465" s="25" t="s">
        <v>11</v>
      </c>
      <c r="H2465" s="25" t="s">
        <v>2573</v>
      </c>
      <c r="I2465" s="25">
        <v>1</v>
      </c>
      <c r="J2465" s="25" t="s">
        <v>1145</v>
      </c>
      <c r="K2465" s="48" t="s">
        <v>1487</v>
      </c>
      <c r="M2465" s="48" t="str">
        <f>_xlfn.XLOOKUP(BASE!$A3197,dd_carteira_fundição!A:A,dd_carteira_fundição!G:G,"",0)</f>
        <v/>
      </c>
      <c r="N2465" s="48" t="s">
        <v>1164</v>
      </c>
      <c r="R2465" s="47" t="s">
        <v>1690</v>
      </c>
      <c r="S2465" s="47" t="s">
        <v>176</v>
      </c>
      <c r="T2465" s="47">
        <v>112</v>
      </c>
      <c r="U2465" s="47" t="str">
        <f>IFERROR(INDEX('TAXA DE OCUP. RECUR.'!$F$1:$F$60, MATCH(T2465, 'TAXA DE OCUP. RECUR.'!$E$1:$E$60, 0)),"")</f>
        <v>FURADEIRA RADIAL  HCP - [112]</v>
      </c>
      <c r="V2465" s="53">
        <v>1.9882142176481796</v>
      </c>
      <c r="X2465" s="229">
        <v>46169</v>
      </c>
      <c r="Y2465" s="229">
        <v>46202</v>
      </c>
      <c r="Z2465" s="47">
        <f t="shared" si="274"/>
        <v>22</v>
      </c>
      <c r="AA2465" s="47">
        <f t="shared" si="275"/>
        <v>27</v>
      </c>
      <c r="AB2465" s="47" t="str">
        <f t="shared" ref="AB2465:AB2528" si="276">IFERROR(IF(X2465="","",TEXT(X2465,"MMM")),"")</f>
        <v>mai</v>
      </c>
      <c r="AC2465" s="47" t="str">
        <f t="shared" ref="AC2465:AC2528" si="277">IFERROR(IF(X2465="","",TEXT(X2465,"AAAA")),"")</f>
        <v>2026</v>
      </c>
      <c r="AD2465" s="165">
        <f t="shared" si="273"/>
        <v>1</v>
      </c>
    </row>
    <row r="2466" spans="1:30" ht="15" customHeight="1" x14ac:dyDescent="0.25">
      <c r="A2466" s="102" t="s">
        <v>2612</v>
      </c>
      <c r="B2466" s="25" t="s">
        <v>9</v>
      </c>
      <c r="C2466" s="25">
        <v>2243</v>
      </c>
      <c r="D2466" s="102">
        <v>8</v>
      </c>
      <c r="E2466" s="25" t="s">
        <v>1111</v>
      </c>
      <c r="F2466" s="25" t="s">
        <v>2565</v>
      </c>
      <c r="G2466" s="25" t="s">
        <v>11</v>
      </c>
      <c r="H2466" s="25" t="s">
        <v>2573</v>
      </c>
      <c r="I2466" s="25">
        <v>1</v>
      </c>
      <c r="J2466" s="25" t="s">
        <v>1145</v>
      </c>
      <c r="K2466" s="48" t="s">
        <v>1487</v>
      </c>
      <c r="M2466" s="48" t="str">
        <f>_xlfn.XLOOKUP(BASE!$A3198,dd_carteira_fundição!A:A,dd_carteira_fundição!G:G,"",0)</f>
        <v/>
      </c>
      <c r="N2466" s="48" t="s">
        <v>1164</v>
      </c>
      <c r="R2466" s="47" t="s">
        <v>158</v>
      </c>
      <c r="S2466" s="47" t="s">
        <v>158</v>
      </c>
      <c r="T2466" s="25">
        <v>2</v>
      </c>
      <c r="U2466" s="47" t="str">
        <f>IFERROR(INDEX('TAXA DE OCUP. RECUR.'!$F$1:$F$60, MATCH(T2466, 'TAXA DE OCUP. RECUR.'!$E$1:$E$60, 0)),"")</f>
        <v>EXPEDIÇÃO</v>
      </c>
      <c r="V2466" s="217">
        <v>1</v>
      </c>
      <c r="X2466" s="229">
        <v>46203</v>
      </c>
      <c r="Y2466" s="229"/>
      <c r="Z2466" s="47">
        <f t="shared" si="274"/>
        <v>27</v>
      </c>
      <c r="AA2466" s="47" t="str">
        <f t="shared" si="275"/>
        <v/>
      </c>
      <c r="AB2466" s="47" t="str">
        <f t="shared" si="276"/>
        <v>jun</v>
      </c>
      <c r="AC2466" s="47" t="str">
        <f t="shared" si="277"/>
        <v>2026</v>
      </c>
      <c r="AD2466" s="165" t="str">
        <f t="shared" si="273"/>
        <v/>
      </c>
    </row>
    <row r="2467" spans="1:30" ht="15" customHeight="1" x14ac:dyDescent="0.25">
      <c r="B2467" s="25" t="s">
        <v>9</v>
      </c>
      <c r="C2467" s="25">
        <v>2243</v>
      </c>
      <c r="D2467" s="102">
        <v>13</v>
      </c>
      <c r="E2467" s="25" t="s">
        <v>1111</v>
      </c>
      <c r="F2467" s="25" t="s">
        <v>2561</v>
      </c>
      <c r="G2467" s="25" t="s">
        <v>11</v>
      </c>
      <c r="H2467" s="25" t="s">
        <v>2574</v>
      </c>
      <c r="I2467" s="25">
        <v>1</v>
      </c>
      <c r="J2467" s="25" t="s">
        <v>1145</v>
      </c>
      <c r="K2467" s="48" t="s">
        <v>1487</v>
      </c>
      <c r="M2467" s="48" t="str">
        <f>_xlfn.XLOOKUP(BASE!$A3199,dd_carteira_fundição!A:A,dd_carteira_fundição!G:G,"",0)</f>
        <v/>
      </c>
      <c r="N2467" s="48" t="s">
        <v>1164</v>
      </c>
      <c r="R2467" s="47" t="s">
        <v>1687</v>
      </c>
      <c r="S2467" s="47" t="s">
        <v>1156</v>
      </c>
      <c r="T2467" s="25">
        <v>1</v>
      </c>
      <c r="U2467" s="47" t="str">
        <f>IFERROR(INDEX('TAXA DE OCUP. RECUR.'!$F$1:$F$60, MATCH(T2467, 'TAXA DE OCUP. RECUR.'!$E$1:$E$60, 0)),"")</f>
        <v>FUNDIÇÃO MORENO</v>
      </c>
      <c r="V2467" s="217">
        <v>1</v>
      </c>
      <c r="X2467" s="229">
        <v>46023</v>
      </c>
      <c r="Y2467" s="229">
        <f>X2467</f>
        <v>46023</v>
      </c>
      <c r="Z2467" s="47">
        <f t="shared" si="274"/>
        <v>1</v>
      </c>
      <c r="AA2467" s="47">
        <f t="shared" si="275"/>
        <v>1</v>
      </c>
      <c r="AB2467" s="47" t="str">
        <f t="shared" si="276"/>
        <v>jan</v>
      </c>
      <c r="AC2467" s="47" t="str">
        <f t="shared" si="277"/>
        <v>2026</v>
      </c>
      <c r="AD2467" s="165">
        <f t="shared" si="273"/>
        <v>1</v>
      </c>
    </row>
    <row r="2468" spans="1:30" ht="15" customHeight="1" x14ac:dyDescent="0.25">
      <c r="B2468" s="25" t="s">
        <v>9</v>
      </c>
      <c r="C2468" s="25">
        <v>2243</v>
      </c>
      <c r="D2468" s="102">
        <v>13</v>
      </c>
      <c r="E2468" s="25" t="s">
        <v>1111</v>
      </c>
      <c r="F2468" s="25" t="s">
        <v>2561</v>
      </c>
      <c r="G2468" s="25" t="s">
        <v>11</v>
      </c>
      <c r="H2468" s="25" t="s">
        <v>2574</v>
      </c>
      <c r="I2468" s="25">
        <v>1</v>
      </c>
      <c r="J2468" s="25" t="s">
        <v>1145</v>
      </c>
      <c r="K2468" s="48" t="s">
        <v>1487</v>
      </c>
      <c r="M2468" s="48" t="str">
        <f>_xlfn.XLOOKUP(BASE!$A3200,dd_carteira_fundição!A:A,dd_carteira_fundição!G:G,"",0)</f>
        <v/>
      </c>
      <c r="N2468" s="48" t="s">
        <v>1164</v>
      </c>
      <c r="R2468" s="47" t="s">
        <v>1690</v>
      </c>
      <c r="S2468" s="47" t="s">
        <v>1207</v>
      </c>
      <c r="T2468" s="47">
        <v>106</v>
      </c>
      <c r="U2468" s="47" t="str">
        <f>IFERROR(INDEX('TAXA DE OCUP. RECUR.'!$F$1:$F$60, MATCH(T2468, 'TAXA DE OCUP. RECUR.'!$E$1:$E$60, 0)),"")</f>
        <v>PLAINA DE MESA POREBA - [106]</v>
      </c>
      <c r="V2468" s="53">
        <v>3.42</v>
      </c>
      <c r="X2468" s="229">
        <v>46175</v>
      </c>
      <c r="Y2468" s="229">
        <f t="shared" ref="Y2468:Y2471" si="278">X2468</f>
        <v>46175</v>
      </c>
      <c r="Z2468" s="47">
        <f t="shared" si="274"/>
        <v>23</v>
      </c>
      <c r="AA2468" s="47">
        <f t="shared" si="275"/>
        <v>23</v>
      </c>
      <c r="AB2468" s="47" t="str">
        <f t="shared" si="276"/>
        <v>jun</v>
      </c>
      <c r="AC2468" s="47" t="str">
        <f t="shared" si="277"/>
        <v>2026</v>
      </c>
      <c r="AD2468" s="165">
        <f t="shared" si="273"/>
        <v>1</v>
      </c>
    </row>
    <row r="2469" spans="1:30" ht="15" customHeight="1" x14ac:dyDescent="0.25">
      <c r="B2469" s="25" t="s">
        <v>9</v>
      </c>
      <c r="C2469" s="25">
        <v>2243</v>
      </c>
      <c r="D2469" s="102">
        <v>13</v>
      </c>
      <c r="E2469" s="25" t="s">
        <v>1111</v>
      </c>
      <c r="F2469" s="25" t="s">
        <v>2561</v>
      </c>
      <c r="G2469" s="25" t="s">
        <v>11</v>
      </c>
      <c r="H2469" s="25" t="s">
        <v>2574</v>
      </c>
      <c r="I2469" s="25">
        <v>1</v>
      </c>
      <c r="J2469" s="25" t="s">
        <v>1145</v>
      </c>
      <c r="K2469" s="48" t="s">
        <v>1487</v>
      </c>
      <c r="M2469" s="48" t="str">
        <f>_xlfn.XLOOKUP(BASE!$A3201,dd_carteira_fundição!A:A,dd_carteira_fundição!G:G,"",0)</f>
        <v/>
      </c>
      <c r="N2469" s="48" t="s">
        <v>1164</v>
      </c>
      <c r="R2469" s="47" t="s">
        <v>1690</v>
      </c>
      <c r="S2469" s="47" t="s">
        <v>175</v>
      </c>
      <c r="T2469" s="47">
        <v>151</v>
      </c>
      <c r="U2469" s="47" t="str">
        <f>IFERROR(INDEX('TAXA DE OCUP. RECUR.'!$F$1:$F$60, MATCH(T2469, 'TAXA DE OCUP. RECUR.'!$E$1:$E$60, 0)),"")</f>
        <v>MANDRILH. FISHER MILL - [151]</v>
      </c>
      <c r="V2469" s="53">
        <v>1.5545454545454545</v>
      </c>
      <c r="X2469" s="229">
        <v>46175</v>
      </c>
      <c r="Y2469" s="229">
        <f t="shared" si="278"/>
        <v>46175</v>
      </c>
      <c r="Z2469" s="47">
        <f t="shared" si="274"/>
        <v>23</v>
      </c>
      <c r="AA2469" s="47">
        <f t="shared" si="275"/>
        <v>23</v>
      </c>
      <c r="AB2469" s="47" t="str">
        <f t="shared" si="276"/>
        <v>jun</v>
      </c>
      <c r="AC2469" s="47" t="str">
        <f t="shared" si="277"/>
        <v>2026</v>
      </c>
      <c r="AD2469" s="165">
        <f t="shared" si="273"/>
        <v>1</v>
      </c>
    </row>
    <row r="2470" spans="1:30" ht="15" customHeight="1" x14ac:dyDescent="0.25">
      <c r="B2470" s="25" t="s">
        <v>9</v>
      </c>
      <c r="C2470" s="25">
        <v>2243</v>
      </c>
      <c r="D2470" s="102">
        <v>13</v>
      </c>
      <c r="E2470" s="25" t="s">
        <v>1111</v>
      </c>
      <c r="F2470" s="25" t="s">
        <v>2561</v>
      </c>
      <c r="G2470" s="25" t="s">
        <v>11</v>
      </c>
      <c r="H2470" s="25" t="s">
        <v>2574</v>
      </c>
      <c r="I2470" s="25">
        <v>1</v>
      </c>
      <c r="J2470" s="25" t="s">
        <v>1145</v>
      </c>
      <c r="K2470" s="48" t="s">
        <v>1487</v>
      </c>
      <c r="M2470" s="48" t="str">
        <f>_xlfn.XLOOKUP(BASE!$A3202,dd_carteira_fundição!A:A,dd_carteira_fundição!G:G,"",0)</f>
        <v/>
      </c>
      <c r="N2470" s="48" t="s">
        <v>1164</v>
      </c>
      <c r="R2470" s="47" t="s">
        <v>1690</v>
      </c>
      <c r="S2470" s="47" t="s">
        <v>1208</v>
      </c>
      <c r="T2470" s="47">
        <v>560</v>
      </c>
      <c r="U2470" s="47" t="str">
        <f>IFERROR(INDEX('TAXA DE OCUP. RECUR.'!$F$1:$F$60, MATCH(T2470, 'TAXA DE OCUP. RECUR.'!$E$1:$E$60, 0)),"")</f>
        <v>FRESA DROPP HEINN - [560]</v>
      </c>
      <c r="V2470" s="53">
        <v>4.8600000000000003</v>
      </c>
      <c r="X2470" s="229">
        <v>46176</v>
      </c>
      <c r="Y2470" s="229">
        <f t="shared" si="278"/>
        <v>46176</v>
      </c>
      <c r="Z2470" s="47">
        <f t="shared" si="274"/>
        <v>23</v>
      </c>
      <c r="AA2470" s="47">
        <f t="shared" si="275"/>
        <v>23</v>
      </c>
      <c r="AB2470" s="47" t="str">
        <f t="shared" si="276"/>
        <v>jun</v>
      </c>
      <c r="AC2470" s="47" t="str">
        <f t="shared" si="277"/>
        <v>2026</v>
      </c>
      <c r="AD2470" s="165">
        <f t="shared" si="273"/>
        <v>1</v>
      </c>
    </row>
    <row r="2471" spans="1:30" ht="15" customHeight="1" x14ac:dyDescent="0.25">
      <c r="B2471" s="25" t="s">
        <v>9</v>
      </c>
      <c r="C2471" s="25">
        <v>2243</v>
      </c>
      <c r="D2471" s="102">
        <v>13</v>
      </c>
      <c r="E2471" s="25" t="s">
        <v>1111</v>
      </c>
      <c r="F2471" s="25" t="s">
        <v>2561</v>
      </c>
      <c r="G2471" s="25" t="s">
        <v>11</v>
      </c>
      <c r="H2471" s="25" t="s">
        <v>2574</v>
      </c>
      <c r="I2471" s="25">
        <v>1</v>
      </c>
      <c r="J2471" s="25" t="s">
        <v>1145</v>
      </c>
      <c r="K2471" s="48" t="s">
        <v>1487</v>
      </c>
      <c r="M2471" s="48" t="str">
        <f>_xlfn.XLOOKUP(BASE!$A3203,dd_carteira_fundição!A:A,dd_carteira_fundição!G:G,"",0)</f>
        <v/>
      </c>
      <c r="N2471" s="48" t="s">
        <v>1164</v>
      </c>
      <c r="R2471" s="47" t="s">
        <v>1690</v>
      </c>
      <c r="S2471" s="47" t="s">
        <v>176</v>
      </c>
      <c r="T2471" s="47">
        <v>112</v>
      </c>
      <c r="U2471" s="47" t="str">
        <f>IFERROR(INDEX('TAXA DE OCUP. RECUR.'!$F$1:$F$60, MATCH(T2471, 'TAXA DE OCUP. RECUR.'!$E$1:$E$60, 0)),"")</f>
        <v>FURADEIRA RADIAL  HCP - [112]</v>
      </c>
      <c r="V2471" s="53">
        <v>1.9882142176481796</v>
      </c>
      <c r="X2471" s="229">
        <v>46177</v>
      </c>
      <c r="Y2471" s="229">
        <f t="shared" si="278"/>
        <v>46177</v>
      </c>
      <c r="Z2471" s="47">
        <f t="shared" si="274"/>
        <v>23</v>
      </c>
      <c r="AA2471" s="47">
        <f t="shared" si="275"/>
        <v>23</v>
      </c>
      <c r="AB2471" s="47" t="str">
        <f t="shared" si="276"/>
        <v>jun</v>
      </c>
      <c r="AC2471" s="47" t="str">
        <f t="shared" si="277"/>
        <v>2026</v>
      </c>
      <c r="AD2471" s="165">
        <f t="shared" si="273"/>
        <v>1</v>
      </c>
    </row>
    <row r="2472" spans="1:30" ht="15" customHeight="1" x14ac:dyDescent="0.25">
      <c r="B2472" s="25" t="s">
        <v>9</v>
      </c>
      <c r="C2472" s="25">
        <v>2243</v>
      </c>
      <c r="D2472" s="102">
        <v>13</v>
      </c>
      <c r="E2472" s="25" t="s">
        <v>1111</v>
      </c>
      <c r="F2472" s="25" t="s">
        <v>2561</v>
      </c>
      <c r="G2472" s="25" t="s">
        <v>11</v>
      </c>
      <c r="H2472" s="25" t="s">
        <v>2574</v>
      </c>
      <c r="I2472" s="25">
        <v>1</v>
      </c>
      <c r="J2472" s="25" t="s">
        <v>1145</v>
      </c>
      <c r="K2472" s="48" t="s">
        <v>1487</v>
      </c>
      <c r="M2472" s="48" t="str">
        <f>_xlfn.XLOOKUP(BASE!$A3204,dd_carteira_fundição!A:A,dd_carteira_fundição!G:G,"",0)</f>
        <v/>
      </c>
      <c r="N2472" s="48" t="s">
        <v>1164</v>
      </c>
      <c r="R2472" s="47" t="s">
        <v>158</v>
      </c>
      <c r="S2472" s="47" t="s">
        <v>158</v>
      </c>
      <c r="T2472" s="25">
        <v>2</v>
      </c>
      <c r="U2472" s="47" t="str">
        <f>IFERROR(INDEX('TAXA DE OCUP. RECUR.'!$F$1:$F$60, MATCH(T2472, 'TAXA DE OCUP. RECUR.'!$E$1:$E$60, 0)),"")</f>
        <v>EXPEDIÇÃO</v>
      </c>
      <c r="V2472" s="217">
        <v>1</v>
      </c>
      <c r="X2472" s="229">
        <v>46203</v>
      </c>
      <c r="Y2472" s="229"/>
      <c r="Z2472" s="47">
        <f t="shared" si="274"/>
        <v>27</v>
      </c>
      <c r="AA2472" s="47" t="str">
        <f t="shared" si="275"/>
        <v/>
      </c>
      <c r="AB2472" s="47" t="str">
        <f t="shared" si="276"/>
        <v>jun</v>
      </c>
      <c r="AC2472" s="47" t="str">
        <f t="shared" si="277"/>
        <v>2026</v>
      </c>
      <c r="AD2472" s="165" t="str">
        <f t="shared" si="273"/>
        <v/>
      </c>
    </row>
    <row r="2473" spans="1:30" ht="15" customHeight="1" x14ac:dyDescent="0.25">
      <c r="B2473" s="25" t="s">
        <v>9</v>
      </c>
      <c r="C2473" s="25">
        <v>2243</v>
      </c>
      <c r="D2473" s="102">
        <v>14</v>
      </c>
      <c r="E2473" s="25" t="s">
        <v>1111</v>
      </c>
      <c r="F2473" s="25" t="s">
        <v>2562</v>
      </c>
      <c r="G2473" s="25" t="s">
        <v>11</v>
      </c>
      <c r="H2473" s="25" t="s">
        <v>2575</v>
      </c>
      <c r="I2473" s="25">
        <v>1</v>
      </c>
      <c r="J2473" s="25" t="s">
        <v>1145</v>
      </c>
      <c r="K2473" s="48" t="s">
        <v>1487</v>
      </c>
      <c r="M2473" s="48" t="str">
        <f>_xlfn.XLOOKUP(BASE!$A3205,dd_carteira_fundição!A:A,dd_carteira_fundição!G:G,"",0)</f>
        <v/>
      </c>
      <c r="N2473" s="48" t="s">
        <v>1164</v>
      </c>
      <c r="R2473" s="47" t="s">
        <v>1687</v>
      </c>
      <c r="S2473" s="47" t="s">
        <v>1156</v>
      </c>
      <c r="T2473" s="25">
        <v>1</v>
      </c>
      <c r="U2473" s="47" t="str">
        <f>IFERROR(INDEX('TAXA DE OCUP. RECUR.'!$F$1:$F$60, MATCH(T2473, 'TAXA DE OCUP. RECUR.'!$E$1:$E$60, 0)),"")</f>
        <v>FUNDIÇÃO MORENO</v>
      </c>
      <c r="V2473" s="217">
        <v>1</v>
      </c>
      <c r="X2473" s="229">
        <v>46023</v>
      </c>
      <c r="Y2473" s="229"/>
      <c r="Z2473" s="47">
        <f t="shared" si="274"/>
        <v>1</v>
      </c>
      <c r="AA2473" s="47" t="str">
        <f t="shared" si="275"/>
        <v/>
      </c>
      <c r="AB2473" s="47" t="str">
        <f t="shared" si="276"/>
        <v>jan</v>
      </c>
      <c r="AC2473" s="47" t="str">
        <f t="shared" si="277"/>
        <v>2026</v>
      </c>
      <c r="AD2473" s="165" t="str">
        <f t="shared" si="273"/>
        <v/>
      </c>
    </row>
    <row r="2474" spans="1:30" ht="15" customHeight="1" x14ac:dyDescent="0.25">
      <c r="B2474" s="25" t="s">
        <v>9</v>
      </c>
      <c r="C2474" s="25">
        <v>2243</v>
      </c>
      <c r="D2474" s="102">
        <v>14</v>
      </c>
      <c r="E2474" s="25" t="s">
        <v>1111</v>
      </c>
      <c r="F2474" s="25" t="s">
        <v>2562</v>
      </c>
      <c r="G2474" s="25" t="s">
        <v>11</v>
      </c>
      <c r="H2474" s="25" t="s">
        <v>2575</v>
      </c>
      <c r="I2474" s="25">
        <v>1</v>
      </c>
      <c r="J2474" s="25" t="s">
        <v>1145</v>
      </c>
      <c r="K2474" s="48" t="s">
        <v>1487</v>
      </c>
      <c r="M2474" s="48" t="str">
        <f>_xlfn.XLOOKUP(BASE!$A3206,dd_carteira_fundição!A:A,dd_carteira_fundição!G:G,"",0)</f>
        <v/>
      </c>
      <c r="N2474" s="48" t="s">
        <v>1164</v>
      </c>
      <c r="R2474" s="47" t="s">
        <v>1690</v>
      </c>
      <c r="S2474" s="47" t="s">
        <v>1207</v>
      </c>
      <c r="T2474" s="47">
        <v>106</v>
      </c>
      <c r="U2474" s="47" t="str">
        <f>IFERROR(INDEX('TAXA DE OCUP. RECUR.'!$F$1:$F$60, MATCH(T2474, 'TAXA DE OCUP. RECUR.'!$E$1:$E$60, 0)),"")</f>
        <v>PLAINA DE MESA POREBA - [106]</v>
      </c>
      <c r="V2474" s="53">
        <v>3.42</v>
      </c>
      <c r="X2474" s="229">
        <v>46175</v>
      </c>
      <c r="Y2474" s="229"/>
      <c r="Z2474" s="47">
        <f t="shared" si="274"/>
        <v>23</v>
      </c>
      <c r="AA2474" s="47" t="str">
        <f t="shared" si="275"/>
        <v/>
      </c>
      <c r="AB2474" s="47" t="str">
        <f t="shared" si="276"/>
        <v>jun</v>
      </c>
      <c r="AC2474" s="47" t="str">
        <f t="shared" si="277"/>
        <v>2026</v>
      </c>
      <c r="AD2474" s="165" t="str">
        <f t="shared" si="273"/>
        <v/>
      </c>
    </row>
    <row r="2475" spans="1:30" ht="15" customHeight="1" x14ac:dyDescent="0.25">
      <c r="B2475" s="25" t="s">
        <v>9</v>
      </c>
      <c r="C2475" s="25">
        <v>2243</v>
      </c>
      <c r="D2475" s="102">
        <v>14</v>
      </c>
      <c r="E2475" s="25" t="s">
        <v>1111</v>
      </c>
      <c r="F2475" s="25" t="s">
        <v>2562</v>
      </c>
      <c r="G2475" s="25" t="s">
        <v>11</v>
      </c>
      <c r="H2475" s="25" t="s">
        <v>2575</v>
      </c>
      <c r="I2475" s="25">
        <v>1</v>
      </c>
      <c r="J2475" s="25" t="s">
        <v>1145</v>
      </c>
      <c r="K2475" s="48" t="s">
        <v>1487</v>
      </c>
      <c r="M2475" s="48" t="str">
        <f>_xlfn.XLOOKUP(BASE!$A3207,dd_carteira_fundição!A:A,dd_carteira_fundição!G:G,"",0)</f>
        <v/>
      </c>
      <c r="N2475" s="48" t="s">
        <v>1164</v>
      </c>
      <c r="R2475" s="47" t="s">
        <v>1690</v>
      </c>
      <c r="S2475" s="47" t="s">
        <v>175</v>
      </c>
      <c r="T2475" s="47">
        <v>151</v>
      </c>
      <c r="U2475" s="47" t="str">
        <f>IFERROR(INDEX('TAXA DE OCUP. RECUR.'!$F$1:$F$60, MATCH(T2475, 'TAXA DE OCUP. RECUR.'!$E$1:$E$60, 0)),"")</f>
        <v>MANDRILH. FISHER MILL - [151]</v>
      </c>
      <c r="V2475" s="53">
        <v>1.5545454545454545</v>
      </c>
      <c r="X2475" s="229">
        <v>46175</v>
      </c>
      <c r="Y2475" s="229"/>
      <c r="Z2475" s="47">
        <f t="shared" si="274"/>
        <v>23</v>
      </c>
      <c r="AA2475" s="47" t="str">
        <f t="shared" si="275"/>
        <v/>
      </c>
      <c r="AB2475" s="47" t="str">
        <f t="shared" si="276"/>
        <v>jun</v>
      </c>
      <c r="AC2475" s="47" t="str">
        <f t="shared" si="277"/>
        <v>2026</v>
      </c>
      <c r="AD2475" s="165" t="str">
        <f t="shared" si="273"/>
        <v/>
      </c>
    </row>
    <row r="2476" spans="1:30" ht="15" customHeight="1" x14ac:dyDescent="0.25">
      <c r="B2476" s="25" t="s">
        <v>9</v>
      </c>
      <c r="C2476" s="25">
        <v>2243</v>
      </c>
      <c r="D2476" s="102">
        <v>14</v>
      </c>
      <c r="E2476" s="25" t="s">
        <v>1111</v>
      </c>
      <c r="F2476" s="25" t="s">
        <v>2562</v>
      </c>
      <c r="G2476" s="25" t="s">
        <v>11</v>
      </c>
      <c r="H2476" s="25" t="s">
        <v>2575</v>
      </c>
      <c r="I2476" s="25">
        <v>1</v>
      </c>
      <c r="J2476" s="25" t="s">
        <v>1145</v>
      </c>
      <c r="K2476" s="48" t="s">
        <v>1487</v>
      </c>
      <c r="M2476" s="48" t="str">
        <f>_xlfn.XLOOKUP(BASE!$A3208,dd_carteira_fundição!A:A,dd_carteira_fundição!G:G,"",0)</f>
        <v/>
      </c>
      <c r="N2476" s="48" t="s">
        <v>1164</v>
      </c>
      <c r="R2476" s="47" t="s">
        <v>1690</v>
      </c>
      <c r="S2476" s="47" t="s">
        <v>1208</v>
      </c>
      <c r="T2476" s="47">
        <v>560</v>
      </c>
      <c r="U2476" s="47" t="str">
        <f>IFERROR(INDEX('TAXA DE OCUP. RECUR.'!$F$1:$F$60, MATCH(T2476, 'TAXA DE OCUP. RECUR.'!$E$1:$E$60, 0)),"")</f>
        <v>FRESA DROPP HEINN - [560]</v>
      </c>
      <c r="V2476" s="53">
        <v>4.8600000000000003</v>
      </c>
      <c r="X2476" s="229">
        <v>46176</v>
      </c>
      <c r="Y2476" s="229"/>
      <c r="Z2476" s="47">
        <f t="shared" si="274"/>
        <v>23</v>
      </c>
      <c r="AA2476" s="47" t="str">
        <f t="shared" si="275"/>
        <v/>
      </c>
      <c r="AB2476" s="47" t="str">
        <f t="shared" si="276"/>
        <v>jun</v>
      </c>
      <c r="AC2476" s="47" t="str">
        <f t="shared" si="277"/>
        <v>2026</v>
      </c>
      <c r="AD2476" s="165" t="str">
        <f t="shared" si="273"/>
        <v/>
      </c>
    </row>
    <row r="2477" spans="1:30" ht="15" customHeight="1" x14ac:dyDescent="0.25">
      <c r="B2477" s="25" t="s">
        <v>9</v>
      </c>
      <c r="C2477" s="25">
        <v>2243</v>
      </c>
      <c r="D2477" s="102">
        <v>14</v>
      </c>
      <c r="E2477" s="25" t="s">
        <v>1111</v>
      </c>
      <c r="F2477" s="25" t="s">
        <v>2562</v>
      </c>
      <c r="G2477" s="25" t="s">
        <v>11</v>
      </c>
      <c r="H2477" s="25" t="s">
        <v>2575</v>
      </c>
      <c r="I2477" s="25">
        <v>1</v>
      </c>
      <c r="J2477" s="25" t="s">
        <v>1145</v>
      </c>
      <c r="K2477" s="48" t="s">
        <v>1487</v>
      </c>
      <c r="M2477" s="48" t="str">
        <f>_xlfn.XLOOKUP(BASE!$A3209,dd_carteira_fundição!A:A,dd_carteira_fundição!G:G,"",0)</f>
        <v/>
      </c>
      <c r="N2477" s="48" t="s">
        <v>1164</v>
      </c>
      <c r="R2477" s="47" t="s">
        <v>1690</v>
      </c>
      <c r="S2477" s="47" t="s">
        <v>176</v>
      </c>
      <c r="T2477" s="47">
        <v>112</v>
      </c>
      <c r="U2477" s="47" t="str">
        <f>IFERROR(INDEX('TAXA DE OCUP. RECUR.'!$F$1:$F$60, MATCH(T2477, 'TAXA DE OCUP. RECUR.'!$E$1:$E$60, 0)),"")</f>
        <v>FURADEIRA RADIAL  HCP - [112]</v>
      </c>
      <c r="V2477" s="53">
        <v>1.9882142176481796</v>
      </c>
      <c r="X2477" s="229">
        <v>46177</v>
      </c>
      <c r="Y2477" s="229"/>
      <c r="Z2477" s="47">
        <f t="shared" si="274"/>
        <v>23</v>
      </c>
      <c r="AA2477" s="47" t="str">
        <f t="shared" si="275"/>
        <v/>
      </c>
      <c r="AB2477" s="47" t="str">
        <f t="shared" si="276"/>
        <v>jun</v>
      </c>
      <c r="AC2477" s="47" t="str">
        <f t="shared" si="277"/>
        <v>2026</v>
      </c>
      <c r="AD2477" s="165" t="str">
        <f t="shared" si="273"/>
        <v/>
      </c>
    </row>
    <row r="2478" spans="1:30" ht="15" customHeight="1" x14ac:dyDescent="0.25">
      <c r="B2478" s="25" t="s">
        <v>9</v>
      </c>
      <c r="C2478" s="25">
        <v>2243</v>
      </c>
      <c r="D2478" s="102">
        <v>14</v>
      </c>
      <c r="E2478" s="25" t="s">
        <v>1111</v>
      </c>
      <c r="F2478" s="25" t="s">
        <v>2562</v>
      </c>
      <c r="G2478" s="25" t="s">
        <v>11</v>
      </c>
      <c r="H2478" s="25" t="s">
        <v>2575</v>
      </c>
      <c r="I2478" s="25">
        <v>1</v>
      </c>
      <c r="J2478" s="25" t="s">
        <v>1145</v>
      </c>
      <c r="K2478" s="48" t="s">
        <v>1487</v>
      </c>
      <c r="M2478" s="48" t="str">
        <f>_xlfn.XLOOKUP(BASE!$A3210,dd_carteira_fundição!A:A,dd_carteira_fundição!G:G,"",0)</f>
        <v/>
      </c>
      <c r="N2478" s="48" t="s">
        <v>1164</v>
      </c>
      <c r="R2478" s="47" t="s">
        <v>158</v>
      </c>
      <c r="S2478" s="47" t="s">
        <v>158</v>
      </c>
      <c r="T2478" s="25">
        <v>2</v>
      </c>
      <c r="U2478" s="47" t="str">
        <f>IFERROR(INDEX('TAXA DE OCUP. RECUR.'!$F$1:$F$60, MATCH(T2478, 'TAXA DE OCUP. RECUR.'!$E$1:$E$60, 0)),"")</f>
        <v>EXPEDIÇÃO</v>
      </c>
      <c r="V2478" s="217">
        <v>1</v>
      </c>
      <c r="X2478" s="229">
        <v>46203</v>
      </c>
      <c r="Y2478" s="229"/>
      <c r="Z2478" s="47">
        <f t="shared" si="274"/>
        <v>27</v>
      </c>
      <c r="AA2478" s="47" t="str">
        <f t="shared" si="275"/>
        <v/>
      </c>
      <c r="AB2478" s="47" t="str">
        <f t="shared" si="276"/>
        <v>jun</v>
      </c>
      <c r="AC2478" s="47" t="str">
        <f t="shared" si="277"/>
        <v>2026</v>
      </c>
      <c r="AD2478" s="165" t="str">
        <f t="shared" si="273"/>
        <v/>
      </c>
    </row>
    <row r="2479" spans="1:30" ht="15" customHeight="1" x14ac:dyDescent="0.25">
      <c r="B2479" s="25" t="s">
        <v>9</v>
      </c>
      <c r="C2479" s="25">
        <v>2243</v>
      </c>
      <c r="D2479" s="102">
        <v>15</v>
      </c>
      <c r="E2479" s="25" t="s">
        <v>1111</v>
      </c>
      <c r="F2479" s="25" t="s">
        <v>2563</v>
      </c>
      <c r="G2479" s="25" t="s">
        <v>11</v>
      </c>
      <c r="H2479" s="25" t="s">
        <v>2576</v>
      </c>
      <c r="I2479" s="25">
        <v>1</v>
      </c>
      <c r="J2479" s="25" t="s">
        <v>1145</v>
      </c>
      <c r="K2479" s="48" t="s">
        <v>1487</v>
      </c>
      <c r="M2479" s="48" t="str">
        <f>_xlfn.XLOOKUP(BASE!$A3211,dd_carteira_fundição!A:A,dd_carteira_fundição!G:G,"",0)</f>
        <v/>
      </c>
      <c r="N2479" s="48" t="s">
        <v>1164</v>
      </c>
      <c r="R2479" s="47" t="s">
        <v>1687</v>
      </c>
      <c r="S2479" s="47" t="s">
        <v>1156</v>
      </c>
      <c r="T2479" s="25">
        <v>1</v>
      </c>
      <c r="U2479" s="47" t="str">
        <f>IFERROR(INDEX('TAXA DE OCUP. RECUR.'!$F$1:$F$60, MATCH(T2479, 'TAXA DE OCUP. RECUR.'!$E$1:$E$60, 0)),"")</f>
        <v>FUNDIÇÃO MORENO</v>
      </c>
      <c r="V2479" s="217">
        <v>1</v>
      </c>
      <c r="X2479" s="229">
        <v>46023</v>
      </c>
      <c r="Y2479" s="229"/>
      <c r="Z2479" s="47">
        <f t="shared" si="274"/>
        <v>1</v>
      </c>
      <c r="AA2479" s="47" t="str">
        <f t="shared" si="275"/>
        <v/>
      </c>
      <c r="AB2479" s="47" t="str">
        <f t="shared" si="276"/>
        <v>jan</v>
      </c>
      <c r="AC2479" s="47" t="str">
        <f t="shared" si="277"/>
        <v>2026</v>
      </c>
      <c r="AD2479" s="165" t="str">
        <f t="shared" si="273"/>
        <v/>
      </c>
    </row>
    <row r="2480" spans="1:30" ht="15" customHeight="1" x14ac:dyDescent="0.25">
      <c r="B2480" s="25" t="s">
        <v>9</v>
      </c>
      <c r="C2480" s="25">
        <v>2243</v>
      </c>
      <c r="D2480" s="102">
        <v>15</v>
      </c>
      <c r="E2480" s="25" t="s">
        <v>1111</v>
      </c>
      <c r="F2480" s="25" t="s">
        <v>2563</v>
      </c>
      <c r="G2480" s="25" t="s">
        <v>11</v>
      </c>
      <c r="H2480" s="25" t="s">
        <v>2576</v>
      </c>
      <c r="I2480" s="25">
        <v>1</v>
      </c>
      <c r="J2480" s="25" t="s">
        <v>1145</v>
      </c>
      <c r="K2480" s="48" t="s">
        <v>1487</v>
      </c>
      <c r="M2480" s="48" t="str">
        <f>_xlfn.XLOOKUP(BASE!$A3212,dd_carteira_fundição!A:A,dd_carteira_fundição!G:G,"",0)</f>
        <v/>
      </c>
      <c r="N2480" s="48" t="s">
        <v>1164</v>
      </c>
      <c r="R2480" s="47" t="s">
        <v>1690</v>
      </c>
      <c r="S2480" s="47" t="s">
        <v>1207</v>
      </c>
      <c r="T2480" s="47">
        <v>106</v>
      </c>
      <c r="U2480" s="47" t="str">
        <f>IFERROR(INDEX('TAXA DE OCUP. RECUR.'!$F$1:$F$60, MATCH(T2480, 'TAXA DE OCUP. RECUR.'!$E$1:$E$60, 0)),"")</f>
        <v>PLAINA DE MESA POREBA - [106]</v>
      </c>
      <c r="V2480" s="53">
        <v>3.42</v>
      </c>
      <c r="X2480" s="229">
        <v>46175</v>
      </c>
      <c r="Y2480" s="229">
        <v>46175</v>
      </c>
      <c r="Z2480" s="47">
        <f t="shared" si="274"/>
        <v>23</v>
      </c>
      <c r="AA2480" s="47">
        <f t="shared" si="275"/>
        <v>23</v>
      </c>
      <c r="AB2480" s="47" t="str">
        <f t="shared" si="276"/>
        <v>jun</v>
      </c>
      <c r="AC2480" s="47" t="str">
        <f t="shared" si="277"/>
        <v>2026</v>
      </c>
      <c r="AD2480" s="165">
        <f t="shared" si="273"/>
        <v>1</v>
      </c>
    </row>
    <row r="2481" spans="2:30" ht="15" customHeight="1" x14ac:dyDescent="0.25">
      <c r="B2481" s="25" t="s">
        <v>9</v>
      </c>
      <c r="C2481" s="25">
        <v>2243</v>
      </c>
      <c r="D2481" s="102">
        <v>15</v>
      </c>
      <c r="E2481" s="25" t="s">
        <v>1111</v>
      </c>
      <c r="F2481" s="25" t="s">
        <v>2563</v>
      </c>
      <c r="G2481" s="25" t="s">
        <v>11</v>
      </c>
      <c r="H2481" s="25" t="s">
        <v>2576</v>
      </c>
      <c r="I2481" s="25">
        <v>1</v>
      </c>
      <c r="J2481" s="25" t="s">
        <v>1145</v>
      </c>
      <c r="K2481" s="48" t="s">
        <v>1487</v>
      </c>
      <c r="M2481" s="48" t="str">
        <f>_xlfn.XLOOKUP(BASE!$A3213,dd_carteira_fundição!A:A,dd_carteira_fundição!G:G,"",0)</f>
        <v/>
      </c>
      <c r="N2481" s="48" t="s">
        <v>1164</v>
      </c>
      <c r="R2481" s="47" t="s">
        <v>1690</v>
      </c>
      <c r="S2481" s="47" t="s">
        <v>175</v>
      </c>
      <c r="T2481" s="47">
        <v>151</v>
      </c>
      <c r="U2481" s="47" t="str">
        <f>IFERROR(INDEX('TAXA DE OCUP. RECUR.'!$F$1:$F$60, MATCH(T2481, 'TAXA DE OCUP. RECUR.'!$E$1:$E$60, 0)),"")</f>
        <v>MANDRILH. FISHER MILL - [151]</v>
      </c>
      <c r="V2481" s="53">
        <v>1.5545454545454545</v>
      </c>
      <c r="X2481" s="229">
        <v>46175</v>
      </c>
      <c r="Y2481" s="229">
        <v>46175</v>
      </c>
      <c r="Z2481" s="47">
        <f t="shared" si="274"/>
        <v>23</v>
      </c>
      <c r="AA2481" s="47">
        <f t="shared" si="275"/>
        <v>23</v>
      </c>
      <c r="AB2481" s="47" t="str">
        <f t="shared" si="276"/>
        <v>jun</v>
      </c>
      <c r="AC2481" s="47" t="str">
        <f t="shared" si="277"/>
        <v>2026</v>
      </c>
      <c r="AD2481" s="165">
        <f t="shared" si="273"/>
        <v>1</v>
      </c>
    </row>
    <row r="2482" spans="2:30" ht="15" customHeight="1" x14ac:dyDescent="0.25">
      <c r="B2482" s="25" t="s">
        <v>9</v>
      </c>
      <c r="C2482" s="25">
        <v>2243</v>
      </c>
      <c r="D2482" s="102">
        <v>15</v>
      </c>
      <c r="E2482" s="25" t="s">
        <v>1111</v>
      </c>
      <c r="F2482" s="25" t="s">
        <v>2563</v>
      </c>
      <c r="G2482" s="25" t="s">
        <v>11</v>
      </c>
      <c r="H2482" s="25" t="s">
        <v>2576</v>
      </c>
      <c r="I2482" s="25">
        <v>1</v>
      </c>
      <c r="J2482" s="25" t="s">
        <v>1145</v>
      </c>
      <c r="K2482" s="48" t="s">
        <v>1487</v>
      </c>
      <c r="M2482" s="48" t="str">
        <f>_xlfn.XLOOKUP(BASE!$A3214,dd_carteira_fundição!A:A,dd_carteira_fundição!G:G,"",0)</f>
        <v/>
      </c>
      <c r="N2482" s="48" t="s">
        <v>1164</v>
      </c>
      <c r="R2482" s="47" t="s">
        <v>1690</v>
      </c>
      <c r="S2482" s="47" t="s">
        <v>1208</v>
      </c>
      <c r="T2482" s="47">
        <v>560</v>
      </c>
      <c r="U2482" s="47" t="str">
        <f>IFERROR(INDEX('TAXA DE OCUP. RECUR.'!$F$1:$F$60, MATCH(T2482, 'TAXA DE OCUP. RECUR.'!$E$1:$E$60, 0)),"")</f>
        <v>FRESA DROPP HEINN - [560]</v>
      </c>
      <c r="V2482" s="53">
        <v>4.8600000000000003</v>
      </c>
      <c r="X2482" s="229">
        <v>46176</v>
      </c>
      <c r="Y2482" s="229">
        <v>46175</v>
      </c>
      <c r="Z2482" s="47">
        <f t="shared" si="274"/>
        <v>23</v>
      </c>
      <c r="AA2482" s="47">
        <f t="shared" si="275"/>
        <v>23</v>
      </c>
      <c r="AB2482" s="47" t="str">
        <f t="shared" si="276"/>
        <v>jun</v>
      </c>
      <c r="AC2482" s="47" t="str">
        <f t="shared" si="277"/>
        <v>2026</v>
      </c>
      <c r="AD2482" s="165">
        <f t="shared" si="273"/>
        <v>1</v>
      </c>
    </row>
    <row r="2483" spans="2:30" ht="15" customHeight="1" x14ac:dyDescent="0.25">
      <c r="B2483" s="25" t="s">
        <v>9</v>
      </c>
      <c r="C2483" s="25">
        <v>2243</v>
      </c>
      <c r="D2483" s="102">
        <v>15</v>
      </c>
      <c r="E2483" s="25" t="s">
        <v>1111</v>
      </c>
      <c r="F2483" s="25" t="s">
        <v>2563</v>
      </c>
      <c r="G2483" s="25" t="s">
        <v>11</v>
      </c>
      <c r="H2483" s="25" t="s">
        <v>2576</v>
      </c>
      <c r="I2483" s="25">
        <v>1</v>
      </c>
      <c r="J2483" s="25" t="s">
        <v>1145</v>
      </c>
      <c r="K2483" s="48" t="s">
        <v>1487</v>
      </c>
      <c r="M2483" s="48" t="str">
        <f>_xlfn.XLOOKUP(BASE!$A3215,dd_carteira_fundição!A:A,dd_carteira_fundição!G:G,"",0)</f>
        <v/>
      </c>
      <c r="N2483" s="48" t="s">
        <v>1164</v>
      </c>
      <c r="R2483" s="47" t="s">
        <v>1690</v>
      </c>
      <c r="S2483" s="47" t="s">
        <v>176</v>
      </c>
      <c r="T2483" s="47">
        <v>112</v>
      </c>
      <c r="U2483" s="47" t="str">
        <f>IFERROR(INDEX('TAXA DE OCUP. RECUR.'!$F$1:$F$60, MATCH(T2483, 'TAXA DE OCUP. RECUR.'!$E$1:$E$60, 0)),"")</f>
        <v>FURADEIRA RADIAL  HCP - [112]</v>
      </c>
      <c r="V2483" s="53">
        <v>1.9882142176481796</v>
      </c>
      <c r="X2483" s="229">
        <v>46177</v>
      </c>
      <c r="Y2483" s="229">
        <v>46175</v>
      </c>
      <c r="Z2483" s="47">
        <f t="shared" si="274"/>
        <v>23</v>
      </c>
      <c r="AA2483" s="47">
        <f t="shared" si="275"/>
        <v>23</v>
      </c>
      <c r="AB2483" s="47" t="str">
        <f t="shared" si="276"/>
        <v>jun</v>
      </c>
      <c r="AC2483" s="47" t="str">
        <f t="shared" si="277"/>
        <v>2026</v>
      </c>
      <c r="AD2483" s="165">
        <f t="shared" si="273"/>
        <v>1</v>
      </c>
    </row>
    <row r="2484" spans="2:30" ht="15" customHeight="1" x14ac:dyDescent="0.25">
      <c r="B2484" s="25" t="s">
        <v>9</v>
      </c>
      <c r="C2484" s="25">
        <v>2243</v>
      </c>
      <c r="D2484" s="102">
        <v>15</v>
      </c>
      <c r="E2484" s="25" t="s">
        <v>1111</v>
      </c>
      <c r="F2484" s="25" t="s">
        <v>2563</v>
      </c>
      <c r="G2484" s="25" t="s">
        <v>11</v>
      </c>
      <c r="H2484" s="25" t="s">
        <v>2576</v>
      </c>
      <c r="I2484" s="25">
        <v>1</v>
      </c>
      <c r="J2484" s="25" t="s">
        <v>1145</v>
      </c>
      <c r="K2484" s="48" t="s">
        <v>1487</v>
      </c>
      <c r="M2484" s="48" t="str">
        <f>_xlfn.XLOOKUP(BASE!$A3216,dd_carteira_fundição!A:A,dd_carteira_fundição!G:G,"",0)</f>
        <v/>
      </c>
      <c r="N2484" s="48" t="s">
        <v>1164</v>
      </c>
      <c r="R2484" s="47" t="s">
        <v>158</v>
      </c>
      <c r="S2484" s="47" t="s">
        <v>158</v>
      </c>
      <c r="T2484" s="25">
        <v>2</v>
      </c>
      <c r="U2484" s="47" t="str">
        <f>IFERROR(INDEX('TAXA DE OCUP. RECUR.'!$F$1:$F$60, MATCH(T2484, 'TAXA DE OCUP. RECUR.'!$E$1:$E$60, 0)),"")</f>
        <v>EXPEDIÇÃO</v>
      </c>
      <c r="V2484" s="217">
        <v>1</v>
      </c>
      <c r="X2484" s="229">
        <v>46203</v>
      </c>
      <c r="Y2484" s="229"/>
      <c r="Z2484" s="47">
        <f t="shared" si="274"/>
        <v>27</v>
      </c>
      <c r="AA2484" s="47" t="str">
        <f t="shared" si="275"/>
        <v/>
      </c>
      <c r="AB2484" s="47" t="str">
        <f t="shared" si="276"/>
        <v>jun</v>
      </c>
      <c r="AC2484" s="47" t="str">
        <f t="shared" si="277"/>
        <v>2026</v>
      </c>
      <c r="AD2484" s="165" t="str">
        <f t="shared" si="273"/>
        <v/>
      </c>
    </row>
    <row r="2485" spans="2:30" ht="15" customHeight="1" x14ac:dyDescent="0.25">
      <c r="B2485" s="25" t="s">
        <v>9</v>
      </c>
      <c r="C2485" s="25">
        <v>2243</v>
      </c>
      <c r="D2485" s="102">
        <v>16</v>
      </c>
      <c r="E2485" s="25" t="s">
        <v>1111</v>
      </c>
      <c r="F2485" s="25" t="s">
        <v>2564</v>
      </c>
      <c r="G2485" s="25" t="s">
        <v>11</v>
      </c>
      <c r="H2485" s="25" t="s">
        <v>2577</v>
      </c>
      <c r="I2485" s="25">
        <v>1</v>
      </c>
      <c r="J2485" s="25" t="s">
        <v>1145</v>
      </c>
      <c r="K2485" s="48" t="s">
        <v>1487</v>
      </c>
      <c r="M2485" s="48" t="str">
        <f>_xlfn.XLOOKUP(BASE!$A3217,dd_carteira_fundição!A:A,dd_carteira_fundição!G:G,"",0)</f>
        <v/>
      </c>
      <c r="N2485" s="48" t="s">
        <v>1164</v>
      </c>
      <c r="R2485" s="47" t="s">
        <v>1687</v>
      </c>
      <c r="S2485" s="47" t="s">
        <v>1156</v>
      </c>
      <c r="T2485" s="25">
        <v>1</v>
      </c>
      <c r="U2485" s="47" t="str">
        <f>IFERROR(INDEX('TAXA DE OCUP. RECUR.'!$F$1:$F$60, MATCH(T2485, 'TAXA DE OCUP. RECUR.'!$E$1:$E$60, 0)),"")</f>
        <v>FUNDIÇÃO MORENO</v>
      </c>
      <c r="V2485" s="217">
        <v>1</v>
      </c>
      <c r="X2485" s="229">
        <v>46023</v>
      </c>
      <c r="Y2485" s="229"/>
      <c r="Z2485" s="47">
        <f t="shared" si="274"/>
        <v>1</v>
      </c>
      <c r="AA2485" s="47" t="str">
        <f t="shared" si="275"/>
        <v/>
      </c>
      <c r="AB2485" s="47" t="str">
        <f t="shared" si="276"/>
        <v>jan</v>
      </c>
      <c r="AC2485" s="47" t="str">
        <f t="shared" si="277"/>
        <v>2026</v>
      </c>
      <c r="AD2485" s="165" t="str">
        <f t="shared" si="273"/>
        <v/>
      </c>
    </row>
    <row r="2486" spans="2:30" ht="15" customHeight="1" x14ac:dyDescent="0.25">
      <c r="B2486" s="25" t="s">
        <v>9</v>
      </c>
      <c r="C2486" s="25">
        <v>2243</v>
      </c>
      <c r="D2486" s="102">
        <v>16</v>
      </c>
      <c r="E2486" s="25" t="s">
        <v>1111</v>
      </c>
      <c r="F2486" s="25" t="s">
        <v>2564</v>
      </c>
      <c r="G2486" s="25" t="s">
        <v>11</v>
      </c>
      <c r="H2486" s="25" t="s">
        <v>2577</v>
      </c>
      <c r="I2486" s="25">
        <v>1</v>
      </c>
      <c r="J2486" s="25" t="s">
        <v>1145</v>
      </c>
      <c r="K2486" s="48" t="s">
        <v>1487</v>
      </c>
      <c r="M2486" s="48" t="str">
        <f>_xlfn.XLOOKUP(BASE!$A3218,dd_carteira_fundição!A:A,dd_carteira_fundição!G:G,"",0)</f>
        <v/>
      </c>
      <c r="N2486" s="48" t="s">
        <v>1164</v>
      </c>
      <c r="R2486" s="47" t="s">
        <v>1690</v>
      </c>
      <c r="S2486" s="47" t="s">
        <v>1207</v>
      </c>
      <c r="T2486" s="47">
        <v>106</v>
      </c>
      <c r="U2486" s="47" t="str">
        <f>IFERROR(INDEX('TAXA DE OCUP. RECUR.'!$F$1:$F$60, MATCH(T2486, 'TAXA DE OCUP. RECUR.'!$E$1:$E$60, 0)),"")</f>
        <v>PLAINA DE MESA POREBA - [106]</v>
      </c>
      <c r="V2486" s="53">
        <v>3.42</v>
      </c>
      <c r="X2486" s="229">
        <v>46175</v>
      </c>
      <c r="Y2486" s="229"/>
      <c r="Z2486" s="47">
        <f t="shared" si="274"/>
        <v>23</v>
      </c>
      <c r="AA2486" s="47" t="str">
        <f t="shared" si="275"/>
        <v/>
      </c>
      <c r="AB2486" s="47" t="str">
        <f t="shared" si="276"/>
        <v>jun</v>
      </c>
      <c r="AC2486" s="47" t="str">
        <f t="shared" si="277"/>
        <v>2026</v>
      </c>
      <c r="AD2486" s="165" t="str">
        <f t="shared" si="273"/>
        <v/>
      </c>
    </row>
    <row r="2487" spans="2:30" ht="15" customHeight="1" x14ac:dyDescent="0.25">
      <c r="B2487" s="25" t="s">
        <v>9</v>
      </c>
      <c r="C2487" s="25">
        <v>2243</v>
      </c>
      <c r="D2487" s="102">
        <v>16</v>
      </c>
      <c r="E2487" s="25" t="s">
        <v>1111</v>
      </c>
      <c r="F2487" s="25" t="s">
        <v>2564</v>
      </c>
      <c r="G2487" s="25" t="s">
        <v>11</v>
      </c>
      <c r="H2487" s="25" t="s">
        <v>2577</v>
      </c>
      <c r="I2487" s="25">
        <v>1</v>
      </c>
      <c r="J2487" s="25" t="s">
        <v>1145</v>
      </c>
      <c r="K2487" s="48" t="s">
        <v>1487</v>
      </c>
      <c r="M2487" s="48" t="str">
        <f>_xlfn.XLOOKUP(BASE!$A3219,dd_carteira_fundição!A:A,dd_carteira_fundição!G:G,"",0)</f>
        <v/>
      </c>
      <c r="N2487" s="48" t="s">
        <v>1164</v>
      </c>
      <c r="R2487" s="47" t="s">
        <v>1690</v>
      </c>
      <c r="S2487" s="47" t="s">
        <v>175</v>
      </c>
      <c r="T2487" s="47">
        <v>151</v>
      </c>
      <c r="U2487" s="47" t="str">
        <f>IFERROR(INDEX('TAXA DE OCUP. RECUR.'!$F$1:$F$60, MATCH(T2487, 'TAXA DE OCUP. RECUR.'!$E$1:$E$60, 0)),"")</f>
        <v>MANDRILH. FISHER MILL - [151]</v>
      </c>
      <c r="V2487" s="53">
        <v>1.5545454545454545</v>
      </c>
      <c r="X2487" s="229">
        <v>46175</v>
      </c>
      <c r="Y2487" s="229"/>
      <c r="Z2487" s="47">
        <f t="shared" si="274"/>
        <v>23</v>
      </c>
      <c r="AA2487" s="47" t="str">
        <f t="shared" si="275"/>
        <v/>
      </c>
      <c r="AB2487" s="47" t="str">
        <f t="shared" si="276"/>
        <v>jun</v>
      </c>
      <c r="AC2487" s="47" t="str">
        <f t="shared" si="277"/>
        <v>2026</v>
      </c>
      <c r="AD2487" s="165" t="str">
        <f t="shared" si="273"/>
        <v/>
      </c>
    </row>
    <row r="2488" spans="2:30" ht="15" customHeight="1" x14ac:dyDescent="0.25">
      <c r="B2488" s="25" t="s">
        <v>9</v>
      </c>
      <c r="C2488" s="25">
        <v>2243</v>
      </c>
      <c r="D2488" s="102">
        <v>16</v>
      </c>
      <c r="E2488" s="25" t="s">
        <v>1111</v>
      </c>
      <c r="F2488" s="25" t="s">
        <v>2564</v>
      </c>
      <c r="G2488" s="25" t="s">
        <v>11</v>
      </c>
      <c r="H2488" s="25" t="s">
        <v>2577</v>
      </c>
      <c r="I2488" s="25">
        <v>1</v>
      </c>
      <c r="J2488" s="25" t="s">
        <v>1145</v>
      </c>
      <c r="K2488" s="48" t="s">
        <v>1487</v>
      </c>
      <c r="M2488" s="48" t="str">
        <f>_xlfn.XLOOKUP(BASE!$A3220,dd_carteira_fundição!A:A,dd_carteira_fundição!G:G,"",0)</f>
        <v/>
      </c>
      <c r="N2488" s="48" t="s">
        <v>1164</v>
      </c>
      <c r="R2488" s="47" t="s">
        <v>1690</v>
      </c>
      <c r="S2488" s="47" t="s">
        <v>1208</v>
      </c>
      <c r="T2488" s="47">
        <v>560</v>
      </c>
      <c r="U2488" s="47" t="str">
        <f>IFERROR(INDEX('TAXA DE OCUP. RECUR.'!$F$1:$F$60, MATCH(T2488, 'TAXA DE OCUP. RECUR.'!$E$1:$E$60, 0)),"")</f>
        <v>FRESA DROPP HEINN - [560]</v>
      </c>
      <c r="V2488" s="53">
        <v>4.8600000000000003</v>
      </c>
      <c r="X2488" s="229">
        <v>46176</v>
      </c>
      <c r="Y2488" s="229"/>
      <c r="Z2488" s="47">
        <f t="shared" si="274"/>
        <v>23</v>
      </c>
      <c r="AA2488" s="47" t="str">
        <f t="shared" si="275"/>
        <v/>
      </c>
      <c r="AB2488" s="47" t="str">
        <f t="shared" si="276"/>
        <v>jun</v>
      </c>
      <c r="AC2488" s="47" t="str">
        <f t="shared" si="277"/>
        <v>2026</v>
      </c>
      <c r="AD2488" s="165" t="str">
        <f t="shared" si="273"/>
        <v/>
      </c>
    </row>
    <row r="2489" spans="2:30" ht="15" customHeight="1" x14ac:dyDescent="0.25">
      <c r="B2489" s="25" t="s">
        <v>9</v>
      </c>
      <c r="C2489" s="25">
        <v>2243</v>
      </c>
      <c r="D2489" s="102">
        <v>16</v>
      </c>
      <c r="E2489" s="25" t="s">
        <v>1111</v>
      </c>
      <c r="F2489" s="25" t="s">
        <v>2564</v>
      </c>
      <c r="G2489" s="25" t="s">
        <v>11</v>
      </c>
      <c r="H2489" s="25" t="s">
        <v>2577</v>
      </c>
      <c r="I2489" s="25">
        <v>1</v>
      </c>
      <c r="J2489" s="25" t="s">
        <v>1145</v>
      </c>
      <c r="K2489" s="48" t="s">
        <v>1487</v>
      </c>
      <c r="M2489" s="48" t="str">
        <f>_xlfn.XLOOKUP(BASE!$A3221,dd_carteira_fundição!A:A,dd_carteira_fundição!G:G,"",0)</f>
        <v/>
      </c>
      <c r="N2489" s="48" t="s">
        <v>1164</v>
      </c>
      <c r="R2489" s="47" t="s">
        <v>1690</v>
      </c>
      <c r="S2489" s="47" t="s">
        <v>176</v>
      </c>
      <c r="T2489" s="47">
        <v>112</v>
      </c>
      <c r="U2489" s="47" t="str">
        <f>IFERROR(INDEX('TAXA DE OCUP. RECUR.'!$F$1:$F$60, MATCH(T2489, 'TAXA DE OCUP. RECUR.'!$E$1:$E$60, 0)),"")</f>
        <v>FURADEIRA RADIAL  HCP - [112]</v>
      </c>
      <c r="V2489" s="53">
        <v>1.9882142176481796</v>
      </c>
      <c r="X2489" s="229">
        <v>46177</v>
      </c>
      <c r="Y2489" s="229"/>
      <c r="Z2489" s="47">
        <f t="shared" si="274"/>
        <v>23</v>
      </c>
      <c r="AA2489" s="47" t="str">
        <f t="shared" si="275"/>
        <v/>
      </c>
      <c r="AB2489" s="47" t="str">
        <f t="shared" si="276"/>
        <v>jun</v>
      </c>
      <c r="AC2489" s="47" t="str">
        <f t="shared" si="277"/>
        <v>2026</v>
      </c>
      <c r="AD2489" s="165" t="str">
        <f t="shared" si="273"/>
        <v/>
      </c>
    </row>
    <row r="2490" spans="2:30" ht="15" customHeight="1" x14ac:dyDescent="0.25">
      <c r="B2490" s="25" t="s">
        <v>9</v>
      </c>
      <c r="C2490" s="25">
        <v>2243</v>
      </c>
      <c r="D2490" s="102">
        <v>16</v>
      </c>
      <c r="E2490" s="25" t="s">
        <v>1111</v>
      </c>
      <c r="F2490" s="25" t="s">
        <v>2564</v>
      </c>
      <c r="G2490" s="25" t="s">
        <v>11</v>
      </c>
      <c r="H2490" s="25" t="s">
        <v>2577</v>
      </c>
      <c r="I2490" s="25">
        <v>1</v>
      </c>
      <c r="J2490" s="25" t="s">
        <v>1145</v>
      </c>
      <c r="K2490" s="48" t="s">
        <v>1487</v>
      </c>
      <c r="M2490" s="48" t="str">
        <f>_xlfn.XLOOKUP(BASE!$A3222,dd_carteira_fundição!A:A,dd_carteira_fundição!G:G,"",0)</f>
        <v/>
      </c>
      <c r="N2490" s="48" t="s">
        <v>1164</v>
      </c>
      <c r="R2490" s="47" t="s">
        <v>158</v>
      </c>
      <c r="S2490" s="47" t="s">
        <v>158</v>
      </c>
      <c r="T2490" s="25">
        <v>2</v>
      </c>
      <c r="U2490" s="47" t="str">
        <f>IFERROR(INDEX('TAXA DE OCUP. RECUR.'!$F$1:$F$60, MATCH(T2490, 'TAXA DE OCUP. RECUR.'!$E$1:$E$60, 0)),"")</f>
        <v>EXPEDIÇÃO</v>
      </c>
      <c r="V2490" s="217">
        <v>1</v>
      </c>
      <c r="X2490" s="229">
        <v>46203</v>
      </c>
      <c r="Y2490" s="229"/>
      <c r="Z2490" s="47">
        <f t="shared" si="274"/>
        <v>27</v>
      </c>
      <c r="AA2490" s="47" t="str">
        <f t="shared" si="275"/>
        <v/>
      </c>
      <c r="AB2490" s="47" t="str">
        <f t="shared" si="276"/>
        <v>jun</v>
      </c>
      <c r="AC2490" s="47" t="str">
        <f t="shared" si="277"/>
        <v>2026</v>
      </c>
      <c r="AD2490" s="165" t="str">
        <f t="shared" si="273"/>
        <v/>
      </c>
    </row>
    <row r="2491" spans="2:30" ht="15" customHeight="1" x14ac:dyDescent="0.25">
      <c r="B2491" s="25" t="s">
        <v>9</v>
      </c>
      <c r="C2491" s="25">
        <v>2243</v>
      </c>
      <c r="D2491" s="102">
        <v>17</v>
      </c>
      <c r="E2491" s="25" t="s">
        <v>1111</v>
      </c>
      <c r="F2491" s="25" t="s">
        <v>2565</v>
      </c>
      <c r="G2491" s="25" t="s">
        <v>11</v>
      </c>
      <c r="H2491" s="25" t="s">
        <v>2578</v>
      </c>
      <c r="I2491" s="25">
        <v>1</v>
      </c>
      <c r="J2491" s="25" t="s">
        <v>1145</v>
      </c>
      <c r="K2491" s="48" t="s">
        <v>1487</v>
      </c>
      <c r="M2491" s="48" t="str">
        <f>_xlfn.XLOOKUP(BASE!$A3223,dd_carteira_fundição!A:A,dd_carteira_fundição!G:G,"",0)</f>
        <v/>
      </c>
      <c r="N2491" s="48" t="s">
        <v>1164</v>
      </c>
      <c r="R2491" s="47" t="s">
        <v>1687</v>
      </c>
      <c r="S2491" s="47" t="s">
        <v>1156</v>
      </c>
      <c r="T2491" s="25">
        <v>1</v>
      </c>
      <c r="U2491" s="47" t="str">
        <f>IFERROR(INDEX('TAXA DE OCUP. RECUR.'!$F$1:$F$60, MATCH(T2491, 'TAXA DE OCUP. RECUR.'!$E$1:$E$60, 0)),"")</f>
        <v>FUNDIÇÃO MORENO</v>
      </c>
      <c r="V2491" s="217">
        <v>1</v>
      </c>
      <c r="X2491" s="229">
        <v>46023</v>
      </c>
      <c r="Y2491" s="229">
        <f t="shared" ref="Y2491:Y2496" si="279">X2491</f>
        <v>46023</v>
      </c>
      <c r="Z2491" s="47">
        <f t="shared" si="274"/>
        <v>1</v>
      </c>
      <c r="AA2491" s="47">
        <f t="shared" si="275"/>
        <v>1</v>
      </c>
      <c r="AB2491" s="47" t="str">
        <f t="shared" si="276"/>
        <v>jan</v>
      </c>
      <c r="AC2491" s="47" t="str">
        <f t="shared" si="277"/>
        <v>2026</v>
      </c>
      <c r="AD2491" s="165">
        <f t="shared" si="273"/>
        <v>1</v>
      </c>
    </row>
    <row r="2492" spans="2:30" ht="15" customHeight="1" x14ac:dyDescent="0.25">
      <c r="B2492" s="25" t="s">
        <v>9</v>
      </c>
      <c r="C2492" s="25">
        <v>2243</v>
      </c>
      <c r="D2492" s="102">
        <v>17</v>
      </c>
      <c r="E2492" s="25" t="s">
        <v>1111</v>
      </c>
      <c r="F2492" s="25" t="s">
        <v>2565</v>
      </c>
      <c r="G2492" s="25" t="s">
        <v>11</v>
      </c>
      <c r="H2492" s="25" t="s">
        <v>2578</v>
      </c>
      <c r="I2492" s="25">
        <v>1</v>
      </c>
      <c r="J2492" s="25" t="s">
        <v>1145</v>
      </c>
      <c r="K2492" s="48" t="s">
        <v>1487</v>
      </c>
      <c r="M2492" s="48" t="str">
        <f>_xlfn.XLOOKUP(BASE!$A3224,dd_carteira_fundição!A:A,dd_carteira_fundição!G:G,"",0)</f>
        <v/>
      </c>
      <c r="N2492" s="48" t="s">
        <v>1164</v>
      </c>
      <c r="R2492" s="47" t="s">
        <v>1690</v>
      </c>
      <c r="S2492" s="47" t="s">
        <v>1207</v>
      </c>
      <c r="T2492" s="47">
        <v>106</v>
      </c>
      <c r="U2492" s="47" t="str">
        <f>IFERROR(INDEX('TAXA DE OCUP. RECUR.'!$F$1:$F$60, MATCH(T2492, 'TAXA DE OCUP. RECUR.'!$E$1:$E$60, 0)),"")</f>
        <v>PLAINA DE MESA POREBA - [106]</v>
      </c>
      <c r="V2492" s="53">
        <v>3.42</v>
      </c>
      <c r="X2492" s="229">
        <v>46175</v>
      </c>
      <c r="Y2492" s="229">
        <f t="shared" si="279"/>
        <v>46175</v>
      </c>
      <c r="Z2492" s="47">
        <f t="shared" si="274"/>
        <v>23</v>
      </c>
      <c r="AA2492" s="47">
        <f t="shared" si="275"/>
        <v>23</v>
      </c>
      <c r="AB2492" s="47" t="str">
        <f t="shared" si="276"/>
        <v>jun</v>
      </c>
      <c r="AC2492" s="47" t="str">
        <f t="shared" si="277"/>
        <v>2026</v>
      </c>
      <c r="AD2492" s="165">
        <f t="shared" si="273"/>
        <v>1</v>
      </c>
    </row>
    <row r="2493" spans="2:30" ht="15" customHeight="1" x14ac:dyDescent="0.25">
      <c r="B2493" s="25" t="s">
        <v>9</v>
      </c>
      <c r="C2493" s="25">
        <v>2243</v>
      </c>
      <c r="D2493" s="102">
        <v>17</v>
      </c>
      <c r="E2493" s="25" t="s">
        <v>1111</v>
      </c>
      <c r="F2493" s="25" t="s">
        <v>2565</v>
      </c>
      <c r="G2493" s="25" t="s">
        <v>11</v>
      </c>
      <c r="H2493" s="25" t="s">
        <v>2578</v>
      </c>
      <c r="I2493" s="25">
        <v>1</v>
      </c>
      <c r="J2493" s="25" t="s">
        <v>1145</v>
      </c>
      <c r="K2493" s="48" t="s">
        <v>1487</v>
      </c>
      <c r="M2493" s="48" t="str">
        <f>_xlfn.XLOOKUP(BASE!$A3225,dd_carteira_fundição!A:A,dd_carteira_fundição!G:G,"",0)</f>
        <v/>
      </c>
      <c r="N2493" s="48" t="s">
        <v>1164</v>
      </c>
      <c r="R2493" s="47" t="s">
        <v>1690</v>
      </c>
      <c r="S2493" s="47" t="s">
        <v>175</v>
      </c>
      <c r="T2493" s="47">
        <v>151</v>
      </c>
      <c r="U2493" s="47" t="str">
        <f>IFERROR(INDEX('TAXA DE OCUP. RECUR.'!$F$1:$F$60, MATCH(T2493, 'TAXA DE OCUP. RECUR.'!$E$1:$E$60, 0)),"")</f>
        <v>MANDRILH. FISHER MILL - [151]</v>
      </c>
      <c r="V2493" s="53">
        <v>1.5545454545454545</v>
      </c>
      <c r="X2493" s="229">
        <v>46175</v>
      </c>
      <c r="Y2493" s="229">
        <f t="shared" si="279"/>
        <v>46175</v>
      </c>
      <c r="Z2493" s="47">
        <f t="shared" si="274"/>
        <v>23</v>
      </c>
      <c r="AA2493" s="47">
        <f t="shared" si="275"/>
        <v>23</v>
      </c>
      <c r="AB2493" s="47" t="str">
        <f t="shared" si="276"/>
        <v>jun</v>
      </c>
      <c r="AC2493" s="47" t="str">
        <f t="shared" si="277"/>
        <v>2026</v>
      </c>
      <c r="AD2493" s="165">
        <f t="shared" si="273"/>
        <v>1</v>
      </c>
    </row>
    <row r="2494" spans="2:30" ht="15" customHeight="1" x14ac:dyDescent="0.25">
      <c r="B2494" s="25" t="s">
        <v>9</v>
      </c>
      <c r="C2494" s="25">
        <v>2243</v>
      </c>
      <c r="D2494" s="102">
        <v>17</v>
      </c>
      <c r="E2494" s="25" t="s">
        <v>1111</v>
      </c>
      <c r="F2494" s="25" t="s">
        <v>2565</v>
      </c>
      <c r="G2494" s="25" t="s">
        <v>11</v>
      </c>
      <c r="H2494" s="25" t="s">
        <v>2578</v>
      </c>
      <c r="I2494" s="25">
        <v>1</v>
      </c>
      <c r="J2494" s="25" t="s">
        <v>1145</v>
      </c>
      <c r="K2494" s="48" t="s">
        <v>1487</v>
      </c>
      <c r="M2494" s="48" t="str">
        <f>_xlfn.XLOOKUP(BASE!$A3226,dd_carteira_fundição!A:A,dd_carteira_fundição!G:G,"",0)</f>
        <v/>
      </c>
      <c r="N2494" s="48" t="s">
        <v>1164</v>
      </c>
      <c r="R2494" s="47" t="s">
        <v>1690</v>
      </c>
      <c r="S2494" s="47" t="s">
        <v>1208</v>
      </c>
      <c r="T2494" s="47">
        <v>560</v>
      </c>
      <c r="U2494" s="47" t="str">
        <f>IFERROR(INDEX('TAXA DE OCUP. RECUR.'!$F$1:$F$60, MATCH(T2494, 'TAXA DE OCUP. RECUR.'!$E$1:$E$60, 0)),"")</f>
        <v>FRESA DROPP HEINN - [560]</v>
      </c>
      <c r="V2494" s="53">
        <v>4.8600000000000003</v>
      </c>
      <c r="X2494" s="229">
        <v>46181</v>
      </c>
      <c r="Y2494" s="229">
        <f t="shared" si="279"/>
        <v>46181</v>
      </c>
      <c r="Z2494" s="47">
        <f t="shared" si="274"/>
        <v>24</v>
      </c>
      <c r="AA2494" s="47">
        <f t="shared" si="275"/>
        <v>24</v>
      </c>
      <c r="AB2494" s="47" t="str">
        <f t="shared" si="276"/>
        <v>jun</v>
      </c>
      <c r="AC2494" s="47" t="str">
        <f t="shared" si="277"/>
        <v>2026</v>
      </c>
      <c r="AD2494" s="165">
        <f t="shared" si="273"/>
        <v>1</v>
      </c>
    </row>
    <row r="2495" spans="2:30" ht="15" customHeight="1" x14ac:dyDescent="0.25">
      <c r="B2495" s="25" t="s">
        <v>9</v>
      </c>
      <c r="C2495" s="25">
        <v>2243</v>
      </c>
      <c r="D2495" s="102">
        <v>17</v>
      </c>
      <c r="E2495" s="25" t="s">
        <v>1111</v>
      </c>
      <c r="F2495" s="25" t="s">
        <v>2565</v>
      </c>
      <c r="G2495" s="25" t="s">
        <v>11</v>
      </c>
      <c r="H2495" s="25" t="s">
        <v>2578</v>
      </c>
      <c r="I2495" s="25">
        <v>1</v>
      </c>
      <c r="J2495" s="25" t="s">
        <v>1145</v>
      </c>
      <c r="K2495" s="48" t="s">
        <v>1487</v>
      </c>
      <c r="M2495" s="48" t="str">
        <f>_xlfn.XLOOKUP(BASE!$A3227,dd_carteira_fundição!A:A,dd_carteira_fundição!G:G,"",0)</f>
        <v/>
      </c>
      <c r="N2495" s="48" t="s">
        <v>1164</v>
      </c>
      <c r="R2495" s="47" t="s">
        <v>1690</v>
      </c>
      <c r="S2495" s="47" t="s">
        <v>176</v>
      </c>
      <c r="T2495" s="47">
        <v>112</v>
      </c>
      <c r="U2495" s="47" t="str">
        <f>IFERROR(INDEX('TAXA DE OCUP. RECUR.'!$F$1:$F$60, MATCH(T2495, 'TAXA DE OCUP. RECUR.'!$E$1:$E$60, 0)),"")</f>
        <v>FURADEIRA RADIAL  HCP - [112]</v>
      </c>
      <c r="V2495" s="53">
        <v>1.9882142176481796</v>
      </c>
      <c r="X2495" s="229">
        <v>46181</v>
      </c>
      <c r="Y2495" s="229">
        <f t="shared" si="279"/>
        <v>46181</v>
      </c>
      <c r="Z2495" s="47">
        <f t="shared" si="274"/>
        <v>24</v>
      </c>
      <c r="AA2495" s="47">
        <f t="shared" si="275"/>
        <v>24</v>
      </c>
      <c r="AB2495" s="47" t="str">
        <f t="shared" si="276"/>
        <v>jun</v>
      </c>
      <c r="AC2495" s="47" t="str">
        <f t="shared" si="277"/>
        <v>2026</v>
      </c>
      <c r="AD2495" s="165">
        <f t="shared" si="273"/>
        <v>1</v>
      </c>
    </row>
    <row r="2496" spans="2:30" ht="15" customHeight="1" x14ac:dyDescent="0.25">
      <c r="B2496" s="25" t="s">
        <v>9</v>
      </c>
      <c r="C2496" s="25">
        <v>2243</v>
      </c>
      <c r="D2496" s="102">
        <v>17</v>
      </c>
      <c r="E2496" s="25" t="s">
        <v>1111</v>
      </c>
      <c r="F2496" s="25" t="s">
        <v>2565</v>
      </c>
      <c r="G2496" s="25" t="s">
        <v>11</v>
      </c>
      <c r="H2496" s="25" t="s">
        <v>2578</v>
      </c>
      <c r="I2496" s="25">
        <v>1</v>
      </c>
      <c r="J2496" s="25" t="s">
        <v>1145</v>
      </c>
      <c r="K2496" s="48" t="s">
        <v>1487</v>
      </c>
      <c r="M2496" s="48" t="str">
        <f>_xlfn.XLOOKUP(BASE!$A3228,dd_carteira_fundição!A:A,dd_carteira_fundição!G:G,"",0)</f>
        <v/>
      </c>
      <c r="N2496" s="48" t="s">
        <v>1164</v>
      </c>
      <c r="R2496" s="47" t="s">
        <v>158</v>
      </c>
      <c r="S2496" s="47" t="s">
        <v>158</v>
      </c>
      <c r="T2496" s="25">
        <v>2</v>
      </c>
      <c r="U2496" s="47" t="str">
        <f>IFERROR(INDEX('TAXA DE OCUP. RECUR.'!$F$1:$F$60, MATCH(T2496, 'TAXA DE OCUP. RECUR.'!$E$1:$E$60, 0)),"")</f>
        <v>EXPEDIÇÃO</v>
      </c>
      <c r="V2496" s="217">
        <v>1</v>
      </c>
      <c r="X2496" s="229">
        <v>46203</v>
      </c>
      <c r="Y2496" s="229">
        <f t="shared" si="279"/>
        <v>46203</v>
      </c>
      <c r="Z2496" s="47">
        <f t="shared" si="274"/>
        <v>27</v>
      </c>
      <c r="AA2496" s="47">
        <f t="shared" si="275"/>
        <v>27</v>
      </c>
      <c r="AB2496" s="47" t="str">
        <f t="shared" si="276"/>
        <v>jun</v>
      </c>
      <c r="AC2496" s="47" t="str">
        <f t="shared" si="277"/>
        <v>2026</v>
      </c>
      <c r="AD2496" s="165">
        <f t="shared" si="273"/>
        <v>1</v>
      </c>
    </row>
    <row r="2497" spans="1:30" ht="15" customHeight="1" x14ac:dyDescent="0.25">
      <c r="A2497" s="102" t="s">
        <v>1101</v>
      </c>
      <c r="B2497" s="25" t="s">
        <v>9</v>
      </c>
      <c r="C2497" s="25">
        <v>2243</v>
      </c>
      <c r="D2497" s="102">
        <v>18</v>
      </c>
      <c r="E2497" s="25" t="s">
        <v>1111</v>
      </c>
      <c r="F2497" s="25" t="s">
        <v>2565</v>
      </c>
      <c r="G2497" s="25" t="s">
        <v>11</v>
      </c>
      <c r="H2497" s="25" t="s">
        <v>2579</v>
      </c>
      <c r="I2497" s="25">
        <v>1</v>
      </c>
      <c r="J2497" s="25" t="s">
        <v>1145</v>
      </c>
      <c r="K2497" s="48" t="s">
        <v>1487</v>
      </c>
      <c r="M2497" s="48" t="str">
        <f>_xlfn.XLOOKUP(BASE!$A3229,dd_carteira_fundição!A:A,dd_carteira_fundição!G:G,"",0)</f>
        <v/>
      </c>
      <c r="N2497" s="48" t="s">
        <v>1164</v>
      </c>
      <c r="R2497" s="47" t="s">
        <v>1687</v>
      </c>
      <c r="S2497" s="47" t="s">
        <v>1156</v>
      </c>
      <c r="T2497" s="25">
        <v>1</v>
      </c>
      <c r="U2497" s="47" t="str">
        <f>IFERROR(INDEX('TAXA DE OCUP. RECUR.'!$F$1:$F$60, MATCH(T2497, 'TAXA DE OCUP. RECUR.'!$E$1:$E$60, 0)),"")</f>
        <v>FUNDIÇÃO MORENO</v>
      </c>
      <c r="V2497" s="217">
        <v>1</v>
      </c>
      <c r="X2497" s="229">
        <v>46023</v>
      </c>
      <c r="Y2497" s="229">
        <v>46175</v>
      </c>
      <c r="Z2497" s="47">
        <f t="shared" si="274"/>
        <v>1</v>
      </c>
      <c r="AA2497" s="47">
        <f t="shared" si="275"/>
        <v>23</v>
      </c>
      <c r="AB2497" s="47" t="str">
        <f t="shared" si="276"/>
        <v>jan</v>
      </c>
      <c r="AC2497" s="47" t="str">
        <f t="shared" si="277"/>
        <v>2026</v>
      </c>
      <c r="AD2497" s="165">
        <f t="shared" si="273"/>
        <v>1</v>
      </c>
    </row>
    <row r="2498" spans="1:30" ht="15" customHeight="1" x14ac:dyDescent="0.25">
      <c r="A2498" s="102" t="s">
        <v>1101</v>
      </c>
      <c r="B2498" s="25" t="s">
        <v>9</v>
      </c>
      <c r="C2498" s="25">
        <v>2243</v>
      </c>
      <c r="D2498" s="102">
        <v>18</v>
      </c>
      <c r="E2498" s="25" t="s">
        <v>1111</v>
      </c>
      <c r="F2498" s="25" t="s">
        <v>2565</v>
      </c>
      <c r="G2498" s="25" t="s">
        <v>11</v>
      </c>
      <c r="H2498" s="25" t="s">
        <v>2579</v>
      </c>
      <c r="I2498" s="25">
        <v>1</v>
      </c>
      <c r="J2498" s="25" t="s">
        <v>1145</v>
      </c>
      <c r="K2498" s="48" t="s">
        <v>1487</v>
      </c>
      <c r="M2498" s="48" t="str">
        <f>_xlfn.XLOOKUP(BASE!$A3230,dd_carteira_fundição!A:A,dd_carteira_fundição!G:G,"",0)</f>
        <v/>
      </c>
      <c r="N2498" s="48" t="s">
        <v>1164</v>
      </c>
      <c r="R2498" s="47" t="s">
        <v>1690</v>
      </c>
      <c r="S2498" s="47" t="s">
        <v>1207</v>
      </c>
      <c r="T2498" s="47">
        <v>106</v>
      </c>
      <c r="U2498" s="47" t="str">
        <f>IFERROR(INDEX('TAXA DE OCUP. RECUR.'!$F$1:$F$60, MATCH(T2498, 'TAXA DE OCUP. RECUR.'!$E$1:$E$60, 0)),"")</f>
        <v>PLAINA DE MESA POREBA - [106]</v>
      </c>
      <c r="V2498" s="53">
        <v>3.42</v>
      </c>
      <c r="X2498" s="229">
        <v>46175</v>
      </c>
      <c r="Y2498" s="229">
        <v>46175</v>
      </c>
      <c r="Z2498" s="47">
        <f t="shared" si="274"/>
        <v>23</v>
      </c>
      <c r="AA2498" s="47">
        <f t="shared" si="275"/>
        <v>23</v>
      </c>
      <c r="AB2498" s="47" t="str">
        <f t="shared" si="276"/>
        <v>jun</v>
      </c>
      <c r="AC2498" s="47" t="str">
        <f t="shared" si="277"/>
        <v>2026</v>
      </c>
      <c r="AD2498" s="165">
        <f t="shared" ref="AD2498:AD2561" si="280">IF(Y2498&lt;&gt;"",1,"")</f>
        <v>1</v>
      </c>
    </row>
    <row r="2499" spans="1:30" ht="15" customHeight="1" x14ac:dyDescent="0.25">
      <c r="A2499" s="102" t="s">
        <v>1101</v>
      </c>
      <c r="B2499" s="25" t="s">
        <v>9</v>
      </c>
      <c r="C2499" s="25">
        <v>2243</v>
      </c>
      <c r="D2499" s="102">
        <v>18</v>
      </c>
      <c r="E2499" s="25" t="s">
        <v>1111</v>
      </c>
      <c r="F2499" s="25" t="s">
        <v>2565</v>
      </c>
      <c r="G2499" s="25" t="s">
        <v>11</v>
      </c>
      <c r="H2499" s="25" t="s">
        <v>2579</v>
      </c>
      <c r="I2499" s="25">
        <v>1</v>
      </c>
      <c r="J2499" s="25" t="s">
        <v>1145</v>
      </c>
      <c r="K2499" s="48" t="s">
        <v>1487</v>
      </c>
      <c r="M2499" s="48" t="str">
        <f>_xlfn.XLOOKUP(BASE!$A3231,dd_carteira_fundição!A:A,dd_carteira_fundição!G:G,"",0)</f>
        <v/>
      </c>
      <c r="N2499" s="48" t="s">
        <v>1164</v>
      </c>
      <c r="R2499" s="47" t="s">
        <v>1690</v>
      </c>
      <c r="S2499" s="47" t="s">
        <v>175</v>
      </c>
      <c r="T2499" s="47">
        <v>151</v>
      </c>
      <c r="U2499" s="47" t="str">
        <f>IFERROR(INDEX('TAXA DE OCUP. RECUR.'!$F$1:$F$60, MATCH(T2499, 'TAXA DE OCUP. RECUR.'!$E$1:$E$60, 0)),"")</f>
        <v>MANDRILH. FISHER MILL - [151]</v>
      </c>
      <c r="V2499" s="53">
        <v>1.5545454545454545</v>
      </c>
      <c r="X2499" s="229">
        <v>46175</v>
      </c>
      <c r="Y2499" s="229">
        <v>46175</v>
      </c>
      <c r="Z2499" s="47">
        <f t="shared" ref="Z2499:Z2562" si="281">IFERROR(WEEKNUM(X2499,11),"")</f>
        <v>23</v>
      </c>
      <c r="AA2499" s="47">
        <f t="shared" ref="AA2499:AA2562" si="282">IF(Y2499&lt;&gt;"",WEEKNUM(Y2499,11),"")</f>
        <v>23</v>
      </c>
      <c r="AB2499" s="47" t="str">
        <f t="shared" si="276"/>
        <v>jun</v>
      </c>
      <c r="AC2499" s="47" t="str">
        <f t="shared" si="277"/>
        <v>2026</v>
      </c>
      <c r="AD2499" s="165">
        <f t="shared" si="280"/>
        <v>1</v>
      </c>
    </row>
    <row r="2500" spans="1:30" ht="15" customHeight="1" x14ac:dyDescent="0.25">
      <c r="A2500" s="102" t="s">
        <v>1101</v>
      </c>
      <c r="B2500" s="25" t="s">
        <v>9</v>
      </c>
      <c r="C2500" s="25">
        <v>2243</v>
      </c>
      <c r="D2500" s="102">
        <v>18</v>
      </c>
      <c r="E2500" s="25" t="s">
        <v>1111</v>
      </c>
      <c r="F2500" s="25" t="s">
        <v>2565</v>
      </c>
      <c r="G2500" s="25" t="s">
        <v>11</v>
      </c>
      <c r="H2500" s="25" t="s">
        <v>2579</v>
      </c>
      <c r="I2500" s="25">
        <v>1</v>
      </c>
      <c r="J2500" s="25" t="s">
        <v>1145</v>
      </c>
      <c r="K2500" s="48" t="s">
        <v>1487</v>
      </c>
      <c r="M2500" s="48" t="str">
        <f>_xlfn.XLOOKUP(BASE!$A3232,dd_carteira_fundição!A:A,dd_carteira_fundição!G:G,"",0)</f>
        <v/>
      </c>
      <c r="N2500" s="48" t="s">
        <v>1164</v>
      </c>
      <c r="R2500" s="47" t="s">
        <v>1690</v>
      </c>
      <c r="S2500" s="47" t="s">
        <v>1208</v>
      </c>
      <c r="T2500" s="47">
        <v>560</v>
      </c>
      <c r="U2500" s="47" t="str">
        <f>IFERROR(INDEX('TAXA DE OCUP. RECUR.'!$F$1:$F$60, MATCH(T2500, 'TAXA DE OCUP. RECUR.'!$E$1:$E$60, 0)),"")</f>
        <v>FRESA DROPP HEINN - [560]</v>
      </c>
      <c r="V2500" s="53">
        <v>4.8600000000000003</v>
      </c>
      <c r="X2500" s="229">
        <v>46181</v>
      </c>
      <c r="Y2500" s="229">
        <v>46175</v>
      </c>
      <c r="Z2500" s="47">
        <f t="shared" si="281"/>
        <v>24</v>
      </c>
      <c r="AA2500" s="47">
        <f t="shared" si="282"/>
        <v>23</v>
      </c>
      <c r="AB2500" s="47" t="str">
        <f t="shared" si="276"/>
        <v>jun</v>
      </c>
      <c r="AC2500" s="47" t="str">
        <f t="shared" si="277"/>
        <v>2026</v>
      </c>
      <c r="AD2500" s="165">
        <f t="shared" si="280"/>
        <v>1</v>
      </c>
    </row>
    <row r="2501" spans="1:30" ht="15" customHeight="1" x14ac:dyDescent="0.25">
      <c r="A2501" s="102" t="s">
        <v>1101</v>
      </c>
      <c r="B2501" s="25" t="s">
        <v>9</v>
      </c>
      <c r="C2501" s="25">
        <v>2243</v>
      </c>
      <c r="D2501" s="102">
        <v>18</v>
      </c>
      <c r="E2501" s="25" t="s">
        <v>1111</v>
      </c>
      <c r="F2501" s="25" t="s">
        <v>2565</v>
      </c>
      <c r="G2501" s="25" t="s">
        <v>11</v>
      </c>
      <c r="H2501" s="25" t="s">
        <v>2579</v>
      </c>
      <c r="I2501" s="25">
        <v>1</v>
      </c>
      <c r="J2501" s="25" t="s">
        <v>1145</v>
      </c>
      <c r="K2501" s="48" t="s">
        <v>1487</v>
      </c>
      <c r="M2501" s="48" t="str">
        <f>_xlfn.XLOOKUP(BASE!$A3233,dd_carteira_fundição!A:A,dd_carteira_fundição!G:G,"",0)</f>
        <v/>
      </c>
      <c r="N2501" s="48" t="s">
        <v>1164</v>
      </c>
      <c r="R2501" s="47" t="s">
        <v>1690</v>
      </c>
      <c r="S2501" s="47" t="s">
        <v>176</v>
      </c>
      <c r="T2501" s="47">
        <v>112</v>
      </c>
      <c r="U2501" s="47" t="str">
        <f>IFERROR(INDEX('TAXA DE OCUP. RECUR.'!$F$1:$F$60, MATCH(T2501, 'TAXA DE OCUP. RECUR.'!$E$1:$E$60, 0)),"")</f>
        <v>FURADEIRA RADIAL  HCP - [112]</v>
      </c>
      <c r="V2501" s="53">
        <v>1.9882142176481796</v>
      </c>
      <c r="X2501" s="229">
        <v>46181</v>
      </c>
      <c r="Y2501" s="229">
        <v>46175</v>
      </c>
      <c r="Z2501" s="47">
        <f t="shared" si="281"/>
        <v>24</v>
      </c>
      <c r="AA2501" s="47">
        <f t="shared" si="282"/>
        <v>23</v>
      </c>
      <c r="AB2501" s="47" t="str">
        <f t="shared" si="276"/>
        <v>jun</v>
      </c>
      <c r="AC2501" s="47" t="str">
        <f t="shared" si="277"/>
        <v>2026</v>
      </c>
      <c r="AD2501" s="165">
        <f t="shared" si="280"/>
        <v>1</v>
      </c>
    </row>
    <row r="2502" spans="1:30" ht="15" customHeight="1" x14ac:dyDescent="0.25">
      <c r="A2502" s="102" t="s">
        <v>1101</v>
      </c>
      <c r="B2502" s="25" t="s">
        <v>9</v>
      </c>
      <c r="C2502" s="25">
        <v>2243</v>
      </c>
      <c r="D2502" s="102">
        <v>18</v>
      </c>
      <c r="E2502" s="25" t="s">
        <v>1111</v>
      </c>
      <c r="F2502" s="25" t="s">
        <v>2565</v>
      </c>
      <c r="G2502" s="25" t="s">
        <v>11</v>
      </c>
      <c r="H2502" s="25" t="s">
        <v>2579</v>
      </c>
      <c r="I2502" s="25">
        <v>1</v>
      </c>
      <c r="J2502" s="25" t="s">
        <v>1145</v>
      </c>
      <c r="K2502" s="48" t="s">
        <v>1487</v>
      </c>
      <c r="M2502" s="48" t="str">
        <f>_xlfn.XLOOKUP(BASE!$A3234,dd_carteira_fundição!A:A,dd_carteira_fundição!G:G,"",0)</f>
        <v/>
      </c>
      <c r="N2502" s="48" t="s">
        <v>1164</v>
      </c>
      <c r="R2502" s="47" t="s">
        <v>158</v>
      </c>
      <c r="S2502" s="47" t="s">
        <v>158</v>
      </c>
      <c r="T2502" s="25">
        <v>2</v>
      </c>
      <c r="U2502" s="47" t="str">
        <f>IFERROR(INDEX('TAXA DE OCUP. RECUR.'!$F$1:$F$60, MATCH(T2502, 'TAXA DE OCUP. RECUR.'!$E$1:$E$60, 0)),"")</f>
        <v>EXPEDIÇÃO</v>
      </c>
      <c r="V2502" s="217">
        <v>1</v>
      </c>
      <c r="X2502" s="229">
        <v>46203</v>
      </c>
      <c r="Y2502" s="229">
        <v>46175</v>
      </c>
      <c r="Z2502" s="47">
        <f t="shared" si="281"/>
        <v>27</v>
      </c>
      <c r="AA2502" s="47">
        <f t="shared" si="282"/>
        <v>23</v>
      </c>
      <c r="AB2502" s="47" t="str">
        <f t="shared" si="276"/>
        <v>jun</v>
      </c>
      <c r="AC2502" s="47" t="str">
        <f t="shared" si="277"/>
        <v>2026</v>
      </c>
      <c r="AD2502" s="165">
        <f t="shared" si="280"/>
        <v>1</v>
      </c>
    </row>
    <row r="2503" spans="1:30" ht="15" customHeight="1" x14ac:dyDescent="0.25">
      <c r="A2503" s="102" t="s">
        <v>889</v>
      </c>
      <c r="B2503" s="25" t="s">
        <v>9</v>
      </c>
      <c r="C2503" s="25">
        <v>2243</v>
      </c>
      <c r="D2503" s="102">
        <v>19</v>
      </c>
      <c r="E2503" s="25" t="s">
        <v>1111</v>
      </c>
      <c r="F2503" s="25" t="s">
        <v>2565</v>
      </c>
      <c r="G2503" s="25" t="s">
        <v>11</v>
      </c>
      <c r="H2503" s="25" t="s">
        <v>2580</v>
      </c>
      <c r="I2503" s="25">
        <v>1</v>
      </c>
      <c r="J2503" s="25" t="s">
        <v>1145</v>
      </c>
      <c r="K2503" s="48" t="s">
        <v>1487</v>
      </c>
      <c r="M2503" s="48" t="str">
        <f>_xlfn.XLOOKUP(BASE!$A3235,dd_carteira_fundição!A:A,dd_carteira_fundição!G:G,"",0)</f>
        <v/>
      </c>
      <c r="N2503" s="48" t="s">
        <v>1164</v>
      </c>
      <c r="R2503" s="47" t="s">
        <v>1687</v>
      </c>
      <c r="S2503" s="47" t="s">
        <v>1156</v>
      </c>
      <c r="T2503" s="25">
        <v>1</v>
      </c>
      <c r="U2503" s="47" t="str">
        <f>IFERROR(INDEX('TAXA DE OCUP. RECUR.'!$F$1:$F$60, MATCH(T2503, 'TAXA DE OCUP. RECUR.'!$E$1:$E$60, 0)),"")</f>
        <v>FUNDIÇÃO MORENO</v>
      </c>
      <c r="V2503" s="217">
        <v>1</v>
      </c>
      <c r="X2503" s="229">
        <v>46023</v>
      </c>
      <c r="Y2503" s="229">
        <f t="shared" ref="Y2503:Y2514" si="283">X2503</f>
        <v>46023</v>
      </c>
      <c r="Z2503" s="47">
        <f t="shared" si="281"/>
        <v>1</v>
      </c>
      <c r="AA2503" s="47">
        <f t="shared" si="282"/>
        <v>1</v>
      </c>
      <c r="AB2503" s="47" t="str">
        <f t="shared" si="276"/>
        <v>jan</v>
      </c>
      <c r="AC2503" s="47" t="str">
        <f t="shared" si="277"/>
        <v>2026</v>
      </c>
      <c r="AD2503" s="165">
        <f t="shared" si="280"/>
        <v>1</v>
      </c>
    </row>
    <row r="2504" spans="1:30" ht="15" customHeight="1" x14ac:dyDescent="0.25">
      <c r="A2504" s="102" t="s">
        <v>889</v>
      </c>
      <c r="B2504" s="25" t="s">
        <v>9</v>
      </c>
      <c r="C2504" s="25">
        <v>2243</v>
      </c>
      <c r="D2504" s="102">
        <v>19</v>
      </c>
      <c r="E2504" s="25" t="s">
        <v>1111</v>
      </c>
      <c r="F2504" s="25" t="s">
        <v>2565</v>
      </c>
      <c r="G2504" s="25" t="s">
        <v>11</v>
      </c>
      <c r="H2504" s="25" t="s">
        <v>2580</v>
      </c>
      <c r="I2504" s="25">
        <v>1</v>
      </c>
      <c r="J2504" s="25" t="s">
        <v>1145</v>
      </c>
      <c r="K2504" s="48" t="s">
        <v>1487</v>
      </c>
      <c r="M2504" s="48" t="str">
        <f>_xlfn.XLOOKUP(BASE!$A3236,dd_carteira_fundição!A:A,dd_carteira_fundição!G:G,"",0)</f>
        <v/>
      </c>
      <c r="N2504" s="48" t="s">
        <v>1164</v>
      </c>
      <c r="R2504" s="47" t="s">
        <v>1690</v>
      </c>
      <c r="S2504" s="47" t="s">
        <v>1207</v>
      </c>
      <c r="T2504" s="47">
        <v>106</v>
      </c>
      <c r="U2504" s="47" t="str">
        <f>IFERROR(INDEX('TAXA DE OCUP. RECUR.'!$F$1:$F$60, MATCH(T2504, 'TAXA DE OCUP. RECUR.'!$E$1:$E$60, 0)),"")</f>
        <v>PLAINA DE MESA POREBA - [106]</v>
      </c>
      <c r="V2504" s="53">
        <v>3.42</v>
      </c>
      <c r="X2504" s="229">
        <v>46181</v>
      </c>
      <c r="Y2504" s="229">
        <f t="shared" si="283"/>
        <v>46181</v>
      </c>
      <c r="Z2504" s="47">
        <f t="shared" si="281"/>
        <v>24</v>
      </c>
      <c r="AA2504" s="47">
        <f t="shared" si="282"/>
        <v>24</v>
      </c>
      <c r="AB2504" s="47" t="str">
        <f t="shared" si="276"/>
        <v>jun</v>
      </c>
      <c r="AC2504" s="47" t="str">
        <f t="shared" si="277"/>
        <v>2026</v>
      </c>
      <c r="AD2504" s="165">
        <f t="shared" si="280"/>
        <v>1</v>
      </c>
    </row>
    <row r="2505" spans="1:30" ht="15" customHeight="1" x14ac:dyDescent="0.25">
      <c r="A2505" s="102" t="s">
        <v>889</v>
      </c>
      <c r="B2505" s="25" t="s">
        <v>9</v>
      </c>
      <c r="C2505" s="25">
        <v>2243</v>
      </c>
      <c r="D2505" s="102">
        <v>19</v>
      </c>
      <c r="E2505" s="25" t="s">
        <v>1111</v>
      </c>
      <c r="F2505" s="25" t="s">
        <v>2565</v>
      </c>
      <c r="G2505" s="25" t="s">
        <v>11</v>
      </c>
      <c r="H2505" s="25" t="s">
        <v>2580</v>
      </c>
      <c r="I2505" s="25">
        <v>1</v>
      </c>
      <c r="J2505" s="25" t="s">
        <v>1145</v>
      </c>
      <c r="K2505" s="48" t="s">
        <v>1487</v>
      </c>
      <c r="M2505" s="48" t="str">
        <f>_xlfn.XLOOKUP(BASE!$A3237,dd_carteira_fundição!A:A,dd_carteira_fundição!G:G,"",0)</f>
        <v/>
      </c>
      <c r="N2505" s="48" t="s">
        <v>1164</v>
      </c>
      <c r="R2505" s="47" t="s">
        <v>1690</v>
      </c>
      <c r="S2505" s="47" t="s">
        <v>175</v>
      </c>
      <c r="T2505" s="47">
        <v>151</v>
      </c>
      <c r="U2505" s="47" t="str">
        <f>IFERROR(INDEX('TAXA DE OCUP. RECUR.'!$F$1:$F$60, MATCH(T2505, 'TAXA DE OCUP. RECUR.'!$E$1:$E$60, 0)),"")</f>
        <v>MANDRILH. FISHER MILL - [151]</v>
      </c>
      <c r="V2505" s="53">
        <v>1.5545454545454545</v>
      </c>
      <c r="X2505" s="229">
        <v>46181</v>
      </c>
      <c r="Y2505" s="229">
        <f t="shared" si="283"/>
        <v>46181</v>
      </c>
      <c r="Z2505" s="47">
        <f t="shared" si="281"/>
        <v>24</v>
      </c>
      <c r="AA2505" s="47">
        <f t="shared" si="282"/>
        <v>24</v>
      </c>
      <c r="AB2505" s="47" t="str">
        <f t="shared" si="276"/>
        <v>jun</v>
      </c>
      <c r="AC2505" s="47" t="str">
        <f t="shared" si="277"/>
        <v>2026</v>
      </c>
      <c r="AD2505" s="165">
        <f t="shared" si="280"/>
        <v>1</v>
      </c>
    </row>
    <row r="2506" spans="1:30" ht="15" customHeight="1" x14ac:dyDescent="0.25">
      <c r="A2506" s="102" t="s">
        <v>889</v>
      </c>
      <c r="B2506" s="25" t="s">
        <v>9</v>
      </c>
      <c r="C2506" s="25">
        <v>2243</v>
      </c>
      <c r="D2506" s="102">
        <v>19</v>
      </c>
      <c r="E2506" s="25" t="s">
        <v>1111</v>
      </c>
      <c r="F2506" s="25" t="s">
        <v>2565</v>
      </c>
      <c r="G2506" s="25" t="s">
        <v>11</v>
      </c>
      <c r="H2506" s="25" t="s">
        <v>2580</v>
      </c>
      <c r="I2506" s="25">
        <v>1</v>
      </c>
      <c r="J2506" s="25" t="s">
        <v>1145</v>
      </c>
      <c r="K2506" s="48" t="s">
        <v>1487</v>
      </c>
      <c r="M2506" s="48" t="str">
        <f>_xlfn.XLOOKUP(BASE!$A3238,dd_carteira_fundição!A:A,dd_carteira_fundição!G:G,"",0)</f>
        <v/>
      </c>
      <c r="N2506" s="48" t="s">
        <v>1164</v>
      </c>
      <c r="R2506" s="47" t="s">
        <v>1690</v>
      </c>
      <c r="S2506" s="47" t="s">
        <v>1208</v>
      </c>
      <c r="T2506" s="47">
        <v>560</v>
      </c>
      <c r="U2506" s="47" t="str">
        <f>IFERROR(INDEX('TAXA DE OCUP. RECUR.'!$F$1:$F$60, MATCH(T2506, 'TAXA DE OCUP. RECUR.'!$E$1:$E$60, 0)),"")</f>
        <v>FRESA DROPP HEINN - [560]</v>
      </c>
      <c r="V2506" s="53">
        <v>4.8600000000000003</v>
      </c>
      <c r="X2506" s="229">
        <v>46181</v>
      </c>
      <c r="Y2506" s="229">
        <f t="shared" si="283"/>
        <v>46181</v>
      </c>
      <c r="Z2506" s="47">
        <f t="shared" si="281"/>
        <v>24</v>
      </c>
      <c r="AA2506" s="47">
        <f t="shared" si="282"/>
        <v>24</v>
      </c>
      <c r="AB2506" s="47" t="str">
        <f t="shared" si="276"/>
        <v>jun</v>
      </c>
      <c r="AC2506" s="47" t="str">
        <f t="shared" si="277"/>
        <v>2026</v>
      </c>
      <c r="AD2506" s="165">
        <f t="shared" si="280"/>
        <v>1</v>
      </c>
    </row>
    <row r="2507" spans="1:30" ht="15" customHeight="1" x14ac:dyDescent="0.25">
      <c r="A2507" s="102" t="s">
        <v>889</v>
      </c>
      <c r="B2507" s="25" t="s">
        <v>9</v>
      </c>
      <c r="C2507" s="25">
        <v>2243</v>
      </c>
      <c r="D2507" s="102">
        <v>19</v>
      </c>
      <c r="E2507" s="25" t="s">
        <v>1111</v>
      </c>
      <c r="F2507" s="25" t="s">
        <v>2565</v>
      </c>
      <c r="G2507" s="25" t="s">
        <v>11</v>
      </c>
      <c r="H2507" s="25" t="s">
        <v>2580</v>
      </c>
      <c r="I2507" s="25">
        <v>1</v>
      </c>
      <c r="J2507" s="25" t="s">
        <v>1145</v>
      </c>
      <c r="K2507" s="48" t="s">
        <v>1487</v>
      </c>
      <c r="M2507" s="48" t="str">
        <f>_xlfn.XLOOKUP(BASE!$A3239,dd_carteira_fundição!A:A,dd_carteira_fundição!G:G,"",0)</f>
        <v/>
      </c>
      <c r="N2507" s="48" t="s">
        <v>1164</v>
      </c>
      <c r="R2507" s="47" t="s">
        <v>1690</v>
      </c>
      <c r="S2507" s="47" t="s">
        <v>176</v>
      </c>
      <c r="T2507" s="47">
        <v>112</v>
      </c>
      <c r="U2507" s="47" t="str">
        <f>IFERROR(INDEX('TAXA DE OCUP. RECUR.'!$F$1:$F$60, MATCH(T2507, 'TAXA DE OCUP. RECUR.'!$E$1:$E$60, 0)),"")</f>
        <v>FURADEIRA RADIAL  HCP - [112]</v>
      </c>
      <c r="V2507" s="53">
        <v>1.9882142176481796</v>
      </c>
      <c r="X2507" s="229">
        <v>46181</v>
      </c>
      <c r="Y2507" s="229">
        <f t="shared" si="283"/>
        <v>46181</v>
      </c>
      <c r="Z2507" s="47">
        <f t="shared" si="281"/>
        <v>24</v>
      </c>
      <c r="AA2507" s="47">
        <f t="shared" si="282"/>
        <v>24</v>
      </c>
      <c r="AB2507" s="47" t="str">
        <f t="shared" si="276"/>
        <v>jun</v>
      </c>
      <c r="AC2507" s="47" t="str">
        <f t="shared" si="277"/>
        <v>2026</v>
      </c>
      <c r="AD2507" s="165">
        <f t="shared" si="280"/>
        <v>1</v>
      </c>
    </row>
    <row r="2508" spans="1:30" ht="15" customHeight="1" x14ac:dyDescent="0.25">
      <c r="A2508" s="102" t="s">
        <v>889</v>
      </c>
      <c r="B2508" s="25" t="s">
        <v>9</v>
      </c>
      <c r="C2508" s="25">
        <v>2243</v>
      </c>
      <c r="D2508" s="102">
        <v>19</v>
      </c>
      <c r="E2508" s="25" t="s">
        <v>1111</v>
      </c>
      <c r="F2508" s="25" t="s">
        <v>2565</v>
      </c>
      <c r="G2508" s="25" t="s">
        <v>11</v>
      </c>
      <c r="H2508" s="25" t="s">
        <v>2580</v>
      </c>
      <c r="I2508" s="25">
        <v>1</v>
      </c>
      <c r="J2508" s="25" t="s">
        <v>1145</v>
      </c>
      <c r="K2508" s="48" t="s">
        <v>1487</v>
      </c>
      <c r="M2508" s="48" t="str">
        <f>_xlfn.XLOOKUP(BASE!$A3240,dd_carteira_fundição!A:A,dd_carteira_fundição!G:G,"",0)</f>
        <v/>
      </c>
      <c r="N2508" s="48" t="s">
        <v>1164</v>
      </c>
      <c r="R2508" s="47" t="s">
        <v>158</v>
      </c>
      <c r="S2508" s="47" t="s">
        <v>158</v>
      </c>
      <c r="T2508" s="25">
        <v>2</v>
      </c>
      <c r="U2508" s="47" t="str">
        <f>IFERROR(INDEX('TAXA DE OCUP. RECUR.'!$F$1:$F$60, MATCH(T2508, 'TAXA DE OCUP. RECUR.'!$E$1:$E$60, 0)),"")</f>
        <v>EXPEDIÇÃO</v>
      </c>
      <c r="V2508" s="217">
        <v>1</v>
      </c>
      <c r="X2508" s="229">
        <v>46203</v>
      </c>
      <c r="Y2508" s="229">
        <f t="shared" si="283"/>
        <v>46203</v>
      </c>
      <c r="Z2508" s="47">
        <f t="shared" si="281"/>
        <v>27</v>
      </c>
      <c r="AA2508" s="47">
        <f t="shared" si="282"/>
        <v>27</v>
      </c>
      <c r="AB2508" s="47" t="str">
        <f t="shared" si="276"/>
        <v>jun</v>
      </c>
      <c r="AC2508" s="47" t="str">
        <f t="shared" si="277"/>
        <v>2026</v>
      </c>
      <c r="AD2508" s="165">
        <f t="shared" si="280"/>
        <v>1</v>
      </c>
    </row>
    <row r="2509" spans="1:30" ht="15" customHeight="1" x14ac:dyDescent="0.25">
      <c r="A2509" s="102" t="s">
        <v>887</v>
      </c>
      <c r="B2509" s="25" t="s">
        <v>9</v>
      </c>
      <c r="C2509" s="25">
        <v>2243</v>
      </c>
      <c r="D2509" s="102">
        <v>20</v>
      </c>
      <c r="E2509" s="25" t="s">
        <v>1111</v>
      </c>
      <c r="F2509" s="25" t="s">
        <v>2565</v>
      </c>
      <c r="G2509" s="25" t="s">
        <v>11</v>
      </c>
      <c r="H2509" s="25" t="s">
        <v>2581</v>
      </c>
      <c r="I2509" s="25">
        <v>1</v>
      </c>
      <c r="J2509" s="25" t="s">
        <v>1145</v>
      </c>
      <c r="K2509" s="48" t="s">
        <v>1487</v>
      </c>
      <c r="M2509" s="48" t="str">
        <f>_xlfn.XLOOKUP(BASE!$A3241,dd_carteira_fundição!A:A,dd_carteira_fundição!G:G,"",0)</f>
        <v/>
      </c>
      <c r="N2509" s="48" t="s">
        <v>1164</v>
      </c>
      <c r="R2509" s="47" t="s">
        <v>1687</v>
      </c>
      <c r="S2509" s="47" t="s">
        <v>1156</v>
      </c>
      <c r="T2509" s="25">
        <v>1</v>
      </c>
      <c r="U2509" s="47" t="str">
        <f>IFERROR(INDEX('TAXA DE OCUP. RECUR.'!$F$1:$F$60, MATCH(T2509, 'TAXA DE OCUP. RECUR.'!$E$1:$E$60, 0)),"")</f>
        <v>FUNDIÇÃO MORENO</v>
      </c>
      <c r="V2509" s="217">
        <v>1</v>
      </c>
      <c r="X2509" s="229">
        <v>46023</v>
      </c>
      <c r="Y2509" s="229">
        <f t="shared" si="283"/>
        <v>46023</v>
      </c>
      <c r="Z2509" s="47">
        <f t="shared" si="281"/>
        <v>1</v>
      </c>
      <c r="AA2509" s="47">
        <f t="shared" si="282"/>
        <v>1</v>
      </c>
      <c r="AB2509" s="47" t="str">
        <f t="shared" si="276"/>
        <v>jan</v>
      </c>
      <c r="AC2509" s="47" t="str">
        <f t="shared" si="277"/>
        <v>2026</v>
      </c>
      <c r="AD2509" s="165">
        <f t="shared" si="280"/>
        <v>1</v>
      </c>
    </row>
    <row r="2510" spans="1:30" ht="15" customHeight="1" x14ac:dyDescent="0.25">
      <c r="A2510" s="102" t="s">
        <v>887</v>
      </c>
      <c r="B2510" s="25" t="s">
        <v>9</v>
      </c>
      <c r="C2510" s="25">
        <v>2243</v>
      </c>
      <c r="D2510" s="102">
        <v>20</v>
      </c>
      <c r="E2510" s="25" t="s">
        <v>1111</v>
      </c>
      <c r="F2510" s="25" t="s">
        <v>2565</v>
      </c>
      <c r="G2510" s="25" t="s">
        <v>11</v>
      </c>
      <c r="H2510" s="25" t="s">
        <v>2581</v>
      </c>
      <c r="I2510" s="25">
        <v>1</v>
      </c>
      <c r="J2510" s="25" t="s">
        <v>1145</v>
      </c>
      <c r="K2510" s="48" t="s">
        <v>1487</v>
      </c>
      <c r="M2510" s="48" t="str">
        <f>_xlfn.XLOOKUP(BASE!$A3242,dd_carteira_fundição!A:A,dd_carteira_fundição!G:G,"",0)</f>
        <v/>
      </c>
      <c r="N2510" s="48" t="s">
        <v>1164</v>
      </c>
      <c r="R2510" s="47" t="s">
        <v>1690</v>
      </c>
      <c r="S2510" s="47" t="s">
        <v>1207</v>
      </c>
      <c r="T2510" s="47">
        <v>106</v>
      </c>
      <c r="U2510" s="47" t="str">
        <f>IFERROR(INDEX('TAXA DE OCUP. RECUR.'!$F$1:$F$60, MATCH(T2510, 'TAXA DE OCUP. RECUR.'!$E$1:$E$60, 0)),"")</f>
        <v>PLAINA DE MESA POREBA - [106]</v>
      </c>
      <c r="V2510" s="53">
        <v>3.42</v>
      </c>
      <c r="X2510" s="229">
        <v>46181</v>
      </c>
      <c r="Y2510" s="229">
        <f t="shared" si="283"/>
        <v>46181</v>
      </c>
      <c r="Z2510" s="47">
        <f t="shared" si="281"/>
        <v>24</v>
      </c>
      <c r="AA2510" s="47">
        <f t="shared" si="282"/>
        <v>24</v>
      </c>
      <c r="AB2510" s="47" t="str">
        <f t="shared" si="276"/>
        <v>jun</v>
      </c>
      <c r="AC2510" s="47" t="str">
        <f t="shared" si="277"/>
        <v>2026</v>
      </c>
      <c r="AD2510" s="165">
        <f t="shared" si="280"/>
        <v>1</v>
      </c>
    </row>
    <row r="2511" spans="1:30" ht="15" customHeight="1" x14ac:dyDescent="0.25">
      <c r="A2511" s="102" t="s">
        <v>887</v>
      </c>
      <c r="B2511" s="25" t="s">
        <v>9</v>
      </c>
      <c r="C2511" s="25">
        <v>2243</v>
      </c>
      <c r="D2511" s="102">
        <v>20</v>
      </c>
      <c r="E2511" s="25" t="s">
        <v>1111</v>
      </c>
      <c r="F2511" s="25" t="s">
        <v>2565</v>
      </c>
      <c r="G2511" s="25" t="s">
        <v>11</v>
      </c>
      <c r="H2511" s="25" t="s">
        <v>2581</v>
      </c>
      <c r="I2511" s="25">
        <v>1</v>
      </c>
      <c r="J2511" s="25" t="s">
        <v>1145</v>
      </c>
      <c r="K2511" s="48" t="s">
        <v>1487</v>
      </c>
      <c r="M2511" s="48" t="str">
        <f>_xlfn.XLOOKUP(BASE!$A3243,dd_carteira_fundição!A:A,dd_carteira_fundição!G:G,"",0)</f>
        <v/>
      </c>
      <c r="N2511" s="48" t="s">
        <v>1164</v>
      </c>
      <c r="R2511" s="47" t="s">
        <v>1690</v>
      </c>
      <c r="S2511" s="47" t="s">
        <v>175</v>
      </c>
      <c r="T2511" s="47">
        <v>151</v>
      </c>
      <c r="U2511" s="47" t="str">
        <f>IFERROR(INDEX('TAXA DE OCUP. RECUR.'!$F$1:$F$60, MATCH(T2511, 'TAXA DE OCUP. RECUR.'!$E$1:$E$60, 0)),"")</f>
        <v>MANDRILH. FISHER MILL - [151]</v>
      </c>
      <c r="V2511" s="53">
        <v>1.5545454545454545</v>
      </c>
      <c r="X2511" s="229">
        <v>46181</v>
      </c>
      <c r="Y2511" s="229">
        <f t="shared" si="283"/>
        <v>46181</v>
      </c>
      <c r="Z2511" s="47">
        <f t="shared" si="281"/>
        <v>24</v>
      </c>
      <c r="AA2511" s="47">
        <f t="shared" si="282"/>
        <v>24</v>
      </c>
      <c r="AB2511" s="47" t="str">
        <f t="shared" si="276"/>
        <v>jun</v>
      </c>
      <c r="AC2511" s="47" t="str">
        <f t="shared" si="277"/>
        <v>2026</v>
      </c>
      <c r="AD2511" s="165">
        <f t="shared" si="280"/>
        <v>1</v>
      </c>
    </row>
    <row r="2512" spans="1:30" ht="15" customHeight="1" x14ac:dyDescent="0.25">
      <c r="A2512" s="102" t="s">
        <v>887</v>
      </c>
      <c r="B2512" s="25" t="s">
        <v>9</v>
      </c>
      <c r="C2512" s="25">
        <v>2243</v>
      </c>
      <c r="D2512" s="102">
        <v>20</v>
      </c>
      <c r="E2512" s="25" t="s">
        <v>1111</v>
      </c>
      <c r="F2512" s="25" t="s">
        <v>2565</v>
      </c>
      <c r="G2512" s="25" t="s">
        <v>11</v>
      </c>
      <c r="H2512" s="25" t="s">
        <v>2581</v>
      </c>
      <c r="I2512" s="25">
        <v>1</v>
      </c>
      <c r="J2512" s="25" t="s">
        <v>1145</v>
      </c>
      <c r="K2512" s="48" t="s">
        <v>1487</v>
      </c>
      <c r="M2512" s="48" t="str">
        <f>_xlfn.XLOOKUP(BASE!$A3244,dd_carteira_fundição!A:A,dd_carteira_fundição!G:G,"",0)</f>
        <v/>
      </c>
      <c r="N2512" s="48" t="s">
        <v>1164</v>
      </c>
      <c r="R2512" s="47" t="s">
        <v>1690</v>
      </c>
      <c r="S2512" s="47" t="s">
        <v>1208</v>
      </c>
      <c r="T2512" s="47">
        <v>560</v>
      </c>
      <c r="U2512" s="47" t="str">
        <f>IFERROR(INDEX('TAXA DE OCUP. RECUR.'!$F$1:$F$60, MATCH(T2512, 'TAXA DE OCUP. RECUR.'!$E$1:$E$60, 0)),"")</f>
        <v>FRESA DROPP HEINN - [560]</v>
      </c>
      <c r="V2512" s="53">
        <v>4.8600000000000003</v>
      </c>
      <c r="X2512" s="229">
        <v>46181</v>
      </c>
      <c r="Y2512" s="229">
        <f t="shared" si="283"/>
        <v>46181</v>
      </c>
      <c r="Z2512" s="47">
        <f t="shared" si="281"/>
        <v>24</v>
      </c>
      <c r="AA2512" s="47">
        <f t="shared" si="282"/>
        <v>24</v>
      </c>
      <c r="AB2512" s="47" t="str">
        <f t="shared" si="276"/>
        <v>jun</v>
      </c>
      <c r="AC2512" s="47" t="str">
        <f t="shared" si="277"/>
        <v>2026</v>
      </c>
      <c r="AD2512" s="165">
        <f t="shared" si="280"/>
        <v>1</v>
      </c>
    </row>
    <row r="2513" spans="1:30" ht="15" customHeight="1" x14ac:dyDescent="0.25">
      <c r="A2513" s="102" t="s">
        <v>887</v>
      </c>
      <c r="B2513" s="25" t="s">
        <v>9</v>
      </c>
      <c r="C2513" s="25">
        <v>2243</v>
      </c>
      <c r="D2513" s="102">
        <v>20</v>
      </c>
      <c r="E2513" s="25" t="s">
        <v>1111</v>
      </c>
      <c r="F2513" s="25" t="s">
        <v>2565</v>
      </c>
      <c r="G2513" s="25" t="s">
        <v>11</v>
      </c>
      <c r="H2513" s="25" t="s">
        <v>2581</v>
      </c>
      <c r="I2513" s="25">
        <v>1</v>
      </c>
      <c r="J2513" s="25" t="s">
        <v>1145</v>
      </c>
      <c r="K2513" s="48" t="s">
        <v>1487</v>
      </c>
      <c r="M2513" s="48" t="str">
        <f>_xlfn.XLOOKUP(BASE!$A3245,dd_carteira_fundição!A:A,dd_carteira_fundição!G:G,"",0)</f>
        <v/>
      </c>
      <c r="N2513" s="48" t="s">
        <v>1164</v>
      </c>
      <c r="R2513" s="47" t="s">
        <v>1690</v>
      </c>
      <c r="S2513" s="47" t="s">
        <v>176</v>
      </c>
      <c r="T2513" s="47">
        <v>112</v>
      </c>
      <c r="U2513" s="47" t="str">
        <f>IFERROR(INDEX('TAXA DE OCUP. RECUR.'!$F$1:$F$60, MATCH(T2513, 'TAXA DE OCUP. RECUR.'!$E$1:$E$60, 0)),"")</f>
        <v>FURADEIRA RADIAL  HCP - [112]</v>
      </c>
      <c r="V2513" s="53">
        <v>1.9882142176481796</v>
      </c>
      <c r="X2513" s="229">
        <v>46181</v>
      </c>
      <c r="Y2513" s="229">
        <f t="shared" si="283"/>
        <v>46181</v>
      </c>
      <c r="Z2513" s="47">
        <f t="shared" si="281"/>
        <v>24</v>
      </c>
      <c r="AA2513" s="47">
        <f t="shared" si="282"/>
        <v>24</v>
      </c>
      <c r="AB2513" s="47" t="str">
        <f t="shared" si="276"/>
        <v>jun</v>
      </c>
      <c r="AC2513" s="47" t="str">
        <f t="shared" si="277"/>
        <v>2026</v>
      </c>
      <c r="AD2513" s="165">
        <f t="shared" si="280"/>
        <v>1</v>
      </c>
    </row>
    <row r="2514" spans="1:30" ht="15" customHeight="1" x14ac:dyDescent="0.25">
      <c r="A2514" s="102" t="s">
        <v>887</v>
      </c>
      <c r="B2514" s="25" t="s">
        <v>9</v>
      </c>
      <c r="C2514" s="25">
        <v>2243</v>
      </c>
      <c r="D2514" s="102">
        <v>20</v>
      </c>
      <c r="E2514" s="25" t="s">
        <v>1111</v>
      </c>
      <c r="F2514" s="25" t="s">
        <v>2565</v>
      </c>
      <c r="G2514" s="25" t="s">
        <v>11</v>
      </c>
      <c r="H2514" s="25" t="s">
        <v>2581</v>
      </c>
      <c r="I2514" s="25">
        <v>1</v>
      </c>
      <c r="J2514" s="25" t="s">
        <v>1145</v>
      </c>
      <c r="K2514" s="48" t="s">
        <v>1487</v>
      </c>
      <c r="M2514" s="48" t="str">
        <f>_xlfn.XLOOKUP(BASE!$A3246,dd_carteira_fundição!A:A,dd_carteira_fundição!G:G,"",0)</f>
        <v/>
      </c>
      <c r="N2514" s="48" t="s">
        <v>1164</v>
      </c>
      <c r="R2514" s="47" t="s">
        <v>158</v>
      </c>
      <c r="S2514" s="47" t="s">
        <v>158</v>
      </c>
      <c r="T2514" s="25">
        <v>2</v>
      </c>
      <c r="U2514" s="47" t="str">
        <f>IFERROR(INDEX('TAXA DE OCUP. RECUR.'!$F$1:$F$60, MATCH(T2514, 'TAXA DE OCUP. RECUR.'!$E$1:$E$60, 0)),"")</f>
        <v>EXPEDIÇÃO</v>
      </c>
      <c r="V2514" s="217">
        <v>1</v>
      </c>
      <c r="X2514" s="229">
        <v>46203</v>
      </c>
      <c r="Y2514" s="229">
        <f t="shared" si="283"/>
        <v>46203</v>
      </c>
      <c r="Z2514" s="47">
        <f t="shared" si="281"/>
        <v>27</v>
      </c>
      <c r="AA2514" s="47">
        <f t="shared" si="282"/>
        <v>27</v>
      </c>
      <c r="AB2514" s="47" t="str">
        <f t="shared" si="276"/>
        <v>jun</v>
      </c>
      <c r="AC2514" s="47" t="str">
        <f t="shared" si="277"/>
        <v>2026</v>
      </c>
      <c r="AD2514" s="165">
        <f t="shared" si="280"/>
        <v>1</v>
      </c>
    </row>
    <row r="2515" spans="1:30" ht="15" customHeight="1" x14ac:dyDescent="0.25">
      <c r="A2515" s="47" t="s">
        <v>895</v>
      </c>
      <c r="B2515" s="47" t="s">
        <v>9</v>
      </c>
      <c r="C2515" s="47">
        <v>2078</v>
      </c>
      <c r="D2515" s="47">
        <v>1</v>
      </c>
      <c r="E2515" s="47" t="s">
        <v>204</v>
      </c>
      <c r="F2515" s="48" t="s">
        <v>757</v>
      </c>
      <c r="G2515" s="48" t="s">
        <v>11</v>
      </c>
      <c r="H2515" s="48">
        <v>6734</v>
      </c>
      <c r="I2515" s="48">
        <v>1</v>
      </c>
      <c r="J2515" s="48" t="s">
        <v>1144</v>
      </c>
      <c r="K2515" s="48" t="s">
        <v>1487</v>
      </c>
      <c r="L2515" s="47">
        <v>101390</v>
      </c>
      <c r="M2515" s="47">
        <v>1</v>
      </c>
      <c r="N2515" s="47" t="s">
        <v>1155</v>
      </c>
      <c r="O2515" s="133"/>
      <c r="P2515" s="47" t="s">
        <v>1160</v>
      </c>
      <c r="Q2515" s="47">
        <v>134</v>
      </c>
      <c r="R2515" s="47" t="s">
        <v>1687</v>
      </c>
      <c r="S2515" s="48" t="s">
        <v>1156</v>
      </c>
      <c r="T2515" s="164">
        <v>1</v>
      </c>
      <c r="U2515" s="47" t="str">
        <f>IFERROR(INDEX('TAXA DE OCUP. RECUR.'!$F$1:$F$60, MATCH(T2515, 'TAXA DE OCUP. RECUR.'!$E$1:$E$60, 0)),"")</f>
        <v>FUNDIÇÃO MORENO</v>
      </c>
      <c r="V2515" s="165">
        <v>1</v>
      </c>
      <c r="W2515" s="165">
        <v>1</v>
      </c>
      <c r="X2515" s="229">
        <v>45981</v>
      </c>
      <c r="Y2515" s="229">
        <f t="shared" ref="Y2515:Y2578" si="284">X2515</f>
        <v>45981</v>
      </c>
      <c r="Z2515" s="47">
        <f t="shared" si="281"/>
        <v>47</v>
      </c>
      <c r="AA2515" s="47">
        <f t="shared" si="282"/>
        <v>47</v>
      </c>
      <c r="AB2515" s="47" t="str">
        <f t="shared" si="276"/>
        <v>nov</v>
      </c>
      <c r="AC2515" s="47" t="str">
        <f t="shared" si="277"/>
        <v>2025</v>
      </c>
      <c r="AD2515" s="165">
        <f t="shared" si="280"/>
        <v>1</v>
      </c>
    </row>
    <row r="2516" spans="1:30" ht="15" customHeight="1" x14ac:dyDescent="0.25">
      <c r="A2516" s="47" t="s">
        <v>895</v>
      </c>
      <c r="B2516" s="47" t="s">
        <v>9</v>
      </c>
      <c r="C2516" s="47">
        <v>2078</v>
      </c>
      <c r="D2516" s="47">
        <v>1</v>
      </c>
      <c r="E2516" s="47" t="s">
        <v>204</v>
      </c>
      <c r="F2516" s="48" t="s">
        <v>757</v>
      </c>
      <c r="G2516" s="48" t="s">
        <v>11</v>
      </c>
      <c r="H2516" s="48">
        <v>6734</v>
      </c>
      <c r="I2516" s="48">
        <v>1</v>
      </c>
      <c r="J2516" s="48" t="s">
        <v>1144</v>
      </c>
      <c r="K2516" s="48" t="s">
        <v>1487</v>
      </c>
      <c r="L2516" s="47">
        <v>101390</v>
      </c>
      <c r="M2516" s="47">
        <v>1</v>
      </c>
      <c r="N2516" s="47" t="s">
        <v>1155</v>
      </c>
      <c r="O2516" s="133"/>
      <c r="P2516" s="47" t="s">
        <v>1160</v>
      </c>
      <c r="Q2516" s="47">
        <v>134</v>
      </c>
      <c r="R2516" s="47" t="s">
        <v>1690</v>
      </c>
      <c r="S2516" s="47" t="s">
        <v>1201</v>
      </c>
      <c r="T2516" s="164">
        <v>118</v>
      </c>
      <c r="U2516" s="47" t="str">
        <f>IFERROR(INDEX('TAXA DE OCUP. RECUR.'!$F$1:$F$60, MATCH(T2516, 'TAXA DE OCUP. RECUR.'!$E$1:$E$60, 0)),"")</f>
        <v>TORNO HORIZ. ZERBST FICHER TP-4000 - [118]</v>
      </c>
      <c r="V2516" s="165">
        <v>20.25</v>
      </c>
      <c r="W2516" s="165">
        <f>BASE!$V22*0.8</f>
        <v>2.0225454545454542</v>
      </c>
      <c r="X2516" s="229">
        <v>46086</v>
      </c>
      <c r="Y2516" s="229">
        <f t="shared" si="284"/>
        <v>46086</v>
      </c>
      <c r="Z2516" s="47">
        <f t="shared" si="281"/>
        <v>10</v>
      </c>
      <c r="AA2516" s="47">
        <f t="shared" si="282"/>
        <v>10</v>
      </c>
      <c r="AB2516" s="47" t="str">
        <f t="shared" si="276"/>
        <v>mar</v>
      </c>
      <c r="AC2516" s="47" t="str">
        <f t="shared" si="277"/>
        <v>2026</v>
      </c>
      <c r="AD2516" s="165">
        <f t="shared" si="280"/>
        <v>1</v>
      </c>
    </row>
    <row r="2517" spans="1:30" ht="15" customHeight="1" x14ac:dyDescent="0.25">
      <c r="A2517" s="47" t="s">
        <v>895</v>
      </c>
      <c r="B2517" s="47" t="s">
        <v>9</v>
      </c>
      <c r="C2517" s="47">
        <v>2078</v>
      </c>
      <c r="D2517" s="47">
        <v>1</v>
      </c>
      <c r="E2517" s="47" t="s">
        <v>204</v>
      </c>
      <c r="F2517" s="48" t="s">
        <v>757</v>
      </c>
      <c r="G2517" s="48" t="s">
        <v>11</v>
      </c>
      <c r="H2517" s="48">
        <v>6734</v>
      </c>
      <c r="I2517" s="48">
        <v>1</v>
      </c>
      <c r="J2517" s="48" t="s">
        <v>1144</v>
      </c>
      <c r="K2517" s="48" t="s">
        <v>1487</v>
      </c>
      <c r="L2517" s="47">
        <v>101390</v>
      </c>
      <c r="M2517" s="47">
        <v>1</v>
      </c>
      <c r="N2517" s="47" t="s">
        <v>1155</v>
      </c>
      <c r="O2517" s="133"/>
      <c r="P2517" s="47" t="s">
        <v>1160</v>
      </c>
      <c r="Q2517" s="47">
        <v>134</v>
      </c>
      <c r="R2517" s="47" t="s">
        <v>1690</v>
      </c>
      <c r="S2517" s="47" t="s">
        <v>159</v>
      </c>
      <c r="T2517" s="164">
        <v>112</v>
      </c>
      <c r="U2517" s="47" t="str">
        <f>IFERROR(INDEX('TAXA DE OCUP. RECUR.'!$F$1:$F$60, MATCH(T2517, 'TAXA DE OCUP. RECUR.'!$E$1:$E$60, 0)),"")</f>
        <v>FURADEIRA RADIAL  HCP - [112]</v>
      </c>
      <c r="V2517" s="165">
        <v>7.4454545454545444</v>
      </c>
      <c r="W2517" s="165">
        <f>BASE!$V23*0.8</f>
        <v>4.9090909090909092</v>
      </c>
      <c r="X2517" s="229">
        <v>46087</v>
      </c>
      <c r="Y2517" s="229">
        <f t="shared" si="284"/>
        <v>46087</v>
      </c>
      <c r="Z2517" s="47">
        <f t="shared" si="281"/>
        <v>10</v>
      </c>
      <c r="AA2517" s="47">
        <f t="shared" si="282"/>
        <v>10</v>
      </c>
      <c r="AB2517" s="47" t="str">
        <f t="shared" si="276"/>
        <v>mar</v>
      </c>
      <c r="AC2517" s="47" t="str">
        <f t="shared" si="277"/>
        <v>2026</v>
      </c>
      <c r="AD2517" s="165">
        <f t="shared" si="280"/>
        <v>1</v>
      </c>
    </row>
    <row r="2518" spans="1:30" ht="15" customHeight="1" x14ac:dyDescent="0.25">
      <c r="A2518" s="47" t="s">
        <v>895</v>
      </c>
      <c r="B2518" s="47" t="s">
        <v>9</v>
      </c>
      <c r="C2518" s="47">
        <v>2078</v>
      </c>
      <c r="D2518" s="47">
        <v>1</v>
      </c>
      <c r="E2518" s="47" t="s">
        <v>204</v>
      </c>
      <c r="F2518" s="48" t="s">
        <v>757</v>
      </c>
      <c r="G2518" s="48" t="s">
        <v>11</v>
      </c>
      <c r="H2518" s="48">
        <v>6734</v>
      </c>
      <c r="I2518" s="48">
        <v>1</v>
      </c>
      <c r="J2518" s="48" t="s">
        <v>1144</v>
      </c>
      <c r="K2518" s="48" t="s">
        <v>1487</v>
      </c>
      <c r="L2518" s="47">
        <v>101390</v>
      </c>
      <c r="M2518" s="47">
        <v>1</v>
      </c>
      <c r="N2518" s="47" t="s">
        <v>1155</v>
      </c>
      <c r="O2518" s="133"/>
      <c r="P2518" s="47" t="s">
        <v>1160</v>
      </c>
      <c r="Q2518" s="47">
        <v>134</v>
      </c>
      <c r="R2518" s="47" t="s">
        <v>1690</v>
      </c>
      <c r="S2518" s="47" t="s">
        <v>148</v>
      </c>
      <c r="T2518" s="164">
        <v>489</v>
      </c>
      <c r="U2518" s="47" t="str">
        <f>IFERROR(INDEX('TAXA DE OCUP. RECUR.'!$F$1:$F$60, MATCH(T2518, 'TAXA DE OCUP. RECUR.'!$E$1:$E$60, 0)),"")</f>
        <v>BROQUEADORA - [489]</v>
      </c>
      <c r="V2518" s="165">
        <v>10.799999999999999</v>
      </c>
      <c r="W2518" s="165">
        <f>BASE!$V24*0.8</f>
        <v>14.4</v>
      </c>
      <c r="X2518" s="229">
        <v>46121</v>
      </c>
      <c r="Y2518" s="229">
        <f t="shared" si="284"/>
        <v>46121</v>
      </c>
      <c r="Z2518" s="47">
        <f t="shared" si="281"/>
        <v>15</v>
      </c>
      <c r="AA2518" s="47">
        <f t="shared" si="282"/>
        <v>15</v>
      </c>
      <c r="AB2518" s="47" t="str">
        <f t="shared" si="276"/>
        <v>abr</v>
      </c>
      <c r="AC2518" s="47" t="str">
        <f t="shared" si="277"/>
        <v>2026</v>
      </c>
      <c r="AD2518" s="165">
        <f t="shared" si="280"/>
        <v>1</v>
      </c>
    </row>
    <row r="2519" spans="1:30" ht="15" customHeight="1" x14ac:dyDescent="0.25">
      <c r="A2519" s="47" t="s">
        <v>895</v>
      </c>
      <c r="B2519" s="47" t="s">
        <v>9</v>
      </c>
      <c r="C2519" s="47">
        <v>2078</v>
      </c>
      <c r="D2519" s="47">
        <v>1</v>
      </c>
      <c r="E2519" s="47" t="s">
        <v>204</v>
      </c>
      <c r="F2519" s="48" t="s">
        <v>757</v>
      </c>
      <c r="G2519" s="48" t="s">
        <v>11</v>
      </c>
      <c r="H2519" s="48">
        <v>6734</v>
      </c>
      <c r="I2519" s="48">
        <v>1</v>
      </c>
      <c r="J2519" s="48" t="s">
        <v>1144</v>
      </c>
      <c r="K2519" s="48" t="s">
        <v>1487</v>
      </c>
      <c r="L2519" s="47">
        <v>101390</v>
      </c>
      <c r="M2519" s="47">
        <v>1</v>
      </c>
      <c r="N2519" s="47" t="s">
        <v>1155</v>
      </c>
      <c r="O2519" s="133"/>
      <c r="P2519" s="47" t="s">
        <v>1160</v>
      </c>
      <c r="Q2519" s="47">
        <v>134</v>
      </c>
      <c r="R2519" s="47" t="s">
        <v>1689</v>
      </c>
      <c r="S2519" s="47" t="s">
        <v>162</v>
      </c>
      <c r="T2519" s="164">
        <v>194</v>
      </c>
      <c r="U2519" s="47" t="str">
        <f>IFERROR(INDEX('TAXA DE OCUP. RECUR.'!$F$1:$F$60, MATCH(T2519, 'TAXA DE OCUP. RECUR.'!$E$1:$E$60, 0)),"")</f>
        <v>FORNO AQUECIMENTO CAMISAS (DRAGÃOZINHO) - [194]</v>
      </c>
      <c r="V2519" s="165">
        <v>2.0454545454545454</v>
      </c>
      <c r="W2519" s="165">
        <v>2.0499999999999998</v>
      </c>
      <c r="X2519" s="229">
        <v>46141</v>
      </c>
      <c r="Y2519" s="229">
        <f t="shared" si="284"/>
        <v>46141</v>
      </c>
      <c r="Z2519" s="47">
        <f t="shared" si="281"/>
        <v>18</v>
      </c>
      <c r="AA2519" s="47">
        <f t="shared" si="282"/>
        <v>18</v>
      </c>
      <c r="AB2519" s="47" t="str">
        <f t="shared" si="276"/>
        <v>abr</v>
      </c>
      <c r="AC2519" s="47" t="str">
        <f t="shared" si="277"/>
        <v>2026</v>
      </c>
      <c r="AD2519" s="165">
        <f t="shared" si="280"/>
        <v>1</v>
      </c>
    </row>
    <row r="2520" spans="1:30" ht="15" customHeight="1" x14ac:dyDescent="0.25">
      <c r="A2520" s="47" t="s">
        <v>895</v>
      </c>
      <c r="B2520" s="47" t="s">
        <v>9</v>
      </c>
      <c r="C2520" s="47">
        <v>2078</v>
      </c>
      <c r="D2520" s="47">
        <v>1</v>
      </c>
      <c r="E2520" s="47" t="s">
        <v>204</v>
      </c>
      <c r="F2520" s="48" t="s">
        <v>757</v>
      </c>
      <c r="G2520" s="48" t="s">
        <v>11</v>
      </c>
      <c r="H2520" s="48">
        <v>6734</v>
      </c>
      <c r="I2520" s="48">
        <v>1</v>
      </c>
      <c r="J2520" s="48" t="s">
        <v>1144</v>
      </c>
      <c r="K2520" s="48" t="s">
        <v>1487</v>
      </c>
      <c r="L2520" s="47">
        <v>101390</v>
      </c>
      <c r="M2520" s="47">
        <v>1</v>
      </c>
      <c r="N2520" s="47" t="s">
        <v>1155</v>
      </c>
      <c r="O2520" s="133"/>
      <c r="P2520" s="47" t="s">
        <v>1160</v>
      </c>
      <c r="Q2520" s="47">
        <v>134</v>
      </c>
      <c r="R2520" s="47" t="s">
        <v>158</v>
      </c>
      <c r="S2520" s="47" t="s">
        <v>158</v>
      </c>
      <c r="T2520" s="164">
        <v>2</v>
      </c>
      <c r="U2520" s="47" t="str">
        <f>IFERROR(INDEX('TAXA DE OCUP. RECUR.'!$F$1:$F$60, MATCH(T2520, 'TAXA DE OCUP. RECUR.'!$E$1:$E$60, 0)),"")</f>
        <v>EXPEDIÇÃO</v>
      </c>
      <c r="V2520" s="165">
        <v>1</v>
      </c>
      <c r="W2520" s="165"/>
      <c r="X2520" s="229">
        <v>46142</v>
      </c>
      <c r="Y2520" s="229">
        <f t="shared" si="284"/>
        <v>46142</v>
      </c>
      <c r="Z2520" s="47">
        <f t="shared" si="281"/>
        <v>18</v>
      </c>
      <c r="AA2520" s="47">
        <f t="shared" si="282"/>
        <v>18</v>
      </c>
      <c r="AB2520" s="47" t="str">
        <f t="shared" si="276"/>
        <v>abr</v>
      </c>
      <c r="AC2520" s="47" t="str">
        <f t="shared" si="277"/>
        <v>2026</v>
      </c>
      <c r="AD2520" s="165">
        <f t="shared" si="280"/>
        <v>1</v>
      </c>
    </row>
    <row r="2521" spans="1:30" ht="15" customHeight="1" x14ac:dyDescent="0.25">
      <c r="A2521" s="47" t="s">
        <v>896</v>
      </c>
      <c r="B2521" s="47" t="s">
        <v>9</v>
      </c>
      <c r="C2521" s="47">
        <v>2078</v>
      </c>
      <c r="D2521" s="47">
        <v>2</v>
      </c>
      <c r="E2521" s="47" t="s">
        <v>204</v>
      </c>
      <c r="F2521" s="48" t="s">
        <v>758</v>
      </c>
      <c r="G2521" s="48" t="s">
        <v>11</v>
      </c>
      <c r="H2521" s="48">
        <v>6735</v>
      </c>
      <c r="I2521" s="48">
        <v>1</v>
      </c>
      <c r="J2521" s="48" t="s">
        <v>1144</v>
      </c>
      <c r="K2521" s="48" t="s">
        <v>1487</v>
      </c>
      <c r="L2521" s="47">
        <v>101391</v>
      </c>
      <c r="M2521" s="47">
        <v>1</v>
      </c>
      <c r="N2521" s="47" t="s">
        <v>1155</v>
      </c>
      <c r="O2521" s="133"/>
      <c r="P2521" s="47" t="s">
        <v>1160</v>
      </c>
      <c r="Q2521" s="47">
        <v>200</v>
      </c>
      <c r="R2521" s="47" t="s">
        <v>1687</v>
      </c>
      <c r="S2521" s="48" t="s">
        <v>1156</v>
      </c>
      <c r="T2521" s="164">
        <v>1</v>
      </c>
      <c r="U2521" s="47" t="str">
        <f>IFERROR(INDEX('TAXA DE OCUP. RECUR.'!$F$1:$F$60, MATCH(T2521, 'TAXA DE OCUP. RECUR.'!$E$1:$E$60, 0)),"")</f>
        <v>FUNDIÇÃO MORENO</v>
      </c>
      <c r="V2521" s="165">
        <v>1</v>
      </c>
      <c r="W2521" s="165">
        <v>1</v>
      </c>
      <c r="X2521" s="229">
        <v>45961</v>
      </c>
      <c r="Y2521" s="229">
        <f t="shared" si="284"/>
        <v>45961</v>
      </c>
      <c r="Z2521" s="47">
        <f t="shared" si="281"/>
        <v>44</v>
      </c>
      <c r="AA2521" s="47">
        <f t="shared" si="282"/>
        <v>44</v>
      </c>
      <c r="AB2521" s="47" t="str">
        <f t="shared" si="276"/>
        <v>out</v>
      </c>
      <c r="AC2521" s="47" t="str">
        <f t="shared" si="277"/>
        <v>2025</v>
      </c>
      <c r="AD2521" s="165">
        <f t="shared" si="280"/>
        <v>1</v>
      </c>
    </row>
    <row r="2522" spans="1:30" ht="15" customHeight="1" x14ac:dyDescent="0.25">
      <c r="A2522" s="47" t="s">
        <v>896</v>
      </c>
      <c r="B2522" s="47" t="s">
        <v>9</v>
      </c>
      <c r="C2522" s="47">
        <v>2078</v>
      </c>
      <c r="D2522" s="47">
        <v>2</v>
      </c>
      <c r="E2522" s="47" t="s">
        <v>204</v>
      </c>
      <c r="F2522" s="48" t="s">
        <v>758</v>
      </c>
      <c r="G2522" s="48" t="s">
        <v>11</v>
      </c>
      <c r="H2522" s="48">
        <v>6735</v>
      </c>
      <c r="I2522" s="48">
        <v>1</v>
      </c>
      <c r="J2522" s="48" t="s">
        <v>1144</v>
      </c>
      <c r="K2522" s="48" t="s">
        <v>1487</v>
      </c>
      <c r="L2522" s="47">
        <v>101391</v>
      </c>
      <c r="M2522" s="47">
        <v>1</v>
      </c>
      <c r="N2522" s="47" t="s">
        <v>1155</v>
      </c>
      <c r="O2522" s="133"/>
      <c r="P2522" s="47" t="s">
        <v>1160</v>
      </c>
      <c r="Q2522" s="47">
        <v>200</v>
      </c>
      <c r="R2522" s="47" t="s">
        <v>1690</v>
      </c>
      <c r="S2522" s="47" t="s">
        <v>1201</v>
      </c>
      <c r="T2522" s="164">
        <v>561</v>
      </c>
      <c r="U2522" s="47" t="str">
        <f>IFERROR(INDEX('TAXA DE OCUP. RECUR.'!$F$1:$F$60, MATCH(T2522, 'TAXA DE OCUP. RECUR.'!$E$1:$E$60, 0)),"")</f>
        <v>TORNO HORIZONTAL NILES - [561]</v>
      </c>
      <c r="V2522" s="165">
        <v>20.25</v>
      </c>
      <c r="W2522" s="165">
        <v>12.3</v>
      </c>
      <c r="X2522" s="229">
        <v>46087</v>
      </c>
      <c r="Y2522" s="229">
        <f t="shared" si="284"/>
        <v>46087</v>
      </c>
      <c r="Z2522" s="47">
        <f t="shared" si="281"/>
        <v>10</v>
      </c>
      <c r="AA2522" s="47">
        <f t="shared" si="282"/>
        <v>10</v>
      </c>
      <c r="AB2522" s="47" t="str">
        <f t="shared" si="276"/>
        <v>mar</v>
      </c>
      <c r="AC2522" s="47" t="str">
        <f t="shared" si="277"/>
        <v>2026</v>
      </c>
      <c r="AD2522" s="165">
        <f t="shared" si="280"/>
        <v>1</v>
      </c>
    </row>
    <row r="2523" spans="1:30" ht="15" customHeight="1" x14ac:dyDescent="0.25">
      <c r="A2523" s="47" t="s">
        <v>896</v>
      </c>
      <c r="B2523" s="47" t="s">
        <v>9</v>
      </c>
      <c r="C2523" s="47">
        <v>2078</v>
      </c>
      <c r="D2523" s="47">
        <v>2</v>
      </c>
      <c r="E2523" s="47" t="s">
        <v>204</v>
      </c>
      <c r="F2523" s="48" t="s">
        <v>758</v>
      </c>
      <c r="G2523" s="48" t="s">
        <v>11</v>
      </c>
      <c r="H2523" s="48">
        <v>6735</v>
      </c>
      <c r="I2523" s="48">
        <v>1</v>
      </c>
      <c r="J2523" s="48" t="s">
        <v>1144</v>
      </c>
      <c r="K2523" s="48" t="s">
        <v>1487</v>
      </c>
      <c r="L2523" s="47">
        <v>101391</v>
      </c>
      <c r="M2523" s="47">
        <v>1</v>
      </c>
      <c r="N2523" s="47" t="s">
        <v>1155</v>
      </c>
      <c r="O2523" s="133"/>
      <c r="P2523" s="47" t="s">
        <v>1160</v>
      </c>
      <c r="Q2523" s="47">
        <v>200</v>
      </c>
      <c r="R2523" s="47" t="s">
        <v>1690</v>
      </c>
      <c r="S2523" s="47" t="s">
        <v>159</v>
      </c>
      <c r="T2523" s="164">
        <v>112</v>
      </c>
      <c r="U2523" s="47" t="str">
        <f>IFERROR(INDEX('TAXA DE OCUP. RECUR.'!$F$1:$F$60, MATCH(T2523, 'TAXA DE OCUP. RECUR.'!$E$1:$E$60, 0)),"")</f>
        <v>FURADEIRA RADIAL  HCP - [112]</v>
      </c>
      <c r="V2523" s="165">
        <v>7.4454545454545444</v>
      </c>
      <c r="W2523" s="165">
        <f>BASE!$V29*0.8</f>
        <v>0.8</v>
      </c>
      <c r="X2523" s="229">
        <v>46087</v>
      </c>
      <c r="Y2523" s="229">
        <f t="shared" si="284"/>
        <v>46087</v>
      </c>
      <c r="Z2523" s="47">
        <f t="shared" si="281"/>
        <v>10</v>
      </c>
      <c r="AA2523" s="47">
        <f t="shared" si="282"/>
        <v>10</v>
      </c>
      <c r="AB2523" s="47" t="str">
        <f t="shared" si="276"/>
        <v>mar</v>
      </c>
      <c r="AC2523" s="47" t="str">
        <f t="shared" si="277"/>
        <v>2026</v>
      </c>
      <c r="AD2523" s="165">
        <f t="shared" si="280"/>
        <v>1</v>
      </c>
    </row>
    <row r="2524" spans="1:30" ht="15" customHeight="1" x14ac:dyDescent="0.25">
      <c r="A2524" s="47" t="s">
        <v>896</v>
      </c>
      <c r="B2524" s="47" t="s">
        <v>9</v>
      </c>
      <c r="C2524" s="47">
        <v>2078</v>
      </c>
      <c r="D2524" s="47">
        <v>2</v>
      </c>
      <c r="E2524" s="47" t="s">
        <v>204</v>
      </c>
      <c r="F2524" s="48" t="s">
        <v>758</v>
      </c>
      <c r="G2524" s="48" t="s">
        <v>11</v>
      </c>
      <c r="H2524" s="48">
        <v>6735</v>
      </c>
      <c r="I2524" s="48">
        <v>1</v>
      </c>
      <c r="J2524" s="48" t="s">
        <v>1144</v>
      </c>
      <c r="K2524" s="48" t="s">
        <v>1487</v>
      </c>
      <c r="L2524" s="47">
        <v>101391</v>
      </c>
      <c r="M2524" s="47">
        <v>1</v>
      </c>
      <c r="N2524" s="47" t="s">
        <v>1155</v>
      </c>
      <c r="O2524" s="133"/>
      <c r="P2524" s="47" t="s">
        <v>1160</v>
      </c>
      <c r="Q2524" s="47">
        <v>200</v>
      </c>
      <c r="R2524" s="47" t="s">
        <v>1690</v>
      </c>
      <c r="S2524" s="47" t="s">
        <v>148</v>
      </c>
      <c r="T2524" s="164">
        <v>489</v>
      </c>
      <c r="U2524" s="47" t="str">
        <f>IFERROR(INDEX('TAXA DE OCUP. RECUR.'!$F$1:$F$60, MATCH(T2524, 'TAXA DE OCUP. RECUR.'!$E$1:$E$60, 0)),"")</f>
        <v>BROQUEADORA - [489]</v>
      </c>
      <c r="V2524" s="165">
        <v>10.799999999999999</v>
      </c>
      <c r="W2524" s="165">
        <f>BASE!$V30*0.8</f>
        <v>0.8</v>
      </c>
      <c r="X2524" s="229">
        <v>46093</v>
      </c>
      <c r="Y2524" s="229">
        <f t="shared" si="284"/>
        <v>46093</v>
      </c>
      <c r="Z2524" s="47">
        <f t="shared" si="281"/>
        <v>11</v>
      </c>
      <c r="AA2524" s="47">
        <f t="shared" si="282"/>
        <v>11</v>
      </c>
      <c r="AB2524" s="47" t="str">
        <f t="shared" si="276"/>
        <v>mar</v>
      </c>
      <c r="AC2524" s="47" t="str">
        <f t="shared" si="277"/>
        <v>2026</v>
      </c>
      <c r="AD2524" s="165">
        <f t="shared" si="280"/>
        <v>1</v>
      </c>
    </row>
    <row r="2525" spans="1:30" ht="15" customHeight="1" x14ac:dyDescent="0.25">
      <c r="A2525" s="47" t="s">
        <v>896</v>
      </c>
      <c r="B2525" s="47" t="s">
        <v>9</v>
      </c>
      <c r="C2525" s="47">
        <v>2078</v>
      </c>
      <c r="D2525" s="47">
        <v>2</v>
      </c>
      <c r="E2525" s="47" t="s">
        <v>204</v>
      </c>
      <c r="F2525" s="48" t="s">
        <v>758</v>
      </c>
      <c r="G2525" s="48" t="s">
        <v>11</v>
      </c>
      <c r="H2525" s="48">
        <v>6735</v>
      </c>
      <c r="I2525" s="48">
        <v>1</v>
      </c>
      <c r="J2525" s="48" t="s">
        <v>1144</v>
      </c>
      <c r="K2525" s="48" t="s">
        <v>1487</v>
      </c>
      <c r="L2525" s="47">
        <v>101391</v>
      </c>
      <c r="M2525" s="47">
        <v>1</v>
      </c>
      <c r="N2525" s="47" t="s">
        <v>1155</v>
      </c>
      <c r="O2525" s="133"/>
      <c r="P2525" s="47" t="s">
        <v>1160</v>
      </c>
      <c r="Q2525" s="47">
        <v>200</v>
      </c>
      <c r="R2525" s="47" t="s">
        <v>1689</v>
      </c>
      <c r="S2525" s="47" t="s">
        <v>162</v>
      </c>
      <c r="T2525" s="164">
        <v>194</v>
      </c>
      <c r="U2525" s="47" t="str">
        <f>IFERROR(INDEX('TAXA DE OCUP. RECUR.'!$F$1:$F$60, MATCH(T2525, 'TAXA DE OCUP. RECUR.'!$E$1:$E$60, 0)),"")</f>
        <v>FORNO AQUECIMENTO CAMISAS (DRAGÃOZINHO) - [194]</v>
      </c>
      <c r="V2525" s="165">
        <v>2.0454545454545454</v>
      </c>
      <c r="W2525" s="165">
        <v>2.0499999999999998</v>
      </c>
      <c r="X2525" s="229">
        <v>46094</v>
      </c>
      <c r="Y2525" s="229">
        <f t="shared" si="284"/>
        <v>46094</v>
      </c>
      <c r="Z2525" s="47">
        <f t="shared" si="281"/>
        <v>11</v>
      </c>
      <c r="AA2525" s="47">
        <f t="shared" si="282"/>
        <v>11</v>
      </c>
      <c r="AB2525" s="47" t="str">
        <f t="shared" si="276"/>
        <v>mar</v>
      </c>
      <c r="AC2525" s="47" t="str">
        <f t="shared" si="277"/>
        <v>2026</v>
      </c>
      <c r="AD2525" s="165">
        <f t="shared" si="280"/>
        <v>1</v>
      </c>
    </row>
    <row r="2526" spans="1:30" ht="15" customHeight="1" x14ac:dyDescent="0.25">
      <c r="A2526" s="47" t="s">
        <v>896</v>
      </c>
      <c r="B2526" s="47" t="s">
        <v>9</v>
      </c>
      <c r="C2526" s="47">
        <v>2078</v>
      </c>
      <c r="D2526" s="47">
        <v>2</v>
      </c>
      <c r="E2526" s="47" t="s">
        <v>204</v>
      </c>
      <c r="F2526" s="48" t="s">
        <v>758</v>
      </c>
      <c r="G2526" s="48" t="s">
        <v>11</v>
      </c>
      <c r="H2526" s="48">
        <v>6735</v>
      </c>
      <c r="I2526" s="48">
        <v>1</v>
      </c>
      <c r="J2526" s="48" t="s">
        <v>1144</v>
      </c>
      <c r="K2526" s="48" t="s">
        <v>1487</v>
      </c>
      <c r="L2526" s="47">
        <v>101391</v>
      </c>
      <c r="M2526" s="47">
        <v>1</v>
      </c>
      <c r="N2526" s="47" t="s">
        <v>1155</v>
      </c>
      <c r="O2526" s="133"/>
      <c r="P2526" s="47" t="s">
        <v>1160</v>
      </c>
      <c r="Q2526" s="47">
        <v>200</v>
      </c>
      <c r="R2526" s="47" t="s">
        <v>158</v>
      </c>
      <c r="S2526" s="47" t="s">
        <v>158</v>
      </c>
      <c r="T2526" s="164">
        <v>2</v>
      </c>
      <c r="U2526" s="47" t="str">
        <f>IFERROR(INDEX('TAXA DE OCUP. RECUR.'!$F$1:$F$60, MATCH(T2526, 'TAXA DE OCUP. RECUR.'!$E$1:$E$60, 0)),"")</f>
        <v>EXPEDIÇÃO</v>
      </c>
      <c r="V2526" s="165">
        <v>1</v>
      </c>
      <c r="W2526" s="165">
        <v>1</v>
      </c>
      <c r="X2526" s="229">
        <v>46086</v>
      </c>
      <c r="Y2526" s="229">
        <f t="shared" si="284"/>
        <v>46086</v>
      </c>
      <c r="Z2526" s="47">
        <f t="shared" si="281"/>
        <v>10</v>
      </c>
      <c r="AA2526" s="47">
        <f t="shared" si="282"/>
        <v>10</v>
      </c>
      <c r="AB2526" s="47" t="str">
        <f t="shared" si="276"/>
        <v>mar</v>
      </c>
      <c r="AC2526" s="47" t="str">
        <f t="shared" si="277"/>
        <v>2026</v>
      </c>
      <c r="AD2526" s="165">
        <f t="shared" si="280"/>
        <v>1</v>
      </c>
    </row>
    <row r="2527" spans="1:30" ht="15" customHeight="1" x14ac:dyDescent="0.25">
      <c r="A2527" s="47" t="s">
        <v>897</v>
      </c>
      <c r="B2527" s="47" t="s">
        <v>9</v>
      </c>
      <c r="C2527" s="47">
        <v>2078</v>
      </c>
      <c r="D2527" s="47">
        <v>3</v>
      </c>
      <c r="E2527" s="47" t="s">
        <v>204</v>
      </c>
      <c r="F2527" s="48" t="s">
        <v>758</v>
      </c>
      <c r="G2527" s="48" t="s">
        <v>11</v>
      </c>
      <c r="H2527" s="48">
        <v>6736</v>
      </c>
      <c r="I2527" s="48">
        <v>1</v>
      </c>
      <c r="J2527" s="48" t="s">
        <v>1144</v>
      </c>
      <c r="K2527" s="48" t="s">
        <v>1487</v>
      </c>
      <c r="L2527" s="47">
        <v>101392</v>
      </c>
      <c r="M2527" s="47">
        <v>1</v>
      </c>
      <c r="N2527" s="47" t="s">
        <v>1155</v>
      </c>
      <c r="O2527" s="133"/>
      <c r="P2527" s="47" t="s">
        <v>1160</v>
      </c>
      <c r="Q2527" s="47">
        <v>199</v>
      </c>
      <c r="R2527" s="47" t="s">
        <v>1687</v>
      </c>
      <c r="S2527" s="48" t="s">
        <v>1156</v>
      </c>
      <c r="T2527" s="164">
        <v>1</v>
      </c>
      <c r="U2527" s="47" t="str">
        <f>IFERROR(INDEX('TAXA DE OCUP. RECUR.'!$F$1:$F$60, MATCH(T2527, 'TAXA DE OCUP. RECUR.'!$E$1:$E$60, 0)),"")</f>
        <v>FUNDIÇÃO MORENO</v>
      </c>
      <c r="V2527" s="165">
        <v>1</v>
      </c>
      <c r="W2527" s="165">
        <v>1</v>
      </c>
      <c r="X2527" s="229">
        <v>45961</v>
      </c>
      <c r="Y2527" s="229">
        <f t="shared" si="284"/>
        <v>45961</v>
      </c>
      <c r="Z2527" s="47">
        <f t="shared" si="281"/>
        <v>44</v>
      </c>
      <c r="AA2527" s="47">
        <f t="shared" si="282"/>
        <v>44</v>
      </c>
      <c r="AB2527" s="47" t="str">
        <f t="shared" si="276"/>
        <v>out</v>
      </c>
      <c r="AC2527" s="47" t="str">
        <f t="shared" si="277"/>
        <v>2025</v>
      </c>
      <c r="AD2527" s="165">
        <f t="shared" si="280"/>
        <v>1</v>
      </c>
    </row>
    <row r="2528" spans="1:30" ht="15" customHeight="1" x14ac:dyDescent="0.25">
      <c r="A2528" s="47" t="s">
        <v>897</v>
      </c>
      <c r="B2528" s="47" t="s">
        <v>9</v>
      </c>
      <c r="C2528" s="47">
        <v>2078</v>
      </c>
      <c r="D2528" s="47">
        <v>3</v>
      </c>
      <c r="E2528" s="47" t="s">
        <v>204</v>
      </c>
      <c r="F2528" s="48" t="s">
        <v>758</v>
      </c>
      <c r="G2528" s="48" t="s">
        <v>11</v>
      </c>
      <c r="H2528" s="48">
        <v>6736</v>
      </c>
      <c r="I2528" s="48">
        <v>1</v>
      </c>
      <c r="J2528" s="48" t="s">
        <v>1144</v>
      </c>
      <c r="K2528" s="48" t="s">
        <v>1487</v>
      </c>
      <c r="L2528" s="47">
        <v>101392</v>
      </c>
      <c r="M2528" s="47">
        <v>1</v>
      </c>
      <c r="N2528" s="47" t="s">
        <v>1155</v>
      </c>
      <c r="O2528" s="133"/>
      <c r="P2528" s="47" t="s">
        <v>1160</v>
      </c>
      <c r="Q2528" s="47">
        <v>199</v>
      </c>
      <c r="R2528" s="47" t="s">
        <v>1690</v>
      </c>
      <c r="S2528" s="47" t="s">
        <v>1201</v>
      </c>
      <c r="T2528" s="164">
        <v>118</v>
      </c>
      <c r="U2528" s="47" t="str">
        <f>IFERROR(INDEX('TAXA DE OCUP. RECUR.'!$F$1:$F$60, MATCH(T2528, 'TAXA DE OCUP. RECUR.'!$E$1:$E$60, 0)),"")</f>
        <v>TORNO HORIZ. ZERBST FICHER TP-4000 - [118]</v>
      </c>
      <c r="V2528" s="165">
        <v>20.25</v>
      </c>
      <c r="W2528" s="165">
        <v>20.81</v>
      </c>
      <c r="X2528" s="229">
        <v>46085</v>
      </c>
      <c r="Y2528" s="229">
        <f t="shared" si="284"/>
        <v>46085</v>
      </c>
      <c r="Z2528" s="47">
        <f t="shared" si="281"/>
        <v>10</v>
      </c>
      <c r="AA2528" s="47">
        <f t="shared" si="282"/>
        <v>10</v>
      </c>
      <c r="AB2528" s="47" t="str">
        <f t="shared" si="276"/>
        <v>mar</v>
      </c>
      <c r="AC2528" s="47" t="str">
        <f t="shared" si="277"/>
        <v>2026</v>
      </c>
      <c r="AD2528" s="165">
        <f t="shared" si="280"/>
        <v>1</v>
      </c>
    </row>
    <row r="2529" spans="1:30" ht="15" customHeight="1" x14ac:dyDescent="0.25">
      <c r="A2529" s="47" t="s">
        <v>897</v>
      </c>
      <c r="B2529" s="47" t="s">
        <v>9</v>
      </c>
      <c r="C2529" s="47">
        <v>2078</v>
      </c>
      <c r="D2529" s="47">
        <v>3</v>
      </c>
      <c r="E2529" s="47" t="s">
        <v>204</v>
      </c>
      <c r="F2529" s="48" t="s">
        <v>758</v>
      </c>
      <c r="G2529" s="48" t="s">
        <v>11</v>
      </c>
      <c r="H2529" s="48">
        <v>6736</v>
      </c>
      <c r="I2529" s="48">
        <v>1</v>
      </c>
      <c r="J2529" s="48" t="s">
        <v>1144</v>
      </c>
      <c r="K2529" s="48" t="s">
        <v>1487</v>
      </c>
      <c r="L2529" s="47">
        <v>101392</v>
      </c>
      <c r="M2529" s="47">
        <v>1</v>
      </c>
      <c r="N2529" s="47" t="s">
        <v>1155</v>
      </c>
      <c r="O2529" s="133"/>
      <c r="P2529" s="47" t="s">
        <v>1160</v>
      </c>
      <c r="Q2529" s="47">
        <v>199</v>
      </c>
      <c r="R2529" s="47" t="s">
        <v>1690</v>
      </c>
      <c r="S2529" s="47" t="s">
        <v>159</v>
      </c>
      <c r="T2529" s="164">
        <v>493</v>
      </c>
      <c r="U2529" s="47" t="str">
        <f>IFERROR(INDEX('TAXA DE OCUP. RECUR.'!$F$1:$F$60, MATCH(T2529, 'TAXA DE OCUP. RECUR.'!$E$1:$E$60, 0)),"")</f>
        <v>MAND. TOS WHN(Q) - [493]</v>
      </c>
      <c r="V2529" s="165">
        <v>7.4454545454545444</v>
      </c>
      <c r="W2529" s="165">
        <v>9</v>
      </c>
      <c r="X2529" s="229">
        <v>46086</v>
      </c>
      <c r="Y2529" s="229">
        <f t="shared" si="284"/>
        <v>46086</v>
      </c>
      <c r="Z2529" s="47">
        <f t="shared" si="281"/>
        <v>10</v>
      </c>
      <c r="AA2529" s="47">
        <f t="shared" si="282"/>
        <v>10</v>
      </c>
      <c r="AB2529" s="47" t="str">
        <f t="shared" ref="AB2529:AB2592" si="285">IFERROR(IF(X2529="","",TEXT(X2529,"MMM")),"")</f>
        <v>mar</v>
      </c>
      <c r="AC2529" s="47" t="str">
        <f t="shared" ref="AC2529:AC2592" si="286">IFERROR(IF(X2529="","",TEXT(X2529,"AAAA")),"")</f>
        <v>2026</v>
      </c>
      <c r="AD2529" s="165">
        <f t="shared" si="280"/>
        <v>1</v>
      </c>
    </row>
    <row r="2530" spans="1:30" ht="15" customHeight="1" x14ac:dyDescent="0.25">
      <c r="A2530" s="47" t="s">
        <v>897</v>
      </c>
      <c r="B2530" s="47" t="s">
        <v>9</v>
      </c>
      <c r="C2530" s="47">
        <v>2078</v>
      </c>
      <c r="D2530" s="47">
        <v>3</v>
      </c>
      <c r="E2530" s="47" t="s">
        <v>204</v>
      </c>
      <c r="F2530" s="48" t="s">
        <v>758</v>
      </c>
      <c r="G2530" s="48" t="s">
        <v>11</v>
      </c>
      <c r="H2530" s="48">
        <v>6736</v>
      </c>
      <c r="I2530" s="48">
        <v>1</v>
      </c>
      <c r="J2530" s="48" t="s">
        <v>1144</v>
      </c>
      <c r="K2530" s="48" t="s">
        <v>1487</v>
      </c>
      <c r="L2530" s="47">
        <v>101392</v>
      </c>
      <c r="M2530" s="47">
        <v>1</v>
      </c>
      <c r="N2530" s="47" t="s">
        <v>1155</v>
      </c>
      <c r="O2530" s="133"/>
      <c r="P2530" s="47" t="s">
        <v>1160</v>
      </c>
      <c r="Q2530" s="47">
        <v>199</v>
      </c>
      <c r="R2530" s="47" t="s">
        <v>1690</v>
      </c>
      <c r="S2530" s="47" t="s">
        <v>148</v>
      </c>
      <c r="T2530" s="164">
        <v>489</v>
      </c>
      <c r="U2530" s="47" t="str">
        <f>IFERROR(INDEX('TAXA DE OCUP. RECUR.'!$F$1:$F$60, MATCH(T2530, 'TAXA DE OCUP. RECUR.'!$E$1:$E$60, 0)),"")</f>
        <v>BROQUEADORA - [489]</v>
      </c>
      <c r="V2530" s="165">
        <v>10.799999999999999</v>
      </c>
      <c r="W2530" s="165">
        <v>10.8</v>
      </c>
      <c r="X2530" s="229">
        <v>46092</v>
      </c>
      <c r="Y2530" s="229">
        <f t="shared" si="284"/>
        <v>46092</v>
      </c>
      <c r="Z2530" s="47">
        <f t="shared" si="281"/>
        <v>11</v>
      </c>
      <c r="AA2530" s="47">
        <f t="shared" si="282"/>
        <v>11</v>
      </c>
      <c r="AB2530" s="47" t="str">
        <f t="shared" si="285"/>
        <v>mar</v>
      </c>
      <c r="AC2530" s="47" t="str">
        <f t="shared" si="286"/>
        <v>2026</v>
      </c>
      <c r="AD2530" s="165">
        <f t="shared" si="280"/>
        <v>1</v>
      </c>
    </row>
    <row r="2531" spans="1:30" ht="15" customHeight="1" x14ac:dyDescent="0.25">
      <c r="A2531" s="47" t="s">
        <v>897</v>
      </c>
      <c r="B2531" s="47" t="s">
        <v>9</v>
      </c>
      <c r="C2531" s="47">
        <v>2078</v>
      </c>
      <c r="D2531" s="47">
        <v>3</v>
      </c>
      <c r="E2531" s="47" t="s">
        <v>204</v>
      </c>
      <c r="F2531" s="48" t="s">
        <v>758</v>
      </c>
      <c r="G2531" s="48" t="s">
        <v>11</v>
      </c>
      <c r="H2531" s="48">
        <v>6736</v>
      </c>
      <c r="I2531" s="48">
        <v>1</v>
      </c>
      <c r="J2531" s="48" t="s">
        <v>1144</v>
      </c>
      <c r="K2531" s="48" t="s">
        <v>1487</v>
      </c>
      <c r="L2531" s="47">
        <v>101392</v>
      </c>
      <c r="M2531" s="47">
        <v>1</v>
      </c>
      <c r="N2531" s="47" t="s">
        <v>1155</v>
      </c>
      <c r="O2531" s="133"/>
      <c r="P2531" s="47" t="s">
        <v>1160</v>
      </c>
      <c r="Q2531" s="47">
        <v>199</v>
      </c>
      <c r="R2531" s="47" t="s">
        <v>1689</v>
      </c>
      <c r="S2531" s="47" t="s">
        <v>162</v>
      </c>
      <c r="T2531" s="164">
        <v>194</v>
      </c>
      <c r="U2531" s="47" t="str">
        <f>IFERROR(INDEX('TAXA DE OCUP. RECUR.'!$F$1:$F$60, MATCH(T2531, 'TAXA DE OCUP. RECUR.'!$E$1:$E$60, 0)),"")</f>
        <v>FORNO AQUECIMENTO CAMISAS (DRAGÃOZINHO) - [194]</v>
      </c>
      <c r="V2531" s="165">
        <v>2.0454545454545454</v>
      </c>
      <c r="W2531" s="165">
        <v>2.0499999999999998</v>
      </c>
      <c r="X2531" s="229">
        <v>46093</v>
      </c>
      <c r="Y2531" s="229">
        <f t="shared" si="284"/>
        <v>46093</v>
      </c>
      <c r="Z2531" s="47">
        <f t="shared" si="281"/>
        <v>11</v>
      </c>
      <c r="AA2531" s="47">
        <f t="shared" si="282"/>
        <v>11</v>
      </c>
      <c r="AB2531" s="47" t="str">
        <f t="shared" si="285"/>
        <v>mar</v>
      </c>
      <c r="AC2531" s="47" t="str">
        <f t="shared" si="286"/>
        <v>2026</v>
      </c>
      <c r="AD2531" s="165">
        <f t="shared" si="280"/>
        <v>1</v>
      </c>
    </row>
    <row r="2532" spans="1:30" ht="15" customHeight="1" x14ac:dyDescent="0.25">
      <c r="A2532" s="47" t="s">
        <v>897</v>
      </c>
      <c r="B2532" s="47" t="s">
        <v>9</v>
      </c>
      <c r="C2532" s="47">
        <v>2078</v>
      </c>
      <c r="D2532" s="47">
        <v>3</v>
      </c>
      <c r="E2532" s="47" t="s">
        <v>204</v>
      </c>
      <c r="F2532" s="48" t="s">
        <v>758</v>
      </c>
      <c r="G2532" s="48" t="s">
        <v>11</v>
      </c>
      <c r="H2532" s="48">
        <v>6736</v>
      </c>
      <c r="I2532" s="48">
        <v>1</v>
      </c>
      <c r="J2532" s="48" t="s">
        <v>1144</v>
      </c>
      <c r="K2532" s="48" t="s">
        <v>1487</v>
      </c>
      <c r="L2532" s="47">
        <v>101392</v>
      </c>
      <c r="M2532" s="47">
        <v>1</v>
      </c>
      <c r="N2532" s="47" t="s">
        <v>1155</v>
      </c>
      <c r="O2532" s="133"/>
      <c r="P2532" s="47" t="s">
        <v>1160</v>
      </c>
      <c r="Q2532" s="47">
        <v>199</v>
      </c>
      <c r="R2532" s="47" t="s">
        <v>158</v>
      </c>
      <c r="S2532" s="47" t="s">
        <v>158</v>
      </c>
      <c r="T2532" s="164">
        <v>2</v>
      </c>
      <c r="U2532" s="47" t="str">
        <f>IFERROR(INDEX('TAXA DE OCUP. RECUR.'!$F$1:$F$60, MATCH(T2532, 'TAXA DE OCUP. RECUR.'!$E$1:$E$60, 0)),"")</f>
        <v>EXPEDIÇÃO</v>
      </c>
      <c r="V2532" s="165">
        <v>1</v>
      </c>
      <c r="W2532" s="165">
        <v>1</v>
      </c>
      <c r="X2532" s="229">
        <v>46086</v>
      </c>
      <c r="Y2532" s="229">
        <f t="shared" si="284"/>
        <v>46086</v>
      </c>
      <c r="Z2532" s="47">
        <f t="shared" si="281"/>
        <v>10</v>
      </c>
      <c r="AA2532" s="47">
        <f t="shared" si="282"/>
        <v>10</v>
      </c>
      <c r="AB2532" s="47" t="str">
        <f t="shared" si="285"/>
        <v>mar</v>
      </c>
      <c r="AC2532" s="47" t="str">
        <f t="shared" si="286"/>
        <v>2026</v>
      </c>
      <c r="AD2532" s="165">
        <f t="shared" si="280"/>
        <v>1</v>
      </c>
    </row>
    <row r="2533" spans="1:30" ht="15" customHeight="1" x14ac:dyDescent="0.25">
      <c r="A2533" s="47" t="s">
        <v>898</v>
      </c>
      <c r="B2533" s="47" t="s">
        <v>9</v>
      </c>
      <c r="C2533" s="47">
        <v>2078</v>
      </c>
      <c r="D2533" s="47">
        <v>4</v>
      </c>
      <c r="E2533" s="47" t="s">
        <v>204</v>
      </c>
      <c r="F2533" s="48" t="s">
        <v>758</v>
      </c>
      <c r="G2533" s="48" t="s">
        <v>11</v>
      </c>
      <c r="H2533" s="48">
        <v>6737</v>
      </c>
      <c r="I2533" s="48">
        <v>1</v>
      </c>
      <c r="J2533" s="48" t="s">
        <v>1144</v>
      </c>
      <c r="K2533" s="48" t="s">
        <v>1487</v>
      </c>
      <c r="L2533" s="47">
        <v>101393</v>
      </c>
      <c r="M2533" s="47">
        <v>1</v>
      </c>
      <c r="N2533" s="47" t="s">
        <v>1155</v>
      </c>
      <c r="O2533" s="133"/>
      <c r="P2533" s="47" t="s">
        <v>1160</v>
      </c>
      <c r="Q2533" s="47">
        <v>173</v>
      </c>
      <c r="R2533" s="47" t="s">
        <v>1687</v>
      </c>
      <c r="S2533" s="48" t="s">
        <v>1156</v>
      </c>
      <c r="T2533" s="164">
        <v>1</v>
      </c>
      <c r="U2533" s="47" t="str">
        <f>IFERROR(INDEX('TAXA DE OCUP. RECUR.'!$F$1:$F$60, MATCH(T2533, 'TAXA DE OCUP. RECUR.'!$E$1:$E$60, 0)),"")</f>
        <v>FUNDIÇÃO MORENO</v>
      </c>
      <c r="V2533" s="165">
        <v>1</v>
      </c>
      <c r="W2533" s="165">
        <v>1</v>
      </c>
      <c r="X2533" s="229">
        <v>45961</v>
      </c>
      <c r="Y2533" s="229">
        <f t="shared" si="284"/>
        <v>45961</v>
      </c>
      <c r="Z2533" s="47">
        <f t="shared" si="281"/>
        <v>44</v>
      </c>
      <c r="AA2533" s="47">
        <f t="shared" si="282"/>
        <v>44</v>
      </c>
      <c r="AB2533" s="47" t="str">
        <f t="shared" si="285"/>
        <v>out</v>
      </c>
      <c r="AC2533" s="47" t="str">
        <f t="shared" si="286"/>
        <v>2025</v>
      </c>
      <c r="AD2533" s="165">
        <f t="shared" si="280"/>
        <v>1</v>
      </c>
    </row>
    <row r="2534" spans="1:30" ht="15" customHeight="1" x14ac:dyDescent="0.25">
      <c r="A2534" s="47" t="s">
        <v>898</v>
      </c>
      <c r="B2534" s="47" t="s">
        <v>9</v>
      </c>
      <c r="C2534" s="47">
        <v>2078</v>
      </c>
      <c r="D2534" s="47">
        <v>4</v>
      </c>
      <c r="E2534" s="47" t="s">
        <v>204</v>
      </c>
      <c r="F2534" s="48" t="s">
        <v>758</v>
      </c>
      <c r="G2534" s="48" t="s">
        <v>11</v>
      </c>
      <c r="H2534" s="48">
        <v>6737</v>
      </c>
      <c r="I2534" s="48">
        <v>1</v>
      </c>
      <c r="J2534" s="48" t="s">
        <v>1144</v>
      </c>
      <c r="K2534" s="48" t="s">
        <v>1487</v>
      </c>
      <c r="L2534" s="47">
        <v>101393</v>
      </c>
      <c r="M2534" s="47">
        <v>1</v>
      </c>
      <c r="N2534" s="47" t="s">
        <v>1155</v>
      </c>
      <c r="O2534" s="133"/>
      <c r="P2534" s="47" t="s">
        <v>1160</v>
      </c>
      <c r="Q2534" s="47">
        <v>173</v>
      </c>
      <c r="R2534" s="47" t="s">
        <v>1690</v>
      </c>
      <c r="S2534" s="47" t="s">
        <v>1201</v>
      </c>
      <c r="T2534" s="164">
        <v>117</v>
      </c>
      <c r="U2534" s="47" t="str">
        <f>IFERROR(INDEX('TAXA DE OCUP. RECUR.'!$F$1:$F$60, MATCH(T2534, 'TAXA DE OCUP. RECUR.'!$E$1:$E$60, 0)),"")</f>
        <v>TORNO HORIZ. ZERBST FICHER TP-3000 - [117]</v>
      </c>
      <c r="V2534" s="165">
        <v>20.25</v>
      </c>
      <c r="W2534" s="165"/>
      <c r="X2534" s="229">
        <v>46131</v>
      </c>
      <c r="Y2534" s="229">
        <f t="shared" si="284"/>
        <v>46131</v>
      </c>
      <c r="Z2534" s="47">
        <f t="shared" si="281"/>
        <v>16</v>
      </c>
      <c r="AA2534" s="47">
        <f t="shared" si="282"/>
        <v>16</v>
      </c>
      <c r="AB2534" s="47" t="str">
        <f t="shared" si="285"/>
        <v>abr</v>
      </c>
      <c r="AC2534" s="47" t="str">
        <f t="shared" si="286"/>
        <v>2026</v>
      </c>
      <c r="AD2534" s="165">
        <f t="shared" si="280"/>
        <v>1</v>
      </c>
    </row>
    <row r="2535" spans="1:30" ht="15" customHeight="1" x14ac:dyDescent="0.25">
      <c r="A2535" s="47" t="s">
        <v>898</v>
      </c>
      <c r="B2535" s="47" t="s">
        <v>9</v>
      </c>
      <c r="C2535" s="47">
        <v>2078</v>
      </c>
      <c r="D2535" s="47">
        <v>4</v>
      </c>
      <c r="E2535" s="47" t="s">
        <v>204</v>
      </c>
      <c r="F2535" s="48" t="s">
        <v>758</v>
      </c>
      <c r="G2535" s="48" t="s">
        <v>11</v>
      </c>
      <c r="H2535" s="48">
        <v>6737</v>
      </c>
      <c r="I2535" s="48">
        <v>1</v>
      </c>
      <c r="J2535" s="48" t="s">
        <v>1144</v>
      </c>
      <c r="K2535" s="48" t="s">
        <v>1487</v>
      </c>
      <c r="L2535" s="47">
        <v>101393</v>
      </c>
      <c r="M2535" s="47">
        <v>1</v>
      </c>
      <c r="N2535" s="47" t="s">
        <v>1155</v>
      </c>
      <c r="O2535" s="133"/>
      <c r="P2535" s="47" t="s">
        <v>1160</v>
      </c>
      <c r="Q2535" s="47">
        <v>173</v>
      </c>
      <c r="R2535" s="47" t="s">
        <v>1690</v>
      </c>
      <c r="S2535" s="47" t="s">
        <v>159</v>
      </c>
      <c r="T2535" s="164">
        <v>112</v>
      </c>
      <c r="U2535" s="47" t="str">
        <f>IFERROR(INDEX('TAXA DE OCUP. RECUR.'!$F$1:$F$60, MATCH(T2535, 'TAXA DE OCUP. RECUR.'!$E$1:$E$60, 0)),"")</f>
        <v>FURADEIRA RADIAL  HCP - [112]</v>
      </c>
      <c r="V2535" s="165">
        <v>7.4454545454545444</v>
      </c>
      <c r="W2535" s="165"/>
      <c r="X2535" s="229">
        <v>46129</v>
      </c>
      <c r="Y2535" s="229">
        <f t="shared" si="284"/>
        <v>46129</v>
      </c>
      <c r="Z2535" s="47">
        <f t="shared" si="281"/>
        <v>16</v>
      </c>
      <c r="AA2535" s="47">
        <f t="shared" si="282"/>
        <v>16</v>
      </c>
      <c r="AB2535" s="47" t="str">
        <f t="shared" si="285"/>
        <v>abr</v>
      </c>
      <c r="AC2535" s="47" t="str">
        <f t="shared" si="286"/>
        <v>2026</v>
      </c>
      <c r="AD2535" s="165">
        <f t="shared" si="280"/>
        <v>1</v>
      </c>
    </row>
    <row r="2536" spans="1:30" ht="15" customHeight="1" x14ac:dyDescent="0.25">
      <c r="A2536" s="47" t="s">
        <v>898</v>
      </c>
      <c r="B2536" s="47" t="s">
        <v>9</v>
      </c>
      <c r="C2536" s="47">
        <v>2078</v>
      </c>
      <c r="D2536" s="47">
        <v>4</v>
      </c>
      <c r="E2536" s="47" t="s">
        <v>204</v>
      </c>
      <c r="F2536" s="48" t="s">
        <v>758</v>
      </c>
      <c r="G2536" s="48" t="s">
        <v>11</v>
      </c>
      <c r="H2536" s="48">
        <v>6737</v>
      </c>
      <c r="I2536" s="48">
        <v>1</v>
      </c>
      <c r="J2536" s="48" t="s">
        <v>1144</v>
      </c>
      <c r="K2536" s="48" t="s">
        <v>1487</v>
      </c>
      <c r="L2536" s="47">
        <v>101393</v>
      </c>
      <c r="M2536" s="47">
        <v>1</v>
      </c>
      <c r="N2536" s="47" t="s">
        <v>1155</v>
      </c>
      <c r="O2536" s="133"/>
      <c r="P2536" s="47" t="s">
        <v>1160</v>
      </c>
      <c r="Q2536" s="47">
        <v>173</v>
      </c>
      <c r="R2536" s="47" t="s">
        <v>1690</v>
      </c>
      <c r="S2536" s="47" t="s">
        <v>148</v>
      </c>
      <c r="T2536" s="164">
        <v>489</v>
      </c>
      <c r="U2536" s="47" t="str">
        <f>IFERROR(INDEX('TAXA DE OCUP. RECUR.'!$F$1:$F$60, MATCH(T2536, 'TAXA DE OCUP. RECUR.'!$E$1:$E$60, 0)),"")</f>
        <v>BROQUEADORA - [489]</v>
      </c>
      <c r="V2536" s="165">
        <v>10.799999999999999</v>
      </c>
      <c r="W2536" s="165"/>
      <c r="X2536" s="229">
        <v>46135</v>
      </c>
      <c r="Y2536" s="229">
        <f t="shared" si="284"/>
        <v>46135</v>
      </c>
      <c r="Z2536" s="47">
        <f t="shared" si="281"/>
        <v>17</v>
      </c>
      <c r="AA2536" s="47">
        <f t="shared" si="282"/>
        <v>17</v>
      </c>
      <c r="AB2536" s="47" t="str">
        <f t="shared" si="285"/>
        <v>abr</v>
      </c>
      <c r="AC2536" s="47" t="str">
        <f t="shared" si="286"/>
        <v>2026</v>
      </c>
      <c r="AD2536" s="165">
        <f t="shared" si="280"/>
        <v>1</v>
      </c>
    </row>
    <row r="2537" spans="1:30" ht="15" customHeight="1" x14ac:dyDescent="0.25">
      <c r="A2537" s="47" t="s">
        <v>898</v>
      </c>
      <c r="B2537" s="47" t="s">
        <v>9</v>
      </c>
      <c r="C2537" s="47">
        <v>2078</v>
      </c>
      <c r="D2537" s="47">
        <v>4</v>
      </c>
      <c r="E2537" s="47" t="s">
        <v>204</v>
      </c>
      <c r="F2537" s="48" t="s">
        <v>758</v>
      </c>
      <c r="G2537" s="48" t="s">
        <v>11</v>
      </c>
      <c r="H2537" s="48">
        <v>6737</v>
      </c>
      <c r="I2537" s="48">
        <v>1</v>
      </c>
      <c r="J2537" s="48" t="s">
        <v>1144</v>
      </c>
      <c r="K2537" s="48" t="s">
        <v>1487</v>
      </c>
      <c r="L2537" s="47">
        <v>101393</v>
      </c>
      <c r="M2537" s="47">
        <v>1</v>
      </c>
      <c r="N2537" s="47" t="s">
        <v>1155</v>
      </c>
      <c r="O2537" s="133"/>
      <c r="P2537" s="47" t="s">
        <v>1160</v>
      </c>
      <c r="Q2537" s="47">
        <v>173</v>
      </c>
      <c r="R2537" s="47" t="s">
        <v>1689</v>
      </c>
      <c r="S2537" s="47" t="s">
        <v>162</v>
      </c>
      <c r="T2537" s="164">
        <v>194</v>
      </c>
      <c r="U2537" s="47" t="str">
        <f>IFERROR(INDEX('TAXA DE OCUP. RECUR.'!$F$1:$F$60, MATCH(T2537, 'TAXA DE OCUP. RECUR.'!$E$1:$E$60, 0)),"")</f>
        <v>FORNO AQUECIMENTO CAMISAS (DRAGÃOZINHO) - [194]</v>
      </c>
      <c r="V2537" s="165">
        <v>2.0454545454545454</v>
      </c>
      <c r="W2537" s="165"/>
      <c r="X2537" s="229">
        <v>46135</v>
      </c>
      <c r="Y2537" s="229">
        <f t="shared" si="284"/>
        <v>46135</v>
      </c>
      <c r="Z2537" s="47">
        <f t="shared" si="281"/>
        <v>17</v>
      </c>
      <c r="AA2537" s="47">
        <f t="shared" si="282"/>
        <v>17</v>
      </c>
      <c r="AB2537" s="47" t="str">
        <f t="shared" si="285"/>
        <v>abr</v>
      </c>
      <c r="AC2537" s="47" t="str">
        <f t="shared" si="286"/>
        <v>2026</v>
      </c>
      <c r="AD2537" s="165">
        <f t="shared" si="280"/>
        <v>1</v>
      </c>
    </row>
    <row r="2538" spans="1:30" ht="15" customHeight="1" x14ac:dyDescent="0.25">
      <c r="A2538" s="47" t="s">
        <v>898</v>
      </c>
      <c r="B2538" s="47" t="s">
        <v>9</v>
      </c>
      <c r="C2538" s="47">
        <v>2078</v>
      </c>
      <c r="D2538" s="47">
        <v>4</v>
      </c>
      <c r="E2538" s="47" t="s">
        <v>204</v>
      </c>
      <c r="F2538" s="48" t="s">
        <v>758</v>
      </c>
      <c r="G2538" s="48" t="s">
        <v>11</v>
      </c>
      <c r="H2538" s="48">
        <v>6737</v>
      </c>
      <c r="I2538" s="48">
        <v>1</v>
      </c>
      <c r="J2538" s="48" t="s">
        <v>1144</v>
      </c>
      <c r="K2538" s="48" t="s">
        <v>1487</v>
      </c>
      <c r="L2538" s="47">
        <v>101393</v>
      </c>
      <c r="M2538" s="47">
        <v>1</v>
      </c>
      <c r="N2538" s="47" t="s">
        <v>1155</v>
      </c>
      <c r="O2538" s="133"/>
      <c r="P2538" s="47" t="s">
        <v>1160</v>
      </c>
      <c r="Q2538" s="47">
        <v>173</v>
      </c>
      <c r="R2538" s="47" t="s">
        <v>158</v>
      </c>
      <c r="S2538" s="47" t="s">
        <v>158</v>
      </c>
      <c r="T2538" s="164">
        <v>2</v>
      </c>
      <c r="U2538" s="47" t="str">
        <f>IFERROR(INDEX('TAXA DE OCUP. RECUR.'!$F$1:$F$60, MATCH(T2538, 'TAXA DE OCUP. RECUR.'!$E$1:$E$60, 0)),"")</f>
        <v>EXPEDIÇÃO</v>
      </c>
      <c r="V2538" s="165">
        <v>1</v>
      </c>
      <c r="W2538" s="165"/>
      <c r="X2538" s="229">
        <v>46142</v>
      </c>
      <c r="Y2538" s="229">
        <f t="shared" si="284"/>
        <v>46142</v>
      </c>
      <c r="Z2538" s="47">
        <f t="shared" si="281"/>
        <v>18</v>
      </c>
      <c r="AA2538" s="47">
        <f t="shared" si="282"/>
        <v>18</v>
      </c>
      <c r="AB2538" s="47" t="str">
        <f t="shared" si="285"/>
        <v>abr</v>
      </c>
      <c r="AC2538" s="47" t="str">
        <f t="shared" si="286"/>
        <v>2026</v>
      </c>
      <c r="AD2538" s="165">
        <f t="shared" si="280"/>
        <v>1</v>
      </c>
    </row>
    <row r="2539" spans="1:30" ht="15" customHeight="1" x14ac:dyDescent="0.25">
      <c r="A2539" s="47" t="s">
        <v>899</v>
      </c>
      <c r="B2539" s="47" t="s">
        <v>9</v>
      </c>
      <c r="C2539" s="47">
        <v>2078</v>
      </c>
      <c r="D2539" s="47">
        <v>5</v>
      </c>
      <c r="E2539" s="47" t="s">
        <v>204</v>
      </c>
      <c r="F2539" s="48" t="s">
        <v>758</v>
      </c>
      <c r="G2539" s="48" t="s">
        <v>11</v>
      </c>
      <c r="H2539" s="48">
        <v>6738</v>
      </c>
      <c r="I2539" s="48">
        <v>1</v>
      </c>
      <c r="J2539" s="48" t="s">
        <v>1144</v>
      </c>
      <c r="K2539" s="48" t="s">
        <v>1487</v>
      </c>
      <c r="L2539" s="47">
        <v>101394</v>
      </c>
      <c r="M2539" s="47">
        <v>1</v>
      </c>
      <c r="N2539" s="47" t="s">
        <v>1155</v>
      </c>
      <c r="O2539" s="133"/>
      <c r="P2539" s="47" t="s">
        <v>1160</v>
      </c>
      <c r="Q2539" s="47" t="s">
        <v>1807</v>
      </c>
      <c r="R2539" s="47" t="s">
        <v>1687</v>
      </c>
      <c r="S2539" s="48" t="s">
        <v>1156</v>
      </c>
      <c r="T2539" s="164">
        <v>1</v>
      </c>
      <c r="U2539" s="47" t="str">
        <f>IFERROR(INDEX('TAXA DE OCUP. RECUR.'!$F$1:$F$60, MATCH(T2539, 'TAXA DE OCUP. RECUR.'!$E$1:$E$60, 0)),"")</f>
        <v>FUNDIÇÃO MORENO</v>
      </c>
      <c r="V2539" s="165">
        <v>1</v>
      </c>
      <c r="W2539" s="165">
        <v>1</v>
      </c>
      <c r="X2539" s="229">
        <v>45961</v>
      </c>
      <c r="Y2539" s="229">
        <f t="shared" si="284"/>
        <v>45961</v>
      </c>
      <c r="Z2539" s="47">
        <f t="shared" si="281"/>
        <v>44</v>
      </c>
      <c r="AA2539" s="47">
        <f t="shared" si="282"/>
        <v>44</v>
      </c>
      <c r="AB2539" s="47" t="str">
        <f t="shared" si="285"/>
        <v>out</v>
      </c>
      <c r="AC2539" s="47" t="str">
        <f t="shared" si="286"/>
        <v>2025</v>
      </c>
      <c r="AD2539" s="165">
        <f t="shared" si="280"/>
        <v>1</v>
      </c>
    </row>
    <row r="2540" spans="1:30" ht="15" customHeight="1" x14ac:dyDescent="0.25">
      <c r="A2540" s="47" t="s">
        <v>899</v>
      </c>
      <c r="B2540" s="47" t="s">
        <v>9</v>
      </c>
      <c r="C2540" s="47">
        <v>2078</v>
      </c>
      <c r="D2540" s="47">
        <v>5</v>
      </c>
      <c r="E2540" s="47" t="s">
        <v>204</v>
      </c>
      <c r="F2540" s="48" t="s">
        <v>758</v>
      </c>
      <c r="G2540" s="48" t="s">
        <v>11</v>
      </c>
      <c r="H2540" s="48">
        <v>6738</v>
      </c>
      <c r="I2540" s="48">
        <v>1</v>
      </c>
      <c r="J2540" s="48" t="s">
        <v>1144</v>
      </c>
      <c r="K2540" s="48" t="s">
        <v>1487</v>
      </c>
      <c r="L2540" s="47">
        <v>101394</v>
      </c>
      <c r="M2540" s="47">
        <v>1</v>
      </c>
      <c r="N2540" s="47" t="s">
        <v>1155</v>
      </c>
      <c r="O2540" s="133"/>
      <c r="P2540" s="47" t="s">
        <v>1160</v>
      </c>
      <c r="Q2540" s="47" t="s">
        <v>1807</v>
      </c>
      <c r="R2540" s="47" t="s">
        <v>1690</v>
      </c>
      <c r="S2540" s="47" t="s">
        <v>1201</v>
      </c>
      <c r="T2540" s="164">
        <v>117</v>
      </c>
      <c r="U2540" s="47" t="str">
        <f>IFERROR(INDEX('TAXA DE OCUP. RECUR.'!$F$1:$F$60, MATCH(T2540, 'TAXA DE OCUP. RECUR.'!$E$1:$E$60, 0)),"")</f>
        <v>TORNO HORIZ. ZERBST FICHER TP-3000 - [117]</v>
      </c>
      <c r="V2540" s="165">
        <v>20.25</v>
      </c>
      <c r="W2540" s="165"/>
      <c r="X2540" s="229">
        <v>46131</v>
      </c>
      <c r="Y2540" s="229">
        <f t="shared" si="284"/>
        <v>46131</v>
      </c>
      <c r="Z2540" s="47">
        <f t="shared" si="281"/>
        <v>16</v>
      </c>
      <c r="AA2540" s="47">
        <f t="shared" si="282"/>
        <v>16</v>
      </c>
      <c r="AB2540" s="47" t="str">
        <f t="shared" si="285"/>
        <v>abr</v>
      </c>
      <c r="AC2540" s="47" t="str">
        <f t="shared" si="286"/>
        <v>2026</v>
      </c>
      <c r="AD2540" s="165">
        <f t="shared" si="280"/>
        <v>1</v>
      </c>
    </row>
    <row r="2541" spans="1:30" ht="15" customHeight="1" x14ac:dyDescent="0.25">
      <c r="A2541" s="47" t="s">
        <v>899</v>
      </c>
      <c r="B2541" s="47" t="s">
        <v>9</v>
      </c>
      <c r="C2541" s="47">
        <v>2078</v>
      </c>
      <c r="D2541" s="47">
        <v>5</v>
      </c>
      <c r="E2541" s="47" t="s">
        <v>204</v>
      </c>
      <c r="F2541" s="48" t="s">
        <v>758</v>
      </c>
      <c r="G2541" s="48" t="s">
        <v>11</v>
      </c>
      <c r="H2541" s="48">
        <v>6738</v>
      </c>
      <c r="I2541" s="48">
        <v>1</v>
      </c>
      <c r="J2541" s="48" t="s">
        <v>1144</v>
      </c>
      <c r="K2541" s="48" t="s">
        <v>1487</v>
      </c>
      <c r="L2541" s="47">
        <v>101394</v>
      </c>
      <c r="M2541" s="47">
        <v>1</v>
      </c>
      <c r="N2541" s="47" t="s">
        <v>1155</v>
      </c>
      <c r="O2541" s="133"/>
      <c r="P2541" s="47" t="s">
        <v>1160</v>
      </c>
      <c r="Q2541" s="47" t="s">
        <v>1807</v>
      </c>
      <c r="R2541" s="47" t="s">
        <v>1690</v>
      </c>
      <c r="S2541" s="47" t="s">
        <v>159</v>
      </c>
      <c r="T2541" s="164">
        <v>493</v>
      </c>
      <c r="U2541" s="47" t="str">
        <f>IFERROR(INDEX('TAXA DE OCUP. RECUR.'!$F$1:$F$60, MATCH(T2541, 'TAXA DE OCUP. RECUR.'!$E$1:$E$60, 0)),"")</f>
        <v>MAND. TOS WHN(Q) - [493]</v>
      </c>
      <c r="V2541" s="165">
        <v>7.4454545454545444</v>
      </c>
      <c r="W2541" s="165"/>
      <c r="X2541" s="229">
        <v>46132</v>
      </c>
      <c r="Y2541" s="229">
        <f t="shared" si="284"/>
        <v>46132</v>
      </c>
      <c r="Z2541" s="47">
        <f t="shared" si="281"/>
        <v>17</v>
      </c>
      <c r="AA2541" s="47">
        <f t="shared" si="282"/>
        <v>17</v>
      </c>
      <c r="AB2541" s="47" t="str">
        <f t="shared" si="285"/>
        <v>abr</v>
      </c>
      <c r="AC2541" s="47" t="str">
        <f t="shared" si="286"/>
        <v>2026</v>
      </c>
      <c r="AD2541" s="165">
        <f t="shared" si="280"/>
        <v>1</v>
      </c>
    </row>
    <row r="2542" spans="1:30" ht="15" customHeight="1" x14ac:dyDescent="0.25">
      <c r="A2542" s="47" t="s">
        <v>899</v>
      </c>
      <c r="B2542" s="47" t="s">
        <v>9</v>
      </c>
      <c r="C2542" s="47">
        <v>2078</v>
      </c>
      <c r="D2542" s="47">
        <v>5</v>
      </c>
      <c r="E2542" s="47" t="s">
        <v>204</v>
      </c>
      <c r="F2542" s="48" t="s">
        <v>758</v>
      </c>
      <c r="G2542" s="48" t="s">
        <v>11</v>
      </c>
      <c r="H2542" s="48">
        <v>6738</v>
      </c>
      <c r="I2542" s="48">
        <v>1</v>
      </c>
      <c r="J2542" s="48" t="s">
        <v>1144</v>
      </c>
      <c r="K2542" s="48" t="s">
        <v>1487</v>
      </c>
      <c r="L2542" s="47">
        <v>101394</v>
      </c>
      <c r="M2542" s="47">
        <v>1</v>
      </c>
      <c r="N2542" s="47" t="s">
        <v>1155</v>
      </c>
      <c r="O2542" s="133"/>
      <c r="P2542" s="47" t="s">
        <v>1160</v>
      </c>
      <c r="Q2542" s="47" t="s">
        <v>1807</v>
      </c>
      <c r="R2542" s="47" t="s">
        <v>1690</v>
      </c>
      <c r="S2542" s="47" t="s">
        <v>148</v>
      </c>
      <c r="T2542" s="164">
        <v>489</v>
      </c>
      <c r="U2542" s="47" t="str">
        <f>IFERROR(INDEX('TAXA DE OCUP. RECUR.'!$F$1:$F$60, MATCH(T2542, 'TAXA DE OCUP. RECUR.'!$E$1:$E$60, 0)),"")</f>
        <v>BROQUEADORA - [489]</v>
      </c>
      <c r="V2542" s="165">
        <v>10.799999999999999</v>
      </c>
      <c r="W2542" s="165"/>
      <c r="X2542" s="229">
        <v>46135</v>
      </c>
      <c r="Y2542" s="229">
        <f t="shared" si="284"/>
        <v>46135</v>
      </c>
      <c r="Z2542" s="47">
        <f t="shared" si="281"/>
        <v>17</v>
      </c>
      <c r="AA2542" s="47">
        <f t="shared" si="282"/>
        <v>17</v>
      </c>
      <c r="AB2542" s="47" t="str">
        <f t="shared" si="285"/>
        <v>abr</v>
      </c>
      <c r="AC2542" s="47" t="str">
        <f t="shared" si="286"/>
        <v>2026</v>
      </c>
      <c r="AD2542" s="165">
        <f t="shared" si="280"/>
        <v>1</v>
      </c>
    </row>
    <row r="2543" spans="1:30" ht="15" customHeight="1" x14ac:dyDescent="0.25">
      <c r="A2543" s="47" t="s">
        <v>899</v>
      </c>
      <c r="B2543" s="47" t="s">
        <v>9</v>
      </c>
      <c r="C2543" s="47">
        <v>2078</v>
      </c>
      <c r="D2543" s="47">
        <v>5</v>
      </c>
      <c r="E2543" s="47" t="s">
        <v>204</v>
      </c>
      <c r="F2543" s="48" t="s">
        <v>758</v>
      </c>
      <c r="G2543" s="48" t="s">
        <v>11</v>
      </c>
      <c r="H2543" s="48">
        <v>6738</v>
      </c>
      <c r="I2543" s="48">
        <v>1</v>
      </c>
      <c r="J2543" s="48" t="s">
        <v>1144</v>
      </c>
      <c r="K2543" s="48" t="s">
        <v>1487</v>
      </c>
      <c r="L2543" s="47">
        <v>101394</v>
      </c>
      <c r="M2543" s="47">
        <v>1</v>
      </c>
      <c r="N2543" s="47" t="s">
        <v>1155</v>
      </c>
      <c r="O2543" s="133"/>
      <c r="P2543" s="47" t="s">
        <v>1160</v>
      </c>
      <c r="Q2543" s="47" t="s">
        <v>1807</v>
      </c>
      <c r="R2543" s="47" t="s">
        <v>1689</v>
      </c>
      <c r="S2543" s="47" t="s">
        <v>162</v>
      </c>
      <c r="T2543" s="164">
        <v>194</v>
      </c>
      <c r="U2543" s="47" t="str">
        <f>IFERROR(INDEX('TAXA DE OCUP. RECUR.'!$F$1:$F$60, MATCH(T2543, 'TAXA DE OCUP. RECUR.'!$E$1:$E$60, 0)),"")</f>
        <v>FORNO AQUECIMENTO CAMISAS (DRAGÃOZINHO) - [194]</v>
      </c>
      <c r="V2543" s="165">
        <v>2.0454545454545454</v>
      </c>
      <c r="W2543" s="165"/>
      <c r="X2543" s="229">
        <v>46181</v>
      </c>
      <c r="Y2543" s="229">
        <f t="shared" si="284"/>
        <v>46181</v>
      </c>
      <c r="Z2543" s="47">
        <f t="shared" si="281"/>
        <v>24</v>
      </c>
      <c r="AA2543" s="47">
        <f t="shared" si="282"/>
        <v>24</v>
      </c>
      <c r="AB2543" s="47" t="str">
        <f t="shared" si="285"/>
        <v>jun</v>
      </c>
      <c r="AC2543" s="47" t="str">
        <f t="shared" si="286"/>
        <v>2026</v>
      </c>
      <c r="AD2543" s="165">
        <f t="shared" si="280"/>
        <v>1</v>
      </c>
    </row>
    <row r="2544" spans="1:30" ht="15" customHeight="1" x14ac:dyDescent="0.25">
      <c r="A2544" s="47" t="s">
        <v>899</v>
      </c>
      <c r="B2544" s="47" t="s">
        <v>9</v>
      </c>
      <c r="C2544" s="47">
        <v>2078</v>
      </c>
      <c r="D2544" s="47">
        <v>5</v>
      </c>
      <c r="E2544" s="47" t="s">
        <v>204</v>
      </c>
      <c r="F2544" s="48" t="s">
        <v>758</v>
      </c>
      <c r="G2544" s="48" t="s">
        <v>11</v>
      </c>
      <c r="H2544" s="48">
        <v>6738</v>
      </c>
      <c r="I2544" s="48">
        <v>1</v>
      </c>
      <c r="J2544" s="48" t="s">
        <v>1144</v>
      </c>
      <c r="K2544" s="48" t="s">
        <v>1487</v>
      </c>
      <c r="L2544" s="47">
        <v>101394</v>
      </c>
      <c r="M2544" s="47">
        <v>1</v>
      </c>
      <c r="N2544" s="47" t="s">
        <v>1155</v>
      </c>
      <c r="O2544" s="133"/>
      <c r="P2544" s="47" t="s">
        <v>1160</v>
      </c>
      <c r="Q2544" s="47" t="s">
        <v>1807</v>
      </c>
      <c r="R2544" s="47" t="s">
        <v>158</v>
      </c>
      <c r="S2544" s="47" t="s">
        <v>158</v>
      </c>
      <c r="T2544" s="164">
        <v>2</v>
      </c>
      <c r="U2544" s="47" t="str">
        <f>IFERROR(INDEX('TAXA DE OCUP. RECUR.'!$F$1:$F$60, MATCH(T2544, 'TAXA DE OCUP. RECUR.'!$E$1:$E$60, 0)),"")</f>
        <v>EXPEDIÇÃO</v>
      </c>
      <c r="V2544" s="165">
        <v>1</v>
      </c>
      <c r="W2544" s="165"/>
      <c r="X2544" s="229">
        <v>46142</v>
      </c>
      <c r="Y2544" s="229">
        <f t="shared" si="284"/>
        <v>46142</v>
      </c>
      <c r="Z2544" s="47">
        <f t="shared" si="281"/>
        <v>18</v>
      </c>
      <c r="AA2544" s="47">
        <f t="shared" si="282"/>
        <v>18</v>
      </c>
      <c r="AB2544" s="47" t="str">
        <f t="shared" si="285"/>
        <v>abr</v>
      </c>
      <c r="AC2544" s="47" t="str">
        <f t="shared" si="286"/>
        <v>2026</v>
      </c>
      <c r="AD2544" s="165">
        <f t="shared" si="280"/>
        <v>1</v>
      </c>
    </row>
    <row r="2545" spans="1:30" ht="15" customHeight="1" x14ac:dyDescent="0.25">
      <c r="A2545" s="47" t="s">
        <v>900</v>
      </c>
      <c r="B2545" s="47" t="s">
        <v>9</v>
      </c>
      <c r="C2545" s="47">
        <v>2078</v>
      </c>
      <c r="D2545" s="47">
        <v>6</v>
      </c>
      <c r="E2545" s="47" t="s">
        <v>204</v>
      </c>
      <c r="F2545" s="48" t="s">
        <v>758</v>
      </c>
      <c r="G2545" s="48" t="s">
        <v>11</v>
      </c>
      <c r="H2545" s="48">
        <v>6739</v>
      </c>
      <c r="I2545" s="48">
        <v>1</v>
      </c>
      <c r="J2545" s="48" t="s">
        <v>1144</v>
      </c>
      <c r="K2545" s="48" t="s">
        <v>1487</v>
      </c>
      <c r="L2545" s="47">
        <v>101395</v>
      </c>
      <c r="M2545" s="47">
        <v>1</v>
      </c>
      <c r="N2545" s="47" t="s">
        <v>1155</v>
      </c>
      <c r="O2545" s="133"/>
      <c r="P2545" s="47" t="s">
        <v>1160</v>
      </c>
      <c r="Q2545" s="47" t="s">
        <v>1796</v>
      </c>
      <c r="R2545" s="47" t="s">
        <v>1687</v>
      </c>
      <c r="S2545" s="48" t="s">
        <v>1156</v>
      </c>
      <c r="T2545" s="164">
        <v>1</v>
      </c>
      <c r="U2545" s="47" t="str">
        <f>IFERROR(INDEX('TAXA DE OCUP. RECUR.'!$F$1:$F$60, MATCH(T2545, 'TAXA DE OCUP. RECUR.'!$E$1:$E$60, 0)),"")</f>
        <v>FUNDIÇÃO MORENO</v>
      </c>
      <c r="V2545" s="165">
        <v>1</v>
      </c>
      <c r="W2545" s="165">
        <v>1</v>
      </c>
      <c r="X2545" s="229">
        <v>45968</v>
      </c>
      <c r="Y2545" s="229">
        <f t="shared" si="284"/>
        <v>45968</v>
      </c>
      <c r="Z2545" s="47">
        <f t="shared" si="281"/>
        <v>45</v>
      </c>
      <c r="AA2545" s="47">
        <f t="shared" si="282"/>
        <v>45</v>
      </c>
      <c r="AB2545" s="47" t="str">
        <f t="shared" si="285"/>
        <v>nov</v>
      </c>
      <c r="AC2545" s="47" t="str">
        <f t="shared" si="286"/>
        <v>2025</v>
      </c>
      <c r="AD2545" s="165">
        <f t="shared" si="280"/>
        <v>1</v>
      </c>
    </row>
    <row r="2546" spans="1:30" ht="15" customHeight="1" x14ac:dyDescent="0.25">
      <c r="A2546" s="47" t="s">
        <v>900</v>
      </c>
      <c r="B2546" s="47" t="s">
        <v>9</v>
      </c>
      <c r="C2546" s="47">
        <v>2078</v>
      </c>
      <c r="D2546" s="47">
        <v>6</v>
      </c>
      <c r="E2546" s="47" t="s">
        <v>204</v>
      </c>
      <c r="F2546" s="48" t="s">
        <v>758</v>
      </c>
      <c r="G2546" s="48" t="s">
        <v>11</v>
      </c>
      <c r="H2546" s="48">
        <v>6739</v>
      </c>
      <c r="I2546" s="48">
        <v>1</v>
      </c>
      <c r="J2546" s="48" t="s">
        <v>1144</v>
      </c>
      <c r="K2546" s="48" t="s">
        <v>1487</v>
      </c>
      <c r="L2546" s="47">
        <v>101395</v>
      </c>
      <c r="M2546" s="47">
        <v>1</v>
      </c>
      <c r="N2546" s="47" t="s">
        <v>1155</v>
      </c>
      <c r="O2546" s="133"/>
      <c r="P2546" s="47" t="s">
        <v>1160</v>
      </c>
      <c r="Q2546" s="47" t="s">
        <v>1796</v>
      </c>
      <c r="R2546" s="47" t="s">
        <v>1690</v>
      </c>
      <c r="S2546" s="47" t="s">
        <v>1201</v>
      </c>
      <c r="T2546" s="164">
        <v>118</v>
      </c>
      <c r="U2546" s="47" t="str">
        <f>IFERROR(INDEX('TAXA DE OCUP. RECUR.'!$F$1:$F$60, MATCH(T2546, 'TAXA DE OCUP. RECUR.'!$E$1:$E$60, 0)),"")</f>
        <v>TORNO HORIZ. ZERBST FICHER TP-4000 - [118]</v>
      </c>
      <c r="V2546" s="165">
        <v>20.25</v>
      </c>
      <c r="W2546" s="165">
        <f>BASE!$V52*0.95</f>
        <v>19.237500000000001</v>
      </c>
      <c r="X2546" s="229">
        <v>46083</v>
      </c>
      <c r="Y2546" s="229">
        <f t="shared" si="284"/>
        <v>46083</v>
      </c>
      <c r="Z2546" s="47">
        <f t="shared" si="281"/>
        <v>10</v>
      </c>
      <c r="AA2546" s="47">
        <f t="shared" si="282"/>
        <v>10</v>
      </c>
      <c r="AB2546" s="47" t="str">
        <f t="shared" si="285"/>
        <v>mar</v>
      </c>
      <c r="AC2546" s="47" t="str">
        <f t="shared" si="286"/>
        <v>2026</v>
      </c>
      <c r="AD2546" s="165">
        <f t="shared" si="280"/>
        <v>1</v>
      </c>
    </row>
    <row r="2547" spans="1:30" ht="15" customHeight="1" x14ac:dyDescent="0.25">
      <c r="A2547" s="47" t="s">
        <v>900</v>
      </c>
      <c r="B2547" s="47" t="s">
        <v>9</v>
      </c>
      <c r="C2547" s="47">
        <v>2078</v>
      </c>
      <c r="D2547" s="47">
        <v>6</v>
      </c>
      <c r="E2547" s="47" t="s">
        <v>204</v>
      </c>
      <c r="F2547" s="48" t="s">
        <v>758</v>
      </c>
      <c r="G2547" s="48" t="s">
        <v>11</v>
      </c>
      <c r="H2547" s="48">
        <v>6739</v>
      </c>
      <c r="I2547" s="48">
        <v>1</v>
      </c>
      <c r="J2547" s="48" t="s">
        <v>1144</v>
      </c>
      <c r="K2547" s="48" t="s">
        <v>1487</v>
      </c>
      <c r="L2547" s="47">
        <v>101395</v>
      </c>
      <c r="M2547" s="47">
        <v>1</v>
      </c>
      <c r="N2547" s="47" t="s">
        <v>1155</v>
      </c>
      <c r="O2547" s="133"/>
      <c r="P2547" s="47" t="s">
        <v>1160</v>
      </c>
      <c r="Q2547" s="47" t="s">
        <v>1796</v>
      </c>
      <c r="R2547" s="47" t="s">
        <v>1690</v>
      </c>
      <c r="S2547" s="47" t="s">
        <v>159</v>
      </c>
      <c r="T2547" s="164">
        <v>112</v>
      </c>
      <c r="U2547" s="47" t="str">
        <f>IFERROR(INDEX('TAXA DE OCUP. RECUR.'!$F$1:$F$60, MATCH(T2547, 'TAXA DE OCUP. RECUR.'!$E$1:$E$60, 0)),"")</f>
        <v>FURADEIRA RADIAL  HCP - [112]</v>
      </c>
      <c r="V2547" s="165">
        <v>7.4454545454545444</v>
      </c>
      <c r="W2547" s="165">
        <f>BASE!$V53*0.95</f>
        <v>7.0731818181818165</v>
      </c>
      <c r="X2547" s="229">
        <v>46084</v>
      </c>
      <c r="Y2547" s="229">
        <f t="shared" si="284"/>
        <v>46084</v>
      </c>
      <c r="Z2547" s="47">
        <f t="shared" si="281"/>
        <v>10</v>
      </c>
      <c r="AA2547" s="47">
        <f t="shared" si="282"/>
        <v>10</v>
      </c>
      <c r="AB2547" s="47" t="str">
        <f t="shared" si="285"/>
        <v>mar</v>
      </c>
      <c r="AC2547" s="47" t="str">
        <f t="shared" si="286"/>
        <v>2026</v>
      </c>
      <c r="AD2547" s="165">
        <f t="shared" si="280"/>
        <v>1</v>
      </c>
    </row>
    <row r="2548" spans="1:30" ht="15" customHeight="1" x14ac:dyDescent="0.25">
      <c r="A2548" s="47" t="s">
        <v>900</v>
      </c>
      <c r="B2548" s="47" t="s">
        <v>9</v>
      </c>
      <c r="C2548" s="47">
        <v>2078</v>
      </c>
      <c r="D2548" s="47">
        <v>6</v>
      </c>
      <c r="E2548" s="47" t="s">
        <v>204</v>
      </c>
      <c r="F2548" s="48" t="s">
        <v>758</v>
      </c>
      <c r="G2548" s="48" t="s">
        <v>11</v>
      </c>
      <c r="H2548" s="48">
        <v>6739</v>
      </c>
      <c r="I2548" s="48">
        <v>1</v>
      </c>
      <c r="J2548" s="48" t="s">
        <v>1144</v>
      </c>
      <c r="K2548" s="48" t="s">
        <v>1487</v>
      </c>
      <c r="L2548" s="47">
        <v>101395</v>
      </c>
      <c r="M2548" s="47">
        <v>1</v>
      </c>
      <c r="N2548" s="47" t="s">
        <v>1155</v>
      </c>
      <c r="O2548" s="133"/>
      <c r="P2548" s="47" t="s">
        <v>1160</v>
      </c>
      <c r="Q2548" s="47" t="s">
        <v>1796</v>
      </c>
      <c r="R2548" s="47" t="s">
        <v>1690</v>
      </c>
      <c r="S2548" s="47" t="s">
        <v>148</v>
      </c>
      <c r="T2548" s="164">
        <v>489</v>
      </c>
      <c r="U2548" s="47" t="str">
        <f>IFERROR(INDEX('TAXA DE OCUP. RECUR.'!$F$1:$F$60, MATCH(T2548, 'TAXA DE OCUP. RECUR.'!$E$1:$E$60, 0)),"")</f>
        <v>BROQUEADORA - [489]</v>
      </c>
      <c r="V2548" s="165">
        <v>10.799999999999999</v>
      </c>
      <c r="W2548" s="165">
        <f>BASE!$V54*0.95</f>
        <v>18.05</v>
      </c>
      <c r="X2548" s="229">
        <v>46090</v>
      </c>
      <c r="Y2548" s="229">
        <f t="shared" si="284"/>
        <v>46090</v>
      </c>
      <c r="Z2548" s="47">
        <f t="shared" si="281"/>
        <v>11</v>
      </c>
      <c r="AA2548" s="47">
        <f t="shared" si="282"/>
        <v>11</v>
      </c>
      <c r="AB2548" s="47" t="str">
        <f t="shared" si="285"/>
        <v>mar</v>
      </c>
      <c r="AC2548" s="47" t="str">
        <f t="shared" si="286"/>
        <v>2026</v>
      </c>
      <c r="AD2548" s="165">
        <f t="shared" si="280"/>
        <v>1</v>
      </c>
    </row>
    <row r="2549" spans="1:30" ht="15" customHeight="1" x14ac:dyDescent="0.25">
      <c r="A2549" s="47" t="s">
        <v>900</v>
      </c>
      <c r="B2549" s="47" t="s">
        <v>9</v>
      </c>
      <c r="C2549" s="47">
        <v>2078</v>
      </c>
      <c r="D2549" s="47">
        <v>6</v>
      </c>
      <c r="E2549" s="47" t="s">
        <v>204</v>
      </c>
      <c r="F2549" s="48" t="s">
        <v>758</v>
      </c>
      <c r="G2549" s="48" t="s">
        <v>11</v>
      </c>
      <c r="H2549" s="48">
        <v>6739</v>
      </c>
      <c r="I2549" s="48">
        <v>1</v>
      </c>
      <c r="J2549" s="48" t="s">
        <v>1144</v>
      </c>
      <c r="K2549" s="48" t="s">
        <v>1487</v>
      </c>
      <c r="L2549" s="47">
        <v>101395</v>
      </c>
      <c r="M2549" s="47">
        <v>1</v>
      </c>
      <c r="N2549" s="47" t="s">
        <v>1155</v>
      </c>
      <c r="O2549" s="133"/>
      <c r="P2549" s="47" t="s">
        <v>1160</v>
      </c>
      <c r="Q2549" s="47" t="s">
        <v>1796</v>
      </c>
      <c r="R2549" s="47" t="s">
        <v>1689</v>
      </c>
      <c r="S2549" s="47" t="s">
        <v>162</v>
      </c>
      <c r="T2549" s="164">
        <v>194</v>
      </c>
      <c r="U2549" s="47" t="str">
        <f>IFERROR(INDEX('TAXA DE OCUP. RECUR.'!$F$1:$F$60, MATCH(T2549, 'TAXA DE OCUP. RECUR.'!$E$1:$E$60, 0)),"")</f>
        <v>FORNO AQUECIMENTO CAMISAS (DRAGÃOZINHO) - [194]</v>
      </c>
      <c r="V2549" s="165">
        <v>2.0454545454545454</v>
      </c>
      <c r="W2549" s="165">
        <f>BASE!$V55*0.95</f>
        <v>10.259999999999998</v>
      </c>
      <c r="X2549" s="229">
        <v>46092</v>
      </c>
      <c r="Y2549" s="229">
        <f t="shared" si="284"/>
        <v>46092</v>
      </c>
      <c r="Z2549" s="47">
        <f t="shared" si="281"/>
        <v>11</v>
      </c>
      <c r="AA2549" s="47">
        <f t="shared" si="282"/>
        <v>11</v>
      </c>
      <c r="AB2549" s="47" t="str">
        <f t="shared" si="285"/>
        <v>mar</v>
      </c>
      <c r="AC2549" s="47" t="str">
        <f t="shared" si="286"/>
        <v>2026</v>
      </c>
      <c r="AD2549" s="165">
        <f t="shared" si="280"/>
        <v>1</v>
      </c>
    </row>
    <row r="2550" spans="1:30" ht="15" customHeight="1" x14ac:dyDescent="0.25">
      <c r="A2550" s="47" t="s">
        <v>900</v>
      </c>
      <c r="B2550" s="47" t="s">
        <v>9</v>
      </c>
      <c r="C2550" s="47">
        <v>2078</v>
      </c>
      <c r="D2550" s="47">
        <v>6</v>
      </c>
      <c r="E2550" s="47" t="s">
        <v>204</v>
      </c>
      <c r="F2550" s="48" t="s">
        <v>758</v>
      </c>
      <c r="G2550" s="48" t="s">
        <v>11</v>
      </c>
      <c r="H2550" s="48">
        <v>6739</v>
      </c>
      <c r="I2550" s="48">
        <v>1</v>
      </c>
      <c r="J2550" s="48" t="s">
        <v>1144</v>
      </c>
      <c r="K2550" s="48" t="s">
        <v>1487</v>
      </c>
      <c r="L2550" s="47">
        <v>101395</v>
      </c>
      <c r="M2550" s="47">
        <v>1</v>
      </c>
      <c r="N2550" s="47" t="s">
        <v>1155</v>
      </c>
      <c r="O2550" s="133"/>
      <c r="P2550" s="47" t="s">
        <v>1160</v>
      </c>
      <c r="Q2550" s="47" t="s">
        <v>1796</v>
      </c>
      <c r="R2550" s="47" t="s">
        <v>158</v>
      </c>
      <c r="S2550" s="47" t="s">
        <v>158</v>
      </c>
      <c r="T2550" s="164">
        <v>2</v>
      </c>
      <c r="U2550" s="47" t="str">
        <f>IFERROR(INDEX('TAXA DE OCUP. RECUR.'!$F$1:$F$60, MATCH(T2550, 'TAXA DE OCUP. RECUR.'!$E$1:$E$60, 0)),"")</f>
        <v>EXPEDIÇÃO</v>
      </c>
      <c r="V2550" s="165">
        <v>1</v>
      </c>
      <c r="W2550" s="165"/>
      <c r="X2550" s="229">
        <v>46086</v>
      </c>
      <c r="Y2550" s="229">
        <f t="shared" si="284"/>
        <v>46086</v>
      </c>
      <c r="Z2550" s="47">
        <f t="shared" si="281"/>
        <v>10</v>
      </c>
      <c r="AA2550" s="47">
        <f t="shared" si="282"/>
        <v>10</v>
      </c>
      <c r="AB2550" s="47" t="str">
        <f t="shared" si="285"/>
        <v>mar</v>
      </c>
      <c r="AC2550" s="47" t="str">
        <f t="shared" si="286"/>
        <v>2026</v>
      </c>
      <c r="AD2550" s="165">
        <f t="shared" si="280"/>
        <v>1</v>
      </c>
    </row>
    <row r="2551" spans="1:30" ht="15" customHeight="1" x14ac:dyDescent="0.25">
      <c r="A2551" s="47" t="s">
        <v>901</v>
      </c>
      <c r="B2551" s="47" t="s">
        <v>9</v>
      </c>
      <c r="C2551" s="47">
        <v>2078</v>
      </c>
      <c r="D2551" s="47">
        <v>7</v>
      </c>
      <c r="E2551" s="47" t="s">
        <v>204</v>
      </c>
      <c r="F2551" s="48" t="s">
        <v>759</v>
      </c>
      <c r="G2551" s="48" t="s">
        <v>11</v>
      </c>
      <c r="H2551" s="48">
        <v>6740</v>
      </c>
      <c r="I2551" s="48">
        <v>1</v>
      </c>
      <c r="J2551" s="48" t="s">
        <v>1144</v>
      </c>
      <c r="K2551" s="48" t="s">
        <v>1487</v>
      </c>
      <c r="L2551" s="47">
        <v>101396</v>
      </c>
      <c r="M2551" s="47">
        <v>1</v>
      </c>
      <c r="N2551" s="47" t="s">
        <v>1155</v>
      </c>
      <c r="O2551" s="133"/>
      <c r="P2551" s="47" t="s">
        <v>1160</v>
      </c>
      <c r="Q2551" s="47">
        <v>201</v>
      </c>
      <c r="R2551" s="47" t="s">
        <v>1687</v>
      </c>
      <c r="S2551" s="48" t="s">
        <v>1156</v>
      </c>
      <c r="T2551" s="164">
        <v>1</v>
      </c>
      <c r="U2551" s="47" t="str">
        <f>IFERROR(INDEX('TAXA DE OCUP. RECUR.'!$F$1:$F$60, MATCH(T2551, 'TAXA DE OCUP. RECUR.'!$E$1:$E$60, 0)),"")</f>
        <v>FUNDIÇÃO MORENO</v>
      </c>
      <c r="V2551" s="165">
        <v>1</v>
      </c>
      <c r="W2551" s="165">
        <v>1</v>
      </c>
      <c r="X2551" s="229">
        <v>45991</v>
      </c>
      <c r="Y2551" s="229">
        <f t="shared" si="284"/>
        <v>45991</v>
      </c>
      <c r="Z2551" s="47">
        <f t="shared" si="281"/>
        <v>48</v>
      </c>
      <c r="AA2551" s="47">
        <f t="shared" si="282"/>
        <v>48</v>
      </c>
      <c r="AB2551" s="47" t="str">
        <f t="shared" si="285"/>
        <v>nov</v>
      </c>
      <c r="AC2551" s="47" t="str">
        <f t="shared" si="286"/>
        <v>2025</v>
      </c>
      <c r="AD2551" s="165">
        <f t="shared" si="280"/>
        <v>1</v>
      </c>
    </row>
    <row r="2552" spans="1:30" ht="15" customHeight="1" x14ac:dyDescent="0.25">
      <c r="A2552" s="47" t="s">
        <v>901</v>
      </c>
      <c r="B2552" s="47" t="s">
        <v>9</v>
      </c>
      <c r="C2552" s="47">
        <v>2078</v>
      </c>
      <c r="D2552" s="47">
        <v>7</v>
      </c>
      <c r="E2552" s="47" t="s">
        <v>204</v>
      </c>
      <c r="F2552" s="48" t="s">
        <v>759</v>
      </c>
      <c r="G2552" s="48" t="s">
        <v>11</v>
      </c>
      <c r="H2552" s="48">
        <v>6740</v>
      </c>
      <c r="I2552" s="48">
        <v>1</v>
      </c>
      <c r="J2552" s="48" t="s">
        <v>1144</v>
      </c>
      <c r="K2552" s="48" t="s">
        <v>1487</v>
      </c>
      <c r="L2552" s="47">
        <v>101396</v>
      </c>
      <c r="M2552" s="47">
        <v>1</v>
      </c>
      <c r="N2552" s="47" t="s">
        <v>1155</v>
      </c>
      <c r="O2552" s="133"/>
      <c r="P2552" s="47" t="s">
        <v>1160</v>
      </c>
      <c r="Q2552" s="47">
        <v>201</v>
      </c>
      <c r="R2552" s="47" t="s">
        <v>1690</v>
      </c>
      <c r="S2552" s="47" t="s">
        <v>1201</v>
      </c>
      <c r="T2552" s="164">
        <v>117</v>
      </c>
      <c r="U2552" s="47" t="str">
        <f>IFERROR(INDEX('TAXA DE OCUP. RECUR.'!$F$1:$F$60, MATCH(T2552, 'TAXA DE OCUP. RECUR.'!$E$1:$E$60, 0)),"")</f>
        <v>TORNO HORIZ. ZERBST FICHER TP-3000 - [117]</v>
      </c>
      <c r="V2552" s="165">
        <v>20.25</v>
      </c>
      <c r="W2552" s="165"/>
      <c r="X2552" s="229">
        <v>46132</v>
      </c>
      <c r="Y2552" s="229">
        <f t="shared" si="284"/>
        <v>46132</v>
      </c>
      <c r="Z2552" s="47">
        <f t="shared" si="281"/>
        <v>17</v>
      </c>
      <c r="AA2552" s="47">
        <f t="shared" si="282"/>
        <v>17</v>
      </c>
      <c r="AB2552" s="47" t="str">
        <f t="shared" si="285"/>
        <v>abr</v>
      </c>
      <c r="AC2552" s="47" t="str">
        <f t="shared" si="286"/>
        <v>2026</v>
      </c>
      <c r="AD2552" s="165">
        <f t="shared" si="280"/>
        <v>1</v>
      </c>
    </row>
    <row r="2553" spans="1:30" ht="15" customHeight="1" x14ac:dyDescent="0.25">
      <c r="A2553" s="47" t="s">
        <v>901</v>
      </c>
      <c r="B2553" s="47" t="s">
        <v>9</v>
      </c>
      <c r="C2553" s="47">
        <v>2078</v>
      </c>
      <c r="D2553" s="47">
        <v>7</v>
      </c>
      <c r="E2553" s="47" t="s">
        <v>204</v>
      </c>
      <c r="F2553" s="48" t="s">
        <v>759</v>
      </c>
      <c r="G2553" s="48" t="s">
        <v>11</v>
      </c>
      <c r="H2553" s="48">
        <v>6740</v>
      </c>
      <c r="I2553" s="48">
        <v>1</v>
      </c>
      <c r="J2553" s="48" t="s">
        <v>1144</v>
      </c>
      <c r="K2553" s="48" t="s">
        <v>1487</v>
      </c>
      <c r="L2553" s="47">
        <v>101396</v>
      </c>
      <c r="M2553" s="47">
        <v>1</v>
      </c>
      <c r="N2553" s="47" t="s">
        <v>1155</v>
      </c>
      <c r="O2553" s="133"/>
      <c r="P2553" s="47" t="s">
        <v>1160</v>
      </c>
      <c r="Q2553" s="47">
        <v>201</v>
      </c>
      <c r="R2553" s="47" t="s">
        <v>1690</v>
      </c>
      <c r="S2553" s="47" t="s">
        <v>159</v>
      </c>
      <c r="T2553" s="164">
        <v>210</v>
      </c>
      <c r="U2553" s="47" t="str">
        <f>IFERROR(INDEX('TAXA DE OCUP. RECUR.'!$F$1:$F$60, MATCH(T2553, 'TAXA DE OCUP. RECUR.'!$E$1:$E$60, 0)),"")</f>
        <v>MANDRILH. SCHIESS A.G. FB 28 / 16 - [210]</v>
      </c>
      <c r="V2553" s="165">
        <v>7.4454545454545444</v>
      </c>
      <c r="W2553" s="165"/>
      <c r="X2553" s="229">
        <v>46133</v>
      </c>
      <c r="Y2553" s="229">
        <f t="shared" si="284"/>
        <v>46133</v>
      </c>
      <c r="Z2553" s="47">
        <f t="shared" si="281"/>
        <v>17</v>
      </c>
      <c r="AA2553" s="47">
        <f t="shared" si="282"/>
        <v>17</v>
      </c>
      <c r="AB2553" s="47" t="str">
        <f t="shared" si="285"/>
        <v>abr</v>
      </c>
      <c r="AC2553" s="47" t="str">
        <f t="shared" si="286"/>
        <v>2026</v>
      </c>
      <c r="AD2553" s="165">
        <f t="shared" si="280"/>
        <v>1</v>
      </c>
    </row>
    <row r="2554" spans="1:30" ht="15" customHeight="1" x14ac:dyDescent="0.25">
      <c r="A2554" s="47" t="s">
        <v>901</v>
      </c>
      <c r="B2554" s="47" t="s">
        <v>9</v>
      </c>
      <c r="C2554" s="47">
        <v>2078</v>
      </c>
      <c r="D2554" s="47">
        <v>7</v>
      </c>
      <c r="E2554" s="47" t="s">
        <v>204</v>
      </c>
      <c r="F2554" s="48" t="s">
        <v>759</v>
      </c>
      <c r="G2554" s="48" t="s">
        <v>11</v>
      </c>
      <c r="H2554" s="48">
        <v>6740</v>
      </c>
      <c r="I2554" s="48">
        <v>1</v>
      </c>
      <c r="J2554" s="48" t="s">
        <v>1144</v>
      </c>
      <c r="K2554" s="48" t="s">
        <v>1487</v>
      </c>
      <c r="L2554" s="47">
        <v>101396</v>
      </c>
      <c r="M2554" s="47">
        <v>1</v>
      </c>
      <c r="N2554" s="47" t="s">
        <v>1155</v>
      </c>
      <c r="O2554" s="133"/>
      <c r="P2554" s="47" t="s">
        <v>1160</v>
      </c>
      <c r="Q2554" s="47">
        <v>201</v>
      </c>
      <c r="R2554" s="47" t="s">
        <v>1690</v>
      </c>
      <c r="S2554" s="47" t="s">
        <v>148</v>
      </c>
      <c r="T2554" s="164">
        <v>489</v>
      </c>
      <c r="U2554" s="47" t="str">
        <f>IFERROR(INDEX('TAXA DE OCUP. RECUR.'!$F$1:$F$60, MATCH(T2554, 'TAXA DE OCUP. RECUR.'!$E$1:$E$60, 0)),"")</f>
        <v>BROQUEADORA - [489]</v>
      </c>
      <c r="V2554" s="165">
        <v>10.799999999999999</v>
      </c>
      <c r="W2554" s="165"/>
      <c r="X2554" s="229">
        <v>46136</v>
      </c>
      <c r="Y2554" s="229">
        <f t="shared" si="284"/>
        <v>46136</v>
      </c>
      <c r="Z2554" s="47">
        <f t="shared" si="281"/>
        <v>17</v>
      </c>
      <c r="AA2554" s="47">
        <f t="shared" si="282"/>
        <v>17</v>
      </c>
      <c r="AB2554" s="47" t="str">
        <f t="shared" si="285"/>
        <v>abr</v>
      </c>
      <c r="AC2554" s="47" t="str">
        <f t="shared" si="286"/>
        <v>2026</v>
      </c>
      <c r="AD2554" s="165">
        <f t="shared" si="280"/>
        <v>1</v>
      </c>
    </row>
    <row r="2555" spans="1:30" ht="15" customHeight="1" x14ac:dyDescent="0.25">
      <c r="A2555" s="47" t="s">
        <v>901</v>
      </c>
      <c r="B2555" s="47" t="s">
        <v>9</v>
      </c>
      <c r="C2555" s="47">
        <v>2078</v>
      </c>
      <c r="D2555" s="47">
        <v>7</v>
      </c>
      <c r="E2555" s="47" t="s">
        <v>204</v>
      </c>
      <c r="F2555" s="48" t="s">
        <v>759</v>
      </c>
      <c r="G2555" s="48" t="s">
        <v>11</v>
      </c>
      <c r="H2555" s="48">
        <v>6740</v>
      </c>
      <c r="I2555" s="48">
        <v>1</v>
      </c>
      <c r="J2555" s="48" t="s">
        <v>1144</v>
      </c>
      <c r="K2555" s="48" t="s">
        <v>1487</v>
      </c>
      <c r="L2555" s="47">
        <v>101396</v>
      </c>
      <c r="M2555" s="47">
        <v>1</v>
      </c>
      <c r="N2555" s="47" t="s">
        <v>1155</v>
      </c>
      <c r="O2555" s="133"/>
      <c r="P2555" s="47" t="s">
        <v>1160</v>
      </c>
      <c r="Q2555" s="47">
        <v>201</v>
      </c>
      <c r="R2555" s="47" t="s">
        <v>1689</v>
      </c>
      <c r="S2555" s="47" t="s">
        <v>162</v>
      </c>
      <c r="T2555" s="164">
        <v>194</v>
      </c>
      <c r="U2555" s="47" t="str">
        <f>IFERROR(INDEX('TAXA DE OCUP. RECUR.'!$F$1:$F$60, MATCH(T2555, 'TAXA DE OCUP. RECUR.'!$E$1:$E$60, 0)),"")</f>
        <v>FORNO AQUECIMENTO CAMISAS (DRAGÃOZINHO) - [194]</v>
      </c>
      <c r="V2555" s="165">
        <v>2.0454545454545454</v>
      </c>
      <c r="W2555" s="165"/>
      <c r="X2555" s="229">
        <v>46137</v>
      </c>
      <c r="Y2555" s="229">
        <f t="shared" si="284"/>
        <v>46137</v>
      </c>
      <c r="Z2555" s="47">
        <f t="shared" si="281"/>
        <v>17</v>
      </c>
      <c r="AA2555" s="47">
        <f t="shared" si="282"/>
        <v>17</v>
      </c>
      <c r="AB2555" s="47" t="str">
        <f t="shared" si="285"/>
        <v>abr</v>
      </c>
      <c r="AC2555" s="47" t="str">
        <f t="shared" si="286"/>
        <v>2026</v>
      </c>
      <c r="AD2555" s="165">
        <f t="shared" si="280"/>
        <v>1</v>
      </c>
    </row>
    <row r="2556" spans="1:30" ht="15" customHeight="1" x14ac:dyDescent="0.25">
      <c r="A2556" s="47" t="s">
        <v>901</v>
      </c>
      <c r="B2556" s="47" t="s">
        <v>9</v>
      </c>
      <c r="C2556" s="47">
        <v>2078</v>
      </c>
      <c r="D2556" s="47">
        <v>7</v>
      </c>
      <c r="E2556" s="47" t="s">
        <v>204</v>
      </c>
      <c r="F2556" s="48" t="s">
        <v>759</v>
      </c>
      <c r="G2556" s="48" t="s">
        <v>11</v>
      </c>
      <c r="H2556" s="48">
        <v>6740</v>
      </c>
      <c r="I2556" s="48">
        <v>1</v>
      </c>
      <c r="J2556" s="48" t="s">
        <v>1144</v>
      </c>
      <c r="K2556" s="48" t="s">
        <v>1487</v>
      </c>
      <c r="L2556" s="47">
        <v>101396</v>
      </c>
      <c r="M2556" s="47">
        <v>1</v>
      </c>
      <c r="N2556" s="47" t="s">
        <v>1155</v>
      </c>
      <c r="O2556" s="133"/>
      <c r="P2556" s="47" t="s">
        <v>1160</v>
      </c>
      <c r="Q2556" s="47">
        <v>201</v>
      </c>
      <c r="R2556" s="47" t="s">
        <v>158</v>
      </c>
      <c r="S2556" s="47" t="s">
        <v>158</v>
      </c>
      <c r="T2556" s="164">
        <v>2</v>
      </c>
      <c r="U2556" s="47" t="str">
        <f>IFERROR(INDEX('TAXA DE OCUP. RECUR.'!$F$1:$F$60, MATCH(T2556, 'TAXA DE OCUP. RECUR.'!$E$1:$E$60, 0)),"")</f>
        <v>EXPEDIÇÃO</v>
      </c>
      <c r="V2556" s="165">
        <v>1</v>
      </c>
      <c r="W2556" s="165"/>
      <c r="X2556" s="229">
        <v>46142</v>
      </c>
      <c r="Y2556" s="229">
        <f t="shared" si="284"/>
        <v>46142</v>
      </c>
      <c r="Z2556" s="47">
        <f t="shared" si="281"/>
        <v>18</v>
      </c>
      <c r="AA2556" s="47">
        <f t="shared" si="282"/>
        <v>18</v>
      </c>
      <c r="AB2556" s="47" t="str">
        <f t="shared" si="285"/>
        <v>abr</v>
      </c>
      <c r="AC2556" s="47" t="str">
        <f t="shared" si="286"/>
        <v>2026</v>
      </c>
      <c r="AD2556" s="165">
        <f t="shared" si="280"/>
        <v>1</v>
      </c>
    </row>
    <row r="2557" spans="1:30" ht="15" customHeight="1" x14ac:dyDescent="0.25">
      <c r="A2557" s="47" t="s">
        <v>902</v>
      </c>
      <c r="B2557" s="47" t="s">
        <v>9</v>
      </c>
      <c r="C2557" s="47">
        <v>2078</v>
      </c>
      <c r="D2557" s="47">
        <v>8</v>
      </c>
      <c r="E2557" s="47" t="s">
        <v>204</v>
      </c>
      <c r="F2557" s="48" t="s">
        <v>758</v>
      </c>
      <c r="G2557" s="48" t="s">
        <v>11</v>
      </c>
      <c r="H2557" s="48">
        <v>6741</v>
      </c>
      <c r="I2557" s="48">
        <v>1</v>
      </c>
      <c r="J2557" s="48" t="s">
        <v>1144</v>
      </c>
      <c r="K2557" s="48" t="s">
        <v>1487</v>
      </c>
      <c r="L2557" s="47">
        <v>101397</v>
      </c>
      <c r="M2557" s="47">
        <v>1</v>
      </c>
      <c r="N2557" s="47" t="s">
        <v>1155</v>
      </c>
      <c r="O2557" s="133"/>
      <c r="P2557" s="47" t="s">
        <v>1160</v>
      </c>
      <c r="Q2557" s="47">
        <v>123</v>
      </c>
      <c r="R2557" s="47" t="s">
        <v>1687</v>
      </c>
      <c r="S2557" s="48" t="s">
        <v>1156</v>
      </c>
      <c r="T2557" s="164">
        <v>1</v>
      </c>
      <c r="U2557" s="47" t="str">
        <f>IFERROR(INDEX('TAXA DE OCUP. RECUR.'!$F$1:$F$60, MATCH(T2557, 'TAXA DE OCUP. RECUR.'!$E$1:$E$60, 0)),"")</f>
        <v>FUNDIÇÃO MORENO</v>
      </c>
      <c r="V2557" s="165">
        <v>1</v>
      </c>
      <c r="W2557" s="165">
        <v>1</v>
      </c>
      <c r="X2557" s="229">
        <v>45991</v>
      </c>
      <c r="Y2557" s="229">
        <f t="shared" si="284"/>
        <v>45991</v>
      </c>
      <c r="Z2557" s="47">
        <f t="shared" si="281"/>
        <v>48</v>
      </c>
      <c r="AA2557" s="47">
        <f t="shared" si="282"/>
        <v>48</v>
      </c>
      <c r="AB2557" s="47" t="str">
        <f t="shared" si="285"/>
        <v>nov</v>
      </c>
      <c r="AC2557" s="47" t="str">
        <f t="shared" si="286"/>
        <v>2025</v>
      </c>
      <c r="AD2557" s="165">
        <f t="shared" si="280"/>
        <v>1</v>
      </c>
    </row>
    <row r="2558" spans="1:30" ht="15" customHeight="1" x14ac:dyDescent="0.25">
      <c r="A2558" s="47" t="s">
        <v>902</v>
      </c>
      <c r="B2558" s="47" t="s">
        <v>9</v>
      </c>
      <c r="C2558" s="47">
        <v>2078</v>
      </c>
      <c r="D2558" s="47">
        <v>8</v>
      </c>
      <c r="E2558" s="47" t="s">
        <v>204</v>
      </c>
      <c r="F2558" s="48" t="s">
        <v>758</v>
      </c>
      <c r="G2558" s="48" t="s">
        <v>11</v>
      </c>
      <c r="H2558" s="48">
        <v>6741</v>
      </c>
      <c r="I2558" s="48">
        <v>1</v>
      </c>
      <c r="J2558" s="48" t="s">
        <v>1144</v>
      </c>
      <c r="K2558" s="48" t="s">
        <v>1487</v>
      </c>
      <c r="L2558" s="47">
        <v>101397</v>
      </c>
      <c r="M2558" s="47">
        <v>1</v>
      </c>
      <c r="N2558" s="47" t="s">
        <v>1155</v>
      </c>
      <c r="O2558" s="133"/>
      <c r="P2558" s="47" t="s">
        <v>1160</v>
      </c>
      <c r="Q2558" s="47">
        <v>123</v>
      </c>
      <c r="R2558" s="47" t="s">
        <v>1690</v>
      </c>
      <c r="S2558" s="47" t="s">
        <v>1201</v>
      </c>
      <c r="T2558" s="164">
        <v>118</v>
      </c>
      <c r="U2558" s="47" t="str">
        <f>IFERROR(INDEX('TAXA DE OCUP. RECUR.'!$F$1:$F$60, MATCH(T2558, 'TAXA DE OCUP. RECUR.'!$E$1:$E$60, 0)),"")</f>
        <v>TORNO HORIZ. ZERBST FICHER TP-4000 - [118]</v>
      </c>
      <c r="V2558" s="165">
        <v>20.25</v>
      </c>
      <c r="W2558" s="165">
        <f>BASE!$V64*0.95</f>
        <v>0.95</v>
      </c>
      <c r="X2558" s="229">
        <v>46087</v>
      </c>
      <c r="Y2558" s="229">
        <f t="shared" si="284"/>
        <v>46087</v>
      </c>
      <c r="Z2558" s="47">
        <f t="shared" si="281"/>
        <v>10</v>
      </c>
      <c r="AA2558" s="47">
        <f t="shared" si="282"/>
        <v>10</v>
      </c>
      <c r="AB2558" s="47" t="str">
        <f t="shared" si="285"/>
        <v>mar</v>
      </c>
      <c r="AC2558" s="47" t="str">
        <f t="shared" si="286"/>
        <v>2026</v>
      </c>
      <c r="AD2558" s="165">
        <f t="shared" si="280"/>
        <v>1</v>
      </c>
    </row>
    <row r="2559" spans="1:30" ht="15" customHeight="1" x14ac:dyDescent="0.25">
      <c r="A2559" s="47" t="s">
        <v>902</v>
      </c>
      <c r="B2559" s="47" t="s">
        <v>9</v>
      </c>
      <c r="C2559" s="47">
        <v>2078</v>
      </c>
      <c r="D2559" s="47">
        <v>8</v>
      </c>
      <c r="E2559" s="47" t="s">
        <v>204</v>
      </c>
      <c r="F2559" s="48" t="s">
        <v>758</v>
      </c>
      <c r="G2559" s="48" t="s">
        <v>11</v>
      </c>
      <c r="H2559" s="48">
        <v>6741</v>
      </c>
      <c r="I2559" s="48">
        <v>1</v>
      </c>
      <c r="J2559" s="48" t="s">
        <v>1144</v>
      </c>
      <c r="K2559" s="48" t="s">
        <v>1487</v>
      </c>
      <c r="L2559" s="47">
        <v>101397</v>
      </c>
      <c r="M2559" s="47">
        <v>1</v>
      </c>
      <c r="N2559" s="47" t="s">
        <v>1155</v>
      </c>
      <c r="O2559" s="133"/>
      <c r="P2559" s="47" t="s">
        <v>1160</v>
      </c>
      <c r="Q2559" s="47">
        <v>123</v>
      </c>
      <c r="R2559" s="47" t="s">
        <v>1690</v>
      </c>
      <c r="S2559" s="47" t="s">
        <v>159</v>
      </c>
      <c r="T2559" s="164">
        <v>210</v>
      </c>
      <c r="U2559" s="47" t="str">
        <f>IFERROR(INDEX('TAXA DE OCUP. RECUR.'!$F$1:$F$60, MATCH(T2559, 'TAXA DE OCUP. RECUR.'!$E$1:$E$60, 0)),"")</f>
        <v>MANDRILH. SCHIESS A.G. FB 28 / 16 - [210]</v>
      </c>
      <c r="V2559" s="165">
        <v>7.4454545454545444</v>
      </c>
      <c r="W2559" s="165">
        <f>BASE!$V65*0.95</f>
        <v>19.237500000000001</v>
      </c>
      <c r="X2559" s="229">
        <v>46088</v>
      </c>
      <c r="Y2559" s="229">
        <f t="shared" si="284"/>
        <v>46088</v>
      </c>
      <c r="Z2559" s="47">
        <f t="shared" si="281"/>
        <v>10</v>
      </c>
      <c r="AA2559" s="47">
        <f t="shared" si="282"/>
        <v>10</v>
      </c>
      <c r="AB2559" s="47" t="str">
        <f t="shared" si="285"/>
        <v>mar</v>
      </c>
      <c r="AC2559" s="47" t="str">
        <f t="shared" si="286"/>
        <v>2026</v>
      </c>
      <c r="AD2559" s="165">
        <f t="shared" si="280"/>
        <v>1</v>
      </c>
    </row>
    <row r="2560" spans="1:30" ht="15" customHeight="1" x14ac:dyDescent="0.25">
      <c r="A2560" s="47" t="s">
        <v>902</v>
      </c>
      <c r="B2560" s="47" t="s">
        <v>9</v>
      </c>
      <c r="C2560" s="47">
        <v>2078</v>
      </c>
      <c r="D2560" s="47">
        <v>8</v>
      </c>
      <c r="E2560" s="47" t="s">
        <v>204</v>
      </c>
      <c r="F2560" s="48" t="s">
        <v>758</v>
      </c>
      <c r="G2560" s="48" t="s">
        <v>11</v>
      </c>
      <c r="H2560" s="48">
        <v>6741</v>
      </c>
      <c r="I2560" s="48">
        <v>1</v>
      </c>
      <c r="J2560" s="48" t="s">
        <v>1144</v>
      </c>
      <c r="K2560" s="48" t="s">
        <v>1487</v>
      </c>
      <c r="L2560" s="47">
        <v>101397</v>
      </c>
      <c r="M2560" s="47">
        <v>1</v>
      </c>
      <c r="N2560" s="47" t="s">
        <v>1155</v>
      </c>
      <c r="O2560" s="133"/>
      <c r="P2560" s="47" t="s">
        <v>1160</v>
      </c>
      <c r="Q2560" s="47">
        <v>123</v>
      </c>
      <c r="R2560" s="47" t="s">
        <v>1690</v>
      </c>
      <c r="S2560" s="47" t="s">
        <v>148</v>
      </c>
      <c r="T2560" s="164">
        <v>489</v>
      </c>
      <c r="U2560" s="47" t="str">
        <f>IFERROR(INDEX('TAXA DE OCUP. RECUR.'!$F$1:$F$60, MATCH(T2560, 'TAXA DE OCUP. RECUR.'!$E$1:$E$60, 0)),"")</f>
        <v>BROQUEADORA - [489]</v>
      </c>
      <c r="V2560" s="165">
        <v>10.799999999999999</v>
      </c>
      <c r="W2560" s="165">
        <f>BASE!$V66*0.95</f>
        <v>7.0731818181818165</v>
      </c>
      <c r="X2560" s="229">
        <v>46094</v>
      </c>
      <c r="Y2560" s="229">
        <f t="shared" si="284"/>
        <v>46094</v>
      </c>
      <c r="Z2560" s="47">
        <f t="shared" si="281"/>
        <v>11</v>
      </c>
      <c r="AA2560" s="47">
        <f t="shared" si="282"/>
        <v>11</v>
      </c>
      <c r="AB2560" s="47" t="str">
        <f t="shared" si="285"/>
        <v>mar</v>
      </c>
      <c r="AC2560" s="47" t="str">
        <f t="shared" si="286"/>
        <v>2026</v>
      </c>
      <c r="AD2560" s="165">
        <f t="shared" si="280"/>
        <v>1</v>
      </c>
    </row>
    <row r="2561" spans="1:30" ht="15" customHeight="1" x14ac:dyDescent="0.25">
      <c r="A2561" s="47" t="s">
        <v>902</v>
      </c>
      <c r="B2561" s="47" t="s">
        <v>9</v>
      </c>
      <c r="C2561" s="47">
        <v>2078</v>
      </c>
      <c r="D2561" s="47">
        <v>8</v>
      </c>
      <c r="E2561" s="47" t="s">
        <v>204</v>
      </c>
      <c r="F2561" s="48" t="s">
        <v>758</v>
      </c>
      <c r="G2561" s="48" t="s">
        <v>11</v>
      </c>
      <c r="H2561" s="48">
        <v>6741</v>
      </c>
      <c r="I2561" s="48">
        <v>1</v>
      </c>
      <c r="J2561" s="48" t="s">
        <v>1144</v>
      </c>
      <c r="K2561" s="48" t="s">
        <v>1487</v>
      </c>
      <c r="L2561" s="47">
        <v>101397</v>
      </c>
      <c r="M2561" s="47">
        <v>1</v>
      </c>
      <c r="N2561" s="47" t="s">
        <v>1155</v>
      </c>
      <c r="O2561" s="133"/>
      <c r="P2561" s="47" t="s">
        <v>1160</v>
      </c>
      <c r="Q2561" s="47">
        <v>123</v>
      </c>
      <c r="R2561" s="47" t="s">
        <v>1689</v>
      </c>
      <c r="S2561" s="47" t="s">
        <v>162</v>
      </c>
      <c r="T2561" s="164">
        <v>194</v>
      </c>
      <c r="U2561" s="47" t="str">
        <f>IFERROR(INDEX('TAXA DE OCUP. RECUR.'!$F$1:$F$60, MATCH(T2561, 'TAXA DE OCUP. RECUR.'!$E$1:$E$60, 0)),"")</f>
        <v>FORNO AQUECIMENTO CAMISAS (DRAGÃOZINHO) - [194]</v>
      </c>
      <c r="V2561" s="165">
        <v>2.0454545454545454</v>
      </c>
      <c r="W2561" s="165">
        <v>2.0499999999999998</v>
      </c>
      <c r="X2561" s="229">
        <v>46094</v>
      </c>
      <c r="Y2561" s="229">
        <f t="shared" si="284"/>
        <v>46094</v>
      </c>
      <c r="Z2561" s="47">
        <f t="shared" si="281"/>
        <v>11</v>
      </c>
      <c r="AA2561" s="47">
        <f t="shared" si="282"/>
        <v>11</v>
      </c>
      <c r="AB2561" s="47" t="str">
        <f t="shared" si="285"/>
        <v>mar</v>
      </c>
      <c r="AC2561" s="47" t="str">
        <f t="shared" si="286"/>
        <v>2026</v>
      </c>
      <c r="AD2561" s="165">
        <f t="shared" si="280"/>
        <v>1</v>
      </c>
    </row>
    <row r="2562" spans="1:30" x14ac:dyDescent="0.25">
      <c r="A2562" s="47" t="s">
        <v>902</v>
      </c>
      <c r="B2562" s="47" t="s">
        <v>9</v>
      </c>
      <c r="C2562" s="47">
        <v>2078</v>
      </c>
      <c r="D2562" s="47">
        <v>8</v>
      </c>
      <c r="E2562" s="47" t="s">
        <v>204</v>
      </c>
      <c r="F2562" s="48" t="s">
        <v>758</v>
      </c>
      <c r="G2562" s="48" t="s">
        <v>11</v>
      </c>
      <c r="H2562" s="48">
        <v>6741</v>
      </c>
      <c r="I2562" s="48">
        <v>1</v>
      </c>
      <c r="J2562" s="48" t="s">
        <v>1144</v>
      </c>
      <c r="K2562" s="48" t="s">
        <v>1487</v>
      </c>
      <c r="L2562" s="47">
        <v>101397</v>
      </c>
      <c r="M2562" s="47">
        <v>1</v>
      </c>
      <c r="N2562" s="47" t="s">
        <v>1155</v>
      </c>
      <c r="O2562" s="133"/>
      <c r="P2562" s="47" t="s">
        <v>1160</v>
      </c>
      <c r="Q2562" s="47">
        <v>123</v>
      </c>
      <c r="R2562" s="47" t="s">
        <v>158</v>
      </c>
      <c r="S2562" s="47" t="s">
        <v>158</v>
      </c>
      <c r="T2562" s="164">
        <v>2</v>
      </c>
      <c r="U2562" s="47" t="str">
        <f>IFERROR(INDEX('TAXA DE OCUP. RECUR.'!$F$1:$F$60, MATCH(T2562, 'TAXA DE OCUP. RECUR.'!$E$1:$E$60, 0)),"")</f>
        <v>EXPEDIÇÃO</v>
      </c>
      <c r="V2562" s="165">
        <v>1</v>
      </c>
      <c r="W2562" s="165">
        <v>1</v>
      </c>
      <c r="X2562" s="229">
        <v>46086</v>
      </c>
      <c r="Y2562" s="229">
        <f t="shared" si="284"/>
        <v>46086</v>
      </c>
      <c r="Z2562" s="47">
        <f t="shared" si="281"/>
        <v>10</v>
      </c>
      <c r="AA2562" s="47">
        <f t="shared" si="282"/>
        <v>10</v>
      </c>
      <c r="AB2562" s="47" t="str">
        <f t="shared" si="285"/>
        <v>mar</v>
      </c>
      <c r="AC2562" s="47" t="str">
        <f t="shared" si="286"/>
        <v>2026</v>
      </c>
      <c r="AD2562" s="165">
        <f t="shared" ref="AD2562:AD2625" si="287">IF(Y2562&lt;&gt;"",1,"")</f>
        <v>1</v>
      </c>
    </row>
    <row r="2563" spans="1:30" x14ac:dyDescent="0.25">
      <c r="A2563" s="47" t="s">
        <v>935</v>
      </c>
      <c r="B2563" s="47" t="s">
        <v>9</v>
      </c>
      <c r="C2563" s="47">
        <v>2011</v>
      </c>
      <c r="D2563" s="47">
        <v>1</v>
      </c>
      <c r="E2563" s="47" t="s">
        <v>483</v>
      </c>
      <c r="F2563" s="48" t="s">
        <v>682</v>
      </c>
      <c r="G2563" s="48" t="s">
        <v>11</v>
      </c>
      <c r="H2563" s="48">
        <v>6692</v>
      </c>
      <c r="I2563" s="48">
        <v>1</v>
      </c>
      <c r="J2563" s="48" t="s">
        <v>1144</v>
      </c>
      <c r="K2563" s="48" t="s">
        <v>1487</v>
      </c>
      <c r="L2563" s="47">
        <v>99531</v>
      </c>
      <c r="M2563" s="47">
        <v>1</v>
      </c>
      <c r="N2563" s="47" t="s">
        <v>1154</v>
      </c>
      <c r="O2563" s="133"/>
      <c r="P2563" s="47" t="s">
        <v>1158</v>
      </c>
      <c r="Q2563" s="47" t="s">
        <v>1346</v>
      </c>
      <c r="R2563" s="47" t="s">
        <v>1687</v>
      </c>
      <c r="S2563" s="48" t="s">
        <v>1156</v>
      </c>
      <c r="T2563" s="164">
        <v>1</v>
      </c>
      <c r="U2563" s="47" t="str">
        <f>IFERROR(INDEX('TAXA DE OCUP. RECUR.'!$F$1:$F$60, MATCH(T2563, 'TAXA DE OCUP. RECUR.'!$E$1:$E$60, 0)),"")</f>
        <v>FUNDIÇÃO MORENO</v>
      </c>
      <c r="V2563" s="165">
        <v>1</v>
      </c>
      <c r="W2563" s="165">
        <v>1</v>
      </c>
      <c r="X2563" s="229">
        <v>45994</v>
      </c>
      <c r="Y2563" s="229">
        <f t="shared" si="284"/>
        <v>45994</v>
      </c>
      <c r="Z2563" s="47">
        <f t="shared" ref="Z2563:Z2626" si="288">IFERROR(WEEKNUM(X2563,11),"")</f>
        <v>49</v>
      </c>
      <c r="AA2563" s="47">
        <f t="shared" ref="AA2563:AA2626" si="289">IF(Y2563&lt;&gt;"",WEEKNUM(Y2563,11),"")</f>
        <v>49</v>
      </c>
      <c r="AB2563" s="47" t="str">
        <f t="shared" si="285"/>
        <v>dez</v>
      </c>
      <c r="AC2563" s="47" t="str">
        <f t="shared" si="286"/>
        <v>2025</v>
      </c>
      <c r="AD2563" s="165">
        <f t="shared" si="287"/>
        <v>1</v>
      </c>
    </row>
    <row r="2564" spans="1:30" x14ac:dyDescent="0.25">
      <c r="A2564" s="47" t="s">
        <v>935</v>
      </c>
      <c r="B2564" s="47" t="s">
        <v>9</v>
      </c>
      <c r="C2564" s="47">
        <v>2011</v>
      </c>
      <c r="D2564" s="47">
        <v>1</v>
      </c>
      <c r="E2564" s="47" t="s">
        <v>483</v>
      </c>
      <c r="F2564" s="48" t="s">
        <v>682</v>
      </c>
      <c r="G2564" s="48" t="s">
        <v>11</v>
      </c>
      <c r="H2564" s="48">
        <v>6692</v>
      </c>
      <c r="I2564" s="48">
        <v>1</v>
      </c>
      <c r="J2564" s="48" t="s">
        <v>1144</v>
      </c>
      <c r="K2564" s="48" t="s">
        <v>1487</v>
      </c>
      <c r="L2564" s="47">
        <v>99531</v>
      </c>
      <c r="M2564" s="47">
        <v>1</v>
      </c>
      <c r="N2564" s="47" t="s">
        <v>1154</v>
      </c>
      <c r="O2564" s="133"/>
      <c r="P2564" s="47" t="s">
        <v>1158</v>
      </c>
      <c r="Q2564" s="47" t="s">
        <v>1346</v>
      </c>
      <c r="R2564" s="47" t="s">
        <v>1690</v>
      </c>
      <c r="S2564" s="48" t="s">
        <v>1202</v>
      </c>
      <c r="T2564" s="164">
        <v>561</v>
      </c>
      <c r="U2564" s="47" t="str">
        <f>IFERROR(INDEX('TAXA DE OCUP. RECUR.'!$F$1:$F$60, MATCH(T2564, 'TAXA DE OCUP. RECUR.'!$E$1:$E$60, 0)),"")</f>
        <v>TORNO HORIZONTAL NILES - [561]</v>
      </c>
      <c r="V2564" s="165">
        <v>3.2154545454545453</v>
      </c>
      <c r="W2564" s="165"/>
      <c r="X2564" s="229">
        <v>46079</v>
      </c>
      <c r="Y2564" s="229">
        <f t="shared" si="284"/>
        <v>46079</v>
      </c>
      <c r="Z2564" s="47">
        <f t="shared" si="288"/>
        <v>9</v>
      </c>
      <c r="AA2564" s="47">
        <f t="shared" si="289"/>
        <v>9</v>
      </c>
      <c r="AB2564" s="47" t="str">
        <f t="shared" si="285"/>
        <v>fev</v>
      </c>
      <c r="AC2564" s="47" t="str">
        <f t="shared" si="286"/>
        <v>2026</v>
      </c>
      <c r="AD2564" s="165">
        <f t="shared" si="287"/>
        <v>1</v>
      </c>
    </row>
    <row r="2565" spans="1:30" x14ac:dyDescent="0.25">
      <c r="A2565" s="47" t="s">
        <v>935</v>
      </c>
      <c r="B2565" s="47" t="s">
        <v>9</v>
      </c>
      <c r="C2565" s="47">
        <v>2011</v>
      </c>
      <c r="D2565" s="47">
        <v>1</v>
      </c>
      <c r="E2565" s="47" t="s">
        <v>483</v>
      </c>
      <c r="F2565" s="48" t="s">
        <v>682</v>
      </c>
      <c r="G2565" s="48" t="s">
        <v>11</v>
      </c>
      <c r="H2565" s="48">
        <v>6692</v>
      </c>
      <c r="I2565" s="48">
        <v>1</v>
      </c>
      <c r="J2565" s="48" t="s">
        <v>1144</v>
      </c>
      <c r="K2565" s="48" t="s">
        <v>1487</v>
      </c>
      <c r="L2565" s="47">
        <v>99531</v>
      </c>
      <c r="M2565" s="47">
        <v>1</v>
      </c>
      <c r="N2565" s="47" t="s">
        <v>1154</v>
      </c>
      <c r="O2565" s="133"/>
      <c r="P2565" s="47" t="s">
        <v>1158</v>
      </c>
      <c r="Q2565" s="47" t="s">
        <v>1346</v>
      </c>
      <c r="R2565" s="47" t="s">
        <v>1690</v>
      </c>
      <c r="S2565" s="48" t="s">
        <v>159</v>
      </c>
      <c r="T2565" s="164">
        <v>210</v>
      </c>
      <c r="U2565" s="47" t="str">
        <f>IFERROR(INDEX('TAXA DE OCUP. RECUR.'!$F$1:$F$60, MATCH(T2565, 'TAXA DE OCUP. RECUR.'!$E$1:$E$60, 0)),"")</f>
        <v>MANDRILH. SCHIESS A.G. FB 28 / 16 - [210]</v>
      </c>
      <c r="V2565" s="165">
        <v>8.1818181818181817</v>
      </c>
      <c r="W2565" s="165"/>
      <c r="X2565" s="229">
        <v>46080</v>
      </c>
      <c r="Y2565" s="229">
        <f t="shared" si="284"/>
        <v>46080</v>
      </c>
      <c r="Z2565" s="47">
        <f t="shared" si="288"/>
        <v>9</v>
      </c>
      <c r="AA2565" s="47">
        <f t="shared" si="289"/>
        <v>9</v>
      </c>
      <c r="AB2565" s="47" t="str">
        <f t="shared" si="285"/>
        <v>fev</v>
      </c>
      <c r="AC2565" s="47" t="str">
        <f t="shared" si="286"/>
        <v>2026</v>
      </c>
      <c r="AD2565" s="165">
        <f t="shared" si="287"/>
        <v>1</v>
      </c>
    </row>
    <row r="2566" spans="1:30" x14ac:dyDescent="0.25">
      <c r="A2566" s="47" t="s">
        <v>935</v>
      </c>
      <c r="B2566" s="47" t="s">
        <v>9</v>
      </c>
      <c r="C2566" s="47">
        <v>2011</v>
      </c>
      <c r="D2566" s="47">
        <v>1</v>
      </c>
      <c r="E2566" s="47" t="s">
        <v>483</v>
      </c>
      <c r="F2566" s="48" t="s">
        <v>682</v>
      </c>
      <c r="G2566" s="48" t="s">
        <v>11</v>
      </c>
      <c r="H2566" s="48">
        <v>6692</v>
      </c>
      <c r="I2566" s="48">
        <v>1</v>
      </c>
      <c r="J2566" s="48" t="s">
        <v>1144</v>
      </c>
      <c r="K2566" s="48" t="s">
        <v>1487</v>
      </c>
      <c r="L2566" s="47">
        <v>99531</v>
      </c>
      <c r="M2566" s="47">
        <v>1</v>
      </c>
      <c r="N2566" s="47" t="s">
        <v>1154</v>
      </c>
      <c r="O2566" s="133"/>
      <c r="P2566" s="47" t="s">
        <v>1158</v>
      </c>
      <c r="Q2566" s="47" t="s">
        <v>1346</v>
      </c>
      <c r="R2566" s="47" t="s">
        <v>1690</v>
      </c>
      <c r="S2566" s="48" t="s">
        <v>160</v>
      </c>
      <c r="T2566" s="164">
        <v>613</v>
      </c>
      <c r="U2566" s="47" t="str">
        <f>IFERROR(INDEX('TAXA DE OCUP. RECUR.'!$F$1:$F$60, MATCH(T2566, 'TAXA DE OCUP. RECUR.'!$E$1:$E$60, 0)),"")</f>
        <v>FURADEIRA SKODA - [613]</v>
      </c>
      <c r="V2566" s="165">
        <v>27.108000000000001</v>
      </c>
      <c r="W2566" s="165"/>
      <c r="X2566" s="229">
        <v>46083</v>
      </c>
      <c r="Y2566" s="229">
        <f t="shared" si="284"/>
        <v>46083</v>
      </c>
      <c r="Z2566" s="47">
        <f t="shared" si="288"/>
        <v>10</v>
      </c>
      <c r="AA2566" s="47">
        <f t="shared" si="289"/>
        <v>10</v>
      </c>
      <c r="AB2566" s="47" t="str">
        <f t="shared" si="285"/>
        <v>mar</v>
      </c>
      <c r="AC2566" s="47" t="str">
        <f t="shared" si="286"/>
        <v>2026</v>
      </c>
      <c r="AD2566" s="165">
        <f t="shared" si="287"/>
        <v>1</v>
      </c>
    </row>
    <row r="2567" spans="1:30" x14ac:dyDescent="0.25">
      <c r="A2567" s="47" t="s">
        <v>935</v>
      </c>
      <c r="B2567" s="47" t="s">
        <v>9</v>
      </c>
      <c r="C2567" s="47">
        <v>2011</v>
      </c>
      <c r="D2567" s="47">
        <v>1</v>
      </c>
      <c r="E2567" s="47" t="s">
        <v>483</v>
      </c>
      <c r="F2567" s="48" t="s">
        <v>682</v>
      </c>
      <c r="G2567" s="48" t="s">
        <v>11</v>
      </c>
      <c r="H2567" s="48">
        <v>6692</v>
      </c>
      <c r="I2567" s="48">
        <v>1</v>
      </c>
      <c r="J2567" s="48" t="s">
        <v>1144</v>
      </c>
      <c r="K2567" s="48" t="s">
        <v>1487</v>
      </c>
      <c r="L2567" s="47">
        <v>99531</v>
      </c>
      <c r="M2567" s="47">
        <v>1</v>
      </c>
      <c r="N2567" s="47" t="s">
        <v>1154</v>
      </c>
      <c r="O2567" s="133"/>
      <c r="P2567" s="47" t="s">
        <v>1158</v>
      </c>
      <c r="Q2567" s="47" t="s">
        <v>1346</v>
      </c>
      <c r="R2567" s="47" t="s">
        <v>146</v>
      </c>
      <c r="S2567" s="48" t="s">
        <v>161</v>
      </c>
      <c r="T2567" s="164">
        <v>89</v>
      </c>
      <c r="U2567" s="47" t="str">
        <f>IFERROR(INDEX('TAXA DE OCUP. RECUR.'!$F$1:$F$60, MATCH(T2567, 'TAXA DE OCUP. RECUR.'!$E$1:$E$60, 0)),"")</f>
        <v>MONTAGEM (MONTAGEM DE MOENDA) - [89]</v>
      </c>
      <c r="V2567" s="165">
        <v>13.499999999999998</v>
      </c>
      <c r="W2567" s="165"/>
      <c r="X2567" s="229">
        <v>46085</v>
      </c>
      <c r="Y2567" s="229">
        <f t="shared" si="284"/>
        <v>46085</v>
      </c>
      <c r="Z2567" s="47">
        <f t="shared" si="288"/>
        <v>10</v>
      </c>
      <c r="AA2567" s="47">
        <f t="shared" si="289"/>
        <v>10</v>
      </c>
      <c r="AB2567" s="47" t="str">
        <f t="shared" si="285"/>
        <v>mar</v>
      </c>
      <c r="AC2567" s="47" t="str">
        <f t="shared" si="286"/>
        <v>2026</v>
      </c>
      <c r="AD2567" s="165">
        <f t="shared" si="287"/>
        <v>1</v>
      </c>
    </row>
    <row r="2568" spans="1:30" x14ac:dyDescent="0.25">
      <c r="A2568" s="47" t="s">
        <v>935</v>
      </c>
      <c r="B2568" s="47" t="s">
        <v>9</v>
      </c>
      <c r="C2568" s="47">
        <v>2011</v>
      </c>
      <c r="D2568" s="47">
        <v>1</v>
      </c>
      <c r="E2568" s="47" t="s">
        <v>483</v>
      </c>
      <c r="F2568" s="48" t="s">
        <v>682</v>
      </c>
      <c r="G2568" s="48" t="s">
        <v>11</v>
      </c>
      <c r="H2568" s="48">
        <v>6692</v>
      </c>
      <c r="I2568" s="48">
        <v>1</v>
      </c>
      <c r="J2568" s="48" t="s">
        <v>1144</v>
      </c>
      <c r="K2568" s="48" t="s">
        <v>1487</v>
      </c>
      <c r="L2568" s="47">
        <v>99531</v>
      </c>
      <c r="M2568" s="47">
        <v>1</v>
      </c>
      <c r="N2568" s="47" t="s">
        <v>1154</v>
      </c>
      <c r="O2568" s="133"/>
      <c r="P2568" s="47" t="s">
        <v>1158</v>
      </c>
      <c r="Q2568" s="47" t="s">
        <v>1346</v>
      </c>
      <c r="R2568" s="47" t="s">
        <v>1690</v>
      </c>
      <c r="S2568" s="48" t="s">
        <v>147</v>
      </c>
      <c r="T2568" s="164">
        <v>561</v>
      </c>
      <c r="U2568" s="47" t="str">
        <f>IFERROR(INDEX('TAXA DE OCUP. RECUR.'!$F$1:$F$60, MATCH(T2568, 'TAXA DE OCUP. RECUR.'!$E$1:$E$60, 0)),"")</f>
        <v>TORNO HORIZONTAL NILES - [561]</v>
      </c>
      <c r="V2568" s="165">
        <v>9.5125909090909104</v>
      </c>
      <c r="W2568" s="165"/>
      <c r="X2568" s="229">
        <v>46085</v>
      </c>
      <c r="Y2568" s="229">
        <f t="shared" si="284"/>
        <v>46085</v>
      </c>
      <c r="Z2568" s="47">
        <f t="shared" si="288"/>
        <v>10</v>
      </c>
      <c r="AA2568" s="47">
        <f t="shared" si="289"/>
        <v>10</v>
      </c>
      <c r="AB2568" s="47" t="str">
        <f t="shared" si="285"/>
        <v>mar</v>
      </c>
      <c r="AC2568" s="47" t="str">
        <f t="shared" si="286"/>
        <v>2026</v>
      </c>
      <c r="AD2568" s="165">
        <f t="shared" si="287"/>
        <v>1</v>
      </c>
    </row>
    <row r="2569" spans="1:30" x14ac:dyDescent="0.25">
      <c r="A2569" s="47" t="s">
        <v>935</v>
      </c>
      <c r="B2569" s="47" t="s">
        <v>9</v>
      </c>
      <c r="C2569" s="47">
        <v>2011</v>
      </c>
      <c r="D2569" s="47">
        <v>1</v>
      </c>
      <c r="E2569" s="47" t="s">
        <v>483</v>
      </c>
      <c r="F2569" s="48" t="s">
        <v>682</v>
      </c>
      <c r="G2569" s="48" t="s">
        <v>11</v>
      </c>
      <c r="H2569" s="48">
        <v>6692</v>
      </c>
      <c r="I2569" s="48">
        <v>1</v>
      </c>
      <c r="J2569" s="48" t="s">
        <v>1144</v>
      </c>
      <c r="K2569" s="48" t="s">
        <v>1487</v>
      </c>
      <c r="L2569" s="47">
        <v>99531</v>
      </c>
      <c r="M2569" s="47">
        <v>1</v>
      </c>
      <c r="N2569" s="47" t="s">
        <v>1154</v>
      </c>
      <c r="O2569" s="133"/>
      <c r="P2569" s="47" t="s">
        <v>1158</v>
      </c>
      <c r="Q2569" s="47" t="s">
        <v>1346</v>
      </c>
      <c r="R2569" s="47" t="s">
        <v>1688</v>
      </c>
      <c r="S2569" s="48" t="s">
        <v>153</v>
      </c>
      <c r="T2569" s="164">
        <v>601</v>
      </c>
      <c r="U2569" s="47" t="str">
        <f>IFERROR(INDEX('TAXA DE OCUP. RECUR.'!$F$1:$F$60, MATCH(T2569, 'TAXA DE OCUP. RECUR.'!$E$1:$E$60, 0)),"")</f>
        <v>CELULA DE SOLDA P/ CAMISA - BASE E LATERAL - [601]</v>
      </c>
      <c r="V2569" s="165">
        <v>3.8409090909090904</v>
      </c>
      <c r="W2569" s="165"/>
      <c r="X2569" s="229">
        <v>46086</v>
      </c>
      <c r="Y2569" s="229">
        <f t="shared" si="284"/>
        <v>46086</v>
      </c>
      <c r="Z2569" s="47">
        <f t="shared" si="288"/>
        <v>10</v>
      </c>
      <c r="AA2569" s="47">
        <f t="shared" si="289"/>
        <v>10</v>
      </c>
      <c r="AB2569" s="47" t="str">
        <f t="shared" si="285"/>
        <v>mar</v>
      </c>
      <c r="AC2569" s="47" t="str">
        <f t="shared" si="286"/>
        <v>2026</v>
      </c>
      <c r="AD2569" s="165">
        <f t="shared" si="287"/>
        <v>1</v>
      </c>
    </row>
    <row r="2570" spans="1:30" x14ac:dyDescent="0.25">
      <c r="A2570" s="47" t="s">
        <v>935</v>
      </c>
      <c r="B2570" s="47" t="s">
        <v>9</v>
      </c>
      <c r="C2570" s="47">
        <v>2011</v>
      </c>
      <c r="D2570" s="47">
        <v>1</v>
      </c>
      <c r="E2570" s="47" t="s">
        <v>483</v>
      </c>
      <c r="F2570" s="48" t="s">
        <v>682</v>
      </c>
      <c r="G2570" s="48" t="s">
        <v>11</v>
      </c>
      <c r="H2570" s="48">
        <v>6692</v>
      </c>
      <c r="I2570" s="48">
        <v>1</v>
      </c>
      <c r="J2570" s="48" t="s">
        <v>1144</v>
      </c>
      <c r="K2570" s="48" t="s">
        <v>1487</v>
      </c>
      <c r="L2570" s="47">
        <v>99531</v>
      </c>
      <c r="M2570" s="47">
        <v>1</v>
      </c>
      <c r="N2570" s="47" t="s">
        <v>1154</v>
      </c>
      <c r="O2570" s="133"/>
      <c r="P2570" s="47" t="s">
        <v>1158</v>
      </c>
      <c r="Q2570" s="47" t="s">
        <v>1346</v>
      </c>
      <c r="R2570" s="47" t="s">
        <v>1688</v>
      </c>
      <c r="S2570" s="48" t="s">
        <v>154</v>
      </c>
      <c r="T2570" s="164">
        <v>601</v>
      </c>
      <c r="U2570" s="47" t="str">
        <f>IFERROR(INDEX('TAXA DE OCUP. RECUR.'!$F$1:$F$60, MATCH(T2570, 'TAXA DE OCUP. RECUR.'!$E$1:$E$60, 0)),"")</f>
        <v>CELULA DE SOLDA P/ CAMISA - BASE E LATERAL - [601]</v>
      </c>
      <c r="V2570" s="165">
        <v>3.8409090909090904</v>
      </c>
      <c r="W2570" s="165"/>
      <c r="X2570" s="229">
        <v>46086</v>
      </c>
      <c r="Y2570" s="229">
        <f t="shared" si="284"/>
        <v>46086</v>
      </c>
      <c r="Z2570" s="47">
        <f t="shared" si="288"/>
        <v>10</v>
      </c>
      <c r="AA2570" s="47">
        <f t="shared" si="289"/>
        <v>10</v>
      </c>
      <c r="AB2570" s="47" t="str">
        <f t="shared" si="285"/>
        <v>mar</v>
      </c>
      <c r="AC2570" s="47" t="str">
        <f t="shared" si="286"/>
        <v>2026</v>
      </c>
      <c r="AD2570" s="165">
        <f t="shared" si="287"/>
        <v>1</v>
      </c>
    </row>
    <row r="2571" spans="1:30" x14ac:dyDescent="0.25">
      <c r="A2571" s="47" t="s">
        <v>935</v>
      </c>
      <c r="B2571" s="47" t="s">
        <v>9</v>
      </c>
      <c r="C2571" s="47">
        <v>2011</v>
      </c>
      <c r="D2571" s="47">
        <v>1</v>
      </c>
      <c r="E2571" s="47" t="s">
        <v>483</v>
      </c>
      <c r="F2571" s="48" t="s">
        <v>682</v>
      </c>
      <c r="G2571" s="48" t="s">
        <v>11</v>
      </c>
      <c r="H2571" s="48">
        <v>6692</v>
      </c>
      <c r="I2571" s="48">
        <v>1</v>
      </c>
      <c r="J2571" s="48" t="s">
        <v>1144</v>
      </c>
      <c r="K2571" s="48" t="s">
        <v>1487</v>
      </c>
      <c r="L2571" s="47">
        <v>99531</v>
      </c>
      <c r="M2571" s="47">
        <v>1</v>
      </c>
      <c r="N2571" s="47" t="s">
        <v>1154</v>
      </c>
      <c r="O2571" s="133"/>
      <c r="P2571" s="47" t="s">
        <v>1158</v>
      </c>
      <c r="Q2571" s="47" t="s">
        <v>1346</v>
      </c>
      <c r="R2571" s="47" t="s">
        <v>1688</v>
      </c>
      <c r="S2571" s="48" t="s">
        <v>155</v>
      </c>
      <c r="T2571" s="164">
        <v>601</v>
      </c>
      <c r="U2571" s="47" t="str">
        <f>IFERROR(INDEX('TAXA DE OCUP. RECUR.'!$F$1:$F$60, MATCH(T2571, 'TAXA DE OCUP. RECUR.'!$E$1:$E$60, 0)),"")</f>
        <v>CELULA DE SOLDA P/ CAMISA - BASE E LATERAL - [601]</v>
      </c>
      <c r="V2571" s="165">
        <v>10.754545454545454</v>
      </c>
      <c r="W2571" s="165"/>
      <c r="X2571" s="229">
        <v>46087</v>
      </c>
      <c r="Y2571" s="229">
        <f t="shared" si="284"/>
        <v>46087</v>
      </c>
      <c r="Z2571" s="47">
        <f t="shared" si="288"/>
        <v>10</v>
      </c>
      <c r="AA2571" s="47">
        <f t="shared" si="289"/>
        <v>10</v>
      </c>
      <c r="AB2571" s="47" t="str">
        <f t="shared" si="285"/>
        <v>mar</v>
      </c>
      <c r="AC2571" s="47" t="str">
        <f t="shared" si="286"/>
        <v>2026</v>
      </c>
      <c r="AD2571" s="165">
        <f t="shared" si="287"/>
        <v>1</v>
      </c>
    </row>
    <row r="2572" spans="1:30" x14ac:dyDescent="0.25">
      <c r="A2572" s="47" t="s">
        <v>935</v>
      </c>
      <c r="B2572" s="47" t="s">
        <v>9</v>
      </c>
      <c r="C2572" s="47">
        <v>2011</v>
      </c>
      <c r="D2572" s="47">
        <v>1</v>
      </c>
      <c r="E2572" s="47" t="s">
        <v>483</v>
      </c>
      <c r="F2572" s="48" t="s">
        <v>682</v>
      </c>
      <c r="G2572" s="48" t="s">
        <v>11</v>
      </c>
      <c r="H2572" s="48">
        <v>6692</v>
      </c>
      <c r="I2572" s="48">
        <v>1</v>
      </c>
      <c r="J2572" s="48" t="s">
        <v>1144</v>
      </c>
      <c r="K2572" s="48" t="s">
        <v>1487</v>
      </c>
      <c r="L2572" s="47">
        <v>99531</v>
      </c>
      <c r="M2572" s="47">
        <v>1</v>
      </c>
      <c r="N2572" s="47" t="s">
        <v>1154</v>
      </c>
      <c r="O2572" s="133"/>
      <c r="P2572" s="47" t="s">
        <v>1158</v>
      </c>
      <c r="Q2572" s="47" t="s">
        <v>1346</v>
      </c>
      <c r="R2572" s="47" t="s">
        <v>1688</v>
      </c>
      <c r="S2572" s="48" t="s">
        <v>156</v>
      </c>
      <c r="T2572" s="164">
        <v>608</v>
      </c>
      <c r="U2572" s="47" t="str">
        <f>IFERROR(INDEX('TAXA DE OCUP. RECUR.'!$F$1:$F$60, MATCH(T2572, 'TAXA DE OCUP. RECUR.'!$E$1:$E$60, 0)),"")</f>
        <v>CELULA DE SOLDA P/ CAMISA - PICOTE MANUAL - [608]</v>
      </c>
      <c r="V2572" s="165">
        <v>13.63621212121212</v>
      </c>
      <c r="W2572" s="165"/>
      <c r="X2572" s="229">
        <v>46088</v>
      </c>
      <c r="Y2572" s="229">
        <f t="shared" si="284"/>
        <v>46088</v>
      </c>
      <c r="Z2572" s="47">
        <f t="shared" si="288"/>
        <v>10</v>
      </c>
      <c r="AA2572" s="47">
        <f t="shared" si="289"/>
        <v>10</v>
      </c>
      <c r="AB2572" s="47" t="str">
        <f t="shared" si="285"/>
        <v>mar</v>
      </c>
      <c r="AC2572" s="47" t="str">
        <f t="shared" si="286"/>
        <v>2026</v>
      </c>
      <c r="AD2572" s="165">
        <f t="shared" si="287"/>
        <v>1</v>
      </c>
    </row>
    <row r="2573" spans="1:30" x14ac:dyDescent="0.25">
      <c r="A2573" s="47" t="s">
        <v>935</v>
      </c>
      <c r="B2573" s="47" t="s">
        <v>9</v>
      </c>
      <c r="C2573" s="47">
        <v>2011</v>
      </c>
      <c r="D2573" s="47">
        <v>1</v>
      </c>
      <c r="E2573" s="47" t="s">
        <v>483</v>
      </c>
      <c r="F2573" s="48" t="s">
        <v>682</v>
      </c>
      <c r="G2573" s="48" t="s">
        <v>11</v>
      </c>
      <c r="H2573" s="48">
        <v>6692</v>
      </c>
      <c r="I2573" s="48">
        <v>1</v>
      </c>
      <c r="J2573" s="48" t="s">
        <v>1144</v>
      </c>
      <c r="K2573" s="48" t="s">
        <v>1487</v>
      </c>
      <c r="L2573" s="47">
        <v>99531</v>
      </c>
      <c r="M2573" s="47">
        <v>1</v>
      </c>
      <c r="N2573" s="47" t="s">
        <v>1154</v>
      </c>
      <c r="O2573" s="133"/>
      <c r="P2573" s="47" t="s">
        <v>1158</v>
      </c>
      <c r="Q2573" s="47" t="s">
        <v>1346</v>
      </c>
      <c r="R2573" s="47" t="s">
        <v>1688</v>
      </c>
      <c r="S2573" s="48" t="s">
        <v>157</v>
      </c>
      <c r="T2573" s="164">
        <v>545</v>
      </c>
      <c r="U2573" s="47" t="str">
        <f>IFERROR(INDEX('TAXA DE OCUP. RECUR.'!$F$1:$F$60, MATCH(T2573, 'TAXA DE OCUP. RECUR.'!$E$1:$E$60, 0)),"")</f>
        <v>CELULA DE SOLDA P/ CAMISA - CHAPISCO - [545]</v>
      </c>
      <c r="V2573" s="165">
        <v>6.0136363636363637</v>
      </c>
      <c r="W2573" s="165"/>
      <c r="X2573" s="229">
        <v>46089</v>
      </c>
      <c r="Y2573" s="229">
        <f t="shared" si="284"/>
        <v>46089</v>
      </c>
      <c r="Z2573" s="47">
        <f t="shared" si="288"/>
        <v>10</v>
      </c>
      <c r="AA2573" s="47">
        <f t="shared" si="289"/>
        <v>10</v>
      </c>
      <c r="AB2573" s="47" t="str">
        <f t="shared" si="285"/>
        <v>mar</v>
      </c>
      <c r="AC2573" s="47" t="str">
        <f t="shared" si="286"/>
        <v>2026</v>
      </c>
      <c r="AD2573" s="165">
        <f t="shared" si="287"/>
        <v>1</v>
      </c>
    </row>
    <row r="2574" spans="1:30" x14ac:dyDescent="0.25">
      <c r="A2574" s="47" t="s">
        <v>935</v>
      </c>
      <c r="B2574" s="47" t="s">
        <v>9</v>
      </c>
      <c r="C2574" s="47">
        <v>2011</v>
      </c>
      <c r="D2574" s="47">
        <v>1</v>
      </c>
      <c r="E2574" s="47" t="s">
        <v>483</v>
      </c>
      <c r="F2574" s="48" t="s">
        <v>682</v>
      </c>
      <c r="G2574" s="48" t="s">
        <v>11</v>
      </c>
      <c r="H2574" s="48">
        <v>6692</v>
      </c>
      <c r="I2574" s="48">
        <v>1</v>
      </c>
      <c r="J2574" s="48" t="s">
        <v>1144</v>
      </c>
      <c r="K2574" s="48" t="s">
        <v>1487</v>
      </c>
      <c r="L2574" s="47">
        <v>99531</v>
      </c>
      <c r="M2574" s="47">
        <v>1</v>
      </c>
      <c r="N2574" s="47" t="s">
        <v>1154</v>
      </c>
      <c r="O2574" s="133"/>
      <c r="P2574" s="47" t="s">
        <v>1158</v>
      </c>
      <c r="Q2574" s="47" t="s">
        <v>1346</v>
      </c>
      <c r="R2574" s="47" t="s">
        <v>1690</v>
      </c>
      <c r="S2574" s="48" t="s">
        <v>148</v>
      </c>
      <c r="T2574" s="164">
        <v>489</v>
      </c>
      <c r="U2574" s="47" t="str">
        <f>IFERROR(INDEX('TAXA DE OCUP. RECUR.'!$F$1:$F$60, MATCH(T2574, 'TAXA DE OCUP. RECUR.'!$E$1:$E$60, 0)),"")</f>
        <v>BROQUEADORA - [489]</v>
      </c>
      <c r="V2574" s="165">
        <v>11.945454545454545</v>
      </c>
      <c r="W2574" s="165"/>
      <c r="X2574" s="229">
        <v>46090</v>
      </c>
      <c r="Y2574" s="229">
        <f t="shared" si="284"/>
        <v>46090</v>
      </c>
      <c r="Z2574" s="47">
        <f t="shared" si="288"/>
        <v>11</v>
      </c>
      <c r="AA2574" s="47">
        <f t="shared" si="289"/>
        <v>11</v>
      </c>
      <c r="AB2574" s="47" t="str">
        <f t="shared" si="285"/>
        <v>mar</v>
      </c>
      <c r="AC2574" s="47" t="str">
        <f t="shared" si="286"/>
        <v>2026</v>
      </c>
      <c r="AD2574" s="165">
        <f t="shared" si="287"/>
        <v>1</v>
      </c>
    </row>
    <row r="2575" spans="1:30" x14ac:dyDescent="0.25">
      <c r="A2575" s="47" t="s">
        <v>935</v>
      </c>
      <c r="B2575" s="47" t="s">
        <v>9</v>
      </c>
      <c r="C2575" s="47">
        <v>2011</v>
      </c>
      <c r="D2575" s="47">
        <v>1</v>
      </c>
      <c r="E2575" s="47" t="s">
        <v>483</v>
      </c>
      <c r="F2575" s="48" t="s">
        <v>682</v>
      </c>
      <c r="G2575" s="48" t="s">
        <v>11</v>
      </c>
      <c r="H2575" s="48">
        <v>6692</v>
      </c>
      <c r="I2575" s="48">
        <v>1</v>
      </c>
      <c r="J2575" s="48" t="s">
        <v>1144</v>
      </c>
      <c r="K2575" s="48" t="s">
        <v>1487</v>
      </c>
      <c r="L2575" s="47">
        <v>99531</v>
      </c>
      <c r="M2575" s="47">
        <v>1</v>
      </c>
      <c r="N2575" s="47" t="s">
        <v>1154</v>
      </c>
      <c r="O2575" s="133"/>
      <c r="P2575" s="47" t="s">
        <v>1158</v>
      </c>
      <c r="Q2575" s="47" t="s">
        <v>1346</v>
      </c>
      <c r="R2575" s="47" t="s">
        <v>1689</v>
      </c>
      <c r="S2575" s="48" t="s">
        <v>162</v>
      </c>
      <c r="T2575" s="164">
        <v>194</v>
      </c>
      <c r="U2575" s="47" t="str">
        <f>IFERROR(INDEX('TAXA DE OCUP. RECUR.'!$F$1:$F$60, MATCH(T2575, 'TAXA DE OCUP. RECUR.'!$E$1:$E$60, 0)),"")</f>
        <v>FORNO AQUECIMENTO CAMISAS (DRAGÃOZINHO) - [194]</v>
      </c>
      <c r="V2575" s="165">
        <v>2.0454545454545454</v>
      </c>
      <c r="W2575" s="165"/>
      <c r="X2575" s="229">
        <v>46083</v>
      </c>
      <c r="Y2575" s="229">
        <f t="shared" si="284"/>
        <v>46083</v>
      </c>
      <c r="Z2575" s="47">
        <f t="shared" si="288"/>
        <v>10</v>
      </c>
      <c r="AA2575" s="47">
        <f t="shared" si="289"/>
        <v>10</v>
      </c>
      <c r="AB2575" s="47" t="str">
        <f t="shared" si="285"/>
        <v>mar</v>
      </c>
      <c r="AC2575" s="47" t="str">
        <f t="shared" si="286"/>
        <v>2026</v>
      </c>
      <c r="AD2575" s="165">
        <f t="shared" si="287"/>
        <v>1</v>
      </c>
    </row>
    <row r="2576" spans="1:30" x14ac:dyDescent="0.25">
      <c r="A2576" s="47" t="s">
        <v>935</v>
      </c>
      <c r="B2576" s="47" t="s">
        <v>9</v>
      </c>
      <c r="C2576" s="47">
        <v>2011</v>
      </c>
      <c r="D2576" s="47">
        <v>1</v>
      </c>
      <c r="E2576" s="47" t="s">
        <v>483</v>
      </c>
      <c r="F2576" s="48" t="s">
        <v>682</v>
      </c>
      <c r="G2576" s="48" t="s">
        <v>11</v>
      </c>
      <c r="H2576" s="48">
        <v>6692</v>
      </c>
      <c r="I2576" s="48">
        <v>1</v>
      </c>
      <c r="J2576" s="48" t="s">
        <v>1144</v>
      </c>
      <c r="K2576" s="48" t="s">
        <v>1487</v>
      </c>
      <c r="L2576" s="47">
        <v>99531</v>
      </c>
      <c r="M2576" s="47">
        <v>1</v>
      </c>
      <c r="N2576" s="47" t="s">
        <v>1154</v>
      </c>
      <c r="O2576" s="133"/>
      <c r="P2576" s="47" t="s">
        <v>1158</v>
      </c>
      <c r="Q2576" s="47" t="s">
        <v>1346</v>
      </c>
      <c r="R2576" s="47" t="s">
        <v>158</v>
      </c>
      <c r="S2576" s="48" t="s">
        <v>158</v>
      </c>
      <c r="T2576" s="164">
        <v>2</v>
      </c>
      <c r="U2576" s="47" t="str">
        <f>IFERROR(INDEX('TAXA DE OCUP. RECUR.'!$F$1:$F$60, MATCH(T2576, 'TAXA DE OCUP. RECUR.'!$E$1:$E$60, 0)),"")</f>
        <v>EXPEDIÇÃO</v>
      </c>
      <c r="V2576" s="165">
        <v>1</v>
      </c>
      <c r="W2576" s="165"/>
      <c r="X2576" s="229">
        <v>46095</v>
      </c>
      <c r="Y2576" s="229">
        <f t="shared" si="284"/>
        <v>46095</v>
      </c>
      <c r="Z2576" s="47">
        <f t="shared" si="288"/>
        <v>11</v>
      </c>
      <c r="AA2576" s="47">
        <f t="shared" si="289"/>
        <v>11</v>
      </c>
      <c r="AB2576" s="47" t="str">
        <f t="shared" si="285"/>
        <v>mar</v>
      </c>
      <c r="AC2576" s="47" t="str">
        <f t="shared" si="286"/>
        <v>2026</v>
      </c>
      <c r="AD2576" s="165">
        <f t="shared" si="287"/>
        <v>1</v>
      </c>
    </row>
    <row r="2577" spans="1:30" x14ac:dyDescent="0.25">
      <c r="A2577" s="47" t="s">
        <v>936</v>
      </c>
      <c r="B2577" s="47" t="s">
        <v>9</v>
      </c>
      <c r="C2577" s="47">
        <v>2011</v>
      </c>
      <c r="D2577" s="47">
        <v>2</v>
      </c>
      <c r="E2577" s="47" t="s">
        <v>483</v>
      </c>
      <c r="F2577" s="48" t="s">
        <v>682</v>
      </c>
      <c r="G2577" s="48" t="s">
        <v>11</v>
      </c>
      <c r="H2577" s="48">
        <v>6693</v>
      </c>
      <c r="I2577" s="48">
        <v>1</v>
      </c>
      <c r="J2577" s="48" t="s">
        <v>1144</v>
      </c>
      <c r="K2577" s="48" t="s">
        <v>1487</v>
      </c>
      <c r="L2577" s="47">
        <v>99532</v>
      </c>
      <c r="M2577" s="47">
        <v>1</v>
      </c>
      <c r="N2577" s="47" t="s">
        <v>1154</v>
      </c>
      <c r="O2577" s="133"/>
      <c r="P2577" s="47" t="s">
        <v>1158</v>
      </c>
      <c r="Q2577" s="47" t="s">
        <v>1346</v>
      </c>
      <c r="R2577" s="47" t="s">
        <v>1687</v>
      </c>
      <c r="S2577" s="48" t="s">
        <v>1156</v>
      </c>
      <c r="T2577" s="164">
        <v>1</v>
      </c>
      <c r="U2577" s="47" t="str">
        <f>IFERROR(INDEX('TAXA DE OCUP. RECUR.'!$F$1:$F$60, MATCH(T2577, 'TAXA DE OCUP. RECUR.'!$E$1:$E$60, 0)),"")</f>
        <v>FUNDIÇÃO MORENO</v>
      </c>
      <c r="V2577" s="165">
        <v>1</v>
      </c>
      <c r="W2577" s="165">
        <v>1</v>
      </c>
      <c r="X2577" s="229">
        <v>45994</v>
      </c>
      <c r="Y2577" s="229">
        <f t="shared" si="284"/>
        <v>45994</v>
      </c>
      <c r="Z2577" s="47">
        <f t="shared" si="288"/>
        <v>49</v>
      </c>
      <c r="AA2577" s="47">
        <f t="shared" si="289"/>
        <v>49</v>
      </c>
      <c r="AB2577" s="47" t="str">
        <f t="shared" si="285"/>
        <v>dez</v>
      </c>
      <c r="AC2577" s="47" t="str">
        <f t="shared" si="286"/>
        <v>2025</v>
      </c>
      <c r="AD2577" s="165">
        <f t="shared" si="287"/>
        <v>1</v>
      </c>
    </row>
    <row r="2578" spans="1:30" x14ac:dyDescent="0.25">
      <c r="A2578" s="47" t="s">
        <v>936</v>
      </c>
      <c r="B2578" s="47" t="s">
        <v>9</v>
      </c>
      <c r="C2578" s="47">
        <v>2011</v>
      </c>
      <c r="D2578" s="47">
        <v>2</v>
      </c>
      <c r="E2578" s="47" t="s">
        <v>483</v>
      </c>
      <c r="F2578" s="48" t="s">
        <v>682</v>
      </c>
      <c r="G2578" s="48" t="s">
        <v>11</v>
      </c>
      <c r="H2578" s="48">
        <v>6693</v>
      </c>
      <c r="I2578" s="48">
        <v>1</v>
      </c>
      <c r="J2578" s="48" t="s">
        <v>1144</v>
      </c>
      <c r="K2578" s="48" t="s">
        <v>1487</v>
      </c>
      <c r="L2578" s="47">
        <v>99532</v>
      </c>
      <c r="M2578" s="47">
        <v>1</v>
      </c>
      <c r="N2578" s="47" t="s">
        <v>1154</v>
      </c>
      <c r="O2578" s="133"/>
      <c r="P2578" s="47" t="s">
        <v>1158</v>
      </c>
      <c r="Q2578" s="47" t="s">
        <v>1346</v>
      </c>
      <c r="R2578" s="47" t="s">
        <v>1690</v>
      </c>
      <c r="S2578" s="48" t="s">
        <v>1202</v>
      </c>
      <c r="T2578" s="164">
        <v>561</v>
      </c>
      <c r="U2578" s="47" t="str">
        <f>IFERROR(INDEX('TAXA DE OCUP. RECUR.'!$F$1:$F$60, MATCH(T2578, 'TAXA DE OCUP. RECUR.'!$E$1:$E$60, 0)),"")</f>
        <v>TORNO HORIZONTAL NILES - [561]</v>
      </c>
      <c r="V2578" s="165">
        <v>3.2154545454545453</v>
      </c>
      <c r="W2578" s="165"/>
      <c r="X2578" s="229">
        <v>46079</v>
      </c>
      <c r="Y2578" s="229">
        <f t="shared" si="284"/>
        <v>46079</v>
      </c>
      <c r="Z2578" s="47">
        <f t="shared" si="288"/>
        <v>9</v>
      </c>
      <c r="AA2578" s="47">
        <f t="shared" si="289"/>
        <v>9</v>
      </c>
      <c r="AB2578" s="47" t="str">
        <f t="shared" si="285"/>
        <v>fev</v>
      </c>
      <c r="AC2578" s="47" t="str">
        <f t="shared" si="286"/>
        <v>2026</v>
      </c>
      <c r="AD2578" s="165">
        <f t="shared" si="287"/>
        <v>1</v>
      </c>
    </row>
    <row r="2579" spans="1:30" x14ac:dyDescent="0.25">
      <c r="A2579" s="47" t="s">
        <v>936</v>
      </c>
      <c r="B2579" s="47" t="s">
        <v>9</v>
      </c>
      <c r="C2579" s="47">
        <v>2011</v>
      </c>
      <c r="D2579" s="47">
        <v>2</v>
      </c>
      <c r="E2579" s="47" t="s">
        <v>483</v>
      </c>
      <c r="F2579" s="48" t="s">
        <v>682</v>
      </c>
      <c r="G2579" s="48" t="s">
        <v>11</v>
      </c>
      <c r="H2579" s="48">
        <v>6693</v>
      </c>
      <c r="I2579" s="48">
        <v>1</v>
      </c>
      <c r="J2579" s="48" t="s">
        <v>1144</v>
      </c>
      <c r="K2579" s="48" t="s">
        <v>1487</v>
      </c>
      <c r="L2579" s="47">
        <v>99532</v>
      </c>
      <c r="M2579" s="47">
        <v>1</v>
      </c>
      <c r="N2579" s="47" t="s">
        <v>1154</v>
      </c>
      <c r="O2579" s="133"/>
      <c r="P2579" s="47" t="s">
        <v>1158</v>
      </c>
      <c r="Q2579" s="47" t="s">
        <v>1346</v>
      </c>
      <c r="R2579" s="47" t="s">
        <v>1690</v>
      </c>
      <c r="S2579" s="48" t="s">
        <v>159</v>
      </c>
      <c r="T2579" s="164">
        <v>210</v>
      </c>
      <c r="U2579" s="47" t="str">
        <f>IFERROR(INDEX('TAXA DE OCUP. RECUR.'!$F$1:$F$60, MATCH(T2579, 'TAXA DE OCUP. RECUR.'!$E$1:$E$60, 0)),"")</f>
        <v>MANDRILH. SCHIESS A.G. FB 28 / 16 - [210]</v>
      </c>
      <c r="V2579" s="165">
        <v>8.1818181818181817</v>
      </c>
      <c r="W2579" s="165"/>
      <c r="X2579" s="229">
        <v>46080</v>
      </c>
      <c r="Y2579" s="229">
        <f t="shared" ref="Y2579:Y2642" si="290">X2579</f>
        <v>46080</v>
      </c>
      <c r="Z2579" s="47">
        <f t="shared" si="288"/>
        <v>9</v>
      </c>
      <c r="AA2579" s="47">
        <f t="shared" si="289"/>
        <v>9</v>
      </c>
      <c r="AB2579" s="47" t="str">
        <f t="shared" si="285"/>
        <v>fev</v>
      </c>
      <c r="AC2579" s="47" t="str">
        <f t="shared" si="286"/>
        <v>2026</v>
      </c>
      <c r="AD2579" s="165">
        <f t="shared" si="287"/>
        <v>1</v>
      </c>
    </row>
    <row r="2580" spans="1:30" x14ac:dyDescent="0.25">
      <c r="A2580" s="47" t="s">
        <v>936</v>
      </c>
      <c r="B2580" s="47" t="s">
        <v>9</v>
      </c>
      <c r="C2580" s="47">
        <v>2011</v>
      </c>
      <c r="D2580" s="47">
        <v>2</v>
      </c>
      <c r="E2580" s="47" t="s">
        <v>483</v>
      </c>
      <c r="F2580" s="48" t="s">
        <v>682</v>
      </c>
      <c r="G2580" s="48" t="s">
        <v>11</v>
      </c>
      <c r="H2580" s="48">
        <v>6693</v>
      </c>
      <c r="I2580" s="48">
        <v>1</v>
      </c>
      <c r="J2580" s="48" t="s">
        <v>1144</v>
      </c>
      <c r="K2580" s="48" t="s">
        <v>1487</v>
      </c>
      <c r="L2580" s="47">
        <v>99532</v>
      </c>
      <c r="M2580" s="47">
        <v>1</v>
      </c>
      <c r="N2580" s="47" t="s">
        <v>1154</v>
      </c>
      <c r="O2580" s="133"/>
      <c r="P2580" s="47" t="s">
        <v>1158</v>
      </c>
      <c r="Q2580" s="47" t="s">
        <v>1346</v>
      </c>
      <c r="R2580" s="47" t="s">
        <v>1690</v>
      </c>
      <c r="S2580" s="48" t="s">
        <v>160</v>
      </c>
      <c r="T2580" s="164">
        <v>613</v>
      </c>
      <c r="U2580" s="47" t="str">
        <f>IFERROR(INDEX('TAXA DE OCUP. RECUR.'!$F$1:$F$60, MATCH(T2580, 'TAXA DE OCUP. RECUR.'!$E$1:$E$60, 0)),"")</f>
        <v>FURADEIRA SKODA - [613]</v>
      </c>
      <c r="V2580" s="165">
        <v>27.108000000000001</v>
      </c>
      <c r="W2580" s="165"/>
      <c r="X2580" s="229">
        <v>46084</v>
      </c>
      <c r="Y2580" s="229">
        <f t="shared" si="290"/>
        <v>46084</v>
      </c>
      <c r="Z2580" s="47">
        <f t="shared" si="288"/>
        <v>10</v>
      </c>
      <c r="AA2580" s="47">
        <f t="shared" si="289"/>
        <v>10</v>
      </c>
      <c r="AB2580" s="47" t="str">
        <f t="shared" si="285"/>
        <v>mar</v>
      </c>
      <c r="AC2580" s="47" t="str">
        <f t="shared" si="286"/>
        <v>2026</v>
      </c>
      <c r="AD2580" s="165">
        <f t="shared" si="287"/>
        <v>1</v>
      </c>
    </row>
    <row r="2581" spans="1:30" x14ac:dyDescent="0.25">
      <c r="A2581" s="47" t="s">
        <v>936</v>
      </c>
      <c r="B2581" s="47" t="s">
        <v>9</v>
      </c>
      <c r="C2581" s="47">
        <v>2011</v>
      </c>
      <c r="D2581" s="47">
        <v>2</v>
      </c>
      <c r="E2581" s="47" t="s">
        <v>483</v>
      </c>
      <c r="F2581" s="48" t="s">
        <v>682</v>
      </c>
      <c r="G2581" s="48" t="s">
        <v>11</v>
      </c>
      <c r="H2581" s="48">
        <v>6693</v>
      </c>
      <c r="I2581" s="48">
        <v>1</v>
      </c>
      <c r="J2581" s="48" t="s">
        <v>1144</v>
      </c>
      <c r="K2581" s="48" t="s">
        <v>1487</v>
      </c>
      <c r="L2581" s="47">
        <v>99532</v>
      </c>
      <c r="M2581" s="47">
        <v>1</v>
      </c>
      <c r="N2581" s="47" t="s">
        <v>1154</v>
      </c>
      <c r="O2581" s="133"/>
      <c r="P2581" s="47" t="s">
        <v>1158</v>
      </c>
      <c r="Q2581" s="47" t="s">
        <v>1346</v>
      </c>
      <c r="R2581" s="47" t="s">
        <v>146</v>
      </c>
      <c r="S2581" s="48" t="s">
        <v>161</v>
      </c>
      <c r="T2581" s="164">
        <v>89</v>
      </c>
      <c r="U2581" s="47" t="str">
        <f>IFERROR(INDEX('TAXA DE OCUP. RECUR.'!$F$1:$F$60, MATCH(T2581, 'TAXA DE OCUP. RECUR.'!$E$1:$E$60, 0)),"")</f>
        <v>MONTAGEM (MONTAGEM DE MOENDA) - [89]</v>
      </c>
      <c r="V2581" s="165">
        <v>13.499999999999998</v>
      </c>
      <c r="W2581" s="165"/>
      <c r="X2581" s="229">
        <v>46085</v>
      </c>
      <c r="Y2581" s="229">
        <f t="shared" si="290"/>
        <v>46085</v>
      </c>
      <c r="Z2581" s="47">
        <f t="shared" si="288"/>
        <v>10</v>
      </c>
      <c r="AA2581" s="47">
        <f t="shared" si="289"/>
        <v>10</v>
      </c>
      <c r="AB2581" s="47" t="str">
        <f t="shared" si="285"/>
        <v>mar</v>
      </c>
      <c r="AC2581" s="47" t="str">
        <f t="shared" si="286"/>
        <v>2026</v>
      </c>
      <c r="AD2581" s="165">
        <f t="shared" si="287"/>
        <v>1</v>
      </c>
    </row>
    <row r="2582" spans="1:30" x14ac:dyDescent="0.25">
      <c r="A2582" s="47" t="s">
        <v>936</v>
      </c>
      <c r="B2582" s="47" t="s">
        <v>9</v>
      </c>
      <c r="C2582" s="47">
        <v>2011</v>
      </c>
      <c r="D2582" s="47">
        <v>2</v>
      </c>
      <c r="E2582" s="47" t="s">
        <v>483</v>
      </c>
      <c r="F2582" s="48" t="s">
        <v>682</v>
      </c>
      <c r="G2582" s="48" t="s">
        <v>11</v>
      </c>
      <c r="H2582" s="48">
        <v>6693</v>
      </c>
      <c r="I2582" s="48">
        <v>1</v>
      </c>
      <c r="J2582" s="48" t="s">
        <v>1144</v>
      </c>
      <c r="K2582" s="48" t="s">
        <v>1487</v>
      </c>
      <c r="L2582" s="47">
        <v>99532</v>
      </c>
      <c r="M2582" s="47">
        <v>1</v>
      </c>
      <c r="N2582" s="47" t="s">
        <v>1154</v>
      </c>
      <c r="O2582" s="133"/>
      <c r="P2582" s="47" t="s">
        <v>1158</v>
      </c>
      <c r="Q2582" s="47" t="s">
        <v>1346</v>
      </c>
      <c r="R2582" s="47" t="s">
        <v>1690</v>
      </c>
      <c r="S2582" s="48" t="s">
        <v>147</v>
      </c>
      <c r="T2582" s="164">
        <v>561</v>
      </c>
      <c r="U2582" s="47" t="str">
        <f>IFERROR(INDEX('TAXA DE OCUP. RECUR.'!$F$1:$F$60, MATCH(T2582, 'TAXA DE OCUP. RECUR.'!$E$1:$E$60, 0)),"")</f>
        <v>TORNO HORIZONTAL NILES - [561]</v>
      </c>
      <c r="V2582" s="165">
        <v>9.5125909090909104</v>
      </c>
      <c r="W2582" s="165"/>
      <c r="X2582" s="229">
        <v>46086</v>
      </c>
      <c r="Y2582" s="229">
        <f t="shared" si="290"/>
        <v>46086</v>
      </c>
      <c r="Z2582" s="47">
        <f t="shared" si="288"/>
        <v>10</v>
      </c>
      <c r="AA2582" s="47">
        <f t="shared" si="289"/>
        <v>10</v>
      </c>
      <c r="AB2582" s="47" t="str">
        <f t="shared" si="285"/>
        <v>mar</v>
      </c>
      <c r="AC2582" s="47" t="str">
        <f t="shared" si="286"/>
        <v>2026</v>
      </c>
      <c r="AD2582" s="165">
        <f t="shared" si="287"/>
        <v>1</v>
      </c>
    </row>
    <row r="2583" spans="1:30" x14ac:dyDescent="0.25">
      <c r="A2583" s="47" t="s">
        <v>936</v>
      </c>
      <c r="B2583" s="47" t="s">
        <v>9</v>
      </c>
      <c r="C2583" s="47">
        <v>2011</v>
      </c>
      <c r="D2583" s="47">
        <v>2</v>
      </c>
      <c r="E2583" s="47" t="s">
        <v>483</v>
      </c>
      <c r="F2583" s="48" t="s">
        <v>682</v>
      </c>
      <c r="G2583" s="48" t="s">
        <v>11</v>
      </c>
      <c r="H2583" s="48">
        <v>6693</v>
      </c>
      <c r="I2583" s="48">
        <v>1</v>
      </c>
      <c r="J2583" s="48" t="s">
        <v>1144</v>
      </c>
      <c r="K2583" s="48" t="s">
        <v>1487</v>
      </c>
      <c r="L2583" s="47">
        <v>99532</v>
      </c>
      <c r="M2583" s="47">
        <v>1</v>
      </c>
      <c r="N2583" s="47" t="s">
        <v>1154</v>
      </c>
      <c r="O2583" s="133"/>
      <c r="P2583" s="47" t="s">
        <v>1158</v>
      </c>
      <c r="Q2583" s="47" t="s">
        <v>1346</v>
      </c>
      <c r="R2583" s="47" t="s">
        <v>1688</v>
      </c>
      <c r="S2583" s="48" t="s">
        <v>153</v>
      </c>
      <c r="T2583" s="164">
        <v>600</v>
      </c>
      <c r="U2583" s="47" t="str">
        <f>IFERROR(INDEX('TAXA DE OCUP. RECUR.'!$F$1:$F$60, MATCH(T2583, 'TAXA DE OCUP. RECUR.'!$E$1:$E$60, 0)),"")</f>
        <v>CELULA DE SOLDA P/ CAMISA - BASE E LATERAL - [600]</v>
      </c>
      <c r="V2583" s="165">
        <v>3.8409090909090904</v>
      </c>
      <c r="W2583" s="165"/>
      <c r="X2583" s="229">
        <v>46087</v>
      </c>
      <c r="Y2583" s="229">
        <f t="shared" si="290"/>
        <v>46087</v>
      </c>
      <c r="Z2583" s="47">
        <f t="shared" si="288"/>
        <v>10</v>
      </c>
      <c r="AA2583" s="47">
        <f t="shared" si="289"/>
        <v>10</v>
      </c>
      <c r="AB2583" s="47" t="str">
        <f t="shared" si="285"/>
        <v>mar</v>
      </c>
      <c r="AC2583" s="47" t="str">
        <f t="shared" si="286"/>
        <v>2026</v>
      </c>
      <c r="AD2583" s="165">
        <f t="shared" si="287"/>
        <v>1</v>
      </c>
    </row>
    <row r="2584" spans="1:30" x14ac:dyDescent="0.25">
      <c r="A2584" s="47" t="s">
        <v>936</v>
      </c>
      <c r="B2584" s="47" t="s">
        <v>9</v>
      </c>
      <c r="C2584" s="47">
        <v>2011</v>
      </c>
      <c r="D2584" s="47">
        <v>2</v>
      </c>
      <c r="E2584" s="47" t="s">
        <v>483</v>
      </c>
      <c r="F2584" s="48" t="s">
        <v>682</v>
      </c>
      <c r="G2584" s="48" t="s">
        <v>11</v>
      </c>
      <c r="H2584" s="48">
        <v>6693</v>
      </c>
      <c r="I2584" s="48">
        <v>1</v>
      </c>
      <c r="J2584" s="48" t="s">
        <v>1144</v>
      </c>
      <c r="K2584" s="48" t="s">
        <v>1487</v>
      </c>
      <c r="L2584" s="47">
        <v>99532</v>
      </c>
      <c r="M2584" s="47">
        <v>1</v>
      </c>
      <c r="N2584" s="47" t="s">
        <v>1154</v>
      </c>
      <c r="O2584" s="133"/>
      <c r="P2584" s="47" t="s">
        <v>1158</v>
      </c>
      <c r="Q2584" s="47" t="s">
        <v>1346</v>
      </c>
      <c r="R2584" s="47" t="s">
        <v>1688</v>
      </c>
      <c r="S2584" s="48" t="s">
        <v>154</v>
      </c>
      <c r="T2584" s="164">
        <v>600</v>
      </c>
      <c r="U2584" s="47" t="str">
        <f>IFERROR(INDEX('TAXA DE OCUP. RECUR.'!$F$1:$F$60, MATCH(T2584, 'TAXA DE OCUP. RECUR.'!$E$1:$E$60, 0)),"")</f>
        <v>CELULA DE SOLDA P/ CAMISA - BASE E LATERAL - [600]</v>
      </c>
      <c r="V2584" s="165">
        <v>3.8409090909090904</v>
      </c>
      <c r="W2584" s="165"/>
      <c r="X2584" s="229">
        <v>46087</v>
      </c>
      <c r="Y2584" s="229">
        <f t="shared" si="290"/>
        <v>46087</v>
      </c>
      <c r="Z2584" s="47">
        <f t="shared" si="288"/>
        <v>10</v>
      </c>
      <c r="AA2584" s="47">
        <f t="shared" si="289"/>
        <v>10</v>
      </c>
      <c r="AB2584" s="47" t="str">
        <f t="shared" si="285"/>
        <v>mar</v>
      </c>
      <c r="AC2584" s="47" t="str">
        <f t="shared" si="286"/>
        <v>2026</v>
      </c>
      <c r="AD2584" s="165">
        <f t="shared" si="287"/>
        <v>1</v>
      </c>
    </row>
    <row r="2585" spans="1:30" x14ac:dyDescent="0.25">
      <c r="A2585" s="47" t="s">
        <v>936</v>
      </c>
      <c r="B2585" s="47" t="s">
        <v>9</v>
      </c>
      <c r="C2585" s="47">
        <v>2011</v>
      </c>
      <c r="D2585" s="47">
        <v>2</v>
      </c>
      <c r="E2585" s="47" t="s">
        <v>483</v>
      </c>
      <c r="F2585" s="48" t="s">
        <v>682</v>
      </c>
      <c r="G2585" s="48" t="s">
        <v>11</v>
      </c>
      <c r="H2585" s="48">
        <v>6693</v>
      </c>
      <c r="I2585" s="48">
        <v>1</v>
      </c>
      <c r="J2585" s="48" t="s">
        <v>1144</v>
      </c>
      <c r="K2585" s="48" t="s">
        <v>1487</v>
      </c>
      <c r="L2585" s="47">
        <v>99532</v>
      </c>
      <c r="M2585" s="47">
        <v>1</v>
      </c>
      <c r="N2585" s="47" t="s">
        <v>1154</v>
      </c>
      <c r="O2585" s="133"/>
      <c r="P2585" s="47" t="s">
        <v>1158</v>
      </c>
      <c r="Q2585" s="47" t="s">
        <v>1346</v>
      </c>
      <c r="R2585" s="47" t="s">
        <v>1688</v>
      </c>
      <c r="S2585" s="48" t="s">
        <v>155</v>
      </c>
      <c r="T2585" s="164">
        <v>600</v>
      </c>
      <c r="U2585" s="47" t="str">
        <f>IFERROR(INDEX('TAXA DE OCUP. RECUR.'!$F$1:$F$60, MATCH(T2585, 'TAXA DE OCUP. RECUR.'!$E$1:$E$60, 0)),"")</f>
        <v>CELULA DE SOLDA P/ CAMISA - BASE E LATERAL - [600]</v>
      </c>
      <c r="V2585" s="165">
        <v>10.754545454545454</v>
      </c>
      <c r="W2585" s="165"/>
      <c r="X2585" s="229">
        <v>46088</v>
      </c>
      <c r="Y2585" s="229">
        <f t="shared" si="290"/>
        <v>46088</v>
      </c>
      <c r="Z2585" s="47">
        <f t="shared" si="288"/>
        <v>10</v>
      </c>
      <c r="AA2585" s="47">
        <f t="shared" si="289"/>
        <v>10</v>
      </c>
      <c r="AB2585" s="47" t="str">
        <f t="shared" si="285"/>
        <v>mar</v>
      </c>
      <c r="AC2585" s="47" t="str">
        <f t="shared" si="286"/>
        <v>2026</v>
      </c>
      <c r="AD2585" s="165">
        <f t="shared" si="287"/>
        <v>1</v>
      </c>
    </row>
    <row r="2586" spans="1:30" x14ac:dyDescent="0.25">
      <c r="A2586" s="47" t="s">
        <v>936</v>
      </c>
      <c r="B2586" s="47" t="s">
        <v>9</v>
      </c>
      <c r="C2586" s="47">
        <v>2011</v>
      </c>
      <c r="D2586" s="47">
        <v>2</v>
      </c>
      <c r="E2586" s="47" t="s">
        <v>483</v>
      </c>
      <c r="F2586" s="48" t="s">
        <v>682</v>
      </c>
      <c r="G2586" s="48" t="s">
        <v>11</v>
      </c>
      <c r="H2586" s="48">
        <v>6693</v>
      </c>
      <c r="I2586" s="48">
        <v>1</v>
      </c>
      <c r="J2586" s="48" t="s">
        <v>1144</v>
      </c>
      <c r="K2586" s="48" t="s">
        <v>1487</v>
      </c>
      <c r="L2586" s="47">
        <v>99532</v>
      </c>
      <c r="M2586" s="47">
        <v>1</v>
      </c>
      <c r="N2586" s="47" t="s">
        <v>1154</v>
      </c>
      <c r="O2586" s="133"/>
      <c r="P2586" s="47" t="s">
        <v>1158</v>
      </c>
      <c r="Q2586" s="47" t="s">
        <v>1346</v>
      </c>
      <c r="R2586" s="47" t="s">
        <v>1688</v>
      </c>
      <c r="S2586" s="48" t="s">
        <v>156</v>
      </c>
      <c r="T2586" s="164">
        <v>608</v>
      </c>
      <c r="U2586" s="47" t="str">
        <f>IFERROR(INDEX('TAXA DE OCUP. RECUR.'!$F$1:$F$60, MATCH(T2586, 'TAXA DE OCUP. RECUR.'!$E$1:$E$60, 0)),"")</f>
        <v>CELULA DE SOLDA P/ CAMISA - PICOTE MANUAL - [608]</v>
      </c>
      <c r="V2586" s="165">
        <v>13.63621212121212</v>
      </c>
      <c r="W2586" s="165"/>
      <c r="X2586" s="229">
        <v>46089</v>
      </c>
      <c r="Y2586" s="229">
        <f t="shared" si="290"/>
        <v>46089</v>
      </c>
      <c r="Z2586" s="47">
        <f t="shared" si="288"/>
        <v>10</v>
      </c>
      <c r="AA2586" s="47">
        <f t="shared" si="289"/>
        <v>10</v>
      </c>
      <c r="AB2586" s="47" t="str">
        <f t="shared" si="285"/>
        <v>mar</v>
      </c>
      <c r="AC2586" s="47" t="str">
        <f t="shared" si="286"/>
        <v>2026</v>
      </c>
      <c r="AD2586" s="165">
        <f t="shared" si="287"/>
        <v>1</v>
      </c>
    </row>
    <row r="2587" spans="1:30" x14ac:dyDescent="0.25">
      <c r="A2587" s="47" t="s">
        <v>936</v>
      </c>
      <c r="B2587" s="47" t="s">
        <v>9</v>
      </c>
      <c r="C2587" s="47">
        <v>2011</v>
      </c>
      <c r="D2587" s="47">
        <v>2</v>
      </c>
      <c r="E2587" s="47" t="s">
        <v>483</v>
      </c>
      <c r="F2587" s="48" t="s">
        <v>682</v>
      </c>
      <c r="G2587" s="48" t="s">
        <v>11</v>
      </c>
      <c r="H2587" s="48">
        <v>6693</v>
      </c>
      <c r="I2587" s="48">
        <v>1</v>
      </c>
      <c r="J2587" s="48" t="s">
        <v>1144</v>
      </c>
      <c r="K2587" s="48" t="s">
        <v>1487</v>
      </c>
      <c r="L2587" s="47">
        <v>99532</v>
      </c>
      <c r="M2587" s="47">
        <v>1</v>
      </c>
      <c r="N2587" s="47" t="s">
        <v>1154</v>
      </c>
      <c r="O2587" s="133"/>
      <c r="P2587" s="47" t="s">
        <v>1158</v>
      </c>
      <c r="Q2587" s="47" t="s">
        <v>1346</v>
      </c>
      <c r="R2587" s="47" t="s">
        <v>1688</v>
      </c>
      <c r="S2587" s="48" t="s">
        <v>157</v>
      </c>
      <c r="T2587" s="164">
        <v>545</v>
      </c>
      <c r="U2587" s="47" t="str">
        <f>IFERROR(INDEX('TAXA DE OCUP. RECUR.'!$F$1:$F$60, MATCH(T2587, 'TAXA DE OCUP. RECUR.'!$E$1:$E$60, 0)),"")</f>
        <v>CELULA DE SOLDA P/ CAMISA - CHAPISCO - [545]</v>
      </c>
      <c r="V2587" s="165">
        <v>6.0136363636363637</v>
      </c>
      <c r="W2587" s="165"/>
      <c r="X2587" s="229">
        <v>46090</v>
      </c>
      <c r="Y2587" s="229">
        <f t="shared" si="290"/>
        <v>46090</v>
      </c>
      <c r="Z2587" s="47">
        <f t="shared" si="288"/>
        <v>11</v>
      </c>
      <c r="AA2587" s="47">
        <f t="shared" si="289"/>
        <v>11</v>
      </c>
      <c r="AB2587" s="47" t="str">
        <f t="shared" si="285"/>
        <v>mar</v>
      </c>
      <c r="AC2587" s="47" t="str">
        <f t="shared" si="286"/>
        <v>2026</v>
      </c>
      <c r="AD2587" s="165">
        <f t="shared" si="287"/>
        <v>1</v>
      </c>
    </row>
    <row r="2588" spans="1:30" x14ac:dyDescent="0.25">
      <c r="A2588" s="47" t="s">
        <v>936</v>
      </c>
      <c r="B2588" s="47" t="s">
        <v>9</v>
      </c>
      <c r="C2588" s="47">
        <v>2011</v>
      </c>
      <c r="D2588" s="47">
        <v>2</v>
      </c>
      <c r="E2588" s="47" t="s">
        <v>483</v>
      </c>
      <c r="F2588" s="48" t="s">
        <v>682</v>
      </c>
      <c r="G2588" s="48" t="s">
        <v>11</v>
      </c>
      <c r="H2588" s="48">
        <v>6693</v>
      </c>
      <c r="I2588" s="48">
        <v>1</v>
      </c>
      <c r="J2588" s="48" t="s">
        <v>1144</v>
      </c>
      <c r="K2588" s="48" t="s">
        <v>1487</v>
      </c>
      <c r="L2588" s="47">
        <v>99532</v>
      </c>
      <c r="M2588" s="47">
        <v>1</v>
      </c>
      <c r="N2588" s="47" t="s">
        <v>1154</v>
      </c>
      <c r="O2588" s="133"/>
      <c r="P2588" s="47" t="s">
        <v>1158</v>
      </c>
      <c r="Q2588" s="47" t="s">
        <v>1346</v>
      </c>
      <c r="R2588" s="47" t="s">
        <v>1690</v>
      </c>
      <c r="S2588" s="48" t="s">
        <v>148</v>
      </c>
      <c r="T2588" s="164">
        <v>489</v>
      </c>
      <c r="U2588" s="47" t="str">
        <f>IFERROR(INDEX('TAXA DE OCUP. RECUR.'!$F$1:$F$60, MATCH(T2588, 'TAXA DE OCUP. RECUR.'!$E$1:$E$60, 0)),"")</f>
        <v>BROQUEADORA - [489]</v>
      </c>
      <c r="V2588" s="165">
        <v>11.945454545454545</v>
      </c>
      <c r="W2588" s="165"/>
      <c r="X2588" s="229">
        <v>46091</v>
      </c>
      <c r="Y2588" s="229">
        <f t="shared" si="290"/>
        <v>46091</v>
      </c>
      <c r="Z2588" s="47">
        <f t="shared" si="288"/>
        <v>11</v>
      </c>
      <c r="AA2588" s="47">
        <f t="shared" si="289"/>
        <v>11</v>
      </c>
      <c r="AB2588" s="47" t="str">
        <f t="shared" si="285"/>
        <v>mar</v>
      </c>
      <c r="AC2588" s="47" t="str">
        <f t="shared" si="286"/>
        <v>2026</v>
      </c>
      <c r="AD2588" s="165">
        <f t="shared" si="287"/>
        <v>1</v>
      </c>
    </row>
    <row r="2589" spans="1:30" x14ac:dyDescent="0.25">
      <c r="A2589" s="47" t="s">
        <v>936</v>
      </c>
      <c r="B2589" s="47" t="s">
        <v>9</v>
      </c>
      <c r="C2589" s="47">
        <v>2011</v>
      </c>
      <c r="D2589" s="47">
        <v>2</v>
      </c>
      <c r="E2589" s="47" t="s">
        <v>483</v>
      </c>
      <c r="F2589" s="48" t="s">
        <v>682</v>
      </c>
      <c r="G2589" s="48" t="s">
        <v>11</v>
      </c>
      <c r="H2589" s="48">
        <v>6693</v>
      </c>
      <c r="I2589" s="48">
        <v>1</v>
      </c>
      <c r="J2589" s="48" t="s">
        <v>1144</v>
      </c>
      <c r="K2589" s="48" t="s">
        <v>1487</v>
      </c>
      <c r="L2589" s="47">
        <v>99532</v>
      </c>
      <c r="M2589" s="47">
        <v>1</v>
      </c>
      <c r="N2589" s="47" t="s">
        <v>1154</v>
      </c>
      <c r="O2589" s="133"/>
      <c r="P2589" s="47" t="s">
        <v>1158</v>
      </c>
      <c r="Q2589" s="47" t="s">
        <v>1346</v>
      </c>
      <c r="R2589" s="47" t="s">
        <v>1689</v>
      </c>
      <c r="S2589" s="48" t="s">
        <v>162</v>
      </c>
      <c r="T2589" s="164">
        <v>194</v>
      </c>
      <c r="U2589" s="47" t="str">
        <f>IFERROR(INDEX('TAXA DE OCUP. RECUR.'!$F$1:$F$60, MATCH(T2589, 'TAXA DE OCUP. RECUR.'!$E$1:$E$60, 0)),"")</f>
        <v>FORNO AQUECIMENTO CAMISAS (DRAGÃOZINHO) - [194]</v>
      </c>
      <c r="V2589" s="165">
        <v>2.0454545454545454</v>
      </c>
      <c r="W2589" s="165"/>
      <c r="X2589" s="229">
        <v>46084</v>
      </c>
      <c r="Y2589" s="229">
        <f t="shared" si="290"/>
        <v>46084</v>
      </c>
      <c r="Z2589" s="47">
        <f t="shared" si="288"/>
        <v>10</v>
      </c>
      <c r="AA2589" s="47">
        <f t="shared" si="289"/>
        <v>10</v>
      </c>
      <c r="AB2589" s="47" t="str">
        <f t="shared" si="285"/>
        <v>mar</v>
      </c>
      <c r="AC2589" s="47" t="str">
        <f t="shared" si="286"/>
        <v>2026</v>
      </c>
      <c r="AD2589" s="165">
        <f t="shared" si="287"/>
        <v>1</v>
      </c>
    </row>
    <row r="2590" spans="1:30" x14ac:dyDescent="0.25">
      <c r="A2590" s="47" t="s">
        <v>936</v>
      </c>
      <c r="B2590" s="47" t="s">
        <v>9</v>
      </c>
      <c r="C2590" s="47">
        <v>2011</v>
      </c>
      <c r="D2590" s="47">
        <v>2</v>
      </c>
      <c r="E2590" s="47" t="s">
        <v>483</v>
      </c>
      <c r="F2590" s="48" t="s">
        <v>682</v>
      </c>
      <c r="G2590" s="48" t="s">
        <v>11</v>
      </c>
      <c r="H2590" s="48">
        <v>6693</v>
      </c>
      <c r="I2590" s="48">
        <v>1</v>
      </c>
      <c r="J2590" s="48" t="s">
        <v>1144</v>
      </c>
      <c r="K2590" s="48" t="s">
        <v>1487</v>
      </c>
      <c r="L2590" s="47">
        <v>99532</v>
      </c>
      <c r="M2590" s="47">
        <v>1</v>
      </c>
      <c r="N2590" s="47" t="s">
        <v>1154</v>
      </c>
      <c r="O2590" s="133"/>
      <c r="P2590" s="47" t="s">
        <v>1158</v>
      </c>
      <c r="Q2590" s="47" t="s">
        <v>1346</v>
      </c>
      <c r="R2590" s="47" t="s">
        <v>158</v>
      </c>
      <c r="S2590" s="48" t="s">
        <v>158</v>
      </c>
      <c r="T2590" s="164">
        <v>2</v>
      </c>
      <c r="U2590" s="47" t="str">
        <f>IFERROR(INDEX('TAXA DE OCUP. RECUR.'!$F$1:$F$60, MATCH(T2590, 'TAXA DE OCUP. RECUR.'!$E$1:$E$60, 0)),"")</f>
        <v>EXPEDIÇÃO</v>
      </c>
      <c r="V2590" s="165">
        <v>1</v>
      </c>
      <c r="W2590" s="165"/>
      <c r="X2590" s="229">
        <v>46095</v>
      </c>
      <c r="Y2590" s="229">
        <f t="shared" si="290"/>
        <v>46095</v>
      </c>
      <c r="Z2590" s="47">
        <f t="shared" si="288"/>
        <v>11</v>
      </c>
      <c r="AA2590" s="47">
        <f t="shared" si="289"/>
        <v>11</v>
      </c>
      <c r="AB2590" s="47" t="str">
        <f t="shared" si="285"/>
        <v>mar</v>
      </c>
      <c r="AC2590" s="47" t="str">
        <f t="shared" si="286"/>
        <v>2026</v>
      </c>
      <c r="AD2590" s="165">
        <f t="shared" si="287"/>
        <v>1</v>
      </c>
    </row>
    <row r="2591" spans="1:30" x14ac:dyDescent="0.25">
      <c r="A2591" s="47" t="s">
        <v>937</v>
      </c>
      <c r="B2591" s="47" t="s">
        <v>9</v>
      </c>
      <c r="C2591" s="47">
        <v>2011</v>
      </c>
      <c r="D2591" s="47">
        <v>3</v>
      </c>
      <c r="E2591" s="47" t="s">
        <v>483</v>
      </c>
      <c r="F2591" s="48" t="s">
        <v>683</v>
      </c>
      <c r="G2591" s="48" t="s">
        <v>11</v>
      </c>
      <c r="H2591" s="48">
        <v>6694</v>
      </c>
      <c r="I2591" s="48">
        <v>1</v>
      </c>
      <c r="J2591" s="48" t="s">
        <v>1144</v>
      </c>
      <c r="K2591" s="48" t="s">
        <v>1487</v>
      </c>
      <c r="L2591" s="47">
        <v>99533</v>
      </c>
      <c r="M2591" s="47">
        <v>1</v>
      </c>
      <c r="N2591" s="47" t="s">
        <v>1154</v>
      </c>
      <c r="O2591" s="133"/>
      <c r="P2591" s="47" t="s">
        <v>1158</v>
      </c>
      <c r="Q2591" s="47" t="s">
        <v>1346</v>
      </c>
      <c r="R2591" s="47" t="s">
        <v>1687</v>
      </c>
      <c r="S2591" s="48" t="s">
        <v>1156</v>
      </c>
      <c r="T2591" s="164">
        <v>1</v>
      </c>
      <c r="U2591" s="47" t="str">
        <f>IFERROR(INDEX('TAXA DE OCUP. RECUR.'!$F$1:$F$60, MATCH(T2591, 'TAXA DE OCUP. RECUR.'!$E$1:$E$60, 0)),"")</f>
        <v>FUNDIÇÃO MORENO</v>
      </c>
      <c r="V2591" s="165">
        <v>1</v>
      </c>
      <c r="W2591" s="165">
        <v>1</v>
      </c>
      <c r="X2591" s="229">
        <v>46015</v>
      </c>
      <c r="Y2591" s="229">
        <f t="shared" si="290"/>
        <v>46015</v>
      </c>
      <c r="Z2591" s="47">
        <f t="shared" si="288"/>
        <v>52</v>
      </c>
      <c r="AA2591" s="47">
        <f t="shared" si="289"/>
        <v>52</v>
      </c>
      <c r="AB2591" s="47" t="str">
        <f t="shared" si="285"/>
        <v>dez</v>
      </c>
      <c r="AC2591" s="47" t="str">
        <f t="shared" si="286"/>
        <v>2025</v>
      </c>
      <c r="AD2591" s="165">
        <f t="shared" si="287"/>
        <v>1</v>
      </c>
    </row>
    <row r="2592" spans="1:30" x14ac:dyDescent="0.25">
      <c r="A2592" s="47" t="s">
        <v>937</v>
      </c>
      <c r="B2592" s="47" t="s">
        <v>9</v>
      </c>
      <c r="C2592" s="47">
        <v>2011</v>
      </c>
      <c r="D2592" s="47">
        <v>3</v>
      </c>
      <c r="E2592" s="47" t="s">
        <v>483</v>
      </c>
      <c r="F2592" s="48" t="s">
        <v>683</v>
      </c>
      <c r="G2592" s="48" t="s">
        <v>11</v>
      </c>
      <c r="H2592" s="48">
        <v>6694</v>
      </c>
      <c r="I2592" s="48">
        <v>1</v>
      </c>
      <c r="J2592" s="48" t="s">
        <v>1144</v>
      </c>
      <c r="K2592" s="48" t="s">
        <v>1487</v>
      </c>
      <c r="L2592" s="47">
        <v>99533</v>
      </c>
      <c r="M2592" s="47">
        <v>1</v>
      </c>
      <c r="N2592" s="47" t="s">
        <v>1154</v>
      </c>
      <c r="O2592" s="133"/>
      <c r="P2592" s="47" t="s">
        <v>1158</v>
      </c>
      <c r="Q2592" s="47" t="s">
        <v>1346</v>
      </c>
      <c r="R2592" s="47" t="s">
        <v>1690</v>
      </c>
      <c r="S2592" s="48" t="s">
        <v>1202</v>
      </c>
      <c r="T2592" s="164">
        <v>561</v>
      </c>
      <c r="U2592" s="47" t="str">
        <f>IFERROR(INDEX('TAXA DE OCUP. RECUR.'!$F$1:$F$60, MATCH(T2592, 'TAXA DE OCUP. RECUR.'!$E$1:$E$60, 0)),"")</f>
        <v>TORNO HORIZONTAL NILES - [561]</v>
      </c>
      <c r="V2592" s="165">
        <v>3.2154545454545453</v>
      </c>
      <c r="W2592" s="165"/>
      <c r="X2592" s="229">
        <v>46079</v>
      </c>
      <c r="Y2592" s="229">
        <f t="shared" si="290"/>
        <v>46079</v>
      </c>
      <c r="Z2592" s="47">
        <f t="shared" si="288"/>
        <v>9</v>
      </c>
      <c r="AA2592" s="47">
        <f t="shared" si="289"/>
        <v>9</v>
      </c>
      <c r="AB2592" s="47" t="str">
        <f t="shared" si="285"/>
        <v>fev</v>
      </c>
      <c r="AC2592" s="47" t="str">
        <f t="shared" si="286"/>
        <v>2026</v>
      </c>
      <c r="AD2592" s="165">
        <f t="shared" si="287"/>
        <v>1</v>
      </c>
    </row>
    <row r="2593" spans="1:30" x14ac:dyDescent="0.25">
      <c r="A2593" s="47" t="s">
        <v>937</v>
      </c>
      <c r="B2593" s="47" t="s">
        <v>9</v>
      </c>
      <c r="C2593" s="47">
        <v>2011</v>
      </c>
      <c r="D2593" s="47">
        <v>3</v>
      </c>
      <c r="E2593" s="47" t="s">
        <v>483</v>
      </c>
      <c r="F2593" s="48" t="s">
        <v>683</v>
      </c>
      <c r="G2593" s="48" t="s">
        <v>11</v>
      </c>
      <c r="H2593" s="48">
        <v>6694</v>
      </c>
      <c r="I2593" s="48">
        <v>1</v>
      </c>
      <c r="J2593" s="48" t="s">
        <v>1144</v>
      </c>
      <c r="K2593" s="48" t="s">
        <v>1487</v>
      </c>
      <c r="L2593" s="47">
        <v>99533</v>
      </c>
      <c r="M2593" s="47">
        <v>1</v>
      </c>
      <c r="N2593" s="47" t="s">
        <v>1154</v>
      </c>
      <c r="O2593" s="133"/>
      <c r="P2593" s="47" t="s">
        <v>1158</v>
      </c>
      <c r="Q2593" s="47" t="s">
        <v>1346</v>
      </c>
      <c r="R2593" s="47" t="s">
        <v>1690</v>
      </c>
      <c r="S2593" s="48" t="s">
        <v>159</v>
      </c>
      <c r="T2593" s="164">
        <v>112</v>
      </c>
      <c r="U2593" s="47" t="str">
        <f>IFERROR(INDEX('TAXA DE OCUP. RECUR.'!$F$1:$F$60, MATCH(T2593, 'TAXA DE OCUP. RECUR.'!$E$1:$E$60, 0)),"")</f>
        <v>FURADEIRA RADIAL  HCP - [112]</v>
      </c>
      <c r="V2593" s="165">
        <v>8.1818181818181817</v>
      </c>
      <c r="W2593" s="165"/>
      <c r="X2593" s="229">
        <v>46080</v>
      </c>
      <c r="Y2593" s="229">
        <f t="shared" si="290"/>
        <v>46080</v>
      </c>
      <c r="Z2593" s="47">
        <f t="shared" si="288"/>
        <v>9</v>
      </c>
      <c r="AA2593" s="47">
        <f t="shared" si="289"/>
        <v>9</v>
      </c>
      <c r="AB2593" s="47" t="str">
        <f t="shared" ref="AB2593:AB2656" si="291">IFERROR(IF(X2593="","",TEXT(X2593,"MMM")),"")</f>
        <v>fev</v>
      </c>
      <c r="AC2593" s="47" t="str">
        <f t="shared" ref="AC2593:AC2656" si="292">IFERROR(IF(X2593="","",TEXT(X2593,"AAAA")),"")</f>
        <v>2026</v>
      </c>
      <c r="AD2593" s="165">
        <f t="shared" si="287"/>
        <v>1</v>
      </c>
    </row>
    <row r="2594" spans="1:30" x14ac:dyDescent="0.25">
      <c r="A2594" s="47" t="s">
        <v>937</v>
      </c>
      <c r="B2594" s="47" t="s">
        <v>9</v>
      </c>
      <c r="C2594" s="47">
        <v>2011</v>
      </c>
      <c r="D2594" s="47">
        <v>3</v>
      </c>
      <c r="E2594" s="47" t="s">
        <v>483</v>
      </c>
      <c r="F2594" s="48" t="s">
        <v>683</v>
      </c>
      <c r="G2594" s="48" t="s">
        <v>11</v>
      </c>
      <c r="H2594" s="48">
        <v>6694</v>
      </c>
      <c r="I2594" s="48">
        <v>1</v>
      </c>
      <c r="J2594" s="48" t="s">
        <v>1144</v>
      </c>
      <c r="K2594" s="48" t="s">
        <v>1487</v>
      </c>
      <c r="L2594" s="47">
        <v>99533</v>
      </c>
      <c r="M2594" s="47">
        <v>1</v>
      </c>
      <c r="N2594" s="47" t="s">
        <v>1154</v>
      </c>
      <c r="O2594" s="133"/>
      <c r="P2594" s="47" t="s">
        <v>1158</v>
      </c>
      <c r="Q2594" s="47" t="s">
        <v>1346</v>
      </c>
      <c r="R2594" s="47" t="s">
        <v>1690</v>
      </c>
      <c r="S2594" s="48" t="s">
        <v>160</v>
      </c>
      <c r="T2594" s="164">
        <v>613</v>
      </c>
      <c r="U2594" s="47" t="str">
        <f>IFERROR(INDEX('TAXA DE OCUP. RECUR.'!$F$1:$F$60, MATCH(T2594, 'TAXA DE OCUP. RECUR.'!$E$1:$E$60, 0)),"")</f>
        <v>FURADEIRA SKODA - [613]</v>
      </c>
      <c r="V2594" s="165">
        <v>27.108000000000001</v>
      </c>
      <c r="W2594" s="165"/>
      <c r="X2594" s="229">
        <v>46085</v>
      </c>
      <c r="Y2594" s="229">
        <f t="shared" si="290"/>
        <v>46085</v>
      </c>
      <c r="Z2594" s="47">
        <f t="shared" si="288"/>
        <v>10</v>
      </c>
      <c r="AA2594" s="47">
        <f t="shared" si="289"/>
        <v>10</v>
      </c>
      <c r="AB2594" s="47" t="str">
        <f t="shared" si="291"/>
        <v>mar</v>
      </c>
      <c r="AC2594" s="47" t="str">
        <f t="shared" si="292"/>
        <v>2026</v>
      </c>
      <c r="AD2594" s="165">
        <f t="shared" si="287"/>
        <v>1</v>
      </c>
    </row>
    <row r="2595" spans="1:30" x14ac:dyDescent="0.25">
      <c r="A2595" s="47" t="s">
        <v>937</v>
      </c>
      <c r="B2595" s="47" t="s">
        <v>9</v>
      </c>
      <c r="C2595" s="47">
        <v>2011</v>
      </c>
      <c r="D2595" s="47">
        <v>3</v>
      </c>
      <c r="E2595" s="47" t="s">
        <v>483</v>
      </c>
      <c r="F2595" s="48" t="s">
        <v>683</v>
      </c>
      <c r="G2595" s="48" t="s">
        <v>11</v>
      </c>
      <c r="H2595" s="48">
        <v>6694</v>
      </c>
      <c r="I2595" s="48">
        <v>1</v>
      </c>
      <c r="J2595" s="48" t="s">
        <v>1144</v>
      </c>
      <c r="K2595" s="48" t="s">
        <v>1487</v>
      </c>
      <c r="L2595" s="47">
        <v>99533</v>
      </c>
      <c r="M2595" s="47">
        <v>1</v>
      </c>
      <c r="N2595" s="47" t="s">
        <v>1154</v>
      </c>
      <c r="O2595" s="133"/>
      <c r="P2595" s="47" t="s">
        <v>1158</v>
      </c>
      <c r="Q2595" s="47" t="s">
        <v>1346</v>
      </c>
      <c r="R2595" s="47" t="s">
        <v>146</v>
      </c>
      <c r="S2595" s="48" t="s">
        <v>161</v>
      </c>
      <c r="T2595" s="164">
        <v>89</v>
      </c>
      <c r="U2595" s="47" t="str">
        <f>IFERROR(INDEX('TAXA DE OCUP. RECUR.'!$F$1:$F$60, MATCH(T2595, 'TAXA DE OCUP. RECUR.'!$E$1:$E$60, 0)),"")</f>
        <v>MONTAGEM (MONTAGEM DE MOENDA) - [89]</v>
      </c>
      <c r="V2595" s="165">
        <v>13.499999999999998</v>
      </c>
      <c r="W2595" s="165"/>
      <c r="X2595" s="229">
        <v>46086</v>
      </c>
      <c r="Y2595" s="229">
        <f t="shared" si="290"/>
        <v>46086</v>
      </c>
      <c r="Z2595" s="47">
        <f t="shared" si="288"/>
        <v>10</v>
      </c>
      <c r="AA2595" s="47">
        <f t="shared" si="289"/>
        <v>10</v>
      </c>
      <c r="AB2595" s="47" t="str">
        <f t="shared" si="291"/>
        <v>mar</v>
      </c>
      <c r="AC2595" s="47" t="str">
        <f t="shared" si="292"/>
        <v>2026</v>
      </c>
      <c r="AD2595" s="165">
        <f t="shared" si="287"/>
        <v>1</v>
      </c>
    </row>
    <row r="2596" spans="1:30" x14ac:dyDescent="0.25">
      <c r="A2596" s="47" t="s">
        <v>937</v>
      </c>
      <c r="B2596" s="47" t="s">
        <v>9</v>
      </c>
      <c r="C2596" s="47">
        <v>2011</v>
      </c>
      <c r="D2596" s="47">
        <v>3</v>
      </c>
      <c r="E2596" s="47" t="s">
        <v>483</v>
      </c>
      <c r="F2596" s="48" t="s">
        <v>683</v>
      </c>
      <c r="G2596" s="48" t="s">
        <v>11</v>
      </c>
      <c r="H2596" s="48">
        <v>6694</v>
      </c>
      <c r="I2596" s="48">
        <v>1</v>
      </c>
      <c r="J2596" s="48" t="s">
        <v>1144</v>
      </c>
      <c r="K2596" s="48" t="s">
        <v>1487</v>
      </c>
      <c r="L2596" s="47">
        <v>99533</v>
      </c>
      <c r="M2596" s="47">
        <v>1</v>
      </c>
      <c r="N2596" s="47" t="s">
        <v>1154</v>
      </c>
      <c r="O2596" s="133"/>
      <c r="P2596" s="47" t="s">
        <v>1158</v>
      </c>
      <c r="Q2596" s="47" t="s">
        <v>1346</v>
      </c>
      <c r="R2596" s="47" t="s">
        <v>1690</v>
      </c>
      <c r="S2596" s="48" t="s">
        <v>147</v>
      </c>
      <c r="T2596" s="164">
        <v>561</v>
      </c>
      <c r="U2596" s="47" t="str">
        <f>IFERROR(INDEX('TAXA DE OCUP. RECUR.'!$F$1:$F$60, MATCH(T2596, 'TAXA DE OCUP. RECUR.'!$E$1:$E$60, 0)),"")</f>
        <v>TORNO HORIZONTAL NILES - [561]</v>
      </c>
      <c r="V2596" s="165">
        <v>9.5125909090909104</v>
      </c>
      <c r="W2596" s="165"/>
      <c r="X2596" s="229">
        <v>46087</v>
      </c>
      <c r="Y2596" s="229">
        <f t="shared" si="290"/>
        <v>46087</v>
      </c>
      <c r="Z2596" s="47">
        <f t="shared" si="288"/>
        <v>10</v>
      </c>
      <c r="AA2596" s="47">
        <f t="shared" si="289"/>
        <v>10</v>
      </c>
      <c r="AB2596" s="47" t="str">
        <f t="shared" si="291"/>
        <v>mar</v>
      </c>
      <c r="AC2596" s="47" t="str">
        <f t="shared" si="292"/>
        <v>2026</v>
      </c>
      <c r="AD2596" s="165">
        <f t="shared" si="287"/>
        <v>1</v>
      </c>
    </row>
    <row r="2597" spans="1:30" x14ac:dyDescent="0.25">
      <c r="A2597" s="47" t="s">
        <v>937</v>
      </c>
      <c r="B2597" s="47" t="s">
        <v>9</v>
      </c>
      <c r="C2597" s="47">
        <v>2011</v>
      </c>
      <c r="D2597" s="47">
        <v>3</v>
      </c>
      <c r="E2597" s="47" t="s">
        <v>483</v>
      </c>
      <c r="F2597" s="48" t="s">
        <v>683</v>
      </c>
      <c r="G2597" s="48" t="s">
        <v>11</v>
      </c>
      <c r="H2597" s="48">
        <v>6694</v>
      </c>
      <c r="I2597" s="48">
        <v>1</v>
      </c>
      <c r="J2597" s="48" t="s">
        <v>1144</v>
      </c>
      <c r="K2597" s="48" t="s">
        <v>1487</v>
      </c>
      <c r="L2597" s="47">
        <v>99533</v>
      </c>
      <c r="M2597" s="47">
        <v>1</v>
      </c>
      <c r="N2597" s="47" t="s">
        <v>1154</v>
      </c>
      <c r="O2597" s="133"/>
      <c r="P2597" s="47" t="s">
        <v>1158</v>
      </c>
      <c r="Q2597" s="47" t="s">
        <v>1346</v>
      </c>
      <c r="R2597" s="47" t="s">
        <v>1688</v>
      </c>
      <c r="S2597" s="48" t="s">
        <v>153</v>
      </c>
      <c r="T2597" s="164">
        <v>601</v>
      </c>
      <c r="U2597" s="47" t="str">
        <f>IFERROR(INDEX('TAXA DE OCUP. RECUR.'!$F$1:$F$60, MATCH(T2597, 'TAXA DE OCUP. RECUR.'!$E$1:$E$60, 0)),"")</f>
        <v>CELULA DE SOLDA P/ CAMISA - BASE E LATERAL - [601]</v>
      </c>
      <c r="V2597" s="165">
        <v>3.8409090909090904</v>
      </c>
      <c r="W2597" s="165"/>
      <c r="X2597" s="229">
        <v>46088</v>
      </c>
      <c r="Y2597" s="229">
        <f t="shared" si="290"/>
        <v>46088</v>
      </c>
      <c r="Z2597" s="47">
        <f t="shared" si="288"/>
        <v>10</v>
      </c>
      <c r="AA2597" s="47">
        <f t="shared" si="289"/>
        <v>10</v>
      </c>
      <c r="AB2597" s="47" t="str">
        <f t="shared" si="291"/>
        <v>mar</v>
      </c>
      <c r="AC2597" s="47" t="str">
        <f t="shared" si="292"/>
        <v>2026</v>
      </c>
      <c r="AD2597" s="165">
        <f t="shared" si="287"/>
        <v>1</v>
      </c>
    </row>
    <row r="2598" spans="1:30" x14ac:dyDescent="0.25">
      <c r="A2598" s="47" t="s">
        <v>937</v>
      </c>
      <c r="B2598" s="47" t="s">
        <v>9</v>
      </c>
      <c r="C2598" s="47">
        <v>2011</v>
      </c>
      <c r="D2598" s="47">
        <v>3</v>
      </c>
      <c r="E2598" s="47" t="s">
        <v>483</v>
      </c>
      <c r="F2598" s="48" t="s">
        <v>683</v>
      </c>
      <c r="G2598" s="48" t="s">
        <v>11</v>
      </c>
      <c r="H2598" s="48">
        <v>6694</v>
      </c>
      <c r="I2598" s="48">
        <v>1</v>
      </c>
      <c r="J2598" s="48" t="s">
        <v>1144</v>
      </c>
      <c r="K2598" s="48" t="s">
        <v>1487</v>
      </c>
      <c r="L2598" s="47">
        <v>99533</v>
      </c>
      <c r="M2598" s="47">
        <v>1</v>
      </c>
      <c r="N2598" s="47" t="s">
        <v>1154</v>
      </c>
      <c r="O2598" s="133"/>
      <c r="P2598" s="47" t="s">
        <v>1158</v>
      </c>
      <c r="Q2598" s="47" t="s">
        <v>1346</v>
      </c>
      <c r="R2598" s="47" t="s">
        <v>1688</v>
      </c>
      <c r="S2598" s="48" t="s">
        <v>154</v>
      </c>
      <c r="T2598" s="164">
        <v>601</v>
      </c>
      <c r="U2598" s="47" t="str">
        <f>IFERROR(INDEX('TAXA DE OCUP. RECUR.'!$F$1:$F$60, MATCH(T2598, 'TAXA DE OCUP. RECUR.'!$E$1:$E$60, 0)),"")</f>
        <v>CELULA DE SOLDA P/ CAMISA - BASE E LATERAL - [601]</v>
      </c>
      <c r="V2598" s="165">
        <v>3.8409090909090904</v>
      </c>
      <c r="W2598" s="165"/>
      <c r="X2598" s="229">
        <v>46088</v>
      </c>
      <c r="Y2598" s="229">
        <f t="shared" si="290"/>
        <v>46088</v>
      </c>
      <c r="Z2598" s="47">
        <f t="shared" si="288"/>
        <v>10</v>
      </c>
      <c r="AA2598" s="47">
        <f t="shared" si="289"/>
        <v>10</v>
      </c>
      <c r="AB2598" s="47" t="str">
        <f t="shared" si="291"/>
        <v>mar</v>
      </c>
      <c r="AC2598" s="47" t="str">
        <f t="shared" si="292"/>
        <v>2026</v>
      </c>
      <c r="AD2598" s="165">
        <f t="shared" si="287"/>
        <v>1</v>
      </c>
    </row>
    <row r="2599" spans="1:30" x14ac:dyDescent="0.25">
      <c r="A2599" s="47" t="s">
        <v>937</v>
      </c>
      <c r="B2599" s="47" t="s">
        <v>9</v>
      </c>
      <c r="C2599" s="47">
        <v>2011</v>
      </c>
      <c r="D2599" s="47">
        <v>3</v>
      </c>
      <c r="E2599" s="47" t="s">
        <v>483</v>
      </c>
      <c r="F2599" s="48" t="s">
        <v>683</v>
      </c>
      <c r="G2599" s="48" t="s">
        <v>11</v>
      </c>
      <c r="H2599" s="48">
        <v>6694</v>
      </c>
      <c r="I2599" s="48">
        <v>1</v>
      </c>
      <c r="J2599" s="48" t="s">
        <v>1144</v>
      </c>
      <c r="K2599" s="48" t="s">
        <v>1487</v>
      </c>
      <c r="L2599" s="47">
        <v>99533</v>
      </c>
      <c r="M2599" s="47">
        <v>1</v>
      </c>
      <c r="N2599" s="47" t="s">
        <v>1154</v>
      </c>
      <c r="O2599" s="133"/>
      <c r="P2599" s="47" t="s">
        <v>1158</v>
      </c>
      <c r="Q2599" s="47" t="s">
        <v>1346</v>
      </c>
      <c r="R2599" s="47" t="s">
        <v>1688</v>
      </c>
      <c r="S2599" s="48" t="s">
        <v>155</v>
      </c>
      <c r="T2599" s="164">
        <v>608</v>
      </c>
      <c r="U2599" s="47" t="str">
        <f>IFERROR(INDEX('TAXA DE OCUP. RECUR.'!$F$1:$F$60, MATCH(T2599, 'TAXA DE OCUP. RECUR.'!$E$1:$E$60, 0)),"")</f>
        <v>CELULA DE SOLDA P/ CAMISA - PICOTE MANUAL - [608]</v>
      </c>
      <c r="V2599" s="165">
        <v>10.754545454545454</v>
      </c>
      <c r="W2599" s="165"/>
      <c r="X2599" s="229">
        <v>46089</v>
      </c>
      <c r="Y2599" s="229">
        <f t="shared" si="290"/>
        <v>46089</v>
      </c>
      <c r="Z2599" s="47">
        <f t="shared" si="288"/>
        <v>10</v>
      </c>
      <c r="AA2599" s="47">
        <f t="shared" si="289"/>
        <v>10</v>
      </c>
      <c r="AB2599" s="47" t="str">
        <f t="shared" si="291"/>
        <v>mar</v>
      </c>
      <c r="AC2599" s="47" t="str">
        <f t="shared" si="292"/>
        <v>2026</v>
      </c>
      <c r="AD2599" s="165">
        <f t="shared" si="287"/>
        <v>1</v>
      </c>
    </row>
    <row r="2600" spans="1:30" x14ac:dyDescent="0.25">
      <c r="A2600" s="47" t="s">
        <v>937</v>
      </c>
      <c r="B2600" s="47" t="s">
        <v>9</v>
      </c>
      <c r="C2600" s="47">
        <v>2011</v>
      </c>
      <c r="D2600" s="47">
        <v>3</v>
      </c>
      <c r="E2600" s="47" t="s">
        <v>483</v>
      </c>
      <c r="F2600" s="48" t="s">
        <v>683</v>
      </c>
      <c r="G2600" s="48" t="s">
        <v>11</v>
      </c>
      <c r="H2600" s="48">
        <v>6694</v>
      </c>
      <c r="I2600" s="48">
        <v>1</v>
      </c>
      <c r="J2600" s="48" t="s">
        <v>1144</v>
      </c>
      <c r="K2600" s="48" t="s">
        <v>1487</v>
      </c>
      <c r="L2600" s="47">
        <v>99533</v>
      </c>
      <c r="M2600" s="47">
        <v>1</v>
      </c>
      <c r="N2600" s="47" t="s">
        <v>1154</v>
      </c>
      <c r="O2600" s="133"/>
      <c r="P2600" s="47" t="s">
        <v>1158</v>
      </c>
      <c r="Q2600" s="47" t="s">
        <v>1346</v>
      </c>
      <c r="R2600" s="47" t="s">
        <v>1688</v>
      </c>
      <c r="S2600" s="48" t="s">
        <v>156</v>
      </c>
      <c r="T2600" s="164">
        <v>602</v>
      </c>
      <c r="U2600" s="47" t="str">
        <f>IFERROR(INDEX('TAXA DE OCUP. RECUR.'!$F$1:$F$60, MATCH(T2600, 'TAXA DE OCUP. RECUR.'!$E$1:$E$60, 0)),"")</f>
        <v>CELULA DE SOLDA P/ CAMISA - PICOTE MANUAL - [602]</v>
      </c>
      <c r="V2600" s="165">
        <v>13.63621212121212</v>
      </c>
      <c r="W2600" s="165"/>
      <c r="X2600" s="229">
        <v>46090</v>
      </c>
      <c r="Y2600" s="229">
        <f t="shared" si="290"/>
        <v>46090</v>
      </c>
      <c r="Z2600" s="47">
        <f t="shared" si="288"/>
        <v>11</v>
      </c>
      <c r="AA2600" s="47">
        <f t="shared" si="289"/>
        <v>11</v>
      </c>
      <c r="AB2600" s="47" t="str">
        <f t="shared" si="291"/>
        <v>mar</v>
      </c>
      <c r="AC2600" s="47" t="str">
        <f t="shared" si="292"/>
        <v>2026</v>
      </c>
      <c r="AD2600" s="165">
        <f t="shared" si="287"/>
        <v>1</v>
      </c>
    </row>
    <row r="2601" spans="1:30" x14ac:dyDescent="0.25">
      <c r="A2601" s="47" t="s">
        <v>937</v>
      </c>
      <c r="B2601" s="47" t="s">
        <v>9</v>
      </c>
      <c r="C2601" s="47">
        <v>2011</v>
      </c>
      <c r="D2601" s="47">
        <v>3</v>
      </c>
      <c r="E2601" s="47" t="s">
        <v>483</v>
      </c>
      <c r="F2601" s="48" t="s">
        <v>683</v>
      </c>
      <c r="G2601" s="48" t="s">
        <v>11</v>
      </c>
      <c r="H2601" s="48">
        <v>6694</v>
      </c>
      <c r="I2601" s="48">
        <v>1</v>
      </c>
      <c r="J2601" s="48" t="s">
        <v>1144</v>
      </c>
      <c r="K2601" s="48" t="s">
        <v>1487</v>
      </c>
      <c r="L2601" s="47">
        <v>99533</v>
      </c>
      <c r="M2601" s="47">
        <v>1</v>
      </c>
      <c r="N2601" s="47" t="s">
        <v>1154</v>
      </c>
      <c r="O2601" s="133"/>
      <c r="P2601" s="47" t="s">
        <v>1158</v>
      </c>
      <c r="Q2601" s="47" t="s">
        <v>1346</v>
      </c>
      <c r="R2601" s="47" t="s">
        <v>1688</v>
      </c>
      <c r="S2601" s="48" t="s">
        <v>157</v>
      </c>
      <c r="T2601" s="164">
        <v>544</v>
      </c>
      <c r="U2601" s="47" t="str">
        <f>IFERROR(INDEX('TAXA DE OCUP. RECUR.'!$F$1:$F$60, MATCH(T2601, 'TAXA DE OCUP. RECUR.'!$E$1:$E$60, 0)),"")</f>
        <v>CELULA DE SOLDA P/ CAMISA - CHAPISCO - [544]</v>
      </c>
      <c r="V2601" s="165">
        <v>6.0136363636363637</v>
      </c>
      <c r="W2601" s="165"/>
      <c r="X2601" s="229">
        <v>46091</v>
      </c>
      <c r="Y2601" s="229">
        <f t="shared" si="290"/>
        <v>46091</v>
      </c>
      <c r="Z2601" s="47">
        <f t="shared" si="288"/>
        <v>11</v>
      </c>
      <c r="AA2601" s="47">
        <f t="shared" si="289"/>
        <v>11</v>
      </c>
      <c r="AB2601" s="47" t="str">
        <f t="shared" si="291"/>
        <v>mar</v>
      </c>
      <c r="AC2601" s="47" t="str">
        <f t="shared" si="292"/>
        <v>2026</v>
      </c>
      <c r="AD2601" s="165">
        <f t="shared" si="287"/>
        <v>1</v>
      </c>
    </row>
    <row r="2602" spans="1:30" x14ac:dyDescent="0.25">
      <c r="A2602" s="47" t="s">
        <v>937</v>
      </c>
      <c r="B2602" s="47" t="s">
        <v>9</v>
      </c>
      <c r="C2602" s="47">
        <v>2011</v>
      </c>
      <c r="D2602" s="47">
        <v>3</v>
      </c>
      <c r="E2602" s="47" t="s">
        <v>483</v>
      </c>
      <c r="F2602" s="48" t="s">
        <v>683</v>
      </c>
      <c r="G2602" s="48" t="s">
        <v>11</v>
      </c>
      <c r="H2602" s="48">
        <v>6694</v>
      </c>
      <c r="I2602" s="48">
        <v>1</v>
      </c>
      <c r="J2602" s="48" t="s">
        <v>1144</v>
      </c>
      <c r="K2602" s="48" t="s">
        <v>1487</v>
      </c>
      <c r="L2602" s="47">
        <v>99533</v>
      </c>
      <c r="M2602" s="47">
        <v>1</v>
      </c>
      <c r="N2602" s="47" t="s">
        <v>1154</v>
      </c>
      <c r="O2602" s="133"/>
      <c r="P2602" s="47" t="s">
        <v>1158</v>
      </c>
      <c r="Q2602" s="47" t="s">
        <v>1346</v>
      </c>
      <c r="R2602" s="47" t="s">
        <v>1690</v>
      </c>
      <c r="S2602" s="48" t="s">
        <v>148</v>
      </c>
      <c r="T2602" s="164">
        <v>489</v>
      </c>
      <c r="U2602" s="47" t="str">
        <f>IFERROR(INDEX('TAXA DE OCUP. RECUR.'!$F$1:$F$60, MATCH(T2602, 'TAXA DE OCUP. RECUR.'!$E$1:$E$60, 0)),"")</f>
        <v>BROQUEADORA - [489]</v>
      </c>
      <c r="V2602" s="165">
        <v>11.945454545454545</v>
      </c>
      <c r="W2602" s="165"/>
      <c r="X2602" s="229">
        <v>46092</v>
      </c>
      <c r="Y2602" s="229">
        <f t="shared" si="290"/>
        <v>46092</v>
      </c>
      <c r="Z2602" s="47">
        <f t="shared" si="288"/>
        <v>11</v>
      </c>
      <c r="AA2602" s="47">
        <f t="shared" si="289"/>
        <v>11</v>
      </c>
      <c r="AB2602" s="47" t="str">
        <f t="shared" si="291"/>
        <v>mar</v>
      </c>
      <c r="AC2602" s="47" t="str">
        <f t="shared" si="292"/>
        <v>2026</v>
      </c>
      <c r="AD2602" s="165">
        <f t="shared" si="287"/>
        <v>1</v>
      </c>
    </row>
    <row r="2603" spans="1:30" x14ac:dyDescent="0.25">
      <c r="A2603" s="47" t="s">
        <v>937</v>
      </c>
      <c r="B2603" s="47" t="s">
        <v>9</v>
      </c>
      <c r="C2603" s="47">
        <v>2011</v>
      </c>
      <c r="D2603" s="47">
        <v>3</v>
      </c>
      <c r="E2603" s="47" t="s">
        <v>483</v>
      </c>
      <c r="F2603" s="48" t="s">
        <v>683</v>
      </c>
      <c r="G2603" s="48" t="s">
        <v>11</v>
      </c>
      <c r="H2603" s="48">
        <v>6694</v>
      </c>
      <c r="I2603" s="48">
        <v>1</v>
      </c>
      <c r="J2603" s="48" t="s">
        <v>1144</v>
      </c>
      <c r="K2603" s="48" t="s">
        <v>1487</v>
      </c>
      <c r="L2603" s="47">
        <v>99533</v>
      </c>
      <c r="M2603" s="47">
        <v>1</v>
      </c>
      <c r="N2603" s="47" t="s">
        <v>1154</v>
      </c>
      <c r="O2603" s="133"/>
      <c r="P2603" s="47" t="s">
        <v>1158</v>
      </c>
      <c r="Q2603" s="47" t="s">
        <v>1346</v>
      </c>
      <c r="R2603" s="47" t="s">
        <v>1689</v>
      </c>
      <c r="S2603" s="48" t="s">
        <v>162</v>
      </c>
      <c r="T2603" s="164">
        <v>194</v>
      </c>
      <c r="U2603" s="47" t="str">
        <f>IFERROR(INDEX('TAXA DE OCUP. RECUR.'!$F$1:$F$60, MATCH(T2603, 'TAXA DE OCUP. RECUR.'!$E$1:$E$60, 0)),"")</f>
        <v>FORNO AQUECIMENTO CAMISAS (DRAGÃOZINHO) - [194]</v>
      </c>
      <c r="V2603" s="165">
        <v>2.0454545454545454</v>
      </c>
      <c r="W2603" s="165"/>
      <c r="X2603" s="229">
        <v>46095</v>
      </c>
      <c r="Y2603" s="229">
        <f t="shared" si="290"/>
        <v>46095</v>
      </c>
      <c r="Z2603" s="47">
        <f t="shared" si="288"/>
        <v>11</v>
      </c>
      <c r="AA2603" s="47">
        <f t="shared" si="289"/>
        <v>11</v>
      </c>
      <c r="AB2603" s="47" t="str">
        <f t="shared" si="291"/>
        <v>mar</v>
      </c>
      <c r="AC2603" s="47" t="str">
        <f t="shared" si="292"/>
        <v>2026</v>
      </c>
      <c r="AD2603" s="165">
        <f t="shared" si="287"/>
        <v>1</v>
      </c>
    </row>
    <row r="2604" spans="1:30" x14ac:dyDescent="0.25">
      <c r="A2604" s="47" t="s">
        <v>937</v>
      </c>
      <c r="B2604" s="47" t="s">
        <v>9</v>
      </c>
      <c r="C2604" s="47">
        <v>2011</v>
      </c>
      <c r="D2604" s="47">
        <v>3</v>
      </c>
      <c r="E2604" s="47" t="s">
        <v>483</v>
      </c>
      <c r="F2604" s="48" t="s">
        <v>683</v>
      </c>
      <c r="G2604" s="48" t="s">
        <v>11</v>
      </c>
      <c r="H2604" s="48">
        <v>6694</v>
      </c>
      <c r="I2604" s="48">
        <v>1</v>
      </c>
      <c r="J2604" s="48" t="s">
        <v>1144</v>
      </c>
      <c r="K2604" s="48" t="s">
        <v>1487</v>
      </c>
      <c r="L2604" s="47">
        <v>99533</v>
      </c>
      <c r="M2604" s="47">
        <v>1</v>
      </c>
      <c r="N2604" s="47" t="s">
        <v>1154</v>
      </c>
      <c r="O2604" s="133"/>
      <c r="P2604" s="47" t="s">
        <v>1158</v>
      </c>
      <c r="Q2604" s="47" t="s">
        <v>1346</v>
      </c>
      <c r="R2604" s="47" t="s">
        <v>158</v>
      </c>
      <c r="S2604" s="48" t="s">
        <v>158</v>
      </c>
      <c r="T2604" s="164">
        <v>2</v>
      </c>
      <c r="U2604" s="47" t="str">
        <f>IFERROR(INDEX('TAXA DE OCUP. RECUR.'!$F$1:$F$60, MATCH(T2604, 'TAXA DE OCUP. RECUR.'!$E$1:$E$60, 0)),"")</f>
        <v>EXPEDIÇÃO</v>
      </c>
      <c r="V2604" s="165">
        <v>1</v>
      </c>
      <c r="W2604" s="165"/>
      <c r="X2604" s="229">
        <v>46095</v>
      </c>
      <c r="Y2604" s="229">
        <f t="shared" si="290"/>
        <v>46095</v>
      </c>
      <c r="Z2604" s="47">
        <f t="shared" si="288"/>
        <v>11</v>
      </c>
      <c r="AA2604" s="47">
        <f t="shared" si="289"/>
        <v>11</v>
      </c>
      <c r="AB2604" s="47" t="str">
        <f t="shared" si="291"/>
        <v>mar</v>
      </c>
      <c r="AC2604" s="47" t="str">
        <f t="shared" si="292"/>
        <v>2026</v>
      </c>
      <c r="AD2604" s="165">
        <f t="shared" si="287"/>
        <v>1</v>
      </c>
    </row>
    <row r="2605" spans="1:30" x14ac:dyDescent="0.25">
      <c r="A2605" s="47" t="s">
        <v>938</v>
      </c>
      <c r="B2605" s="47" t="s">
        <v>9</v>
      </c>
      <c r="C2605" s="47">
        <v>2011</v>
      </c>
      <c r="D2605" s="47">
        <v>4</v>
      </c>
      <c r="E2605" s="47" t="s">
        <v>483</v>
      </c>
      <c r="F2605" s="48" t="s">
        <v>684</v>
      </c>
      <c r="G2605" s="48" t="s">
        <v>11</v>
      </c>
      <c r="H2605" s="48">
        <v>6695</v>
      </c>
      <c r="I2605" s="48">
        <v>1</v>
      </c>
      <c r="J2605" s="48" t="s">
        <v>1144</v>
      </c>
      <c r="K2605" s="48" t="s">
        <v>1487</v>
      </c>
      <c r="L2605" s="47">
        <v>99534</v>
      </c>
      <c r="M2605" s="47">
        <v>1</v>
      </c>
      <c r="N2605" s="47" t="s">
        <v>1154</v>
      </c>
      <c r="O2605" s="133"/>
      <c r="P2605" s="47" t="s">
        <v>1158</v>
      </c>
      <c r="Q2605" s="47" t="s">
        <v>1346</v>
      </c>
      <c r="R2605" s="47" t="s">
        <v>1687</v>
      </c>
      <c r="S2605" s="48" t="s">
        <v>1156</v>
      </c>
      <c r="T2605" s="164">
        <v>1</v>
      </c>
      <c r="U2605" s="47" t="str">
        <f>IFERROR(INDEX('TAXA DE OCUP. RECUR.'!$F$1:$F$60, MATCH(T2605, 'TAXA DE OCUP. RECUR.'!$E$1:$E$60, 0)),"")</f>
        <v>FUNDIÇÃO MORENO</v>
      </c>
      <c r="V2605" s="165">
        <v>1</v>
      </c>
      <c r="W2605" s="165">
        <v>1</v>
      </c>
      <c r="X2605" s="229">
        <v>46070</v>
      </c>
      <c r="Y2605" s="229">
        <f t="shared" si="290"/>
        <v>46070</v>
      </c>
      <c r="Z2605" s="47">
        <f t="shared" si="288"/>
        <v>8</v>
      </c>
      <c r="AA2605" s="47">
        <f t="shared" si="289"/>
        <v>8</v>
      </c>
      <c r="AB2605" s="47" t="str">
        <f t="shared" si="291"/>
        <v>fev</v>
      </c>
      <c r="AC2605" s="47" t="str">
        <f t="shared" si="292"/>
        <v>2026</v>
      </c>
      <c r="AD2605" s="165">
        <f t="shared" si="287"/>
        <v>1</v>
      </c>
    </row>
    <row r="2606" spans="1:30" x14ac:dyDescent="0.25">
      <c r="A2606" s="47" t="s">
        <v>938</v>
      </c>
      <c r="B2606" s="47" t="s">
        <v>9</v>
      </c>
      <c r="C2606" s="47">
        <v>2011</v>
      </c>
      <c r="D2606" s="47">
        <v>4</v>
      </c>
      <c r="E2606" s="47" t="s">
        <v>483</v>
      </c>
      <c r="F2606" s="48" t="s">
        <v>684</v>
      </c>
      <c r="G2606" s="48" t="s">
        <v>11</v>
      </c>
      <c r="H2606" s="48">
        <v>6695</v>
      </c>
      <c r="I2606" s="48">
        <v>1</v>
      </c>
      <c r="J2606" s="48" t="s">
        <v>1144</v>
      </c>
      <c r="K2606" s="48" t="s">
        <v>1487</v>
      </c>
      <c r="L2606" s="47">
        <v>99534</v>
      </c>
      <c r="M2606" s="47">
        <v>1</v>
      </c>
      <c r="N2606" s="47" t="s">
        <v>1154</v>
      </c>
      <c r="O2606" s="133"/>
      <c r="P2606" s="47" t="s">
        <v>1158</v>
      </c>
      <c r="Q2606" s="47" t="s">
        <v>1346</v>
      </c>
      <c r="R2606" s="47" t="s">
        <v>1690</v>
      </c>
      <c r="S2606" s="48" t="s">
        <v>1202</v>
      </c>
      <c r="T2606" s="164">
        <v>561</v>
      </c>
      <c r="U2606" s="47" t="str">
        <f>IFERROR(INDEX('TAXA DE OCUP. RECUR.'!$F$1:$F$60, MATCH(T2606, 'TAXA DE OCUP. RECUR.'!$E$1:$E$60, 0)),"")</f>
        <v>TORNO HORIZONTAL NILES - [561]</v>
      </c>
      <c r="V2606" s="165">
        <v>3.2154545454545453</v>
      </c>
      <c r="W2606" s="165"/>
      <c r="X2606" s="229">
        <v>46071</v>
      </c>
      <c r="Y2606" s="229">
        <f t="shared" si="290"/>
        <v>46071</v>
      </c>
      <c r="Z2606" s="47">
        <f t="shared" si="288"/>
        <v>8</v>
      </c>
      <c r="AA2606" s="47">
        <f t="shared" si="289"/>
        <v>8</v>
      </c>
      <c r="AB2606" s="47" t="str">
        <f t="shared" si="291"/>
        <v>fev</v>
      </c>
      <c r="AC2606" s="47" t="str">
        <f t="shared" si="292"/>
        <v>2026</v>
      </c>
      <c r="AD2606" s="165">
        <f t="shared" si="287"/>
        <v>1</v>
      </c>
    </row>
    <row r="2607" spans="1:30" x14ac:dyDescent="0.25">
      <c r="A2607" s="47" t="s">
        <v>938</v>
      </c>
      <c r="B2607" s="47" t="s">
        <v>9</v>
      </c>
      <c r="C2607" s="47">
        <v>2011</v>
      </c>
      <c r="D2607" s="47">
        <v>4</v>
      </c>
      <c r="E2607" s="47" t="s">
        <v>483</v>
      </c>
      <c r="F2607" s="48" t="s">
        <v>684</v>
      </c>
      <c r="G2607" s="48" t="s">
        <v>11</v>
      </c>
      <c r="H2607" s="48">
        <v>6695</v>
      </c>
      <c r="I2607" s="48">
        <v>1</v>
      </c>
      <c r="J2607" s="48" t="s">
        <v>1144</v>
      </c>
      <c r="K2607" s="48" t="s">
        <v>1487</v>
      </c>
      <c r="L2607" s="47">
        <v>99534</v>
      </c>
      <c r="M2607" s="47">
        <v>1</v>
      </c>
      <c r="N2607" s="47" t="s">
        <v>1154</v>
      </c>
      <c r="O2607" s="133"/>
      <c r="P2607" s="47" t="s">
        <v>1158</v>
      </c>
      <c r="Q2607" s="47" t="s">
        <v>1346</v>
      </c>
      <c r="R2607" s="47" t="s">
        <v>1690</v>
      </c>
      <c r="S2607" s="48" t="s">
        <v>159</v>
      </c>
      <c r="T2607" s="164">
        <v>112</v>
      </c>
      <c r="U2607" s="47" t="str">
        <f>IFERROR(INDEX('TAXA DE OCUP. RECUR.'!$F$1:$F$60, MATCH(T2607, 'TAXA DE OCUP. RECUR.'!$E$1:$E$60, 0)),"")</f>
        <v>FURADEIRA RADIAL  HCP - [112]</v>
      </c>
      <c r="V2607" s="165">
        <v>8.1818181818181817</v>
      </c>
      <c r="W2607" s="165"/>
      <c r="X2607" s="229">
        <v>46072</v>
      </c>
      <c r="Y2607" s="229">
        <f t="shared" si="290"/>
        <v>46072</v>
      </c>
      <c r="Z2607" s="47">
        <f t="shared" si="288"/>
        <v>8</v>
      </c>
      <c r="AA2607" s="47">
        <f t="shared" si="289"/>
        <v>8</v>
      </c>
      <c r="AB2607" s="47" t="str">
        <f t="shared" si="291"/>
        <v>fev</v>
      </c>
      <c r="AC2607" s="47" t="str">
        <f t="shared" si="292"/>
        <v>2026</v>
      </c>
      <c r="AD2607" s="165">
        <f t="shared" si="287"/>
        <v>1</v>
      </c>
    </row>
    <row r="2608" spans="1:30" x14ac:dyDescent="0.25">
      <c r="A2608" s="47" t="s">
        <v>938</v>
      </c>
      <c r="B2608" s="47" t="s">
        <v>9</v>
      </c>
      <c r="C2608" s="47">
        <v>2011</v>
      </c>
      <c r="D2608" s="47">
        <v>4</v>
      </c>
      <c r="E2608" s="47" t="s">
        <v>483</v>
      </c>
      <c r="F2608" s="48" t="s">
        <v>684</v>
      </c>
      <c r="G2608" s="48" t="s">
        <v>11</v>
      </c>
      <c r="H2608" s="48">
        <v>6695</v>
      </c>
      <c r="I2608" s="48">
        <v>1</v>
      </c>
      <c r="J2608" s="48" t="s">
        <v>1144</v>
      </c>
      <c r="K2608" s="48" t="s">
        <v>1487</v>
      </c>
      <c r="L2608" s="47">
        <v>99534</v>
      </c>
      <c r="M2608" s="47">
        <v>1</v>
      </c>
      <c r="N2608" s="47" t="s">
        <v>1154</v>
      </c>
      <c r="O2608" s="133"/>
      <c r="P2608" s="47" t="s">
        <v>1158</v>
      </c>
      <c r="Q2608" s="47" t="s">
        <v>1346</v>
      </c>
      <c r="R2608" s="47" t="s">
        <v>1690</v>
      </c>
      <c r="S2608" s="48" t="s">
        <v>160</v>
      </c>
      <c r="T2608" s="164">
        <v>613</v>
      </c>
      <c r="U2608" s="47" t="str">
        <f>IFERROR(INDEX('TAXA DE OCUP. RECUR.'!$F$1:$F$60, MATCH(T2608, 'TAXA DE OCUP. RECUR.'!$E$1:$E$60, 0)),"")</f>
        <v>FURADEIRA SKODA - [613]</v>
      </c>
      <c r="V2608" s="165">
        <v>27.108000000000001</v>
      </c>
      <c r="W2608" s="165"/>
      <c r="X2608" s="229">
        <v>46075</v>
      </c>
      <c r="Y2608" s="229">
        <f t="shared" si="290"/>
        <v>46075</v>
      </c>
      <c r="Z2608" s="47">
        <f t="shared" si="288"/>
        <v>8</v>
      </c>
      <c r="AA2608" s="47">
        <f t="shared" si="289"/>
        <v>8</v>
      </c>
      <c r="AB2608" s="47" t="str">
        <f t="shared" si="291"/>
        <v>fev</v>
      </c>
      <c r="AC2608" s="47" t="str">
        <f t="shared" si="292"/>
        <v>2026</v>
      </c>
      <c r="AD2608" s="165">
        <f t="shared" si="287"/>
        <v>1</v>
      </c>
    </row>
    <row r="2609" spans="1:30" x14ac:dyDescent="0.25">
      <c r="A2609" s="47" t="s">
        <v>938</v>
      </c>
      <c r="B2609" s="47" t="s">
        <v>9</v>
      </c>
      <c r="C2609" s="47">
        <v>2011</v>
      </c>
      <c r="D2609" s="47">
        <v>4</v>
      </c>
      <c r="E2609" s="47" t="s">
        <v>483</v>
      </c>
      <c r="F2609" s="48" t="s">
        <v>684</v>
      </c>
      <c r="G2609" s="48" t="s">
        <v>11</v>
      </c>
      <c r="H2609" s="48">
        <v>6695</v>
      </c>
      <c r="I2609" s="48">
        <v>1</v>
      </c>
      <c r="J2609" s="48" t="s">
        <v>1144</v>
      </c>
      <c r="K2609" s="48" t="s">
        <v>1487</v>
      </c>
      <c r="L2609" s="47">
        <v>99534</v>
      </c>
      <c r="M2609" s="47">
        <v>1</v>
      </c>
      <c r="N2609" s="47" t="s">
        <v>1154</v>
      </c>
      <c r="O2609" s="133"/>
      <c r="P2609" s="47" t="s">
        <v>1158</v>
      </c>
      <c r="Q2609" s="47" t="s">
        <v>1346</v>
      </c>
      <c r="R2609" s="47" t="s">
        <v>146</v>
      </c>
      <c r="S2609" s="48" t="s">
        <v>161</v>
      </c>
      <c r="T2609" s="164">
        <v>89</v>
      </c>
      <c r="U2609" s="47" t="str">
        <f>IFERROR(INDEX('TAXA DE OCUP. RECUR.'!$F$1:$F$60, MATCH(T2609, 'TAXA DE OCUP. RECUR.'!$E$1:$E$60, 0)),"")</f>
        <v>MONTAGEM (MONTAGEM DE MOENDA) - [89]</v>
      </c>
      <c r="V2609" s="165">
        <v>13.499999999999998</v>
      </c>
      <c r="W2609" s="165"/>
      <c r="X2609" s="229">
        <v>46077</v>
      </c>
      <c r="Y2609" s="229">
        <f t="shared" si="290"/>
        <v>46077</v>
      </c>
      <c r="Z2609" s="47">
        <f t="shared" si="288"/>
        <v>9</v>
      </c>
      <c r="AA2609" s="47">
        <f t="shared" si="289"/>
        <v>9</v>
      </c>
      <c r="AB2609" s="47" t="str">
        <f t="shared" si="291"/>
        <v>fev</v>
      </c>
      <c r="AC2609" s="47" t="str">
        <f t="shared" si="292"/>
        <v>2026</v>
      </c>
      <c r="AD2609" s="165">
        <f t="shared" si="287"/>
        <v>1</v>
      </c>
    </row>
    <row r="2610" spans="1:30" x14ac:dyDescent="0.25">
      <c r="A2610" s="47" t="s">
        <v>938</v>
      </c>
      <c r="B2610" s="47" t="s">
        <v>9</v>
      </c>
      <c r="C2610" s="47">
        <v>2011</v>
      </c>
      <c r="D2610" s="47">
        <v>4</v>
      </c>
      <c r="E2610" s="47" t="s">
        <v>483</v>
      </c>
      <c r="F2610" s="48" t="s">
        <v>684</v>
      </c>
      <c r="G2610" s="48" t="s">
        <v>11</v>
      </c>
      <c r="H2610" s="48">
        <v>6695</v>
      </c>
      <c r="I2610" s="48">
        <v>1</v>
      </c>
      <c r="J2610" s="48" t="s">
        <v>1144</v>
      </c>
      <c r="K2610" s="48" t="s">
        <v>1487</v>
      </c>
      <c r="L2610" s="47">
        <v>99534</v>
      </c>
      <c r="M2610" s="47">
        <v>1</v>
      </c>
      <c r="N2610" s="47" t="s">
        <v>1154</v>
      </c>
      <c r="O2610" s="133"/>
      <c r="P2610" s="47" t="s">
        <v>1158</v>
      </c>
      <c r="Q2610" s="47" t="s">
        <v>1346</v>
      </c>
      <c r="R2610" s="47" t="s">
        <v>1690</v>
      </c>
      <c r="S2610" s="48" t="s">
        <v>147</v>
      </c>
      <c r="T2610" s="164">
        <v>561</v>
      </c>
      <c r="U2610" s="47" t="str">
        <f>IFERROR(INDEX('TAXA DE OCUP. RECUR.'!$F$1:$F$60, MATCH(T2610, 'TAXA DE OCUP. RECUR.'!$E$1:$E$60, 0)),"")</f>
        <v>TORNO HORIZONTAL NILES - [561]</v>
      </c>
      <c r="V2610" s="165">
        <v>9.5125909090909104</v>
      </c>
      <c r="W2610" s="165"/>
      <c r="X2610" s="229">
        <v>46085</v>
      </c>
      <c r="Y2610" s="229">
        <f t="shared" si="290"/>
        <v>46085</v>
      </c>
      <c r="Z2610" s="47">
        <f t="shared" si="288"/>
        <v>10</v>
      </c>
      <c r="AA2610" s="47">
        <f t="shared" si="289"/>
        <v>10</v>
      </c>
      <c r="AB2610" s="47" t="str">
        <f t="shared" si="291"/>
        <v>mar</v>
      </c>
      <c r="AC2610" s="47" t="str">
        <f t="shared" si="292"/>
        <v>2026</v>
      </c>
      <c r="AD2610" s="165">
        <f t="shared" si="287"/>
        <v>1</v>
      </c>
    </row>
    <row r="2611" spans="1:30" x14ac:dyDescent="0.25">
      <c r="A2611" s="47" t="s">
        <v>938</v>
      </c>
      <c r="B2611" s="47" t="s">
        <v>9</v>
      </c>
      <c r="C2611" s="47">
        <v>2011</v>
      </c>
      <c r="D2611" s="47">
        <v>4</v>
      </c>
      <c r="E2611" s="47" t="s">
        <v>483</v>
      </c>
      <c r="F2611" s="48" t="s">
        <v>684</v>
      </c>
      <c r="G2611" s="48" t="s">
        <v>11</v>
      </c>
      <c r="H2611" s="48">
        <v>6695</v>
      </c>
      <c r="I2611" s="48">
        <v>1</v>
      </c>
      <c r="J2611" s="48" t="s">
        <v>1144</v>
      </c>
      <c r="K2611" s="48" t="s">
        <v>1487</v>
      </c>
      <c r="L2611" s="47">
        <v>99534</v>
      </c>
      <c r="M2611" s="47">
        <v>1</v>
      </c>
      <c r="N2611" s="47" t="s">
        <v>1154</v>
      </c>
      <c r="O2611" s="133"/>
      <c r="P2611" s="47" t="s">
        <v>1158</v>
      </c>
      <c r="Q2611" s="47" t="s">
        <v>1346</v>
      </c>
      <c r="R2611" s="47" t="s">
        <v>1688</v>
      </c>
      <c r="S2611" s="48" t="s">
        <v>153</v>
      </c>
      <c r="T2611" s="164">
        <v>600</v>
      </c>
      <c r="U2611" s="47" t="str">
        <f>IFERROR(INDEX('TAXA DE OCUP. RECUR.'!$F$1:$F$60, MATCH(T2611, 'TAXA DE OCUP. RECUR.'!$E$1:$E$60, 0)),"")</f>
        <v>CELULA DE SOLDA P/ CAMISA - BASE E LATERAL - [600]</v>
      </c>
      <c r="V2611" s="165">
        <v>3.8409090909090904</v>
      </c>
      <c r="W2611" s="165"/>
      <c r="X2611" s="229">
        <v>46086</v>
      </c>
      <c r="Y2611" s="229">
        <f t="shared" si="290"/>
        <v>46086</v>
      </c>
      <c r="Z2611" s="47">
        <f t="shared" si="288"/>
        <v>10</v>
      </c>
      <c r="AA2611" s="47">
        <f t="shared" si="289"/>
        <v>10</v>
      </c>
      <c r="AB2611" s="47" t="str">
        <f t="shared" si="291"/>
        <v>mar</v>
      </c>
      <c r="AC2611" s="47" t="str">
        <f t="shared" si="292"/>
        <v>2026</v>
      </c>
      <c r="AD2611" s="165">
        <f t="shared" si="287"/>
        <v>1</v>
      </c>
    </row>
    <row r="2612" spans="1:30" x14ac:dyDescent="0.25">
      <c r="A2612" s="47" t="s">
        <v>938</v>
      </c>
      <c r="B2612" s="47" t="s">
        <v>9</v>
      </c>
      <c r="C2612" s="47">
        <v>2011</v>
      </c>
      <c r="D2612" s="47">
        <v>4</v>
      </c>
      <c r="E2612" s="47" t="s">
        <v>483</v>
      </c>
      <c r="F2612" s="48" t="s">
        <v>684</v>
      </c>
      <c r="G2612" s="48" t="s">
        <v>11</v>
      </c>
      <c r="H2612" s="48">
        <v>6695</v>
      </c>
      <c r="I2612" s="48">
        <v>1</v>
      </c>
      <c r="J2612" s="48" t="s">
        <v>1144</v>
      </c>
      <c r="K2612" s="48" t="s">
        <v>1487</v>
      </c>
      <c r="L2612" s="47">
        <v>99534</v>
      </c>
      <c r="M2612" s="47">
        <v>1</v>
      </c>
      <c r="N2612" s="47" t="s">
        <v>1154</v>
      </c>
      <c r="O2612" s="133"/>
      <c r="P2612" s="47" t="s">
        <v>1158</v>
      </c>
      <c r="Q2612" s="47" t="s">
        <v>1346</v>
      </c>
      <c r="R2612" s="47" t="s">
        <v>1688</v>
      </c>
      <c r="S2612" s="48" t="s">
        <v>154</v>
      </c>
      <c r="T2612" s="164">
        <v>600</v>
      </c>
      <c r="U2612" s="47" t="str">
        <f>IFERROR(INDEX('TAXA DE OCUP. RECUR.'!$F$1:$F$60, MATCH(T2612, 'TAXA DE OCUP. RECUR.'!$E$1:$E$60, 0)),"")</f>
        <v>CELULA DE SOLDA P/ CAMISA - BASE E LATERAL - [600]</v>
      </c>
      <c r="V2612" s="165">
        <v>3.8409090909090904</v>
      </c>
      <c r="W2612" s="165"/>
      <c r="X2612" s="229">
        <v>46086</v>
      </c>
      <c r="Y2612" s="229">
        <f t="shared" si="290"/>
        <v>46086</v>
      </c>
      <c r="Z2612" s="47">
        <f t="shared" si="288"/>
        <v>10</v>
      </c>
      <c r="AA2612" s="47">
        <f t="shared" si="289"/>
        <v>10</v>
      </c>
      <c r="AB2612" s="47" t="str">
        <f t="shared" si="291"/>
        <v>mar</v>
      </c>
      <c r="AC2612" s="47" t="str">
        <f t="shared" si="292"/>
        <v>2026</v>
      </c>
      <c r="AD2612" s="165">
        <f t="shared" si="287"/>
        <v>1</v>
      </c>
    </row>
    <row r="2613" spans="1:30" x14ac:dyDescent="0.25">
      <c r="A2613" s="47" t="s">
        <v>938</v>
      </c>
      <c r="B2613" s="47" t="s">
        <v>9</v>
      </c>
      <c r="C2613" s="47">
        <v>2011</v>
      </c>
      <c r="D2613" s="47">
        <v>4</v>
      </c>
      <c r="E2613" s="47" t="s">
        <v>483</v>
      </c>
      <c r="F2613" s="48" t="s">
        <v>684</v>
      </c>
      <c r="G2613" s="48" t="s">
        <v>11</v>
      </c>
      <c r="H2613" s="48">
        <v>6695</v>
      </c>
      <c r="I2613" s="48">
        <v>1</v>
      </c>
      <c r="J2613" s="48" t="s">
        <v>1144</v>
      </c>
      <c r="K2613" s="48" t="s">
        <v>1487</v>
      </c>
      <c r="L2613" s="47">
        <v>99534</v>
      </c>
      <c r="M2613" s="47">
        <v>1</v>
      </c>
      <c r="N2613" s="47" t="s">
        <v>1154</v>
      </c>
      <c r="O2613" s="133"/>
      <c r="P2613" s="47" t="s">
        <v>1158</v>
      </c>
      <c r="Q2613" s="47" t="s">
        <v>1346</v>
      </c>
      <c r="R2613" s="47" t="s">
        <v>1688</v>
      </c>
      <c r="S2613" s="48" t="s">
        <v>155</v>
      </c>
      <c r="T2613" s="164">
        <v>600</v>
      </c>
      <c r="U2613" s="47" t="str">
        <f>IFERROR(INDEX('TAXA DE OCUP. RECUR.'!$F$1:$F$60, MATCH(T2613, 'TAXA DE OCUP. RECUR.'!$E$1:$E$60, 0)),"")</f>
        <v>CELULA DE SOLDA P/ CAMISA - BASE E LATERAL - [600]</v>
      </c>
      <c r="V2613" s="165">
        <v>10.754545454545454</v>
      </c>
      <c r="W2613" s="165"/>
      <c r="X2613" s="229">
        <v>46087</v>
      </c>
      <c r="Y2613" s="229">
        <f t="shared" si="290"/>
        <v>46087</v>
      </c>
      <c r="Z2613" s="47">
        <f t="shared" si="288"/>
        <v>10</v>
      </c>
      <c r="AA2613" s="47">
        <f t="shared" si="289"/>
        <v>10</v>
      </c>
      <c r="AB2613" s="47" t="str">
        <f t="shared" si="291"/>
        <v>mar</v>
      </c>
      <c r="AC2613" s="47" t="str">
        <f t="shared" si="292"/>
        <v>2026</v>
      </c>
      <c r="AD2613" s="165">
        <f t="shared" si="287"/>
        <v>1</v>
      </c>
    </row>
    <row r="2614" spans="1:30" x14ac:dyDescent="0.25">
      <c r="A2614" s="47" t="s">
        <v>938</v>
      </c>
      <c r="B2614" s="47" t="s">
        <v>9</v>
      </c>
      <c r="C2614" s="47">
        <v>2011</v>
      </c>
      <c r="D2614" s="47">
        <v>4</v>
      </c>
      <c r="E2614" s="47" t="s">
        <v>483</v>
      </c>
      <c r="F2614" s="48" t="s">
        <v>684</v>
      </c>
      <c r="G2614" s="48" t="s">
        <v>11</v>
      </c>
      <c r="H2614" s="48">
        <v>6695</v>
      </c>
      <c r="I2614" s="48">
        <v>1</v>
      </c>
      <c r="J2614" s="48" t="s">
        <v>1144</v>
      </c>
      <c r="K2614" s="48" t="s">
        <v>1487</v>
      </c>
      <c r="L2614" s="47">
        <v>99534</v>
      </c>
      <c r="M2614" s="47">
        <v>1</v>
      </c>
      <c r="N2614" s="47" t="s">
        <v>1154</v>
      </c>
      <c r="O2614" s="133"/>
      <c r="P2614" s="47" t="s">
        <v>1158</v>
      </c>
      <c r="Q2614" s="47" t="s">
        <v>1346</v>
      </c>
      <c r="R2614" s="47" t="s">
        <v>1688</v>
      </c>
      <c r="S2614" s="48" t="s">
        <v>156</v>
      </c>
      <c r="T2614" s="164">
        <v>608</v>
      </c>
      <c r="U2614" s="47" t="str">
        <f>IFERROR(INDEX('TAXA DE OCUP. RECUR.'!$F$1:$F$60, MATCH(T2614, 'TAXA DE OCUP. RECUR.'!$E$1:$E$60, 0)),"")</f>
        <v>CELULA DE SOLDA P/ CAMISA - PICOTE MANUAL - [608]</v>
      </c>
      <c r="V2614" s="165">
        <v>13.63621212121212</v>
      </c>
      <c r="W2614" s="165"/>
      <c r="X2614" s="229">
        <v>46088</v>
      </c>
      <c r="Y2614" s="229">
        <f t="shared" si="290"/>
        <v>46088</v>
      </c>
      <c r="Z2614" s="47">
        <f t="shared" si="288"/>
        <v>10</v>
      </c>
      <c r="AA2614" s="47">
        <f t="shared" si="289"/>
        <v>10</v>
      </c>
      <c r="AB2614" s="47" t="str">
        <f t="shared" si="291"/>
        <v>mar</v>
      </c>
      <c r="AC2614" s="47" t="str">
        <f t="shared" si="292"/>
        <v>2026</v>
      </c>
      <c r="AD2614" s="165">
        <f t="shared" si="287"/>
        <v>1</v>
      </c>
    </row>
    <row r="2615" spans="1:30" x14ac:dyDescent="0.25">
      <c r="A2615" s="47" t="s">
        <v>938</v>
      </c>
      <c r="B2615" s="47" t="s">
        <v>9</v>
      </c>
      <c r="C2615" s="47">
        <v>2011</v>
      </c>
      <c r="D2615" s="47">
        <v>4</v>
      </c>
      <c r="E2615" s="47" t="s">
        <v>483</v>
      </c>
      <c r="F2615" s="48" t="s">
        <v>684</v>
      </c>
      <c r="G2615" s="48" t="s">
        <v>11</v>
      </c>
      <c r="H2615" s="48">
        <v>6695</v>
      </c>
      <c r="I2615" s="48">
        <v>1</v>
      </c>
      <c r="J2615" s="48" t="s">
        <v>1144</v>
      </c>
      <c r="K2615" s="48" t="s">
        <v>1487</v>
      </c>
      <c r="L2615" s="47">
        <v>99534</v>
      </c>
      <c r="M2615" s="47">
        <v>1</v>
      </c>
      <c r="N2615" s="47" t="s">
        <v>1154</v>
      </c>
      <c r="O2615" s="133"/>
      <c r="P2615" s="47" t="s">
        <v>1158</v>
      </c>
      <c r="Q2615" s="47" t="s">
        <v>1346</v>
      </c>
      <c r="R2615" s="47" t="s">
        <v>1688</v>
      </c>
      <c r="S2615" s="48" t="s">
        <v>157</v>
      </c>
      <c r="T2615" s="164">
        <v>544</v>
      </c>
      <c r="U2615" s="47" t="str">
        <f>IFERROR(INDEX('TAXA DE OCUP. RECUR.'!$F$1:$F$60, MATCH(T2615, 'TAXA DE OCUP. RECUR.'!$E$1:$E$60, 0)),"")</f>
        <v>CELULA DE SOLDA P/ CAMISA - CHAPISCO - [544]</v>
      </c>
      <c r="V2615" s="165">
        <v>6.0136363636363637</v>
      </c>
      <c r="W2615" s="165"/>
      <c r="X2615" s="229">
        <v>46089</v>
      </c>
      <c r="Y2615" s="229">
        <f t="shared" si="290"/>
        <v>46089</v>
      </c>
      <c r="Z2615" s="47">
        <f t="shared" si="288"/>
        <v>10</v>
      </c>
      <c r="AA2615" s="47">
        <f t="shared" si="289"/>
        <v>10</v>
      </c>
      <c r="AB2615" s="47" t="str">
        <f t="shared" si="291"/>
        <v>mar</v>
      </c>
      <c r="AC2615" s="47" t="str">
        <f t="shared" si="292"/>
        <v>2026</v>
      </c>
      <c r="AD2615" s="165">
        <f t="shared" si="287"/>
        <v>1</v>
      </c>
    </row>
    <row r="2616" spans="1:30" x14ac:dyDescent="0.25">
      <c r="A2616" s="47" t="s">
        <v>938</v>
      </c>
      <c r="B2616" s="47" t="s">
        <v>9</v>
      </c>
      <c r="C2616" s="47">
        <v>2011</v>
      </c>
      <c r="D2616" s="47">
        <v>4</v>
      </c>
      <c r="E2616" s="47" t="s">
        <v>483</v>
      </c>
      <c r="F2616" s="48" t="s">
        <v>684</v>
      </c>
      <c r="G2616" s="48" t="s">
        <v>11</v>
      </c>
      <c r="H2616" s="48">
        <v>6695</v>
      </c>
      <c r="I2616" s="48">
        <v>1</v>
      </c>
      <c r="J2616" s="48" t="s">
        <v>1144</v>
      </c>
      <c r="K2616" s="48" t="s">
        <v>1487</v>
      </c>
      <c r="L2616" s="47">
        <v>99534</v>
      </c>
      <c r="M2616" s="47">
        <v>1</v>
      </c>
      <c r="N2616" s="47" t="s">
        <v>1154</v>
      </c>
      <c r="O2616" s="133"/>
      <c r="P2616" s="47" t="s">
        <v>1158</v>
      </c>
      <c r="Q2616" s="47" t="s">
        <v>1346</v>
      </c>
      <c r="R2616" s="47" t="s">
        <v>1690</v>
      </c>
      <c r="S2616" s="48" t="s">
        <v>148</v>
      </c>
      <c r="T2616" s="164">
        <v>489</v>
      </c>
      <c r="U2616" s="47" t="str">
        <f>IFERROR(INDEX('TAXA DE OCUP. RECUR.'!$F$1:$F$60, MATCH(T2616, 'TAXA DE OCUP. RECUR.'!$E$1:$E$60, 0)),"")</f>
        <v>BROQUEADORA - [489]</v>
      </c>
      <c r="V2616" s="165">
        <v>11.945454545454545</v>
      </c>
      <c r="W2616" s="165"/>
      <c r="X2616" s="229">
        <v>46090</v>
      </c>
      <c r="Y2616" s="229">
        <f t="shared" si="290"/>
        <v>46090</v>
      </c>
      <c r="Z2616" s="47">
        <f t="shared" si="288"/>
        <v>11</v>
      </c>
      <c r="AA2616" s="47">
        <f t="shared" si="289"/>
        <v>11</v>
      </c>
      <c r="AB2616" s="47" t="str">
        <f t="shared" si="291"/>
        <v>mar</v>
      </c>
      <c r="AC2616" s="47" t="str">
        <f t="shared" si="292"/>
        <v>2026</v>
      </c>
      <c r="AD2616" s="165">
        <f t="shared" si="287"/>
        <v>1</v>
      </c>
    </row>
    <row r="2617" spans="1:30" x14ac:dyDescent="0.25">
      <c r="A2617" s="47" t="s">
        <v>938</v>
      </c>
      <c r="B2617" s="47" t="s">
        <v>9</v>
      </c>
      <c r="C2617" s="47">
        <v>2011</v>
      </c>
      <c r="D2617" s="47">
        <v>4</v>
      </c>
      <c r="E2617" s="47" t="s">
        <v>483</v>
      </c>
      <c r="F2617" s="48" t="s">
        <v>684</v>
      </c>
      <c r="G2617" s="48" t="s">
        <v>11</v>
      </c>
      <c r="H2617" s="48">
        <v>6695</v>
      </c>
      <c r="I2617" s="48">
        <v>1</v>
      </c>
      <c r="J2617" s="48" t="s">
        <v>1144</v>
      </c>
      <c r="K2617" s="48" t="s">
        <v>1487</v>
      </c>
      <c r="L2617" s="47">
        <v>99534</v>
      </c>
      <c r="M2617" s="47">
        <v>1</v>
      </c>
      <c r="N2617" s="47" t="s">
        <v>1154</v>
      </c>
      <c r="O2617" s="133"/>
      <c r="P2617" s="47" t="s">
        <v>1158</v>
      </c>
      <c r="Q2617" s="47" t="s">
        <v>1346</v>
      </c>
      <c r="R2617" s="47" t="s">
        <v>1689</v>
      </c>
      <c r="S2617" s="48" t="s">
        <v>162</v>
      </c>
      <c r="T2617" s="164">
        <v>194</v>
      </c>
      <c r="U2617" s="47" t="str">
        <f>IFERROR(INDEX('TAXA DE OCUP. RECUR.'!$F$1:$F$60, MATCH(T2617, 'TAXA DE OCUP. RECUR.'!$E$1:$E$60, 0)),"")</f>
        <v>FORNO AQUECIMENTO CAMISAS (DRAGÃOZINHO) - [194]</v>
      </c>
      <c r="V2617" s="165">
        <v>2.0454545454545454</v>
      </c>
      <c r="W2617" s="165"/>
      <c r="X2617" s="229">
        <v>46181</v>
      </c>
      <c r="Y2617" s="229">
        <f t="shared" si="290"/>
        <v>46181</v>
      </c>
      <c r="Z2617" s="47">
        <f t="shared" si="288"/>
        <v>24</v>
      </c>
      <c r="AA2617" s="47">
        <f t="shared" si="289"/>
        <v>24</v>
      </c>
      <c r="AB2617" s="47" t="str">
        <f t="shared" si="291"/>
        <v>jun</v>
      </c>
      <c r="AC2617" s="47" t="str">
        <f t="shared" si="292"/>
        <v>2026</v>
      </c>
      <c r="AD2617" s="165">
        <f t="shared" si="287"/>
        <v>1</v>
      </c>
    </row>
    <row r="2618" spans="1:30" x14ac:dyDescent="0.25">
      <c r="A2618" s="47" t="s">
        <v>938</v>
      </c>
      <c r="B2618" s="47" t="s">
        <v>9</v>
      </c>
      <c r="C2618" s="47">
        <v>2011</v>
      </c>
      <c r="D2618" s="47">
        <v>4</v>
      </c>
      <c r="E2618" s="47" t="s">
        <v>483</v>
      </c>
      <c r="F2618" s="48" t="s">
        <v>684</v>
      </c>
      <c r="G2618" s="48" t="s">
        <v>11</v>
      </c>
      <c r="H2618" s="48">
        <v>6695</v>
      </c>
      <c r="I2618" s="48">
        <v>1</v>
      </c>
      <c r="J2618" s="48" t="s">
        <v>1144</v>
      </c>
      <c r="K2618" s="48" t="s">
        <v>1487</v>
      </c>
      <c r="L2618" s="47">
        <v>99534</v>
      </c>
      <c r="M2618" s="47">
        <v>1</v>
      </c>
      <c r="N2618" s="47" t="s">
        <v>1154</v>
      </c>
      <c r="O2618" s="133"/>
      <c r="P2618" s="47" t="s">
        <v>1158</v>
      </c>
      <c r="Q2618" s="47" t="s">
        <v>1346</v>
      </c>
      <c r="R2618" s="47" t="s">
        <v>158</v>
      </c>
      <c r="S2618" s="48" t="s">
        <v>158</v>
      </c>
      <c r="T2618" s="164">
        <v>2</v>
      </c>
      <c r="U2618" s="47" t="str">
        <f>IFERROR(INDEX('TAXA DE OCUP. RECUR.'!$F$1:$F$60, MATCH(T2618, 'TAXA DE OCUP. RECUR.'!$E$1:$E$60, 0)),"")</f>
        <v>EXPEDIÇÃO</v>
      </c>
      <c r="V2618" s="165">
        <v>1</v>
      </c>
      <c r="W2618" s="165"/>
      <c r="X2618" s="229">
        <v>46095</v>
      </c>
      <c r="Y2618" s="229">
        <f t="shared" si="290"/>
        <v>46095</v>
      </c>
      <c r="Z2618" s="47">
        <f t="shared" si="288"/>
        <v>11</v>
      </c>
      <c r="AA2618" s="47">
        <f t="shared" si="289"/>
        <v>11</v>
      </c>
      <c r="AB2618" s="47" t="str">
        <f t="shared" si="291"/>
        <v>mar</v>
      </c>
      <c r="AC2618" s="47" t="str">
        <f t="shared" si="292"/>
        <v>2026</v>
      </c>
      <c r="AD2618" s="165">
        <f t="shared" si="287"/>
        <v>1</v>
      </c>
    </row>
    <row r="2619" spans="1:30" x14ac:dyDescent="0.25">
      <c r="A2619" s="47" t="s">
        <v>939</v>
      </c>
      <c r="B2619" s="47" t="s">
        <v>9</v>
      </c>
      <c r="C2619" s="47">
        <v>2011</v>
      </c>
      <c r="D2619" s="47">
        <v>5</v>
      </c>
      <c r="E2619" s="47" t="s">
        <v>483</v>
      </c>
      <c r="F2619" s="48" t="s">
        <v>685</v>
      </c>
      <c r="G2619" s="48" t="s">
        <v>11</v>
      </c>
      <c r="H2619" s="48">
        <v>6696</v>
      </c>
      <c r="I2619" s="48">
        <v>1</v>
      </c>
      <c r="J2619" s="48" t="s">
        <v>1144</v>
      </c>
      <c r="K2619" s="48" t="s">
        <v>1487</v>
      </c>
      <c r="L2619" s="47">
        <v>99535</v>
      </c>
      <c r="M2619" s="47">
        <v>1</v>
      </c>
      <c r="N2619" s="47" t="s">
        <v>1154</v>
      </c>
      <c r="O2619" s="133"/>
      <c r="P2619" s="47" t="s">
        <v>1158</v>
      </c>
      <c r="Q2619" s="47" t="s">
        <v>1346</v>
      </c>
      <c r="R2619" s="47" t="s">
        <v>1687</v>
      </c>
      <c r="S2619" s="48" t="s">
        <v>1156</v>
      </c>
      <c r="T2619" s="164">
        <v>1</v>
      </c>
      <c r="U2619" s="47" t="str">
        <f>IFERROR(INDEX('TAXA DE OCUP. RECUR.'!$F$1:$F$60, MATCH(T2619, 'TAXA DE OCUP. RECUR.'!$E$1:$E$60, 0)),"")</f>
        <v>FUNDIÇÃO MORENO</v>
      </c>
      <c r="V2619" s="165">
        <v>1</v>
      </c>
      <c r="W2619" s="165">
        <v>1</v>
      </c>
      <c r="X2619" s="229">
        <v>46070</v>
      </c>
      <c r="Y2619" s="229">
        <f t="shared" si="290"/>
        <v>46070</v>
      </c>
      <c r="Z2619" s="47">
        <f t="shared" si="288"/>
        <v>8</v>
      </c>
      <c r="AA2619" s="47">
        <f t="shared" si="289"/>
        <v>8</v>
      </c>
      <c r="AB2619" s="47" t="str">
        <f t="shared" si="291"/>
        <v>fev</v>
      </c>
      <c r="AC2619" s="47" t="str">
        <f t="shared" si="292"/>
        <v>2026</v>
      </c>
      <c r="AD2619" s="165">
        <f t="shared" si="287"/>
        <v>1</v>
      </c>
    </row>
    <row r="2620" spans="1:30" x14ac:dyDescent="0.25">
      <c r="A2620" s="47" t="s">
        <v>939</v>
      </c>
      <c r="B2620" s="47" t="s">
        <v>9</v>
      </c>
      <c r="C2620" s="47">
        <v>2011</v>
      </c>
      <c r="D2620" s="47">
        <v>5</v>
      </c>
      <c r="E2620" s="47" t="s">
        <v>483</v>
      </c>
      <c r="F2620" s="48" t="s">
        <v>685</v>
      </c>
      <c r="G2620" s="48" t="s">
        <v>11</v>
      </c>
      <c r="H2620" s="48">
        <v>6696</v>
      </c>
      <c r="I2620" s="48">
        <v>1</v>
      </c>
      <c r="J2620" s="48" t="s">
        <v>1144</v>
      </c>
      <c r="K2620" s="48" t="s">
        <v>1487</v>
      </c>
      <c r="L2620" s="47">
        <v>99535</v>
      </c>
      <c r="M2620" s="47">
        <v>1</v>
      </c>
      <c r="N2620" s="47" t="s">
        <v>1154</v>
      </c>
      <c r="O2620" s="133"/>
      <c r="P2620" s="47" t="s">
        <v>1158</v>
      </c>
      <c r="Q2620" s="47" t="s">
        <v>1346</v>
      </c>
      <c r="R2620" s="47" t="s">
        <v>1690</v>
      </c>
      <c r="S2620" s="48" t="s">
        <v>1202</v>
      </c>
      <c r="T2620" s="164">
        <v>561</v>
      </c>
      <c r="U2620" s="47" t="str">
        <f>IFERROR(INDEX('TAXA DE OCUP. RECUR.'!$F$1:$F$60, MATCH(T2620, 'TAXA DE OCUP. RECUR.'!$E$1:$E$60, 0)),"")</f>
        <v>TORNO HORIZONTAL NILES - [561]</v>
      </c>
      <c r="V2620" s="165">
        <v>3.2154545454545453</v>
      </c>
      <c r="W2620" s="165"/>
      <c r="X2620" s="229">
        <v>46071</v>
      </c>
      <c r="Y2620" s="229">
        <f t="shared" si="290"/>
        <v>46071</v>
      </c>
      <c r="Z2620" s="47">
        <f t="shared" si="288"/>
        <v>8</v>
      </c>
      <c r="AA2620" s="47">
        <f t="shared" si="289"/>
        <v>8</v>
      </c>
      <c r="AB2620" s="47" t="str">
        <f t="shared" si="291"/>
        <v>fev</v>
      </c>
      <c r="AC2620" s="47" t="str">
        <f t="shared" si="292"/>
        <v>2026</v>
      </c>
      <c r="AD2620" s="165">
        <f t="shared" si="287"/>
        <v>1</v>
      </c>
    </row>
    <row r="2621" spans="1:30" x14ac:dyDescent="0.25">
      <c r="A2621" s="47" t="s">
        <v>939</v>
      </c>
      <c r="B2621" s="47" t="s">
        <v>9</v>
      </c>
      <c r="C2621" s="47">
        <v>2011</v>
      </c>
      <c r="D2621" s="47">
        <v>5</v>
      </c>
      <c r="E2621" s="47" t="s">
        <v>483</v>
      </c>
      <c r="F2621" s="48" t="s">
        <v>685</v>
      </c>
      <c r="G2621" s="48" t="s">
        <v>11</v>
      </c>
      <c r="H2621" s="48">
        <v>6696</v>
      </c>
      <c r="I2621" s="48">
        <v>1</v>
      </c>
      <c r="J2621" s="48" t="s">
        <v>1144</v>
      </c>
      <c r="K2621" s="48" t="s">
        <v>1487</v>
      </c>
      <c r="L2621" s="47">
        <v>99535</v>
      </c>
      <c r="M2621" s="47">
        <v>1</v>
      </c>
      <c r="N2621" s="47" t="s">
        <v>1154</v>
      </c>
      <c r="O2621" s="133"/>
      <c r="P2621" s="47" t="s">
        <v>1158</v>
      </c>
      <c r="Q2621" s="47" t="s">
        <v>1346</v>
      </c>
      <c r="R2621" s="47" t="s">
        <v>1690</v>
      </c>
      <c r="S2621" s="48" t="s">
        <v>159</v>
      </c>
      <c r="T2621" s="164">
        <v>112</v>
      </c>
      <c r="U2621" s="47" t="str">
        <f>IFERROR(INDEX('TAXA DE OCUP. RECUR.'!$F$1:$F$60, MATCH(T2621, 'TAXA DE OCUP. RECUR.'!$E$1:$E$60, 0)),"")</f>
        <v>FURADEIRA RADIAL  HCP - [112]</v>
      </c>
      <c r="V2621" s="165">
        <v>8.1818181818181817</v>
      </c>
      <c r="W2621" s="165"/>
      <c r="X2621" s="229">
        <v>46072</v>
      </c>
      <c r="Y2621" s="229">
        <f t="shared" si="290"/>
        <v>46072</v>
      </c>
      <c r="Z2621" s="47">
        <f t="shared" si="288"/>
        <v>8</v>
      </c>
      <c r="AA2621" s="47">
        <f t="shared" si="289"/>
        <v>8</v>
      </c>
      <c r="AB2621" s="47" t="str">
        <f t="shared" si="291"/>
        <v>fev</v>
      </c>
      <c r="AC2621" s="47" t="str">
        <f t="shared" si="292"/>
        <v>2026</v>
      </c>
      <c r="AD2621" s="165">
        <f t="shared" si="287"/>
        <v>1</v>
      </c>
    </row>
    <row r="2622" spans="1:30" x14ac:dyDescent="0.25">
      <c r="A2622" s="47" t="s">
        <v>939</v>
      </c>
      <c r="B2622" s="47" t="s">
        <v>9</v>
      </c>
      <c r="C2622" s="47">
        <v>2011</v>
      </c>
      <c r="D2622" s="47">
        <v>5</v>
      </c>
      <c r="E2622" s="47" t="s">
        <v>483</v>
      </c>
      <c r="F2622" s="48" t="s">
        <v>685</v>
      </c>
      <c r="G2622" s="48" t="s">
        <v>11</v>
      </c>
      <c r="H2622" s="48">
        <v>6696</v>
      </c>
      <c r="I2622" s="48">
        <v>1</v>
      </c>
      <c r="J2622" s="48" t="s">
        <v>1144</v>
      </c>
      <c r="K2622" s="48" t="s">
        <v>1487</v>
      </c>
      <c r="L2622" s="47">
        <v>99535</v>
      </c>
      <c r="M2622" s="47">
        <v>1</v>
      </c>
      <c r="N2622" s="47" t="s">
        <v>1154</v>
      </c>
      <c r="O2622" s="133"/>
      <c r="P2622" s="47" t="s">
        <v>1158</v>
      </c>
      <c r="Q2622" s="47" t="s">
        <v>1346</v>
      </c>
      <c r="R2622" s="47" t="s">
        <v>1690</v>
      </c>
      <c r="S2622" s="48" t="s">
        <v>160</v>
      </c>
      <c r="T2622" s="164">
        <v>613</v>
      </c>
      <c r="U2622" s="47" t="str">
        <f>IFERROR(INDEX('TAXA DE OCUP. RECUR.'!$F$1:$F$60, MATCH(T2622, 'TAXA DE OCUP. RECUR.'!$E$1:$E$60, 0)),"")</f>
        <v>FURADEIRA SKODA - [613]</v>
      </c>
      <c r="V2622" s="165">
        <v>27.108000000000001</v>
      </c>
      <c r="W2622" s="165"/>
      <c r="X2622" s="229">
        <v>46075</v>
      </c>
      <c r="Y2622" s="229">
        <f t="shared" si="290"/>
        <v>46075</v>
      </c>
      <c r="Z2622" s="47">
        <f t="shared" si="288"/>
        <v>8</v>
      </c>
      <c r="AA2622" s="47">
        <f t="shared" si="289"/>
        <v>8</v>
      </c>
      <c r="AB2622" s="47" t="str">
        <f t="shared" si="291"/>
        <v>fev</v>
      </c>
      <c r="AC2622" s="47" t="str">
        <f t="shared" si="292"/>
        <v>2026</v>
      </c>
      <c r="AD2622" s="165">
        <f t="shared" si="287"/>
        <v>1</v>
      </c>
    </row>
    <row r="2623" spans="1:30" x14ac:dyDescent="0.25">
      <c r="A2623" s="47" t="s">
        <v>939</v>
      </c>
      <c r="B2623" s="47" t="s">
        <v>9</v>
      </c>
      <c r="C2623" s="47">
        <v>2011</v>
      </c>
      <c r="D2623" s="47">
        <v>5</v>
      </c>
      <c r="E2623" s="47" t="s">
        <v>483</v>
      </c>
      <c r="F2623" s="48" t="s">
        <v>685</v>
      </c>
      <c r="G2623" s="48" t="s">
        <v>11</v>
      </c>
      <c r="H2623" s="48">
        <v>6696</v>
      </c>
      <c r="I2623" s="48">
        <v>1</v>
      </c>
      <c r="J2623" s="48" t="s">
        <v>1144</v>
      </c>
      <c r="K2623" s="48" t="s">
        <v>1487</v>
      </c>
      <c r="L2623" s="47">
        <v>99535</v>
      </c>
      <c r="M2623" s="47">
        <v>1</v>
      </c>
      <c r="N2623" s="47" t="s">
        <v>1154</v>
      </c>
      <c r="O2623" s="133"/>
      <c r="P2623" s="47" t="s">
        <v>1158</v>
      </c>
      <c r="Q2623" s="47" t="s">
        <v>1346</v>
      </c>
      <c r="R2623" s="47" t="s">
        <v>146</v>
      </c>
      <c r="S2623" s="48" t="s">
        <v>161</v>
      </c>
      <c r="T2623" s="164">
        <v>89</v>
      </c>
      <c r="U2623" s="47" t="str">
        <f>IFERROR(INDEX('TAXA DE OCUP. RECUR.'!$F$1:$F$60, MATCH(T2623, 'TAXA DE OCUP. RECUR.'!$E$1:$E$60, 0)),"")</f>
        <v>MONTAGEM (MONTAGEM DE MOENDA) - [89]</v>
      </c>
      <c r="V2623" s="165">
        <v>13.499999999999998</v>
      </c>
      <c r="W2623" s="165"/>
      <c r="X2623" s="229">
        <v>46077</v>
      </c>
      <c r="Y2623" s="229">
        <f t="shared" si="290"/>
        <v>46077</v>
      </c>
      <c r="Z2623" s="47">
        <f t="shared" si="288"/>
        <v>9</v>
      </c>
      <c r="AA2623" s="47">
        <f t="shared" si="289"/>
        <v>9</v>
      </c>
      <c r="AB2623" s="47" t="str">
        <f t="shared" si="291"/>
        <v>fev</v>
      </c>
      <c r="AC2623" s="47" t="str">
        <f t="shared" si="292"/>
        <v>2026</v>
      </c>
      <c r="AD2623" s="165">
        <f t="shared" si="287"/>
        <v>1</v>
      </c>
    </row>
    <row r="2624" spans="1:30" x14ac:dyDescent="0.25">
      <c r="A2624" s="47" t="s">
        <v>939</v>
      </c>
      <c r="B2624" s="47" t="s">
        <v>9</v>
      </c>
      <c r="C2624" s="47">
        <v>2011</v>
      </c>
      <c r="D2624" s="47">
        <v>5</v>
      </c>
      <c r="E2624" s="47" t="s">
        <v>483</v>
      </c>
      <c r="F2624" s="48" t="s">
        <v>685</v>
      </c>
      <c r="G2624" s="48" t="s">
        <v>11</v>
      </c>
      <c r="H2624" s="48">
        <v>6696</v>
      </c>
      <c r="I2624" s="48">
        <v>1</v>
      </c>
      <c r="J2624" s="48" t="s">
        <v>1144</v>
      </c>
      <c r="K2624" s="48" t="s">
        <v>1487</v>
      </c>
      <c r="L2624" s="47">
        <v>99535</v>
      </c>
      <c r="M2624" s="47">
        <v>1</v>
      </c>
      <c r="N2624" s="47" t="s">
        <v>1154</v>
      </c>
      <c r="O2624" s="133"/>
      <c r="P2624" s="47" t="s">
        <v>1158</v>
      </c>
      <c r="Q2624" s="47" t="s">
        <v>1346</v>
      </c>
      <c r="R2624" s="47" t="s">
        <v>1690</v>
      </c>
      <c r="S2624" s="48" t="s">
        <v>147</v>
      </c>
      <c r="T2624" s="164">
        <v>561</v>
      </c>
      <c r="U2624" s="47" t="str">
        <f>IFERROR(INDEX('TAXA DE OCUP. RECUR.'!$F$1:$F$60, MATCH(T2624, 'TAXA DE OCUP. RECUR.'!$E$1:$E$60, 0)),"")</f>
        <v>TORNO HORIZONTAL NILES - [561]</v>
      </c>
      <c r="V2624" s="165">
        <v>9.5125909090909104</v>
      </c>
      <c r="W2624" s="165"/>
      <c r="X2624" s="229">
        <v>46085</v>
      </c>
      <c r="Y2624" s="229">
        <f t="shared" si="290"/>
        <v>46085</v>
      </c>
      <c r="Z2624" s="47">
        <f t="shared" si="288"/>
        <v>10</v>
      </c>
      <c r="AA2624" s="47">
        <f t="shared" si="289"/>
        <v>10</v>
      </c>
      <c r="AB2624" s="47" t="str">
        <f t="shared" si="291"/>
        <v>mar</v>
      </c>
      <c r="AC2624" s="47" t="str">
        <f t="shared" si="292"/>
        <v>2026</v>
      </c>
      <c r="AD2624" s="165">
        <f t="shared" si="287"/>
        <v>1</v>
      </c>
    </row>
    <row r="2625" spans="1:30" x14ac:dyDescent="0.25">
      <c r="A2625" s="47" t="s">
        <v>939</v>
      </c>
      <c r="B2625" s="47" t="s">
        <v>9</v>
      </c>
      <c r="C2625" s="47">
        <v>2011</v>
      </c>
      <c r="D2625" s="47">
        <v>5</v>
      </c>
      <c r="E2625" s="47" t="s">
        <v>483</v>
      </c>
      <c r="F2625" s="48" t="s">
        <v>685</v>
      </c>
      <c r="G2625" s="48" t="s">
        <v>11</v>
      </c>
      <c r="H2625" s="48">
        <v>6696</v>
      </c>
      <c r="I2625" s="48">
        <v>1</v>
      </c>
      <c r="J2625" s="48" t="s">
        <v>1144</v>
      </c>
      <c r="K2625" s="48" t="s">
        <v>1487</v>
      </c>
      <c r="L2625" s="47">
        <v>99535</v>
      </c>
      <c r="M2625" s="47">
        <v>1</v>
      </c>
      <c r="N2625" s="47" t="s">
        <v>1154</v>
      </c>
      <c r="O2625" s="133"/>
      <c r="P2625" s="47" t="s">
        <v>1158</v>
      </c>
      <c r="Q2625" s="47" t="s">
        <v>1346</v>
      </c>
      <c r="R2625" s="47" t="s">
        <v>1688</v>
      </c>
      <c r="S2625" s="48" t="s">
        <v>153</v>
      </c>
      <c r="T2625" s="164">
        <v>601</v>
      </c>
      <c r="U2625" s="47" t="str">
        <f>IFERROR(INDEX('TAXA DE OCUP. RECUR.'!$F$1:$F$60, MATCH(T2625, 'TAXA DE OCUP. RECUR.'!$E$1:$E$60, 0)),"")</f>
        <v>CELULA DE SOLDA P/ CAMISA - BASE E LATERAL - [601]</v>
      </c>
      <c r="V2625" s="165">
        <v>3.8409090909090904</v>
      </c>
      <c r="W2625" s="165"/>
      <c r="X2625" s="229">
        <v>46086</v>
      </c>
      <c r="Y2625" s="229">
        <f t="shared" si="290"/>
        <v>46086</v>
      </c>
      <c r="Z2625" s="47">
        <f t="shared" si="288"/>
        <v>10</v>
      </c>
      <c r="AA2625" s="47">
        <f t="shared" si="289"/>
        <v>10</v>
      </c>
      <c r="AB2625" s="47" t="str">
        <f t="shared" si="291"/>
        <v>mar</v>
      </c>
      <c r="AC2625" s="47" t="str">
        <f t="shared" si="292"/>
        <v>2026</v>
      </c>
      <c r="AD2625" s="165">
        <f t="shared" si="287"/>
        <v>1</v>
      </c>
    </row>
    <row r="2626" spans="1:30" x14ac:dyDescent="0.25">
      <c r="A2626" s="47" t="s">
        <v>939</v>
      </c>
      <c r="B2626" s="47" t="s">
        <v>9</v>
      </c>
      <c r="C2626" s="47">
        <v>2011</v>
      </c>
      <c r="D2626" s="47">
        <v>5</v>
      </c>
      <c r="E2626" s="47" t="s">
        <v>483</v>
      </c>
      <c r="F2626" s="48" t="s">
        <v>685</v>
      </c>
      <c r="G2626" s="48" t="s">
        <v>11</v>
      </c>
      <c r="H2626" s="48">
        <v>6696</v>
      </c>
      <c r="I2626" s="48">
        <v>1</v>
      </c>
      <c r="J2626" s="48" t="s">
        <v>1144</v>
      </c>
      <c r="K2626" s="48" t="s">
        <v>1487</v>
      </c>
      <c r="L2626" s="47">
        <v>99535</v>
      </c>
      <c r="M2626" s="47">
        <v>1</v>
      </c>
      <c r="N2626" s="47" t="s">
        <v>1154</v>
      </c>
      <c r="O2626" s="133"/>
      <c r="P2626" s="47" t="s">
        <v>1158</v>
      </c>
      <c r="Q2626" s="47" t="s">
        <v>1346</v>
      </c>
      <c r="R2626" s="47" t="s">
        <v>1688</v>
      </c>
      <c r="S2626" s="48" t="s">
        <v>154</v>
      </c>
      <c r="T2626" s="164">
        <v>601</v>
      </c>
      <c r="U2626" s="47" t="str">
        <f>IFERROR(INDEX('TAXA DE OCUP. RECUR.'!$F$1:$F$60, MATCH(T2626, 'TAXA DE OCUP. RECUR.'!$E$1:$E$60, 0)),"")</f>
        <v>CELULA DE SOLDA P/ CAMISA - BASE E LATERAL - [601]</v>
      </c>
      <c r="V2626" s="165">
        <v>3.8409090909090904</v>
      </c>
      <c r="W2626" s="165"/>
      <c r="X2626" s="229">
        <v>46086</v>
      </c>
      <c r="Y2626" s="229">
        <f t="shared" si="290"/>
        <v>46086</v>
      </c>
      <c r="Z2626" s="47">
        <f t="shared" si="288"/>
        <v>10</v>
      </c>
      <c r="AA2626" s="47">
        <f t="shared" si="289"/>
        <v>10</v>
      </c>
      <c r="AB2626" s="47" t="str">
        <f t="shared" si="291"/>
        <v>mar</v>
      </c>
      <c r="AC2626" s="47" t="str">
        <f t="shared" si="292"/>
        <v>2026</v>
      </c>
      <c r="AD2626" s="165">
        <f t="shared" ref="AD2626:AD2689" si="293">IF(Y2626&lt;&gt;"",1,"")</f>
        <v>1</v>
      </c>
    </row>
    <row r="2627" spans="1:30" x14ac:dyDescent="0.25">
      <c r="A2627" s="47" t="s">
        <v>939</v>
      </c>
      <c r="B2627" s="47" t="s">
        <v>9</v>
      </c>
      <c r="C2627" s="47">
        <v>2011</v>
      </c>
      <c r="D2627" s="47">
        <v>5</v>
      </c>
      <c r="E2627" s="47" t="s">
        <v>483</v>
      </c>
      <c r="F2627" s="48" t="s">
        <v>685</v>
      </c>
      <c r="G2627" s="48" t="s">
        <v>11</v>
      </c>
      <c r="H2627" s="48">
        <v>6696</v>
      </c>
      <c r="I2627" s="48">
        <v>1</v>
      </c>
      <c r="J2627" s="48" t="s">
        <v>1144</v>
      </c>
      <c r="K2627" s="48" t="s">
        <v>1487</v>
      </c>
      <c r="L2627" s="47">
        <v>99535</v>
      </c>
      <c r="M2627" s="47">
        <v>1</v>
      </c>
      <c r="N2627" s="47" t="s">
        <v>1154</v>
      </c>
      <c r="O2627" s="133"/>
      <c r="P2627" s="47" t="s">
        <v>1158</v>
      </c>
      <c r="Q2627" s="47" t="s">
        <v>1346</v>
      </c>
      <c r="R2627" s="47" t="s">
        <v>1688</v>
      </c>
      <c r="S2627" s="48" t="s">
        <v>155</v>
      </c>
      <c r="T2627" s="164">
        <v>601</v>
      </c>
      <c r="U2627" s="47" t="str">
        <f>IFERROR(INDEX('TAXA DE OCUP. RECUR.'!$F$1:$F$60, MATCH(T2627, 'TAXA DE OCUP. RECUR.'!$E$1:$E$60, 0)),"")</f>
        <v>CELULA DE SOLDA P/ CAMISA - BASE E LATERAL - [601]</v>
      </c>
      <c r="V2627" s="165">
        <v>10.754545454545454</v>
      </c>
      <c r="W2627" s="165"/>
      <c r="X2627" s="229">
        <v>46087</v>
      </c>
      <c r="Y2627" s="229">
        <f t="shared" si="290"/>
        <v>46087</v>
      </c>
      <c r="Z2627" s="47">
        <f t="shared" ref="Z2627:Z2690" si="294">IFERROR(WEEKNUM(X2627,11),"")</f>
        <v>10</v>
      </c>
      <c r="AA2627" s="47">
        <f t="shared" ref="AA2627:AA2690" si="295">IF(Y2627&lt;&gt;"",WEEKNUM(Y2627,11),"")</f>
        <v>10</v>
      </c>
      <c r="AB2627" s="47" t="str">
        <f t="shared" si="291"/>
        <v>mar</v>
      </c>
      <c r="AC2627" s="47" t="str">
        <f t="shared" si="292"/>
        <v>2026</v>
      </c>
      <c r="AD2627" s="165">
        <f t="shared" si="293"/>
        <v>1</v>
      </c>
    </row>
    <row r="2628" spans="1:30" x14ac:dyDescent="0.25">
      <c r="A2628" s="47" t="s">
        <v>939</v>
      </c>
      <c r="B2628" s="47" t="s">
        <v>9</v>
      </c>
      <c r="C2628" s="47">
        <v>2011</v>
      </c>
      <c r="D2628" s="47">
        <v>5</v>
      </c>
      <c r="E2628" s="47" t="s">
        <v>483</v>
      </c>
      <c r="F2628" s="48" t="s">
        <v>685</v>
      </c>
      <c r="G2628" s="48" t="s">
        <v>11</v>
      </c>
      <c r="H2628" s="48">
        <v>6696</v>
      </c>
      <c r="I2628" s="48">
        <v>1</v>
      </c>
      <c r="J2628" s="48" t="s">
        <v>1144</v>
      </c>
      <c r="K2628" s="48" t="s">
        <v>1487</v>
      </c>
      <c r="L2628" s="47">
        <v>99535</v>
      </c>
      <c r="M2628" s="47">
        <v>1</v>
      </c>
      <c r="N2628" s="47" t="s">
        <v>1154</v>
      </c>
      <c r="O2628" s="133"/>
      <c r="P2628" s="47" t="s">
        <v>1158</v>
      </c>
      <c r="Q2628" s="47" t="s">
        <v>1346</v>
      </c>
      <c r="R2628" s="47" t="s">
        <v>1688</v>
      </c>
      <c r="S2628" s="48" t="s">
        <v>156</v>
      </c>
      <c r="T2628" s="164">
        <v>608</v>
      </c>
      <c r="U2628" s="47" t="str">
        <f>IFERROR(INDEX('TAXA DE OCUP. RECUR.'!$F$1:$F$60, MATCH(T2628, 'TAXA DE OCUP. RECUR.'!$E$1:$E$60, 0)),"")</f>
        <v>CELULA DE SOLDA P/ CAMISA - PICOTE MANUAL - [608]</v>
      </c>
      <c r="V2628" s="165">
        <v>13.63621212121212</v>
      </c>
      <c r="W2628" s="165"/>
      <c r="X2628" s="229">
        <v>46088</v>
      </c>
      <c r="Y2628" s="229">
        <f t="shared" si="290"/>
        <v>46088</v>
      </c>
      <c r="Z2628" s="47">
        <f t="shared" si="294"/>
        <v>10</v>
      </c>
      <c r="AA2628" s="47">
        <f t="shared" si="295"/>
        <v>10</v>
      </c>
      <c r="AB2628" s="47" t="str">
        <f t="shared" si="291"/>
        <v>mar</v>
      </c>
      <c r="AC2628" s="47" t="str">
        <f t="shared" si="292"/>
        <v>2026</v>
      </c>
      <c r="AD2628" s="165">
        <f t="shared" si="293"/>
        <v>1</v>
      </c>
    </row>
    <row r="2629" spans="1:30" x14ac:dyDescent="0.25">
      <c r="A2629" s="47" t="s">
        <v>939</v>
      </c>
      <c r="B2629" s="47" t="s">
        <v>9</v>
      </c>
      <c r="C2629" s="47">
        <v>2011</v>
      </c>
      <c r="D2629" s="47">
        <v>5</v>
      </c>
      <c r="E2629" s="47" t="s">
        <v>483</v>
      </c>
      <c r="F2629" s="48" t="s">
        <v>685</v>
      </c>
      <c r="G2629" s="48" t="s">
        <v>11</v>
      </c>
      <c r="H2629" s="48">
        <v>6696</v>
      </c>
      <c r="I2629" s="48">
        <v>1</v>
      </c>
      <c r="J2629" s="48" t="s">
        <v>1144</v>
      </c>
      <c r="K2629" s="48" t="s">
        <v>1487</v>
      </c>
      <c r="L2629" s="47">
        <v>99535</v>
      </c>
      <c r="M2629" s="47">
        <v>1</v>
      </c>
      <c r="N2629" s="47" t="s">
        <v>1154</v>
      </c>
      <c r="O2629" s="133"/>
      <c r="P2629" s="47" t="s">
        <v>1158</v>
      </c>
      <c r="Q2629" s="47" t="s">
        <v>1346</v>
      </c>
      <c r="R2629" s="47" t="s">
        <v>1688</v>
      </c>
      <c r="S2629" s="48" t="s">
        <v>157</v>
      </c>
      <c r="T2629" s="164">
        <v>544</v>
      </c>
      <c r="U2629" s="47" t="str">
        <f>IFERROR(INDEX('TAXA DE OCUP. RECUR.'!$F$1:$F$60, MATCH(T2629, 'TAXA DE OCUP. RECUR.'!$E$1:$E$60, 0)),"")</f>
        <v>CELULA DE SOLDA P/ CAMISA - CHAPISCO - [544]</v>
      </c>
      <c r="V2629" s="165">
        <v>6.0136363636363637</v>
      </c>
      <c r="W2629" s="165"/>
      <c r="X2629" s="229">
        <v>46089</v>
      </c>
      <c r="Y2629" s="229">
        <f t="shared" si="290"/>
        <v>46089</v>
      </c>
      <c r="Z2629" s="47">
        <f t="shared" si="294"/>
        <v>10</v>
      </c>
      <c r="AA2629" s="47">
        <f t="shared" si="295"/>
        <v>10</v>
      </c>
      <c r="AB2629" s="47" t="str">
        <f t="shared" si="291"/>
        <v>mar</v>
      </c>
      <c r="AC2629" s="47" t="str">
        <f t="shared" si="292"/>
        <v>2026</v>
      </c>
      <c r="AD2629" s="165">
        <f t="shared" si="293"/>
        <v>1</v>
      </c>
    </row>
    <row r="2630" spans="1:30" x14ac:dyDescent="0.25">
      <c r="A2630" s="47" t="s">
        <v>939</v>
      </c>
      <c r="B2630" s="47" t="s">
        <v>9</v>
      </c>
      <c r="C2630" s="47">
        <v>2011</v>
      </c>
      <c r="D2630" s="47">
        <v>5</v>
      </c>
      <c r="E2630" s="47" t="s">
        <v>483</v>
      </c>
      <c r="F2630" s="48" t="s">
        <v>685</v>
      </c>
      <c r="G2630" s="48" t="s">
        <v>11</v>
      </c>
      <c r="H2630" s="48">
        <v>6696</v>
      </c>
      <c r="I2630" s="48">
        <v>1</v>
      </c>
      <c r="J2630" s="48" t="s">
        <v>1144</v>
      </c>
      <c r="K2630" s="48" t="s">
        <v>1487</v>
      </c>
      <c r="L2630" s="47">
        <v>99535</v>
      </c>
      <c r="M2630" s="47">
        <v>1</v>
      </c>
      <c r="N2630" s="47" t="s">
        <v>1154</v>
      </c>
      <c r="O2630" s="133"/>
      <c r="P2630" s="47" t="s">
        <v>1158</v>
      </c>
      <c r="Q2630" s="47" t="s">
        <v>1346</v>
      </c>
      <c r="R2630" s="47" t="s">
        <v>1690</v>
      </c>
      <c r="S2630" s="48" t="s">
        <v>148</v>
      </c>
      <c r="T2630" s="164">
        <v>489</v>
      </c>
      <c r="U2630" s="47" t="str">
        <f>IFERROR(INDEX('TAXA DE OCUP. RECUR.'!$F$1:$F$60, MATCH(T2630, 'TAXA DE OCUP. RECUR.'!$E$1:$E$60, 0)),"")</f>
        <v>BROQUEADORA - [489]</v>
      </c>
      <c r="V2630" s="165">
        <v>11.945454545454545</v>
      </c>
      <c r="W2630" s="165"/>
      <c r="X2630" s="229">
        <v>46090</v>
      </c>
      <c r="Y2630" s="229">
        <f t="shared" si="290"/>
        <v>46090</v>
      </c>
      <c r="Z2630" s="47">
        <f t="shared" si="294"/>
        <v>11</v>
      </c>
      <c r="AA2630" s="47">
        <f t="shared" si="295"/>
        <v>11</v>
      </c>
      <c r="AB2630" s="47" t="str">
        <f t="shared" si="291"/>
        <v>mar</v>
      </c>
      <c r="AC2630" s="47" t="str">
        <f t="shared" si="292"/>
        <v>2026</v>
      </c>
      <c r="AD2630" s="165">
        <f t="shared" si="293"/>
        <v>1</v>
      </c>
    </row>
    <row r="2631" spans="1:30" x14ac:dyDescent="0.25">
      <c r="A2631" s="47" t="s">
        <v>939</v>
      </c>
      <c r="B2631" s="47" t="s">
        <v>9</v>
      </c>
      <c r="C2631" s="47">
        <v>2011</v>
      </c>
      <c r="D2631" s="47">
        <v>5</v>
      </c>
      <c r="E2631" s="47" t="s">
        <v>483</v>
      </c>
      <c r="F2631" s="48" t="s">
        <v>685</v>
      </c>
      <c r="G2631" s="48" t="s">
        <v>11</v>
      </c>
      <c r="H2631" s="48">
        <v>6696</v>
      </c>
      <c r="I2631" s="48">
        <v>1</v>
      </c>
      <c r="J2631" s="48" t="s">
        <v>1144</v>
      </c>
      <c r="K2631" s="48" t="s">
        <v>1487</v>
      </c>
      <c r="L2631" s="47">
        <v>99535</v>
      </c>
      <c r="M2631" s="47">
        <v>1</v>
      </c>
      <c r="N2631" s="47" t="s">
        <v>1154</v>
      </c>
      <c r="O2631" s="133"/>
      <c r="P2631" s="47" t="s">
        <v>1158</v>
      </c>
      <c r="Q2631" s="47" t="s">
        <v>1346</v>
      </c>
      <c r="R2631" s="47" t="s">
        <v>1689</v>
      </c>
      <c r="S2631" s="48" t="s">
        <v>162</v>
      </c>
      <c r="T2631" s="164">
        <v>194</v>
      </c>
      <c r="U2631" s="47" t="str">
        <f>IFERROR(INDEX('TAXA DE OCUP. RECUR.'!$F$1:$F$60, MATCH(T2631, 'TAXA DE OCUP. RECUR.'!$E$1:$E$60, 0)),"")</f>
        <v>FORNO AQUECIMENTO CAMISAS (DRAGÃOZINHO) - [194]</v>
      </c>
      <c r="V2631" s="165">
        <v>2.0454545454545454</v>
      </c>
      <c r="W2631" s="165"/>
      <c r="X2631" s="229">
        <v>46083</v>
      </c>
      <c r="Y2631" s="229">
        <f t="shared" si="290"/>
        <v>46083</v>
      </c>
      <c r="Z2631" s="47">
        <f t="shared" si="294"/>
        <v>10</v>
      </c>
      <c r="AA2631" s="47">
        <f t="shared" si="295"/>
        <v>10</v>
      </c>
      <c r="AB2631" s="47" t="str">
        <f t="shared" si="291"/>
        <v>mar</v>
      </c>
      <c r="AC2631" s="47" t="str">
        <f t="shared" si="292"/>
        <v>2026</v>
      </c>
      <c r="AD2631" s="165">
        <f t="shared" si="293"/>
        <v>1</v>
      </c>
    </row>
    <row r="2632" spans="1:30" x14ac:dyDescent="0.25">
      <c r="A2632" s="47" t="s">
        <v>939</v>
      </c>
      <c r="B2632" s="47" t="s">
        <v>9</v>
      </c>
      <c r="C2632" s="47">
        <v>2011</v>
      </c>
      <c r="D2632" s="47">
        <v>5</v>
      </c>
      <c r="E2632" s="47" t="s">
        <v>483</v>
      </c>
      <c r="F2632" s="48" t="s">
        <v>685</v>
      </c>
      <c r="G2632" s="48" t="s">
        <v>11</v>
      </c>
      <c r="H2632" s="48">
        <v>6696</v>
      </c>
      <c r="I2632" s="48">
        <v>1</v>
      </c>
      <c r="J2632" s="48" t="s">
        <v>1144</v>
      </c>
      <c r="K2632" s="48" t="s">
        <v>1487</v>
      </c>
      <c r="L2632" s="47">
        <v>99535</v>
      </c>
      <c r="M2632" s="47">
        <v>1</v>
      </c>
      <c r="N2632" s="47" t="s">
        <v>1154</v>
      </c>
      <c r="O2632" s="133"/>
      <c r="P2632" s="47" t="s">
        <v>1158</v>
      </c>
      <c r="Q2632" s="47" t="s">
        <v>1346</v>
      </c>
      <c r="R2632" s="47" t="s">
        <v>158</v>
      </c>
      <c r="S2632" s="48" t="s">
        <v>158</v>
      </c>
      <c r="T2632" s="164">
        <v>2</v>
      </c>
      <c r="U2632" s="47" t="str">
        <f>IFERROR(INDEX('TAXA DE OCUP. RECUR.'!$F$1:$F$60, MATCH(T2632, 'TAXA DE OCUP. RECUR.'!$E$1:$E$60, 0)),"")</f>
        <v>EXPEDIÇÃO</v>
      </c>
      <c r="V2632" s="165">
        <v>1</v>
      </c>
      <c r="W2632" s="165"/>
      <c r="X2632" s="229">
        <v>46095</v>
      </c>
      <c r="Y2632" s="229">
        <f t="shared" si="290"/>
        <v>46095</v>
      </c>
      <c r="Z2632" s="47">
        <f t="shared" si="294"/>
        <v>11</v>
      </c>
      <c r="AA2632" s="47">
        <f t="shared" si="295"/>
        <v>11</v>
      </c>
      <c r="AB2632" s="47" t="str">
        <f t="shared" si="291"/>
        <v>mar</v>
      </c>
      <c r="AC2632" s="47" t="str">
        <f t="shared" si="292"/>
        <v>2026</v>
      </c>
      <c r="AD2632" s="165">
        <f t="shared" si="293"/>
        <v>1</v>
      </c>
    </row>
    <row r="2633" spans="1:30" x14ac:dyDescent="0.25">
      <c r="A2633" s="47" t="s">
        <v>940</v>
      </c>
      <c r="B2633" s="47" t="s">
        <v>9</v>
      </c>
      <c r="C2633" s="47">
        <v>2011</v>
      </c>
      <c r="D2633" s="47">
        <v>6</v>
      </c>
      <c r="E2633" s="47" t="s">
        <v>483</v>
      </c>
      <c r="F2633" s="48" t="s">
        <v>686</v>
      </c>
      <c r="G2633" s="48" t="s">
        <v>11</v>
      </c>
      <c r="H2633" s="48">
        <v>6697</v>
      </c>
      <c r="I2633" s="48">
        <v>1</v>
      </c>
      <c r="J2633" s="48" t="s">
        <v>1144</v>
      </c>
      <c r="K2633" s="48" t="s">
        <v>1487</v>
      </c>
      <c r="L2633" s="47">
        <v>99536</v>
      </c>
      <c r="M2633" s="47">
        <v>1</v>
      </c>
      <c r="N2633" s="47" t="s">
        <v>1155</v>
      </c>
      <c r="O2633" s="133"/>
      <c r="P2633" s="47" t="s">
        <v>1158</v>
      </c>
      <c r="Q2633" s="47" t="s">
        <v>1346</v>
      </c>
      <c r="R2633" s="47" t="s">
        <v>1687</v>
      </c>
      <c r="S2633" s="48" t="s">
        <v>1156</v>
      </c>
      <c r="T2633" s="164">
        <v>1</v>
      </c>
      <c r="U2633" s="47" t="str">
        <f>IFERROR(INDEX('TAXA DE OCUP. RECUR.'!$F$1:$F$60, MATCH(T2633, 'TAXA DE OCUP. RECUR.'!$E$1:$E$60, 0)),"")</f>
        <v>FUNDIÇÃO MORENO</v>
      </c>
      <c r="V2633" s="165">
        <v>1</v>
      </c>
      <c r="W2633" s="165">
        <v>1</v>
      </c>
      <c r="X2633" s="229">
        <v>46094</v>
      </c>
      <c r="Y2633" s="229">
        <f t="shared" si="290"/>
        <v>46094</v>
      </c>
      <c r="Z2633" s="47">
        <f t="shared" si="294"/>
        <v>11</v>
      </c>
      <c r="AA2633" s="47">
        <f t="shared" si="295"/>
        <v>11</v>
      </c>
      <c r="AB2633" s="47" t="str">
        <f t="shared" si="291"/>
        <v>mar</v>
      </c>
      <c r="AC2633" s="47" t="str">
        <f t="shared" si="292"/>
        <v>2026</v>
      </c>
      <c r="AD2633" s="165">
        <f t="shared" si="293"/>
        <v>1</v>
      </c>
    </row>
    <row r="2634" spans="1:30" x14ac:dyDescent="0.25">
      <c r="A2634" s="47" t="s">
        <v>940</v>
      </c>
      <c r="B2634" s="47" t="s">
        <v>9</v>
      </c>
      <c r="C2634" s="47">
        <v>2011</v>
      </c>
      <c r="D2634" s="47">
        <v>6</v>
      </c>
      <c r="E2634" s="47" t="s">
        <v>483</v>
      </c>
      <c r="F2634" s="48" t="s">
        <v>686</v>
      </c>
      <c r="G2634" s="48" t="s">
        <v>11</v>
      </c>
      <c r="H2634" s="48">
        <v>6697</v>
      </c>
      <c r="I2634" s="48">
        <v>1</v>
      </c>
      <c r="J2634" s="48" t="s">
        <v>1144</v>
      </c>
      <c r="K2634" s="48" t="s">
        <v>1487</v>
      </c>
      <c r="L2634" s="47">
        <v>99536</v>
      </c>
      <c r="M2634" s="47">
        <v>1</v>
      </c>
      <c r="N2634" s="47" t="s">
        <v>1155</v>
      </c>
      <c r="O2634" s="133"/>
      <c r="P2634" s="47" t="s">
        <v>1158</v>
      </c>
      <c r="Q2634" s="47" t="s">
        <v>1346</v>
      </c>
      <c r="R2634" s="47" t="s">
        <v>1690</v>
      </c>
      <c r="S2634" s="47" t="s">
        <v>1201</v>
      </c>
      <c r="T2634" s="164">
        <v>561</v>
      </c>
      <c r="U2634" s="47" t="str">
        <f>IFERROR(INDEX('TAXA DE OCUP. RECUR.'!$F$1:$F$60, MATCH(T2634, 'TAXA DE OCUP. RECUR.'!$E$1:$E$60, 0)),"")</f>
        <v>TORNO HORIZONTAL NILES - [561]</v>
      </c>
      <c r="V2634" s="165">
        <v>21.599999999999998</v>
      </c>
      <c r="W2634" s="165"/>
      <c r="X2634" s="229">
        <v>46098</v>
      </c>
      <c r="Y2634" s="229">
        <f t="shared" si="290"/>
        <v>46098</v>
      </c>
      <c r="Z2634" s="47">
        <f t="shared" si="294"/>
        <v>12</v>
      </c>
      <c r="AA2634" s="47">
        <f t="shared" si="295"/>
        <v>12</v>
      </c>
      <c r="AB2634" s="47" t="str">
        <f t="shared" si="291"/>
        <v>mar</v>
      </c>
      <c r="AC2634" s="47" t="str">
        <f t="shared" si="292"/>
        <v>2026</v>
      </c>
      <c r="AD2634" s="165">
        <f t="shared" si="293"/>
        <v>1</v>
      </c>
    </row>
    <row r="2635" spans="1:30" x14ac:dyDescent="0.25">
      <c r="A2635" s="47" t="s">
        <v>940</v>
      </c>
      <c r="B2635" s="47" t="s">
        <v>9</v>
      </c>
      <c r="C2635" s="47">
        <v>2011</v>
      </c>
      <c r="D2635" s="47">
        <v>6</v>
      </c>
      <c r="E2635" s="47" t="s">
        <v>483</v>
      </c>
      <c r="F2635" s="48" t="s">
        <v>686</v>
      </c>
      <c r="G2635" s="48" t="s">
        <v>11</v>
      </c>
      <c r="H2635" s="48">
        <v>6697</v>
      </c>
      <c r="I2635" s="48">
        <v>1</v>
      </c>
      <c r="J2635" s="48" t="s">
        <v>1144</v>
      </c>
      <c r="K2635" s="48" t="s">
        <v>1487</v>
      </c>
      <c r="L2635" s="47">
        <v>99536</v>
      </c>
      <c r="M2635" s="47">
        <v>1</v>
      </c>
      <c r="N2635" s="47" t="s">
        <v>1155</v>
      </c>
      <c r="O2635" s="133"/>
      <c r="P2635" s="47" t="s">
        <v>1158</v>
      </c>
      <c r="Q2635" s="47" t="s">
        <v>1346</v>
      </c>
      <c r="R2635" s="47" t="s">
        <v>1690</v>
      </c>
      <c r="S2635" s="47" t="s">
        <v>159</v>
      </c>
      <c r="T2635" s="164">
        <v>210</v>
      </c>
      <c r="U2635" s="47" t="str">
        <f>IFERROR(INDEX('TAXA DE OCUP. RECUR.'!$F$1:$F$60, MATCH(T2635, 'TAXA DE OCUP. RECUR.'!$E$1:$E$60, 0)),"")</f>
        <v>MANDRILH. SCHIESS A.G. FB 28 / 16 - [210]</v>
      </c>
      <c r="V2635" s="165">
        <v>8.1818181818181817</v>
      </c>
      <c r="W2635" s="165"/>
      <c r="X2635" s="229">
        <v>46099</v>
      </c>
      <c r="Y2635" s="229">
        <f t="shared" si="290"/>
        <v>46099</v>
      </c>
      <c r="Z2635" s="47">
        <f t="shared" si="294"/>
        <v>12</v>
      </c>
      <c r="AA2635" s="47">
        <f t="shared" si="295"/>
        <v>12</v>
      </c>
      <c r="AB2635" s="47" t="str">
        <f t="shared" si="291"/>
        <v>mar</v>
      </c>
      <c r="AC2635" s="47" t="str">
        <f t="shared" si="292"/>
        <v>2026</v>
      </c>
      <c r="AD2635" s="165">
        <f t="shared" si="293"/>
        <v>1</v>
      </c>
    </row>
    <row r="2636" spans="1:30" x14ac:dyDescent="0.25">
      <c r="A2636" s="47" t="s">
        <v>940</v>
      </c>
      <c r="B2636" s="47" t="s">
        <v>9</v>
      </c>
      <c r="C2636" s="47">
        <v>2011</v>
      </c>
      <c r="D2636" s="47">
        <v>6</v>
      </c>
      <c r="E2636" s="47" t="s">
        <v>483</v>
      </c>
      <c r="F2636" s="48" t="s">
        <v>686</v>
      </c>
      <c r="G2636" s="48" t="s">
        <v>11</v>
      </c>
      <c r="H2636" s="48">
        <v>6697</v>
      </c>
      <c r="I2636" s="48">
        <v>1</v>
      </c>
      <c r="J2636" s="48" t="s">
        <v>1144</v>
      </c>
      <c r="K2636" s="48" t="s">
        <v>1487</v>
      </c>
      <c r="L2636" s="47">
        <v>99536</v>
      </c>
      <c r="M2636" s="47">
        <v>1</v>
      </c>
      <c r="N2636" s="47" t="s">
        <v>1155</v>
      </c>
      <c r="O2636" s="133"/>
      <c r="P2636" s="47" t="s">
        <v>1158</v>
      </c>
      <c r="Q2636" s="47" t="s">
        <v>1346</v>
      </c>
      <c r="R2636" s="47" t="s">
        <v>1688</v>
      </c>
      <c r="S2636" s="47" t="s">
        <v>153</v>
      </c>
      <c r="T2636" s="164">
        <v>617</v>
      </c>
      <c r="U2636" s="47" t="str">
        <f>IFERROR(INDEX('TAXA DE OCUP. RECUR.'!$F$1:$F$60, MATCH(T2636, 'TAXA DE OCUP. RECUR.'!$E$1:$E$60, 0)),"")</f>
        <v>CELULA DE SOLDA P/ CAMISA - PICOTE MANUAL - [617]</v>
      </c>
      <c r="V2636" s="165">
        <v>3.8409090909090904</v>
      </c>
      <c r="W2636" s="165"/>
      <c r="X2636" s="229">
        <v>46100</v>
      </c>
      <c r="Y2636" s="229">
        <f t="shared" si="290"/>
        <v>46100</v>
      </c>
      <c r="Z2636" s="47">
        <f t="shared" si="294"/>
        <v>12</v>
      </c>
      <c r="AA2636" s="47">
        <f t="shared" si="295"/>
        <v>12</v>
      </c>
      <c r="AB2636" s="47" t="str">
        <f t="shared" si="291"/>
        <v>mar</v>
      </c>
      <c r="AC2636" s="47" t="str">
        <f t="shared" si="292"/>
        <v>2026</v>
      </c>
      <c r="AD2636" s="165">
        <f t="shared" si="293"/>
        <v>1</v>
      </c>
    </row>
    <row r="2637" spans="1:30" x14ac:dyDescent="0.25">
      <c r="A2637" s="47" t="s">
        <v>940</v>
      </c>
      <c r="B2637" s="47" t="s">
        <v>9</v>
      </c>
      <c r="C2637" s="47">
        <v>2011</v>
      </c>
      <c r="D2637" s="47">
        <v>6</v>
      </c>
      <c r="E2637" s="47" t="s">
        <v>483</v>
      </c>
      <c r="F2637" s="48" t="s">
        <v>686</v>
      </c>
      <c r="G2637" s="48" t="s">
        <v>11</v>
      </c>
      <c r="H2637" s="48">
        <v>6697</v>
      </c>
      <c r="I2637" s="48">
        <v>1</v>
      </c>
      <c r="J2637" s="48" t="s">
        <v>1144</v>
      </c>
      <c r="K2637" s="48" t="s">
        <v>1487</v>
      </c>
      <c r="L2637" s="47">
        <v>99536</v>
      </c>
      <c r="M2637" s="47">
        <v>1</v>
      </c>
      <c r="N2637" s="47" t="s">
        <v>1155</v>
      </c>
      <c r="O2637" s="133"/>
      <c r="P2637" s="47" t="s">
        <v>1158</v>
      </c>
      <c r="Q2637" s="47" t="s">
        <v>1346</v>
      </c>
      <c r="R2637" s="47" t="s">
        <v>1688</v>
      </c>
      <c r="S2637" s="47" t="s">
        <v>154</v>
      </c>
      <c r="T2637" s="164">
        <v>600</v>
      </c>
      <c r="U2637" s="47" t="str">
        <f>IFERROR(INDEX('TAXA DE OCUP. RECUR.'!$F$1:$F$60, MATCH(T2637, 'TAXA DE OCUP. RECUR.'!$E$1:$E$60, 0)),"")</f>
        <v>CELULA DE SOLDA P/ CAMISA - BASE E LATERAL - [600]</v>
      </c>
      <c r="V2637" s="165">
        <v>3.8409090909090904</v>
      </c>
      <c r="W2637" s="165"/>
      <c r="X2637" s="229">
        <v>46100</v>
      </c>
      <c r="Y2637" s="229">
        <f t="shared" si="290"/>
        <v>46100</v>
      </c>
      <c r="Z2637" s="47">
        <f t="shared" si="294"/>
        <v>12</v>
      </c>
      <c r="AA2637" s="47">
        <f t="shared" si="295"/>
        <v>12</v>
      </c>
      <c r="AB2637" s="47" t="str">
        <f t="shared" si="291"/>
        <v>mar</v>
      </c>
      <c r="AC2637" s="47" t="str">
        <f t="shared" si="292"/>
        <v>2026</v>
      </c>
      <c r="AD2637" s="165">
        <f t="shared" si="293"/>
        <v>1</v>
      </c>
    </row>
    <row r="2638" spans="1:30" x14ac:dyDescent="0.25">
      <c r="A2638" s="47" t="s">
        <v>940</v>
      </c>
      <c r="B2638" s="47" t="s">
        <v>9</v>
      </c>
      <c r="C2638" s="47">
        <v>2011</v>
      </c>
      <c r="D2638" s="47">
        <v>6</v>
      </c>
      <c r="E2638" s="47" t="s">
        <v>483</v>
      </c>
      <c r="F2638" s="48" t="s">
        <v>686</v>
      </c>
      <c r="G2638" s="48" t="s">
        <v>11</v>
      </c>
      <c r="H2638" s="48">
        <v>6697</v>
      </c>
      <c r="I2638" s="48">
        <v>1</v>
      </c>
      <c r="J2638" s="48" t="s">
        <v>1144</v>
      </c>
      <c r="K2638" s="48" t="s">
        <v>1487</v>
      </c>
      <c r="L2638" s="47">
        <v>99536</v>
      </c>
      <c r="M2638" s="47">
        <v>1</v>
      </c>
      <c r="N2638" s="47" t="s">
        <v>1155</v>
      </c>
      <c r="O2638" s="133"/>
      <c r="P2638" s="47" t="s">
        <v>1158</v>
      </c>
      <c r="Q2638" s="47" t="s">
        <v>1346</v>
      </c>
      <c r="R2638" s="47" t="s">
        <v>1688</v>
      </c>
      <c r="S2638" s="47" t="s">
        <v>155</v>
      </c>
      <c r="T2638" s="164">
        <v>600</v>
      </c>
      <c r="U2638" s="47" t="str">
        <f>IFERROR(INDEX('TAXA DE OCUP. RECUR.'!$F$1:$F$60, MATCH(T2638, 'TAXA DE OCUP. RECUR.'!$E$1:$E$60, 0)),"")</f>
        <v>CELULA DE SOLDA P/ CAMISA - BASE E LATERAL - [600]</v>
      </c>
      <c r="V2638" s="165">
        <v>10.754545454545454</v>
      </c>
      <c r="W2638" s="165"/>
      <c r="X2638" s="229">
        <v>46101</v>
      </c>
      <c r="Y2638" s="229">
        <f t="shared" si="290"/>
        <v>46101</v>
      </c>
      <c r="Z2638" s="47">
        <f t="shared" si="294"/>
        <v>12</v>
      </c>
      <c r="AA2638" s="47">
        <f t="shared" si="295"/>
        <v>12</v>
      </c>
      <c r="AB2638" s="47" t="str">
        <f t="shared" si="291"/>
        <v>mar</v>
      </c>
      <c r="AC2638" s="47" t="str">
        <f t="shared" si="292"/>
        <v>2026</v>
      </c>
      <c r="AD2638" s="165">
        <f t="shared" si="293"/>
        <v>1</v>
      </c>
    </row>
    <row r="2639" spans="1:30" x14ac:dyDescent="0.25">
      <c r="A2639" s="47" t="s">
        <v>940</v>
      </c>
      <c r="B2639" s="47" t="s">
        <v>9</v>
      </c>
      <c r="C2639" s="47">
        <v>2011</v>
      </c>
      <c r="D2639" s="47">
        <v>6</v>
      </c>
      <c r="E2639" s="47" t="s">
        <v>483</v>
      </c>
      <c r="F2639" s="48" t="s">
        <v>686</v>
      </c>
      <c r="G2639" s="48" t="s">
        <v>11</v>
      </c>
      <c r="H2639" s="48">
        <v>6697</v>
      </c>
      <c r="I2639" s="48">
        <v>1</v>
      </c>
      <c r="J2639" s="48" t="s">
        <v>1144</v>
      </c>
      <c r="K2639" s="48" t="s">
        <v>1487</v>
      </c>
      <c r="L2639" s="47">
        <v>99536</v>
      </c>
      <c r="M2639" s="47">
        <v>1</v>
      </c>
      <c r="N2639" s="47" t="s">
        <v>1155</v>
      </c>
      <c r="O2639" s="133"/>
      <c r="P2639" s="47" t="s">
        <v>1158</v>
      </c>
      <c r="Q2639" s="47" t="s">
        <v>1346</v>
      </c>
      <c r="R2639" s="47" t="s">
        <v>1688</v>
      </c>
      <c r="S2639" s="47" t="s">
        <v>156</v>
      </c>
      <c r="T2639" s="164">
        <v>617</v>
      </c>
      <c r="U2639" s="47" t="str">
        <f>IFERROR(INDEX('TAXA DE OCUP. RECUR.'!$F$1:$F$60, MATCH(T2639, 'TAXA DE OCUP. RECUR.'!$E$1:$E$60, 0)),"")</f>
        <v>CELULA DE SOLDA P/ CAMISA - PICOTE MANUAL - [617]</v>
      </c>
      <c r="V2639" s="165">
        <v>13.63621212121212</v>
      </c>
      <c r="W2639" s="165"/>
      <c r="X2639" s="229">
        <v>46102</v>
      </c>
      <c r="Y2639" s="229">
        <f t="shared" si="290"/>
        <v>46102</v>
      </c>
      <c r="Z2639" s="47">
        <f t="shared" si="294"/>
        <v>12</v>
      </c>
      <c r="AA2639" s="47">
        <f t="shared" si="295"/>
        <v>12</v>
      </c>
      <c r="AB2639" s="47" t="str">
        <f t="shared" si="291"/>
        <v>mar</v>
      </c>
      <c r="AC2639" s="47" t="str">
        <f t="shared" si="292"/>
        <v>2026</v>
      </c>
      <c r="AD2639" s="165">
        <f t="shared" si="293"/>
        <v>1</v>
      </c>
    </row>
    <row r="2640" spans="1:30" x14ac:dyDescent="0.25">
      <c r="A2640" s="47" t="s">
        <v>940</v>
      </c>
      <c r="B2640" s="47" t="s">
        <v>9</v>
      </c>
      <c r="C2640" s="47">
        <v>2011</v>
      </c>
      <c r="D2640" s="47">
        <v>6</v>
      </c>
      <c r="E2640" s="47" t="s">
        <v>483</v>
      </c>
      <c r="F2640" s="48" t="s">
        <v>686</v>
      </c>
      <c r="G2640" s="48" t="s">
        <v>11</v>
      </c>
      <c r="H2640" s="48">
        <v>6697</v>
      </c>
      <c r="I2640" s="48">
        <v>1</v>
      </c>
      <c r="J2640" s="48" t="s">
        <v>1144</v>
      </c>
      <c r="K2640" s="48" t="s">
        <v>1487</v>
      </c>
      <c r="L2640" s="47">
        <v>99536</v>
      </c>
      <c r="M2640" s="47">
        <v>1</v>
      </c>
      <c r="N2640" s="47" t="s">
        <v>1155</v>
      </c>
      <c r="O2640" s="133"/>
      <c r="P2640" s="47" t="s">
        <v>1158</v>
      </c>
      <c r="Q2640" s="47" t="s">
        <v>1346</v>
      </c>
      <c r="R2640" s="47" t="s">
        <v>1688</v>
      </c>
      <c r="S2640" s="47" t="s">
        <v>157</v>
      </c>
      <c r="T2640" s="164">
        <v>545</v>
      </c>
      <c r="U2640" s="47" t="str">
        <f>IFERROR(INDEX('TAXA DE OCUP. RECUR.'!$F$1:$F$60, MATCH(T2640, 'TAXA DE OCUP. RECUR.'!$E$1:$E$60, 0)),"")</f>
        <v>CELULA DE SOLDA P/ CAMISA - CHAPISCO - [545]</v>
      </c>
      <c r="V2640" s="165">
        <v>6.0136363636363637</v>
      </c>
      <c r="W2640" s="165"/>
      <c r="X2640" s="229">
        <v>46103</v>
      </c>
      <c r="Y2640" s="229">
        <f t="shared" si="290"/>
        <v>46103</v>
      </c>
      <c r="Z2640" s="47">
        <f t="shared" si="294"/>
        <v>12</v>
      </c>
      <c r="AA2640" s="47">
        <f t="shared" si="295"/>
        <v>12</v>
      </c>
      <c r="AB2640" s="47" t="str">
        <f t="shared" si="291"/>
        <v>mar</v>
      </c>
      <c r="AC2640" s="47" t="str">
        <f t="shared" si="292"/>
        <v>2026</v>
      </c>
      <c r="AD2640" s="165">
        <f t="shared" si="293"/>
        <v>1</v>
      </c>
    </row>
    <row r="2641" spans="1:30" x14ac:dyDescent="0.25">
      <c r="A2641" s="47" t="s">
        <v>940</v>
      </c>
      <c r="B2641" s="47" t="s">
        <v>9</v>
      </c>
      <c r="C2641" s="47">
        <v>2011</v>
      </c>
      <c r="D2641" s="47">
        <v>6</v>
      </c>
      <c r="E2641" s="47" t="s">
        <v>483</v>
      </c>
      <c r="F2641" s="48" t="s">
        <v>686</v>
      </c>
      <c r="G2641" s="48" t="s">
        <v>11</v>
      </c>
      <c r="H2641" s="48">
        <v>6697</v>
      </c>
      <c r="I2641" s="48">
        <v>1</v>
      </c>
      <c r="J2641" s="48" t="s">
        <v>1144</v>
      </c>
      <c r="K2641" s="48" t="s">
        <v>1487</v>
      </c>
      <c r="L2641" s="47">
        <v>99536</v>
      </c>
      <c r="M2641" s="47">
        <v>1</v>
      </c>
      <c r="N2641" s="47" t="s">
        <v>1155</v>
      </c>
      <c r="O2641" s="133"/>
      <c r="P2641" s="47" t="s">
        <v>1158</v>
      </c>
      <c r="Q2641" s="47" t="s">
        <v>1346</v>
      </c>
      <c r="R2641" s="47" t="s">
        <v>1690</v>
      </c>
      <c r="S2641" s="47" t="s">
        <v>148</v>
      </c>
      <c r="T2641" s="164">
        <v>489</v>
      </c>
      <c r="U2641" s="47" t="str">
        <f>IFERROR(INDEX('TAXA DE OCUP. RECUR.'!$F$1:$F$60, MATCH(T2641, 'TAXA DE OCUP. RECUR.'!$E$1:$E$60, 0)),"")</f>
        <v>BROQUEADORA - [489]</v>
      </c>
      <c r="V2641" s="165">
        <v>11.945454545454545</v>
      </c>
      <c r="W2641" s="165"/>
      <c r="X2641" s="229">
        <v>46104</v>
      </c>
      <c r="Y2641" s="229">
        <f t="shared" si="290"/>
        <v>46104</v>
      </c>
      <c r="Z2641" s="47">
        <f t="shared" si="294"/>
        <v>13</v>
      </c>
      <c r="AA2641" s="47">
        <f t="shared" si="295"/>
        <v>13</v>
      </c>
      <c r="AB2641" s="47" t="str">
        <f t="shared" si="291"/>
        <v>mar</v>
      </c>
      <c r="AC2641" s="47" t="str">
        <f t="shared" si="292"/>
        <v>2026</v>
      </c>
      <c r="AD2641" s="165">
        <f t="shared" si="293"/>
        <v>1</v>
      </c>
    </row>
    <row r="2642" spans="1:30" x14ac:dyDescent="0.25">
      <c r="A2642" s="47" t="s">
        <v>940</v>
      </c>
      <c r="B2642" s="47" t="s">
        <v>9</v>
      </c>
      <c r="C2642" s="47">
        <v>2011</v>
      </c>
      <c r="D2642" s="47">
        <v>6</v>
      </c>
      <c r="E2642" s="47" t="s">
        <v>483</v>
      </c>
      <c r="F2642" s="48" t="s">
        <v>686</v>
      </c>
      <c r="G2642" s="48" t="s">
        <v>11</v>
      </c>
      <c r="H2642" s="48">
        <v>6697</v>
      </c>
      <c r="I2642" s="48">
        <v>1</v>
      </c>
      <c r="J2642" s="48" t="s">
        <v>1144</v>
      </c>
      <c r="K2642" s="48" t="s">
        <v>1487</v>
      </c>
      <c r="L2642" s="47">
        <v>99536</v>
      </c>
      <c r="M2642" s="47">
        <v>1</v>
      </c>
      <c r="N2642" s="47" t="s">
        <v>1155</v>
      </c>
      <c r="O2642" s="133"/>
      <c r="P2642" s="47" t="s">
        <v>1158</v>
      </c>
      <c r="Q2642" s="47" t="s">
        <v>1346</v>
      </c>
      <c r="R2642" s="47" t="s">
        <v>1689</v>
      </c>
      <c r="S2642" s="47" t="s">
        <v>162</v>
      </c>
      <c r="T2642" s="164">
        <v>194</v>
      </c>
      <c r="U2642" s="47" t="str">
        <f>IFERROR(INDEX('TAXA DE OCUP. RECUR.'!$F$1:$F$60, MATCH(T2642, 'TAXA DE OCUP. RECUR.'!$E$1:$E$60, 0)),"")</f>
        <v>FORNO AQUECIMENTO CAMISAS (DRAGÃOZINHO) - [194]</v>
      </c>
      <c r="V2642" s="165">
        <v>2.0454545454545454</v>
      </c>
      <c r="W2642" s="165"/>
      <c r="X2642" s="229">
        <v>46108</v>
      </c>
      <c r="Y2642" s="229">
        <f t="shared" si="290"/>
        <v>46108</v>
      </c>
      <c r="Z2642" s="47">
        <f t="shared" si="294"/>
        <v>13</v>
      </c>
      <c r="AA2642" s="47">
        <f t="shared" si="295"/>
        <v>13</v>
      </c>
      <c r="AB2642" s="47" t="str">
        <f t="shared" si="291"/>
        <v>mar</v>
      </c>
      <c r="AC2642" s="47" t="str">
        <f t="shared" si="292"/>
        <v>2026</v>
      </c>
      <c r="AD2642" s="165">
        <f t="shared" si="293"/>
        <v>1</v>
      </c>
    </row>
    <row r="2643" spans="1:30" x14ac:dyDescent="0.25">
      <c r="A2643" s="47" t="s">
        <v>940</v>
      </c>
      <c r="B2643" s="47" t="s">
        <v>9</v>
      </c>
      <c r="C2643" s="47">
        <v>2011</v>
      </c>
      <c r="D2643" s="47">
        <v>6</v>
      </c>
      <c r="E2643" s="47" t="s">
        <v>483</v>
      </c>
      <c r="F2643" s="48" t="s">
        <v>686</v>
      </c>
      <c r="G2643" s="48" t="s">
        <v>11</v>
      </c>
      <c r="H2643" s="48">
        <v>6697</v>
      </c>
      <c r="I2643" s="48">
        <v>1</v>
      </c>
      <c r="J2643" s="48" t="s">
        <v>1144</v>
      </c>
      <c r="K2643" s="48" t="s">
        <v>1487</v>
      </c>
      <c r="L2643" s="47">
        <v>99536</v>
      </c>
      <c r="M2643" s="47">
        <v>1</v>
      </c>
      <c r="N2643" s="47" t="s">
        <v>1155</v>
      </c>
      <c r="O2643" s="133"/>
      <c r="P2643" s="47" t="s">
        <v>1158</v>
      </c>
      <c r="Q2643" s="47" t="s">
        <v>1346</v>
      </c>
      <c r="R2643" s="47" t="s">
        <v>158</v>
      </c>
      <c r="S2643" s="47" t="s">
        <v>158</v>
      </c>
      <c r="T2643" s="164">
        <v>2</v>
      </c>
      <c r="U2643" s="47" t="str">
        <f>IFERROR(INDEX('TAXA DE OCUP. RECUR.'!$F$1:$F$60, MATCH(T2643, 'TAXA DE OCUP. RECUR.'!$E$1:$E$60, 0)),"")</f>
        <v>EXPEDIÇÃO</v>
      </c>
      <c r="V2643" s="165">
        <v>1</v>
      </c>
      <c r="W2643" s="165"/>
      <c r="X2643" s="229">
        <v>46095</v>
      </c>
      <c r="Y2643" s="229">
        <f t="shared" ref="Y2643:Y2706" si="296">X2643</f>
        <v>46095</v>
      </c>
      <c r="Z2643" s="47">
        <f t="shared" si="294"/>
        <v>11</v>
      </c>
      <c r="AA2643" s="47">
        <f t="shared" si="295"/>
        <v>11</v>
      </c>
      <c r="AB2643" s="47" t="str">
        <f t="shared" si="291"/>
        <v>mar</v>
      </c>
      <c r="AC2643" s="47" t="str">
        <f t="shared" si="292"/>
        <v>2026</v>
      </c>
      <c r="AD2643" s="165">
        <f t="shared" si="293"/>
        <v>1</v>
      </c>
    </row>
    <row r="2644" spans="1:30" x14ac:dyDescent="0.25">
      <c r="A2644" s="47" t="s">
        <v>980</v>
      </c>
      <c r="B2644" s="47" t="s">
        <v>9</v>
      </c>
      <c r="C2644" s="47">
        <v>1971</v>
      </c>
      <c r="D2644" s="47">
        <v>2</v>
      </c>
      <c r="E2644" s="47" t="s">
        <v>1113</v>
      </c>
      <c r="F2644" s="48" t="s">
        <v>649</v>
      </c>
      <c r="G2644" s="48" t="s">
        <v>11</v>
      </c>
      <c r="H2644" s="48">
        <v>6676</v>
      </c>
      <c r="I2644" s="48">
        <v>1</v>
      </c>
      <c r="J2644" s="48" t="s">
        <v>1144</v>
      </c>
      <c r="K2644" s="48" t="s">
        <v>1487</v>
      </c>
      <c r="L2644" s="47">
        <v>97692</v>
      </c>
      <c r="M2644" s="47">
        <v>1</v>
      </c>
      <c r="N2644" s="47" t="s">
        <v>1154</v>
      </c>
      <c r="O2644" s="133"/>
      <c r="P2644" s="47" t="s">
        <v>1138</v>
      </c>
      <c r="Q2644" s="47" t="s">
        <v>1346</v>
      </c>
      <c r="R2644" s="47" t="s">
        <v>1687</v>
      </c>
      <c r="S2644" s="48" t="s">
        <v>1156</v>
      </c>
      <c r="T2644" s="164">
        <v>1</v>
      </c>
      <c r="U2644" s="47" t="str">
        <f>IFERROR(INDEX('TAXA DE OCUP. RECUR.'!$F$1:$F$60, MATCH(T2644, 'TAXA DE OCUP. RECUR.'!$E$1:$E$60, 0)),"")</f>
        <v>FUNDIÇÃO MORENO</v>
      </c>
      <c r="V2644" s="165">
        <v>1</v>
      </c>
      <c r="W2644" s="165">
        <v>1</v>
      </c>
      <c r="X2644" s="229">
        <v>46072</v>
      </c>
      <c r="Y2644" s="229">
        <f t="shared" si="296"/>
        <v>46072</v>
      </c>
      <c r="Z2644" s="47">
        <f t="shared" si="294"/>
        <v>8</v>
      </c>
      <c r="AA2644" s="47">
        <f t="shared" si="295"/>
        <v>8</v>
      </c>
      <c r="AB2644" s="47" t="str">
        <f t="shared" si="291"/>
        <v>fev</v>
      </c>
      <c r="AC2644" s="47" t="str">
        <f t="shared" si="292"/>
        <v>2026</v>
      </c>
      <c r="AD2644" s="165">
        <f t="shared" si="293"/>
        <v>1</v>
      </c>
    </row>
    <row r="2645" spans="1:30" x14ac:dyDescent="0.25">
      <c r="A2645" s="47" t="s">
        <v>980</v>
      </c>
      <c r="B2645" s="47" t="s">
        <v>9</v>
      </c>
      <c r="C2645" s="47">
        <v>1971</v>
      </c>
      <c r="D2645" s="47">
        <v>2</v>
      </c>
      <c r="E2645" s="47" t="s">
        <v>1113</v>
      </c>
      <c r="F2645" s="48" t="s">
        <v>649</v>
      </c>
      <c r="G2645" s="48" t="s">
        <v>11</v>
      </c>
      <c r="H2645" s="48">
        <v>6676</v>
      </c>
      <c r="I2645" s="48">
        <v>1</v>
      </c>
      <c r="J2645" s="48" t="s">
        <v>1144</v>
      </c>
      <c r="K2645" s="48" t="s">
        <v>1487</v>
      </c>
      <c r="L2645" s="47">
        <v>97692</v>
      </c>
      <c r="M2645" s="47">
        <v>1</v>
      </c>
      <c r="N2645" s="47" t="s">
        <v>1154</v>
      </c>
      <c r="O2645" s="133"/>
      <c r="P2645" s="47" t="s">
        <v>1138</v>
      </c>
      <c r="Q2645" s="47" t="s">
        <v>1346</v>
      </c>
      <c r="R2645" s="47" t="s">
        <v>1690</v>
      </c>
      <c r="S2645" s="48" t="s">
        <v>1202</v>
      </c>
      <c r="T2645" s="164">
        <v>118</v>
      </c>
      <c r="U2645" s="47" t="str">
        <f>IFERROR(INDEX('TAXA DE OCUP. RECUR.'!$F$1:$F$60, MATCH(T2645, 'TAXA DE OCUP. RECUR.'!$E$1:$E$60, 0)),"")</f>
        <v>TORNO HORIZ. ZERBST FICHER TP-4000 - [118]</v>
      </c>
      <c r="V2645" s="165">
        <v>2.5281818181818179</v>
      </c>
      <c r="W2645" s="165"/>
      <c r="X2645" s="229">
        <v>46073</v>
      </c>
      <c r="Y2645" s="229">
        <f t="shared" si="296"/>
        <v>46073</v>
      </c>
      <c r="Z2645" s="47">
        <f t="shared" si="294"/>
        <v>8</v>
      </c>
      <c r="AA2645" s="47">
        <f t="shared" si="295"/>
        <v>8</v>
      </c>
      <c r="AB2645" s="47" t="str">
        <f t="shared" si="291"/>
        <v>fev</v>
      </c>
      <c r="AC2645" s="47" t="str">
        <f t="shared" si="292"/>
        <v>2026</v>
      </c>
      <c r="AD2645" s="165">
        <f t="shared" si="293"/>
        <v>1</v>
      </c>
    </row>
    <row r="2646" spans="1:30" x14ac:dyDescent="0.25">
      <c r="A2646" s="47" t="s">
        <v>980</v>
      </c>
      <c r="B2646" s="47" t="s">
        <v>9</v>
      </c>
      <c r="C2646" s="47">
        <v>1971</v>
      </c>
      <c r="D2646" s="47">
        <v>2</v>
      </c>
      <c r="E2646" s="47" t="s">
        <v>1113</v>
      </c>
      <c r="F2646" s="48" t="s">
        <v>649</v>
      </c>
      <c r="G2646" s="48" t="s">
        <v>11</v>
      </c>
      <c r="H2646" s="48">
        <v>6676</v>
      </c>
      <c r="I2646" s="48">
        <v>1</v>
      </c>
      <c r="J2646" s="48" t="s">
        <v>1144</v>
      </c>
      <c r="K2646" s="48" t="s">
        <v>1487</v>
      </c>
      <c r="L2646" s="47">
        <v>97692</v>
      </c>
      <c r="M2646" s="47">
        <v>1</v>
      </c>
      <c r="N2646" s="47" t="s">
        <v>1154</v>
      </c>
      <c r="O2646" s="133"/>
      <c r="P2646" s="47" t="s">
        <v>1138</v>
      </c>
      <c r="Q2646" s="47" t="s">
        <v>1346</v>
      </c>
      <c r="R2646" s="47" t="s">
        <v>1690</v>
      </c>
      <c r="S2646" s="48" t="s">
        <v>159</v>
      </c>
      <c r="T2646" s="164">
        <v>210</v>
      </c>
      <c r="U2646" s="47" t="str">
        <f>IFERROR(INDEX('TAXA DE OCUP. RECUR.'!$F$1:$F$60, MATCH(T2646, 'TAXA DE OCUP. RECUR.'!$E$1:$E$60, 0)),"")</f>
        <v>MANDRILH. SCHIESS A.G. FB 28 / 16 - [210]</v>
      </c>
      <c r="V2646" s="165">
        <v>6.1363636363636358</v>
      </c>
      <c r="W2646" s="165"/>
      <c r="X2646" s="229">
        <v>46073</v>
      </c>
      <c r="Y2646" s="229">
        <f t="shared" si="296"/>
        <v>46073</v>
      </c>
      <c r="Z2646" s="47">
        <f t="shared" si="294"/>
        <v>8</v>
      </c>
      <c r="AA2646" s="47">
        <f t="shared" si="295"/>
        <v>8</v>
      </c>
      <c r="AB2646" s="47" t="str">
        <f t="shared" si="291"/>
        <v>fev</v>
      </c>
      <c r="AC2646" s="47" t="str">
        <f t="shared" si="292"/>
        <v>2026</v>
      </c>
      <c r="AD2646" s="165">
        <f t="shared" si="293"/>
        <v>1</v>
      </c>
    </row>
    <row r="2647" spans="1:30" x14ac:dyDescent="0.25">
      <c r="A2647" s="47" t="s">
        <v>980</v>
      </c>
      <c r="B2647" s="47" t="s">
        <v>9</v>
      </c>
      <c r="C2647" s="47">
        <v>1971</v>
      </c>
      <c r="D2647" s="47">
        <v>2</v>
      </c>
      <c r="E2647" s="47" t="s">
        <v>1113</v>
      </c>
      <c r="F2647" s="48" t="s">
        <v>649</v>
      </c>
      <c r="G2647" s="48" t="s">
        <v>11</v>
      </c>
      <c r="H2647" s="48">
        <v>6676</v>
      </c>
      <c r="I2647" s="48">
        <v>1</v>
      </c>
      <c r="J2647" s="48" t="s">
        <v>1144</v>
      </c>
      <c r="K2647" s="48" t="s">
        <v>1487</v>
      </c>
      <c r="L2647" s="47">
        <v>97692</v>
      </c>
      <c r="M2647" s="47">
        <v>1</v>
      </c>
      <c r="N2647" s="47" t="s">
        <v>1154</v>
      </c>
      <c r="O2647" s="133"/>
      <c r="P2647" s="47" t="s">
        <v>1138</v>
      </c>
      <c r="Q2647" s="47" t="s">
        <v>1346</v>
      </c>
      <c r="R2647" s="47" t="s">
        <v>1690</v>
      </c>
      <c r="S2647" s="48" t="s">
        <v>160</v>
      </c>
      <c r="T2647" s="164">
        <v>613</v>
      </c>
      <c r="U2647" s="47" t="str">
        <f>IFERROR(INDEX('TAXA DE OCUP. RECUR.'!$F$1:$F$60, MATCH(T2647, 'TAXA DE OCUP. RECUR.'!$E$1:$E$60, 0)),"")</f>
        <v>FURADEIRA SKODA - [613]</v>
      </c>
      <c r="V2647" s="165">
        <v>18</v>
      </c>
      <c r="W2647" s="165"/>
      <c r="X2647" s="229">
        <v>46075</v>
      </c>
      <c r="Y2647" s="229">
        <f t="shared" si="296"/>
        <v>46075</v>
      </c>
      <c r="Z2647" s="47">
        <f t="shared" si="294"/>
        <v>8</v>
      </c>
      <c r="AA2647" s="47">
        <f t="shared" si="295"/>
        <v>8</v>
      </c>
      <c r="AB2647" s="47" t="str">
        <f t="shared" si="291"/>
        <v>fev</v>
      </c>
      <c r="AC2647" s="47" t="str">
        <f t="shared" si="292"/>
        <v>2026</v>
      </c>
      <c r="AD2647" s="165">
        <f t="shared" si="293"/>
        <v>1</v>
      </c>
    </row>
    <row r="2648" spans="1:30" x14ac:dyDescent="0.25">
      <c r="A2648" s="47" t="s">
        <v>980</v>
      </c>
      <c r="B2648" s="47" t="s">
        <v>9</v>
      </c>
      <c r="C2648" s="47">
        <v>1971</v>
      </c>
      <c r="D2648" s="47">
        <v>2</v>
      </c>
      <c r="E2648" s="47" t="s">
        <v>1113</v>
      </c>
      <c r="F2648" s="48" t="s">
        <v>649</v>
      </c>
      <c r="G2648" s="48" t="s">
        <v>11</v>
      </c>
      <c r="H2648" s="48">
        <v>6676</v>
      </c>
      <c r="I2648" s="48">
        <v>1</v>
      </c>
      <c r="J2648" s="48" t="s">
        <v>1144</v>
      </c>
      <c r="K2648" s="48" t="s">
        <v>1487</v>
      </c>
      <c r="L2648" s="47">
        <v>97692</v>
      </c>
      <c r="M2648" s="47">
        <v>1</v>
      </c>
      <c r="N2648" s="47" t="s">
        <v>1154</v>
      </c>
      <c r="O2648" s="133"/>
      <c r="P2648" s="47" t="s">
        <v>1138</v>
      </c>
      <c r="Q2648" s="47" t="s">
        <v>1346</v>
      </c>
      <c r="R2648" s="47" t="s">
        <v>146</v>
      </c>
      <c r="S2648" s="48" t="s">
        <v>161</v>
      </c>
      <c r="T2648" s="164">
        <v>89</v>
      </c>
      <c r="U2648" s="47" t="str">
        <f>IFERROR(INDEX('TAXA DE OCUP. RECUR.'!$F$1:$F$60, MATCH(T2648, 'TAXA DE OCUP. RECUR.'!$E$1:$E$60, 0)),"")</f>
        <v>MONTAGEM (MONTAGEM DE MOENDA) - [89]</v>
      </c>
      <c r="V2648" s="165">
        <v>9</v>
      </c>
      <c r="W2648" s="165"/>
      <c r="X2648" s="229">
        <v>46076</v>
      </c>
      <c r="Y2648" s="229">
        <f t="shared" si="296"/>
        <v>46076</v>
      </c>
      <c r="Z2648" s="47">
        <f t="shared" si="294"/>
        <v>9</v>
      </c>
      <c r="AA2648" s="47">
        <f t="shared" si="295"/>
        <v>9</v>
      </c>
      <c r="AB2648" s="47" t="str">
        <f t="shared" si="291"/>
        <v>fev</v>
      </c>
      <c r="AC2648" s="47" t="str">
        <f t="shared" si="292"/>
        <v>2026</v>
      </c>
      <c r="AD2648" s="165">
        <f t="shared" si="293"/>
        <v>1</v>
      </c>
    </row>
    <row r="2649" spans="1:30" x14ac:dyDescent="0.25">
      <c r="A2649" s="47" t="s">
        <v>980</v>
      </c>
      <c r="B2649" s="47" t="s">
        <v>9</v>
      </c>
      <c r="C2649" s="47">
        <v>1971</v>
      </c>
      <c r="D2649" s="47">
        <v>2</v>
      </c>
      <c r="E2649" s="47" t="s">
        <v>1113</v>
      </c>
      <c r="F2649" s="48" t="s">
        <v>649</v>
      </c>
      <c r="G2649" s="48" t="s">
        <v>11</v>
      </c>
      <c r="H2649" s="48">
        <v>6676</v>
      </c>
      <c r="I2649" s="48">
        <v>1</v>
      </c>
      <c r="J2649" s="48" t="s">
        <v>1144</v>
      </c>
      <c r="K2649" s="48" t="s">
        <v>1487</v>
      </c>
      <c r="L2649" s="47">
        <v>97692</v>
      </c>
      <c r="M2649" s="47">
        <v>1</v>
      </c>
      <c r="N2649" s="47" t="s">
        <v>1154</v>
      </c>
      <c r="O2649" s="133"/>
      <c r="P2649" s="47" t="s">
        <v>1138</v>
      </c>
      <c r="Q2649" s="47" t="s">
        <v>1346</v>
      </c>
      <c r="R2649" s="47" t="s">
        <v>1690</v>
      </c>
      <c r="S2649" s="48" t="s">
        <v>147</v>
      </c>
      <c r="T2649" s="164">
        <v>118</v>
      </c>
      <c r="U2649" s="47" t="str">
        <f>IFERROR(INDEX('TAXA DE OCUP. RECUR.'!$F$1:$F$60, MATCH(T2649, 'TAXA DE OCUP. RECUR.'!$E$1:$E$60, 0)),"")</f>
        <v>TORNO HORIZ. ZERBST FICHER TP-4000 - [118]</v>
      </c>
      <c r="V2649" s="165">
        <v>7.5618409090909093</v>
      </c>
      <c r="W2649" s="165"/>
      <c r="X2649" s="229">
        <v>46077</v>
      </c>
      <c r="Y2649" s="229">
        <f t="shared" si="296"/>
        <v>46077</v>
      </c>
      <c r="Z2649" s="47">
        <f t="shared" si="294"/>
        <v>9</v>
      </c>
      <c r="AA2649" s="47">
        <f t="shared" si="295"/>
        <v>9</v>
      </c>
      <c r="AB2649" s="47" t="str">
        <f t="shared" si="291"/>
        <v>fev</v>
      </c>
      <c r="AC2649" s="47" t="str">
        <f t="shared" si="292"/>
        <v>2026</v>
      </c>
      <c r="AD2649" s="165">
        <f t="shared" si="293"/>
        <v>1</v>
      </c>
    </row>
    <row r="2650" spans="1:30" x14ac:dyDescent="0.25">
      <c r="A2650" s="47" t="s">
        <v>980</v>
      </c>
      <c r="B2650" s="47" t="s">
        <v>9</v>
      </c>
      <c r="C2650" s="47">
        <v>1971</v>
      </c>
      <c r="D2650" s="47">
        <v>2</v>
      </c>
      <c r="E2650" s="47" t="s">
        <v>1113</v>
      </c>
      <c r="F2650" s="48" t="s">
        <v>649</v>
      </c>
      <c r="G2650" s="48" t="s">
        <v>11</v>
      </c>
      <c r="H2650" s="48">
        <v>6676</v>
      </c>
      <c r="I2650" s="48">
        <v>1</v>
      </c>
      <c r="J2650" s="48" t="s">
        <v>1144</v>
      </c>
      <c r="K2650" s="48" t="s">
        <v>1487</v>
      </c>
      <c r="L2650" s="47">
        <v>97692</v>
      </c>
      <c r="M2650" s="47">
        <v>1</v>
      </c>
      <c r="N2650" s="47" t="s">
        <v>1154</v>
      </c>
      <c r="O2650" s="133"/>
      <c r="P2650" s="47" t="s">
        <v>1138</v>
      </c>
      <c r="Q2650" s="47" t="s">
        <v>1346</v>
      </c>
      <c r="R2650" s="47" t="s">
        <v>1688</v>
      </c>
      <c r="S2650" s="48" t="s">
        <v>153</v>
      </c>
      <c r="T2650" s="164">
        <v>601</v>
      </c>
      <c r="U2650" s="47" t="str">
        <f>IFERROR(INDEX('TAXA DE OCUP. RECUR.'!$F$1:$F$60, MATCH(T2650, 'TAXA DE OCUP. RECUR.'!$E$1:$E$60, 0)),"")</f>
        <v>CELULA DE SOLDA P/ CAMISA - BASE E LATERAL - [601]</v>
      </c>
      <c r="V2650" s="165">
        <v>2.5113636363636362</v>
      </c>
      <c r="W2650" s="165"/>
      <c r="X2650" s="229">
        <v>46078</v>
      </c>
      <c r="Y2650" s="229">
        <f t="shared" si="296"/>
        <v>46078</v>
      </c>
      <c r="Z2650" s="47">
        <f t="shared" si="294"/>
        <v>9</v>
      </c>
      <c r="AA2650" s="47">
        <f t="shared" si="295"/>
        <v>9</v>
      </c>
      <c r="AB2650" s="47" t="str">
        <f t="shared" si="291"/>
        <v>fev</v>
      </c>
      <c r="AC2650" s="47" t="str">
        <f t="shared" si="292"/>
        <v>2026</v>
      </c>
      <c r="AD2650" s="165">
        <f t="shared" si="293"/>
        <v>1</v>
      </c>
    </row>
    <row r="2651" spans="1:30" x14ac:dyDescent="0.25">
      <c r="A2651" s="47" t="s">
        <v>980</v>
      </c>
      <c r="B2651" s="47" t="s">
        <v>9</v>
      </c>
      <c r="C2651" s="47">
        <v>1971</v>
      </c>
      <c r="D2651" s="47">
        <v>2</v>
      </c>
      <c r="E2651" s="47" t="s">
        <v>1113</v>
      </c>
      <c r="F2651" s="48" t="s">
        <v>649</v>
      </c>
      <c r="G2651" s="48" t="s">
        <v>11</v>
      </c>
      <c r="H2651" s="48">
        <v>6676</v>
      </c>
      <c r="I2651" s="48">
        <v>1</v>
      </c>
      <c r="J2651" s="48" t="s">
        <v>1144</v>
      </c>
      <c r="K2651" s="48" t="s">
        <v>1487</v>
      </c>
      <c r="L2651" s="47">
        <v>97692</v>
      </c>
      <c r="M2651" s="47">
        <v>1</v>
      </c>
      <c r="N2651" s="47" t="s">
        <v>1154</v>
      </c>
      <c r="O2651" s="133"/>
      <c r="P2651" s="47" t="s">
        <v>1138</v>
      </c>
      <c r="Q2651" s="47" t="s">
        <v>1346</v>
      </c>
      <c r="R2651" s="47" t="s">
        <v>1688</v>
      </c>
      <c r="S2651" s="48" t="s">
        <v>154</v>
      </c>
      <c r="T2651" s="164">
        <v>601</v>
      </c>
      <c r="U2651" s="47" t="str">
        <f>IFERROR(INDEX('TAXA DE OCUP. RECUR.'!$F$1:$F$60, MATCH(T2651, 'TAXA DE OCUP. RECUR.'!$E$1:$E$60, 0)),"")</f>
        <v>CELULA DE SOLDA P/ CAMISA - BASE E LATERAL - [601]</v>
      </c>
      <c r="V2651" s="165">
        <v>2.5113636363636362</v>
      </c>
      <c r="W2651" s="165"/>
      <c r="X2651" s="229">
        <v>46078</v>
      </c>
      <c r="Y2651" s="229">
        <f t="shared" si="296"/>
        <v>46078</v>
      </c>
      <c r="Z2651" s="47">
        <f t="shared" si="294"/>
        <v>9</v>
      </c>
      <c r="AA2651" s="47">
        <f t="shared" si="295"/>
        <v>9</v>
      </c>
      <c r="AB2651" s="47" t="str">
        <f t="shared" si="291"/>
        <v>fev</v>
      </c>
      <c r="AC2651" s="47" t="str">
        <f t="shared" si="292"/>
        <v>2026</v>
      </c>
      <c r="AD2651" s="165">
        <f t="shared" si="293"/>
        <v>1</v>
      </c>
    </row>
    <row r="2652" spans="1:30" x14ac:dyDescent="0.25">
      <c r="A2652" s="47" t="s">
        <v>980</v>
      </c>
      <c r="B2652" s="47" t="s">
        <v>9</v>
      </c>
      <c r="C2652" s="47">
        <v>1971</v>
      </c>
      <c r="D2652" s="47">
        <v>2</v>
      </c>
      <c r="E2652" s="47" t="s">
        <v>1113</v>
      </c>
      <c r="F2652" s="48" t="s">
        <v>649</v>
      </c>
      <c r="G2652" s="48" t="s">
        <v>11</v>
      </c>
      <c r="H2652" s="48">
        <v>6676</v>
      </c>
      <c r="I2652" s="48">
        <v>1</v>
      </c>
      <c r="J2652" s="48" t="s">
        <v>1144</v>
      </c>
      <c r="K2652" s="48" t="s">
        <v>1487</v>
      </c>
      <c r="L2652" s="47">
        <v>97692</v>
      </c>
      <c r="M2652" s="47">
        <v>1</v>
      </c>
      <c r="N2652" s="47" t="s">
        <v>1154</v>
      </c>
      <c r="O2652" s="133"/>
      <c r="P2652" s="47" t="s">
        <v>1138</v>
      </c>
      <c r="Q2652" s="47" t="s">
        <v>1346</v>
      </c>
      <c r="R2652" s="47" t="s">
        <v>1688</v>
      </c>
      <c r="S2652" s="48" t="s">
        <v>155</v>
      </c>
      <c r="T2652" s="164">
        <v>601</v>
      </c>
      <c r="U2652" s="47" t="str">
        <f>IFERROR(INDEX('TAXA DE OCUP. RECUR.'!$F$1:$F$60, MATCH(T2652, 'TAXA DE OCUP. RECUR.'!$E$1:$E$60, 0)),"")</f>
        <v>CELULA DE SOLDA P/ CAMISA - BASE E LATERAL - [601]</v>
      </c>
      <c r="V2652" s="165">
        <v>7.1499999999999986</v>
      </c>
      <c r="W2652" s="165"/>
      <c r="X2652" s="229">
        <v>46079</v>
      </c>
      <c r="Y2652" s="229">
        <f t="shared" si="296"/>
        <v>46079</v>
      </c>
      <c r="Z2652" s="47">
        <f t="shared" si="294"/>
        <v>9</v>
      </c>
      <c r="AA2652" s="47">
        <f t="shared" si="295"/>
        <v>9</v>
      </c>
      <c r="AB2652" s="47" t="str">
        <f t="shared" si="291"/>
        <v>fev</v>
      </c>
      <c r="AC2652" s="47" t="str">
        <f t="shared" si="292"/>
        <v>2026</v>
      </c>
      <c r="AD2652" s="165">
        <f t="shared" si="293"/>
        <v>1</v>
      </c>
    </row>
    <row r="2653" spans="1:30" x14ac:dyDescent="0.25">
      <c r="A2653" s="47" t="s">
        <v>980</v>
      </c>
      <c r="B2653" s="47" t="s">
        <v>9</v>
      </c>
      <c r="C2653" s="47">
        <v>1971</v>
      </c>
      <c r="D2653" s="47">
        <v>2</v>
      </c>
      <c r="E2653" s="47" t="s">
        <v>1113</v>
      </c>
      <c r="F2653" s="48" t="s">
        <v>649</v>
      </c>
      <c r="G2653" s="48" t="s">
        <v>11</v>
      </c>
      <c r="H2653" s="48">
        <v>6676</v>
      </c>
      <c r="I2653" s="48">
        <v>1</v>
      </c>
      <c r="J2653" s="48" t="s">
        <v>1144</v>
      </c>
      <c r="K2653" s="48" t="s">
        <v>1487</v>
      </c>
      <c r="L2653" s="47">
        <v>97692</v>
      </c>
      <c r="M2653" s="47">
        <v>1</v>
      </c>
      <c r="N2653" s="47" t="s">
        <v>1154</v>
      </c>
      <c r="O2653" s="133"/>
      <c r="P2653" s="47" t="s">
        <v>1138</v>
      </c>
      <c r="Q2653" s="47" t="s">
        <v>1346</v>
      </c>
      <c r="R2653" s="47" t="s">
        <v>1688</v>
      </c>
      <c r="S2653" s="48" t="s">
        <v>156</v>
      </c>
      <c r="T2653" s="164">
        <v>602</v>
      </c>
      <c r="U2653" s="47" t="str">
        <f>IFERROR(INDEX('TAXA DE OCUP. RECUR.'!$F$1:$F$60, MATCH(T2653, 'TAXA DE OCUP. RECUR.'!$E$1:$E$60, 0)),"")</f>
        <v>CELULA DE SOLDA P/ CAMISA - PICOTE MANUAL - [602]</v>
      </c>
      <c r="V2653" s="165">
        <v>9.1407575757575739</v>
      </c>
      <c r="W2653" s="165"/>
      <c r="X2653" s="229">
        <v>46080</v>
      </c>
      <c r="Y2653" s="229">
        <f t="shared" si="296"/>
        <v>46080</v>
      </c>
      <c r="Z2653" s="47">
        <f t="shared" si="294"/>
        <v>9</v>
      </c>
      <c r="AA2653" s="47">
        <f t="shared" si="295"/>
        <v>9</v>
      </c>
      <c r="AB2653" s="47" t="str">
        <f t="shared" si="291"/>
        <v>fev</v>
      </c>
      <c r="AC2653" s="47" t="str">
        <f t="shared" si="292"/>
        <v>2026</v>
      </c>
      <c r="AD2653" s="165">
        <f t="shared" si="293"/>
        <v>1</v>
      </c>
    </row>
    <row r="2654" spans="1:30" x14ac:dyDescent="0.25">
      <c r="A2654" s="47" t="s">
        <v>980</v>
      </c>
      <c r="B2654" s="47" t="s">
        <v>9</v>
      </c>
      <c r="C2654" s="47">
        <v>1971</v>
      </c>
      <c r="D2654" s="47">
        <v>2</v>
      </c>
      <c r="E2654" s="47" t="s">
        <v>1113</v>
      </c>
      <c r="F2654" s="48" t="s">
        <v>649</v>
      </c>
      <c r="G2654" s="48" t="s">
        <v>11</v>
      </c>
      <c r="H2654" s="48">
        <v>6676</v>
      </c>
      <c r="I2654" s="48">
        <v>1</v>
      </c>
      <c r="J2654" s="48" t="s">
        <v>1144</v>
      </c>
      <c r="K2654" s="48" t="s">
        <v>1487</v>
      </c>
      <c r="L2654" s="47">
        <v>97692</v>
      </c>
      <c r="M2654" s="47">
        <v>1</v>
      </c>
      <c r="N2654" s="47" t="s">
        <v>1154</v>
      </c>
      <c r="O2654" s="133"/>
      <c r="P2654" s="47" t="s">
        <v>1138</v>
      </c>
      <c r="Q2654" s="47" t="s">
        <v>1346</v>
      </c>
      <c r="R2654" s="47" t="s">
        <v>1688</v>
      </c>
      <c r="S2654" s="48" t="s">
        <v>157</v>
      </c>
      <c r="T2654" s="164">
        <v>544</v>
      </c>
      <c r="U2654" s="47" t="str">
        <f>IFERROR(INDEX('TAXA DE OCUP. RECUR.'!$F$1:$F$60, MATCH(T2654, 'TAXA DE OCUP. RECUR.'!$E$1:$E$60, 0)),"")</f>
        <v>CELULA DE SOLDA P/ CAMISA - CHAPISCO - [544]</v>
      </c>
      <c r="V2654" s="165">
        <v>3.9772727272727275</v>
      </c>
      <c r="W2654" s="165"/>
      <c r="X2654" s="229">
        <v>46081</v>
      </c>
      <c r="Y2654" s="229">
        <f t="shared" si="296"/>
        <v>46081</v>
      </c>
      <c r="Z2654" s="47">
        <f t="shared" si="294"/>
        <v>9</v>
      </c>
      <c r="AA2654" s="47">
        <f t="shared" si="295"/>
        <v>9</v>
      </c>
      <c r="AB2654" s="47" t="str">
        <f t="shared" si="291"/>
        <v>fev</v>
      </c>
      <c r="AC2654" s="47" t="str">
        <f t="shared" si="292"/>
        <v>2026</v>
      </c>
      <c r="AD2654" s="165">
        <f t="shared" si="293"/>
        <v>1</v>
      </c>
    </row>
    <row r="2655" spans="1:30" x14ac:dyDescent="0.25">
      <c r="A2655" s="47" t="s">
        <v>980</v>
      </c>
      <c r="B2655" s="47" t="s">
        <v>9</v>
      </c>
      <c r="C2655" s="47">
        <v>1971</v>
      </c>
      <c r="D2655" s="47">
        <v>2</v>
      </c>
      <c r="E2655" s="47" t="s">
        <v>1113</v>
      </c>
      <c r="F2655" s="48" t="s">
        <v>649</v>
      </c>
      <c r="G2655" s="48" t="s">
        <v>11</v>
      </c>
      <c r="H2655" s="48">
        <v>6676</v>
      </c>
      <c r="I2655" s="48">
        <v>1</v>
      </c>
      <c r="J2655" s="48" t="s">
        <v>1144</v>
      </c>
      <c r="K2655" s="48" t="s">
        <v>1487</v>
      </c>
      <c r="L2655" s="47">
        <v>97692</v>
      </c>
      <c r="M2655" s="47">
        <v>1</v>
      </c>
      <c r="N2655" s="47" t="s">
        <v>1154</v>
      </c>
      <c r="O2655" s="133"/>
      <c r="P2655" s="47" t="s">
        <v>1138</v>
      </c>
      <c r="Q2655" s="47" t="s">
        <v>1346</v>
      </c>
      <c r="R2655" s="47" t="s">
        <v>1690</v>
      </c>
      <c r="S2655" s="48" t="s">
        <v>148</v>
      </c>
      <c r="T2655" s="164">
        <v>489</v>
      </c>
      <c r="U2655" s="47" t="str">
        <f>IFERROR(INDEX('TAXA DE OCUP. RECUR.'!$F$1:$F$60, MATCH(T2655, 'TAXA DE OCUP. RECUR.'!$E$1:$E$60, 0)),"")</f>
        <v>BROQUEADORA - [489]</v>
      </c>
      <c r="V2655" s="165">
        <v>9.4909090909090903</v>
      </c>
      <c r="W2655" s="165"/>
      <c r="X2655" s="229">
        <v>46083</v>
      </c>
      <c r="Y2655" s="229">
        <f t="shared" si="296"/>
        <v>46083</v>
      </c>
      <c r="Z2655" s="47">
        <f t="shared" si="294"/>
        <v>10</v>
      </c>
      <c r="AA2655" s="47">
        <f t="shared" si="295"/>
        <v>10</v>
      </c>
      <c r="AB2655" s="47" t="str">
        <f t="shared" si="291"/>
        <v>mar</v>
      </c>
      <c r="AC2655" s="47" t="str">
        <f t="shared" si="292"/>
        <v>2026</v>
      </c>
      <c r="AD2655" s="165">
        <f t="shared" si="293"/>
        <v>1</v>
      </c>
    </row>
    <row r="2656" spans="1:30" x14ac:dyDescent="0.25">
      <c r="A2656" s="47" t="s">
        <v>980</v>
      </c>
      <c r="B2656" s="47" t="s">
        <v>9</v>
      </c>
      <c r="C2656" s="47">
        <v>1971</v>
      </c>
      <c r="D2656" s="47">
        <v>2</v>
      </c>
      <c r="E2656" s="47" t="s">
        <v>1113</v>
      </c>
      <c r="F2656" s="48" t="s">
        <v>649</v>
      </c>
      <c r="G2656" s="48" t="s">
        <v>11</v>
      </c>
      <c r="H2656" s="48">
        <v>6676</v>
      </c>
      <c r="I2656" s="48">
        <v>1</v>
      </c>
      <c r="J2656" s="48" t="s">
        <v>1144</v>
      </c>
      <c r="K2656" s="48" t="s">
        <v>1487</v>
      </c>
      <c r="L2656" s="47">
        <v>97692</v>
      </c>
      <c r="M2656" s="47">
        <v>1</v>
      </c>
      <c r="N2656" s="47" t="s">
        <v>1154</v>
      </c>
      <c r="O2656" s="133"/>
      <c r="P2656" s="47" t="s">
        <v>1138</v>
      </c>
      <c r="Q2656" s="47" t="s">
        <v>1346</v>
      </c>
      <c r="R2656" s="47" t="s">
        <v>1689</v>
      </c>
      <c r="S2656" s="48" t="s">
        <v>162</v>
      </c>
      <c r="T2656" s="164">
        <v>194</v>
      </c>
      <c r="U2656" s="47" t="str">
        <f>IFERROR(INDEX('TAXA DE OCUP. RECUR.'!$F$1:$F$60, MATCH(T2656, 'TAXA DE OCUP. RECUR.'!$E$1:$E$60, 0)),"")</f>
        <v>FORNO AQUECIMENTO CAMISAS (DRAGÃOZINHO) - [194]</v>
      </c>
      <c r="V2656" s="165">
        <v>1.4318181818181819</v>
      </c>
      <c r="W2656" s="165"/>
      <c r="X2656" s="229">
        <v>46087</v>
      </c>
      <c r="Y2656" s="229">
        <f t="shared" si="296"/>
        <v>46087</v>
      </c>
      <c r="Z2656" s="47">
        <f t="shared" si="294"/>
        <v>10</v>
      </c>
      <c r="AA2656" s="47">
        <f t="shared" si="295"/>
        <v>10</v>
      </c>
      <c r="AB2656" s="47" t="str">
        <f t="shared" si="291"/>
        <v>mar</v>
      </c>
      <c r="AC2656" s="47" t="str">
        <f t="shared" si="292"/>
        <v>2026</v>
      </c>
      <c r="AD2656" s="165">
        <f t="shared" si="293"/>
        <v>1</v>
      </c>
    </row>
    <row r="2657" spans="1:30" x14ac:dyDescent="0.25">
      <c r="A2657" s="47" t="s">
        <v>980</v>
      </c>
      <c r="B2657" s="47" t="s">
        <v>9</v>
      </c>
      <c r="C2657" s="47">
        <v>1971</v>
      </c>
      <c r="D2657" s="47">
        <v>2</v>
      </c>
      <c r="E2657" s="47" t="s">
        <v>1113</v>
      </c>
      <c r="F2657" s="48" t="s">
        <v>649</v>
      </c>
      <c r="G2657" s="48" t="s">
        <v>11</v>
      </c>
      <c r="H2657" s="48">
        <v>6676</v>
      </c>
      <c r="I2657" s="48">
        <v>1</v>
      </c>
      <c r="J2657" s="48" t="s">
        <v>1144</v>
      </c>
      <c r="K2657" s="48" t="s">
        <v>1487</v>
      </c>
      <c r="L2657" s="47">
        <v>97692</v>
      </c>
      <c r="M2657" s="47">
        <v>1</v>
      </c>
      <c r="N2657" s="47" t="s">
        <v>1154</v>
      </c>
      <c r="O2657" s="133"/>
      <c r="P2657" s="47" t="s">
        <v>1138</v>
      </c>
      <c r="Q2657" s="47" t="s">
        <v>1346</v>
      </c>
      <c r="R2657" s="47" t="s">
        <v>158</v>
      </c>
      <c r="S2657" s="48" t="s">
        <v>158</v>
      </c>
      <c r="T2657" s="164">
        <v>2</v>
      </c>
      <c r="U2657" s="47" t="str">
        <f>IFERROR(INDEX('TAXA DE OCUP. RECUR.'!$F$1:$F$60, MATCH(T2657, 'TAXA DE OCUP. RECUR.'!$E$1:$E$60, 0)),"")</f>
        <v>EXPEDIÇÃO</v>
      </c>
      <c r="V2657" s="165">
        <v>1</v>
      </c>
      <c r="W2657" s="165"/>
      <c r="X2657" s="229">
        <v>46101</v>
      </c>
      <c r="Y2657" s="229">
        <f t="shared" si="296"/>
        <v>46101</v>
      </c>
      <c r="Z2657" s="47">
        <f t="shared" si="294"/>
        <v>12</v>
      </c>
      <c r="AA2657" s="47">
        <f t="shared" si="295"/>
        <v>12</v>
      </c>
      <c r="AB2657" s="47" t="str">
        <f t="shared" ref="AB2657:AB2720" si="297">IFERROR(IF(X2657="","",TEXT(X2657,"MMM")),"")</f>
        <v>mar</v>
      </c>
      <c r="AC2657" s="47" t="str">
        <f t="shared" ref="AC2657:AC2720" si="298">IFERROR(IF(X2657="","",TEXT(X2657,"AAAA")),"")</f>
        <v>2026</v>
      </c>
      <c r="AD2657" s="165">
        <f t="shared" si="293"/>
        <v>1</v>
      </c>
    </row>
    <row r="2658" spans="1:30" x14ac:dyDescent="0.25">
      <c r="A2658" s="47" t="s">
        <v>983</v>
      </c>
      <c r="B2658" s="47" t="s">
        <v>9</v>
      </c>
      <c r="C2658" s="47">
        <v>1971</v>
      </c>
      <c r="D2658" s="47">
        <v>1</v>
      </c>
      <c r="E2658" s="47" t="s">
        <v>1113</v>
      </c>
      <c r="F2658" s="48" t="s">
        <v>648</v>
      </c>
      <c r="G2658" s="48" t="s">
        <v>11</v>
      </c>
      <c r="H2658" s="48">
        <v>6673</v>
      </c>
      <c r="I2658" s="48">
        <v>1</v>
      </c>
      <c r="J2658" s="48" t="s">
        <v>1144</v>
      </c>
      <c r="K2658" s="48" t="s">
        <v>1487</v>
      </c>
      <c r="L2658" s="47">
        <v>97687</v>
      </c>
      <c r="M2658" s="47">
        <v>1</v>
      </c>
      <c r="N2658" s="47" t="s">
        <v>1154</v>
      </c>
      <c r="O2658" s="133"/>
      <c r="P2658" s="47" t="s">
        <v>1138</v>
      </c>
      <c r="Q2658" s="47" t="s">
        <v>1346</v>
      </c>
      <c r="R2658" s="47" t="s">
        <v>1687</v>
      </c>
      <c r="S2658" s="48" t="s">
        <v>1156</v>
      </c>
      <c r="T2658" s="164">
        <v>1</v>
      </c>
      <c r="U2658" s="47" t="str">
        <f>IFERROR(INDEX('TAXA DE OCUP. RECUR.'!$F$1:$F$60, MATCH(T2658, 'TAXA DE OCUP. RECUR.'!$E$1:$E$60, 0)),"")</f>
        <v>FUNDIÇÃO MORENO</v>
      </c>
      <c r="V2658" s="165">
        <v>1</v>
      </c>
      <c r="W2658" s="165"/>
      <c r="X2658" s="229">
        <v>46102</v>
      </c>
      <c r="Y2658" s="229">
        <f t="shared" si="296"/>
        <v>46102</v>
      </c>
      <c r="Z2658" s="47">
        <f t="shared" si="294"/>
        <v>12</v>
      </c>
      <c r="AA2658" s="47">
        <f t="shared" si="295"/>
        <v>12</v>
      </c>
      <c r="AB2658" s="47" t="str">
        <f t="shared" si="297"/>
        <v>mar</v>
      </c>
      <c r="AC2658" s="47" t="str">
        <f t="shared" si="298"/>
        <v>2026</v>
      </c>
      <c r="AD2658" s="165">
        <f t="shared" si="293"/>
        <v>1</v>
      </c>
    </row>
    <row r="2659" spans="1:30" x14ac:dyDescent="0.25">
      <c r="A2659" s="47" t="s">
        <v>983</v>
      </c>
      <c r="B2659" s="47" t="s">
        <v>9</v>
      </c>
      <c r="C2659" s="47">
        <v>1971</v>
      </c>
      <c r="D2659" s="47">
        <v>1</v>
      </c>
      <c r="E2659" s="47" t="s">
        <v>1113</v>
      </c>
      <c r="F2659" s="48" t="s">
        <v>648</v>
      </c>
      <c r="G2659" s="48" t="s">
        <v>11</v>
      </c>
      <c r="H2659" s="48">
        <v>6673</v>
      </c>
      <c r="I2659" s="48">
        <v>1</v>
      </c>
      <c r="J2659" s="48" t="s">
        <v>1144</v>
      </c>
      <c r="K2659" s="48" t="s">
        <v>1487</v>
      </c>
      <c r="L2659" s="47">
        <v>97687</v>
      </c>
      <c r="M2659" s="47">
        <v>1</v>
      </c>
      <c r="N2659" s="47" t="s">
        <v>1154</v>
      </c>
      <c r="O2659" s="133"/>
      <c r="P2659" s="47" t="s">
        <v>1138</v>
      </c>
      <c r="Q2659" s="47" t="s">
        <v>1346</v>
      </c>
      <c r="R2659" s="47" t="s">
        <v>1690</v>
      </c>
      <c r="S2659" s="48" t="s">
        <v>1202</v>
      </c>
      <c r="T2659" s="164">
        <v>117</v>
      </c>
      <c r="U2659" s="47" t="str">
        <f>IFERROR(INDEX('TAXA DE OCUP. RECUR.'!$F$1:$F$60, MATCH(T2659, 'TAXA DE OCUP. RECUR.'!$E$1:$E$60, 0)),"")</f>
        <v>TORNO HORIZ. ZERBST FICHER TP-3000 - [117]</v>
      </c>
      <c r="V2659" s="165">
        <v>2.5281818181818179</v>
      </c>
      <c r="W2659" s="165"/>
      <c r="X2659" s="229">
        <v>46102</v>
      </c>
      <c r="Y2659" s="229">
        <f t="shared" si="296"/>
        <v>46102</v>
      </c>
      <c r="Z2659" s="47">
        <f t="shared" si="294"/>
        <v>12</v>
      </c>
      <c r="AA2659" s="47">
        <f t="shared" si="295"/>
        <v>12</v>
      </c>
      <c r="AB2659" s="47" t="str">
        <f t="shared" si="297"/>
        <v>mar</v>
      </c>
      <c r="AC2659" s="47" t="str">
        <f t="shared" si="298"/>
        <v>2026</v>
      </c>
      <c r="AD2659" s="165">
        <f t="shared" si="293"/>
        <v>1</v>
      </c>
    </row>
    <row r="2660" spans="1:30" x14ac:dyDescent="0.25">
      <c r="A2660" s="47" t="s">
        <v>983</v>
      </c>
      <c r="B2660" s="47" t="s">
        <v>9</v>
      </c>
      <c r="C2660" s="47">
        <v>1971</v>
      </c>
      <c r="D2660" s="47">
        <v>1</v>
      </c>
      <c r="E2660" s="47" t="s">
        <v>1113</v>
      </c>
      <c r="F2660" s="48" t="s">
        <v>648</v>
      </c>
      <c r="G2660" s="48" t="s">
        <v>11</v>
      </c>
      <c r="H2660" s="48">
        <v>6673</v>
      </c>
      <c r="I2660" s="48">
        <v>1</v>
      </c>
      <c r="J2660" s="48" t="s">
        <v>1144</v>
      </c>
      <c r="K2660" s="48" t="s">
        <v>1487</v>
      </c>
      <c r="L2660" s="47">
        <v>97687</v>
      </c>
      <c r="M2660" s="47">
        <v>1</v>
      </c>
      <c r="N2660" s="47" t="s">
        <v>1154</v>
      </c>
      <c r="O2660" s="133"/>
      <c r="P2660" s="47" t="s">
        <v>1138</v>
      </c>
      <c r="Q2660" s="47" t="s">
        <v>1346</v>
      </c>
      <c r="R2660" s="47" t="s">
        <v>1690</v>
      </c>
      <c r="S2660" s="48" t="s">
        <v>159</v>
      </c>
      <c r="T2660" s="164">
        <v>210</v>
      </c>
      <c r="U2660" s="47" t="str">
        <f>IFERROR(INDEX('TAXA DE OCUP. RECUR.'!$F$1:$F$60, MATCH(T2660, 'TAXA DE OCUP. RECUR.'!$E$1:$E$60, 0)),"")</f>
        <v>MANDRILH. SCHIESS A.G. FB 28 / 16 - [210]</v>
      </c>
      <c r="V2660" s="165">
        <v>6.1363636363636358</v>
      </c>
      <c r="W2660" s="165"/>
      <c r="X2660" s="229">
        <v>46073</v>
      </c>
      <c r="Y2660" s="229">
        <f t="shared" si="296"/>
        <v>46073</v>
      </c>
      <c r="Z2660" s="47">
        <f t="shared" si="294"/>
        <v>8</v>
      </c>
      <c r="AA2660" s="47">
        <f t="shared" si="295"/>
        <v>8</v>
      </c>
      <c r="AB2660" s="47" t="str">
        <f t="shared" si="297"/>
        <v>fev</v>
      </c>
      <c r="AC2660" s="47" t="str">
        <f t="shared" si="298"/>
        <v>2026</v>
      </c>
      <c r="AD2660" s="165">
        <f t="shared" si="293"/>
        <v>1</v>
      </c>
    </row>
    <row r="2661" spans="1:30" x14ac:dyDescent="0.25">
      <c r="A2661" s="47" t="s">
        <v>983</v>
      </c>
      <c r="B2661" s="47" t="s">
        <v>9</v>
      </c>
      <c r="C2661" s="47">
        <v>1971</v>
      </c>
      <c r="D2661" s="47">
        <v>1</v>
      </c>
      <c r="E2661" s="47" t="s">
        <v>1113</v>
      </c>
      <c r="F2661" s="48" t="s">
        <v>648</v>
      </c>
      <c r="G2661" s="48" t="s">
        <v>11</v>
      </c>
      <c r="H2661" s="48">
        <v>6673</v>
      </c>
      <c r="I2661" s="48">
        <v>1</v>
      </c>
      <c r="J2661" s="48" t="s">
        <v>1144</v>
      </c>
      <c r="K2661" s="48" t="s">
        <v>1487</v>
      </c>
      <c r="L2661" s="47">
        <v>97687</v>
      </c>
      <c r="M2661" s="47">
        <v>1</v>
      </c>
      <c r="N2661" s="47" t="s">
        <v>1154</v>
      </c>
      <c r="O2661" s="133"/>
      <c r="P2661" s="47" t="s">
        <v>1138</v>
      </c>
      <c r="Q2661" s="47" t="s">
        <v>1346</v>
      </c>
      <c r="R2661" s="47" t="s">
        <v>1690</v>
      </c>
      <c r="S2661" s="48" t="s">
        <v>160</v>
      </c>
      <c r="T2661" s="164">
        <v>613</v>
      </c>
      <c r="U2661" s="47" t="str">
        <f>IFERROR(INDEX('TAXA DE OCUP. RECUR.'!$F$1:$F$60, MATCH(T2661, 'TAXA DE OCUP. RECUR.'!$E$1:$E$60, 0)),"")</f>
        <v>FURADEIRA SKODA - [613]</v>
      </c>
      <c r="V2661" s="165">
        <v>18</v>
      </c>
      <c r="W2661" s="165"/>
      <c r="X2661" s="229">
        <v>46104</v>
      </c>
      <c r="Y2661" s="229">
        <f t="shared" si="296"/>
        <v>46104</v>
      </c>
      <c r="Z2661" s="47">
        <f t="shared" si="294"/>
        <v>13</v>
      </c>
      <c r="AA2661" s="47">
        <f t="shared" si="295"/>
        <v>13</v>
      </c>
      <c r="AB2661" s="47" t="str">
        <f t="shared" si="297"/>
        <v>mar</v>
      </c>
      <c r="AC2661" s="47" t="str">
        <f t="shared" si="298"/>
        <v>2026</v>
      </c>
      <c r="AD2661" s="165">
        <f t="shared" si="293"/>
        <v>1</v>
      </c>
    </row>
    <row r="2662" spans="1:30" x14ac:dyDescent="0.25">
      <c r="A2662" s="47" t="s">
        <v>983</v>
      </c>
      <c r="B2662" s="47" t="s">
        <v>9</v>
      </c>
      <c r="C2662" s="47">
        <v>1971</v>
      </c>
      <c r="D2662" s="47">
        <v>1</v>
      </c>
      <c r="E2662" s="47" t="s">
        <v>1113</v>
      </c>
      <c r="F2662" s="48" t="s">
        <v>648</v>
      </c>
      <c r="G2662" s="48" t="s">
        <v>11</v>
      </c>
      <c r="H2662" s="48">
        <v>6673</v>
      </c>
      <c r="I2662" s="48">
        <v>1</v>
      </c>
      <c r="J2662" s="48" t="s">
        <v>1144</v>
      </c>
      <c r="K2662" s="48" t="s">
        <v>1487</v>
      </c>
      <c r="L2662" s="47">
        <v>97687</v>
      </c>
      <c r="M2662" s="47">
        <v>1</v>
      </c>
      <c r="N2662" s="47" t="s">
        <v>1154</v>
      </c>
      <c r="O2662" s="133"/>
      <c r="P2662" s="47" t="s">
        <v>1138</v>
      </c>
      <c r="Q2662" s="47" t="s">
        <v>1346</v>
      </c>
      <c r="R2662" s="47" t="s">
        <v>146</v>
      </c>
      <c r="S2662" s="48" t="s">
        <v>161</v>
      </c>
      <c r="T2662" s="164">
        <v>89</v>
      </c>
      <c r="U2662" s="47" t="str">
        <f>IFERROR(INDEX('TAXA DE OCUP. RECUR.'!$F$1:$F$60, MATCH(T2662, 'TAXA DE OCUP. RECUR.'!$E$1:$E$60, 0)),"")</f>
        <v>MONTAGEM (MONTAGEM DE MOENDA) - [89]</v>
      </c>
      <c r="V2662" s="165">
        <v>9</v>
      </c>
      <c r="W2662" s="165"/>
      <c r="X2662" s="229">
        <v>46075</v>
      </c>
      <c r="Y2662" s="229">
        <f t="shared" si="296"/>
        <v>46075</v>
      </c>
      <c r="Z2662" s="47">
        <f t="shared" si="294"/>
        <v>8</v>
      </c>
      <c r="AA2662" s="47">
        <f t="shared" si="295"/>
        <v>8</v>
      </c>
      <c r="AB2662" s="47" t="str">
        <f t="shared" si="297"/>
        <v>fev</v>
      </c>
      <c r="AC2662" s="47" t="str">
        <f t="shared" si="298"/>
        <v>2026</v>
      </c>
      <c r="AD2662" s="165">
        <f t="shared" si="293"/>
        <v>1</v>
      </c>
    </row>
    <row r="2663" spans="1:30" x14ac:dyDescent="0.25">
      <c r="A2663" s="47" t="s">
        <v>983</v>
      </c>
      <c r="B2663" s="47" t="s">
        <v>9</v>
      </c>
      <c r="C2663" s="47">
        <v>1971</v>
      </c>
      <c r="D2663" s="47">
        <v>1</v>
      </c>
      <c r="E2663" s="47" t="s">
        <v>1113</v>
      </c>
      <c r="F2663" s="48" t="s">
        <v>648</v>
      </c>
      <c r="G2663" s="48" t="s">
        <v>11</v>
      </c>
      <c r="H2663" s="48">
        <v>6673</v>
      </c>
      <c r="I2663" s="48">
        <v>1</v>
      </c>
      <c r="J2663" s="48" t="s">
        <v>1144</v>
      </c>
      <c r="K2663" s="48" t="s">
        <v>1487</v>
      </c>
      <c r="L2663" s="47">
        <v>97687</v>
      </c>
      <c r="M2663" s="47">
        <v>1</v>
      </c>
      <c r="N2663" s="47" t="s">
        <v>1154</v>
      </c>
      <c r="O2663" s="133"/>
      <c r="P2663" s="47" t="s">
        <v>1138</v>
      </c>
      <c r="Q2663" s="47" t="s">
        <v>1346</v>
      </c>
      <c r="R2663" s="47" t="s">
        <v>1690</v>
      </c>
      <c r="S2663" s="48" t="s">
        <v>147</v>
      </c>
      <c r="T2663" s="164">
        <v>118</v>
      </c>
      <c r="U2663" s="47" t="str">
        <f>IFERROR(INDEX('TAXA DE OCUP. RECUR.'!$F$1:$F$60, MATCH(T2663, 'TAXA DE OCUP. RECUR.'!$E$1:$E$60, 0)),"")</f>
        <v>TORNO HORIZ. ZERBST FICHER TP-4000 - [118]</v>
      </c>
      <c r="V2663" s="165">
        <v>7.5618409090909093</v>
      </c>
      <c r="W2663" s="165"/>
      <c r="X2663" s="229">
        <v>46076</v>
      </c>
      <c r="Y2663" s="229">
        <f t="shared" si="296"/>
        <v>46076</v>
      </c>
      <c r="Z2663" s="47">
        <f t="shared" si="294"/>
        <v>9</v>
      </c>
      <c r="AA2663" s="47">
        <f t="shared" si="295"/>
        <v>9</v>
      </c>
      <c r="AB2663" s="47" t="str">
        <f t="shared" si="297"/>
        <v>fev</v>
      </c>
      <c r="AC2663" s="47" t="str">
        <f t="shared" si="298"/>
        <v>2026</v>
      </c>
      <c r="AD2663" s="165">
        <f t="shared" si="293"/>
        <v>1</v>
      </c>
    </row>
    <row r="2664" spans="1:30" x14ac:dyDescent="0.25">
      <c r="A2664" s="47" t="s">
        <v>983</v>
      </c>
      <c r="B2664" s="47" t="s">
        <v>9</v>
      </c>
      <c r="C2664" s="47">
        <v>1971</v>
      </c>
      <c r="D2664" s="47">
        <v>1</v>
      </c>
      <c r="E2664" s="47" t="s">
        <v>1113</v>
      </c>
      <c r="F2664" s="48" t="s">
        <v>648</v>
      </c>
      <c r="G2664" s="48" t="s">
        <v>11</v>
      </c>
      <c r="H2664" s="48">
        <v>6673</v>
      </c>
      <c r="I2664" s="48">
        <v>1</v>
      </c>
      <c r="J2664" s="48" t="s">
        <v>1144</v>
      </c>
      <c r="K2664" s="48" t="s">
        <v>1487</v>
      </c>
      <c r="L2664" s="47">
        <v>97687</v>
      </c>
      <c r="M2664" s="47">
        <v>1</v>
      </c>
      <c r="N2664" s="47" t="s">
        <v>1154</v>
      </c>
      <c r="O2664" s="133"/>
      <c r="P2664" s="47" t="s">
        <v>1138</v>
      </c>
      <c r="Q2664" s="47" t="s">
        <v>1346</v>
      </c>
      <c r="R2664" s="47" t="s">
        <v>1688</v>
      </c>
      <c r="S2664" s="48" t="s">
        <v>153</v>
      </c>
      <c r="T2664" s="164">
        <v>600</v>
      </c>
      <c r="U2664" s="47" t="str">
        <f>IFERROR(INDEX('TAXA DE OCUP. RECUR.'!$F$1:$F$60, MATCH(T2664, 'TAXA DE OCUP. RECUR.'!$E$1:$E$60, 0)),"")</f>
        <v>CELULA DE SOLDA P/ CAMISA - BASE E LATERAL - [600]</v>
      </c>
      <c r="V2664" s="165">
        <v>2.5113636363636362</v>
      </c>
      <c r="W2664" s="165"/>
      <c r="X2664" s="229">
        <v>46077</v>
      </c>
      <c r="Y2664" s="229">
        <f t="shared" si="296"/>
        <v>46077</v>
      </c>
      <c r="Z2664" s="47">
        <f t="shared" si="294"/>
        <v>9</v>
      </c>
      <c r="AA2664" s="47">
        <f t="shared" si="295"/>
        <v>9</v>
      </c>
      <c r="AB2664" s="47" t="str">
        <f t="shared" si="297"/>
        <v>fev</v>
      </c>
      <c r="AC2664" s="47" t="str">
        <f t="shared" si="298"/>
        <v>2026</v>
      </c>
      <c r="AD2664" s="165">
        <f t="shared" si="293"/>
        <v>1</v>
      </c>
    </row>
    <row r="2665" spans="1:30" x14ac:dyDescent="0.25">
      <c r="A2665" s="47" t="s">
        <v>983</v>
      </c>
      <c r="B2665" s="47" t="s">
        <v>9</v>
      </c>
      <c r="C2665" s="47">
        <v>1971</v>
      </c>
      <c r="D2665" s="47">
        <v>1</v>
      </c>
      <c r="E2665" s="47" t="s">
        <v>1113</v>
      </c>
      <c r="F2665" s="48" t="s">
        <v>648</v>
      </c>
      <c r="G2665" s="48" t="s">
        <v>11</v>
      </c>
      <c r="H2665" s="48">
        <v>6673</v>
      </c>
      <c r="I2665" s="48">
        <v>1</v>
      </c>
      <c r="J2665" s="48" t="s">
        <v>1144</v>
      </c>
      <c r="K2665" s="48" t="s">
        <v>1487</v>
      </c>
      <c r="L2665" s="47">
        <v>97687</v>
      </c>
      <c r="M2665" s="47">
        <v>1</v>
      </c>
      <c r="N2665" s="47" t="s">
        <v>1154</v>
      </c>
      <c r="O2665" s="133"/>
      <c r="P2665" s="47" t="s">
        <v>1138</v>
      </c>
      <c r="Q2665" s="47" t="s">
        <v>1346</v>
      </c>
      <c r="R2665" s="47" t="s">
        <v>1688</v>
      </c>
      <c r="S2665" s="48" t="s">
        <v>154</v>
      </c>
      <c r="T2665" s="164">
        <v>600</v>
      </c>
      <c r="U2665" s="47" t="str">
        <f>IFERROR(INDEX('TAXA DE OCUP. RECUR.'!$F$1:$F$60, MATCH(T2665, 'TAXA DE OCUP. RECUR.'!$E$1:$E$60, 0)),"")</f>
        <v>CELULA DE SOLDA P/ CAMISA - BASE E LATERAL - [600]</v>
      </c>
      <c r="V2665" s="165">
        <v>2.5113636363636362</v>
      </c>
      <c r="W2665" s="165"/>
      <c r="X2665" s="229">
        <v>46078</v>
      </c>
      <c r="Y2665" s="229">
        <f t="shared" si="296"/>
        <v>46078</v>
      </c>
      <c r="Z2665" s="47">
        <f t="shared" si="294"/>
        <v>9</v>
      </c>
      <c r="AA2665" s="47">
        <f t="shared" si="295"/>
        <v>9</v>
      </c>
      <c r="AB2665" s="47" t="str">
        <f t="shared" si="297"/>
        <v>fev</v>
      </c>
      <c r="AC2665" s="47" t="str">
        <f t="shared" si="298"/>
        <v>2026</v>
      </c>
      <c r="AD2665" s="165">
        <f t="shared" si="293"/>
        <v>1</v>
      </c>
    </row>
    <row r="2666" spans="1:30" x14ac:dyDescent="0.25">
      <c r="A2666" s="47" t="s">
        <v>983</v>
      </c>
      <c r="B2666" s="47" t="s">
        <v>9</v>
      </c>
      <c r="C2666" s="47">
        <v>1971</v>
      </c>
      <c r="D2666" s="47">
        <v>1</v>
      </c>
      <c r="E2666" s="47" t="s">
        <v>1113</v>
      </c>
      <c r="F2666" s="48" t="s">
        <v>648</v>
      </c>
      <c r="G2666" s="48" t="s">
        <v>11</v>
      </c>
      <c r="H2666" s="48">
        <v>6673</v>
      </c>
      <c r="I2666" s="48">
        <v>1</v>
      </c>
      <c r="J2666" s="48" t="s">
        <v>1144</v>
      </c>
      <c r="K2666" s="48" t="s">
        <v>1487</v>
      </c>
      <c r="L2666" s="47">
        <v>97687</v>
      </c>
      <c r="M2666" s="47">
        <v>1</v>
      </c>
      <c r="N2666" s="47" t="s">
        <v>1154</v>
      </c>
      <c r="O2666" s="133"/>
      <c r="P2666" s="47" t="s">
        <v>1138</v>
      </c>
      <c r="Q2666" s="47" t="s">
        <v>1346</v>
      </c>
      <c r="R2666" s="47" t="s">
        <v>1688</v>
      </c>
      <c r="S2666" s="48" t="s">
        <v>155</v>
      </c>
      <c r="T2666" s="164">
        <v>600</v>
      </c>
      <c r="U2666" s="47" t="str">
        <f>IFERROR(INDEX('TAXA DE OCUP. RECUR.'!$F$1:$F$60, MATCH(T2666, 'TAXA DE OCUP. RECUR.'!$E$1:$E$60, 0)),"")</f>
        <v>CELULA DE SOLDA P/ CAMISA - BASE E LATERAL - [600]</v>
      </c>
      <c r="V2666" s="165">
        <v>7.1499999999999986</v>
      </c>
      <c r="W2666" s="165"/>
      <c r="X2666" s="229">
        <v>46078</v>
      </c>
      <c r="Y2666" s="229">
        <f t="shared" si="296"/>
        <v>46078</v>
      </c>
      <c r="Z2666" s="47">
        <f t="shared" si="294"/>
        <v>9</v>
      </c>
      <c r="AA2666" s="47">
        <f t="shared" si="295"/>
        <v>9</v>
      </c>
      <c r="AB2666" s="47" t="str">
        <f t="shared" si="297"/>
        <v>fev</v>
      </c>
      <c r="AC2666" s="47" t="str">
        <f t="shared" si="298"/>
        <v>2026</v>
      </c>
      <c r="AD2666" s="165">
        <f t="shared" si="293"/>
        <v>1</v>
      </c>
    </row>
    <row r="2667" spans="1:30" x14ac:dyDescent="0.25">
      <c r="A2667" s="47" t="s">
        <v>983</v>
      </c>
      <c r="B2667" s="47" t="s">
        <v>9</v>
      </c>
      <c r="C2667" s="47">
        <v>1971</v>
      </c>
      <c r="D2667" s="47">
        <v>1</v>
      </c>
      <c r="E2667" s="47" t="s">
        <v>1113</v>
      </c>
      <c r="F2667" s="48" t="s">
        <v>648</v>
      </c>
      <c r="G2667" s="48" t="s">
        <v>11</v>
      </c>
      <c r="H2667" s="48">
        <v>6673</v>
      </c>
      <c r="I2667" s="48">
        <v>1</v>
      </c>
      <c r="J2667" s="48" t="s">
        <v>1144</v>
      </c>
      <c r="K2667" s="48" t="s">
        <v>1487</v>
      </c>
      <c r="L2667" s="47">
        <v>97687</v>
      </c>
      <c r="M2667" s="47">
        <v>1</v>
      </c>
      <c r="N2667" s="47" t="s">
        <v>1154</v>
      </c>
      <c r="O2667" s="133"/>
      <c r="P2667" s="47" t="s">
        <v>1138</v>
      </c>
      <c r="Q2667" s="47" t="s">
        <v>1346</v>
      </c>
      <c r="R2667" s="47" t="s">
        <v>1688</v>
      </c>
      <c r="S2667" s="48" t="s">
        <v>156</v>
      </c>
      <c r="T2667" s="164">
        <v>602</v>
      </c>
      <c r="U2667" s="47" t="str">
        <f>IFERROR(INDEX('TAXA DE OCUP. RECUR.'!$F$1:$F$60, MATCH(T2667, 'TAXA DE OCUP. RECUR.'!$E$1:$E$60, 0)),"")</f>
        <v>CELULA DE SOLDA P/ CAMISA - PICOTE MANUAL - [602]</v>
      </c>
      <c r="V2667" s="165">
        <v>9.1407575757575739</v>
      </c>
      <c r="W2667" s="165"/>
      <c r="X2667" s="229">
        <v>46079</v>
      </c>
      <c r="Y2667" s="229">
        <f t="shared" si="296"/>
        <v>46079</v>
      </c>
      <c r="Z2667" s="47">
        <f t="shared" si="294"/>
        <v>9</v>
      </c>
      <c r="AA2667" s="47">
        <f t="shared" si="295"/>
        <v>9</v>
      </c>
      <c r="AB2667" s="47" t="str">
        <f t="shared" si="297"/>
        <v>fev</v>
      </c>
      <c r="AC2667" s="47" t="str">
        <f t="shared" si="298"/>
        <v>2026</v>
      </c>
      <c r="AD2667" s="165">
        <f t="shared" si="293"/>
        <v>1</v>
      </c>
    </row>
    <row r="2668" spans="1:30" x14ac:dyDescent="0.25">
      <c r="A2668" s="47" t="s">
        <v>983</v>
      </c>
      <c r="B2668" s="47" t="s">
        <v>9</v>
      </c>
      <c r="C2668" s="47">
        <v>1971</v>
      </c>
      <c r="D2668" s="47">
        <v>1</v>
      </c>
      <c r="E2668" s="47" t="s">
        <v>1113</v>
      </c>
      <c r="F2668" s="48" t="s">
        <v>648</v>
      </c>
      <c r="G2668" s="48" t="s">
        <v>11</v>
      </c>
      <c r="H2668" s="48">
        <v>6673</v>
      </c>
      <c r="I2668" s="48">
        <v>1</v>
      </c>
      <c r="J2668" s="48" t="s">
        <v>1144</v>
      </c>
      <c r="K2668" s="48" t="s">
        <v>1487</v>
      </c>
      <c r="L2668" s="47">
        <v>97687</v>
      </c>
      <c r="M2668" s="47">
        <v>1</v>
      </c>
      <c r="N2668" s="47" t="s">
        <v>1154</v>
      </c>
      <c r="O2668" s="133"/>
      <c r="P2668" s="47" t="s">
        <v>1138</v>
      </c>
      <c r="Q2668" s="47" t="s">
        <v>1346</v>
      </c>
      <c r="R2668" s="47" t="s">
        <v>1688</v>
      </c>
      <c r="S2668" s="48" t="s">
        <v>157</v>
      </c>
      <c r="T2668" s="164">
        <v>544</v>
      </c>
      <c r="U2668" s="47" t="str">
        <f>IFERROR(INDEX('TAXA DE OCUP. RECUR.'!$F$1:$F$60, MATCH(T2668, 'TAXA DE OCUP. RECUR.'!$E$1:$E$60, 0)),"")</f>
        <v>CELULA DE SOLDA P/ CAMISA - CHAPISCO - [544]</v>
      </c>
      <c r="V2668" s="165">
        <v>3.9772727272727275</v>
      </c>
      <c r="W2668" s="165"/>
      <c r="X2668" s="229">
        <v>46080</v>
      </c>
      <c r="Y2668" s="229">
        <f t="shared" si="296"/>
        <v>46080</v>
      </c>
      <c r="Z2668" s="47">
        <f t="shared" si="294"/>
        <v>9</v>
      </c>
      <c r="AA2668" s="47">
        <f t="shared" si="295"/>
        <v>9</v>
      </c>
      <c r="AB2668" s="47" t="str">
        <f t="shared" si="297"/>
        <v>fev</v>
      </c>
      <c r="AC2668" s="47" t="str">
        <f t="shared" si="298"/>
        <v>2026</v>
      </c>
      <c r="AD2668" s="165">
        <f t="shared" si="293"/>
        <v>1</v>
      </c>
    </row>
    <row r="2669" spans="1:30" x14ac:dyDescent="0.25">
      <c r="A2669" s="47" t="s">
        <v>983</v>
      </c>
      <c r="B2669" s="47" t="s">
        <v>9</v>
      </c>
      <c r="C2669" s="47">
        <v>1971</v>
      </c>
      <c r="D2669" s="47">
        <v>1</v>
      </c>
      <c r="E2669" s="47" t="s">
        <v>1113</v>
      </c>
      <c r="F2669" s="48" t="s">
        <v>648</v>
      </c>
      <c r="G2669" s="48" t="s">
        <v>11</v>
      </c>
      <c r="H2669" s="48">
        <v>6673</v>
      </c>
      <c r="I2669" s="48">
        <v>1</v>
      </c>
      <c r="J2669" s="48" t="s">
        <v>1144</v>
      </c>
      <c r="K2669" s="48" t="s">
        <v>1487</v>
      </c>
      <c r="L2669" s="47">
        <v>97687</v>
      </c>
      <c r="M2669" s="47">
        <v>1</v>
      </c>
      <c r="N2669" s="47" t="s">
        <v>1154</v>
      </c>
      <c r="O2669" s="133"/>
      <c r="P2669" s="47" t="s">
        <v>1138</v>
      </c>
      <c r="Q2669" s="47" t="s">
        <v>1346</v>
      </c>
      <c r="R2669" s="47" t="s">
        <v>1690</v>
      </c>
      <c r="S2669" s="48" t="s">
        <v>148</v>
      </c>
      <c r="T2669" s="164">
        <v>489</v>
      </c>
      <c r="U2669" s="47" t="str">
        <f>IFERROR(INDEX('TAXA DE OCUP. RECUR.'!$F$1:$F$60, MATCH(T2669, 'TAXA DE OCUP. RECUR.'!$E$1:$E$60, 0)),"")</f>
        <v>BROQUEADORA - [489]</v>
      </c>
      <c r="V2669" s="165">
        <v>9.4909090909090903</v>
      </c>
      <c r="W2669" s="165"/>
      <c r="X2669" s="229">
        <v>46081</v>
      </c>
      <c r="Y2669" s="229">
        <f t="shared" si="296"/>
        <v>46081</v>
      </c>
      <c r="Z2669" s="47">
        <f t="shared" si="294"/>
        <v>9</v>
      </c>
      <c r="AA2669" s="47">
        <f t="shared" si="295"/>
        <v>9</v>
      </c>
      <c r="AB2669" s="47" t="str">
        <f t="shared" si="297"/>
        <v>fev</v>
      </c>
      <c r="AC2669" s="47" t="str">
        <f t="shared" si="298"/>
        <v>2026</v>
      </c>
      <c r="AD2669" s="165">
        <f t="shared" si="293"/>
        <v>1</v>
      </c>
    </row>
    <row r="2670" spans="1:30" x14ac:dyDescent="0.25">
      <c r="A2670" s="47" t="s">
        <v>983</v>
      </c>
      <c r="B2670" s="47" t="s">
        <v>9</v>
      </c>
      <c r="C2670" s="47">
        <v>1971</v>
      </c>
      <c r="D2670" s="47">
        <v>1</v>
      </c>
      <c r="E2670" s="47" t="s">
        <v>1113</v>
      </c>
      <c r="F2670" s="48" t="s">
        <v>648</v>
      </c>
      <c r="G2670" s="48" t="s">
        <v>11</v>
      </c>
      <c r="H2670" s="48">
        <v>6673</v>
      </c>
      <c r="I2670" s="48">
        <v>1</v>
      </c>
      <c r="J2670" s="48" t="s">
        <v>1144</v>
      </c>
      <c r="K2670" s="48" t="s">
        <v>1487</v>
      </c>
      <c r="L2670" s="47">
        <v>97687</v>
      </c>
      <c r="M2670" s="47">
        <v>1</v>
      </c>
      <c r="N2670" s="47" t="s">
        <v>1154</v>
      </c>
      <c r="O2670" s="133"/>
      <c r="P2670" s="47" t="s">
        <v>1138</v>
      </c>
      <c r="Q2670" s="47" t="s">
        <v>1346</v>
      </c>
      <c r="R2670" s="47" t="s">
        <v>1689</v>
      </c>
      <c r="S2670" s="48" t="s">
        <v>162</v>
      </c>
      <c r="T2670" s="164">
        <v>194</v>
      </c>
      <c r="U2670" s="47" t="str">
        <f>IFERROR(INDEX('TAXA DE OCUP. RECUR.'!$F$1:$F$60, MATCH(T2670, 'TAXA DE OCUP. RECUR.'!$E$1:$E$60, 0)),"")</f>
        <v>FORNO AQUECIMENTO CAMISAS (DRAGÃOZINHO) - [194]</v>
      </c>
      <c r="V2670" s="165">
        <v>1.4318181818181819</v>
      </c>
      <c r="W2670" s="165"/>
      <c r="X2670" s="229">
        <v>46086</v>
      </c>
      <c r="Y2670" s="229">
        <f t="shared" si="296"/>
        <v>46086</v>
      </c>
      <c r="Z2670" s="47">
        <f t="shared" si="294"/>
        <v>10</v>
      </c>
      <c r="AA2670" s="47">
        <f t="shared" si="295"/>
        <v>10</v>
      </c>
      <c r="AB2670" s="47" t="str">
        <f t="shared" si="297"/>
        <v>mar</v>
      </c>
      <c r="AC2670" s="47" t="str">
        <f t="shared" si="298"/>
        <v>2026</v>
      </c>
      <c r="AD2670" s="165">
        <f t="shared" si="293"/>
        <v>1</v>
      </c>
    </row>
    <row r="2671" spans="1:30" x14ac:dyDescent="0.25">
      <c r="A2671" s="47" t="s">
        <v>983</v>
      </c>
      <c r="B2671" s="47" t="s">
        <v>9</v>
      </c>
      <c r="C2671" s="47">
        <v>1971</v>
      </c>
      <c r="D2671" s="47">
        <v>1</v>
      </c>
      <c r="E2671" s="47" t="s">
        <v>1113</v>
      </c>
      <c r="F2671" s="48" t="s">
        <v>648</v>
      </c>
      <c r="G2671" s="48" t="s">
        <v>11</v>
      </c>
      <c r="H2671" s="48">
        <v>6673</v>
      </c>
      <c r="I2671" s="48">
        <v>1</v>
      </c>
      <c r="J2671" s="48" t="s">
        <v>1144</v>
      </c>
      <c r="K2671" s="48" t="s">
        <v>1487</v>
      </c>
      <c r="L2671" s="47">
        <v>97687</v>
      </c>
      <c r="M2671" s="47">
        <v>1</v>
      </c>
      <c r="N2671" s="47" t="s">
        <v>1154</v>
      </c>
      <c r="O2671" s="133"/>
      <c r="P2671" s="47" t="s">
        <v>1138</v>
      </c>
      <c r="Q2671" s="47" t="s">
        <v>1346</v>
      </c>
      <c r="R2671" s="47" t="s">
        <v>158</v>
      </c>
      <c r="S2671" s="48" t="s">
        <v>158</v>
      </c>
      <c r="T2671" s="164">
        <v>2</v>
      </c>
      <c r="U2671" s="47" t="str">
        <f>IFERROR(INDEX('TAXA DE OCUP. RECUR.'!$F$1:$F$60, MATCH(T2671, 'TAXA DE OCUP. RECUR.'!$E$1:$E$60, 0)),"")</f>
        <v>EXPEDIÇÃO</v>
      </c>
      <c r="V2671" s="165">
        <v>1</v>
      </c>
      <c r="W2671" s="165"/>
      <c r="X2671" s="229">
        <v>46101</v>
      </c>
      <c r="Y2671" s="229">
        <f t="shared" si="296"/>
        <v>46101</v>
      </c>
      <c r="Z2671" s="47">
        <f t="shared" si="294"/>
        <v>12</v>
      </c>
      <c r="AA2671" s="47">
        <f t="shared" si="295"/>
        <v>12</v>
      </c>
      <c r="AB2671" s="47" t="str">
        <f t="shared" si="297"/>
        <v>mar</v>
      </c>
      <c r="AC2671" s="47" t="str">
        <f t="shared" si="298"/>
        <v>2026</v>
      </c>
      <c r="AD2671" s="165">
        <f t="shared" si="293"/>
        <v>1</v>
      </c>
    </row>
    <row r="2672" spans="1:30" x14ac:dyDescent="0.25">
      <c r="A2672" s="47" t="s">
        <v>1002</v>
      </c>
      <c r="B2672" s="47" t="s">
        <v>9</v>
      </c>
      <c r="C2672" s="47">
        <v>2078</v>
      </c>
      <c r="D2672" s="47">
        <v>9</v>
      </c>
      <c r="E2672" s="47" t="s">
        <v>204</v>
      </c>
      <c r="F2672" s="48" t="s">
        <v>760</v>
      </c>
      <c r="G2672" s="48" t="s">
        <v>11</v>
      </c>
      <c r="H2672" s="48">
        <v>6742</v>
      </c>
      <c r="I2672" s="48">
        <v>1</v>
      </c>
      <c r="J2672" s="48" t="s">
        <v>1144</v>
      </c>
      <c r="K2672" s="48" t="s">
        <v>1487</v>
      </c>
      <c r="L2672" s="47">
        <v>104190</v>
      </c>
      <c r="M2672" s="47">
        <v>1</v>
      </c>
      <c r="N2672" s="47" t="s">
        <v>1154</v>
      </c>
      <c r="O2672" s="133"/>
      <c r="P2672" s="47" t="s">
        <v>1160</v>
      </c>
      <c r="Q2672" s="47">
        <v>181</v>
      </c>
      <c r="R2672" s="47" t="s">
        <v>1687</v>
      </c>
      <c r="S2672" s="48" t="s">
        <v>1156</v>
      </c>
      <c r="T2672" s="164">
        <v>1</v>
      </c>
      <c r="U2672" s="47" t="str">
        <f>IFERROR(INDEX('TAXA DE OCUP. RECUR.'!$F$1:$F$60, MATCH(T2672, 'TAXA DE OCUP. RECUR.'!$E$1:$E$60, 0)),"")</f>
        <v>FUNDIÇÃO MORENO</v>
      </c>
      <c r="V2672" s="165">
        <v>1</v>
      </c>
      <c r="W2672" s="165"/>
      <c r="X2672" s="229">
        <v>46094</v>
      </c>
      <c r="Y2672" s="229">
        <f t="shared" si="296"/>
        <v>46094</v>
      </c>
      <c r="Z2672" s="47">
        <f t="shared" si="294"/>
        <v>11</v>
      </c>
      <c r="AA2672" s="47">
        <f t="shared" si="295"/>
        <v>11</v>
      </c>
      <c r="AB2672" s="47" t="str">
        <f t="shared" si="297"/>
        <v>mar</v>
      </c>
      <c r="AC2672" s="47" t="str">
        <f t="shared" si="298"/>
        <v>2026</v>
      </c>
      <c r="AD2672" s="165">
        <f t="shared" si="293"/>
        <v>1</v>
      </c>
    </row>
    <row r="2673" spans="1:30" x14ac:dyDescent="0.25">
      <c r="A2673" s="47" t="s">
        <v>1002</v>
      </c>
      <c r="B2673" s="47" t="s">
        <v>9</v>
      </c>
      <c r="C2673" s="47">
        <v>2078</v>
      </c>
      <c r="D2673" s="47">
        <v>9</v>
      </c>
      <c r="E2673" s="47" t="s">
        <v>204</v>
      </c>
      <c r="F2673" s="48" t="s">
        <v>760</v>
      </c>
      <c r="G2673" s="48" t="s">
        <v>11</v>
      </c>
      <c r="H2673" s="48">
        <v>6742</v>
      </c>
      <c r="I2673" s="48">
        <v>1</v>
      </c>
      <c r="J2673" s="48" t="s">
        <v>1144</v>
      </c>
      <c r="K2673" s="48" t="s">
        <v>1487</v>
      </c>
      <c r="L2673" s="47">
        <v>104190</v>
      </c>
      <c r="M2673" s="47">
        <v>1</v>
      </c>
      <c r="N2673" s="47" t="s">
        <v>1154</v>
      </c>
      <c r="O2673" s="133"/>
      <c r="P2673" s="47" t="s">
        <v>1160</v>
      </c>
      <c r="Q2673" s="47">
        <v>181</v>
      </c>
      <c r="R2673" s="47" t="s">
        <v>1690</v>
      </c>
      <c r="S2673" s="48" t="s">
        <v>1202</v>
      </c>
      <c r="T2673" s="164">
        <v>118</v>
      </c>
      <c r="U2673" s="47" t="str">
        <f>IFERROR(INDEX('TAXA DE OCUP. RECUR.'!$F$1:$F$60, MATCH(T2673, 'TAXA DE OCUP. RECUR.'!$E$1:$E$60, 0)),"")</f>
        <v>TORNO HORIZ. ZERBST FICHER TP-4000 - [118]</v>
      </c>
      <c r="V2673" s="165">
        <v>2.9863636363636363</v>
      </c>
      <c r="W2673" s="165"/>
      <c r="X2673" s="229">
        <v>46095</v>
      </c>
      <c r="Y2673" s="229">
        <f t="shared" si="296"/>
        <v>46095</v>
      </c>
      <c r="Z2673" s="47">
        <f t="shared" si="294"/>
        <v>11</v>
      </c>
      <c r="AA2673" s="47">
        <f t="shared" si="295"/>
        <v>11</v>
      </c>
      <c r="AB2673" s="47" t="str">
        <f t="shared" si="297"/>
        <v>mar</v>
      </c>
      <c r="AC2673" s="47" t="str">
        <f t="shared" si="298"/>
        <v>2026</v>
      </c>
      <c r="AD2673" s="165">
        <f t="shared" si="293"/>
        <v>1</v>
      </c>
    </row>
    <row r="2674" spans="1:30" x14ac:dyDescent="0.25">
      <c r="A2674" s="47" t="s">
        <v>1002</v>
      </c>
      <c r="B2674" s="47" t="s">
        <v>9</v>
      </c>
      <c r="C2674" s="47">
        <v>2078</v>
      </c>
      <c r="D2674" s="47">
        <v>9</v>
      </c>
      <c r="E2674" s="47" t="s">
        <v>204</v>
      </c>
      <c r="F2674" s="48" t="s">
        <v>760</v>
      </c>
      <c r="G2674" s="48" t="s">
        <v>11</v>
      </c>
      <c r="H2674" s="48">
        <v>6742</v>
      </c>
      <c r="I2674" s="48">
        <v>1</v>
      </c>
      <c r="J2674" s="48" t="s">
        <v>1144</v>
      </c>
      <c r="K2674" s="48" t="s">
        <v>1487</v>
      </c>
      <c r="L2674" s="47">
        <v>104190</v>
      </c>
      <c r="M2674" s="47">
        <v>1</v>
      </c>
      <c r="N2674" s="47" t="s">
        <v>1154</v>
      </c>
      <c r="O2674" s="133"/>
      <c r="P2674" s="47" t="s">
        <v>1160</v>
      </c>
      <c r="Q2674" s="47">
        <v>181</v>
      </c>
      <c r="R2674" s="47" t="s">
        <v>1690</v>
      </c>
      <c r="S2674" s="48" t="s">
        <v>159</v>
      </c>
      <c r="T2674" s="164">
        <v>210</v>
      </c>
      <c r="U2674" s="47" t="str">
        <f>IFERROR(INDEX('TAXA DE OCUP. RECUR.'!$F$1:$F$60, MATCH(T2674, 'TAXA DE OCUP. RECUR.'!$E$1:$E$60, 0)),"")</f>
        <v>MANDRILH. SCHIESS A.G. FB 28 / 16 - [210]</v>
      </c>
      <c r="V2674" s="165">
        <v>7.4454545454545444</v>
      </c>
      <c r="W2674" s="165"/>
      <c r="X2674" s="229">
        <v>46096</v>
      </c>
      <c r="Y2674" s="229">
        <f t="shared" si="296"/>
        <v>46096</v>
      </c>
      <c r="Z2674" s="47">
        <f t="shared" si="294"/>
        <v>11</v>
      </c>
      <c r="AA2674" s="47">
        <f t="shared" si="295"/>
        <v>11</v>
      </c>
      <c r="AB2674" s="47" t="str">
        <f t="shared" si="297"/>
        <v>mar</v>
      </c>
      <c r="AC2674" s="47" t="str">
        <f t="shared" si="298"/>
        <v>2026</v>
      </c>
      <c r="AD2674" s="165">
        <f t="shared" si="293"/>
        <v>1</v>
      </c>
    </row>
    <row r="2675" spans="1:30" x14ac:dyDescent="0.25">
      <c r="A2675" s="47" t="s">
        <v>1002</v>
      </c>
      <c r="B2675" s="47" t="s">
        <v>9</v>
      </c>
      <c r="C2675" s="47">
        <v>2078</v>
      </c>
      <c r="D2675" s="47">
        <v>9</v>
      </c>
      <c r="E2675" s="47" t="s">
        <v>204</v>
      </c>
      <c r="F2675" s="48" t="s">
        <v>760</v>
      </c>
      <c r="G2675" s="48" t="s">
        <v>11</v>
      </c>
      <c r="H2675" s="48">
        <v>6742</v>
      </c>
      <c r="I2675" s="48">
        <v>1</v>
      </c>
      <c r="J2675" s="48" t="s">
        <v>1144</v>
      </c>
      <c r="K2675" s="48" t="s">
        <v>1487</v>
      </c>
      <c r="L2675" s="47">
        <v>104190</v>
      </c>
      <c r="M2675" s="47">
        <v>1</v>
      </c>
      <c r="N2675" s="47" t="s">
        <v>1154</v>
      </c>
      <c r="O2675" s="133"/>
      <c r="P2675" s="47" t="s">
        <v>1160</v>
      </c>
      <c r="Q2675" s="47">
        <v>181</v>
      </c>
      <c r="R2675" s="47" t="s">
        <v>1690</v>
      </c>
      <c r="S2675" s="48" t="s">
        <v>160</v>
      </c>
      <c r="T2675" s="164">
        <v>613</v>
      </c>
      <c r="U2675" s="47" t="str">
        <f>IFERROR(INDEX('TAXA DE OCUP. RECUR.'!$F$1:$F$60, MATCH(T2675, 'TAXA DE OCUP. RECUR.'!$E$1:$E$60, 0)),"")</f>
        <v>FURADEIRA SKODA - [613]</v>
      </c>
      <c r="V2675" s="165">
        <v>24.545454545454543</v>
      </c>
      <c r="W2675" s="165"/>
      <c r="X2675" s="229">
        <v>46098</v>
      </c>
      <c r="Y2675" s="229">
        <f t="shared" si="296"/>
        <v>46098</v>
      </c>
      <c r="Z2675" s="47">
        <f t="shared" si="294"/>
        <v>12</v>
      </c>
      <c r="AA2675" s="47">
        <f t="shared" si="295"/>
        <v>12</v>
      </c>
      <c r="AB2675" s="47" t="str">
        <f t="shared" si="297"/>
        <v>mar</v>
      </c>
      <c r="AC2675" s="47" t="str">
        <f t="shared" si="298"/>
        <v>2026</v>
      </c>
      <c r="AD2675" s="165">
        <f t="shared" si="293"/>
        <v>1</v>
      </c>
    </row>
    <row r="2676" spans="1:30" x14ac:dyDescent="0.25">
      <c r="A2676" s="47" t="s">
        <v>1002</v>
      </c>
      <c r="B2676" s="47" t="s">
        <v>9</v>
      </c>
      <c r="C2676" s="47">
        <v>2078</v>
      </c>
      <c r="D2676" s="47">
        <v>9</v>
      </c>
      <c r="E2676" s="47" t="s">
        <v>204</v>
      </c>
      <c r="F2676" s="48" t="s">
        <v>760</v>
      </c>
      <c r="G2676" s="48" t="s">
        <v>11</v>
      </c>
      <c r="H2676" s="48">
        <v>6742</v>
      </c>
      <c r="I2676" s="48">
        <v>1</v>
      </c>
      <c r="J2676" s="48" t="s">
        <v>1144</v>
      </c>
      <c r="K2676" s="48" t="s">
        <v>1487</v>
      </c>
      <c r="L2676" s="47">
        <v>104190</v>
      </c>
      <c r="M2676" s="47">
        <v>1</v>
      </c>
      <c r="N2676" s="47" t="s">
        <v>1154</v>
      </c>
      <c r="O2676" s="133"/>
      <c r="P2676" s="47" t="s">
        <v>1160</v>
      </c>
      <c r="Q2676" s="47">
        <v>181</v>
      </c>
      <c r="R2676" s="47" t="s">
        <v>146</v>
      </c>
      <c r="S2676" s="48" t="s">
        <v>161</v>
      </c>
      <c r="T2676" s="164">
        <v>89</v>
      </c>
      <c r="U2676" s="47" t="str">
        <f>IFERROR(INDEX('TAXA DE OCUP. RECUR.'!$F$1:$F$60, MATCH(T2676, 'TAXA DE OCUP. RECUR.'!$E$1:$E$60, 0)),"")</f>
        <v>MONTAGEM (MONTAGEM DE MOENDA) - [89]</v>
      </c>
      <c r="V2676" s="165">
        <v>12.272727272727272</v>
      </c>
      <c r="W2676" s="165"/>
      <c r="X2676" s="229">
        <v>46099</v>
      </c>
      <c r="Y2676" s="229">
        <f t="shared" si="296"/>
        <v>46099</v>
      </c>
      <c r="Z2676" s="47">
        <f t="shared" si="294"/>
        <v>12</v>
      </c>
      <c r="AA2676" s="47">
        <f t="shared" si="295"/>
        <v>12</v>
      </c>
      <c r="AB2676" s="47" t="str">
        <f t="shared" si="297"/>
        <v>mar</v>
      </c>
      <c r="AC2676" s="47" t="str">
        <f t="shared" si="298"/>
        <v>2026</v>
      </c>
      <c r="AD2676" s="165">
        <f t="shared" si="293"/>
        <v>1</v>
      </c>
    </row>
    <row r="2677" spans="1:30" x14ac:dyDescent="0.25">
      <c r="A2677" s="47" t="s">
        <v>1002</v>
      </c>
      <c r="B2677" s="47" t="s">
        <v>9</v>
      </c>
      <c r="C2677" s="47">
        <v>2078</v>
      </c>
      <c r="D2677" s="47">
        <v>9</v>
      </c>
      <c r="E2677" s="47" t="s">
        <v>204</v>
      </c>
      <c r="F2677" s="48" t="s">
        <v>760</v>
      </c>
      <c r="G2677" s="48" t="s">
        <v>11</v>
      </c>
      <c r="H2677" s="48">
        <v>6742</v>
      </c>
      <c r="I2677" s="48">
        <v>1</v>
      </c>
      <c r="J2677" s="48" t="s">
        <v>1144</v>
      </c>
      <c r="K2677" s="48" t="s">
        <v>1487</v>
      </c>
      <c r="L2677" s="47">
        <v>104190</v>
      </c>
      <c r="M2677" s="47">
        <v>1</v>
      </c>
      <c r="N2677" s="47" t="s">
        <v>1154</v>
      </c>
      <c r="O2677" s="133"/>
      <c r="P2677" s="47" t="s">
        <v>1160</v>
      </c>
      <c r="Q2677" s="47">
        <v>181</v>
      </c>
      <c r="R2677" s="47" t="s">
        <v>1690</v>
      </c>
      <c r="S2677" s="48" t="s">
        <v>147</v>
      </c>
      <c r="T2677" s="164">
        <v>117</v>
      </c>
      <c r="U2677" s="47" t="str">
        <f>IFERROR(INDEX('TAXA DE OCUP. RECUR.'!$F$1:$F$60, MATCH(T2677, 'TAXA DE OCUP. RECUR.'!$E$1:$E$60, 0)),"")</f>
        <v>TORNO HORIZ. ZERBST FICHER TP-3000 - [117]</v>
      </c>
      <c r="V2677" s="165">
        <v>8.8623409090909107</v>
      </c>
      <c r="W2677" s="165"/>
      <c r="X2677" s="229">
        <v>46099</v>
      </c>
      <c r="Y2677" s="229">
        <f t="shared" si="296"/>
        <v>46099</v>
      </c>
      <c r="Z2677" s="47">
        <f t="shared" si="294"/>
        <v>12</v>
      </c>
      <c r="AA2677" s="47">
        <f t="shared" si="295"/>
        <v>12</v>
      </c>
      <c r="AB2677" s="47" t="str">
        <f t="shared" si="297"/>
        <v>mar</v>
      </c>
      <c r="AC2677" s="47" t="str">
        <f t="shared" si="298"/>
        <v>2026</v>
      </c>
      <c r="AD2677" s="165">
        <f t="shared" si="293"/>
        <v>1</v>
      </c>
    </row>
    <row r="2678" spans="1:30" x14ac:dyDescent="0.25">
      <c r="A2678" s="47" t="s">
        <v>1002</v>
      </c>
      <c r="B2678" s="47" t="s">
        <v>9</v>
      </c>
      <c r="C2678" s="47">
        <v>2078</v>
      </c>
      <c r="D2678" s="47">
        <v>9</v>
      </c>
      <c r="E2678" s="47" t="s">
        <v>204</v>
      </c>
      <c r="F2678" s="48" t="s">
        <v>760</v>
      </c>
      <c r="G2678" s="48" t="s">
        <v>11</v>
      </c>
      <c r="H2678" s="48">
        <v>6742</v>
      </c>
      <c r="I2678" s="48">
        <v>1</v>
      </c>
      <c r="J2678" s="48" t="s">
        <v>1144</v>
      </c>
      <c r="K2678" s="48" t="s">
        <v>1487</v>
      </c>
      <c r="L2678" s="47">
        <v>104190</v>
      </c>
      <c r="M2678" s="47">
        <v>1</v>
      </c>
      <c r="N2678" s="47" t="s">
        <v>1154</v>
      </c>
      <c r="O2678" s="133"/>
      <c r="P2678" s="47" t="s">
        <v>1160</v>
      </c>
      <c r="Q2678" s="47">
        <v>181</v>
      </c>
      <c r="R2678" s="47" t="s">
        <v>1690</v>
      </c>
      <c r="S2678" s="48" t="s">
        <v>148</v>
      </c>
      <c r="T2678" s="164">
        <v>489</v>
      </c>
      <c r="U2678" s="47" t="str">
        <f>IFERROR(INDEX('TAXA DE OCUP. RECUR.'!$F$1:$F$60, MATCH(T2678, 'TAXA DE OCUP. RECUR.'!$E$1:$E$60, 0)),"")</f>
        <v>BROQUEADORA - [489]</v>
      </c>
      <c r="V2678" s="165">
        <v>10.799999999999999</v>
      </c>
      <c r="W2678" s="165"/>
      <c r="X2678" s="229">
        <v>46119</v>
      </c>
      <c r="Y2678" s="229">
        <f t="shared" si="296"/>
        <v>46119</v>
      </c>
      <c r="Z2678" s="47">
        <f t="shared" si="294"/>
        <v>15</v>
      </c>
      <c r="AA2678" s="47">
        <f t="shared" si="295"/>
        <v>15</v>
      </c>
      <c r="AB2678" s="47" t="str">
        <f t="shared" si="297"/>
        <v>abr</v>
      </c>
      <c r="AC2678" s="47" t="str">
        <f t="shared" si="298"/>
        <v>2026</v>
      </c>
      <c r="AD2678" s="165">
        <f t="shared" si="293"/>
        <v>1</v>
      </c>
    </row>
    <row r="2679" spans="1:30" x14ac:dyDescent="0.25">
      <c r="A2679" s="47" t="s">
        <v>1002</v>
      </c>
      <c r="B2679" s="47" t="s">
        <v>9</v>
      </c>
      <c r="C2679" s="47">
        <v>2078</v>
      </c>
      <c r="D2679" s="47">
        <v>9</v>
      </c>
      <c r="E2679" s="47" t="s">
        <v>204</v>
      </c>
      <c r="F2679" s="48" t="s">
        <v>760</v>
      </c>
      <c r="G2679" s="48" t="s">
        <v>11</v>
      </c>
      <c r="H2679" s="48">
        <v>6742</v>
      </c>
      <c r="I2679" s="48">
        <v>1</v>
      </c>
      <c r="J2679" s="48" t="s">
        <v>1144</v>
      </c>
      <c r="K2679" s="48" t="s">
        <v>1487</v>
      </c>
      <c r="L2679" s="47">
        <v>104190</v>
      </c>
      <c r="M2679" s="47">
        <v>1</v>
      </c>
      <c r="N2679" s="47" t="s">
        <v>1154</v>
      </c>
      <c r="O2679" s="133"/>
      <c r="P2679" s="47" t="s">
        <v>1160</v>
      </c>
      <c r="Q2679" s="47">
        <v>181</v>
      </c>
      <c r="R2679" s="47" t="s">
        <v>1689</v>
      </c>
      <c r="S2679" s="48" t="s">
        <v>162</v>
      </c>
      <c r="T2679" s="164">
        <v>194</v>
      </c>
      <c r="U2679" s="47" t="str">
        <f>IFERROR(INDEX('TAXA DE OCUP. RECUR.'!$F$1:$F$60, MATCH(T2679, 'TAXA DE OCUP. RECUR.'!$E$1:$E$60, 0)),"")</f>
        <v>FORNO AQUECIMENTO CAMISAS (DRAGÃOZINHO) - [194]</v>
      </c>
      <c r="V2679" s="165">
        <v>2.0454545454545454</v>
      </c>
      <c r="W2679" s="165"/>
      <c r="X2679" s="229">
        <v>46139</v>
      </c>
      <c r="Y2679" s="229">
        <f t="shared" si="296"/>
        <v>46139</v>
      </c>
      <c r="Z2679" s="47">
        <f t="shared" si="294"/>
        <v>18</v>
      </c>
      <c r="AA2679" s="47">
        <f t="shared" si="295"/>
        <v>18</v>
      </c>
      <c r="AB2679" s="47" t="str">
        <f t="shared" si="297"/>
        <v>abr</v>
      </c>
      <c r="AC2679" s="47" t="str">
        <f t="shared" si="298"/>
        <v>2026</v>
      </c>
      <c r="AD2679" s="165">
        <f t="shared" si="293"/>
        <v>1</v>
      </c>
    </row>
    <row r="2680" spans="1:30" x14ac:dyDescent="0.25">
      <c r="A2680" s="47" t="s">
        <v>1002</v>
      </c>
      <c r="B2680" s="47" t="s">
        <v>9</v>
      </c>
      <c r="C2680" s="47">
        <v>2078</v>
      </c>
      <c r="D2680" s="47">
        <v>9</v>
      </c>
      <c r="E2680" s="47" t="s">
        <v>204</v>
      </c>
      <c r="F2680" s="48" t="s">
        <v>760</v>
      </c>
      <c r="G2680" s="48" t="s">
        <v>11</v>
      </c>
      <c r="H2680" s="48">
        <v>6742</v>
      </c>
      <c r="I2680" s="48">
        <v>1</v>
      </c>
      <c r="J2680" s="48" t="s">
        <v>1144</v>
      </c>
      <c r="K2680" s="48" t="s">
        <v>1487</v>
      </c>
      <c r="L2680" s="47">
        <v>104190</v>
      </c>
      <c r="M2680" s="47">
        <v>1</v>
      </c>
      <c r="N2680" s="47" t="s">
        <v>1154</v>
      </c>
      <c r="O2680" s="133"/>
      <c r="P2680" s="47" t="s">
        <v>1160</v>
      </c>
      <c r="Q2680" s="47">
        <v>181</v>
      </c>
      <c r="R2680" s="47" t="s">
        <v>158</v>
      </c>
      <c r="S2680" s="48" t="s">
        <v>158</v>
      </c>
      <c r="T2680" s="164">
        <v>2</v>
      </c>
      <c r="U2680" s="47" t="str">
        <f>IFERROR(INDEX('TAXA DE OCUP. RECUR.'!$F$1:$F$60, MATCH(T2680, 'TAXA DE OCUP. RECUR.'!$E$1:$E$60, 0)),"")</f>
        <v>EXPEDIÇÃO</v>
      </c>
      <c r="V2680" s="165">
        <v>1</v>
      </c>
      <c r="W2680" s="165"/>
      <c r="X2680" s="229">
        <v>46118</v>
      </c>
      <c r="Y2680" s="229">
        <f t="shared" si="296"/>
        <v>46118</v>
      </c>
      <c r="Z2680" s="47">
        <f t="shared" si="294"/>
        <v>15</v>
      </c>
      <c r="AA2680" s="47">
        <f t="shared" si="295"/>
        <v>15</v>
      </c>
      <c r="AB2680" s="47" t="str">
        <f t="shared" si="297"/>
        <v>abr</v>
      </c>
      <c r="AC2680" s="47" t="str">
        <f t="shared" si="298"/>
        <v>2026</v>
      </c>
      <c r="AD2680" s="165">
        <f t="shared" si="293"/>
        <v>1</v>
      </c>
    </row>
    <row r="2681" spans="1:30" x14ac:dyDescent="0.25">
      <c r="A2681" s="47" t="s">
        <v>1003</v>
      </c>
      <c r="B2681" s="47" t="s">
        <v>9</v>
      </c>
      <c r="C2681" s="47">
        <v>2078</v>
      </c>
      <c r="D2681" s="47">
        <v>10</v>
      </c>
      <c r="E2681" s="47" t="s">
        <v>204</v>
      </c>
      <c r="F2681" s="48" t="s">
        <v>760</v>
      </c>
      <c r="G2681" s="48" t="s">
        <v>11</v>
      </c>
      <c r="H2681" s="48">
        <v>6743</v>
      </c>
      <c r="I2681" s="48">
        <v>1</v>
      </c>
      <c r="J2681" s="48" t="s">
        <v>1144</v>
      </c>
      <c r="K2681" s="48" t="s">
        <v>1487</v>
      </c>
      <c r="L2681" s="47">
        <v>104191</v>
      </c>
      <c r="M2681" s="47">
        <v>1</v>
      </c>
      <c r="N2681" s="47" t="s">
        <v>1154</v>
      </c>
      <c r="O2681" s="133"/>
      <c r="P2681" s="47" t="s">
        <v>1160</v>
      </c>
      <c r="Q2681" s="47">
        <v>0</v>
      </c>
      <c r="R2681" s="47" t="s">
        <v>1687</v>
      </c>
      <c r="S2681" s="48" t="s">
        <v>1156</v>
      </c>
      <c r="T2681" s="164">
        <v>1</v>
      </c>
      <c r="U2681" s="47" t="str">
        <f>IFERROR(INDEX('TAXA DE OCUP. RECUR.'!$F$1:$F$60, MATCH(T2681, 'TAXA DE OCUP. RECUR.'!$E$1:$E$60, 0)),"")</f>
        <v>FUNDIÇÃO MORENO</v>
      </c>
      <c r="V2681" s="165">
        <v>1</v>
      </c>
      <c r="W2681" s="165"/>
      <c r="X2681" s="229">
        <v>46115</v>
      </c>
      <c r="Y2681" s="229">
        <f t="shared" si="296"/>
        <v>46115</v>
      </c>
      <c r="Z2681" s="47">
        <f t="shared" si="294"/>
        <v>14</v>
      </c>
      <c r="AA2681" s="47">
        <f t="shared" si="295"/>
        <v>14</v>
      </c>
      <c r="AB2681" s="47" t="str">
        <f t="shared" si="297"/>
        <v>abr</v>
      </c>
      <c r="AC2681" s="47" t="str">
        <f t="shared" si="298"/>
        <v>2026</v>
      </c>
      <c r="AD2681" s="165">
        <f t="shared" si="293"/>
        <v>1</v>
      </c>
    </row>
    <row r="2682" spans="1:30" x14ac:dyDescent="0.25">
      <c r="A2682" s="47" t="s">
        <v>1003</v>
      </c>
      <c r="B2682" s="47" t="s">
        <v>9</v>
      </c>
      <c r="C2682" s="47">
        <v>2078</v>
      </c>
      <c r="D2682" s="47">
        <v>10</v>
      </c>
      <c r="E2682" s="47" t="s">
        <v>204</v>
      </c>
      <c r="F2682" s="48" t="s">
        <v>760</v>
      </c>
      <c r="G2682" s="48" t="s">
        <v>11</v>
      </c>
      <c r="H2682" s="48">
        <v>6743</v>
      </c>
      <c r="I2682" s="48">
        <v>1</v>
      </c>
      <c r="J2682" s="48" t="s">
        <v>1144</v>
      </c>
      <c r="K2682" s="48" t="s">
        <v>1487</v>
      </c>
      <c r="L2682" s="47">
        <v>104191</v>
      </c>
      <c r="M2682" s="47">
        <v>1</v>
      </c>
      <c r="N2682" s="47" t="s">
        <v>1154</v>
      </c>
      <c r="O2682" s="133"/>
      <c r="P2682" s="47" t="s">
        <v>1160</v>
      </c>
      <c r="Q2682" s="47">
        <v>0</v>
      </c>
      <c r="R2682" s="47" t="s">
        <v>1690</v>
      </c>
      <c r="S2682" s="48" t="s">
        <v>1202</v>
      </c>
      <c r="T2682" s="164">
        <v>118</v>
      </c>
      <c r="U2682" s="47" t="str">
        <f>IFERROR(INDEX('TAXA DE OCUP. RECUR.'!$F$1:$F$60, MATCH(T2682, 'TAXA DE OCUP. RECUR.'!$E$1:$E$60, 0)),"")</f>
        <v>TORNO HORIZ. ZERBST FICHER TP-4000 - [118]</v>
      </c>
      <c r="V2682" s="165">
        <v>2.9863636363636363</v>
      </c>
      <c r="W2682" s="165"/>
      <c r="X2682" s="229">
        <v>46095</v>
      </c>
      <c r="Y2682" s="229">
        <f t="shared" si="296"/>
        <v>46095</v>
      </c>
      <c r="Z2682" s="47">
        <f t="shared" si="294"/>
        <v>11</v>
      </c>
      <c r="AA2682" s="47">
        <f t="shared" si="295"/>
        <v>11</v>
      </c>
      <c r="AB2682" s="47" t="str">
        <f t="shared" si="297"/>
        <v>mar</v>
      </c>
      <c r="AC2682" s="47" t="str">
        <f t="shared" si="298"/>
        <v>2026</v>
      </c>
      <c r="AD2682" s="165">
        <f t="shared" si="293"/>
        <v>1</v>
      </c>
    </row>
    <row r="2683" spans="1:30" x14ac:dyDescent="0.25">
      <c r="A2683" s="47" t="s">
        <v>1003</v>
      </c>
      <c r="B2683" s="47" t="s">
        <v>9</v>
      </c>
      <c r="C2683" s="47">
        <v>2078</v>
      </c>
      <c r="D2683" s="47">
        <v>10</v>
      </c>
      <c r="E2683" s="47" t="s">
        <v>204</v>
      </c>
      <c r="F2683" s="48" t="s">
        <v>760</v>
      </c>
      <c r="G2683" s="48" t="s">
        <v>11</v>
      </c>
      <c r="H2683" s="48">
        <v>6743</v>
      </c>
      <c r="I2683" s="48">
        <v>1</v>
      </c>
      <c r="J2683" s="48" t="s">
        <v>1144</v>
      </c>
      <c r="K2683" s="48" t="s">
        <v>1487</v>
      </c>
      <c r="L2683" s="47">
        <v>104191</v>
      </c>
      <c r="M2683" s="47">
        <v>1</v>
      </c>
      <c r="N2683" s="47" t="s">
        <v>1154</v>
      </c>
      <c r="O2683" s="133"/>
      <c r="P2683" s="47" t="s">
        <v>1160</v>
      </c>
      <c r="Q2683" s="47">
        <v>0</v>
      </c>
      <c r="R2683" s="47" t="s">
        <v>1690</v>
      </c>
      <c r="S2683" s="48" t="s">
        <v>159</v>
      </c>
      <c r="T2683" s="164">
        <v>210</v>
      </c>
      <c r="U2683" s="47" t="str">
        <f>IFERROR(INDEX('TAXA DE OCUP. RECUR.'!$F$1:$F$60, MATCH(T2683, 'TAXA DE OCUP. RECUR.'!$E$1:$E$60, 0)),"")</f>
        <v>MANDRILH. SCHIESS A.G. FB 28 / 16 - [210]</v>
      </c>
      <c r="V2683" s="165">
        <v>7.4454545454545444</v>
      </c>
      <c r="W2683" s="165"/>
      <c r="X2683" s="229">
        <v>46096</v>
      </c>
      <c r="Y2683" s="229">
        <f t="shared" si="296"/>
        <v>46096</v>
      </c>
      <c r="Z2683" s="47">
        <f t="shared" si="294"/>
        <v>11</v>
      </c>
      <c r="AA2683" s="47">
        <f t="shared" si="295"/>
        <v>11</v>
      </c>
      <c r="AB2683" s="47" t="str">
        <f t="shared" si="297"/>
        <v>mar</v>
      </c>
      <c r="AC2683" s="47" t="str">
        <f t="shared" si="298"/>
        <v>2026</v>
      </c>
      <c r="AD2683" s="165">
        <f t="shared" si="293"/>
        <v>1</v>
      </c>
    </row>
    <row r="2684" spans="1:30" x14ac:dyDescent="0.25">
      <c r="A2684" s="47" t="s">
        <v>1003</v>
      </c>
      <c r="B2684" s="47" t="s">
        <v>9</v>
      </c>
      <c r="C2684" s="47">
        <v>2078</v>
      </c>
      <c r="D2684" s="47">
        <v>10</v>
      </c>
      <c r="E2684" s="47" t="s">
        <v>204</v>
      </c>
      <c r="F2684" s="48" t="s">
        <v>760</v>
      </c>
      <c r="G2684" s="48" t="s">
        <v>11</v>
      </c>
      <c r="H2684" s="48">
        <v>6743</v>
      </c>
      <c r="I2684" s="48">
        <v>1</v>
      </c>
      <c r="J2684" s="48" t="s">
        <v>1144</v>
      </c>
      <c r="K2684" s="48" t="s">
        <v>1487</v>
      </c>
      <c r="L2684" s="47">
        <v>104191</v>
      </c>
      <c r="M2684" s="47">
        <v>1</v>
      </c>
      <c r="N2684" s="47" t="s">
        <v>1154</v>
      </c>
      <c r="O2684" s="133"/>
      <c r="P2684" s="47" t="s">
        <v>1160</v>
      </c>
      <c r="Q2684" s="47">
        <v>0</v>
      </c>
      <c r="R2684" s="47" t="s">
        <v>1690</v>
      </c>
      <c r="S2684" s="48" t="s">
        <v>160</v>
      </c>
      <c r="T2684" s="164">
        <v>613</v>
      </c>
      <c r="U2684" s="47" t="str">
        <f>IFERROR(INDEX('TAXA DE OCUP. RECUR.'!$F$1:$F$60, MATCH(T2684, 'TAXA DE OCUP. RECUR.'!$E$1:$E$60, 0)),"")</f>
        <v>FURADEIRA SKODA - [613]</v>
      </c>
      <c r="V2684" s="165">
        <v>24.545454545454543</v>
      </c>
      <c r="W2684" s="165"/>
      <c r="X2684" s="229">
        <v>46098</v>
      </c>
      <c r="Y2684" s="229">
        <f t="shared" si="296"/>
        <v>46098</v>
      </c>
      <c r="Z2684" s="47">
        <f t="shared" si="294"/>
        <v>12</v>
      </c>
      <c r="AA2684" s="47">
        <f t="shared" si="295"/>
        <v>12</v>
      </c>
      <c r="AB2684" s="47" t="str">
        <f t="shared" si="297"/>
        <v>mar</v>
      </c>
      <c r="AC2684" s="47" t="str">
        <f t="shared" si="298"/>
        <v>2026</v>
      </c>
      <c r="AD2684" s="165">
        <f t="shared" si="293"/>
        <v>1</v>
      </c>
    </row>
    <row r="2685" spans="1:30" x14ac:dyDescent="0.25">
      <c r="A2685" s="47" t="s">
        <v>1003</v>
      </c>
      <c r="B2685" s="47" t="s">
        <v>9</v>
      </c>
      <c r="C2685" s="47">
        <v>2078</v>
      </c>
      <c r="D2685" s="47">
        <v>10</v>
      </c>
      <c r="E2685" s="47" t="s">
        <v>204</v>
      </c>
      <c r="F2685" s="48" t="s">
        <v>760</v>
      </c>
      <c r="G2685" s="48" t="s">
        <v>11</v>
      </c>
      <c r="H2685" s="48">
        <v>6743</v>
      </c>
      <c r="I2685" s="48">
        <v>1</v>
      </c>
      <c r="J2685" s="48" t="s">
        <v>1144</v>
      </c>
      <c r="K2685" s="48" t="s">
        <v>1487</v>
      </c>
      <c r="L2685" s="47">
        <v>104191</v>
      </c>
      <c r="M2685" s="47">
        <v>1</v>
      </c>
      <c r="N2685" s="47" t="s">
        <v>1154</v>
      </c>
      <c r="O2685" s="133"/>
      <c r="P2685" s="47" t="s">
        <v>1160</v>
      </c>
      <c r="Q2685" s="47">
        <v>0</v>
      </c>
      <c r="R2685" s="47" t="s">
        <v>146</v>
      </c>
      <c r="S2685" s="48" t="s">
        <v>161</v>
      </c>
      <c r="T2685" s="164">
        <v>89</v>
      </c>
      <c r="U2685" s="47" t="str">
        <f>IFERROR(INDEX('TAXA DE OCUP. RECUR.'!$F$1:$F$60, MATCH(T2685, 'TAXA DE OCUP. RECUR.'!$E$1:$E$60, 0)),"")</f>
        <v>MONTAGEM (MONTAGEM DE MOENDA) - [89]</v>
      </c>
      <c r="V2685" s="165">
        <v>12.272727272727272</v>
      </c>
      <c r="W2685" s="165"/>
      <c r="X2685" s="229">
        <v>46099</v>
      </c>
      <c r="Y2685" s="229">
        <f t="shared" si="296"/>
        <v>46099</v>
      </c>
      <c r="Z2685" s="47">
        <f t="shared" si="294"/>
        <v>12</v>
      </c>
      <c r="AA2685" s="47">
        <f t="shared" si="295"/>
        <v>12</v>
      </c>
      <c r="AB2685" s="47" t="str">
        <f t="shared" si="297"/>
        <v>mar</v>
      </c>
      <c r="AC2685" s="47" t="str">
        <f t="shared" si="298"/>
        <v>2026</v>
      </c>
      <c r="AD2685" s="165">
        <f t="shared" si="293"/>
        <v>1</v>
      </c>
    </row>
    <row r="2686" spans="1:30" x14ac:dyDescent="0.25">
      <c r="A2686" s="47" t="s">
        <v>1003</v>
      </c>
      <c r="B2686" s="47" t="s">
        <v>9</v>
      </c>
      <c r="C2686" s="47">
        <v>2078</v>
      </c>
      <c r="D2686" s="47">
        <v>10</v>
      </c>
      <c r="E2686" s="47" t="s">
        <v>204</v>
      </c>
      <c r="F2686" s="48" t="s">
        <v>760</v>
      </c>
      <c r="G2686" s="48" t="s">
        <v>11</v>
      </c>
      <c r="H2686" s="48">
        <v>6743</v>
      </c>
      <c r="I2686" s="48">
        <v>1</v>
      </c>
      <c r="J2686" s="48" t="s">
        <v>1144</v>
      </c>
      <c r="K2686" s="48" t="s">
        <v>1487</v>
      </c>
      <c r="L2686" s="47">
        <v>104191</v>
      </c>
      <c r="M2686" s="47">
        <v>1</v>
      </c>
      <c r="N2686" s="47" t="s">
        <v>1154</v>
      </c>
      <c r="O2686" s="133"/>
      <c r="P2686" s="47" t="s">
        <v>1160</v>
      </c>
      <c r="Q2686" s="47">
        <v>0</v>
      </c>
      <c r="R2686" s="47" t="s">
        <v>1690</v>
      </c>
      <c r="S2686" s="48" t="s">
        <v>147</v>
      </c>
      <c r="T2686" s="164">
        <v>117</v>
      </c>
      <c r="U2686" s="47" t="str">
        <f>IFERROR(INDEX('TAXA DE OCUP. RECUR.'!$F$1:$F$60, MATCH(T2686, 'TAXA DE OCUP. RECUR.'!$E$1:$E$60, 0)),"")</f>
        <v>TORNO HORIZ. ZERBST FICHER TP-3000 - [117]</v>
      </c>
      <c r="V2686" s="165">
        <v>8.8623409090909107</v>
      </c>
      <c r="W2686" s="165"/>
      <c r="X2686" s="229">
        <v>46122</v>
      </c>
      <c r="Y2686" s="229">
        <f t="shared" si="296"/>
        <v>46122</v>
      </c>
      <c r="Z2686" s="47">
        <f t="shared" si="294"/>
        <v>15</v>
      </c>
      <c r="AA2686" s="47">
        <f t="shared" si="295"/>
        <v>15</v>
      </c>
      <c r="AB2686" s="47" t="str">
        <f t="shared" si="297"/>
        <v>abr</v>
      </c>
      <c r="AC2686" s="47" t="str">
        <f t="shared" si="298"/>
        <v>2026</v>
      </c>
      <c r="AD2686" s="165">
        <f t="shared" si="293"/>
        <v>1</v>
      </c>
    </row>
    <row r="2687" spans="1:30" x14ac:dyDescent="0.25">
      <c r="A2687" s="47" t="s">
        <v>1003</v>
      </c>
      <c r="B2687" s="47" t="s">
        <v>9</v>
      </c>
      <c r="C2687" s="47">
        <v>2078</v>
      </c>
      <c r="D2687" s="47">
        <v>10</v>
      </c>
      <c r="E2687" s="47" t="s">
        <v>204</v>
      </c>
      <c r="F2687" s="48" t="s">
        <v>760</v>
      </c>
      <c r="G2687" s="48" t="s">
        <v>11</v>
      </c>
      <c r="H2687" s="48">
        <v>6743</v>
      </c>
      <c r="I2687" s="48">
        <v>1</v>
      </c>
      <c r="J2687" s="48" t="s">
        <v>1144</v>
      </c>
      <c r="K2687" s="48" t="s">
        <v>1487</v>
      </c>
      <c r="L2687" s="47">
        <v>104191</v>
      </c>
      <c r="M2687" s="47">
        <v>1</v>
      </c>
      <c r="N2687" s="47" t="s">
        <v>1154</v>
      </c>
      <c r="O2687" s="133"/>
      <c r="P2687" s="47" t="s">
        <v>1160</v>
      </c>
      <c r="Q2687" s="47">
        <v>0</v>
      </c>
      <c r="R2687" s="47" t="s">
        <v>1690</v>
      </c>
      <c r="S2687" s="48" t="s">
        <v>148</v>
      </c>
      <c r="T2687" s="164">
        <v>489</v>
      </c>
      <c r="U2687" s="47" t="str">
        <f>IFERROR(INDEX('TAXA DE OCUP. RECUR.'!$F$1:$F$60, MATCH(T2687, 'TAXA DE OCUP. RECUR.'!$E$1:$E$60, 0)),"")</f>
        <v>BROQUEADORA - [489]</v>
      </c>
      <c r="V2687" s="165">
        <v>10.799999999999999</v>
      </c>
      <c r="W2687" s="165"/>
      <c r="X2687" s="229">
        <v>46134</v>
      </c>
      <c r="Y2687" s="229">
        <f t="shared" si="296"/>
        <v>46134</v>
      </c>
      <c r="Z2687" s="47">
        <f t="shared" si="294"/>
        <v>17</v>
      </c>
      <c r="AA2687" s="47">
        <f t="shared" si="295"/>
        <v>17</v>
      </c>
      <c r="AB2687" s="47" t="str">
        <f t="shared" si="297"/>
        <v>abr</v>
      </c>
      <c r="AC2687" s="47" t="str">
        <f t="shared" si="298"/>
        <v>2026</v>
      </c>
      <c r="AD2687" s="165">
        <f t="shared" si="293"/>
        <v>1</v>
      </c>
    </row>
    <row r="2688" spans="1:30" x14ac:dyDescent="0.25">
      <c r="A2688" s="47" t="s">
        <v>1003</v>
      </c>
      <c r="B2688" s="47" t="s">
        <v>9</v>
      </c>
      <c r="C2688" s="47">
        <v>2078</v>
      </c>
      <c r="D2688" s="47">
        <v>10</v>
      </c>
      <c r="E2688" s="47" t="s">
        <v>204</v>
      </c>
      <c r="F2688" s="48" t="s">
        <v>760</v>
      </c>
      <c r="G2688" s="48" t="s">
        <v>11</v>
      </c>
      <c r="H2688" s="48">
        <v>6743</v>
      </c>
      <c r="I2688" s="48">
        <v>1</v>
      </c>
      <c r="J2688" s="48" t="s">
        <v>1144</v>
      </c>
      <c r="K2688" s="48" t="s">
        <v>1487</v>
      </c>
      <c r="L2688" s="47">
        <v>104191</v>
      </c>
      <c r="M2688" s="47">
        <v>1</v>
      </c>
      <c r="N2688" s="47" t="s">
        <v>1154</v>
      </c>
      <c r="O2688" s="133"/>
      <c r="P2688" s="47" t="s">
        <v>1160</v>
      </c>
      <c r="Q2688" s="47">
        <v>0</v>
      </c>
      <c r="R2688" s="47" t="s">
        <v>1689</v>
      </c>
      <c r="S2688" s="48" t="s">
        <v>162</v>
      </c>
      <c r="T2688" s="164">
        <v>194</v>
      </c>
      <c r="U2688" s="47" t="str">
        <f>IFERROR(INDEX('TAXA DE OCUP. RECUR.'!$F$1:$F$60, MATCH(T2688, 'TAXA DE OCUP. RECUR.'!$E$1:$E$60, 0)),"")</f>
        <v>FORNO AQUECIMENTO CAMISAS (DRAGÃOZINHO) - [194]</v>
      </c>
      <c r="V2688" s="165">
        <v>2.0454545454545454</v>
      </c>
      <c r="W2688" s="165"/>
      <c r="X2688" s="229">
        <v>46139</v>
      </c>
      <c r="Y2688" s="229">
        <f t="shared" si="296"/>
        <v>46139</v>
      </c>
      <c r="Z2688" s="47">
        <f t="shared" si="294"/>
        <v>18</v>
      </c>
      <c r="AA2688" s="47">
        <f t="shared" si="295"/>
        <v>18</v>
      </c>
      <c r="AB2688" s="47" t="str">
        <f t="shared" si="297"/>
        <v>abr</v>
      </c>
      <c r="AC2688" s="47" t="str">
        <f t="shared" si="298"/>
        <v>2026</v>
      </c>
      <c r="AD2688" s="165">
        <f t="shared" si="293"/>
        <v>1</v>
      </c>
    </row>
    <row r="2689" spans="1:30" x14ac:dyDescent="0.25">
      <c r="A2689" s="47" t="s">
        <v>1003</v>
      </c>
      <c r="B2689" s="47" t="s">
        <v>9</v>
      </c>
      <c r="C2689" s="47">
        <v>2078</v>
      </c>
      <c r="D2689" s="47">
        <v>10</v>
      </c>
      <c r="E2689" s="47" t="s">
        <v>204</v>
      </c>
      <c r="F2689" s="48" t="s">
        <v>760</v>
      </c>
      <c r="G2689" s="48" t="s">
        <v>11</v>
      </c>
      <c r="H2689" s="48">
        <v>6743</v>
      </c>
      <c r="I2689" s="48">
        <v>1</v>
      </c>
      <c r="J2689" s="48" t="s">
        <v>1144</v>
      </c>
      <c r="K2689" s="48" t="s">
        <v>1487</v>
      </c>
      <c r="L2689" s="47">
        <v>104191</v>
      </c>
      <c r="M2689" s="47">
        <v>1</v>
      </c>
      <c r="N2689" s="47" t="s">
        <v>1154</v>
      </c>
      <c r="O2689" s="133"/>
      <c r="P2689" s="47" t="s">
        <v>1160</v>
      </c>
      <c r="Q2689" s="47">
        <v>0</v>
      </c>
      <c r="R2689" s="47" t="s">
        <v>158</v>
      </c>
      <c r="S2689" s="48" t="s">
        <v>158</v>
      </c>
      <c r="T2689" s="164">
        <v>2</v>
      </c>
      <c r="U2689" s="47" t="str">
        <f>IFERROR(INDEX('TAXA DE OCUP. RECUR.'!$F$1:$F$60, MATCH(T2689, 'TAXA DE OCUP. RECUR.'!$E$1:$E$60, 0)),"")</f>
        <v>EXPEDIÇÃO</v>
      </c>
      <c r="V2689" s="165">
        <v>1</v>
      </c>
      <c r="W2689" s="165"/>
      <c r="X2689" s="229">
        <v>46118</v>
      </c>
      <c r="Y2689" s="229">
        <f t="shared" si="296"/>
        <v>46118</v>
      </c>
      <c r="Z2689" s="47">
        <f t="shared" si="294"/>
        <v>15</v>
      </c>
      <c r="AA2689" s="47">
        <f t="shared" si="295"/>
        <v>15</v>
      </c>
      <c r="AB2689" s="47" t="str">
        <f t="shared" si="297"/>
        <v>abr</v>
      </c>
      <c r="AC2689" s="47" t="str">
        <f t="shared" si="298"/>
        <v>2026</v>
      </c>
      <c r="AD2689" s="165">
        <f t="shared" si="293"/>
        <v>1</v>
      </c>
    </row>
    <row r="2690" spans="1:30" x14ac:dyDescent="0.25">
      <c r="A2690" s="47" t="s">
        <v>1004</v>
      </c>
      <c r="B2690" s="47" t="s">
        <v>9</v>
      </c>
      <c r="C2690" s="47">
        <v>2078</v>
      </c>
      <c r="D2690" s="47">
        <v>11</v>
      </c>
      <c r="E2690" s="47" t="s">
        <v>204</v>
      </c>
      <c r="F2690" s="48" t="s">
        <v>761</v>
      </c>
      <c r="G2690" s="48" t="s">
        <v>11</v>
      </c>
      <c r="H2690" s="48">
        <v>6744</v>
      </c>
      <c r="I2690" s="48">
        <v>1</v>
      </c>
      <c r="J2690" s="48" t="s">
        <v>1144</v>
      </c>
      <c r="K2690" s="48" t="s">
        <v>1487</v>
      </c>
      <c r="L2690" s="47" t="s">
        <v>1346</v>
      </c>
      <c r="M2690" s="47">
        <v>1</v>
      </c>
      <c r="N2690" s="47" t="s">
        <v>1154</v>
      </c>
      <c r="O2690" s="133"/>
      <c r="P2690" s="47" t="s">
        <v>1160</v>
      </c>
      <c r="Q2690" s="47" t="s">
        <v>1710</v>
      </c>
      <c r="R2690" s="47" t="s">
        <v>1687</v>
      </c>
      <c r="S2690" s="48" t="s">
        <v>1156</v>
      </c>
      <c r="T2690" s="164">
        <v>1</v>
      </c>
      <c r="U2690" s="47" t="str">
        <f>IFERROR(INDEX('TAXA DE OCUP. RECUR.'!$F$1:$F$60, MATCH(T2690, 'TAXA DE OCUP. RECUR.'!$E$1:$E$60, 0)),"")</f>
        <v>FUNDIÇÃO MORENO</v>
      </c>
      <c r="V2690" s="165">
        <v>1</v>
      </c>
      <c r="W2690" s="165"/>
      <c r="X2690" s="229">
        <v>46084</v>
      </c>
      <c r="Y2690" s="229">
        <f t="shared" si="296"/>
        <v>46084</v>
      </c>
      <c r="Z2690" s="47">
        <f t="shared" si="294"/>
        <v>10</v>
      </c>
      <c r="AA2690" s="47">
        <f t="shared" si="295"/>
        <v>10</v>
      </c>
      <c r="AB2690" s="47" t="str">
        <f t="shared" si="297"/>
        <v>mar</v>
      </c>
      <c r="AC2690" s="47" t="str">
        <f t="shared" si="298"/>
        <v>2026</v>
      </c>
      <c r="AD2690" s="165">
        <f t="shared" ref="AD2690:AD2753" si="299">IF(Y2690&lt;&gt;"",1,"")</f>
        <v>1</v>
      </c>
    </row>
    <row r="2691" spans="1:30" x14ac:dyDescent="0.25">
      <c r="A2691" s="47" t="s">
        <v>1004</v>
      </c>
      <c r="B2691" s="47" t="s">
        <v>9</v>
      </c>
      <c r="C2691" s="47">
        <v>2078</v>
      </c>
      <c r="D2691" s="47">
        <v>11</v>
      </c>
      <c r="E2691" s="47" t="s">
        <v>204</v>
      </c>
      <c r="F2691" s="48" t="s">
        <v>761</v>
      </c>
      <c r="G2691" s="48" t="s">
        <v>11</v>
      </c>
      <c r="H2691" s="48">
        <v>6744</v>
      </c>
      <c r="I2691" s="48">
        <v>1</v>
      </c>
      <c r="J2691" s="48" t="s">
        <v>1144</v>
      </c>
      <c r="K2691" s="48" t="s">
        <v>1487</v>
      </c>
      <c r="L2691" s="47" t="s">
        <v>1346</v>
      </c>
      <c r="M2691" s="47">
        <v>1</v>
      </c>
      <c r="N2691" s="47" t="s">
        <v>1154</v>
      </c>
      <c r="O2691" s="133"/>
      <c r="P2691" s="47" t="s">
        <v>1160</v>
      </c>
      <c r="Q2691" s="47" t="s">
        <v>1710</v>
      </c>
      <c r="R2691" s="47" t="s">
        <v>1690</v>
      </c>
      <c r="S2691" s="48" t="s">
        <v>1202</v>
      </c>
      <c r="T2691" s="164">
        <v>117</v>
      </c>
      <c r="U2691" s="47" t="str">
        <f>IFERROR(INDEX('TAXA DE OCUP. RECUR.'!$F$1:$F$60, MATCH(T2691, 'TAXA DE OCUP. RECUR.'!$E$1:$E$60, 0)),"")</f>
        <v>TORNO HORIZ. ZERBST FICHER TP-3000 - [117]</v>
      </c>
      <c r="V2691" s="165">
        <v>2.9863636363636363</v>
      </c>
      <c r="W2691" s="165"/>
      <c r="X2691" s="229">
        <v>46126</v>
      </c>
      <c r="Y2691" s="229">
        <f t="shared" si="296"/>
        <v>46126</v>
      </c>
      <c r="Z2691" s="47">
        <f t="shared" ref="Z2691:Z2754" si="300">IFERROR(WEEKNUM(X2691,11),"")</f>
        <v>16</v>
      </c>
      <c r="AA2691" s="47">
        <f t="shared" ref="AA2691:AA2754" si="301">IF(Y2691&lt;&gt;"",WEEKNUM(Y2691,11),"")</f>
        <v>16</v>
      </c>
      <c r="AB2691" s="47" t="str">
        <f t="shared" si="297"/>
        <v>abr</v>
      </c>
      <c r="AC2691" s="47" t="str">
        <f t="shared" si="298"/>
        <v>2026</v>
      </c>
      <c r="AD2691" s="165">
        <f t="shared" si="299"/>
        <v>1</v>
      </c>
    </row>
    <row r="2692" spans="1:30" x14ac:dyDescent="0.25">
      <c r="A2692" s="47" t="s">
        <v>1004</v>
      </c>
      <c r="B2692" s="47" t="s">
        <v>9</v>
      </c>
      <c r="C2692" s="47">
        <v>2078</v>
      </c>
      <c r="D2692" s="47">
        <v>11</v>
      </c>
      <c r="E2692" s="47" t="s">
        <v>204</v>
      </c>
      <c r="F2692" s="48" t="s">
        <v>761</v>
      </c>
      <c r="G2692" s="48" t="s">
        <v>11</v>
      </c>
      <c r="H2692" s="48">
        <v>6744</v>
      </c>
      <c r="I2692" s="48">
        <v>1</v>
      </c>
      <c r="J2692" s="48" t="s">
        <v>1144</v>
      </c>
      <c r="K2692" s="48" t="s">
        <v>1487</v>
      </c>
      <c r="L2692" s="47" t="s">
        <v>1346</v>
      </c>
      <c r="M2692" s="47">
        <v>1</v>
      </c>
      <c r="N2692" s="47" t="s">
        <v>1154</v>
      </c>
      <c r="O2692" s="133"/>
      <c r="P2692" s="47" t="s">
        <v>1160</v>
      </c>
      <c r="Q2692" s="47" t="s">
        <v>1710</v>
      </c>
      <c r="R2692" s="47" t="s">
        <v>1690</v>
      </c>
      <c r="S2692" s="48" t="s">
        <v>159</v>
      </c>
      <c r="T2692" s="164">
        <v>210</v>
      </c>
      <c r="U2692" s="47" t="str">
        <f>IFERROR(INDEX('TAXA DE OCUP. RECUR.'!$F$1:$F$60, MATCH(T2692, 'TAXA DE OCUP. RECUR.'!$E$1:$E$60, 0)),"")</f>
        <v>MANDRILH. SCHIESS A.G. FB 28 / 16 - [210]</v>
      </c>
      <c r="V2692" s="165">
        <v>7.4454545454545444</v>
      </c>
      <c r="W2692" s="165"/>
      <c r="X2692" s="229">
        <v>46127</v>
      </c>
      <c r="Y2692" s="229">
        <f t="shared" si="296"/>
        <v>46127</v>
      </c>
      <c r="Z2692" s="47">
        <f t="shared" si="300"/>
        <v>16</v>
      </c>
      <c r="AA2692" s="47">
        <f t="shared" si="301"/>
        <v>16</v>
      </c>
      <c r="AB2692" s="47" t="str">
        <f t="shared" si="297"/>
        <v>abr</v>
      </c>
      <c r="AC2692" s="47" t="str">
        <f t="shared" si="298"/>
        <v>2026</v>
      </c>
      <c r="AD2692" s="165">
        <f t="shared" si="299"/>
        <v>1</v>
      </c>
    </row>
    <row r="2693" spans="1:30" x14ac:dyDescent="0.25">
      <c r="A2693" s="47" t="s">
        <v>1004</v>
      </c>
      <c r="B2693" s="47" t="s">
        <v>9</v>
      </c>
      <c r="C2693" s="47">
        <v>2078</v>
      </c>
      <c r="D2693" s="47">
        <v>11</v>
      </c>
      <c r="E2693" s="47" t="s">
        <v>204</v>
      </c>
      <c r="F2693" s="48" t="s">
        <v>761</v>
      </c>
      <c r="G2693" s="48" t="s">
        <v>11</v>
      </c>
      <c r="H2693" s="48">
        <v>6744</v>
      </c>
      <c r="I2693" s="48">
        <v>1</v>
      </c>
      <c r="J2693" s="48" t="s">
        <v>1144</v>
      </c>
      <c r="K2693" s="48" t="s">
        <v>1487</v>
      </c>
      <c r="L2693" s="47" t="s">
        <v>1346</v>
      </c>
      <c r="M2693" s="47">
        <v>1</v>
      </c>
      <c r="N2693" s="47" t="s">
        <v>1154</v>
      </c>
      <c r="O2693" s="133"/>
      <c r="P2693" s="47" t="s">
        <v>1160</v>
      </c>
      <c r="Q2693" s="47" t="s">
        <v>1710</v>
      </c>
      <c r="R2693" s="47" t="s">
        <v>1690</v>
      </c>
      <c r="S2693" s="48" t="s">
        <v>160</v>
      </c>
      <c r="T2693" s="164">
        <v>613</v>
      </c>
      <c r="U2693" s="47" t="str">
        <f>IFERROR(INDEX('TAXA DE OCUP. RECUR.'!$F$1:$F$60, MATCH(T2693, 'TAXA DE OCUP. RECUR.'!$E$1:$E$60, 0)),"")</f>
        <v>FURADEIRA SKODA - [613]</v>
      </c>
      <c r="V2693" s="165">
        <v>24.545454545454543</v>
      </c>
      <c r="W2693" s="165"/>
      <c r="X2693" s="229">
        <v>46128</v>
      </c>
      <c r="Y2693" s="229">
        <f t="shared" si="296"/>
        <v>46128</v>
      </c>
      <c r="Z2693" s="47">
        <f t="shared" si="300"/>
        <v>16</v>
      </c>
      <c r="AA2693" s="47">
        <f t="shared" si="301"/>
        <v>16</v>
      </c>
      <c r="AB2693" s="47" t="str">
        <f t="shared" si="297"/>
        <v>abr</v>
      </c>
      <c r="AC2693" s="47" t="str">
        <f t="shared" si="298"/>
        <v>2026</v>
      </c>
      <c r="AD2693" s="165">
        <f t="shared" si="299"/>
        <v>1</v>
      </c>
    </row>
    <row r="2694" spans="1:30" x14ac:dyDescent="0.25">
      <c r="A2694" s="47" t="s">
        <v>1004</v>
      </c>
      <c r="B2694" s="47" t="s">
        <v>9</v>
      </c>
      <c r="C2694" s="47">
        <v>2078</v>
      </c>
      <c r="D2694" s="47">
        <v>11</v>
      </c>
      <c r="E2694" s="47" t="s">
        <v>204</v>
      </c>
      <c r="F2694" s="48" t="s">
        <v>761</v>
      </c>
      <c r="G2694" s="48" t="s">
        <v>11</v>
      </c>
      <c r="H2694" s="48">
        <v>6744</v>
      </c>
      <c r="I2694" s="48">
        <v>1</v>
      </c>
      <c r="J2694" s="48" t="s">
        <v>1144</v>
      </c>
      <c r="K2694" s="48" t="s">
        <v>1487</v>
      </c>
      <c r="L2694" s="47" t="s">
        <v>1346</v>
      </c>
      <c r="M2694" s="47">
        <v>1</v>
      </c>
      <c r="N2694" s="47" t="s">
        <v>1154</v>
      </c>
      <c r="O2694" s="133"/>
      <c r="P2694" s="47" t="s">
        <v>1160</v>
      </c>
      <c r="Q2694" s="47" t="s">
        <v>1710</v>
      </c>
      <c r="R2694" s="47" t="s">
        <v>146</v>
      </c>
      <c r="S2694" s="48" t="s">
        <v>161</v>
      </c>
      <c r="T2694" s="164">
        <v>89</v>
      </c>
      <c r="U2694" s="47" t="str">
        <f>IFERROR(INDEX('TAXA DE OCUP. RECUR.'!$F$1:$F$60, MATCH(T2694, 'TAXA DE OCUP. RECUR.'!$E$1:$E$60, 0)),"")</f>
        <v>MONTAGEM (MONTAGEM DE MOENDA) - [89]</v>
      </c>
      <c r="V2694" s="165">
        <v>12.272727272727272</v>
      </c>
      <c r="W2694" s="165"/>
      <c r="X2694" s="229">
        <v>46130</v>
      </c>
      <c r="Y2694" s="229">
        <f t="shared" si="296"/>
        <v>46130</v>
      </c>
      <c r="Z2694" s="47">
        <f t="shared" si="300"/>
        <v>16</v>
      </c>
      <c r="AA2694" s="47">
        <f t="shared" si="301"/>
        <v>16</v>
      </c>
      <c r="AB2694" s="47" t="str">
        <f t="shared" si="297"/>
        <v>abr</v>
      </c>
      <c r="AC2694" s="47" t="str">
        <f t="shared" si="298"/>
        <v>2026</v>
      </c>
      <c r="AD2694" s="165">
        <f t="shared" si="299"/>
        <v>1</v>
      </c>
    </row>
    <row r="2695" spans="1:30" x14ac:dyDescent="0.25">
      <c r="A2695" s="47" t="s">
        <v>1004</v>
      </c>
      <c r="B2695" s="47" t="s">
        <v>9</v>
      </c>
      <c r="C2695" s="47">
        <v>2078</v>
      </c>
      <c r="D2695" s="47">
        <v>11</v>
      </c>
      <c r="E2695" s="47" t="s">
        <v>204</v>
      </c>
      <c r="F2695" s="48" t="s">
        <v>761</v>
      </c>
      <c r="G2695" s="48" t="s">
        <v>11</v>
      </c>
      <c r="H2695" s="48">
        <v>6744</v>
      </c>
      <c r="I2695" s="48">
        <v>1</v>
      </c>
      <c r="J2695" s="48" t="s">
        <v>1144</v>
      </c>
      <c r="K2695" s="48" t="s">
        <v>1487</v>
      </c>
      <c r="L2695" s="47" t="s">
        <v>1346</v>
      </c>
      <c r="M2695" s="47">
        <v>1</v>
      </c>
      <c r="N2695" s="47" t="s">
        <v>1154</v>
      </c>
      <c r="O2695" s="133"/>
      <c r="P2695" s="47" t="s">
        <v>1160</v>
      </c>
      <c r="Q2695" s="47" t="s">
        <v>1710</v>
      </c>
      <c r="R2695" s="47" t="s">
        <v>1690</v>
      </c>
      <c r="S2695" s="48" t="s">
        <v>147</v>
      </c>
      <c r="T2695" s="164">
        <v>117</v>
      </c>
      <c r="U2695" s="47" t="str">
        <f>IFERROR(INDEX('TAXA DE OCUP. RECUR.'!$F$1:$F$60, MATCH(T2695, 'TAXA DE OCUP. RECUR.'!$E$1:$E$60, 0)),"")</f>
        <v>TORNO HORIZ. ZERBST FICHER TP-3000 - [117]</v>
      </c>
      <c r="V2695" s="165">
        <v>8.8623409090909107</v>
      </c>
      <c r="W2695" s="165"/>
      <c r="X2695" s="229">
        <v>46131</v>
      </c>
      <c r="Y2695" s="229">
        <f t="shared" si="296"/>
        <v>46131</v>
      </c>
      <c r="Z2695" s="47">
        <f t="shared" si="300"/>
        <v>16</v>
      </c>
      <c r="AA2695" s="47">
        <f t="shared" si="301"/>
        <v>16</v>
      </c>
      <c r="AB2695" s="47" t="str">
        <f t="shared" si="297"/>
        <v>abr</v>
      </c>
      <c r="AC2695" s="47" t="str">
        <f t="shared" si="298"/>
        <v>2026</v>
      </c>
      <c r="AD2695" s="165">
        <f t="shared" si="299"/>
        <v>1</v>
      </c>
    </row>
    <row r="2696" spans="1:30" x14ac:dyDescent="0.25">
      <c r="A2696" s="47" t="s">
        <v>1004</v>
      </c>
      <c r="B2696" s="47" t="s">
        <v>9</v>
      </c>
      <c r="C2696" s="47">
        <v>2078</v>
      </c>
      <c r="D2696" s="47">
        <v>11</v>
      </c>
      <c r="E2696" s="47" t="s">
        <v>204</v>
      </c>
      <c r="F2696" s="48" t="s">
        <v>761</v>
      </c>
      <c r="G2696" s="48" t="s">
        <v>11</v>
      </c>
      <c r="H2696" s="48">
        <v>6744</v>
      </c>
      <c r="I2696" s="48">
        <v>1</v>
      </c>
      <c r="J2696" s="48" t="s">
        <v>1144</v>
      </c>
      <c r="K2696" s="48" t="s">
        <v>1487</v>
      </c>
      <c r="L2696" s="47" t="s">
        <v>1346</v>
      </c>
      <c r="M2696" s="47">
        <v>1</v>
      </c>
      <c r="N2696" s="47" t="s">
        <v>1154</v>
      </c>
      <c r="O2696" s="133"/>
      <c r="P2696" s="47" t="s">
        <v>1160</v>
      </c>
      <c r="Q2696" s="47" t="s">
        <v>1710</v>
      </c>
      <c r="R2696" s="47" t="s">
        <v>1690</v>
      </c>
      <c r="S2696" s="48" t="s">
        <v>148</v>
      </c>
      <c r="T2696" s="164">
        <v>489</v>
      </c>
      <c r="U2696" s="47" t="str">
        <f>IFERROR(INDEX('TAXA DE OCUP. RECUR.'!$F$1:$F$60, MATCH(T2696, 'TAXA DE OCUP. RECUR.'!$E$1:$E$60, 0)),"")</f>
        <v>BROQUEADORA - [489]</v>
      </c>
      <c r="V2696" s="165">
        <v>10.799999999999999</v>
      </c>
      <c r="W2696" s="165"/>
      <c r="X2696" s="229">
        <v>46137</v>
      </c>
      <c r="Y2696" s="229">
        <f t="shared" si="296"/>
        <v>46137</v>
      </c>
      <c r="Z2696" s="47">
        <f t="shared" si="300"/>
        <v>17</v>
      </c>
      <c r="AA2696" s="47">
        <f t="shared" si="301"/>
        <v>17</v>
      </c>
      <c r="AB2696" s="47" t="str">
        <f t="shared" si="297"/>
        <v>abr</v>
      </c>
      <c r="AC2696" s="47" t="str">
        <f t="shared" si="298"/>
        <v>2026</v>
      </c>
      <c r="AD2696" s="165">
        <f t="shared" si="299"/>
        <v>1</v>
      </c>
    </row>
    <row r="2697" spans="1:30" x14ac:dyDescent="0.25">
      <c r="A2697" s="47" t="s">
        <v>1004</v>
      </c>
      <c r="B2697" s="47" t="s">
        <v>9</v>
      </c>
      <c r="C2697" s="47">
        <v>2078</v>
      </c>
      <c r="D2697" s="47">
        <v>11</v>
      </c>
      <c r="E2697" s="47" t="s">
        <v>204</v>
      </c>
      <c r="F2697" s="48" t="s">
        <v>761</v>
      </c>
      <c r="G2697" s="48" t="s">
        <v>11</v>
      </c>
      <c r="H2697" s="48">
        <v>6744</v>
      </c>
      <c r="I2697" s="48">
        <v>1</v>
      </c>
      <c r="J2697" s="48" t="s">
        <v>1144</v>
      </c>
      <c r="K2697" s="48" t="s">
        <v>1487</v>
      </c>
      <c r="L2697" s="47" t="s">
        <v>1346</v>
      </c>
      <c r="M2697" s="47">
        <v>1</v>
      </c>
      <c r="N2697" s="47" t="s">
        <v>1154</v>
      </c>
      <c r="O2697" s="133"/>
      <c r="P2697" s="47" t="s">
        <v>1160</v>
      </c>
      <c r="Q2697" s="47" t="s">
        <v>1710</v>
      </c>
      <c r="R2697" s="47" t="s">
        <v>1689</v>
      </c>
      <c r="S2697" s="48" t="s">
        <v>162</v>
      </c>
      <c r="T2697" s="164">
        <v>194</v>
      </c>
      <c r="U2697" s="47" t="str">
        <f>IFERROR(INDEX('TAXA DE OCUP. RECUR.'!$F$1:$F$60, MATCH(T2697, 'TAXA DE OCUP. RECUR.'!$E$1:$E$60, 0)),"")</f>
        <v>FORNO AQUECIMENTO CAMISAS (DRAGÃOZINHO) - [194]</v>
      </c>
      <c r="V2697" s="165">
        <v>2.0454545454545454</v>
      </c>
      <c r="W2697" s="165"/>
      <c r="X2697" s="229">
        <v>46139</v>
      </c>
      <c r="Y2697" s="229">
        <f t="shared" si="296"/>
        <v>46139</v>
      </c>
      <c r="Z2697" s="47">
        <f t="shared" si="300"/>
        <v>18</v>
      </c>
      <c r="AA2697" s="47">
        <f t="shared" si="301"/>
        <v>18</v>
      </c>
      <c r="AB2697" s="47" t="str">
        <f t="shared" si="297"/>
        <v>abr</v>
      </c>
      <c r="AC2697" s="47" t="str">
        <f t="shared" si="298"/>
        <v>2026</v>
      </c>
      <c r="AD2697" s="165">
        <f t="shared" si="299"/>
        <v>1</v>
      </c>
    </row>
    <row r="2698" spans="1:30" x14ac:dyDescent="0.25">
      <c r="A2698" s="47" t="s">
        <v>1004</v>
      </c>
      <c r="B2698" s="47" t="s">
        <v>9</v>
      </c>
      <c r="C2698" s="47">
        <v>2078</v>
      </c>
      <c r="D2698" s="47">
        <v>11</v>
      </c>
      <c r="E2698" s="47" t="s">
        <v>204</v>
      </c>
      <c r="F2698" s="48" t="s">
        <v>761</v>
      </c>
      <c r="G2698" s="48" t="s">
        <v>11</v>
      </c>
      <c r="H2698" s="48">
        <v>6744</v>
      </c>
      <c r="I2698" s="48">
        <v>1</v>
      </c>
      <c r="J2698" s="48" t="s">
        <v>1144</v>
      </c>
      <c r="K2698" s="48" t="s">
        <v>1487</v>
      </c>
      <c r="L2698" s="47" t="s">
        <v>1346</v>
      </c>
      <c r="M2698" s="47">
        <v>1</v>
      </c>
      <c r="N2698" s="47" t="s">
        <v>1154</v>
      </c>
      <c r="O2698" s="133"/>
      <c r="P2698" s="47" t="s">
        <v>1160</v>
      </c>
      <c r="Q2698" s="47" t="s">
        <v>1710</v>
      </c>
      <c r="R2698" s="47" t="s">
        <v>158</v>
      </c>
      <c r="S2698" s="48" t="s">
        <v>158</v>
      </c>
      <c r="T2698" s="164">
        <v>2</v>
      </c>
      <c r="U2698" s="47" t="str">
        <f>IFERROR(INDEX('TAXA DE OCUP. RECUR.'!$F$1:$F$60, MATCH(T2698, 'TAXA DE OCUP. RECUR.'!$E$1:$E$60, 0)),"")</f>
        <v>EXPEDIÇÃO</v>
      </c>
      <c r="V2698" s="165">
        <v>1</v>
      </c>
      <c r="W2698" s="165"/>
      <c r="X2698" s="229">
        <v>46142</v>
      </c>
      <c r="Y2698" s="229">
        <f t="shared" si="296"/>
        <v>46142</v>
      </c>
      <c r="Z2698" s="47">
        <f t="shared" si="300"/>
        <v>18</v>
      </c>
      <c r="AA2698" s="47">
        <f t="shared" si="301"/>
        <v>18</v>
      </c>
      <c r="AB2698" s="47" t="str">
        <f t="shared" si="297"/>
        <v>abr</v>
      </c>
      <c r="AC2698" s="47" t="str">
        <f t="shared" si="298"/>
        <v>2026</v>
      </c>
      <c r="AD2698" s="165">
        <f t="shared" si="299"/>
        <v>1</v>
      </c>
    </row>
    <row r="2699" spans="1:30" x14ac:dyDescent="0.25">
      <c r="A2699" s="47" t="s">
        <v>1013</v>
      </c>
      <c r="B2699" s="47" t="s">
        <v>9</v>
      </c>
      <c r="C2699" s="47">
        <v>2065</v>
      </c>
      <c r="D2699" s="47">
        <v>1</v>
      </c>
      <c r="E2699" s="47" t="s">
        <v>1133</v>
      </c>
      <c r="F2699" s="48" t="s">
        <v>736</v>
      </c>
      <c r="G2699" s="48" t="s">
        <v>11</v>
      </c>
      <c r="H2699" s="48">
        <v>6707</v>
      </c>
      <c r="I2699" s="48">
        <v>1</v>
      </c>
      <c r="J2699" s="48" t="s">
        <v>1144</v>
      </c>
      <c r="K2699" s="48" t="s">
        <v>1487</v>
      </c>
      <c r="L2699" s="47">
        <v>101127</v>
      </c>
      <c r="M2699" s="47">
        <v>1</v>
      </c>
      <c r="N2699" s="47" t="s">
        <v>1155</v>
      </c>
      <c r="O2699" s="133"/>
      <c r="P2699" s="47" t="s">
        <v>1162</v>
      </c>
      <c r="Q2699" s="47" t="s">
        <v>1346</v>
      </c>
      <c r="R2699" s="47" t="s">
        <v>1687</v>
      </c>
      <c r="S2699" s="48" t="s">
        <v>1156</v>
      </c>
      <c r="T2699" s="164">
        <v>1</v>
      </c>
      <c r="U2699" s="47" t="str">
        <f>IFERROR(INDEX('TAXA DE OCUP. RECUR.'!$F$1:$F$60, MATCH(T2699, 'TAXA DE OCUP. RECUR.'!$E$1:$E$60, 0)),"")</f>
        <v>FUNDIÇÃO MORENO</v>
      </c>
      <c r="V2699" s="165">
        <v>1</v>
      </c>
      <c r="W2699" s="165">
        <v>1</v>
      </c>
      <c r="X2699" s="229">
        <v>46078</v>
      </c>
      <c r="Y2699" s="229">
        <f t="shared" si="296"/>
        <v>46078</v>
      </c>
      <c r="Z2699" s="47">
        <f t="shared" si="300"/>
        <v>9</v>
      </c>
      <c r="AA2699" s="47">
        <f t="shared" si="301"/>
        <v>9</v>
      </c>
      <c r="AB2699" s="47" t="str">
        <f t="shared" si="297"/>
        <v>fev</v>
      </c>
      <c r="AC2699" s="47" t="str">
        <f t="shared" si="298"/>
        <v>2026</v>
      </c>
      <c r="AD2699" s="165">
        <f t="shared" si="299"/>
        <v>1</v>
      </c>
    </row>
    <row r="2700" spans="1:30" x14ac:dyDescent="0.25">
      <c r="A2700" s="47" t="s">
        <v>1013</v>
      </c>
      <c r="B2700" s="47" t="s">
        <v>9</v>
      </c>
      <c r="C2700" s="47">
        <v>2065</v>
      </c>
      <c r="D2700" s="47">
        <v>1</v>
      </c>
      <c r="E2700" s="47" t="s">
        <v>1133</v>
      </c>
      <c r="F2700" s="48" t="s">
        <v>736</v>
      </c>
      <c r="G2700" s="48" t="s">
        <v>11</v>
      </c>
      <c r="H2700" s="48">
        <v>6707</v>
      </c>
      <c r="I2700" s="48">
        <v>1</v>
      </c>
      <c r="J2700" s="48" t="s">
        <v>1144</v>
      </c>
      <c r="K2700" s="48" t="s">
        <v>1487</v>
      </c>
      <c r="L2700" s="47">
        <v>101127</v>
      </c>
      <c r="M2700" s="47">
        <v>1</v>
      </c>
      <c r="N2700" s="47" t="s">
        <v>1155</v>
      </c>
      <c r="O2700" s="133"/>
      <c r="P2700" s="47" t="s">
        <v>1162</v>
      </c>
      <c r="Q2700" s="47" t="s">
        <v>1346</v>
      </c>
      <c r="R2700" s="47" t="s">
        <v>1690</v>
      </c>
      <c r="S2700" s="47" t="s">
        <v>1201</v>
      </c>
      <c r="T2700" s="164">
        <v>117</v>
      </c>
      <c r="U2700" s="47" t="str">
        <f>IFERROR(INDEX('TAXA DE OCUP. RECUR.'!$F$1:$F$60, MATCH(T2700, 'TAXA DE OCUP. RECUR.'!$E$1:$E$60, 0)),"")</f>
        <v>TORNO HORIZ. ZERBST FICHER TP-3000 - [117]</v>
      </c>
      <c r="V2700" s="165">
        <v>14.318181818181818</v>
      </c>
      <c r="W2700" s="165"/>
      <c r="X2700" s="229">
        <v>46113</v>
      </c>
      <c r="Y2700" s="229">
        <f t="shared" si="296"/>
        <v>46113</v>
      </c>
      <c r="Z2700" s="47">
        <f t="shared" si="300"/>
        <v>14</v>
      </c>
      <c r="AA2700" s="47">
        <f t="shared" si="301"/>
        <v>14</v>
      </c>
      <c r="AB2700" s="47" t="str">
        <f t="shared" si="297"/>
        <v>abr</v>
      </c>
      <c r="AC2700" s="47" t="str">
        <f t="shared" si="298"/>
        <v>2026</v>
      </c>
      <c r="AD2700" s="165">
        <f t="shared" si="299"/>
        <v>1</v>
      </c>
    </row>
    <row r="2701" spans="1:30" x14ac:dyDescent="0.25">
      <c r="A2701" s="47" t="s">
        <v>1013</v>
      </c>
      <c r="B2701" s="47" t="s">
        <v>9</v>
      </c>
      <c r="C2701" s="47">
        <v>2065</v>
      </c>
      <c r="D2701" s="47">
        <v>1</v>
      </c>
      <c r="E2701" s="47" t="s">
        <v>1133</v>
      </c>
      <c r="F2701" s="48" t="s">
        <v>736</v>
      </c>
      <c r="G2701" s="48" t="s">
        <v>11</v>
      </c>
      <c r="H2701" s="48">
        <v>6707</v>
      </c>
      <c r="I2701" s="48">
        <v>1</v>
      </c>
      <c r="J2701" s="48" t="s">
        <v>1144</v>
      </c>
      <c r="K2701" s="48" t="s">
        <v>1487</v>
      </c>
      <c r="L2701" s="47">
        <v>101127</v>
      </c>
      <c r="M2701" s="47">
        <v>1</v>
      </c>
      <c r="N2701" s="47" t="s">
        <v>1155</v>
      </c>
      <c r="O2701" s="133"/>
      <c r="P2701" s="47" t="s">
        <v>1162</v>
      </c>
      <c r="Q2701" s="47" t="s">
        <v>1346</v>
      </c>
      <c r="R2701" s="47" t="s">
        <v>1690</v>
      </c>
      <c r="S2701" s="47" t="s">
        <v>159</v>
      </c>
      <c r="T2701" s="164">
        <v>210</v>
      </c>
      <c r="U2701" s="47" t="str">
        <f>IFERROR(INDEX('TAXA DE OCUP. RECUR.'!$F$1:$F$60, MATCH(T2701, 'TAXA DE OCUP. RECUR.'!$E$1:$E$60, 0)),"")</f>
        <v>MANDRILH. SCHIESS A.G. FB 28 / 16 - [210]</v>
      </c>
      <c r="V2701" s="165">
        <v>6.1363636363636358</v>
      </c>
      <c r="W2701" s="165"/>
      <c r="X2701" s="229">
        <v>46114</v>
      </c>
      <c r="Y2701" s="229">
        <f t="shared" si="296"/>
        <v>46114</v>
      </c>
      <c r="Z2701" s="47">
        <f t="shared" si="300"/>
        <v>14</v>
      </c>
      <c r="AA2701" s="47">
        <f t="shared" si="301"/>
        <v>14</v>
      </c>
      <c r="AB2701" s="47" t="str">
        <f t="shared" si="297"/>
        <v>abr</v>
      </c>
      <c r="AC2701" s="47" t="str">
        <f t="shared" si="298"/>
        <v>2026</v>
      </c>
      <c r="AD2701" s="165">
        <f t="shared" si="299"/>
        <v>1</v>
      </c>
    </row>
    <row r="2702" spans="1:30" x14ac:dyDescent="0.25">
      <c r="A2702" s="47" t="s">
        <v>1013</v>
      </c>
      <c r="B2702" s="47" t="s">
        <v>9</v>
      </c>
      <c r="C2702" s="47">
        <v>2065</v>
      </c>
      <c r="D2702" s="47">
        <v>1</v>
      </c>
      <c r="E2702" s="47" t="s">
        <v>1133</v>
      </c>
      <c r="F2702" s="48" t="s">
        <v>736</v>
      </c>
      <c r="G2702" s="48" t="s">
        <v>11</v>
      </c>
      <c r="H2702" s="48">
        <v>6707</v>
      </c>
      <c r="I2702" s="48">
        <v>1</v>
      </c>
      <c r="J2702" s="48" t="s">
        <v>1144</v>
      </c>
      <c r="K2702" s="48" t="s">
        <v>1487</v>
      </c>
      <c r="L2702" s="47">
        <v>101127</v>
      </c>
      <c r="M2702" s="47">
        <v>1</v>
      </c>
      <c r="N2702" s="47" t="s">
        <v>1155</v>
      </c>
      <c r="O2702" s="133"/>
      <c r="P2702" s="47" t="s">
        <v>1162</v>
      </c>
      <c r="Q2702" s="47" t="s">
        <v>1346</v>
      </c>
      <c r="R2702" s="47" t="s">
        <v>1688</v>
      </c>
      <c r="S2702" s="47" t="s">
        <v>153</v>
      </c>
      <c r="T2702" s="164">
        <v>600</v>
      </c>
      <c r="U2702" s="47" t="str">
        <f>IFERROR(INDEX('TAXA DE OCUP. RECUR.'!$F$1:$F$60, MATCH(T2702, 'TAXA DE OCUP. RECUR.'!$E$1:$E$60, 0)),"")</f>
        <v>CELULA DE SOLDA P/ CAMISA - BASE E LATERAL - [600]</v>
      </c>
      <c r="V2702" s="165">
        <v>1.9795454545454545</v>
      </c>
      <c r="W2702" s="165"/>
      <c r="X2702" s="229">
        <v>46114</v>
      </c>
      <c r="Y2702" s="229">
        <f t="shared" si="296"/>
        <v>46114</v>
      </c>
      <c r="Z2702" s="47">
        <f t="shared" si="300"/>
        <v>14</v>
      </c>
      <c r="AA2702" s="47">
        <f t="shared" si="301"/>
        <v>14</v>
      </c>
      <c r="AB2702" s="47" t="str">
        <f t="shared" si="297"/>
        <v>abr</v>
      </c>
      <c r="AC2702" s="47" t="str">
        <f t="shared" si="298"/>
        <v>2026</v>
      </c>
      <c r="AD2702" s="165">
        <f t="shared" si="299"/>
        <v>1</v>
      </c>
    </row>
    <row r="2703" spans="1:30" x14ac:dyDescent="0.25">
      <c r="A2703" s="47" t="s">
        <v>1013</v>
      </c>
      <c r="B2703" s="47" t="s">
        <v>9</v>
      </c>
      <c r="C2703" s="47">
        <v>2065</v>
      </c>
      <c r="D2703" s="47">
        <v>1</v>
      </c>
      <c r="E2703" s="47" t="s">
        <v>1133</v>
      </c>
      <c r="F2703" s="48" t="s">
        <v>736</v>
      </c>
      <c r="G2703" s="48" t="s">
        <v>11</v>
      </c>
      <c r="H2703" s="48">
        <v>6707</v>
      </c>
      <c r="I2703" s="48">
        <v>1</v>
      </c>
      <c r="J2703" s="48" t="s">
        <v>1144</v>
      </c>
      <c r="K2703" s="48" t="s">
        <v>1487</v>
      </c>
      <c r="L2703" s="47">
        <v>101127</v>
      </c>
      <c r="M2703" s="47">
        <v>1</v>
      </c>
      <c r="N2703" s="47" t="s">
        <v>1155</v>
      </c>
      <c r="O2703" s="133"/>
      <c r="P2703" s="47" t="s">
        <v>1162</v>
      </c>
      <c r="Q2703" s="47" t="s">
        <v>1346</v>
      </c>
      <c r="R2703" s="47" t="s">
        <v>1688</v>
      </c>
      <c r="S2703" s="47" t="s">
        <v>154</v>
      </c>
      <c r="T2703" s="164">
        <v>600</v>
      </c>
      <c r="U2703" s="47" t="str">
        <f>IFERROR(INDEX('TAXA DE OCUP. RECUR.'!$F$1:$F$60, MATCH(T2703, 'TAXA DE OCUP. RECUR.'!$E$1:$E$60, 0)),"")</f>
        <v>CELULA DE SOLDA P/ CAMISA - BASE E LATERAL - [600]</v>
      </c>
      <c r="V2703" s="165">
        <v>1.9795454545454545</v>
      </c>
      <c r="W2703" s="165"/>
      <c r="X2703" s="229">
        <v>46114</v>
      </c>
      <c r="Y2703" s="229">
        <f t="shared" si="296"/>
        <v>46114</v>
      </c>
      <c r="Z2703" s="47">
        <f t="shared" si="300"/>
        <v>14</v>
      </c>
      <c r="AA2703" s="47">
        <f t="shared" si="301"/>
        <v>14</v>
      </c>
      <c r="AB2703" s="47" t="str">
        <f t="shared" si="297"/>
        <v>abr</v>
      </c>
      <c r="AC2703" s="47" t="str">
        <f t="shared" si="298"/>
        <v>2026</v>
      </c>
      <c r="AD2703" s="165">
        <f t="shared" si="299"/>
        <v>1</v>
      </c>
    </row>
    <row r="2704" spans="1:30" x14ac:dyDescent="0.25">
      <c r="A2704" s="47" t="s">
        <v>1013</v>
      </c>
      <c r="B2704" s="47" t="s">
        <v>9</v>
      </c>
      <c r="C2704" s="47">
        <v>2065</v>
      </c>
      <c r="D2704" s="47">
        <v>1</v>
      </c>
      <c r="E2704" s="47" t="s">
        <v>1133</v>
      </c>
      <c r="F2704" s="48" t="s">
        <v>736</v>
      </c>
      <c r="G2704" s="48" t="s">
        <v>11</v>
      </c>
      <c r="H2704" s="48">
        <v>6707</v>
      </c>
      <c r="I2704" s="48">
        <v>1</v>
      </c>
      <c r="J2704" s="48" t="s">
        <v>1144</v>
      </c>
      <c r="K2704" s="48" t="s">
        <v>1487</v>
      </c>
      <c r="L2704" s="47">
        <v>101127</v>
      </c>
      <c r="M2704" s="47">
        <v>1</v>
      </c>
      <c r="N2704" s="47" t="s">
        <v>1155</v>
      </c>
      <c r="O2704" s="133"/>
      <c r="P2704" s="47" t="s">
        <v>1162</v>
      </c>
      <c r="Q2704" s="47" t="s">
        <v>1346</v>
      </c>
      <c r="R2704" s="47" t="s">
        <v>1688</v>
      </c>
      <c r="S2704" s="47" t="s">
        <v>155</v>
      </c>
      <c r="T2704" s="164">
        <v>600</v>
      </c>
      <c r="U2704" s="47" t="str">
        <f>IFERROR(INDEX('TAXA DE OCUP. RECUR.'!$F$1:$F$60, MATCH(T2704, 'TAXA DE OCUP. RECUR.'!$E$1:$E$60, 0)),"")</f>
        <v>CELULA DE SOLDA P/ CAMISA - BASE E LATERAL - [600]</v>
      </c>
      <c r="V2704" s="165">
        <v>5.9090909090909083</v>
      </c>
      <c r="W2704" s="165"/>
      <c r="X2704" s="229">
        <v>46115</v>
      </c>
      <c r="Y2704" s="229">
        <f t="shared" si="296"/>
        <v>46115</v>
      </c>
      <c r="Z2704" s="47">
        <f t="shared" si="300"/>
        <v>14</v>
      </c>
      <c r="AA2704" s="47">
        <f t="shared" si="301"/>
        <v>14</v>
      </c>
      <c r="AB2704" s="47" t="str">
        <f t="shared" si="297"/>
        <v>abr</v>
      </c>
      <c r="AC2704" s="47" t="str">
        <f t="shared" si="298"/>
        <v>2026</v>
      </c>
      <c r="AD2704" s="165">
        <f t="shared" si="299"/>
        <v>1</v>
      </c>
    </row>
    <row r="2705" spans="1:30" x14ac:dyDescent="0.25">
      <c r="A2705" s="47" t="s">
        <v>1013</v>
      </c>
      <c r="B2705" s="47" t="s">
        <v>9</v>
      </c>
      <c r="C2705" s="47">
        <v>2065</v>
      </c>
      <c r="D2705" s="47">
        <v>1</v>
      </c>
      <c r="E2705" s="47" t="s">
        <v>1133</v>
      </c>
      <c r="F2705" s="48" t="s">
        <v>736</v>
      </c>
      <c r="G2705" s="48" t="s">
        <v>11</v>
      </c>
      <c r="H2705" s="48">
        <v>6707</v>
      </c>
      <c r="I2705" s="48">
        <v>1</v>
      </c>
      <c r="J2705" s="48" t="s">
        <v>1144</v>
      </c>
      <c r="K2705" s="48" t="s">
        <v>1487</v>
      </c>
      <c r="L2705" s="47">
        <v>101127</v>
      </c>
      <c r="M2705" s="47">
        <v>1</v>
      </c>
      <c r="N2705" s="47" t="s">
        <v>1155</v>
      </c>
      <c r="O2705" s="133"/>
      <c r="P2705" s="47" t="s">
        <v>1162</v>
      </c>
      <c r="Q2705" s="47" t="s">
        <v>1346</v>
      </c>
      <c r="R2705" s="47" t="s">
        <v>1688</v>
      </c>
      <c r="S2705" s="47" t="s">
        <v>156</v>
      </c>
      <c r="T2705" s="164">
        <v>602</v>
      </c>
      <c r="U2705" s="47" t="str">
        <f>IFERROR(INDEX('TAXA DE OCUP. RECUR.'!$F$1:$F$60, MATCH(T2705, 'TAXA DE OCUP. RECUR.'!$E$1:$E$60, 0)),"")</f>
        <v>CELULA DE SOLDA P/ CAMISA - PICOTE MANUAL - [602]</v>
      </c>
      <c r="V2705" s="165">
        <v>7.4924242424242395</v>
      </c>
      <c r="W2705" s="165"/>
      <c r="X2705" s="229">
        <v>46116</v>
      </c>
      <c r="Y2705" s="229">
        <f t="shared" si="296"/>
        <v>46116</v>
      </c>
      <c r="Z2705" s="47">
        <f t="shared" si="300"/>
        <v>14</v>
      </c>
      <c r="AA2705" s="47">
        <f t="shared" si="301"/>
        <v>14</v>
      </c>
      <c r="AB2705" s="47" t="str">
        <f t="shared" si="297"/>
        <v>abr</v>
      </c>
      <c r="AC2705" s="47" t="str">
        <f t="shared" si="298"/>
        <v>2026</v>
      </c>
      <c r="AD2705" s="165">
        <f t="shared" si="299"/>
        <v>1</v>
      </c>
    </row>
    <row r="2706" spans="1:30" x14ac:dyDescent="0.25">
      <c r="A2706" s="47" t="s">
        <v>1013</v>
      </c>
      <c r="B2706" s="47" t="s">
        <v>9</v>
      </c>
      <c r="C2706" s="47">
        <v>2065</v>
      </c>
      <c r="D2706" s="47">
        <v>1</v>
      </c>
      <c r="E2706" s="47" t="s">
        <v>1133</v>
      </c>
      <c r="F2706" s="48" t="s">
        <v>736</v>
      </c>
      <c r="G2706" s="48" t="s">
        <v>11</v>
      </c>
      <c r="H2706" s="48">
        <v>6707</v>
      </c>
      <c r="I2706" s="48">
        <v>1</v>
      </c>
      <c r="J2706" s="48" t="s">
        <v>1144</v>
      </c>
      <c r="K2706" s="48" t="s">
        <v>1487</v>
      </c>
      <c r="L2706" s="47">
        <v>101127</v>
      </c>
      <c r="M2706" s="47">
        <v>1</v>
      </c>
      <c r="N2706" s="47" t="s">
        <v>1155</v>
      </c>
      <c r="O2706" s="133"/>
      <c r="P2706" s="47" t="s">
        <v>1162</v>
      </c>
      <c r="Q2706" s="47" t="s">
        <v>1346</v>
      </c>
      <c r="R2706" s="47" t="s">
        <v>1688</v>
      </c>
      <c r="S2706" s="47" t="s">
        <v>157</v>
      </c>
      <c r="T2706" s="164">
        <v>544</v>
      </c>
      <c r="U2706" s="47" t="str">
        <f>IFERROR(INDEX('TAXA DE OCUP. RECUR.'!$F$1:$F$60, MATCH(T2706, 'TAXA DE OCUP. RECUR.'!$E$1:$E$60, 0)),"")</f>
        <v>CELULA DE SOLDA P/ CAMISA - CHAPISCO - [544]</v>
      </c>
      <c r="V2706" s="165">
        <v>3.3090909090909086</v>
      </c>
      <c r="W2706" s="165"/>
      <c r="X2706" s="229">
        <v>46116</v>
      </c>
      <c r="Y2706" s="229">
        <f t="shared" si="296"/>
        <v>46116</v>
      </c>
      <c r="Z2706" s="47">
        <f t="shared" si="300"/>
        <v>14</v>
      </c>
      <c r="AA2706" s="47">
        <f t="shared" si="301"/>
        <v>14</v>
      </c>
      <c r="AB2706" s="47" t="str">
        <f t="shared" si="297"/>
        <v>abr</v>
      </c>
      <c r="AC2706" s="47" t="str">
        <f t="shared" si="298"/>
        <v>2026</v>
      </c>
      <c r="AD2706" s="165">
        <f t="shared" si="299"/>
        <v>1</v>
      </c>
    </row>
    <row r="2707" spans="1:30" x14ac:dyDescent="0.25">
      <c r="A2707" s="47" t="s">
        <v>1013</v>
      </c>
      <c r="B2707" s="47" t="s">
        <v>9</v>
      </c>
      <c r="C2707" s="47">
        <v>2065</v>
      </c>
      <c r="D2707" s="47">
        <v>1</v>
      </c>
      <c r="E2707" s="47" t="s">
        <v>1133</v>
      </c>
      <c r="F2707" s="48" t="s">
        <v>736</v>
      </c>
      <c r="G2707" s="48" t="s">
        <v>11</v>
      </c>
      <c r="H2707" s="48">
        <v>6707</v>
      </c>
      <c r="I2707" s="48">
        <v>1</v>
      </c>
      <c r="J2707" s="48" t="s">
        <v>1144</v>
      </c>
      <c r="K2707" s="48" t="s">
        <v>1487</v>
      </c>
      <c r="L2707" s="47">
        <v>101127</v>
      </c>
      <c r="M2707" s="47">
        <v>1</v>
      </c>
      <c r="N2707" s="47" t="s">
        <v>1155</v>
      </c>
      <c r="O2707" s="133"/>
      <c r="P2707" s="47" t="s">
        <v>1162</v>
      </c>
      <c r="Q2707" s="47" t="s">
        <v>1346</v>
      </c>
      <c r="R2707" s="47" t="s">
        <v>1690</v>
      </c>
      <c r="S2707" s="47" t="s">
        <v>148</v>
      </c>
      <c r="T2707" s="164">
        <v>489</v>
      </c>
      <c r="U2707" s="47" t="str">
        <f>IFERROR(INDEX('TAXA DE OCUP. RECUR.'!$F$1:$F$60, MATCH(T2707, 'TAXA DE OCUP. RECUR.'!$E$1:$E$60, 0)),"")</f>
        <v>BROQUEADORA - [489]</v>
      </c>
      <c r="V2707" s="165">
        <v>8.5090909090909079</v>
      </c>
      <c r="W2707" s="165"/>
      <c r="X2707" s="229">
        <v>46117</v>
      </c>
      <c r="Y2707" s="229">
        <f t="shared" ref="Y2707:Y2770" si="302">X2707</f>
        <v>46117</v>
      </c>
      <c r="Z2707" s="47">
        <f t="shared" si="300"/>
        <v>14</v>
      </c>
      <c r="AA2707" s="47">
        <f t="shared" si="301"/>
        <v>14</v>
      </c>
      <c r="AB2707" s="47" t="str">
        <f t="shared" si="297"/>
        <v>abr</v>
      </c>
      <c r="AC2707" s="47" t="str">
        <f t="shared" si="298"/>
        <v>2026</v>
      </c>
      <c r="AD2707" s="165">
        <f t="shared" si="299"/>
        <v>1</v>
      </c>
    </row>
    <row r="2708" spans="1:30" x14ac:dyDescent="0.25">
      <c r="A2708" s="47" t="s">
        <v>1013</v>
      </c>
      <c r="B2708" s="47" t="s">
        <v>9</v>
      </c>
      <c r="C2708" s="47">
        <v>2065</v>
      </c>
      <c r="D2708" s="47">
        <v>1</v>
      </c>
      <c r="E2708" s="47" t="s">
        <v>1133</v>
      </c>
      <c r="F2708" s="48" t="s">
        <v>736</v>
      </c>
      <c r="G2708" s="48" t="s">
        <v>11</v>
      </c>
      <c r="H2708" s="48">
        <v>6707</v>
      </c>
      <c r="I2708" s="48">
        <v>1</v>
      </c>
      <c r="J2708" s="48" t="s">
        <v>1144</v>
      </c>
      <c r="K2708" s="48" t="s">
        <v>1487</v>
      </c>
      <c r="L2708" s="47">
        <v>101127</v>
      </c>
      <c r="M2708" s="47">
        <v>1</v>
      </c>
      <c r="N2708" s="47" t="s">
        <v>1155</v>
      </c>
      <c r="O2708" s="133"/>
      <c r="P2708" s="47" t="s">
        <v>1162</v>
      </c>
      <c r="Q2708" s="47" t="s">
        <v>1346</v>
      </c>
      <c r="R2708" s="47" t="s">
        <v>1689</v>
      </c>
      <c r="S2708" s="47" t="s">
        <v>162</v>
      </c>
      <c r="T2708" s="164">
        <v>194</v>
      </c>
      <c r="U2708" s="47" t="str">
        <f>IFERROR(INDEX('TAXA DE OCUP. RECUR.'!$F$1:$F$60, MATCH(T2708, 'TAXA DE OCUP. RECUR.'!$E$1:$E$60, 0)),"")</f>
        <v>FORNO AQUECIMENTO CAMISAS (DRAGÃOZINHO) - [194]</v>
      </c>
      <c r="V2708" s="165">
        <v>1.2272727272727273</v>
      </c>
      <c r="W2708" s="165"/>
      <c r="X2708" s="229">
        <v>46122</v>
      </c>
      <c r="Y2708" s="229">
        <f t="shared" si="302"/>
        <v>46122</v>
      </c>
      <c r="Z2708" s="47">
        <f t="shared" si="300"/>
        <v>15</v>
      </c>
      <c r="AA2708" s="47">
        <f t="shared" si="301"/>
        <v>15</v>
      </c>
      <c r="AB2708" s="47" t="str">
        <f t="shared" si="297"/>
        <v>abr</v>
      </c>
      <c r="AC2708" s="47" t="str">
        <f t="shared" si="298"/>
        <v>2026</v>
      </c>
      <c r="AD2708" s="165">
        <f t="shared" si="299"/>
        <v>1</v>
      </c>
    </row>
    <row r="2709" spans="1:30" x14ac:dyDescent="0.25">
      <c r="A2709" s="47" t="s">
        <v>1013</v>
      </c>
      <c r="B2709" s="47" t="s">
        <v>9</v>
      </c>
      <c r="C2709" s="47">
        <v>2065</v>
      </c>
      <c r="D2709" s="47">
        <v>1</v>
      </c>
      <c r="E2709" s="47" t="s">
        <v>1133</v>
      </c>
      <c r="F2709" s="48" t="s">
        <v>736</v>
      </c>
      <c r="G2709" s="48" t="s">
        <v>11</v>
      </c>
      <c r="H2709" s="48">
        <v>6707</v>
      </c>
      <c r="I2709" s="48">
        <v>1</v>
      </c>
      <c r="J2709" s="48" t="s">
        <v>1144</v>
      </c>
      <c r="K2709" s="48" t="s">
        <v>1487</v>
      </c>
      <c r="L2709" s="47">
        <v>101127</v>
      </c>
      <c r="M2709" s="47">
        <v>1</v>
      </c>
      <c r="N2709" s="47" t="s">
        <v>1155</v>
      </c>
      <c r="O2709" s="133"/>
      <c r="P2709" s="47" t="s">
        <v>1162</v>
      </c>
      <c r="Q2709" s="47" t="s">
        <v>1346</v>
      </c>
      <c r="R2709" s="47" t="s">
        <v>158</v>
      </c>
      <c r="S2709" s="47" t="s">
        <v>158</v>
      </c>
      <c r="T2709" s="164">
        <v>2</v>
      </c>
      <c r="U2709" s="47" t="str">
        <f>IFERROR(INDEX('TAXA DE OCUP. RECUR.'!$F$1:$F$60, MATCH(T2709, 'TAXA DE OCUP. RECUR.'!$E$1:$E$60, 0)),"")</f>
        <v>EXPEDIÇÃO</v>
      </c>
      <c r="V2709" s="165">
        <v>1</v>
      </c>
      <c r="W2709" s="165"/>
      <c r="X2709" s="229">
        <v>46127</v>
      </c>
      <c r="Y2709" s="229">
        <f t="shared" si="302"/>
        <v>46127</v>
      </c>
      <c r="Z2709" s="47">
        <f t="shared" si="300"/>
        <v>16</v>
      </c>
      <c r="AA2709" s="47">
        <f t="shared" si="301"/>
        <v>16</v>
      </c>
      <c r="AB2709" s="47" t="str">
        <f t="shared" si="297"/>
        <v>abr</v>
      </c>
      <c r="AC2709" s="47" t="str">
        <f t="shared" si="298"/>
        <v>2026</v>
      </c>
      <c r="AD2709" s="165">
        <f t="shared" si="299"/>
        <v>1</v>
      </c>
    </row>
    <row r="2710" spans="1:30" x14ac:dyDescent="0.25">
      <c r="A2710" s="47" t="s">
        <v>928</v>
      </c>
      <c r="B2710" s="47" t="s">
        <v>9</v>
      </c>
      <c r="C2710" s="47">
        <v>2059</v>
      </c>
      <c r="D2710" s="47">
        <v>1</v>
      </c>
      <c r="E2710" s="47" t="s">
        <v>1119</v>
      </c>
      <c r="F2710" s="48" t="s">
        <v>732</v>
      </c>
      <c r="G2710" s="48" t="s">
        <v>11</v>
      </c>
      <c r="H2710" s="48">
        <v>386009</v>
      </c>
      <c r="I2710" s="48">
        <v>1</v>
      </c>
      <c r="J2710" s="48" t="s">
        <v>1147</v>
      </c>
      <c r="K2710" s="48" t="s">
        <v>1487</v>
      </c>
      <c r="L2710" s="47"/>
      <c r="M2710" s="47">
        <v>1</v>
      </c>
      <c r="N2710" s="47" t="s">
        <v>1164</v>
      </c>
      <c r="O2710" s="133"/>
      <c r="P2710" s="47" t="s">
        <v>1160</v>
      </c>
      <c r="Q2710" s="47" t="s">
        <v>1346</v>
      </c>
      <c r="R2710" s="47" t="s">
        <v>1687</v>
      </c>
      <c r="S2710" s="48" t="s">
        <v>1156</v>
      </c>
      <c r="T2710" s="164">
        <v>1</v>
      </c>
      <c r="U2710" s="47" t="str">
        <f>IFERROR(INDEX('TAXA DE OCUP. RECUR.'!$F$1:$F$60, MATCH(T2710, 'TAXA DE OCUP. RECUR.'!$E$1:$E$60, 0)),"")</f>
        <v>FUNDIÇÃO MORENO</v>
      </c>
      <c r="V2710" s="165">
        <v>1</v>
      </c>
      <c r="W2710" s="165">
        <v>1</v>
      </c>
      <c r="X2710" s="229">
        <v>46090</v>
      </c>
      <c r="Y2710" s="229">
        <f t="shared" si="302"/>
        <v>46090</v>
      </c>
      <c r="Z2710" s="47">
        <f t="shared" si="300"/>
        <v>11</v>
      </c>
      <c r="AA2710" s="47">
        <f t="shared" si="301"/>
        <v>11</v>
      </c>
      <c r="AB2710" s="47" t="str">
        <f t="shared" si="297"/>
        <v>mar</v>
      </c>
      <c r="AC2710" s="47" t="str">
        <f t="shared" si="298"/>
        <v>2026</v>
      </c>
      <c r="AD2710" s="165">
        <f t="shared" si="299"/>
        <v>1</v>
      </c>
    </row>
    <row r="2711" spans="1:30" x14ac:dyDescent="0.25">
      <c r="A2711" s="47" t="s">
        <v>928</v>
      </c>
      <c r="B2711" s="47" t="s">
        <v>9</v>
      </c>
      <c r="C2711" s="47">
        <v>2059</v>
      </c>
      <c r="D2711" s="47">
        <v>1</v>
      </c>
      <c r="E2711" s="47" t="s">
        <v>1119</v>
      </c>
      <c r="F2711" s="48" t="s">
        <v>732</v>
      </c>
      <c r="G2711" s="48" t="s">
        <v>11</v>
      </c>
      <c r="H2711" s="48">
        <v>386009</v>
      </c>
      <c r="I2711" s="48">
        <v>1</v>
      </c>
      <c r="J2711" s="48" t="s">
        <v>1147</v>
      </c>
      <c r="K2711" s="48" t="s">
        <v>1487</v>
      </c>
      <c r="L2711" s="47"/>
      <c r="M2711" s="47">
        <v>1</v>
      </c>
      <c r="N2711" s="47" t="s">
        <v>1164</v>
      </c>
      <c r="O2711" s="133"/>
      <c r="P2711" s="47" t="s">
        <v>1160</v>
      </c>
      <c r="Q2711" s="47" t="s">
        <v>1346</v>
      </c>
      <c r="R2711" s="47" t="s">
        <v>1690</v>
      </c>
      <c r="S2711" s="47" t="s">
        <v>1165</v>
      </c>
      <c r="T2711" s="164">
        <v>395</v>
      </c>
      <c r="U2711" s="47" t="str">
        <f>IFERROR(INDEX('TAXA DE OCUP. RECUR.'!$F$1:$F$60, MATCH(T2711, 'TAXA DE OCUP. RECUR.'!$E$1:$E$60, 0)),"")</f>
        <v>TORNO VERT. SCHIESS KZ-200   2000 - [395]</v>
      </c>
      <c r="V2711" s="165">
        <v>4.3734166666666674</v>
      </c>
      <c r="W2711" s="165"/>
      <c r="X2711" s="229">
        <v>46091</v>
      </c>
      <c r="Y2711" s="229">
        <f t="shared" si="302"/>
        <v>46091</v>
      </c>
      <c r="Z2711" s="47">
        <f t="shared" si="300"/>
        <v>11</v>
      </c>
      <c r="AA2711" s="47">
        <f t="shared" si="301"/>
        <v>11</v>
      </c>
      <c r="AB2711" s="47" t="str">
        <f t="shared" si="297"/>
        <v>mar</v>
      </c>
      <c r="AC2711" s="47" t="str">
        <f t="shared" si="298"/>
        <v>2026</v>
      </c>
      <c r="AD2711" s="165">
        <f t="shared" si="299"/>
        <v>1</v>
      </c>
    </row>
    <row r="2712" spans="1:30" x14ac:dyDescent="0.25">
      <c r="A2712" s="47" t="s">
        <v>928</v>
      </c>
      <c r="B2712" s="47" t="s">
        <v>9</v>
      </c>
      <c r="C2712" s="47">
        <v>2059</v>
      </c>
      <c r="D2712" s="47">
        <v>1</v>
      </c>
      <c r="E2712" s="47" t="s">
        <v>1119</v>
      </c>
      <c r="F2712" s="48" t="s">
        <v>732</v>
      </c>
      <c r="G2712" s="48" t="s">
        <v>11</v>
      </c>
      <c r="H2712" s="48">
        <v>386009</v>
      </c>
      <c r="I2712" s="48">
        <v>1</v>
      </c>
      <c r="J2712" s="48" t="s">
        <v>1147</v>
      </c>
      <c r="K2712" s="48" t="s">
        <v>1487</v>
      </c>
      <c r="L2712" s="47"/>
      <c r="M2712" s="47">
        <v>1</v>
      </c>
      <c r="N2712" s="47" t="s">
        <v>1164</v>
      </c>
      <c r="O2712" s="133"/>
      <c r="P2712" s="47" t="s">
        <v>1160</v>
      </c>
      <c r="Q2712" s="47" t="s">
        <v>1346</v>
      </c>
      <c r="R2712" s="47" t="s">
        <v>1690</v>
      </c>
      <c r="S2712" s="47" t="s">
        <v>1166</v>
      </c>
      <c r="T2712" s="164">
        <v>395</v>
      </c>
      <c r="U2712" s="47" t="str">
        <f>IFERROR(INDEX('TAXA DE OCUP. RECUR.'!$F$1:$F$60, MATCH(T2712, 'TAXA DE OCUP. RECUR.'!$E$1:$E$60, 0)),"")</f>
        <v>TORNO VERT. SCHIESS KZ-200   2000 - [395]</v>
      </c>
      <c r="V2712" s="165">
        <v>4.3734166666666674</v>
      </c>
      <c r="W2712" s="165"/>
      <c r="X2712" s="229">
        <v>46091</v>
      </c>
      <c r="Y2712" s="229">
        <f t="shared" si="302"/>
        <v>46091</v>
      </c>
      <c r="Z2712" s="47">
        <f t="shared" si="300"/>
        <v>11</v>
      </c>
      <c r="AA2712" s="47">
        <f t="shared" si="301"/>
        <v>11</v>
      </c>
      <c r="AB2712" s="47" t="str">
        <f t="shared" si="297"/>
        <v>mar</v>
      </c>
      <c r="AC2712" s="47" t="str">
        <f t="shared" si="298"/>
        <v>2026</v>
      </c>
      <c r="AD2712" s="165">
        <f t="shared" si="299"/>
        <v>1</v>
      </c>
    </row>
    <row r="2713" spans="1:30" x14ac:dyDescent="0.25">
      <c r="A2713" s="47" t="s">
        <v>928</v>
      </c>
      <c r="B2713" s="47" t="s">
        <v>9</v>
      </c>
      <c r="C2713" s="47">
        <v>2059</v>
      </c>
      <c r="D2713" s="47">
        <v>1</v>
      </c>
      <c r="E2713" s="47" t="s">
        <v>1119</v>
      </c>
      <c r="F2713" s="48" t="s">
        <v>732</v>
      </c>
      <c r="G2713" s="48" t="s">
        <v>11</v>
      </c>
      <c r="H2713" s="48">
        <v>386009</v>
      </c>
      <c r="I2713" s="48">
        <v>1</v>
      </c>
      <c r="J2713" s="48" t="s">
        <v>1147</v>
      </c>
      <c r="K2713" s="48" t="s">
        <v>1487</v>
      </c>
      <c r="L2713" s="47"/>
      <c r="M2713" s="47">
        <v>1</v>
      </c>
      <c r="N2713" s="47" t="s">
        <v>1164</v>
      </c>
      <c r="O2713" s="133"/>
      <c r="P2713" s="47" t="s">
        <v>1160</v>
      </c>
      <c r="Q2713" s="47" t="s">
        <v>1346</v>
      </c>
      <c r="R2713" s="47" t="s">
        <v>1690</v>
      </c>
      <c r="S2713" s="47" t="s">
        <v>1168</v>
      </c>
      <c r="T2713" s="164">
        <v>151</v>
      </c>
      <c r="U2713" s="47" t="str">
        <f>IFERROR(INDEX('TAXA DE OCUP. RECUR.'!$F$1:$F$60, MATCH(T2713, 'TAXA DE OCUP. RECUR.'!$E$1:$E$60, 0)),"")</f>
        <v>MANDRILH. FISHER MILL - [151]</v>
      </c>
      <c r="V2713" s="165">
        <v>9.8181818181818183</v>
      </c>
      <c r="W2713" s="165"/>
      <c r="X2713" s="229">
        <v>46092</v>
      </c>
      <c r="Y2713" s="229">
        <f t="shared" si="302"/>
        <v>46092</v>
      </c>
      <c r="Z2713" s="47">
        <f t="shared" si="300"/>
        <v>11</v>
      </c>
      <c r="AA2713" s="47">
        <f t="shared" si="301"/>
        <v>11</v>
      </c>
      <c r="AB2713" s="47" t="str">
        <f t="shared" si="297"/>
        <v>mar</v>
      </c>
      <c r="AC2713" s="47" t="str">
        <f t="shared" si="298"/>
        <v>2026</v>
      </c>
      <c r="AD2713" s="165">
        <f t="shared" si="299"/>
        <v>1</v>
      </c>
    </row>
    <row r="2714" spans="1:30" x14ac:dyDescent="0.25">
      <c r="A2714" s="47" t="s">
        <v>928</v>
      </c>
      <c r="B2714" s="47" t="s">
        <v>9</v>
      </c>
      <c r="C2714" s="47">
        <v>2059</v>
      </c>
      <c r="D2714" s="47">
        <v>1</v>
      </c>
      <c r="E2714" s="47" t="s">
        <v>1119</v>
      </c>
      <c r="F2714" s="48" t="s">
        <v>732</v>
      </c>
      <c r="G2714" s="48" t="s">
        <v>11</v>
      </c>
      <c r="H2714" s="48">
        <v>386009</v>
      </c>
      <c r="I2714" s="48">
        <v>1</v>
      </c>
      <c r="J2714" s="48" t="s">
        <v>1147</v>
      </c>
      <c r="K2714" s="48" t="s">
        <v>1487</v>
      </c>
      <c r="L2714" s="47"/>
      <c r="M2714" s="47">
        <v>1</v>
      </c>
      <c r="N2714" s="47" t="s">
        <v>1164</v>
      </c>
      <c r="O2714" s="133"/>
      <c r="P2714" s="47" t="s">
        <v>1160</v>
      </c>
      <c r="Q2714" s="47" t="s">
        <v>1346</v>
      </c>
      <c r="R2714" s="47" t="s">
        <v>1690</v>
      </c>
      <c r="S2714" s="47" t="s">
        <v>1169</v>
      </c>
      <c r="T2714" s="164">
        <v>74</v>
      </c>
      <c r="U2714" s="47" t="str">
        <f>IFERROR(INDEX('TAXA DE OCUP. RECUR.'!$F$1:$F$60, MATCH(T2714, 'TAXA DE OCUP. RECUR.'!$E$1:$E$60, 0)),"")</f>
        <v>MONTAGEM (PREPARADOR DE PEÇA)-74</v>
      </c>
      <c r="V2714" s="165">
        <v>2.7818181818181813</v>
      </c>
      <c r="W2714" s="165"/>
      <c r="X2714" s="229">
        <v>46093</v>
      </c>
      <c r="Y2714" s="229">
        <f t="shared" si="302"/>
        <v>46093</v>
      </c>
      <c r="Z2714" s="47">
        <f t="shared" si="300"/>
        <v>11</v>
      </c>
      <c r="AA2714" s="47">
        <f t="shared" si="301"/>
        <v>11</v>
      </c>
      <c r="AB2714" s="47" t="str">
        <f t="shared" si="297"/>
        <v>mar</v>
      </c>
      <c r="AC2714" s="47" t="str">
        <f t="shared" si="298"/>
        <v>2026</v>
      </c>
      <c r="AD2714" s="165">
        <f t="shared" si="299"/>
        <v>1</v>
      </c>
    </row>
    <row r="2715" spans="1:30" x14ac:dyDescent="0.25">
      <c r="A2715" s="47" t="s">
        <v>928</v>
      </c>
      <c r="B2715" s="47" t="s">
        <v>9</v>
      </c>
      <c r="C2715" s="47">
        <v>2059</v>
      </c>
      <c r="D2715" s="47">
        <v>1</v>
      </c>
      <c r="E2715" s="47" t="s">
        <v>1119</v>
      </c>
      <c r="F2715" s="48" t="s">
        <v>732</v>
      </c>
      <c r="G2715" s="48" t="s">
        <v>11</v>
      </c>
      <c r="H2715" s="48">
        <v>386009</v>
      </c>
      <c r="I2715" s="48">
        <v>1</v>
      </c>
      <c r="J2715" s="48" t="s">
        <v>1147</v>
      </c>
      <c r="K2715" s="48" t="s">
        <v>1487</v>
      </c>
      <c r="L2715" s="47"/>
      <c r="M2715" s="47">
        <v>1</v>
      </c>
      <c r="N2715" s="47" t="s">
        <v>1164</v>
      </c>
      <c r="O2715" s="133"/>
      <c r="P2715" s="47" t="s">
        <v>1160</v>
      </c>
      <c r="Q2715" s="47" t="s">
        <v>1346</v>
      </c>
      <c r="R2715" s="47" t="s">
        <v>1690</v>
      </c>
      <c r="S2715" s="47" t="s">
        <v>1170</v>
      </c>
      <c r="T2715" s="164">
        <v>112</v>
      </c>
      <c r="U2715" s="47" t="str">
        <f>IFERROR(INDEX('TAXA DE OCUP. RECUR.'!$F$1:$F$60, MATCH(T2715, 'TAXA DE OCUP. RECUR.'!$E$1:$E$60, 0)),"")</f>
        <v>FURADEIRA RADIAL  HCP - [112]</v>
      </c>
      <c r="V2715" s="165">
        <v>2.2200000000000002</v>
      </c>
      <c r="W2715" s="165"/>
      <c r="X2715" s="229">
        <v>46093</v>
      </c>
      <c r="Y2715" s="229">
        <f t="shared" si="302"/>
        <v>46093</v>
      </c>
      <c r="Z2715" s="47">
        <f t="shared" si="300"/>
        <v>11</v>
      </c>
      <c r="AA2715" s="47">
        <f t="shared" si="301"/>
        <v>11</v>
      </c>
      <c r="AB2715" s="47" t="str">
        <f t="shared" si="297"/>
        <v>mar</v>
      </c>
      <c r="AC2715" s="47" t="str">
        <f t="shared" si="298"/>
        <v>2026</v>
      </c>
      <c r="AD2715" s="165">
        <f t="shared" si="299"/>
        <v>1</v>
      </c>
    </row>
    <row r="2716" spans="1:30" x14ac:dyDescent="0.25">
      <c r="A2716" s="47" t="s">
        <v>928</v>
      </c>
      <c r="B2716" s="47" t="s">
        <v>9</v>
      </c>
      <c r="C2716" s="47">
        <v>2059</v>
      </c>
      <c r="D2716" s="47">
        <v>1</v>
      </c>
      <c r="E2716" s="47" t="s">
        <v>1119</v>
      </c>
      <c r="F2716" s="48" t="s">
        <v>732</v>
      </c>
      <c r="G2716" s="48" t="s">
        <v>11</v>
      </c>
      <c r="H2716" s="48">
        <v>386009</v>
      </c>
      <c r="I2716" s="48">
        <v>1</v>
      </c>
      <c r="J2716" s="48" t="s">
        <v>1147</v>
      </c>
      <c r="K2716" s="48" t="s">
        <v>1487</v>
      </c>
      <c r="L2716" s="47"/>
      <c r="M2716" s="47">
        <v>1</v>
      </c>
      <c r="N2716" s="47" t="s">
        <v>1164</v>
      </c>
      <c r="O2716" s="133"/>
      <c r="P2716" s="47" t="s">
        <v>1160</v>
      </c>
      <c r="Q2716" s="47" t="s">
        <v>1346</v>
      </c>
      <c r="R2716" s="47" t="s">
        <v>1690</v>
      </c>
      <c r="S2716" s="47" t="s">
        <v>1167</v>
      </c>
      <c r="T2716" s="164">
        <v>433</v>
      </c>
      <c r="U2716" s="47" t="str">
        <f>IFERROR(INDEX('TAXA DE OCUP. RECUR.'!$F$1:$F$60, MATCH(T2716, 'TAXA DE OCUP. RECUR.'!$E$1:$E$60, 0)),"")</f>
        <v>MANDRILH. SCHARMANM FB-125 - [433]</v>
      </c>
      <c r="V2716" s="165">
        <v>4.4000000000000004</v>
      </c>
      <c r="W2716" s="165"/>
      <c r="X2716" s="229">
        <v>46093</v>
      </c>
      <c r="Y2716" s="229">
        <f t="shared" si="302"/>
        <v>46093</v>
      </c>
      <c r="Z2716" s="47">
        <f t="shared" si="300"/>
        <v>11</v>
      </c>
      <c r="AA2716" s="47">
        <f t="shared" si="301"/>
        <v>11</v>
      </c>
      <c r="AB2716" s="47" t="str">
        <f t="shared" si="297"/>
        <v>mar</v>
      </c>
      <c r="AC2716" s="47" t="str">
        <f t="shared" si="298"/>
        <v>2026</v>
      </c>
      <c r="AD2716" s="165">
        <f t="shared" si="299"/>
        <v>1</v>
      </c>
    </row>
    <row r="2717" spans="1:30" x14ac:dyDescent="0.25">
      <c r="A2717" s="47" t="s">
        <v>928</v>
      </c>
      <c r="B2717" s="47" t="s">
        <v>9</v>
      </c>
      <c r="C2717" s="47">
        <v>2059</v>
      </c>
      <c r="D2717" s="47">
        <v>1</v>
      </c>
      <c r="E2717" s="47" t="s">
        <v>1119</v>
      </c>
      <c r="F2717" s="48" t="s">
        <v>732</v>
      </c>
      <c r="G2717" s="48" t="s">
        <v>11</v>
      </c>
      <c r="H2717" s="48">
        <v>386009</v>
      </c>
      <c r="I2717" s="48">
        <v>1</v>
      </c>
      <c r="J2717" s="48" t="s">
        <v>1147</v>
      </c>
      <c r="K2717" s="48" t="s">
        <v>1487</v>
      </c>
      <c r="L2717" s="47"/>
      <c r="M2717" s="47">
        <v>1</v>
      </c>
      <c r="N2717" s="47" t="s">
        <v>1164</v>
      </c>
      <c r="O2717" s="133"/>
      <c r="P2717" s="47" t="s">
        <v>1160</v>
      </c>
      <c r="Q2717" s="47" t="s">
        <v>1346</v>
      </c>
      <c r="R2717" s="47" t="s">
        <v>158</v>
      </c>
      <c r="S2717" s="47" t="s">
        <v>158</v>
      </c>
      <c r="T2717" s="164">
        <v>2</v>
      </c>
      <c r="U2717" s="47" t="str">
        <f>IFERROR(INDEX('TAXA DE OCUP. RECUR.'!$F$1:$F$60, MATCH(T2717, 'TAXA DE OCUP. RECUR.'!$E$1:$E$60, 0)),"")</f>
        <v>EXPEDIÇÃO</v>
      </c>
      <c r="V2717" s="165">
        <v>1</v>
      </c>
      <c r="W2717" s="165"/>
      <c r="X2717" s="229">
        <v>46094</v>
      </c>
      <c r="Y2717" s="229">
        <f t="shared" si="302"/>
        <v>46094</v>
      </c>
      <c r="Z2717" s="47">
        <f t="shared" si="300"/>
        <v>11</v>
      </c>
      <c r="AA2717" s="47">
        <f t="shared" si="301"/>
        <v>11</v>
      </c>
      <c r="AB2717" s="47" t="str">
        <f t="shared" si="297"/>
        <v>mar</v>
      </c>
      <c r="AC2717" s="47" t="str">
        <f t="shared" si="298"/>
        <v>2026</v>
      </c>
      <c r="AD2717" s="165">
        <f t="shared" si="299"/>
        <v>1</v>
      </c>
    </row>
    <row r="2718" spans="1:30" x14ac:dyDescent="0.25">
      <c r="A2718" s="47" t="s">
        <v>970</v>
      </c>
      <c r="B2718" s="47" t="s">
        <v>20</v>
      </c>
      <c r="C2718" s="47">
        <v>984</v>
      </c>
      <c r="D2718" s="47">
        <v>1</v>
      </c>
      <c r="E2718" s="47" t="s">
        <v>1125</v>
      </c>
      <c r="F2718" s="48" t="s">
        <v>796</v>
      </c>
      <c r="G2718" s="48" t="s">
        <v>11</v>
      </c>
      <c r="H2718" s="48">
        <v>495017</v>
      </c>
      <c r="I2718" s="48">
        <v>1</v>
      </c>
      <c r="J2718" s="48" t="s">
        <v>1147</v>
      </c>
      <c r="K2718" s="48" t="s">
        <v>1487</v>
      </c>
      <c r="L2718" s="47"/>
      <c r="M2718" s="47">
        <v>1</v>
      </c>
      <c r="N2718" s="47" t="s">
        <v>1164</v>
      </c>
      <c r="O2718" s="133"/>
      <c r="P2718" s="47" t="s">
        <v>1163</v>
      </c>
      <c r="Q2718" s="47" t="s">
        <v>1346</v>
      </c>
      <c r="R2718" s="47" t="s">
        <v>1687</v>
      </c>
      <c r="S2718" s="48" t="s">
        <v>1156</v>
      </c>
      <c r="T2718" s="164">
        <v>1</v>
      </c>
      <c r="U2718" s="47" t="str">
        <f>IFERROR(INDEX('TAXA DE OCUP. RECUR.'!$F$1:$F$60, MATCH(T2718, 'TAXA DE OCUP. RECUR.'!$E$1:$E$60, 0)),"")</f>
        <v>FUNDIÇÃO MORENO</v>
      </c>
      <c r="V2718" s="165">
        <v>1</v>
      </c>
      <c r="W2718" s="165">
        <v>1</v>
      </c>
      <c r="X2718" s="229">
        <v>46052</v>
      </c>
      <c r="Y2718" s="229">
        <f t="shared" si="302"/>
        <v>46052</v>
      </c>
      <c r="Z2718" s="47">
        <f t="shared" si="300"/>
        <v>5</v>
      </c>
      <c r="AA2718" s="47">
        <f t="shared" si="301"/>
        <v>5</v>
      </c>
      <c r="AB2718" s="47" t="str">
        <f t="shared" si="297"/>
        <v>jan</v>
      </c>
      <c r="AC2718" s="47" t="str">
        <f t="shared" si="298"/>
        <v>2026</v>
      </c>
      <c r="AD2718" s="165">
        <f t="shared" si="299"/>
        <v>1</v>
      </c>
    </row>
    <row r="2719" spans="1:30" x14ac:dyDescent="0.25">
      <c r="A2719" s="47" t="s">
        <v>970</v>
      </c>
      <c r="B2719" s="47" t="s">
        <v>20</v>
      </c>
      <c r="C2719" s="47">
        <v>984</v>
      </c>
      <c r="D2719" s="47">
        <v>1</v>
      </c>
      <c r="E2719" s="47" t="s">
        <v>1125</v>
      </c>
      <c r="F2719" s="48" t="s">
        <v>796</v>
      </c>
      <c r="G2719" s="48" t="s">
        <v>11</v>
      </c>
      <c r="H2719" s="48">
        <v>495017</v>
      </c>
      <c r="I2719" s="48">
        <v>1</v>
      </c>
      <c r="J2719" s="48" t="s">
        <v>1147</v>
      </c>
      <c r="K2719" s="48" t="s">
        <v>1487</v>
      </c>
      <c r="L2719" s="47"/>
      <c r="M2719" s="47">
        <v>1</v>
      </c>
      <c r="N2719" s="47" t="s">
        <v>1164</v>
      </c>
      <c r="O2719" s="133"/>
      <c r="P2719" s="47" t="s">
        <v>1163</v>
      </c>
      <c r="Q2719" s="47" t="s">
        <v>1346</v>
      </c>
      <c r="R2719" s="47" t="s">
        <v>1690</v>
      </c>
      <c r="S2719" s="47" t="s">
        <v>1165</v>
      </c>
      <c r="T2719" s="164">
        <v>124</v>
      </c>
      <c r="U2719" s="47" t="str">
        <f>IFERROR(INDEX('TAXA DE OCUP. RECUR.'!$F$1:$F$60, MATCH(T2719, 'TAXA DE OCUP. RECUR.'!$E$1:$E$60, 0)),"")</f>
        <v>TORNO VERT. WEBSTER BENNETT - [124]</v>
      </c>
      <c r="V2719" s="165">
        <v>3.081375</v>
      </c>
      <c r="W2719" s="165"/>
      <c r="X2719" s="229">
        <v>46092</v>
      </c>
      <c r="Y2719" s="229">
        <f t="shared" si="302"/>
        <v>46092</v>
      </c>
      <c r="Z2719" s="47">
        <f t="shared" si="300"/>
        <v>11</v>
      </c>
      <c r="AA2719" s="47">
        <f t="shared" si="301"/>
        <v>11</v>
      </c>
      <c r="AB2719" s="47" t="str">
        <f t="shared" si="297"/>
        <v>mar</v>
      </c>
      <c r="AC2719" s="47" t="str">
        <f t="shared" si="298"/>
        <v>2026</v>
      </c>
      <c r="AD2719" s="165">
        <f t="shared" si="299"/>
        <v>1</v>
      </c>
    </row>
    <row r="2720" spans="1:30" x14ac:dyDescent="0.25">
      <c r="A2720" s="47" t="s">
        <v>970</v>
      </c>
      <c r="B2720" s="47" t="s">
        <v>20</v>
      </c>
      <c r="C2720" s="47">
        <v>984</v>
      </c>
      <c r="D2720" s="47">
        <v>1</v>
      </c>
      <c r="E2720" s="47" t="s">
        <v>1125</v>
      </c>
      <c r="F2720" s="48" t="s">
        <v>796</v>
      </c>
      <c r="G2720" s="48" t="s">
        <v>11</v>
      </c>
      <c r="H2720" s="48">
        <v>495017</v>
      </c>
      <c r="I2720" s="48">
        <v>1</v>
      </c>
      <c r="J2720" s="48" t="s">
        <v>1147</v>
      </c>
      <c r="K2720" s="48" t="s">
        <v>1487</v>
      </c>
      <c r="L2720" s="47"/>
      <c r="M2720" s="47">
        <v>1</v>
      </c>
      <c r="N2720" s="47" t="s">
        <v>1164</v>
      </c>
      <c r="O2720" s="133"/>
      <c r="P2720" s="47" t="s">
        <v>1163</v>
      </c>
      <c r="Q2720" s="47" t="s">
        <v>1346</v>
      </c>
      <c r="R2720" s="47" t="s">
        <v>1690</v>
      </c>
      <c r="S2720" s="47" t="s">
        <v>1166</v>
      </c>
      <c r="T2720" s="164">
        <v>124</v>
      </c>
      <c r="U2720" s="47" t="str">
        <f>IFERROR(INDEX('TAXA DE OCUP. RECUR.'!$F$1:$F$60, MATCH(T2720, 'TAXA DE OCUP. RECUR.'!$E$1:$E$60, 0)),"")</f>
        <v>TORNO VERT. WEBSTER BENNETT - [124]</v>
      </c>
      <c r="V2720" s="165">
        <v>3.081375</v>
      </c>
      <c r="W2720" s="165"/>
      <c r="X2720" s="229">
        <v>46093</v>
      </c>
      <c r="Y2720" s="229">
        <f t="shared" si="302"/>
        <v>46093</v>
      </c>
      <c r="Z2720" s="47">
        <f t="shared" si="300"/>
        <v>11</v>
      </c>
      <c r="AA2720" s="47">
        <f t="shared" si="301"/>
        <v>11</v>
      </c>
      <c r="AB2720" s="47" t="str">
        <f t="shared" si="297"/>
        <v>mar</v>
      </c>
      <c r="AC2720" s="47" t="str">
        <f t="shared" si="298"/>
        <v>2026</v>
      </c>
      <c r="AD2720" s="165">
        <f t="shared" si="299"/>
        <v>1</v>
      </c>
    </row>
    <row r="2721" spans="1:30" x14ac:dyDescent="0.25">
      <c r="A2721" s="47" t="s">
        <v>970</v>
      </c>
      <c r="B2721" s="47" t="s">
        <v>20</v>
      </c>
      <c r="C2721" s="47">
        <v>984</v>
      </c>
      <c r="D2721" s="47">
        <v>1</v>
      </c>
      <c r="E2721" s="47" t="s">
        <v>1125</v>
      </c>
      <c r="F2721" s="48" t="s">
        <v>796</v>
      </c>
      <c r="G2721" s="48" t="s">
        <v>11</v>
      </c>
      <c r="H2721" s="48">
        <v>495017</v>
      </c>
      <c r="I2721" s="48">
        <v>1</v>
      </c>
      <c r="J2721" s="48" t="s">
        <v>1147</v>
      </c>
      <c r="K2721" s="48" t="s">
        <v>1487</v>
      </c>
      <c r="L2721" s="47"/>
      <c r="M2721" s="47">
        <v>1</v>
      </c>
      <c r="N2721" s="47" t="s">
        <v>1164</v>
      </c>
      <c r="O2721" s="133"/>
      <c r="P2721" s="47" t="s">
        <v>1163</v>
      </c>
      <c r="Q2721" s="47" t="s">
        <v>1346</v>
      </c>
      <c r="R2721" s="47" t="s">
        <v>1690</v>
      </c>
      <c r="S2721" s="47" t="s">
        <v>1167</v>
      </c>
      <c r="T2721" s="164">
        <v>374</v>
      </c>
      <c r="U2721" s="47" t="str">
        <f>IFERROR(INDEX('TAXA DE OCUP. RECUR.'!$F$1:$F$60, MATCH(T2721, 'TAXA DE OCUP. RECUR.'!$E$1:$E$60, 0)),"")</f>
        <v>PLAINA WALDRICH - [374]</v>
      </c>
      <c r="V2721" s="165">
        <v>8.2170000000000005</v>
      </c>
      <c r="W2721" s="165"/>
      <c r="X2721" s="229">
        <v>46094</v>
      </c>
      <c r="Y2721" s="229">
        <f t="shared" si="302"/>
        <v>46094</v>
      </c>
      <c r="Z2721" s="47">
        <f t="shared" si="300"/>
        <v>11</v>
      </c>
      <c r="AA2721" s="47">
        <f t="shared" si="301"/>
        <v>11</v>
      </c>
      <c r="AB2721" s="47" t="str">
        <f t="shared" ref="AB2721:AB2784" si="303">IFERROR(IF(X2721="","",TEXT(X2721,"MMM")),"")</f>
        <v>mar</v>
      </c>
      <c r="AC2721" s="47" t="str">
        <f t="shared" ref="AC2721:AC2784" si="304">IFERROR(IF(X2721="","",TEXT(X2721,"AAAA")),"")</f>
        <v>2026</v>
      </c>
      <c r="AD2721" s="165">
        <f t="shared" si="299"/>
        <v>1</v>
      </c>
    </row>
    <row r="2722" spans="1:30" x14ac:dyDescent="0.25">
      <c r="A2722" s="47" t="s">
        <v>970</v>
      </c>
      <c r="B2722" s="47" t="s">
        <v>20</v>
      </c>
      <c r="C2722" s="47">
        <v>984</v>
      </c>
      <c r="D2722" s="47">
        <v>1</v>
      </c>
      <c r="E2722" s="47" t="s">
        <v>1125</v>
      </c>
      <c r="F2722" s="48" t="s">
        <v>796</v>
      </c>
      <c r="G2722" s="48" t="s">
        <v>11</v>
      </c>
      <c r="H2722" s="48">
        <v>495017</v>
      </c>
      <c r="I2722" s="48">
        <v>1</v>
      </c>
      <c r="J2722" s="48" t="s">
        <v>1147</v>
      </c>
      <c r="K2722" s="48" t="s">
        <v>1487</v>
      </c>
      <c r="L2722" s="47"/>
      <c r="M2722" s="47">
        <v>1</v>
      </c>
      <c r="N2722" s="47" t="s">
        <v>1164</v>
      </c>
      <c r="O2722" s="133"/>
      <c r="P2722" s="47" t="s">
        <v>1163</v>
      </c>
      <c r="Q2722" s="47" t="s">
        <v>1346</v>
      </c>
      <c r="R2722" s="47" t="s">
        <v>1690</v>
      </c>
      <c r="S2722" s="47" t="s">
        <v>1168</v>
      </c>
      <c r="T2722" s="164">
        <v>151</v>
      </c>
      <c r="U2722" s="47" t="str">
        <f>IFERROR(INDEX('TAXA DE OCUP. RECUR.'!$F$1:$F$60, MATCH(T2722, 'TAXA DE OCUP. RECUR.'!$E$1:$E$60, 0)),"")</f>
        <v>MANDRILH. FISHER MILL - [151]</v>
      </c>
      <c r="V2722" s="165">
        <v>6.6272727272727261</v>
      </c>
      <c r="W2722" s="165"/>
      <c r="X2722" s="229">
        <v>46095</v>
      </c>
      <c r="Y2722" s="229">
        <f t="shared" si="302"/>
        <v>46095</v>
      </c>
      <c r="Z2722" s="47">
        <f t="shared" si="300"/>
        <v>11</v>
      </c>
      <c r="AA2722" s="47">
        <f t="shared" si="301"/>
        <v>11</v>
      </c>
      <c r="AB2722" s="47" t="str">
        <f t="shared" si="303"/>
        <v>mar</v>
      </c>
      <c r="AC2722" s="47" t="str">
        <f t="shared" si="304"/>
        <v>2026</v>
      </c>
      <c r="AD2722" s="165">
        <f t="shared" si="299"/>
        <v>1</v>
      </c>
    </row>
    <row r="2723" spans="1:30" x14ac:dyDescent="0.25">
      <c r="A2723" s="47" t="s">
        <v>970</v>
      </c>
      <c r="B2723" s="47" t="s">
        <v>20</v>
      </c>
      <c r="C2723" s="47">
        <v>984</v>
      </c>
      <c r="D2723" s="47">
        <v>1</v>
      </c>
      <c r="E2723" s="47" t="s">
        <v>1125</v>
      </c>
      <c r="F2723" s="48" t="s">
        <v>796</v>
      </c>
      <c r="G2723" s="48" t="s">
        <v>11</v>
      </c>
      <c r="H2723" s="48">
        <v>495017</v>
      </c>
      <c r="I2723" s="48">
        <v>1</v>
      </c>
      <c r="J2723" s="48" t="s">
        <v>1147</v>
      </c>
      <c r="K2723" s="48" t="s">
        <v>1487</v>
      </c>
      <c r="L2723" s="47"/>
      <c r="M2723" s="47">
        <v>1</v>
      </c>
      <c r="N2723" s="47" t="s">
        <v>1164</v>
      </c>
      <c r="O2723" s="133"/>
      <c r="P2723" s="47" t="s">
        <v>1163</v>
      </c>
      <c r="Q2723" s="47" t="s">
        <v>1346</v>
      </c>
      <c r="R2723" s="47" t="s">
        <v>1690</v>
      </c>
      <c r="S2723" s="47" t="s">
        <v>1169</v>
      </c>
      <c r="T2723" s="164">
        <v>74</v>
      </c>
      <c r="U2723" s="47" t="str">
        <f>IFERROR(INDEX('TAXA DE OCUP. RECUR.'!$F$1:$F$60, MATCH(T2723, 'TAXA DE OCUP. RECUR.'!$E$1:$E$60, 0)),"")</f>
        <v>MONTAGEM (PREPARADOR DE PEÇA)-74</v>
      </c>
      <c r="V2723" s="165">
        <v>2.4545454545454546</v>
      </c>
      <c r="W2723" s="165"/>
      <c r="X2723" s="229">
        <v>46096</v>
      </c>
      <c r="Y2723" s="229">
        <f t="shared" si="302"/>
        <v>46096</v>
      </c>
      <c r="Z2723" s="47">
        <f t="shared" si="300"/>
        <v>11</v>
      </c>
      <c r="AA2723" s="47">
        <f t="shared" si="301"/>
        <v>11</v>
      </c>
      <c r="AB2723" s="47" t="str">
        <f t="shared" si="303"/>
        <v>mar</v>
      </c>
      <c r="AC2723" s="47" t="str">
        <f t="shared" si="304"/>
        <v>2026</v>
      </c>
      <c r="AD2723" s="165">
        <f t="shared" si="299"/>
        <v>1</v>
      </c>
    </row>
    <row r="2724" spans="1:30" x14ac:dyDescent="0.25">
      <c r="A2724" s="47" t="s">
        <v>970</v>
      </c>
      <c r="B2724" s="47" t="s">
        <v>20</v>
      </c>
      <c r="C2724" s="47">
        <v>984</v>
      </c>
      <c r="D2724" s="47">
        <v>1</v>
      </c>
      <c r="E2724" s="47" t="s">
        <v>1125</v>
      </c>
      <c r="F2724" s="48" t="s">
        <v>796</v>
      </c>
      <c r="G2724" s="48" t="s">
        <v>11</v>
      </c>
      <c r="H2724" s="48">
        <v>495017</v>
      </c>
      <c r="I2724" s="48">
        <v>1</v>
      </c>
      <c r="J2724" s="48" t="s">
        <v>1147</v>
      </c>
      <c r="K2724" s="48" t="s">
        <v>1487</v>
      </c>
      <c r="L2724" s="47"/>
      <c r="M2724" s="47">
        <v>1</v>
      </c>
      <c r="N2724" s="47" t="s">
        <v>1164</v>
      </c>
      <c r="O2724" s="133"/>
      <c r="P2724" s="47" t="s">
        <v>1163</v>
      </c>
      <c r="Q2724" s="47" t="s">
        <v>1346</v>
      </c>
      <c r="R2724" s="47" t="s">
        <v>1690</v>
      </c>
      <c r="S2724" s="47" t="s">
        <v>1170</v>
      </c>
      <c r="T2724" s="164">
        <v>210</v>
      </c>
      <c r="U2724" s="47" t="str">
        <f>IFERROR(INDEX('TAXA DE OCUP. RECUR.'!$F$1:$F$60, MATCH(T2724, 'TAXA DE OCUP. RECUR.'!$E$1:$E$60, 0)),"")</f>
        <v>MANDRILH. SCHIESS A.G. FB 28 / 16 - [210]</v>
      </c>
      <c r="V2724" s="165">
        <v>1.3200000000000007</v>
      </c>
      <c r="W2724" s="165"/>
      <c r="X2724" s="229">
        <v>46096</v>
      </c>
      <c r="Y2724" s="229">
        <f t="shared" si="302"/>
        <v>46096</v>
      </c>
      <c r="Z2724" s="47">
        <f t="shared" si="300"/>
        <v>11</v>
      </c>
      <c r="AA2724" s="47">
        <f t="shared" si="301"/>
        <v>11</v>
      </c>
      <c r="AB2724" s="47" t="str">
        <f t="shared" si="303"/>
        <v>mar</v>
      </c>
      <c r="AC2724" s="47" t="str">
        <f t="shared" si="304"/>
        <v>2026</v>
      </c>
      <c r="AD2724" s="165">
        <f t="shared" si="299"/>
        <v>1</v>
      </c>
    </row>
    <row r="2725" spans="1:30" x14ac:dyDescent="0.25">
      <c r="A2725" s="47" t="s">
        <v>970</v>
      </c>
      <c r="B2725" s="47" t="s">
        <v>20</v>
      </c>
      <c r="C2725" s="47">
        <v>984</v>
      </c>
      <c r="D2725" s="47">
        <v>1</v>
      </c>
      <c r="E2725" s="47" t="s">
        <v>1125</v>
      </c>
      <c r="F2725" s="48" t="s">
        <v>796</v>
      </c>
      <c r="G2725" s="48" t="s">
        <v>11</v>
      </c>
      <c r="H2725" s="48">
        <v>495017</v>
      </c>
      <c r="I2725" s="48">
        <v>1</v>
      </c>
      <c r="J2725" s="48" t="s">
        <v>1147</v>
      </c>
      <c r="K2725" s="48" t="s">
        <v>1487</v>
      </c>
      <c r="L2725" s="47"/>
      <c r="M2725" s="47">
        <v>1</v>
      </c>
      <c r="N2725" s="47" t="s">
        <v>1164</v>
      </c>
      <c r="O2725" s="133"/>
      <c r="P2725" s="47" t="s">
        <v>1163</v>
      </c>
      <c r="Q2725" s="47" t="s">
        <v>1346</v>
      </c>
      <c r="R2725" s="47" t="s">
        <v>1690</v>
      </c>
      <c r="S2725" s="47" t="s">
        <v>1167</v>
      </c>
      <c r="T2725" s="164">
        <v>374</v>
      </c>
      <c r="U2725" s="47" t="str">
        <f>IFERROR(INDEX('TAXA DE OCUP. RECUR.'!$F$1:$F$60, MATCH(T2725, 'TAXA DE OCUP. RECUR.'!$E$1:$E$60, 0)),"")</f>
        <v>PLAINA WALDRICH - [374]</v>
      </c>
      <c r="V2725" s="165">
        <v>8.2170000000000005</v>
      </c>
      <c r="W2725" s="165"/>
      <c r="X2725" s="229">
        <v>46097</v>
      </c>
      <c r="Y2725" s="229">
        <f t="shared" si="302"/>
        <v>46097</v>
      </c>
      <c r="Z2725" s="47">
        <f t="shared" si="300"/>
        <v>12</v>
      </c>
      <c r="AA2725" s="47">
        <f t="shared" si="301"/>
        <v>12</v>
      </c>
      <c r="AB2725" s="47" t="str">
        <f t="shared" si="303"/>
        <v>mar</v>
      </c>
      <c r="AC2725" s="47" t="str">
        <f t="shared" si="304"/>
        <v>2026</v>
      </c>
      <c r="AD2725" s="165">
        <f t="shared" si="299"/>
        <v>1</v>
      </c>
    </row>
    <row r="2726" spans="1:30" x14ac:dyDescent="0.25">
      <c r="A2726" s="47" t="s">
        <v>970</v>
      </c>
      <c r="B2726" s="47" t="s">
        <v>20</v>
      </c>
      <c r="C2726" s="47">
        <v>984</v>
      </c>
      <c r="D2726" s="47">
        <v>1</v>
      </c>
      <c r="E2726" s="47" t="s">
        <v>1125</v>
      </c>
      <c r="F2726" s="48" t="s">
        <v>796</v>
      </c>
      <c r="G2726" s="48" t="s">
        <v>11</v>
      </c>
      <c r="H2726" s="48">
        <v>495017</v>
      </c>
      <c r="I2726" s="48">
        <v>1</v>
      </c>
      <c r="J2726" s="48" t="s">
        <v>1147</v>
      </c>
      <c r="K2726" s="48" t="s">
        <v>1487</v>
      </c>
      <c r="L2726" s="47"/>
      <c r="M2726" s="47">
        <v>1</v>
      </c>
      <c r="N2726" s="47" t="s">
        <v>1164</v>
      </c>
      <c r="O2726" s="133"/>
      <c r="P2726" s="47" t="s">
        <v>1163</v>
      </c>
      <c r="Q2726" s="47" t="s">
        <v>1346</v>
      </c>
      <c r="R2726" s="47" t="s">
        <v>158</v>
      </c>
      <c r="S2726" s="47" t="s">
        <v>158</v>
      </c>
      <c r="T2726" s="164">
        <v>2</v>
      </c>
      <c r="U2726" s="47" t="str">
        <f>IFERROR(INDEX('TAXA DE OCUP. RECUR.'!$F$1:$F$60, MATCH(T2726, 'TAXA DE OCUP. RECUR.'!$E$1:$E$60, 0)),"")</f>
        <v>EXPEDIÇÃO</v>
      </c>
      <c r="V2726" s="165">
        <v>1</v>
      </c>
      <c r="W2726" s="165"/>
      <c r="X2726" s="229">
        <v>46101</v>
      </c>
      <c r="Y2726" s="229">
        <f t="shared" si="302"/>
        <v>46101</v>
      </c>
      <c r="Z2726" s="47">
        <f t="shared" si="300"/>
        <v>12</v>
      </c>
      <c r="AA2726" s="47">
        <f t="shared" si="301"/>
        <v>12</v>
      </c>
      <c r="AB2726" s="47" t="str">
        <f t="shared" si="303"/>
        <v>mar</v>
      </c>
      <c r="AC2726" s="47" t="str">
        <f t="shared" si="304"/>
        <v>2026</v>
      </c>
      <c r="AD2726" s="165">
        <f t="shared" si="299"/>
        <v>1</v>
      </c>
    </row>
    <row r="2727" spans="1:30" x14ac:dyDescent="0.25">
      <c r="A2727" s="47" t="s">
        <v>1031</v>
      </c>
      <c r="B2727" s="47" t="s">
        <v>9</v>
      </c>
      <c r="C2727" s="47">
        <v>2093</v>
      </c>
      <c r="D2727" s="47">
        <v>1</v>
      </c>
      <c r="E2727" s="47" t="s">
        <v>1134</v>
      </c>
      <c r="F2727" s="48" t="s">
        <v>780</v>
      </c>
      <c r="G2727" s="48" t="s">
        <v>11</v>
      </c>
      <c r="H2727" s="48">
        <v>1085002</v>
      </c>
      <c r="I2727" s="48">
        <v>1</v>
      </c>
      <c r="J2727" s="48" t="s">
        <v>1147</v>
      </c>
      <c r="K2727" s="48" t="s">
        <v>1487</v>
      </c>
      <c r="L2727" s="47"/>
      <c r="M2727" s="47">
        <v>1</v>
      </c>
      <c r="N2727" s="47" t="s">
        <v>1164</v>
      </c>
      <c r="O2727" s="133"/>
      <c r="P2727" s="47" t="s">
        <v>1138</v>
      </c>
      <c r="Q2727" s="47" t="s">
        <v>1346</v>
      </c>
      <c r="R2727" s="47" t="s">
        <v>1687</v>
      </c>
      <c r="S2727" s="48" t="s">
        <v>1156</v>
      </c>
      <c r="T2727" s="164">
        <v>1</v>
      </c>
      <c r="U2727" s="47" t="str">
        <f>IFERROR(INDEX('TAXA DE OCUP. RECUR.'!$F$1:$F$60, MATCH(T2727, 'TAXA DE OCUP. RECUR.'!$E$1:$E$60, 0)),"")</f>
        <v>FUNDIÇÃO MORENO</v>
      </c>
      <c r="V2727" s="165">
        <v>1</v>
      </c>
      <c r="W2727" s="165"/>
      <c r="X2727" s="229">
        <v>46094</v>
      </c>
      <c r="Y2727" s="229">
        <f t="shared" si="302"/>
        <v>46094</v>
      </c>
      <c r="Z2727" s="47">
        <f t="shared" si="300"/>
        <v>11</v>
      </c>
      <c r="AA2727" s="47">
        <f t="shared" si="301"/>
        <v>11</v>
      </c>
      <c r="AB2727" s="47" t="str">
        <f t="shared" si="303"/>
        <v>mar</v>
      </c>
      <c r="AC2727" s="47" t="str">
        <f t="shared" si="304"/>
        <v>2026</v>
      </c>
      <c r="AD2727" s="165">
        <f t="shared" si="299"/>
        <v>1</v>
      </c>
    </row>
    <row r="2728" spans="1:30" x14ac:dyDescent="0.25">
      <c r="A2728" s="47" t="s">
        <v>1031</v>
      </c>
      <c r="B2728" s="47" t="s">
        <v>9</v>
      </c>
      <c r="C2728" s="47">
        <v>2093</v>
      </c>
      <c r="D2728" s="47">
        <v>1</v>
      </c>
      <c r="E2728" s="47" t="s">
        <v>1134</v>
      </c>
      <c r="F2728" s="48" t="s">
        <v>780</v>
      </c>
      <c r="G2728" s="48" t="s">
        <v>11</v>
      </c>
      <c r="H2728" s="48">
        <v>1085002</v>
      </c>
      <c r="I2728" s="48">
        <v>1</v>
      </c>
      <c r="J2728" s="48" t="s">
        <v>1147</v>
      </c>
      <c r="K2728" s="48" t="s">
        <v>1487</v>
      </c>
      <c r="L2728" s="47"/>
      <c r="M2728" s="47">
        <v>1</v>
      </c>
      <c r="N2728" s="47" t="s">
        <v>1164</v>
      </c>
      <c r="O2728" s="133"/>
      <c r="P2728" s="47" t="s">
        <v>1138</v>
      </c>
      <c r="Q2728" s="47" t="s">
        <v>1346</v>
      </c>
      <c r="R2728" s="47" t="s">
        <v>1690</v>
      </c>
      <c r="S2728" s="47" t="s">
        <v>1165</v>
      </c>
      <c r="T2728" s="164">
        <v>395</v>
      </c>
      <c r="U2728" s="47" t="str">
        <f>IFERROR(INDEX('TAXA DE OCUP. RECUR.'!$F$1:$F$60, MATCH(T2728, 'TAXA DE OCUP. RECUR.'!$E$1:$E$60, 0)),"")</f>
        <v>TORNO VERT. SCHIESS KZ-200   2000 - [395]</v>
      </c>
      <c r="V2728" s="165">
        <v>3.9644000000000004</v>
      </c>
      <c r="W2728" s="165"/>
      <c r="X2728" s="229">
        <v>46095</v>
      </c>
      <c r="Y2728" s="229">
        <f t="shared" si="302"/>
        <v>46095</v>
      </c>
      <c r="Z2728" s="47">
        <f t="shared" si="300"/>
        <v>11</v>
      </c>
      <c r="AA2728" s="47">
        <f t="shared" si="301"/>
        <v>11</v>
      </c>
      <c r="AB2728" s="47" t="str">
        <f t="shared" si="303"/>
        <v>mar</v>
      </c>
      <c r="AC2728" s="47" t="str">
        <f t="shared" si="304"/>
        <v>2026</v>
      </c>
      <c r="AD2728" s="165">
        <f t="shared" si="299"/>
        <v>1</v>
      </c>
    </row>
    <row r="2729" spans="1:30" x14ac:dyDescent="0.25">
      <c r="A2729" s="47" t="s">
        <v>1031</v>
      </c>
      <c r="B2729" s="47" t="s">
        <v>9</v>
      </c>
      <c r="C2729" s="47">
        <v>2093</v>
      </c>
      <c r="D2729" s="47">
        <v>1</v>
      </c>
      <c r="E2729" s="47" t="s">
        <v>1134</v>
      </c>
      <c r="F2729" s="48" t="s">
        <v>780</v>
      </c>
      <c r="G2729" s="48" t="s">
        <v>11</v>
      </c>
      <c r="H2729" s="48">
        <v>1085002</v>
      </c>
      <c r="I2729" s="48">
        <v>1</v>
      </c>
      <c r="J2729" s="48" t="s">
        <v>1147</v>
      </c>
      <c r="K2729" s="48" t="s">
        <v>1487</v>
      </c>
      <c r="L2729" s="47"/>
      <c r="M2729" s="47">
        <v>1</v>
      </c>
      <c r="N2729" s="47" t="s">
        <v>1164</v>
      </c>
      <c r="O2729" s="133"/>
      <c r="P2729" s="47" t="s">
        <v>1138</v>
      </c>
      <c r="Q2729" s="47" t="s">
        <v>1346</v>
      </c>
      <c r="R2729" s="47" t="s">
        <v>1690</v>
      </c>
      <c r="S2729" s="47" t="s">
        <v>1166</v>
      </c>
      <c r="T2729" s="164">
        <v>395</v>
      </c>
      <c r="U2729" s="47" t="str">
        <f>IFERROR(INDEX('TAXA DE OCUP. RECUR.'!$F$1:$F$60, MATCH(T2729, 'TAXA DE OCUP. RECUR.'!$E$1:$E$60, 0)),"")</f>
        <v>TORNO VERT. SCHIESS KZ-200   2000 - [395]</v>
      </c>
      <c r="V2729" s="165">
        <v>3.9644000000000004</v>
      </c>
      <c r="W2729" s="165"/>
      <c r="X2729" s="229">
        <v>46096</v>
      </c>
      <c r="Y2729" s="229">
        <f t="shared" si="302"/>
        <v>46096</v>
      </c>
      <c r="Z2729" s="47">
        <f t="shared" si="300"/>
        <v>11</v>
      </c>
      <c r="AA2729" s="47">
        <f t="shared" si="301"/>
        <v>11</v>
      </c>
      <c r="AB2729" s="47" t="str">
        <f t="shared" si="303"/>
        <v>mar</v>
      </c>
      <c r="AC2729" s="47" t="str">
        <f t="shared" si="304"/>
        <v>2026</v>
      </c>
      <c r="AD2729" s="165">
        <f t="shared" si="299"/>
        <v>1</v>
      </c>
    </row>
    <row r="2730" spans="1:30" x14ac:dyDescent="0.25">
      <c r="A2730" s="47" t="s">
        <v>1031</v>
      </c>
      <c r="B2730" s="47" t="s">
        <v>9</v>
      </c>
      <c r="C2730" s="47">
        <v>2093</v>
      </c>
      <c r="D2730" s="47">
        <v>1</v>
      </c>
      <c r="E2730" s="47" t="s">
        <v>1134</v>
      </c>
      <c r="F2730" s="48" t="s">
        <v>780</v>
      </c>
      <c r="G2730" s="48" t="s">
        <v>11</v>
      </c>
      <c r="H2730" s="48">
        <v>1085002</v>
      </c>
      <c r="I2730" s="48">
        <v>1</v>
      </c>
      <c r="J2730" s="48" t="s">
        <v>1147</v>
      </c>
      <c r="K2730" s="48" t="s">
        <v>1487</v>
      </c>
      <c r="L2730" s="47"/>
      <c r="M2730" s="47">
        <v>1</v>
      </c>
      <c r="N2730" s="47" t="s">
        <v>1164</v>
      </c>
      <c r="O2730" s="133"/>
      <c r="P2730" s="47" t="s">
        <v>1138</v>
      </c>
      <c r="Q2730" s="47" t="s">
        <v>1346</v>
      </c>
      <c r="R2730" s="47" t="s">
        <v>1690</v>
      </c>
      <c r="S2730" s="47" t="s">
        <v>1167</v>
      </c>
      <c r="T2730" s="164">
        <v>433</v>
      </c>
      <c r="U2730" s="47" t="str">
        <f>IFERROR(INDEX('TAXA DE OCUP. RECUR.'!$F$1:$F$60, MATCH(T2730, 'TAXA DE OCUP. RECUR.'!$E$1:$E$60, 0)),"")</f>
        <v>MANDRILH. SCHARMANM FB-125 - [433]</v>
      </c>
      <c r="V2730" s="165">
        <v>14.581875000000002</v>
      </c>
      <c r="W2730" s="165"/>
      <c r="X2730" s="229">
        <v>46097</v>
      </c>
      <c r="Y2730" s="229">
        <f t="shared" si="302"/>
        <v>46097</v>
      </c>
      <c r="Z2730" s="47">
        <f t="shared" si="300"/>
        <v>12</v>
      </c>
      <c r="AA2730" s="47">
        <f t="shared" si="301"/>
        <v>12</v>
      </c>
      <c r="AB2730" s="47" t="str">
        <f t="shared" si="303"/>
        <v>mar</v>
      </c>
      <c r="AC2730" s="47" t="str">
        <f t="shared" si="304"/>
        <v>2026</v>
      </c>
      <c r="AD2730" s="165">
        <f t="shared" si="299"/>
        <v>1</v>
      </c>
    </row>
    <row r="2731" spans="1:30" x14ac:dyDescent="0.25">
      <c r="A2731" s="47" t="s">
        <v>1031</v>
      </c>
      <c r="B2731" s="47" t="s">
        <v>9</v>
      </c>
      <c r="C2731" s="47">
        <v>2093</v>
      </c>
      <c r="D2731" s="47">
        <v>1</v>
      </c>
      <c r="E2731" s="47" t="s">
        <v>1134</v>
      </c>
      <c r="F2731" s="48" t="s">
        <v>780</v>
      </c>
      <c r="G2731" s="48" t="s">
        <v>11</v>
      </c>
      <c r="H2731" s="48">
        <v>1085002</v>
      </c>
      <c r="I2731" s="48">
        <v>1</v>
      </c>
      <c r="J2731" s="48" t="s">
        <v>1147</v>
      </c>
      <c r="K2731" s="48" t="s">
        <v>1487</v>
      </c>
      <c r="L2731" s="47"/>
      <c r="M2731" s="47">
        <v>1</v>
      </c>
      <c r="N2731" s="47" t="s">
        <v>1164</v>
      </c>
      <c r="O2731" s="133"/>
      <c r="P2731" s="47" t="s">
        <v>1138</v>
      </c>
      <c r="Q2731" s="47" t="s">
        <v>1346</v>
      </c>
      <c r="R2731" s="47" t="s">
        <v>1690</v>
      </c>
      <c r="S2731" s="47" t="s">
        <v>1168</v>
      </c>
      <c r="T2731" s="164">
        <v>151</v>
      </c>
      <c r="U2731" s="47" t="str">
        <f>IFERROR(INDEX('TAXA DE OCUP. RECUR.'!$F$1:$F$60, MATCH(T2731, 'TAXA DE OCUP. RECUR.'!$E$1:$E$60, 0)),"")</f>
        <v>MANDRILH. FISHER MILL - [151]</v>
      </c>
      <c r="V2731" s="165">
        <v>9.245454545454546</v>
      </c>
      <c r="W2731" s="165"/>
      <c r="X2731" s="229">
        <v>46098</v>
      </c>
      <c r="Y2731" s="229">
        <f t="shared" si="302"/>
        <v>46098</v>
      </c>
      <c r="Z2731" s="47">
        <f t="shared" si="300"/>
        <v>12</v>
      </c>
      <c r="AA2731" s="47">
        <f t="shared" si="301"/>
        <v>12</v>
      </c>
      <c r="AB2731" s="47" t="str">
        <f t="shared" si="303"/>
        <v>mar</v>
      </c>
      <c r="AC2731" s="47" t="str">
        <f t="shared" si="304"/>
        <v>2026</v>
      </c>
      <c r="AD2731" s="165">
        <f t="shared" si="299"/>
        <v>1</v>
      </c>
    </row>
    <row r="2732" spans="1:30" x14ac:dyDescent="0.25">
      <c r="A2732" s="47" t="s">
        <v>1031</v>
      </c>
      <c r="B2732" s="47" t="s">
        <v>9</v>
      </c>
      <c r="C2732" s="47">
        <v>2093</v>
      </c>
      <c r="D2732" s="47">
        <v>1</v>
      </c>
      <c r="E2732" s="47" t="s">
        <v>1134</v>
      </c>
      <c r="F2732" s="48" t="s">
        <v>780</v>
      </c>
      <c r="G2732" s="48" t="s">
        <v>11</v>
      </c>
      <c r="H2732" s="48">
        <v>1085002</v>
      </c>
      <c r="I2732" s="48">
        <v>1</v>
      </c>
      <c r="J2732" s="48" t="s">
        <v>1147</v>
      </c>
      <c r="K2732" s="48" t="s">
        <v>1487</v>
      </c>
      <c r="L2732" s="47"/>
      <c r="M2732" s="47">
        <v>1</v>
      </c>
      <c r="N2732" s="47" t="s">
        <v>1164</v>
      </c>
      <c r="O2732" s="133"/>
      <c r="P2732" s="47" t="s">
        <v>1138</v>
      </c>
      <c r="Q2732" s="47" t="s">
        <v>1346</v>
      </c>
      <c r="R2732" s="47" t="s">
        <v>1690</v>
      </c>
      <c r="S2732" s="47" t="s">
        <v>1169</v>
      </c>
      <c r="T2732" s="164">
        <v>74</v>
      </c>
      <c r="U2732" s="47" t="str">
        <f>IFERROR(INDEX('TAXA DE OCUP. RECUR.'!$F$1:$F$60, MATCH(T2732, 'TAXA DE OCUP. RECUR.'!$E$1:$E$60, 0)),"")</f>
        <v>MONTAGEM (PREPARADOR DE PEÇA)-74</v>
      </c>
      <c r="V2732" s="165">
        <v>2.6181818181818182</v>
      </c>
      <c r="W2732" s="165"/>
      <c r="X2732" s="229">
        <v>46099</v>
      </c>
      <c r="Y2732" s="229">
        <f t="shared" si="302"/>
        <v>46099</v>
      </c>
      <c r="Z2732" s="47">
        <f t="shared" si="300"/>
        <v>12</v>
      </c>
      <c r="AA2732" s="47">
        <f t="shared" si="301"/>
        <v>12</v>
      </c>
      <c r="AB2732" s="47" t="str">
        <f t="shared" si="303"/>
        <v>mar</v>
      </c>
      <c r="AC2732" s="47" t="str">
        <f t="shared" si="304"/>
        <v>2026</v>
      </c>
      <c r="AD2732" s="165">
        <f t="shared" si="299"/>
        <v>1</v>
      </c>
    </row>
    <row r="2733" spans="1:30" x14ac:dyDescent="0.25">
      <c r="A2733" s="47" t="s">
        <v>1031</v>
      </c>
      <c r="B2733" s="47" t="s">
        <v>9</v>
      </c>
      <c r="C2733" s="47">
        <v>2093</v>
      </c>
      <c r="D2733" s="47">
        <v>1</v>
      </c>
      <c r="E2733" s="47" t="s">
        <v>1134</v>
      </c>
      <c r="F2733" s="48" t="s">
        <v>780</v>
      </c>
      <c r="G2733" s="48" t="s">
        <v>11</v>
      </c>
      <c r="H2733" s="48">
        <v>1085002</v>
      </c>
      <c r="I2733" s="48">
        <v>1</v>
      </c>
      <c r="J2733" s="48" t="s">
        <v>1147</v>
      </c>
      <c r="K2733" s="48" t="s">
        <v>1487</v>
      </c>
      <c r="L2733" s="47"/>
      <c r="M2733" s="47">
        <v>1</v>
      </c>
      <c r="N2733" s="47" t="s">
        <v>1164</v>
      </c>
      <c r="O2733" s="133"/>
      <c r="P2733" s="47" t="s">
        <v>1138</v>
      </c>
      <c r="Q2733" s="47" t="s">
        <v>1346</v>
      </c>
      <c r="R2733" s="47" t="s">
        <v>1690</v>
      </c>
      <c r="S2733" s="47" t="s">
        <v>1170</v>
      </c>
      <c r="T2733" s="164">
        <v>112</v>
      </c>
      <c r="U2733" s="47" t="str">
        <f>IFERROR(INDEX('TAXA DE OCUP. RECUR.'!$F$1:$F$60, MATCH(T2733, 'TAXA DE OCUP. RECUR.'!$E$1:$E$60, 0)),"")</f>
        <v>FURADEIRA RADIAL  HCP - [112]</v>
      </c>
      <c r="V2733" s="165">
        <v>1.7700000000000005</v>
      </c>
      <c r="W2733" s="165"/>
      <c r="X2733" s="229">
        <v>46100</v>
      </c>
      <c r="Y2733" s="229">
        <f t="shared" si="302"/>
        <v>46100</v>
      </c>
      <c r="Z2733" s="47">
        <f t="shared" si="300"/>
        <v>12</v>
      </c>
      <c r="AA2733" s="47">
        <f t="shared" si="301"/>
        <v>12</v>
      </c>
      <c r="AB2733" s="47" t="str">
        <f t="shared" si="303"/>
        <v>mar</v>
      </c>
      <c r="AC2733" s="47" t="str">
        <f t="shared" si="304"/>
        <v>2026</v>
      </c>
      <c r="AD2733" s="165">
        <f t="shared" si="299"/>
        <v>1</v>
      </c>
    </row>
    <row r="2734" spans="1:30" x14ac:dyDescent="0.25">
      <c r="A2734" s="47" t="s">
        <v>1031</v>
      </c>
      <c r="B2734" s="47" t="s">
        <v>9</v>
      </c>
      <c r="C2734" s="47">
        <v>2093</v>
      </c>
      <c r="D2734" s="47">
        <v>1</v>
      </c>
      <c r="E2734" s="47" t="s">
        <v>1134</v>
      </c>
      <c r="F2734" s="48" t="s">
        <v>780</v>
      </c>
      <c r="G2734" s="48" t="s">
        <v>11</v>
      </c>
      <c r="H2734" s="48">
        <v>1085002</v>
      </c>
      <c r="I2734" s="48">
        <v>1</v>
      </c>
      <c r="J2734" s="48" t="s">
        <v>1147</v>
      </c>
      <c r="K2734" s="48" t="s">
        <v>1487</v>
      </c>
      <c r="L2734" s="47"/>
      <c r="M2734" s="47">
        <v>1</v>
      </c>
      <c r="N2734" s="47" t="s">
        <v>1164</v>
      </c>
      <c r="O2734" s="133"/>
      <c r="P2734" s="47" t="s">
        <v>1138</v>
      </c>
      <c r="Q2734" s="47" t="s">
        <v>1346</v>
      </c>
      <c r="R2734" s="47" t="s">
        <v>1690</v>
      </c>
      <c r="S2734" s="47" t="s">
        <v>1167</v>
      </c>
      <c r="T2734" s="164">
        <v>433</v>
      </c>
      <c r="U2734" s="47" t="str">
        <f>IFERROR(INDEX('TAXA DE OCUP. RECUR.'!$F$1:$F$60, MATCH(T2734, 'TAXA DE OCUP. RECUR.'!$E$1:$E$60, 0)),"")</f>
        <v>MANDRILH. SCHARMANM FB-125 - [433]</v>
      </c>
      <c r="V2734" s="165">
        <v>14.581875000000002</v>
      </c>
      <c r="W2734" s="165"/>
      <c r="X2734" s="229">
        <v>46101</v>
      </c>
      <c r="Y2734" s="229">
        <f t="shared" si="302"/>
        <v>46101</v>
      </c>
      <c r="Z2734" s="47">
        <f t="shared" si="300"/>
        <v>12</v>
      </c>
      <c r="AA2734" s="47">
        <f t="shared" si="301"/>
        <v>12</v>
      </c>
      <c r="AB2734" s="47" t="str">
        <f t="shared" si="303"/>
        <v>mar</v>
      </c>
      <c r="AC2734" s="47" t="str">
        <f t="shared" si="304"/>
        <v>2026</v>
      </c>
      <c r="AD2734" s="165">
        <f t="shared" si="299"/>
        <v>1</v>
      </c>
    </row>
    <row r="2735" spans="1:30" x14ac:dyDescent="0.25">
      <c r="A2735" s="47" t="s">
        <v>1031</v>
      </c>
      <c r="B2735" s="47" t="s">
        <v>9</v>
      </c>
      <c r="C2735" s="47">
        <v>2093</v>
      </c>
      <c r="D2735" s="47">
        <v>1</v>
      </c>
      <c r="E2735" s="47" t="s">
        <v>1134</v>
      </c>
      <c r="F2735" s="48" t="s">
        <v>780</v>
      </c>
      <c r="G2735" s="48" t="s">
        <v>11</v>
      </c>
      <c r="H2735" s="48">
        <v>1085002</v>
      </c>
      <c r="I2735" s="48">
        <v>1</v>
      </c>
      <c r="J2735" s="48" t="s">
        <v>1147</v>
      </c>
      <c r="K2735" s="48" t="s">
        <v>1487</v>
      </c>
      <c r="L2735" s="47"/>
      <c r="M2735" s="47">
        <v>1</v>
      </c>
      <c r="N2735" s="47" t="s">
        <v>1164</v>
      </c>
      <c r="O2735" s="133"/>
      <c r="P2735" s="47" t="s">
        <v>1138</v>
      </c>
      <c r="Q2735" s="47" t="s">
        <v>1346</v>
      </c>
      <c r="R2735" s="47" t="s">
        <v>158</v>
      </c>
      <c r="S2735" s="47" t="s">
        <v>158</v>
      </c>
      <c r="T2735" s="164">
        <v>2</v>
      </c>
      <c r="U2735" s="47" t="str">
        <f>IFERROR(INDEX('TAXA DE OCUP. RECUR.'!$F$1:$F$60, MATCH(T2735, 'TAXA DE OCUP. RECUR.'!$E$1:$E$60, 0)),"")</f>
        <v>EXPEDIÇÃO</v>
      </c>
      <c r="V2735" s="165">
        <v>1</v>
      </c>
      <c r="W2735" s="165"/>
      <c r="X2735" s="229">
        <v>46143</v>
      </c>
      <c r="Y2735" s="229">
        <f t="shared" si="302"/>
        <v>46143</v>
      </c>
      <c r="Z2735" s="47">
        <f t="shared" si="300"/>
        <v>18</v>
      </c>
      <c r="AA2735" s="47">
        <f t="shared" si="301"/>
        <v>18</v>
      </c>
      <c r="AB2735" s="47" t="str">
        <f t="shared" si="303"/>
        <v>mai</v>
      </c>
      <c r="AC2735" s="47" t="str">
        <f t="shared" si="304"/>
        <v>2026</v>
      </c>
      <c r="AD2735" s="165">
        <f t="shared" si="299"/>
        <v>1</v>
      </c>
    </row>
    <row r="2736" spans="1:30" x14ac:dyDescent="0.25">
      <c r="A2736" s="47" t="s">
        <v>1032</v>
      </c>
      <c r="B2736" s="47" t="s">
        <v>9</v>
      </c>
      <c r="C2736" s="47">
        <v>2093</v>
      </c>
      <c r="D2736" s="47">
        <v>2</v>
      </c>
      <c r="E2736" s="47" t="s">
        <v>1134</v>
      </c>
      <c r="F2736" s="48" t="s">
        <v>780</v>
      </c>
      <c r="G2736" s="48" t="s">
        <v>11</v>
      </c>
      <c r="H2736" s="48">
        <v>1085002</v>
      </c>
      <c r="I2736" s="48">
        <v>1</v>
      </c>
      <c r="J2736" s="48" t="s">
        <v>1147</v>
      </c>
      <c r="K2736" s="48" t="s">
        <v>1487</v>
      </c>
      <c r="L2736" s="47"/>
      <c r="M2736" s="47">
        <v>1</v>
      </c>
      <c r="N2736" s="47" t="s">
        <v>1164</v>
      </c>
      <c r="O2736" s="133"/>
      <c r="P2736" s="47" t="s">
        <v>1138</v>
      </c>
      <c r="Q2736" s="47" t="s">
        <v>1346</v>
      </c>
      <c r="R2736" s="47" t="s">
        <v>1687</v>
      </c>
      <c r="S2736" s="48" t="s">
        <v>1156</v>
      </c>
      <c r="T2736" s="164">
        <v>1</v>
      </c>
      <c r="U2736" s="47" t="str">
        <f>IFERROR(INDEX('TAXA DE OCUP. RECUR.'!$F$1:$F$60, MATCH(T2736, 'TAXA DE OCUP. RECUR.'!$E$1:$E$60, 0)),"")</f>
        <v>FUNDIÇÃO MORENO</v>
      </c>
      <c r="V2736" s="165">
        <v>1</v>
      </c>
      <c r="W2736" s="165"/>
      <c r="X2736" s="229">
        <v>46094</v>
      </c>
      <c r="Y2736" s="229">
        <f t="shared" si="302"/>
        <v>46094</v>
      </c>
      <c r="Z2736" s="47">
        <f t="shared" si="300"/>
        <v>11</v>
      </c>
      <c r="AA2736" s="47">
        <f t="shared" si="301"/>
        <v>11</v>
      </c>
      <c r="AB2736" s="47" t="str">
        <f t="shared" si="303"/>
        <v>mar</v>
      </c>
      <c r="AC2736" s="47" t="str">
        <f t="shared" si="304"/>
        <v>2026</v>
      </c>
      <c r="AD2736" s="165">
        <f t="shared" si="299"/>
        <v>1</v>
      </c>
    </row>
    <row r="2737" spans="1:30" x14ac:dyDescent="0.25">
      <c r="A2737" s="47" t="s">
        <v>1032</v>
      </c>
      <c r="B2737" s="47" t="s">
        <v>9</v>
      </c>
      <c r="C2737" s="47">
        <v>2093</v>
      </c>
      <c r="D2737" s="47">
        <v>2</v>
      </c>
      <c r="E2737" s="47" t="s">
        <v>1134</v>
      </c>
      <c r="F2737" s="48" t="s">
        <v>780</v>
      </c>
      <c r="G2737" s="48" t="s">
        <v>11</v>
      </c>
      <c r="H2737" s="48">
        <v>1085002</v>
      </c>
      <c r="I2737" s="48">
        <v>1</v>
      </c>
      <c r="J2737" s="48" t="s">
        <v>1147</v>
      </c>
      <c r="K2737" s="48" t="s">
        <v>1487</v>
      </c>
      <c r="L2737" s="47"/>
      <c r="M2737" s="47">
        <v>1</v>
      </c>
      <c r="N2737" s="47" t="s">
        <v>1164</v>
      </c>
      <c r="O2737" s="133"/>
      <c r="P2737" s="47" t="s">
        <v>1138</v>
      </c>
      <c r="Q2737" s="47" t="s">
        <v>1346</v>
      </c>
      <c r="R2737" s="47" t="s">
        <v>1690</v>
      </c>
      <c r="S2737" s="47" t="s">
        <v>1165</v>
      </c>
      <c r="T2737" s="164">
        <v>395</v>
      </c>
      <c r="U2737" s="47" t="str">
        <f>IFERROR(INDEX('TAXA DE OCUP. RECUR.'!$F$1:$F$60, MATCH(T2737, 'TAXA DE OCUP. RECUR.'!$E$1:$E$60, 0)),"")</f>
        <v>TORNO VERT. SCHIESS KZ-200   2000 - [395]</v>
      </c>
      <c r="V2737" s="165">
        <v>3.9644000000000004</v>
      </c>
      <c r="W2737" s="165"/>
      <c r="X2737" s="229">
        <v>46095</v>
      </c>
      <c r="Y2737" s="229">
        <f t="shared" si="302"/>
        <v>46095</v>
      </c>
      <c r="Z2737" s="47">
        <f t="shared" si="300"/>
        <v>11</v>
      </c>
      <c r="AA2737" s="47">
        <f t="shared" si="301"/>
        <v>11</v>
      </c>
      <c r="AB2737" s="47" t="str">
        <f t="shared" si="303"/>
        <v>mar</v>
      </c>
      <c r="AC2737" s="47" t="str">
        <f t="shared" si="304"/>
        <v>2026</v>
      </c>
      <c r="AD2737" s="165">
        <f t="shared" si="299"/>
        <v>1</v>
      </c>
    </row>
    <row r="2738" spans="1:30" x14ac:dyDescent="0.25">
      <c r="A2738" s="47" t="s">
        <v>1032</v>
      </c>
      <c r="B2738" s="47" t="s">
        <v>9</v>
      </c>
      <c r="C2738" s="47">
        <v>2093</v>
      </c>
      <c r="D2738" s="47">
        <v>2</v>
      </c>
      <c r="E2738" s="47" t="s">
        <v>1134</v>
      </c>
      <c r="F2738" s="48" t="s">
        <v>780</v>
      </c>
      <c r="G2738" s="48" t="s">
        <v>11</v>
      </c>
      <c r="H2738" s="48">
        <v>1085002</v>
      </c>
      <c r="I2738" s="48">
        <v>1</v>
      </c>
      <c r="J2738" s="48" t="s">
        <v>1147</v>
      </c>
      <c r="K2738" s="48" t="s">
        <v>1487</v>
      </c>
      <c r="L2738" s="47"/>
      <c r="M2738" s="47">
        <v>1</v>
      </c>
      <c r="N2738" s="47" t="s">
        <v>1164</v>
      </c>
      <c r="O2738" s="133"/>
      <c r="P2738" s="47" t="s">
        <v>1138</v>
      </c>
      <c r="Q2738" s="47" t="s">
        <v>1346</v>
      </c>
      <c r="R2738" s="47" t="s">
        <v>1690</v>
      </c>
      <c r="S2738" s="47" t="s">
        <v>1166</v>
      </c>
      <c r="T2738" s="164">
        <v>395</v>
      </c>
      <c r="U2738" s="47" t="str">
        <f>IFERROR(INDEX('TAXA DE OCUP. RECUR.'!$F$1:$F$60, MATCH(T2738, 'TAXA DE OCUP. RECUR.'!$E$1:$E$60, 0)),"")</f>
        <v>TORNO VERT. SCHIESS KZ-200   2000 - [395]</v>
      </c>
      <c r="V2738" s="165">
        <v>3.9644000000000004</v>
      </c>
      <c r="W2738" s="165"/>
      <c r="X2738" s="229">
        <v>46096</v>
      </c>
      <c r="Y2738" s="229">
        <f t="shared" si="302"/>
        <v>46096</v>
      </c>
      <c r="Z2738" s="47">
        <f t="shared" si="300"/>
        <v>11</v>
      </c>
      <c r="AA2738" s="47">
        <f t="shared" si="301"/>
        <v>11</v>
      </c>
      <c r="AB2738" s="47" t="str">
        <f t="shared" si="303"/>
        <v>mar</v>
      </c>
      <c r="AC2738" s="47" t="str">
        <f t="shared" si="304"/>
        <v>2026</v>
      </c>
      <c r="AD2738" s="165">
        <f t="shared" si="299"/>
        <v>1</v>
      </c>
    </row>
    <row r="2739" spans="1:30" x14ac:dyDescent="0.25">
      <c r="A2739" s="47" t="s">
        <v>1032</v>
      </c>
      <c r="B2739" s="47" t="s">
        <v>9</v>
      </c>
      <c r="C2739" s="47">
        <v>2093</v>
      </c>
      <c r="D2739" s="47">
        <v>2</v>
      </c>
      <c r="E2739" s="47" t="s">
        <v>1134</v>
      </c>
      <c r="F2739" s="48" t="s">
        <v>780</v>
      </c>
      <c r="G2739" s="48" t="s">
        <v>11</v>
      </c>
      <c r="H2739" s="48">
        <v>1085002</v>
      </c>
      <c r="I2739" s="48">
        <v>1</v>
      </c>
      <c r="J2739" s="48" t="s">
        <v>1147</v>
      </c>
      <c r="K2739" s="48" t="s">
        <v>1487</v>
      </c>
      <c r="L2739" s="47"/>
      <c r="M2739" s="47">
        <v>1</v>
      </c>
      <c r="N2739" s="47" t="s">
        <v>1164</v>
      </c>
      <c r="O2739" s="133"/>
      <c r="P2739" s="47" t="s">
        <v>1138</v>
      </c>
      <c r="Q2739" s="47" t="s">
        <v>1346</v>
      </c>
      <c r="R2739" s="47" t="s">
        <v>1690</v>
      </c>
      <c r="S2739" s="47" t="s">
        <v>1167</v>
      </c>
      <c r="T2739" s="164">
        <v>374</v>
      </c>
      <c r="U2739" s="47" t="str">
        <f>IFERROR(INDEX('TAXA DE OCUP. RECUR.'!$F$1:$F$60, MATCH(T2739, 'TAXA DE OCUP. RECUR.'!$E$1:$E$60, 0)),"")</f>
        <v>PLAINA WALDRICH - [374]</v>
      </c>
      <c r="V2739" s="165">
        <v>14.581875000000002</v>
      </c>
      <c r="W2739" s="165"/>
      <c r="X2739" s="229">
        <v>46097</v>
      </c>
      <c r="Y2739" s="229">
        <f t="shared" si="302"/>
        <v>46097</v>
      </c>
      <c r="Z2739" s="47">
        <f t="shared" si="300"/>
        <v>12</v>
      </c>
      <c r="AA2739" s="47">
        <f t="shared" si="301"/>
        <v>12</v>
      </c>
      <c r="AB2739" s="47" t="str">
        <f t="shared" si="303"/>
        <v>mar</v>
      </c>
      <c r="AC2739" s="47" t="str">
        <f t="shared" si="304"/>
        <v>2026</v>
      </c>
      <c r="AD2739" s="165">
        <f t="shared" si="299"/>
        <v>1</v>
      </c>
    </row>
    <row r="2740" spans="1:30" x14ac:dyDescent="0.25">
      <c r="A2740" s="47" t="s">
        <v>1032</v>
      </c>
      <c r="B2740" s="47" t="s">
        <v>9</v>
      </c>
      <c r="C2740" s="47">
        <v>2093</v>
      </c>
      <c r="D2740" s="47">
        <v>2</v>
      </c>
      <c r="E2740" s="47" t="s">
        <v>1134</v>
      </c>
      <c r="F2740" s="48" t="s">
        <v>780</v>
      </c>
      <c r="G2740" s="48" t="s">
        <v>11</v>
      </c>
      <c r="H2740" s="48">
        <v>1085002</v>
      </c>
      <c r="I2740" s="48">
        <v>1</v>
      </c>
      <c r="J2740" s="48" t="s">
        <v>1147</v>
      </c>
      <c r="K2740" s="48" t="s">
        <v>1487</v>
      </c>
      <c r="L2740" s="47"/>
      <c r="M2740" s="47">
        <v>1</v>
      </c>
      <c r="N2740" s="47" t="s">
        <v>1164</v>
      </c>
      <c r="O2740" s="133"/>
      <c r="P2740" s="47" t="s">
        <v>1138</v>
      </c>
      <c r="Q2740" s="47" t="s">
        <v>1346</v>
      </c>
      <c r="R2740" s="47" t="s">
        <v>1690</v>
      </c>
      <c r="S2740" s="47" t="s">
        <v>1168</v>
      </c>
      <c r="T2740" s="164">
        <v>151</v>
      </c>
      <c r="U2740" s="47" t="str">
        <f>IFERROR(INDEX('TAXA DE OCUP. RECUR.'!$F$1:$F$60, MATCH(T2740, 'TAXA DE OCUP. RECUR.'!$E$1:$E$60, 0)),"")</f>
        <v>MANDRILH. FISHER MILL - [151]</v>
      </c>
      <c r="V2740" s="165">
        <v>9.245454545454546</v>
      </c>
      <c r="W2740" s="165"/>
      <c r="X2740" s="229">
        <v>46098</v>
      </c>
      <c r="Y2740" s="229">
        <f t="shared" si="302"/>
        <v>46098</v>
      </c>
      <c r="Z2740" s="47">
        <f t="shared" si="300"/>
        <v>12</v>
      </c>
      <c r="AA2740" s="47">
        <f t="shared" si="301"/>
        <v>12</v>
      </c>
      <c r="AB2740" s="47" t="str">
        <f t="shared" si="303"/>
        <v>mar</v>
      </c>
      <c r="AC2740" s="47" t="str">
        <f t="shared" si="304"/>
        <v>2026</v>
      </c>
      <c r="AD2740" s="165">
        <f t="shared" si="299"/>
        <v>1</v>
      </c>
    </row>
    <row r="2741" spans="1:30" x14ac:dyDescent="0.25">
      <c r="A2741" s="47" t="s">
        <v>1032</v>
      </c>
      <c r="B2741" s="47" t="s">
        <v>9</v>
      </c>
      <c r="C2741" s="47">
        <v>2093</v>
      </c>
      <c r="D2741" s="47">
        <v>2</v>
      </c>
      <c r="E2741" s="47" t="s">
        <v>1134</v>
      </c>
      <c r="F2741" s="48" t="s">
        <v>780</v>
      </c>
      <c r="G2741" s="48" t="s">
        <v>11</v>
      </c>
      <c r="H2741" s="48">
        <v>1085002</v>
      </c>
      <c r="I2741" s="48">
        <v>1</v>
      </c>
      <c r="J2741" s="48" t="s">
        <v>1147</v>
      </c>
      <c r="K2741" s="48" t="s">
        <v>1487</v>
      </c>
      <c r="L2741" s="47"/>
      <c r="M2741" s="47">
        <v>1</v>
      </c>
      <c r="N2741" s="47" t="s">
        <v>1164</v>
      </c>
      <c r="O2741" s="133"/>
      <c r="P2741" s="47" t="s">
        <v>1138</v>
      </c>
      <c r="Q2741" s="47" t="s">
        <v>1346</v>
      </c>
      <c r="R2741" s="47" t="s">
        <v>1690</v>
      </c>
      <c r="S2741" s="47" t="s">
        <v>1169</v>
      </c>
      <c r="T2741" s="164">
        <v>74</v>
      </c>
      <c r="U2741" s="47" t="str">
        <f>IFERROR(INDEX('TAXA DE OCUP. RECUR.'!$F$1:$F$60, MATCH(T2741, 'TAXA DE OCUP. RECUR.'!$E$1:$E$60, 0)),"")</f>
        <v>MONTAGEM (PREPARADOR DE PEÇA)-74</v>
      </c>
      <c r="V2741" s="165">
        <v>2.6181818181818182</v>
      </c>
      <c r="W2741" s="165"/>
      <c r="X2741" s="229">
        <v>46099</v>
      </c>
      <c r="Y2741" s="229">
        <f t="shared" si="302"/>
        <v>46099</v>
      </c>
      <c r="Z2741" s="47">
        <f t="shared" si="300"/>
        <v>12</v>
      </c>
      <c r="AA2741" s="47">
        <f t="shared" si="301"/>
        <v>12</v>
      </c>
      <c r="AB2741" s="47" t="str">
        <f t="shared" si="303"/>
        <v>mar</v>
      </c>
      <c r="AC2741" s="47" t="str">
        <f t="shared" si="304"/>
        <v>2026</v>
      </c>
      <c r="AD2741" s="165">
        <f t="shared" si="299"/>
        <v>1</v>
      </c>
    </row>
    <row r="2742" spans="1:30" x14ac:dyDescent="0.25">
      <c r="A2742" s="47" t="s">
        <v>1032</v>
      </c>
      <c r="B2742" s="47" t="s">
        <v>9</v>
      </c>
      <c r="C2742" s="47">
        <v>2093</v>
      </c>
      <c r="D2742" s="47">
        <v>2</v>
      </c>
      <c r="E2742" s="47" t="s">
        <v>1134</v>
      </c>
      <c r="F2742" s="48" t="s">
        <v>780</v>
      </c>
      <c r="G2742" s="48" t="s">
        <v>11</v>
      </c>
      <c r="H2742" s="48">
        <v>1085002</v>
      </c>
      <c r="I2742" s="48">
        <v>1</v>
      </c>
      <c r="J2742" s="48" t="s">
        <v>1147</v>
      </c>
      <c r="K2742" s="48" t="s">
        <v>1487</v>
      </c>
      <c r="L2742" s="47"/>
      <c r="M2742" s="47">
        <v>1</v>
      </c>
      <c r="N2742" s="47" t="s">
        <v>1164</v>
      </c>
      <c r="O2742" s="133"/>
      <c r="P2742" s="47" t="s">
        <v>1138</v>
      </c>
      <c r="Q2742" s="47" t="s">
        <v>1346</v>
      </c>
      <c r="R2742" s="47" t="s">
        <v>1690</v>
      </c>
      <c r="S2742" s="47" t="s">
        <v>1170</v>
      </c>
      <c r="T2742" s="164">
        <v>112</v>
      </c>
      <c r="U2742" s="47" t="str">
        <f>IFERROR(INDEX('TAXA DE OCUP. RECUR.'!$F$1:$F$60, MATCH(T2742, 'TAXA DE OCUP. RECUR.'!$E$1:$E$60, 0)),"")</f>
        <v>FURADEIRA RADIAL  HCP - [112]</v>
      </c>
      <c r="V2742" s="165">
        <v>1.7700000000000005</v>
      </c>
      <c r="W2742" s="165"/>
      <c r="X2742" s="229">
        <v>46100</v>
      </c>
      <c r="Y2742" s="229">
        <f t="shared" si="302"/>
        <v>46100</v>
      </c>
      <c r="Z2742" s="47">
        <f t="shared" si="300"/>
        <v>12</v>
      </c>
      <c r="AA2742" s="47">
        <f t="shared" si="301"/>
        <v>12</v>
      </c>
      <c r="AB2742" s="47" t="str">
        <f t="shared" si="303"/>
        <v>mar</v>
      </c>
      <c r="AC2742" s="47" t="str">
        <f t="shared" si="304"/>
        <v>2026</v>
      </c>
      <c r="AD2742" s="165">
        <f t="shared" si="299"/>
        <v>1</v>
      </c>
    </row>
    <row r="2743" spans="1:30" x14ac:dyDescent="0.25">
      <c r="A2743" s="47" t="s">
        <v>1032</v>
      </c>
      <c r="B2743" s="47" t="s">
        <v>9</v>
      </c>
      <c r="C2743" s="47">
        <v>2093</v>
      </c>
      <c r="D2743" s="47">
        <v>2</v>
      </c>
      <c r="E2743" s="47" t="s">
        <v>1134</v>
      </c>
      <c r="F2743" s="48" t="s">
        <v>780</v>
      </c>
      <c r="G2743" s="48" t="s">
        <v>11</v>
      </c>
      <c r="H2743" s="48">
        <v>1085002</v>
      </c>
      <c r="I2743" s="48">
        <v>1</v>
      </c>
      <c r="J2743" s="48" t="s">
        <v>1147</v>
      </c>
      <c r="K2743" s="48" t="s">
        <v>1487</v>
      </c>
      <c r="L2743" s="47"/>
      <c r="M2743" s="47">
        <v>1</v>
      </c>
      <c r="N2743" s="47" t="s">
        <v>1164</v>
      </c>
      <c r="O2743" s="133"/>
      <c r="P2743" s="47" t="s">
        <v>1138</v>
      </c>
      <c r="Q2743" s="47" t="s">
        <v>1346</v>
      </c>
      <c r="R2743" s="47" t="s">
        <v>1690</v>
      </c>
      <c r="S2743" s="47" t="s">
        <v>1167</v>
      </c>
      <c r="T2743" s="164">
        <v>374</v>
      </c>
      <c r="U2743" s="47" t="str">
        <f>IFERROR(INDEX('TAXA DE OCUP. RECUR.'!$F$1:$F$60, MATCH(T2743, 'TAXA DE OCUP. RECUR.'!$E$1:$E$60, 0)),"")</f>
        <v>PLAINA WALDRICH - [374]</v>
      </c>
      <c r="V2743" s="165">
        <v>14.581875000000002</v>
      </c>
      <c r="W2743" s="165"/>
      <c r="X2743" s="229">
        <v>46101</v>
      </c>
      <c r="Y2743" s="229">
        <f t="shared" si="302"/>
        <v>46101</v>
      </c>
      <c r="Z2743" s="47">
        <f t="shared" si="300"/>
        <v>12</v>
      </c>
      <c r="AA2743" s="47">
        <f t="shared" si="301"/>
        <v>12</v>
      </c>
      <c r="AB2743" s="47" t="str">
        <f t="shared" si="303"/>
        <v>mar</v>
      </c>
      <c r="AC2743" s="47" t="str">
        <f t="shared" si="304"/>
        <v>2026</v>
      </c>
      <c r="AD2743" s="165">
        <f t="shared" si="299"/>
        <v>1</v>
      </c>
    </row>
    <row r="2744" spans="1:30" x14ac:dyDescent="0.25">
      <c r="A2744" s="47" t="s">
        <v>1032</v>
      </c>
      <c r="B2744" s="47" t="s">
        <v>9</v>
      </c>
      <c r="C2744" s="47">
        <v>2093</v>
      </c>
      <c r="D2744" s="47">
        <v>2</v>
      </c>
      <c r="E2744" s="47" t="s">
        <v>1134</v>
      </c>
      <c r="F2744" s="48" t="s">
        <v>780</v>
      </c>
      <c r="G2744" s="48" t="s">
        <v>11</v>
      </c>
      <c r="H2744" s="48">
        <v>1085002</v>
      </c>
      <c r="I2744" s="48">
        <v>1</v>
      </c>
      <c r="J2744" s="48" t="s">
        <v>1147</v>
      </c>
      <c r="K2744" s="48" t="s">
        <v>1487</v>
      </c>
      <c r="L2744" s="47"/>
      <c r="M2744" s="47">
        <v>1</v>
      </c>
      <c r="N2744" s="47" t="s">
        <v>1164</v>
      </c>
      <c r="O2744" s="133"/>
      <c r="P2744" s="47" t="s">
        <v>1138</v>
      </c>
      <c r="Q2744" s="47" t="s">
        <v>1346</v>
      </c>
      <c r="R2744" s="47" t="s">
        <v>158</v>
      </c>
      <c r="S2744" s="47" t="s">
        <v>158</v>
      </c>
      <c r="T2744" s="164">
        <v>2</v>
      </c>
      <c r="U2744" s="47" t="str">
        <f>IFERROR(INDEX('TAXA DE OCUP. RECUR.'!$F$1:$F$60, MATCH(T2744, 'TAXA DE OCUP. RECUR.'!$E$1:$E$60, 0)),"")</f>
        <v>EXPEDIÇÃO</v>
      </c>
      <c r="V2744" s="165">
        <v>1</v>
      </c>
      <c r="W2744" s="165"/>
      <c r="X2744" s="229">
        <v>46143</v>
      </c>
      <c r="Y2744" s="229">
        <f t="shared" si="302"/>
        <v>46143</v>
      </c>
      <c r="Z2744" s="47">
        <f t="shared" si="300"/>
        <v>18</v>
      </c>
      <c r="AA2744" s="47">
        <f t="shared" si="301"/>
        <v>18</v>
      </c>
      <c r="AB2744" s="47" t="str">
        <f t="shared" si="303"/>
        <v>mai</v>
      </c>
      <c r="AC2744" s="47" t="str">
        <f t="shared" si="304"/>
        <v>2026</v>
      </c>
      <c r="AD2744" s="165">
        <f t="shared" si="299"/>
        <v>1</v>
      </c>
    </row>
    <row r="2745" spans="1:30" x14ac:dyDescent="0.25">
      <c r="A2745" s="47" t="s">
        <v>903</v>
      </c>
      <c r="B2745" s="47" t="s">
        <v>9</v>
      </c>
      <c r="C2745" s="47">
        <v>2005</v>
      </c>
      <c r="D2745" s="47">
        <v>1</v>
      </c>
      <c r="E2745" s="47" t="s">
        <v>688</v>
      </c>
      <c r="F2745" s="48" t="s">
        <v>689</v>
      </c>
      <c r="G2745" s="48" t="s">
        <v>11</v>
      </c>
      <c r="H2745" s="48">
        <v>1506001</v>
      </c>
      <c r="I2745" s="48">
        <v>1</v>
      </c>
      <c r="J2745" s="48" t="s">
        <v>242</v>
      </c>
      <c r="K2745" s="48" t="s">
        <v>1487</v>
      </c>
      <c r="L2745" s="47"/>
      <c r="M2745" s="47">
        <f>_xlfn.XLOOKUP(A2745,dd_carteira_fundição!A:A,dd_carteira_fundição!G:G,"",0)</f>
        <v>3</v>
      </c>
      <c r="N2745" s="47" t="s">
        <v>1164</v>
      </c>
      <c r="O2745" s="133"/>
      <c r="P2745" s="47" t="s">
        <v>17</v>
      </c>
      <c r="Q2745" s="47" t="s">
        <v>1346</v>
      </c>
      <c r="R2745" s="47" t="s">
        <v>1687</v>
      </c>
      <c r="S2745" s="48" t="s">
        <v>1156</v>
      </c>
      <c r="T2745" s="164">
        <v>1</v>
      </c>
      <c r="U2745" s="47" t="str">
        <f>IFERROR(INDEX('TAXA DE OCUP. RECUR.'!$F$1:$F$60, MATCH(T2745, 'TAXA DE OCUP. RECUR.'!$E$1:$E$60, 0)),"")</f>
        <v>FUNDIÇÃO MORENO</v>
      </c>
      <c r="V2745" s="165">
        <v>1</v>
      </c>
      <c r="W2745" s="165">
        <v>1</v>
      </c>
      <c r="X2745" s="229">
        <v>45991</v>
      </c>
      <c r="Y2745" s="229">
        <f t="shared" si="302"/>
        <v>45991</v>
      </c>
      <c r="Z2745" s="47">
        <f t="shared" si="300"/>
        <v>48</v>
      </c>
      <c r="AA2745" s="47">
        <f t="shared" si="301"/>
        <v>48</v>
      </c>
      <c r="AB2745" s="47" t="str">
        <f t="shared" si="303"/>
        <v>nov</v>
      </c>
      <c r="AC2745" s="47" t="str">
        <f t="shared" si="304"/>
        <v>2025</v>
      </c>
      <c r="AD2745" s="165">
        <f t="shared" si="299"/>
        <v>1</v>
      </c>
    </row>
    <row r="2746" spans="1:30" x14ac:dyDescent="0.25">
      <c r="A2746" s="47" t="s">
        <v>903</v>
      </c>
      <c r="B2746" s="47" t="s">
        <v>9</v>
      </c>
      <c r="C2746" s="47">
        <v>2005</v>
      </c>
      <c r="D2746" s="47">
        <v>1</v>
      </c>
      <c r="E2746" s="47" t="s">
        <v>688</v>
      </c>
      <c r="F2746" s="48" t="s">
        <v>689</v>
      </c>
      <c r="G2746" s="48" t="s">
        <v>11</v>
      </c>
      <c r="H2746" s="48">
        <v>1506001</v>
      </c>
      <c r="I2746" s="48">
        <v>1</v>
      </c>
      <c r="J2746" s="48" t="s">
        <v>242</v>
      </c>
      <c r="K2746" s="48" t="s">
        <v>1487</v>
      </c>
      <c r="L2746" s="47"/>
      <c r="M2746" s="47">
        <f>_xlfn.XLOOKUP(A2746,dd_carteira_fundição!A:A,dd_carteira_fundição!G:G,"",0)</f>
        <v>3</v>
      </c>
      <c r="N2746" s="47" t="s">
        <v>1164</v>
      </c>
      <c r="O2746" s="133"/>
      <c r="P2746" s="47" t="s">
        <v>1216</v>
      </c>
      <c r="Q2746" s="47" t="s">
        <v>1346</v>
      </c>
      <c r="R2746" s="47" t="s">
        <v>1688</v>
      </c>
      <c r="S2746" s="47" t="s">
        <v>193</v>
      </c>
      <c r="T2746" s="164">
        <v>327</v>
      </c>
      <c r="U2746" s="47" t="str">
        <f>IFERROR(INDEX('TAXA DE OCUP. RECUR.'!$F$1:$F$60, MATCH(T2746, 'TAXA DE OCUP. RECUR.'!$E$1:$E$60, 0)),"")</f>
        <v>MANDRILH. SKODA 3500 X 4500 - [327]</v>
      </c>
      <c r="V2746" s="165">
        <v>8.1818181818181817</v>
      </c>
      <c r="W2746" s="165"/>
      <c r="X2746" s="229">
        <v>46073</v>
      </c>
      <c r="Y2746" s="229">
        <f t="shared" si="302"/>
        <v>46073</v>
      </c>
      <c r="Z2746" s="47">
        <f t="shared" si="300"/>
        <v>8</v>
      </c>
      <c r="AA2746" s="47">
        <f t="shared" si="301"/>
        <v>8</v>
      </c>
      <c r="AB2746" s="47" t="str">
        <f t="shared" si="303"/>
        <v>fev</v>
      </c>
      <c r="AC2746" s="47" t="str">
        <f t="shared" si="304"/>
        <v>2026</v>
      </c>
      <c r="AD2746" s="165">
        <f t="shared" si="299"/>
        <v>1</v>
      </c>
    </row>
    <row r="2747" spans="1:30" x14ac:dyDescent="0.25">
      <c r="A2747" s="47" t="s">
        <v>903</v>
      </c>
      <c r="B2747" s="47" t="s">
        <v>9</v>
      </c>
      <c r="C2747" s="47">
        <v>2005</v>
      </c>
      <c r="D2747" s="47">
        <v>1</v>
      </c>
      <c r="E2747" s="47" t="s">
        <v>688</v>
      </c>
      <c r="F2747" s="48" t="s">
        <v>689</v>
      </c>
      <c r="G2747" s="48" t="s">
        <v>11</v>
      </c>
      <c r="H2747" s="48">
        <v>1506001</v>
      </c>
      <c r="I2747" s="48">
        <v>1</v>
      </c>
      <c r="J2747" s="48" t="s">
        <v>242</v>
      </c>
      <c r="K2747" s="48" t="s">
        <v>1487</v>
      </c>
      <c r="L2747" s="47"/>
      <c r="M2747" s="47">
        <f>_xlfn.XLOOKUP(A2747,dd_carteira_fundição!A:A,dd_carteira_fundição!G:G,"",0)</f>
        <v>3</v>
      </c>
      <c r="N2747" s="47" t="s">
        <v>1164</v>
      </c>
      <c r="O2747" s="133"/>
      <c r="P2747" s="47" t="s">
        <v>1216</v>
      </c>
      <c r="Q2747" s="47" t="s">
        <v>1346</v>
      </c>
      <c r="R2747" s="47" t="s">
        <v>1688</v>
      </c>
      <c r="S2747" s="47" t="s">
        <v>194</v>
      </c>
      <c r="T2747" s="164">
        <v>84</v>
      </c>
      <c r="U2747" s="47" t="str">
        <f>IFERROR(INDEX('TAXA DE OCUP. RECUR.'!$F$1:$F$60, MATCH(T2747, 'TAXA DE OCUP. RECUR.'!$E$1:$E$60, 0)),"")</f>
        <v>SOLDA - [84]</v>
      </c>
      <c r="V2747" s="165">
        <v>22.27090909090909</v>
      </c>
      <c r="W2747" s="165"/>
      <c r="X2747" s="229">
        <v>46076</v>
      </c>
      <c r="Y2747" s="229">
        <f t="shared" si="302"/>
        <v>46076</v>
      </c>
      <c r="Z2747" s="47">
        <f t="shared" si="300"/>
        <v>9</v>
      </c>
      <c r="AA2747" s="47">
        <f t="shared" si="301"/>
        <v>9</v>
      </c>
      <c r="AB2747" s="47" t="str">
        <f t="shared" si="303"/>
        <v>fev</v>
      </c>
      <c r="AC2747" s="47" t="str">
        <f t="shared" si="304"/>
        <v>2026</v>
      </c>
      <c r="AD2747" s="165">
        <f t="shared" si="299"/>
        <v>1</v>
      </c>
    </row>
    <row r="2748" spans="1:30" x14ac:dyDescent="0.25">
      <c r="A2748" s="47" t="s">
        <v>903</v>
      </c>
      <c r="B2748" s="47" t="s">
        <v>9</v>
      </c>
      <c r="C2748" s="47">
        <v>2005</v>
      </c>
      <c r="D2748" s="47">
        <v>1</v>
      </c>
      <c r="E2748" s="47" t="s">
        <v>688</v>
      </c>
      <c r="F2748" s="48" t="s">
        <v>689</v>
      </c>
      <c r="G2748" s="48" t="s">
        <v>11</v>
      </c>
      <c r="H2748" s="48">
        <v>1506001</v>
      </c>
      <c r="I2748" s="48">
        <v>1</v>
      </c>
      <c r="J2748" s="48" t="s">
        <v>242</v>
      </c>
      <c r="K2748" s="48" t="s">
        <v>1487</v>
      </c>
      <c r="L2748" s="47"/>
      <c r="M2748" s="47">
        <f>_xlfn.XLOOKUP(A2748,dd_carteira_fundição!A:A,dd_carteira_fundição!G:G,"",0)</f>
        <v>3</v>
      </c>
      <c r="N2748" s="47" t="s">
        <v>1164</v>
      </c>
      <c r="O2748" s="133"/>
      <c r="P2748" s="47" t="s">
        <v>1216</v>
      </c>
      <c r="Q2748" s="47" t="s">
        <v>1346</v>
      </c>
      <c r="R2748" s="47" t="s">
        <v>1690</v>
      </c>
      <c r="S2748" s="47" t="s">
        <v>195</v>
      </c>
      <c r="T2748" s="164">
        <v>327</v>
      </c>
      <c r="U2748" s="47" t="str">
        <f>IFERROR(INDEX('TAXA DE OCUP. RECUR.'!$F$1:$F$60, MATCH(T2748, 'TAXA DE OCUP. RECUR.'!$E$1:$E$60, 0)),"")</f>
        <v>MANDRILH. SKODA 3500 X 4500 - [327]</v>
      </c>
      <c r="V2748" s="165">
        <v>2.7245454545454542</v>
      </c>
      <c r="W2748" s="165"/>
      <c r="X2748" s="229">
        <v>46077</v>
      </c>
      <c r="Y2748" s="229">
        <f t="shared" si="302"/>
        <v>46077</v>
      </c>
      <c r="Z2748" s="47">
        <f t="shared" si="300"/>
        <v>9</v>
      </c>
      <c r="AA2748" s="47">
        <f t="shared" si="301"/>
        <v>9</v>
      </c>
      <c r="AB2748" s="47" t="str">
        <f t="shared" si="303"/>
        <v>fev</v>
      </c>
      <c r="AC2748" s="47" t="str">
        <f t="shared" si="304"/>
        <v>2026</v>
      </c>
      <c r="AD2748" s="165">
        <f t="shared" si="299"/>
        <v>1</v>
      </c>
    </row>
    <row r="2749" spans="1:30" x14ac:dyDescent="0.25">
      <c r="A2749" s="47" t="s">
        <v>903</v>
      </c>
      <c r="B2749" s="47" t="s">
        <v>9</v>
      </c>
      <c r="C2749" s="47">
        <v>2005</v>
      </c>
      <c r="D2749" s="47">
        <v>1</v>
      </c>
      <c r="E2749" s="47" t="s">
        <v>688</v>
      </c>
      <c r="F2749" s="48" t="s">
        <v>689</v>
      </c>
      <c r="G2749" s="48" t="s">
        <v>11</v>
      </c>
      <c r="H2749" s="48">
        <v>1506001</v>
      </c>
      <c r="I2749" s="48">
        <v>1</v>
      </c>
      <c r="J2749" s="48" t="s">
        <v>242</v>
      </c>
      <c r="K2749" s="48" t="s">
        <v>1487</v>
      </c>
      <c r="L2749" s="47"/>
      <c r="M2749" s="47">
        <f>_xlfn.XLOOKUP(A2749,dd_carteira_fundição!A:A,dd_carteira_fundição!G:G,"",0)</f>
        <v>3</v>
      </c>
      <c r="N2749" s="47" t="s">
        <v>1164</v>
      </c>
      <c r="O2749" s="133"/>
      <c r="P2749" s="47" t="s">
        <v>1216</v>
      </c>
      <c r="Q2749" s="47" t="s">
        <v>1346</v>
      </c>
      <c r="R2749" s="47" t="s">
        <v>1690</v>
      </c>
      <c r="S2749" s="47" t="s">
        <v>196</v>
      </c>
      <c r="T2749" s="164">
        <v>395</v>
      </c>
      <c r="U2749" s="47" t="str">
        <f>IFERROR(INDEX('TAXA DE OCUP. RECUR.'!$F$1:$F$60, MATCH(T2749, 'TAXA DE OCUP. RECUR.'!$E$1:$E$60, 0)),"")</f>
        <v>TORNO VERT. SCHIESS KZ-200   2000 - [395]</v>
      </c>
      <c r="V2749" s="165">
        <v>8.1818181818181817</v>
      </c>
      <c r="W2749" s="165"/>
      <c r="X2749" s="229">
        <v>46078</v>
      </c>
      <c r="Y2749" s="229">
        <f t="shared" si="302"/>
        <v>46078</v>
      </c>
      <c r="Z2749" s="47">
        <f t="shared" si="300"/>
        <v>9</v>
      </c>
      <c r="AA2749" s="47">
        <f t="shared" si="301"/>
        <v>9</v>
      </c>
      <c r="AB2749" s="47" t="str">
        <f t="shared" si="303"/>
        <v>fev</v>
      </c>
      <c r="AC2749" s="47" t="str">
        <f t="shared" si="304"/>
        <v>2026</v>
      </c>
      <c r="AD2749" s="165">
        <f t="shared" si="299"/>
        <v>1</v>
      </c>
    </row>
    <row r="2750" spans="1:30" x14ac:dyDescent="0.25">
      <c r="A2750" s="47" t="s">
        <v>903</v>
      </c>
      <c r="B2750" s="47" t="s">
        <v>9</v>
      </c>
      <c r="C2750" s="47">
        <v>2005</v>
      </c>
      <c r="D2750" s="47">
        <v>1</v>
      </c>
      <c r="E2750" s="47" t="s">
        <v>688</v>
      </c>
      <c r="F2750" s="48" t="s">
        <v>689</v>
      </c>
      <c r="G2750" s="48" t="s">
        <v>11</v>
      </c>
      <c r="H2750" s="48">
        <v>1506001</v>
      </c>
      <c r="I2750" s="48">
        <v>1</v>
      </c>
      <c r="J2750" s="48" t="s">
        <v>242</v>
      </c>
      <c r="K2750" s="48" t="s">
        <v>1487</v>
      </c>
      <c r="L2750" s="47"/>
      <c r="M2750" s="47">
        <f>_xlfn.XLOOKUP(A2750,dd_carteira_fundição!A:A,dd_carteira_fundição!G:G,"",0)</f>
        <v>3</v>
      </c>
      <c r="N2750" s="47" t="s">
        <v>1164</v>
      </c>
      <c r="O2750" s="133"/>
      <c r="P2750" s="47" t="s">
        <v>1216</v>
      </c>
      <c r="Q2750" s="47" t="s">
        <v>1346</v>
      </c>
      <c r="R2750" s="47" t="s">
        <v>1690</v>
      </c>
      <c r="S2750" s="47" t="s">
        <v>197</v>
      </c>
      <c r="T2750" s="164">
        <v>433</v>
      </c>
      <c r="U2750" s="47" t="str">
        <f>IFERROR(INDEX('TAXA DE OCUP. RECUR.'!$F$1:$F$60, MATCH(T2750, 'TAXA DE OCUP. RECUR.'!$E$1:$E$60, 0)),"")</f>
        <v>MANDRILH. SCHARMANM FB-125 - [433]</v>
      </c>
      <c r="V2750" s="165">
        <v>9.8181818181818183</v>
      </c>
      <c r="W2750" s="165"/>
      <c r="X2750" s="229">
        <v>46079</v>
      </c>
      <c r="Y2750" s="229">
        <f t="shared" si="302"/>
        <v>46079</v>
      </c>
      <c r="Z2750" s="47">
        <f t="shared" si="300"/>
        <v>9</v>
      </c>
      <c r="AA2750" s="47">
        <f t="shared" si="301"/>
        <v>9</v>
      </c>
      <c r="AB2750" s="47" t="str">
        <f t="shared" si="303"/>
        <v>fev</v>
      </c>
      <c r="AC2750" s="47" t="str">
        <f t="shared" si="304"/>
        <v>2026</v>
      </c>
      <c r="AD2750" s="165">
        <f t="shared" si="299"/>
        <v>1</v>
      </c>
    </row>
    <row r="2751" spans="1:30" x14ac:dyDescent="0.25">
      <c r="A2751" s="47" t="s">
        <v>903</v>
      </c>
      <c r="B2751" s="47" t="s">
        <v>9</v>
      </c>
      <c r="C2751" s="47">
        <v>2005</v>
      </c>
      <c r="D2751" s="47">
        <v>1</v>
      </c>
      <c r="E2751" s="47" t="s">
        <v>688</v>
      </c>
      <c r="F2751" s="48" t="s">
        <v>689</v>
      </c>
      <c r="G2751" s="48" t="s">
        <v>11</v>
      </c>
      <c r="H2751" s="48">
        <v>1506001</v>
      </c>
      <c r="I2751" s="48">
        <v>1</v>
      </c>
      <c r="J2751" s="48" t="s">
        <v>242</v>
      </c>
      <c r="K2751" s="48" t="s">
        <v>1487</v>
      </c>
      <c r="L2751" s="47"/>
      <c r="M2751" s="47">
        <f>_xlfn.XLOOKUP(A2751,dd_carteira_fundição!A:A,dd_carteira_fundição!G:G,"",0)</f>
        <v>3</v>
      </c>
      <c r="N2751" s="47" t="s">
        <v>1164</v>
      </c>
      <c r="O2751" s="133"/>
      <c r="P2751" s="47" t="s">
        <v>1216</v>
      </c>
      <c r="Q2751" s="47" t="s">
        <v>1346</v>
      </c>
      <c r="R2751" s="47" t="s">
        <v>1688</v>
      </c>
      <c r="S2751" s="47" t="s">
        <v>198</v>
      </c>
      <c r="T2751" s="164">
        <v>84</v>
      </c>
      <c r="U2751" s="47" t="str">
        <f>IFERROR(INDEX('TAXA DE OCUP. RECUR.'!$F$1:$F$60, MATCH(T2751, 'TAXA DE OCUP. RECUR.'!$E$1:$E$60, 0)),"")</f>
        <v>SOLDA - [84]</v>
      </c>
      <c r="V2751" s="165">
        <v>21.82090909090909</v>
      </c>
      <c r="W2751" s="165"/>
      <c r="X2751" s="229">
        <v>46083</v>
      </c>
      <c r="Y2751" s="229">
        <f t="shared" si="302"/>
        <v>46083</v>
      </c>
      <c r="Z2751" s="47">
        <f t="shared" si="300"/>
        <v>10</v>
      </c>
      <c r="AA2751" s="47">
        <f t="shared" si="301"/>
        <v>10</v>
      </c>
      <c r="AB2751" s="47" t="str">
        <f t="shared" si="303"/>
        <v>mar</v>
      </c>
      <c r="AC2751" s="47" t="str">
        <f t="shared" si="304"/>
        <v>2026</v>
      </c>
      <c r="AD2751" s="165">
        <f t="shared" si="299"/>
        <v>1</v>
      </c>
    </row>
    <row r="2752" spans="1:30" x14ac:dyDescent="0.25">
      <c r="A2752" s="47" t="s">
        <v>903</v>
      </c>
      <c r="B2752" s="47" t="s">
        <v>9</v>
      </c>
      <c r="C2752" s="47">
        <v>2005</v>
      </c>
      <c r="D2752" s="47">
        <v>1</v>
      </c>
      <c r="E2752" s="47" t="s">
        <v>688</v>
      </c>
      <c r="F2752" s="48" t="s">
        <v>689</v>
      </c>
      <c r="G2752" s="48" t="s">
        <v>11</v>
      </c>
      <c r="H2752" s="48">
        <v>1506001</v>
      </c>
      <c r="I2752" s="48">
        <v>1</v>
      </c>
      <c r="J2752" s="48" t="s">
        <v>242</v>
      </c>
      <c r="K2752" s="48" t="s">
        <v>1487</v>
      </c>
      <c r="L2752" s="47"/>
      <c r="M2752" s="47">
        <f>_xlfn.XLOOKUP(A2752,dd_carteira_fundição!A:A,dd_carteira_fundição!G:G,"",0)</f>
        <v>3</v>
      </c>
      <c r="N2752" s="47" t="s">
        <v>1164</v>
      </c>
      <c r="O2752" s="133"/>
      <c r="P2752" s="47" t="s">
        <v>17</v>
      </c>
      <c r="Q2752" s="47" t="s">
        <v>1346</v>
      </c>
      <c r="R2752" s="47" t="s">
        <v>158</v>
      </c>
      <c r="S2752" s="47" t="s">
        <v>158</v>
      </c>
      <c r="T2752" s="164">
        <v>2</v>
      </c>
      <c r="U2752" s="47" t="str">
        <f>IFERROR(INDEX('TAXA DE OCUP. RECUR.'!$F$1:$F$60, MATCH(T2752, 'TAXA DE OCUP. RECUR.'!$E$1:$E$60, 0)),"")</f>
        <v>EXPEDIÇÃO</v>
      </c>
      <c r="V2752" s="165">
        <v>1</v>
      </c>
      <c r="W2752" s="165"/>
      <c r="X2752" s="229">
        <v>46086</v>
      </c>
      <c r="Y2752" s="229">
        <f t="shared" si="302"/>
        <v>46086</v>
      </c>
      <c r="Z2752" s="47">
        <f t="shared" si="300"/>
        <v>10</v>
      </c>
      <c r="AA2752" s="47">
        <f t="shared" si="301"/>
        <v>10</v>
      </c>
      <c r="AB2752" s="47" t="str">
        <f t="shared" si="303"/>
        <v>mar</v>
      </c>
      <c r="AC2752" s="47" t="str">
        <f t="shared" si="304"/>
        <v>2026</v>
      </c>
      <c r="AD2752" s="165">
        <f t="shared" si="299"/>
        <v>1</v>
      </c>
    </row>
    <row r="2753" spans="1:30" x14ac:dyDescent="0.25">
      <c r="A2753" s="47" t="s">
        <v>904</v>
      </c>
      <c r="B2753" s="47" t="s">
        <v>9</v>
      </c>
      <c r="C2753" s="47">
        <v>2005</v>
      </c>
      <c r="D2753" s="47">
        <v>2</v>
      </c>
      <c r="E2753" s="47" t="s">
        <v>688</v>
      </c>
      <c r="F2753" s="48" t="s">
        <v>689</v>
      </c>
      <c r="G2753" s="48" t="s">
        <v>11</v>
      </c>
      <c r="H2753" s="48">
        <v>1506001</v>
      </c>
      <c r="I2753" s="48">
        <v>1</v>
      </c>
      <c r="J2753" s="48" t="s">
        <v>242</v>
      </c>
      <c r="K2753" s="48" t="s">
        <v>1487</v>
      </c>
      <c r="L2753" s="47"/>
      <c r="M2753" s="47">
        <f>_xlfn.XLOOKUP(A2753,dd_carteira_fundição!A:A,dd_carteira_fundição!G:G,"",0)</f>
        <v>1</v>
      </c>
      <c r="N2753" s="47" t="s">
        <v>1164</v>
      </c>
      <c r="O2753" s="133"/>
      <c r="P2753" s="47" t="s">
        <v>17</v>
      </c>
      <c r="Q2753" s="47" t="s">
        <v>1346</v>
      </c>
      <c r="R2753" s="47" t="s">
        <v>1687</v>
      </c>
      <c r="S2753" s="48" t="s">
        <v>1156</v>
      </c>
      <c r="T2753" s="164">
        <v>1</v>
      </c>
      <c r="U2753" s="47" t="str">
        <f>IFERROR(INDEX('TAXA DE OCUP. RECUR.'!$F$1:$F$60, MATCH(T2753, 'TAXA DE OCUP. RECUR.'!$E$1:$E$60, 0)),"")</f>
        <v>FUNDIÇÃO MORENO</v>
      </c>
      <c r="V2753" s="165">
        <v>1</v>
      </c>
      <c r="W2753" s="165">
        <v>1</v>
      </c>
      <c r="X2753" s="229">
        <v>45988</v>
      </c>
      <c r="Y2753" s="229">
        <f t="shared" si="302"/>
        <v>45988</v>
      </c>
      <c r="Z2753" s="47">
        <f t="shared" si="300"/>
        <v>48</v>
      </c>
      <c r="AA2753" s="47">
        <f t="shared" si="301"/>
        <v>48</v>
      </c>
      <c r="AB2753" s="47" t="str">
        <f t="shared" si="303"/>
        <v>nov</v>
      </c>
      <c r="AC2753" s="47" t="str">
        <f t="shared" si="304"/>
        <v>2025</v>
      </c>
      <c r="AD2753" s="165">
        <f t="shared" si="299"/>
        <v>1</v>
      </c>
    </row>
    <row r="2754" spans="1:30" x14ac:dyDescent="0.25">
      <c r="A2754" s="47" t="s">
        <v>904</v>
      </c>
      <c r="B2754" s="47" t="s">
        <v>9</v>
      </c>
      <c r="C2754" s="47">
        <v>2005</v>
      </c>
      <c r="D2754" s="47">
        <v>2</v>
      </c>
      <c r="E2754" s="47" t="s">
        <v>688</v>
      </c>
      <c r="F2754" s="48" t="s">
        <v>689</v>
      </c>
      <c r="G2754" s="48" t="s">
        <v>11</v>
      </c>
      <c r="H2754" s="48">
        <v>1506001</v>
      </c>
      <c r="I2754" s="48">
        <v>1</v>
      </c>
      <c r="J2754" s="48" t="s">
        <v>242</v>
      </c>
      <c r="K2754" s="48" t="s">
        <v>1487</v>
      </c>
      <c r="L2754" s="47"/>
      <c r="M2754" s="47">
        <f>_xlfn.XLOOKUP(A2754,dd_carteira_fundição!A:A,dd_carteira_fundição!G:G,"",0)</f>
        <v>1</v>
      </c>
      <c r="N2754" s="47" t="s">
        <v>1164</v>
      </c>
      <c r="O2754" s="133"/>
      <c r="P2754" s="47" t="s">
        <v>1216</v>
      </c>
      <c r="Q2754" s="47" t="s">
        <v>1346</v>
      </c>
      <c r="R2754" s="47" t="s">
        <v>1688</v>
      </c>
      <c r="S2754" s="47" t="s">
        <v>193</v>
      </c>
      <c r="T2754" s="164">
        <v>327</v>
      </c>
      <c r="U2754" s="47" t="str">
        <f>IFERROR(INDEX('TAXA DE OCUP. RECUR.'!$F$1:$F$60, MATCH(T2754, 'TAXA DE OCUP. RECUR.'!$E$1:$E$60, 0)),"")</f>
        <v>MANDRILH. SKODA 3500 X 4500 - [327]</v>
      </c>
      <c r="V2754" s="165">
        <v>8.1818181818181817</v>
      </c>
      <c r="W2754" s="165"/>
      <c r="X2754" s="229">
        <v>46073</v>
      </c>
      <c r="Y2754" s="229">
        <f t="shared" si="302"/>
        <v>46073</v>
      </c>
      <c r="Z2754" s="47">
        <f t="shared" si="300"/>
        <v>8</v>
      </c>
      <c r="AA2754" s="47">
        <f t="shared" si="301"/>
        <v>8</v>
      </c>
      <c r="AB2754" s="47" t="str">
        <f t="shared" si="303"/>
        <v>fev</v>
      </c>
      <c r="AC2754" s="47" t="str">
        <f t="shared" si="304"/>
        <v>2026</v>
      </c>
      <c r="AD2754" s="165">
        <f t="shared" ref="AD2754:AD2817" si="305">IF(Y2754&lt;&gt;"",1,"")</f>
        <v>1</v>
      </c>
    </row>
    <row r="2755" spans="1:30" x14ac:dyDescent="0.25">
      <c r="A2755" s="47" t="s">
        <v>904</v>
      </c>
      <c r="B2755" s="47" t="s">
        <v>9</v>
      </c>
      <c r="C2755" s="47">
        <v>2005</v>
      </c>
      <c r="D2755" s="47">
        <v>2</v>
      </c>
      <c r="E2755" s="47" t="s">
        <v>688</v>
      </c>
      <c r="F2755" s="48" t="s">
        <v>689</v>
      </c>
      <c r="G2755" s="48" t="s">
        <v>11</v>
      </c>
      <c r="H2755" s="48">
        <v>1506001</v>
      </c>
      <c r="I2755" s="48">
        <v>1</v>
      </c>
      <c r="J2755" s="48" t="s">
        <v>242</v>
      </c>
      <c r="K2755" s="48" t="s">
        <v>1487</v>
      </c>
      <c r="L2755" s="47"/>
      <c r="M2755" s="47">
        <f>_xlfn.XLOOKUP(A2755,dd_carteira_fundição!A:A,dd_carteira_fundição!G:G,"",0)</f>
        <v>1</v>
      </c>
      <c r="N2755" s="47" t="s">
        <v>1164</v>
      </c>
      <c r="O2755" s="133"/>
      <c r="P2755" s="47" t="s">
        <v>1216</v>
      </c>
      <c r="Q2755" s="47" t="s">
        <v>1346</v>
      </c>
      <c r="R2755" s="47" t="s">
        <v>1688</v>
      </c>
      <c r="S2755" s="47" t="s">
        <v>194</v>
      </c>
      <c r="T2755" s="164">
        <v>84</v>
      </c>
      <c r="U2755" s="47" t="str">
        <f>IFERROR(INDEX('TAXA DE OCUP. RECUR.'!$F$1:$F$60, MATCH(T2755, 'TAXA DE OCUP. RECUR.'!$E$1:$E$60, 0)),"")</f>
        <v>SOLDA - [84]</v>
      </c>
      <c r="V2755" s="165">
        <v>22.27090909090909</v>
      </c>
      <c r="W2755" s="165"/>
      <c r="X2755" s="229">
        <v>46076</v>
      </c>
      <c r="Y2755" s="229">
        <f t="shared" si="302"/>
        <v>46076</v>
      </c>
      <c r="Z2755" s="47">
        <f t="shared" ref="Z2755:Z2818" si="306">IFERROR(WEEKNUM(X2755,11),"")</f>
        <v>9</v>
      </c>
      <c r="AA2755" s="47">
        <f t="shared" ref="AA2755:AA2818" si="307">IF(Y2755&lt;&gt;"",WEEKNUM(Y2755,11),"")</f>
        <v>9</v>
      </c>
      <c r="AB2755" s="47" t="str">
        <f t="shared" si="303"/>
        <v>fev</v>
      </c>
      <c r="AC2755" s="47" t="str">
        <f t="shared" si="304"/>
        <v>2026</v>
      </c>
      <c r="AD2755" s="165">
        <f t="shared" si="305"/>
        <v>1</v>
      </c>
    </row>
    <row r="2756" spans="1:30" x14ac:dyDescent="0.25">
      <c r="A2756" s="47" t="s">
        <v>904</v>
      </c>
      <c r="B2756" s="47" t="s">
        <v>9</v>
      </c>
      <c r="C2756" s="47">
        <v>2005</v>
      </c>
      <c r="D2756" s="47">
        <v>2</v>
      </c>
      <c r="E2756" s="47" t="s">
        <v>688</v>
      </c>
      <c r="F2756" s="48" t="s">
        <v>689</v>
      </c>
      <c r="G2756" s="48" t="s">
        <v>11</v>
      </c>
      <c r="H2756" s="48">
        <v>1506001</v>
      </c>
      <c r="I2756" s="48">
        <v>1</v>
      </c>
      <c r="J2756" s="48" t="s">
        <v>242</v>
      </c>
      <c r="K2756" s="48" t="s">
        <v>1487</v>
      </c>
      <c r="L2756" s="47"/>
      <c r="M2756" s="47">
        <f>_xlfn.XLOOKUP(A2756,dd_carteira_fundição!A:A,dd_carteira_fundição!G:G,"",0)</f>
        <v>1</v>
      </c>
      <c r="N2756" s="47" t="s">
        <v>1164</v>
      </c>
      <c r="O2756" s="133"/>
      <c r="P2756" s="47" t="s">
        <v>1216</v>
      </c>
      <c r="Q2756" s="47" t="s">
        <v>1346</v>
      </c>
      <c r="R2756" s="47" t="s">
        <v>1690</v>
      </c>
      <c r="S2756" s="47" t="s">
        <v>195</v>
      </c>
      <c r="T2756" s="164">
        <v>327</v>
      </c>
      <c r="U2756" s="47" t="str">
        <f>IFERROR(INDEX('TAXA DE OCUP. RECUR.'!$F$1:$F$60, MATCH(T2756, 'TAXA DE OCUP. RECUR.'!$E$1:$E$60, 0)),"")</f>
        <v>MANDRILH. SKODA 3500 X 4500 - [327]</v>
      </c>
      <c r="V2756" s="165">
        <v>2.7245454545454542</v>
      </c>
      <c r="W2756" s="165"/>
      <c r="X2756" s="229">
        <v>46077</v>
      </c>
      <c r="Y2756" s="229">
        <f t="shared" si="302"/>
        <v>46077</v>
      </c>
      <c r="Z2756" s="47">
        <f t="shared" si="306"/>
        <v>9</v>
      </c>
      <c r="AA2756" s="47">
        <f t="shared" si="307"/>
        <v>9</v>
      </c>
      <c r="AB2756" s="47" t="str">
        <f t="shared" si="303"/>
        <v>fev</v>
      </c>
      <c r="AC2756" s="47" t="str">
        <f t="shared" si="304"/>
        <v>2026</v>
      </c>
      <c r="AD2756" s="165">
        <f t="shared" si="305"/>
        <v>1</v>
      </c>
    </row>
    <row r="2757" spans="1:30" x14ac:dyDescent="0.25">
      <c r="A2757" s="47" t="s">
        <v>904</v>
      </c>
      <c r="B2757" s="47" t="s">
        <v>9</v>
      </c>
      <c r="C2757" s="47">
        <v>2005</v>
      </c>
      <c r="D2757" s="47">
        <v>2</v>
      </c>
      <c r="E2757" s="47" t="s">
        <v>688</v>
      </c>
      <c r="F2757" s="48" t="s">
        <v>689</v>
      </c>
      <c r="G2757" s="48" t="s">
        <v>11</v>
      </c>
      <c r="H2757" s="48">
        <v>1506001</v>
      </c>
      <c r="I2757" s="48">
        <v>1</v>
      </c>
      <c r="J2757" s="48" t="s">
        <v>242</v>
      </c>
      <c r="K2757" s="48" t="s">
        <v>1487</v>
      </c>
      <c r="L2757" s="47"/>
      <c r="M2757" s="47">
        <f>_xlfn.XLOOKUP(A2757,dd_carteira_fundição!A:A,dd_carteira_fundição!G:G,"",0)</f>
        <v>1</v>
      </c>
      <c r="N2757" s="47" t="s">
        <v>1164</v>
      </c>
      <c r="O2757" s="133"/>
      <c r="P2757" s="47" t="s">
        <v>1216</v>
      </c>
      <c r="Q2757" s="47" t="s">
        <v>1346</v>
      </c>
      <c r="R2757" s="47" t="s">
        <v>1690</v>
      </c>
      <c r="S2757" s="47" t="s">
        <v>196</v>
      </c>
      <c r="T2757" s="164">
        <v>395</v>
      </c>
      <c r="U2757" s="47" t="str">
        <f>IFERROR(INDEX('TAXA DE OCUP. RECUR.'!$F$1:$F$60, MATCH(T2757, 'TAXA DE OCUP. RECUR.'!$E$1:$E$60, 0)),"")</f>
        <v>TORNO VERT. SCHIESS KZ-200   2000 - [395]</v>
      </c>
      <c r="V2757" s="165">
        <v>8.1818181818181817</v>
      </c>
      <c r="W2757" s="165"/>
      <c r="X2757" s="229">
        <v>46078</v>
      </c>
      <c r="Y2757" s="229">
        <f t="shared" si="302"/>
        <v>46078</v>
      </c>
      <c r="Z2757" s="47">
        <f t="shared" si="306"/>
        <v>9</v>
      </c>
      <c r="AA2757" s="47">
        <f t="shared" si="307"/>
        <v>9</v>
      </c>
      <c r="AB2757" s="47" t="str">
        <f t="shared" si="303"/>
        <v>fev</v>
      </c>
      <c r="AC2757" s="47" t="str">
        <f t="shared" si="304"/>
        <v>2026</v>
      </c>
      <c r="AD2757" s="165">
        <f t="shared" si="305"/>
        <v>1</v>
      </c>
    </row>
    <row r="2758" spans="1:30" x14ac:dyDescent="0.25">
      <c r="A2758" s="47" t="s">
        <v>904</v>
      </c>
      <c r="B2758" s="47" t="s">
        <v>9</v>
      </c>
      <c r="C2758" s="47">
        <v>2005</v>
      </c>
      <c r="D2758" s="47">
        <v>2</v>
      </c>
      <c r="E2758" s="47" t="s">
        <v>688</v>
      </c>
      <c r="F2758" s="48" t="s">
        <v>689</v>
      </c>
      <c r="G2758" s="48" t="s">
        <v>11</v>
      </c>
      <c r="H2758" s="48">
        <v>1506001</v>
      </c>
      <c r="I2758" s="48">
        <v>1</v>
      </c>
      <c r="J2758" s="48" t="s">
        <v>242</v>
      </c>
      <c r="K2758" s="48" t="s">
        <v>1487</v>
      </c>
      <c r="L2758" s="47"/>
      <c r="M2758" s="47">
        <f>_xlfn.XLOOKUP(A2758,dd_carteira_fundição!A:A,dd_carteira_fundição!G:G,"",0)</f>
        <v>1</v>
      </c>
      <c r="N2758" s="47" t="s">
        <v>1164</v>
      </c>
      <c r="O2758" s="133"/>
      <c r="P2758" s="47" t="s">
        <v>1216</v>
      </c>
      <c r="Q2758" s="47" t="s">
        <v>1346</v>
      </c>
      <c r="R2758" s="47" t="s">
        <v>1690</v>
      </c>
      <c r="S2758" s="47" t="s">
        <v>197</v>
      </c>
      <c r="T2758" s="164">
        <v>433</v>
      </c>
      <c r="U2758" s="47" t="str">
        <f>IFERROR(INDEX('TAXA DE OCUP. RECUR.'!$F$1:$F$60, MATCH(T2758, 'TAXA DE OCUP. RECUR.'!$E$1:$E$60, 0)),"")</f>
        <v>MANDRILH. SCHARMANM FB-125 - [433]</v>
      </c>
      <c r="V2758" s="165">
        <v>9.8181818181818183</v>
      </c>
      <c r="W2758" s="165"/>
      <c r="X2758" s="229">
        <v>46079</v>
      </c>
      <c r="Y2758" s="229">
        <f t="shared" si="302"/>
        <v>46079</v>
      </c>
      <c r="Z2758" s="47">
        <f t="shared" si="306"/>
        <v>9</v>
      </c>
      <c r="AA2758" s="47">
        <f t="shared" si="307"/>
        <v>9</v>
      </c>
      <c r="AB2758" s="47" t="str">
        <f t="shared" si="303"/>
        <v>fev</v>
      </c>
      <c r="AC2758" s="47" t="str">
        <f t="shared" si="304"/>
        <v>2026</v>
      </c>
      <c r="AD2758" s="165">
        <f t="shared" si="305"/>
        <v>1</v>
      </c>
    </row>
    <row r="2759" spans="1:30" x14ac:dyDescent="0.25">
      <c r="A2759" s="47" t="s">
        <v>904</v>
      </c>
      <c r="B2759" s="47" t="s">
        <v>9</v>
      </c>
      <c r="C2759" s="47">
        <v>2005</v>
      </c>
      <c r="D2759" s="47">
        <v>2</v>
      </c>
      <c r="E2759" s="47" t="s">
        <v>688</v>
      </c>
      <c r="F2759" s="48" t="s">
        <v>689</v>
      </c>
      <c r="G2759" s="48" t="s">
        <v>11</v>
      </c>
      <c r="H2759" s="48">
        <v>1506001</v>
      </c>
      <c r="I2759" s="48">
        <v>1</v>
      </c>
      <c r="J2759" s="48" t="s">
        <v>242</v>
      </c>
      <c r="K2759" s="48" t="s">
        <v>1487</v>
      </c>
      <c r="L2759" s="47"/>
      <c r="M2759" s="47">
        <f>_xlfn.XLOOKUP(A2759,dd_carteira_fundição!A:A,dd_carteira_fundição!G:G,"",0)</f>
        <v>1</v>
      </c>
      <c r="N2759" s="47" t="s">
        <v>1164</v>
      </c>
      <c r="O2759" s="133"/>
      <c r="P2759" s="47" t="s">
        <v>1216</v>
      </c>
      <c r="Q2759" s="47" t="s">
        <v>1346</v>
      </c>
      <c r="R2759" s="47" t="s">
        <v>1688</v>
      </c>
      <c r="S2759" s="47" t="s">
        <v>198</v>
      </c>
      <c r="T2759" s="164">
        <v>84</v>
      </c>
      <c r="U2759" s="47" t="str">
        <f>IFERROR(INDEX('TAXA DE OCUP. RECUR.'!$F$1:$F$60, MATCH(T2759, 'TAXA DE OCUP. RECUR.'!$E$1:$E$60, 0)),"")</f>
        <v>SOLDA - [84]</v>
      </c>
      <c r="V2759" s="165">
        <v>21.82090909090909</v>
      </c>
      <c r="W2759" s="165"/>
      <c r="X2759" s="229">
        <v>46083</v>
      </c>
      <c r="Y2759" s="229">
        <f t="shared" si="302"/>
        <v>46083</v>
      </c>
      <c r="Z2759" s="47">
        <f t="shared" si="306"/>
        <v>10</v>
      </c>
      <c r="AA2759" s="47">
        <f t="shared" si="307"/>
        <v>10</v>
      </c>
      <c r="AB2759" s="47" t="str">
        <f t="shared" si="303"/>
        <v>mar</v>
      </c>
      <c r="AC2759" s="47" t="str">
        <f t="shared" si="304"/>
        <v>2026</v>
      </c>
      <c r="AD2759" s="165">
        <f t="shared" si="305"/>
        <v>1</v>
      </c>
    </row>
    <row r="2760" spans="1:30" x14ac:dyDescent="0.25">
      <c r="A2760" s="47" t="s">
        <v>904</v>
      </c>
      <c r="B2760" s="47" t="s">
        <v>9</v>
      </c>
      <c r="C2760" s="47">
        <v>2005</v>
      </c>
      <c r="D2760" s="47">
        <v>2</v>
      </c>
      <c r="E2760" s="47" t="s">
        <v>688</v>
      </c>
      <c r="F2760" s="48" t="s">
        <v>689</v>
      </c>
      <c r="G2760" s="48" t="s">
        <v>11</v>
      </c>
      <c r="H2760" s="48">
        <v>1506001</v>
      </c>
      <c r="I2760" s="48">
        <v>1</v>
      </c>
      <c r="J2760" s="48" t="s">
        <v>242</v>
      </c>
      <c r="K2760" s="48" t="s">
        <v>1487</v>
      </c>
      <c r="L2760" s="47"/>
      <c r="M2760" s="47">
        <f>_xlfn.XLOOKUP(A2760,dd_carteira_fundição!A:A,dd_carteira_fundição!G:G,"",0)</f>
        <v>1</v>
      </c>
      <c r="N2760" s="47" t="s">
        <v>1164</v>
      </c>
      <c r="O2760" s="133"/>
      <c r="P2760" s="47" t="s">
        <v>17</v>
      </c>
      <c r="Q2760" s="47" t="s">
        <v>1346</v>
      </c>
      <c r="R2760" s="47" t="s">
        <v>158</v>
      </c>
      <c r="S2760" s="47" t="s">
        <v>158</v>
      </c>
      <c r="T2760" s="164">
        <v>2</v>
      </c>
      <c r="U2760" s="47" t="str">
        <f>IFERROR(INDEX('TAXA DE OCUP. RECUR.'!$F$1:$F$60, MATCH(T2760, 'TAXA DE OCUP. RECUR.'!$E$1:$E$60, 0)),"")</f>
        <v>EXPEDIÇÃO</v>
      </c>
      <c r="V2760" s="165">
        <v>1</v>
      </c>
      <c r="W2760" s="165"/>
      <c r="X2760" s="229">
        <v>46086</v>
      </c>
      <c r="Y2760" s="229">
        <f t="shared" si="302"/>
        <v>46086</v>
      </c>
      <c r="Z2760" s="47">
        <f t="shared" si="306"/>
        <v>10</v>
      </c>
      <c r="AA2760" s="47">
        <f t="shared" si="307"/>
        <v>10</v>
      </c>
      <c r="AB2760" s="47" t="str">
        <f t="shared" si="303"/>
        <v>mar</v>
      </c>
      <c r="AC2760" s="47" t="str">
        <f t="shared" si="304"/>
        <v>2026</v>
      </c>
      <c r="AD2760" s="165">
        <f t="shared" si="305"/>
        <v>1</v>
      </c>
    </row>
    <row r="2761" spans="1:30" x14ac:dyDescent="0.25">
      <c r="A2761" s="48" t="s">
        <v>927</v>
      </c>
      <c r="B2761" s="48" t="s">
        <v>9</v>
      </c>
      <c r="C2761" s="48">
        <v>2058</v>
      </c>
      <c r="D2761" s="48">
        <v>6</v>
      </c>
      <c r="E2761" s="48" t="s">
        <v>18</v>
      </c>
      <c r="F2761" s="48" t="s">
        <v>256</v>
      </c>
      <c r="G2761" s="48" t="s">
        <v>11</v>
      </c>
      <c r="H2761" s="48">
        <v>1161036</v>
      </c>
      <c r="I2761" s="48">
        <v>1</v>
      </c>
      <c r="J2761" s="48" t="s">
        <v>1146</v>
      </c>
      <c r="K2761" s="48" t="s">
        <v>1487</v>
      </c>
      <c r="L2761" s="48"/>
      <c r="M2761" s="48">
        <f>_xlfn.XLOOKUP(BASE!$A487,dd_carteira_fundição!A:A,dd_carteira_fundição!G:G,"",0)</f>
        <v>19</v>
      </c>
      <c r="N2761" s="48" t="s">
        <v>1164</v>
      </c>
      <c r="O2761" s="230"/>
      <c r="P2761" s="48" t="s">
        <v>1161</v>
      </c>
      <c r="Q2761" s="48" t="s">
        <v>1346</v>
      </c>
      <c r="R2761" s="48" t="s">
        <v>1687</v>
      </c>
      <c r="S2761" s="48" t="s">
        <v>1156</v>
      </c>
      <c r="T2761" s="215">
        <v>1</v>
      </c>
      <c r="U2761" s="48" t="str">
        <f>IFERROR(INDEX('TAXA DE OCUP. RECUR.'!$F$1:$F$60, MATCH(T2761, 'TAXA DE OCUP. RECUR.'!$E$1:$E$60, 0)),"")</f>
        <v>FUNDIÇÃO MORENO</v>
      </c>
      <c r="V2761" s="53">
        <v>1</v>
      </c>
      <c r="W2761" s="53"/>
      <c r="X2761" s="229">
        <v>46090</v>
      </c>
      <c r="Y2761" s="229">
        <f t="shared" si="302"/>
        <v>46090</v>
      </c>
      <c r="Z2761" s="47">
        <f t="shared" si="306"/>
        <v>11</v>
      </c>
      <c r="AA2761" s="47">
        <f t="shared" si="307"/>
        <v>11</v>
      </c>
      <c r="AB2761" s="48" t="str">
        <f t="shared" si="303"/>
        <v>mar</v>
      </c>
      <c r="AC2761" s="48" t="str">
        <f t="shared" si="304"/>
        <v>2026</v>
      </c>
      <c r="AD2761" s="165">
        <f t="shared" si="305"/>
        <v>1</v>
      </c>
    </row>
    <row r="2762" spans="1:30" x14ac:dyDescent="0.25">
      <c r="A2762" s="48" t="s">
        <v>927</v>
      </c>
      <c r="B2762" s="48" t="s">
        <v>9</v>
      </c>
      <c r="C2762" s="48">
        <v>2058</v>
      </c>
      <c r="D2762" s="48">
        <v>6</v>
      </c>
      <c r="E2762" s="48" t="s">
        <v>18</v>
      </c>
      <c r="F2762" s="48" t="s">
        <v>256</v>
      </c>
      <c r="G2762" s="48" t="s">
        <v>11</v>
      </c>
      <c r="H2762" s="48">
        <v>1161036</v>
      </c>
      <c r="I2762" s="48">
        <v>1</v>
      </c>
      <c r="J2762" s="48" t="s">
        <v>1146</v>
      </c>
      <c r="K2762" s="48" t="s">
        <v>1487</v>
      </c>
      <c r="L2762" s="48"/>
      <c r="M2762" s="48">
        <f>_xlfn.XLOOKUP(BASE!$A488,dd_carteira_fundição!A:A,dd_carteira_fundição!G:G,"",0)</f>
        <v>20</v>
      </c>
      <c r="N2762" s="48" t="s">
        <v>1164</v>
      </c>
      <c r="O2762" s="230"/>
      <c r="P2762" s="48" t="s">
        <v>1161</v>
      </c>
      <c r="Q2762" s="48" t="s">
        <v>1346</v>
      </c>
      <c r="R2762" s="48" t="s">
        <v>1690</v>
      </c>
      <c r="S2762" s="48" t="s">
        <v>166</v>
      </c>
      <c r="T2762" s="215">
        <v>106</v>
      </c>
      <c r="U2762" s="48" t="str">
        <f>IFERROR(INDEX('TAXA DE OCUP. RECUR.'!$F$1:$F$60, MATCH(T2762, 'TAXA DE OCUP. RECUR.'!$E$1:$E$60, 0)),"")</f>
        <v>PLAINA DE MESA POREBA - [106]</v>
      </c>
      <c r="V2762" s="53">
        <v>17.64</v>
      </c>
      <c r="W2762" s="53"/>
      <c r="X2762" s="229">
        <v>46092</v>
      </c>
      <c r="Y2762" s="229">
        <f t="shared" si="302"/>
        <v>46092</v>
      </c>
      <c r="Z2762" s="47">
        <f t="shared" si="306"/>
        <v>11</v>
      </c>
      <c r="AA2762" s="47">
        <f t="shared" si="307"/>
        <v>11</v>
      </c>
      <c r="AB2762" s="48" t="str">
        <f t="shared" si="303"/>
        <v>mar</v>
      </c>
      <c r="AC2762" s="48" t="str">
        <f t="shared" si="304"/>
        <v>2026</v>
      </c>
      <c r="AD2762" s="165">
        <f t="shared" si="305"/>
        <v>1</v>
      </c>
    </row>
    <row r="2763" spans="1:30" x14ac:dyDescent="0.25">
      <c r="A2763" s="48" t="s">
        <v>927</v>
      </c>
      <c r="B2763" s="48" t="s">
        <v>9</v>
      </c>
      <c r="C2763" s="48">
        <v>2058</v>
      </c>
      <c r="D2763" s="48">
        <v>6</v>
      </c>
      <c r="E2763" s="48" t="s">
        <v>18</v>
      </c>
      <c r="F2763" s="48" t="s">
        <v>256</v>
      </c>
      <c r="G2763" s="48" t="s">
        <v>11</v>
      </c>
      <c r="H2763" s="48">
        <v>1161036</v>
      </c>
      <c r="I2763" s="48">
        <v>1</v>
      </c>
      <c r="J2763" s="48" t="s">
        <v>1146</v>
      </c>
      <c r="K2763" s="48" t="s">
        <v>1487</v>
      </c>
      <c r="L2763" s="48"/>
      <c r="M2763" s="48">
        <f>_xlfn.XLOOKUP(BASE!$A489,dd_carteira_fundição!A:A,dd_carteira_fundição!G:G,"",0)</f>
        <v>20</v>
      </c>
      <c r="N2763" s="48" t="s">
        <v>1164</v>
      </c>
      <c r="O2763" s="230"/>
      <c r="P2763" s="48" t="s">
        <v>1161</v>
      </c>
      <c r="Q2763" s="48" t="s">
        <v>1346</v>
      </c>
      <c r="R2763" s="48" t="s">
        <v>1690</v>
      </c>
      <c r="S2763" s="48" t="s">
        <v>167</v>
      </c>
      <c r="T2763" s="215">
        <v>151</v>
      </c>
      <c r="U2763" s="48" t="str">
        <f>IFERROR(INDEX('TAXA DE OCUP. RECUR.'!$F$1:$F$60, MATCH(T2763, 'TAXA DE OCUP. RECUR.'!$E$1:$E$60, 0)),"")</f>
        <v>MANDRILH. FISHER MILL - [151]</v>
      </c>
      <c r="V2763" s="53">
        <v>1.8818181818181814</v>
      </c>
      <c r="W2763" s="53"/>
      <c r="X2763" s="229">
        <v>46092</v>
      </c>
      <c r="Y2763" s="229">
        <f t="shared" si="302"/>
        <v>46092</v>
      </c>
      <c r="Z2763" s="47">
        <f t="shared" si="306"/>
        <v>11</v>
      </c>
      <c r="AA2763" s="47">
        <f t="shared" si="307"/>
        <v>11</v>
      </c>
      <c r="AB2763" s="48" t="str">
        <f t="shared" si="303"/>
        <v>mar</v>
      </c>
      <c r="AC2763" s="48" t="str">
        <f t="shared" si="304"/>
        <v>2026</v>
      </c>
      <c r="AD2763" s="165">
        <f t="shared" si="305"/>
        <v>1</v>
      </c>
    </row>
    <row r="2764" spans="1:30" x14ac:dyDescent="0.25">
      <c r="A2764" s="48" t="s">
        <v>927</v>
      </c>
      <c r="B2764" s="48" t="s">
        <v>9</v>
      </c>
      <c r="C2764" s="48">
        <v>2058</v>
      </c>
      <c r="D2764" s="48">
        <v>6</v>
      </c>
      <c r="E2764" s="48" t="s">
        <v>18</v>
      </c>
      <c r="F2764" s="48" t="s">
        <v>256</v>
      </c>
      <c r="G2764" s="48" t="s">
        <v>11</v>
      </c>
      <c r="H2764" s="48">
        <v>1161036</v>
      </c>
      <c r="I2764" s="48">
        <v>1</v>
      </c>
      <c r="J2764" s="48" t="s">
        <v>1146</v>
      </c>
      <c r="K2764" s="48" t="s">
        <v>1487</v>
      </c>
      <c r="L2764" s="48"/>
      <c r="M2764" s="48">
        <f>_xlfn.XLOOKUP(BASE!$A490,dd_carteira_fundição!A:A,dd_carteira_fundição!G:G,"",0)</f>
        <v>20</v>
      </c>
      <c r="N2764" s="48" t="s">
        <v>1164</v>
      </c>
      <c r="O2764" s="230"/>
      <c r="P2764" s="48" t="s">
        <v>1161</v>
      </c>
      <c r="Q2764" s="48" t="s">
        <v>1346</v>
      </c>
      <c r="R2764" s="48" t="s">
        <v>1690</v>
      </c>
      <c r="S2764" s="48" t="s">
        <v>168</v>
      </c>
      <c r="T2764" s="215">
        <v>560</v>
      </c>
      <c r="U2764" s="48" t="str">
        <f>IFERROR(INDEX('TAXA DE OCUP. RECUR.'!$F$1:$F$60, MATCH(T2764, 'TAXA DE OCUP. RECUR.'!$E$1:$E$60, 0)),"")</f>
        <v>FRESA DROPP HEINN - [560]</v>
      </c>
      <c r="V2764" s="53">
        <v>10.8</v>
      </c>
      <c r="W2764" s="53"/>
      <c r="X2764" s="229">
        <v>46093</v>
      </c>
      <c r="Y2764" s="229">
        <f t="shared" si="302"/>
        <v>46093</v>
      </c>
      <c r="Z2764" s="47">
        <f t="shared" si="306"/>
        <v>11</v>
      </c>
      <c r="AA2764" s="47">
        <f t="shared" si="307"/>
        <v>11</v>
      </c>
      <c r="AB2764" s="48" t="str">
        <f t="shared" si="303"/>
        <v>mar</v>
      </c>
      <c r="AC2764" s="48" t="str">
        <f t="shared" si="304"/>
        <v>2026</v>
      </c>
      <c r="AD2764" s="165">
        <f t="shared" si="305"/>
        <v>1</v>
      </c>
    </row>
    <row r="2765" spans="1:30" x14ac:dyDescent="0.25">
      <c r="A2765" s="48" t="s">
        <v>927</v>
      </c>
      <c r="B2765" s="48" t="s">
        <v>9</v>
      </c>
      <c r="C2765" s="48">
        <v>2058</v>
      </c>
      <c r="D2765" s="48">
        <v>6</v>
      </c>
      <c r="E2765" s="48" t="s">
        <v>18</v>
      </c>
      <c r="F2765" s="48" t="s">
        <v>256</v>
      </c>
      <c r="G2765" s="48" t="s">
        <v>11</v>
      </c>
      <c r="H2765" s="48">
        <v>1161036</v>
      </c>
      <c r="I2765" s="48">
        <v>1</v>
      </c>
      <c r="J2765" s="48" t="s">
        <v>1146</v>
      </c>
      <c r="K2765" s="48" t="s">
        <v>1487</v>
      </c>
      <c r="L2765" s="48"/>
      <c r="M2765" s="48">
        <f>_xlfn.XLOOKUP(BASE!$A491,dd_carteira_fundição!A:A,dd_carteira_fundição!G:G,"",0)</f>
        <v>20</v>
      </c>
      <c r="N2765" s="48" t="s">
        <v>1164</v>
      </c>
      <c r="O2765" s="230"/>
      <c r="P2765" s="48" t="s">
        <v>1161</v>
      </c>
      <c r="Q2765" s="48" t="s">
        <v>1346</v>
      </c>
      <c r="R2765" s="48" t="s">
        <v>1690</v>
      </c>
      <c r="S2765" s="48" t="s">
        <v>169</v>
      </c>
      <c r="T2765" s="215">
        <v>610</v>
      </c>
      <c r="U2765" s="48" t="str">
        <f>IFERROR(INDEX('TAXA DE OCUP. RECUR.'!$F$1:$F$60, MATCH(T2765, 'TAXA DE OCUP. RECUR.'!$E$1:$E$60, 0)),"")</f>
        <v>FRESADORA HEYLIGENTASDE - [610]</v>
      </c>
      <c r="V2765" s="53">
        <v>6.0058492109583588</v>
      </c>
      <c r="W2765" s="53"/>
      <c r="X2765" s="229">
        <v>46094</v>
      </c>
      <c r="Y2765" s="229">
        <f t="shared" si="302"/>
        <v>46094</v>
      </c>
      <c r="Z2765" s="47">
        <f t="shared" si="306"/>
        <v>11</v>
      </c>
      <c r="AA2765" s="47">
        <f t="shared" si="307"/>
        <v>11</v>
      </c>
      <c r="AB2765" s="48" t="str">
        <f t="shared" si="303"/>
        <v>mar</v>
      </c>
      <c r="AC2765" s="48" t="str">
        <f t="shared" si="304"/>
        <v>2026</v>
      </c>
      <c r="AD2765" s="165">
        <f t="shared" si="305"/>
        <v>1</v>
      </c>
    </row>
    <row r="2766" spans="1:30" x14ac:dyDescent="0.25">
      <c r="A2766" s="48" t="s">
        <v>927</v>
      </c>
      <c r="B2766" s="48" t="s">
        <v>9</v>
      </c>
      <c r="C2766" s="48">
        <v>2058</v>
      </c>
      <c r="D2766" s="48">
        <v>6</v>
      </c>
      <c r="E2766" s="48" t="s">
        <v>18</v>
      </c>
      <c r="F2766" s="48" t="s">
        <v>256</v>
      </c>
      <c r="G2766" s="48" t="s">
        <v>11</v>
      </c>
      <c r="H2766" s="48">
        <v>1161036</v>
      </c>
      <c r="I2766" s="48">
        <v>1</v>
      </c>
      <c r="J2766" s="48" t="s">
        <v>1146</v>
      </c>
      <c r="K2766" s="48" t="s">
        <v>1487</v>
      </c>
      <c r="L2766" s="48"/>
      <c r="M2766" s="48">
        <f>_xlfn.XLOOKUP(BASE!$A492,dd_carteira_fundição!A:A,dd_carteira_fundição!G:G,"",0)</f>
        <v>48</v>
      </c>
      <c r="N2766" s="48" t="s">
        <v>1164</v>
      </c>
      <c r="O2766" s="230"/>
      <c r="P2766" s="48" t="s">
        <v>1161</v>
      </c>
      <c r="Q2766" s="48" t="s">
        <v>1346</v>
      </c>
      <c r="R2766" s="48" t="s">
        <v>1690</v>
      </c>
      <c r="S2766" s="48" t="s">
        <v>170</v>
      </c>
      <c r="T2766" s="215">
        <v>610</v>
      </c>
      <c r="U2766" s="48" t="str">
        <f>IFERROR(INDEX('TAXA DE OCUP. RECUR.'!$F$1:$F$60, MATCH(T2766, 'TAXA DE OCUP. RECUR.'!$E$1:$E$60, 0)),"")</f>
        <v>FRESADORA HEYLIGENTASDE - [610]</v>
      </c>
      <c r="V2766" s="53">
        <v>3.2003430531732415</v>
      </c>
      <c r="W2766" s="53"/>
      <c r="X2766" s="229">
        <v>46094</v>
      </c>
      <c r="Y2766" s="229">
        <f t="shared" si="302"/>
        <v>46094</v>
      </c>
      <c r="Z2766" s="47">
        <f t="shared" si="306"/>
        <v>11</v>
      </c>
      <c r="AA2766" s="47">
        <f t="shared" si="307"/>
        <v>11</v>
      </c>
      <c r="AB2766" s="48" t="str">
        <f t="shared" si="303"/>
        <v>mar</v>
      </c>
      <c r="AC2766" s="48" t="str">
        <f t="shared" si="304"/>
        <v>2026</v>
      </c>
      <c r="AD2766" s="165">
        <f t="shared" si="305"/>
        <v>1</v>
      </c>
    </row>
    <row r="2767" spans="1:30" x14ac:dyDescent="0.25">
      <c r="A2767" s="48" t="s">
        <v>927</v>
      </c>
      <c r="B2767" s="48" t="s">
        <v>9</v>
      </c>
      <c r="C2767" s="48">
        <v>2058</v>
      </c>
      <c r="D2767" s="48">
        <v>6</v>
      </c>
      <c r="E2767" s="48" t="s">
        <v>18</v>
      </c>
      <c r="F2767" s="48" t="s">
        <v>256</v>
      </c>
      <c r="G2767" s="48" t="s">
        <v>11</v>
      </c>
      <c r="H2767" s="48">
        <v>1161036</v>
      </c>
      <c r="I2767" s="48">
        <v>1</v>
      </c>
      <c r="J2767" s="48" t="s">
        <v>1146</v>
      </c>
      <c r="K2767" s="48" t="s">
        <v>1487</v>
      </c>
      <c r="L2767" s="48"/>
      <c r="M2767" s="48">
        <f>_xlfn.XLOOKUP(BASE!$A493,dd_carteira_fundição!A:A,dd_carteira_fundição!G:G,"",0)</f>
        <v>48</v>
      </c>
      <c r="N2767" s="48" t="s">
        <v>1164</v>
      </c>
      <c r="O2767" s="230"/>
      <c r="P2767" s="48" t="s">
        <v>1161</v>
      </c>
      <c r="Q2767" s="48" t="s">
        <v>1346</v>
      </c>
      <c r="R2767" s="48" t="s">
        <v>158</v>
      </c>
      <c r="S2767" s="48" t="s">
        <v>158</v>
      </c>
      <c r="T2767" s="215">
        <v>2</v>
      </c>
      <c r="U2767" s="48" t="str">
        <f>IFERROR(INDEX('TAXA DE OCUP. RECUR.'!$F$1:$F$60, MATCH(T2767, 'TAXA DE OCUP. RECUR.'!$E$1:$E$60, 0)),"")</f>
        <v>EXPEDIÇÃO</v>
      </c>
      <c r="V2767" s="53">
        <v>1</v>
      </c>
      <c r="W2767" s="53"/>
      <c r="X2767" s="229">
        <v>46094</v>
      </c>
      <c r="Y2767" s="229">
        <f t="shared" si="302"/>
        <v>46094</v>
      </c>
      <c r="Z2767" s="47">
        <f t="shared" si="306"/>
        <v>11</v>
      </c>
      <c r="AA2767" s="47">
        <f t="shared" si="307"/>
        <v>11</v>
      </c>
      <c r="AB2767" s="48" t="str">
        <f t="shared" si="303"/>
        <v>mar</v>
      </c>
      <c r="AC2767" s="48" t="str">
        <f t="shared" si="304"/>
        <v>2026</v>
      </c>
      <c r="AD2767" s="165">
        <f t="shared" si="305"/>
        <v>1</v>
      </c>
    </row>
    <row r="2768" spans="1:30" x14ac:dyDescent="0.25">
      <c r="A2768" s="47" t="s">
        <v>912</v>
      </c>
      <c r="B2768" s="47" t="s">
        <v>9</v>
      </c>
      <c r="C2768" s="47">
        <v>1951</v>
      </c>
      <c r="D2768" s="47">
        <v>13</v>
      </c>
      <c r="E2768" s="47" t="s">
        <v>1117</v>
      </c>
      <c r="F2768" s="48" t="s">
        <v>632</v>
      </c>
      <c r="G2768" s="48" t="s">
        <v>11</v>
      </c>
      <c r="H2768" s="48">
        <v>1202015</v>
      </c>
      <c r="I2768" s="48">
        <v>1</v>
      </c>
      <c r="J2768" s="48" t="s">
        <v>1145</v>
      </c>
      <c r="K2768" s="48" t="s">
        <v>1487</v>
      </c>
      <c r="L2768" s="47"/>
      <c r="M2768" s="47">
        <f>_xlfn.XLOOKUP(BASE!$A494,dd_carteira_fundição!A:A,dd_carteira_fundição!G:G,"",0)</f>
        <v>48</v>
      </c>
      <c r="N2768" s="47" t="s">
        <v>1164</v>
      </c>
      <c r="O2768" s="133"/>
      <c r="P2768" s="47" t="s">
        <v>1161</v>
      </c>
      <c r="Q2768" s="47" t="s">
        <v>1346</v>
      </c>
      <c r="R2768" s="47" t="s">
        <v>1687</v>
      </c>
      <c r="S2768" s="48" t="s">
        <v>1156</v>
      </c>
      <c r="T2768" s="164">
        <v>1</v>
      </c>
      <c r="U2768" s="47" t="str">
        <f>IFERROR(INDEX('TAXA DE OCUP. RECUR.'!$F$1:$F$60, MATCH(T2768, 'TAXA DE OCUP. RECUR.'!$E$1:$E$60, 0)),"")</f>
        <v>FUNDIÇÃO MORENO</v>
      </c>
      <c r="V2768" s="165">
        <v>1</v>
      </c>
      <c r="W2768" s="165">
        <v>1</v>
      </c>
      <c r="X2768" s="229">
        <v>46062</v>
      </c>
      <c r="Y2768" s="229">
        <f t="shared" si="302"/>
        <v>46062</v>
      </c>
      <c r="Z2768" s="47">
        <f t="shared" si="306"/>
        <v>7</v>
      </c>
      <c r="AA2768" s="47">
        <f t="shared" si="307"/>
        <v>7</v>
      </c>
      <c r="AB2768" s="47" t="str">
        <f t="shared" si="303"/>
        <v>fev</v>
      </c>
      <c r="AC2768" s="47" t="str">
        <f t="shared" si="304"/>
        <v>2026</v>
      </c>
      <c r="AD2768" s="165">
        <f t="shared" si="305"/>
        <v>1</v>
      </c>
    </row>
    <row r="2769" spans="1:30" x14ac:dyDescent="0.25">
      <c r="A2769" s="47" t="s">
        <v>912</v>
      </c>
      <c r="B2769" s="47" t="s">
        <v>9</v>
      </c>
      <c r="C2769" s="47">
        <v>1951</v>
      </c>
      <c r="D2769" s="47">
        <v>13</v>
      </c>
      <c r="E2769" s="47" t="s">
        <v>1117</v>
      </c>
      <c r="F2769" s="48" t="s">
        <v>632</v>
      </c>
      <c r="G2769" s="48" t="s">
        <v>11</v>
      </c>
      <c r="H2769" s="48">
        <v>1202015</v>
      </c>
      <c r="I2769" s="48">
        <v>1</v>
      </c>
      <c r="J2769" s="48" t="s">
        <v>1145</v>
      </c>
      <c r="K2769" s="48" t="s">
        <v>1487</v>
      </c>
      <c r="L2769" s="47"/>
      <c r="M2769" s="47">
        <f>_xlfn.XLOOKUP(BASE!$A495,dd_carteira_fundição!A:A,dd_carteira_fundição!G:G,"",0)</f>
        <v>48</v>
      </c>
      <c r="N2769" s="47" t="s">
        <v>1164</v>
      </c>
      <c r="O2769" s="133"/>
      <c r="P2769" s="47" t="s">
        <v>1161</v>
      </c>
      <c r="Q2769" s="47" t="s">
        <v>1346</v>
      </c>
      <c r="R2769" s="47" t="s">
        <v>1690</v>
      </c>
      <c r="S2769" s="47" t="s">
        <v>174</v>
      </c>
      <c r="T2769" s="164">
        <v>107</v>
      </c>
      <c r="U2769" s="47" t="str">
        <f>IFERROR(INDEX('TAXA DE OCUP. RECUR.'!$F$1:$F$60, MATCH(T2769, 'TAXA DE OCUP. RECUR.'!$E$1:$E$60, 0)),"")</f>
        <v>PLAINA DE MESA INGERSOL - [107]</v>
      </c>
      <c r="V2769" s="165">
        <v>3.6</v>
      </c>
      <c r="W2769" s="165"/>
      <c r="X2769" s="229">
        <v>46068</v>
      </c>
      <c r="Y2769" s="229">
        <f t="shared" si="302"/>
        <v>46068</v>
      </c>
      <c r="Z2769" s="47">
        <f t="shared" si="306"/>
        <v>7</v>
      </c>
      <c r="AA2769" s="47">
        <f t="shared" si="307"/>
        <v>7</v>
      </c>
      <c r="AB2769" s="47" t="str">
        <f t="shared" si="303"/>
        <v>fev</v>
      </c>
      <c r="AC2769" s="47" t="str">
        <f t="shared" si="304"/>
        <v>2026</v>
      </c>
      <c r="AD2769" s="165">
        <f t="shared" si="305"/>
        <v>1</v>
      </c>
    </row>
    <row r="2770" spans="1:30" x14ac:dyDescent="0.25">
      <c r="A2770" s="47" t="s">
        <v>912</v>
      </c>
      <c r="B2770" s="47" t="s">
        <v>9</v>
      </c>
      <c r="C2770" s="47">
        <v>1951</v>
      </c>
      <c r="D2770" s="47">
        <v>13</v>
      </c>
      <c r="E2770" s="47" t="s">
        <v>1117</v>
      </c>
      <c r="F2770" s="48" t="s">
        <v>632</v>
      </c>
      <c r="G2770" s="48" t="s">
        <v>11</v>
      </c>
      <c r="H2770" s="48">
        <v>1202015</v>
      </c>
      <c r="I2770" s="48">
        <v>1</v>
      </c>
      <c r="J2770" s="48" t="s">
        <v>1145</v>
      </c>
      <c r="K2770" s="48" t="s">
        <v>1487</v>
      </c>
      <c r="L2770" s="47"/>
      <c r="M2770" s="47">
        <f>_xlfn.XLOOKUP(BASE!$A496,dd_carteira_fundição!A:A,dd_carteira_fundição!G:G,"",0)</f>
        <v>49</v>
      </c>
      <c r="N2770" s="47" t="s">
        <v>1164</v>
      </c>
      <c r="O2770" s="133"/>
      <c r="P2770" s="47" t="s">
        <v>1161</v>
      </c>
      <c r="Q2770" s="47" t="s">
        <v>1346</v>
      </c>
      <c r="R2770" s="47" t="s">
        <v>1690</v>
      </c>
      <c r="S2770" s="47" t="s">
        <v>175</v>
      </c>
      <c r="T2770" s="164">
        <v>151</v>
      </c>
      <c r="U2770" s="47" t="str">
        <f>IFERROR(INDEX('TAXA DE OCUP. RECUR.'!$F$1:$F$60, MATCH(T2770, 'TAXA DE OCUP. RECUR.'!$E$1:$E$60, 0)),"")</f>
        <v>MANDRILH. FISHER MILL - [151]</v>
      </c>
      <c r="V2770" s="165">
        <v>1.5545454545454545</v>
      </c>
      <c r="W2770" s="165"/>
      <c r="X2770" s="229">
        <v>46068</v>
      </c>
      <c r="Y2770" s="229">
        <f t="shared" si="302"/>
        <v>46068</v>
      </c>
      <c r="Z2770" s="47">
        <f t="shared" si="306"/>
        <v>7</v>
      </c>
      <c r="AA2770" s="47">
        <f t="shared" si="307"/>
        <v>7</v>
      </c>
      <c r="AB2770" s="47" t="str">
        <f t="shared" si="303"/>
        <v>fev</v>
      </c>
      <c r="AC2770" s="47" t="str">
        <f t="shared" si="304"/>
        <v>2026</v>
      </c>
      <c r="AD2770" s="165">
        <f t="shared" si="305"/>
        <v>1</v>
      </c>
    </row>
    <row r="2771" spans="1:30" x14ac:dyDescent="0.25">
      <c r="A2771" s="47" t="s">
        <v>912</v>
      </c>
      <c r="B2771" s="47" t="s">
        <v>9</v>
      </c>
      <c r="C2771" s="47">
        <v>1951</v>
      </c>
      <c r="D2771" s="47">
        <v>13</v>
      </c>
      <c r="E2771" s="47" t="s">
        <v>1117</v>
      </c>
      <c r="F2771" s="48" t="s">
        <v>632</v>
      </c>
      <c r="G2771" s="48" t="s">
        <v>11</v>
      </c>
      <c r="H2771" s="48">
        <v>1202015</v>
      </c>
      <c r="I2771" s="48">
        <v>1</v>
      </c>
      <c r="J2771" s="48" t="s">
        <v>1145</v>
      </c>
      <c r="K2771" s="48" t="s">
        <v>1487</v>
      </c>
      <c r="L2771" s="47"/>
      <c r="M2771" s="47">
        <f>_xlfn.XLOOKUP(BASE!$A497,dd_carteira_fundição!A:A,dd_carteira_fundição!G:G,"",0)</f>
        <v>49</v>
      </c>
      <c r="N2771" s="47" t="s">
        <v>1164</v>
      </c>
      <c r="O2771" s="133"/>
      <c r="P2771" s="47" t="s">
        <v>1161</v>
      </c>
      <c r="Q2771" s="47" t="s">
        <v>1346</v>
      </c>
      <c r="R2771" s="47" t="s">
        <v>1690</v>
      </c>
      <c r="S2771" s="47" t="s">
        <v>177</v>
      </c>
      <c r="T2771" s="164">
        <v>560</v>
      </c>
      <c r="U2771" s="47" t="str">
        <f>IFERROR(INDEX('TAXA DE OCUP. RECUR.'!$F$1:$F$60, MATCH(T2771, 'TAXA DE OCUP. RECUR.'!$E$1:$E$60, 0)),"")</f>
        <v>FRESA DROPP HEINN - [560]</v>
      </c>
      <c r="V2771" s="165">
        <v>5.04</v>
      </c>
      <c r="W2771" s="165"/>
      <c r="X2771" s="229">
        <v>46068</v>
      </c>
      <c r="Y2771" s="229">
        <f t="shared" ref="Y2771:Y2834" si="308">X2771</f>
        <v>46068</v>
      </c>
      <c r="Z2771" s="47">
        <f t="shared" si="306"/>
        <v>7</v>
      </c>
      <c r="AA2771" s="47">
        <f t="shared" si="307"/>
        <v>7</v>
      </c>
      <c r="AB2771" s="47" t="str">
        <f t="shared" si="303"/>
        <v>fev</v>
      </c>
      <c r="AC2771" s="47" t="str">
        <f t="shared" si="304"/>
        <v>2026</v>
      </c>
      <c r="AD2771" s="165">
        <f t="shared" si="305"/>
        <v>1</v>
      </c>
    </row>
    <row r="2772" spans="1:30" x14ac:dyDescent="0.25">
      <c r="A2772" s="47" t="s">
        <v>912</v>
      </c>
      <c r="B2772" s="47" t="s">
        <v>9</v>
      </c>
      <c r="C2772" s="47">
        <v>1951</v>
      </c>
      <c r="D2772" s="47">
        <v>13</v>
      </c>
      <c r="E2772" s="47" t="s">
        <v>1117</v>
      </c>
      <c r="F2772" s="48" t="s">
        <v>632</v>
      </c>
      <c r="G2772" s="48" t="s">
        <v>11</v>
      </c>
      <c r="H2772" s="48">
        <v>1202015</v>
      </c>
      <c r="I2772" s="48">
        <v>1</v>
      </c>
      <c r="J2772" s="48" t="s">
        <v>1145</v>
      </c>
      <c r="K2772" s="48" t="s">
        <v>1487</v>
      </c>
      <c r="L2772" s="47"/>
      <c r="M2772" s="47">
        <f>_xlfn.XLOOKUP(BASE!$A498,dd_carteira_fundição!A:A,dd_carteira_fundição!G:G,"",0)</f>
        <v>49</v>
      </c>
      <c r="N2772" s="47" t="s">
        <v>1164</v>
      </c>
      <c r="O2772" s="133"/>
      <c r="P2772" s="47" t="s">
        <v>1161</v>
      </c>
      <c r="Q2772" s="47" t="s">
        <v>1346</v>
      </c>
      <c r="R2772" s="47" t="s">
        <v>1690</v>
      </c>
      <c r="S2772" s="47" t="s">
        <v>176</v>
      </c>
      <c r="T2772" s="164">
        <v>112</v>
      </c>
      <c r="U2772" s="47" t="str">
        <f>IFERROR(INDEX('TAXA DE OCUP. RECUR.'!$F$1:$F$60, MATCH(T2772, 'TAXA DE OCUP. RECUR.'!$E$1:$E$60, 0)),"")</f>
        <v>FURADEIRA RADIAL  HCP - [112]</v>
      </c>
      <c r="V2772" s="165">
        <v>2.2714065180102918</v>
      </c>
      <c r="W2772" s="165"/>
      <c r="X2772" s="229">
        <v>46069</v>
      </c>
      <c r="Y2772" s="229">
        <f t="shared" si="308"/>
        <v>46069</v>
      </c>
      <c r="Z2772" s="47">
        <f t="shared" si="306"/>
        <v>8</v>
      </c>
      <c r="AA2772" s="47">
        <f t="shared" si="307"/>
        <v>8</v>
      </c>
      <c r="AB2772" s="47" t="str">
        <f t="shared" si="303"/>
        <v>fev</v>
      </c>
      <c r="AC2772" s="47" t="str">
        <f t="shared" si="304"/>
        <v>2026</v>
      </c>
      <c r="AD2772" s="165">
        <f t="shared" si="305"/>
        <v>1</v>
      </c>
    </row>
    <row r="2773" spans="1:30" x14ac:dyDescent="0.25">
      <c r="A2773" s="47" t="s">
        <v>912</v>
      </c>
      <c r="B2773" s="47" t="s">
        <v>9</v>
      </c>
      <c r="C2773" s="47">
        <v>1951</v>
      </c>
      <c r="D2773" s="47">
        <v>13</v>
      </c>
      <c r="E2773" s="47" t="s">
        <v>1117</v>
      </c>
      <c r="F2773" s="48" t="s">
        <v>632</v>
      </c>
      <c r="G2773" s="48" t="s">
        <v>11</v>
      </c>
      <c r="H2773" s="48">
        <v>1202015</v>
      </c>
      <c r="I2773" s="48">
        <v>1</v>
      </c>
      <c r="J2773" s="48" t="s">
        <v>1145</v>
      </c>
      <c r="K2773" s="48" t="s">
        <v>1487</v>
      </c>
      <c r="L2773" s="47"/>
      <c r="M2773" s="47">
        <f>_xlfn.XLOOKUP(BASE!$A499,dd_carteira_fundição!A:A,dd_carteira_fundição!G:G,"",0)</f>
        <v>49</v>
      </c>
      <c r="N2773" s="47" t="s">
        <v>1164</v>
      </c>
      <c r="O2773" s="133"/>
      <c r="P2773" s="47" t="s">
        <v>1161</v>
      </c>
      <c r="Q2773" s="47" t="s">
        <v>1346</v>
      </c>
      <c r="R2773" s="47" t="s">
        <v>158</v>
      </c>
      <c r="S2773" s="47" t="s">
        <v>158</v>
      </c>
      <c r="T2773" s="164">
        <v>2</v>
      </c>
      <c r="U2773" s="47" t="str">
        <f>IFERROR(INDEX('TAXA DE OCUP. RECUR.'!$F$1:$F$60, MATCH(T2773, 'TAXA DE OCUP. RECUR.'!$E$1:$E$60, 0)),"")</f>
        <v>EXPEDIÇÃO</v>
      </c>
      <c r="V2773" s="165">
        <v>1</v>
      </c>
      <c r="W2773" s="165"/>
      <c r="X2773" s="229">
        <v>46090</v>
      </c>
      <c r="Y2773" s="229">
        <f t="shared" si="308"/>
        <v>46090</v>
      </c>
      <c r="Z2773" s="47">
        <f t="shared" si="306"/>
        <v>11</v>
      </c>
      <c r="AA2773" s="47">
        <f t="shared" si="307"/>
        <v>11</v>
      </c>
      <c r="AB2773" s="47" t="str">
        <f t="shared" si="303"/>
        <v>mar</v>
      </c>
      <c r="AC2773" s="47" t="str">
        <f t="shared" si="304"/>
        <v>2026</v>
      </c>
      <c r="AD2773" s="165">
        <f t="shared" si="305"/>
        <v>1</v>
      </c>
    </row>
    <row r="2774" spans="1:30" x14ac:dyDescent="0.25">
      <c r="A2774" s="47" t="s">
        <v>913</v>
      </c>
      <c r="B2774" s="47" t="s">
        <v>9</v>
      </c>
      <c r="C2774" s="47">
        <v>1951</v>
      </c>
      <c r="D2774" s="47">
        <v>14</v>
      </c>
      <c r="E2774" s="47" t="s">
        <v>1117</v>
      </c>
      <c r="F2774" s="48" t="s">
        <v>632</v>
      </c>
      <c r="G2774" s="48" t="s">
        <v>11</v>
      </c>
      <c r="H2774" s="48">
        <v>1202015</v>
      </c>
      <c r="I2774" s="48">
        <v>1</v>
      </c>
      <c r="J2774" s="48" t="s">
        <v>1145</v>
      </c>
      <c r="K2774" s="48" t="s">
        <v>1487</v>
      </c>
      <c r="L2774" s="47"/>
      <c r="M2774" s="47">
        <f>_xlfn.XLOOKUP(BASE!$A500,dd_carteira_fundição!A:A,dd_carteira_fundição!G:G,"",0)</f>
        <v>50</v>
      </c>
      <c r="N2774" s="47" t="s">
        <v>1164</v>
      </c>
      <c r="O2774" s="133"/>
      <c r="P2774" s="47" t="s">
        <v>1161</v>
      </c>
      <c r="Q2774" s="47" t="s">
        <v>1346</v>
      </c>
      <c r="R2774" s="47" t="s">
        <v>1687</v>
      </c>
      <c r="S2774" s="48" t="s">
        <v>1156</v>
      </c>
      <c r="T2774" s="164">
        <v>1</v>
      </c>
      <c r="U2774" s="47" t="str">
        <f>IFERROR(INDEX('TAXA DE OCUP. RECUR.'!$F$1:$F$60, MATCH(T2774, 'TAXA DE OCUP. RECUR.'!$E$1:$E$60, 0)),"")</f>
        <v>FUNDIÇÃO MORENO</v>
      </c>
      <c r="V2774" s="165">
        <v>1</v>
      </c>
      <c r="W2774" s="165">
        <v>1</v>
      </c>
      <c r="X2774" s="229">
        <v>46059</v>
      </c>
      <c r="Y2774" s="229">
        <f t="shared" si="308"/>
        <v>46059</v>
      </c>
      <c r="Z2774" s="47">
        <f t="shared" si="306"/>
        <v>6</v>
      </c>
      <c r="AA2774" s="47">
        <f t="shared" si="307"/>
        <v>6</v>
      </c>
      <c r="AB2774" s="47" t="str">
        <f t="shared" si="303"/>
        <v>fev</v>
      </c>
      <c r="AC2774" s="47" t="str">
        <f t="shared" si="304"/>
        <v>2026</v>
      </c>
      <c r="AD2774" s="165">
        <f t="shared" si="305"/>
        <v>1</v>
      </c>
    </row>
    <row r="2775" spans="1:30" x14ac:dyDescent="0.25">
      <c r="A2775" s="47" t="s">
        <v>913</v>
      </c>
      <c r="B2775" s="47" t="s">
        <v>9</v>
      </c>
      <c r="C2775" s="47">
        <v>1951</v>
      </c>
      <c r="D2775" s="47">
        <v>14</v>
      </c>
      <c r="E2775" s="47" t="s">
        <v>1117</v>
      </c>
      <c r="F2775" s="48" t="s">
        <v>632</v>
      </c>
      <c r="G2775" s="48" t="s">
        <v>11</v>
      </c>
      <c r="H2775" s="48">
        <v>1202015</v>
      </c>
      <c r="I2775" s="48">
        <v>1</v>
      </c>
      <c r="J2775" s="48" t="s">
        <v>1145</v>
      </c>
      <c r="K2775" s="48" t="s">
        <v>1487</v>
      </c>
      <c r="L2775" s="47"/>
      <c r="M2775" s="47">
        <f>_xlfn.XLOOKUP(BASE!$A501,dd_carteira_fundição!A:A,dd_carteira_fundição!G:G,"",0)</f>
        <v>50</v>
      </c>
      <c r="N2775" s="47" t="s">
        <v>1164</v>
      </c>
      <c r="O2775" s="133"/>
      <c r="P2775" s="47" t="s">
        <v>1161</v>
      </c>
      <c r="Q2775" s="47" t="s">
        <v>1346</v>
      </c>
      <c r="R2775" s="47" t="s">
        <v>1690</v>
      </c>
      <c r="S2775" s="47" t="s">
        <v>174</v>
      </c>
      <c r="T2775" s="164">
        <v>106</v>
      </c>
      <c r="U2775" s="47" t="str">
        <f>IFERROR(INDEX('TAXA DE OCUP. RECUR.'!$F$1:$F$60, MATCH(T2775, 'TAXA DE OCUP. RECUR.'!$E$1:$E$60, 0)),"")</f>
        <v>PLAINA DE MESA POREBA - [106]</v>
      </c>
      <c r="V2775" s="165">
        <v>3.6</v>
      </c>
      <c r="W2775" s="165"/>
      <c r="X2775" s="229">
        <v>46068</v>
      </c>
      <c r="Y2775" s="229">
        <f t="shared" si="308"/>
        <v>46068</v>
      </c>
      <c r="Z2775" s="47">
        <f t="shared" si="306"/>
        <v>7</v>
      </c>
      <c r="AA2775" s="47">
        <f t="shared" si="307"/>
        <v>7</v>
      </c>
      <c r="AB2775" s="47" t="str">
        <f t="shared" si="303"/>
        <v>fev</v>
      </c>
      <c r="AC2775" s="47" t="str">
        <f t="shared" si="304"/>
        <v>2026</v>
      </c>
      <c r="AD2775" s="165">
        <f t="shared" si="305"/>
        <v>1</v>
      </c>
    </row>
    <row r="2776" spans="1:30" x14ac:dyDescent="0.25">
      <c r="A2776" s="47" t="s">
        <v>913</v>
      </c>
      <c r="B2776" s="47" t="s">
        <v>9</v>
      </c>
      <c r="C2776" s="47">
        <v>1951</v>
      </c>
      <c r="D2776" s="47">
        <v>14</v>
      </c>
      <c r="E2776" s="47" t="s">
        <v>1117</v>
      </c>
      <c r="F2776" s="48" t="s">
        <v>632</v>
      </c>
      <c r="G2776" s="48" t="s">
        <v>11</v>
      </c>
      <c r="H2776" s="48">
        <v>1202015</v>
      </c>
      <c r="I2776" s="48">
        <v>1</v>
      </c>
      <c r="J2776" s="48" t="s">
        <v>1145</v>
      </c>
      <c r="K2776" s="48" t="s">
        <v>1487</v>
      </c>
      <c r="L2776" s="47"/>
      <c r="M2776" s="47">
        <f>_xlfn.XLOOKUP(BASE!$A502,dd_carteira_fundição!A:A,dd_carteira_fundição!G:G,"",0)</f>
        <v>50</v>
      </c>
      <c r="N2776" s="47" t="s">
        <v>1164</v>
      </c>
      <c r="O2776" s="133"/>
      <c r="P2776" s="47" t="s">
        <v>1161</v>
      </c>
      <c r="Q2776" s="47" t="s">
        <v>1346</v>
      </c>
      <c r="R2776" s="47" t="s">
        <v>1690</v>
      </c>
      <c r="S2776" s="47" t="s">
        <v>175</v>
      </c>
      <c r="T2776" s="164">
        <v>151</v>
      </c>
      <c r="U2776" s="47" t="str">
        <f>IFERROR(INDEX('TAXA DE OCUP. RECUR.'!$F$1:$F$60, MATCH(T2776, 'TAXA DE OCUP. RECUR.'!$E$1:$E$60, 0)),"")</f>
        <v>MANDRILH. FISHER MILL - [151]</v>
      </c>
      <c r="V2776" s="165">
        <v>1.5545454545454545</v>
      </c>
      <c r="W2776" s="165"/>
      <c r="X2776" s="229">
        <v>46068</v>
      </c>
      <c r="Y2776" s="229">
        <f t="shared" si="308"/>
        <v>46068</v>
      </c>
      <c r="Z2776" s="47">
        <f t="shared" si="306"/>
        <v>7</v>
      </c>
      <c r="AA2776" s="47">
        <f t="shared" si="307"/>
        <v>7</v>
      </c>
      <c r="AB2776" s="47" t="str">
        <f t="shared" si="303"/>
        <v>fev</v>
      </c>
      <c r="AC2776" s="47" t="str">
        <f t="shared" si="304"/>
        <v>2026</v>
      </c>
      <c r="AD2776" s="165">
        <f t="shared" si="305"/>
        <v>1</v>
      </c>
    </row>
    <row r="2777" spans="1:30" x14ac:dyDescent="0.25">
      <c r="A2777" s="47" t="s">
        <v>913</v>
      </c>
      <c r="B2777" s="47" t="s">
        <v>9</v>
      </c>
      <c r="C2777" s="47">
        <v>1951</v>
      </c>
      <c r="D2777" s="47">
        <v>14</v>
      </c>
      <c r="E2777" s="47" t="s">
        <v>1117</v>
      </c>
      <c r="F2777" s="48" t="s">
        <v>632</v>
      </c>
      <c r="G2777" s="48" t="s">
        <v>11</v>
      </c>
      <c r="H2777" s="48">
        <v>1202015</v>
      </c>
      <c r="I2777" s="48">
        <v>1</v>
      </c>
      <c r="J2777" s="48" t="s">
        <v>1145</v>
      </c>
      <c r="K2777" s="48" t="s">
        <v>1487</v>
      </c>
      <c r="L2777" s="47"/>
      <c r="M2777" s="47">
        <f>_xlfn.XLOOKUP(BASE!$A503,dd_carteira_fundição!A:A,dd_carteira_fundição!G:G,"",0)</f>
        <v>50</v>
      </c>
      <c r="N2777" s="47" t="s">
        <v>1164</v>
      </c>
      <c r="O2777" s="133"/>
      <c r="P2777" s="47" t="s">
        <v>1161</v>
      </c>
      <c r="Q2777" s="47" t="s">
        <v>1346</v>
      </c>
      <c r="R2777" s="47" t="s">
        <v>1690</v>
      </c>
      <c r="S2777" s="47" t="s">
        <v>177</v>
      </c>
      <c r="T2777" s="164">
        <v>560</v>
      </c>
      <c r="U2777" s="47" t="str">
        <f>IFERROR(INDEX('TAXA DE OCUP. RECUR.'!$F$1:$F$60, MATCH(T2777, 'TAXA DE OCUP. RECUR.'!$E$1:$E$60, 0)),"")</f>
        <v>FRESA DROPP HEINN - [560]</v>
      </c>
      <c r="V2777" s="165">
        <v>5.04</v>
      </c>
      <c r="W2777" s="165"/>
      <c r="X2777" s="229">
        <v>46068</v>
      </c>
      <c r="Y2777" s="229">
        <f t="shared" si="308"/>
        <v>46068</v>
      </c>
      <c r="Z2777" s="47">
        <f t="shared" si="306"/>
        <v>7</v>
      </c>
      <c r="AA2777" s="47">
        <f t="shared" si="307"/>
        <v>7</v>
      </c>
      <c r="AB2777" s="47" t="str">
        <f t="shared" si="303"/>
        <v>fev</v>
      </c>
      <c r="AC2777" s="47" t="str">
        <f t="shared" si="304"/>
        <v>2026</v>
      </c>
      <c r="AD2777" s="165">
        <f t="shared" si="305"/>
        <v>1</v>
      </c>
    </row>
    <row r="2778" spans="1:30" x14ac:dyDescent="0.25">
      <c r="A2778" s="47" t="s">
        <v>913</v>
      </c>
      <c r="B2778" s="47" t="s">
        <v>9</v>
      </c>
      <c r="C2778" s="47">
        <v>1951</v>
      </c>
      <c r="D2778" s="47">
        <v>14</v>
      </c>
      <c r="E2778" s="47" t="s">
        <v>1117</v>
      </c>
      <c r="F2778" s="48" t="s">
        <v>632</v>
      </c>
      <c r="G2778" s="48" t="s">
        <v>11</v>
      </c>
      <c r="H2778" s="48">
        <v>1202015</v>
      </c>
      <c r="I2778" s="48">
        <v>1</v>
      </c>
      <c r="J2778" s="48" t="s">
        <v>1145</v>
      </c>
      <c r="K2778" s="48" t="s">
        <v>1487</v>
      </c>
      <c r="L2778" s="47"/>
      <c r="M2778" s="47">
        <f>_xlfn.XLOOKUP(BASE!$A504,dd_carteira_fundição!A:A,dd_carteira_fundição!G:G,"",0)</f>
        <v>51</v>
      </c>
      <c r="N2778" s="47" t="s">
        <v>1164</v>
      </c>
      <c r="O2778" s="133"/>
      <c r="P2778" s="47" t="s">
        <v>1161</v>
      </c>
      <c r="Q2778" s="47" t="s">
        <v>1346</v>
      </c>
      <c r="R2778" s="47" t="s">
        <v>1690</v>
      </c>
      <c r="S2778" s="47" t="s">
        <v>176</v>
      </c>
      <c r="T2778" s="164">
        <v>112</v>
      </c>
      <c r="U2778" s="47" t="str">
        <f>IFERROR(INDEX('TAXA DE OCUP. RECUR.'!$F$1:$F$60, MATCH(T2778, 'TAXA DE OCUP. RECUR.'!$E$1:$E$60, 0)),"")</f>
        <v>FURADEIRA RADIAL  HCP - [112]</v>
      </c>
      <c r="V2778" s="165">
        <v>2.2714065180102918</v>
      </c>
      <c r="W2778" s="165"/>
      <c r="X2778" s="229">
        <v>46069</v>
      </c>
      <c r="Y2778" s="229">
        <f t="shared" si="308"/>
        <v>46069</v>
      </c>
      <c r="Z2778" s="47">
        <f t="shared" si="306"/>
        <v>8</v>
      </c>
      <c r="AA2778" s="47">
        <f t="shared" si="307"/>
        <v>8</v>
      </c>
      <c r="AB2778" s="47" t="str">
        <f t="shared" si="303"/>
        <v>fev</v>
      </c>
      <c r="AC2778" s="47" t="str">
        <f t="shared" si="304"/>
        <v>2026</v>
      </c>
      <c r="AD2778" s="165">
        <f t="shared" si="305"/>
        <v>1</v>
      </c>
    </row>
    <row r="2779" spans="1:30" x14ac:dyDescent="0.25">
      <c r="A2779" s="47" t="s">
        <v>913</v>
      </c>
      <c r="B2779" s="47" t="s">
        <v>9</v>
      </c>
      <c r="C2779" s="47">
        <v>1951</v>
      </c>
      <c r="D2779" s="47">
        <v>14</v>
      </c>
      <c r="E2779" s="47" t="s">
        <v>1117</v>
      </c>
      <c r="F2779" s="48" t="s">
        <v>632</v>
      </c>
      <c r="G2779" s="48" t="s">
        <v>11</v>
      </c>
      <c r="H2779" s="48">
        <v>1202015</v>
      </c>
      <c r="I2779" s="48">
        <v>1</v>
      </c>
      <c r="J2779" s="48" t="s">
        <v>1145</v>
      </c>
      <c r="K2779" s="48" t="s">
        <v>1487</v>
      </c>
      <c r="L2779" s="47"/>
      <c r="M2779" s="47">
        <f>_xlfn.XLOOKUP(BASE!$A505,dd_carteira_fundição!A:A,dd_carteira_fundição!G:G,"",0)</f>
        <v>51</v>
      </c>
      <c r="N2779" s="47" t="s">
        <v>1164</v>
      </c>
      <c r="O2779" s="133"/>
      <c r="P2779" s="47" t="s">
        <v>1161</v>
      </c>
      <c r="Q2779" s="47" t="s">
        <v>1346</v>
      </c>
      <c r="R2779" s="47" t="s">
        <v>158</v>
      </c>
      <c r="S2779" s="47" t="s">
        <v>158</v>
      </c>
      <c r="T2779" s="164">
        <v>2</v>
      </c>
      <c r="U2779" s="47" t="str">
        <f>IFERROR(INDEX('TAXA DE OCUP. RECUR.'!$F$1:$F$60, MATCH(T2779, 'TAXA DE OCUP. RECUR.'!$E$1:$E$60, 0)),"")</f>
        <v>EXPEDIÇÃO</v>
      </c>
      <c r="V2779" s="165">
        <v>1</v>
      </c>
      <c r="W2779" s="165"/>
      <c r="X2779" s="229">
        <v>46090</v>
      </c>
      <c r="Y2779" s="229">
        <f t="shared" si="308"/>
        <v>46090</v>
      </c>
      <c r="Z2779" s="47">
        <f t="shared" si="306"/>
        <v>11</v>
      </c>
      <c r="AA2779" s="47">
        <f t="shared" si="307"/>
        <v>11</v>
      </c>
      <c r="AB2779" s="47" t="str">
        <f t="shared" si="303"/>
        <v>mar</v>
      </c>
      <c r="AC2779" s="47" t="str">
        <f t="shared" si="304"/>
        <v>2026</v>
      </c>
      <c r="AD2779" s="165">
        <f t="shared" si="305"/>
        <v>1</v>
      </c>
    </row>
    <row r="2780" spans="1:30" x14ac:dyDescent="0.25">
      <c r="A2780" s="47" t="s">
        <v>914</v>
      </c>
      <c r="B2780" s="47" t="s">
        <v>9</v>
      </c>
      <c r="C2780" s="47">
        <v>1951</v>
      </c>
      <c r="D2780" s="47">
        <v>21</v>
      </c>
      <c r="E2780" s="47" t="s">
        <v>1117</v>
      </c>
      <c r="F2780" s="48" t="s">
        <v>632</v>
      </c>
      <c r="G2780" s="48" t="s">
        <v>11</v>
      </c>
      <c r="H2780" s="48">
        <v>1202015</v>
      </c>
      <c r="I2780" s="48">
        <v>1</v>
      </c>
      <c r="J2780" s="48" t="s">
        <v>1145</v>
      </c>
      <c r="K2780" s="48" t="s">
        <v>1487</v>
      </c>
      <c r="L2780" s="47"/>
      <c r="M2780" s="47">
        <f>_xlfn.XLOOKUP(BASE!$A506,dd_carteira_fundição!A:A,dd_carteira_fundição!G:G,"",0)</f>
        <v>51</v>
      </c>
      <c r="N2780" s="47" t="s">
        <v>1164</v>
      </c>
      <c r="O2780" s="133"/>
      <c r="P2780" s="47" t="s">
        <v>1161</v>
      </c>
      <c r="Q2780" s="47" t="s">
        <v>1346</v>
      </c>
      <c r="R2780" s="47" t="s">
        <v>1687</v>
      </c>
      <c r="S2780" s="48" t="s">
        <v>1156</v>
      </c>
      <c r="T2780" s="164">
        <v>1</v>
      </c>
      <c r="U2780" s="47" t="str">
        <f>IFERROR(INDEX('TAXA DE OCUP. RECUR.'!$F$1:$F$60, MATCH(T2780, 'TAXA DE OCUP. RECUR.'!$E$1:$E$60, 0)),"")</f>
        <v>FUNDIÇÃO MORENO</v>
      </c>
      <c r="V2780" s="165">
        <v>1</v>
      </c>
      <c r="W2780" s="165">
        <v>1</v>
      </c>
      <c r="X2780" s="229">
        <v>46059</v>
      </c>
      <c r="Y2780" s="229">
        <f t="shared" si="308"/>
        <v>46059</v>
      </c>
      <c r="Z2780" s="47">
        <f t="shared" si="306"/>
        <v>6</v>
      </c>
      <c r="AA2780" s="47">
        <f t="shared" si="307"/>
        <v>6</v>
      </c>
      <c r="AB2780" s="47" t="str">
        <f t="shared" si="303"/>
        <v>fev</v>
      </c>
      <c r="AC2780" s="47" t="str">
        <f t="shared" si="304"/>
        <v>2026</v>
      </c>
      <c r="AD2780" s="165">
        <f t="shared" si="305"/>
        <v>1</v>
      </c>
    </row>
    <row r="2781" spans="1:30" x14ac:dyDescent="0.25">
      <c r="A2781" s="47" t="s">
        <v>914</v>
      </c>
      <c r="B2781" s="47" t="s">
        <v>9</v>
      </c>
      <c r="C2781" s="47">
        <v>1951</v>
      </c>
      <c r="D2781" s="47">
        <v>21</v>
      </c>
      <c r="E2781" s="47" t="s">
        <v>1117</v>
      </c>
      <c r="F2781" s="48" t="s">
        <v>632</v>
      </c>
      <c r="G2781" s="48" t="s">
        <v>11</v>
      </c>
      <c r="H2781" s="48">
        <v>1202015</v>
      </c>
      <c r="I2781" s="48">
        <v>1</v>
      </c>
      <c r="J2781" s="48" t="s">
        <v>1145</v>
      </c>
      <c r="K2781" s="48" t="s">
        <v>1487</v>
      </c>
      <c r="L2781" s="47"/>
      <c r="M2781" s="47">
        <f>_xlfn.XLOOKUP(BASE!$A507,dd_carteira_fundição!A:A,dd_carteira_fundição!G:G,"",0)</f>
        <v>51</v>
      </c>
      <c r="N2781" s="47" t="s">
        <v>1164</v>
      </c>
      <c r="O2781" s="133"/>
      <c r="P2781" s="47" t="s">
        <v>1161</v>
      </c>
      <c r="Q2781" s="47" t="s">
        <v>1346</v>
      </c>
      <c r="R2781" s="47" t="s">
        <v>1690</v>
      </c>
      <c r="S2781" s="47" t="s">
        <v>174</v>
      </c>
      <c r="T2781" s="164">
        <v>106</v>
      </c>
      <c r="U2781" s="47" t="str">
        <f>IFERROR(INDEX('TAXA DE OCUP. RECUR.'!$F$1:$F$60, MATCH(T2781, 'TAXA DE OCUP. RECUR.'!$E$1:$E$60, 0)),"")</f>
        <v>PLAINA DE MESA POREBA - [106]</v>
      </c>
      <c r="V2781" s="165">
        <v>3.6</v>
      </c>
      <c r="W2781" s="165"/>
      <c r="X2781" s="229">
        <v>46068</v>
      </c>
      <c r="Y2781" s="229">
        <f t="shared" si="308"/>
        <v>46068</v>
      </c>
      <c r="Z2781" s="47">
        <f t="shared" si="306"/>
        <v>7</v>
      </c>
      <c r="AA2781" s="47">
        <f t="shared" si="307"/>
        <v>7</v>
      </c>
      <c r="AB2781" s="47" t="str">
        <f t="shared" si="303"/>
        <v>fev</v>
      </c>
      <c r="AC2781" s="47" t="str">
        <f t="shared" si="304"/>
        <v>2026</v>
      </c>
      <c r="AD2781" s="165">
        <f t="shared" si="305"/>
        <v>1</v>
      </c>
    </row>
    <row r="2782" spans="1:30" x14ac:dyDescent="0.25">
      <c r="A2782" s="47" t="s">
        <v>914</v>
      </c>
      <c r="B2782" s="47" t="s">
        <v>9</v>
      </c>
      <c r="C2782" s="47">
        <v>1951</v>
      </c>
      <c r="D2782" s="47">
        <v>21</v>
      </c>
      <c r="E2782" s="47" t="s">
        <v>1117</v>
      </c>
      <c r="F2782" s="48" t="s">
        <v>632</v>
      </c>
      <c r="G2782" s="48" t="s">
        <v>11</v>
      </c>
      <c r="H2782" s="48">
        <v>1202015</v>
      </c>
      <c r="I2782" s="48">
        <v>1</v>
      </c>
      <c r="J2782" s="48" t="s">
        <v>1145</v>
      </c>
      <c r="K2782" s="48" t="s">
        <v>1487</v>
      </c>
      <c r="L2782" s="47"/>
      <c r="M2782" s="47">
        <f>_xlfn.XLOOKUP(BASE!$A508,dd_carteira_fundição!A:A,dd_carteira_fundição!G:G,"",0)</f>
        <v>52</v>
      </c>
      <c r="N2782" s="47" t="s">
        <v>1164</v>
      </c>
      <c r="O2782" s="133"/>
      <c r="P2782" s="47" t="s">
        <v>1161</v>
      </c>
      <c r="Q2782" s="47" t="s">
        <v>1346</v>
      </c>
      <c r="R2782" s="47" t="s">
        <v>1690</v>
      </c>
      <c r="S2782" s="47" t="s">
        <v>175</v>
      </c>
      <c r="T2782" s="164">
        <v>151</v>
      </c>
      <c r="U2782" s="47" t="str">
        <f>IFERROR(INDEX('TAXA DE OCUP. RECUR.'!$F$1:$F$60, MATCH(T2782, 'TAXA DE OCUP. RECUR.'!$E$1:$E$60, 0)),"")</f>
        <v>MANDRILH. FISHER MILL - [151]</v>
      </c>
      <c r="V2782" s="165">
        <v>1.5545454545454545</v>
      </c>
      <c r="W2782" s="165"/>
      <c r="X2782" s="229">
        <v>46068</v>
      </c>
      <c r="Y2782" s="229">
        <f t="shared" si="308"/>
        <v>46068</v>
      </c>
      <c r="Z2782" s="47">
        <f t="shared" si="306"/>
        <v>7</v>
      </c>
      <c r="AA2782" s="47">
        <f t="shared" si="307"/>
        <v>7</v>
      </c>
      <c r="AB2782" s="47" t="str">
        <f t="shared" si="303"/>
        <v>fev</v>
      </c>
      <c r="AC2782" s="47" t="str">
        <f t="shared" si="304"/>
        <v>2026</v>
      </c>
      <c r="AD2782" s="165">
        <f t="shared" si="305"/>
        <v>1</v>
      </c>
    </row>
    <row r="2783" spans="1:30" x14ac:dyDescent="0.25">
      <c r="A2783" s="47" t="s">
        <v>914</v>
      </c>
      <c r="B2783" s="47" t="s">
        <v>9</v>
      </c>
      <c r="C2783" s="47">
        <v>1951</v>
      </c>
      <c r="D2783" s="47">
        <v>21</v>
      </c>
      <c r="E2783" s="47" t="s">
        <v>1117</v>
      </c>
      <c r="F2783" s="48" t="s">
        <v>632</v>
      </c>
      <c r="G2783" s="48" t="s">
        <v>11</v>
      </c>
      <c r="H2783" s="48">
        <v>1202015</v>
      </c>
      <c r="I2783" s="48">
        <v>1</v>
      </c>
      <c r="J2783" s="48" t="s">
        <v>1145</v>
      </c>
      <c r="K2783" s="48" t="s">
        <v>1487</v>
      </c>
      <c r="L2783" s="47"/>
      <c r="M2783" s="47">
        <f>_xlfn.XLOOKUP(BASE!$A509,dd_carteira_fundição!A:A,dd_carteira_fundição!G:G,"",0)</f>
        <v>52</v>
      </c>
      <c r="N2783" s="47" t="s">
        <v>1164</v>
      </c>
      <c r="O2783" s="133"/>
      <c r="P2783" s="47" t="s">
        <v>1161</v>
      </c>
      <c r="Q2783" s="47" t="s">
        <v>1346</v>
      </c>
      <c r="R2783" s="47" t="s">
        <v>1690</v>
      </c>
      <c r="S2783" s="47" t="s">
        <v>177</v>
      </c>
      <c r="T2783" s="164">
        <v>560</v>
      </c>
      <c r="U2783" s="47" t="str">
        <f>IFERROR(INDEX('TAXA DE OCUP. RECUR.'!$F$1:$F$60, MATCH(T2783, 'TAXA DE OCUP. RECUR.'!$E$1:$E$60, 0)),"")</f>
        <v>FRESA DROPP HEINN - [560]</v>
      </c>
      <c r="V2783" s="165">
        <v>5.04</v>
      </c>
      <c r="W2783" s="165"/>
      <c r="X2783" s="229">
        <v>46068</v>
      </c>
      <c r="Y2783" s="229">
        <f t="shared" si="308"/>
        <v>46068</v>
      </c>
      <c r="Z2783" s="47">
        <f t="shared" si="306"/>
        <v>7</v>
      </c>
      <c r="AA2783" s="47">
        <f t="shared" si="307"/>
        <v>7</v>
      </c>
      <c r="AB2783" s="47" t="str">
        <f t="shared" si="303"/>
        <v>fev</v>
      </c>
      <c r="AC2783" s="47" t="str">
        <f t="shared" si="304"/>
        <v>2026</v>
      </c>
      <c r="AD2783" s="165">
        <f t="shared" si="305"/>
        <v>1</v>
      </c>
    </row>
    <row r="2784" spans="1:30" x14ac:dyDescent="0.25">
      <c r="A2784" s="47" t="s">
        <v>914</v>
      </c>
      <c r="B2784" s="47" t="s">
        <v>9</v>
      </c>
      <c r="C2784" s="47">
        <v>1951</v>
      </c>
      <c r="D2784" s="47">
        <v>21</v>
      </c>
      <c r="E2784" s="47" t="s">
        <v>1117</v>
      </c>
      <c r="F2784" s="48" t="s">
        <v>632</v>
      </c>
      <c r="G2784" s="48" t="s">
        <v>11</v>
      </c>
      <c r="H2784" s="48">
        <v>1202015</v>
      </c>
      <c r="I2784" s="48">
        <v>1</v>
      </c>
      <c r="J2784" s="48" t="s">
        <v>1145</v>
      </c>
      <c r="K2784" s="48" t="s">
        <v>1487</v>
      </c>
      <c r="L2784" s="47"/>
      <c r="M2784" s="47">
        <f>_xlfn.XLOOKUP(BASE!$A510,dd_carteira_fundição!A:A,dd_carteira_fundição!G:G,"",0)</f>
        <v>52</v>
      </c>
      <c r="N2784" s="47" t="s">
        <v>1164</v>
      </c>
      <c r="O2784" s="133"/>
      <c r="P2784" s="47" t="s">
        <v>1161</v>
      </c>
      <c r="Q2784" s="47" t="s">
        <v>1346</v>
      </c>
      <c r="R2784" s="47" t="s">
        <v>1690</v>
      </c>
      <c r="S2784" s="47" t="s">
        <v>176</v>
      </c>
      <c r="T2784" s="164">
        <v>112</v>
      </c>
      <c r="U2784" s="47" t="str">
        <f>IFERROR(INDEX('TAXA DE OCUP. RECUR.'!$F$1:$F$60, MATCH(T2784, 'TAXA DE OCUP. RECUR.'!$E$1:$E$60, 0)),"")</f>
        <v>FURADEIRA RADIAL  HCP - [112]</v>
      </c>
      <c r="V2784" s="165">
        <v>2.2714065180102918</v>
      </c>
      <c r="W2784" s="165"/>
      <c r="X2784" s="229">
        <v>46069</v>
      </c>
      <c r="Y2784" s="229">
        <f t="shared" si="308"/>
        <v>46069</v>
      </c>
      <c r="Z2784" s="47">
        <f t="shared" si="306"/>
        <v>8</v>
      </c>
      <c r="AA2784" s="47">
        <f t="shared" si="307"/>
        <v>8</v>
      </c>
      <c r="AB2784" s="47" t="str">
        <f t="shared" si="303"/>
        <v>fev</v>
      </c>
      <c r="AC2784" s="47" t="str">
        <f t="shared" si="304"/>
        <v>2026</v>
      </c>
      <c r="AD2784" s="165">
        <f t="shared" si="305"/>
        <v>1</v>
      </c>
    </row>
    <row r="2785" spans="1:30" x14ac:dyDescent="0.25">
      <c r="A2785" s="47" t="s">
        <v>914</v>
      </c>
      <c r="B2785" s="47" t="s">
        <v>9</v>
      </c>
      <c r="C2785" s="47">
        <v>1951</v>
      </c>
      <c r="D2785" s="47">
        <v>21</v>
      </c>
      <c r="E2785" s="47" t="s">
        <v>1117</v>
      </c>
      <c r="F2785" s="48" t="s">
        <v>632</v>
      </c>
      <c r="G2785" s="48" t="s">
        <v>11</v>
      </c>
      <c r="H2785" s="48">
        <v>1202015</v>
      </c>
      <c r="I2785" s="48">
        <v>1</v>
      </c>
      <c r="J2785" s="48" t="s">
        <v>1145</v>
      </c>
      <c r="K2785" s="48" t="s">
        <v>1487</v>
      </c>
      <c r="L2785" s="47"/>
      <c r="M2785" s="47">
        <f>_xlfn.XLOOKUP(BASE!$A511,dd_carteira_fundição!A:A,dd_carteira_fundição!G:G,"",0)</f>
        <v>52</v>
      </c>
      <c r="N2785" s="47" t="s">
        <v>1164</v>
      </c>
      <c r="O2785" s="133"/>
      <c r="P2785" s="47" t="s">
        <v>1161</v>
      </c>
      <c r="Q2785" s="47" t="s">
        <v>1346</v>
      </c>
      <c r="R2785" s="47" t="s">
        <v>158</v>
      </c>
      <c r="S2785" s="47" t="s">
        <v>158</v>
      </c>
      <c r="T2785" s="164">
        <v>2</v>
      </c>
      <c r="U2785" s="47" t="str">
        <f>IFERROR(INDEX('TAXA DE OCUP. RECUR.'!$F$1:$F$60, MATCH(T2785, 'TAXA DE OCUP. RECUR.'!$E$1:$E$60, 0)),"")</f>
        <v>EXPEDIÇÃO</v>
      </c>
      <c r="V2785" s="165">
        <v>1</v>
      </c>
      <c r="W2785" s="165"/>
      <c r="X2785" s="229">
        <v>46090</v>
      </c>
      <c r="Y2785" s="229">
        <f t="shared" si="308"/>
        <v>46090</v>
      </c>
      <c r="Z2785" s="47">
        <f t="shared" si="306"/>
        <v>11</v>
      </c>
      <c r="AA2785" s="47">
        <f t="shared" si="307"/>
        <v>11</v>
      </c>
      <c r="AB2785" s="47" t="str">
        <f t="shared" ref="AB2785:AB2848" si="309">IFERROR(IF(X2785="","",TEXT(X2785,"MMM")),"")</f>
        <v>mar</v>
      </c>
      <c r="AC2785" s="47" t="str">
        <f t="shared" ref="AC2785:AC2848" si="310">IFERROR(IF(X2785="","",TEXT(X2785,"AAAA")),"")</f>
        <v>2026</v>
      </c>
      <c r="AD2785" s="165">
        <f t="shared" si="305"/>
        <v>1</v>
      </c>
    </row>
    <row r="2786" spans="1:30" x14ac:dyDescent="0.25">
      <c r="A2786" s="47" t="s">
        <v>915</v>
      </c>
      <c r="B2786" s="47" t="s">
        <v>9</v>
      </c>
      <c r="C2786" s="47">
        <v>1951</v>
      </c>
      <c r="D2786" s="47">
        <v>22</v>
      </c>
      <c r="E2786" s="47" t="s">
        <v>1117</v>
      </c>
      <c r="F2786" s="48" t="s">
        <v>632</v>
      </c>
      <c r="G2786" s="48" t="s">
        <v>11</v>
      </c>
      <c r="H2786" s="48">
        <v>1202015</v>
      </c>
      <c r="I2786" s="48">
        <v>1</v>
      </c>
      <c r="J2786" s="48" t="s">
        <v>1145</v>
      </c>
      <c r="K2786" s="48" t="s">
        <v>1487</v>
      </c>
      <c r="L2786" s="47"/>
      <c r="M2786" s="47">
        <f>_xlfn.XLOOKUP(BASE!$A512,dd_carteira_fundição!A:A,dd_carteira_fundição!G:G,"",0)</f>
        <v>53</v>
      </c>
      <c r="N2786" s="47" t="s">
        <v>1164</v>
      </c>
      <c r="O2786" s="133"/>
      <c r="P2786" s="47" t="s">
        <v>1161</v>
      </c>
      <c r="Q2786" s="47" t="s">
        <v>1346</v>
      </c>
      <c r="R2786" s="47" t="s">
        <v>1687</v>
      </c>
      <c r="S2786" s="48" t="s">
        <v>1156</v>
      </c>
      <c r="T2786" s="164">
        <v>1</v>
      </c>
      <c r="U2786" s="47" t="str">
        <f>IFERROR(INDEX('TAXA DE OCUP. RECUR.'!$F$1:$F$60, MATCH(T2786, 'TAXA DE OCUP. RECUR.'!$E$1:$E$60, 0)),"")</f>
        <v>FUNDIÇÃO MORENO</v>
      </c>
      <c r="V2786" s="165">
        <v>1</v>
      </c>
      <c r="W2786" s="165">
        <v>1</v>
      </c>
      <c r="X2786" s="229">
        <v>46062</v>
      </c>
      <c r="Y2786" s="229">
        <f t="shared" si="308"/>
        <v>46062</v>
      </c>
      <c r="Z2786" s="47">
        <f t="shared" si="306"/>
        <v>7</v>
      </c>
      <c r="AA2786" s="47">
        <f t="shared" si="307"/>
        <v>7</v>
      </c>
      <c r="AB2786" s="47" t="str">
        <f t="shared" si="309"/>
        <v>fev</v>
      </c>
      <c r="AC2786" s="47" t="str">
        <f t="shared" si="310"/>
        <v>2026</v>
      </c>
      <c r="AD2786" s="165">
        <f t="shared" si="305"/>
        <v>1</v>
      </c>
    </row>
    <row r="2787" spans="1:30" x14ac:dyDescent="0.25">
      <c r="A2787" s="47" t="s">
        <v>915</v>
      </c>
      <c r="B2787" s="47" t="s">
        <v>9</v>
      </c>
      <c r="C2787" s="47">
        <v>1951</v>
      </c>
      <c r="D2787" s="47">
        <v>22</v>
      </c>
      <c r="E2787" s="47" t="s">
        <v>1117</v>
      </c>
      <c r="F2787" s="48" t="s">
        <v>632</v>
      </c>
      <c r="G2787" s="48" t="s">
        <v>11</v>
      </c>
      <c r="H2787" s="48">
        <v>1202015</v>
      </c>
      <c r="I2787" s="48">
        <v>1</v>
      </c>
      <c r="J2787" s="48" t="s">
        <v>1145</v>
      </c>
      <c r="K2787" s="48" t="s">
        <v>1487</v>
      </c>
      <c r="L2787" s="47"/>
      <c r="M2787" s="47">
        <f>_xlfn.XLOOKUP(BASE!$A513,dd_carteira_fundição!A:A,dd_carteira_fundição!G:G,"",0)</f>
        <v>53</v>
      </c>
      <c r="N2787" s="47" t="s">
        <v>1164</v>
      </c>
      <c r="O2787" s="133"/>
      <c r="P2787" s="47" t="s">
        <v>1161</v>
      </c>
      <c r="Q2787" s="47" t="s">
        <v>1346</v>
      </c>
      <c r="R2787" s="47" t="s">
        <v>1690</v>
      </c>
      <c r="S2787" s="47" t="s">
        <v>174</v>
      </c>
      <c r="T2787" s="164">
        <v>106</v>
      </c>
      <c r="U2787" s="47" t="str">
        <f>IFERROR(INDEX('TAXA DE OCUP. RECUR.'!$F$1:$F$60, MATCH(T2787, 'TAXA DE OCUP. RECUR.'!$E$1:$E$60, 0)),"")</f>
        <v>PLAINA DE MESA POREBA - [106]</v>
      </c>
      <c r="V2787" s="165">
        <v>3.6</v>
      </c>
      <c r="W2787" s="165"/>
      <c r="X2787" s="229">
        <v>46068</v>
      </c>
      <c r="Y2787" s="229">
        <f t="shared" si="308"/>
        <v>46068</v>
      </c>
      <c r="Z2787" s="47">
        <f t="shared" si="306"/>
        <v>7</v>
      </c>
      <c r="AA2787" s="47">
        <f t="shared" si="307"/>
        <v>7</v>
      </c>
      <c r="AB2787" s="47" t="str">
        <f t="shared" si="309"/>
        <v>fev</v>
      </c>
      <c r="AC2787" s="47" t="str">
        <f t="shared" si="310"/>
        <v>2026</v>
      </c>
      <c r="AD2787" s="165">
        <f t="shared" si="305"/>
        <v>1</v>
      </c>
    </row>
    <row r="2788" spans="1:30" x14ac:dyDescent="0.25">
      <c r="A2788" s="47" t="s">
        <v>915</v>
      </c>
      <c r="B2788" s="47" t="s">
        <v>9</v>
      </c>
      <c r="C2788" s="47">
        <v>1951</v>
      </c>
      <c r="D2788" s="47">
        <v>22</v>
      </c>
      <c r="E2788" s="47" t="s">
        <v>1117</v>
      </c>
      <c r="F2788" s="48" t="s">
        <v>632</v>
      </c>
      <c r="G2788" s="48" t="s">
        <v>11</v>
      </c>
      <c r="H2788" s="48">
        <v>1202015</v>
      </c>
      <c r="I2788" s="48">
        <v>1</v>
      </c>
      <c r="J2788" s="48" t="s">
        <v>1145</v>
      </c>
      <c r="K2788" s="48" t="s">
        <v>1487</v>
      </c>
      <c r="L2788" s="47"/>
      <c r="M2788" s="47">
        <f>_xlfn.XLOOKUP(BASE!$A514,dd_carteira_fundição!A:A,dd_carteira_fundição!G:G,"",0)</f>
        <v>53</v>
      </c>
      <c r="N2788" s="47" t="s">
        <v>1164</v>
      </c>
      <c r="O2788" s="133"/>
      <c r="P2788" s="47" t="s">
        <v>1161</v>
      </c>
      <c r="Q2788" s="47" t="s">
        <v>1346</v>
      </c>
      <c r="R2788" s="47" t="s">
        <v>1690</v>
      </c>
      <c r="S2788" s="47" t="s">
        <v>175</v>
      </c>
      <c r="T2788" s="164">
        <v>151</v>
      </c>
      <c r="U2788" s="47" t="str">
        <f>IFERROR(INDEX('TAXA DE OCUP. RECUR.'!$F$1:$F$60, MATCH(T2788, 'TAXA DE OCUP. RECUR.'!$E$1:$E$60, 0)),"")</f>
        <v>MANDRILH. FISHER MILL - [151]</v>
      </c>
      <c r="V2788" s="165">
        <v>1.5545454545454545</v>
      </c>
      <c r="W2788" s="165"/>
      <c r="X2788" s="229">
        <v>46068</v>
      </c>
      <c r="Y2788" s="229">
        <f t="shared" si="308"/>
        <v>46068</v>
      </c>
      <c r="Z2788" s="47">
        <f t="shared" si="306"/>
        <v>7</v>
      </c>
      <c r="AA2788" s="47">
        <f t="shared" si="307"/>
        <v>7</v>
      </c>
      <c r="AB2788" s="47" t="str">
        <f t="shared" si="309"/>
        <v>fev</v>
      </c>
      <c r="AC2788" s="47" t="str">
        <f t="shared" si="310"/>
        <v>2026</v>
      </c>
      <c r="AD2788" s="165">
        <f t="shared" si="305"/>
        <v>1</v>
      </c>
    </row>
    <row r="2789" spans="1:30" x14ac:dyDescent="0.25">
      <c r="A2789" s="47" t="s">
        <v>915</v>
      </c>
      <c r="B2789" s="47" t="s">
        <v>9</v>
      </c>
      <c r="C2789" s="47">
        <v>1951</v>
      </c>
      <c r="D2789" s="47">
        <v>22</v>
      </c>
      <c r="E2789" s="47" t="s">
        <v>1117</v>
      </c>
      <c r="F2789" s="48" t="s">
        <v>632</v>
      </c>
      <c r="G2789" s="48" t="s">
        <v>11</v>
      </c>
      <c r="H2789" s="48">
        <v>1202015</v>
      </c>
      <c r="I2789" s="48">
        <v>1</v>
      </c>
      <c r="J2789" s="48" t="s">
        <v>1145</v>
      </c>
      <c r="K2789" s="48" t="s">
        <v>1487</v>
      </c>
      <c r="L2789" s="47"/>
      <c r="M2789" s="47">
        <f>_xlfn.XLOOKUP(BASE!$A515,dd_carteira_fundição!A:A,dd_carteira_fundição!G:G,"",0)</f>
        <v>53</v>
      </c>
      <c r="N2789" s="47" t="s">
        <v>1164</v>
      </c>
      <c r="O2789" s="133"/>
      <c r="P2789" s="47" t="s">
        <v>1161</v>
      </c>
      <c r="Q2789" s="47" t="s">
        <v>1346</v>
      </c>
      <c r="R2789" s="47" t="s">
        <v>1690</v>
      </c>
      <c r="S2789" s="47" t="s">
        <v>177</v>
      </c>
      <c r="T2789" s="164">
        <v>560</v>
      </c>
      <c r="U2789" s="47" t="str">
        <f>IFERROR(INDEX('TAXA DE OCUP. RECUR.'!$F$1:$F$60, MATCH(T2789, 'TAXA DE OCUP. RECUR.'!$E$1:$E$60, 0)),"")</f>
        <v>FRESA DROPP HEINN - [560]</v>
      </c>
      <c r="V2789" s="165">
        <v>5.04</v>
      </c>
      <c r="W2789" s="165"/>
      <c r="X2789" s="229">
        <v>46068</v>
      </c>
      <c r="Y2789" s="229">
        <f t="shared" si="308"/>
        <v>46068</v>
      </c>
      <c r="Z2789" s="47">
        <f t="shared" si="306"/>
        <v>7</v>
      </c>
      <c r="AA2789" s="47">
        <f t="shared" si="307"/>
        <v>7</v>
      </c>
      <c r="AB2789" s="47" t="str">
        <f t="shared" si="309"/>
        <v>fev</v>
      </c>
      <c r="AC2789" s="47" t="str">
        <f t="shared" si="310"/>
        <v>2026</v>
      </c>
      <c r="AD2789" s="165">
        <f t="shared" si="305"/>
        <v>1</v>
      </c>
    </row>
    <row r="2790" spans="1:30" x14ac:dyDescent="0.25">
      <c r="A2790" s="47" t="s">
        <v>915</v>
      </c>
      <c r="B2790" s="47" t="s">
        <v>9</v>
      </c>
      <c r="C2790" s="47">
        <v>1951</v>
      </c>
      <c r="D2790" s="47">
        <v>22</v>
      </c>
      <c r="E2790" s="47" t="s">
        <v>1117</v>
      </c>
      <c r="F2790" s="48" t="s">
        <v>632</v>
      </c>
      <c r="G2790" s="48" t="s">
        <v>11</v>
      </c>
      <c r="H2790" s="48">
        <v>1202015</v>
      </c>
      <c r="I2790" s="48">
        <v>1</v>
      </c>
      <c r="J2790" s="48" t="s">
        <v>1145</v>
      </c>
      <c r="K2790" s="48" t="s">
        <v>1487</v>
      </c>
      <c r="L2790" s="47"/>
      <c r="M2790" s="47">
        <f>_xlfn.XLOOKUP(BASE!$A516,dd_carteira_fundição!A:A,dd_carteira_fundição!G:G,"",0)</f>
        <v>54</v>
      </c>
      <c r="N2790" s="47" t="s">
        <v>1164</v>
      </c>
      <c r="O2790" s="133"/>
      <c r="P2790" s="47" t="s">
        <v>1161</v>
      </c>
      <c r="Q2790" s="47" t="s">
        <v>1346</v>
      </c>
      <c r="R2790" s="47" t="s">
        <v>1690</v>
      </c>
      <c r="S2790" s="47" t="s">
        <v>176</v>
      </c>
      <c r="T2790" s="164">
        <v>112</v>
      </c>
      <c r="U2790" s="47" t="str">
        <f>IFERROR(INDEX('TAXA DE OCUP. RECUR.'!$F$1:$F$60, MATCH(T2790, 'TAXA DE OCUP. RECUR.'!$E$1:$E$60, 0)),"")</f>
        <v>FURADEIRA RADIAL  HCP - [112]</v>
      </c>
      <c r="V2790" s="165">
        <v>2.2714065180102918</v>
      </c>
      <c r="W2790" s="165"/>
      <c r="X2790" s="229">
        <v>46069</v>
      </c>
      <c r="Y2790" s="229">
        <f t="shared" si="308"/>
        <v>46069</v>
      </c>
      <c r="Z2790" s="47">
        <f t="shared" si="306"/>
        <v>8</v>
      </c>
      <c r="AA2790" s="47">
        <f t="shared" si="307"/>
        <v>8</v>
      </c>
      <c r="AB2790" s="47" t="str">
        <f t="shared" si="309"/>
        <v>fev</v>
      </c>
      <c r="AC2790" s="47" t="str">
        <f t="shared" si="310"/>
        <v>2026</v>
      </c>
      <c r="AD2790" s="165">
        <f t="shared" si="305"/>
        <v>1</v>
      </c>
    </row>
    <row r="2791" spans="1:30" x14ac:dyDescent="0.25">
      <c r="A2791" s="47" t="s">
        <v>915</v>
      </c>
      <c r="B2791" s="47" t="s">
        <v>9</v>
      </c>
      <c r="C2791" s="47">
        <v>1951</v>
      </c>
      <c r="D2791" s="47">
        <v>22</v>
      </c>
      <c r="E2791" s="47" t="s">
        <v>1117</v>
      </c>
      <c r="F2791" s="48" t="s">
        <v>632</v>
      </c>
      <c r="G2791" s="48" t="s">
        <v>11</v>
      </c>
      <c r="H2791" s="48">
        <v>1202015</v>
      </c>
      <c r="I2791" s="48">
        <v>1</v>
      </c>
      <c r="J2791" s="48" t="s">
        <v>1145</v>
      </c>
      <c r="K2791" s="48" t="s">
        <v>1487</v>
      </c>
      <c r="L2791" s="47"/>
      <c r="M2791" s="47">
        <f>_xlfn.XLOOKUP(BASE!$A517,dd_carteira_fundição!A:A,dd_carteira_fundição!G:G,"",0)</f>
        <v>54</v>
      </c>
      <c r="N2791" s="47" t="s">
        <v>1164</v>
      </c>
      <c r="O2791" s="133"/>
      <c r="P2791" s="47" t="s">
        <v>1161</v>
      </c>
      <c r="Q2791" s="47" t="s">
        <v>1346</v>
      </c>
      <c r="R2791" s="47" t="s">
        <v>158</v>
      </c>
      <c r="S2791" s="47" t="s">
        <v>158</v>
      </c>
      <c r="T2791" s="164">
        <v>2</v>
      </c>
      <c r="U2791" s="47" t="str">
        <f>IFERROR(INDEX('TAXA DE OCUP. RECUR.'!$F$1:$F$60, MATCH(T2791, 'TAXA DE OCUP. RECUR.'!$E$1:$E$60, 0)),"")</f>
        <v>EXPEDIÇÃO</v>
      </c>
      <c r="V2791" s="165">
        <v>1</v>
      </c>
      <c r="W2791" s="165"/>
      <c r="X2791" s="229">
        <v>46090</v>
      </c>
      <c r="Y2791" s="229">
        <f t="shared" si="308"/>
        <v>46090</v>
      </c>
      <c r="Z2791" s="47">
        <f t="shared" si="306"/>
        <v>11</v>
      </c>
      <c r="AA2791" s="47">
        <f t="shared" si="307"/>
        <v>11</v>
      </c>
      <c r="AB2791" s="47" t="str">
        <f t="shared" si="309"/>
        <v>mar</v>
      </c>
      <c r="AC2791" s="47" t="str">
        <f t="shared" si="310"/>
        <v>2026</v>
      </c>
      <c r="AD2791" s="165">
        <f t="shared" si="305"/>
        <v>1</v>
      </c>
    </row>
    <row r="2792" spans="1:30" x14ac:dyDescent="0.25">
      <c r="A2792" s="47" t="s">
        <v>916</v>
      </c>
      <c r="B2792" s="47" t="s">
        <v>9</v>
      </c>
      <c r="C2792" s="47">
        <v>1951</v>
      </c>
      <c r="D2792" s="47">
        <v>41</v>
      </c>
      <c r="E2792" s="47" t="s">
        <v>1117</v>
      </c>
      <c r="F2792" s="48" t="s">
        <v>633</v>
      </c>
      <c r="G2792" s="48" t="s">
        <v>11</v>
      </c>
      <c r="H2792" s="48">
        <v>1202016</v>
      </c>
      <c r="I2792" s="48">
        <v>1</v>
      </c>
      <c r="J2792" s="48" t="s">
        <v>1145</v>
      </c>
      <c r="K2792" s="48" t="s">
        <v>1487</v>
      </c>
      <c r="L2792" s="47"/>
      <c r="M2792" s="47">
        <f>_xlfn.XLOOKUP(BASE!$A518,dd_carteira_fundição!A:A,dd_carteira_fundição!G:G,"",0)</f>
        <v>54</v>
      </c>
      <c r="N2792" s="47" t="s">
        <v>1164</v>
      </c>
      <c r="O2792" s="133"/>
      <c r="P2792" s="47" t="s">
        <v>1160</v>
      </c>
      <c r="Q2792" s="47" t="s">
        <v>1346</v>
      </c>
      <c r="R2792" s="47" t="s">
        <v>1687</v>
      </c>
      <c r="S2792" s="48" t="s">
        <v>1156</v>
      </c>
      <c r="T2792" s="164">
        <v>1</v>
      </c>
      <c r="U2792" s="47" t="str">
        <f>IFERROR(INDEX('TAXA DE OCUP. RECUR.'!$F$1:$F$60, MATCH(T2792, 'TAXA DE OCUP. RECUR.'!$E$1:$E$60, 0)),"")</f>
        <v>FUNDIÇÃO MORENO</v>
      </c>
      <c r="V2792" s="165">
        <v>1</v>
      </c>
      <c r="W2792" s="165">
        <v>1</v>
      </c>
      <c r="X2792" s="229">
        <v>46062</v>
      </c>
      <c r="Y2792" s="229">
        <f t="shared" si="308"/>
        <v>46062</v>
      </c>
      <c r="Z2792" s="47">
        <f t="shared" si="306"/>
        <v>7</v>
      </c>
      <c r="AA2792" s="47">
        <f t="shared" si="307"/>
        <v>7</v>
      </c>
      <c r="AB2792" s="47" t="str">
        <f t="shared" si="309"/>
        <v>fev</v>
      </c>
      <c r="AC2792" s="47" t="str">
        <f t="shared" si="310"/>
        <v>2026</v>
      </c>
      <c r="AD2792" s="165">
        <f t="shared" si="305"/>
        <v>1</v>
      </c>
    </row>
    <row r="2793" spans="1:30" x14ac:dyDescent="0.25">
      <c r="A2793" s="47" t="s">
        <v>916</v>
      </c>
      <c r="B2793" s="47" t="s">
        <v>9</v>
      </c>
      <c r="C2793" s="47">
        <v>1951</v>
      </c>
      <c r="D2793" s="47">
        <v>41</v>
      </c>
      <c r="E2793" s="47" t="s">
        <v>1117</v>
      </c>
      <c r="F2793" s="48" t="s">
        <v>633</v>
      </c>
      <c r="G2793" s="48" t="s">
        <v>11</v>
      </c>
      <c r="H2793" s="48">
        <v>1202016</v>
      </c>
      <c r="I2793" s="48">
        <v>1</v>
      </c>
      <c r="J2793" s="48" t="s">
        <v>1145</v>
      </c>
      <c r="K2793" s="48" t="s">
        <v>1487</v>
      </c>
      <c r="L2793" s="47"/>
      <c r="M2793" s="47">
        <f>_xlfn.XLOOKUP(BASE!$A519,dd_carteira_fundição!A:A,dd_carteira_fundição!G:G,"",0)</f>
        <v>54</v>
      </c>
      <c r="N2793" s="47" t="s">
        <v>1164</v>
      </c>
      <c r="O2793" s="133"/>
      <c r="P2793" s="47" t="s">
        <v>1160</v>
      </c>
      <c r="Q2793" s="47" t="s">
        <v>1346</v>
      </c>
      <c r="R2793" s="47" t="s">
        <v>1690</v>
      </c>
      <c r="S2793" s="47" t="s">
        <v>174</v>
      </c>
      <c r="T2793" s="164">
        <v>106</v>
      </c>
      <c r="U2793" s="47" t="str">
        <f>IFERROR(INDEX('TAXA DE OCUP. RECUR.'!$F$1:$F$60, MATCH(T2793, 'TAXA DE OCUP. RECUR.'!$E$1:$E$60, 0)),"")</f>
        <v>PLAINA DE MESA POREBA - [106]</v>
      </c>
      <c r="V2793" s="165">
        <v>3.24</v>
      </c>
      <c r="W2793" s="165"/>
      <c r="X2793" s="229">
        <v>46069</v>
      </c>
      <c r="Y2793" s="229">
        <f t="shared" si="308"/>
        <v>46069</v>
      </c>
      <c r="Z2793" s="47">
        <f t="shared" si="306"/>
        <v>8</v>
      </c>
      <c r="AA2793" s="47">
        <f t="shared" si="307"/>
        <v>8</v>
      </c>
      <c r="AB2793" s="47" t="str">
        <f t="shared" si="309"/>
        <v>fev</v>
      </c>
      <c r="AC2793" s="47" t="str">
        <f t="shared" si="310"/>
        <v>2026</v>
      </c>
      <c r="AD2793" s="165">
        <f t="shared" si="305"/>
        <v>1</v>
      </c>
    </row>
    <row r="2794" spans="1:30" x14ac:dyDescent="0.25">
      <c r="A2794" s="47" t="s">
        <v>916</v>
      </c>
      <c r="B2794" s="47" t="s">
        <v>9</v>
      </c>
      <c r="C2794" s="47">
        <v>1951</v>
      </c>
      <c r="D2794" s="47">
        <v>41</v>
      </c>
      <c r="E2794" s="47" t="s">
        <v>1117</v>
      </c>
      <c r="F2794" s="48" t="s">
        <v>633</v>
      </c>
      <c r="G2794" s="48" t="s">
        <v>11</v>
      </c>
      <c r="H2794" s="48">
        <v>1202016</v>
      </c>
      <c r="I2794" s="48">
        <v>1</v>
      </c>
      <c r="J2794" s="48" t="s">
        <v>1145</v>
      </c>
      <c r="K2794" s="48" t="s">
        <v>1487</v>
      </c>
      <c r="L2794" s="47"/>
      <c r="M2794" s="47">
        <f>_xlfn.XLOOKUP(BASE!$A520,dd_carteira_fundição!A:A,dd_carteira_fundição!G:G,"",0)</f>
        <v>55</v>
      </c>
      <c r="N2794" s="47" t="s">
        <v>1164</v>
      </c>
      <c r="O2794" s="133"/>
      <c r="P2794" s="47" t="s">
        <v>1160</v>
      </c>
      <c r="Q2794" s="47" t="s">
        <v>1346</v>
      </c>
      <c r="R2794" s="47" t="s">
        <v>1690</v>
      </c>
      <c r="S2794" s="47" t="s">
        <v>175</v>
      </c>
      <c r="T2794" s="164">
        <v>151</v>
      </c>
      <c r="U2794" s="47" t="str">
        <f>IFERROR(INDEX('TAXA DE OCUP. RECUR.'!$F$1:$F$60, MATCH(T2794, 'TAXA DE OCUP. RECUR.'!$E$1:$E$60, 0)),"")</f>
        <v>MANDRILH. FISHER MILL - [151]</v>
      </c>
      <c r="V2794" s="165">
        <v>1.5545454545454545</v>
      </c>
      <c r="W2794" s="165"/>
      <c r="X2794" s="229">
        <v>46069</v>
      </c>
      <c r="Y2794" s="229">
        <f t="shared" si="308"/>
        <v>46069</v>
      </c>
      <c r="Z2794" s="47">
        <f t="shared" si="306"/>
        <v>8</v>
      </c>
      <c r="AA2794" s="47">
        <f t="shared" si="307"/>
        <v>8</v>
      </c>
      <c r="AB2794" s="47" t="str">
        <f t="shared" si="309"/>
        <v>fev</v>
      </c>
      <c r="AC2794" s="47" t="str">
        <f t="shared" si="310"/>
        <v>2026</v>
      </c>
      <c r="AD2794" s="165">
        <f t="shared" si="305"/>
        <v>1</v>
      </c>
    </row>
    <row r="2795" spans="1:30" x14ac:dyDescent="0.25">
      <c r="A2795" s="47" t="s">
        <v>916</v>
      </c>
      <c r="B2795" s="47" t="s">
        <v>9</v>
      </c>
      <c r="C2795" s="47">
        <v>1951</v>
      </c>
      <c r="D2795" s="47">
        <v>41</v>
      </c>
      <c r="E2795" s="47" t="s">
        <v>1117</v>
      </c>
      <c r="F2795" s="48" t="s">
        <v>633</v>
      </c>
      <c r="G2795" s="48" t="s">
        <v>11</v>
      </c>
      <c r="H2795" s="48">
        <v>1202016</v>
      </c>
      <c r="I2795" s="48">
        <v>1</v>
      </c>
      <c r="J2795" s="48" t="s">
        <v>1145</v>
      </c>
      <c r="K2795" s="48" t="s">
        <v>1487</v>
      </c>
      <c r="L2795" s="47"/>
      <c r="M2795" s="47">
        <f>_xlfn.XLOOKUP(BASE!$A521,dd_carteira_fundição!A:A,dd_carteira_fundição!G:G,"",0)</f>
        <v>55</v>
      </c>
      <c r="N2795" s="47" t="s">
        <v>1164</v>
      </c>
      <c r="O2795" s="133"/>
      <c r="P2795" s="47" t="s">
        <v>1160</v>
      </c>
      <c r="Q2795" s="47" t="s">
        <v>1346</v>
      </c>
      <c r="R2795" s="47" t="s">
        <v>1690</v>
      </c>
      <c r="S2795" s="47" t="s">
        <v>177</v>
      </c>
      <c r="T2795" s="164">
        <v>560</v>
      </c>
      <c r="U2795" s="47" t="str">
        <f>IFERROR(INDEX('TAXA DE OCUP. RECUR.'!$F$1:$F$60, MATCH(T2795, 'TAXA DE OCUP. RECUR.'!$E$1:$E$60, 0)),"")</f>
        <v>FRESA DROPP HEINN - [560]</v>
      </c>
      <c r="V2795" s="165">
        <v>4.59</v>
      </c>
      <c r="W2795" s="165"/>
      <c r="X2795" s="229">
        <v>46069</v>
      </c>
      <c r="Y2795" s="229">
        <f t="shared" si="308"/>
        <v>46069</v>
      </c>
      <c r="Z2795" s="47">
        <f t="shared" si="306"/>
        <v>8</v>
      </c>
      <c r="AA2795" s="47">
        <f t="shared" si="307"/>
        <v>8</v>
      </c>
      <c r="AB2795" s="47" t="str">
        <f t="shared" si="309"/>
        <v>fev</v>
      </c>
      <c r="AC2795" s="47" t="str">
        <f t="shared" si="310"/>
        <v>2026</v>
      </c>
      <c r="AD2795" s="165">
        <f t="shared" si="305"/>
        <v>1</v>
      </c>
    </row>
    <row r="2796" spans="1:30" x14ac:dyDescent="0.25">
      <c r="A2796" s="47" t="s">
        <v>916</v>
      </c>
      <c r="B2796" s="47" t="s">
        <v>9</v>
      </c>
      <c r="C2796" s="47">
        <v>1951</v>
      </c>
      <c r="D2796" s="47">
        <v>41</v>
      </c>
      <c r="E2796" s="47" t="s">
        <v>1117</v>
      </c>
      <c r="F2796" s="48" t="s">
        <v>633</v>
      </c>
      <c r="G2796" s="48" t="s">
        <v>11</v>
      </c>
      <c r="H2796" s="48">
        <v>1202016</v>
      </c>
      <c r="I2796" s="48">
        <v>1</v>
      </c>
      <c r="J2796" s="48" t="s">
        <v>1145</v>
      </c>
      <c r="K2796" s="48" t="s">
        <v>1487</v>
      </c>
      <c r="L2796" s="47"/>
      <c r="M2796" s="47">
        <f>_xlfn.XLOOKUP(BASE!$A522,dd_carteira_fundição!A:A,dd_carteira_fundição!G:G,"",0)</f>
        <v>55</v>
      </c>
      <c r="N2796" s="47" t="s">
        <v>1164</v>
      </c>
      <c r="O2796" s="133"/>
      <c r="P2796" s="47" t="s">
        <v>1160</v>
      </c>
      <c r="Q2796" s="47" t="s">
        <v>1346</v>
      </c>
      <c r="R2796" s="47" t="s">
        <v>1690</v>
      </c>
      <c r="S2796" s="47" t="s">
        <v>176</v>
      </c>
      <c r="T2796" s="164">
        <v>112</v>
      </c>
      <c r="U2796" s="47" t="str">
        <f>IFERROR(INDEX('TAXA DE OCUP. RECUR.'!$F$1:$F$60, MATCH(T2796, 'TAXA DE OCUP. RECUR.'!$E$1:$E$60, 0)),"")</f>
        <v>FURADEIRA RADIAL  HCP - [112]</v>
      </c>
      <c r="V2796" s="165">
        <v>1.8826872498570613</v>
      </c>
      <c r="W2796" s="165"/>
      <c r="X2796" s="229">
        <v>46069</v>
      </c>
      <c r="Y2796" s="229">
        <f t="shared" si="308"/>
        <v>46069</v>
      </c>
      <c r="Z2796" s="47">
        <f t="shared" si="306"/>
        <v>8</v>
      </c>
      <c r="AA2796" s="47">
        <f t="shared" si="307"/>
        <v>8</v>
      </c>
      <c r="AB2796" s="47" t="str">
        <f t="shared" si="309"/>
        <v>fev</v>
      </c>
      <c r="AC2796" s="47" t="str">
        <f t="shared" si="310"/>
        <v>2026</v>
      </c>
      <c r="AD2796" s="165">
        <f t="shared" si="305"/>
        <v>1</v>
      </c>
    </row>
    <row r="2797" spans="1:30" x14ac:dyDescent="0.25">
      <c r="A2797" s="47" t="s">
        <v>916</v>
      </c>
      <c r="B2797" s="47" t="s">
        <v>9</v>
      </c>
      <c r="C2797" s="47">
        <v>1951</v>
      </c>
      <c r="D2797" s="47">
        <v>41</v>
      </c>
      <c r="E2797" s="47" t="s">
        <v>1117</v>
      </c>
      <c r="F2797" s="48" t="s">
        <v>633</v>
      </c>
      <c r="G2797" s="48" t="s">
        <v>11</v>
      </c>
      <c r="H2797" s="48">
        <v>1202016</v>
      </c>
      <c r="I2797" s="48">
        <v>1</v>
      </c>
      <c r="J2797" s="48" t="s">
        <v>1145</v>
      </c>
      <c r="K2797" s="48" t="s">
        <v>1487</v>
      </c>
      <c r="L2797" s="47"/>
      <c r="M2797" s="47">
        <f>_xlfn.XLOOKUP(BASE!$A523,dd_carteira_fundição!A:A,dd_carteira_fundição!G:G,"",0)</f>
        <v>55</v>
      </c>
      <c r="N2797" s="47" t="s">
        <v>1164</v>
      </c>
      <c r="O2797" s="133"/>
      <c r="P2797" s="47" t="s">
        <v>1160</v>
      </c>
      <c r="Q2797" s="47" t="s">
        <v>1346</v>
      </c>
      <c r="R2797" s="47" t="s">
        <v>158</v>
      </c>
      <c r="S2797" s="47" t="s">
        <v>158</v>
      </c>
      <c r="T2797" s="164">
        <v>2</v>
      </c>
      <c r="U2797" s="47" t="str">
        <f>IFERROR(INDEX('TAXA DE OCUP. RECUR.'!$F$1:$F$60, MATCH(T2797, 'TAXA DE OCUP. RECUR.'!$E$1:$E$60, 0)),"")</f>
        <v>EXPEDIÇÃO</v>
      </c>
      <c r="V2797" s="165">
        <v>1</v>
      </c>
      <c r="W2797" s="165"/>
      <c r="X2797" s="229">
        <v>46090</v>
      </c>
      <c r="Y2797" s="229">
        <f t="shared" si="308"/>
        <v>46090</v>
      </c>
      <c r="Z2797" s="47">
        <f t="shared" si="306"/>
        <v>11</v>
      </c>
      <c r="AA2797" s="47">
        <f t="shared" si="307"/>
        <v>11</v>
      </c>
      <c r="AB2797" s="47" t="str">
        <f t="shared" si="309"/>
        <v>mar</v>
      </c>
      <c r="AC2797" s="47" t="str">
        <f t="shared" si="310"/>
        <v>2026</v>
      </c>
      <c r="AD2797" s="165">
        <f t="shared" si="305"/>
        <v>1</v>
      </c>
    </row>
    <row r="2798" spans="1:30" x14ac:dyDescent="0.25">
      <c r="A2798" s="47" t="s">
        <v>917</v>
      </c>
      <c r="B2798" s="47" t="s">
        <v>9</v>
      </c>
      <c r="C2798" s="47">
        <v>1951</v>
      </c>
      <c r="D2798" s="47">
        <v>42</v>
      </c>
      <c r="E2798" s="47" t="s">
        <v>1117</v>
      </c>
      <c r="F2798" s="48" t="s">
        <v>633</v>
      </c>
      <c r="G2798" s="48" t="s">
        <v>11</v>
      </c>
      <c r="H2798" s="48">
        <v>1202016</v>
      </c>
      <c r="I2798" s="48">
        <v>1</v>
      </c>
      <c r="J2798" s="48" t="s">
        <v>1145</v>
      </c>
      <c r="K2798" s="48" t="s">
        <v>1487</v>
      </c>
      <c r="L2798" s="47"/>
      <c r="M2798" s="47">
        <f>_xlfn.XLOOKUP(BASE!$A524,dd_carteira_fundição!A:A,dd_carteira_fundição!G:G,"",0)</f>
        <v>41</v>
      </c>
      <c r="N2798" s="47" t="s">
        <v>1164</v>
      </c>
      <c r="O2798" s="133"/>
      <c r="P2798" s="47" t="s">
        <v>1160</v>
      </c>
      <c r="Q2798" s="47" t="s">
        <v>1346</v>
      </c>
      <c r="R2798" s="47" t="s">
        <v>1687</v>
      </c>
      <c r="S2798" s="48" t="s">
        <v>1156</v>
      </c>
      <c r="T2798" s="164">
        <v>1</v>
      </c>
      <c r="U2798" s="47" t="str">
        <f>IFERROR(INDEX('TAXA DE OCUP. RECUR.'!$F$1:$F$60, MATCH(T2798, 'TAXA DE OCUP. RECUR.'!$E$1:$E$60, 0)),"")</f>
        <v>FUNDIÇÃO MORENO</v>
      </c>
      <c r="V2798" s="165">
        <v>1</v>
      </c>
      <c r="W2798" s="165">
        <v>1</v>
      </c>
      <c r="X2798" s="229">
        <v>46062</v>
      </c>
      <c r="Y2798" s="229">
        <f t="shared" si="308"/>
        <v>46062</v>
      </c>
      <c r="Z2798" s="47">
        <f t="shared" si="306"/>
        <v>7</v>
      </c>
      <c r="AA2798" s="47">
        <f t="shared" si="307"/>
        <v>7</v>
      </c>
      <c r="AB2798" s="47" t="str">
        <f t="shared" si="309"/>
        <v>fev</v>
      </c>
      <c r="AC2798" s="47" t="str">
        <f t="shared" si="310"/>
        <v>2026</v>
      </c>
      <c r="AD2798" s="165">
        <f t="shared" si="305"/>
        <v>1</v>
      </c>
    </row>
    <row r="2799" spans="1:30" x14ac:dyDescent="0.25">
      <c r="A2799" s="47" t="s">
        <v>917</v>
      </c>
      <c r="B2799" s="47" t="s">
        <v>9</v>
      </c>
      <c r="C2799" s="47">
        <v>1951</v>
      </c>
      <c r="D2799" s="47">
        <v>42</v>
      </c>
      <c r="E2799" s="47" t="s">
        <v>1117</v>
      </c>
      <c r="F2799" s="48" t="s">
        <v>633</v>
      </c>
      <c r="G2799" s="48" t="s">
        <v>11</v>
      </c>
      <c r="H2799" s="48">
        <v>1202016</v>
      </c>
      <c r="I2799" s="48">
        <v>1</v>
      </c>
      <c r="J2799" s="48" t="s">
        <v>1145</v>
      </c>
      <c r="K2799" s="48" t="s">
        <v>1487</v>
      </c>
      <c r="L2799" s="47"/>
      <c r="M2799" s="47">
        <f>_xlfn.XLOOKUP(BASE!$A525,dd_carteira_fundição!A:A,dd_carteira_fundição!G:G,"",0)</f>
        <v>41</v>
      </c>
      <c r="N2799" s="47" t="s">
        <v>1164</v>
      </c>
      <c r="O2799" s="133"/>
      <c r="P2799" s="47" t="s">
        <v>1160</v>
      </c>
      <c r="Q2799" s="47" t="s">
        <v>1346</v>
      </c>
      <c r="R2799" s="47" t="s">
        <v>1690</v>
      </c>
      <c r="S2799" s="47" t="s">
        <v>174</v>
      </c>
      <c r="T2799" s="164">
        <v>106</v>
      </c>
      <c r="U2799" s="47" t="str">
        <f>IFERROR(INDEX('TAXA DE OCUP. RECUR.'!$F$1:$F$60, MATCH(T2799, 'TAXA DE OCUP. RECUR.'!$E$1:$E$60, 0)),"")</f>
        <v>PLAINA DE MESA POREBA - [106]</v>
      </c>
      <c r="V2799" s="165">
        <v>3.24</v>
      </c>
      <c r="W2799" s="165"/>
      <c r="X2799" s="229">
        <v>46071</v>
      </c>
      <c r="Y2799" s="229">
        <f t="shared" si="308"/>
        <v>46071</v>
      </c>
      <c r="Z2799" s="47">
        <f t="shared" si="306"/>
        <v>8</v>
      </c>
      <c r="AA2799" s="47">
        <f t="shared" si="307"/>
        <v>8</v>
      </c>
      <c r="AB2799" s="47" t="str">
        <f t="shared" si="309"/>
        <v>fev</v>
      </c>
      <c r="AC2799" s="47" t="str">
        <f t="shared" si="310"/>
        <v>2026</v>
      </c>
      <c r="AD2799" s="165">
        <f t="shared" si="305"/>
        <v>1</v>
      </c>
    </row>
    <row r="2800" spans="1:30" x14ac:dyDescent="0.25">
      <c r="A2800" s="47" t="s">
        <v>917</v>
      </c>
      <c r="B2800" s="47" t="s">
        <v>9</v>
      </c>
      <c r="C2800" s="47">
        <v>1951</v>
      </c>
      <c r="D2800" s="47">
        <v>42</v>
      </c>
      <c r="E2800" s="47" t="s">
        <v>1117</v>
      </c>
      <c r="F2800" s="48" t="s">
        <v>633</v>
      </c>
      <c r="G2800" s="48" t="s">
        <v>11</v>
      </c>
      <c r="H2800" s="48">
        <v>1202016</v>
      </c>
      <c r="I2800" s="48">
        <v>1</v>
      </c>
      <c r="J2800" s="48" t="s">
        <v>1145</v>
      </c>
      <c r="K2800" s="48" t="s">
        <v>1487</v>
      </c>
      <c r="L2800" s="47"/>
      <c r="M2800" s="47">
        <f>_xlfn.XLOOKUP(BASE!$A526,dd_carteira_fundição!A:A,dd_carteira_fundição!G:G,"",0)</f>
        <v>41</v>
      </c>
      <c r="N2800" s="47" t="s">
        <v>1164</v>
      </c>
      <c r="O2800" s="133"/>
      <c r="P2800" s="47" t="s">
        <v>1160</v>
      </c>
      <c r="Q2800" s="47" t="s">
        <v>1346</v>
      </c>
      <c r="R2800" s="47" t="s">
        <v>1690</v>
      </c>
      <c r="S2800" s="47" t="s">
        <v>175</v>
      </c>
      <c r="T2800" s="164">
        <v>151</v>
      </c>
      <c r="U2800" s="47" t="str">
        <f>IFERROR(INDEX('TAXA DE OCUP. RECUR.'!$F$1:$F$60, MATCH(T2800, 'TAXA DE OCUP. RECUR.'!$E$1:$E$60, 0)),"")</f>
        <v>MANDRILH. FISHER MILL - [151]</v>
      </c>
      <c r="V2800" s="165">
        <v>1.5545454545454545</v>
      </c>
      <c r="W2800" s="165"/>
      <c r="X2800" s="229">
        <v>46071</v>
      </c>
      <c r="Y2800" s="229">
        <f t="shared" si="308"/>
        <v>46071</v>
      </c>
      <c r="Z2800" s="47">
        <f t="shared" si="306"/>
        <v>8</v>
      </c>
      <c r="AA2800" s="47">
        <f t="shared" si="307"/>
        <v>8</v>
      </c>
      <c r="AB2800" s="47" t="str">
        <f t="shared" si="309"/>
        <v>fev</v>
      </c>
      <c r="AC2800" s="47" t="str">
        <f t="shared" si="310"/>
        <v>2026</v>
      </c>
      <c r="AD2800" s="165">
        <f t="shared" si="305"/>
        <v>1</v>
      </c>
    </row>
    <row r="2801" spans="1:30" x14ac:dyDescent="0.25">
      <c r="A2801" s="47" t="s">
        <v>917</v>
      </c>
      <c r="B2801" s="47" t="s">
        <v>9</v>
      </c>
      <c r="C2801" s="47">
        <v>1951</v>
      </c>
      <c r="D2801" s="47">
        <v>42</v>
      </c>
      <c r="E2801" s="47" t="s">
        <v>1117</v>
      </c>
      <c r="F2801" s="48" t="s">
        <v>633</v>
      </c>
      <c r="G2801" s="48" t="s">
        <v>11</v>
      </c>
      <c r="H2801" s="48">
        <v>1202016</v>
      </c>
      <c r="I2801" s="48">
        <v>1</v>
      </c>
      <c r="J2801" s="48" t="s">
        <v>1145</v>
      </c>
      <c r="K2801" s="48" t="s">
        <v>1487</v>
      </c>
      <c r="L2801" s="47"/>
      <c r="M2801" s="47">
        <f>_xlfn.XLOOKUP(BASE!$A527,dd_carteira_fundição!A:A,dd_carteira_fundição!G:G,"",0)</f>
        <v>41</v>
      </c>
      <c r="N2801" s="47" t="s">
        <v>1164</v>
      </c>
      <c r="O2801" s="133"/>
      <c r="P2801" s="47" t="s">
        <v>1160</v>
      </c>
      <c r="Q2801" s="47" t="s">
        <v>1346</v>
      </c>
      <c r="R2801" s="47" t="s">
        <v>1690</v>
      </c>
      <c r="S2801" s="47" t="s">
        <v>177</v>
      </c>
      <c r="T2801" s="164">
        <v>560</v>
      </c>
      <c r="U2801" s="47" t="str">
        <f>IFERROR(INDEX('TAXA DE OCUP. RECUR.'!$F$1:$F$60, MATCH(T2801, 'TAXA DE OCUP. RECUR.'!$E$1:$E$60, 0)),"")</f>
        <v>FRESA DROPP HEINN - [560]</v>
      </c>
      <c r="V2801" s="165">
        <v>4.59</v>
      </c>
      <c r="W2801" s="165"/>
      <c r="X2801" s="229">
        <v>46071</v>
      </c>
      <c r="Y2801" s="229">
        <f t="shared" si="308"/>
        <v>46071</v>
      </c>
      <c r="Z2801" s="47">
        <f t="shared" si="306"/>
        <v>8</v>
      </c>
      <c r="AA2801" s="47">
        <f t="shared" si="307"/>
        <v>8</v>
      </c>
      <c r="AB2801" s="47" t="str">
        <f t="shared" si="309"/>
        <v>fev</v>
      </c>
      <c r="AC2801" s="47" t="str">
        <f t="shared" si="310"/>
        <v>2026</v>
      </c>
      <c r="AD2801" s="165">
        <f t="shared" si="305"/>
        <v>1</v>
      </c>
    </row>
    <row r="2802" spans="1:30" x14ac:dyDescent="0.25">
      <c r="A2802" s="47" t="s">
        <v>917</v>
      </c>
      <c r="B2802" s="47" t="s">
        <v>9</v>
      </c>
      <c r="C2802" s="47">
        <v>1951</v>
      </c>
      <c r="D2802" s="47">
        <v>42</v>
      </c>
      <c r="E2802" s="47" t="s">
        <v>1117</v>
      </c>
      <c r="F2802" s="48" t="s">
        <v>633</v>
      </c>
      <c r="G2802" s="48" t="s">
        <v>11</v>
      </c>
      <c r="H2802" s="48">
        <v>1202016</v>
      </c>
      <c r="I2802" s="48">
        <v>1</v>
      </c>
      <c r="J2802" s="48" t="s">
        <v>1145</v>
      </c>
      <c r="K2802" s="48" t="s">
        <v>1487</v>
      </c>
      <c r="L2802" s="47"/>
      <c r="M2802" s="47">
        <f>_xlfn.XLOOKUP(BASE!$A528,dd_carteira_fundição!A:A,dd_carteira_fundição!G:G,"",0)</f>
        <v>42</v>
      </c>
      <c r="N2802" s="47" t="s">
        <v>1164</v>
      </c>
      <c r="O2802" s="133"/>
      <c r="P2802" s="47" t="s">
        <v>1160</v>
      </c>
      <c r="Q2802" s="47" t="s">
        <v>1346</v>
      </c>
      <c r="R2802" s="47" t="s">
        <v>1690</v>
      </c>
      <c r="S2802" s="47" t="s">
        <v>176</v>
      </c>
      <c r="T2802" s="164">
        <v>112</v>
      </c>
      <c r="U2802" s="47" t="str">
        <f>IFERROR(INDEX('TAXA DE OCUP. RECUR.'!$F$1:$F$60, MATCH(T2802, 'TAXA DE OCUP. RECUR.'!$E$1:$E$60, 0)),"")</f>
        <v>FURADEIRA RADIAL  HCP - [112]</v>
      </c>
      <c r="V2802" s="165">
        <v>1.8826872498570613</v>
      </c>
      <c r="W2802" s="165"/>
      <c r="X2802" s="229">
        <v>46072</v>
      </c>
      <c r="Y2802" s="229">
        <f t="shared" si="308"/>
        <v>46072</v>
      </c>
      <c r="Z2802" s="47">
        <f t="shared" si="306"/>
        <v>8</v>
      </c>
      <c r="AA2802" s="47">
        <f t="shared" si="307"/>
        <v>8</v>
      </c>
      <c r="AB2802" s="47" t="str">
        <f t="shared" si="309"/>
        <v>fev</v>
      </c>
      <c r="AC2802" s="47" t="str">
        <f t="shared" si="310"/>
        <v>2026</v>
      </c>
      <c r="AD2802" s="165">
        <f t="shared" si="305"/>
        <v>1</v>
      </c>
    </row>
    <row r="2803" spans="1:30" x14ac:dyDescent="0.25">
      <c r="A2803" s="47" t="s">
        <v>917</v>
      </c>
      <c r="B2803" s="47" t="s">
        <v>9</v>
      </c>
      <c r="C2803" s="47">
        <v>1951</v>
      </c>
      <c r="D2803" s="47">
        <v>42</v>
      </c>
      <c r="E2803" s="47" t="s">
        <v>1117</v>
      </c>
      <c r="F2803" s="48" t="s">
        <v>633</v>
      </c>
      <c r="G2803" s="48" t="s">
        <v>11</v>
      </c>
      <c r="H2803" s="48">
        <v>1202016</v>
      </c>
      <c r="I2803" s="48">
        <v>1</v>
      </c>
      <c r="J2803" s="48" t="s">
        <v>1145</v>
      </c>
      <c r="K2803" s="48" t="s">
        <v>1487</v>
      </c>
      <c r="L2803" s="47"/>
      <c r="M2803" s="47">
        <f>_xlfn.XLOOKUP(BASE!$A529,dd_carteira_fundição!A:A,dd_carteira_fundição!G:G,"",0)</f>
        <v>42</v>
      </c>
      <c r="N2803" s="47" t="s">
        <v>1164</v>
      </c>
      <c r="O2803" s="133"/>
      <c r="P2803" s="47" t="s">
        <v>1160</v>
      </c>
      <c r="Q2803" s="47" t="s">
        <v>1346</v>
      </c>
      <c r="R2803" s="47" t="s">
        <v>158</v>
      </c>
      <c r="S2803" s="47" t="s">
        <v>158</v>
      </c>
      <c r="T2803" s="164">
        <v>2</v>
      </c>
      <c r="U2803" s="47" t="str">
        <f>IFERROR(INDEX('TAXA DE OCUP. RECUR.'!$F$1:$F$60, MATCH(T2803, 'TAXA DE OCUP. RECUR.'!$E$1:$E$60, 0)),"")</f>
        <v>EXPEDIÇÃO</v>
      </c>
      <c r="V2803" s="165">
        <v>1</v>
      </c>
      <c r="W2803" s="165"/>
      <c r="X2803" s="229">
        <v>46090</v>
      </c>
      <c r="Y2803" s="229">
        <f t="shared" si="308"/>
        <v>46090</v>
      </c>
      <c r="Z2803" s="47">
        <f t="shared" si="306"/>
        <v>11</v>
      </c>
      <c r="AA2803" s="47">
        <f t="shared" si="307"/>
        <v>11</v>
      </c>
      <c r="AB2803" s="47" t="str">
        <f t="shared" si="309"/>
        <v>mar</v>
      </c>
      <c r="AC2803" s="47" t="str">
        <f t="shared" si="310"/>
        <v>2026</v>
      </c>
      <c r="AD2803" s="165">
        <f t="shared" si="305"/>
        <v>1</v>
      </c>
    </row>
    <row r="2804" spans="1:30" x14ac:dyDescent="0.25">
      <c r="A2804" s="47" t="s">
        <v>918</v>
      </c>
      <c r="B2804" s="47" t="s">
        <v>9</v>
      </c>
      <c r="C2804" s="47">
        <v>1951</v>
      </c>
      <c r="D2804" s="47">
        <v>49</v>
      </c>
      <c r="E2804" s="47" t="s">
        <v>1117</v>
      </c>
      <c r="F2804" s="48" t="s">
        <v>633</v>
      </c>
      <c r="G2804" s="48" t="s">
        <v>11</v>
      </c>
      <c r="H2804" s="48">
        <v>1202016</v>
      </c>
      <c r="I2804" s="48">
        <v>1</v>
      </c>
      <c r="J2804" s="48" t="s">
        <v>1145</v>
      </c>
      <c r="K2804" s="48" t="s">
        <v>1487</v>
      </c>
      <c r="L2804" s="47"/>
      <c r="M2804" s="47">
        <f>_xlfn.XLOOKUP(BASE!$A530,dd_carteira_fundição!A:A,dd_carteira_fundição!G:G,"",0)</f>
        <v>42</v>
      </c>
      <c r="N2804" s="47" t="s">
        <v>1164</v>
      </c>
      <c r="O2804" s="133"/>
      <c r="P2804" s="47" t="s">
        <v>1160</v>
      </c>
      <c r="Q2804" s="47" t="s">
        <v>1346</v>
      </c>
      <c r="R2804" s="47" t="s">
        <v>1687</v>
      </c>
      <c r="S2804" s="48" t="s">
        <v>1156</v>
      </c>
      <c r="T2804" s="164">
        <v>1</v>
      </c>
      <c r="U2804" s="47" t="str">
        <f>IFERROR(INDEX('TAXA DE OCUP. RECUR.'!$F$1:$F$60, MATCH(T2804, 'TAXA DE OCUP. RECUR.'!$E$1:$E$60, 0)),"")</f>
        <v>FUNDIÇÃO MORENO</v>
      </c>
      <c r="V2804" s="165">
        <v>1</v>
      </c>
      <c r="W2804" s="165">
        <v>1</v>
      </c>
      <c r="X2804" s="229">
        <v>46062</v>
      </c>
      <c r="Y2804" s="229">
        <f t="shared" si="308"/>
        <v>46062</v>
      </c>
      <c r="Z2804" s="47">
        <f t="shared" si="306"/>
        <v>7</v>
      </c>
      <c r="AA2804" s="47">
        <f t="shared" si="307"/>
        <v>7</v>
      </c>
      <c r="AB2804" s="47" t="str">
        <f t="shared" si="309"/>
        <v>fev</v>
      </c>
      <c r="AC2804" s="47" t="str">
        <f t="shared" si="310"/>
        <v>2026</v>
      </c>
      <c r="AD2804" s="165">
        <f t="shared" si="305"/>
        <v>1</v>
      </c>
    </row>
    <row r="2805" spans="1:30" x14ac:dyDescent="0.25">
      <c r="A2805" s="47" t="s">
        <v>918</v>
      </c>
      <c r="B2805" s="47" t="s">
        <v>9</v>
      </c>
      <c r="C2805" s="47">
        <v>1951</v>
      </c>
      <c r="D2805" s="47">
        <v>49</v>
      </c>
      <c r="E2805" s="47" t="s">
        <v>1117</v>
      </c>
      <c r="F2805" s="48" t="s">
        <v>633</v>
      </c>
      <c r="G2805" s="48" t="s">
        <v>11</v>
      </c>
      <c r="H2805" s="48">
        <v>1202016</v>
      </c>
      <c r="I2805" s="48">
        <v>1</v>
      </c>
      <c r="J2805" s="48" t="s">
        <v>1145</v>
      </c>
      <c r="K2805" s="48" t="s">
        <v>1487</v>
      </c>
      <c r="L2805" s="47"/>
      <c r="M2805" s="47">
        <f>_xlfn.XLOOKUP(BASE!$A531,dd_carteira_fundição!A:A,dd_carteira_fundição!G:G,"",0)</f>
        <v>42</v>
      </c>
      <c r="N2805" s="47" t="s">
        <v>1164</v>
      </c>
      <c r="O2805" s="133"/>
      <c r="P2805" s="47" t="s">
        <v>1160</v>
      </c>
      <c r="Q2805" s="47" t="s">
        <v>1346</v>
      </c>
      <c r="R2805" s="47" t="s">
        <v>1690</v>
      </c>
      <c r="S2805" s="47" t="s">
        <v>174</v>
      </c>
      <c r="T2805" s="164">
        <v>106</v>
      </c>
      <c r="U2805" s="47" t="str">
        <f>IFERROR(INDEX('TAXA DE OCUP. RECUR.'!$F$1:$F$60, MATCH(T2805, 'TAXA DE OCUP. RECUR.'!$E$1:$E$60, 0)),"")</f>
        <v>PLAINA DE MESA POREBA - [106]</v>
      </c>
      <c r="V2805" s="165">
        <v>3.24</v>
      </c>
      <c r="W2805" s="165"/>
      <c r="X2805" s="229">
        <v>46071</v>
      </c>
      <c r="Y2805" s="229">
        <f t="shared" si="308"/>
        <v>46071</v>
      </c>
      <c r="Z2805" s="47">
        <f t="shared" si="306"/>
        <v>8</v>
      </c>
      <c r="AA2805" s="47">
        <f t="shared" si="307"/>
        <v>8</v>
      </c>
      <c r="AB2805" s="47" t="str">
        <f t="shared" si="309"/>
        <v>fev</v>
      </c>
      <c r="AC2805" s="47" t="str">
        <f t="shared" si="310"/>
        <v>2026</v>
      </c>
      <c r="AD2805" s="165">
        <f t="shared" si="305"/>
        <v>1</v>
      </c>
    </row>
    <row r="2806" spans="1:30" x14ac:dyDescent="0.25">
      <c r="A2806" s="47" t="s">
        <v>918</v>
      </c>
      <c r="B2806" s="47" t="s">
        <v>9</v>
      </c>
      <c r="C2806" s="47">
        <v>1951</v>
      </c>
      <c r="D2806" s="47">
        <v>49</v>
      </c>
      <c r="E2806" s="47" t="s">
        <v>1117</v>
      </c>
      <c r="F2806" s="48" t="s">
        <v>633</v>
      </c>
      <c r="G2806" s="48" t="s">
        <v>11</v>
      </c>
      <c r="H2806" s="48">
        <v>1202016</v>
      </c>
      <c r="I2806" s="48">
        <v>1</v>
      </c>
      <c r="J2806" s="48" t="s">
        <v>1145</v>
      </c>
      <c r="K2806" s="48" t="s">
        <v>1487</v>
      </c>
      <c r="L2806" s="47"/>
      <c r="M2806" s="47">
        <f>_xlfn.XLOOKUP(BASE!$A532,dd_carteira_fundição!A:A,dd_carteira_fundição!G:G,"",0)</f>
        <v>40</v>
      </c>
      <c r="N2806" s="47" t="s">
        <v>1164</v>
      </c>
      <c r="O2806" s="133"/>
      <c r="P2806" s="47" t="s">
        <v>1160</v>
      </c>
      <c r="Q2806" s="47" t="s">
        <v>1346</v>
      </c>
      <c r="R2806" s="47" t="s">
        <v>1690</v>
      </c>
      <c r="S2806" s="47" t="s">
        <v>175</v>
      </c>
      <c r="T2806" s="164">
        <v>151</v>
      </c>
      <c r="U2806" s="47" t="str">
        <f>IFERROR(INDEX('TAXA DE OCUP. RECUR.'!$F$1:$F$60, MATCH(T2806, 'TAXA DE OCUP. RECUR.'!$E$1:$E$60, 0)),"")</f>
        <v>MANDRILH. FISHER MILL - [151]</v>
      </c>
      <c r="V2806" s="165">
        <v>1.5545454545454545</v>
      </c>
      <c r="W2806" s="165"/>
      <c r="X2806" s="229">
        <v>46071</v>
      </c>
      <c r="Y2806" s="229">
        <f t="shared" si="308"/>
        <v>46071</v>
      </c>
      <c r="Z2806" s="47">
        <f t="shared" si="306"/>
        <v>8</v>
      </c>
      <c r="AA2806" s="47">
        <f t="shared" si="307"/>
        <v>8</v>
      </c>
      <c r="AB2806" s="47" t="str">
        <f t="shared" si="309"/>
        <v>fev</v>
      </c>
      <c r="AC2806" s="47" t="str">
        <f t="shared" si="310"/>
        <v>2026</v>
      </c>
      <c r="AD2806" s="165">
        <f t="shared" si="305"/>
        <v>1</v>
      </c>
    </row>
    <row r="2807" spans="1:30" x14ac:dyDescent="0.25">
      <c r="A2807" s="47" t="s">
        <v>918</v>
      </c>
      <c r="B2807" s="47" t="s">
        <v>9</v>
      </c>
      <c r="C2807" s="47">
        <v>1951</v>
      </c>
      <c r="D2807" s="47">
        <v>49</v>
      </c>
      <c r="E2807" s="47" t="s">
        <v>1117</v>
      </c>
      <c r="F2807" s="48" t="s">
        <v>633</v>
      </c>
      <c r="G2807" s="48" t="s">
        <v>11</v>
      </c>
      <c r="H2807" s="48">
        <v>1202016</v>
      </c>
      <c r="I2807" s="48">
        <v>1</v>
      </c>
      <c r="J2807" s="48" t="s">
        <v>1145</v>
      </c>
      <c r="K2807" s="48" t="s">
        <v>1487</v>
      </c>
      <c r="L2807" s="47"/>
      <c r="M2807" s="47">
        <f>_xlfn.XLOOKUP(BASE!$A533,dd_carteira_fundição!A:A,dd_carteira_fundição!G:G,"",0)</f>
        <v>40</v>
      </c>
      <c r="N2807" s="47" t="s">
        <v>1164</v>
      </c>
      <c r="O2807" s="133"/>
      <c r="P2807" s="47" t="s">
        <v>1160</v>
      </c>
      <c r="Q2807" s="47" t="s">
        <v>1346</v>
      </c>
      <c r="R2807" s="47" t="s">
        <v>1690</v>
      </c>
      <c r="S2807" s="47" t="s">
        <v>177</v>
      </c>
      <c r="T2807" s="164">
        <v>560</v>
      </c>
      <c r="U2807" s="47" t="str">
        <f>IFERROR(INDEX('TAXA DE OCUP. RECUR.'!$F$1:$F$60, MATCH(T2807, 'TAXA DE OCUP. RECUR.'!$E$1:$E$60, 0)),"")</f>
        <v>FRESA DROPP HEINN - [560]</v>
      </c>
      <c r="V2807" s="165">
        <v>4.59</v>
      </c>
      <c r="W2807" s="165"/>
      <c r="X2807" s="229">
        <v>46071</v>
      </c>
      <c r="Y2807" s="229">
        <f t="shared" si="308"/>
        <v>46071</v>
      </c>
      <c r="Z2807" s="47">
        <f t="shared" si="306"/>
        <v>8</v>
      </c>
      <c r="AA2807" s="47">
        <f t="shared" si="307"/>
        <v>8</v>
      </c>
      <c r="AB2807" s="47" t="str">
        <f t="shared" si="309"/>
        <v>fev</v>
      </c>
      <c r="AC2807" s="47" t="str">
        <f t="shared" si="310"/>
        <v>2026</v>
      </c>
      <c r="AD2807" s="165">
        <f t="shared" si="305"/>
        <v>1</v>
      </c>
    </row>
    <row r="2808" spans="1:30" x14ac:dyDescent="0.25">
      <c r="A2808" s="47" t="s">
        <v>918</v>
      </c>
      <c r="B2808" s="47" t="s">
        <v>9</v>
      </c>
      <c r="C2808" s="47">
        <v>1951</v>
      </c>
      <c r="D2808" s="47">
        <v>49</v>
      </c>
      <c r="E2808" s="47" t="s">
        <v>1117</v>
      </c>
      <c r="F2808" s="48" t="s">
        <v>633</v>
      </c>
      <c r="G2808" s="48" t="s">
        <v>11</v>
      </c>
      <c r="H2808" s="48">
        <v>1202016</v>
      </c>
      <c r="I2808" s="48">
        <v>1</v>
      </c>
      <c r="J2808" s="48" t="s">
        <v>1145</v>
      </c>
      <c r="K2808" s="48" t="s">
        <v>1487</v>
      </c>
      <c r="L2808" s="47"/>
      <c r="M2808" s="47">
        <f>_xlfn.XLOOKUP(BASE!$A534,dd_carteira_fundição!A:A,dd_carteira_fundição!G:G,"",0)</f>
        <v>40</v>
      </c>
      <c r="N2808" s="47" t="s">
        <v>1164</v>
      </c>
      <c r="O2808" s="133"/>
      <c r="P2808" s="47" t="s">
        <v>1160</v>
      </c>
      <c r="Q2808" s="47" t="s">
        <v>1346</v>
      </c>
      <c r="R2808" s="47" t="s">
        <v>1690</v>
      </c>
      <c r="S2808" s="47" t="s">
        <v>176</v>
      </c>
      <c r="T2808" s="164">
        <v>112</v>
      </c>
      <c r="U2808" s="47" t="str">
        <f>IFERROR(INDEX('TAXA DE OCUP. RECUR.'!$F$1:$F$60, MATCH(T2808, 'TAXA DE OCUP. RECUR.'!$E$1:$E$60, 0)),"")</f>
        <v>FURADEIRA RADIAL  HCP - [112]</v>
      </c>
      <c r="V2808" s="165">
        <v>1.8826872498570613</v>
      </c>
      <c r="W2808" s="165"/>
      <c r="X2808" s="229">
        <v>46072</v>
      </c>
      <c r="Y2808" s="229">
        <f t="shared" si="308"/>
        <v>46072</v>
      </c>
      <c r="Z2808" s="47">
        <f t="shared" si="306"/>
        <v>8</v>
      </c>
      <c r="AA2808" s="47">
        <f t="shared" si="307"/>
        <v>8</v>
      </c>
      <c r="AB2808" s="47" t="str">
        <f t="shared" si="309"/>
        <v>fev</v>
      </c>
      <c r="AC2808" s="47" t="str">
        <f t="shared" si="310"/>
        <v>2026</v>
      </c>
      <c r="AD2808" s="165">
        <f t="shared" si="305"/>
        <v>1</v>
      </c>
    </row>
    <row r="2809" spans="1:30" x14ac:dyDescent="0.25">
      <c r="A2809" s="47" t="s">
        <v>918</v>
      </c>
      <c r="B2809" s="47" t="s">
        <v>9</v>
      </c>
      <c r="C2809" s="47">
        <v>1951</v>
      </c>
      <c r="D2809" s="47">
        <v>49</v>
      </c>
      <c r="E2809" s="47" t="s">
        <v>1117</v>
      </c>
      <c r="F2809" s="48" t="s">
        <v>633</v>
      </c>
      <c r="G2809" s="48" t="s">
        <v>11</v>
      </c>
      <c r="H2809" s="48">
        <v>1202016</v>
      </c>
      <c r="I2809" s="48">
        <v>1</v>
      </c>
      <c r="J2809" s="48" t="s">
        <v>1145</v>
      </c>
      <c r="K2809" s="48" t="s">
        <v>1487</v>
      </c>
      <c r="L2809" s="47"/>
      <c r="M2809" s="47">
        <f>_xlfn.XLOOKUP(BASE!$A535,dd_carteira_fundição!A:A,dd_carteira_fundição!G:G,"",0)</f>
        <v>40</v>
      </c>
      <c r="N2809" s="47" t="s">
        <v>1164</v>
      </c>
      <c r="O2809" s="133"/>
      <c r="P2809" s="47" t="s">
        <v>1160</v>
      </c>
      <c r="Q2809" s="47" t="s">
        <v>1346</v>
      </c>
      <c r="R2809" s="47" t="s">
        <v>158</v>
      </c>
      <c r="S2809" s="47" t="s">
        <v>158</v>
      </c>
      <c r="T2809" s="164">
        <v>2</v>
      </c>
      <c r="U2809" s="47" t="str">
        <f>IFERROR(INDEX('TAXA DE OCUP. RECUR.'!$F$1:$F$60, MATCH(T2809, 'TAXA DE OCUP. RECUR.'!$E$1:$E$60, 0)),"")</f>
        <v>EXPEDIÇÃO</v>
      </c>
      <c r="V2809" s="165">
        <v>1</v>
      </c>
      <c r="W2809" s="165"/>
      <c r="X2809" s="229">
        <v>46090</v>
      </c>
      <c r="Y2809" s="229">
        <f t="shared" si="308"/>
        <v>46090</v>
      </c>
      <c r="Z2809" s="47">
        <f t="shared" si="306"/>
        <v>11</v>
      </c>
      <c r="AA2809" s="47">
        <f t="shared" si="307"/>
        <v>11</v>
      </c>
      <c r="AB2809" s="47" t="str">
        <f t="shared" si="309"/>
        <v>mar</v>
      </c>
      <c r="AC2809" s="47" t="str">
        <f t="shared" si="310"/>
        <v>2026</v>
      </c>
      <c r="AD2809" s="165">
        <f t="shared" si="305"/>
        <v>1</v>
      </c>
    </row>
    <row r="2810" spans="1:30" x14ac:dyDescent="0.25">
      <c r="A2810" s="47" t="s">
        <v>919</v>
      </c>
      <c r="B2810" s="47" t="s">
        <v>9</v>
      </c>
      <c r="C2810" s="47">
        <v>1951</v>
      </c>
      <c r="D2810" s="47">
        <v>50</v>
      </c>
      <c r="E2810" s="47" t="s">
        <v>1117</v>
      </c>
      <c r="F2810" s="48" t="s">
        <v>633</v>
      </c>
      <c r="G2810" s="48" t="s">
        <v>11</v>
      </c>
      <c r="H2810" s="48">
        <v>1202016</v>
      </c>
      <c r="I2810" s="48">
        <v>1</v>
      </c>
      <c r="J2810" s="48" t="s">
        <v>1145</v>
      </c>
      <c r="K2810" s="48" t="s">
        <v>1487</v>
      </c>
      <c r="L2810" s="47"/>
      <c r="M2810" s="47">
        <f>_xlfn.XLOOKUP(BASE!$A536,dd_carteira_fundição!A:A,dd_carteira_fundição!G:G,"",0)</f>
        <v>9</v>
      </c>
      <c r="N2810" s="47" t="s">
        <v>1164</v>
      </c>
      <c r="O2810" s="133"/>
      <c r="P2810" s="47" t="s">
        <v>1160</v>
      </c>
      <c r="Q2810" s="47" t="s">
        <v>1346</v>
      </c>
      <c r="R2810" s="47" t="s">
        <v>1687</v>
      </c>
      <c r="S2810" s="48" t="s">
        <v>1156</v>
      </c>
      <c r="T2810" s="164">
        <v>1</v>
      </c>
      <c r="U2810" s="47" t="str">
        <f>IFERROR(INDEX('TAXA DE OCUP. RECUR.'!$F$1:$F$60, MATCH(T2810, 'TAXA DE OCUP. RECUR.'!$E$1:$E$60, 0)),"")</f>
        <v>FUNDIÇÃO MORENO</v>
      </c>
      <c r="V2810" s="165">
        <v>1</v>
      </c>
      <c r="W2810" s="165">
        <v>1</v>
      </c>
      <c r="X2810" s="229">
        <v>46062</v>
      </c>
      <c r="Y2810" s="229">
        <f t="shared" si="308"/>
        <v>46062</v>
      </c>
      <c r="Z2810" s="47">
        <f t="shared" si="306"/>
        <v>7</v>
      </c>
      <c r="AA2810" s="47">
        <f t="shared" si="307"/>
        <v>7</v>
      </c>
      <c r="AB2810" s="47" t="str">
        <f t="shared" si="309"/>
        <v>fev</v>
      </c>
      <c r="AC2810" s="47" t="str">
        <f t="shared" si="310"/>
        <v>2026</v>
      </c>
      <c r="AD2810" s="165">
        <f t="shared" si="305"/>
        <v>1</v>
      </c>
    </row>
    <row r="2811" spans="1:30" x14ac:dyDescent="0.25">
      <c r="A2811" s="47" t="s">
        <v>919</v>
      </c>
      <c r="B2811" s="47" t="s">
        <v>9</v>
      </c>
      <c r="C2811" s="47">
        <v>1951</v>
      </c>
      <c r="D2811" s="47">
        <v>50</v>
      </c>
      <c r="E2811" s="47" t="s">
        <v>1117</v>
      </c>
      <c r="F2811" s="48" t="s">
        <v>633</v>
      </c>
      <c r="G2811" s="48" t="s">
        <v>11</v>
      </c>
      <c r="H2811" s="48">
        <v>1202016</v>
      </c>
      <c r="I2811" s="48">
        <v>1</v>
      </c>
      <c r="J2811" s="48" t="s">
        <v>1145</v>
      </c>
      <c r="K2811" s="48" t="s">
        <v>1487</v>
      </c>
      <c r="L2811" s="47"/>
      <c r="M2811" s="47">
        <f>_xlfn.XLOOKUP(BASE!$A537,dd_carteira_fundição!A:A,dd_carteira_fundição!G:G,"",0)</f>
        <v>9</v>
      </c>
      <c r="N2811" s="47" t="s">
        <v>1164</v>
      </c>
      <c r="O2811" s="133"/>
      <c r="P2811" s="47" t="s">
        <v>1160</v>
      </c>
      <c r="Q2811" s="47" t="s">
        <v>1346</v>
      </c>
      <c r="R2811" s="47" t="s">
        <v>1690</v>
      </c>
      <c r="S2811" s="47" t="s">
        <v>174</v>
      </c>
      <c r="T2811" s="164">
        <v>106</v>
      </c>
      <c r="U2811" s="47" t="str">
        <f>IFERROR(INDEX('TAXA DE OCUP. RECUR.'!$F$1:$F$60, MATCH(T2811, 'TAXA DE OCUP. RECUR.'!$E$1:$E$60, 0)),"")</f>
        <v>PLAINA DE MESA POREBA - [106]</v>
      </c>
      <c r="V2811" s="165">
        <v>3.24</v>
      </c>
      <c r="W2811" s="165"/>
      <c r="X2811" s="229">
        <v>46071</v>
      </c>
      <c r="Y2811" s="229">
        <f t="shared" si="308"/>
        <v>46071</v>
      </c>
      <c r="Z2811" s="47">
        <f t="shared" si="306"/>
        <v>8</v>
      </c>
      <c r="AA2811" s="47">
        <f t="shared" si="307"/>
        <v>8</v>
      </c>
      <c r="AB2811" s="47" t="str">
        <f t="shared" si="309"/>
        <v>fev</v>
      </c>
      <c r="AC2811" s="47" t="str">
        <f t="shared" si="310"/>
        <v>2026</v>
      </c>
      <c r="AD2811" s="165">
        <f t="shared" si="305"/>
        <v>1</v>
      </c>
    </row>
    <row r="2812" spans="1:30" x14ac:dyDescent="0.25">
      <c r="A2812" s="47" t="s">
        <v>919</v>
      </c>
      <c r="B2812" s="47" t="s">
        <v>9</v>
      </c>
      <c r="C2812" s="47">
        <v>1951</v>
      </c>
      <c r="D2812" s="47">
        <v>50</v>
      </c>
      <c r="E2812" s="47" t="s">
        <v>1117</v>
      </c>
      <c r="F2812" s="48" t="s">
        <v>633</v>
      </c>
      <c r="G2812" s="48" t="s">
        <v>11</v>
      </c>
      <c r="H2812" s="48">
        <v>1202016</v>
      </c>
      <c r="I2812" s="48">
        <v>1</v>
      </c>
      <c r="J2812" s="48" t="s">
        <v>1145</v>
      </c>
      <c r="K2812" s="48" t="s">
        <v>1487</v>
      </c>
      <c r="L2812" s="47"/>
      <c r="M2812" s="47">
        <f>_xlfn.XLOOKUP(BASE!$A538,dd_carteira_fundição!A:A,dd_carteira_fundição!G:G,"",0)</f>
        <v>9</v>
      </c>
      <c r="N2812" s="47" t="s">
        <v>1164</v>
      </c>
      <c r="O2812" s="133"/>
      <c r="P2812" s="47" t="s">
        <v>1160</v>
      </c>
      <c r="Q2812" s="47" t="s">
        <v>1346</v>
      </c>
      <c r="R2812" s="47" t="s">
        <v>1690</v>
      </c>
      <c r="S2812" s="47" t="s">
        <v>175</v>
      </c>
      <c r="T2812" s="164">
        <v>151</v>
      </c>
      <c r="U2812" s="47" t="str">
        <f>IFERROR(INDEX('TAXA DE OCUP. RECUR.'!$F$1:$F$60, MATCH(T2812, 'TAXA DE OCUP. RECUR.'!$E$1:$E$60, 0)),"")</f>
        <v>MANDRILH. FISHER MILL - [151]</v>
      </c>
      <c r="V2812" s="165">
        <v>1.5545454545454545</v>
      </c>
      <c r="W2812" s="165"/>
      <c r="X2812" s="229">
        <v>46071</v>
      </c>
      <c r="Y2812" s="229">
        <f t="shared" si="308"/>
        <v>46071</v>
      </c>
      <c r="Z2812" s="47">
        <f t="shared" si="306"/>
        <v>8</v>
      </c>
      <c r="AA2812" s="47">
        <f t="shared" si="307"/>
        <v>8</v>
      </c>
      <c r="AB2812" s="47" t="str">
        <f t="shared" si="309"/>
        <v>fev</v>
      </c>
      <c r="AC2812" s="47" t="str">
        <f t="shared" si="310"/>
        <v>2026</v>
      </c>
      <c r="AD2812" s="165">
        <f t="shared" si="305"/>
        <v>1</v>
      </c>
    </row>
    <row r="2813" spans="1:30" x14ac:dyDescent="0.25">
      <c r="A2813" s="47" t="s">
        <v>919</v>
      </c>
      <c r="B2813" s="47" t="s">
        <v>9</v>
      </c>
      <c r="C2813" s="47">
        <v>1951</v>
      </c>
      <c r="D2813" s="47">
        <v>50</v>
      </c>
      <c r="E2813" s="47" t="s">
        <v>1117</v>
      </c>
      <c r="F2813" s="48" t="s">
        <v>633</v>
      </c>
      <c r="G2813" s="48" t="s">
        <v>11</v>
      </c>
      <c r="H2813" s="48">
        <v>1202016</v>
      </c>
      <c r="I2813" s="48">
        <v>1</v>
      </c>
      <c r="J2813" s="48" t="s">
        <v>1145</v>
      </c>
      <c r="K2813" s="48" t="s">
        <v>1487</v>
      </c>
      <c r="L2813" s="47"/>
      <c r="M2813" s="47">
        <f>_xlfn.XLOOKUP(BASE!$A539,dd_carteira_fundição!A:A,dd_carteira_fundição!G:G,"",0)</f>
        <v>9</v>
      </c>
      <c r="N2813" s="47" t="s">
        <v>1164</v>
      </c>
      <c r="O2813" s="133"/>
      <c r="P2813" s="47" t="s">
        <v>1160</v>
      </c>
      <c r="Q2813" s="47" t="s">
        <v>1346</v>
      </c>
      <c r="R2813" s="47" t="s">
        <v>1690</v>
      </c>
      <c r="S2813" s="47" t="s">
        <v>177</v>
      </c>
      <c r="T2813" s="164">
        <v>560</v>
      </c>
      <c r="U2813" s="47" t="str">
        <f>IFERROR(INDEX('TAXA DE OCUP. RECUR.'!$F$1:$F$60, MATCH(T2813, 'TAXA DE OCUP. RECUR.'!$E$1:$E$60, 0)),"")</f>
        <v>FRESA DROPP HEINN - [560]</v>
      </c>
      <c r="V2813" s="165">
        <v>4.59</v>
      </c>
      <c r="W2813" s="165"/>
      <c r="X2813" s="229">
        <v>46071</v>
      </c>
      <c r="Y2813" s="229">
        <f t="shared" si="308"/>
        <v>46071</v>
      </c>
      <c r="Z2813" s="47">
        <f t="shared" si="306"/>
        <v>8</v>
      </c>
      <c r="AA2813" s="47">
        <f t="shared" si="307"/>
        <v>8</v>
      </c>
      <c r="AB2813" s="47" t="str">
        <f t="shared" si="309"/>
        <v>fev</v>
      </c>
      <c r="AC2813" s="47" t="str">
        <f t="shared" si="310"/>
        <v>2026</v>
      </c>
      <c r="AD2813" s="165">
        <f t="shared" si="305"/>
        <v>1</v>
      </c>
    </row>
    <row r="2814" spans="1:30" x14ac:dyDescent="0.25">
      <c r="A2814" s="47" t="s">
        <v>919</v>
      </c>
      <c r="B2814" s="47" t="s">
        <v>9</v>
      </c>
      <c r="C2814" s="47">
        <v>1951</v>
      </c>
      <c r="D2814" s="47">
        <v>50</v>
      </c>
      <c r="E2814" s="47" t="s">
        <v>1117</v>
      </c>
      <c r="F2814" s="48" t="s">
        <v>633</v>
      </c>
      <c r="G2814" s="48" t="s">
        <v>11</v>
      </c>
      <c r="H2814" s="48">
        <v>1202016</v>
      </c>
      <c r="I2814" s="48">
        <v>1</v>
      </c>
      <c r="J2814" s="48" t="s">
        <v>1145</v>
      </c>
      <c r="K2814" s="48" t="s">
        <v>1487</v>
      </c>
      <c r="L2814" s="47"/>
      <c r="M2814" s="47">
        <f>_xlfn.XLOOKUP(BASE!$A540,dd_carteira_fundição!A:A,dd_carteira_fundição!G:G,"",0)</f>
        <v>10</v>
      </c>
      <c r="N2814" s="47" t="s">
        <v>1164</v>
      </c>
      <c r="O2814" s="133"/>
      <c r="P2814" s="47" t="s">
        <v>1160</v>
      </c>
      <c r="Q2814" s="47" t="s">
        <v>1346</v>
      </c>
      <c r="R2814" s="47" t="s">
        <v>1690</v>
      </c>
      <c r="S2814" s="47" t="s">
        <v>176</v>
      </c>
      <c r="T2814" s="164">
        <v>112</v>
      </c>
      <c r="U2814" s="47" t="str">
        <f>IFERROR(INDEX('TAXA DE OCUP. RECUR.'!$F$1:$F$60, MATCH(T2814, 'TAXA DE OCUP. RECUR.'!$E$1:$E$60, 0)),"")</f>
        <v>FURADEIRA RADIAL  HCP - [112]</v>
      </c>
      <c r="V2814" s="165">
        <v>1.8826872498570613</v>
      </c>
      <c r="W2814" s="165"/>
      <c r="X2814" s="229">
        <v>46072</v>
      </c>
      <c r="Y2814" s="229">
        <f t="shared" si="308"/>
        <v>46072</v>
      </c>
      <c r="Z2814" s="47">
        <f t="shared" si="306"/>
        <v>8</v>
      </c>
      <c r="AA2814" s="47">
        <f t="shared" si="307"/>
        <v>8</v>
      </c>
      <c r="AB2814" s="47" t="str">
        <f t="shared" si="309"/>
        <v>fev</v>
      </c>
      <c r="AC2814" s="47" t="str">
        <f t="shared" si="310"/>
        <v>2026</v>
      </c>
      <c r="AD2814" s="165">
        <f t="shared" si="305"/>
        <v>1</v>
      </c>
    </row>
    <row r="2815" spans="1:30" x14ac:dyDescent="0.25">
      <c r="A2815" s="47" t="s">
        <v>919</v>
      </c>
      <c r="B2815" s="47" t="s">
        <v>9</v>
      </c>
      <c r="C2815" s="47">
        <v>1951</v>
      </c>
      <c r="D2815" s="47">
        <v>50</v>
      </c>
      <c r="E2815" s="47" t="s">
        <v>1117</v>
      </c>
      <c r="F2815" s="48" t="s">
        <v>633</v>
      </c>
      <c r="G2815" s="48" t="s">
        <v>11</v>
      </c>
      <c r="H2815" s="48">
        <v>1202016</v>
      </c>
      <c r="I2815" s="48">
        <v>1</v>
      </c>
      <c r="J2815" s="48" t="s">
        <v>1145</v>
      </c>
      <c r="K2815" s="48" t="s">
        <v>1487</v>
      </c>
      <c r="L2815" s="47"/>
      <c r="M2815" s="47">
        <f>_xlfn.XLOOKUP(BASE!$A541,dd_carteira_fundição!A:A,dd_carteira_fundição!G:G,"",0)</f>
        <v>10</v>
      </c>
      <c r="N2815" s="47" t="s">
        <v>1164</v>
      </c>
      <c r="O2815" s="133"/>
      <c r="P2815" s="47" t="s">
        <v>1160</v>
      </c>
      <c r="Q2815" s="47" t="s">
        <v>1346</v>
      </c>
      <c r="R2815" s="47" t="s">
        <v>158</v>
      </c>
      <c r="S2815" s="47" t="s">
        <v>158</v>
      </c>
      <c r="T2815" s="164">
        <v>2</v>
      </c>
      <c r="U2815" s="47" t="str">
        <f>IFERROR(INDEX('TAXA DE OCUP. RECUR.'!$F$1:$F$60, MATCH(T2815, 'TAXA DE OCUP. RECUR.'!$E$1:$E$60, 0)),"")</f>
        <v>EXPEDIÇÃO</v>
      </c>
      <c r="V2815" s="165">
        <v>1</v>
      </c>
      <c r="W2815" s="165"/>
      <c r="X2815" s="229">
        <v>46090</v>
      </c>
      <c r="Y2815" s="229">
        <f t="shared" si="308"/>
        <v>46090</v>
      </c>
      <c r="Z2815" s="47">
        <f t="shared" si="306"/>
        <v>11</v>
      </c>
      <c r="AA2815" s="47">
        <f t="shared" si="307"/>
        <v>11</v>
      </c>
      <c r="AB2815" s="47" t="str">
        <f t="shared" si="309"/>
        <v>mar</v>
      </c>
      <c r="AC2815" s="47" t="str">
        <f t="shared" si="310"/>
        <v>2026</v>
      </c>
      <c r="AD2815" s="165">
        <f t="shared" si="305"/>
        <v>1</v>
      </c>
    </row>
    <row r="2816" spans="1:30" x14ac:dyDescent="0.25">
      <c r="A2816" s="47" t="s">
        <v>920</v>
      </c>
      <c r="B2816" s="47">
        <v>0</v>
      </c>
      <c r="C2816" s="47">
        <v>0</v>
      </c>
      <c r="D2816" s="47">
        <v>0</v>
      </c>
      <c r="E2816" s="47" t="s">
        <v>1117</v>
      </c>
      <c r="F2816" s="48" t="s">
        <v>633</v>
      </c>
      <c r="G2816" s="48" t="s">
        <v>11</v>
      </c>
      <c r="H2816" s="48">
        <v>1202016</v>
      </c>
      <c r="I2816" s="48">
        <v>1</v>
      </c>
      <c r="J2816" s="48" t="s">
        <v>1145</v>
      </c>
      <c r="K2816" s="48" t="s">
        <v>1487</v>
      </c>
      <c r="L2816" s="47"/>
      <c r="M2816" s="47">
        <f>_xlfn.XLOOKUP(BASE!$A542,dd_carteira_fundição!A:A,dd_carteira_fundição!G:G,"",0)</f>
        <v>10</v>
      </c>
      <c r="N2816" s="47" t="s">
        <v>1164</v>
      </c>
      <c r="O2816" s="133"/>
      <c r="P2816" s="47" t="s">
        <v>1160</v>
      </c>
      <c r="Q2816" s="47" t="s">
        <v>1346</v>
      </c>
      <c r="R2816" s="47" t="s">
        <v>1687</v>
      </c>
      <c r="S2816" s="48" t="s">
        <v>1156</v>
      </c>
      <c r="T2816" s="164">
        <v>1</v>
      </c>
      <c r="U2816" s="47" t="str">
        <f>IFERROR(INDEX('TAXA DE OCUP. RECUR.'!$F$1:$F$60, MATCH(T2816, 'TAXA DE OCUP. RECUR.'!$E$1:$E$60, 0)),"")</f>
        <v>FUNDIÇÃO MORENO</v>
      </c>
      <c r="V2816" s="165">
        <v>1</v>
      </c>
      <c r="W2816" s="165">
        <v>1</v>
      </c>
      <c r="X2816" s="229">
        <v>46060</v>
      </c>
      <c r="Y2816" s="229">
        <f t="shared" si="308"/>
        <v>46060</v>
      </c>
      <c r="Z2816" s="47">
        <f t="shared" si="306"/>
        <v>6</v>
      </c>
      <c r="AA2816" s="47">
        <f t="shared" si="307"/>
        <v>6</v>
      </c>
      <c r="AB2816" s="47" t="str">
        <f t="shared" si="309"/>
        <v>fev</v>
      </c>
      <c r="AC2816" s="47" t="str">
        <f t="shared" si="310"/>
        <v>2026</v>
      </c>
      <c r="AD2816" s="165">
        <f t="shared" si="305"/>
        <v>1</v>
      </c>
    </row>
    <row r="2817" spans="1:30" x14ac:dyDescent="0.25">
      <c r="A2817" s="47" t="s">
        <v>920</v>
      </c>
      <c r="B2817" s="47">
        <v>0</v>
      </c>
      <c r="C2817" s="47">
        <v>0</v>
      </c>
      <c r="D2817" s="47">
        <v>0</v>
      </c>
      <c r="E2817" s="47" t="s">
        <v>1117</v>
      </c>
      <c r="F2817" s="48" t="s">
        <v>633</v>
      </c>
      <c r="G2817" s="48" t="s">
        <v>11</v>
      </c>
      <c r="H2817" s="48">
        <v>1202016</v>
      </c>
      <c r="I2817" s="48">
        <v>1</v>
      </c>
      <c r="J2817" s="48" t="s">
        <v>1145</v>
      </c>
      <c r="K2817" s="48" t="s">
        <v>1487</v>
      </c>
      <c r="L2817" s="47"/>
      <c r="M2817" s="47">
        <f>_xlfn.XLOOKUP(BASE!$A543,dd_carteira_fundição!A:A,dd_carteira_fundição!G:G,"",0)</f>
        <v>10</v>
      </c>
      <c r="N2817" s="47" t="s">
        <v>1164</v>
      </c>
      <c r="O2817" s="133"/>
      <c r="P2817" s="47" t="s">
        <v>1160</v>
      </c>
      <c r="Q2817" s="47" t="s">
        <v>1346</v>
      </c>
      <c r="R2817" s="47" t="s">
        <v>1690</v>
      </c>
      <c r="S2817" s="47" t="s">
        <v>174</v>
      </c>
      <c r="T2817" s="164">
        <v>106</v>
      </c>
      <c r="U2817" s="47" t="str">
        <f>IFERROR(INDEX('TAXA DE OCUP. RECUR.'!$F$1:$F$60, MATCH(T2817, 'TAXA DE OCUP. RECUR.'!$E$1:$E$60, 0)),"")</f>
        <v>PLAINA DE MESA POREBA - [106]</v>
      </c>
      <c r="V2817" s="165">
        <v>3.24</v>
      </c>
      <c r="W2817" s="165"/>
      <c r="X2817" s="229">
        <v>46071</v>
      </c>
      <c r="Y2817" s="229">
        <f t="shared" si="308"/>
        <v>46071</v>
      </c>
      <c r="Z2817" s="47">
        <f t="shared" si="306"/>
        <v>8</v>
      </c>
      <c r="AA2817" s="47">
        <f t="shared" si="307"/>
        <v>8</v>
      </c>
      <c r="AB2817" s="47" t="str">
        <f t="shared" si="309"/>
        <v>fev</v>
      </c>
      <c r="AC2817" s="47" t="str">
        <f t="shared" si="310"/>
        <v>2026</v>
      </c>
      <c r="AD2817" s="165">
        <f t="shared" si="305"/>
        <v>1</v>
      </c>
    </row>
    <row r="2818" spans="1:30" x14ac:dyDescent="0.25">
      <c r="A2818" s="47" t="s">
        <v>920</v>
      </c>
      <c r="B2818" s="47">
        <v>0</v>
      </c>
      <c r="C2818" s="47">
        <v>0</v>
      </c>
      <c r="D2818" s="47">
        <v>0</v>
      </c>
      <c r="E2818" s="47" t="s">
        <v>1117</v>
      </c>
      <c r="F2818" s="48" t="s">
        <v>633</v>
      </c>
      <c r="G2818" s="48" t="s">
        <v>11</v>
      </c>
      <c r="H2818" s="48">
        <v>1202016</v>
      </c>
      <c r="I2818" s="48">
        <v>1</v>
      </c>
      <c r="J2818" s="48" t="s">
        <v>1145</v>
      </c>
      <c r="K2818" s="48" t="s">
        <v>1487</v>
      </c>
      <c r="L2818" s="47"/>
      <c r="M2818" s="47">
        <f>_xlfn.XLOOKUP(BASE!$A544,dd_carteira_fundição!A:A,dd_carteira_fundição!G:G,"",0)</f>
        <v>30</v>
      </c>
      <c r="N2818" s="47" t="s">
        <v>1164</v>
      </c>
      <c r="O2818" s="133"/>
      <c r="P2818" s="47" t="s">
        <v>1160</v>
      </c>
      <c r="Q2818" s="47" t="s">
        <v>1346</v>
      </c>
      <c r="R2818" s="47" t="s">
        <v>1690</v>
      </c>
      <c r="S2818" s="47" t="s">
        <v>175</v>
      </c>
      <c r="T2818" s="164">
        <v>151</v>
      </c>
      <c r="U2818" s="47" t="str">
        <f>IFERROR(INDEX('TAXA DE OCUP. RECUR.'!$F$1:$F$60, MATCH(T2818, 'TAXA DE OCUP. RECUR.'!$E$1:$E$60, 0)),"")</f>
        <v>MANDRILH. FISHER MILL - [151]</v>
      </c>
      <c r="V2818" s="165">
        <v>1.5545454545454545</v>
      </c>
      <c r="W2818" s="165"/>
      <c r="X2818" s="229">
        <v>46071</v>
      </c>
      <c r="Y2818" s="229">
        <f t="shared" si="308"/>
        <v>46071</v>
      </c>
      <c r="Z2818" s="47">
        <f t="shared" si="306"/>
        <v>8</v>
      </c>
      <c r="AA2818" s="47">
        <f t="shared" si="307"/>
        <v>8</v>
      </c>
      <c r="AB2818" s="47" t="str">
        <f t="shared" si="309"/>
        <v>fev</v>
      </c>
      <c r="AC2818" s="47" t="str">
        <f t="shared" si="310"/>
        <v>2026</v>
      </c>
      <c r="AD2818" s="165">
        <f t="shared" ref="AD2818:AD2881" si="311">IF(Y2818&lt;&gt;"",1,"")</f>
        <v>1</v>
      </c>
    </row>
    <row r="2819" spans="1:30" x14ac:dyDescent="0.25">
      <c r="A2819" s="47" t="s">
        <v>920</v>
      </c>
      <c r="B2819" s="47">
        <v>0</v>
      </c>
      <c r="C2819" s="47">
        <v>0</v>
      </c>
      <c r="D2819" s="47">
        <v>0</v>
      </c>
      <c r="E2819" s="47" t="s">
        <v>1117</v>
      </c>
      <c r="F2819" s="48" t="s">
        <v>633</v>
      </c>
      <c r="G2819" s="48" t="s">
        <v>11</v>
      </c>
      <c r="H2819" s="48">
        <v>1202016</v>
      </c>
      <c r="I2819" s="48">
        <v>1</v>
      </c>
      <c r="J2819" s="48" t="s">
        <v>1145</v>
      </c>
      <c r="K2819" s="48" t="s">
        <v>1487</v>
      </c>
      <c r="L2819" s="47"/>
      <c r="M2819" s="47">
        <f>_xlfn.XLOOKUP(BASE!$A545,dd_carteira_fundição!A:A,dd_carteira_fundição!G:G,"",0)</f>
        <v>30</v>
      </c>
      <c r="N2819" s="47" t="s">
        <v>1164</v>
      </c>
      <c r="O2819" s="133"/>
      <c r="P2819" s="47" t="s">
        <v>1160</v>
      </c>
      <c r="Q2819" s="47" t="s">
        <v>1346</v>
      </c>
      <c r="R2819" s="47" t="s">
        <v>1690</v>
      </c>
      <c r="S2819" s="47" t="s">
        <v>177</v>
      </c>
      <c r="T2819" s="164">
        <v>560</v>
      </c>
      <c r="U2819" s="47" t="str">
        <f>IFERROR(INDEX('TAXA DE OCUP. RECUR.'!$F$1:$F$60, MATCH(T2819, 'TAXA DE OCUP. RECUR.'!$E$1:$E$60, 0)),"")</f>
        <v>FRESA DROPP HEINN - [560]</v>
      </c>
      <c r="V2819" s="165">
        <v>4.59</v>
      </c>
      <c r="W2819" s="165"/>
      <c r="X2819" s="229">
        <v>46071</v>
      </c>
      <c r="Y2819" s="229">
        <f t="shared" si="308"/>
        <v>46071</v>
      </c>
      <c r="Z2819" s="47">
        <f t="shared" ref="Z2819:Z2882" si="312">IFERROR(WEEKNUM(X2819,11),"")</f>
        <v>8</v>
      </c>
      <c r="AA2819" s="47">
        <f t="shared" ref="AA2819:AA2882" si="313">IF(Y2819&lt;&gt;"",WEEKNUM(Y2819,11),"")</f>
        <v>8</v>
      </c>
      <c r="AB2819" s="47" t="str">
        <f t="shared" si="309"/>
        <v>fev</v>
      </c>
      <c r="AC2819" s="47" t="str">
        <f t="shared" si="310"/>
        <v>2026</v>
      </c>
      <c r="AD2819" s="165">
        <f t="shared" si="311"/>
        <v>1</v>
      </c>
    </row>
    <row r="2820" spans="1:30" x14ac:dyDescent="0.25">
      <c r="A2820" s="47" t="s">
        <v>920</v>
      </c>
      <c r="B2820" s="47">
        <v>0</v>
      </c>
      <c r="C2820" s="47">
        <v>0</v>
      </c>
      <c r="D2820" s="47">
        <v>0</v>
      </c>
      <c r="E2820" s="47" t="s">
        <v>1117</v>
      </c>
      <c r="F2820" s="48" t="s">
        <v>633</v>
      </c>
      <c r="G2820" s="48" t="s">
        <v>11</v>
      </c>
      <c r="H2820" s="48">
        <v>1202016</v>
      </c>
      <c r="I2820" s="48">
        <v>1</v>
      </c>
      <c r="J2820" s="48" t="s">
        <v>1145</v>
      </c>
      <c r="K2820" s="48" t="s">
        <v>1487</v>
      </c>
      <c r="L2820" s="47"/>
      <c r="M2820" s="47">
        <f>_xlfn.XLOOKUP(BASE!$A546,dd_carteira_fundição!A:A,dd_carteira_fundição!G:G,"",0)</f>
        <v>30</v>
      </c>
      <c r="N2820" s="47" t="s">
        <v>1164</v>
      </c>
      <c r="O2820" s="133"/>
      <c r="P2820" s="47" t="s">
        <v>1160</v>
      </c>
      <c r="Q2820" s="47" t="s">
        <v>1346</v>
      </c>
      <c r="R2820" s="47" t="s">
        <v>1690</v>
      </c>
      <c r="S2820" s="47" t="s">
        <v>176</v>
      </c>
      <c r="T2820" s="164">
        <v>112</v>
      </c>
      <c r="U2820" s="47" t="str">
        <f>IFERROR(INDEX('TAXA DE OCUP. RECUR.'!$F$1:$F$60, MATCH(T2820, 'TAXA DE OCUP. RECUR.'!$E$1:$E$60, 0)),"")</f>
        <v>FURADEIRA RADIAL  HCP - [112]</v>
      </c>
      <c r="V2820" s="165">
        <v>1.8826872498570613</v>
      </c>
      <c r="W2820" s="165"/>
      <c r="X2820" s="229">
        <v>46072</v>
      </c>
      <c r="Y2820" s="229">
        <f t="shared" si="308"/>
        <v>46072</v>
      </c>
      <c r="Z2820" s="47">
        <f t="shared" si="312"/>
        <v>8</v>
      </c>
      <c r="AA2820" s="47">
        <f t="shared" si="313"/>
        <v>8</v>
      </c>
      <c r="AB2820" s="47" t="str">
        <f t="shared" si="309"/>
        <v>fev</v>
      </c>
      <c r="AC2820" s="47" t="str">
        <f t="shared" si="310"/>
        <v>2026</v>
      </c>
      <c r="AD2820" s="165">
        <f t="shared" si="311"/>
        <v>1</v>
      </c>
    </row>
    <row r="2821" spans="1:30" x14ac:dyDescent="0.25">
      <c r="A2821" s="47" t="s">
        <v>920</v>
      </c>
      <c r="B2821" s="47">
        <v>0</v>
      </c>
      <c r="C2821" s="47">
        <v>0</v>
      </c>
      <c r="D2821" s="47">
        <v>0</v>
      </c>
      <c r="E2821" s="47" t="s">
        <v>1117</v>
      </c>
      <c r="F2821" s="48" t="s">
        <v>633</v>
      </c>
      <c r="G2821" s="48" t="s">
        <v>11</v>
      </c>
      <c r="H2821" s="48">
        <v>1202016</v>
      </c>
      <c r="I2821" s="48">
        <v>1</v>
      </c>
      <c r="J2821" s="48" t="s">
        <v>1145</v>
      </c>
      <c r="K2821" s="48" t="s">
        <v>1487</v>
      </c>
      <c r="L2821" s="47"/>
      <c r="M2821" s="47">
        <f>_xlfn.XLOOKUP(BASE!$A547,dd_carteira_fundição!A:A,dd_carteira_fundição!G:G,"",0)</f>
        <v>30</v>
      </c>
      <c r="N2821" s="47" t="s">
        <v>1164</v>
      </c>
      <c r="O2821" s="133"/>
      <c r="P2821" s="47" t="s">
        <v>1160</v>
      </c>
      <c r="Q2821" s="47" t="s">
        <v>1346</v>
      </c>
      <c r="R2821" s="47" t="s">
        <v>158</v>
      </c>
      <c r="S2821" s="47" t="s">
        <v>158</v>
      </c>
      <c r="T2821" s="164">
        <v>2</v>
      </c>
      <c r="U2821" s="47" t="str">
        <f>IFERROR(INDEX('TAXA DE OCUP. RECUR.'!$F$1:$F$60, MATCH(T2821, 'TAXA DE OCUP. RECUR.'!$E$1:$E$60, 0)),"")</f>
        <v>EXPEDIÇÃO</v>
      </c>
      <c r="V2821" s="165">
        <v>1</v>
      </c>
      <c r="W2821" s="165"/>
      <c r="X2821" s="229">
        <v>46091</v>
      </c>
      <c r="Y2821" s="229">
        <f t="shared" si="308"/>
        <v>46091</v>
      </c>
      <c r="Z2821" s="47">
        <f t="shared" si="312"/>
        <v>11</v>
      </c>
      <c r="AA2821" s="47">
        <f t="shared" si="313"/>
        <v>11</v>
      </c>
      <c r="AB2821" s="47" t="str">
        <f t="shared" si="309"/>
        <v>mar</v>
      </c>
      <c r="AC2821" s="47" t="str">
        <f t="shared" si="310"/>
        <v>2026</v>
      </c>
      <c r="AD2821" s="165">
        <f t="shared" si="311"/>
        <v>1</v>
      </c>
    </row>
    <row r="2822" spans="1:30" x14ac:dyDescent="0.25">
      <c r="A2822" s="47" t="s">
        <v>941</v>
      </c>
      <c r="B2822" s="47" t="s">
        <v>9</v>
      </c>
      <c r="C2822" s="47">
        <v>2011</v>
      </c>
      <c r="D2822" s="47">
        <v>7</v>
      </c>
      <c r="E2822" s="47" t="s">
        <v>483</v>
      </c>
      <c r="F2822" s="48" t="s">
        <v>687</v>
      </c>
      <c r="G2822" s="48" t="s">
        <v>11</v>
      </c>
      <c r="H2822" s="48">
        <v>1454028</v>
      </c>
      <c r="I2822" s="48">
        <v>1</v>
      </c>
      <c r="J2822" s="48" t="s">
        <v>1145</v>
      </c>
      <c r="K2822" s="48" t="s">
        <v>1487</v>
      </c>
      <c r="L2822" s="47"/>
      <c r="M2822" s="47">
        <f>_xlfn.XLOOKUP(BASE!$A548,dd_carteira_fundição!A:A,dd_carteira_fundição!G:G,"",0)</f>
        <v>31</v>
      </c>
      <c r="N2822" s="47" t="s">
        <v>1164</v>
      </c>
      <c r="O2822" s="133"/>
      <c r="P2822" s="47" t="s">
        <v>1160</v>
      </c>
      <c r="Q2822" s="47" t="s">
        <v>1346</v>
      </c>
      <c r="R2822" s="47" t="s">
        <v>1687</v>
      </c>
      <c r="S2822" s="48" t="s">
        <v>1156</v>
      </c>
      <c r="T2822" s="164">
        <v>1</v>
      </c>
      <c r="U2822" s="47" t="str">
        <f>IFERROR(INDEX('TAXA DE OCUP. RECUR.'!$F$1:$F$60, MATCH(T2822, 'TAXA DE OCUP. RECUR.'!$E$1:$E$60, 0)),"")</f>
        <v>FUNDIÇÃO MORENO</v>
      </c>
      <c r="V2822" s="165">
        <v>1</v>
      </c>
      <c r="W2822" s="165">
        <v>1</v>
      </c>
      <c r="X2822" s="229">
        <v>46094</v>
      </c>
      <c r="Y2822" s="229">
        <f t="shared" si="308"/>
        <v>46094</v>
      </c>
      <c r="Z2822" s="47">
        <f t="shared" si="312"/>
        <v>11</v>
      </c>
      <c r="AA2822" s="47">
        <f t="shared" si="313"/>
        <v>11</v>
      </c>
      <c r="AB2822" s="47" t="str">
        <f t="shared" si="309"/>
        <v>mar</v>
      </c>
      <c r="AC2822" s="47" t="str">
        <f t="shared" si="310"/>
        <v>2026</v>
      </c>
      <c r="AD2822" s="165">
        <f t="shared" si="311"/>
        <v>1</v>
      </c>
    </row>
    <row r="2823" spans="1:30" x14ac:dyDescent="0.25">
      <c r="A2823" s="47" t="s">
        <v>941</v>
      </c>
      <c r="B2823" s="47" t="s">
        <v>9</v>
      </c>
      <c r="C2823" s="47">
        <v>2011</v>
      </c>
      <c r="D2823" s="47">
        <v>7</v>
      </c>
      <c r="E2823" s="47" t="s">
        <v>483</v>
      </c>
      <c r="F2823" s="48" t="s">
        <v>687</v>
      </c>
      <c r="G2823" s="48" t="s">
        <v>11</v>
      </c>
      <c r="H2823" s="48">
        <v>1454028</v>
      </c>
      <c r="I2823" s="48">
        <v>1</v>
      </c>
      <c r="J2823" s="48" t="s">
        <v>1145</v>
      </c>
      <c r="K2823" s="48" t="s">
        <v>1487</v>
      </c>
      <c r="L2823" s="47"/>
      <c r="M2823" s="47">
        <f>_xlfn.XLOOKUP(BASE!$A549,dd_carteira_fundição!A:A,dd_carteira_fundição!G:G,"",0)</f>
        <v>31</v>
      </c>
      <c r="N2823" s="47" t="s">
        <v>1164</v>
      </c>
      <c r="O2823" s="133"/>
      <c r="P2823" s="47" t="s">
        <v>1160</v>
      </c>
      <c r="Q2823" s="47" t="s">
        <v>1346</v>
      </c>
      <c r="R2823" s="47" t="s">
        <v>1690</v>
      </c>
      <c r="S2823" s="47" t="s">
        <v>174</v>
      </c>
      <c r="T2823" s="164">
        <v>106</v>
      </c>
      <c r="U2823" s="47" t="str">
        <f>IFERROR(INDEX('TAXA DE OCUP. RECUR.'!$F$1:$F$60, MATCH(T2823, 'TAXA DE OCUP. RECUR.'!$E$1:$E$60, 0)),"")</f>
        <v>PLAINA DE MESA POREBA - [106]</v>
      </c>
      <c r="V2823" s="165">
        <v>3.24</v>
      </c>
      <c r="W2823" s="165"/>
      <c r="X2823" s="229">
        <v>46095</v>
      </c>
      <c r="Y2823" s="229">
        <f t="shared" si="308"/>
        <v>46095</v>
      </c>
      <c r="Z2823" s="47">
        <f t="shared" si="312"/>
        <v>11</v>
      </c>
      <c r="AA2823" s="47">
        <f t="shared" si="313"/>
        <v>11</v>
      </c>
      <c r="AB2823" s="47" t="str">
        <f t="shared" si="309"/>
        <v>mar</v>
      </c>
      <c r="AC2823" s="47" t="str">
        <f t="shared" si="310"/>
        <v>2026</v>
      </c>
      <c r="AD2823" s="165">
        <f t="shared" si="311"/>
        <v>1</v>
      </c>
    </row>
    <row r="2824" spans="1:30" x14ac:dyDescent="0.25">
      <c r="A2824" s="47" t="s">
        <v>941</v>
      </c>
      <c r="B2824" s="47" t="s">
        <v>9</v>
      </c>
      <c r="C2824" s="47">
        <v>2011</v>
      </c>
      <c r="D2824" s="47">
        <v>7</v>
      </c>
      <c r="E2824" s="47" t="s">
        <v>483</v>
      </c>
      <c r="F2824" s="48" t="s">
        <v>687</v>
      </c>
      <c r="G2824" s="48" t="s">
        <v>11</v>
      </c>
      <c r="H2824" s="48">
        <v>1454028</v>
      </c>
      <c r="I2824" s="48">
        <v>1</v>
      </c>
      <c r="J2824" s="48" t="s">
        <v>1145</v>
      </c>
      <c r="K2824" s="48" t="s">
        <v>1487</v>
      </c>
      <c r="L2824" s="47"/>
      <c r="M2824" s="47">
        <f>_xlfn.XLOOKUP(BASE!$A550,dd_carteira_fundição!A:A,dd_carteira_fundição!G:G,"",0)</f>
        <v>31</v>
      </c>
      <c r="N2824" s="47" t="s">
        <v>1164</v>
      </c>
      <c r="O2824" s="133"/>
      <c r="P2824" s="47" t="s">
        <v>1160</v>
      </c>
      <c r="Q2824" s="47" t="s">
        <v>1346</v>
      </c>
      <c r="R2824" s="47" t="s">
        <v>1690</v>
      </c>
      <c r="S2824" s="47" t="s">
        <v>175</v>
      </c>
      <c r="T2824" s="164">
        <v>151</v>
      </c>
      <c r="U2824" s="47" t="str">
        <f>IFERROR(INDEX('TAXA DE OCUP. RECUR.'!$F$1:$F$60, MATCH(T2824, 'TAXA DE OCUP. RECUR.'!$E$1:$E$60, 0)),"")</f>
        <v>MANDRILH. FISHER MILL - [151]</v>
      </c>
      <c r="V2824" s="165">
        <v>1.5545454545454545</v>
      </c>
      <c r="W2824" s="165"/>
      <c r="X2824" s="229">
        <v>46095</v>
      </c>
      <c r="Y2824" s="229">
        <f t="shared" si="308"/>
        <v>46095</v>
      </c>
      <c r="Z2824" s="47">
        <f t="shared" si="312"/>
        <v>11</v>
      </c>
      <c r="AA2824" s="47">
        <f t="shared" si="313"/>
        <v>11</v>
      </c>
      <c r="AB2824" s="47" t="str">
        <f t="shared" si="309"/>
        <v>mar</v>
      </c>
      <c r="AC2824" s="47" t="str">
        <f t="shared" si="310"/>
        <v>2026</v>
      </c>
      <c r="AD2824" s="165">
        <f t="shared" si="311"/>
        <v>1</v>
      </c>
    </row>
    <row r="2825" spans="1:30" x14ac:dyDescent="0.25">
      <c r="A2825" s="47" t="s">
        <v>941</v>
      </c>
      <c r="B2825" s="47" t="s">
        <v>9</v>
      </c>
      <c r="C2825" s="47">
        <v>2011</v>
      </c>
      <c r="D2825" s="47">
        <v>7</v>
      </c>
      <c r="E2825" s="47" t="s">
        <v>483</v>
      </c>
      <c r="F2825" s="48" t="s">
        <v>687</v>
      </c>
      <c r="G2825" s="48" t="s">
        <v>11</v>
      </c>
      <c r="H2825" s="48">
        <v>1454028</v>
      </c>
      <c r="I2825" s="48">
        <v>1</v>
      </c>
      <c r="J2825" s="48" t="s">
        <v>1145</v>
      </c>
      <c r="K2825" s="48" t="s">
        <v>1487</v>
      </c>
      <c r="L2825" s="47"/>
      <c r="M2825" s="47">
        <f>_xlfn.XLOOKUP(BASE!$A551,dd_carteira_fundição!A:A,dd_carteira_fundição!G:G,"",0)</f>
        <v>31</v>
      </c>
      <c r="N2825" s="47" t="s">
        <v>1164</v>
      </c>
      <c r="O2825" s="133"/>
      <c r="P2825" s="47" t="s">
        <v>1160</v>
      </c>
      <c r="Q2825" s="47" t="s">
        <v>1346</v>
      </c>
      <c r="R2825" s="47" t="s">
        <v>1690</v>
      </c>
      <c r="S2825" s="47" t="s">
        <v>177</v>
      </c>
      <c r="T2825" s="164">
        <v>560</v>
      </c>
      <c r="U2825" s="47" t="str">
        <f>IFERROR(INDEX('TAXA DE OCUP. RECUR.'!$F$1:$F$60, MATCH(T2825, 'TAXA DE OCUP. RECUR.'!$E$1:$E$60, 0)),"")</f>
        <v>FRESA DROPP HEINN - [560]</v>
      </c>
      <c r="V2825" s="165">
        <v>4.59</v>
      </c>
      <c r="W2825" s="165"/>
      <c r="X2825" s="229">
        <v>46096</v>
      </c>
      <c r="Y2825" s="229">
        <f t="shared" si="308"/>
        <v>46096</v>
      </c>
      <c r="Z2825" s="47">
        <f t="shared" si="312"/>
        <v>11</v>
      </c>
      <c r="AA2825" s="47">
        <f t="shared" si="313"/>
        <v>11</v>
      </c>
      <c r="AB2825" s="47" t="str">
        <f t="shared" si="309"/>
        <v>mar</v>
      </c>
      <c r="AC2825" s="47" t="str">
        <f t="shared" si="310"/>
        <v>2026</v>
      </c>
      <c r="AD2825" s="165">
        <f t="shared" si="311"/>
        <v>1</v>
      </c>
    </row>
    <row r="2826" spans="1:30" x14ac:dyDescent="0.25">
      <c r="A2826" s="47" t="s">
        <v>941</v>
      </c>
      <c r="B2826" s="47" t="s">
        <v>9</v>
      </c>
      <c r="C2826" s="47">
        <v>2011</v>
      </c>
      <c r="D2826" s="47">
        <v>7</v>
      </c>
      <c r="E2826" s="47" t="s">
        <v>483</v>
      </c>
      <c r="F2826" s="48" t="s">
        <v>687</v>
      </c>
      <c r="G2826" s="48" t="s">
        <v>11</v>
      </c>
      <c r="H2826" s="48">
        <v>1454028</v>
      </c>
      <c r="I2826" s="48">
        <v>1</v>
      </c>
      <c r="J2826" s="48" t="s">
        <v>1145</v>
      </c>
      <c r="K2826" s="48" t="s">
        <v>1487</v>
      </c>
      <c r="L2826" s="47"/>
      <c r="M2826" s="47">
        <f>_xlfn.XLOOKUP(BASE!$A552,dd_carteira_fundição!A:A,dd_carteira_fundição!G:G,"",0)</f>
        <v>32</v>
      </c>
      <c r="N2826" s="47" t="s">
        <v>1164</v>
      </c>
      <c r="O2826" s="133"/>
      <c r="P2826" s="47" t="s">
        <v>1160</v>
      </c>
      <c r="Q2826" s="47" t="s">
        <v>1346</v>
      </c>
      <c r="R2826" s="47" t="s">
        <v>1690</v>
      </c>
      <c r="S2826" s="47" t="s">
        <v>176</v>
      </c>
      <c r="T2826" s="164">
        <v>610</v>
      </c>
      <c r="U2826" s="47" t="str">
        <f>IFERROR(INDEX('TAXA DE OCUP. RECUR.'!$F$1:$F$60, MATCH(T2826, 'TAXA DE OCUP. RECUR.'!$E$1:$E$60, 0)),"")</f>
        <v>FRESADORA HEYLIGENTASDE - [610]</v>
      </c>
      <c r="V2826" s="165">
        <v>1.8826872498570613</v>
      </c>
      <c r="W2826" s="165"/>
      <c r="X2826" s="229">
        <v>46096</v>
      </c>
      <c r="Y2826" s="229">
        <f t="shared" si="308"/>
        <v>46096</v>
      </c>
      <c r="Z2826" s="47">
        <f t="shared" si="312"/>
        <v>11</v>
      </c>
      <c r="AA2826" s="47">
        <f t="shared" si="313"/>
        <v>11</v>
      </c>
      <c r="AB2826" s="47" t="str">
        <f t="shared" si="309"/>
        <v>mar</v>
      </c>
      <c r="AC2826" s="47" t="str">
        <f t="shared" si="310"/>
        <v>2026</v>
      </c>
      <c r="AD2826" s="165">
        <f t="shared" si="311"/>
        <v>1</v>
      </c>
    </row>
    <row r="2827" spans="1:30" x14ac:dyDescent="0.25">
      <c r="A2827" s="47" t="s">
        <v>941</v>
      </c>
      <c r="B2827" s="47" t="s">
        <v>9</v>
      </c>
      <c r="C2827" s="47">
        <v>2011</v>
      </c>
      <c r="D2827" s="47">
        <v>7</v>
      </c>
      <c r="E2827" s="47" t="s">
        <v>483</v>
      </c>
      <c r="F2827" s="48" t="s">
        <v>687</v>
      </c>
      <c r="G2827" s="48" t="s">
        <v>11</v>
      </c>
      <c r="H2827" s="48">
        <v>1454028</v>
      </c>
      <c r="I2827" s="48">
        <v>1</v>
      </c>
      <c r="J2827" s="48" t="s">
        <v>1145</v>
      </c>
      <c r="K2827" s="48" t="s">
        <v>1487</v>
      </c>
      <c r="L2827" s="47"/>
      <c r="M2827" s="47">
        <f>_xlfn.XLOOKUP(BASE!$A553,dd_carteira_fundição!A:A,dd_carteira_fundição!G:G,"",0)</f>
        <v>32</v>
      </c>
      <c r="N2827" s="47" t="s">
        <v>1164</v>
      </c>
      <c r="O2827" s="133"/>
      <c r="P2827" s="47" t="s">
        <v>1160</v>
      </c>
      <c r="Q2827" s="47" t="s">
        <v>1346</v>
      </c>
      <c r="R2827" s="47" t="s">
        <v>158</v>
      </c>
      <c r="S2827" s="47" t="s">
        <v>158</v>
      </c>
      <c r="T2827" s="164">
        <v>2</v>
      </c>
      <c r="U2827" s="47" t="str">
        <f>IFERROR(INDEX('TAXA DE OCUP. RECUR.'!$F$1:$F$60, MATCH(T2827, 'TAXA DE OCUP. RECUR.'!$E$1:$E$60, 0)),"")</f>
        <v>EXPEDIÇÃO</v>
      </c>
      <c r="V2827" s="165">
        <v>1</v>
      </c>
      <c r="W2827" s="165"/>
      <c r="X2827" s="229">
        <v>46095</v>
      </c>
      <c r="Y2827" s="229">
        <f t="shared" si="308"/>
        <v>46095</v>
      </c>
      <c r="Z2827" s="47">
        <f t="shared" si="312"/>
        <v>11</v>
      </c>
      <c r="AA2827" s="47">
        <f t="shared" si="313"/>
        <v>11</v>
      </c>
      <c r="AB2827" s="47" t="str">
        <f t="shared" si="309"/>
        <v>mar</v>
      </c>
      <c r="AC2827" s="47" t="str">
        <f t="shared" si="310"/>
        <v>2026</v>
      </c>
      <c r="AD2827" s="165">
        <f t="shared" si="311"/>
        <v>1</v>
      </c>
    </row>
    <row r="2828" spans="1:30" x14ac:dyDescent="0.25">
      <c r="A2828" s="47" t="s">
        <v>942</v>
      </c>
      <c r="B2828" s="47" t="s">
        <v>9</v>
      </c>
      <c r="C2828" s="47">
        <v>2011</v>
      </c>
      <c r="D2828" s="47">
        <v>8</v>
      </c>
      <c r="E2828" s="47" t="s">
        <v>483</v>
      </c>
      <c r="F2828" s="48" t="s">
        <v>687</v>
      </c>
      <c r="G2828" s="48" t="s">
        <v>11</v>
      </c>
      <c r="H2828" s="48">
        <v>1454028</v>
      </c>
      <c r="I2828" s="48">
        <v>1</v>
      </c>
      <c r="J2828" s="48" t="s">
        <v>1145</v>
      </c>
      <c r="K2828" s="48" t="s">
        <v>1487</v>
      </c>
      <c r="L2828" s="47"/>
      <c r="M2828" s="47">
        <f>_xlfn.XLOOKUP(BASE!$A554,dd_carteira_fundição!A:A,dd_carteira_fundição!G:G,"",0)</f>
        <v>32</v>
      </c>
      <c r="N2828" s="47" t="s">
        <v>1164</v>
      </c>
      <c r="O2828" s="133"/>
      <c r="P2828" s="47" t="s">
        <v>1160</v>
      </c>
      <c r="Q2828" s="47" t="s">
        <v>1346</v>
      </c>
      <c r="R2828" s="47" t="s">
        <v>1687</v>
      </c>
      <c r="S2828" s="48" t="s">
        <v>1156</v>
      </c>
      <c r="T2828" s="164">
        <v>1</v>
      </c>
      <c r="U2828" s="47" t="str">
        <f>IFERROR(INDEX('TAXA DE OCUP. RECUR.'!$F$1:$F$60, MATCH(T2828, 'TAXA DE OCUP. RECUR.'!$E$1:$E$60, 0)),"")</f>
        <v>FUNDIÇÃO MORENO</v>
      </c>
      <c r="V2828" s="165">
        <v>1</v>
      </c>
      <c r="W2828" s="165">
        <v>1</v>
      </c>
      <c r="X2828" s="229">
        <v>46094</v>
      </c>
      <c r="Y2828" s="229">
        <f t="shared" si="308"/>
        <v>46094</v>
      </c>
      <c r="Z2828" s="47">
        <f t="shared" si="312"/>
        <v>11</v>
      </c>
      <c r="AA2828" s="47">
        <f t="shared" si="313"/>
        <v>11</v>
      </c>
      <c r="AB2828" s="47" t="str">
        <f t="shared" si="309"/>
        <v>mar</v>
      </c>
      <c r="AC2828" s="47" t="str">
        <f t="shared" si="310"/>
        <v>2026</v>
      </c>
      <c r="AD2828" s="165">
        <f t="shared" si="311"/>
        <v>1</v>
      </c>
    </row>
    <row r="2829" spans="1:30" x14ac:dyDescent="0.25">
      <c r="A2829" s="47" t="s">
        <v>942</v>
      </c>
      <c r="B2829" s="47" t="s">
        <v>9</v>
      </c>
      <c r="C2829" s="47">
        <v>2011</v>
      </c>
      <c r="D2829" s="47">
        <v>8</v>
      </c>
      <c r="E2829" s="47" t="s">
        <v>483</v>
      </c>
      <c r="F2829" s="48" t="s">
        <v>687</v>
      </c>
      <c r="G2829" s="48" t="s">
        <v>11</v>
      </c>
      <c r="H2829" s="48">
        <v>1454028</v>
      </c>
      <c r="I2829" s="48">
        <v>1</v>
      </c>
      <c r="J2829" s="48" t="s">
        <v>1145</v>
      </c>
      <c r="K2829" s="48" t="s">
        <v>1487</v>
      </c>
      <c r="L2829" s="47"/>
      <c r="M2829" s="47">
        <f>_xlfn.XLOOKUP(BASE!$A555,dd_carteira_fundição!A:A,dd_carteira_fundição!G:G,"",0)</f>
        <v>32</v>
      </c>
      <c r="N2829" s="47" t="s">
        <v>1164</v>
      </c>
      <c r="O2829" s="133"/>
      <c r="P2829" s="47" t="s">
        <v>1160</v>
      </c>
      <c r="Q2829" s="47" t="s">
        <v>1346</v>
      </c>
      <c r="R2829" s="47" t="s">
        <v>1690</v>
      </c>
      <c r="S2829" s="47" t="s">
        <v>174</v>
      </c>
      <c r="T2829" s="164">
        <v>106</v>
      </c>
      <c r="U2829" s="47" t="str">
        <f>IFERROR(INDEX('TAXA DE OCUP. RECUR.'!$F$1:$F$60, MATCH(T2829, 'TAXA DE OCUP. RECUR.'!$E$1:$E$60, 0)),"")</f>
        <v>PLAINA DE MESA POREBA - [106]</v>
      </c>
      <c r="V2829" s="165">
        <v>3.24</v>
      </c>
      <c r="W2829" s="165"/>
      <c r="X2829" s="229">
        <v>46095</v>
      </c>
      <c r="Y2829" s="229">
        <f t="shared" si="308"/>
        <v>46095</v>
      </c>
      <c r="Z2829" s="47">
        <f t="shared" si="312"/>
        <v>11</v>
      </c>
      <c r="AA2829" s="47">
        <f t="shared" si="313"/>
        <v>11</v>
      </c>
      <c r="AB2829" s="47" t="str">
        <f t="shared" si="309"/>
        <v>mar</v>
      </c>
      <c r="AC2829" s="47" t="str">
        <f t="shared" si="310"/>
        <v>2026</v>
      </c>
      <c r="AD2829" s="165">
        <f t="shared" si="311"/>
        <v>1</v>
      </c>
    </row>
    <row r="2830" spans="1:30" x14ac:dyDescent="0.25">
      <c r="A2830" s="47" t="s">
        <v>942</v>
      </c>
      <c r="B2830" s="47" t="s">
        <v>9</v>
      </c>
      <c r="C2830" s="47">
        <v>2011</v>
      </c>
      <c r="D2830" s="47">
        <v>8</v>
      </c>
      <c r="E2830" s="47" t="s">
        <v>483</v>
      </c>
      <c r="F2830" s="48" t="s">
        <v>687</v>
      </c>
      <c r="G2830" s="48" t="s">
        <v>11</v>
      </c>
      <c r="H2830" s="48">
        <v>1454028</v>
      </c>
      <c r="I2830" s="48">
        <v>1</v>
      </c>
      <c r="J2830" s="48" t="s">
        <v>1145</v>
      </c>
      <c r="K2830" s="48" t="s">
        <v>1487</v>
      </c>
      <c r="L2830" s="47"/>
      <c r="M2830" s="47">
        <f>_xlfn.XLOOKUP(BASE!$A556,dd_carteira_fundição!A:A,dd_carteira_fundição!G:G,"",0)</f>
        <v>19</v>
      </c>
      <c r="N2830" s="47" t="s">
        <v>1164</v>
      </c>
      <c r="O2830" s="133"/>
      <c r="P2830" s="47" t="s">
        <v>1160</v>
      </c>
      <c r="Q2830" s="47" t="s">
        <v>1346</v>
      </c>
      <c r="R2830" s="47" t="s">
        <v>1690</v>
      </c>
      <c r="S2830" s="47" t="s">
        <v>175</v>
      </c>
      <c r="T2830" s="164">
        <v>151</v>
      </c>
      <c r="U2830" s="47" t="str">
        <f>IFERROR(INDEX('TAXA DE OCUP. RECUR.'!$F$1:$F$60, MATCH(T2830, 'TAXA DE OCUP. RECUR.'!$E$1:$E$60, 0)),"")</f>
        <v>MANDRILH. FISHER MILL - [151]</v>
      </c>
      <c r="V2830" s="165">
        <v>1.5545454545454545</v>
      </c>
      <c r="W2830" s="165"/>
      <c r="X2830" s="229">
        <v>46095</v>
      </c>
      <c r="Y2830" s="229">
        <f t="shared" si="308"/>
        <v>46095</v>
      </c>
      <c r="Z2830" s="47">
        <f t="shared" si="312"/>
        <v>11</v>
      </c>
      <c r="AA2830" s="47">
        <f t="shared" si="313"/>
        <v>11</v>
      </c>
      <c r="AB2830" s="47" t="str">
        <f t="shared" si="309"/>
        <v>mar</v>
      </c>
      <c r="AC2830" s="47" t="str">
        <f t="shared" si="310"/>
        <v>2026</v>
      </c>
      <c r="AD2830" s="165">
        <f t="shared" si="311"/>
        <v>1</v>
      </c>
    </row>
    <row r="2831" spans="1:30" x14ac:dyDescent="0.25">
      <c r="A2831" s="47" t="s">
        <v>942</v>
      </c>
      <c r="B2831" s="47" t="s">
        <v>9</v>
      </c>
      <c r="C2831" s="47">
        <v>2011</v>
      </c>
      <c r="D2831" s="47">
        <v>8</v>
      </c>
      <c r="E2831" s="47" t="s">
        <v>483</v>
      </c>
      <c r="F2831" s="48" t="s">
        <v>687</v>
      </c>
      <c r="G2831" s="48" t="s">
        <v>11</v>
      </c>
      <c r="H2831" s="48">
        <v>1454028</v>
      </c>
      <c r="I2831" s="48">
        <v>1</v>
      </c>
      <c r="J2831" s="48" t="s">
        <v>1145</v>
      </c>
      <c r="K2831" s="48" t="s">
        <v>1487</v>
      </c>
      <c r="L2831" s="47"/>
      <c r="M2831" s="47">
        <f>_xlfn.XLOOKUP(BASE!$A557,dd_carteira_fundição!A:A,dd_carteira_fundição!G:G,"",0)</f>
        <v>19</v>
      </c>
      <c r="N2831" s="47" t="s">
        <v>1164</v>
      </c>
      <c r="O2831" s="133"/>
      <c r="P2831" s="47" t="s">
        <v>1160</v>
      </c>
      <c r="Q2831" s="47" t="s">
        <v>1346</v>
      </c>
      <c r="R2831" s="47" t="s">
        <v>1690</v>
      </c>
      <c r="S2831" s="47" t="s">
        <v>177</v>
      </c>
      <c r="T2831" s="164">
        <v>560</v>
      </c>
      <c r="U2831" s="47" t="str">
        <f>IFERROR(INDEX('TAXA DE OCUP. RECUR.'!$F$1:$F$60, MATCH(T2831, 'TAXA DE OCUP. RECUR.'!$E$1:$E$60, 0)),"")</f>
        <v>FRESA DROPP HEINN - [560]</v>
      </c>
      <c r="V2831" s="165">
        <v>4.59</v>
      </c>
      <c r="W2831" s="165"/>
      <c r="X2831" s="229">
        <v>46096</v>
      </c>
      <c r="Y2831" s="229">
        <f t="shared" si="308"/>
        <v>46096</v>
      </c>
      <c r="Z2831" s="47">
        <f t="shared" si="312"/>
        <v>11</v>
      </c>
      <c r="AA2831" s="47">
        <f t="shared" si="313"/>
        <v>11</v>
      </c>
      <c r="AB2831" s="47" t="str">
        <f t="shared" si="309"/>
        <v>mar</v>
      </c>
      <c r="AC2831" s="47" t="str">
        <f t="shared" si="310"/>
        <v>2026</v>
      </c>
      <c r="AD2831" s="165">
        <f t="shared" si="311"/>
        <v>1</v>
      </c>
    </row>
    <row r="2832" spans="1:30" x14ac:dyDescent="0.25">
      <c r="A2832" s="47" t="s">
        <v>942</v>
      </c>
      <c r="B2832" s="47" t="s">
        <v>9</v>
      </c>
      <c r="C2832" s="47">
        <v>2011</v>
      </c>
      <c r="D2832" s="47">
        <v>8</v>
      </c>
      <c r="E2832" s="47" t="s">
        <v>483</v>
      </c>
      <c r="F2832" s="48" t="s">
        <v>687</v>
      </c>
      <c r="G2832" s="48" t="s">
        <v>11</v>
      </c>
      <c r="H2832" s="48">
        <v>1454028</v>
      </c>
      <c r="I2832" s="48">
        <v>1</v>
      </c>
      <c r="J2832" s="48" t="s">
        <v>1145</v>
      </c>
      <c r="K2832" s="48" t="s">
        <v>1487</v>
      </c>
      <c r="L2832" s="47"/>
      <c r="M2832" s="47">
        <f>_xlfn.XLOOKUP(BASE!$A558,dd_carteira_fundição!A:A,dd_carteira_fundição!G:G,"",0)</f>
        <v>19</v>
      </c>
      <c r="N2832" s="47" t="s">
        <v>1164</v>
      </c>
      <c r="O2832" s="133"/>
      <c r="P2832" s="47" t="s">
        <v>1160</v>
      </c>
      <c r="Q2832" s="47" t="s">
        <v>1346</v>
      </c>
      <c r="R2832" s="47" t="s">
        <v>1690</v>
      </c>
      <c r="S2832" s="47" t="s">
        <v>176</v>
      </c>
      <c r="T2832" s="164">
        <v>610</v>
      </c>
      <c r="U2832" s="47" t="str">
        <f>IFERROR(INDEX('TAXA DE OCUP. RECUR.'!$F$1:$F$60, MATCH(T2832, 'TAXA DE OCUP. RECUR.'!$E$1:$E$60, 0)),"")</f>
        <v>FRESADORA HEYLIGENTASDE - [610]</v>
      </c>
      <c r="V2832" s="165">
        <v>1.8826872498570613</v>
      </c>
      <c r="W2832" s="165"/>
      <c r="X2832" s="229">
        <v>46096</v>
      </c>
      <c r="Y2832" s="229">
        <f t="shared" si="308"/>
        <v>46096</v>
      </c>
      <c r="Z2832" s="47">
        <f t="shared" si="312"/>
        <v>11</v>
      </c>
      <c r="AA2832" s="47">
        <f t="shared" si="313"/>
        <v>11</v>
      </c>
      <c r="AB2832" s="47" t="str">
        <f t="shared" si="309"/>
        <v>mar</v>
      </c>
      <c r="AC2832" s="47" t="str">
        <f t="shared" si="310"/>
        <v>2026</v>
      </c>
      <c r="AD2832" s="165">
        <f t="shared" si="311"/>
        <v>1</v>
      </c>
    </row>
    <row r="2833" spans="1:30" x14ac:dyDescent="0.25">
      <c r="A2833" s="47" t="s">
        <v>942</v>
      </c>
      <c r="B2833" s="47" t="s">
        <v>9</v>
      </c>
      <c r="C2833" s="47">
        <v>2011</v>
      </c>
      <c r="D2833" s="47">
        <v>8</v>
      </c>
      <c r="E2833" s="47" t="s">
        <v>483</v>
      </c>
      <c r="F2833" s="48" t="s">
        <v>687</v>
      </c>
      <c r="G2833" s="48" t="s">
        <v>11</v>
      </c>
      <c r="H2833" s="48">
        <v>1454028</v>
      </c>
      <c r="I2833" s="48">
        <v>1</v>
      </c>
      <c r="J2833" s="48" t="s">
        <v>1145</v>
      </c>
      <c r="K2833" s="48" t="s">
        <v>1487</v>
      </c>
      <c r="L2833" s="47"/>
      <c r="M2833" s="47">
        <f>_xlfn.XLOOKUP(BASE!$A559,dd_carteira_fundição!A:A,dd_carteira_fundição!G:G,"",0)</f>
        <v>19</v>
      </c>
      <c r="N2833" s="47" t="s">
        <v>1164</v>
      </c>
      <c r="O2833" s="133"/>
      <c r="P2833" s="47" t="s">
        <v>1160</v>
      </c>
      <c r="Q2833" s="47" t="s">
        <v>1346</v>
      </c>
      <c r="R2833" s="47" t="s">
        <v>158</v>
      </c>
      <c r="S2833" s="47" t="s">
        <v>158</v>
      </c>
      <c r="T2833" s="164">
        <v>2</v>
      </c>
      <c r="U2833" s="47" t="str">
        <f>IFERROR(INDEX('TAXA DE OCUP. RECUR.'!$F$1:$F$60, MATCH(T2833, 'TAXA DE OCUP. RECUR.'!$E$1:$E$60, 0)),"")</f>
        <v>EXPEDIÇÃO</v>
      </c>
      <c r="V2833" s="165">
        <v>1</v>
      </c>
      <c r="W2833" s="165"/>
      <c r="X2833" s="229">
        <v>46095</v>
      </c>
      <c r="Y2833" s="229">
        <f t="shared" si="308"/>
        <v>46095</v>
      </c>
      <c r="Z2833" s="47">
        <f t="shared" si="312"/>
        <v>11</v>
      </c>
      <c r="AA2833" s="47">
        <f t="shared" si="313"/>
        <v>11</v>
      </c>
      <c r="AB2833" s="47" t="str">
        <f t="shared" si="309"/>
        <v>mar</v>
      </c>
      <c r="AC2833" s="47" t="str">
        <f t="shared" si="310"/>
        <v>2026</v>
      </c>
      <c r="AD2833" s="165">
        <f t="shared" si="311"/>
        <v>1</v>
      </c>
    </row>
    <row r="2834" spans="1:30" x14ac:dyDescent="0.25">
      <c r="A2834" s="47" t="s">
        <v>943</v>
      </c>
      <c r="B2834" s="47" t="s">
        <v>9</v>
      </c>
      <c r="C2834" s="47">
        <v>2011</v>
      </c>
      <c r="D2834" s="47">
        <v>9</v>
      </c>
      <c r="E2834" s="47" t="s">
        <v>483</v>
      </c>
      <c r="F2834" s="48" t="s">
        <v>687</v>
      </c>
      <c r="G2834" s="48" t="s">
        <v>11</v>
      </c>
      <c r="H2834" s="48">
        <v>1454028</v>
      </c>
      <c r="I2834" s="48">
        <v>1</v>
      </c>
      <c r="J2834" s="48" t="s">
        <v>1145</v>
      </c>
      <c r="K2834" s="48" t="s">
        <v>1487</v>
      </c>
      <c r="L2834" s="47"/>
      <c r="M2834" s="47">
        <f>_xlfn.XLOOKUP(BASE!$A560,dd_carteira_fundição!A:A,dd_carteira_fundição!G:G,"",0)</f>
        <v>20</v>
      </c>
      <c r="N2834" s="47" t="s">
        <v>1164</v>
      </c>
      <c r="O2834" s="133"/>
      <c r="P2834" s="47" t="s">
        <v>1160</v>
      </c>
      <c r="Q2834" s="47" t="s">
        <v>1346</v>
      </c>
      <c r="R2834" s="47" t="s">
        <v>1687</v>
      </c>
      <c r="S2834" s="48" t="s">
        <v>1156</v>
      </c>
      <c r="T2834" s="164">
        <v>1</v>
      </c>
      <c r="U2834" s="47" t="str">
        <f>IFERROR(INDEX('TAXA DE OCUP. RECUR.'!$F$1:$F$60, MATCH(T2834, 'TAXA DE OCUP. RECUR.'!$E$1:$E$60, 0)),"")</f>
        <v>FUNDIÇÃO MORENO</v>
      </c>
      <c r="V2834" s="165">
        <v>1</v>
      </c>
      <c r="W2834" s="165">
        <v>1</v>
      </c>
      <c r="X2834" s="229">
        <v>46094</v>
      </c>
      <c r="Y2834" s="229">
        <f t="shared" si="308"/>
        <v>46094</v>
      </c>
      <c r="Z2834" s="47">
        <f t="shared" si="312"/>
        <v>11</v>
      </c>
      <c r="AA2834" s="47">
        <f t="shared" si="313"/>
        <v>11</v>
      </c>
      <c r="AB2834" s="47" t="str">
        <f t="shared" si="309"/>
        <v>mar</v>
      </c>
      <c r="AC2834" s="47" t="str">
        <f t="shared" si="310"/>
        <v>2026</v>
      </c>
      <c r="AD2834" s="165">
        <f t="shared" si="311"/>
        <v>1</v>
      </c>
    </row>
    <row r="2835" spans="1:30" x14ac:dyDescent="0.25">
      <c r="A2835" s="47" t="s">
        <v>943</v>
      </c>
      <c r="B2835" s="47" t="s">
        <v>9</v>
      </c>
      <c r="C2835" s="47">
        <v>2011</v>
      </c>
      <c r="D2835" s="47">
        <v>9</v>
      </c>
      <c r="E2835" s="47" t="s">
        <v>483</v>
      </c>
      <c r="F2835" s="48" t="s">
        <v>687</v>
      </c>
      <c r="G2835" s="48" t="s">
        <v>11</v>
      </c>
      <c r="H2835" s="48">
        <v>1454028</v>
      </c>
      <c r="I2835" s="48">
        <v>1</v>
      </c>
      <c r="J2835" s="48" t="s">
        <v>1145</v>
      </c>
      <c r="K2835" s="48" t="s">
        <v>1487</v>
      </c>
      <c r="L2835" s="47"/>
      <c r="M2835" s="47">
        <f>_xlfn.XLOOKUP(BASE!$A561,dd_carteira_fundição!A:A,dd_carteira_fundição!G:G,"",0)</f>
        <v>20</v>
      </c>
      <c r="N2835" s="47" t="s">
        <v>1164</v>
      </c>
      <c r="O2835" s="133"/>
      <c r="P2835" s="47" t="s">
        <v>1160</v>
      </c>
      <c r="Q2835" s="47" t="s">
        <v>1346</v>
      </c>
      <c r="R2835" s="47" t="s">
        <v>1690</v>
      </c>
      <c r="S2835" s="47" t="s">
        <v>174</v>
      </c>
      <c r="T2835" s="164">
        <v>106</v>
      </c>
      <c r="U2835" s="47" t="str">
        <f>IFERROR(INDEX('TAXA DE OCUP. RECUR.'!$F$1:$F$60, MATCH(T2835, 'TAXA DE OCUP. RECUR.'!$E$1:$E$60, 0)),"")</f>
        <v>PLAINA DE MESA POREBA - [106]</v>
      </c>
      <c r="V2835" s="165">
        <v>3.24</v>
      </c>
      <c r="W2835" s="165"/>
      <c r="X2835" s="229">
        <v>46095</v>
      </c>
      <c r="Y2835" s="229">
        <f t="shared" ref="Y2835:Y2898" si="314">X2835</f>
        <v>46095</v>
      </c>
      <c r="Z2835" s="47">
        <f t="shared" si="312"/>
        <v>11</v>
      </c>
      <c r="AA2835" s="47">
        <f t="shared" si="313"/>
        <v>11</v>
      </c>
      <c r="AB2835" s="47" t="str">
        <f t="shared" si="309"/>
        <v>mar</v>
      </c>
      <c r="AC2835" s="47" t="str">
        <f t="shared" si="310"/>
        <v>2026</v>
      </c>
      <c r="AD2835" s="165">
        <f t="shared" si="311"/>
        <v>1</v>
      </c>
    </row>
    <row r="2836" spans="1:30" x14ac:dyDescent="0.25">
      <c r="A2836" s="47" t="s">
        <v>943</v>
      </c>
      <c r="B2836" s="47" t="s">
        <v>9</v>
      </c>
      <c r="C2836" s="47">
        <v>2011</v>
      </c>
      <c r="D2836" s="47">
        <v>9</v>
      </c>
      <c r="E2836" s="47" t="s">
        <v>483</v>
      </c>
      <c r="F2836" s="48" t="s">
        <v>687</v>
      </c>
      <c r="G2836" s="48" t="s">
        <v>11</v>
      </c>
      <c r="H2836" s="48">
        <v>1454028</v>
      </c>
      <c r="I2836" s="48">
        <v>1</v>
      </c>
      <c r="J2836" s="48" t="s">
        <v>1145</v>
      </c>
      <c r="K2836" s="48" t="s">
        <v>1487</v>
      </c>
      <c r="L2836" s="47"/>
      <c r="M2836" s="47">
        <f>_xlfn.XLOOKUP(BASE!$A562,dd_carteira_fundição!A:A,dd_carteira_fundição!G:G,"",0)</f>
        <v>20</v>
      </c>
      <c r="N2836" s="47" t="s">
        <v>1164</v>
      </c>
      <c r="O2836" s="133"/>
      <c r="P2836" s="47" t="s">
        <v>1160</v>
      </c>
      <c r="Q2836" s="47" t="s">
        <v>1346</v>
      </c>
      <c r="R2836" s="47" t="s">
        <v>1690</v>
      </c>
      <c r="S2836" s="47" t="s">
        <v>175</v>
      </c>
      <c r="T2836" s="164">
        <v>151</v>
      </c>
      <c r="U2836" s="47" t="str">
        <f>IFERROR(INDEX('TAXA DE OCUP. RECUR.'!$F$1:$F$60, MATCH(T2836, 'TAXA DE OCUP. RECUR.'!$E$1:$E$60, 0)),"")</f>
        <v>MANDRILH. FISHER MILL - [151]</v>
      </c>
      <c r="V2836" s="165">
        <v>1.5545454545454545</v>
      </c>
      <c r="W2836" s="165"/>
      <c r="X2836" s="229">
        <v>46095</v>
      </c>
      <c r="Y2836" s="229">
        <f t="shared" si="314"/>
        <v>46095</v>
      </c>
      <c r="Z2836" s="47">
        <f t="shared" si="312"/>
        <v>11</v>
      </c>
      <c r="AA2836" s="47">
        <f t="shared" si="313"/>
        <v>11</v>
      </c>
      <c r="AB2836" s="47" t="str">
        <f t="shared" si="309"/>
        <v>mar</v>
      </c>
      <c r="AC2836" s="47" t="str">
        <f t="shared" si="310"/>
        <v>2026</v>
      </c>
      <c r="AD2836" s="165">
        <f t="shared" si="311"/>
        <v>1</v>
      </c>
    </row>
    <row r="2837" spans="1:30" x14ac:dyDescent="0.25">
      <c r="A2837" s="47" t="s">
        <v>943</v>
      </c>
      <c r="B2837" s="47" t="s">
        <v>9</v>
      </c>
      <c r="C2837" s="47">
        <v>2011</v>
      </c>
      <c r="D2837" s="47">
        <v>9</v>
      </c>
      <c r="E2837" s="47" t="s">
        <v>483</v>
      </c>
      <c r="F2837" s="48" t="s">
        <v>687</v>
      </c>
      <c r="G2837" s="48" t="s">
        <v>11</v>
      </c>
      <c r="H2837" s="48">
        <v>1454028</v>
      </c>
      <c r="I2837" s="48">
        <v>1</v>
      </c>
      <c r="J2837" s="48" t="s">
        <v>1145</v>
      </c>
      <c r="K2837" s="48" t="s">
        <v>1487</v>
      </c>
      <c r="L2837" s="47"/>
      <c r="M2837" s="47">
        <f>_xlfn.XLOOKUP(BASE!$A563,dd_carteira_fundição!A:A,dd_carteira_fundição!G:G,"",0)</f>
        <v>20</v>
      </c>
      <c r="N2837" s="47" t="s">
        <v>1164</v>
      </c>
      <c r="O2837" s="133"/>
      <c r="P2837" s="47" t="s">
        <v>1160</v>
      </c>
      <c r="Q2837" s="47" t="s">
        <v>1346</v>
      </c>
      <c r="R2837" s="47" t="s">
        <v>1690</v>
      </c>
      <c r="S2837" s="47" t="s">
        <v>177</v>
      </c>
      <c r="T2837" s="164">
        <v>560</v>
      </c>
      <c r="U2837" s="47" t="str">
        <f>IFERROR(INDEX('TAXA DE OCUP. RECUR.'!$F$1:$F$60, MATCH(T2837, 'TAXA DE OCUP. RECUR.'!$E$1:$E$60, 0)),"")</f>
        <v>FRESA DROPP HEINN - [560]</v>
      </c>
      <c r="V2837" s="165">
        <v>4.59</v>
      </c>
      <c r="W2837" s="165"/>
      <c r="X2837" s="229">
        <v>46096</v>
      </c>
      <c r="Y2837" s="229">
        <f t="shared" si="314"/>
        <v>46096</v>
      </c>
      <c r="Z2837" s="47">
        <f t="shared" si="312"/>
        <v>11</v>
      </c>
      <c r="AA2837" s="47">
        <f t="shared" si="313"/>
        <v>11</v>
      </c>
      <c r="AB2837" s="47" t="str">
        <f t="shared" si="309"/>
        <v>mar</v>
      </c>
      <c r="AC2837" s="47" t="str">
        <f t="shared" si="310"/>
        <v>2026</v>
      </c>
      <c r="AD2837" s="165">
        <f t="shared" si="311"/>
        <v>1</v>
      </c>
    </row>
    <row r="2838" spans="1:30" x14ac:dyDescent="0.25">
      <c r="A2838" s="47" t="s">
        <v>943</v>
      </c>
      <c r="B2838" s="47" t="s">
        <v>9</v>
      </c>
      <c r="C2838" s="47">
        <v>2011</v>
      </c>
      <c r="D2838" s="47">
        <v>9</v>
      </c>
      <c r="E2838" s="47" t="s">
        <v>483</v>
      </c>
      <c r="F2838" s="48" t="s">
        <v>687</v>
      </c>
      <c r="G2838" s="48" t="s">
        <v>11</v>
      </c>
      <c r="H2838" s="48">
        <v>1454028</v>
      </c>
      <c r="I2838" s="48">
        <v>1</v>
      </c>
      <c r="J2838" s="48" t="s">
        <v>1145</v>
      </c>
      <c r="K2838" s="48" t="s">
        <v>1487</v>
      </c>
      <c r="L2838" s="47"/>
      <c r="M2838" s="47">
        <f>_xlfn.XLOOKUP(BASE!$A564,dd_carteira_fundição!A:A,dd_carteira_fundição!G:G,"",0)</f>
        <v>21</v>
      </c>
      <c r="N2838" s="47" t="s">
        <v>1164</v>
      </c>
      <c r="O2838" s="133"/>
      <c r="P2838" s="47" t="s">
        <v>1160</v>
      </c>
      <c r="Q2838" s="47" t="s">
        <v>1346</v>
      </c>
      <c r="R2838" s="47" t="s">
        <v>1690</v>
      </c>
      <c r="S2838" s="47" t="s">
        <v>176</v>
      </c>
      <c r="T2838" s="164">
        <v>610</v>
      </c>
      <c r="U2838" s="47" t="str">
        <f>IFERROR(INDEX('TAXA DE OCUP. RECUR.'!$F$1:$F$60, MATCH(T2838, 'TAXA DE OCUP. RECUR.'!$E$1:$E$60, 0)),"")</f>
        <v>FRESADORA HEYLIGENTASDE - [610]</v>
      </c>
      <c r="V2838" s="165">
        <v>1.8826872498570613</v>
      </c>
      <c r="W2838" s="165"/>
      <c r="X2838" s="229">
        <v>46096</v>
      </c>
      <c r="Y2838" s="229">
        <f t="shared" si="314"/>
        <v>46096</v>
      </c>
      <c r="Z2838" s="47">
        <f t="shared" si="312"/>
        <v>11</v>
      </c>
      <c r="AA2838" s="47">
        <f t="shared" si="313"/>
        <v>11</v>
      </c>
      <c r="AB2838" s="47" t="str">
        <f t="shared" si="309"/>
        <v>mar</v>
      </c>
      <c r="AC2838" s="47" t="str">
        <f t="shared" si="310"/>
        <v>2026</v>
      </c>
      <c r="AD2838" s="165">
        <f t="shared" si="311"/>
        <v>1</v>
      </c>
    </row>
    <row r="2839" spans="1:30" x14ac:dyDescent="0.25">
      <c r="A2839" s="47" t="s">
        <v>943</v>
      </c>
      <c r="B2839" s="47" t="s">
        <v>9</v>
      </c>
      <c r="C2839" s="47">
        <v>2011</v>
      </c>
      <c r="D2839" s="47">
        <v>9</v>
      </c>
      <c r="E2839" s="47" t="s">
        <v>483</v>
      </c>
      <c r="F2839" s="48" t="s">
        <v>687</v>
      </c>
      <c r="G2839" s="48" t="s">
        <v>11</v>
      </c>
      <c r="H2839" s="48">
        <v>1454028</v>
      </c>
      <c r="I2839" s="48">
        <v>1</v>
      </c>
      <c r="J2839" s="48" t="s">
        <v>1145</v>
      </c>
      <c r="K2839" s="48" t="s">
        <v>1487</v>
      </c>
      <c r="L2839" s="47"/>
      <c r="M2839" s="47">
        <f>_xlfn.XLOOKUP(BASE!$A565,dd_carteira_fundição!A:A,dd_carteira_fundição!G:G,"",0)</f>
        <v>21</v>
      </c>
      <c r="N2839" s="47" t="s">
        <v>1164</v>
      </c>
      <c r="O2839" s="133"/>
      <c r="P2839" s="47" t="s">
        <v>1160</v>
      </c>
      <c r="Q2839" s="47" t="s">
        <v>1346</v>
      </c>
      <c r="R2839" s="47" t="s">
        <v>158</v>
      </c>
      <c r="S2839" s="47" t="s">
        <v>158</v>
      </c>
      <c r="T2839" s="164">
        <v>2</v>
      </c>
      <c r="U2839" s="47" t="str">
        <f>IFERROR(INDEX('TAXA DE OCUP. RECUR.'!$F$1:$F$60, MATCH(T2839, 'TAXA DE OCUP. RECUR.'!$E$1:$E$60, 0)),"")</f>
        <v>EXPEDIÇÃO</v>
      </c>
      <c r="V2839" s="165">
        <v>1</v>
      </c>
      <c r="W2839" s="165"/>
      <c r="X2839" s="229">
        <v>46095</v>
      </c>
      <c r="Y2839" s="229">
        <f t="shared" si="314"/>
        <v>46095</v>
      </c>
      <c r="Z2839" s="47">
        <f t="shared" si="312"/>
        <v>11</v>
      </c>
      <c r="AA2839" s="47">
        <f t="shared" si="313"/>
        <v>11</v>
      </c>
      <c r="AB2839" s="47" t="str">
        <f t="shared" si="309"/>
        <v>mar</v>
      </c>
      <c r="AC2839" s="47" t="str">
        <f t="shared" si="310"/>
        <v>2026</v>
      </c>
      <c r="AD2839" s="165">
        <f t="shared" si="311"/>
        <v>1</v>
      </c>
    </row>
    <row r="2840" spans="1:30" x14ac:dyDescent="0.25">
      <c r="A2840" s="47" t="s">
        <v>944</v>
      </c>
      <c r="B2840" s="47" t="s">
        <v>9</v>
      </c>
      <c r="C2840" s="47">
        <v>2011</v>
      </c>
      <c r="D2840" s="47">
        <v>10</v>
      </c>
      <c r="E2840" s="47" t="s">
        <v>483</v>
      </c>
      <c r="F2840" s="48" t="s">
        <v>687</v>
      </c>
      <c r="G2840" s="48" t="s">
        <v>11</v>
      </c>
      <c r="H2840" s="48">
        <v>1454028</v>
      </c>
      <c r="I2840" s="48">
        <v>1</v>
      </c>
      <c r="J2840" s="48" t="s">
        <v>1145</v>
      </c>
      <c r="K2840" s="48" t="s">
        <v>1487</v>
      </c>
      <c r="L2840" s="47"/>
      <c r="M2840" s="47">
        <f>_xlfn.XLOOKUP(BASE!$A566,dd_carteira_fundição!A:A,dd_carteira_fundição!G:G,"",0)</f>
        <v>21</v>
      </c>
      <c r="N2840" s="47" t="s">
        <v>1164</v>
      </c>
      <c r="O2840" s="133"/>
      <c r="P2840" s="47" t="s">
        <v>1160</v>
      </c>
      <c r="Q2840" s="47" t="s">
        <v>1346</v>
      </c>
      <c r="R2840" s="47" t="s">
        <v>1687</v>
      </c>
      <c r="S2840" s="48" t="s">
        <v>1156</v>
      </c>
      <c r="T2840" s="164">
        <v>1</v>
      </c>
      <c r="U2840" s="47" t="str">
        <f>IFERROR(INDEX('TAXA DE OCUP. RECUR.'!$F$1:$F$60, MATCH(T2840, 'TAXA DE OCUP. RECUR.'!$E$1:$E$60, 0)),"")</f>
        <v>FUNDIÇÃO MORENO</v>
      </c>
      <c r="V2840" s="165">
        <v>1</v>
      </c>
      <c r="W2840" s="165">
        <v>1</v>
      </c>
      <c r="X2840" s="229">
        <v>46076</v>
      </c>
      <c r="Y2840" s="229">
        <f t="shared" si="314"/>
        <v>46076</v>
      </c>
      <c r="Z2840" s="47">
        <f t="shared" si="312"/>
        <v>9</v>
      </c>
      <c r="AA2840" s="47">
        <f t="shared" si="313"/>
        <v>9</v>
      </c>
      <c r="AB2840" s="47" t="str">
        <f t="shared" si="309"/>
        <v>fev</v>
      </c>
      <c r="AC2840" s="47" t="str">
        <f t="shared" si="310"/>
        <v>2026</v>
      </c>
      <c r="AD2840" s="165">
        <f t="shared" si="311"/>
        <v>1</v>
      </c>
    </row>
    <row r="2841" spans="1:30" x14ac:dyDescent="0.25">
      <c r="A2841" s="47" t="s">
        <v>944</v>
      </c>
      <c r="B2841" s="47" t="s">
        <v>9</v>
      </c>
      <c r="C2841" s="47">
        <v>2011</v>
      </c>
      <c r="D2841" s="47">
        <v>10</v>
      </c>
      <c r="E2841" s="47" t="s">
        <v>483</v>
      </c>
      <c r="F2841" s="48" t="s">
        <v>687</v>
      </c>
      <c r="G2841" s="48" t="s">
        <v>11</v>
      </c>
      <c r="H2841" s="48">
        <v>1454028</v>
      </c>
      <c r="I2841" s="48">
        <v>1</v>
      </c>
      <c r="J2841" s="48" t="s">
        <v>1145</v>
      </c>
      <c r="K2841" s="48" t="s">
        <v>1487</v>
      </c>
      <c r="L2841" s="47"/>
      <c r="M2841" s="47">
        <f>_xlfn.XLOOKUP(BASE!$A567,dd_carteira_fundição!A:A,dd_carteira_fundição!G:G,"",0)</f>
        <v>21</v>
      </c>
      <c r="N2841" s="47" t="s">
        <v>1164</v>
      </c>
      <c r="O2841" s="133"/>
      <c r="P2841" s="47" t="s">
        <v>1160</v>
      </c>
      <c r="Q2841" s="47" t="s">
        <v>1346</v>
      </c>
      <c r="R2841" s="47" t="s">
        <v>1690</v>
      </c>
      <c r="S2841" s="47" t="s">
        <v>174</v>
      </c>
      <c r="T2841" s="164">
        <v>106</v>
      </c>
      <c r="U2841" s="47" t="str">
        <f>IFERROR(INDEX('TAXA DE OCUP. RECUR.'!$F$1:$F$60, MATCH(T2841, 'TAXA DE OCUP. RECUR.'!$E$1:$E$60, 0)),"")</f>
        <v>PLAINA DE MESA POREBA - [106]</v>
      </c>
      <c r="V2841" s="165">
        <v>3.24</v>
      </c>
      <c r="W2841" s="165"/>
      <c r="X2841" s="229">
        <v>46077</v>
      </c>
      <c r="Y2841" s="229">
        <f t="shared" si="314"/>
        <v>46077</v>
      </c>
      <c r="Z2841" s="47">
        <f t="shared" si="312"/>
        <v>9</v>
      </c>
      <c r="AA2841" s="47">
        <f t="shared" si="313"/>
        <v>9</v>
      </c>
      <c r="AB2841" s="47" t="str">
        <f t="shared" si="309"/>
        <v>fev</v>
      </c>
      <c r="AC2841" s="47" t="str">
        <f t="shared" si="310"/>
        <v>2026</v>
      </c>
      <c r="AD2841" s="165">
        <f t="shared" si="311"/>
        <v>1</v>
      </c>
    </row>
    <row r="2842" spans="1:30" x14ac:dyDescent="0.25">
      <c r="A2842" s="47" t="s">
        <v>944</v>
      </c>
      <c r="B2842" s="47" t="s">
        <v>9</v>
      </c>
      <c r="C2842" s="47">
        <v>2011</v>
      </c>
      <c r="D2842" s="47">
        <v>10</v>
      </c>
      <c r="E2842" s="47" t="s">
        <v>483</v>
      </c>
      <c r="F2842" s="48" t="s">
        <v>687</v>
      </c>
      <c r="G2842" s="48" t="s">
        <v>11</v>
      </c>
      <c r="H2842" s="48">
        <v>1454028</v>
      </c>
      <c r="I2842" s="48">
        <v>1</v>
      </c>
      <c r="J2842" s="48" t="s">
        <v>1145</v>
      </c>
      <c r="K2842" s="48" t="s">
        <v>1487</v>
      </c>
      <c r="L2842" s="47"/>
      <c r="M2842" s="47">
        <f>_xlfn.XLOOKUP(BASE!$A568,dd_carteira_fundição!A:A,dd_carteira_fundição!G:G,"",0)</f>
        <v>22</v>
      </c>
      <c r="N2842" s="47" t="s">
        <v>1164</v>
      </c>
      <c r="O2842" s="133"/>
      <c r="P2842" s="47" t="s">
        <v>1160</v>
      </c>
      <c r="Q2842" s="47" t="s">
        <v>1346</v>
      </c>
      <c r="R2842" s="47" t="s">
        <v>1690</v>
      </c>
      <c r="S2842" s="47" t="s">
        <v>175</v>
      </c>
      <c r="T2842" s="164">
        <v>151</v>
      </c>
      <c r="U2842" s="47" t="str">
        <f>IFERROR(INDEX('TAXA DE OCUP. RECUR.'!$F$1:$F$60, MATCH(T2842, 'TAXA DE OCUP. RECUR.'!$E$1:$E$60, 0)),"")</f>
        <v>MANDRILH. FISHER MILL - [151]</v>
      </c>
      <c r="V2842" s="165">
        <v>1.5545454545454545</v>
      </c>
      <c r="W2842" s="165"/>
      <c r="X2842" s="229">
        <v>46095</v>
      </c>
      <c r="Y2842" s="229">
        <f t="shared" si="314"/>
        <v>46095</v>
      </c>
      <c r="Z2842" s="47">
        <f t="shared" si="312"/>
        <v>11</v>
      </c>
      <c r="AA2842" s="47">
        <f t="shared" si="313"/>
        <v>11</v>
      </c>
      <c r="AB2842" s="47" t="str">
        <f t="shared" si="309"/>
        <v>mar</v>
      </c>
      <c r="AC2842" s="47" t="str">
        <f t="shared" si="310"/>
        <v>2026</v>
      </c>
      <c r="AD2842" s="165">
        <f t="shared" si="311"/>
        <v>1</v>
      </c>
    </row>
    <row r="2843" spans="1:30" x14ac:dyDescent="0.25">
      <c r="A2843" s="47" t="s">
        <v>944</v>
      </c>
      <c r="B2843" s="47" t="s">
        <v>9</v>
      </c>
      <c r="C2843" s="47">
        <v>2011</v>
      </c>
      <c r="D2843" s="47">
        <v>10</v>
      </c>
      <c r="E2843" s="47" t="s">
        <v>483</v>
      </c>
      <c r="F2843" s="48" t="s">
        <v>687</v>
      </c>
      <c r="G2843" s="48" t="s">
        <v>11</v>
      </c>
      <c r="H2843" s="48">
        <v>1454028</v>
      </c>
      <c r="I2843" s="48">
        <v>1</v>
      </c>
      <c r="J2843" s="48" t="s">
        <v>1145</v>
      </c>
      <c r="K2843" s="48" t="s">
        <v>1487</v>
      </c>
      <c r="L2843" s="47"/>
      <c r="M2843" s="47">
        <f>_xlfn.XLOOKUP(BASE!$A569,dd_carteira_fundição!A:A,dd_carteira_fundição!G:G,"",0)</f>
        <v>22</v>
      </c>
      <c r="N2843" s="47" t="s">
        <v>1164</v>
      </c>
      <c r="O2843" s="133"/>
      <c r="P2843" s="47" t="s">
        <v>1160</v>
      </c>
      <c r="Q2843" s="47" t="s">
        <v>1346</v>
      </c>
      <c r="R2843" s="47" t="s">
        <v>1690</v>
      </c>
      <c r="S2843" s="47" t="s">
        <v>177</v>
      </c>
      <c r="T2843" s="164">
        <v>560</v>
      </c>
      <c r="U2843" s="47" t="str">
        <f>IFERROR(INDEX('TAXA DE OCUP. RECUR.'!$F$1:$F$60, MATCH(T2843, 'TAXA DE OCUP. RECUR.'!$E$1:$E$60, 0)),"")</f>
        <v>FRESA DROPP HEINN - [560]</v>
      </c>
      <c r="V2843" s="165">
        <v>4.59</v>
      </c>
      <c r="W2843" s="165"/>
      <c r="X2843" s="229">
        <v>46096</v>
      </c>
      <c r="Y2843" s="229">
        <f t="shared" si="314"/>
        <v>46096</v>
      </c>
      <c r="Z2843" s="47">
        <f t="shared" si="312"/>
        <v>11</v>
      </c>
      <c r="AA2843" s="47">
        <f t="shared" si="313"/>
        <v>11</v>
      </c>
      <c r="AB2843" s="47" t="str">
        <f t="shared" si="309"/>
        <v>mar</v>
      </c>
      <c r="AC2843" s="47" t="str">
        <f t="shared" si="310"/>
        <v>2026</v>
      </c>
      <c r="AD2843" s="165">
        <f t="shared" si="311"/>
        <v>1</v>
      </c>
    </row>
    <row r="2844" spans="1:30" x14ac:dyDescent="0.25">
      <c r="A2844" s="47" t="s">
        <v>944</v>
      </c>
      <c r="B2844" s="47" t="s">
        <v>9</v>
      </c>
      <c r="C2844" s="47">
        <v>2011</v>
      </c>
      <c r="D2844" s="47">
        <v>10</v>
      </c>
      <c r="E2844" s="47" t="s">
        <v>483</v>
      </c>
      <c r="F2844" s="48" t="s">
        <v>687</v>
      </c>
      <c r="G2844" s="48" t="s">
        <v>11</v>
      </c>
      <c r="H2844" s="48">
        <v>1454028</v>
      </c>
      <c r="I2844" s="48">
        <v>1</v>
      </c>
      <c r="J2844" s="48" t="s">
        <v>1145</v>
      </c>
      <c r="K2844" s="48" t="s">
        <v>1487</v>
      </c>
      <c r="L2844" s="47"/>
      <c r="M2844" s="47">
        <f>_xlfn.XLOOKUP(BASE!$A570,dd_carteira_fundição!A:A,dd_carteira_fundição!G:G,"",0)</f>
        <v>22</v>
      </c>
      <c r="N2844" s="47" t="s">
        <v>1164</v>
      </c>
      <c r="O2844" s="133"/>
      <c r="P2844" s="47" t="s">
        <v>1160</v>
      </c>
      <c r="Q2844" s="47" t="s">
        <v>1346</v>
      </c>
      <c r="R2844" s="47" t="s">
        <v>1690</v>
      </c>
      <c r="S2844" s="47" t="s">
        <v>176</v>
      </c>
      <c r="T2844" s="164">
        <v>610</v>
      </c>
      <c r="U2844" s="47" t="str">
        <f>IFERROR(INDEX('TAXA DE OCUP. RECUR.'!$F$1:$F$60, MATCH(T2844, 'TAXA DE OCUP. RECUR.'!$E$1:$E$60, 0)),"")</f>
        <v>FRESADORA HEYLIGENTASDE - [610]</v>
      </c>
      <c r="V2844" s="165">
        <v>1.8826872498570613</v>
      </c>
      <c r="W2844" s="165"/>
      <c r="X2844" s="229">
        <v>46096</v>
      </c>
      <c r="Y2844" s="229">
        <f t="shared" si="314"/>
        <v>46096</v>
      </c>
      <c r="Z2844" s="47">
        <f t="shared" si="312"/>
        <v>11</v>
      </c>
      <c r="AA2844" s="47">
        <f t="shared" si="313"/>
        <v>11</v>
      </c>
      <c r="AB2844" s="47" t="str">
        <f t="shared" si="309"/>
        <v>mar</v>
      </c>
      <c r="AC2844" s="47" t="str">
        <f t="shared" si="310"/>
        <v>2026</v>
      </c>
      <c r="AD2844" s="165">
        <f t="shared" si="311"/>
        <v>1</v>
      </c>
    </row>
    <row r="2845" spans="1:30" x14ac:dyDescent="0.25">
      <c r="A2845" s="47" t="s">
        <v>944</v>
      </c>
      <c r="B2845" s="47" t="s">
        <v>9</v>
      </c>
      <c r="C2845" s="47">
        <v>2011</v>
      </c>
      <c r="D2845" s="47">
        <v>10</v>
      </c>
      <c r="E2845" s="47" t="s">
        <v>483</v>
      </c>
      <c r="F2845" s="48" t="s">
        <v>687</v>
      </c>
      <c r="G2845" s="48" t="s">
        <v>11</v>
      </c>
      <c r="H2845" s="48">
        <v>1454028</v>
      </c>
      <c r="I2845" s="48">
        <v>1</v>
      </c>
      <c r="J2845" s="48" t="s">
        <v>1145</v>
      </c>
      <c r="K2845" s="48" t="s">
        <v>1487</v>
      </c>
      <c r="L2845" s="47"/>
      <c r="M2845" s="47">
        <f>_xlfn.XLOOKUP(BASE!$A571,dd_carteira_fundição!A:A,dd_carteira_fundição!G:G,"",0)</f>
        <v>22</v>
      </c>
      <c r="N2845" s="47" t="s">
        <v>1164</v>
      </c>
      <c r="O2845" s="133"/>
      <c r="P2845" s="47" t="s">
        <v>1160</v>
      </c>
      <c r="Q2845" s="47" t="s">
        <v>1346</v>
      </c>
      <c r="R2845" s="47" t="s">
        <v>158</v>
      </c>
      <c r="S2845" s="47" t="s">
        <v>158</v>
      </c>
      <c r="T2845" s="164">
        <v>2</v>
      </c>
      <c r="U2845" s="47" t="str">
        <f>IFERROR(INDEX('TAXA DE OCUP. RECUR.'!$F$1:$F$60, MATCH(T2845, 'TAXA DE OCUP. RECUR.'!$E$1:$E$60, 0)),"")</f>
        <v>EXPEDIÇÃO</v>
      </c>
      <c r="V2845" s="165">
        <v>1</v>
      </c>
      <c r="W2845" s="165"/>
      <c r="X2845" s="229">
        <v>46095</v>
      </c>
      <c r="Y2845" s="229">
        <f t="shared" si="314"/>
        <v>46095</v>
      </c>
      <c r="Z2845" s="47">
        <f t="shared" si="312"/>
        <v>11</v>
      </c>
      <c r="AA2845" s="47">
        <f t="shared" si="313"/>
        <v>11</v>
      </c>
      <c r="AB2845" s="47" t="str">
        <f t="shared" si="309"/>
        <v>mar</v>
      </c>
      <c r="AC2845" s="47" t="str">
        <f t="shared" si="310"/>
        <v>2026</v>
      </c>
      <c r="AD2845" s="165">
        <f t="shared" si="311"/>
        <v>1</v>
      </c>
    </row>
    <row r="2846" spans="1:30" x14ac:dyDescent="0.25">
      <c r="A2846" s="47" t="s">
        <v>945</v>
      </c>
      <c r="B2846" s="47" t="s">
        <v>9</v>
      </c>
      <c r="C2846" s="47">
        <v>2011</v>
      </c>
      <c r="D2846" s="47">
        <v>11</v>
      </c>
      <c r="E2846" s="47" t="s">
        <v>483</v>
      </c>
      <c r="F2846" s="48" t="s">
        <v>687</v>
      </c>
      <c r="G2846" s="48" t="s">
        <v>11</v>
      </c>
      <c r="H2846" s="48">
        <v>1454028</v>
      </c>
      <c r="I2846" s="48">
        <v>1</v>
      </c>
      <c r="J2846" s="48" t="s">
        <v>1145</v>
      </c>
      <c r="K2846" s="48" t="s">
        <v>1487</v>
      </c>
      <c r="L2846" s="47"/>
      <c r="M2846" s="47">
        <f>_xlfn.XLOOKUP(BASE!$A572,dd_carteira_fundição!A:A,dd_carteira_fundição!G:G,"",0)</f>
        <v>23</v>
      </c>
      <c r="N2846" s="47" t="s">
        <v>1164</v>
      </c>
      <c r="O2846" s="133"/>
      <c r="P2846" s="47" t="s">
        <v>1160</v>
      </c>
      <c r="Q2846" s="47" t="s">
        <v>1346</v>
      </c>
      <c r="R2846" s="47" t="s">
        <v>1687</v>
      </c>
      <c r="S2846" s="48" t="s">
        <v>1156</v>
      </c>
      <c r="T2846" s="164">
        <v>1</v>
      </c>
      <c r="U2846" s="47" t="str">
        <f>IFERROR(INDEX('TAXA DE OCUP. RECUR.'!$F$1:$F$60, MATCH(T2846, 'TAXA DE OCUP. RECUR.'!$E$1:$E$60, 0)),"")</f>
        <v>FUNDIÇÃO MORENO</v>
      </c>
      <c r="V2846" s="165">
        <v>1</v>
      </c>
      <c r="W2846" s="165">
        <v>1</v>
      </c>
      <c r="X2846" s="229">
        <v>46059</v>
      </c>
      <c r="Y2846" s="229">
        <f t="shared" si="314"/>
        <v>46059</v>
      </c>
      <c r="Z2846" s="47">
        <f t="shared" si="312"/>
        <v>6</v>
      </c>
      <c r="AA2846" s="47">
        <f t="shared" si="313"/>
        <v>6</v>
      </c>
      <c r="AB2846" s="47" t="str">
        <f t="shared" si="309"/>
        <v>fev</v>
      </c>
      <c r="AC2846" s="47" t="str">
        <f t="shared" si="310"/>
        <v>2026</v>
      </c>
      <c r="AD2846" s="165">
        <f t="shared" si="311"/>
        <v>1</v>
      </c>
    </row>
    <row r="2847" spans="1:30" x14ac:dyDescent="0.25">
      <c r="A2847" s="47" t="s">
        <v>945</v>
      </c>
      <c r="B2847" s="47" t="s">
        <v>9</v>
      </c>
      <c r="C2847" s="47">
        <v>2011</v>
      </c>
      <c r="D2847" s="47">
        <v>11</v>
      </c>
      <c r="E2847" s="47" t="s">
        <v>483</v>
      </c>
      <c r="F2847" s="48" t="s">
        <v>687</v>
      </c>
      <c r="G2847" s="48" t="s">
        <v>11</v>
      </c>
      <c r="H2847" s="48">
        <v>1454028</v>
      </c>
      <c r="I2847" s="48">
        <v>1</v>
      </c>
      <c r="J2847" s="48" t="s">
        <v>1145</v>
      </c>
      <c r="K2847" s="48" t="s">
        <v>1487</v>
      </c>
      <c r="L2847" s="47"/>
      <c r="M2847" s="47">
        <f>_xlfn.XLOOKUP(BASE!$A573,dd_carteira_fundição!A:A,dd_carteira_fundição!G:G,"",0)</f>
        <v>23</v>
      </c>
      <c r="N2847" s="47" t="s">
        <v>1164</v>
      </c>
      <c r="O2847" s="133"/>
      <c r="P2847" s="47" t="s">
        <v>1160</v>
      </c>
      <c r="Q2847" s="47" t="s">
        <v>1346</v>
      </c>
      <c r="R2847" s="47" t="s">
        <v>1690</v>
      </c>
      <c r="S2847" s="47" t="s">
        <v>174</v>
      </c>
      <c r="T2847" s="164">
        <v>106</v>
      </c>
      <c r="U2847" s="47" t="str">
        <f>IFERROR(INDEX('TAXA DE OCUP. RECUR.'!$F$1:$F$60, MATCH(T2847, 'TAXA DE OCUP. RECUR.'!$E$1:$E$60, 0)),"")</f>
        <v>PLAINA DE MESA POREBA - [106]</v>
      </c>
      <c r="V2847" s="165">
        <v>3.24</v>
      </c>
      <c r="W2847" s="165"/>
      <c r="X2847" s="229">
        <v>46060</v>
      </c>
      <c r="Y2847" s="229">
        <f t="shared" si="314"/>
        <v>46060</v>
      </c>
      <c r="Z2847" s="47">
        <f t="shared" si="312"/>
        <v>6</v>
      </c>
      <c r="AA2847" s="47">
        <f t="shared" si="313"/>
        <v>6</v>
      </c>
      <c r="AB2847" s="47" t="str">
        <f t="shared" si="309"/>
        <v>fev</v>
      </c>
      <c r="AC2847" s="47" t="str">
        <f t="shared" si="310"/>
        <v>2026</v>
      </c>
      <c r="AD2847" s="165">
        <f t="shared" si="311"/>
        <v>1</v>
      </c>
    </row>
    <row r="2848" spans="1:30" x14ac:dyDescent="0.25">
      <c r="A2848" s="47" t="s">
        <v>945</v>
      </c>
      <c r="B2848" s="47" t="s">
        <v>9</v>
      </c>
      <c r="C2848" s="47">
        <v>2011</v>
      </c>
      <c r="D2848" s="47">
        <v>11</v>
      </c>
      <c r="E2848" s="47" t="s">
        <v>483</v>
      </c>
      <c r="F2848" s="48" t="s">
        <v>687</v>
      </c>
      <c r="G2848" s="48" t="s">
        <v>11</v>
      </c>
      <c r="H2848" s="48">
        <v>1454028</v>
      </c>
      <c r="I2848" s="48">
        <v>1</v>
      </c>
      <c r="J2848" s="48" t="s">
        <v>1145</v>
      </c>
      <c r="K2848" s="48" t="s">
        <v>1487</v>
      </c>
      <c r="L2848" s="47"/>
      <c r="M2848" s="47">
        <f>_xlfn.XLOOKUP(BASE!$A574,dd_carteira_fundição!A:A,dd_carteira_fundição!G:G,"",0)</f>
        <v>23</v>
      </c>
      <c r="N2848" s="47" t="s">
        <v>1164</v>
      </c>
      <c r="O2848" s="133"/>
      <c r="P2848" s="47" t="s">
        <v>1160</v>
      </c>
      <c r="Q2848" s="47" t="s">
        <v>1346</v>
      </c>
      <c r="R2848" s="47" t="s">
        <v>1690</v>
      </c>
      <c r="S2848" s="47" t="s">
        <v>175</v>
      </c>
      <c r="T2848" s="164">
        <v>151</v>
      </c>
      <c r="U2848" s="47" t="str">
        <f>IFERROR(INDEX('TAXA DE OCUP. RECUR.'!$F$1:$F$60, MATCH(T2848, 'TAXA DE OCUP. RECUR.'!$E$1:$E$60, 0)),"")</f>
        <v>MANDRILH. FISHER MILL - [151]</v>
      </c>
      <c r="V2848" s="165">
        <v>1.5545454545454545</v>
      </c>
      <c r="W2848" s="165"/>
      <c r="X2848" s="229">
        <v>46095</v>
      </c>
      <c r="Y2848" s="229">
        <f t="shared" si="314"/>
        <v>46095</v>
      </c>
      <c r="Z2848" s="47">
        <f t="shared" si="312"/>
        <v>11</v>
      </c>
      <c r="AA2848" s="47">
        <f t="shared" si="313"/>
        <v>11</v>
      </c>
      <c r="AB2848" s="47" t="str">
        <f t="shared" si="309"/>
        <v>mar</v>
      </c>
      <c r="AC2848" s="47" t="str">
        <f t="shared" si="310"/>
        <v>2026</v>
      </c>
      <c r="AD2848" s="165">
        <f t="shared" si="311"/>
        <v>1</v>
      </c>
    </row>
    <row r="2849" spans="1:30" x14ac:dyDescent="0.25">
      <c r="A2849" s="47" t="s">
        <v>945</v>
      </c>
      <c r="B2849" s="47" t="s">
        <v>9</v>
      </c>
      <c r="C2849" s="47">
        <v>2011</v>
      </c>
      <c r="D2849" s="47">
        <v>11</v>
      </c>
      <c r="E2849" s="47" t="s">
        <v>483</v>
      </c>
      <c r="F2849" s="48" t="s">
        <v>687</v>
      </c>
      <c r="G2849" s="48" t="s">
        <v>11</v>
      </c>
      <c r="H2849" s="48">
        <v>1454028</v>
      </c>
      <c r="I2849" s="48">
        <v>1</v>
      </c>
      <c r="J2849" s="48" t="s">
        <v>1145</v>
      </c>
      <c r="K2849" s="48" t="s">
        <v>1487</v>
      </c>
      <c r="L2849" s="47"/>
      <c r="M2849" s="47">
        <f>_xlfn.XLOOKUP(BASE!$A575,dd_carteira_fundição!A:A,dd_carteira_fundição!G:G,"",0)</f>
        <v>23</v>
      </c>
      <c r="N2849" s="47" t="s">
        <v>1164</v>
      </c>
      <c r="O2849" s="133"/>
      <c r="P2849" s="47" t="s">
        <v>1160</v>
      </c>
      <c r="Q2849" s="47" t="s">
        <v>1346</v>
      </c>
      <c r="R2849" s="47" t="s">
        <v>1690</v>
      </c>
      <c r="S2849" s="47" t="s">
        <v>177</v>
      </c>
      <c r="T2849" s="164">
        <v>560</v>
      </c>
      <c r="U2849" s="47" t="str">
        <f>IFERROR(INDEX('TAXA DE OCUP. RECUR.'!$F$1:$F$60, MATCH(T2849, 'TAXA DE OCUP. RECUR.'!$E$1:$E$60, 0)),"")</f>
        <v>FRESA DROPP HEINN - [560]</v>
      </c>
      <c r="V2849" s="165">
        <v>4.59</v>
      </c>
      <c r="W2849" s="165"/>
      <c r="X2849" s="229">
        <v>46096</v>
      </c>
      <c r="Y2849" s="229">
        <f t="shared" si="314"/>
        <v>46096</v>
      </c>
      <c r="Z2849" s="47">
        <f t="shared" si="312"/>
        <v>11</v>
      </c>
      <c r="AA2849" s="47">
        <f t="shared" si="313"/>
        <v>11</v>
      </c>
      <c r="AB2849" s="47" t="str">
        <f t="shared" ref="AB2849:AB2912" si="315">IFERROR(IF(X2849="","",TEXT(X2849,"MMM")),"")</f>
        <v>mar</v>
      </c>
      <c r="AC2849" s="47" t="str">
        <f t="shared" ref="AC2849:AC2912" si="316">IFERROR(IF(X2849="","",TEXT(X2849,"AAAA")),"")</f>
        <v>2026</v>
      </c>
      <c r="AD2849" s="165">
        <f t="shared" si="311"/>
        <v>1</v>
      </c>
    </row>
    <row r="2850" spans="1:30" x14ac:dyDescent="0.25">
      <c r="A2850" s="47" t="s">
        <v>945</v>
      </c>
      <c r="B2850" s="47" t="s">
        <v>9</v>
      </c>
      <c r="C2850" s="47">
        <v>2011</v>
      </c>
      <c r="D2850" s="47">
        <v>11</v>
      </c>
      <c r="E2850" s="47" t="s">
        <v>483</v>
      </c>
      <c r="F2850" s="48" t="s">
        <v>687</v>
      </c>
      <c r="G2850" s="48" t="s">
        <v>11</v>
      </c>
      <c r="H2850" s="48">
        <v>1454028</v>
      </c>
      <c r="I2850" s="48">
        <v>1</v>
      </c>
      <c r="J2850" s="48" t="s">
        <v>1145</v>
      </c>
      <c r="K2850" s="48" t="s">
        <v>1487</v>
      </c>
      <c r="L2850" s="47"/>
      <c r="M2850" s="47">
        <f>_xlfn.XLOOKUP(BASE!$A576,dd_carteira_fundição!A:A,dd_carteira_fundição!G:G,"",0)</f>
        <v>7</v>
      </c>
      <c r="N2850" s="47" t="s">
        <v>1164</v>
      </c>
      <c r="O2850" s="133"/>
      <c r="P2850" s="47" t="s">
        <v>1160</v>
      </c>
      <c r="Q2850" s="47" t="s">
        <v>1346</v>
      </c>
      <c r="R2850" s="47" t="s">
        <v>1690</v>
      </c>
      <c r="S2850" s="47" t="s">
        <v>176</v>
      </c>
      <c r="T2850" s="164">
        <v>610</v>
      </c>
      <c r="U2850" s="47" t="str">
        <f>IFERROR(INDEX('TAXA DE OCUP. RECUR.'!$F$1:$F$60, MATCH(T2850, 'TAXA DE OCUP. RECUR.'!$E$1:$E$60, 0)),"")</f>
        <v>FRESADORA HEYLIGENTASDE - [610]</v>
      </c>
      <c r="V2850" s="165">
        <v>1.8826872498570613</v>
      </c>
      <c r="W2850" s="165"/>
      <c r="X2850" s="229">
        <v>46096</v>
      </c>
      <c r="Y2850" s="229">
        <f t="shared" si="314"/>
        <v>46096</v>
      </c>
      <c r="Z2850" s="47">
        <f t="shared" si="312"/>
        <v>11</v>
      </c>
      <c r="AA2850" s="47">
        <f t="shared" si="313"/>
        <v>11</v>
      </c>
      <c r="AB2850" s="47" t="str">
        <f t="shared" si="315"/>
        <v>mar</v>
      </c>
      <c r="AC2850" s="47" t="str">
        <f t="shared" si="316"/>
        <v>2026</v>
      </c>
      <c r="AD2850" s="165">
        <f t="shared" si="311"/>
        <v>1</v>
      </c>
    </row>
    <row r="2851" spans="1:30" x14ac:dyDescent="0.25">
      <c r="A2851" s="47" t="s">
        <v>945</v>
      </c>
      <c r="B2851" s="47" t="s">
        <v>9</v>
      </c>
      <c r="C2851" s="47">
        <v>2011</v>
      </c>
      <c r="D2851" s="47">
        <v>11</v>
      </c>
      <c r="E2851" s="47" t="s">
        <v>483</v>
      </c>
      <c r="F2851" s="48" t="s">
        <v>687</v>
      </c>
      <c r="G2851" s="48" t="s">
        <v>11</v>
      </c>
      <c r="H2851" s="48">
        <v>1454028</v>
      </c>
      <c r="I2851" s="48">
        <v>1</v>
      </c>
      <c r="J2851" s="48" t="s">
        <v>1145</v>
      </c>
      <c r="K2851" s="48" t="s">
        <v>1487</v>
      </c>
      <c r="L2851" s="47"/>
      <c r="M2851" s="47">
        <f>_xlfn.XLOOKUP(BASE!$A577,dd_carteira_fundição!A:A,dd_carteira_fundição!G:G,"",0)</f>
        <v>7</v>
      </c>
      <c r="N2851" s="47" t="s">
        <v>1164</v>
      </c>
      <c r="O2851" s="133"/>
      <c r="P2851" s="47" t="s">
        <v>1160</v>
      </c>
      <c r="Q2851" s="47" t="s">
        <v>1346</v>
      </c>
      <c r="R2851" s="47" t="s">
        <v>158</v>
      </c>
      <c r="S2851" s="47" t="s">
        <v>158</v>
      </c>
      <c r="T2851" s="164">
        <v>2</v>
      </c>
      <c r="U2851" s="47" t="str">
        <f>IFERROR(INDEX('TAXA DE OCUP. RECUR.'!$F$1:$F$60, MATCH(T2851, 'TAXA DE OCUP. RECUR.'!$E$1:$E$60, 0)),"")</f>
        <v>EXPEDIÇÃO</v>
      </c>
      <c r="V2851" s="165">
        <v>1</v>
      </c>
      <c r="W2851" s="165"/>
      <c r="X2851" s="229">
        <v>46095</v>
      </c>
      <c r="Y2851" s="229">
        <f t="shared" si="314"/>
        <v>46095</v>
      </c>
      <c r="Z2851" s="47">
        <f t="shared" si="312"/>
        <v>11</v>
      </c>
      <c r="AA2851" s="47">
        <f t="shared" si="313"/>
        <v>11</v>
      </c>
      <c r="AB2851" s="47" t="str">
        <f t="shared" si="315"/>
        <v>mar</v>
      </c>
      <c r="AC2851" s="47" t="str">
        <f t="shared" si="316"/>
        <v>2026</v>
      </c>
      <c r="AD2851" s="165">
        <f t="shared" si="311"/>
        <v>1</v>
      </c>
    </row>
    <row r="2852" spans="1:30" x14ac:dyDescent="0.25">
      <c r="A2852" s="47" t="s">
        <v>946</v>
      </c>
      <c r="B2852" s="47" t="s">
        <v>9</v>
      </c>
      <c r="C2852" s="47">
        <v>2011</v>
      </c>
      <c r="D2852" s="47">
        <v>12</v>
      </c>
      <c r="E2852" s="47" t="s">
        <v>483</v>
      </c>
      <c r="F2852" s="48" t="s">
        <v>687</v>
      </c>
      <c r="G2852" s="48" t="s">
        <v>11</v>
      </c>
      <c r="H2852" s="48">
        <v>1454028</v>
      </c>
      <c r="I2852" s="48">
        <v>1</v>
      </c>
      <c r="J2852" s="48" t="s">
        <v>1145</v>
      </c>
      <c r="K2852" s="48" t="s">
        <v>1487</v>
      </c>
      <c r="L2852" s="47"/>
      <c r="M2852" s="47">
        <f>_xlfn.XLOOKUP(BASE!$A578,dd_carteira_fundição!A:A,dd_carteira_fundição!G:G,"",0)</f>
        <v>7</v>
      </c>
      <c r="N2852" s="47" t="s">
        <v>1164</v>
      </c>
      <c r="O2852" s="133"/>
      <c r="P2852" s="47" t="s">
        <v>1160</v>
      </c>
      <c r="Q2852" s="47" t="s">
        <v>1346</v>
      </c>
      <c r="R2852" s="47" t="s">
        <v>1687</v>
      </c>
      <c r="S2852" s="48" t="s">
        <v>1156</v>
      </c>
      <c r="T2852" s="164">
        <v>1</v>
      </c>
      <c r="U2852" s="47" t="str">
        <f>IFERROR(INDEX('TAXA DE OCUP. RECUR.'!$F$1:$F$60, MATCH(T2852, 'TAXA DE OCUP. RECUR.'!$E$1:$E$60, 0)),"")</f>
        <v>FUNDIÇÃO MORENO</v>
      </c>
      <c r="V2852" s="165">
        <v>1</v>
      </c>
      <c r="W2852" s="165"/>
      <c r="X2852" s="229">
        <v>46091</v>
      </c>
      <c r="Y2852" s="229">
        <f t="shared" si="314"/>
        <v>46091</v>
      </c>
      <c r="Z2852" s="47">
        <f t="shared" si="312"/>
        <v>11</v>
      </c>
      <c r="AA2852" s="47">
        <f t="shared" si="313"/>
        <v>11</v>
      </c>
      <c r="AB2852" s="47" t="str">
        <f t="shared" si="315"/>
        <v>mar</v>
      </c>
      <c r="AC2852" s="47" t="str">
        <f t="shared" si="316"/>
        <v>2026</v>
      </c>
      <c r="AD2852" s="165">
        <f t="shared" si="311"/>
        <v>1</v>
      </c>
    </row>
    <row r="2853" spans="1:30" x14ac:dyDescent="0.25">
      <c r="A2853" s="47" t="s">
        <v>946</v>
      </c>
      <c r="B2853" s="47" t="s">
        <v>9</v>
      </c>
      <c r="C2853" s="47">
        <v>2011</v>
      </c>
      <c r="D2853" s="47">
        <v>12</v>
      </c>
      <c r="E2853" s="47" t="s">
        <v>483</v>
      </c>
      <c r="F2853" s="48" t="s">
        <v>687</v>
      </c>
      <c r="G2853" s="48" t="s">
        <v>11</v>
      </c>
      <c r="H2853" s="48">
        <v>1454028</v>
      </c>
      <c r="I2853" s="48">
        <v>1</v>
      </c>
      <c r="J2853" s="48" t="s">
        <v>1145</v>
      </c>
      <c r="K2853" s="48" t="s">
        <v>1487</v>
      </c>
      <c r="L2853" s="47"/>
      <c r="M2853" s="47">
        <f>_xlfn.XLOOKUP(BASE!$A579,dd_carteira_fundição!A:A,dd_carteira_fundição!G:G,"",0)</f>
        <v>7</v>
      </c>
      <c r="N2853" s="47" t="s">
        <v>1164</v>
      </c>
      <c r="O2853" s="133"/>
      <c r="P2853" s="47" t="s">
        <v>1160</v>
      </c>
      <c r="Q2853" s="47" t="s">
        <v>1346</v>
      </c>
      <c r="R2853" s="47" t="s">
        <v>1690</v>
      </c>
      <c r="S2853" s="47" t="s">
        <v>174</v>
      </c>
      <c r="T2853" s="164">
        <v>106</v>
      </c>
      <c r="U2853" s="47" t="str">
        <f>IFERROR(INDEX('TAXA DE OCUP. RECUR.'!$F$1:$F$60, MATCH(T2853, 'TAXA DE OCUP. RECUR.'!$E$1:$E$60, 0)),"")</f>
        <v>PLAINA DE MESA POREBA - [106]</v>
      </c>
      <c r="V2853" s="165">
        <v>3.24</v>
      </c>
      <c r="W2853" s="165"/>
      <c r="X2853" s="229">
        <v>46092</v>
      </c>
      <c r="Y2853" s="229">
        <f t="shared" si="314"/>
        <v>46092</v>
      </c>
      <c r="Z2853" s="47">
        <f t="shared" si="312"/>
        <v>11</v>
      </c>
      <c r="AA2853" s="47">
        <f t="shared" si="313"/>
        <v>11</v>
      </c>
      <c r="AB2853" s="47" t="str">
        <f t="shared" si="315"/>
        <v>mar</v>
      </c>
      <c r="AC2853" s="47" t="str">
        <f t="shared" si="316"/>
        <v>2026</v>
      </c>
      <c r="AD2853" s="165">
        <f t="shared" si="311"/>
        <v>1</v>
      </c>
    </row>
    <row r="2854" spans="1:30" x14ac:dyDescent="0.25">
      <c r="A2854" s="47" t="s">
        <v>946</v>
      </c>
      <c r="B2854" s="47" t="s">
        <v>9</v>
      </c>
      <c r="C2854" s="47">
        <v>2011</v>
      </c>
      <c r="D2854" s="47">
        <v>12</v>
      </c>
      <c r="E2854" s="47" t="s">
        <v>483</v>
      </c>
      <c r="F2854" s="48" t="s">
        <v>687</v>
      </c>
      <c r="G2854" s="48" t="s">
        <v>11</v>
      </c>
      <c r="H2854" s="48">
        <v>1454028</v>
      </c>
      <c r="I2854" s="48">
        <v>1</v>
      </c>
      <c r="J2854" s="48" t="s">
        <v>1145</v>
      </c>
      <c r="K2854" s="48" t="s">
        <v>1487</v>
      </c>
      <c r="L2854" s="47"/>
      <c r="M2854" s="47">
        <f>_xlfn.XLOOKUP(BASE!$A580,dd_carteira_fundição!A:A,dd_carteira_fundição!G:G,"",0)</f>
        <v>8</v>
      </c>
      <c r="N2854" s="47" t="s">
        <v>1164</v>
      </c>
      <c r="O2854" s="133"/>
      <c r="P2854" s="47" t="s">
        <v>1160</v>
      </c>
      <c r="Q2854" s="47" t="s">
        <v>1346</v>
      </c>
      <c r="R2854" s="47" t="s">
        <v>1690</v>
      </c>
      <c r="S2854" s="47" t="s">
        <v>175</v>
      </c>
      <c r="T2854" s="164">
        <v>151</v>
      </c>
      <c r="U2854" s="47" t="str">
        <f>IFERROR(INDEX('TAXA DE OCUP. RECUR.'!$F$1:$F$60, MATCH(T2854, 'TAXA DE OCUP. RECUR.'!$E$1:$E$60, 0)),"")</f>
        <v>MANDRILH. FISHER MILL - [151]</v>
      </c>
      <c r="V2854" s="165">
        <v>1.5545454545454545</v>
      </c>
      <c r="W2854" s="165"/>
      <c r="X2854" s="229">
        <v>46095</v>
      </c>
      <c r="Y2854" s="229">
        <f t="shared" si="314"/>
        <v>46095</v>
      </c>
      <c r="Z2854" s="47">
        <f t="shared" si="312"/>
        <v>11</v>
      </c>
      <c r="AA2854" s="47">
        <f t="shared" si="313"/>
        <v>11</v>
      </c>
      <c r="AB2854" s="47" t="str">
        <f t="shared" si="315"/>
        <v>mar</v>
      </c>
      <c r="AC2854" s="47" t="str">
        <f t="shared" si="316"/>
        <v>2026</v>
      </c>
      <c r="AD2854" s="165">
        <f t="shared" si="311"/>
        <v>1</v>
      </c>
    </row>
    <row r="2855" spans="1:30" x14ac:dyDescent="0.25">
      <c r="A2855" s="47" t="s">
        <v>946</v>
      </c>
      <c r="B2855" s="47" t="s">
        <v>9</v>
      </c>
      <c r="C2855" s="47">
        <v>2011</v>
      </c>
      <c r="D2855" s="47">
        <v>12</v>
      </c>
      <c r="E2855" s="47" t="s">
        <v>483</v>
      </c>
      <c r="F2855" s="48" t="s">
        <v>687</v>
      </c>
      <c r="G2855" s="48" t="s">
        <v>11</v>
      </c>
      <c r="H2855" s="48">
        <v>1454028</v>
      </c>
      <c r="I2855" s="48">
        <v>1</v>
      </c>
      <c r="J2855" s="48" t="s">
        <v>1145</v>
      </c>
      <c r="K2855" s="48" t="s">
        <v>1487</v>
      </c>
      <c r="L2855" s="47"/>
      <c r="M2855" s="47">
        <f>_xlfn.XLOOKUP(BASE!$A581,dd_carteira_fundição!A:A,dd_carteira_fundição!G:G,"",0)</f>
        <v>8</v>
      </c>
      <c r="N2855" s="47" t="s">
        <v>1164</v>
      </c>
      <c r="O2855" s="133"/>
      <c r="P2855" s="47" t="s">
        <v>1160</v>
      </c>
      <c r="Q2855" s="47" t="s">
        <v>1346</v>
      </c>
      <c r="R2855" s="47" t="s">
        <v>1690</v>
      </c>
      <c r="S2855" s="47" t="s">
        <v>177</v>
      </c>
      <c r="T2855" s="164">
        <v>560</v>
      </c>
      <c r="U2855" s="47" t="str">
        <f>IFERROR(INDEX('TAXA DE OCUP. RECUR.'!$F$1:$F$60, MATCH(T2855, 'TAXA DE OCUP. RECUR.'!$E$1:$E$60, 0)),"")</f>
        <v>FRESA DROPP HEINN - [560]</v>
      </c>
      <c r="V2855" s="165">
        <v>4.59</v>
      </c>
      <c r="W2855" s="165"/>
      <c r="X2855" s="229">
        <v>46096</v>
      </c>
      <c r="Y2855" s="229">
        <f t="shared" si="314"/>
        <v>46096</v>
      </c>
      <c r="Z2855" s="47">
        <f t="shared" si="312"/>
        <v>11</v>
      </c>
      <c r="AA2855" s="47">
        <f t="shared" si="313"/>
        <v>11</v>
      </c>
      <c r="AB2855" s="47" t="str">
        <f t="shared" si="315"/>
        <v>mar</v>
      </c>
      <c r="AC2855" s="47" t="str">
        <f t="shared" si="316"/>
        <v>2026</v>
      </c>
      <c r="AD2855" s="165">
        <f t="shared" si="311"/>
        <v>1</v>
      </c>
    </row>
    <row r="2856" spans="1:30" x14ac:dyDescent="0.25">
      <c r="A2856" s="47" t="s">
        <v>946</v>
      </c>
      <c r="B2856" s="47" t="s">
        <v>9</v>
      </c>
      <c r="C2856" s="47">
        <v>2011</v>
      </c>
      <c r="D2856" s="47">
        <v>12</v>
      </c>
      <c r="E2856" s="47" t="s">
        <v>483</v>
      </c>
      <c r="F2856" s="48" t="s">
        <v>687</v>
      </c>
      <c r="G2856" s="48" t="s">
        <v>11</v>
      </c>
      <c r="H2856" s="48">
        <v>1454028</v>
      </c>
      <c r="I2856" s="48">
        <v>1</v>
      </c>
      <c r="J2856" s="48" t="s">
        <v>1145</v>
      </c>
      <c r="K2856" s="48" t="s">
        <v>1487</v>
      </c>
      <c r="L2856" s="47"/>
      <c r="M2856" s="47">
        <f>_xlfn.XLOOKUP(BASE!$A582,dd_carteira_fundição!A:A,dd_carteira_fundição!G:G,"",0)</f>
        <v>8</v>
      </c>
      <c r="N2856" s="47" t="s">
        <v>1164</v>
      </c>
      <c r="O2856" s="133"/>
      <c r="P2856" s="47" t="s">
        <v>1160</v>
      </c>
      <c r="Q2856" s="47" t="s">
        <v>1346</v>
      </c>
      <c r="R2856" s="47" t="s">
        <v>1690</v>
      </c>
      <c r="S2856" s="47" t="s">
        <v>176</v>
      </c>
      <c r="T2856" s="164">
        <v>610</v>
      </c>
      <c r="U2856" s="47" t="str">
        <f>IFERROR(INDEX('TAXA DE OCUP. RECUR.'!$F$1:$F$60, MATCH(T2856, 'TAXA DE OCUP. RECUR.'!$E$1:$E$60, 0)),"")</f>
        <v>FRESADORA HEYLIGENTASDE - [610]</v>
      </c>
      <c r="V2856" s="165">
        <v>1.8826872498570613</v>
      </c>
      <c r="W2856" s="165"/>
      <c r="X2856" s="229">
        <v>46096</v>
      </c>
      <c r="Y2856" s="229">
        <f t="shared" si="314"/>
        <v>46096</v>
      </c>
      <c r="Z2856" s="47">
        <f t="shared" si="312"/>
        <v>11</v>
      </c>
      <c r="AA2856" s="47">
        <f t="shared" si="313"/>
        <v>11</v>
      </c>
      <c r="AB2856" s="47" t="str">
        <f t="shared" si="315"/>
        <v>mar</v>
      </c>
      <c r="AC2856" s="47" t="str">
        <f t="shared" si="316"/>
        <v>2026</v>
      </c>
      <c r="AD2856" s="165">
        <f t="shared" si="311"/>
        <v>1</v>
      </c>
    </row>
    <row r="2857" spans="1:30" x14ac:dyDescent="0.25">
      <c r="A2857" s="47" t="s">
        <v>946</v>
      </c>
      <c r="B2857" s="47" t="s">
        <v>9</v>
      </c>
      <c r="C2857" s="47">
        <v>2011</v>
      </c>
      <c r="D2857" s="47">
        <v>12</v>
      </c>
      <c r="E2857" s="47" t="s">
        <v>483</v>
      </c>
      <c r="F2857" s="48" t="s">
        <v>687</v>
      </c>
      <c r="G2857" s="48" t="s">
        <v>11</v>
      </c>
      <c r="H2857" s="48">
        <v>1454028</v>
      </c>
      <c r="I2857" s="48">
        <v>1</v>
      </c>
      <c r="J2857" s="48" t="s">
        <v>1145</v>
      </c>
      <c r="K2857" s="48" t="s">
        <v>1487</v>
      </c>
      <c r="L2857" s="47"/>
      <c r="M2857" s="47">
        <f>_xlfn.XLOOKUP(BASE!$A583,dd_carteira_fundição!A:A,dd_carteira_fundição!G:G,"",0)</f>
        <v>8</v>
      </c>
      <c r="N2857" s="47" t="s">
        <v>1164</v>
      </c>
      <c r="O2857" s="133"/>
      <c r="P2857" s="47" t="s">
        <v>1160</v>
      </c>
      <c r="Q2857" s="47" t="s">
        <v>1346</v>
      </c>
      <c r="R2857" s="47" t="s">
        <v>158</v>
      </c>
      <c r="S2857" s="47" t="s">
        <v>158</v>
      </c>
      <c r="T2857" s="164">
        <v>2</v>
      </c>
      <c r="U2857" s="47" t="str">
        <f>IFERROR(INDEX('TAXA DE OCUP. RECUR.'!$F$1:$F$60, MATCH(T2857, 'TAXA DE OCUP. RECUR.'!$E$1:$E$60, 0)),"")</f>
        <v>EXPEDIÇÃO</v>
      </c>
      <c r="V2857" s="165">
        <v>1</v>
      </c>
      <c r="W2857" s="165"/>
      <c r="X2857" s="229">
        <v>46098</v>
      </c>
      <c r="Y2857" s="229">
        <f t="shared" si="314"/>
        <v>46098</v>
      </c>
      <c r="Z2857" s="47">
        <f t="shared" si="312"/>
        <v>12</v>
      </c>
      <c r="AA2857" s="47">
        <f t="shared" si="313"/>
        <v>12</v>
      </c>
      <c r="AB2857" s="47" t="str">
        <f t="shared" si="315"/>
        <v>mar</v>
      </c>
      <c r="AC2857" s="47" t="str">
        <f t="shared" si="316"/>
        <v>2026</v>
      </c>
      <c r="AD2857" s="165">
        <f t="shared" si="311"/>
        <v>1</v>
      </c>
    </row>
    <row r="2858" spans="1:30" x14ac:dyDescent="0.25">
      <c r="A2858" s="47" t="s">
        <v>947</v>
      </c>
      <c r="B2858" s="47" t="s">
        <v>9</v>
      </c>
      <c r="C2858" s="47">
        <v>2011</v>
      </c>
      <c r="D2858" s="47">
        <v>13</v>
      </c>
      <c r="E2858" s="47" t="s">
        <v>483</v>
      </c>
      <c r="F2858" s="48" t="s">
        <v>687</v>
      </c>
      <c r="G2858" s="48" t="s">
        <v>11</v>
      </c>
      <c r="H2858" s="48">
        <v>1454028</v>
      </c>
      <c r="I2858" s="48">
        <v>1</v>
      </c>
      <c r="J2858" s="48" t="s">
        <v>1145</v>
      </c>
      <c r="K2858" s="48" t="s">
        <v>1487</v>
      </c>
      <c r="L2858" s="47"/>
      <c r="M2858" s="47">
        <f>_xlfn.XLOOKUP(BASE!$A584,dd_carteira_fundição!A:A,dd_carteira_fundição!G:G,"",0)</f>
        <v>5</v>
      </c>
      <c r="N2858" s="47" t="s">
        <v>1164</v>
      </c>
      <c r="O2858" s="133"/>
      <c r="P2858" s="47" t="s">
        <v>1160</v>
      </c>
      <c r="Q2858" s="47" t="s">
        <v>1346</v>
      </c>
      <c r="R2858" s="47" t="s">
        <v>1687</v>
      </c>
      <c r="S2858" s="48" t="s">
        <v>1156</v>
      </c>
      <c r="T2858" s="164">
        <v>1</v>
      </c>
      <c r="U2858" s="47" t="str">
        <f>IFERROR(INDEX('TAXA DE OCUP. RECUR.'!$F$1:$F$60, MATCH(T2858, 'TAXA DE OCUP. RECUR.'!$E$1:$E$60, 0)),"")</f>
        <v>FUNDIÇÃO MORENO</v>
      </c>
      <c r="V2858" s="165">
        <v>1</v>
      </c>
      <c r="W2858" s="165"/>
      <c r="X2858" s="229">
        <v>46091</v>
      </c>
      <c r="Y2858" s="229">
        <f t="shared" si="314"/>
        <v>46091</v>
      </c>
      <c r="Z2858" s="47">
        <f t="shared" si="312"/>
        <v>11</v>
      </c>
      <c r="AA2858" s="47">
        <f t="shared" si="313"/>
        <v>11</v>
      </c>
      <c r="AB2858" s="47" t="str">
        <f t="shared" si="315"/>
        <v>mar</v>
      </c>
      <c r="AC2858" s="47" t="str">
        <f t="shared" si="316"/>
        <v>2026</v>
      </c>
      <c r="AD2858" s="165">
        <f t="shared" si="311"/>
        <v>1</v>
      </c>
    </row>
    <row r="2859" spans="1:30" x14ac:dyDescent="0.25">
      <c r="A2859" s="47" t="s">
        <v>947</v>
      </c>
      <c r="B2859" s="47" t="s">
        <v>9</v>
      </c>
      <c r="C2859" s="47">
        <v>2011</v>
      </c>
      <c r="D2859" s="47">
        <v>13</v>
      </c>
      <c r="E2859" s="47" t="s">
        <v>483</v>
      </c>
      <c r="F2859" s="48" t="s">
        <v>687</v>
      </c>
      <c r="G2859" s="48" t="s">
        <v>11</v>
      </c>
      <c r="H2859" s="48">
        <v>1454028</v>
      </c>
      <c r="I2859" s="48">
        <v>1</v>
      </c>
      <c r="J2859" s="48" t="s">
        <v>1145</v>
      </c>
      <c r="K2859" s="48" t="s">
        <v>1487</v>
      </c>
      <c r="L2859" s="47"/>
      <c r="M2859" s="47">
        <f>_xlfn.XLOOKUP(BASE!$A585,dd_carteira_fundição!A:A,dd_carteira_fundição!G:G,"",0)</f>
        <v>5</v>
      </c>
      <c r="N2859" s="47" t="s">
        <v>1164</v>
      </c>
      <c r="O2859" s="133"/>
      <c r="P2859" s="47" t="s">
        <v>1160</v>
      </c>
      <c r="Q2859" s="47" t="s">
        <v>1346</v>
      </c>
      <c r="R2859" s="47" t="s">
        <v>1690</v>
      </c>
      <c r="S2859" s="47" t="s">
        <v>174</v>
      </c>
      <c r="T2859" s="164">
        <v>106</v>
      </c>
      <c r="U2859" s="47" t="str">
        <f>IFERROR(INDEX('TAXA DE OCUP. RECUR.'!$F$1:$F$60, MATCH(T2859, 'TAXA DE OCUP. RECUR.'!$E$1:$E$60, 0)),"")</f>
        <v>PLAINA DE MESA POREBA - [106]</v>
      </c>
      <c r="V2859" s="165">
        <v>3.24</v>
      </c>
      <c r="W2859" s="165"/>
      <c r="X2859" s="229">
        <v>46092</v>
      </c>
      <c r="Y2859" s="229">
        <f t="shared" si="314"/>
        <v>46092</v>
      </c>
      <c r="Z2859" s="47">
        <f t="shared" si="312"/>
        <v>11</v>
      </c>
      <c r="AA2859" s="47">
        <f t="shared" si="313"/>
        <v>11</v>
      </c>
      <c r="AB2859" s="47" t="str">
        <f t="shared" si="315"/>
        <v>mar</v>
      </c>
      <c r="AC2859" s="47" t="str">
        <f t="shared" si="316"/>
        <v>2026</v>
      </c>
      <c r="AD2859" s="165">
        <f t="shared" si="311"/>
        <v>1</v>
      </c>
    </row>
    <row r="2860" spans="1:30" x14ac:dyDescent="0.25">
      <c r="A2860" s="47" t="s">
        <v>947</v>
      </c>
      <c r="B2860" s="47" t="s">
        <v>9</v>
      </c>
      <c r="C2860" s="47">
        <v>2011</v>
      </c>
      <c r="D2860" s="47">
        <v>13</v>
      </c>
      <c r="E2860" s="47" t="s">
        <v>483</v>
      </c>
      <c r="F2860" s="48" t="s">
        <v>687</v>
      </c>
      <c r="G2860" s="48" t="s">
        <v>11</v>
      </c>
      <c r="H2860" s="48">
        <v>1454028</v>
      </c>
      <c r="I2860" s="48">
        <v>1</v>
      </c>
      <c r="J2860" s="48" t="s">
        <v>1145</v>
      </c>
      <c r="K2860" s="48" t="s">
        <v>1487</v>
      </c>
      <c r="L2860" s="47"/>
      <c r="M2860" s="47">
        <f>_xlfn.XLOOKUP(BASE!$A586,dd_carteira_fundição!A:A,dd_carteira_fundição!G:G,"",0)</f>
        <v>5</v>
      </c>
      <c r="N2860" s="47" t="s">
        <v>1164</v>
      </c>
      <c r="O2860" s="133"/>
      <c r="P2860" s="47" t="s">
        <v>1160</v>
      </c>
      <c r="Q2860" s="47" t="s">
        <v>1346</v>
      </c>
      <c r="R2860" s="47" t="s">
        <v>1690</v>
      </c>
      <c r="S2860" s="47" t="s">
        <v>175</v>
      </c>
      <c r="T2860" s="164">
        <v>151</v>
      </c>
      <c r="U2860" s="47" t="str">
        <f>IFERROR(INDEX('TAXA DE OCUP. RECUR.'!$F$1:$F$60, MATCH(T2860, 'TAXA DE OCUP. RECUR.'!$E$1:$E$60, 0)),"")</f>
        <v>MANDRILH. FISHER MILL - [151]</v>
      </c>
      <c r="V2860" s="165">
        <v>1.5545454545454545</v>
      </c>
      <c r="W2860" s="165"/>
      <c r="X2860" s="229">
        <v>46095</v>
      </c>
      <c r="Y2860" s="229">
        <f t="shared" si="314"/>
        <v>46095</v>
      </c>
      <c r="Z2860" s="47">
        <f t="shared" si="312"/>
        <v>11</v>
      </c>
      <c r="AA2860" s="47">
        <f t="shared" si="313"/>
        <v>11</v>
      </c>
      <c r="AB2860" s="47" t="str">
        <f t="shared" si="315"/>
        <v>mar</v>
      </c>
      <c r="AC2860" s="47" t="str">
        <f t="shared" si="316"/>
        <v>2026</v>
      </c>
      <c r="AD2860" s="165">
        <f t="shared" si="311"/>
        <v>1</v>
      </c>
    </row>
    <row r="2861" spans="1:30" x14ac:dyDescent="0.25">
      <c r="A2861" s="47" t="s">
        <v>947</v>
      </c>
      <c r="B2861" s="47" t="s">
        <v>9</v>
      </c>
      <c r="C2861" s="47">
        <v>2011</v>
      </c>
      <c r="D2861" s="47">
        <v>13</v>
      </c>
      <c r="E2861" s="47" t="s">
        <v>483</v>
      </c>
      <c r="F2861" s="48" t="s">
        <v>687</v>
      </c>
      <c r="G2861" s="48" t="s">
        <v>11</v>
      </c>
      <c r="H2861" s="48">
        <v>1454028</v>
      </c>
      <c r="I2861" s="48">
        <v>1</v>
      </c>
      <c r="J2861" s="48" t="s">
        <v>1145</v>
      </c>
      <c r="K2861" s="48" t="s">
        <v>1487</v>
      </c>
      <c r="L2861" s="47"/>
      <c r="M2861" s="47">
        <f>_xlfn.XLOOKUP(BASE!$A587,dd_carteira_fundição!A:A,dd_carteira_fundição!G:G,"",0)</f>
        <v>5</v>
      </c>
      <c r="N2861" s="47" t="s">
        <v>1164</v>
      </c>
      <c r="O2861" s="133"/>
      <c r="P2861" s="47" t="s">
        <v>1160</v>
      </c>
      <c r="Q2861" s="47" t="s">
        <v>1346</v>
      </c>
      <c r="R2861" s="47" t="s">
        <v>1690</v>
      </c>
      <c r="S2861" s="47" t="s">
        <v>177</v>
      </c>
      <c r="T2861" s="164">
        <v>560</v>
      </c>
      <c r="U2861" s="47" t="str">
        <f>IFERROR(INDEX('TAXA DE OCUP. RECUR.'!$F$1:$F$60, MATCH(T2861, 'TAXA DE OCUP. RECUR.'!$E$1:$E$60, 0)),"")</f>
        <v>FRESA DROPP HEINN - [560]</v>
      </c>
      <c r="V2861" s="165">
        <v>4.59</v>
      </c>
      <c r="W2861" s="165"/>
      <c r="X2861" s="229">
        <v>46096</v>
      </c>
      <c r="Y2861" s="229">
        <f t="shared" si="314"/>
        <v>46096</v>
      </c>
      <c r="Z2861" s="47">
        <f t="shared" si="312"/>
        <v>11</v>
      </c>
      <c r="AA2861" s="47">
        <f t="shared" si="313"/>
        <v>11</v>
      </c>
      <c r="AB2861" s="47" t="str">
        <f t="shared" si="315"/>
        <v>mar</v>
      </c>
      <c r="AC2861" s="47" t="str">
        <f t="shared" si="316"/>
        <v>2026</v>
      </c>
      <c r="AD2861" s="165">
        <f t="shared" si="311"/>
        <v>1</v>
      </c>
    </row>
    <row r="2862" spans="1:30" x14ac:dyDescent="0.25">
      <c r="A2862" s="47" t="s">
        <v>947</v>
      </c>
      <c r="B2862" s="47" t="s">
        <v>9</v>
      </c>
      <c r="C2862" s="47">
        <v>2011</v>
      </c>
      <c r="D2862" s="47">
        <v>13</v>
      </c>
      <c r="E2862" s="47" t="s">
        <v>483</v>
      </c>
      <c r="F2862" s="48" t="s">
        <v>687</v>
      </c>
      <c r="G2862" s="48" t="s">
        <v>11</v>
      </c>
      <c r="H2862" s="48">
        <v>1454028</v>
      </c>
      <c r="I2862" s="48">
        <v>1</v>
      </c>
      <c r="J2862" s="48" t="s">
        <v>1145</v>
      </c>
      <c r="K2862" s="48" t="s">
        <v>1487</v>
      </c>
      <c r="L2862" s="47"/>
      <c r="M2862" s="47">
        <f>_xlfn.XLOOKUP(BASE!$A588,dd_carteira_fundição!A:A,dd_carteira_fundição!G:G,"",0)</f>
        <v>5</v>
      </c>
      <c r="N2862" s="47" t="s">
        <v>1164</v>
      </c>
      <c r="O2862" s="133"/>
      <c r="P2862" s="47" t="s">
        <v>1160</v>
      </c>
      <c r="Q2862" s="47" t="s">
        <v>1346</v>
      </c>
      <c r="R2862" s="47" t="s">
        <v>1690</v>
      </c>
      <c r="S2862" s="47" t="s">
        <v>176</v>
      </c>
      <c r="T2862" s="164">
        <v>610</v>
      </c>
      <c r="U2862" s="47" t="str">
        <f>IFERROR(INDEX('TAXA DE OCUP. RECUR.'!$F$1:$F$60, MATCH(T2862, 'TAXA DE OCUP. RECUR.'!$E$1:$E$60, 0)),"")</f>
        <v>FRESADORA HEYLIGENTASDE - [610]</v>
      </c>
      <c r="V2862" s="165">
        <v>1.8826872498570613</v>
      </c>
      <c r="W2862" s="165"/>
      <c r="X2862" s="229">
        <v>46096</v>
      </c>
      <c r="Y2862" s="229">
        <f t="shared" si="314"/>
        <v>46096</v>
      </c>
      <c r="Z2862" s="47">
        <f t="shared" si="312"/>
        <v>11</v>
      </c>
      <c r="AA2862" s="47">
        <f t="shared" si="313"/>
        <v>11</v>
      </c>
      <c r="AB2862" s="47" t="str">
        <f t="shared" si="315"/>
        <v>mar</v>
      </c>
      <c r="AC2862" s="47" t="str">
        <f t="shared" si="316"/>
        <v>2026</v>
      </c>
      <c r="AD2862" s="165">
        <f t="shared" si="311"/>
        <v>1</v>
      </c>
    </row>
    <row r="2863" spans="1:30" x14ac:dyDescent="0.25">
      <c r="A2863" s="47" t="s">
        <v>947</v>
      </c>
      <c r="B2863" s="47" t="s">
        <v>9</v>
      </c>
      <c r="C2863" s="47">
        <v>2011</v>
      </c>
      <c r="D2863" s="47">
        <v>13</v>
      </c>
      <c r="E2863" s="47" t="s">
        <v>483</v>
      </c>
      <c r="F2863" s="48" t="s">
        <v>687</v>
      </c>
      <c r="G2863" s="48" t="s">
        <v>11</v>
      </c>
      <c r="H2863" s="48">
        <v>1454028</v>
      </c>
      <c r="I2863" s="48">
        <v>1</v>
      </c>
      <c r="J2863" s="48" t="s">
        <v>1145</v>
      </c>
      <c r="K2863" s="48" t="s">
        <v>1487</v>
      </c>
      <c r="L2863" s="47"/>
      <c r="M2863" s="47">
        <f>_xlfn.XLOOKUP(BASE!$A589,dd_carteira_fundição!A:A,dd_carteira_fundição!G:G,"",0)</f>
        <v>5</v>
      </c>
      <c r="N2863" s="47" t="s">
        <v>1164</v>
      </c>
      <c r="O2863" s="133"/>
      <c r="P2863" s="47" t="s">
        <v>1160</v>
      </c>
      <c r="Q2863" s="47" t="s">
        <v>1346</v>
      </c>
      <c r="R2863" s="47" t="s">
        <v>158</v>
      </c>
      <c r="S2863" s="47" t="s">
        <v>158</v>
      </c>
      <c r="T2863" s="164">
        <v>2</v>
      </c>
      <c r="U2863" s="47" t="str">
        <f>IFERROR(INDEX('TAXA DE OCUP. RECUR.'!$F$1:$F$60, MATCH(T2863, 'TAXA DE OCUP. RECUR.'!$E$1:$E$60, 0)),"")</f>
        <v>EXPEDIÇÃO</v>
      </c>
      <c r="V2863" s="165">
        <v>1</v>
      </c>
      <c r="W2863" s="165"/>
      <c r="X2863" s="229">
        <v>46098</v>
      </c>
      <c r="Y2863" s="229">
        <f t="shared" si="314"/>
        <v>46098</v>
      </c>
      <c r="Z2863" s="47">
        <f t="shared" si="312"/>
        <v>12</v>
      </c>
      <c r="AA2863" s="47">
        <f t="shared" si="313"/>
        <v>12</v>
      </c>
      <c r="AB2863" s="47" t="str">
        <f t="shared" si="315"/>
        <v>mar</v>
      </c>
      <c r="AC2863" s="47" t="str">
        <f t="shared" si="316"/>
        <v>2026</v>
      </c>
      <c r="AD2863" s="165">
        <f t="shared" si="311"/>
        <v>1</v>
      </c>
    </row>
    <row r="2864" spans="1:30" x14ac:dyDescent="0.25">
      <c r="A2864" s="47" t="s">
        <v>948</v>
      </c>
      <c r="B2864" s="47" t="s">
        <v>9</v>
      </c>
      <c r="C2864" s="47">
        <v>2011</v>
      </c>
      <c r="D2864" s="47">
        <v>14</v>
      </c>
      <c r="E2864" s="47" t="s">
        <v>483</v>
      </c>
      <c r="F2864" s="48" t="s">
        <v>687</v>
      </c>
      <c r="G2864" s="48" t="s">
        <v>11</v>
      </c>
      <c r="H2864" s="48">
        <v>1454028</v>
      </c>
      <c r="I2864" s="48">
        <v>1</v>
      </c>
      <c r="J2864" s="48" t="s">
        <v>1145</v>
      </c>
      <c r="K2864" s="48" t="s">
        <v>1487</v>
      </c>
      <c r="L2864" s="47"/>
      <c r="M2864" s="47">
        <f>_xlfn.XLOOKUP(BASE!$A590,dd_carteira_fundição!A:A,dd_carteira_fundição!G:G,"",0)</f>
        <v>5</v>
      </c>
      <c r="N2864" s="47" t="s">
        <v>1164</v>
      </c>
      <c r="O2864" s="133"/>
      <c r="P2864" s="47" t="s">
        <v>1160</v>
      </c>
      <c r="Q2864" s="47" t="s">
        <v>1346</v>
      </c>
      <c r="R2864" s="47" t="s">
        <v>1687</v>
      </c>
      <c r="S2864" s="48" t="s">
        <v>1156</v>
      </c>
      <c r="T2864" s="164">
        <v>1</v>
      </c>
      <c r="U2864" s="47" t="str">
        <f>IFERROR(INDEX('TAXA DE OCUP. RECUR.'!$F$1:$F$60, MATCH(T2864, 'TAXA DE OCUP. RECUR.'!$E$1:$E$60, 0)),"")</f>
        <v>FUNDIÇÃO MORENO</v>
      </c>
      <c r="V2864" s="165">
        <v>1</v>
      </c>
      <c r="W2864" s="165"/>
      <c r="X2864" s="229">
        <v>46091</v>
      </c>
      <c r="Y2864" s="229">
        <f t="shared" si="314"/>
        <v>46091</v>
      </c>
      <c r="Z2864" s="47">
        <f t="shared" si="312"/>
        <v>11</v>
      </c>
      <c r="AA2864" s="47">
        <f t="shared" si="313"/>
        <v>11</v>
      </c>
      <c r="AB2864" s="47" t="str">
        <f t="shared" si="315"/>
        <v>mar</v>
      </c>
      <c r="AC2864" s="47" t="str">
        <f t="shared" si="316"/>
        <v>2026</v>
      </c>
      <c r="AD2864" s="165">
        <f t="shared" si="311"/>
        <v>1</v>
      </c>
    </row>
    <row r="2865" spans="1:30" x14ac:dyDescent="0.25">
      <c r="A2865" s="47" t="s">
        <v>948</v>
      </c>
      <c r="B2865" s="47" t="s">
        <v>9</v>
      </c>
      <c r="C2865" s="47">
        <v>2011</v>
      </c>
      <c r="D2865" s="47">
        <v>14</v>
      </c>
      <c r="E2865" s="47" t="s">
        <v>483</v>
      </c>
      <c r="F2865" s="48" t="s">
        <v>687</v>
      </c>
      <c r="G2865" s="48" t="s">
        <v>11</v>
      </c>
      <c r="H2865" s="48">
        <v>1454028</v>
      </c>
      <c r="I2865" s="48">
        <v>1</v>
      </c>
      <c r="J2865" s="48" t="s">
        <v>1145</v>
      </c>
      <c r="K2865" s="48" t="s">
        <v>1487</v>
      </c>
      <c r="L2865" s="47"/>
      <c r="M2865" s="47">
        <f>_xlfn.XLOOKUP(BASE!$A591,dd_carteira_fundição!A:A,dd_carteira_fundição!G:G,"",0)</f>
        <v>5</v>
      </c>
      <c r="N2865" s="47" t="s">
        <v>1164</v>
      </c>
      <c r="O2865" s="133"/>
      <c r="P2865" s="47" t="s">
        <v>1160</v>
      </c>
      <c r="Q2865" s="47" t="s">
        <v>1346</v>
      </c>
      <c r="R2865" s="47" t="s">
        <v>1690</v>
      </c>
      <c r="S2865" s="47" t="s">
        <v>174</v>
      </c>
      <c r="T2865" s="164">
        <v>106</v>
      </c>
      <c r="U2865" s="47" t="str">
        <f>IFERROR(INDEX('TAXA DE OCUP. RECUR.'!$F$1:$F$60, MATCH(T2865, 'TAXA DE OCUP. RECUR.'!$E$1:$E$60, 0)),"")</f>
        <v>PLAINA DE MESA POREBA - [106]</v>
      </c>
      <c r="V2865" s="165">
        <v>3.24</v>
      </c>
      <c r="W2865" s="165"/>
      <c r="X2865" s="229">
        <v>46096</v>
      </c>
      <c r="Y2865" s="229">
        <f t="shared" si="314"/>
        <v>46096</v>
      </c>
      <c r="Z2865" s="47">
        <f t="shared" si="312"/>
        <v>11</v>
      </c>
      <c r="AA2865" s="47">
        <f t="shared" si="313"/>
        <v>11</v>
      </c>
      <c r="AB2865" s="47" t="str">
        <f t="shared" si="315"/>
        <v>mar</v>
      </c>
      <c r="AC2865" s="47" t="str">
        <f t="shared" si="316"/>
        <v>2026</v>
      </c>
      <c r="AD2865" s="165">
        <f t="shared" si="311"/>
        <v>1</v>
      </c>
    </row>
    <row r="2866" spans="1:30" x14ac:dyDescent="0.25">
      <c r="A2866" s="47" t="s">
        <v>948</v>
      </c>
      <c r="B2866" s="47" t="s">
        <v>9</v>
      </c>
      <c r="C2866" s="47">
        <v>2011</v>
      </c>
      <c r="D2866" s="47">
        <v>14</v>
      </c>
      <c r="E2866" s="47" t="s">
        <v>483</v>
      </c>
      <c r="F2866" s="48" t="s">
        <v>687</v>
      </c>
      <c r="G2866" s="48" t="s">
        <v>11</v>
      </c>
      <c r="H2866" s="48">
        <v>1454028</v>
      </c>
      <c r="I2866" s="48">
        <v>1</v>
      </c>
      <c r="J2866" s="48" t="s">
        <v>1145</v>
      </c>
      <c r="K2866" s="48" t="s">
        <v>1487</v>
      </c>
      <c r="L2866" s="47"/>
      <c r="M2866" s="47">
        <f>_xlfn.XLOOKUP(BASE!$A592,dd_carteira_fundição!A:A,dd_carteira_fundição!G:G,"",0)</f>
        <v>4</v>
      </c>
      <c r="N2866" s="47" t="s">
        <v>1164</v>
      </c>
      <c r="O2866" s="133"/>
      <c r="P2866" s="47" t="s">
        <v>1160</v>
      </c>
      <c r="Q2866" s="47" t="s">
        <v>1346</v>
      </c>
      <c r="R2866" s="47" t="s">
        <v>1690</v>
      </c>
      <c r="S2866" s="47" t="s">
        <v>175</v>
      </c>
      <c r="T2866" s="164">
        <v>151</v>
      </c>
      <c r="U2866" s="47" t="str">
        <f>IFERROR(INDEX('TAXA DE OCUP. RECUR.'!$F$1:$F$60, MATCH(T2866, 'TAXA DE OCUP. RECUR.'!$E$1:$E$60, 0)),"")</f>
        <v>MANDRILH. FISHER MILL - [151]</v>
      </c>
      <c r="V2866" s="165">
        <v>1.5545454545454545</v>
      </c>
      <c r="W2866" s="165"/>
      <c r="X2866" s="229">
        <v>46096</v>
      </c>
      <c r="Y2866" s="229">
        <f t="shared" si="314"/>
        <v>46096</v>
      </c>
      <c r="Z2866" s="47">
        <f t="shared" si="312"/>
        <v>11</v>
      </c>
      <c r="AA2866" s="47">
        <f t="shared" si="313"/>
        <v>11</v>
      </c>
      <c r="AB2866" s="47" t="str">
        <f t="shared" si="315"/>
        <v>mar</v>
      </c>
      <c r="AC2866" s="47" t="str">
        <f t="shared" si="316"/>
        <v>2026</v>
      </c>
      <c r="AD2866" s="165">
        <f t="shared" si="311"/>
        <v>1</v>
      </c>
    </row>
    <row r="2867" spans="1:30" x14ac:dyDescent="0.25">
      <c r="A2867" s="47" t="s">
        <v>948</v>
      </c>
      <c r="B2867" s="47" t="s">
        <v>9</v>
      </c>
      <c r="C2867" s="47">
        <v>2011</v>
      </c>
      <c r="D2867" s="47">
        <v>14</v>
      </c>
      <c r="E2867" s="47" t="s">
        <v>483</v>
      </c>
      <c r="F2867" s="48" t="s">
        <v>687</v>
      </c>
      <c r="G2867" s="48" t="s">
        <v>11</v>
      </c>
      <c r="H2867" s="48">
        <v>1454028</v>
      </c>
      <c r="I2867" s="48">
        <v>1</v>
      </c>
      <c r="J2867" s="48" t="s">
        <v>1145</v>
      </c>
      <c r="K2867" s="48" t="s">
        <v>1487</v>
      </c>
      <c r="L2867" s="47"/>
      <c r="M2867" s="47">
        <f>_xlfn.XLOOKUP(BASE!$A593,dd_carteira_fundição!A:A,dd_carteira_fundição!G:G,"",0)</f>
        <v>4</v>
      </c>
      <c r="N2867" s="47" t="s">
        <v>1164</v>
      </c>
      <c r="O2867" s="133"/>
      <c r="P2867" s="47" t="s">
        <v>1160</v>
      </c>
      <c r="Q2867" s="47" t="s">
        <v>1346</v>
      </c>
      <c r="R2867" s="47" t="s">
        <v>1690</v>
      </c>
      <c r="S2867" s="47" t="s">
        <v>177</v>
      </c>
      <c r="T2867" s="164">
        <v>560</v>
      </c>
      <c r="U2867" s="47" t="str">
        <f>IFERROR(INDEX('TAXA DE OCUP. RECUR.'!$F$1:$F$60, MATCH(T2867, 'TAXA DE OCUP. RECUR.'!$E$1:$E$60, 0)),"")</f>
        <v>FRESA DROPP HEINN - [560]</v>
      </c>
      <c r="V2867" s="165">
        <v>4.59</v>
      </c>
      <c r="W2867" s="165"/>
      <c r="X2867" s="229">
        <v>46097</v>
      </c>
      <c r="Y2867" s="229">
        <f t="shared" si="314"/>
        <v>46097</v>
      </c>
      <c r="Z2867" s="47">
        <f t="shared" si="312"/>
        <v>12</v>
      </c>
      <c r="AA2867" s="47">
        <f t="shared" si="313"/>
        <v>12</v>
      </c>
      <c r="AB2867" s="47" t="str">
        <f t="shared" si="315"/>
        <v>mar</v>
      </c>
      <c r="AC2867" s="47" t="str">
        <f t="shared" si="316"/>
        <v>2026</v>
      </c>
      <c r="AD2867" s="165">
        <f t="shared" si="311"/>
        <v>1</v>
      </c>
    </row>
    <row r="2868" spans="1:30" x14ac:dyDescent="0.25">
      <c r="A2868" s="47" t="s">
        <v>948</v>
      </c>
      <c r="B2868" s="47" t="s">
        <v>9</v>
      </c>
      <c r="C2868" s="47">
        <v>2011</v>
      </c>
      <c r="D2868" s="47">
        <v>14</v>
      </c>
      <c r="E2868" s="47" t="s">
        <v>483</v>
      </c>
      <c r="F2868" s="48" t="s">
        <v>687</v>
      </c>
      <c r="G2868" s="48" t="s">
        <v>11</v>
      </c>
      <c r="H2868" s="48">
        <v>1454028</v>
      </c>
      <c r="I2868" s="48">
        <v>1</v>
      </c>
      <c r="J2868" s="48" t="s">
        <v>1145</v>
      </c>
      <c r="K2868" s="48" t="s">
        <v>1487</v>
      </c>
      <c r="L2868" s="47"/>
      <c r="M2868" s="47">
        <f>_xlfn.XLOOKUP(BASE!$A594,dd_carteira_fundição!A:A,dd_carteira_fundição!G:G,"",0)</f>
        <v>4</v>
      </c>
      <c r="N2868" s="47" t="s">
        <v>1164</v>
      </c>
      <c r="O2868" s="133"/>
      <c r="P2868" s="47" t="s">
        <v>1160</v>
      </c>
      <c r="Q2868" s="47" t="s">
        <v>1346</v>
      </c>
      <c r="R2868" s="47" t="s">
        <v>1690</v>
      </c>
      <c r="S2868" s="47" t="s">
        <v>176</v>
      </c>
      <c r="T2868" s="164">
        <v>610</v>
      </c>
      <c r="U2868" s="47" t="str">
        <f>IFERROR(INDEX('TAXA DE OCUP. RECUR.'!$F$1:$F$60, MATCH(T2868, 'TAXA DE OCUP. RECUR.'!$E$1:$E$60, 0)),"")</f>
        <v>FRESADORA HEYLIGENTASDE - [610]</v>
      </c>
      <c r="V2868" s="165">
        <v>1.8826872498570613</v>
      </c>
      <c r="W2868" s="165"/>
      <c r="X2868" s="229">
        <v>46097</v>
      </c>
      <c r="Y2868" s="229">
        <f t="shared" si="314"/>
        <v>46097</v>
      </c>
      <c r="Z2868" s="47">
        <f t="shared" si="312"/>
        <v>12</v>
      </c>
      <c r="AA2868" s="47">
        <f t="shared" si="313"/>
        <v>12</v>
      </c>
      <c r="AB2868" s="47" t="str">
        <f t="shared" si="315"/>
        <v>mar</v>
      </c>
      <c r="AC2868" s="47" t="str">
        <f t="shared" si="316"/>
        <v>2026</v>
      </c>
      <c r="AD2868" s="165">
        <f t="shared" si="311"/>
        <v>1</v>
      </c>
    </row>
    <row r="2869" spans="1:30" x14ac:dyDescent="0.25">
      <c r="A2869" s="47" t="s">
        <v>948</v>
      </c>
      <c r="B2869" s="47" t="s">
        <v>9</v>
      </c>
      <c r="C2869" s="47">
        <v>2011</v>
      </c>
      <c r="D2869" s="47">
        <v>14</v>
      </c>
      <c r="E2869" s="47" t="s">
        <v>483</v>
      </c>
      <c r="F2869" s="48" t="s">
        <v>687</v>
      </c>
      <c r="G2869" s="48" t="s">
        <v>11</v>
      </c>
      <c r="H2869" s="48">
        <v>1454028</v>
      </c>
      <c r="I2869" s="48">
        <v>1</v>
      </c>
      <c r="J2869" s="48" t="s">
        <v>1145</v>
      </c>
      <c r="K2869" s="48" t="s">
        <v>1487</v>
      </c>
      <c r="L2869" s="47"/>
      <c r="M2869" s="47">
        <f>_xlfn.XLOOKUP(BASE!$A595,dd_carteira_fundição!A:A,dd_carteira_fundição!G:G,"",0)</f>
        <v>4</v>
      </c>
      <c r="N2869" s="47" t="s">
        <v>1164</v>
      </c>
      <c r="O2869" s="133"/>
      <c r="P2869" s="47" t="s">
        <v>1160</v>
      </c>
      <c r="Q2869" s="47" t="s">
        <v>1346</v>
      </c>
      <c r="R2869" s="47" t="s">
        <v>158</v>
      </c>
      <c r="S2869" s="47" t="s">
        <v>158</v>
      </c>
      <c r="T2869" s="164">
        <v>2</v>
      </c>
      <c r="U2869" s="47" t="str">
        <f>IFERROR(INDEX('TAXA DE OCUP. RECUR.'!$F$1:$F$60, MATCH(T2869, 'TAXA DE OCUP. RECUR.'!$E$1:$E$60, 0)),"")</f>
        <v>EXPEDIÇÃO</v>
      </c>
      <c r="V2869" s="165">
        <v>1</v>
      </c>
      <c r="W2869" s="165"/>
      <c r="X2869" s="229">
        <v>46098</v>
      </c>
      <c r="Y2869" s="229">
        <f t="shared" si="314"/>
        <v>46098</v>
      </c>
      <c r="Z2869" s="47">
        <f t="shared" si="312"/>
        <v>12</v>
      </c>
      <c r="AA2869" s="47">
        <f t="shared" si="313"/>
        <v>12</v>
      </c>
      <c r="AB2869" s="47" t="str">
        <f t="shared" si="315"/>
        <v>mar</v>
      </c>
      <c r="AC2869" s="47" t="str">
        <f t="shared" si="316"/>
        <v>2026</v>
      </c>
      <c r="AD2869" s="165">
        <f t="shared" si="311"/>
        <v>1</v>
      </c>
    </row>
    <row r="2870" spans="1:30" x14ac:dyDescent="0.25">
      <c r="A2870" s="47" t="s">
        <v>949</v>
      </c>
      <c r="B2870" s="47" t="s">
        <v>9</v>
      </c>
      <c r="C2870" s="47">
        <v>2011</v>
      </c>
      <c r="D2870" s="47">
        <v>15</v>
      </c>
      <c r="E2870" s="47" t="s">
        <v>483</v>
      </c>
      <c r="F2870" s="48" t="s">
        <v>687</v>
      </c>
      <c r="G2870" s="48" t="s">
        <v>11</v>
      </c>
      <c r="H2870" s="48">
        <v>1454028</v>
      </c>
      <c r="I2870" s="48">
        <v>1</v>
      </c>
      <c r="J2870" s="48" t="s">
        <v>1145</v>
      </c>
      <c r="K2870" s="48" t="s">
        <v>1487</v>
      </c>
      <c r="L2870" s="47"/>
      <c r="M2870" s="47">
        <f>_xlfn.XLOOKUP(BASE!$A596,dd_carteira_fundição!A:A,dd_carteira_fundição!G:G,"",0)</f>
        <v>1</v>
      </c>
      <c r="N2870" s="47" t="s">
        <v>1164</v>
      </c>
      <c r="O2870" s="133"/>
      <c r="P2870" s="47" t="s">
        <v>1160</v>
      </c>
      <c r="Q2870" s="47" t="s">
        <v>1346</v>
      </c>
      <c r="R2870" s="47" t="s">
        <v>1687</v>
      </c>
      <c r="S2870" s="48" t="s">
        <v>1156</v>
      </c>
      <c r="T2870" s="164">
        <v>1</v>
      </c>
      <c r="U2870" s="47" t="str">
        <f>IFERROR(INDEX('TAXA DE OCUP. RECUR.'!$F$1:$F$60, MATCH(T2870, 'TAXA DE OCUP. RECUR.'!$E$1:$E$60, 0)),"")</f>
        <v>FUNDIÇÃO MORENO</v>
      </c>
      <c r="V2870" s="165">
        <v>1</v>
      </c>
      <c r="W2870" s="165"/>
      <c r="X2870" s="229">
        <v>46091</v>
      </c>
      <c r="Y2870" s="229">
        <f t="shared" si="314"/>
        <v>46091</v>
      </c>
      <c r="Z2870" s="47">
        <f t="shared" si="312"/>
        <v>11</v>
      </c>
      <c r="AA2870" s="47">
        <f t="shared" si="313"/>
        <v>11</v>
      </c>
      <c r="AB2870" s="47" t="str">
        <f t="shared" si="315"/>
        <v>mar</v>
      </c>
      <c r="AC2870" s="47" t="str">
        <f t="shared" si="316"/>
        <v>2026</v>
      </c>
      <c r="AD2870" s="165">
        <f t="shared" si="311"/>
        <v>1</v>
      </c>
    </row>
    <row r="2871" spans="1:30" x14ac:dyDescent="0.25">
      <c r="A2871" s="47" t="s">
        <v>949</v>
      </c>
      <c r="B2871" s="47" t="s">
        <v>9</v>
      </c>
      <c r="C2871" s="47">
        <v>2011</v>
      </c>
      <c r="D2871" s="47">
        <v>15</v>
      </c>
      <c r="E2871" s="47" t="s">
        <v>483</v>
      </c>
      <c r="F2871" s="48" t="s">
        <v>687</v>
      </c>
      <c r="G2871" s="48" t="s">
        <v>11</v>
      </c>
      <c r="H2871" s="48">
        <v>1454028</v>
      </c>
      <c r="I2871" s="48">
        <v>1</v>
      </c>
      <c r="J2871" s="48" t="s">
        <v>1145</v>
      </c>
      <c r="K2871" s="48" t="s">
        <v>1487</v>
      </c>
      <c r="L2871" s="47"/>
      <c r="M2871" s="47">
        <f>_xlfn.XLOOKUP(BASE!$A597,dd_carteira_fundição!A:A,dd_carteira_fundição!G:G,"",0)</f>
        <v>1</v>
      </c>
      <c r="N2871" s="47" t="s">
        <v>1164</v>
      </c>
      <c r="O2871" s="133"/>
      <c r="P2871" s="47" t="s">
        <v>1160</v>
      </c>
      <c r="Q2871" s="47" t="s">
        <v>1346</v>
      </c>
      <c r="R2871" s="47" t="s">
        <v>1690</v>
      </c>
      <c r="S2871" s="47" t="s">
        <v>174</v>
      </c>
      <c r="T2871" s="164">
        <v>106</v>
      </c>
      <c r="U2871" s="47" t="str">
        <f>IFERROR(INDEX('TAXA DE OCUP. RECUR.'!$F$1:$F$60, MATCH(T2871, 'TAXA DE OCUP. RECUR.'!$E$1:$E$60, 0)),"")</f>
        <v>PLAINA DE MESA POREBA - [106]</v>
      </c>
      <c r="V2871" s="165">
        <v>3.24</v>
      </c>
      <c r="W2871" s="165"/>
      <c r="X2871" s="229">
        <v>46096</v>
      </c>
      <c r="Y2871" s="229">
        <f t="shared" si="314"/>
        <v>46096</v>
      </c>
      <c r="Z2871" s="47">
        <f t="shared" si="312"/>
        <v>11</v>
      </c>
      <c r="AA2871" s="47">
        <f t="shared" si="313"/>
        <v>11</v>
      </c>
      <c r="AB2871" s="47" t="str">
        <f t="shared" si="315"/>
        <v>mar</v>
      </c>
      <c r="AC2871" s="47" t="str">
        <f t="shared" si="316"/>
        <v>2026</v>
      </c>
      <c r="AD2871" s="165">
        <f t="shared" si="311"/>
        <v>1</v>
      </c>
    </row>
    <row r="2872" spans="1:30" x14ac:dyDescent="0.25">
      <c r="A2872" s="47" t="s">
        <v>949</v>
      </c>
      <c r="B2872" s="47" t="s">
        <v>9</v>
      </c>
      <c r="C2872" s="47">
        <v>2011</v>
      </c>
      <c r="D2872" s="47">
        <v>15</v>
      </c>
      <c r="E2872" s="47" t="s">
        <v>483</v>
      </c>
      <c r="F2872" s="48" t="s">
        <v>687</v>
      </c>
      <c r="G2872" s="48" t="s">
        <v>11</v>
      </c>
      <c r="H2872" s="48">
        <v>1454028</v>
      </c>
      <c r="I2872" s="48">
        <v>1</v>
      </c>
      <c r="J2872" s="48" t="s">
        <v>1145</v>
      </c>
      <c r="K2872" s="48" t="s">
        <v>1487</v>
      </c>
      <c r="L2872" s="47"/>
      <c r="M2872" s="47">
        <f>_xlfn.XLOOKUP(BASE!$A598,dd_carteira_fundição!A:A,dd_carteira_fundição!G:G,"",0)</f>
        <v>1</v>
      </c>
      <c r="N2872" s="47" t="s">
        <v>1164</v>
      </c>
      <c r="O2872" s="133"/>
      <c r="P2872" s="47" t="s">
        <v>1160</v>
      </c>
      <c r="Q2872" s="47" t="s">
        <v>1346</v>
      </c>
      <c r="R2872" s="47" t="s">
        <v>1690</v>
      </c>
      <c r="S2872" s="47" t="s">
        <v>175</v>
      </c>
      <c r="T2872" s="164">
        <v>151</v>
      </c>
      <c r="U2872" s="47" t="str">
        <f>IFERROR(INDEX('TAXA DE OCUP. RECUR.'!$F$1:$F$60, MATCH(T2872, 'TAXA DE OCUP. RECUR.'!$E$1:$E$60, 0)),"")</f>
        <v>MANDRILH. FISHER MILL - [151]</v>
      </c>
      <c r="V2872" s="165">
        <v>1.5545454545454545</v>
      </c>
      <c r="W2872" s="165"/>
      <c r="X2872" s="229">
        <v>46096</v>
      </c>
      <c r="Y2872" s="229">
        <f t="shared" si="314"/>
        <v>46096</v>
      </c>
      <c r="Z2872" s="47">
        <f t="shared" si="312"/>
        <v>11</v>
      </c>
      <c r="AA2872" s="47">
        <f t="shared" si="313"/>
        <v>11</v>
      </c>
      <c r="AB2872" s="47" t="str">
        <f t="shared" si="315"/>
        <v>mar</v>
      </c>
      <c r="AC2872" s="47" t="str">
        <f t="shared" si="316"/>
        <v>2026</v>
      </c>
      <c r="AD2872" s="165">
        <f t="shared" si="311"/>
        <v>1</v>
      </c>
    </row>
    <row r="2873" spans="1:30" x14ac:dyDescent="0.25">
      <c r="A2873" s="47" t="s">
        <v>949</v>
      </c>
      <c r="B2873" s="47" t="s">
        <v>9</v>
      </c>
      <c r="C2873" s="47">
        <v>2011</v>
      </c>
      <c r="D2873" s="47">
        <v>15</v>
      </c>
      <c r="E2873" s="47" t="s">
        <v>483</v>
      </c>
      <c r="F2873" s="48" t="s">
        <v>687</v>
      </c>
      <c r="G2873" s="48" t="s">
        <v>11</v>
      </c>
      <c r="H2873" s="48">
        <v>1454028</v>
      </c>
      <c r="I2873" s="48">
        <v>1</v>
      </c>
      <c r="J2873" s="48" t="s">
        <v>1145</v>
      </c>
      <c r="K2873" s="48" t="s">
        <v>1487</v>
      </c>
      <c r="L2873" s="47"/>
      <c r="M2873" s="47">
        <f>_xlfn.XLOOKUP(BASE!$A599,dd_carteira_fundição!A:A,dd_carteira_fundição!G:G,"",0)</f>
        <v>1</v>
      </c>
      <c r="N2873" s="47" t="s">
        <v>1164</v>
      </c>
      <c r="O2873" s="133"/>
      <c r="P2873" s="47" t="s">
        <v>1160</v>
      </c>
      <c r="Q2873" s="47" t="s">
        <v>1346</v>
      </c>
      <c r="R2873" s="47" t="s">
        <v>1690</v>
      </c>
      <c r="S2873" s="47" t="s">
        <v>177</v>
      </c>
      <c r="T2873" s="164">
        <v>560</v>
      </c>
      <c r="U2873" s="47" t="str">
        <f>IFERROR(INDEX('TAXA DE OCUP. RECUR.'!$F$1:$F$60, MATCH(T2873, 'TAXA DE OCUP. RECUR.'!$E$1:$E$60, 0)),"")</f>
        <v>FRESA DROPP HEINN - [560]</v>
      </c>
      <c r="V2873" s="165">
        <v>4.59</v>
      </c>
      <c r="W2873" s="165"/>
      <c r="X2873" s="229">
        <v>46097</v>
      </c>
      <c r="Y2873" s="229">
        <f t="shared" si="314"/>
        <v>46097</v>
      </c>
      <c r="Z2873" s="47">
        <f t="shared" si="312"/>
        <v>12</v>
      </c>
      <c r="AA2873" s="47">
        <f t="shared" si="313"/>
        <v>12</v>
      </c>
      <c r="AB2873" s="47" t="str">
        <f t="shared" si="315"/>
        <v>mar</v>
      </c>
      <c r="AC2873" s="47" t="str">
        <f t="shared" si="316"/>
        <v>2026</v>
      </c>
      <c r="AD2873" s="165">
        <f t="shared" si="311"/>
        <v>1</v>
      </c>
    </row>
    <row r="2874" spans="1:30" x14ac:dyDescent="0.25">
      <c r="A2874" s="47" t="s">
        <v>949</v>
      </c>
      <c r="B2874" s="47" t="s">
        <v>9</v>
      </c>
      <c r="C2874" s="47">
        <v>2011</v>
      </c>
      <c r="D2874" s="47">
        <v>15</v>
      </c>
      <c r="E2874" s="47" t="s">
        <v>483</v>
      </c>
      <c r="F2874" s="48" t="s">
        <v>687</v>
      </c>
      <c r="G2874" s="48" t="s">
        <v>11</v>
      </c>
      <c r="H2874" s="48">
        <v>1454028</v>
      </c>
      <c r="I2874" s="48">
        <v>1</v>
      </c>
      <c r="J2874" s="48" t="s">
        <v>1145</v>
      </c>
      <c r="K2874" s="48" t="s">
        <v>1487</v>
      </c>
      <c r="L2874" s="47"/>
      <c r="M2874" s="47">
        <f>_xlfn.XLOOKUP(BASE!$A600,dd_carteira_fundição!A:A,dd_carteira_fundição!G:G,"",0)</f>
        <v>1</v>
      </c>
      <c r="N2874" s="47" t="s">
        <v>1164</v>
      </c>
      <c r="O2874" s="133"/>
      <c r="P2874" s="47" t="s">
        <v>1160</v>
      </c>
      <c r="Q2874" s="47" t="s">
        <v>1346</v>
      </c>
      <c r="R2874" s="47" t="s">
        <v>1690</v>
      </c>
      <c r="S2874" s="47" t="s">
        <v>176</v>
      </c>
      <c r="T2874" s="164">
        <v>610</v>
      </c>
      <c r="U2874" s="47" t="str">
        <f>IFERROR(INDEX('TAXA DE OCUP. RECUR.'!$F$1:$F$60, MATCH(T2874, 'TAXA DE OCUP. RECUR.'!$E$1:$E$60, 0)),"")</f>
        <v>FRESADORA HEYLIGENTASDE - [610]</v>
      </c>
      <c r="V2874" s="165">
        <v>1.8826872498570613</v>
      </c>
      <c r="W2874" s="165"/>
      <c r="X2874" s="229">
        <v>46097</v>
      </c>
      <c r="Y2874" s="229">
        <f t="shared" si="314"/>
        <v>46097</v>
      </c>
      <c r="Z2874" s="47">
        <f t="shared" si="312"/>
        <v>12</v>
      </c>
      <c r="AA2874" s="47">
        <f t="shared" si="313"/>
        <v>12</v>
      </c>
      <c r="AB2874" s="47" t="str">
        <f t="shared" si="315"/>
        <v>mar</v>
      </c>
      <c r="AC2874" s="47" t="str">
        <f t="shared" si="316"/>
        <v>2026</v>
      </c>
      <c r="AD2874" s="165">
        <f t="shared" si="311"/>
        <v>1</v>
      </c>
    </row>
    <row r="2875" spans="1:30" x14ac:dyDescent="0.25">
      <c r="A2875" s="47" t="s">
        <v>949</v>
      </c>
      <c r="B2875" s="47" t="s">
        <v>9</v>
      </c>
      <c r="C2875" s="47">
        <v>2011</v>
      </c>
      <c r="D2875" s="47">
        <v>15</v>
      </c>
      <c r="E2875" s="47" t="s">
        <v>483</v>
      </c>
      <c r="F2875" s="48" t="s">
        <v>687</v>
      </c>
      <c r="G2875" s="48" t="s">
        <v>11</v>
      </c>
      <c r="H2875" s="48">
        <v>1454028</v>
      </c>
      <c r="I2875" s="48">
        <v>1</v>
      </c>
      <c r="J2875" s="48" t="s">
        <v>1145</v>
      </c>
      <c r="K2875" s="48" t="s">
        <v>1487</v>
      </c>
      <c r="L2875" s="47"/>
      <c r="M2875" s="47">
        <f>_xlfn.XLOOKUP(BASE!$A601,dd_carteira_fundição!A:A,dd_carteira_fundição!G:G,"",0)</f>
        <v>1</v>
      </c>
      <c r="N2875" s="47" t="s">
        <v>1164</v>
      </c>
      <c r="O2875" s="133"/>
      <c r="P2875" s="47" t="s">
        <v>1160</v>
      </c>
      <c r="Q2875" s="47" t="s">
        <v>1346</v>
      </c>
      <c r="R2875" s="47" t="s">
        <v>158</v>
      </c>
      <c r="S2875" s="47" t="s">
        <v>158</v>
      </c>
      <c r="T2875" s="164">
        <v>2</v>
      </c>
      <c r="U2875" s="47" t="str">
        <f>IFERROR(INDEX('TAXA DE OCUP. RECUR.'!$F$1:$F$60, MATCH(T2875, 'TAXA DE OCUP. RECUR.'!$E$1:$E$60, 0)),"")</f>
        <v>EXPEDIÇÃO</v>
      </c>
      <c r="V2875" s="165">
        <v>1</v>
      </c>
      <c r="W2875" s="165"/>
      <c r="X2875" s="229">
        <v>46098</v>
      </c>
      <c r="Y2875" s="229">
        <f t="shared" si="314"/>
        <v>46098</v>
      </c>
      <c r="Z2875" s="47">
        <f t="shared" si="312"/>
        <v>12</v>
      </c>
      <c r="AA2875" s="47">
        <f t="shared" si="313"/>
        <v>12</v>
      </c>
      <c r="AB2875" s="47" t="str">
        <f t="shared" si="315"/>
        <v>mar</v>
      </c>
      <c r="AC2875" s="47" t="str">
        <f t="shared" si="316"/>
        <v>2026</v>
      </c>
      <c r="AD2875" s="165">
        <f t="shared" si="311"/>
        <v>1</v>
      </c>
    </row>
    <row r="2876" spans="1:30" x14ac:dyDescent="0.25">
      <c r="A2876" s="47" t="s">
        <v>950</v>
      </c>
      <c r="B2876" s="47" t="s">
        <v>9</v>
      </c>
      <c r="C2876" s="47">
        <v>2011</v>
      </c>
      <c r="D2876" s="47">
        <v>16</v>
      </c>
      <c r="E2876" s="47" t="s">
        <v>483</v>
      </c>
      <c r="F2876" s="48" t="s">
        <v>687</v>
      </c>
      <c r="G2876" s="48" t="s">
        <v>11</v>
      </c>
      <c r="H2876" s="48">
        <v>1454028</v>
      </c>
      <c r="I2876" s="48">
        <v>1</v>
      </c>
      <c r="J2876" s="48" t="s">
        <v>1145</v>
      </c>
      <c r="K2876" s="48" t="s">
        <v>1487</v>
      </c>
      <c r="L2876" s="47"/>
      <c r="M2876" s="47">
        <f>_xlfn.XLOOKUP(BASE!$A602,dd_carteira_fundição!A:A,dd_carteira_fundição!G:G,"",0)</f>
        <v>1</v>
      </c>
      <c r="N2876" s="47" t="s">
        <v>1164</v>
      </c>
      <c r="O2876" s="133"/>
      <c r="P2876" s="47" t="s">
        <v>1160</v>
      </c>
      <c r="Q2876" s="47" t="s">
        <v>1346</v>
      </c>
      <c r="R2876" s="47" t="s">
        <v>1687</v>
      </c>
      <c r="S2876" s="48" t="s">
        <v>1156</v>
      </c>
      <c r="T2876" s="164">
        <v>1</v>
      </c>
      <c r="U2876" s="47" t="str">
        <f>IFERROR(INDEX('TAXA DE OCUP. RECUR.'!$F$1:$F$60, MATCH(T2876, 'TAXA DE OCUP. RECUR.'!$E$1:$E$60, 0)),"")</f>
        <v>FUNDIÇÃO MORENO</v>
      </c>
      <c r="V2876" s="165">
        <v>1</v>
      </c>
      <c r="W2876" s="165"/>
      <c r="X2876" s="229">
        <v>46091</v>
      </c>
      <c r="Y2876" s="229">
        <f t="shared" si="314"/>
        <v>46091</v>
      </c>
      <c r="Z2876" s="47">
        <f t="shared" si="312"/>
        <v>11</v>
      </c>
      <c r="AA2876" s="47">
        <f t="shared" si="313"/>
        <v>11</v>
      </c>
      <c r="AB2876" s="47" t="str">
        <f t="shared" si="315"/>
        <v>mar</v>
      </c>
      <c r="AC2876" s="47" t="str">
        <f t="shared" si="316"/>
        <v>2026</v>
      </c>
      <c r="AD2876" s="165">
        <f t="shared" si="311"/>
        <v>1</v>
      </c>
    </row>
    <row r="2877" spans="1:30" x14ac:dyDescent="0.25">
      <c r="A2877" s="47" t="s">
        <v>950</v>
      </c>
      <c r="B2877" s="47" t="s">
        <v>9</v>
      </c>
      <c r="C2877" s="47">
        <v>2011</v>
      </c>
      <c r="D2877" s="47">
        <v>16</v>
      </c>
      <c r="E2877" s="47" t="s">
        <v>483</v>
      </c>
      <c r="F2877" s="48" t="s">
        <v>687</v>
      </c>
      <c r="G2877" s="48" t="s">
        <v>11</v>
      </c>
      <c r="H2877" s="48">
        <v>1454028</v>
      </c>
      <c r="I2877" s="48">
        <v>1</v>
      </c>
      <c r="J2877" s="48" t="s">
        <v>1145</v>
      </c>
      <c r="K2877" s="48" t="s">
        <v>1487</v>
      </c>
      <c r="L2877" s="47"/>
      <c r="M2877" s="47">
        <f>_xlfn.XLOOKUP(BASE!$A603,dd_carteira_fundição!A:A,dd_carteira_fundição!G:G,"",0)</f>
        <v>1</v>
      </c>
      <c r="N2877" s="47" t="s">
        <v>1164</v>
      </c>
      <c r="O2877" s="133"/>
      <c r="P2877" s="47" t="s">
        <v>1160</v>
      </c>
      <c r="Q2877" s="47" t="s">
        <v>1346</v>
      </c>
      <c r="R2877" s="47" t="s">
        <v>1690</v>
      </c>
      <c r="S2877" s="47" t="s">
        <v>174</v>
      </c>
      <c r="T2877" s="164">
        <v>106</v>
      </c>
      <c r="U2877" s="47" t="str">
        <f>IFERROR(INDEX('TAXA DE OCUP. RECUR.'!$F$1:$F$60, MATCH(T2877, 'TAXA DE OCUP. RECUR.'!$E$1:$E$60, 0)),"")</f>
        <v>PLAINA DE MESA POREBA - [106]</v>
      </c>
      <c r="V2877" s="165">
        <v>3.24</v>
      </c>
      <c r="W2877" s="165"/>
      <c r="X2877" s="229">
        <v>46096</v>
      </c>
      <c r="Y2877" s="229">
        <f t="shared" si="314"/>
        <v>46096</v>
      </c>
      <c r="Z2877" s="47">
        <f t="shared" si="312"/>
        <v>11</v>
      </c>
      <c r="AA2877" s="47">
        <f t="shared" si="313"/>
        <v>11</v>
      </c>
      <c r="AB2877" s="47" t="str">
        <f t="shared" si="315"/>
        <v>mar</v>
      </c>
      <c r="AC2877" s="47" t="str">
        <f t="shared" si="316"/>
        <v>2026</v>
      </c>
      <c r="AD2877" s="165">
        <f t="shared" si="311"/>
        <v>1</v>
      </c>
    </row>
    <row r="2878" spans="1:30" x14ac:dyDescent="0.25">
      <c r="A2878" s="47" t="s">
        <v>950</v>
      </c>
      <c r="B2878" s="47" t="s">
        <v>9</v>
      </c>
      <c r="C2878" s="47">
        <v>2011</v>
      </c>
      <c r="D2878" s="47">
        <v>16</v>
      </c>
      <c r="E2878" s="47" t="s">
        <v>483</v>
      </c>
      <c r="F2878" s="48" t="s">
        <v>687</v>
      </c>
      <c r="G2878" s="48" t="s">
        <v>11</v>
      </c>
      <c r="H2878" s="48">
        <v>1454028</v>
      </c>
      <c r="I2878" s="48">
        <v>1</v>
      </c>
      <c r="J2878" s="48" t="s">
        <v>1145</v>
      </c>
      <c r="K2878" s="48" t="s">
        <v>1487</v>
      </c>
      <c r="L2878" s="47"/>
      <c r="M2878" s="47">
        <f>_xlfn.XLOOKUP(BASE!$A604,dd_carteira_fundição!A:A,dd_carteira_fundição!G:G,"",0)</f>
        <v>186</v>
      </c>
      <c r="N2878" s="47" t="s">
        <v>1164</v>
      </c>
      <c r="O2878" s="133"/>
      <c r="P2878" s="47" t="s">
        <v>1160</v>
      </c>
      <c r="Q2878" s="47" t="s">
        <v>1346</v>
      </c>
      <c r="R2878" s="47" t="s">
        <v>1690</v>
      </c>
      <c r="S2878" s="47" t="s">
        <v>175</v>
      </c>
      <c r="T2878" s="164">
        <v>151</v>
      </c>
      <c r="U2878" s="47" t="str">
        <f>IFERROR(INDEX('TAXA DE OCUP. RECUR.'!$F$1:$F$60, MATCH(T2878, 'TAXA DE OCUP. RECUR.'!$E$1:$E$60, 0)),"")</f>
        <v>MANDRILH. FISHER MILL - [151]</v>
      </c>
      <c r="V2878" s="165">
        <v>1.5545454545454545</v>
      </c>
      <c r="W2878" s="165"/>
      <c r="X2878" s="229">
        <v>46096</v>
      </c>
      <c r="Y2878" s="229">
        <f t="shared" si="314"/>
        <v>46096</v>
      </c>
      <c r="Z2878" s="47">
        <f t="shared" si="312"/>
        <v>11</v>
      </c>
      <c r="AA2878" s="47">
        <f t="shared" si="313"/>
        <v>11</v>
      </c>
      <c r="AB2878" s="47" t="str">
        <f t="shared" si="315"/>
        <v>mar</v>
      </c>
      <c r="AC2878" s="47" t="str">
        <f t="shared" si="316"/>
        <v>2026</v>
      </c>
      <c r="AD2878" s="165">
        <f t="shared" si="311"/>
        <v>1</v>
      </c>
    </row>
    <row r="2879" spans="1:30" x14ac:dyDescent="0.25">
      <c r="A2879" s="47" t="s">
        <v>950</v>
      </c>
      <c r="B2879" s="47" t="s">
        <v>9</v>
      </c>
      <c r="C2879" s="47">
        <v>2011</v>
      </c>
      <c r="D2879" s="47">
        <v>16</v>
      </c>
      <c r="E2879" s="47" t="s">
        <v>483</v>
      </c>
      <c r="F2879" s="48" t="s">
        <v>687</v>
      </c>
      <c r="G2879" s="48" t="s">
        <v>11</v>
      </c>
      <c r="H2879" s="48">
        <v>1454028</v>
      </c>
      <c r="I2879" s="48">
        <v>1</v>
      </c>
      <c r="J2879" s="48" t="s">
        <v>1145</v>
      </c>
      <c r="K2879" s="48" t="s">
        <v>1487</v>
      </c>
      <c r="L2879" s="47"/>
      <c r="M2879" s="47">
        <f>_xlfn.XLOOKUP(BASE!$A605,dd_carteira_fundição!A:A,dd_carteira_fundição!G:G,"",0)</f>
        <v>186</v>
      </c>
      <c r="N2879" s="47" t="s">
        <v>1164</v>
      </c>
      <c r="O2879" s="133"/>
      <c r="P2879" s="47" t="s">
        <v>1160</v>
      </c>
      <c r="Q2879" s="47" t="s">
        <v>1346</v>
      </c>
      <c r="R2879" s="47" t="s">
        <v>1690</v>
      </c>
      <c r="S2879" s="47" t="s">
        <v>177</v>
      </c>
      <c r="T2879" s="164">
        <v>560</v>
      </c>
      <c r="U2879" s="47" t="str">
        <f>IFERROR(INDEX('TAXA DE OCUP. RECUR.'!$F$1:$F$60, MATCH(T2879, 'TAXA DE OCUP. RECUR.'!$E$1:$E$60, 0)),"")</f>
        <v>FRESA DROPP HEINN - [560]</v>
      </c>
      <c r="V2879" s="165">
        <v>4.59</v>
      </c>
      <c r="W2879" s="165"/>
      <c r="X2879" s="229">
        <v>46097</v>
      </c>
      <c r="Y2879" s="229">
        <f t="shared" si="314"/>
        <v>46097</v>
      </c>
      <c r="Z2879" s="47">
        <f t="shared" si="312"/>
        <v>12</v>
      </c>
      <c r="AA2879" s="47">
        <f t="shared" si="313"/>
        <v>12</v>
      </c>
      <c r="AB2879" s="47" t="str">
        <f t="shared" si="315"/>
        <v>mar</v>
      </c>
      <c r="AC2879" s="47" t="str">
        <f t="shared" si="316"/>
        <v>2026</v>
      </c>
      <c r="AD2879" s="165">
        <f t="shared" si="311"/>
        <v>1</v>
      </c>
    </row>
    <row r="2880" spans="1:30" x14ac:dyDescent="0.25">
      <c r="A2880" s="47" t="s">
        <v>950</v>
      </c>
      <c r="B2880" s="47" t="s">
        <v>9</v>
      </c>
      <c r="C2880" s="47">
        <v>2011</v>
      </c>
      <c r="D2880" s="47">
        <v>16</v>
      </c>
      <c r="E2880" s="47" t="s">
        <v>483</v>
      </c>
      <c r="F2880" s="48" t="s">
        <v>687</v>
      </c>
      <c r="G2880" s="48" t="s">
        <v>11</v>
      </c>
      <c r="H2880" s="48">
        <v>1454028</v>
      </c>
      <c r="I2880" s="48">
        <v>1</v>
      </c>
      <c r="J2880" s="48" t="s">
        <v>1145</v>
      </c>
      <c r="K2880" s="48" t="s">
        <v>1487</v>
      </c>
      <c r="L2880" s="47"/>
      <c r="M2880" s="47">
        <f>_xlfn.XLOOKUP(BASE!$A606,dd_carteira_fundição!A:A,dd_carteira_fundição!G:G,"",0)</f>
        <v>186</v>
      </c>
      <c r="N2880" s="47" t="s">
        <v>1164</v>
      </c>
      <c r="O2880" s="133"/>
      <c r="P2880" s="47" t="s">
        <v>1160</v>
      </c>
      <c r="Q2880" s="47" t="s">
        <v>1346</v>
      </c>
      <c r="R2880" s="47" t="s">
        <v>1690</v>
      </c>
      <c r="S2880" s="47" t="s">
        <v>176</v>
      </c>
      <c r="T2880" s="164">
        <v>610</v>
      </c>
      <c r="U2880" s="47" t="str">
        <f>IFERROR(INDEX('TAXA DE OCUP. RECUR.'!$F$1:$F$60, MATCH(T2880, 'TAXA DE OCUP. RECUR.'!$E$1:$E$60, 0)),"")</f>
        <v>FRESADORA HEYLIGENTASDE - [610]</v>
      </c>
      <c r="V2880" s="165">
        <v>1.8826872498570613</v>
      </c>
      <c r="W2880" s="165"/>
      <c r="X2880" s="229">
        <v>46097</v>
      </c>
      <c r="Y2880" s="229">
        <f t="shared" si="314"/>
        <v>46097</v>
      </c>
      <c r="Z2880" s="47">
        <f t="shared" si="312"/>
        <v>12</v>
      </c>
      <c r="AA2880" s="47">
        <f t="shared" si="313"/>
        <v>12</v>
      </c>
      <c r="AB2880" s="47" t="str">
        <f t="shared" si="315"/>
        <v>mar</v>
      </c>
      <c r="AC2880" s="47" t="str">
        <f t="shared" si="316"/>
        <v>2026</v>
      </c>
      <c r="AD2880" s="165">
        <f t="shared" si="311"/>
        <v>1</v>
      </c>
    </row>
    <row r="2881" spans="1:30" x14ac:dyDescent="0.25">
      <c r="A2881" s="47" t="s">
        <v>950</v>
      </c>
      <c r="B2881" s="47" t="s">
        <v>9</v>
      </c>
      <c r="C2881" s="47">
        <v>2011</v>
      </c>
      <c r="D2881" s="47">
        <v>16</v>
      </c>
      <c r="E2881" s="47" t="s">
        <v>483</v>
      </c>
      <c r="F2881" s="48" t="s">
        <v>687</v>
      </c>
      <c r="G2881" s="48" t="s">
        <v>11</v>
      </c>
      <c r="H2881" s="48">
        <v>1454028</v>
      </c>
      <c r="I2881" s="48">
        <v>1</v>
      </c>
      <c r="J2881" s="48" t="s">
        <v>1145</v>
      </c>
      <c r="K2881" s="48" t="s">
        <v>1487</v>
      </c>
      <c r="L2881" s="47"/>
      <c r="M2881" s="47">
        <f>_xlfn.XLOOKUP(BASE!$A607,dd_carteira_fundição!A:A,dd_carteira_fundição!G:G,"",0)</f>
        <v>186</v>
      </c>
      <c r="N2881" s="47" t="s">
        <v>1164</v>
      </c>
      <c r="O2881" s="133"/>
      <c r="P2881" s="47" t="s">
        <v>1160</v>
      </c>
      <c r="Q2881" s="47" t="s">
        <v>1346</v>
      </c>
      <c r="R2881" s="47" t="s">
        <v>158</v>
      </c>
      <c r="S2881" s="47" t="s">
        <v>158</v>
      </c>
      <c r="T2881" s="164">
        <v>2</v>
      </c>
      <c r="U2881" s="47" t="str">
        <f>IFERROR(INDEX('TAXA DE OCUP. RECUR.'!$F$1:$F$60, MATCH(T2881, 'TAXA DE OCUP. RECUR.'!$E$1:$E$60, 0)),"")</f>
        <v>EXPEDIÇÃO</v>
      </c>
      <c r="V2881" s="165">
        <v>1</v>
      </c>
      <c r="W2881" s="165"/>
      <c r="X2881" s="229">
        <v>46098</v>
      </c>
      <c r="Y2881" s="229">
        <f t="shared" si="314"/>
        <v>46098</v>
      </c>
      <c r="Z2881" s="47">
        <f t="shared" si="312"/>
        <v>12</v>
      </c>
      <c r="AA2881" s="47">
        <f t="shared" si="313"/>
        <v>12</v>
      </c>
      <c r="AB2881" s="47" t="str">
        <f t="shared" si="315"/>
        <v>mar</v>
      </c>
      <c r="AC2881" s="47" t="str">
        <f t="shared" si="316"/>
        <v>2026</v>
      </c>
      <c r="AD2881" s="165">
        <f t="shared" si="311"/>
        <v>1</v>
      </c>
    </row>
    <row r="2882" spans="1:30" x14ac:dyDescent="0.25">
      <c r="A2882" s="47" t="s">
        <v>951</v>
      </c>
      <c r="B2882" s="47" t="s">
        <v>9</v>
      </c>
      <c r="C2882" s="47">
        <v>2011</v>
      </c>
      <c r="D2882" s="47">
        <v>17</v>
      </c>
      <c r="E2882" s="47" t="s">
        <v>483</v>
      </c>
      <c r="F2882" s="48" t="s">
        <v>270</v>
      </c>
      <c r="G2882" s="48" t="s">
        <v>11</v>
      </c>
      <c r="H2882" s="48">
        <v>1454029</v>
      </c>
      <c r="I2882" s="48">
        <v>1</v>
      </c>
      <c r="J2882" s="48" t="s">
        <v>1145</v>
      </c>
      <c r="K2882" s="48" t="s">
        <v>1487</v>
      </c>
      <c r="L2882" s="47"/>
      <c r="M2882" s="47">
        <f>_xlfn.XLOOKUP(BASE!$A608,dd_carteira_fundição!A:A,dd_carteira_fundição!G:G,"",0)</f>
        <v>14</v>
      </c>
      <c r="N2882" s="47" t="s">
        <v>1164</v>
      </c>
      <c r="O2882" s="133"/>
      <c r="P2882" s="47" t="s">
        <v>1160</v>
      </c>
      <c r="Q2882" s="47" t="s">
        <v>1346</v>
      </c>
      <c r="R2882" s="47" t="s">
        <v>1687</v>
      </c>
      <c r="S2882" s="48" t="s">
        <v>1156</v>
      </c>
      <c r="T2882" s="164">
        <v>1</v>
      </c>
      <c r="U2882" s="47" t="str">
        <f>IFERROR(INDEX('TAXA DE OCUP. RECUR.'!$F$1:$F$60, MATCH(T2882, 'TAXA DE OCUP. RECUR.'!$E$1:$E$60, 0)),"")</f>
        <v>FUNDIÇÃO MORENO</v>
      </c>
      <c r="V2882" s="165">
        <v>1</v>
      </c>
      <c r="W2882" s="165"/>
      <c r="X2882" s="229">
        <v>46091</v>
      </c>
      <c r="Y2882" s="229">
        <f t="shared" si="314"/>
        <v>46091</v>
      </c>
      <c r="Z2882" s="47">
        <f t="shared" si="312"/>
        <v>11</v>
      </c>
      <c r="AA2882" s="47">
        <f t="shared" si="313"/>
        <v>11</v>
      </c>
      <c r="AB2882" s="47" t="str">
        <f t="shared" si="315"/>
        <v>mar</v>
      </c>
      <c r="AC2882" s="47" t="str">
        <f t="shared" si="316"/>
        <v>2026</v>
      </c>
      <c r="AD2882" s="165">
        <f t="shared" ref="AD2882:AD2945" si="317">IF(Y2882&lt;&gt;"",1,"")</f>
        <v>1</v>
      </c>
    </row>
    <row r="2883" spans="1:30" x14ac:dyDescent="0.25">
      <c r="A2883" s="47" t="s">
        <v>951</v>
      </c>
      <c r="B2883" s="47" t="s">
        <v>9</v>
      </c>
      <c r="C2883" s="47">
        <v>2011</v>
      </c>
      <c r="D2883" s="47">
        <v>17</v>
      </c>
      <c r="E2883" s="47" t="s">
        <v>483</v>
      </c>
      <c r="F2883" s="48" t="s">
        <v>270</v>
      </c>
      <c r="G2883" s="48" t="s">
        <v>11</v>
      </c>
      <c r="H2883" s="48">
        <v>1454029</v>
      </c>
      <c r="I2883" s="48">
        <v>1</v>
      </c>
      <c r="J2883" s="48" t="s">
        <v>1145</v>
      </c>
      <c r="K2883" s="48" t="s">
        <v>1487</v>
      </c>
      <c r="L2883" s="47"/>
      <c r="M2883" s="47">
        <f>_xlfn.XLOOKUP(BASE!$A609,dd_carteira_fundição!A:A,dd_carteira_fundição!G:G,"",0)</f>
        <v>14</v>
      </c>
      <c r="N2883" s="47" t="s">
        <v>1164</v>
      </c>
      <c r="O2883" s="133"/>
      <c r="P2883" s="47" t="s">
        <v>1160</v>
      </c>
      <c r="Q2883" s="47" t="s">
        <v>1346</v>
      </c>
      <c r="R2883" s="47" t="s">
        <v>1690</v>
      </c>
      <c r="S2883" s="47" t="s">
        <v>174</v>
      </c>
      <c r="T2883" s="164">
        <v>106</v>
      </c>
      <c r="U2883" s="47" t="str">
        <f>IFERROR(INDEX('TAXA DE OCUP. RECUR.'!$F$1:$F$60, MATCH(T2883, 'TAXA DE OCUP. RECUR.'!$E$1:$E$60, 0)),"")</f>
        <v>PLAINA DE MESA POREBA - [106]</v>
      </c>
      <c r="V2883" s="165">
        <v>3.24</v>
      </c>
      <c r="W2883" s="165"/>
      <c r="X2883" s="229">
        <v>46096</v>
      </c>
      <c r="Y2883" s="229">
        <f t="shared" si="314"/>
        <v>46096</v>
      </c>
      <c r="Z2883" s="47">
        <f t="shared" ref="Z2883:Z2946" si="318">IFERROR(WEEKNUM(X2883,11),"")</f>
        <v>11</v>
      </c>
      <c r="AA2883" s="47">
        <f t="shared" ref="AA2883:AA2946" si="319">IF(Y2883&lt;&gt;"",WEEKNUM(Y2883,11),"")</f>
        <v>11</v>
      </c>
      <c r="AB2883" s="47" t="str">
        <f t="shared" si="315"/>
        <v>mar</v>
      </c>
      <c r="AC2883" s="47" t="str">
        <f t="shared" si="316"/>
        <v>2026</v>
      </c>
      <c r="AD2883" s="165">
        <f t="shared" si="317"/>
        <v>1</v>
      </c>
    </row>
    <row r="2884" spans="1:30" x14ac:dyDescent="0.25">
      <c r="A2884" s="47" t="s">
        <v>951</v>
      </c>
      <c r="B2884" s="47" t="s">
        <v>9</v>
      </c>
      <c r="C2884" s="47">
        <v>2011</v>
      </c>
      <c r="D2884" s="47">
        <v>17</v>
      </c>
      <c r="E2884" s="47" t="s">
        <v>483</v>
      </c>
      <c r="F2884" s="48" t="s">
        <v>270</v>
      </c>
      <c r="G2884" s="48" t="s">
        <v>11</v>
      </c>
      <c r="H2884" s="48">
        <v>1454029</v>
      </c>
      <c r="I2884" s="48">
        <v>1</v>
      </c>
      <c r="J2884" s="48" t="s">
        <v>1145</v>
      </c>
      <c r="K2884" s="48" t="s">
        <v>1487</v>
      </c>
      <c r="L2884" s="47"/>
      <c r="M2884" s="47">
        <f>_xlfn.XLOOKUP(BASE!$A610,dd_carteira_fundição!A:A,dd_carteira_fundição!G:G,"",0)</f>
        <v>14</v>
      </c>
      <c r="N2884" s="47" t="s">
        <v>1164</v>
      </c>
      <c r="O2884" s="133"/>
      <c r="P2884" s="47" t="s">
        <v>1160</v>
      </c>
      <c r="Q2884" s="47" t="s">
        <v>1346</v>
      </c>
      <c r="R2884" s="47" t="s">
        <v>1690</v>
      </c>
      <c r="S2884" s="47" t="s">
        <v>175</v>
      </c>
      <c r="T2884" s="164">
        <v>151</v>
      </c>
      <c r="U2884" s="47" t="str">
        <f>IFERROR(INDEX('TAXA DE OCUP. RECUR.'!$F$1:$F$60, MATCH(T2884, 'TAXA DE OCUP. RECUR.'!$E$1:$E$60, 0)),"")</f>
        <v>MANDRILH. FISHER MILL - [151]</v>
      </c>
      <c r="V2884" s="165">
        <v>1.5545454545454545</v>
      </c>
      <c r="W2884" s="165"/>
      <c r="X2884" s="229">
        <v>46096</v>
      </c>
      <c r="Y2884" s="229">
        <f t="shared" si="314"/>
        <v>46096</v>
      </c>
      <c r="Z2884" s="47">
        <f t="shared" si="318"/>
        <v>11</v>
      </c>
      <c r="AA2884" s="47">
        <f t="shared" si="319"/>
        <v>11</v>
      </c>
      <c r="AB2884" s="47" t="str">
        <f t="shared" si="315"/>
        <v>mar</v>
      </c>
      <c r="AC2884" s="47" t="str">
        <f t="shared" si="316"/>
        <v>2026</v>
      </c>
      <c r="AD2884" s="165">
        <f t="shared" si="317"/>
        <v>1</v>
      </c>
    </row>
    <row r="2885" spans="1:30" x14ac:dyDescent="0.25">
      <c r="A2885" s="47" t="s">
        <v>951</v>
      </c>
      <c r="B2885" s="47" t="s">
        <v>9</v>
      </c>
      <c r="C2885" s="47">
        <v>2011</v>
      </c>
      <c r="D2885" s="47">
        <v>17</v>
      </c>
      <c r="E2885" s="47" t="s">
        <v>483</v>
      </c>
      <c r="F2885" s="48" t="s">
        <v>270</v>
      </c>
      <c r="G2885" s="48" t="s">
        <v>11</v>
      </c>
      <c r="H2885" s="48">
        <v>1454029</v>
      </c>
      <c r="I2885" s="48">
        <v>1</v>
      </c>
      <c r="J2885" s="48" t="s">
        <v>1145</v>
      </c>
      <c r="K2885" s="48" t="s">
        <v>1487</v>
      </c>
      <c r="L2885" s="47"/>
      <c r="M2885" s="47">
        <f>_xlfn.XLOOKUP(BASE!$A611,dd_carteira_fundição!A:A,dd_carteira_fundição!G:G,"",0)</f>
        <v>14</v>
      </c>
      <c r="N2885" s="47" t="s">
        <v>1164</v>
      </c>
      <c r="O2885" s="133"/>
      <c r="P2885" s="47" t="s">
        <v>1160</v>
      </c>
      <c r="Q2885" s="47" t="s">
        <v>1346</v>
      </c>
      <c r="R2885" s="47" t="s">
        <v>1690</v>
      </c>
      <c r="S2885" s="47" t="s">
        <v>177</v>
      </c>
      <c r="T2885" s="164">
        <v>560</v>
      </c>
      <c r="U2885" s="47" t="str">
        <f>IFERROR(INDEX('TAXA DE OCUP. RECUR.'!$F$1:$F$60, MATCH(T2885, 'TAXA DE OCUP. RECUR.'!$E$1:$E$60, 0)),"")</f>
        <v>FRESA DROPP HEINN - [560]</v>
      </c>
      <c r="V2885" s="165">
        <v>4.59</v>
      </c>
      <c r="W2885" s="165"/>
      <c r="X2885" s="229">
        <v>46097</v>
      </c>
      <c r="Y2885" s="229">
        <f t="shared" si="314"/>
        <v>46097</v>
      </c>
      <c r="Z2885" s="47">
        <f t="shared" si="318"/>
        <v>12</v>
      </c>
      <c r="AA2885" s="47">
        <f t="shared" si="319"/>
        <v>12</v>
      </c>
      <c r="AB2885" s="47" t="str">
        <f t="shared" si="315"/>
        <v>mar</v>
      </c>
      <c r="AC2885" s="47" t="str">
        <f t="shared" si="316"/>
        <v>2026</v>
      </c>
      <c r="AD2885" s="165">
        <f t="shared" si="317"/>
        <v>1</v>
      </c>
    </row>
    <row r="2886" spans="1:30" x14ac:dyDescent="0.25">
      <c r="A2886" s="47" t="s">
        <v>951</v>
      </c>
      <c r="B2886" s="47" t="s">
        <v>9</v>
      </c>
      <c r="C2886" s="47">
        <v>2011</v>
      </c>
      <c r="D2886" s="47">
        <v>17</v>
      </c>
      <c r="E2886" s="47" t="s">
        <v>483</v>
      </c>
      <c r="F2886" s="48" t="s">
        <v>270</v>
      </c>
      <c r="G2886" s="48" t="s">
        <v>11</v>
      </c>
      <c r="H2886" s="48">
        <v>1454029</v>
      </c>
      <c r="I2886" s="48">
        <v>1</v>
      </c>
      <c r="J2886" s="48" t="s">
        <v>1145</v>
      </c>
      <c r="K2886" s="48" t="s">
        <v>1487</v>
      </c>
      <c r="L2886" s="47"/>
      <c r="M2886" s="47">
        <f>_xlfn.XLOOKUP(BASE!$A612,dd_carteira_fundição!A:A,dd_carteira_fundição!G:G,"",0)</f>
        <v>15</v>
      </c>
      <c r="N2886" s="47" t="s">
        <v>1164</v>
      </c>
      <c r="O2886" s="133"/>
      <c r="P2886" s="47" t="s">
        <v>1160</v>
      </c>
      <c r="Q2886" s="47" t="s">
        <v>1346</v>
      </c>
      <c r="R2886" s="47" t="s">
        <v>1690</v>
      </c>
      <c r="S2886" s="47" t="s">
        <v>176</v>
      </c>
      <c r="T2886" s="164">
        <v>610</v>
      </c>
      <c r="U2886" s="47" t="str">
        <f>IFERROR(INDEX('TAXA DE OCUP. RECUR.'!$F$1:$F$60, MATCH(T2886, 'TAXA DE OCUP. RECUR.'!$E$1:$E$60, 0)),"")</f>
        <v>FRESADORA HEYLIGENTASDE - [610]</v>
      </c>
      <c r="V2886" s="165">
        <v>1.8826872498570613</v>
      </c>
      <c r="W2886" s="165"/>
      <c r="X2886" s="229">
        <v>46097</v>
      </c>
      <c r="Y2886" s="229">
        <f t="shared" si="314"/>
        <v>46097</v>
      </c>
      <c r="Z2886" s="47">
        <f t="shared" si="318"/>
        <v>12</v>
      </c>
      <c r="AA2886" s="47">
        <f t="shared" si="319"/>
        <v>12</v>
      </c>
      <c r="AB2886" s="47" t="str">
        <f t="shared" si="315"/>
        <v>mar</v>
      </c>
      <c r="AC2886" s="47" t="str">
        <f t="shared" si="316"/>
        <v>2026</v>
      </c>
      <c r="AD2886" s="165">
        <f t="shared" si="317"/>
        <v>1</v>
      </c>
    </row>
    <row r="2887" spans="1:30" x14ac:dyDescent="0.25">
      <c r="A2887" s="47" t="s">
        <v>951</v>
      </c>
      <c r="B2887" s="47" t="s">
        <v>9</v>
      </c>
      <c r="C2887" s="47">
        <v>2011</v>
      </c>
      <c r="D2887" s="47">
        <v>17</v>
      </c>
      <c r="E2887" s="47" t="s">
        <v>483</v>
      </c>
      <c r="F2887" s="48" t="s">
        <v>270</v>
      </c>
      <c r="G2887" s="48" t="s">
        <v>11</v>
      </c>
      <c r="H2887" s="48">
        <v>1454029</v>
      </c>
      <c r="I2887" s="48">
        <v>1</v>
      </c>
      <c r="J2887" s="48" t="s">
        <v>1145</v>
      </c>
      <c r="K2887" s="48" t="s">
        <v>1487</v>
      </c>
      <c r="L2887" s="47"/>
      <c r="M2887" s="47">
        <f>_xlfn.XLOOKUP(BASE!$A613,dd_carteira_fundição!A:A,dd_carteira_fundição!G:G,"",0)</f>
        <v>15</v>
      </c>
      <c r="N2887" s="47" t="s">
        <v>1164</v>
      </c>
      <c r="O2887" s="133"/>
      <c r="P2887" s="47" t="s">
        <v>1160</v>
      </c>
      <c r="Q2887" s="47" t="s">
        <v>1346</v>
      </c>
      <c r="R2887" s="47" t="s">
        <v>158</v>
      </c>
      <c r="S2887" s="47" t="s">
        <v>158</v>
      </c>
      <c r="T2887" s="164">
        <v>2</v>
      </c>
      <c r="U2887" s="47" t="str">
        <f>IFERROR(INDEX('TAXA DE OCUP. RECUR.'!$F$1:$F$60, MATCH(T2887, 'TAXA DE OCUP. RECUR.'!$E$1:$E$60, 0)),"")</f>
        <v>EXPEDIÇÃO</v>
      </c>
      <c r="V2887" s="165">
        <v>1</v>
      </c>
      <c r="W2887" s="165"/>
      <c r="X2887" s="229">
        <v>46098</v>
      </c>
      <c r="Y2887" s="229">
        <f t="shared" si="314"/>
        <v>46098</v>
      </c>
      <c r="Z2887" s="47">
        <f t="shared" si="318"/>
        <v>12</v>
      </c>
      <c r="AA2887" s="47">
        <f t="shared" si="319"/>
        <v>12</v>
      </c>
      <c r="AB2887" s="47" t="str">
        <f t="shared" si="315"/>
        <v>mar</v>
      </c>
      <c r="AC2887" s="47" t="str">
        <f t="shared" si="316"/>
        <v>2026</v>
      </c>
      <c r="AD2887" s="165">
        <f t="shared" si="317"/>
        <v>1</v>
      </c>
    </row>
    <row r="2888" spans="1:30" x14ac:dyDescent="0.25">
      <c r="A2888" s="47" t="s">
        <v>952</v>
      </c>
      <c r="B2888" s="47" t="s">
        <v>9</v>
      </c>
      <c r="C2888" s="47">
        <v>2011</v>
      </c>
      <c r="D2888" s="47">
        <v>18</v>
      </c>
      <c r="E2888" s="47" t="s">
        <v>483</v>
      </c>
      <c r="F2888" s="48" t="s">
        <v>270</v>
      </c>
      <c r="G2888" s="48" t="s">
        <v>11</v>
      </c>
      <c r="H2888" s="48">
        <v>1454029</v>
      </c>
      <c r="I2888" s="48">
        <v>1</v>
      </c>
      <c r="J2888" s="48" t="s">
        <v>1145</v>
      </c>
      <c r="K2888" s="48" t="s">
        <v>1487</v>
      </c>
      <c r="L2888" s="47"/>
      <c r="M2888" s="47">
        <f>_xlfn.XLOOKUP(BASE!$A614,dd_carteira_fundição!A:A,dd_carteira_fundição!G:G,"",0)</f>
        <v>15</v>
      </c>
      <c r="N2888" s="47" t="s">
        <v>1164</v>
      </c>
      <c r="O2888" s="133"/>
      <c r="P2888" s="47" t="s">
        <v>1160</v>
      </c>
      <c r="Q2888" s="47" t="s">
        <v>1346</v>
      </c>
      <c r="R2888" s="47" t="s">
        <v>1687</v>
      </c>
      <c r="S2888" s="48" t="s">
        <v>1156</v>
      </c>
      <c r="T2888" s="164">
        <v>1</v>
      </c>
      <c r="U2888" s="47" t="str">
        <f>IFERROR(INDEX('TAXA DE OCUP. RECUR.'!$F$1:$F$60, MATCH(T2888, 'TAXA DE OCUP. RECUR.'!$E$1:$E$60, 0)),"")</f>
        <v>FUNDIÇÃO MORENO</v>
      </c>
      <c r="V2888" s="165">
        <v>1</v>
      </c>
      <c r="W2888" s="165">
        <v>1</v>
      </c>
      <c r="X2888" s="229">
        <v>45986</v>
      </c>
      <c r="Y2888" s="229">
        <f t="shared" si="314"/>
        <v>45986</v>
      </c>
      <c r="Z2888" s="47">
        <f t="shared" si="318"/>
        <v>48</v>
      </c>
      <c r="AA2888" s="47">
        <f t="shared" si="319"/>
        <v>48</v>
      </c>
      <c r="AB2888" s="47" t="str">
        <f t="shared" si="315"/>
        <v>nov</v>
      </c>
      <c r="AC2888" s="47" t="str">
        <f t="shared" si="316"/>
        <v>2025</v>
      </c>
      <c r="AD2888" s="165">
        <f t="shared" si="317"/>
        <v>1</v>
      </c>
    </row>
    <row r="2889" spans="1:30" x14ac:dyDescent="0.25">
      <c r="A2889" s="47" t="s">
        <v>952</v>
      </c>
      <c r="B2889" s="47" t="s">
        <v>9</v>
      </c>
      <c r="C2889" s="47">
        <v>2011</v>
      </c>
      <c r="D2889" s="47">
        <v>18</v>
      </c>
      <c r="E2889" s="47" t="s">
        <v>483</v>
      </c>
      <c r="F2889" s="48" t="s">
        <v>270</v>
      </c>
      <c r="G2889" s="48" t="s">
        <v>11</v>
      </c>
      <c r="H2889" s="48">
        <v>1454029</v>
      </c>
      <c r="I2889" s="48">
        <v>1</v>
      </c>
      <c r="J2889" s="48" t="s">
        <v>1145</v>
      </c>
      <c r="K2889" s="48" t="s">
        <v>1487</v>
      </c>
      <c r="L2889" s="47"/>
      <c r="M2889" s="47">
        <f>_xlfn.XLOOKUP(BASE!$A615,dd_carteira_fundição!A:A,dd_carteira_fundição!G:G,"",0)</f>
        <v>15</v>
      </c>
      <c r="N2889" s="47" t="s">
        <v>1164</v>
      </c>
      <c r="O2889" s="133"/>
      <c r="P2889" s="47" t="s">
        <v>1160</v>
      </c>
      <c r="Q2889" s="47" t="s">
        <v>1346</v>
      </c>
      <c r="R2889" s="47" t="s">
        <v>1690</v>
      </c>
      <c r="S2889" s="47" t="s">
        <v>174</v>
      </c>
      <c r="T2889" s="164">
        <v>106</v>
      </c>
      <c r="U2889" s="47" t="str">
        <f>IFERROR(INDEX('TAXA DE OCUP. RECUR.'!$F$1:$F$60, MATCH(T2889, 'TAXA DE OCUP. RECUR.'!$E$1:$E$60, 0)),"")</f>
        <v>PLAINA DE MESA POREBA - [106]</v>
      </c>
      <c r="V2889" s="165">
        <v>3.24</v>
      </c>
      <c r="W2889" s="165"/>
      <c r="X2889" s="229">
        <v>46096</v>
      </c>
      <c r="Y2889" s="229">
        <f t="shared" si="314"/>
        <v>46096</v>
      </c>
      <c r="Z2889" s="47">
        <f t="shared" si="318"/>
        <v>11</v>
      </c>
      <c r="AA2889" s="47">
        <f t="shared" si="319"/>
        <v>11</v>
      </c>
      <c r="AB2889" s="47" t="str">
        <f t="shared" si="315"/>
        <v>mar</v>
      </c>
      <c r="AC2889" s="47" t="str">
        <f t="shared" si="316"/>
        <v>2026</v>
      </c>
      <c r="AD2889" s="165">
        <f t="shared" si="317"/>
        <v>1</v>
      </c>
    </row>
    <row r="2890" spans="1:30" x14ac:dyDescent="0.25">
      <c r="A2890" s="47" t="s">
        <v>952</v>
      </c>
      <c r="B2890" s="47" t="s">
        <v>9</v>
      </c>
      <c r="C2890" s="47">
        <v>2011</v>
      </c>
      <c r="D2890" s="47">
        <v>18</v>
      </c>
      <c r="E2890" s="47" t="s">
        <v>483</v>
      </c>
      <c r="F2890" s="48" t="s">
        <v>270</v>
      </c>
      <c r="G2890" s="48" t="s">
        <v>11</v>
      </c>
      <c r="H2890" s="48">
        <v>1454029</v>
      </c>
      <c r="I2890" s="48">
        <v>1</v>
      </c>
      <c r="J2890" s="48" t="s">
        <v>1145</v>
      </c>
      <c r="K2890" s="48" t="s">
        <v>1487</v>
      </c>
      <c r="L2890" s="47"/>
      <c r="M2890" s="47">
        <f>_xlfn.XLOOKUP(BASE!$A616,dd_carteira_fundição!A:A,dd_carteira_fundição!G:G,"",0)</f>
        <v>16</v>
      </c>
      <c r="N2890" s="47" t="s">
        <v>1164</v>
      </c>
      <c r="O2890" s="133"/>
      <c r="P2890" s="47" t="s">
        <v>1160</v>
      </c>
      <c r="Q2890" s="47" t="s">
        <v>1346</v>
      </c>
      <c r="R2890" s="47" t="s">
        <v>1690</v>
      </c>
      <c r="S2890" s="47" t="s">
        <v>175</v>
      </c>
      <c r="T2890" s="164">
        <v>151</v>
      </c>
      <c r="U2890" s="47" t="str">
        <f>IFERROR(INDEX('TAXA DE OCUP. RECUR.'!$F$1:$F$60, MATCH(T2890, 'TAXA DE OCUP. RECUR.'!$E$1:$E$60, 0)),"")</f>
        <v>MANDRILH. FISHER MILL - [151]</v>
      </c>
      <c r="V2890" s="165">
        <v>1.5545454545454545</v>
      </c>
      <c r="W2890" s="165"/>
      <c r="X2890" s="229">
        <v>46096</v>
      </c>
      <c r="Y2890" s="229">
        <f t="shared" si="314"/>
        <v>46096</v>
      </c>
      <c r="Z2890" s="47">
        <f t="shared" si="318"/>
        <v>11</v>
      </c>
      <c r="AA2890" s="47">
        <f t="shared" si="319"/>
        <v>11</v>
      </c>
      <c r="AB2890" s="47" t="str">
        <f t="shared" si="315"/>
        <v>mar</v>
      </c>
      <c r="AC2890" s="47" t="str">
        <f t="shared" si="316"/>
        <v>2026</v>
      </c>
      <c r="AD2890" s="165">
        <f t="shared" si="317"/>
        <v>1</v>
      </c>
    </row>
    <row r="2891" spans="1:30" x14ac:dyDescent="0.25">
      <c r="A2891" s="47" t="s">
        <v>952</v>
      </c>
      <c r="B2891" s="47" t="s">
        <v>9</v>
      </c>
      <c r="C2891" s="47">
        <v>2011</v>
      </c>
      <c r="D2891" s="47">
        <v>18</v>
      </c>
      <c r="E2891" s="47" t="s">
        <v>483</v>
      </c>
      <c r="F2891" s="48" t="s">
        <v>270</v>
      </c>
      <c r="G2891" s="48" t="s">
        <v>11</v>
      </c>
      <c r="H2891" s="48">
        <v>1454029</v>
      </c>
      <c r="I2891" s="48">
        <v>1</v>
      </c>
      <c r="J2891" s="48" t="s">
        <v>1145</v>
      </c>
      <c r="K2891" s="48" t="s">
        <v>1487</v>
      </c>
      <c r="L2891" s="47"/>
      <c r="M2891" s="47">
        <f>_xlfn.XLOOKUP(BASE!$A617,dd_carteira_fundição!A:A,dd_carteira_fundição!G:G,"",0)</f>
        <v>16</v>
      </c>
      <c r="N2891" s="47" t="s">
        <v>1164</v>
      </c>
      <c r="O2891" s="133"/>
      <c r="P2891" s="47" t="s">
        <v>1160</v>
      </c>
      <c r="Q2891" s="47" t="s">
        <v>1346</v>
      </c>
      <c r="R2891" s="47" t="s">
        <v>1690</v>
      </c>
      <c r="S2891" s="47" t="s">
        <v>177</v>
      </c>
      <c r="T2891" s="164">
        <v>560</v>
      </c>
      <c r="U2891" s="47" t="str">
        <f>IFERROR(INDEX('TAXA DE OCUP. RECUR.'!$F$1:$F$60, MATCH(T2891, 'TAXA DE OCUP. RECUR.'!$E$1:$E$60, 0)),"")</f>
        <v>FRESA DROPP HEINN - [560]</v>
      </c>
      <c r="V2891" s="165">
        <v>4.59</v>
      </c>
      <c r="W2891" s="165"/>
      <c r="X2891" s="229">
        <v>46097</v>
      </c>
      <c r="Y2891" s="229">
        <f t="shared" si="314"/>
        <v>46097</v>
      </c>
      <c r="Z2891" s="47">
        <f t="shared" si="318"/>
        <v>12</v>
      </c>
      <c r="AA2891" s="47">
        <f t="shared" si="319"/>
        <v>12</v>
      </c>
      <c r="AB2891" s="47" t="str">
        <f t="shared" si="315"/>
        <v>mar</v>
      </c>
      <c r="AC2891" s="47" t="str">
        <f t="shared" si="316"/>
        <v>2026</v>
      </c>
      <c r="AD2891" s="165">
        <f t="shared" si="317"/>
        <v>1</v>
      </c>
    </row>
    <row r="2892" spans="1:30" x14ac:dyDescent="0.25">
      <c r="A2892" s="47" t="s">
        <v>952</v>
      </c>
      <c r="B2892" s="47" t="s">
        <v>9</v>
      </c>
      <c r="C2892" s="47">
        <v>2011</v>
      </c>
      <c r="D2892" s="47">
        <v>18</v>
      </c>
      <c r="E2892" s="47" t="s">
        <v>483</v>
      </c>
      <c r="F2892" s="48" t="s">
        <v>270</v>
      </c>
      <c r="G2892" s="48" t="s">
        <v>11</v>
      </c>
      <c r="H2892" s="48">
        <v>1454029</v>
      </c>
      <c r="I2892" s="48">
        <v>1</v>
      </c>
      <c r="J2892" s="48" t="s">
        <v>1145</v>
      </c>
      <c r="K2892" s="48" t="s">
        <v>1487</v>
      </c>
      <c r="L2892" s="47"/>
      <c r="M2892" s="47">
        <f>_xlfn.XLOOKUP(BASE!$A618,dd_carteira_fundição!A:A,dd_carteira_fundição!G:G,"",0)</f>
        <v>16</v>
      </c>
      <c r="N2892" s="47" t="s">
        <v>1164</v>
      </c>
      <c r="O2892" s="133"/>
      <c r="P2892" s="47" t="s">
        <v>1160</v>
      </c>
      <c r="Q2892" s="47" t="s">
        <v>1346</v>
      </c>
      <c r="R2892" s="47" t="s">
        <v>1690</v>
      </c>
      <c r="S2892" s="47" t="s">
        <v>176</v>
      </c>
      <c r="T2892" s="164">
        <v>610</v>
      </c>
      <c r="U2892" s="47" t="str">
        <f>IFERROR(INDEX('TAXA DE OCUP. RECUR.'!$F$1:$F$60, MATCH(T2892, 'TAXA DE OCUP. RECUR.'!$E$1:$E$60, 0)),"")</f>
        <v>FRESADORA HEYLIGENTASDE - [610]</v>
      </c>
      <c r="V2892" s="165">
        <v>1.8826872498570613</v>
      </c>
      <c r="W2892" s="165"/>
      <c r="X2892" s="229">
        <v>46097</v>
      </c>
      <c r="Y2892" s="229">
        <f t="shared" si="314"/>
        <v>46097</v>
      </c>
      <c r="Z2892" s="47">
        <f t="shared" si="318"/>
        <v>12</v>
      </c>
      <c r="AA2892" s="47">
        <f t="shared" si="319"/>
        <v>12</v>
      </c>
      <c r="AB2892" s="47" t="str">
        <f t="shared" si="315"/>
        <v>mar</v>
      </c>
      <c r="AC2892" s="47" t="str">
        <f t="shared" si="316"/>
        <v>2026</v>
      </c>
      <c r="AD2892" s="165">
        <f t="shared" si="317"/>
        <v>1</v>
      </c>
    </row>
    <row r="2893" spans="1:30" x14ac:dyDescent="0.25">
      <c r="A2893" s="47" t="s">
        <v>952</v>
      </c>
      <c r="B2893" s="47" t="s">
        <v>9</v>
      </c>
      <c r="C2893" s="47">
        <v>2011</v>
      </c>
      <c r="D2893" s="47">
        <v>18</v>
      </c>
      <c r="E2893" s="47" t="s">
        <v>483</v>
      </c>
      <c r="F2893" s="48" t="s">
        <v>270</v>
      </c>
      <c r="G2893" s="48" t="s">
        <v>11</v>
      </c>
      <c r="H2893" s="48">
        <v>1454029</v>
      </c>
      <c r="I2893" s="48">
        <v>1</v>
      </c>
      <c r="J2893" s="48" t="s">
        <v>1145</v>
      </c>
      <c r="K2893" s="48" t="s">
        <v>1487</v>
      </c>
      <c r="L2893" s="47"/>
      <c r="M2893" s="47">
        <f>_xlfn.XLOOKUP(BASE!$A619,dd_carteira_fundição!A:A,dd_carteira_fundição!G:G,"",0)</f>
        <v>16</v>
      </c>
      <c r="N2893" s="47" t="s">
        <v>1164</v>
      </c>
      <c r="O2893" s="133"/>
      <c r="P2893" s="47" t="s">
        <v>1160</v>
      </c>
      <c r="Q2893" s="47" t="s">
        <v>1346</v>
      </c>
      <c r="R2893" s="47" t="s">
        <v>158</v>
      </c>
      <c r="S2893" s="47" t="s">
        <v>158</v>
      </c>
      <c r="T2893" s="164">
        <v>2</v>
      </c>
      <c r="U2893" s="47" t="str">
        <f>IFERROR(INDEX('TAXA DE OCUP. RECUR.'!$F$1:$F$60, MATCH(T2893, 'TAXA DE OCUP. RECUR.'!$E$1:$E$60, 0)),"")</f>
        <v>EXPEDIÇÃO</v>
      </c>
      <c r="V2893" s="165">
        <v>1</v>
      </c>
      <c r="W2893" s="165"/>
      <c r="X2893" s="229">
        <v>46101</v>
      </c>
      <c r="Y2893" s="229">
        <f t="shared" si="314"/>
        <v>46101</v>
      </c>
      <c r="Z2893" s="47">
        <f t="shared" si="318"/>
        <v>12</v>
      </c>
      <c r="AA2893" s="47">
        <f t="shared" si="319"/>
        <v>12</v>
      </c>
      <c r="AB2893" s="47" t="str">
        <f t="shared" si="315"/>
        <v>mar</v>
      </c>
      <c r="AC2893" s="47" t="str">
        <f t="shared" si="316"/>
        <v>2026</v>
      </c>
      <c r="AD2893" s="165">
        <f t="shared" si="317"/>
        <v>1</v>
      </c>
    </row>
    <row r="2894" spans="1:30" x14ac:dyDescent="0.25">
      <c r="A2894" s="47" t="s">
        <v>953</v>
      </c>
      <c r="B2894" s="47" t="s">
        <v>9</v>
      </c>
      <c r="C2894" s="47">
        <v>2011</v>
      </c>
      <c r="D2894" s="47">
        <v>19</v>
      </c>
      <c r="E2894" s="47" t="s">
        <v>483</v>
      </c>
      <c r="F2894" s="48" t="s">
        <v>270</v>
      </c>
      <c r="G2894" s="48" t="s">
        <v>11</v>
      </c>
      <c r="H2894" s="48">
        <v>1454029</v>
      </c>
      <c r="I2894" s="48">
        <v>1</v>
      </c>
      <c r="J2894" s="48" t="s">
        <v>1145</v>
      </c>
      <c r="K2894" s="48" t="s">
        <v>1487</v>
      </c>
      <c r="L2894" s="47"/>
      <c r="M2894" s="47">
        <f>_xlfn.XLOOKUP(BASE!$A620,dd_carteira_fundição!A:A,dd_carteira_fundição!G:G,"",0)</f>
        <v>17</v>
      </c>
      <c r="N2894" s="47" t="s">
        <v>1164</v>
      </c>
      <c r="O2894" s="133"/>
      <c r="P2894" s="47" t="s">
        <v>1160</v>
      </c>
      <c r="Q2894" s="47" t="s">
        <v>1346</v>
      </c>
      <c r="R2894" s="47" t="s">
        <v>1687</v>
      </c>
      <c r="S2894" s="48" t="s">
        <v>1156</v>
      </c>
      <c r="T2894" s="164">
        <v>1</v>
      </c>
      <c r="U2894" s="47" t="str">
        <f>IFERROR(INDEX('TAXA DE OCUP. RECUR.'!$F$1:$F$60, MATCH(T2894, 'TAXA DE OCUP. RECUR.'!$E$1:$E$60, 0)),"")</f>
        <v>FUNDIÇÃO MORENO</v>
      </c>
      <c r="V2894" s="165">
        <v>1</v>
      </c>
      <c r="W2894" s="165">
        <v>1</v>
      </c>
      <c r="X2894" s="229">
        <v>45986</v>
      </c>
      <c r="Y2894" s="229">
        <f t="shared" si="314"/>
        <v>45986</v>
      </c>
      <c r="Z2894" s="47">
        <f t="shared" si="318"/>
        <v>48</v>
      </c>
      <c r="AA2894" s="47">
        <f t="shared" si="319"/>
        <v>48</v>
      </c>
      <c r="AB2894" s="47" t="str">
        <f t="shared" si="315"/>
        <v>nov</v>
      </c>
      <c r="AC2894" s="47" t="str">
        <f t="shared" si="316"/>
        <v>2025</v>
      </c>
      <c r="AD2894" s="165">
        <f t="shared" si="317"/>
        <v>1</v>
      </c>
    </row>
    <row r="2895" spans="1:30" x14ac:dyDescent="0.25">
      <c r="A2895" s="47" t="s">
        <v>953</v>
      </c>
      <c r="B2895" s="47" t="s">
        <v>9</v>
      </c>
      <c r="C2895" s="47">
        <v>2011</v>
      </c>
      <c r="D2895" s="47">
        <v>19</v>
      </c>
      <c r="E2895" s="47" t="s">
        <v>483</v>
      </c>
      <c r="F2895" s="48" t="s">
        <v>270</v>
      </c>
      <c r="G2895" s="48" t="s">
        <v>11</v>
      </c>
      <c r="H2895" s="48">
        <v>1454029</v>
      </c>
      <c r="I2895" s="48">
        <v>1</v>
      </c>
      <c r="J2895" s="48" t="s">
        <v>1145</v>
      </c>
      <c r="K2895" s="48" t="s">
        <v>1487</v>
      </c>
      <c r="L2895" s="47"/>
      <c r="M2895" s="47">
        <f>_xlfn.XLOOKUP(BASE!$A621,dd_carteira_fundição!A:A,dd_carteira_fundição!G:G,"",0)</f>
        <v>17</v>
      </c>
      <c r="N2895" s="47" t="s">
        <v>1164</v>
      </c>
      <c r="O2895" s="133"/>
      <c r="P2895" s="47" t="s">
        <v>1160</v>
      </c>
      <c r="Q2895" s="47" t="s">
        <v>1346</v>
      </c>
      <c r="R2895" s="47" t="s">
        <v>1690</v>
      </c>
      <c r="S2895" s="47" t="s">
        <v>174</v>
      </c>
      <c r="T2895" s="164">
        <v>106</v>
      </c>
      <c r="U2895" s="47" t="str">
        <f>IFERROR(INDEX('TAXA DE OCUP. RECUR.'!$F$1:$F$60, MATCH(T2895, 'TAXA DE OCUP. RECUR.'!$E$1:$E$60, 0)),"")</f>
        <v>PLAINA DE MESA POREBA - [106]</v>
      </c>
      <c r="V2895" s="165">
        <v>3.24</v>
      </c>
      <c r="W2895" s="165"/>
      <c r="X2895" s="229">
        <v>46096</v>
      </c>
      <c r="Y2895" s="229">
        <f t="shared" si="314"/>
        <v>46096</v>
      </c>
      <c r="Z2895" s="47">
        <f t="shared" si="318"/>
        <v>11</v>
      </c>
      <c r="AA2895" s="47">
        <f t="shared" si="319"/>
        <v>11</v>
      </c>
      <c r="AB2895" s="47" t="str">
        <f t="shared" si="315"/>
        <v>mar</v>
      </c>
      <c r="AC2895" s="47" t="str">
        <f t="shared" si="316"/>
        <v>2026</v>
      </c>
      <c r="AD2895" s="165">
        <f t="shared" si="317"/>
        <v>1</v>
      </c>
    </row>
    <row r="2896" spans="1:30" x14ac:dyDescent="0.25">
      <c r="A2896" s="47" t="s">
        <v>953</v>
      </c>
      <c r="B2896" s="47" t="s">
        <v>9</v>
      </c>
      <c r="C2896" s="47">
        <v>2011</v>
      </c>
      <c r="D2896" s="47">
        <v>19</v>
      </c>
      <c r="E2896" s="47" t="s">
        <v>483</v>
      </c>
      <c r="F2896" s="48" t="s">
        <v>270</v>
      </c>
      <c r="G2896" s="48" t="s">
        <v>11</v>
      </c>
      <c r="H2896" s="48">
        <v>1454029</v>
      </c>
      <c r="I2896" s="48">
        <v>1</v>
      </c>
      <c r="J2896" s="48" t="s">
        <v>1145</v>
      </c>
      <c r="K2896" s="48" t="s">
        <v>1487</v>
      </c>
      <c r="L2896" s="47"/>
      <c r="M2896" s="47">
        <f>_xlfn.XLOOKUP(BASE!$A622,dd_carteira_fundição!A:A,dd_carteira_fundição!G:G,"",0)</f>
        <v>17</v>
      </c>
      <c r="N2896" s="47" t="s">
        <v>1164</v>
      </c>
      <c r="O2896" s="133"/>
      <c r="P2896" s="47" t="s">
        <v>1160</v>
      </c>
      <c r="Q2896" s="47" t="s">
        <v>1346</v>
      </c>
      <c r="R2896" s="47" t="s">
        <v>1690</v>
      </c>
      <c r="S2896" s="47" t="s">
        <v>175</v>
      </c>
      <c r="T2896" s="164">
        <v>151</v>
      </c>
      <c r="U2896" s="47" t="str">
        <f>IFERROR(INDEX('TAXA DE OCUP. RECUR.'!$F$1:$F$60, MATCH(T2896, 'TAXA DE OCUP. RECUR.'!$E$1:$E$60, 0)),"")</f>
        <v>MANDRILH. FISHER MILL - [151]</v>
      </c>
      <c r="V2896" s="165">
        <v>1.5545454545454545</v>
      </c>
      <c r="W2896" s="165"/>
      <c r="X2896" s="229">
        <v>46096</v>
      </c>
      <c r="Y2896" s="229">
        <f t="shared" si="314"/>
        <v>46096</v>
      </c>
      <c r="Z2896" s="47">
        <f t="shared" si="318"/>
        <v>11</v>
      </c>
      <c r="AA2896" s="47">
        <f t="shared" si="319"/>
        <v>11</v>
      </c>
      <c r="AB2896" s="47" t="str">
        <f t="shared" si="315"/>
        <v>mar</v>
      </c>
      <c r="AC2896" s="47" t="str">
        <f t="shared" si="316"/>
        <v>2026</v>
      </c>
      <c r="AD2896" s="165">
        <f t="shared" si="317"/>
        <v>1</v>
      </c>
    </row>
    <row r="2897" spans="1:30" x14ac:dyDescent="0.25">
      <c r="A2897" s="47" t="s">
        <v>953</v>
      </c>
      <c r="B2897" s="47" t="s">
        <v>9</v>
      </c>
      <c r="C2897" s="47">
        <v>2011</v>
      </c>
      <c r="D2897" s="47">
        <v>19</v>
      </c>
      <c r="E2897" s="47" t="s">
        <v>483</v>
      </c>
      <c r="F2897" s="48" t="s">
        <v>270</v>
      </c>
      <c r="G2897" s="48" t="s">
        <v>11</v>
      </c>
      <c r="H2897" s="48">
        <v>1454029</v>
      </c>
      <c r="I2897" s="48">
        <v>1</v>
      </c>
      <c r="J2897" s="48" t="s">
        <v>1145</v>
      </c>
      <c r="K2897" s="48" t="s">
        <v>1487</v>
      </c>
      <c r="L2897" s="47"/>
      <c r="M2897" s="47">
        <f>_xlfn.XLOOKUP(BASE!$A623,dd_carteira_fundição!A:A,dd_carteira_fundição!G:G,"",0)</f>
        <v>17</v>
      </c>
      <c r="N2897" s="47" t="s">
        <v>1164</v>
      </c>
      <c r="O2897" s="133"/>
      <c r="P2897" s="47" t="s">
        <v>1160</v>
      </c>
      <c r="Q2897" s="47" t="s">
        <v>1346</v>
      </c>
      <c r="R2897" s="47" t="s">
        <v>1690</v>
      </c>
      <c r="S2897" s="47" t="s">
        <v>177</v>
      </c>
      <c r="T2897" s="164">
        <v>560</v>
      </c>
      <c r="U2897" s="47" t="str">
        <f>IFERROR(INDEX('TAXA DE OCUP. RECUR.'!$F$1:$F$60, MATCH(T2897, 'TAXA DE OCUP. RECUR.'!$E$1:$E$60, 0)),"")</f>
        <v>FRESA DROPP HEINN - [560]</v>
      </c>
      <c r="V2897" s="165">
        <v>4.59</v>
      </c>
      <c r="W2897" s="165"/>
      <c r="X2897" s="229">
        <v>46097</v>
      </c>
      <c r="Y2897" s="229">
        <f t="shared" si="314"/>
        <v>46097</v>
      </c>
      <c r="Z2897" s="47">
        <f t="shared" si="318"/>
        <v>12</v>
      </c>
      <c r="AA2897" s="47">
        <f t="shared" si="319"/>
        <v>12</v>
      </c>
      <c r="AB2897" s="47" t="str">
        <f t="shared" si="315"/>
        <v>mar</v>
      </c>
      <c r="AC2897" s="47" t="str">
        <f t="shared" si="316"/>
        <v>2026</v>
      </c>
      <c r="AD2897" s="165">
        <f t="shared" si="317"/>
        <v>1</v>
      </c>
    </row>
    <row r="2898" spans="1:30" x14ac:dyDescent="0.25">
      <c r="A2898" s="47" t="s">
        <v>953</v>
      </c>
      <c r="B2898" s="47" t="s">
        <v>9</v>
      </c>
      <c r="C2898" s="47">
        <v>2011</v>
      </c>
      <c r="D2898" s="47">
        <v>19</v>
      </c>
      <c r="E2898" s="47" t="s">
        <v>483</v>
      </c>
      <c r="F2898" s="48" t="s">
        <v>270</v>
      </c>
      <c r="G2898" s="48" t="s">
        <v>11</v>
      </c>
      <c r="H2898" s="48">
        <v>1454029</v>
      </c>
      <c r="I2898" s="48">
        <v>1</v>
      </c>
      <c r="J2898" s="48" t="s">
        <v>1145</v>
      </c>
      <c r="K2898" s="48" t="s">
        <v>1487</v>
      </c>
      <c r="L2898" s="47"/>
      <c r="M2898" s="47">
        <f>_xlfn.XLOOKUP(BASE!$A624,dd_carteira_fundição!A:A,dd_carteira_fundição!G:G,"",0)</f>
        <v>1</v>
      </c>
      <c r="N2898" s="47" t="s">
        <v>1164</v>
      </c>
      <c r="O2898" s="133"/>
      <c r="P2898" s="47" t="s">
        <v>1160</v>
      </c>
      <c r="Q2898" s="47" t="s">
        <v>1346</v>
      </c>
      <c r="R2898" s="47" t="s">
        <v>1690</v>
      </c>
      <c r="S2898" s="47" t="s">
        <v>176</v>
      </c>
      <c r="T2898" s="164">
        <v>610</v>
      </c>
      <c r="U2898" s="47" t="str">
        <f>IFERROR(INDEX('TAXA DE OCUP. RECUR.'!$F$1:$F$60, MATCH(T2898, 'TAXA DE OCUP. RECUR.'!$E$1:$E$60, 0)),"")</f>
        <v>FRESADORA HEYLIGENTASDE - [610]</v>
      </c>
      <c r="V2898" s="165">
        <v>1.8826872498570613</v>
      </c>
      <c r="W2898" s="165"/>
      <c r="X2898" s="229">
        <v>46097</v>
      </c>
      <c r="Y2898" s="229">
        <f t="shared" si="314"/>
        <v>46097</v>
      </c>
      <c r="Z2898" s="47">
        <f t="shared" si="318"/>
        <v>12</v>
      </c>
      <c r="AA2898" s="47">
        <f t="shared" si="319"/>
        <v>12</v>
      </c>
      <c r="AB2898" s="47" t="str">
        <f t="shared" si="315"/>
        <v>mar</v>
      </c>
      <c r="AC2898" s="47" t="str">
        <f t="shared" si="316"/>
        <v>2026</v>
      </c>
      <c r="AD2898" s="165">
        <f t="shared" si="317"/>
        <v>1</v>
      </c>
    </row>
    <row r="2899" spans="1:30" x14ac:dyDescent="0.25">
      <c r="A2899" s="47" t="s">
        <v>953</v>
      </c>
      <c r="B2899" s="47" t="s">
        <v>9</v>
      </c>
      <c r="C2899" s="47">
        <v>2011</v>
      </c>
      <c r="D2899" s="47">
        <v>19</v>
      </c>
      <c r="E2899" s="47" t="s">
        <v>483</v>
      </c>
      <c r="F2899" s="48" t="s">
        <v>270</v>
      </c>
      <c r="G2899" s="48" t="s">
        <v>11</v>
      </c>
      <c r="H2899" s="48">
        <v>1454029</v>
      </c>
      <c r="I2899" s="48">
        <v>1</v>
      </c>
      <c r="J2899" s="48" t="s">
        <v>1145</v>
      </c>
      <c r="K2899" s="48" t="s">
        <v>1487</v>
      </c>
      <c r="L2899" s="47"/>
      <c r="M2899" s="47">
        <f>_xlfn.XLOOKUP(BASE!$A625,dd_carteira_fundição!A:A,dd_carteira_fundição!G:G,"",0)</f>
        <v>1</v>
      </c>
      <c r="N2899" s="47" t="s">
        <v>1164</v>
      </c>
      <c r="O2899" s="133"/>
      <c r="P2899" s="47" t="s">
        <v>1160</v>
      </c>
      <c r="Q2899" s="47" t="s">
        <v>1346</v>
      </c>
      <c r="R2899" s="47" t="s">
        <v>158</v>
      </c>
      <c r="S2899" s="47" t="s">
        <v>158</v>
      </c>
      <c r="T2899" s="164">
        <v>2</v>
      </c>
      <c r="U2899" s="47" t="str">
        <f>IFERROR(INDEX('TAXA DE OCUP. RECUR.'!$F$1:$F$60, MATCH(T2899, 'TAXA DE OCUP. RECUR.'!$E$1:$E$60, 0)),"")</f>
        <v>EXPEDIÇÃO</v>
      </c>
      <c r="V2899" s="165">
        <v>1</v>
      </c>
      <c r="W2899" s="165"/>
      <c r="X2899" s="229">
        <v>46101</v>
      </c>
      <c r="Y2899" s="229">
        <f t="shared" ref="Y2899:Y2962" si="320">X2899</f>
        <v>46101</v>
      </c>
      <c r="Z2899" s="47">
        <f t="shared" si="318"/>
        <v>12</v>
      </c>
      <c r="AA2899" s="47">
        <f t="shared" si="319"/>
        <v>12</v>
      </c>
      <c r="AB2899" s="47" t="str">
        <f t="shared" si="315"/>
        <v>mar</v>
      </c>
      <c r="AC2899" s="47" t="str">
        <f t="shared" si="316"/>
        <v>2026</v>
      </c>
      <c r="AD2899" s="165">
        <f t="shared" si="317"/>
        <v>1</v>
      </c>
    </row>
    <row r="2900" spans="1:30" x14ac:dyDescent="0.25">
      <c r="A2900" s="47" t="s">
        <v>954</v>
      </c>
      <c r="B2900" s="47" t="s">
        <v>9</v>
      </c>
      <c r="C2900" s="47">
        <v>2011</v>
      </c>
      <c r="D2900" s="47">
        <v>20</v>
      </c>
      <c r="E2900" s="47" t="s">
        <v>483</v>
      </c>
      <c r="F2900" s="48" t="s">
        <v>270</v>
      </c>
      <c r="G2900" s="48" t="s">
        <v>11</v>
      </c>
      <c r="H2900" s="48">
        <v>1454029</v>
      </c>
      <c r="I2900" s="48">
        <v>1</v>
      </c>
      <c r="J2900" s="48" t="s">
        <v>1145</v>
      </c>
      <c r="K2900" s="48" t="s">
        <v>1487</v>
      </c>
      <c r="L2900" s="47"/>
      <c r="M2900" s="47">
        <f>_xlfn.XLOOKUP(BASE!$A626,dd_carteira_fundição!A:A,dd_carteira_fundição!G:G,"",0)</f>
        <v>1</v>
      </c>
      <c r="N2900" s="47" t="s">
        <v>1164</v>
      </c>
      <c r="O2900" s="133"/>
      <c r="P2900" s="47" t="s">
        <v>1160</v>
      </c>
      <c r="Q2900" s="47" t="s">
        <v>1346</v>
      </c>
      <c r="R2900" s="47" t="s">
        <v>1687</v>
      </c>
      <c r="S2900" s="48" t="s">
        <v>1156</v>
      </c>
      <c r="T2900" s="164">
        <v>1</v>
      </c>
      <c r="U2900" s="47" t="str">
        <f>IFERROR(INDEX('TAXA DE OCUP. RECUR.'!$F$1:$F$60, MATCH(T2900, 'TAXA DE OCUP. RECUR.'!$E$1:$E$60, 0)),"")</f>
        <v>FUNDIÇÃO MORENO</v>
      </c>
      <c r="V2900" s="165">
        <v>1</v>
      </c>
      <c r="W2900" s="165">
        <v>1</v>
      </c>
      <c r="X2900" s="229">
        <v>45992</v>
      </c>
      <c r="Y2900" s="229">
        <f t="shared" si="320"/>
        <v>45992</v>
      </c>
      <c r="Z2900" s="47">
        <f t="shared" si="318"/>
        <v>49</v>
      </c>
      <c r="AA2900" s="47">
        <f t="shared" si="319"/>
        <v>49</v>
      </c>
      <c r="AB2900" s="47" t="str">
        <f t="shared" si="315"/>
        <v>dez</v>
      </c>
      <c r="AC2900" s="47" t="str">
        <f t="shared" si="316"/>
        <v>2025</v>
      </c>
      <c r="AD2900" s="165">
        <f t="shared" si="317"/>
        <v>1</v>
      </c>
    </row>
    <row r="2901" spans="1:30" x14ac:dyDescent="0.25">
      <c r="A2901" s="47" t="s">
        <v>954</v>
      </c>
      <c r="B2901" s="47" t="s">
        <v>9</v>
      </c>
      <c r="C2901" s="47">
        <v>2011</v>
      </c>
      <c r="D2901" s="47">
        <v>20</v>
      </c>
      <c r="E2901" s="47" t="s">
        <v>483</v>
      </c>
      <c r="F2901" s="48" t="s">
        <v>270</v>
      </c>
      <c r="G2901" s="48" t="s">
        <v>11</v>
      </c>
      <c r="H2901" s="48">
        <v>1454029</v>
      </c>
      <c r="I2901" s="48">
        <v>1</v>
      </c>
      <c r="J2901" s="48" t="s">
        <v>1145</v>
      </c>
      <c r="K2901" s="48" t="s">
        <v>1487</v>
      </c>
      <c r="L2901" s="47"/>
      <c r="M2901" s="47">
        <f>_xlfn.XLOOKUP(BASE!$A627,dd_carteira_fundição!A:A,dd_carteira_fundição!G:G,"",0)</f>
        <v>1</v>
      </c>
      <c r="N2901" s="47" t="s">
        <v>1164</v>
      </c>
      <c r="O2901" s="133"/>
      <c r="P2901" s="47" t="s">
        <v>1160</v>
      </c>
      <c r="Q2901" s="47" t="s">
        <v>1346</v>
      </c>
      <c r="R2901" s="47" t="s">
        <v>1690</v>
      </c>
      <c r="S2901" s="47" t="s">
        <v>174</v>
      </c>
      <c r="T2901" s="164">
        <v>106</v>
      </c>
      <c r="U2901" s="47" t="str">
        <f>IFERROR(INDEX('TAXA DE OCUP. RECUR.'!$F$1:$F$60, MATCH(T2901, 'TAXA DE OCUP. RECUR.'!$E$1:$E$60, 0)),"")</f>
        <v>PLAINA DE MESA POREBA - [106]</v>
      </c>
      <c r="V2901" s="165">
        <v>3.24</v>
      </c>
      <c r="W2901" s="165"/>
      <c r="X2901" s="229">
        <v>46096</v>
      </c>
      <c r="Y2901" s="229">
        <f t="shared" si="320"/>
        <v>46096</v>
      </c>
      <c r="Z2901" s="47">
        <f t="shared" si="318"/>
        <v>11</v>
      </c>
      <c r="AA2901" s="47">
        <f t="shared" si="319"/>
        <v>11</v>
      </c>
      <c r="AB2901" s="47" t="str">
        <f t="shared" si="315"/>
        <v>mar</v>
      </c>
      <c r="AC2901" s="47" t="str">
        <f t="shared" si="316"/>
        <v>2026</v>
      </c>
      <c r="AD2901" s="165">
        <f t="shared" si="317"/>
        <v>1</v>
      </c>
    </row>
    <row r="2902" spans="1:30" x14ac:dyDescent="0.25">
      <c r="A2902" s="47" t="s">
        <v>954</v>
      </c>
      <c r="B2902" s="47" t="s">
        <v>9</v>
      </c>
      <c r="C2902" s="47">
        <v>2011</v>
      </c>
      <c r="D2902" s="47">
        <v>20</v>
      </c>
      <c r="E2902" s="47" t="s">
        <v>483</v>
      </c>
      <c r="F2902" s="48" t="s">
        <v>270</v>
      </c>
      <c r="G2902" s="48" t="s">
        <v>11</v>
      </c>
      <c r="H2902" s="48">
        <v>1454029</v>
      </c>
      <c r="I2902" s="48">
        <v>1</v>
      </c>
      <c r="J2902" s="48" t="s">
        <v>1145</v>
      </c>
      <c r="K2902" s="48" t="s">
        <v>1487</v>
      </c>
      <c r="L2902" s="47"/>
      <c r="M2902" s="47">
        <f>_xlfn.XLOOKUP(BASE!$A628,dd_carteira_fundição!A:A,dd_carteira_fundição!G:G,"",0)</f>
        <v>1</v>
      </c>
      <c r="N2902" s="47" t="s">
        <v>1164</v>
      </c>
      <c r="O2902" s="133"/>
      <c r="P2902" s="47" t="s">
        <v>1160</v>
      </c>
      <c r="Q2902" s="47" t="s">
        <v>1346</v>
      </c>
      <c r="R2902" s="47" t="s">
        <v>1690</v>
      </c>
      <c r="S2902" s="47" t="s">
        <v>175</v>
      </c>
      <c r="T2902" s="164">
        <v>151</v>
      </c>
      <c r="U2902" s="47" t="str">
        <f>IFERROR(INDEX('TAXA DE OCUP. RECUR.'!$F$1:$F$60, MATCH(T2902, 'TAXA DE OCUP. RECUR.'!$E$1:$E$60, 0)),"")</f>
        <v>MANDRILH. FISHER MILL - [151]</v>
      </c>
      <c r="V2902" s="165">
        <v>1.5545454545454545</v>
      </c>
      <c r="W2902" s="165"/>
      <c r="X2902" s="229">
        <v>46096</v>
      </c>
      <c r="Y2902" s="229">
        <f t="shared" si="320"/>
        <v>46096</v>
      </c>
      <c r="Z2902" s="47">
        <f t="shared" si="318"/>
        <v>11</v>
      </c>
      <c r="AA2902" s="47">
        <f t="shared" si="319"/>
        <v>11</v>
      </c>
      <c r="AB2902" s="47" t="str">
        <f t="shared" si="315"/>
        <v>mar</v>
      </c>
      <c r="AC2902" s="47" t="str">
        <f t="shared" si="316"/>
        <v>2026</v>
      </c>
      <c r="AD2902" s="165">
        <f t="shared" si="317"/>
        <v>1</v>
      </c>
    </row>
    <row r="2903" spans="1:30" x14ac:dyDescent="0.25">
      <c r="A2903" s="47" t="s">
        <v>954</v>
      </c>
      <c r="B2903" s="47" t="s">
        <v>9</v>
      </c>
      <c r="C2903" s="47">
        <v>2011</v>
      </c>
      <c r="D2903" s="47">
        <v>20</v>
      </c>
      <c r="E2903" s="47" t="s">
        <v>483</v>
      </c>
      <c r="F2903" s="48" t="s">
        <v>270</v>
      </c>
      <c r="G2903" s="48" t="s">
        <v>11</v>
      </c>
      <c r="H2903" s="48">
        <v>1454029</v>
      </c>
      <c r="I2903" s="48">
        <v>1</v>
      </c>
      <c r="J2903" s="48" t="s">
        <v>1145</v>
      </c>
      <c r="K2903" s="48" t="s">
        <v>1487</v>
      </c>
      <c r="L2903" s="47"/>
      <c r="M2903" s="47">
        <f>_xlfn.XLOOKUP(BASE!$A629,dd_carteira_fundição!A:A,dd_carteira_fundição!G:G,"",0)</f>
        <v>1</v>
      </c>
      <c r="N2903" s="47" t="s">
        <v>1164</v>
      </c>
      <c r="O2903" s="133"/>
      <c r="P2903" s="47" t="s">
        <v>1160</v>
      </c>
      <c r="Q2903" s="47" t="s">
        <v>1346</v>
      </c>
      <c r="R2903" s="47" t="s">
        <v>1690</v>
      </c>
      <c r="S2903" s="47" t="s">
        <v>177</v>
      </c>
      <c r="T2903" s="164">
        <v>560</v>
      </c>
      <c r="U2903" s="47" t="str">
        <f>IFERROR(INDEX('TAXA DE OCUP. RECUR.'!$F$1:$F$60, MATCH(T2903, 'TAXA DE OCUP. RECUR.'!$E$1:$E$60, 0)),"")</f>
        <v>FRESA DROPP HEINN - [560]</v>
      </c>
      <c r="V2903" s="165">
        <v>4.59</v>
      </c>
      <c r="W2903" s="165"/>
      <c r="X2903" s="229">
        <v>46097</v>
      </c>
      <c r="Y2903" s="229">
        <f t="shared" si="320"/>
        <v>46097</v>
      </c>
      <c r="Z2903" s="47">
        <f t="shared" si="318"/>
        <v>12</v>
      </c>
      <c r="AA2903" s="47">
        <f t="shared" si="319"/>
        <v>12</v>
      </c>
      <c r="AB2903" s="47" t="str">
        <f t="shared" si="315"/>
        <v>mar</v>
      </c>
      <c r="AC2903" s="47" t="str">
        <f t="shared" si="316"/>
        <v>2026</v>
      </c>
      <c r="AD2903" s="165">
        <f t="shared" si="317"/>
        <v>1</v>
      </c>
    </row>
    <row r="2904" spans="1:30" x14ac:dyDescent="0.25">
      <c r="A2904" s="47" t="s">
        <v>954</v>
      </c>
      <c r="B2904" s="47" t="s">
        <v>9</v>
      </c>
      <c r="C2904" s="47">
        <v>2011</v>
      </c>
      <c r="D2904" s="47">
        <v>20</v>
      </c>
      <c r="E2904" s="47" t="s">
        <v>483</v>
      </c>
      <c r="F2904" s="48" t="s">
        <v>270</v>
      </c>
      <c r="G2904" s="48" t="s">
        <v>11</v>
      </c>
      <c r="H2904" s="48">
        <v>1454029</v>
      </c>
      <c r="I2904" s="48">
        <v>1</v>
      </c>
      <c r="J2904" s="48" t="s">
        <v>1145</v>
      </c>
      <c r="K2904" s="48" t="s">
        <v>1487</v>
      </c>
      <c r="L2904" s="47"/>
      <c r="M2904" s="47">
        <f>_xlfn.XLOOKUP(BASE!$A630,dd_carteira_fundição!A:A,dd_carteira_fundição!G:G,"",0)</f>
        <v>1</v>
      </c>
      <c r="N2904" s="47" t="s">
        <v>1164</v>
      </c>
      <c r="O2904" s="133"/>
      <c r="P2904" s="47" t="s">
        <v>1160</v>
      </c>
      <c r="Q2904" s="47" t="s">
        <v>1346</v>
      </c>
      <c r="R2904" s="47" t="s">
        <v>1690</v>
      </c>
      <c r="S2904" s="47" t="s">
        <v>176</v>
      </c>
      <c r="T2904" s="164">
        <v>610</v>
      </c>
      <c r="U2904" s="47" t="str">
        <f>IFERROR(INDEX('TAXA DE OCUP. RECUR.'!$F$1:$F$60, MATCH(T2904, 'TAXA DE OCUP. RECUR.'!$E$1:$E$60, 0)),"")</f>
        <v>FRESADORA HEYLIGENTASDE - [610]</v>
      </c>
      <c r="V2904" s="165">
        <v>1.8826872498570613</v>
      </c>
      <c r="W2904" s="165"/>
      <c r="X2904" s="229">
        <v>46098</v>
      </c>
      <c r="Y2904" s="229">
        <f t="shared" si="320"/>
        <v>46098</v>
      </c>
      <c r="Z2904" s="47">
        <f t="shared" si="318"/>
        <v>12</v>
      </c>
      <c r="AA2904" s="47">
        <f t="shared" si="319"/>
        <v>12</v>
      </c>
      <c r="AB2904" s="47" t="str">
        <f t="shared" si="315"/>
        <v>mar</v>
      </c>
      <c r="AC2904" s="47" t="str">
        <f t="shared" si="316"/>
        <v>2026</v>
      </c>
      <c r="AD2904" s="165">
        <f t="shared" si="317"/>
        <v>1</v>
      </c>
    </row>
    <row r="2905" spans="1:30" x14ac:dyDescent="0.25">
      <c r="A2905" s="47" t="s">
        <v>954</v>
      </c>
      <c r="B2905" s="47" t="s">
        <v>9</v>
      </c>
      <c r="C2905" s="47">
        <v>2011</v>
      </c>
      <c r="D2905" s="47">
        <v>20</v>
      </c>
      <c r="E2905" s="47" t="s">
        <v>483</v>
      </c>
      <c r="F2905" s="48" t="s">
        <v>270</v>
      </c>
      <c r="G2905" s="48" t="s">
        <v>11</v>
      </c>
      <c r="H2905" s="48">
        <v>1454029</v>
      </c>
      <c r="I2905" s="48">
        <v>1</v>
      </c>
      <c r="J2905" s="48" t="s">
        <v>1145</v>
      </c>
      <c r="K2905" s="48" t="s">
        <v>1487</v>
      </c>
      <c r="L2905" s="47"/>
      <c r="M2905" s="47">
        <f>_xlfn.XLOOKUP(BASE!$A631,dd_carteira_fundição!A:A,dd_carteira_fundição!G:G,"",0)</f>
        <v>1</v>
      </c>
      <c r="N2905" s="47" t="s">
        <v>1164</v>
      </c>
      <c r="O2905" s="133"/>
      <c r="P2905" s="47" t="s">
        <v>1160</v>
      </c>
      <c r="Q2905" s="47" t="s">
        <v>1346</v>
      </c>
      <c r="R2905" s="47" t="s">
        <v>158</v>
      </c>
      <c r="S2905" s="47" t="s">
        <v>158</v>
      </c>
      <c r="T2905" s="164">
        <v>2</v>
      </c>
      <c r="U2905" s="47" t="str">
        <f>IFERROR(INDEX('TAXA DE OCUP. RECUR.'!$F$1:$F$60, MATCH(T2905, 'TAXA DE OCUP. RECUR.'!$E$1:$E$60, 0)),"")</f>
        <v>EXPEDIÇÃO</v>
      </c>
      <c r="V2905" s="165">
        <v>1</v>
      </c>
      <c r="W2905" s="165"/>
      <c r="X2905" s="229">
        <v>46101</v>
      </c>
      <c r="Y2905" s="229">
        <f t="shared" si="320"/>
        <v>46101</v>
      </c>
      <c r="Z2905" s="47">
        <f t="shared" si="318"/>
        <v>12</v>
      </c>
      <c r="AA2905" s="47">
        <f t="shared" si="319"/>
        <v>12</v>
      </c>
      <c r="AB2905" s="47" t="str">
        <f t="shared" si="315"/>
        <v>mar</v>
      </c>
      <c r="AC2905" s="47" t="str">
        <f t="shared" si="316"/>
        <v>2026</v>
      </c>
      <c r="AD2905" s="165">
        <f t="shared" si="317"/>
        <v>1</v>
      </c>
    </row>
    <row r="2906" spans="1:30" x14ac:dyDescent="0.25">
      <c r="A2906" s="47" t="s">
        <v>955</v>
      </c>
      <c r="B2906" s="47" t="s">
        <v>9</v>
      </c>
      <c r="C2906" s="47">
        <v>2011</v>
      </c>
      <c r="D2906" s="47">
        <v>21</v>
      </c>
      <c r="E2906" s="47" t="s">
        <v>483</v>
      </c>
      <c r="F2906" s="48" t="s">
        <v>270</v>
      </c>
      <c r="G2906" s="48" t="s">
        <v>11</v>
      </c>
      <c r="H2906" s="48">
        <v>1454029</v>
      </c>
      <c r="I2906" s="48">
        <v>1</v>
      </c>
      <c r="J2906" s="48" t="s">
        <v>1145</v>
      </c>
      <c r="K2906" s="48" t="s">
        <v>1487</v>
      </c>
      <c r="L2906" s="47"/>
      <c r="M2906" s="47">
        <f>_xlfn.XLOOKUP(BASE!$A632,dd_carteira_fundição!A:A,dd_carteira_fundição!G:G,"",0)</f>
        <v>1</v>
      </c>
      <c r="N2906" s="47" t="s">
        <v>1164</v>
      </c>
      <c r="O2906" s="133"/>
      <c r="P2906" s="47" t="s">
        <v>1160</v>
      </c>
      <c r="Q2906" s="47" t="s">
        <v>1346</v>
      </c>
      <c r="R2906" s="47" t="s">
        <v>1687</v>
      </c>
      <c r="S2906" s="48" t="s">
        <v>1156</v>
      </c>
      <c r="T2906" s="164">
        <v>1</v>
      </c>
      <c r="U2906" s="47" t="str">
        <f>IFERROR(INDEX('TAXA DE OCUP. RECUR.'!$F$1:$F$60, MATCH(T2906, 'TAXA DE OCUP. RECUR.'!$E$1:$E$60, 0)),"")</f>
        <v>FUNDIÇÃO MORENO</v>
      </c>
      <c r="V2906" s="165">
        <v>1</v>
      </c>
      <c r="W2906" s="165">
        <v>1</v>
      </c>
      <c r="X2906" s="229">
        <v>45992</v>
      </c>
      <c r="Y2906" s="229">
        <f t="shared" si="320"/>
        <v>45992</v>
      </c>
      <c r="Z2906" s="47">
        <f t="shared" si="318"/>
        <v>49</v>
      </c>
      <c r="AA2906" s="47">
        <f t="shared" si="319"/>
        <v>49</v>
      </c>
      <c r="AB2906" s="47" t="str">
        <f t="shared" si="315"/>
        <v>dez</v>
      </c>
      <c r="AC2906" s="47" t="str">
        <f t="shared" si="316"/>
        <v>2025</v>
      </c>
      <c r="AD2906" s="165">
        <f t="shared" si="317"/>
        <v>1</v>
      </c>
    </row>
    <row r="2907" spans="1:30" x14ac:dyDescent="0.25">
      <c r="A2907" s="47" t="s">
        <v>955</v>
      </c>
      <c r="B2907" s="47" t="s">
        <v>9</v>
      </c>
      <c r="C2907" s="47">
        <v>2011</v>
      </c>
      <c r="D2907" s="47">
        <v>21</v>
      </c>
      <c r="E2907" s="47" t="s">
        <v>483</v>
      </c>
      <c r="F2907" s="48" t="s">
        <v>270</v>
      </c>
      <c r="G2907" s="48" t="s">
        <v>11</v>
      </c>
      <c r="H2907" s="48">
        <v>1454029</v>
      </c>
      <c r="I2907" s="48">
        <v>1</v>
      </c>
      <c r="J2907" s="48" t="s">
        <v>1145</v>
      </c>
      <c r="K2907" s="48" t="s">
        <v>1487</v>
      </c>
      <c r="L2907" s="47"/>
      <c r="M2907" s="47">
        <f>_xlfn.XLOOKUP(BASE!$A633,dd_carteira_fundição!A:A,dd_carteira_fundição!G:G,"",0)</f>
        <v>1</v>
      </c>
      <c r="N2907" s="47" t="s">
        <v>1164</v>
      </c>
      <c r="O2907" s="133"/>
      <c r="P2907" s="47" t="s">
        <v>1160</v>
      </c>
      <c r="Q2907" s="47" t="s">
        <v>1346</v>
      </c>
      <c r="R2907" s="47" t="s">
        <v>1690</v>
      </c>
      <c r="S2907" s="47" t="s">
        <v>174</v>
      </c>
      <c r="T2907" s="164">
        <v>106</v>
      </c>
      <c r="U2907" s="47" t="str">
        <f>IFERROR(INDEX('TAXA DE OCUP. RECUR.'!$F$1:$F$60, MATCH(T2907, 'TAXA DE OCUP. RECUR.'!$E$1:$E$60, 0)),"")</f>
        <v>PLAINA DE MESA POREBA - [106]</v>
      </c>
      <c r="V2907" s="165">
        <v>3.24</v>
      </c>
      <c r="W2907" s="165"/>
      <c r="X2907" s="229">
        <v>46097</v>
      </c>
      <c r="Y2907" s="229">
        <f t="shared" si="320"/>
        <v>46097</v>
      </c>
      <c r="Z2907" s="47">
        <f t="shared" si="318"/>
        <v>12</v>
      </c>
      <c r="AA2907" s="47">
        <f t="shared" si="319"/>
        <v>12</v>
      </c>
      <c r="AB2907" s="47" t="str">
        <f t="shared" si="315"/>
        <v>mar</v>
      </c>
      <c r="AC2907" s="47" t="str">
        <f t="shared" si="316"/>
        <v>2026</v>
      </c>
      <c r="AD2907" s="165">
        <f t="shared" si="317"/>
        <v>1</v>
      </c>
    </row>
    <row r="2908" spans="1:30" x14ac:dyDescent="0.25">
      <c r="A2908" s="47" t="s">
        <v>955</v>
      </c>
      <c r="B2908" s="47" t="s">
        <v>9</v>
      </c>
      <c r="C2908" s="47">
        <v>2011</v>
      </c>
      <c r="D2908" s="47">
        <v>21</v>
      </c>
      <c r="E2908" s="47" t="s">
        <v>483</v>
      </c>
      <c r="F2908" s="48" t="s">
        <v>270</v>
      </c>
      <c r="G2908" s="48" t="s">
        <v>11</v>
      </c>
      <c r="H2908" s="48">
        <v>1454029</v>
      </c>
      <c r="I2908" s="48">
        <v>1</v>
      </c>
      <c r="J2908" s="48" t="s">
        <v>1145</v>
      </c>
      <c r="K2908" s="48" t="s">
        <v>1487</v>
      </c>
      <c r="L2908" s="47"/>
      <c r="M2908" s="47">
        <f>_xlfn.XLOOKUP(BASE!$A634,dd_carteira_fundição!A:A,dd_carteira_fundição!G:G,"",0)</f>
        <v>1</v>
      </c>
      <c r="N2908" s="47" t="s">
        <v>1164</v>
      </c>
      <c r="O2908" s="133"/>
      <c r="P2908" s="47" t="s">
        <v>1160</v>
      </c>
      <c r="Q2908" s="47" t="s">
        <v>1346</v>
      </c>
      <c r="R2908" s="47" t="s">
        <v>1690</v>
      </c>
      <c r="S2908" s="47" t="s">
        <v>175</v>
      </c>
      <c r="T2908" s="164">
        <v>151</v>
      </c>
      <c r="U2908" s="47" t="str">
        <f>IFERROR(INDEX('TAXA DE OCUP. RECUR.'!$F$1:$F$60, MATCH(T2908, 'TAXA DE OCUP. RECUR.'!$E$1:$E$60, 0)),"")</f>
        <v>MANDRILH. FISHER MILL - [151]</v>
      </c>
      <c r="V2908" s="165">
        <v>1.5545454545454545</v>
      </c>
      <c r="W2908" s="165"/>
      <c r="X2908" s="229">
        <v>46097</v>
      </c>
      <c r="Y2908" s="229">
        <f t="shared" si="320"/>
        <v>46097</v>
      </c>
      <c r="Z2908" s="47">
        <f t="shared" si="318"/>
        <v>12</v>
      </c>
      <c r="AA2908" s="47">
        <f t="shared" si="319"/>
        <v>12</v>
      </c>
      <c r="AB2908" s="47" t="str">
        <f t="shared" si="315"/>
        <v>mar</v>
      </c>
      <c r="AC2908" s="47" t="str">
        <f t="shared" si="316"/>
        <v>2026</v>
      </c>
      <c r="AD2908" s="165">
        <f t="shared" si="317"/>
        <v>1</v>
      </c>
    </row>
    <row r="2909" spans="1:30" x14ac:dyDescent="0.25">
      <c r="A2909" s="47" t="s">
        <v>955</v>
      </c>
      <c r="B2909" s="47" t="s">
        <v>9</v>
      </c>
      <c r="C2909" s="47">
        <v>2011</v>
      </c>
      <c r="D2909" s="47">
        <v>21</v>
      </c>
      <c r="E2909" s="47" t="s">
        <v>483</v>
      </c>
      <c r="F2909" s="48" t="s">
        <v>270</v>
      </c>
      <c r="G2909" s="48" t="s">
        <v>11</v>
      </c>
      <c r="H2909" s="48">
        <v>1454029</v>
      </c>
      <c r="I2909" s="48">
        <v>1</v>
      </c>
      <c r="J2909" s="48" t="s">
        <v>1145</v>
      </c>
      <c r="K2909" s="48" t="s">
        <v>1487</v>
      </c>
      <c r="L2909" s="47"/>
      <c r="M2909" s="47">
        <f>_xlfn.XLOOKUP(BASE!$A635,dd_carteira_fundição!A:A,dd_carteira_fundição!G:G,"",0)</f>
        <v>1</v>
      </c>
      <c r="N2909" s="47" t="s">
        <v>1164</v>
      </c>
      <c r="O2909" s="133"/>
      <c r="P2909" s="47" t="s">
        <v>1160</v>
      </c>
      <c r="Q2909" s="47" t="s">
        <v>1346</v>
      </c>
      <c r="R2909" s="47" t="s">
        <v>1690</v>
      </c>
      <c r="S2909" s="47" t="s">
        <v>177</v>
      </c>
      <c r="T2909" s="164">
        <v>560</v>
      </c>
      <c r="U2909" s="47" t="str">
        <f>IFERROR(INDEX('TAXA DE OCUP. RECUR.'!$F$1:$F$60, MATCH(T2909, 'TAXA DE OCUP. RECUR.'!$E$1:$E$60, 0)),"")</f>
        <v>FRESA DROPP HEINN - [560]</v>
      </c>
      <c r="V2909" s="165">
        <v>4.59</v>
      </c>
      <c r="W2909" s="165"/>
      <c r="X2909" s="229">
        <v>46099</v>
      </c>
      <c r="Y2909" s="229">
        <f t="shared" si="320"/>
        <v>46099</v>
      </c>
      <c r="Z2909" s="47">
        <f t="shared" si="318"/>
        <v>12</v>
      </c>
      <c r="AA2909" s="47">
        <f t="shared" si="319"/>
        <v>12</v>
      </c>
      <c r="AB2909" s="47" t="str">
        <f t="shared" si="315"/>
        <v>mar</v>
      </c>
      <c r="AC2909" s="47" t="str">
        <f t="shared" si="316"/>
        <v>2026</v>
      </c>
      <c r="AD2909" s="165">
        <f t="shared" si="317"/>
        <v>1</v>
      </c>
    </row>
    <row r="2910" spans="1:30" x14ac:dyDescent="0.25">
      <c r="A2910" s="47" t="s">
        <v>955</v>
      </c>
      <c r="B2910" s="47" t="s">
        <v>9</v>
      </c>
      <c r="C2910" s="47">
        <v>2011</v>
      </c>
      <c r="D2910" s="47">
        <v>21</v>
      </c>
      <c r="E2910" s="47" t="s">
        <v>483</v>
      </c>
      <c r="F2910" s="48" t="s">
        <v>270</v>
      </c>
      <c r="G2910" s="48" t="s">
        <v>11</v>
      </c>
      <c r="H2910" s="48">
        <v>1454029</v>
      </c>
      <c r="I2910" s="48">
        <v>1</v>
      </c>
      <c r="J2910" s="48" t="s">
        <v>1145</v>
      </c>
      <c r="K2910" s="48" t="s">
        <v>1487</v>
      </c>
      <c r="L2910" s="47"/>
      <c r="M2910" s="47">
        <f>_xlfn.XLOOKUP(BASE!$A636,dd_carteira_fundição!A:A,dd_carteira_fundição!G:G,"",0)</f>
        <v>1</v>
      </c>
      <c r="N2910" s="47" t="s">
        <v>1164</v>
      </c>
      <c r="O2910" s="133"/>
      <c r="P2910" s="47" t="s">
        <v>1160</v>
      </c>
      <c r="Q2910" s="47" t="s">
        <v>1346</v>
      </c>
      <c r="R2910" s="47" t="s">
        <v>1690</v>
      </c>
      <c r="S2910" s="47" t="s">
        <v>176</v>
      </c>
      <c r="T2910" s="164">
        <v>610</v>
      </c>
      <c r="U2910" s="47" t="str">
        <f>IFERROR(INDEX('TAXA DE OCUP. RECUR.'!$F$1:$F$60, MATCH(T2910, 'TAXA DE OCUP. RECUR.'!$E$1:$E$60, 0)),"")</f>
        <v>FRESADORA HEYLIGENTASDE - [610]</v>
      </c>
      <c r="V2910" s="165">
        <v>1.8826872498570613</v>
      </c>
      <c r="W2910" s="165"/>
      <c r="X2910" s="229">
        <v>46099</v>
      </c>
      <c r="Y2910" s="229">
        <f t="shared" si="320"/>
        <v>46099</v>
      </c>
      <c r="Z2910" s="47">
        <f t="shared" si="318"/>
        <v>12</v>
      </c>
      <c r="AA2910" s="47">
        <f t="shared" si="319"/>
        <v>12</v>
      </c>
      <c r="AB2910" s="47" t="str">
        <f t="shared" si="315"/>
        <v>mar</v>
      </c>
      <c r="AC2910" s="47" t="str">
        <f t="shared" si="316"/>
        <v>2026</v>
      </c>
      <c r="AD2910" s="165">
        <f t="shared" si="317"/>
        <v>1</v>
      </c>
    </row>
    <row r="2911" spans="1:30" x14ac:dyDescent="0.25">
      <c r="A2911" s="47" t="s">
        <v>955</v>
      </c>
      <c r="B2911" s="47" t="s">
        <v>9</v>
      </c>
      <c r="C2911" s="47">
        <v>2011</v>
      </c>
      <c r="D2911" s="47">
        <v>21</v>
      </c>
      <c r="E2911" s="47" t="s">
        <v>483</v>
      </c>
      <c r="F2911" s="48" t="s">
        <v>270</v>
      </c>
      <c r="G2911" s="48" t="s">
        <v>11</v>
      </c>
      <c r="H2911" s="48">
        <v>1454029</v>
      </c>
      <c r="I2911" s="48">
        <v>1</v>
      </c>
      <c r="J2911" s="48" t="s">
        <v>1145</v>
      </c>
      <c r="K2911" s="48" t="s">
        <v>1487</v>
      </c>
      <c r="L2911" s="47"/>
      <c r="M2911" s="47">
        <f>_xlfn.XLOOKUP(BASE!$A637,dd_carteira_fundição!A:A,dd_carteira_fundição!G:G,"",0)</f>
        <v>1</v>
      </c>
      <c r="N2911" s="47" t="s">
        <v>1164</v>
      </c>
      <c r="O2911" s="133"/>
      <c r="P2911" s="47" t="s">
        <v>1160</v>
      </c>
      <c r="Q2911" s="47" t="s">
        <v>1346</v>
      </c>
      <c r="R2911" s="47" t="s">
        <v>158</v>
      </c>
      <c r="S2911" s="47" t="s">
        <v>158</v>
      </c>
      <c r="T2911" s="164">
        <v>2</v>
      </c>
      <c r="U2911" s="47" t="str">
        <f>IFERROR(INDEX('TAXA DE OCUP. RECUR.'!$F$1:$F$60, MATCH(T2911, 'TAXA DE OCUP. RECUR.'!$E$1:$E$60, 0)),"")</f>
        <v>EXPEDIÇÃO</v>
      </c>
      <c r="V2911" s="165">
        <v>1</v>
      </c>
      <c r="W2911" s="165"/>
      <c r="X2911" s="229">
        <v>46101</v>
      </c>
      <c r="Y2911" s="229">
        <f t="shared" si="320"/>
        <v>46101</v>
      </c>
      <c r="Z2911" s="47">
        <f t="shared" si="318"/>
        <v>12</v>
      </c>
      <c r="AA2911" s="47">
        <f t="shared" si="319"/>
        <v>12</v>
      </c>
      <c r="AB2911" s="47" t="str">
        <f t="shared" si="315"/>
        <v>mar</v>
      </c>
      <c r="AC2911" s="47" t="str">
        <f t="shared" si="316"/>
        <v>2026</v>
      </c>
      <c r="AD2911" s="165">
        <f t="shared" si="317"/>
        <v>1</v>
      </c>
    </row>
    <row r="2912" spans="1:30" x14ac:dyDescent="0.25">
      <c r="A2912" s="47" t="s">
        <v>956</v>
      </c>
      <c r="B2912" s="47" t="s">
        <v>9</v>
      </c>
      <c r="C2912" s="47">
        <v>2011</v>
      </c>
      <c r="D2912" s="47">
        <v>22</v>
      </c>
      <c r="E2912" s="47" t="s">
        <v>483</v>
      </c>
      <c r="F2912" s="48" t="s">
        <v>270</v>
      </c>
      <c r="G2912" s="48" t="s">
        <v>11</v>
      </c>
      <c r="H2912" s="48">
        <v>1454029</v>
      </c>
      <c r="I2912" s="48">
        <v>1</v>
      </c>
      <c r="J2912" s="48" t="s">
        <v>1145</v>
      </c>
      <c r="K2912" s="48" t="s">
        <v>1487</v>
      </c>
      <c r="L2912" s="47"/>
      <c r="M2912" s="47">
        <f>_xlfn.XLOOKUP(BASE!$A638,dd_carteira_fundição!A:A,dd_carteira_fundição!G:G,"",0)</f>
        <v>1</v>
      </c>
      <c r="N2912" s="47" t="s">
        <v>1164</v>
      </c>
      <c r="O2912" s="133"/>
      <c r="P2912" s="47" t="s">
        <v>1160</v>
      </c>
      <c r="Q2912" s="47" t="s">
        <v>1346</v>
      </c>
      <c r="R2912" s="47" t="s">
        <v>1687</v>
      </c>
      <c r="S2912" s="48" t="s">
        <v>1156</v>
      </c>
      <c r="T2912" s="164">
        <v>1</v>
      </c>
      <c r="U2912" s="47" t="str">
        <f>IFERROR(INDEX('TAXA DE OCUP. RECUR.'!$F$1:$F$60, MATCH(T2912, 'TAXA DE OCUP. RECUR.'!$E$1:$E$60, 0)),"")</f>
        <v>FUNDIÇÃO MORENO</v>
      </c>
      <c r="V2912" s="165">
        <v>1</v>
      </c>
      <c r="W2912" s="165">
        <v>1</v>
      </c>
      <c r="X2912" s="229">
        <v>45993</v>
      </c>
      <c r="Y2912" s="229">
        <f t="shared" si="320"/>
        <v>45993</v>
      </c>
      <c r="Z2912" s="47">
        <f t="shared" si="318"/>
        <v>49</v>
      </c>
      <c r="AA2912" s="47">
        <f t="shared" si="319"/>
        <v>49</v>
      </c>
      <c r="AB2912" s="47" t="str">
        <f t="shared" si="315"/>
        <v>dez</v>
      </c>
      <c r="AC2912" s="47" t="str">
        <f t="shared" si="316"/>
        <v>2025</v>
      </c>
      <c r="AD2912" s="165">
        <f t="shared" si="317"/>
        <v>1</v>
      </c>
    </row>
    <row r="2913" spans="1:30" x14ac:dyDescent="0.25">
      <c r="A2913" s="47" t="s">
        <v>956</v>
      </c>
      <c r="B2913" s="47" t="s">
        <v>9</v>
      </c>
      <c r="C2913" s="47">
        <v>2011</v>
      </c>
      <c r="D2913" s="47">
        <v>22</v>
      </c>
      <c r="E2913" s="47" t="s">
        <v>483</v>
      </c>
      <c r="F2913" s="48" t="s">
        <v>270</v>
      </c>
      <c r="G2913" s="48" t="s">
        <v>11</v>
      </c>
      <c r="H2913" s="48">
        <v>1454029</v>
      </c>
      <c r="I2913" s="48">
        <v>1</v>
      </c>
      <c r="J2913" s="48" t="s">
        <v>1145</v>
      </c>
      <c r="K2913" s="48" t="s">
        <v>1487</v>
      </c>
      <c r="L2913" s="47"/>
      <c r="M2913" s="47">
        <f>_xlfn.XLOOKUP(BASE!$A639,dd_carteira_fundição!A:A,dd_carteira_fundição!G:G,"",0)</f>
        <v>1</v>
      </c>
      <c r="N2913" s="47" t="s">
        <v>1164</v>
      </c>
      <c r="O2913" s="133"/>
      <c r="P2913" s="47" t="s">
        <v>1160</v>
      </c>
      <c r="Q2913" s="47" t="s">
        <v>1346</v>
      </c>
      <c r="R2913" s="47" t="s">
        <v>1690</v>
      </c>
      <c r="S2913" s="47" t="s">
        <v>174</v>
      </c>
      <c r="T2913" s="164">
        <v>106</v>
      </c>
      <c r="U2913" s="47" t="str">
        <f>IFERROR(INDEX('TAXA DE OCUP. RECUR.'!$F$1:$F$60, MATCH(T2913, 'TAXA DE OCUP. RECUR.'!$E$1:$E$60, 0)),"")</f>
        <v>PLAINA DE MESA POREBA - [106]</v>
      </c>
      <c r="V2913" s="165">
        <v>3.24</v>
      </c>
      <c r="W2913" s="165"/>
      <c r="X2913" s="229">
        <v>46097</v>
      </c>
      <c r="Y2913" s="229">
        <f t="shared" si="320"/>
        <v>46097</v>
      </c>
      <c r="Z2913" s="47">
        <f t="shared" si="318"/>
        <v>12</v>
      </c>
      <c r="AA2913" s="47">
        <f t="shared" si="319"/>
        <v>12</v>
      </c>
      <c r="AB2913" s="47" t="str">
        <f t="shared" ref="AB2913:AB2976" si="321">IFERROR(IF(X2913="","",TEXT(X2913,"MMM")),"")</f>
        <v>mar</v>
      </c>
      <c r="AC2913" s="47" t="str">
        <f t="shared" ref="AC2913:AC2976" si="322">IFERROR(IF(X2913="","",TEXT(X2913,"AAAA")),"")</f>
        <v>2026</v>
      </c>
      <c r="AD2913" s="165">
        <f t="shared" si="317"/>
        <v>1</v>
      </c>
    </row>
    <row r="2914" spans="1:30" x14ac:dyDescent="0.25">
      <c r="A2914" s="47" t="s">
        <v>956</v>
      </c>
      <c r="B2914" s="47" t="s">
        <v>9</v>
      </c>
      <c r="C2914" s="47">
        <v>2011</v>
      </c>
      <c r="D2914" s="47">
        <v>22</v>
      </c>
      <c r="E2914" s="47" t="s">
        <v>483</v>
      </c>
      <c r="F2914" s="48" t="s">
        <v>270</v>
      </c>
      <c r="G2914" s="48" t="s">
        <v>11</v>
      </c>
      <c r="H2914" s="48">
        <v>1454029</v>
      </c>
      <c r="I2914" s="48">
        <v>1</v>
      </c>
      <c r="J2914" s="48" t="s">
        <v>1145</v>
      </c>
      <c r="K2914" s="48" t="s">
        <v>1487</v>
      </c>
      <c r="L2914" s="47"/>
      <c r="M2914" s="47">
        <f>_xlfn.XLOOKUP(BASE!$A640,dd_carteira_fundição!A:A,dd_carteira_fundição!G:G,"",0)</f>
        <v>1</v>
      </c>
      <c r="N2914" s="47" t="s">
        <v>1164</v>
      </c>
      <c r="O2914" s="133"/>
      <c r="P2914" s="47" t="s">
        <v>1160</v>
      </c>
      <c r="Q2914" s="47" t="s">
        <v>1346</v>
      </c>
      <c r="R2914" s="47" t="s">
        <v>1690</v>
      </c>
      <c r="S2914" s="47" t="s">
        <v>175</v>
      </c>
      <c r="T2914" s="164">
        <v>151</v>
      </c>
      <c r="U2914" s="47" t="str">
        <f>IFERROR(INDEX('TAXA DE OCUP. RECUR.'!$F$1:$F$60, MATCH(T2914, 'TAXA DE OCUP. RECUR.'!$E$1:$E$60, 0)),"")</f>
        <v>MANDRILH. FISHER MILL - [151]</v>
      </c>
      <c r="V2914" s="165">
        <v>1.5545454545454545</v>
      </c>
      <c r="W2914" s="165"/>
      <c r="X2914" s="229">
        <v>46097</v>
      </c>
      <c r="Y2914" s="229">
        <f t="shared" si="320"/>
        <v>46097</v>
      </c>
      <c r="Z2914" s="47">
        <f t="shared" si="318"/>
        <v>12</v>
      </c>
      <c r="AA2914" s="47">
        <f t="shared" si="319"/>
        <v>12</v>
      </c>
      <c r="AB2914" s="47" t="str">
        <f t="shared" si="321"/>
        <v>mar</v>
      </c>
      <c r="AC2914" s="47" t="str">
        <f t="shared" si="322"/>
        <v>2026</v>
      </c>
      <c r="AD2914" s="165">
        <f t="shared" si="317"/>
        <v>1</v>
      </c>
    </row>
    <row r="2915" spans="1:30" x14ac:dyDescent="0.25">
      <c r="A2915" s="47" t="s">
        <v>956</v>
      </c>
      <c r="B2915" s="47" t="s">
        <v>9</v>
      </c>
      <c r="C2915" s="47">
        <v>2011</v>
      </c>
      <c r="D2915" s="47">
        <v>22</v>
      </c>
      <c r="E2915" s="47" t="s">
        <v>483</v>
      </c>
      <c r="F2915" s="48" t="s">
        <v>270</v>
      </c>
      <c r="G2915" s="48" t="s">
        <v>11</v>
      </c>
      <c r="H2915" s="48">
        <v>1454029</v>
      </c>
      <c r="I2915" s="48">
        <v>1</v>
      </c>
      <c r="J2915" s="48" t="s">
        <v>1145</v>
      </c>
      <c r="K2915" s="48" t="s">
        <v>1487</v>
      </c>
      <c r="L2915" s="47"/>
      <c r="M2915" s="47">
        <f>_xlfn.XLOOKUP(BASE!$A641,dd_carteira_fundição!A:A,dd_carteira_fundição!G:G,"",0)</f>
        <v>1</v>
      </c>
      <c r="N2915" s="47" t="s">
        <v>1164</v>
      </c>
      <c r="O2915" s="133"/>
      <c r="P2915" s="47" t="s">
        <v>1160</v>
      </c>
      <c r="Q2915" s="47" t="s">
        <v>1346</v>
      </c>
      <c r="R2915" s="47" t="s">
        <v>1690</v>
      </c>
      <c r="S2915" s="47" t="s">
        <v>177</v>
      </c>
      <c r="T2915" s="164">
        <v>560</v>
      </c>
      <c r="U2915" s="47" t="str">
        <f>IFERROR(INDEX('TAXA DE OCUP. RECUR.'!$F$1:$F$60, MATCH(T2915, 'TAXA DE OCUP. RECUR.'!$E$1:$E$60, 0)),"")</f>
        <v>FRESA DROPP HEINN - [560]</v>
      </c>
      <c r="V2915" s="165">
        <v>4.59</v>
      </c>
      <c r="W2915" s="165"/>
      <c r="X2915" s="229">
        <v>46099</v>
      </c>
      <c r="Y2915" s="229">
        <f t="shared" si="320"/>
        <v>46099</v>
      </c>
      <c r="Z2915" s="47">
        <f t="shared" si="318"/>
        <v>12</v>
      </c>
      <c r="AA2915" s="47">
        <f t="shared" si="319"/>
        <v>12</v>
      </c>
      <c r="AB2915" s="47" t="str">
        <f t="shared" si="321"/>
        <v>mar</v>
      </c>
      <c r="AC2915" s="47" t="str">
        <f t="shared" si="322"/>
        <v>2026</v>
      </c>
      <c r="AD2915" s="165">
        <f t="shared" si="317"/>
        <v>1</v>
      </c>
    </row>
    <row r="2916" spans="1:30" x14ac:dyDescent="0.25">
      <c r="A2916" s="47" t="s">
        <v>956</v>
      </c>
      <c r="B2916" s="47" t="s">
        <v>9</v>
      </c>
      <c r="C2916" s="47">
        <v>2011</v>
      </c>
      <c r="D2916" s="47">
        <v>22</v>
      </c>
      <c r="E2916" s="47" t="s">
        <v>483</v>
      </c>
      <c r="F2916" s="48" t="s">
        <v>270</v>
      </c>
      <c r="G2916" s="48" t="s">
        <v>11</v>
      </c>
      <c r="H2916" s="48">
        <v>1454029</v>
      </c>
      <c r="I2916" s="48">
        <v>1</v>
      </c>
      <c r="J2916" s="48" t="s">
        <v>1145</v>
      </c>
      <c r="K2916" s="48" t="s">
        <v>1487</v>
      </c>
      <c r="L2916" s="47"/>
      <c r="M2916" s="47">
        <f>_xlfn.XLOOKUP(BASE!$A642,dd_carteira_fundição!A:A,dd_carteira_fundição!G:G,"",0)</f>
        <v>1</v>
      </c>
      <c r="N2916" s="47" t="s">
        <v>1164</v>
      </c>
      <c r="O2916" s="133"/>
      <c r="P2916" s="47" t="s">
        <v>1160</v>
      </c>
      <c r="Q2916" s="47" t="s">
        <v>1346</v>
      </c>
      <c r="R2916" s="47" t="s">
        <v>1690</v>
      </c>
      <c r="S2916" s="47" t="s">
        <v>176</v>
      </c>
      <c r="T2916" s="164">
        <v>610</v>
      </c>
      <c r="U2916" s="47" t="str">
        <f>IFERROR(INDEX('TAXA DE OCUP. RECUR.'!$F$1:$F$60, MATCH(T2916, 'TAXA DE OCUP. RECUR.'!$E$1:$E$60, 0)),"")</f>
        <v>FRESADORA HEYLIGENTASDE - [610]</v>
      </c>
      <c r="V2916" s="165">
        <v>1.8826872498570613</v>
      </c>
      <c r="W2916" s="165"/>
      <c r="X2916" s="229">
        <v>46099</v>
      </c>
      <c r="Y2916" s="229">
        <f t="shared" si="320"/>
        <v>46099</v>
      </c>
      <c r="Z2916" s="47">
        <f t="shared" si="318"/>
        <v>12</v>
      </c>
      <c r="AA2916" s="47">
        <f t="shared" si="319"/>
        <v>12</v>
      </c>
      <c r="AB2916" s="47" t="str">
        <f t="shared" si="321"/>
        <v>mar</v>
      </c>
      <c r="AC2916" s="47" t="str">
        <f t="shared" si="322"/>
        <v>2026</v>
      </c>
      <c r="AD2916" s="165">
        <f t="shared" si="317"/>
        <v>1</v>
      </c>
    </row>
    <row r="2917" spans="1:30" x14ac:dyDescent="0.25">
      <c r="A2917" s="47" t="s">
        <v>956</v>
      </c>
      <c r="B2917" s="47" t="s">
        <v>9</v>
      </c>
      <c r="C2917" s="47">
        <v>2011</v>
      </c>
      <c r="D2917" s="47">
        <v>22</v>
      </c>
      <c r="E2917" s="47" t="s">
        <v>483</v>
      </c>
      <c r="F2917" s="48" t="s">
        <v>270</v>
      </c>
      <c r="G2917" s="48" t="s">
        <v>11</v>
      </c>
      <c r="H2917" s="48">
        <v>1454029</v>
      </c>
      <c r="I2917" s="48">
        <v>1</v>
      </c>
      <c r="J2917" s="48" t="s">
        <v>1145</v>
      </c>
      <c r="K2917" s="48" t="s">
        <v>1487</v>
      </c>
      <c r="L2917" s="47"/>
      <c r="M2917" s="47">
        <f>_xlfn.XLOOKUP(BASE!$A643,dd_carteira_fundição!A:A,dd_carteira_fundição!G:G,"",0)</f>
        <v>1</v>
      </c>
      <c r="N2917" s="47" t="s">
        <v>1164</v>
      </c>
      <c r="O2917" s="133"/>
      <c r="P2917" s="47" t="s">
        <v>1160</v>
      </c>
      <c r="Q2917" s="47" t="s">
        <v>1346</v>
      </c>
      <c r="R2917" s="47" t="s">
        <v>158</v>
      </c>
      <c r="S2917" s="47" t="s">
        <v>158</v>
      </c>
      <c r="T2917" s="164">
        <v>2</v>
      </c>
      <c r="U2917" s="47" t="str">
        <f>IFERROR(INDEX('TAXA DE OCUP. RECUR.'!$F$1:$F$60, MATCH(T2917, 'TAXA DE OCUP. RECUR.'!$E$1:$E$60, 0)),"")</f>
        <v>EXPEDIÇÃO</v>
      </c>
      <c r="V2917" s="165">
        <v>1</v>
      </c>
      <c r="W2917" s="165"/>
      <c r="X2917" s="229">
        <v>46101</v>
      </c>
      <c r="Y2917" s="229">
        <f t="shared" si="320"/>
        <v>46101</v>
      </c>
      <c r="Z2917" s="47">
        <f t="shared" si="318"/>
        <v>12</v>
      </c>
      <c r="AA2917" s="47">
        <f t="shared" si="319"/>
        <v>12</v>
      </c>
      <c r="AB2917" s="47" t="str">
        <f t="shared" si="321"/>
        <v>mar</v>
      </c>
      <c r="AC2917" s="47" t="str">
        <f t="shared" si="322"/>
        <v>2026</v>
      </c>
      <c r="AD2917" s="165">
        <f t="shared" si="317"/>
        <v>1</v>
      </c>
    </row>
    <row r="2918" spans="1:30" x14ac:dyDescent="0.25">
      <c r="A2918" s="47" t="s">
        <v>957</v>
      </c>
      <c r="B2918" s="47" t="s">
        <v>9</v>
      </c>
      <c r="C2918" s="47">
        <v>2011</v>
      </c>
      <c r="D2918" s="47">
        <v>23</v>
      </c>
      <c r="E2918" s="47" t="s">
        <v>483</v>
      </c>
      <c r="F2918" s="48" t="s">
        <v>270</v>
      </c>
      <c r="G2918" s="48" t="s">
        <v>11</v>
      </c>
      <c r="H2918" s="48">
        <v>1454029</v>
      </c>
      <c r="I2918" s="48">
        <v>1</v>
      </c>
      <c r="J2918" s="48" t="s">
        <v>1145</v>
      </c>
      <c r="K2918" s="48" t="s">
        <v>1487</v>
      </c>
      <c r="L2918" s="47"/>
      <c r="M2918" s="47">
        <f>_xlfn.XLOOKUP(BASE!$A644,dd_carteira_fundição!A:A,dd_carteira_fundição!G:G,"",0)</f>
        <v>1</v>
      </c>
      <c r="N2918" s="47" t="s">
        <v>1164</v>
      </c>
      <c r="O2918" s="133"/>
      <c r="P2918" s="47" t="s">
        <v>1160</v>
      </c>
      <c r="Q2918" s="47" t="s">
        <v>1346</v>
      </c>
      <c r="R2918" s="47" t="s">
        <v>1687</v>
      </c>
      <c r="S2918" s="48" t="s">
        <v>1156</v>
      </c>
      <c r="T2918" s="164">
        <v>1</v>
      </c>
      <c r="U2918" s="47" t="str">
        <f>IFERROR(INDEX('TAXA DE OCUP. RECUR.'!$F$1:$F$60, MATCH(T2918, 'TAXA DE OCUP. RECUR.'!$E$1:$E$60, 0)),"")</f>
        <v>FUNDIÇÃO MORENO</v>
      </c>
      <c r="V2918" s="165">
        <v>1</v>
      </c>
      <c r="W2918" s="165">
        <v>1</v>
      </c>
      <c r="X2918" s="229">
        <v>45992</v>
      </c>
      <c r="Y2918" s="229">
        <f t="shared" si="320"/>
        <v>45992</v>
      </c>
      <c r="Z2918" s="47">
        <f t="shared" si="318"/>
        <v>49</v>
      </c>
      <c r="AA2918" s="47">
        <f t="shared" si="319"/>
        <v>49</v>
      </c>
      <c r="AB2918" s="47" t="str">
        <f t="shared" si="321"/>
        <v>dez</v>
      </c>
      <c r="AC2918" s="47" t="str">
        <f t="shared" si="322"/>
        <v>2025</v>
      </c>
      <c r="AD2918" s="165">
        <f t="shared" si="317"/>
        <v>1</v>
      </c>
    </row>
    <row r="2919" spans="1:30" x14ac:dyDescent="0.25">
      <c r="A2919" s="47" t="s">
        <v>957</v>
      </c>
      <c r="B2919" s="47" t="s">
        <v>9</v>
      </c>
      <c r="C2919" s="47">
        <v>2011</v>
      </c>
      <c r="D2919" s="47">
        <v>23</v>
      </c>
      <c r="E2919" s="47" t="s">
        <v>483</v>
      </c>
      <c r="F2919" s="48" t="s">
        <v>270</v>
      </c>
      <c r="G2919" s="48" t="s">
        <v>11</v>
      </c>
      <c r="H2919" s="48">
        <v>1454029</v>
      </c>
      <c r="I2919" s="48">
        <v>1</v>
      </c>
      <c r="J2919" s="48" t="s">
        <v>1145</v>
      </c>
      <c r="K2919" s="48" t="s">
        <v>1487</v>
      </c>
      <c r="L2919" s="47"/>
      <c r="M2919" s="47">
        <f>_xlfn.XLOOKUP(BASE!$A645,dd_carteira_fundição!A:A,dd_carteira_fundição!G:G,"",0)</f>
        <v>1</v>
      </c>
      <c r="N2919" s="47" t="s">
        <v>1164</v>
      </c>
      <c r="O2919" s="133"/>
      <c r="P2919" s="47" t="s">
        <v>1160</v>
      </c>
      <c r="Q2919" s="47" t="s">
        <v>1346</v>
      </c>
      <c r="R2919" s="47" t="s">
        <v>1690</v>
      </c>
      <c r="S2919" s="47" t="s">
        <v>174</v>
      </c>
      <c r="T2919" s="164">
        <v>106</v>
      </c>
      <c r="U2919" s="47" t="str">
        <f>IFERROR(INDEX('TAXA DE OCUP. RECUR.'!$F$1:$F$60, MATCH(T2919, 'TAXA DE OCUP. RECUR.'!$E$1:$E$60, 0)),"")</f>
        <v>PLAINA DE MESA POREBA - [106]</v>
      </c>
      <c r="V2919" s="165">
        <v>3.24</v>
      </c>
      <c r="W2919" s="165"/>
      <c r="X2919" s="229">
        <v>46097</v>
      </c>
      <c r="Y2919" s="229">
        <f t="shared" si="320"/>
        <v>46097</v>
      </c>
      <c r="Z2919" s="47">
        <f t="shared" si="318"/>
        <v>12</v>
      </c>
      <c r="AA2919" s="47">
        <f t="shared" si="319"/>
        <v>12</v>
      </c>
      <c r="AB2919" s="47" t="str">
        <f t="shared" si="321"/>
        <v>mar</v>
      </c>
      <c r="AC2919" s="47" t="str">
        <f t="shared" si="322"/>
        <v>2026</v>
      </c>
      <c r="AD2919" s="165">
        <f t="shared" si="317"/>
        <v>1</v>
      </c>
    </row>
    <row r="2920" spans="1:30" x14ac:dyDescent="0.25">
      <c r="A2920" s="47" t="s">
        <v>957</v>
      </c>
      <c r="B2920" s="47" t="s">
        <v>9</v>
      </c>
      <c r="C2920" s="47">
        <v>2011</v>
      </c>
      <c r="D2920" s="47">
        <v>23</v>
      </c>
      <c r="E2920" s="47" t="s">
        <v>483</v>
      </c>
      <c r="F2920" s="48" t="s">
        <v>270</v>
      </c>
      <c r="G2920" s="48" t="s">
        <v>11</v>
      </c>
      <c r="H2920" s="48">
        <v>1454029</v>
      </c>
      <c r="I2920" s="48">
        <v>1</v>
      </c>
      <c r="J2920" s="48" t="s">
        <v>1145</v>
      </c>
      <c r="K2920" s="48" t="s">
        <v>1487</v>
      </c>
      <c r="L2920" s="47"/>
      <c r="M2920" s="47">
        <f>_xlfn.XLOOKUP(BASE!$A646,dd_carteira_fundição!A:A,dd_carteira_fundição!G:G,"",0)</f>
        <v>1</v>
      </c>
      <c r="N2920" s="47" t="s">
        <v>1164</v>
      </c>
      <c r="O2920" s="133"/>
      <c r="P2920" s="47" t="s">
        <v>1160</v>
      </c>
      <c r="Q2920" s="47" t="s">
        <v>1346</v>
      </c>
      <c r="R2920" s="47" t="s">
        <v>1690</v>
      </c>
      <c r="S2920" s="47" t="s">
        <v>175</v>
      </c>
      <c r="T2920" s="164">
        <v>151</v>
      </c>
      <c r="U2920" s="47" t="str">
        <f>IFERROR(INDEX('TAXA DE OCUP. RECUR.'!$F$1:$F$60, MATCH(T2920, 'TAXA DE OCUP. RECUR.'!$E$1:$E$60, 0)),"")</f>
        <v>MANDRILH. FISHER MILL - [151]</v>
      </c>
      <c r="V2920" s="165">
        <v>1.5545454545454545</v>
      </c>
      <c r="W2920" s="165"/>
      <c r="X2920" s="229">
        <v>46097</v>
      </c>
      <c r="Y2920" s="229">
        <f t="shared" si="320"/>
        <v>46097</v>
      </c>
      <c r="Z2920" s="47">
        <f t="shared" si="318"/>
        <v>12</v>
      </c>
      <c r="AA2920" s="47">
        <f t="shared" si="319"/>
        <v>12</v>
      </c>
      <c r="AB2920" s="47" t="str">
        <f t="shared" si="321"/>
        <v>mar</v>
      </c>
      <c r="AC2920" s="47" t="str">
        <f t="shared" si="322"/>
        <v>2026</v>
      </c>
      <c r="AD2920" s="165">
        <f t="shared" si="317"/>
        <v>1</v>
      </c>
    </row>
    <row r="2921" spans="1:30" x14ac:dyDescent="0.25">
      <c r="A2921" s="47" t="s">
        <v>957</v>
      </c>
      <c r="B2921" s="47" t="s">
        <v>9</v>
      </c>
      <c r="C2921" s="47">
        <v>2011</v>
      </c>
      <c r="D2921" s="47">
        <v>23</v>
      </c>
      <c r="E2921" s="47" t="s">
        <v>483</v>
      </c>
      <c r="F2921" s="48" t="s">
        <v>270</v>
      </c>
      <c r="G2921" s="48" t="s">
        <v>11</v>
      </c>
      <c r="H2921" s="48">
        <v>1454029</v>
      </c>
      <c r="I2921" s="48">
        <v>1</v>
      </c>
      <c r="J2921" s="48" t="s">
        <v>1145</v>
      </c>
      <c r="K2921" s="48" t="s">
        <v>1487</v>
      </c>
      <c r="L2921" s="47"/>
      <c r="M2921" s="47">
        <f>_xlfn.XLOOKUP(BASE!$A647,dd_carteira_fundição!A:A,dd_carteira_fundição!G:G,"",0)</f>
        <v>1</v>
      </c>
      <c r="N2921" s="47" t="s">
        <v>1164</v>
      </c>
      <c r="O2921" s="133"/>
      <c r="P2921" s="47" t="s">
        <v>1160</v>
      </c>
      <c r="Q2921" s="47" t="s">
        <v>1346</v>
      </c>
      <c r="R2921" s="47" t="s">
        <v>1690</v>
      </c>
      <c r="S2921" s="47" t="s">
        <v>177</v>
      </c>
      <c r="T2921" s="164">
        <v>560</v>
      </c>
      <c r="U2921" s="47" t="str">
        <f>IFERROR(INDEX('TAXA DE OCUP. RECUR.'!$F$1:$F$60, MATCH(T2921, 'TAXA DE OCUP. RECUR.'!$E$1:$E$60, 0)),"")</f>
        <v>FRESA DROPP HEINN - [560]</v>
      </c>
      <c r="V2921" s="165">
        <v>4.59</v>
      </c>
      <c r="W2921" s="165"/>
      <c r="X2921" s="229">
        <v>46099</v>
      </c>
      <c r="Y2921" s="229">
        <f t="shared" si="320"/>
        <v>46099</v>
      </c>
      <c r="Z2921" s="47">
        <f t="shared" si="318"/>
        <v>12</v>
      </c>
      <c r="AA2921" s="47">
        <f t="shared" si="319"/>
        <v>12</v>
      </c>
      <c r="AB2921" s="47" t="str">
        <f t="shared" si="321"/>
        <v>mar</v>
      </c>
      <c r="AC2921" s="47" t="str">
        <f t="shared" si="322"/>
        <v>2026</v>
      </c>
      <c r="AD2921" s="165">
        <f t="shared" si="317"/>
        <v>1</v>
      </c>
    </row>
    <row r="2922" spans="1:30" x14ac:dyDescent="0.25">
      <c r="A2922" s="47" t="s">
        <v>957</v>
      </c>
      <c r="B2922" s="47" t="s">
        <v>9</v>
      </c>
      <c r="C2922" s="47">
        <v>2011</v>
      </c>
      <c r="D2922" s="47">
        <v>23</v>
      </c>
      <c r="E2922" s="47" t="s">
        <v>483</v>
      </c>
      <c r="F2922" s="48" t="s">
        <v>270</v>
      </c>
      <c r="G2922" s="48" t="s">
        <v>11</v>
      </c>
      <c r="H2922" s="48">
        <v>1454029</v>
      </c>
      <c r="I2922" s="48">
        <v>1</v>
      </c>
      <c r="J2922" s="48" t="s">
        <v>1145</v>
      </c>
      <c r="K2922" s="48" t="s">
        <v>1487</v>
      </c>
      <c r="L2922" s="47"/>
      <c r="M2922" s="47">
        <f>_xlfn.XLOOKUP(BASE!$A648,dd_carteira_fundição!A:A,dd_carteira_fundição!G:G,"",0)</f>
        <v>3</v>
      </c>
      <c r="N2922" s="47" t="s">
        <v>1164</v>
      </c>
      <c r="O2922" s="133"/>
      <c r="P2922" s="47" t="s">
        <v>1160</v>
      </c>
      <c r="Q2922" s="47" t="s">
        <v>1346</v>
      </c>
      <c r="R2922" s="47" t="s">
        <v>1690</v>
      </c>
      <c r="S2922" s="47" t="s">
        <v>176</v>
      </c>
      <c r="T2922" s="164">
        <v>610</v>
      </c>
      <c r="U2922" s="47" t="str">
        <f>IFERROR(INDEX('TAXA DE OCUP. RECUR.'!$F$1:$F$60, MATCH(T2922, 'TAXA DE OCUP. RECUR.'!$E$1:$E$60, 0)),"")</f>
        <v>FRESADORA HEYLIGENTASDE - [610]</v>
      </c>
      <c r="V2922" s="165">
        <v>1.8826872498570613</v>
      </c>
      <c r="W2922" s="165"/>
      <c r="X2922" s="229">
        <v>46099</v>
      </c>
      <c r="Y2922" s="229">
        <f t="shared" si="320"/>
        <v>46099</v>
      </c>
      <c r="Z2922" s="47">
        <f t="shared" si="318"/>
        <v>12</v>
      </c>
      <c r="AA2922" s="47">
        <f t="shared" si="319"/>
        <v>12</v>
      </c>
      <c r="AB2922" s="47" t="str">
        <f t="shared" si="321"/>
        <v>mar</v>
      </c>
      <c r="AC2922" s="47" t="str">
        <f t="shared" si="322"/>
        <v>2026</v>
      </c>
      <c r="AD2922" s="165">
        <f t="shared" si="317"/>
        <v>1</v>
      </c>
    </row>
    <row r="2923" spans="1:30" x14ac:dyDescent="0.25">
      <c r="A2923" s="47" t="s">
        <v>957</v>
      </c>
      <c r="B2923" s="47" t="s">
        <v>9</v>
      </c>
      <c r="C2923" s="47">
        <v>2011</v>
      </c>
      <c r="D2923" s="47">
        <v>23</v>
      </c>
      <c r="E2923" s="47" t="s">
        <v>483</v>
      </c>
      <c r="F2923" s="48" t="s">
        <v>270</v>
      </c>
      <c r="G2923" s="48" t="s">
        <v>11</v>
      </c>
      <c r="H2923" s="48">
        <v>1454029</v>
      </c>
      <c r="I2923" s="48">
        <v>1</v>
      </c>
      <c r="J2923" s="48" t="s">
        <v>1145</v>
      </c>
      <c r="K2923" s="48" t="s">
        <v>1487</v>
      </c>
      <c r="L2923" s="47"/>
      <c r="M2923" s="47">
        <f>_xlfn.XLOOKUP(BASE!$A649,dd_carteira_fundição!A:A,dd_carteira_fundição!G:G,"",0)</f>
        <v>3</v>
      </c>
      <c r="N2923" s="47" t="s">
        <v>1164</v>
      </c>
      <c r="O2923" s="133"/>
      <c r="P2923" s="47" t="s">
        <v>1160</v>
      </c>
      <c r="Q2923" s="47" t="s">
        <v>1346</v>
      </c>
      <c r="R2923" s="47" t="s">
        <v>158</v>
      </c>
      <c r="S2923" s="47" t="s">
        <v>158</v>
      </c>
      <c r="T2923" s="164">
        <v>2</v>
      </c>
      <c r="U2923" s="47" t="str">
        <f>IFERROR(INDEX('TAXA DE OCUP. RECUR.'!$F$1:$F$60, MATCH(T2923, 'TAXA DE OCUP. RECUR.'!$E$1:$E$60, 0)),"")</f>
        <v>EXPEDIÇÃO</v>
      </c>
      <c r="V2923" s="165">
        <v>1</v>
      </c>
      <c r="W2923" s="165"/>
      <c r="X2923" s="229">
        <v>46101</v>
      </c>
      <c r="Y2923" s="229">
        <f t="shared" si="320"/>
        <v>46101</v>
      </c>
      <c r="Z2923" s="47">
        <f t="shared" si="318"/>
        <v>12</v>
      </c>
      <c r="AA2923" s="47">
        <f t="shared" si="319"/>
        <v>12</v>
      </c>
      <c r="AB2923" s="47" t="str">
        <f t="shared" si="321"/>
        <v>mar</v>
      </c>
      <c r="AC2923" s="47" t="str">
        <f t="shared" si="322"/>
        <v>2026</v>
      </c>
      <c r="AD2923" s="165">
        <f t="shared" si="317"/>
        <v>1</v>
      </c>
    </row>
    <row r="2924" spans="1:30" x14ac:dyDescent="0.25">
      <c r="A2924" s="47" t="s">
        <v>958</v>
      </c>
      <c r="B2924" s="47" t="s">
        <v>9</v>
      </c>
      <c r="C2924" s="47">
        <v>2011</v>
      </c>
      <c r="D2924" s="47">
        <v>24</v>
      </c>
      <c r="E2924" s="47" t="s">
        <v>483</v>
      </c>
      <c r="F2924" s="48" t="s">
        <v>270</v>
      </c>
      <c r="G2924" s="48" t="s">
        <v>11</v>
      </c>
      <c r="H2924" s="48">
        <v>1454029</v>
      </c>
      <c r="I2924" s="48">
        <v>1</v>
      </c>
      <c r="J2924" s="48" t="s">
        <v>1145</v>
      </c>
      <c r="K2924" s="48" t="s">
        <v>1487</v>
      </c>
      <c r="L2924" s="47"/>
      <c r="M2924" s="47">
        <f>_xlfn.XLOOKUP(BASE!$A650,dd_carteira_fundição!A:A,dd_carteira_fundição!G:G,"",0)</f>
        <v>3</v>
      </c>
      <c r="N2924" s="47" t="s">
        <v>1164</v>
      </c>
      <c r="O2924" s="133"/>
      <c r="P2924" s="47" t="s">
        <v>1160</v>
      </c>
      <c r="Q2924" s="47" t="s">
        <v>1346</v>
      </c>
      <c r="R2924" s="47" t="s">
        <v>1687</v>
      </c>
      <c r="S2924" s="48" t="s">
        <v>1156</v>
      </c>
      <c r="T2924" s="164">
        <v>1</v>
      </c>
      <c r="U2924" s="47" t="str">
        <f>IFERROR(INDEX('TAXA DE OCUP. RECUR.'!$F$1:$F$60, MATCH(T2924, 'TAXA DE OCUP. RECUR.'!$E$1:$E$60, 0)),"")</f>
        <v>FUNDIÇÃO MORENO</v>
      </c>
      <c r="V2924" s="165">
        <v>1</v>
      </c>
      <c r="W2924" s="165">
        <v>1</v>
      </c>
      <c r="X2924" s="229">
        <v>46050</v>
      </c>
      <c r="Y2924" s="229">
        <f t="shared" si="320"/>
        <v>46050</v>
      </c>
      <c r="Z2924" s="47">
        <f t="shared" si="318"/>
        <v>5</v>
      </c>
      <c r="AA2924" s="47">
        <f t="shared" si="319"/>
        <v>5</v>
      </c>
      <c r="AB2924" s="47" t="str">
        <f t="shared" si="321"/>
        <v>jan</v>
      </c>
      <c r="AC2924" s="47" t="str">
        <f t="shared" si="322"/>
        <v>2026</v>
      </c>
      <c r="AD2924" s="165">
        <f t="shared" si="317"/>
        <v>1</v>
      </c>
    </row>
    <row r="2925" spans="1:30" x14ac:dyDescent="0.25">
      <c r="A2925" s="47" t="s">
        <v>958</v>
      </c>
      <c r="B2925" s="47" t="s">
        <v>9</v>
      </c>
      <c r="C2925" s="47">
        <v>2011</v>
      </c>
      <c r="D2925" s="47">
        <v>24</v>
      </c>
      <c r="E2925" s="47" t="s">
        <v>483</v>
      </c>
      <c r="F2925" s="48" t="s">
        <v>270</v>
      </c>
      <c r="G2925" s="48" t="s">
        <v>11</v>
      </c>
      <c r="H2925" s="48">
        <v>1454029</v>
      </c>
      <c r="I2925" s="48">
        <v>1</v>
      </c>
      <c r="J2925" s="48" t="s">
        <v>1145</v>
      </c>
      <c r="K2925" s="48" t="s">
        <v>1487</v>
      </c>
      <c r="L2925" s="47"/>
      <c r="M2925" s="47">
        <f>_xlfn.XLOOKUP(BASE!$A651,dd_carteira_fundição!A:A,dd_carteira_fundição!G:G,"",0)</f>
        <v>3</v>
      </c>
      <c r="N2925" s="47" t="s">
        <v>1164</v>
      </c>
      <c r="O2925" s="133"/>
      <c r="P2925" s="47" t="s">
        <v>1160</v>
      </c>
      <c r="Q2925" s="47" t="s">
        <v>1346</v>
      </c>
      <c r="R2925" s="47" t="s">
        <v>1690</v>
      </c>
      <c r="S2925" s="47" t="s">
        <v>174</v>
      </c>
      <c r="T2925" s="164">
        <v>106</v>
      </c>
      <c r="U2925" s="47" t="str">
        <f>IFERROR(INDEX('TAXA DE OCUP. RECUR.'!$F$1:$F$60, MATCH(T2925, 'TAXA DE OCUP. RECUR.'!$E$1:$E$60, 0)),"")</f>
        <v>PLAINA DE MESA POREBA - [106]</v>
      </c>
      <c r="V2925" s="165">
        <v>3.24</v>
      </c>
      <c r="W2925" s="165"/>
      <c r="X2925" s="229">
        <v>46097</v>
      </c>
      <c r="Y2925" s="229">
        <f t="shared" si="320"/>
        <v>46097</v>
      </c>
      <c r="Z2925" s="47">
        <f t="shared" si="318"/>
        <v>12</v>
      </c>
      <c r="AA2925" s="47">
        <f t="shared" si="319"/>
        <v>12</v>
      </c>
      <c r="AB2925" s="47" t="str">
        <f t="shared" si="321"/>
        <v>mar</v>
      </c>
      <c r="AC2925" s="47" t="str">
        <f t="shared" si="322"/>
        <v>2026</v>
      </c>
      <c r="AD2925" s="165">
        <f t="shared" si="317"/>
        <v>1</v>
      </c>
    </row>
    <row r="2926" spans="1:30" x14ac:dyDescent="0.25">
      <c r="A2926" s="47" t="s">
        <v>958</v>
      </c>
      <c r="B2926" s="47" t="s">
        <v>9</v>
      </c>
      <c r="C2926" s="47">
        <v>2011</v>
      </c>
      <c r="D2926" s="47">
        <v>24</v>
      </c>
      <c r="E2926" s="47" t="s">
        <v>483</v>
      </c>
      <c r="F2926" s="48" t="s">
        <v>270</v>
      </c>
      <c r="G2926" s="48" t="s">
        <v>11</v>
      </c>
      <c r="H2926" s="48">
        <v>1454029</v>
      </c>
      <c r="I2926" s="48">
        <v>1</v>
      </c>
      <c r="J2926" s="48" t="s">
        <v>1145</v>
      </c>
      <c r="K2926" s="48" t="s">
        <v>1487</v>
      </c>
      <c r="L2926" s="47"/>
      <c r="M2926" s="47">
        <f>_xlfn.XLOOKUP(BASE!$A652,dd_carteira_fundição!A:A,dd_carteira_fundição!G:G,"",0)</f>
        <v>5</v>
      </c>
      <c r="N2926" s="47" t="s">
        <v>1164</v>
      </c>
      <c r="O2926" s="133"/>
      <c r="P2926" s="47" t="s">
        <v>1160</v>
      </c>
      <c r="Q2926" s="47" t="s">
        <v>1346</v>
      </c>
      <c r="R2926" s="47" t="s">
        <v>1690</v>
      </c>
      <c r="S2926" s="47" t="s">
        <v>175</v>
      </c>
      <c r="T2926" s="164">
        <v>151</v>
      </c>
      <c r="U2926" s="47" t="str">
        <f>IFERROR(INDEX('TAXA DE OCUP. RECUR.'!$F$1:$F$60, MATCH(T2926, 'TAXA DE OCUP. RECUR.'!$E$1:$E$60, 0)),"")</f>
        <v>MANDRILH. FISHER MILL - [151]</v>
      </c>
      <c r="V2926" s="165">
        <v>1.5545454545454545</v>
      </c>
      <c r="W2926" s="165"/>
      <c r="X2926" s="229">
        <v>46097</v>
      </c>
      <c r="Y2926" s="229">
        <f t="shared" si="320"/>
        <v>46097</v>
      </c>
      <c r="Z2926" s="47">
        <f t="shared" si="318"/>
        <v>12</v>
      </c>
      <c r="AA2926" s="47">
        <f t="shared" si="319"/>
        <v>12</v>
      </c>
      <c r="AB2926" s="47" t="str">
        <f t="shared" si="321"/>
        <v>mar</v>
      </c>
      <c r="AC2926" s="47" t="str">
        <f t="shared" si="322"/>
        <v>2026</v>
      </c>
      <c r="AD2926" s="165">
        <f t="shared" si="317"/>
        <v>1</v>
      </c>
    </row>
    <row r="2927" spans="1:30" x14ac:dyDescent="0.25">
      <c r="A2927" s="47" t="s">
        <v>958</v>
      </c>
      <c r="B2927" s="47" t="s">
        <v>9</v>
      </c>
      <c r="C2927" s="47">
        <v>2011</v>
      </c>
      <c r="D2927" s="47">
        <v>24</v>
      </c>
      <c r="E2927" s="47" t="s">
        <v>483</v>
      </c>
      <c r="F2927" s="48" t="s">
        <v>270</v>
      </c>
      <c r="G2927" s="48" t="s">
        <v>11</v>
      </c>
      <c r="H2927" s="48">
        <v>1454029</v>
      </c>
      <c r="I2927" s="48">
        <v>1</v>
      </c>
      <c r="J2927" s="48" t="s">
        <v>1145</v>
      </c>
      <c r="K2927" s="48" t="s">
        <v>1487</v>
      </c>
      <c r="L2927" s="47"/>
      <c r="M2927" s="47">
        <f>_xlfn.XLOOKUP(BASE!$A653,dd_carteira_fundição!A:A,dd_carteira_fundição!G:G,"",0)</f>
        <v>5</v>
      </c>
      <c r="N2927" s="47" t="s">
        <v>1164</v>
      </c>
      <c r="O2927" s="133"/>
      <c r="P2927" s="47" t="s">
        <v>1160</v>
      </c>
      <c r="Q2927" s="47" t="s">
        <v>1346</v>
      </c>
      <c r="R2927" s="47" t="s">
        <v>1690</v>
      </c>
      <c r="S2927" s="47" t="s">
        <v>177</v>
      </c>
      <c r="T2927" s="164">
        <v>560</v>
      </c>
      <c r="U2927" s="47" t="str">
        <f>IFERROR(INDEX('TAXA DE OCUP. RECUR.'!$F$1:$F$60, MATCH(T2927, 'TAXA DE OCUP. RECUR.'!$E$1:$E$60, 0)),"")</f>
        <v>FRESA DROPP HEINN - [560]</v>
      </c>
      <c r="V2927" s="165">
        <v>4.59</v>
      </c>
      <c r="W2927" s="165"/>
      <c r="X2927" s="229">
        <v>46099</v>
      </c>
      <c r="Y2927" s="229">
        <f t="shared" si="320"/>
        <v>46099</v>
      </c>
      <c r="Z2927" s="47">
        <f t="shared" si="318"/>
        <v>12</v>
      </c>
      <c r="AA2927" s="47">
        <f t="shared" si="319"/>
        <v>12</v>
      </c>
      <c r="AB2927" s="47" t="str">
        <f t="shared" si="321"/>
        <v>mar</v>
      </c>
      <c r="AC2927" s="47" t="str">
        <f t="shared" si="322"/>
        <v>2026</v>
      </c>
      <c r="AD2927" s="165">
        <f t="shared" si="317"/>
        <v>1</v>
      </c>
    </row>
    <row r="2928" spans="1:30" x14ac:dyDescent="0.25">
      <c r="A2928" s="47" t="s">
        <v>958</v>
      </c>
      <c r="B2928" s="47" t="s">
        <v>9</v>
      </c>
      <c r="C2928" s="47">
        <v>2011</v>
      </c>
      <c r="D2928" s="47">
        <v>24</v>
      </c>
      <c r="E2928" s="47" t="s">
        <v>483</v>
      </c>
      <c r="F2928" s="48" t="s">
        <v>270</v>
      </c>
      <c r="G2928" s="48" t="s">
        <v>11</v>
      </c>
      <c r="H2928" s="48">
        <v>1454029</v>
      </c>
      <c r="I2928" s="48">
        <v>1</v>
      </c>
      <c r="J2928" s="48" t="s">
        <v>1145</v>
      </c>
      <c r="K2928" s="48" t="s">
        <v>1487</v>
      </c>
      <c r="L2928" s="47"/>
      <c r="M2928" s="47">
        <f>_xlfn.XLOOKUP(BASE!$A654,dd_carteira_fundição!A:A,dd_carteira_fundição!G:G,"",0)</f>
        <v>5</v>
      </c>
      <c r="N2928" s="47" t="s">
        <v>1164</v>
      </c>
      <c r="O2928" s="133"/>
      <c r="P2928" s="47" t="s">
        <v>1160</v>
      </c>
      <c r="Q2928" s="47" t="s">
        <v>1346</v>
      </c>
      <c r="R2928" s="47" t="s">
        <v>1690</v>
      </c>
      <c r="S2928" s="47" t="s">
        <v>176</v>
      </c>
      <c r="T2928" s="164">
        <v>610</v>
      </c>
      <c r="U2928" s="47" t="str">
        <f>IFERROR(INDEX('TAXA DE OCUP. RECUR.'!$F$1:$F$60, MATCH(T2928, 'TAXA DE OCUP. RECUR.'!$E$1:$E$60, 0)),"")</f>
        <v>FRESADORA HEYLIGENTASDE - [610]</v>
      </c>
      <c r="V2928" s="165">
        <v>1.8826872498570613</v>
      </c>
      <c r="W2928" s="165"/>
      <c r="X2928" s="229">
        <v>46099</v>
      </c>
      <c r="Y2928" s="229">
        <f t="shared" si="320"/>
        <v>46099</v>
      </c>
      <c r="Z2928" s="47">
        <f t="shared" si="318"/>
        <v>12</v>
      </c>
      <c r="AA2928" s="47">
        <f t="shared" si="319"/>
        <v>12</v>
      </c>
      <c r="AB2928" s="47" t="str">
        <f t="shared" si="321"/>
        <v>mar</v>
      </c>
      <c r="AC2928" s="47" t="str">
        <f t="shared" si="322"/>
        <v>2026</v>
      </c>
      <c r="AD2928" s="165">
        <f t="shared" si="317"/>
        <v>1</v>
      </c>
    </row>
    <row r="2929" spans="1:30" x14ac:dyDescent="0.25">
      <c r="A2929" s="47" t="s">
        <v>958</v>
      </c>
      <c r="B2929" s="47" t="s">
        <v>9</v>
      </c>
      <c r="C2929" s="47">
        <v>2011</v>
      </c>
      <c r="D2929" s="47">
        <v>24</v>
      </c>
      <c r="E2929" s="47" t="s">
        <v>483</v>
      </c>
      <c r="F2929" s="48" t="s">
        <v>270</v>
      </c>
      <c r="G2929" s="48" t="s">
        <v>11</v>
      </c>
      <c r="H2929" s="48">
        <v>1454029</v>
      </c>
      <c r="I2929" s="48">
        <v>1</v>
      </c>
      <c r="J2929" s="48" t="s">
        <v>1145</v>
      </c>
      <c r="K2929" s="48" t="s">
        <v>1487</v>
      </c>
      <c r="L2929" s="47"/>
      <c r="M2929" s="47">
        <f>_xlfn.XLOOKUP(BASE!$A655,dd_carteira_fundição!A:A,dd_carteira_fundição!G:G,"",0)</f>
        <v>5</v>
      </c>
      <c r="N2929" s="47" t="s">
        <v>1164</v>
      </c>
      <c r="O2929" s="133"/>
      <c r="P2929" s="47" t="s">
        <v>1160</v>
      </c>
      <c r="Q2929" s="47" t="s">
        <v>1346</v>
      </c>
      <c r="R2929" s="47" t="s">
        <v>158</v>
      </c>
      <c r="S2929" s="47" t="s">
        <v>158</v>
      </c>
      <c r="T2929" s="164">
        <v>2</v>
      </c>
      <c r="U2929" s="47" t="str">
        <f>IFERROR(INDEX('TAXA DE OCUP. RECUR.'!$F$1:$F$60, MATCH(T2929, 'TAXA DE OCUP. RECUR.'!$E$1:$E$60, 0)),"")</f>
        <v>EXPEDIÇÃO</v>
      </c>
      <c r="V2929" s="165">
        <v>1</v>
      </c>
      <c r="W2929" s="165"/>
      <c r="X2929" s="229">
        <v>46101</v>
      </c>
      <c r="Y2929" s="229">
        <f t="shared" si="320"/>
        <v>46101</v>
      </c>
      <c r="Z2929" s="47">
        <f t="shared" si="318"/>
        <v>12</v>
      </c>
      <c r="AA2929" s="47">
        <f t="shared" si="319"/>
        <v>12</v>
      </c>
      <c r="AB2929" s="47" t="str">
        <f t="shared" si="321"/>
        <v>mar</v>
      </c>
      <c r="AC2929" s="47" t="str">
        <f t="shared" si="322"/>
        <v>2026</v>
      </c>
      <c r="AD2929" s="165">
        <f t="shared" si="317"/>
        <v>1</v>
      </c>
    </row>
    <row r="2930" spans="1:30" x14ac:dyDescent="0.25">
      <c r="A2930" s="47" t="s">
        <v>1043</v>
      </c>
      <c r="B2930" s="47" t="s">
        <v>9</v>
      </c>
      <c r="C2930" s="47">
        <v>2139</v>
      </c>
      <c r="D2930" s="47">
        <v>1</v>
      </c>
      <c r="E2930" s="47" t="s">
        <v>18</v>
      </c>
      <c r="F2930" s="48" t="s">
        <v>679</v>
      </c>
      <c r="G2930" s="48" t="s">
        <v>11</v>
      </c>
      <c r="H2930" s="48">
        <v>1161023</v>
      </c>
      <c r="I2930" s="48">
        <v>1</v>
      </c>
      <c r="J2930" s="48" t="s">
        <v>1145</v>
      </c>
      <c r="K2930" s="48" t="s">
        <v>1487</v>
      </c>
      <c r="L2930" s="47"/>
      <c r="M2930" s="47">
        <f>_xlfn.XLOOKUP(BASE!$A656,dd_carteira_fundição!A:A,dd_carteira_fundição!G:G,"",0)</f>
        <v>6</v>
      </c>
      <c r="N2930" s="47" t="s">
        <v>1164</v>
      </c>
      <c r="O2930" s="133"/>
      <c r="P2930" s="47" t="s">
        <v>1160</v>
      </c>
      <c r="Q2930" s="47" t="s">
        <v>1346</v>
      </c>
      <c r="R2930" s="47" t="s">
        <v>1687</v>
      </c>
      <c r="S2930" s="48" t="s">
        <v>1156</v>
      </c>
      <c r="T2930" s="164">
        <v>1</v>
      </c>
      <c r="U2930" s="47" t="str">
        <f>IFERROR(INDEX('TAXA DE OCUP. RECUR.'!$F$1:$F$60, MATCH(T2930, 'TAXA DE OCUP. RECUR.'!$E$1:$E$60, 0)),"")</f>
        <v>FUNDIÇÃO MORENO</v>
      </c>
      <c r="V2930" s="165">
        <v>1</v>
      </c>
      <c r="W2930" s="165"/>
      <c r="X2930" s="229">
        <v>46126</v>
      </c>
      <c r="Y2930" s="229">
        <f t="shared" si="320"/>
        <v>46126</v>
      </c>
      <c r="Z2930" s="47">
        <f t="shared" si="318"/>
        <v>16</v>
      </c>
      <c r="AA2930" s="47">
        <f t="shared" si="319"/>
        <v>16</v>
      </c>
      <c r="AB2930" s="47" t="str">
        <f t="shared" si="321"/>
        <v>abr</v>
      </c>
      <c r="AC2930" s="47" t="str">
        <f t="shared" si="322"/>
        <v>2026</v>
      </c>
      <c r="AD2930" s="165">
        <f t="shared" si="317"/>
        <v>1</v>
      </c>
    </row>
    <row r="2931" spans="1:30" x14ac:dyDescent="0.25">
      <c r="A2931" s="47" t="s">
        <v>1043</v>
      </c>
      <c r="B2931" s="47" t="s">
        <v>9</v>
      </c>
      <c r="C2931" s="47">
        <v>2139</v>
      </c>
      <c r="D2931" s="47">
        <v>1</v>
      </c>
      <c r="E2931" s="47" t="s">
        <v>18</v>
      </c>
      <c r="F2931" s="48" t="s">
        <v>679</v>
      </c>
      <c r="G2931" s="48" t="s">
        <v>11</v>
      </c>
      <c r="H2931" s="48">
        <v>1161023</v>
      </c>
      <c r="I2931" s="48">
        <v>1</v>
      </c>
      <c r="J2931" s="48" t="s">
        <v>1145</v>
      </c>
      <c r="K2931" s="48" t="s">
        <v>1487</v>
      </c>
      <c r="L2931" s="47"/>
      <c r="M2931" s="47">
        <f>_xlfn.XLOOKUP(BASE!$A657,dd_carteira_fundição!A:A,dd_carteira_fundição!G:G,"",0)</f>
        <v>6</v>
      </c>
      <c r="N2931" s="47" t="s">
        <v>1164</v>
      </c>
      <c r="O2931" s="133"/>
      <c r="P2931" s="47" t="s">
        <v>1160</v>
      </c>
      <c r="Q2931" s="47" t="s">
        <v>1346</v>
      </c>
      <c r="R2931" s="47" t="s">
        <v>1690</v>
      </c>
      <c r="S2931" s="47" t="s">
        <v>174</v>
      </c>
      <c r="T2931" s="164">
        <v>106</v>
      </c>
      <c r="U2931" s="47" t="str">
        <f>IFERROR(INDEX('TAXA DE OCUP. RECUR.'!$F$1:$F$60, MATCH(T2931, 'TAXA DE OCUP. RECUR.'!$E$1:$E$60, 0)),"")</f>
        <v>PLAINA DE MESA POREBA - [106]</v>
      </c>
      <c r="V2931" s="165">
        <v>3.24</v>
      </c>
      <c r="W2931" s="165"/>
      <c r="X2931" s="229">
        <v>46127</v>
      </c>
      <c r="Y2931" s="229">
        <f t="shared" si="320"/>
        <v>46127</v>
      </c>
      <c r="Z2931" s="47">
        <f t="shared" si="318"/>
        <v>16</v>
      </c>
      <c r="AA2931" s="47">
        <f t="shared" si="319"/>
        <v>16</v>
      </c>
      <c r="AB2931" s="47" t="str">
        <f t="shared" si="321"/>
        <v>abr</v>
      </c>
      <c r="AC2931" s="47" t="str">
        <f t="shared" si="322"/>
        <v>2026</v>
      </c>
      <c r="AD2931" s="165">
        <f t="shared" si="317"/>
        <v>1</v>
      </c>
    </row>
    <row r="2932" spans="1:30" x14ac:dyDescent="0.25">
      <c r="A2932" s="47" t="s">
        <v>1043</v>
      </c>
      <c r="B2932" s="47" t="s">
        <v>9</v>
      </c>
      <c r="C2932" s="47">
        <v>2139</v>
      </c>
      <c r="D2932" s="47">
        <v>1</v>
      </c>
      <c r="E2932" s="47" t="s">
        <v>18</v>
      </c>
      <c r="F2932" s="48" t="s">
        <v>679</v>
      </c>
      <c r="G2932" s="48" t="s">
        <v>11</v>
      </c>
      <c r="H2932" s="48">
        <v>1161023</v>
      </c>
      <c r="I2932" s="48">
        <v>1</v>
      </c>
      <c r="J2932" s="48" t="s">
        <v>1145</v>
      </c>
      <c r="K2932" s="48" t="s">
        <v>1487</v>
      </c>
      <c r="L2932" s="47"/>
      <c r="M2932" s="47">
        <f>_xlfn.XLOOKUP(BASE!$A658,dd_carteira_fundição!A:A,dd_carteira_fundição!G:G,"",0)</f>
        <v>6</v>
      </c>
      <c r="N2932" s="47" t="s">
        <v>1164</v>
      </c>
      <c r="O2932" s="133"/>
      <c r="P2932" s="47" t="s">
        <v>1160</v>
      </c>
      <c r="Q2932" s="47" t="s">
        <v>1346</v>
      </c>
      <c r="R2932" s="47" t="s">
        <v>1690</v>
      </c>
      <c r="S2932" s="47" t="s">
        <v>175</v>
      </c>
      <c r="T2932" s="164">
        <v>151</v>
      </c>
      <c r="U2932" s="47" t="str">
        <f>IFERROR(INDEX('TAXA DE OCUP. RECUR.'!$F$1:$F$60, MATCH(T2932, 'TAXA DE OCUP. RECUR.'!$E$1:$E$60, 0)),"")</f>
        <v>MANDRILH. FISHER MILL - [151]</v>
      </c>
      <c r="V2932" s="165">
        <v>1.5545454545454545</v>
      </c>
      <c r="W2932" s="165"/>
      <c r="X2932" s="229">
        <v>46127</v>
      </c>
      <c r="Y2932" s="229">
        <f t="shared" si="320"/>
        <v>46127</v>
      </c>
      <c r="Z2932" s="47">
        <f t="shared" si="318"/>
        <v>16</v>
      </c>
      <c r="AA2932" s="47">
        <f t="shared" si="319"/>
        <v>16</v>
      </c>
      <c r="AB2932" s="47" t="str">
        <f t="shared" si="321"/>
        <v>abr</v>
      </c>
      <c r="AC2932" s="47" t="str">
        <f t="shared" si="322"/>
        <v>2026</v>
      </c>
      <c r="AD2932" s="165">
        <f t="shared" si="317"/>
        <v>1</v>
      </c>
    </row>
    <row r="2933" spans="1:30" x14ac:dyDescent="0.25">
      <c r="A2933" s="47" t="s">
        <v>1043</v>
      </c>
      <c r="B2933" s="47" t="s">
        <v>9</v>
      </c>
      <c r="C2933" s="47">
        <v>2139</v>
      </c>
      <c r="D2933" s="47">
        <v>1</v>
      </c>
      <c r="E2933" s="47" t="s">
        <v>18</v>
      </c>
      <c r="F2933" s="48" t="s">
        <v>679</v>
      </c>
      <c r="G2933" s="48" t="s">
        <v>11</v>
      </c>
      <c r="H2933" s="48">
        <v>1161023</v>
      </c>
      <c r="I2933" s="48">
        <v>1</v>
      </c>
      <c r="J2933" s="48" t="s">
        <v>1145</v>
      </c>
      <c r="K2933" s="48" t="s">
        <v>1487</v>
      </c>
      <c r="L2933" s="47"/>
      <c r="M2933" s="47">
        <f>_xlfn.XLOOKUP(BASE!$A659,dd_carteira_fundição!A:A,dd_carteira_fundição!G:G,"",0)</f>
        <v>6</v>
      </c>
      <c r="N2933" s="47" t="s">
        <v>1164</v>
      </c>
      <c r="O2933" s="133"/>
      <c r="P2933" s="47" t="s">
        <v>1160</v>
      </c>
      <c r="Q2933" s="47" t="s">
        <v>1346</v>
      </c>
      <c r="R2933" s="47" t="s">
        <v>1690</v>
      </c>
      <c r="S2933" s="47" t="s">
        <v>177</v>
      </c>
      <c r="T2933" s="164">
        <v>560</v>
      </c>
      <c r="U2933" s="47" t="str">
        <f>IFERROR(INDEX('TAXA DE OCUP. RECUR.'!$F$1:$F$60, MATCH(T2933, 'TAXA DE OCUP. RECUR.'!$E$1:$E$60, 0)),"")</f>
        <v>FRESA DROPP HEINN - [560]</v>
      </c>
      <c r="V2933" s="165">
        <v>4.59</v>
      </c>
      <c r="W2933" s="165"/>
      <c r="X2933" s="229">
        <v>46127</v>
      </c>
      <c r="Y2933" s="229">
        <f t="shared" si="320"/>
        <v>46127</v>
      </c>
      <c r="Z2933" s="47">
        <f t="shared" si="318"/>
        <v>16</v>
      </c>
      <c r="AA2933" s="47">
        <f t="shared" si="319"/>
        <v>16</v>
      </c>
      <c r="AB2933" s="47" t="str">
        <f t="shared" si="321"/>
        <v>abr</v>
      </c>
      <c r="AC2933" s="47" t="str">
        <f t="shared" si="322"/>
        <v>2026</v>
      </c>
      <c r="AD2933" s="165">
        <f t="shared" si="317"/>
        <v>1</v>
      </c>
    </row>
    <row r="2934" spans="1:30" x14ac:dyDescent="0.25">
      <c r="A2934" s="47" t="s">
        <v>1043</v>
      </c>
      <c r="B2934" s="47" t="s">
        <v>9</v>
      </c>
      <c r="C2934" s="47">
        <v>2139</v>
      </c>
      <c r="D2934" s="47">
        <v>1</v>
      </c>
      <c r="E2934" s="47" t="s">
        <v>18</v>
      </c>
      <c r="F2934" s="48" t="s">
        <v>679</v>
      </c>
      <c r="G2934" s="48" t="s">
        <v>11</v>
      </c>
      <c r="H2934" s="48">
        <v>1161023</v>
      </c>
      <c r="I2934" s="48">
        <v>1</v>
      </c>
      <c r="J2934" s="48" t="s">
        <v>1145</v>
      </c>
      <c r="K2934" s="48" t="s">
        <v>1487</v>
      </c>
      <c r="L2934" s="47"/>
      <c r="M2934" s="47">
        <f>_xlfn.XLOOKUP(BASE!$A660,dd_carteira_fundição!A:A,dd_carteira_fundição!G:G,"",0)</f>
        <v>7</v>
      </c>
      <c r="N2934" s="47" t="s">
        <v>1164</v>
      </c>
      <c r="O2934" s="133"/>
      <c r="P2934" s="47" t="s">
        <v>1160</v>
      </c>
      <c r="Q2934" s="47" t="s">
        <v>1346</v>
      </c>
      <c r="R2934" s="47" t="s">
        <v>1690</v>
      </c>
      <c r="S2934" s="47" t="s">
        <v>176</v>
      </c>
      <c r="T2934" s="164">
        <v>112</v>
      </c>
      <c r="U2934" s="47" t="str">
        <f>IFERROR(INDEX('TAXA DE OCUP. RECUR.'!$F$1:$F$60, MATCH(T2934, 'TAXA DE OCUP. RECUR.'!$E$1:$E$60, 0)),"")</f>
        <v>FURADEIRA RADIAL  HCP - [112]</v>
      </c>
      <c r="V2934" s="165">
        <v>1.8826872498570613</v>
      </c>
      <c r="W2934" s="165"/>
      <c r="X2934" s="229">
        <v>46160</v>
      </c>
      <c r="Y2934" s="229">
        <f t="shared" si="320"/>
        <v>46160</v>
      </c>
      <c r="Z2934" s="47">
        <f t="shared" si="318"/>
        <v>21</v>
      </c>
      <c r="AA2934" s="47">
        <f t="shared" si="319"/>
        <v>21</v>
      </c>
      <c r="AB2934" s="47" t="str">
        <f t="shared" si="321"/>
        <v>mai</v>
      </c>
      <c r="AC2934" s="47" t="str">
        <f t="shared" si="322"/>
        <v>2026</v>
      </c>
      <c r="AD2934" s="165">
        <f t="shared" si="317"/>
        <v>1</v>
      </c>
    </row>
    <row r="2935" spans="1:30" x14ac:dyDescent="0.25">
      <c r="A2935" s="47" t="s">
        <v>1043</v>
      </c>
      <c r="B2935" s="47" t="s">
        <v>9</v>
      </c>
      <c r="C2935" s="47">
        <v>2139</v>
      </c>
      <c r="D2935" s="47">
        <v>1</v>
      </c>
      <c r="E2935" s="47" t="s">
        <v>18</v>
      </c>
      <c r="F2935" s="48" t="s">
        <v>679</v>
      </c>
      <c r="G2935" s="48" t="s">
        <v>11</v>
      </c>
      <c r="H2935" s="48">
        <v>1161023</v>
      </c>
      <c r="I2935" s="48">
        <v>1</v>
      </c>
      <c r="J2935" s="48" t="s">
        <v>1145</v>
      </c>
      <c r="K2935" s="48" t="s">
        <v>1487</v>
      </c>
      <c r="L2935" s="47"/>
      <c r="M2935" s="47">
        <f>_xlfn.XLOOKUP(BASE!$A661,dd_carteira_fundição!A:A,dd_carteira_fundição!G:G,"",0)</f>
        <v>7</v>
      </c>
      <c r="N2935" s="47" t="s">
        <v>1164</v>
      </c>
      <c r="O2935" s="133"/>
      <c r="P2935" s="47" t="s">
        <v>1160</v>
      </c>
      <c r="Q2935" s="47" t="s">
        <v>1346</v>
      </c>
      <c r="R2935" s="47" t="s">
        <v>158</v>
      </c>
      <c r="S2935" s="47" t="s">
        <v>158</v>
      </c>
      <c r="T2935" s="164">
        <v>2</v>
      </c>
      <c r="U2935" s="47" t="str">
        <f>IFERROR(INDEX('TAXA DE OCUP. RECUR.'!$F$1:$F$60, MATCH(T2935, 'TAXA DE OCUP. RECUR.'!$E$1:$E$60, 0)),"")</f>
        <v>EXPEDIÇÃO</v>
      </c>
      <c r="V2935" s="165">
        <v>1</v>
      </c>
      <c r="W2935" s="165"/>
      <c r="X2935" s="229">
        <v>46167</v>
      </c>
      <c r="Y2935" s="229">
        <f t="shared" si="320"/>
        <v>46167</v>
      </c>
      <c r="Z2935" s="47">
        <f t="shared" si="318"/>
        <v>22</v>
      </c>
      <c r="AA2935" s="47">
        <f t="shared" si="319"/>
        <v>22</v>
      </c>
      <c r="AB2935" s="47" t="str">
        <f t="shared" si="321"/>
        <v>mai</v>
      </c>
      <c r="AC2935" s="47" t="str">
        <f t="shared" si="322"/>
        <v>2026</v>
      </c>
      <c r="AD2935" s="165">
        <f t="shared" si="317"/>
        <v>1</v>
      </c>
    </row>
    <row r="2936" spans="1:30" x14ac:dyDescent="0.25">
      <c r="A2936" s="47" t="s">
        <v>1044</v>
      </c>
      <c r="B2936" s="47" t="s">
        <v>9</v>
      </c>
      <c r="C2936" s="47">
        <v>2139</v>
      </c>
      <c r="D2936" s="47">
        <v>2</v>
      </c>
      <c r="E2936" s="47" t="s">
        <v>18</v>
      </c>
      <c r="F2936" s="48" t="s">
        <v>679</v>
      </c>
      <c r="G2936" s="48" t="s">
        <v>11</v>
      </c>
      <c r="H2936" s="48">
        <v>1161023</v>
      </c>
      <c r="I2936" s="48">
        <v>1</v>
      </c>
      <c r="J2936" s="48" t="s">
        <v>1145</v>
      </c>
      <c r="K2936" s="48" t="s">
        <v>1487</v>
      </c>
      <c r="L2936" s="47"/>
      <c r="M2936" s="47">
        <f>_xlfn.XLOOKUP(BASE!$A662,dd_carteira_fundição!A:A,dd_carteira_fundição!G:G,"",0)</f>
        <v>7</v>
      </c>
      <c r="N2936" s="47" t="s">
        <v>1164</v>
      </c>
      <c r="O2936" s="133"/>
      <c r="P2936" s="47" t="s">
        <v>1160</v>
      </c>
      <c r="Q2936" s="47" t="s">
        <v>1346</v>
      </c>
      <c r="R2936" s="47" t="s">
        <v>1687</v>
      </c>
      <c r="S2936" s="48" t="s">
        <v>1156</v>
      </c>
      <c r="T2936" s="164">
        <v>1</v>
      </c>
      <c r="U2936" s="47" t="str">
        <f>IFERROR(INDEX('TAXA DE OCUP. RECUR.'!$F$1:$F$60, MATCH(T2936, 'TAXA DE OCUP. RECUR.'!$E$1:$E$60, 0)),"")</f>
        <v>FUNDIÇÃO MORENO</v>
      </c>
      <c r="V2936" s="165">
        <v>1</v>
      </c>
      <c r="W2936" s="165"/>
      <c r="X2936" s="229">
        <v>46126</v>
      </c>
      <c r="Y2936" s="229">
        <f t="shared" si="320"/>
        <v>46126</v>
      </c>
      <c r="Z2936" s="47">
        <f t="shared" si="318"/>
        <v>16</v>
      </c>
      <c r="AA2936" s="47">
        <f t="shared" si="319"/>
        <v>16</v>
      </c>
      <c r="AB2936" s="47" t="str">
        <f t="shared" si="321"/>
        <v>abr</v>
      </c>
      <c r="AC2936" s="47" t="str">
        <f t="shared" si="322"/>
        <v>2026</v>
      </c>
      <c r="AD2936" s="165">
        <f t="shared" si="317"/>
        <v>1</v>
      </c>
    </row>
    <row r="2937" spans="1:30" x14ac:dyDescent="0.25">
      <c r="A2937" s="47" t="s">
        <v>1044</v>
      </c>
      <c r="B2937" s="47" t="s">
        <v>9</v>
      </c>
      <c r="C2937" s="47">
        <v>2139</v>
      </c>
      <c r="D2937" s="47">
        <v>2</v>
      </c>
      <c r="E2937" s="47" t="s">
        <v>18</v>
      </c>
      <c r="F2937" s="48" t="s">
        <v>679</v>
      </c>
      <c r="G2937" s="48" t="s">
        <v>11</v>
      </c>
      <c r="H2937" s="48">
        <v>1161023</v>
      </c>
      <c r="I2937" s="48">
        <v>1</v>
      </c>
      <c r="J2937" s="48" t="s">
        <v>1145</v>
      </c>
      <c r="K2937" s="48" t="s">
        <v>1487</v>
      </c>
      <c r="L2937" s="47"/>
      <c r="M2937" s="47">
        <f>_xlfn.XLOOKUP(BASE!$A663,dd_carteira_fundição!A:A,dd_carteira_fundição!G:G,"",0)</f>
        <v>7</v>
      </c>
      <c r="N2937" s="47" t="s">
        <v>1164</v>
      </c>
      <c r="O2937" s="133"/>
      <c r="P2937" s="47" t="s">
        <v>1160</v>
      </c>
      <c r="Q2937" s="47" t="s">
        <v>1346</v>
      </c>
      <c r="R2937" s="47" t="s">
        <v>1690</v>
      </c>
      <c r="S2937" s="47" t="s">
        <v>174</v>
      </c>
      <c r="T2937" s="164">
        <v>106</v>
      </c>
      <c r="U2937" s="47" t="str">
        <f>IFERROR(INDEX('TAXA DE OCUP. RECUR.'!$F$1:$F$60, MATCH(T2937, 'TAXA DE OCUP. RECUR.'!$E$1:$E$60, 0)),"")</f>
        <v>PLAINA DE MESA POREBA - [106]</v>
      </c>
      <c r="V2937" s="165">
        <v>3.24</v>
      </c>
      <c r="W2937" s="165"/>
      <c r="X2937" s="229">
        <v>46127</v>
      </c>
      <c r="Y2937" s="229">
        <f t="shared" si="320"/>
        <v>46127</v>
      </c>
      <c r="Z2937" s="47">
        <f t="shared" si="318"/>
        <v>16</v>
      </c>
      <c r="AA2937" s="47">
        <f t="shared" si="319"/>
        <v>16</v>
      </c>
      <c r="AB2937" s="47" t="str">
        <f t="shared" si="321"/>
        <v>abr</v>
      </c>
      <c r="AC2937" s="47" t="str">
        <f t="shared" si="322"/>
        <v>2026</v>
      </c>
      <c r="AD2937" s="165">
        <f t="shared" si="317"/>
        <v>1</v>
      </c>
    </row>
    <row r="2938" spans="1:30" x14ac:dyDescent="0.25">
      <c r="A2938" s="47" t="s">
        <v>1044</v>
      </c>
      <c r="B2938" s="47" t="s">
        <v>9</v>
      </c>
      <c r="C2938" s="47">
        <v>2139</v>
      </c>
      <c r="D2938" s="47">
        <v>2</v>
      </c>
      <c r="E2938" s="47" t="s">
        <v>18</v>
      </c>
      <c r="F2938" s="48" t="s">
        <v>679</v>
      </c>
      <c r="G2938" s="48" t="s">
        <v>11</v>
      </c>
      <c r="H2938" s="48">
        <v>1161023</v>
      </c>
      <c r="I2938" s="48">
        <v>1</v>
      </c>
      <c r="J2938" s="48" t="s">
        <v>1145</v>
      </c>
      <c r="K2938" s="48" t="s">
        <v>1487</v>
      </c>
      <c r="L2938" s="47"/>
      <c r="M2938" s="47">
        <f>_xlfn.XLOOKUP(BASE!$A664,dd_carteira_fundição!A:A,dd_carteira_fundição!G:G,"",0)</f>
        <v>1</v>
      </c>
      <c r="N2938" s="47" t="s">
        <v>1164</v>
      </c>
      <c r="O2938" s="133"/>
      <c r="P2938" s="47" t="s">
        <v>1160</v>
      </c>
      <c r="Q2938" s="47" t="s">
        <v>1346</v>
      </c>
      <c r="R2938" s="47" t="s">
        <v>1690</v>
      </c>
      <c r="S2938" s="47" t="s">
        <v>175</v>
      </c>
      <c r="T2938" s="164">
        <v>151</v>
      </c>
      <c r="U2938" s="47" t="str">
        <f>IFERROR(INDEX('TAXA DE OCUP. RECUR.'!$F$1:$F$60, MATCH(T2938, 'TAXA DE OCUP. RECUR.'!$E$1:$E$60, 0)),"")</f>
        <v>MANDRILH. FISHER MILL - [151]</v>
      </c>
      <c r="V2938" s="165">
        <v>1.5545454545454545</v>
      </c>
      <c r="W2938" s="165"/>
      <c r="X2938" s="229">
        <v>46127</v>
      </c>
      <c r="Y2938" s="229">
        <f t="shared" si="320"/>
        <v>46127</v>
      </c>
      <c r="Z2938" s="47">
        <f t="shared" si="318"/>
        <v>16</v>
      </c>
      <c r="AA2938" s="47">
        <f t="shared" si="319"/>
        <v>16</v>
      </c>
      <c r="AB2938" s="47" t="str">
        <f t="shared" si="321"/>
        <v>abr</v>
      </c>
      <c r="AC2938" s="47" t="str">
        <f t="shared" si="322"/>
        <v>2026</v>
      </c>
      <c r="AD2938" s="165">
        <f t="shared" si="317"/>
        <v>1</v>
      </c>
    </row>
    <row r="2939" spans="1:30" x14ac:dyDescent="0.25">
      <c r="A2939" s="47" t="s">
        <v>1044</v>
      </c>
      <c r="B2939" s="47" t="s">
        <v>9</v>
      </c>
      <c r="C2939" s="47">
        <v>2139</v>
      </c>
      <c r="D2939" s="47">
        <v>2</v>
      </c>
      <c r="E2939" s="47" t="s">
        <v>18</v>
      </c>
      <c r="F2939" s="48" t="s">
        <v>679</v>
      </c>
      <c r="G2939" s="48" t="s">
        <v>11</v>
      </c>
      <c r="H2939" s="48">
        <v>1161023</v>
      </c>
      <c r="I2939" s="48">
        <v>1</v>
      </c>
      <c r="J2939" s="48" t="s">
        <v>1145</v>
      </c>
      <c r="K2939" s="48" t="s">
        <v>1487</v>
      </c>
      <c r="L2939" s="47"/>
      <c r="M2939" s="47">
        <f>_xlfn.XLOOKUP(BASE!$A665,dd_carteira_fundição!A:A,dd_carteira_fundição!G:G,"",0)</f>
        <v>1</v>
      </c>
      <c r="N2939" s="47" t="s">
        <v>1164</v>
      </c>
      <c r="O2939" s="133"/>
      <c r="P2939" s="47" t="s">
        <v>1160</v>
      </c>
      <c r="Q2939" s="47" t="s">
        <v>1346</v>
      </c>
      <c r="R2939" s="47" t="s">
        <v>1690</v>
      </c>
      <c r="S2939" s="47" t="s">
        <v>177</v>
      </c>
      <c r="T2939" s="164">
        <v>560</v>
      </c>
      <c r="U2939" s="47" t="str">
        <f>IFERROR(INDEX('TAXA DE OCUP. RECUR.'!$F$1:$F$60, MATCH(T2939, 'TAXA DE OCUP. RECUR.'!$E$1:$E$60, 0)),"")</f>
        <v>FRESA DROPP HEINN - [560]</v>
      </c>
      <c r="V2939" s="165">
        <v>4.59</v>
      </c>
      <c r="W2939" s="165"/>
      <c r="X2939" s="229">
        <v>46127</v>
      </c>
      <c r="Y2939" s="229">
        <f t="shared" si="320"/>
        <v>46127</v>
      </c>
      <c r="Z2939" s="47">
        <f t="shared" si="318"/>
        <v>16</v>
      </c>
      <c r="AA2939" s="47">
        <f t="shared" si="319"/>
        <v>16</v>
      </c>
      <c r="AB2939" s="47" t="str">
        <f t="shared" si="321"/>
        <v>abr</v>
      </c>
      <c r="AC2939" s="47" t="str">
        <f t="shared" si="322"/>
        <v>2026</v>
      </c>
      <c r="AD2939" s="165">
        <f t="shared" si="317"/>
        <v>1</v>
      </c>
    </row>
    <row r="2940" spans="1:30" x14ac:dyDescent="0.25">
      <c r="A2940" s="47" t="s">
        <v>1044</v>
      </c>
      <c r="B2940" s="47" t="s">
        <v>9</v>
      </c>
      <c r="C2940" s="47">
        <v>2139</v>
      </c>
      <c r="D2940" s="47">
        <v>2</v>
      </c>
      <c r="E2940" s="47" t="s">
        <v>18</v>
      </c>
      <c r="F2940" s="48" t="s">
        <v>679</v>
      </c>
      <c r="G2940" s="48" t="s">
        <v>11</v>
      </c>
      <c r="H2940" s="48">
        <v>1161023</v>
      </c>
      <c r="I2940" s="48">
        <v>1</v>
      </c>
      <c r="J2940" s="48" t="s">
        <v>1145</v>
      </c>
      <c r="K2940" s="48" t="s">
        <v>1487</v>
      </c>
      <c r="L2940" s="47"/>
      <c r="M2940" s="47">
        <f>_xlfn.XLOOKUP(BASE!$A666,dd_carteira_fundição!A:A,dd_carteira_fundição!G:G,"",0)</f>
        <v>1</v>
      </c>
      <c r="N2940" s="47" t="s">
        <v>1164</v>
      </c>
      <c r="O2940" s="133"/>
      <c r="P2940" s="47" t="s">
        <v>1160</v>
      </c>
      <c r="Q2940" s="47" t="s">
        <v>1346</v>
      </c>
      <c r="R2940" s="47" t="s">
        <v>1690</v>
      </c>
      <c r="S2940" s="47" t="s">
        <v>176</v>
      </c>
      <c r="T2940" s="164">
        <v>112</v>
      </c>
      <c r="U2940" s="47" t="str">
        <f>IFERROR(INDEX('TAXA DE OCUP. RECUR.'!$F$1:$F$60, MATCH(T2940, 'TAXA DE OCUP. RECUR.'!$E$1:$E$60, 0)),"")</f>
        <v>FURADEIRA RADIAL  HCP - [112]</v>
      </c>
      <c r="V2940" s="165">
        <v>1.8826872498570613</v>
      </c>
      <c r="W2940" s="165"/>
      <c r="X2940" s="229">
        <v>46160</v>
      </c>
      <c r="Y2940" s="229">
        <f t="shared" si="320"/>
        <v>46160</v>
      </c>
      <c r="Z2940" s="47">
        <f t="shared" si="318"/>
        <v>21</v>
      </c>
      <c r="AA2940" s="47">
        <f t="shared" si="319"/>
        <v>21</v>
      </c>
      <c r="AB2940" s="47" t="str">
        <f t="shared" si="321"/>
        <v>mai</v>
      </c>
      <c r="AC2940" s="47" t="str">
        <f t="shared" si="322"/>
        <v>2026</v>
      </c>
      <c r="AD2940" s="165">
        <f t="shared" si="317"/>
        <v>1</v>
      </c>
    </row>
    <row r="2941" spans="1:30" x14ac:dyDescent="0.25">
      <c r="A2941" s="47" t="s">
        <v>1044</v>
      </c>
      <c r="B2941" s="47" t="s">
        <v>9</v>
      </c>
      <c r="C2941" s="47">
        <v>2139</v>
      </c>
      <c r="D2941" s="47">
        <v>2</v>
      </c>
      <c r="E2941" s="47" t="s">
        <v>18</v>
      </c>
      <c r="F2941" s="48" t="s">
        <v>679</v>
      </c>
      <c r="G2941" s="48" t="s">
        <v>11</v>
      </c>
      <c r="H2941" s="48">
        <v>1161023</v>
      </c>
      <c r="I2941" s="48">
        <v>1</v>
      </c>
      <c r="J2941" s="48" t="s">
        <v>1145</v>
      </c>
      <c r="K2941" s="48" t="s">
        <v>1487</v>
      </c>
      <c r="L2941" s="47"/>
      <c r="M2941" s="47">
        <f>_xlfn.XLOOKUP(BASE!$A667,dd_carteira_fundição!A:A,dd_carteira_fundição!G:G,"",0)</f>
        <v>1</v>
      </c>
      <c r="N2941" s="47" t="s">
        <v>1164</v>
      </c>
      <c r="O2941" s="133"/>
      <c r="P2941" s="47" t="s">
        <v>1160</v>
      </c>
      <c r="Q2941" s="47" t="s">
        <v>1346</v>
      </c>
      <c r="R2941" s="47" t="s">
        <v>158</v>
      </c>
      <c r="S2941" s="47" t="s">
        <v>158</v>
      </c>
      <c r="T2941" s="164">
        <v>2</v>
      </c>
      <c r="U2941" s="47" t="str">
        <f>IFERROR(INDEX('TAXA DE OCUP. RECUR.'!$F$1:$F$60, MATCH(T2941, 'TAXA DE OCUP. RECUR.'!$E$1:$E$60, 0)),"")</f>
        <v>EXPEDIÇÃO</v>
      </c>
      <c r="V2941" s="165">
        <v>1</v>
      </c>
      <c r="W2941" s="165"/>
      <c r="X2941" s="229">
        <v>46111</v>
      </c>
      <c r="Y2941" s="229">
        <f t="shared" si="320"/>
        <v>46111</v>
      </c>
      <c r="Z2941" s="47">
        <f t="shared" si="318"/>
        <v>14</v>
      </c>
      <c r="AA2941" s="47">
        <f t="shared" si="319"/>
        <v>14</v>
      </c>
      <c r="AB2941" s="47" t="str">
        <f t="shared" si="321"/>
        <v>mar</v>
      </c>
      <c r="AC2941" s="47" t="str">
        <f t="shared" si="322"/>
        <v>2026</v>
      </c>
      <c r="AD2941" s="165">
        <f t="shared" si="317"/>
        <v>1</v>
      </c>
    </row>
    <row r="2942" spans="1:30" x14ac:dyDescent="0.25">
      <c r="A2942" s="47" t="s">
        <v>1045</v>
      </c>
      <c r="B2942" s="47" t="s">
        <v>9</v>
      </c>
      <c r="C2942" s="47">
        <v>2139</v>
      </c>
      <c r="D2942" s="47">
        <v>3</v>
      </c>
      <c r="E2942" s="47" t="s">
        <v>18</v>
      </c>
      <c r="F2942" s="48" t="s">
        <v>679</v>
      </c>
      <c r="G2942" s="48" t="s">
        <v>11</v>
      </c>
      <c r="H2942" s="48">
        <v>1161023</v>
      </c>
      <c r="I2942" s="48">
        <v>1</v>
      </c>
      <c r="J2942" s="48" t="s">
        <v>1145</v>
      </c>
      <c r="K2942" s="48" t="s">
        <v>1487</v>
      </c>
      <c r="L2942" s="47"/>
      <c r="M2942" s="47">
        <f>_xlfn.XLOOKUP(BASE!$A668,dd_carteira_fundição!A:A,dd_carteira_fundição!G:G,"",0)</f>
        <v>257</v>
      </c>
      <c r="N2942" s="47" t="s">
        <v>1164</v>
      </c>
      <c r="O2942" s="133"/>
      <c r="P2942" s="47" t="s">
        <v>1160</v>
      </c>
      <c r="Q2942" s="47" t="s">
        <v>1346</v>
      </c>
      <c r="R2942" s="47" t="s">
        <v>1687</v>
      </c>
      <c r="S2942" s="48" t="s">
        <v>1156</v>
      </c>
      <c r="T2942" s="164">
        <v>1</v>
      </c>
      <c r="U2942" s="47" t="str">
        <f>IFERROR(INDEX('TAXA DE OCUP. RECUR.'!$F$1:$F$60, MATCH(T2942, 'TAXA DE OCUP. RECUR.'!$E$1:$E$60, 0)),"")</f>
        <v>FUNDIÇÃO MORENO</v>
      </c>
      <c r="V2942" s="165">
        <v>1</v>
      </c>
      <c r="W2942" s="165"/>
      <c r="X2942" s="229">
        <v>46126</v>
      </c>
      <c r="Y2942" s="229">
        <f t="shared" si="320"/>
        <v>46126</v>
      </c>
      <c r="Z2942" s="47">
        <f t="shared" si="318"/>
        <v>16</v>
      </c>
      <c r="AA2942" s="47">
        <f t="shared" si="319"/>
        <v>16</v>
      </c>
      <c r="AB2942" s="47" t="str">
        <f t="shared" si="321"/>
        <v>abr</v>
      </c>
      <c r="AC2942" s="47" t="str">
        <f t="shared" si="322"/>
        <v>2026</v>
      </c>
      <c r="AD2942" s="165">
        <f t="shared" si="317"/>
        <v>1</v>
      </c>
    </row>
    <row r="2943" spans="1:30" x14ac:dyDescent="0.25">
      <c r="A2943" s="47" t="s">
        <v>1045</v>
      </c>
      <c r="B2943" s="47" t="s">
        <v>9</v>
      </c>
      <c r="C2943" s="47">
        <v>2139</v>
      </c>
      <c r="D2943" s="47">
        <v>3</v>
      </c>
      <c r="E2943" s="47" t="s">
        <v>18</v>
      </c>
      <c r="F2943" s="48" t="s">
        <v>679</v>
      </c>
      <c r="G2943" s="48" t="s">
        <v>11</v>
      </c>
      <c r="H2943" s="48">
        <v>1161023</v>
      </c>
      <c r="I2943" s="48">
        <v>1</v>
      </c>
      <c r="J2943" s="48" t="s">
        <v>1145</v>
      </c>
      <c r="K2943" s="48" t="s">
        <v>1487</v>
      </c>
      <c r="L2943" s="47"/>
      <c r="M2943" s="47">
        <f>_xlfn.XLOOKUP(BASE!$A669,dd_carteira_fundição!A:A,dd_carteira_fundição!G:G,"",0)</f>
        <v>257</v>
      </c>
      <c r="N2943" s="47" t="s">
        <v>1164</v>
      </c>
      <c r="O2943" s="133"/>
      <c r="P2943" s="47" t="s">
        <v>1160</v>
      </c>
      <c r="Q2943" s="47" t="s">
        <v>1346</v>
      </c>
      <c r="R2943" s="47" t="s">
        <v>1690</v>
      </c>
      <c r="S2943" s="47" t="s">
        <v>174</v>
      </c>
      <c r="T2943" s="164">
        <v>106</v>
      </c>
      <c r="U2943" s="47" t="str">
        <f>IFERROR(INDEX('TAXA DE OCUP. RECUR.'!$F$1:$F$60, MATCH(T2943, 'TAXA DE OCUP. RECUR.'!$E$1:$E$60, 0)),"")</f>
        <v>PLAINA DE MESA POREBA - [106]</v>
      </c>
      <c r="V2943" s="165">
        <v>3.24</v>
      </c>
      <c r="W2943" s="165"/>
      <c r="X2943" s="229">
        <v>46127</v>
      </c>
      <c r="Y2943" s="229">
        <f t="shared" si="320"/>
        <v>46127</v>
      </c>
      <c r="Z2943" s="47">
        <f t="shared" si="318"/>
        <v>16</v>
      </c>
      <c r="AA2943" s="47">
        <f t="shared" si="319"/>
        <v>16</v>
      </c>
      <c r="AB2943" s="47" t="str">
        <f t="shared" si="321"/>
        <v>abr</v>
      </c>
      <c r="AC2943" s="47" t="str">
        <f t="shared" si="322"/>
        <v>2026</v>
      </c>
      <c r="AD2943" s="165">
        <f t="shared" si="317"/>
        <v>1</v>
      </c>
    </row>
    <row r="2944" spans="1:30" x14ac:dyDescent="0.25">
      <c r="A2944" s="47" t="s">
        <v>1045</v>
      </c>
      <c r="B2944" s="47" t="s">
        <v>9</v>
      </c>
      <c r="C2944" s="47">
        <v>2139</v>
      </c>
      <c r="D2944" s="47">
        <v>3</v>
      </c>
      <c r="E2944" s="47" t="s">
        <v>18</v>
      </c>
      <c r="F2944" s="48" t="s">
        <v>679</v>
      </c>
      <c r="G2944" s="48" t="s">
        <v>11</v>
      </c>
      <c r="H2944" s="48">
        <v>1161023</v>
      </c>
      <c r="I2944" s="48">
        <v>1</v>
      </c>
      <c r="J2944" s="48" t="s">
        <v>1145</v>
      </c>
      <c r="K2944" s="48" t="s">
        <v>1487</v>
      </c>
      <c r="L2944" s="47"/>
      <c r="M2944" s="47">
        <f>_xlfn.XLOOKUP(BASE!$A670,dd_carteira_fundição!A:A,dd_carteira_fundição!G:G,"",0)</f>
        <v>257</v>
      </c>
      <c r="N2944" s="47" t="s">
        <v>1164</v>
      </c>
      <c r="O2944" s="133"/>
      <c r="P2944" s="47" t="s">
        <v>1160</v>
      </c>
      <c r="Q2944" s="47" t="s">
        <v>1346</v>
      </c>
      <c r="R2944" s="47" t="s">
        <v>1690</v>
      </c>
      <c r="S2944" s="47" t="s">
        <v>175</v>
      </c>
      <c r="T2944" s="164">
        <v>151</v>
      </c>
      <c r="U2944" s="47" t="str">
        <f>IFERROR(INDEX('TAXA DE OCUP. RECUR.'!$F$1:$F$60, MATCH(T2944, 'TAXA DE OCUP. RECUR.'!$E$1:$E$60, 0)),"")</f>
        <v>MANDRILH. FISHER MILL - [151]</v>
      </c>
      <c r="V2944" s="165">
        <v>1.5545454545454545</v>
      </c>
      <c r="W2944" s="165"/>
      <c r="X2944" s="229">
        <v>46127</v>
      </c>
      <c r="Y2944" s="229">
        <f t="shared" si="320"/>
        <v>46127</v>
      </c>
      <c r="Z2944" s="47">
        <f t="shared" si="318"/>
        <v>16</v>
      </c>
      <c r="AA2944" s="47">
        <f t="shared" si="319"/>
        <v>16</v>
      </c>
      <c r="AB2944" s="47" t="str">
        <f t="shared" si="321"/>
        <v>abr</v>
      </c>
      <c r="AC2944" s="47" t="str">
        <f t="shared" si="322"/>
        <v>2026</v>
      </c>
      <c r="AD2944" s="165">
        <f t="shared" si="317"/>
        <v>1</v>
      </c>
    </row>
    <row r="2945" spans="1:30" x14ac:dyDescent="0.25">
      <c r="A2945" s="47" t="s">
        <v>1045</v>
      </c>
      <c r="B2945" s="47" t="s">
        <v>9</v>
      </c>
      <c r="C2945" s="47">
        <v>2139</v>
      </c>
      <c r="D2945" s="47">
        <v>3</v>
      </c>
      <c r="E2945" s="47" t="s">
        <v>18</v>
      </c>
      <c r="F2945" s="48" t="s">
        <v>679</v>
      </c>
      <c r="G2945" s="48" t="s">
        <v>11</v>
      </c>
      <c r="H2945" s="48">
        <v>1161023</v>
      </c>
      <c r="I2945" s="48">
        <v>1</v>
      </c>
      <c r="J2945" s="48" t="s">
        <v>1145</v>
      </c>
      <c r="K2945" s="48" t="s">
        <v>1487</v>
      </c>
      <c r="L2945" s="47"/>
      <c r="M2945" s="47">
        <f>_xlfn.XLOOKUP(BASE!$A671,dd_carteira_fundição!A:A,dd_carteira_fundição!G:G,"",0)</f>
        <v>257</v>
      </c>
      <c r="N2945" s="47" t="s">
        <v>1164</v>
      </c>
      <c r="O2945" s="133"/>
      <c r="P2945" s="47" t="s">
        <v>1160</v>
      </c>
      <c r="Q2945" s="47" t="s">
        <v>1346</v>
      </c>
      <c r="R2945" s="47" t="s">
        <v>1690</v>
      </c>
      <c r="S2945" s="47" t="s">
        <v>177</v>
      </c>
      <c r="T2945" s="164">
        <v>560</v>
      </c>
      <c r="U2945" s="47" t="str">
        <f>IFERROR(INDEX('TAXA DE OCUP. RECUR.'!$F$1:$F$60, MATCH(T2945, 'TAXA DE OCUP. RECUR.'!$E$1:$E$60, 0)),"")</f>
        <v>FRESA DROPP HEINN - [560]</v>
      </c>
      <c r="V2945" s="165">
        <v>4.59</v>
      </c>
      <c r="W2945" s="165"/>
      <c r="X2945" s="229">
        <v>46127</v>
      </c>
      <c r="Y2945" s="229">
        <f t="shared" si="320"/>
        <v>46127</v>
      </c>
      <c r="Z2945" s="47">
        <f t="shared" si="318"/>
        <v>16</v>
      </c>
      <c r="AA2945" s="47">
        <f t="shared" si="319"/>
        <v>16</v>
      </c>
      <c r="AB2945" s="47" t="str">
        <f t="shared" si="321"/>
        <v>abr</v>
      </c>
      <c r="AC2945" s="47" t="str">
        <f t="shared" si="322"/>
        <v>2026</v>
      </c>
      <c r="AD2945" s="165">
        <f t="shared" si="317"/>
        <v>1</v>
      </c>
    </row>
    <row r="2946" spans="1:30" x14ac:dyDescent="0.25">
      <c r="A2946" s="47" t="s">
        <v>1045</v>
      </c>
      <c r="B2946" s="47" t="s">
        <v>9</v>
      </c>
      <c r="C2946" s="47">
        <v>2139</v>
      </c>
      <c r="D2946" s="47">
        <v>3</v>
      </c>
      <c r="E2946" s="47" t="s">
        <v>18</v>
      </c>
      <c r="F2946" s="48" t="s">
        <v>679</v>
      </c>
      <c r="G2946" s="48" t="s">
        <v>11</v>
      </c>
      <c r="H2946" s="48">
        <v>1161023</v>
      </c>
      <c r="I2946" s="48">
        <v>1</v>
      </c>
      <c r="J2946" s="48" t="s">
        <v>1145</v>
      </c>
      <c r="K2946" s="48" t="s">
        <v>1487</v>
      </c>
      <c r="L2946" s="47"/>
      <c r="M2946" s="47">
        <f>_xlfn.XLOOKUP(BASE!$A672,dd_carteira_fundição!A:A,dd_carteira_fundição!G:G,"",0)</f>
        <v>258</v>
      </c>
      <c r="N2946" s="47" t="s">
        <v>1164</v>
      </c>
      <c r="O2946" s="133"/>
      <c r="P2946" s="47" t="s">
        <v>1160</v>
      </c>
      <c r="Q2946" s="47" t="s">
        <v>1346</v>
      </c>
      <c r="R2946" s="47" t="s">
        <v>1690</v>
      </c>
      <c r="S2946" s="47" t="s">
        <v>176</v>
      </c>
      <c r="T2946" s="164">
        <v>112</v>
      </c>
      <c r="U2946" s="47" t="str">
        <f>IFERROR(INDEX('TAXA DE OCUP. RECUR.'!$F$1:$F$60, MATCH(T2946, 'TAXA DE OCUP. RECUR.'!$E$1:$E$60, 0)),"")</f>
        <v>FURADEIRA RADIAL  HCP - [112]</v>
      </c>
      <c r="V2946" s="165">
        <v>1.8826872498570613</v>
      </c>
      <c r="W2946" s="165"/>
      <c r="X2946" s="229">
        <v>46160</v>
      </c>
      <c r="Y2946" s="229">
        <f t="shared" si="320"/>
        <v>46160</v>
      </c>
      <c r="Z2946" s="47">
        <f t="shared" si="318"/>
        <v>21</v>
      </c>
      <c r="AA2946" s="47">
        <f t="shared" si="319"/>
        <v>21</v>
      </c>
      <c r="AB2946" s="47" t="str">
        <f t="shared" si="321"/>
        <v>mai</v>
      </c>
      <c r="AC2946" s="47" t="str">
        <f t="shared" si="322"/>
        <v>2026</v>
      </c>
      <c r="AD2946" s="165">
        <f t="shared" ref="AD2946:AD3009" si="323">IF(Y2946&lt;&gt;"",1,"")</f>
        <v>1</v>
      </c>
    </row>
    <row r="2947" spans="1:30" x14ac:dyDescent="0.25">
      <c r="A2947" s="47" t="s">
        <v>1045</v>
      </c>
      <c r="B2947" s="47" t="s">
        <v>9</v>
      </c>
      <c r="C2947" s="47">
        <v>2139</v>
      </c>
      <c r="D2947" s="47">
        <v>3</v>
      </c>
      <c r="E2947" s="47" t="s">
        <v>18</v>
      </c>
      <c r="F2947" s="48" t="s">
        <v>679</v>
      </c>
      <c r="G2947" s="48" t="s">
        <v>11</v>
      </c>
      <c r="H2947" s="48">
        <v>1161023</v>
      </c>
      <c r="I2947" s="48">
        <v>1</v>
      </c>
      <c r="J2947" s="48" t="s">
        <v>1145</v>
      </c>
      <c r="K2947" s="48" t="s">
        <v>1487</v>
      </c>
      <c r="L2947" s="47"/>
      <c r="M2947" s="47">
        <f>_xlfn.XLOOKUP(BASE!$A673,dd_carteira_fundição!A:A,dd_carteira_fundição!G:G,"",0)</f>
        <v>258</v>
      </c>
      <c r="N2947" s="47" t="s">
        <v>1164</v>
      </c>
      <c r="O2947" s="133"/>
      <c r="P2947" s="47" t="s">
        <v>1160</v>
      </c>
      <c r="Q2947" s="47" t="s">
        <v>1346</v>
      </c>
      <c r="R2947" s="47" t="s">
        <v>158</v>
      </c>
      <c r="S2947" s="47" t="s">
        <v>158</v>
      </c>
      <c r="T2947" s="164">
        <v>2</v>
      </c>
      <c r="U2947" s="47" t="str">
        <f>IFERROR(INDEX('TAXA DE OCUP. RECUR.'!$F$1:$F$60, MATCH(T2947, 'TAXA DE OCUP. RECUR.'!$E$1:$E$60, 0)),"")</f>
        <v>EXPEDIÇÃO</v>
      </c>
      <c r="V2947" s="165">
        <v>1</v>
      </c>
      <c r="W2947" s="165"/>
      <c r="X2947" s="229">
        <v>46111</v>
      </c>
      <c r="Y2947" s="229">
        <f t="shared" si="320"/>
        <v>46111</v>
      </c>
      <c r="Z2947" s="47">
        <f t="shared" ref="Z2947:Z3010" si="324">IFERROR(WEEKNUM(X2947,11),"")</f>
        <v>14</v>
      </c>
      <c r="AA2947" s="47">
        <f t="shared" ref="AA2947:AA3010" si="325">IF(Y2947&lt;&gt;"",WEEKNUM(Y2947,11),"")</f>
        <v>14</v>
      </c>
      <c r="AB2947" s="47" t="str">
        <f t="shared" si="321"/>
        <v>mar</v>
      </c>
      <c r="AC2947" s="47" t="str">
        <f t="shared" si="322"/>
        <v>2026</v>
      </c>
      <c r="AD2947" s="165">
        <f t="shared" si="323"/>
        <v>1</v>
      </c>
    </row>
    <row r="2948" spans="1:30" x14ac:dyDescent="0.25">
      <c r="A2948" s="47" t="s">
        <v>1046</v>
      </c>
      <c r="B2948" s="47" t="s">
        <v>9</v>
      </c>
      <c r="C2948" s="47">
        <v>2139</v>
      </c>
      <c r="D2948" s="47">
        <v>4</v>
      </c>
      <c r="E2948" s="47" t="s">
        <v>18</v>
      </c>
      <c r="F2948" s="48" t="s">
        <v>679</v>
      </c>
      <c r="G2948" s="48" t="s">
        <v>11</v>
      </c>
      <c r="H2948" s="48">
        <v>1161023</v>
      </c>
      <c r="I2948" s="48">
        <v>1</v>
      </c>
      <c r="J2948" s="48" t="s">
        <v>1145</v>
      </c>
      <c r="K2948" s="48" t="s">
        <v>1487</v>
      </c>
      <c r="L2948" s="47"/>
      <c r="M2948" s="47">
        <f>_xlfn.XLOOKUP(BASE!$A674,dd_carteira_fundição!A:A,dd_carteira_fundição!G:G,"",0)</f>
        <v>258</v>
      </c>
      <c r="N2948" s="47" t="s">
        <v>1164</v>
      </c>
      <c r="O2948" s="133"/>
      <c r="P2948" s="47" t="s">
        <v>1160</v>
      </c>
      <c r="Q2948" s="47" t="s">
        <v>1346</v>
      </c>
      <c r="R2948" s="47" t="s">
        <v>1687</v>
      </c>
      <c r="S2948" s="48" t="s">
        <v>1156</v>
      </c>
      <c r="T2948" s="164">
        <v>1</v>
      </c>
      <c r="U2948" s="47" t="str">
        <f>IFERROR(INDEX('TAXA DE OCUP. RECUR.'!$F$1:$F$60, MATCH(T2948, 'TAXA DE OCUP. RECUR.'!$E$1:$E$60, 0)),"")</f>
        <v>FUNDIÇÃO MORENO</v>
      </c>
      <c r="V2948" s="165">
        <v>1</v>
      </c>
      <c r="W2948" s="165"/>
      <c r="X2948" s="229">
        <v>46126</v>
      </c>
      <c r="Y2948" s="229">
        <f t="shared" si="320"/>
        <v>46126</v>
      </c>
      <c r="Z2948" s="47">
        <f t="shared" si="324"/>
        <v>16</v>
      </c>
      <c r="AA2948" s="47">
        <f t="shared" si="325"/>
        <v>16</v>
      </c>
      <c r="AB2948" s="47" t="str">
        <f t="shared" si="321"/>
        <v>abr</v>
      </c>
      <c r="AC2948" s="47" t="str">
        <f t="shared" si="322"/>
        <v>2026</v>
      </c>
      <c r="AD2948" s="165">
        <f t="shared" si="323"/>
        <v>1</v>
      </c>
    </row>
    <row r="2949" spans="1:30" x14ac:dyDescent="0.25">
      <c r="A2949" s="47" t="s">
        <v>1046</v>
      </c>
      <c r="B2949" s="47" t="s">
        <v>9</v>
      </c>
      <c r="C2949" s="47">
        <v>2139</v>
      </c>
      <c r="D2949" s="47">
        <v>4</v>
      </c>
      <c r="E2949" s="47" t="s">
        <v>18</v>
      </c>
      <c r="F2949" s="48" t="s">
        <v>679</v>
      </c>
      <c r="G2949" s="48" t="s">
        <v>11</v>
      </c>
      <c r="H2949" s="48">
        <v>1161023</v>
      </c>
      <c r="I2949" s="48">
        <v>1</v>
      </c>
      <c r="J2949" s="48" t="s">
        <v>1145</v>
      </c>
      <c r="K2949" s="48" t="s">
        <v>1487</v>
      </c>
      <c r="L2949" s="47"/>
      <c r="M2949" s="47">
        <f>_xlfn.XLOOKUP(BASE!$A675,dd_carteira_fundição!A:A,dd_carteira_fundição!G:G,"",0)</f>
        <v>258</v>
      </c>
      <c r="N2949" s="47" t="s">
        <v>1164</v>
      </c>
      <c r="O2949" s="133"/>
      <c r="P2949" s="47" t="s">
        <v>1160</v>
      </c>
      <c r="Q2949" s="47" t="s">
        <v>1346</v>
      </c>
      <c r="R2949" s="47" t="s">
        <v>1690</v>
      </c>
      <c r="S2949" s="47" t="s">
        <v>174</v>
      </c>
      <c r="T2949" s="164">
        <v>106</v>
      </c>
      <c r="U2949" s="47" t="str">
        <f>IFERROR(INDEX('TAXA DE OCUP. RECUR.'!$F$1:$F$60, MATCH(T2949, 'TAXA DE OCUP. RECUR.'!$E$1:$E$60, 0)),"")</f>
        <v>PLAINA DE MESA POREBA - [106]</v>
      </c>
      <c r="V2949" s="165">
        <v>3.24</v>
      </c>
      <c r="W2949" s="165"/>
      <c r="X2949" s="229">
        <v>46128</v>
      </c>
      <c r="Y2949" s="229">
        <f t="shared" si="320"/>
        <v>46128</v>
      </c>
      <c r="Z2949" s="47">
        <f t="shared" si="324"/>
        <v>16</v>
      </c>
      <c r="AA2949" s="47">
        <f t="shared" si="325"/>
        <v>16</v>
      </c>
      <c r="AB2949" s="47" t="str">
        <f t="shared" si="321"/>
        <v>abr</v>
      </c>
      <c r="AC2949" s="47" t="str">
        <f t="shared" si="322"/>
        <v>2026</v>
      </c>
      <c r="AD2949" s="165">
        <f t="shared" si="323"/>
        <v>1</v>
      </c>
    </row>
    <row r="2950" spans="1:30" x14ac:dyDescent="0.25">
      <c r="A2950" s="47" t="s">
        <v>1046</v>
      </c>
      <c r="B2950" s="47" t="s">
        <v>9</v>
      </c>
      <c r="C2950" s="47">
        <v>2139</v>
      </c>
      <c r="D2950" s="47">
        <v>4</v>
      </c>
      <c r="E2950" s="47" t="s">
        <v>18</v>
      </c>
      <c r="F2950" s="48" t="s">
        <v>679</v>
      </c>
      <c r="G2950" s="48" t="s">
        <v>11</v>
      </c>
      <c r="H2950" s="48">
        <v>1161023</v>
      </c>
      <c r="I2950" s="48">
        <v>1</v>
      </c>
      <c r="J2950" s="48" t="s">
        <v>1145</v>
      </c>
      <c r="K2950" s="48" t="s">
        <v>1487</v>
      </c>
      <c r="L2950" s="47"/>
      <c r="M2950" s="47">
        <f>_xlfn.XLOOKUP(BASE!$A676,dd_carteira_fundição!A:A,dd_carteira_fundição!G:G,"",0)</f>
        <v>259</v>
      </c>
      <c r="N2950" s="47" t="s">
        <v>1164</v>
      </c>
      <c r="O2950" s="133"/>
      <c r="P2950" s="47" t="s">
        <v>1160</v>
      </c>
      <c r="Q2950" s="47" t="s">
        <v>1346</v>
      </c>
      <c r="R2950" s="47" t="s">
        <v>1690</v>
      </c>
      <c r="S2950" s="47" t="s">
        <v>175</v>
      </c>
      <c r="T2950" s="164">
        <v>151</v>
      </c>
      <c r="U2950" s="47" t="str">
        <f>IFERROR(INDEX('TAXA DE OCUP. RECUR.'!$F$1:$F$60, MATCH(T2950, 'TAXA DE OCUP. RECUR.'!$E$1:$E$60, 0)),"")</f>
        <v>MANDRILH. FISHER MILL - [151]</v>
      </c>
      <c r="V2950" s="165">
        <v>1.5545454545454545</v>
      </c>
      <c r="W2950" s="165"/>
      <c r="X2950" s="229">
        <v>46128</v>
      </c>
      <c r="Y2950" s="229">
        <f t="shared" si="320"/>
        <v>46128</v>
      </c>
      <c r="Z2950" s="47">
        <f t="shared" si="324"/>
        <v>16</v>
      </c>
      <c r="AA2950" s="47">
        <f t="shared" si="325"/>
        <v>16</v>
      </c>
      <c r="AB2950" s="47" t="str">
        <f t="shared" si="321"/>
        <v>abr</v>
      </c>
      <c r="AC2950" s="47" t="str">
        <f t="shared" si="322"/>
        <v>2026</v>
      </c>
      <c r="AD2950" s="165">
        <f t="shared" si="323"/>
        <v>1</v>
      </c>
    </row>
    <row r="2951" spans="1:30" x14ac:dyDescent="0.25">
      <c r="A2951" s="47" t="s">
        <v>1046</v>
      </c>
      <c r="B2951" s="47" t="s">
        <v>9</v>
      </c>
      <c r="C2951" s="47">
        <v>2139</v>
      </c>
      <c r="D2951" s="47">
        <v>4</v>
      </c>
      <c r="E2951" s="47" t="s">
        <v>18</v>
      </c>
      <c r="F2951" s="48" t="s">
        <v>679</v>
      </c>
      <c r="G2951" s="48" t="s">
        <v>11</v>
      </c>
      <c r="H2951" s="48">
        <v>1161023</v>
      </c>
      <c r="I2951" s="48">
        <v>1</v>
      </c>
      <c r="J2951" s="48" t="s">
        <v>1145</v>
      </c>
      <c r="K2951" s="48" t="s">
        <v>1487</v>
      </c>
      <c r="L2951" s="47"/>
      <c r="M2951" s="47">
        <f>_xlfn.XLOOKUP(BASE!$A677,dd_carteira_fundição!A:A,dd_carteira_fundição!G:G,"",0)</f>
        <v>259</v>
      </c>
      <c r="N2951" s="47" t="s">
        <v>1164</v>
      </c>
      <c r="O2951" s="133"/>
      <c r="P2951" s="47" t="s">
        <v>1160</v>
      </c>
      <c r="Q2951" s="47" t="s">
        <v>1346</v>
      </c>
      <c r="R2951" s="47" t="s">
        <v>1690</v>
      </c>
      <c r="S2951" s="47" t="s">
        <v>177</v>
      </c>
      <c r="T2951" s="164">
        <v>560</v>
      </c>
      <c r="U2951" s="47" t="str">
        <f>IFERROR(INDEX('TAXA DE OCUP. RECUR.'!$F$1:$F$60, MATCH(T2951, 'TAXA DE OCUP. RECUR.'!$E$1:$E$60, 0)),"")</f>
        <v>FRESA DROPP HEINN - [560]</v>
      </c>
      <c r="V2951" s="165">
        <v>4.59</v>
      </c>
      <c r="W2951" s="165"/>
      <c r="X2951" s="229">
        <v>46128</v>
      </c>
      <c r="Y2951" s="229">
        <f t="shared" si="320"/>
        <v>46128</v>
      </c>
      <c r="Z2951" s="47">
        <f t="shared" si="324"/>
        <v>16</v>
      </c>
      <c r="AA2951" s="47">
        <f t="shared" si="325"/>
        <v>16</v>
      </c>
      <c r="AB2951" s="47" t="str">
        <f t="shared" si="321"/>
        <v>abr</v>
      </c>
      <c r="AC2951" s="47" t="str">
        <f t="shared" si="322"/>
        <v>2026</v>
      </c>
      <c r="AD2951" s="165">
        <f t="shared" si="323"/>
        <v>1</v>
      </c>
    </row>
    <row r="2952" spans="1:30" x14ac:dyDescent="0.25">
      <c r="A2952" s="47" t="s">
        <v>1046</v>
      </c>
      <c r="B2952" s="47" t="s">
        <v>9</v>
      </c>
      <c r="C2952" s="47">
        <v>2139</v>
      </c>
      <c r="D2952" s="47">
        <v>4</v>
      </c>
      <c r="E2952" s="47" t="s">
        <v>18</v>
      </c>
      <c r="F2952" s="48" t="s">
        <v>679</v>
      </c>
      <c r="G2952" s="48" t="s">
        <v>11</v>
      </c>
      <c r="H2952" s="48">
        <v>1161023</v>
      </c>
      <c r="I2952" s="48">
        <v>1</v>
      </c>
      <c r="J2952" s="48" t="s">
        <v>1145</v>
      </c>
      <c r="K2952" s="48" t="s">
        <v>1487</v>
      </c>
      <c r="L2952" s="47"/>
      <c r="M2952" s="47">
        <f>_xlfn.XLOOKUP(BASE!$A678,dd_carteira_fundição!A:A,dd_carteira_fundição!G:G,"",0)</f>
        <v>259</v>
      </c>
      <c r="N2952" s="47" t="s">
        <v>1164</v>
      </c>
      <c r="O2952" s="133"/>
      <c r="P2952" s="47" t="s">
        <v>1160</v>
      </c>
      <c r="Q2952" s="47" t="s">
        <v>1346</v>
      </c>
      <c r="R2952" s="47" t="s">
        <v>1690</v>
      </c>
      <c r="S2952" s="47" t="s">
        <v>176</v>
      </c>
      <c r="T2952" s="164">
        <v>112</v>
      </c>
      <c r="U2952" s="47" t="str">
        <f>IFERROR(INDEX('TAXA DE OCUP. RECUR.'!$F$1:$F$60, MATCH(T2952, 'TAXA DE OCUP. RECUR.'!$E$1:$E$60, 0)),"")</f>
        <v>FURADEIRA RADIAL  HCP - [112]</v>
      </c>
      <c r="V2952" s="165">
        <v>1.8826872498570613</v>
      </c>
      <c r="W2952" s="165"/>
      <c r="X2952" s="229">
        <v>46160</v>
      </c>
      <c r="Y2952" s="229">
        <f t="shared" si="320"/>
        <v>46160</v>
      </c>
      <c r="Z2952" s="47">
        <f t="shared" si="324"/>
        <v>21</v>
      </c>
      <c r="AA2952" s="47">
        <f t="shared" si="325"/>
        <v>21</v>
      </c>
      <c r="AB2952" s="47" t="str">
        <f t="shared" si="321"/>
        <v>mai</v>
      </c>
      <c r="AC2952" s="47" t="str">
        <f t="shared" si="322"/>
        <v>2026</v>
      </c>
      <c r="AD2952" s="165">
        <f t="shared" si="323"/>
        <v>1</v>
      </c>
    </row>
    <row r="2953" spans="1:30" x14ac:dyDescent="0.25">
      <c r="A2953" s="47" t="s">
        <v>1046</v>
      </c>
      <c r="B2953" s="47" t="s">
        <v>9</v>
      </c>
      <c r="C2953" s="47">
        <v>2139</v>
      </c>
      <c r="D2953" s="47">
        <v>4</v>
      </c>
      <c r="E2953" s="47" t="s">
        <v>18</v>
      </c>
      <c r="F2953" s="48" t="s">
        <v>679</v>
      </c>
      <c r="G2953" s="48" t="s">
        <v>11</v>
      </c>
      <c r="H2953" s="48">
        <v>1161023</v>
      </c>
      <c r="I2953" s="48">
        <v>1</v>
      </c>
      <c r="J2953" s="48" t="s">
        <v>1145</v>
      </c>
      <c r="K2953" s="48" t="s">
        <v>1487</v>
      </c>
      <c r="L2953" s="47"/>
      <c r="M2953" s="47">
        <f>_xlfn.XLOOKUP(BASE!$A679,dd_carteira_fundição!A:A,dd_carteira_fundição!G:G,"",0)</f>
        <v>259</v>
      </c>
      <c r="N2953" s="47" t="s">
        <v>1164</v>
      </c>
      <c r="O2953" s="133"/>
      <c r="P2953" s="47" t="s">
        <v>1160</v>
      </c>
      <c r="Q2953" s="47" t="s">
        <v>1346</v>
      </c>
      <c r="R2953" s="47" t="s">
        <v>158</v>
      </c>
      <c r="S2953" s="47" t="s">
        <v>158</v>
      </c>
      <c r="T2953" s="164">
        <v>2</v>
      </c>
      <c r="U2953" s="47" t="str">
        <f>IFERROR(INDEX('TAXA DE OCUP. RECUR.'!$F$1:$F$60, MATCH(T2953, 'TAXA DE OCUP. RECUR.'!$E$1:$E$60, 0)),"")</f>
        <v>EXPEDIÇÃO</v>
      </c>
      <c r="V2953" s="165">
        <v>1</v>
      </c>
      <c r="W2953" s="165"/>
      <c r="X2953" s="229">
        <v>46111</v>
      </c>
      <c r="Y2953" s="229">
        <f t="shared" si="320"/>
        <v>46111</v>
      </c>
      <c r="Z2953" s="47">
        <f t="shared" si="324"/>
        <v>14</v>
      </c>
      <c r="AA2953" s="47">
        <f t="shared" si="325"/>
        <v>14</v>
      </c>
      <c r="AB2953" s="47" t="str">
        <f t="shared" si="321"/>
        <v>mar</v>
      </c>
      <c r="AC2953" s="47" t="str">
        <f t="shared" si="322"/>
        <v>2026</v>
      </c>
      <c r="AD2953" s="165">
        <f t="shared" si="323"/>
        <v>1</v>
      </c>
    </row>
    <row r="2954" spans="1:30" x14ac:dyDescent="0.25">
      <c r="A2954" s="47" t="s">
        <v>908</v>
      </c>
      <c r="B2954" s="47" t="s">
        <v>9</v>
      </c>
      <c r="C2954" s="47">
        <v>2058</v>
      </c>
      <c r="D2954" s="47">
        <v>1</v>
      </c>
      <c r="E2954" s="47" t="s">
        <v>18</v>
      </c>
      <c r="F2954" s="48" t="s">
        <v>19</v>
      </c>
      <c r="G2954" s="48" t="s">
        <v>11</v>
      </c>
      <c r="H2954" s="48" t="s">
        <v>1107</v>
      </c>
      <c r="I2954" s="48">
        <v>1</v>
      </c>
      <c r="J2954" s="48" t="s">
        <v>187</v>
      </c>
      <c r="K2954" s="48" t="s">
        <v>1487</v>
      </c>
      <c r="L2954" s="47"/>
      <c r="M2954" s="47">
        <f>_xlfn.XLOOKUP(BASE!$A908,dd_carteira_fundição!A:A,dd_carteira_fundição!G:G,"",0)</f>
        <v>12</v>
      </c>
      <c r="N2954" s="47" t="s">
        <v>1164</v>
      </c>
      <c r="O2954" s="133"/>
      <c r="P2954" s="47">
        <v>20001027061</v>
      </c>
      <c r="Q2954" s="47" t="s">
        <v>1346</v>
      </c>
      <c r="R2954" s="47" t="s">
        <v>1690</v>
      </c>
      <c r="S2954" s="47" t="s">
        <v>188</v>
      </c>
      <c r="T2954" s="164">
        <v>394</v>
      </c>
      <c r="U2954" s="47" t="str">
        <f>IFERROR(INDEX('TAXA DE OCUP. RECUR.'!$F$1:$F$60, MATCH(T2954, 'TAXA DE OCUP. RECUR.'!$E$1:$E$60, 0)),"")</f>
        <v>TORNO HORIZ. TOS SU-125 - [394]</v>
      </c>
      <c r="V2954" s="165">
        <v>2.2909090909090906</v>
      </c>
      <c r="W2954" s="165"/>
      <c r="X2954" s="229">
        <v>46081</v>
      </c>
      <c r="Y2954" s="229">
        <f t="shared" si="320"/>
        <v>46081</v>
      </c>
      <c r="Z2954" s="47">
        <f t="shared" si="324"/>
        <v>9</v>
      </c>
      <c r="AA2954" s="47">
        <f t="shared" si="325"/>
        <v>9</v>
      </c>
      <c r="AB2954" s="47" t="str">
        <f t="shared" si="321"/>
        <v>fev</v>
      </c>
      <c r="AC2954" s="47" t="str">
        <f t="shared" si="322"/>
        <v>2026</v>
      </c>
      <c r="AD2954" s="165">
        <f t="shared" si="323"/>
        <v>1</v>
      </c>
    </row>
    <row r="2955" spans="1:30" x14ac:dyDescent="0.25">
      <c r="A2955" s="47" t="s">
        <v>908</v>
      </c>
      <c r="B2955" s="47" t="s">
        <v>9</v>
      </c>
      <c r="C2955" s="47">
        <v>2058</v>
      </c>
      <c r="D2955" s="47">
        <v>1</v>
      </c>
      <c r="E2955" s="47" t="s">
        <v>18</v>
      </c>
      <c r="F2955" s="48" t="s">
        <v>19</v>
      </c>
      <c r="G2955" s="48" t="s">
        <v>11</v>
      </c>
      <c r="H2955" s="48" t="s">
        <v>1107</v>
      </c>
      <c r="I2955" s="48">
        <v>1</v>
      </c>
      <c r="J2955" s="48" t="s">
        <v>187</v>
      </c>
      <c r="K2955" s="48" t="s">
        <v>1487</v>
      </c>
      <c r="L2955" s="47"/>
      <c r="M2955" s="47">
        <f>_xlfn.XLOOKUP(BASE!$A909,dd_carteira_fundição!A:A,dd_carteira_fundição!G:G,"",0)</f>
        <v>12</v>
      </c>
      <c r="N2955" s="47" t="s">
        <v>1164</v>
      </c>
      <c r="O2955" s="133"/>
      <c r="P2955" s="47">
        <v>20001027061</v>
      </c>
      <c r="Q2955" s="47" t="s">
        <v>1346</v>
      </c>
      <c r="R2955" s="47" t="s">
        <v>1690</v>
      </c>
      <c r="S2955" s="47" t="s">
        <v>189</v>
      </c>
      <c r="T2955" s="164">
        <v>112</v>
      </c>
      <c r="U2955" s="47" t="str">
        <f>IFERROR(INDEX('TAXA DE OCUP. RECUR.'!$F$1:$F$60, MATCH(T2955, 'TAXA DE OCUP. RECUR.'!$E$1:$E$60, 0)),"")</f>
        <v>FURADEIRA RADIAL  HCP - [112]</v>
      </c>
      <c r="V2955" s="165">
        <v>2.4545454545454546</v>
      </c>
      <c r="W2955" s="165"/>
      <c r="X2955" s="229">
        <v>46081</v>
      </c>
      <c r="Y2955" s="229">
        <f t="shared" si="320"/>
        <v>46081</v>
      </c>
      <c r="Z2955" s="47">
        <f t="shared" si="324"/>
        <v>9</v>
      </c>
      <c r="AA2955" s="47">
        <f t="shared" si="325"/>
        <v>9</v>
      </c>
      <c r="AB2955" s="47" t="str">
        <f t="shared" si="321"/>
        <v>fev</v>
      </c>
      <c r="AC2955" s="47" t="str">
        <f t="shared" si="322"/>
        <v>2026</v>
      </c>
      <c r="AD2955" s="165">
        <f t="shared" si="323"/>
        <v>1</v>
      </c>
    </row>
    <row r="2956" spans="1:30" x14ac:dyDescent="0.25">
      <c r="A2956" s="47" t="s">
        <v>908</v>
      </c>
      <c r="B2956" s="47" t="s">
        <v>9</v>
      </c>
      <c r="C2956" s="47">
        <v>2058</v>
      </c>
      <c r="D2956" s="47">
        <v>1</v>
      </c>
      <c r="E2956" s="47" t="s">
        <v>18</v>
      </c>
      <c r="F2956" s="48" t="s">
        <v>19</v>
      </c>
      <c r="G2956" s="48" t="s">
        <v>11</v>
      </c>
      <c r="H2956" s="48" t="s">
        <v>1107</v>
      </c>
      <c r="I2956" s="48">
        <v>1</v>
      </c>
      <c r="J2956" s="48" t="s">
        <v>187</v>
      </c>
      <c r="K2956" s="48" t="s">
        <v>1487</v>
      </c>
      <c r="L2956" s="47"/>
      <c r="M2956" s="47">
        <f>_xlfn.XLOOKUP(BASE!$A910,dd_carteira_fundição!A:A,dd_carteira_fundição!G:G,"",0)</f>
        <v>12</v>
      </c>
      <c r="N2956" s="47" t="s">
        <v>1164</v>
      </c>
      <c r="O2956" s="133"/>
      <c r="P2956" s="47" t="s">
        <v>1219</v>
      </c>
      <c r="Q2956" s="47" t="s">
        <v>1346</v>
      </c>
      <c r="R2956" s="47" t="s">
        <v>1688</v>
      </c>
      <c r="S2956" s="47" t="s">
        <v>190</v>
      </c>
      <c r="T2956" s="164">
        <v>84</v>
      </c>
      <c r="U2956" s="47" t="str">
        <f>IFERROR(INDEX('TAXA DE OCUP. RECUR.'!$F$1:$F$60, MATCH(T2956, 'TAXA DE OCUP. RECUR.'!$E$1:$E$60, 0)),"")</f>
        <v>SOLDA - [84]</v>
      </c>
      <c r="V2956" s="165">
        <v>0.18</v>
      </c>
      <c r="W2956" s="165"/>
      <c r="X2956" s="229">
        <v>46083</v>
      </c>
      <c r="Y2956" s="229">
        <f t="shared" si="320"/>
        <v>46083</v>
      </c>
      <c r="Z2956" s="47">
        <f t="shared" si="324"/>
        <v>10</v>
      </c>
      <c r="AA2956" s="47">
        <f t="shared" si="325"/>
        <v>10</v>
      </c>
      <c r="AB2956" s="47" t="str">
        <f t="shared" si="321"/>
        <v>mar</v>
      </c>
      <c r="AC2956" s="47" t="str">
        <f t="shared" si="322"/>
        <v>2026</v>
      </c>
      <c r="AD2956" s="165">
        <f t="shared" si="323"/>
        <v>1</v>
      </c>
    </row>
    <row r="2957" spans="1:30" x14ac:dyDescent="0.25">
      <c r="A2957" s="47" t="s">
        <v>908</v>
      </c>
      <c r="B2957" s="47" t="s">
        <v>9</v>
      </c>
      <c r="C2957" s="47">
        <v>2058</v>
      </c>
      <c r="D2957" s="47">
        <v>1</v>
      </c>
      <c r="E2957" s="47" t="s">
        <v>18</v>
      </c>
      <c r="F2957" s="48" t="s">
        <v>19</v>
      </c>
      <c r="G2957" s="48" t="s">
        <v>11</v>
      </c>
      <c r="H2957" s="48" t="s">
        <v>1107</v>
      </c>
      <c r="I2957" s="48">
        <v>1</v>
      </c>
      <c r="J2957" s="48" t="s">
        <v>187</v>
      </c>
      <c r="K2957" s="48" t="s">
        <v>1487</v>
      </c>
      <c r="L2957" s="47"/>
      <c r="M2957" s="47">
        <f>_xlfn.XLOOKUP(BASE!$A911,dd_carteira_fundição!A:A,dd_carteira_fundição!G:G,"",0)</f>
        <v>12</v>
      </c>
      <c r="N2957" s="47" t="s">
        <v>1164</v>
      </c>
      <c r="O2957" s="133"/>
      <c r="P2957" s="47" t="s">
        <v>1219</v>
      </c>
      <c r="Q2957" s="47" t="s">
        <v>1346</v>
      </c>
      <c r="R2957" s="47" t="s">
        <v>1688</v>
      </c>
      <c r="S2957" s="47" t="s">
        <v>191</v>
      </c>
      <c r="T2957" s="164">
        <v>84</v>
      </c>
      <c r="U2957" s="47" t="str">
        <f>IFERROR(INDEX('TAXA DE OCUP. RECUR.'!$F$1:$F$60, MATCH(T2957, 'TAXA DE OCUP. RECUR.'!$E$1:$E$60, 0)),"")</f>
        <v>SOLDA - [84]</v>
      </c>
      <c r="V2957" s="165">
        <v>7.5354545454545461</v>
      </c>
      <c r="W2957" s="165"/>
      <c r="X2957" s="229">
        <v>46083</v>
      </c>
      <c r="Y2957" s="229">
        <f t="shared" si="320"/>
        <v>46083</v>
      </c>
      <c r="Z2957" s="47">
        <f t="shared" si="324"/>
        <v>10</v>
      </c>
      <c r="AA2957" s="47">
        <f t="shared" si="325"/>
        <v>10</v>
      </c>
      <c r="AB2957" s="47" t="str">
        <f t="shared" si="321"/>
        <v>mar</v>
      </c>
      <c r="AC2957" s="47" t="str">
        <f t="shared" si="322"/>
        <v>2026</v>
      </c>
      <c r="AD2957" s="165">
        <f t="shared" si="323"/>
        <v>1</v>
      </c>
    </row>
    <row r="2958" spans="1:30" x14ac:dyDescent="0.25">
      <c r="A2958" s="47" t="s">
        <v>908</v>
      </c>
      <c r="B2958" s="47" t="s">
        <v>9</v>
      </c>
      <c r="C2958" s="47">
        <v>2058</v>
      </c>
      <c r="D2958" s="47">
        <v>1</v>
      </c>
      <c r="E2958" s="47" t="s">
        <v>18</v>
      </c>
      <c r="F2958" s="48" t="s">
        <v>19</v>
      </c>
      <c r="G2958" s="48" t="s">
        <v>11</v>
      </c>
      <c r="H2958" s="48" t="s">
        <v>1107</v>
      </c>
      <c r="I2958" s="48">
        <v>1</v>
      </c>
      <c r="J2958" s="48" t="s">
        <v>187</v>
      </c>
      <c r="K2958" s="48" t="s">
        <v>1487</v>
      </c>
      <c r="L2958" s="47"/>
      <c r="M2958" s="47">
        <f>_xlfn.XLOOKUP(BASE!$A912,dd_carteira_fundição!A:A,dd_carteira_fundição!G:G,"",0)</f>
        <v>13</v>
      </c>
      <c r="N2958" s="47" t="s">
        <v>1164</v>
      </c>
      <c r="O2958" s="133"/>
      <c r="P2958" s="47"/>
      <c r="Q2958" s="47" t="s">
        <v>1346</v>
      </c>
      <c r="R2958" s="47" t="s">
        <v>158</v>
      </c>
      <c r="S2958" s="47" t="s">
        <v>158</v>
      </c>
      <c r="T2958" s="164">
        <v>2</v>
      </c>
      <c r="U2958" s="47" t="str">
        <f>IFERROR(INDEX('TAXA DE OCUP. RECUR.'!$F$1:$F$60, MATCH(T2958, 'TAXA DE OCUP. RECUR.'!$E$1:$E$60, 0)),"")</f>
        <v>EXPEDIÇÃO</v>
      </c>
      <c r="V2958" s="165">
        <v>1</v>
      </c>
      <c r="W2958" s="165"/>
      <c r="X2958" s="229">
        <v>46087</v>
      </c>
      <c r="Y2958" s="229">
        <f t="shared" si="320"/>
        <v>46087</v>
      </c>
      <c r="Z2958" s="47">
        <f t="shared" si="324"/>
        <v>10</v>
      </c>
      <c r="AA2958" s="47">
        <f t="shared" si="325"/>
        <v>10</v>
      </c>
      <c r="AB2958" s="47" t="str">
        <f t="shared" si="321"/>
        <v>mar</v>
      </c>
      <c r="AC2958" s="47" t="str">
        <f t="shared" si="322"/>
        <v>2026</v>
      </c>
      <c r="AD2958" s="165">
        <f t="shared" si="323"/>
        <v>1</v>
      </c>
    </row>
    <row r="2959" spans="1:30" x14ac:dyDescent="0.25">
      <c r="A2959" s="47" t="s">
        <v>909</v>
      </c>
      <c r="B2959" s="47" t="s">
        <v>9</v>
      </c>
      <c r="C2959" s="47">
        <v>2058</v>
      </c>
      <c r="D2959" s="47">
        <v>2</v>
      </c>
      <c r="E2959" s="47" t="s">
        <v>18</v>
      </c>
      <c r="F2959" s="48" t="s">
        <v>19</v>
      </c>
      <c r="G2959" s="48" t="s">
        <v>11</v>
      </c>
      <c r="H2959" s="48" t="s">
        <v>1107</v>
      </c>
      <c r="I2959" s="48">
        <v>1</v>
      </c>
      <c r="J2959" s="48" t="s">
        <v>187</v>
      </c>
      <c r="K2959" s="48" t="s">
        <v>1487</v>
      </c>
      <c r="L2959" s="47"/>
      <c r="M2959" s="47">
        <f>_xlfn.XLOOKUP(BASE!$A913,dd_carteira_fundição!A:A,dd_carteira_fundição!G:G,"",0)</f>
        <v>13</v>
      </c>
      <c r="N2959" s="47" t="s">
        <v>1164</v>
      </c>
      <c r="O2959" s="133"/>
      <c r="P2959" s="47">
        <v>20001027061</v>
      </c>
      <c r="Q2959" s="47" t="s">
        <v>1346</v>
      </c>
      <c r="R2959" s="47" t="s">
        <v>1690</v>
      </c>
      <c r="S2959" s="47" t="s">
        <v>188</v>
      </c>
      <c r="T2959" s="164">
        <v>394</v>
      </c>
      <c r="U2959" s="47" t="str">
        <f>IFERROR(INDEX('TAXA DE OCUP. RECUR.'!$F$1:$F$60, MATCH(T2959, 'TAXA DE OCUP. RECUR.'!$E$1:$E$60, 0)),"")</f>
        <v>TORNO HORIZ. TOS SU-125 - [394]</v>
      </c>
      <c r="V2959" s="165">
        <v>2.2909090909090906</v>
      </c>
      <c r="W2959" s="165"/>
      <c r="X2959" s="229">
        <v>46081</v>
      </c>
      <c r="Y2959" s="229">
        <f t="shared" si="320"/>
        <v>46081</v>
      </c>
      <c r="Z2959" s="47">
        <f t="shared" si="324"/>
        <v>9</v>
      </c>
      <c r="AA2959" s="47">
        <f t="shared" si="325"/>
        <v>9</v>
      </c>
      <c r="AB2959" s="47" t="str">
        <f t="shared" si="321"/>
        <v>fev</v>
      </c>
      <c r="AC2959" s="47" t="str">
        <f t="shared" si="322"/>
        <v>2026</v>
      </c>
      <c r="AD2959" s="165">
        <f t="shared" si="323"/>
        <v>1</v>
      </c>
    </row>
    <row r="2960" spans="1:30" x14ac:dyDescent="0.25">
      <c r="A2960" s="47" t="s">
        <v>909</v>
      </c>
      <c r="B2960" s="47" t="s">
        <v>9</v>
      </c>
      <c r="C2960" s="47">
        <v>2058</v>
      </c>
      <c r="D2960" s="47">
        <v>2</v>
      </c>
      <c r="E2960" s="47" t="s">
        <v>18</v>
      </c>
      <c r="F2960" s="48" t="s">
        <v>19</v>
      </c>
      <c r="G2960" s="48" t="s">
        <v>11</v>
      </c>
      <c r="H2960" s="48" t="s">
        <v>1107</v>
      </c>
      <c r="I2960" s="48">
        <v>1</v>
      </c>
      <c r="J2960" s="48" t="s">
        <v>187</v>
      </c>
      <c r="K2960" s="48" t="s">
        <v>1487</v>
      </c>
      <c r="L2960" s="47"/>
      <c r="M2960" s="47">
        <f>_xlfn.XLOOKUP(BASE!$A914,dd_carteira_fundição!A:A,dd_carteira_fundição!G:G,"",0)</f>
        <v>13</v>
      </c>
      <c r="N2960" s="47" t="s">
        <v>1164</v>
      </c>
      <c r="O2960" s="133"/>
      <c r="P2960" s="47">
        <v>20001027061</v>
      </c>
      <c r="Q2960" s="47" t="s">
        <v>1346</v>
      </c>
      <c r="R2960" s="47" t="s">
        <v>1690</v>
      </c>
      <c r="S2960" s="47" t="s">
        <v>189</v>
      </c>
      <c r="T2960" s="164">
        <v>112</v>
      </c>
      <c r="U2960" s="47" t="str">
        <f>IFERROR(INDEX('TAXA DE OCUP. RECUR.'!$F$1:$F$60, MATCH(T2960, 'TAXA DE OCUP. RECUR.'!$E$1:$E$60, 0)),"")</f>
        <v>FURADEIRA RADIAL  HCP - [112]</v>
      </c>
      <c r="V2960" s="165">
        <v>2.4545454545454546</v>
      </c>
      <c r="W2960" s="165"/>
      <c r="X2960" s="229">
        <v>46081</v>
      </c>
      <c r="Y2960" s="229">
        <f t="shared" si="320"/>
        <v>46081</v>
      </c>
      <c r="Z2960" s="47">
        <f t="shared" si="324"/>
        <v>9</v>
      </c>
      <c r="AA2960" s="47">
        <f t="shared" si="325"/>
        <v>9</v>
      </c>
      <c r="AB2960" s="47" t="str">
        <f t="shared" si="321"/>
        <v>fev</v>
      </c>
      <c r="AC2960" s="47" t="str">
        <f t="shared" si="322"/>
        <v>2026</v>
      </c>
      <c r="AD2960" s="165">
        <f t="shared" si="323"/>
        <v>1</v>
      </c>
    </row>
    <row r="2961" spans="1:30" x14ac:dyDescent="0.25">
      <c r="A2961" s="47" t="s">
        <v>909</v>
      </c>
      <c r="B2961" s="47" t="s">
        <v>9</v>
      </c>
      <c r="C2961" s="47">
        <v>2058</v>
      </c>
      <c r="D2961" s="47">
        <v>2</v>
      </c>
      <c r="E2961" s="47" t="s">
        <v>18</v>
      </c>
      <c r="F2961" s="48" t="s">
        <v>19</v>
      </c>
      <c r="G2961" s="48" t="s">
        <v>11</v>
      </c>
      <c r="H2961" s="48" t="s">
        <v>1107</v>
      </c>
      <c r="I2961" s="48">
        <v>1</v>
      </c>
      <c r="J2961" s="48" t="s">
        <v>187</v>
      </c>
      <c r="K2961" s="48" t="s">
        <v>1487</v>
      </c>
      <c r="L2961" s="47"/>
      <c r="M2961" s="47">
        <f>_xlfn.XLOOKUP(BASE!$A915,dd_carteira_fundição!A:A,dd_carteira_fundição!G:G,"",0)</f>
        <v>13</v>
      </c>
      <c r="N2961" s="47" t="s">
        <v>1164</v>
      </c>
      <c r="O2961" s="133"/>
      <c r="P2961" s="47" t="s">
        <v>1219</v>
      </c>
      <c r="Q2961" s="47" t="s">
        <v>1346</v>
      </c>
      <c r="R2961" s="47" t="s">
        <v>1688</v>
      </c>
      <c r="S2961" s="47" t="s">
        <v>190</v>
      </c>
      <c r="T2961" s="164">
        <v>84</v>
      </c>
      <c r="U2961" s="47" t="str">
        <f>IFERROR(INDEX('TAXA DE OCUP. RECUR.'!$F$1:$F$60, MATCH(T2961, 'TAXA DE OCUP. RECUR.'!$E$1:$E$60, 0)),"")</f>
        <v>SOLDA - [84]</v>
      </c>
      <c r="V2961" s="165">
        <v>0.18</v>
      </c>
      <c r="W2961" s="165"/>
      <c r="X2961" s="229">
        <v>46083</v>
      </c>
      <c r="Y2961" s="229">
        <f t="shared" si="320"/>
        <v>46083</v>
      </c>
      <c r="Z2961" s="47">
        <f t="shared" si="324"/>
        <v>10</v>
      </c>
      <c r="AA2961" s="47">
        <f t="shared" si="325"/>
        <v>10</v>
      </c>
      <c r="AB2961" s="47" t="str">
        <f t="shared" si="321"/>
        <v>mar</v>
      </c>
      <c r="AC2961" s="47" t="str">
        <f t="shared" si="322"/>
        <v>2026</v>
      </c>
      <c r="AD2961" s="165">
        <f t="shared" si="323"/>
        <v>1</v>
      </c>
    </row>
    <row r="2962" spans="1:30" x14ac:dyDescent="0.25">
      <c r="A2962" s="47" t="s">
        <v>909</v>
      </c>
      <c r="B2962" s="47" t="s">
        <v>9</v>
      </c>
      <c r="C2962" s="47">
        <v>2058</v>
      </c>
      <c r="D2962" s="47">
        <v>2</v>
      </c>
      <c r="E2962" s="47" t="s">
        <v>18</v>
      </c>
      <c r="F2962" s="48" t="s">
        <v>19</v>
      </c>
      <c r="G2962" s="48" t="s">
        <v>11</v>
      </c>
      <c r="H2962" s="48" t="s">
        <v>1107</v>
      </c>
      <c r="I2962" s="48">
        <v>1</v>
      </c>
      <c r="J2962" s="48" t="s">
        <v>187</v>
      </c>
      <c r="K2962" s="48" t="s">
        <v>1487</v>
      </c>
      <c r="L2962" s="47"/>
      <c r="M2962" s="47">
        <f>_xlfn.XLOOKUP(BASE!$A916,dd_carteira_fundição!A:A,dd_carteira_fundição!G:G,"",0)</f>
        <v>13</v>
      </c>
      <c r="N2962" s="47" t="s">
        <v>1164</v>
      </c>
      <c r="O2962" s="133"/>
      <c r="P2962" s="47" t="s">
        <v>1219</v>
      </c>
      <c r="Q2962" s="47" t="s">
        <v>1346</v>
      </c>
      <c r="R2962" s="47" t="s">
        <v>1688</v>
      </c>
      <c r="S2962" s="47" t="s">
        <v>191</v>
      </c>
      <c r="T2962" s="164">
        <v>84</v>
      </c>
      <c r="U2962" s="47" t="str">
        <f>IFERROR(INDEX('TAXA DE OCUP. RECUR.'!$F$1:$F$60, MATCH(T2962, 'TAXA DE OCUP. RECUR.'!$E$1:$E$60, 0)),"")</f>
        <v>SOLDA - [84]</v>
      </c>
      <c r="V2962" s="165">
        <v>7.5354545454545461</v>
      </c>
      <c r="W2962" s="165"/>
      <c r="X2962" s="229">
        <v>46083</v>
      </c>
      <c r="Y2962" s="229">
        <f t="shared" si="320"/>
        <v>46083</v>
      </c>
      <c r="Z2962" s="47">
        <f t="shared" si="324"/>
        <v>10</v>
      </c>
      <c r="AA2962" s="47">
        <f t="shared" si="325"/>
        <v>10</v>
      </c>
      <c r="AB2962" s="47" t="str">
        <f t="shared" si="321"/>
        <v>mar</v>
      </c>
      <c r="AC2962" s="47" t="str">
        <f t="shared" si="322"/>
        <v>2026</v>
      </c>
      <c r="AD2962" s="165">
        <f t="shared" si="323"/>
        <v>1</v>
      </c>
    </row>
    <row r="2963" spans="1:30" x14ac:dyDescent="0.25">
      <c r="A2963" s="47" t="s">
        <v>910</v>
      </c>
      <c r="B2963" s="47" t="s">
        <v>9</v>
      </c>
      <c r="C2963" s="47">
        <v>2058</v>
      </c>
      <c r="D2963" s="47">
        <v>4</v>
      </c>
      <c r="E2963" s="47" t="s">
        <v>18</v>
      </c>
      <c r="F2963" s="48" t="s">
        <v>19</v>
      </c>
      <c r="G2963" s="48" t="s">
        <v>11</v>
      </c>
      <c r="H2963" s="48" t="s">
        <v>1107</v>
      </c>
      <c r="I2963" s="48">
        <v>1</v>
      </c>
      <c r="J2963" s="48" t="s">
        <v>187</v>
      </c>
      <c r="K2963" s="48" t="s">
        <v>1487</v>
      </c>
      <c r="L2963" s="47"/>
      <c r="M2963" s="47">
        <f>_xlfn.XLOOKUP(BASE!$A917,dd_carteira_fundição!A:A,dd_carteira_fundição!G:G,"",0)</f>
        <v>13</v>
      </c>
      <c r="N2963" s="47" t="s">
        <v>1164</v>
      </c>
      <c r="O2963" s="133"/>
      <c r="P2963" s="47"/>
      <c r="Q2963" s="47" t="s">
        <v>1346</v>
      </c>
      <c r="R2963" s="47" t="s">
        <v>1690</v>
      </c>
      <c r="S2963" s="47" t="s">
        <v>192</v>
      </c>
      <c r="T2963" s="164">
        <v>2</v>
      </c>
      <c r="U2963" s="47" t="str">
        <f>IFERROR(INDEX('TAXA DE OCUP. RECUR.'!$F$1:$F$60, MATCH(T2963, 'TAXA DE OCUP. RECUR.'!$E$1:$E$60, 0)),"")</f>
        <v>EXPEDIÇÃO</v>
      </c>
      <c r="V2963" s="165">
        <v>1</v>
      </c>
      <c r="W2963" s="165"/>
      <c r="X2963" s="229">
        <v>46090</v>
      </c>
      <c r="Y2963" s="229">
        <f t="shared" ref="Y2963:Y3026" si="326">X2963</f>
        <v>46090</v>
      </c>
      <c r="Z2963" s="47">
        <f t="shared" si="324"/>
        <v>11</v>
      </c>
      <c r="AA2963" s="47">
        <f t="shared" si="325"/>
        <v>11</v>
      </c>
      <c r="AB2963" s="47" t="str">
        <f t="shared" si="321"/>
        <v>mar</v>
      </c>
      <c r="AC2963" s="47" t="str">
        <f t="shared" si="322"/>
        <v>2026</v>
      </c>
      <c r="AD2963" s="165">
        <f t="shared" si="323"/>
        <v>1</v>
      </c>
    </row>
    <row r="2964" spans="1:30" x14ac:dyDescent="0.25">
      <c r="A2964" s="47" t="s">
        <v>910</v>
      </c>
      <c r="B2964" s="47" t="s">
        <v>9</v>
      </c>
      <c r="C2964" s="47">
        <v>2058</v>
      </c>
      <c r="D2964" s="47">
        <v>4</v>
      </c>
      <c r="E2964" s="47" t="s">
        <v>18</v>
      </c>
      <c r="F2964" s="48" t="s">
        <v>19</v>
      </c>
      <c r="G2964" s="48" t="s">
        <v>11</v>
      </c>
      <c r="H2964" s="48" t="s">
        <v>1107</v>
      </c>
      <c r="I2964" s="48">
        <v>1</v>
      </c>
      <c r="J2964" s="48" t="s">
        <v>187</v>
      </c>
      <c r="K2964" s="48" t="s">
        <v>1487</v>
      </c>
      <c r="L2964" s="47"/>
      <c r="M2964" s="47">
        <f>_xlfn.XLOOKUP(BASE!$A918,dd_carteira_fundição!A:A,dd_carteira_fundição!G:G,"",0)</f>
        <v>11</v>
      </c>
      <c r="N2964" s="47" t="s">
        <v>1164</v>
      </c>
      <c r="O2964" s="133"/>
      <c r="P2964" s="47">
        <v>20001027061</v>
      </c>
      <c r="Q2964" s="47" t="s">
        <v>1346</v>
      </c>
      <c r="R2964" s="47" t="s">
        <v>1690</v>
      </c>
      <c r="S2964" s="47" t="s">
        <v>188</v>
      </c>
      <c r="T2964" s="164">
        <v>394</v>
      </c>
      <c r="U2964" s="47" t="str">
        <f>IFERROR(INDEX('TAXA DE OCUP. RECUR.'!$F$1:$F$60, MATCH(T2964, 'TAXA DE OCUP. RECUR.'!$E$1:$E$60, 0)),"")</f>
        <v>TORNO HORIZ. TOS SU-125 - [394]</v>
      </c>
      <c r="V2964" s="165">
        <v>2.2909090909090906</v>
      </c>
      <c r="W2964" s="165"/>
      <c r="X2964" s="229">
        <v>46083</v>
      </c>
      <c r="Y2964" s="229">
        <f t="shared" si="326"/>
        <v>46083</v>
      </c>
      <c r="Z2964" s="47">
        <f t="shared" si="324"/>
        <v>10</v>
      </c>
      <c r="AA2964" s="47">
        <f t="shared" si="325"/>
        <v>10</v>
      </c>
      <c r="AB2964" s="47" t="str">
        <f t="shared" si="321"/>
        <v>mar</v>
      </c>
      <c r="AC2964" s="47" t="str">
        <f t="shared" si="322"/>
        <v>2026</v>
      </c>
      <c r="AD2964" s="165">
        <f t="shared" si="323"/>
        <v>1</v>
      </c>
    </row>
    <row r="2965" spans="1:30" x14ac:dyDescent="0.25">
      <c r="A2965" s="47" t="s">
        <v>910</v>
      </c>
      <c r="B2965" s="47" t="s">
        <v>9</v>
      </c>
      <c r="C2965" s="47">
        <v>2058</v>
      </c>
      <c r="D2965" s="47">
        <v>4</v>
      </c>
      <c r="E2965" s="47" t="s">
        <v>18</v>
      </c>
      <c r="F2965" s="48" t="s">
        <v>19</v>
      </c>
      <c r="G2965" s="48" t="s">
        <v>11</v>
      </c>
      <c r="H2965" s="48" t="s">
        <v>1107</v>
      </c>
      <c r="I2965" s="48">
        <v>1</v>
      </c>
      <c r="J2965" s="48" t="s">
        <v>187</v>
      </c>
      <c r="K2965" s="48" t="s">
        <v>1487</v>
      </c>
      <c r="L2965" s="47"/>
      <c r="M2965" s="47">
        <f>_xlfn.XLOOKUP(BASE!$A919,dd_carteira_fundição!A:A,dd_carteira_fundição!G:G,"",0)</f>
        <v>11</v>
      </c>
      <c r="N2965" s="47" t="s">
        <v>1164</v>
      </c>
      <c r="O2965" s="133"/>
      <c r="P2965" s="47">
        <v>20001027061</v>
      </c>
      <c r="Q2965" s="47" t="s">
        <v>1346</v>
      </c>
      <c r="R2965" s="47" t="s">
        <v>1690</v>
      </c>
      <c r="S2965" s="47" t="s">
        <v>189</v>
      </c>
      <c r="T2965" s="164">
        <v>112</v>
      </c>
      <c r="U2965" s="47" t="str">
        <f>IFERROR(INDEX('TAXA DE OCUP. RECUR.'!$F$1:$F$60, MATCH(T2965, 'TAXA DE OCUP. RECUR.'!$E$1:$E$60, 0)),"")</f>
        <v>FURADEIRA RADIAL  HCP - [112]</v>
      </c>
      <c r="V2965" s="165">
        <v>2.4545454545454546</v>
      </c>
      <c r="W2965" s="165"/>
      <c r="X2965" s="229">
        <v>46083</v>
      </c>
      <c r="Y2965" s="229">
        <f t="shared" si="326"/>
        <v>46083</v>
      </c>
      <c r="Z2965" s="47">
        <f t="shared" si="324"/>
        <v>10</v>
      </c>
      <c r="AA2965" s="47">
        <f t="shared" si="325"/>
        <v>10</v>
      </c>
      <c r="AB2965" s="47" t="str">
        <f t="shared" si="321"/>
        <v>mar</v>
      </c>
      <c r="AC2965" s="47" t="str">
        <f t="shared" si="322"/>
        <v>2026</v>
      </c>
      <c r="AD2965" s="165">
        <f t="shared" si="323"/>
        <v>1</v>
      </c>
    </row>
    <row r="2966" spans="1:30" x14ac:dyDescent="0.25">
      <c r="A2966" s="47" t="s">
        <v>910</v>
      </c>
      <c r="B2966" s="47" t="s">
        <v>9</v>
      </c>
      <c r="C2966" s="47">
        <v>2058</v>
      </c>
      <c r="D2966" s="47">
        <v>4</v>
      </c>
      <c r="E2966" s="47" t="s">
        <v>18</v>
      </c>
      <c r="F2966" s="48" t="s">
        <v>19</v>
      </c>
      <c r="G2966" s="48" t="s">
        <v>11</v>
      </c>
      <c r="H2966" s="48" t="s">
        <v>1107</v>
      </c>
      <c r="I2966" s="48">
        <v>1</v>
      </c>
      <c r="J2966" s="48" t="s">
        <v>187</v>
      </c>
      <c r="K2966" s="48" t="s">
        <v>1487</v>
      </c>
      <c r="L2966" s="47"/>
      <c r="M2966" s="47">
        <f>_xlfn.XLOOKUP(BASE!$A920,dd_carteira_fundição!A:A,dd_carteira_fundição!G:G,"",0)</f>
        <v>11</v>
      </c>
      <c r="N2966" s="47" t="s">
        <v>1164</v>
      </c>
      <c r="O2966" s="133"/>
      <c r="P2966" s="47" t="s">
        <v>1219</v>
      </c>
      <c r="Q2966" s="47" t="s">
        <v>1346</v>
      </c>
      <c r="R2966" s="47" t="s">
        <v>1688</v>
      </c>
      <c r="S2966" s="47" t="s">
        <v>190</v>
      </c>
      <c r="T2966" s="164">
        <v>84</v>
      </c>
      <c r="U2966" s="47" t="str">
        <f>IFERROR(INDEX('TAXA DE OCUP. RECUR.'!$F$1:$F$60, MATCH(T2966, 'TAXA DE OCUP. RECUR.'!$E$1:$E$60, 0)),"")</f>
        <v>SOLDA - [84]</v>
      </c>
      <c r="V2966" s="165">
        <v>0.18</v>
      </c>
      <c r="W2966" s="165"/>
      <c r="X2966" s="229">
        <v>46084</v>
      </c>
      <c r="Y2966" s="229">
        <f t="shared" si="326"/>
        <v>46084</v>
      </c>
      <c r="Z2966" s="47">
        <f t="shared" si="324"/>
        <v>10</v>
      </c>
      <c r="AA2966" s="47">
        <f t="shared" si="325"/>
        <v>10</v>
      </c>
      <c r="AB2966" s="47" t="str">
        <f t="shared" si="321"/>
        <v>mar</v>
      </c>
      <c r="AC2966" s="47" t="str">
        <f t="shared" si="322"/>
        <v>2026</v>
      </c>
      <c r="AD2966" s="165">
        <f t="shared" si="323"/>
        <v>1</v>
      </c>
    </row>
    <row r="2967" spans="1:30" x14ac:dyDescent="0.25">
      <c r="A2967" s="47" t="s">
        <v>910</v>
      </c>
      <c r="B2967" s="47" t="s">
        <v>9</v>
      </c>
      <c r="C2967" s="47">
        <v>2058</v>
      </c>
      <c r="D2967" s="47">
        <v>4</v>
      </c>
      <c r="E2967" s="47" t="s">
        <v>18</v>
      </c>
      <c r="F2967" s="48" t="s">
        <v>19</v>
      </c>
      <c r="G2967" s="48" t="s">
        <v>11</v>
      </c>
      <c r="H2967" s="48" t="s">
        <v>1107</v>
      </c>
      <c r="I2967" s="48">
        <v>1</v>
      </c>
      <c r="J2967" s="48" t="s">
        <v>187</v>
      </c>
      <c r="K2967" s="48" t="s">
        <v>1487</v>
      </c>
      <c r="L2967" s="47"/>
      <c r="M2967" s="47">
        <f>_xlfn.XLOOKUP(BASE!$A921,dd_carteira_fundição!A:A,dd_carteira_fundição!G:G,"",0)</f>
        <v>11</v>
      </c>
      <c r="N2967" s="47" t="s">
        <v>1164</v>
      </c>
      <c r="O2967" s="133"/>
      <c r="P2967" s="47" t="s">
        <v>1219</v>
      </c>
      <c r="Q2967" s="47" t="s">
        <v>1346</v>
      </c>
      <c r="R2967" s="47" t="s">
        <v>1688</v>
      </c>
      <c r="S2967" s="47" t="s">
        <v>191</v>
      </c>
      <c r="T2967" s="164">
        <v>84</v>
      </c>
      <c r="U2967" s="47" t="str">
        <f>IFERROR(INDEX('TAXA DE OCUP. RECUR.'!$F$1:$F$60, MATCH(T2967, 'TAXA DE OCUP. RECUR.'!$E$1:$E$60, 0)),"")</f>
        <v>SOLDA - [84]</v>
      </c>
      <c r="V2967" s="165">
        <v>7.5354545454545461</v>
      </c>
      <c r="W2967" s="165"/>
      <c r="X2967" s="229">
        <v>46084</v>
      </c>
      <c r="Y2967" s="229">
        <f t="shared" si="326"/>
        <v>46084</v>
      </c>
      <c r="Z2967" s="47">
        <f t="shared" si="324"/>
        <v>10</v>
      </c>
      <c r="AA2967" s="47">
        <f t="shared" si="325"/>
        <v>10</v>
      </c>
      <c r="AB2967" s="47" t="str">
        <f t="shared" si="321"/>
        <v>mar</v>
      </c>
      <c r="AC2967" s="47" t="str">
        <f t="shared" si="322"/>
        <v>2026</v>
      </c>
      <c r="AD2967" s="165">
        <f t="shared" si="323"/>
        <v>1</v>
      </c>
    </row>
    <row r="2968" spans="1:30" x14ac:dyDescent="0.25">
      <c r="A2968" s="47" t="s">
        <v>910</v>
      </c>
      <c r="B2968" s="47" t="s">
        <v>9</v>
      </c>
      <c r="C2968" s="47">
        <v>2058</v>
      </c>
      <c r="D2968" s="47">
        <v>4</v>
      </c>
      <c r="E2968" s="47" t="s">
        <v>18</v>
      </c>
      <c r="F2968" s="48" t="s">
        <v>19</v>
      </c>
      <c r="G2968" s="48" t="s">
        <v>11</v>
      </c>
      <c r="H2968" s="48" t="s">
        <v>1107</v>
      </c>
      <c r="I2968" s="48">
        <v>1</v>
      </c>
      <c r="J2968" s="48" t="s">
        <v>187</v>
      </c>
      <c r="K2968" s="48" t="s">
        <v>1487</v>
      </c>
      <c r="L2968" s="47"/>
      <c r="M2968" s="47" t="str">
        <f>_xlfn.XLOOKUP(BASE!$A922,dd_carteira_fundição!A:A,dd_carteira_fundição!G:G,"",0)</f>
        <v/>
      </c>
      <c r="N2968" s="47" t="s">
        <v>1164</v>
      </c>
      <c r="O2968" s="133"/>
      <c r="P2968" s="47" t="s">
        <v>1161</v>
      </c>
      <c r="Q2968" s="47" t="s">
        <v>1346</v>
      </c>
      <c r="R2968" s="47" t="s">
        <v>158</v>
      </c>
      <c r="S2968" s="47" t="s">
        <v>158</v>
      </c>
      <c r="T2968" s="164">
        <v>2</v>
      </c>
      <c r="U2968" s="47" t="str">
        <f>IFERROR(INDEX('TAXA DE OCUP. RECUR.'!$F$1:$F$60, MATCH(T2968, 'TAXA DE OCUP. RECUR.'!$E$1:$E$60, 0)),"")</f>
        <v>EXPEDIÇÃO</v>
      </c>
      <c r="V2968" s="165">
        <v>1</v>
      </c>
      <c r="W2968" s="165"/>
      <c r="X2968" s="229">
        <v>46090</v>
      </c>
      <c r="Y2968" s="229">
        <f t="shared" si="326"/>
        <v>46090</v>
      </c>
      <c r="Z2968" s="47">
        <f t="shared" si="324"/>
        <v>11</v>
      </c>
      <c r="AA2968" s="47">
        <f t="shared" si="325"/>
        <v>11</v>
      </c>
      <c r="AB2968" s="47" t="str">
        <f t="shared" si="321"/>
        <v>mar</v>
      </c>
      <c r="AC2968" s="47" t="str">
        <f t="shared" si="322"/>
        <v>2026</v>
      </c>
      <c r="AD2968" s="165">
        <f t="shared" si="323"/>
        <v>1</v>
      </c>
    </row>
    <row r="2969" spans="1:30" x14ac:dyDescent="0.25">
      <c r="A2969" s="47" t="s">
        <v>911</v>
      </c>
      <c r="B2969" s="47" t="s">
        <v>9</v>
      </c>
      <c r="C2969" s="47">
        <v>2058</v>
      </c>
      <c r="D2969" s="47">
        <v>5</v>
      </c>
      <c r="E2969" s="47" t="s">
        <v>18</v>
      </c>
      <c r="F2969" s="48" t="s">
        <v>19</v>
      </c>
      <c r="G2969" s="48" t="s">
        <v>11</v>
      </c>
      <c r="H2969" s="48" t="s">
        <v>1107</v>
      </c>
      <c r="I2969" s="48">
        <v>1</v>
      </c>
      <c r="J2969" s="48" t="s">
        <v>187</v>
      </c>
      <c r="K2969" s="48" t="s">
        <v>1487</v>
      </c>
      <c r="L2969" s="47"/>
      <c r="M2969" s="47">
        <f>_xlfn.XLOOKUP(BASE!$A923,dd_carteira_fundição!A:A,dd_carteira_fundição!G:G,"",0)</f>
        <v>11</v>
      </c>
      <c r="N2969" s="47" t="s">
        <v>1164</v>
      </c>
      <c r="O2969" s="133"/>
      <c r="P2969" s="47">
        <v>20001027061</v>
      </c>
      <c r="Q2969" s="47" t="s">
        <v>1346</v>
      </c>
      <c r="R2969" s="47" t="s">
        <v>1690</v>
      </c>
      <c r="S2969" s="47" t="s">
        <v>188</v>
      </c>
      <c r="T2969" s="164">
        <v>394</v>
      </c>
      <c r="U2969" s="47" t="str">
        <f>IFERROR(INDEX('TAXA DE OCUP. RECUR.'!$F$1:$F$60, MATCH(T2969, 'TAXA DE OCUP. RECUR.'!$E$1:$E$60, 0)),"")</f>
        <v>TORNO HORIZ. TOS SU-125 - [394]</v>
      </c>
      <c r="V2969" s="165">
        <v>2.2909090909090906</v>
      </c>
      <c r="W2969" s="165"/>
      <c r="X2969" s="229">
        <v>46085</v>
      </c>
      <c r="Y2969" s="229">
        <f t="shared" si="326"/>
        <v>46085</v>
      </c>
      <c r="Z2969" s="47">
        <f t="shared" si="324"/>
        <v>10</v>
      </c>
      <c r="AA2969" s="47">
        <f t="shared" si="325"/>
        <v>10</v>
      </c>
      <c r="AB2969" s="47" t="str">
        <f t="shared" si="321"/>
        <v>mar</v>
      </c>
      <c r="AC2969" s="47" t="str">
        <f t="shared" si="322"/>
        <v>2026</v>
      </c>
      <c r="AD2969" s="165">
        <f t="shared" si="323"/>
        <v>1</v>
      </c>
    </row>
    <row r="2970" spans="1:30" x14ac:dyDescent="0.25">
      <c r="A2970" s="47" t="s">
        <v>911</v>
      </c>
      <c r="B2970" s="47" t="s">
        <v>9</v>
      </c>
      <c r="C2970" s="47">
        <v>2058</v>
      </c>
      <c r="D2970" s="47">
        <v>5</v>
      </c>
      <c r="E2970" s="47" t="s">
        <v>18</v>
      </c>
      <c r="F2970" s="48" t="s">
        <v>19</v>
      </c>
      <c r="G2970" s="48" t="s">
        <v>11</v>
      </c>
      <c r="H2970" s="48" t="s">
        <v>1107</v>
      </c>
      <c r="I2970" s="48">
        <v>1</v>
      </c>
      <c r="J2970" s="48" t="s">
        <v>187</v>
      </c>
      <c r="K2970" s="48" t="s">
        <v>1487</v>
      </c>
      <c r="L2970" s="47"/>
      <c r="M2970" s="47">
        <f>_xlfn.XLOOKUP(BASE!$A924,dd_carteira_fundição!A:A,dd_carteira_fundição!G:G,"",0)</f>
        <v>11</v>
      </c>
      <c r="N2970" s="47" t="s">
        <v>1164</v>
      </c>
      <c r="O2970" s="133"/>
      <c r="P2970" s="47">
        <v>20001027061</v>
      </c>
      <c r="Q2970" s="47" t="s">
        <v>1346</v>
      </c>
      <c r="R2970" s="47" t="s">
        <v>1690</v>
      </c>
      <c r="S2970" s="47" t="s">
        <v>189</v>
      </c>
      <c r="T2970" s="164">
        <v>112</v>
      </c>
      <c r="U2970" s="47" t="str">
        <f>IFERROR(INDEX('TAXA DE OCUP. RECUR.'!$F$1:$F$60, MATCH(T2970, 'TAXA DE OCUP. RECUR.'!$E$1:$E$60, 0)),"")</f>
        <v>FURADEIRA RADIAL  HCP - [112]</v>
      </c>
      <c r="V2970" s="165">
        <v>2.4545454545454546</v>
      </c>
      <c r="W2970" s="165"/>
      <c r="X2970" s="229">
        <v>46085</v>
      </c>
      <c r="Y2970" s="229">
        <f t="shared" si="326"/>
        <v>46085</v>
      </c>
      <c r="Z2970" s="47">
        <f t="shared" si="324"/>
        <v>10</v>
      </c>
      <c r="AA2970" s="47">
        <f t="shared" si="325"/>
        <v>10</v>
      </c>
      <c r="AB2970" s="47" t="str">
        <f t="shared" si="321"/>
        <v>mar</v>
      </c>
      <c r="AC2970" s="47" t="str">
        <f t="shared" si="322"/>
        <v>2026</v>
      </c>
      <c r="AD2970" s="165">
        <f t="shared" si="323"/>
        <v>1</v>
      </c>
    </row>
    <row r="2971" spans="1:30" x14ac:dyDescent="0.25">
      <c r="A2971" s="47" t="s">
        <v>911</v>
      </c>
      <c r="B2971" s="47" t="s">
        <v>9</v>
      </c>
      <c r="C2971" s="47">
        <v>2058</v>
      </c>
      <c r="D2971" s="47">
        <v>5</v>
      </c>
      <c r="E2971" s="47" t="s">
        <v>18</v>
      </c>
      <c r="F2971" s="48" t="s">
        <v>19</v>
      </c>
      <c r="G2971" s="48" t="s">
        <v>11</v>
      </c>
      <c r="H2971" s="48" t="s">
        <v>1107</v>
      </c>
      <c r="I2971" s="48">
        <v>1</v>
      </c>
      <c r="J2971" s="48" t="s">
        <v>187</v>
      </c>
      <c r="K2971" s="48" t="s">
        <v>1487</v>
      </c>
      <c r="L2971" s="47"/>
      <c r="M2971" s="47" t="str">
        <f>_xlfn.XLOOKUP(BASE!$A925,dd_carteira_fundição!A:A,dd_carteira_fundição!G:G,"",0)</f>
        <v/>
      </c>
      <c r="N2971" s="47" t="s">
        <v>1164</v>
      </c>
      <c r="O2971" s="133"/>
      <c r="P2971" s="47" t="s">
        <v>1219</v>
      </c>
      <c r="Q2971" s="47" t="s">
        <v>1346</v>
      </c>
      <c r="R2971" s="47" t="s">
        <v>1688</v>
      </c>
      <c r="S2971" s="47" t="s">
        <v>190</v>
      </c>
      <c r="T2971" s="164">
        <v>84</v>
      </c>
      <c r="U2971" s="47" t="str">
        <f>IFERROR(INDEX('TAXA DE OCUP. RECUR.'!$F$1:$F$60, MATCH(T2971, 'TAXA DE OCUP. RECUR.'!$E$1:$E$60, 0)),"")</f>
        <v>SOLDA - [84]</v>
      </c>
      <c r="V2971" s="165">
        <v>0.18</v>
      </c>
      <c r="W2971" s="165"/>
      <c r="X2971" s="229">
        <v>46086</v>
      </c>
      <c r="Y2971" s="229">
        <f t="shared" si="326"/>
        <v>46086</v>
      </c>
      <c r="Z2971" s="47">
        <f t="shared" si="324"/>
        <v>10</v>
      </c>
      <c r="AA2971" s="47">
        <f t="shared" si="325"/>
        <v>10</v>
      </c>
      <c r="AB2971" s="47" t="str">
        <f t="shared" si="321"/>
        <v>mar</v>
      </c>
      <c r="AC2971" s="47" t="str">
        <f t="shared" si="322"/>
        <v>2026</v>
      </c>
      <c r="AD2971" s="165">
        <f t="shared" si="323"/>
        <v>1</v>
      </c>
    </row>
    <row r="2972" spans="1:30" x14ac:dyDescent="0.25">
      <c r="A2972" s="47" t="s">
        <v>911</v>
      </c>
      <c r="B2972" s="47" t="s">
        <v>9</v>
      </c>
      <c r="C2972" s="47">
        <v>2058</v>
      </c>
      <c r="D2972" s="47">
        <v>5</v>
      </c>
      <c r="E2972" s="47" t="s">
        <v>18</v>
      </c>
      <c r="F2972" s="48" t="s">
        <v>19</v>
      </c>
      <c r="G2972" s="48" t="s">
        <v>11</v>
      </c>
      <c r="H2972" s="48" t="s">
        <v>1107</v>
      </c>
      <c r="I2972" s="48">
        <v>1</v>
      </c>
      <c r="J2972" s="48" t="s">
        <v>187</v>
      </c>
      <c r="K2972" s="48" t="s">
        <v>1487</v>
      </c>
      <c r="L2972" s="47"/>
      <c r="M2972" s="47" t="str">
        <f>_xlfn.XLOOKUP(BASE!$A926,dd_carteira_fundição!A:A,dd_carteira_fundição!G:G,"",0)</f>
        <v/>
      </c>
      <c r="N2972" s="47" t="s">
        <v>1164</v>
      </c>
      <c r="O2972" s="133"/>
      <c r="P2972" s="47" t="s">
        <v>1219</v>
      </c>
      <c r="Q2972" s="47" t="s">
        <v>1346</v>
      </c>
      <c r="R2972" s="47" t="s">
        <v>1688</v>
      </c>
      <c r="S2972" s="47" t="s">
        <v>191</v>
      </c>
      <c r="T2972" s="164">
        <v>84</v>
      </c>
      <c r="U2972" s="47" t="str">
        <f>IFERROR(INDEX('TAXA DE OCUP. RECUR.'!$F$1:$F$60, MATCH(T2972, 'TAXA DE OCUP. RECUR.'!$E$1:$E$60, 0)),"")</f>
        <v>SOLDA - [84]</v>
      </c>
      <c r="V2972" s="165">
        <v>7.5354545454545461</v>
      </c>
      <c r="W2972" s="165"/>
      <c r="X2972" s="229">
        <v>46086</v>
      </c>
      <c r="Y2972" s="229">
        <f t="shared" si="326"/>
        <v>46086</v>
      </c>
      <c r="Z2972" s="47">
        <f t="shared" si="324"/>
        <v>10</v>
      </c>
      <c r="AA2972" s="47">
        <f t="shared" si="325"/>
        <v>10</v>
      </c>
      <c r="AB2972" s="47" t="str">
        <f t="shared" si="321"/>
        <v>mar</v>
      </c>
      <c r="AC2972" s="47" t="str">
        <f t="shared" si="322"/>
        <v>2026</v>
      </c>
      <c r="AD2972" s="165">
        <f t="shared" si="323"/>
        <v>1</v>
      </c>
    </row>
    <row r="2973" spans="1:30" x14ac:dyDescent="0.25">
      <c r="A2973" s="47" t="s">
        <v>911</v>
      </c>
      <c r="B2973" s="47" t="s">
        <v>9</v>
      </c>
      <c r="C2973" s="47">
        <v>2058</v>
      </c>
      <c r="D2973" s="47">
        <v>5</v>
      </c>
      <c r="E2973" s="47" t="s">
        <v>18</v>
      </c>
      <c r="F2973" s="48" t="s">
        <v>19</v>
      </c>
      <c r="G2973" s="48" t="s">
        <v>11</v>
      </c>
      <c r="H2973" s="48" t="s">
        <v>1107</v>
      </c>
      <c r="I2973" s="48">
        <v>1</v>
      </c>
      <c r="J2973" s="48" t="s">
        <v>187</v>
      </c>
      <c r="K2973" s="48" t="s">
        <v>1487</v>
      </c>
      <c r="L2973" s="47"/>
      <c r="M2973" s="47" t="str">
        <f>_xlfn.XLOOKUP(BASE!$A927,dd_carteira_fundição!A:A,dd_carteira_fundição!G:G,"",0)</f>
        <v/>
      </c>
      <c r="N2973" s="47" t="s">
        <v>1164</v>
      </c>
      <c r="O2973" s="133"/>
      <c r="P2973" s="47" t="s">
        <v>17</v>
      </c>
      <c r="Q2973" s="47" t="s">
        <v>1346</v>
      </c>
      <c r="R2973" s="47" t="s">
        <v>158</v>
      </c>
      <c r="S2973" s="47" t="s">
        <v>158</v>
      </c>
      <c r="T2973" s="164">
        <v>2</v>
      </c>
      <c r="U2973" s="47" t="str">
        <f>IFERROR(INDEX('TAXA DE OCUP. RECUR.'!$F$1:$F$60, MATCH(T2973, 'TAXA DE OCUP. RECUR.'!$E$1:$E$60, 0)),"")</f>
        <v>EXPEDIÇÃO</v>
      </c>
      <c r="V2973" s="165">
        <v>1</v>
      </c>
      <c r="W2973" s="165"/>
      <c r="X2973" s="229">
        <v>46090</v>
      </c>
      <c r="Y2973" s="229">
        <f t="shared" si="326"/>
        <v>46090</v>
      </c>
      <c r="Z2973" s="47">
        <f t="shared" si="324"/>
        <v>11</v>
      </c>
      <c r="AA2973" s="47">
        <f t="shared" si="325"/>
        <v>11</v>
      </c>
      <c r="AB2973" s="47" t="str">
        <f t="shared" si="321"/>
        <v>mar</v>
      </c>
      <c r="AC2973" s="47" t="str">
        <f t="shared" si="322"/>
        <v>2026</v>
      </c>
      <c r="AD2973" s="165">
        <f t="shared" si="323"/>
        <v>1</v>
      </c>
    </row>
    <row r="2974" spans="1:30" x14ac:dyDescent="0.25">
      <c r="A2974" s="47" t="s">
        <v>1019</v>
      </c>
      <c r="B2974" s="47">
        <v>0</v>
      </c>
      <c r="C2974" s="47">
        <v>2114</v>
      </c>
      <c r="D2974" s="47">
        <v>2</v>
      </c>
      <c r="E2974" s="47" t="s">
        <v>18</v>
      </c>
      <c r="F2974" s="48" t="s">
        <v>805</v>
      </c>
      <c r="G2974" s="48" t="s">
        <v>11</v>
      </c>
      <c r="H2974" s="48">
        <v>1161037</v>
      </c>
      <c r="I2974" s="48">
        <v>1</v>
      </c>
      <c r="J2974" s="48" t="s">
        <v>1149</v>
      </c>
      <c r="K2974" s="48" t="s">
        <v>1487</v>
      </c>
      <c r="L2974" s="47"/>
      <c r="M2974" s="47" t="str">
        <f>_xlfn.XLOOKUP(BASE!$A928,dd_carteira_fundição!A:A,dd_carteira_fundição!G:G,"",0)</f>
        <v/>
      </c>
      <c r="N2974" s="47" t="s">
        <v>1164</v>
      </c>
      <c r="O2974" s="133"/>
      <c r="P2974" s="47" t="s">
        <v>1161</v>
      </c>
      <c r="Q2974" s="47" t="s">
        <v>1346</v>
      </c>
      <c r="R2974" s="47" t="s">
        <v>1687</v>
      </c>
      <c r="S2974" s="48" t="s">
        <v>1156</v>
      </c>
      <c r="T2974" s="164">
        <v>1</v>
      </c>
      <c r="U2974" s="47" t="str">
        <f>IFERROR(INDEX('TAXA DE OCUP. RECUR.'!$F$1:$F$60, MATCH(T2974, 'TAXA DE OCUP. RECUR.'!$E$1:$E$60, 0)),"")</f>
        <v>FUNDIÇÃO MORENO</v>
      </c>
      <c r="V2974" s="165">
        <v>1</v>
      </c>
      <c r="W2974" s="165"/>
      <c r="X2974" s="229">
        <v>45995</v>
      </c>
      <c r="Y2974" s="229">
        <f t="shared" si="326"/>
        <v>45995</v>
      </c>
      <c r="Z2974" s="47">
        <f t="shared" si="324"/>
        <v>49</v>
      </c>
      <c r="AA2974" s="47">
        <f t="shared" si="325"/>
        <v>49</v>
      </c>
      <c r="AB2974" s="47" t="str">
        <f t="shared" si="321"/>
        <v>dez</v>
      </c>
      <c r="AC2974" s="47" t="str">
        <f t="shared" si="322"/>
        <v>2025</v>
      </c>
      <c r="AD2974" s="165">
        <f t="shared" si="323"/>
        <v>1</v>
      </c>
    </row>
    <row r="2975" spans="1:30" x14ac:dyDescent="0.25">
      <c r="A2975" s="47" t="s">
        <v>1019</v>
      </c>
      <c r="B2975" s="47">
        <v>0</v>
      </c>
      <c r="C2975" s="47">
        <v>2114</v>
      </c>
      <c r="D2975" s="47">
        <v>2</v>
      </c>
      <c r="E2975" s="47" t="s">
        <v>18</v>
      </c>
      <c r="F2975" s="48" t="s">
        <v>805</v>
      </c>
      <c r="G2975" s="48" t="s">
        <v>11</v>
      </c>
      <c r="H2975" s="48">
        <v>1161037</v>
      </c>
      <c r="I2975" s="48">
        <v>1</v>
      </c>
      <c r="J2975" s="48" t="s">
        <v>1149</v>
      </c>
      <c r="K2975" s="48" t="s">
        <v>1487</v>
      </c>
      <c r="L2975" s="47"/>
      <c r="M2975" s="47" t="str">
        <f>_xlfn.XLOOKUP(BASE!$A929,dd_carteira_fundição!A:A,dd_carteira_fundição!G:G,"",0)</f>
        <v/>
      </c>
      <c r="N2975" s="47" t="s">
        <v>1164</v>
      </c>
      <c r="O2975" s="133"/>
      <c r="P2975" s="47" t="s">
        <v>1221</v>
      </c>
      <c r="Q2975" s="47" t="s">
        <v>1346</v>
      </c>
      <c r="R2975" s="47" t="s">
        <v>1690</v>
      </c>
      <c r="S2975" s="47" t="s">
        <v>1172</v>
      </c>
      <c r="T2975" s="164">
        <v>433</v>
      </c>
      <c r="U2975" s="47" t="str">
        <f>IFERROR(INDEX('TAXA DE OCUP. RECUR.'!$F$1:$F$60, MATCH(T2975, 'TAXA DE OCUP. RECUR.'!$E$1:$E$60, 0)),"")</f>
        <v>MANDRILH. SCHARMANM FB-125 - [433]</v>
      </c>
      <c r="V2975" s="165">
        <v>14.727272727272727</v>
      </c>
      <c r="W2975" s="165"/>
      <c r="X2975" s="229">
        <v>46133</v>
      </c>
      <c r="Y2975" s="229">
        <f t="shared" si="326"/>
        <v>46133</v>
      </c>
      <c r="Z2975" s="47">
        <f t="shared" si="324"/>
        <v>17</v>
      </c>
      <c r="AA2975" s="47">
        <f t="shared" si="325"/>
        <v>17</v>
      </c>
      <c r="AB2975" s="47" t="str">
        <f t="shared" si="321"/>
        <v>abr</v>
      </c>
      <c r="AC2975" s="47" t="str">
        <f t="shared" si="322"/>
        <v>2026</v>
      </c>
      <c r="AD2975" s="165">
        <f t="shared" si="323"/>
        <v>1</v>
      </c>
    </row>
    <row r="2976" spans="1:30" x14ac:dyDescent="0.25">
      <c r="A2976" s="47" t="s">
        <v>1019</v>
      </c>
      <c r="B2976" s="47">
        <v>0</v>
      </c>
      <c r="C2976" s="47">
        <v>2114</v>
      </c>
      <c r="D2976" s="47">
        <v>2</v>
      </c>
      <c r="E2976" s="47" t="s">
        <v>18</v>
      </c>
      <c r="F2976" s="48" t="s">
        <v>805</v>
      </c>
      <c r="G2976" s="48" t="s">
        <v>11</v>
      </c>
      <c r="H2976" s="48">
        <v>1161037</v>
      </c>
      <c r="I2976" s="48">
        <v>1</v>
      </c>
      <c r="J2976" s="48" t="s">
        <v>1149</v>
      </c>
      <c r="K2976" s="48" t="s">
        <v>1487</v>
      </c>
      <c r="L2976" s="47"/>
      <c r="M2976" s="47" t="str">
        <f>_xlfn.XLOOKUP(BASE!$A930,dd_carteira_fundição!A:A,dd_carteira_fundição!G:G,"",0)</f>
        <v/>
      </c>
      <c r="N2976" s="47" t="s">
        <v>1164</v>
      </c>
      <c r="O2976" s="133"/>
      <c r="P2976" s="47" t="s">
        <v>1221</v>
      </c>
      <c r="Q2976" s="47" t="s">
        <v>1346</v>
      </c>
      <c r="R2976" s="47" t="s">
        <v>1690</v>
      </c>
      <c r="S2976" s="47" t="s">
        <v>1173</v>
      </c>
      <c r="T2976" s="164">
        <v>112</v>
      </c>
      <c r="U2976" s="47" t="str">
        <f>IFERROR(INDEX('TAXA DE OCUP. RECUR.'!$F$1:$F$60, MATCH(T2976, 'TAXA DE OCUP. RECUR.'!$E$1:$E$60, 0)),"")</f>
        <v>FURADEIRA RADIAL  HCP - [112]</v>
      </c>
      <c r="V2976" s="165">
        <v>2.8636363636363638</v>
      </c>
      <c r="W2976" s="165"/>
      <c r="X2976" s="229">
        <v>46141</v>
      </c>
      <c r="Y2976" s="229">
        <f t="shared" si="326"/>
        <v>46141</v>
      </c>
      <c r="Z2976" s="47">
        <f t="shared" si="324"/>
        <v>18</v>
      </c>
      <c r="AA2976" s="47">
        <f t="shared" si="325"/>
        <v>18</v>
      </c>
      <c r="AB2976" s="47" t="str">
        <f t="shared" si="321"/>
        <v>abr</v>
      </c>
      <c r="AC2976" s="47" t="str">
        <f t="shared" si="322"/>
        <v>2026</v>
      </c>
      <c r="AD2976" s="165">
        <f t="shared" si="323"/>
        <v>1</v>
      </c>
    </row>
    <row r="2977" spans="1:30" x14ac:dyDescent="0.25">
      <c r="A2977" s="47" t="s">
        <v>1019</v>
      </c>
      <c r="B2977" s="47">
        <v>0</v>
      </c>
      <c r="C2977" s="47">
        <v>2114</v>
      </c>
      <c r="D2977" s="47">
        <v>2</v>
      </c>
      <c r="E2977" s="47" t="s">
        <v>18</v>
      </c>
      <c r="F2977" s="48" t="s">
        <v>805</v>
      </c>
      <c r="G2977" s="48" t="s">
        <v>11</v>
      </c>
      <c r="H2977" s="48">
        <v>1161037</v>
      </c>
      <c r="I2977" s="48">
        <v>1</v>
      </c>
      <c r="J2977" s="48" t="s">
        <v>1149</v>
      </c>
      <c r="K2977" s="48" t="s">
        <v>1487</v>
      </c>
      <c r="L2977" s="47"/>
      <c r="M2977" s="47" t="str">
        <f>_xlfn.XLOOKUP(BASE!$A931,dd_carteira_fundição!A:A,dd_carteira_fundição!G:G,"",0)</f>
        <v/>
      </c>
      <c r="N2977" s="47" t="s">
        <v>1164</v>
      </c>
      <c r="O2977" s="133"/>
      <c r="P2977" s="47" t="s">
        <v>1161</v>
      </c>
      <c r="Q2977" s="47" t="s">
        <v>1346</v>
      </c>
      <c r="R2977" s="47" t="s">
        <v>158</v>
      </c>
      <c r="S2977" s="47" t="s">
        <v>158</v>
      </c>
      <c r="T2977" s="164">
        <v>2</v>
      </c>
      <c r="U2977" s="47" t="str">
        <f>IFERROR(INDEX('TAXA DE OCUP. RECUR.'!$F$1:$F$60, MATCH(T2977, 'TAXA DE OCUP. RECUR.'!$E$1:$E$60, 0)),"")</f>
        <v>EXPEDIÇÃO</v>
      </c>
      <c r="V2977" s="165">
        <v>1</v>
      </c>
      <c r="W2977" s="165"/>
      <c r="X2977" s="229">
        <v>46142</v>
      </c>
      <c r="Y2977" s="229">
        <f t="shared" si="326"/>
        <v>46142</v>
      </c>
      <c r="Z2977" s="47">
        <f t="shared" si="324"/>
        <v>18</v>
      </c>
      <c r="AA2977" s="47">
        <f t="shared" si="325"/>
        <v>18</v>
      </c>
      <c r="AB2977" s="47" t="str">
        <f t="shared" ref="AB2977:AB3040" si="327">IFERROR(IF(X2977="","",TEXT(X2977,"MMM")),"")</f>
        <v>abr</v>
      </c>
      <c r="AC2977" s="47" t="str">
        <f t="shared" ref="AC2977:AC3040" si="328">IFERROR(IF(X2977="","",TEXT(X2977,"AAAA")),"")</f>
        <v>2026</v>
      </c>
      <c r="AD2977" s="165">
        <f t="shared" si="323"/>
        <v>1</v>
      </c>
    </row>
    <row r="2978" spans="1:30" x14ac:dyDescent="0.25">
      <c r="A2978" s="47" t="s">
        <v>1020</v>
      </c>
      <c r="B2978" s="47" t="s">
        <v>9</v>
      </c>
      <c r="C2978" s="47">
        <v>2114</v>
      </c>
      <c r="D2978" s="47">
        <v>3</v>
      </c>
      <c r="E2978" s="47" t="s">
        <v>18</v>
      </c>
      <c r="F2978" s="48" t="s">
        <v>806</v>
      </c>
      <c r="G2978" s="48" t="s">
        <v>11</v>
      </c>
      <c r="H2978" s="48">
        <v>1161038</v>
      </c>
      <c r="I2978" s="48">
        <v>1</v>
      </c>
      <c r="J2978" s="48" t="s">
        <v>1149</v>
      </c>
      <c r="K2978" s="48" t="s">
        <v>1487</v>
      </c>
      <c r="L2978" s="47"/>
      <c r="M2978" s="47" t="str">
        <f>_xlfn.XLOOKUP(BASE!$A932,dd_carteira_fundição!A:A,dd_carteira_fundição!G:G,"",0)</f>
        <v/>
      </c>
      <c r="N2978" s="47" t="s">
        <v>1164</v>
      </c>
      <c r="O2978" s="133"/>
      <c r="P2978" s="47" t="s">
        <v>1161</v>
      </c>
      <c r="Q2978" s="47" t="s">
        <v>1346</v>
      </c>
      <c r="R2978" s="47" t="s">
        <v>1687</v>
      </c>
      <c r="S2978" s="48" t="s">
        <v>1156</v>
      </c>
      <c r="T2978" s="164">
        <v>1</v>
      </c>
      <c r="U2978" s="47" t="str">
        <f>IFERROR(INDEX('TAXA DE OCUP. RECUR.'!$F$1:$F$60, MATCH(T2978, 'TAXA DE OCUP. RECUR.'!$E$1:$E$60, 0)),"")</f>
        <v>FUNDIÇÃO MORENO</v>
      </c>
      <c r="V2978" s="165">
        <v>1</v>
      </c>
      <c r="W2978" s="165"/>
      <c r="X2978" s="229">
        <v>45995</v>
      </c>
      <c r="Y2978" s="229">
        <f t="shared" si="326"/>
        <v>45995</v>
      </c>
      <c r="Z2978" s="47">
        <f t="shared" si="324"/>
        <v>49</v>
      </c>
      <c r="AA2978" s="47">
        <f t="shared" si="325"/>
        <v>49</v>
      </c>
      <c r="AB2978" s="47" t="str">
        <f t="shared" si="327"/>
        <v>dez</v>
      </c>
      <c r="AC2978" s="47" t="str">
        <f t="shared" si="328"/>
        <v>2025</v>
      </c>
      <c r="AD2978" s="165">
        <f t="shared" si="323"/>
        <v>1</v>
      </c>
    </row>
    <row r="2979" spans="1:30" x14ac:dyDescent="0.25">
      <c r="A2979" s="47" t="s">
        <v>1020</v>
      </c>
      <c r="B2979" s="47" t="s">
        <v>9</v>
      </c>
      <c r="C2979" s="47">
        <v>2114</v>
      </c>
      <c r="D2979" s="47">
        <v>3</v>
      </c>
      <c r="E2979" s="47" t="s">
        <v>18</v>
      </c>
      <c r="F2979" s="48" t="s">
        <v>806</v>
      </c>
      <c r="G2979" s="48" t="s">
        <v>11</v>
      </c>
      <c r="H2979" s="48">
        <v>1161038</v>
      </c>
      <c r="I2979" s="48">
        <v>1</v>
      </c>
      <c r="J2979" s="48" t="s">
        <v>1149</v>
      </c>
      <c r="K2979" s="48" t="s">
        <v>1487</v>
      </c>
      <c r="L2979" s="47"/>
      <c r="M2979" s="47" t="str">
        <f>_xlfn.XLOOKUP(BASE!$A933,dd_carteira_fundição!A:A,dd_carteira_fundição!G:G,"",0)</f>
        <v/>
      </c>
      <c r="N2979" s="47" t="s">
        <v>1164</v>
      </c>
      <c r="O2979" s="133"/>
      <c r="P2979" s="47" t="s">
        <v>1221</v>
      </c>
      <c r="Q2979" s="47" t="s">
        <v>1346</v>
      </c>
      <c r="R2979" s="47" t="s">
        <v>1690</v>
      </c>
      <c r="S2979" s="47" t="s">
        <v>1172</v>
      </c>
      <c r="T2979" s="164">
        <v>433</v>
      </c>
      <c r="U2979" s="47" t="str">
        <f>IFERROR(INDEX('TAXA DE OCUP. RECUR.'!$F$1:$F$60, MATCH(T2979, 'TAXA DE OCUP. RECUR.'!$E$1:$E$60, 0)),"")</f>
        <v>MANDRILH. SCHARMANM FB-125 - [433]</v>
      </c>
      <c r="V2979" s="165">
        <v>14.727272727272727</v>
      </c>
      <c r="W2979" s="165"/>
      <c r="X2979" s="229">
        <v>46134</v>
      </c>
      <c r="Y2979" s="229">
        <f t="shared" si="326"/>
        <v>46134</v>
      </c>
      <c r="Z2979" s="47">
        <f t="shared" si="324"/>
        <v>17</v>
      </c>
      <c r="AA2979" s="47">
        <f t="shared" si="325"/>
        <v>17</v>
      </c>
      <c r="AB2979" s="47" t="str">
        <f t="shared" si="327"/>
        <v>abr</v>
      </c>
      <c r="AC2979" s="47" t="str">
        <f t="shared" si="328"/>
        <v>2026</v>
      </c>
      <c r="AD2979" s="165">
        <f t="shared" si="323"/>
        <v>1</v>
      </c>
    </row>
    <row r="2980" spans="1:30" x14ac:dyDescent="0.25">
      <c r="A2980" s="47" t="s">
        <v>1020</v>
      </c>
      <c r="B2980" s="47" t="s">
        <v>9</v>
      </c>
      <c r="C2980" s="47">
        <v>2114</v>
      </c>
      <c r="D2980" s="47">
        <v>3</v>
      </c>
      <c r="E2980" s="47" t="s">
        <v>18</v>
      </c>
      <c r="F2980" s="48" t="s">
        <v>806</v>
      </c>
      <c r="G2980" s="48" t="s">
        <v>11</v>
      </c>
      <c r="H2980" s="48">
        <v>1161038</v>
      </c>
      <c r="I2980" s="48">
        <v>1</v>
      </c>
      <c r="J2980" s="48" t="s">
        <v>1149</v>
      </c>
      <c r="K2980" s="48" t="s">
        <v>1487</v>
      </c>
      <c r="L2980" s="47"/>
      <c r="M2980" s="47" t="str">
        <f>_xlfn.XLOOKUP(BASE!$A934,dd_carteira_fundição!A:A,dd_carteira_fundição!G:G,"",0)</f>
        <v/>
      </c>
      <c r="N2980" s="47" t="s">
        <v>1164</v>
      </c>
      <c r="O2980" s="133"/>
      <c r="P2980" s="47" t="s">
        <v>1221</v>
      </c>
      <c r="Q2980" s="47" t="s">
        <v>1346</v>
      </c>
      <c r="R2980" s="47" t="s">
        <v>1690</v>
      </c>
      <c r="S2980" s="47" t="s">
        <v>1173</v>
      </c>
      <c r="T2980" s="164">
        <v>112</v>
      </c>
      <c r="U2980" s="47" t="str">
        <f>IFERROR(INDEX('TAXA DE OCUP. RECUR.'!$F$1:$F$60, MATCH(T2980, 'TAXA DE OCUP. RECUR.'!$E$1:$E$60, 0)),"")</f>
        <v>FURADEIRA RADIAL  HCP - [112]</v>
      </c>
      <c r="V2980" s="165">
        <v>2.8636363636363638</v>
      </c>
      <c r="W2980" s="165"/>
      <c r="X2980" s="229">
        <v>46141</v>
      </c>
      <c r="Y2980" s="229">
        <f t="shared" si="326"/>
        <v>46141</v>
      </c>
      <c r="Z2980" s="47">
        <f t="shared" si="324"/>
        <v>18</v>
      </c>
      <c r="AA2980" s="47">
        <f t="shared" si="325"/>
        <v>18</v>
      </c>
      <c r="AB2980" s="47" t="str">
        <f t="shared" si="327"/>
        <v>abr</v>
      </c>
      <c r="AC2980" s="47" t="str">
        <f t="shared" si="328"/>
        <v>2026</v>
      </c>
      <c r="AD2980" s="165">
        <f t="shared" si="323"/>
        <v>1</v>
      </c>
    </row>
    <row r="2981" spans="1:30" x14ac:dyDescent="0.25">
      <c r="A2981" s="47" t="s">
        <v>1020</v>
      </c>
      <c r="B2981" s="47" t="s">
        <v>9</v>
      </c>
      <c r="C2981" s="47">
        <v>2114</v>
      </c>
      <c r="D2981" s="47">
        <v>3</v>
      </c>
      <c r="E2981" s="47" t="s">
        <v>18</v>
      </c>
      <c r="F2981" s="48" t="s">
        <v>806</v>
      </c>
      <c r="G2981" s="48" t="s">
        <v>11</v>
      </c>
      <c r="H2981" s="48">
        <v>1161038</v>
      </c>
      <c r="I2981" s="48">
        <v>1</v>
      </c>
      <c r="J2981" s="48" t="s">
        <v>1149</v>
      </c>
      <c r="K2981" s="48" t="s">
        <v>1487</v>
      </c>
      <c r="L2981" s="47"/>
      <c r="M2981" s="47" t="str">
        <f>_xlfn.XLOOKUP(BASE!$A935,dd_carteira_fundição!A:A,dd_carteira_fundição!G:G,"",0)</f>
        <v/>
      </c>
      <c r="N2981" s="47" t="s">
        <v>1164</v>
      </c>
      <c r="O2981" s="133"/>
      <c r="P2981" s="47" t="s">
        <v>1161</v>
      </c>
      <c r="Q2981" s="47" t="s">
        <v>1346</v>
      </c>
      <c r="R2981" s="47" t="s">
        <v>158</v>
      </c>
      <c r="S2981" s="47" t="s">
        <v>158</v>
      </c>
      <c r="T2981" s="164">
        <v>2</v>
      </c>
      <c r="U2981" s="47" t="str">
        <f>IFERROR(INDEX('TAXA DE OCUP. RECUR.'!$F$1:$F$60, MATCH(T2981, 'TAXA DE OCUP. RECUR.'!$E$1:$E$60, 0)),"")</f>
        <v>EXPEDIÇÃO</v>
      </c>
      <c r="V2981" s="165">
        <v>1</v>
      </c>
      <c r="W2981" s="165"/>
      <c r="X2981" s="229">
        <v>46142</v>
      </c>
      <c r="Y2981" s="229">
        <f t="shared" si="326"/>
        <v>46142</v>
      </c>
      <c r="Z2981" s="47">
        <f t="shared" si="324"/>
        <v>18</v>
      </c>
      <c r="AA2981" s="47">
        <f t="shared" si="325"/>
        <v>18</v>
      </c>
      <c r="AB2981" s="47" t="str">
        <f t="shared" si="327"/>
        <v>abr</v>
      </c>
      <c r="AC2981" s="47" t="str">
        <f t="shared" si="328"/>
        <v>2026</v>
      </c>
      <c r="AD2981" s="165">
        <f t="shared" si="323"/>
        <v>1</v>
      </c>
    </row>
    <row r="2982" spans="1:30" x14ac:dyDescent="0.25">
      <c r="A2982" s="47" t="s">
        <v>985</v>
      </c>
      <c r="B2982" s="47" t="s">
        <v>9</v>
      </c>
      <c r="C2982" s="47">
        <v>2018</v>
      </c>
      <c r="D2982" s="47">
        <v>1</v>
      </c>
      <c r="E2982" s="47" t="s">
        <v>1128</v>
      </c>
      <c r="F2982" s="48" t="s">
        <v>657</v>
      </c>
      <c r="G2982" s="48" t="s">
        <v>11</v>
      </c>
      <c r="H2982" s="48">
        <v>902159</v>
      </c>
      <c r="I2982" s="48">
        <v>1</v>
      </c>
      <c r="J2982" s="48" t="s">
        <v>1151</v>
      </c>
      <c r="K2982" s="48" t="s">
        <v>1486</v>
      </c>
      <c r="L2982" s="47"/>
      <c r="M2982" s="47">
        <f>_xlfn.XLOOKUP(BASE!$A1203,dd_carteira_fundição!A:A,dd_carteira_fundição!G:G,"",0)</f>
        <v>306</v>
      </c>
      <c r="N2982" s="47" t="s">
        <v>1164</v>
      </c>
      <c r="O2982" s="133"/>
      <c r="P2982" s="47"/>
      <c r="Q2982" s="47" t="s">
        <v>1346</v>
      </c>
      <c r="R2982" s="47" t="s">
        <v>1687</v>
      </c>
      <c r="S2982" s="48" t="s">
        <v>1156</v>
      </c>
      <c r="T2982" s="164">
        <v>1</v>
      </c>
      <c r="U2982" s="47" t="str">
        <f>IFERROR(INDEX('TAXA DE OCUP. RECUR.'!$F$1:$F$60, MATCH(T2982, 'TAXA DE OCUP. RECUR.'!$E$1:$E$60, 0)),"")</f>
        <v>FUNDIÇÃO MORENO</v>
      </c>
      <c r="V2982" s="165">
        <v>1</v>
      </c>
      <c r="W2982" s="165"/>
      <c r="X2982" s="229">
        <v>46097</v>
      </c>
      <c r="Y2982" s="229">
        <f t="shared" si="326"/>
        <v>46097</v>
      </c>
      <c r="Z2982" s="47">
        <f t="shared" si="324"/>
        <v>12</v>
      </c>
      <c r="AA2982" s="47">
        <f t="shared" si="325"/>
        <v>12</v>
      </c>
      <c r="AB2982" s="47" t="str">
        <f t="shared" si="327"/>
        <v>mar</v>
      </c>
      <c r="AC2982" s="47" t="str">
        <f t="shared" si="328"/>
        <v>2026</v>
      </c>
      <c r="AD2982" s="165">
        <f t="shared" si="323"/>
        <v>1</v>
      </c>
    </row>
    <row r="2983" spans="1:30" x14ac:dyDescent="0.25">
      <c r="A2983" s="47" t="s">
        <v>985</v>
      </c>
      <c r="B2983" s="47" t="s">
        <v>9</v>
      </c>
      <c r="C2983" s="47">
        <v>2018</v>
      </c>
      <c r="D2983" s="47">
        <v>1</v>
      </c>
      <c r="E2983" s="47" t="s">
        <v>1128</v>
      </c>
      <c r="F2983" s="48" t="s">
        <v>657</v>
      </c>
      <c r="G2983" s="48" t="s">
        <v>11</v>
      </c>
      <c r="H2983" s="48">
        <v>902159</v>
      </c>
      <c r="I2983" s="48">
        <v>1</v>
      </c>
      <c r="J2983" s="48" t="s">
        <v>1151</v>
      </c>
      <c r="K2983" s="48" t="s">
        <v>1486</v>
      </c>
      <c r="L2983" s="47"/>
      <c r="M2983" s="47">
        <f>_xlfn.XLOOKUP(BASE!$A1204,dd_carteira_fundição!A:A,dd_carteira_fundição!G:G,"",0)</f>
        <v>307</v>
      </c>
      <c r="N2983" s="47" t="s">
        <v>1164</v>
      </c>
      <c r="O2983" s="133"/>
      <c r="P2983" s="47" t="s">
        <v>1401</v>
      </c>
      <c r="Q2983" s="47" t="s">
        <v>1346</v>
      </c>
      <c r="R2983" s="47" t="s">
        <v>1690</v>
      </c>
      <c r="S2983" s="47" t="s">
        <v>1402</v>
      </c>
      <c r="T2983" s="48">
        <v>285</v>
      </c>
      <c r="U2983" s="47" t="str">
        <f>IFERROR(INDEX('TAXA DE OCUP. RECUR.'!$F$1:$F$60, MATCH(T2983, 'TAXA DE OCUP. RECUR.'!$E$1:$E$60, 0)),"")</f>
        <v>TORNO VERT. TITAN SC4000 - [285]</v>
      </c>
      <c r="V2983" s="48">
        <v>14.3</v>
      </c>
      <c r="W2983" s="48"/>
      <c r="X2983" s="229">
        <v>46100</v>
      </c>
      <c r="Y2983" s="229">
        <f t="shared" si="326"/>
        <v>46100</v>
      </c>
      <c r="Z2983" s="47">
        <f t="shared" si="324"/>
        <v>12</v>
      </c>
      <c r="AA2983" s="47">
        <f t="shared" si="325"/>
        <v>12</v>
      </c>
      <c r="AB2983" s="47" t="str">
        <f t="shared" si="327"/>
        <v>mar</v>
      </c>
      <c r="AC2983" s="47" t="str">
        <f t="shared" si="328"/>
        <v>2026</v>
      </c>
      <c r="AD2983" s="165">
        <f t="shared" si="323"/>
        <v>1</v>
      </c>
    </row>
    <row r="2984" spans="1:30" x14ac:dyDescent="0.25">
      <c r="A2984" s="47" t="s">
        <v>985</v>
      </c>
      <c r="B2984" s="47" t="s">
        <v>9</v>
      </c>
      <c r="C2984" s="47">
        <v>2018</v>
      </c>
      <c r="D2984" s="47">
        <v>1</v>
      </c>
      <c r="E2984" s="47" t="s">
        <v>1128</v>
      </c>
      <c r="F2984" s="48" t="s">
        <v>657</v>
      </c>
      <c r="G2984" s="48" t="s">
        <v>11</v>
      </c>
      <c r="H2984" s="48">
        <v>902159</v>
      </c>
      <c r="I2984" s="48">
        <v>1</v>
      </c>
      <c r="J2984" s="48" t="s">
        <v>1151</v>
      </c>
      <c r="K2984" s="48" t="s">
        <v>1486</v>
      </c>
      <c r="L2984" s="47"/>
      <c r="M2984" s="47">
        <f>_xlfn.XLOOKUP(BASE!$A1205,dd_carteira_fundição!A:A,dd_carteira_fundição!G:G,"",0)</f>
        <v>307</v>
      </c>
      <c r="N2984" s="47" t="s">
        <v>1164</v>
      </c>
      <c r="O2984" s="133"/>
      <c r="P2984" s="47" t="s">
        <v>1401</v>
      </c>
      <c r="Q2984" s="47" t="s">
        <v>1346</v>
      </c>
      <c r="R2984" s="47" t="s">
        <v>1690</v>
      </c>
      <c r="S2984" s="47" t="s">
        <v>1402</v>
      </c>
      <c r="T2984" s="48">
        <v>493</v>
      </c>
      <c r="U2984" s="47" t="str">
        <f>IFERROR(INDEX('TAXA DE OCUP. RECUR.'!$F$1:$F$60, MATCH(T2984, 'TAXA DE OCUP. RECUR.'!$E$1:$E$60, 0)),"")</f>
        <v>MAND. TOS WHN(Q) - [493]</v>
      </c>
      <c r="V2984" s="48">
        <v>15.3</v>
      </c>
      <c r="W2984" s="48"/>
      <c r="X2984" s="229">
        <v>46102</v>
      </c>
      <c r="Y2984" s="229">
        <f t="shared" si="326"/>
        <v>46102</v>
      </c>
      <c r="Z2984" s="47">
        <f t="shared" si="324"/>
        <v>12</v>
      </c>
      <c r="AA2984" s="47">
        <f t="shared" si="325"/>
        <v>12</v>
      </c>
      <c r="AB2984" s="47" t="str">
        <f t="shared" si="327"/>
        <v>mar</v>
      </c>
      <c r="AC2984" s="47" t="str">
        <f t="shared" si="328"/>
        <v>2026</v>
      </c>
      <c r="AD2984" s="165">
        <f t="shared" si="323"/>
        <v>1</v>
      </c>
    </row>
    <row r="2985" spans="1:30" x14ac:dyDescent="0.25">
      <c r="A2985" s="47" t="s">
        <v>985</v>
      </c>
      <c r="B2985" s="47" t="s">
        <v>9</v>
      </c>
      <c r="C2985" s="47">
        <v>2018</v>
      </c>
      <c r="D2985" s="47">
        <v>1</v>
      </c>
      <c r="E2985" s="47" t="s">
        <v>1128</v>
      </c>
      <c r="F2985" s="48" t="s">
        <v>657</v>
      </c>
      <c r="G2985" s="48" t="s">
        <v>11</v>
      </c>
      <c r="H2985" s="48">
        <v>902159</v>
      </c>
      <c r="I2985" s="48">
        <v>1</v>
      </c>
      <c r="J2985" s="48" t="s">
        <v>1151</v>
      </c>
      <c r="K2985" s="48" t="s">
        <v>1486</v>
      </c>
      <c r="L2985" s="47"/>
      <c r="M2985" s="47">
        <f>_xlfn.XLOOKUP(BASE!$A1206,dd_carteira_fundição!A:A,dd_carteira_fundição!G:G,"",0)</f>
        <v>307</v>
      </c>
      <c r="N2985" s="47" t="s">
        <v>1164</v>
      </c>
      <c r="O2985" s="133"/>
      <c r="P2985" s="47"/>
      <c r="Q2985" s="47" t="s">
        <v>1346</v>
      </c>
      <c r="R2985" s="47" t="s">
        <v>158</v>
      </c>
      <c r="S2985" s="47" t="s">
        <v>158</v>
      </c>
      <c r="T2985" s="164">
        <v>2</v>
      </c>
      <c r="U2985" s="47" t="str">
        <f>IFERROR(INDEX('TAXA DE OCUP. RECUR.'!$F$1:$F$60, MATCH(T2985, 'TAXA DE OCUP. RECUR.'!$E$1:$E$60, 0)),"")</f>
        <v>EXPEDIÇÃO</v>
      </c>
      <c r="V2985" s="165">
        <v>1</v>
      </c>
      <c r="W2985" s="165"/>
      <c r="X2985" s="229">
        <v>46104</v>
      </c>
      <c r="Y2985" s="229">
        <f t="shared" si="326"/>
        <v>46104</v>
      </c>
      <c r="Z2985" s="47">
        <f t="shared" si="324"/>
        <v>13</v>
      </c>
      <c r="AA2985" s="47">
        <f t="shared" si="325"/>
        <v>13</v>
      </c>
      <c r="AB2985" s="47" t="str">
        <f t="shared" si="327"/>
        <v>mar</v>
      </c>
      <c r="AC2985" s="47" t="str">
        <f t="shared" si="328"/>
        <v>2026</v>
      </c>
      <c r="AD2985" s="165">
        <f t="shared" si="323"/>
        <v>1</v>
      </c>
    </row>
    <row r="2986" spans="1:30" x14ac:dyDescent="0.25">
      <c r="A2986" s="47" t="s">
        <v>986</v>
      </c>
      <c r="B2986" s="47" t="s">
        <v>9</v>
      </c>
      <c r="C2986" s="47">
        <v>2018</v>
      </c>
      <c r="D2986" s="47">
        <v>2</v>
      </c>
      <c r="E2986" s="47" t="s">
        <v>1128</v>
      </c>
      <c r="F2986" s="48" t="s">
        <v>657</v>
      </c>
      <c r="G2986" s="48" t="s">
        <v>11</v>
      </c>
      <c r="H2986" s="48">
        <v>902159</v>
      </c>
      <c r="I2986" s="48">
        <v>1</v>
      </c>
      <c r="J2986" s="48" t="s">
        <v>1151</v>
      </c>
      <c r="K2986" s="48" t="s">
        <v>1486</v>
      </c>
      <c r="L2986" s="47"/>
      <c r="M2986" s="47">
        <f>_xlfn.XLOOKUP(BASE!$A1207,dd_carteira_fundição!A:A,dd_carteira_fundição!G:G,"",0)</f>
        <v>307</v>
      </c>
      <c r="N2986" s="47" t="s">
        <v>1164</v>
      </c>
      <c r="O2986" s="133"/>
      <c r="P2986" s="47"/>
      <c r="Q2986" s="47" t="s">
        <v>1346</v>
      </c>
      <c r="R2986" s="47" t="s">
        <v>1687</v>
      </c>
      <c r="S2986" s="48" t="s">
        <v>1156</v>
      </c>
      <c r="T2986" s="164">
        <v>1</v>
      </c>
      <c r="U2986" s="47" t="str">
        <f>IFERROR(INDEX('TAXA DE OCUP. RECUR.'!$F$1:$F$60, MATCH(T2986, 'TAXA DE OCUP. RECUR.'!$E$1:$E$60, 0)),"")</f>
        <v>FUNDIÇÃO MORENO</v>
      </c>
      <c r="V2986" s="165">
        <v>1</v>
      </c>
      <c r="W2986" s="165">
        <v>1</v>
      </c>
      <c r="X2986" s="229">
        <v>46090</v>
      </c>
      <c r="Y2986" s="229">
        <f t="shared" si="326"/>
        <v>46090</v>
      </c>
      <c r="Z2986" s="47">
        <f t="shared" si="324"/>
        <v>11</v>
      </c>
      <c r="AA2986" s="47">
        <f t="shared" si="325"/>
        <v>11</v>
      </c>
      <c r="AB2986" s="47" t="str">
        <f t="shared" si="327"/>
        <v>mar</v>
      </c>
      <c r="AC2986" s="47" t="str">
        <f t="shared" si="328"/>
        <v>2026</v>
      </c>
      <c r="AD2986" s="165">
        <f t="shared" si="323"/>
        <v>1</v>
      </c>
    </row>
    <row r="2987" spans="1:30" x14ac:dyDescent="0.25">
      <c r="A2987" s="47" t="s">
        <v>986</v>
      </c>
      <c r="B2987" s="47" t="s">
        <v>9</v>
      </c>
      <c r="C2987" s="47">
        <v>2018</v>
      </c>
      <c r="D2987" s="47">
        <v>2</v>
      </c>
      <c r="E2987" s="47" t="s">
        <v>1128</v>
      </c>
      <c r="F2987" s="48" t="s">
        <v>657</v>
      </c>
      <c r="G2987" s="48" t="s">
        <v>11</v>
      </c>
      <c r="H2987" s="48">
        <v>902159</v>
      </c>
      <c r="I2987" s="48">
        <v>1</v>
      </c>
      <c r="J2987" s="48" t="s">
        <v>1151</v>
      </c>
      <c r="K2987" s="48" t="s">
        <v>1486</v>
      </c>
      <c r="L2987" s="47"/>
      <c r="M2987" s="47">
        <f>_xlfn.XLOOKUP(BASE!$A1208,dd_carteira_fundição!A:A,dd_carteira_fundição!G:G,"",0)</f>
        <v>307</v>
      </c>
      <c r="N2987" s="47" t="s">
        <v>1164</v>
      </c>
      <c r="O2987" s="133"/>
      <c r="P2987" s="47" t="s">
        <v>1401</v>
      </c>
      <c r="Q2987" s="47" t="s">
        <v>1346</v>
      </c>
      <c r="R2987" s="47" t="s">
        <v>1690</v>
      </c>
      <c r="S2987" s="47" t="s">
        <v>1402</v>
      </c>
      <c r="T2987" s="48">
        <v>285</v>
      </c>
      <c r="U2987" s="47" t="str">
        <f>IFERROR(INDEX('TAXA DE OCUP. RECUR.'!$F$1:$F$60, MATCH(T2987, 'TAXA DE OCUP. RECUR.'!$E$1:$E$60, 0)),"")</f>
        <v>TORNO VERT. TITAN SC4000 - [285]</v>
      </c>
      <c r="V2987" s="48">
        <v>14.3</v>
      </c>
      <c r="W2987" s="48"/>
      <c r="X2987" s="229">
        <v>46101</v>
      </c>
      <c r="Y2987" s="229">
        <f t="shared" si="326"/>
        <v>46101</v>
      </c>
      <c r="Z2987" s="47">
        <f t="shared" si="324"/>
        <v>12</v>
      </c>
      <c r="AA2987" s="47">
        <f t="shared" si="325"/>
        <v>12</v>
      </c>
      <c r="AB2987" s="47" t="str">
        <f t="shared" si="327"/>
        <v>mar</v>
      </c>
      <c r="AC2987" s="47" t="str">
        <f t="shared" si="328"/>
        <v>2026</v>
      </c>
      <c r="AD2987" s="165">
        <f t="shared" si="323"/>
        <v>1</v>
      </c>
    </row>
    <row r="2988" spans="1:30" x14ac:dyDescent="0.25">
      <c r="A2988" s="47" t="s">
        <v>986</v>
      </c>
      <c r="B2988" s="47" t="s">
        <v>9</v>
      </c>
      <c r="C2988" s="47">
        <v>2018</v>
      </c>
      <c r="D2988" s="47">
        <v>2</v>
      </c>
      <c r="E2988" s="47" t="s">
        <v>1128</v>
      </c>
      <c r="F2988" s="48" t="s">
        <v>657</v>
      </c>
      <c r="G2988" s="48" t="s">
        <v>11</v>
      </c>
      <c r="H2988" s="48">
        <v>902159</v>
      </c>
      <c r="I2988" s="48">
        <v>1</v>
      </c>
      <c r="J2988" s="48" t="s">
        <v>1151</v>
      </c>
      <c r="K2988" s="48" t="s">
        <v>1486</v>
      </c>
      <c r="L2988" s="47"/>
      <c r="M2988" s="47">
        <f>_xlfn.XLOOKUP(BASE!$A1209,dd_carteira_fundição!A:A,dd_carteira_fundição!G:G,"",0)</f>
        <v>308</v>
      </c>
      <c r="N2988" s="47" t="s">
        <v>1164</v>
      </c>
      <c r="O2988" s="133"/>
      <c r="P2988" s="47" t="s">
        <v>1401</v>
      </c>
      <c r="Q2988" s="47" t="s">
        <v>1346</v>
      </c>
      <c r="R2988" s="47" t="s">
        <v>1690</v>
      </c>
      <c r="S2988" s="47" t="s">
        <v>1402</v>
      </c>
      <c r="T2988" s="48">
        <v>493</v>
      </c>
      <c r="U2988" s="47" t="str">
        <f>IFERROR(INDEX('TAXA DE OCUP. RECUR.'!$F$1:$F$60, MATCH(T2988, 'TAXA DE OCUP. RECUR.'!$E$1:$E$60, 0)),"")</f>
        <v>MAND. TOS WHN(Q) - [493]</v>
      </c>
      <c r="V2988" s="48">
        <v>15.3</v>
      </c>
      <c r="W2988" s="48"/>
      <c r="X2988" s="229">
        <v>46103</v>
      </c>
      <c r="Y2988" s="229">
        <f t="shared" si="326"/>
        <v>46103</v>
      </c>
      <c r="Z2988" s="47">
        <f t="shared" si="324"/>
        <v>12</v>
      </c>
      <c r="AA2988" s="47">
        <f t="shared" si="325"/>
        <v>12</v>
      </c>
      <c r="AB2988" s="47" t="str">
        <f t="shared" si="327"/>
        <v>mar</v>
      </c>
      <c r="AC2988" s="47" t="str">
        <f t="shared" si="328"/>
        <v>2026</v>
      </c>
      <c r="AD2988" s="165">
        <f t="shared" si="323"/>
        <v>1</v>
      </c>
    </row>
    <row r="2989" spans="1:30" x14ac:dyDescent="0.25">
      <c r="A2989" s="47" t="s">
        <v>986</v>
      </c>
      <c r="B2989" s="47" t="s">
        <v>9</v>
      </c>
      <c r="C2989" s="47">
        <v>2018</v>
      </c>
      <c r="D2989" s="47">
        <v>2</v>
      </c>
      <c r="E2989" s="47" t="s">
        <v>1128</v>
      </c>
      <c r="F2989" s="48" t="s">
        <v>657</v>
      </c>
      <c r="G2989" s="48" t="s">
        <v>11</v>
      </c>
      <c r="H2989" s="48">
        <v>902159</v>
      </c>
      <c r="I2989" s="48">
        <v>1</v>
      </c>
      <c r="J2989" s="48" t="s">
        <v>1151</v>
      </c>
      <c r="K2989" s="48" t="s">
        <v>1486</v>
      </c>
      <c r="L2989" s="47"/>
      <c r="M2989" s="47">
        <f>_xlfn.XLOOKUP(BASE!$A1210,dd_carteira_fundição!A:A,dd_carteira_fundição!G:G,"",0)</f>
        <v>308</v>
      </c>
      <c r="N2989" s="47" t="s">
        <v>1164</v>
      </c>
      <c r="O2989" s="133"/>
      <c r="P2989" s="166"/>
      <c r="Q2989" s="47" t="s">
        <v>1346</v>
      </c>
      <c r="R2989" s="47" t="s">
        <v>158</v>
      </c>
      <c r="S2989" s="47" t="s">
        <v>158</v>
      </c>
      <c r="T2989" s="164">
        <v>2</v>
      </c>
      <c r="U2989" s="47" t="str">
        <f>IFERROR(INDEX('TAXA DE OCUP. RECUR.'!$F$1:$F$60, MATCH(T2989, 'TAXA DE OCUP. RECUR.'!$E$1:$E$60, 0)),"")</f>
        <v>EXPEDIÇÃO</v>
      </c>
      <c r="V2989" s="165">
        <v>1</v>
      </c>
      <c r="W2989" s="165"/>
      <c r="X2989" s="229">
        <v>46105</v>
      </c>
      <c r="Y2989" s="229">
        <f t="shared" si="326"/>
        <v>46105</v>
      </c>
      <c r="Z2989" s="47">
        <f t="shared" si="324"/>
        <v>13</v>
      </c>
      <c r="AA2989" s="47">
        <f t="shared" si="325"/>
        <v>13</v>
      </c>
      <c r="AB2989" s="47" t="str">
        <f t="shared" si="327"/>
        <v>mar</v>
      </c>
      <c r="AC2989" s="47" t="str">
        <f t="shared" si="328"/>
        <v>2026</v>
      </c>
      <c r="AD2989" s="165">
        <f t="shared" si="323"/>
        <v>1</v>
      </c>
    </row>
    <row r="2990" spans="1:30" x14ac:dyDescent="0.25">
      <c r="A2990" s="47"/>
      <c r="B2990" s="47" t="s">
        <v>9</v>
      </c>
      <c r="C2990" s="47">
        <v>2046</v>
      </c>
      <c r="D2990" s="47">
        <v>3</v>
      </c>
      <c r="E2990" s="47" t="s">
        <v>1118</v>
      </c>
      <c r="F2990" s="48" t="s">
        <v>707</v>
      </c>
      <c r="G2990" s="48" t="s">
        <v>11</v>
      </c>
      <c r="H2990" s="48">
        <v>1104023</v>
      </c>
      <c r="I2990" s="48">
        <v>1</v>
      </c>
      <c r="J2990" s="48" t="s">
        <v>1151</v>
      </c>
      <c r="K2990" s="48" t="s">
        <v>1486</v>
      </c>
      <c r="L2990" s="47"/>
      <c r="M2990" s="47">
        <f>_xlfn.XLOOKUP(BASE!$A1211,dd_carteira_fundição!A:A,dd_carteira_fundição!G:G,"",0)</f>
        <v>308</v>
      </c>
      <c r="N2990" s="47" t="s">
        <v>1164</v>
      </c>
      <c r="O2990" s="133"/>
      <c r="P2990" s="48" t="s">
        <v>707</v>
      </c>
      <c r="Q2990" s="47" t="s">
        <v>1346</v>
      </c>
      <c r="R2990" s="47" t="s">
        <v>1687</v>
      </c>
      <c r="S2990" s="48" t="s">
        <v>1156</v>
      </c>
      <c r="T2990" s="164">
        <v>1</v>
      </c>
      <c r="U2990" s="47" t="str">
        <f>IFERROR(INDEX('TAXA DE OCUP. RECUR.'!$F$1:$F$60, MATCH(T2990, 'TAXA DE OCUP. RECUR.'!$E$1:$E$60, 0)),"")</f>
        <v>FUNDIÇÃO MORENO</v>
      </c>
      <c r="V2990" s="165">
        <v>1</v>
      </c>
      <c r="W2990" s="165"/>
      <c r="X2990" s="229">
        <v>46334</v>
      </c>
      <c r="Y2990" s="229">
        <f t="shared" si="326"/>
        <v>46334</v>
      </c>
      <c r="Z2990" s="47">
        <f t="shared" si="324"/>
        <v>45</v>
      </c>
      <c r="AA2990" s="47">
        <f t="shared" si="325"/>
        <v>45</v>
      </c>
      <c r="AB2990" s="47" t="str">
        <f t="shared" si="327"/>
        <v>nov</v>
      </c>
      <c r="AC2990" s="47" t="str">
        <f t="shared" si="328"/>
        <v>2026</v>
      </c>
      <c r="AD2990" s="165">
        <f t="shared" si="323"/>
        <v>1</v>
      </c>
    </row>
    <row r="2991" spans="1:30" x14ac:dyDescent="0.25">
      <c r="A2991" s="47" t="s">
        <v>923</v>
      </c>
      <c r="B2991" s="47" t="s">
        <v>9</v>
      </c>
      <c r="C2991" s="47">
        <v>2046</v>
      </c>
      <c r="D2991" s="47">
        <v>3</v>
      </c>
      <c r="E2991" s="47" t="s">
        <v>1118</v>
      </c>
      <c r="F2991" s="48" t="s">
        <v>707</v>
      </c>
      <c r="G2991" s="48" t="s">
        <v>11</v>
      </c>
      <c r="H2991" s="48">
        <v>1104023</v>
      </c>
      <c r="I2991" s="48">
        <v>1</v>
      </c>
      <c r="J2991" s="48" t="s">
        <v>1151</v>
      </c>
      <c r="K2991" s="48" t="s">
        <v>1486</v>
      </c>
      <c r="L2991" s="47"/>
      <c r="M2991" s="47">
        <f>_xlfn.XLOOKUP(BASE!$A1212,dd_carteira_fundição!A:A,dd_carteira_fundição!G:G,"",0)</f>
        <v>308</v>
      </c>
      <c r="N2991" s="47" t="s">
        <v>1164</v>
      </c>
      <c r="O2991" s="133"/>
      <c r="P2991" s="48" t="s">
        <v>707</v>
      </c>
      <c r="Q2991" s="47" t="s">
        <v>1346</v>
      </c>
      <c r="R2991" s="47" t="s">
        <v>1690</v>
      </c>
      <c r="S2991" s="48" t="s">
        <v>1406</v>
      </c>
      <c r="T2991" s="164">
        <v>117</v>
      </c>
      <c r="U2991" s="47" t="str">
        <f>IFERROR(INDEX('TAXA DE OCUP. RECUR.'!$F$1:$F$60, MATCH(T2991, 'TAXA DE OCUP. RECUR.'!$E$1:$E$60, 0)),"")</f>
        <v>TORNO HORIZ. ZERBST FICHER TP-3000 - [117]</v>
      </c>
      <c r="V2991" s="165">
        <v>7.9474499999999999</v>
      </c>
      <c r="W2991" s="165"/>
      <c r="X2991" s="229">
        <v>46033</v>
      </c>
      <c r="Y2991" s="229">
        <f t="shared" si="326"/>
        <v>46033</v>
      </c>
      <c r="Z2991" s="47">
        <f t="shared" si="324"/>
        <v>2</v>
      </c>
      <c r="AA2991" s="47">
        <f t="shared" si="325"/>
        <v>2</v>
      </c>
      <c r="AB2991" s="47" t="str">
        <f t="shared" si="327"/>
        <v>jan</v>
      </c>
      <c r="AC2991" s="47" t="str">
        <f t="shared" si="328"/>
        <v>2026</v>
      </c>
      <c r="AD2991" s="165">
        <f t="shared" si="323"/>
        <v>1</v>
      </c>
    </row>
    <row r="2992" spans="1:30" x14ac:dyDescent="0.25">
      <c r="A2992" s="47" t="s">
        <v>923</v>
      </c>
      <c r="B2992" s="47" t="s">
        <v>9</v>
      </c>
      <c r="C2992" s="47">
        <v>2046</v>
      </c>
      <c r="D2992" s="47">
        <v>3</v>
      </c>
      <c r="E2992" s="47" t="s">
        <v>1118</v>
      </c>
      <c r="F2992" s="48" t="s">
        <v>707</v>
      </c>
      <c r="G2992" s="48" t="s">
        <v>11</v>
      </c>
      <c r="H2992" s="48">
        <v>1104023</v>
      </c>
      <c r="I2992" s="48">
        <v>1</v>
      </c>
      <c r="J2992" s="48" t="s">
        <v>1151</v>
      </c>
      <c r="K2992" s="48" t="s">
        <v>1486</v>
      </c>
      <c r="L2992" s="47"/>
      <c r="M2992" s="47">
        <f>_xlfn.XLOOKUP(BASE!$A1213,dd_carteira_fundição!A:A,dd_carteira_fundição!G:G,"",0)</f>
        <v>308</v>
      </c>
      <c r="N2992" s="47" t="s">
        <v>1164</v>
      </c>
      <c r="O2992" s="133"/>
      <c r="P2992" s="48" t="s">
        <v>707</v>
      </c>
      <c r="Q2992" s="47" t="s">
        <v>1346</v>
      </c>
      <c r="R2992" s="47" t="s">
        <v>1690</v>
      </c>
      <c r="S2992" s="48" t="s">
        <v>1407</v>
      </c>
      <c r="T2992" s="164">
        <v>124</v>
      </c>
      <c r="U2992" s="47" t="str">
        <f>IFERROR(INDEX('TAXA DE OCUP. RECUR.'!$F$1:$F$60, MATCH(T2992, 'TAXA DE OCUP. RECUR.'!$E$1:$E$60, 0)),"")</f>
        <v>TORNO VERT. WEBSTER BENNETT - [124]</v>
      </c>
      <c r="V2992" s="165">
        <v>45.262619999999998</v>
      </c>
      <c r="W2992" s="165"/>
      <c r="X2992" s="229">
        <v>46037</v>
      </c>
      <c r="Y2992" s="229">
        <f t="shared" si="326"/>
        <v>46037</v>
      </c>
      <c r="Z2992" s="47">
        <f t="shared" si="324"/>
        <v>3</v>
      </c>
      <c r="AA2992" s="47">
        <f t="shared" si="325"/>
        <v>3</v>
      </c>
      <c r="AB2992" s="47" t="str">
        <f t="shared" si="327"/>
        <v>jan</v>
      </c>
      <c r="AC2992" s="47" t="str">
        <f t="shared" si="328"/>
        <v>2026</v>
      </c>
      <c r="AD2992" s="165">
        <f t="shared" si="323"/>
        <v>1</v>
      </c>
    </row>
    <row r="2993" spans="1:30" x14ac:dyDescent="0.25">
      <c r="A2993" s="47" t="s">
        <v>923</v>
      </c>
      <c r="B2993" s="47" t="s">
        <v>9</v>
      </c>
      <c r="C2993" s="47">
        <v>2046</v>
      </c>
      <c r="D2993" s="47">
        <v>3</v>
      </c>
      <c r="E2993" s="47" t="s">
        <v>1118</v>
      </c>
      <c r="F2993" s="48" t="s">
        <v>707</v>
      </c>
      <c r="G2993" s="48" t="s">
        <v>11</v>
      </c>
      <c r="H2993" s="48">
        <v>1104023</v>
      </c>
      <c r="I2993" s="48">
        <v>1</v>
      </c>
      <c r="J2993" s="48" t="s">
        <v>1151</v>
      </c>
      <c r="K2993" s="48" t="s">
        <v>1486</v>
      </c>
      <c r="L2993" s="47"/>
      <c r="M2993" s="47">
        <f>_xlfn.XLOOKUP(BASE!$A1214,dd_carteira_fundição!A:A,dd_carteira_fundição!G:G,"",0)</f>
        <v>262</v>
      </c>
      <c r="N2993" s="47" t="s">
        <v>1164</v>
      </c>
      <c r="O2993" s="133"/>
      <c r="P2993" s="48" t="s">
        <v>707</v>
      </c>
      <c r="Q2993" s="47" t="s">
        <v>1346</v>
      </c>
      <c r="R2993" s="47" t="s">
        <v>1690</v>
      </c>
      <c r="S2993" s="48" t="s">
        <v>1408</v>
      </c>
      <c r="T2993" s="164">
        <v>433</v>
      </c>
      <c r="U2993" s="47" t="str">
        <f>IFERROR(INDEX('TAXA DE OCUP. RECUR.'!$F$1:$F$60, MATCH(T2993, 'TAXA DE OCUP. RECUR.'!$E$1:$E$60, 0)),"")</f>
        <v>MANDRILH. SCHARMANM FB-125 - [433]</v>
      </c>
      <c r="V2993" s="165">
        <v>14.53248</v>
      </c>
      <c r="W2993" s="165"/>
      <c r="X2993" s="229">
        <v>46038</v>
      </c>
      <c r="Y2993" s="229">
        <f t="shared" si="326"/>
        <v>46038</v>
      </c>
      <c r="Z2993" s="47">
        <f t="shared" si="324"/>
        <v>3</v>
      </c>
      <c r="AA2993" s="47">
        <f t="shared" si="325"/>
        <v>3</v>
      </c>
      <c r="AB2993" s="47" t="str">
        <f t="shared" si="327"/>
        <v>jan</v>
      </c>
      <c r="AC2993" s="47" t="str">
        <f t="shared" si="328"/>
        <v>2026</v>
      </c>
      <c r="AD2993" s="165">
        <f t="shared" si="323"/>
        <v>1</v>
      </c>
    </row>
    <row r="2994" spans="1:30" x14ac:dyDescent="0.25">
      <c r="A2994" s="47" t="s">
        <v>923</v>
      </c>
      <c r="B2994" s="47" t="s">
        <v>9</v>
      </c>
      <c r="C2994" s="47">
        <v>2046</v>
      </c>
      <c r="D2994" s="47">
        <v>3</v>
      </c>
      <c r="E2994" s="47" t="s">
        <v>1118</v>
      </c>
      <c r="F2994" s="48" t="s">
        <v>707</v>
      </c>
      <c r="G2994" s="48" t="s">
        <v>11</v>
      </c>
      <c r="H2994" s="48">
        <v>1104023</v>
      </c>
      <c r="I2994" s="48">
        <v>1</v>
      </c>
      <c r="J2994" s="48" t="s">
        <v>1151</v>
      </c>
      <c r="K2994" s="48" t="s">
        <v>1486</v>
      </c>
      <c r="L2994" s="47"/>
      <c r="M2994" s="47">
        <f>_xlfn.XLOOKUP(BASE!$A1215,dd_carteira_fundição!A:A,dd_carteira_fundição!G:G,"",0)</f>
        <v>262</v>
      </c>
      <c r="N2994" s="47" t="s">
        <v>1164</v>
      </c>
      <c r="O2994" s="133"/>
      <c r="P2994" s="48" t="s">
        <v>707</v>
      </c>
      <c r="Q2994" s="47" t="s">
        <v>1346</v>
      </c>
      <c r="R2994" s="47" t="s">
        <v>1690</v>
      </c>
      <c r="S2994" s="48" t="s">
        <v>1409</v>
      </c>
      <c r="T2994" s="164">
        <v>285</v>
      </c>
      <c r="U2994" s="47" t="str">
        <f>IFERROR(INDEX('TAXA DE OCUP. RECUR.'!$F$1:$F$60, MATCH(T2994, 'TAXA DE OCUP. RECUR.'!$E$1:$E$60, 0)),"")</f>
        <v>TORNO VERT. TITAN SC4000 - [285]</v>
      </c>
      <c r="V2994" s="165">
        <v>60.863999999999997</v>
      </c>
      <c r="W2994" s="165"/>
      <c r="X2994" s="229">
        <v>46047</v>
      </c>
      <c r="Y2994" s="229">
        <f t="shared" si="326"/>
        <v>46047</v>
      </c>
      <c r="Z2994" s="47">
        <f t="shared" si="324"/>
        <v>4</v>
      </c>
      <c r="AA2994" s="47">
        <f t="shared" si="325"/>
        <v>4</v>
      </c>
      <c r="AB2994" s="47" t="str">
        <f t="shared" si="327"/>
        <v>jan</v>
      </c>
      <c r="AC2994" s="47" t="str">
        <f t="shared" si="328"/>
        <v>2026</v>
      </c>
      <c r="AD2994" s="165">
        <f t="shared" si="323"/>
        <v>1</v>
      </c>
    </row>
    <row r="2995" spans="1:30" x14ac:dyDescent="0.25">
      <c r="A2995" s="47"/>
      <c r="B2995" s="47" t="s">
        <v>9</v>
      </c>
      <c r="C2995" s="47">
        <v>2046</v>
      </c>
      <c r="D2995" s="47">
        <v>3</v>
      </c>
      <c r="E2995" s="47" t="s">
        <v>1118</v>
      </c>
      <c r="F2995" s="48" t="s">
        <v>707</v>
      </c>
      <c r="G2995" s="48" t="s">
        <v>11</v>
      </c>
      <c r="H2995" s="48">
        <v>1104023</v>
      </c>
      <c r="I2995" s="48">
        <v>1</v>
      </c>
      <c r="J2995" s="48" t="s">
        <v>1151</v>
      </c>
      <c r="K2995" s="48" t="s">
        <v>1486</v>
      </c>
      <c r="L2995" s="47"/>
      <c r="M2995" s="47">
        <f>_xlfn.XLOOKUP(BASE!$A1216,dd_carteira_fundição!A:A,dd_carteira_fundição!G:G,"",0)</f>
        <v>262</v>
      </c>
      <c r="N2995" s="47" t="s">
        <v>1164</v>
      </c>
      <c r="O2995" s="133"/>
      <c r="P2995" s="48" t="s">
        <v>707</v>
      </c>
      <c r="Q2995" s="47" t="s">
        <v>1346</v>
      </c>
      <c r="R2995" s="47" t="s">
        <v>158</v>
      </c>
      <c r="S2995" s="47" t="s">
        <v>158</v>
      </c>
      <c r="T2995" s="164">
        <v>2</v>
      </c>
      <c r="U2995" s="47" t="str">
        <f>IFERROR(INDEX('TAXA DE OCUP. RECUR.'!$F$1:$F$60, MATCH(T2995, 'TAXA DE OCUP. RECUR.'!$E$1:$E$60, 0)),"")</f>
        <v>EXPEDIÇÃO</v>
      </c>
      <c r="V2995" s="165">
        <v>1</v>
      </c>
      <c r="W2995" s="165"/>
      <c r="X2995" s="229">
        <v>46058</v>
      </c>
      <c r="Y2995" s="229">
        <f t="shared" si="326"/>
        <v>46058</v>
      </c>
      <c r="Z2995" s="47">
        <f t="shared" si="324"/>
        <v>6</v>
      </c>
      <c r="AA2995" s="47">
        <f t="shared" si="325"/>
        <v>6</v>
      </c>
      <c r="AB2995" s="47" t="str">
        <f t="shared" si="327"/>
        <v>fev</v>
      </c>
      <c r="AC2995" s="47" t="str">
        <f t="shared" si="328"/>
        <v>2026</v>
      </c>
      <c r="AD2995" s="165">
        <f t="shared" si="323"/>
        <v>1</v>
      </c>
    </row>
    <row r="2996" spans="1:30" x14ac:dyDescent="0.25">
      <c r="A2996" s="47" t="s">
        <v>924</v>
      </c>
      <c r="B2996" s="47" t="s">
        <v>9</v>
      </c>
      <c r="C2996" s="47">
        <v>2046</v>
      </c>
      <c r="D2996" s="47">
        <v>4</v>
      </c>
      <c r="E2996" s="47" t="s">
        <v>1118</v>
      </c>
      <c r="F2996" s="48" t="s">
        <v>707</v>
      </c>
      <c r="G2996" s="48" t="s">
        <v>11</v>
      </c>
      <c r="H2996" s="48">
        <v>1104023</v>
      </c>
      <c r="I2996" s="48">
        <v>1</v>
      </c>
      <c r="J2996" s="48" t="s">
        <v>1151</v>
      </c>
      <c r="K2996" s="48" t="s">
        <v>1486</v>
      </c>
      <c r="L2996" s="47"/>
      <c r="M2996" s="47">
        <f>_xlfn.XLOOKUP(BASE!$A1217,dd_carteira_fundição!A:A,dd_carteira_fundição!G:G,"",0)</f>
        <v>262</v>
      </c>
      <c r="N2996" s="47" t="s">
        <v>1164</v>
      </c>
      <c r="O2996" s="133"/>
      <c r="P2996" s="48" t="s">
        <v>707</v>
      </c>
      <c r="Q2996" s="47" t="s">
        <v>1346</v>
      </c>
      <c r="R2996" s="47" t="s">
        <v>1690</v>
      </c>
      <c r="S2996" s="48" t="s">
        <v>1406</v>
      </c>
      <c r="T2996" s="164">
        <v>117</v>
      </c>
      <c r="U2996" s="47" t="str">
        <f>IFERROR(INDEX('TAXA DE OCUP. RECUR.'!$F$1:$F$60, MATCH(T2996, 'TAXA DE OCUP. RECUR.'!$E$1:$E$60, 0)),"")</f>
        <v>TORNO HORIZ. ZERBST FICHER TP-3000 - [117]</v>
      </c>
      <c r="V2996" s="165">
        <v>7.9474499999999999</v>
      </c>
      <c r="W2996" s="165"/>
      <c r="X2996" s="229">
        <v>46035</v>
      </c>
      <c r="Y2996" s="229">
        <f t="shared" si="326"/>
        <v>46035</v>
      </c>
      <c r="Z2996" s="47">
        <f t="shared" si="324"/>
        <v>3</v>
      </c>
      <c r="AA2996" s="47">
        <f t="shared" si="325"/>
        <v>3</v>
      </c>
      <c r="AB2996" s="47" t="str">
        <f t="shared" si="327"/>
        <v>jan</v>
      </c>
      <c r="AC2996" s="47" t="str">
        <f t="shared" si="328"/>
        <v>2026</v>
      </c>
      <c r="AD2996" s="165">
        <f t="shared" si="323"/>
        <v>1</v>
      </c>
    </row>
    <row r="2997" spans="1:30" x14ac:dyDescent="0.25">
      <c r="A2997" s="47" t="s">
        <v>924</v>
      </c>
      <c r="B2997" s="47" t="s">
        <v>9</v>
      </c>
      <c r="C2997" s="47">
        <v>2046</v>
      </c>
      <c r="D2997" s="47">
        <v>4</v>
      </c>
      <c r="E2997" s="47" t="s">
        <v>1118</v>
      </c>
      <c r="F2997" s="48" t="s">
        <v>707</v>
      </c>
      <c r="G2997" s="48" t="s">
        <v>11</v>
      </c>
      <c r="H2997" s="48">
        <v>1104023</v>
      </c>
      <c r="I2997" s="48">
        <v>1</v>
      </c>
      <c r="J2997" s="48" t="s">
        <v>1151</v>
      </c>
      <c r="K2997" s="48" t="s">
        <v>1486</v>
      </c>
      <c r="L2997" s="47"/>
      <c r="M2997" s="47">
        <f>_xlfn.XLOOKUP(BASE!$A1218,dd_carteira_fundição!A:A,dd_carteira_fundição!G:G,"",0)</f>
        <v>262</v>
      </c>
      <c r="N2997" s="47" t="s">
        <v>1164</v>
      </c>
      <c r="O2997" s="133"/>
      <c r="P2997" s="48" t="s">
        <v>707</v>
      </c>
      <c r="Q2997" s="47" t="s">
        <v>1346</v>
      </c>
      <c r="R2997" s="47" t="s">
        <v>1690</v>
      </c>
      <c r="S2997" s="48" t="s">
        <v>1407</v>
      </c>
      <c r="T2997" s="164">
        <v>124</v>
      </c>
      <c r="U2997" s="47" t="str">
        <f>IFERROR(INDEX('TAXA DE OCUP. RECUR.'!$F$1:$F$60, MATCH(T2997, 'TAXA DE OCUP. RECUR.'!$E$1:$E$60, 0)),"")</f>
        <v>TORNO VERT. WEBSTER BENNETT - [124]</v>
      </c>
      <c r="V2997" s="165">
        <v>45.262619999999998</v>
      </c>
      <c r="W2997" s="165"/>
      <c r="X2997" s="229">
        <v>46039</v>
      </c>
      <c r="Y2997" s="229">
        <f t="shared" si="326"/>
        <v>46039</v>
      </c>
      <c r="Z2997" s="47">
        <f t="shared" si="324"/>
        <v>3</v>
      </c>
      <c r="AA2997" s="47">
        <f t="shared" si="325"/>
        <v>3</v>
      </c>
      <c r="AB2997" s="47" t="str">
        <f t="shared" si="327"/>
        <v>jan</v>
      </c>
      <c r="AC2997" s="47" t="str">
        <f t="shared" si="328"/>
        <v>2026</v>
      </c>
      <c r="AD2997" s="165">
        <f t="shared" si="323"/>
        <v>1</v>
      </c>
    </row>
    <row r="2998" spans="1:30" x14ac:dyDescent="0.25">
      <c r="A2998" s="47" t="s">
        <v>924</v>
      </c>
      <c r="B2998" s="47" t="s">
        <v>9</v>
      </c>
      <c r="C2998" s="47">
        <v>2046</v>
      </c>
      <c r="D2998" s="47">
        <v>4</v>
      </c>
      <c r="E2998" s="47" t="s">
        <v>1118</v>
      </c>
      <c r="F2998" s="48" t="s">
        <v>707</v>
      </c>
      <c r="G2998" s="48" t="s">
        <v>11</v>
      </c>
      <c r="H2998" s="48">
        <v>1104023</v>
      </c>
      <c r="I2998" s="48">
        <v>1</v>
      </c>
      <c r="J2998" s="48" t="s">
        <v>1151</v>
      </c>
      <c r="K2998" s="48" t="s">
        <v>1486</v>
      </c>
      <c r="L2998" s="47"/>
      <c r="M2998" s="47">
        <f>_xlfn.XLOOKUP(BASE!$A1219,dd_carteira_fundição!A:A,dd_carteira_fundição!G:G,"",0)</f>
        <v>263</v>
      </c>
      <c r="N2998" s="47" t="s">
        <v>1164</v>
      </c>
      <c r="O2998" s="133"/>
      <c r="P2998" s="48" t="s">
        <v>707</v>
      </c>
      <c r="Q2998" s="47" t="s">
        <v>1346</v>
      </c>
      <c r="R2998" s="47" t="s">
        <v>1690</v>
      </c>
      <c r="S2998" s="48" t="s">
        <v>1408</v>
      </c>
      <c r="T2998" s="164">
        <v>433</v>
      </c>
      <c r="U2998" s="47" t="str">
        <f>IFERROR(INDEX('TAXA DE OCUP. RECUR.'!$F$1:$F$60, MATCH(T2998, 'TAXA DE OCUP. RECUR.'!$E$1:$E$60, 0)),"")</f>
        <v>MANDRILH. SCHARMANM FB-125 - [433]</v>
      </c>
      <c r="V2998" s="165">
        <v>14.53248</v>
      </c>
      <c r="W2998" s="165"/>
      <c r="X2998" s="229">
        <v>46040</v>
      </c>
      <c r="Y2998" s="229">
        <f t="shared" si="326"/>
        <v>46040</v>
      </c>
      <c r="Z2998" s="47">
        <f t="shared" si="324"/>
        <v>3</v>
      </c>
      <c r="AA2998" s="47">
        <f t="shared" si="325"/>
        <v>3</v>
      </c>
      <c r="AB2998" s="47" t="str">
        <f t="shared" si="327"/>
        <v>jan</v>
      </c>
      <c r="AC2998" s="47" t="str">
        <f t="shared" si="328"/>
        <v>2026</v>
      </c>
      <c r="AD2998" s="165">
        <f t="shared" si="323"/>
        <v>1</v>
      </c>
    </row>
    <row r="2999" spans="1:30" x14ac:dyDescent="0.25">
      <c r="A2999" s="47" t="s">
        <v>924</v>
      </c>
      <c r="B2999" s="47" t="s">
        <v>9</v>
      </c>
      <c r="C2999" s="47">
        <v>2046</v>
      </c>
      <c r="D2999" s="47">
        <v>4</v>
      </c>
      <c r="E2999" s="47" t="s">
        <v>1118</v>
      </c>
      <c r="F2999" s="48" t="s">
        <v>707</v>
      </c>
      <c r="G2999" s="48" t="s">
        <v>11</v>
      </c>
      <c r="H2999" s="48">
        <v>1104023</v>
      </c>
      <c r="I2999" s="48">
        <v>1</v>
      </c>
      <c r="J2999" s="48" t="s">
        <v>1151</v>
      </c>
      <c r="K2999" s="48" t="s">
        <v>1486</v>
      </c>
      <c r="L2999" s="47"/>
      <c r="M2999" s="47">
        <f>_xlfn.XLOOKUP(BASE!$A1220,dd_carteira_fundição!A:A,dd_carteira_fundição!G:G,"",0)</f>
        <v>263</v>
      </c>
      <c r="N2999" s="47" t="s">
        <v>1164</v>
      </c>
      <c r="O2999" s="133"/>
      <c r="P2999" s="48" t="s">
        <v>707</v>
      </c>
      <c r="Q2999" s="47" t="s">
        <v>1346</v>
      </c>
      <c r="R2999" s="47" t="s">
        <v>1690</v>
      </c>
      <c r="S2999" s="48" t="s">
        <v>1409</v>
      </c>
      <c r="T2999" s="164">
        <v>285</v>
      </c>
      <c r="U2999" s="47" t="str">
        <f>IFERROR(INDEX('TAXA DE OCUP. RECUR.'!$F$1:$F$60, MATCH(T2999, 'TAXA DE OCUP. RECUR.'!$E$1:$E$60, 0)),"")</f>
        <v>TORNO VERT. TITAN SC4000 - [285]</v>
      </c>
      <c r="V2999" s="165">
        <v>60.863999999999997</v>
      </c>
      <c r="W2999" s="165"/>
      <c r="X2999" s="229">
        <v>46049</v>
      </c>
      <c r="Y2999" s="229">
        <f t="shared" si="326"/>
        <v>46049</v>
      </c>
      <c r="Z2999" s="47">
        <f t="shared" si="324"/>
        <v>5</v>
      </c>
      <c r="AA2999" s="47">
        <f t="shared" si="325"/>
        <v>5</v>
      </c>
      <c r="AB2999" s="47" t="str">
        <f t="shared" si="327"/>
        <v>jan</v>
      </c>
      <c r="AC2999" s="47" t="str">
        <f t="shared" si="328"/>
        <v>2026</v>
      </c>
      <c r="AD2999" s="165">
        <f t="shared" si="323"/>
        <v>1</v>
      </c>
    </row>
    <row r="3000" spans="1:30" x14ac:dyDescent="0.25">
      <c r="A3000" s="47" t="s">
        <v>1418</v>
      </c>
      <c r="B3000" s="47" t="s">
        <v>9</v>
      </c>
      <c r="C3000" s="47">
        <v>2046</v>
      </c>
      <c r="D3000" s="47">
        <v>4</v>
      </c>
      <c r="E3000" s="47" t="s">
        <v>1118</v>
      </c>
      <c r="F3000" s="48" t="s">
        <v>707</v>
      </c>
      <c r="G3000" s="48" t="s">
        <v>11</v>
      </c>
      <c r="H3000" s="48">
        <v>1104023</v>
      </c>
      <c r="I3000" s="48">
        <v>1</v>
      </c>
      <c r="J3000" s="48" t="s">
        <v>1151</v>
      </c>
      <c r="K3000" s="48" t="s">
        <v>1486</v>
      </c>
      <c r="L3000" s="47"/>
      <c r="M3000" s="47">
        <f>_xlfn.XLOOKUP(BASE!$A1221,dd_carteira_fundição!A:A,dd_carteira_fundição!G:G,"",0)</f>
        <v>263</v>
      </c>
      <c r="N3000" s="47" t="s">
        <v>1164</v>
      </c>
      <c r="O3000" s="133"/>
      <c r="Q3000" s="47" t="s">
        <v>1346</v>
      </c>
      <c r="R3000" s="47" t="s">
        <v>158</v>
      </c>
      <c r="S3000" s="48" t="s">
        <v>158</v>
      </c>
      <c r="T3000" s="164">
        <v>2</v>
      </c>
      <c r="U3000" s="47" t="str">
        <f>IFERROR(INDEX('TAXA DE OCUP. RECUR.'!$F$1:$F$60, MATCH(T3000, 'TAXA DE OCUP. RECUR.'!$E$1:$E$60, 0)),"")</f>
        <v>EXPEDIÇÃO</v>
      </c>
      <c r="V3000" s="165">
        <v>1</v>
      </c>
      <c r="W3000" s="165"/>
      <c r="X3000" s="229">
        <v>46058</v>
      </c>
      <c r="Y3000" s="229">
        <f t="shared" si="326"/>
        <v>46058</v>
      </c>
      <c r="Z3000" s="47">
        <f t="shared" si="324"/>
        <v>6</v>
      </c>
      <c r="AA3000" s="47">
        <f t="shared" si="325"/>
        <v>6</v>
      </c>
      <c r="AB3000" s="47" t="str">
        <f t="shared" si="327"/>
        <v>fev</v>
      </c>
      <c r="AC3000" s="47" t="str">
        <f t="shared" si="328"/>
        <v>2026</v>
      </c>
      <c r="AD3000" s="165">
        <f t="shared" si="323"/>
        <v>1</v>
      </c>
    </row>
    <row r="3001" spans="1:30" x14ac:dyDescent="0.25">
      <c r="A3001" s="47" t="s">
        <v>995</v>
      </c>
      <c r="B3001" s="47" t="s">
        <v>9</v>
      </c>
      <c r="C3001" s="47">
        <v>2046</v>
      </c>
      <c r="D3001" s="47">
        <v>5</v>
      </c>
      <c r="E3001" s="47" t="s">
        <v>1118</v>
      </c>
      <c r="F3001" s="48" t="s">
        <v>707</v>
      </c>
      <c r="G3001" s="48" t="s">
        <v>11</v>
      </c>
      <c r="H3001" s="48">
        <v>1104023</v>
      </c>
      <c r="I3001" s="48">
        <v>1</v>
      </c>
      <c r="J3001" s="48" t="s">
        <v>1151</v>
      </c>
      <c r="K3001" s="48" t="s">
        <v>1486</v>
      </c>
      <c r="L3001" s="47"/>
      <c r="M3001" s="47">
        <f>_xlfn.XLOOKUP(BASE!$A1222,dd_carteira_fundição!A:A,dd_carteira_fundição!G:G,"",0)</f>
        <v>263</v>
      </c>
      <c r="N3001" s="47" t="s">
        <v>1164</v>
      </c>
      <c r="O3001" s="133"/>
      <c r="Q3001" s="47" t="s">
        <v>1346</v>
      </c>
      <c r="R3001" s="47" t="s">
        <v>1687</v>
      </c>
      <c r="S3001" s="48" t="s">
        <v>1156</v>
      </c>
      <c r="T3001" s="164">
        <v>1</v>
      </c>
      <c r="U3001" s="47" t="str">
        <f>IFERROR(INDEX('TAXA DE OCUP. RECUR.'!$F$1:$F$60, MATCH(T3001, 'TAXA DE OCUP. RECUR.'!$E$1:$E$60, 0)),"")</f>
        <v>FUNDIÇÃO MORENO</v>
      </c>
      <c r="V3001" s="165">
        <v>1</v>
      </c>
      <c r="W3001" s="165">
        <v>1</v>
      </c>
      <c r="X3001" s="229">
        <v>45969</v>
      </c>
      <c r="Y3001" s="229">
        <f t="shared" si="326"/>
        <v>45969</v>
      </c>
      <c r="Z3001" s="47">
        <f t="shared" si="324"/>
        <v>45</v>
      </c>
      <c r="AA3001" s="47">
        <f t="shared" si="325"/>
        <v>45</v>
      </c>
      <c r="AB3001" s="47" t="str">
        <f t="shared" si="327"/>
        <v>nov</v>
      </c>
      <c r="AC3001" s="47" t="str">
        <f t="shared" si="328"/>
        <v>2025</v>
      </c>
      <c r="AD3001" s="165">
        <f t="shared" si="323"/>
        <v>1</v>
      </c>
    </row>
    <row r="3002" spans="1:30" x14ac:dyDescent="0.25">
      <c r="A3002" s="47" t="s">
        <v>925</v>
      </c>
      <c r="B3002" s="47" t="s">
        <v>9</v>
      </c>
      <c r="C3002" s="47">
        <v>2046</v>
      </c>
      <c r="D3002" s="47">
        <v>5</v>
      </c>
      <c r="E3002" s="47" t="s">
        <v>1118</v>
      </c>
      <c r="F3002" s="48" t="s">
        <v>707</v>
      </c>
      <c r="G3002" s="48" t="s">
        <v>11</v>
      </c>
      <c r="H3002" s="48">
        <v>1104023</v>
      </c>
      <c r="I3002" s="48">
        <v>1</v>
      </c>
      <c r="J3002" s="48" t="s">
        <v>1151</v>
      </c>
      <c r="K3002" s="48" t="s">
        <v>1486</v>
      </c>
      <c r="L3002" s="47"/>
      <c r="M3002" s="47">
        <f>_xlfn.XLOOKUP(BASE!$A1223,dd_carteira_fundição!A:A,dd_carteira_fundição!G:G,"",0)</f>
        <v>263</v>
      </c>
      <c r="N3002" s="47" t="s">
        <v>1164</v>
      </c>
      <c r="O3002" s="133"/>
      <c r="P3002" s="48" t="s">
        <v>707</v>
      </c>
      <c r="Q3002" s="47" t="s">
        <v>1346</v>
      </c>
      <c r="R3002" s="47" t="s">
        <v>1690</v>
      </c>
      <c r="S3002" s="48" t="s">
        <v>1406</v>
      </c>
      <c r="T3002" s="164">
        <v>117</v>
      </c>
      <c r="U3002" s="47" t="str">
        <f>IFERROR(INDEX('TAXA DE OCUP. RECUR.'!$F$1:$F$60, MATCH(T3002, 'TAXA DE OCUP. RECUR.'!$E$1:$E$60, 0)),"")</f>
        <v>TORNO HORIZ. ZERBST FICHER TP-3000 - [117]</v>
      </c>
      <c r="V3002" s="165">
        <v>7.9474499999999999</v>
      </c>
      <c r="W3002" s="165"/>
      <c r="X3002" s="229">
        <v>46037</v>
      </c>
      <c r="Y3002" s="229">
        <f t="shared" si="326"/>
        <v>46037</v>
      </c>
      <c r="Z3002" s="47">
        <f t="shared" si="324"/>
        <v>3</v>
      </c>
      <c r="AA3002" s="47">
        <f t="shared" si="325"/>
        <v>3</v>
      </c>
      <c r="AB3002" s="47" t="str">
        <f t="shared" si="327"/>
        <v>jan</v>
      </c>
      <c r="AC3002" s="47" t="str">
        <f t="shared" si="328"/>
        <v>2026</v>
      </c>
      <c r="AD3002" s="165">
        <f t="shared" si="323"/>
        <v>1</v>
      </c>
    </row>
    <row r="3003" spans="1:30" x14ac:dyDescent="0.25">
      <c r="A3003" s="47" t="s">
        <v>925</v>
      </c>
      <c r="B3003" s="47" t="s">
        <v>9</v>
      </c>
      <c r="C3003" s="47">
        <v>2046</v>
      </c>
      <c r="D3003" s="47">
        <v>5</v>
      </c>
      <c r="E3003" s="47" t="s">
        <v>1118</v>
      </c>
      <c r="F3003" s="48" t="s">
        <v>707</v>
      </c>
      <c r="G3003" s="48" t="s">
        <v>11</v>
      </c>
      <c r="H3003" s="48">
        <v>1104023</v>
      </c>
      <c r="I3003" s="48">
        <v>1</v>
      </c>
      <c r="J3003" s="48" t="s">
        <v>1151</v>
      </c>
      <c r="K3003" s="48" t="s">
        <v>1486</v>
      </c>
      <c r="L3003" s="47"/>
      <c r="M3003" s="47">
        <f>_xlfn.XLOOKUP(BASE!$A1224,dd_carteira_fundição!A:A,dd_carteira_fundição!G:G,"",0)</f>
        <v>263</v>
      </c>
      <c r="N3003" s="47" t="s">
        <v>1164</v>
      </c>
      <c r="O3003" s="133"/>
      <c r="P3003" s="48" t="s">
        <v>707</v>
      </c>
      <c r="Q3003" s="47" t="s">
        <v>1346</v>
      </c>
      <c r="R3003" s="47" t="s">
        <v>1690</v>
      </c>
      <c r="S3003" s="48" t="s">
        <v>1407</v>
      </c>
      <c r="T3003" s="164">
        <v>124</v>
      </c>
      <c r="U3003" s="47" t="str">
        <f>IFERROR(INDEX('TAXA DE OCUP. RECUR.'!$F$1:$F$60, MATCH(T3003, 'TAXA DE OCUP. RECUR.'!$E$1:$E$60, 0)),"")</f>
        <v>TORNO VERT. WEBSTER BENNETT - [124]</v>
      </c>
      <c r="V3003" s="165">
        <v>45.262619999999998</v>
      </c>
      <c r="W3003" s="165"/>
      <c r="X3003" s="229">
        <v>46041</v>
      </c>
      <c r="Y3003" s="229">
        <f t="shared" si="326"/>
        <v>46041</v>
      </c>
      <c r="Z3003" s="47">
        <f t="shared" si="324"/>
        <v>4</v>
      </c>
      <c r="AA3003" s="47">
        <f t="shared" si="325"/>
        <v>4</v>
      </c>
      <c r="AB3003" s="47" t="str">
        <f t="shared" si="327"/>
        <v>jan</v>
      </c>
      <c r="AC3003" s="47" t="str">
        <f t="shared" si="328"/>
        <v>2026</v>
      </c>
      <c r="AD3003" s="165">
        <f t="shared" si="323"/>
        <v>1</v>
      </c>
    </row>
    <row r="3004" spans="1:30" x14ac:dyDescent="0.25">
      <c r="A3004" s="47" t="s">
        <v>925</v>
      </c>
      <c r="B3004" s="47" t="s">
        <v>9</v>
      </c>
      <c r="C3004" s="47">
        <v>2046</v>
      </c>
      <c r="D3004" s="47">
        <v>5</v>
      </c>
      <c r="E3004" s="47" t="s">
        <v>1118</v>
      </c>
      <c r="F3004" s="48" t="s">
        <v>707</v>
      </c>
      <c r="G3004" s="48" t="s">
        <v>11</v>
      </c>
      <c r="H3004" s="48">
        <v>1104023</v>
      </c>
      <c r="I3004" s="48">
        <v>1</v>
      </c>
      <c r="J3004" s="48" t="s">
        <v>1151</v>
      </c>
      <c r="K3004" s="48" t="s">
        <v>1486</v>
      </c>
      <c r="L3004" s="47"/>
      <c r="M3004" s="47">
        <f>_xlfn.XLOOKUP(BASE!$A1225,dd_carteira_fundição!A:A,dd_carteira_fundição!G:G,"",0)</f>
        <v>1</v>
      </c>
      <c r="N3004" s="47" t="s">
        <v>1164</v>
      </c>
      <c r="O3004" s="133"/>
      <c r="P3004" s="48" t="s">
        <v>707</v>
      </c>
      <c r="Q3004" s="47" t="s">
        <v>1346</v>
      </c>
      <c r="R3004" s="47" t="s">
        <v>1690</v>
      </c>
      <c r="S3004" s="48" t="s">
        <v>1408</v>
      </c>
      <c r="T3004" s="164">
        <v>433</v>
      </c>
      <c r="U3004" s="47" t="str">
        <f>IFERROR(INDEX('TAXA DE OCUP. RECUR.'!$F$1:$F$60, MATCH(T3004, 'TAXA DE OCUP. RECUR.'!$E$1:$E$60, 0)),"")</f>
        <v>MANDRILH. SCHARMANM FB-125 - [433]</v>
      </c>
      <c r="V3004" s="165">
        <v>14.53248</v>
      </c>
      <c r="W3004" s="165"/>
      <c r="X3004" s="229">
        <v>46042</v>
      </c>
      <c r="Y3004" s="229">
        <f t="shared" si="326"/>
        <v>46042</v>
      </c>
      <c r="Z3004" s="47">
        <f t="shared" si="324"/>
        <v>4</v>
      </c>
      <c r="AA3004" s="47">
        <f t="shared" si="325"/>
        <v>4</v>
      </c>
      <c r="AB3004" s="47" t="str">
        <f t="shared" si="327"/>
        <v>jan</v>
      </c>
      <c r="AC3004" s="47" t="str">
        <f t="shared" si="328"/>
        <v>2026</v>
      </c>
      <c r="AD3004" s="165">
        <f t="shared" si="323"/>
        <v>1</v>
      </c>
    </row>
    <row r="3005" spans="1:30" x14ac:dyDescent="0.25">
      <c r="A3005" s="47" t="s">
        <v>925</v>
      </c>
      <c r="B3005" s="47" t="s">
        <v>9</v>
      </c>
      <c r="C3005" s="47">
        <v>2046</v>
      </c>
      <c r="D3005" s="47">
        <v>5</v>
      </c>
      <c r="E3005" s="47" t="s">
        <v>1118</v>
      </c>
      <c r="F3005" s="48" t="s">
        <v>707</v>
      </c>
      <c r="G3005" s="48" t="s">
        <v>11</v>
      </c>
      <c r="H3005" s="48">
        <v>1104023</v>
      </c>
      <c r="I3005" s="48">
        <v>1</v>
      </c>
      <c r="J3005" s="48" t="s">
        <v>1151</v>
      </c>
      <c r="K3005" s="48" t="s">
        <v>1486</v>
      </c>
      <c r="L3005" s="47"/>
      <c r="M3005" s="47">
        <f>_xlfn.XLOOKUP(BASE!$A1226,dd_carteira_fundição!A:A,dd_carteira_fundição!G:G,"",0)</f>
        <v>1</v>
      </c>
      <c r="N3005" s="47" t="s">
        <v>1164</v>
      </c>
      <c r="O3005" s="133"/>
      <c r="P3005" s="48" t="s">
        <v>707</v>
      </c>
      <c r="Q3005" s="47" t="s">
        <v>1346</v>
      </c>
      <c r="R3005" s="47" t="s">
        <v>1690</v>
      </c>
      <c r="S3005" s="48" t="s">
        <v>1409</v>
      </c>
      <c r="T3005" s="164">
        <v>285</v>
      </c>
      <c r="U3005" s="47" t="str">
        <f>IFERROR(INDEX('TAXA DE OCUP. RECUR.'!$F$1:$F$60, MATCH(T3005, 'TAXA DE OCUP. RECUR.'!$E$1:$E$60, 0)),"")</f>
        <v>TORNO VERT. TITAN SC4000 - [285]</v>
      </c>
      <c r="V3005" s="165">
        <v>60.863999999999997</v>
      </c>
      <c r="W3005" s="165"/>
      <c r="X3005" s="229">
        <v>46051</v>
      </c>
      <c r="Y3005" s="229">
        <f t="shared" si="326"/>
        <v>46051</v>
      </c>
      <c r="Z3005" s="47">
        <f t="shared" si="324"/>
        <v>5</v>
      </c>
      <c r="AA3005" s="47">
        <f t="shared" si="325"/>
        <v>5</v>
      </c>
      <c r="AB3005" s="47" t="str">
        <f t="shared" si="327"/>
        <v>jan</v>
      </c>
      <c r="AC3005" s="47" t="str">
        <f t="shared" si="328"/>
        <v>2026</v>
      </c>
      <c r="AD3005" s="165">
        <f t="shared" si="323"/>
        <v>1</v>
      </c>
    </row>
    <row r="3006" spans="1:30" x14ac:dyDescent="0.25">
      <c r="A3006" s="47" t="s">
        <v>1419</v>
      </c>
      <c r="B3006" s="47" t="s">
        <v>9</v>
      </c>
      <c r="C3006" s="47">
        <v>2046</v>
      </c>
      <c r="D3006" s="47">
        <v>5</v>
      </c>
      <c r="E3006" s="47" t="s">
        <v>1118</v>
      </c>
      <c r="F3006" s="48" t="s">
        <v>707</v>
      </c>
      <c r="G3006" s="48" t="s">
        <v>11</v>
      </c>
      <c r="H3006" s="48">
        <v>1104023</v>
      </c>
      <c r="I3006" s="48">
        <v>1</v>
      </c>
      <c r="J3006" s="48" t="s">
        <v>1151</v>
      </c>
      <c r="K3006" s="48" t="s">
        <v>1486</v>
      </c>
      <c r="L3006" s="47"/>
      <c r="M3006" s="47">
        <f>_xlfn.XLOOKUP(BASE!$A1227,dd_carteira_fundição!A:A,dd_carteira_fundição!G:G,"",0)</f>
        <v>1</v>
      </c>
      <c r="N3006" s="47" t="s">
        <v>1164</v>
      </c>
      <c r="O3006" s="133"/>
      <c r="Q3006" s="47" t="s">
        <v>1346</v>
      </c>
      <c r="R3006" s="47" t="s">
        <v>158</v>
      </c>
      <c r="S3006" s="48" t="s">
        <v>158</v>
      </c>
      <c r="T3006" s="164">
        <v>2</v>
      </c>
      <c r="U3006" s="47" t="str">
        <f>IFERROR(INDEX('TAXA DE OCUP. RECUR.'!$F$1:$F$60, MATCH(T3006, 'TAXA DE OCUP. RECUR.'!$E$1:$E$60, 0)),"")</f>
        <v>EXPEDIÇÃO</v>
      </c>
      <c r="V3006" s="165">
        <v>1</v>
      </c>
      <c r="W3006" s="165"/>
      <c r="X3006" s="229">
        <v>46058</v>
      </c>
      <c r="Y3006" s="229">
        <f t="shared" si="326"/>
        <v>46058</v>
      </c>
      <c r="Z3006" s="47">
        <f t="shared" si="324"/>
        <v>6</v>
      </c>
      <c r="AA3006" s="47">
        <f t="shared" si="325"/>
        <v>6</v>
      </c>
      <c r="AB3006" s="47" t="str">
        <f t="shared" si="327"/>
        <v>fev</v>
      </c>
      <c r="AC3006" s="47" t="str">
        <f t="shared" si="328"/>
        <v>2026</v>
      </c>
      <c r="AD3006" s="165">
        <f t="shared" si="323"/>
        <v>1</v>
      </c>
    </row>
    <row r="3007" spans="1:30" x14ac:dyDescent="0.25">
      <c r="A3007" s="47" t="s">
        <v>1420</v>
      </c>
      <c r="B3007" s="47" t="s">
        <v>9</v>
      </c>
      <c r="C3007" s="47">
        <v>2046</v>
      </c>
      <c r="D3007" s="47">
        <v>6</v>
      </c>
      <c r="E3007" s="47" t="s">
        <v>1118</v>
      </c>
      <c r="F3007" s="48" t="s">
        <v>707</v>
      </c>
      <c r="G3007" s="48" t="s">
        <v>11</v>
      </c>
      <c r="H3007" s="48">
        <v>1104023</v>
      </c>
      <c r="I3007" s="48">
        <v>1</v>
      </c>
      <c r="J3007" s="48" t="s">
        <v>1151</v>
      </c>
      <c r="K3007" s="48" t="s">
        <v>1486</v>
      </c>
      <c r="L3007" s="47"/>
      <c r="M3007" s="47">
        <f>_xlfn.XLOOKUP(BASE!$A1228,dd_carteira_fundição!A:A,dd_carteira_fundição!G:G,"",0)</f>
        <v>1</v>
      </c>
      <c r="N3007" s="47" t="s">
        <v>1164</v>
      </c>
      <c r="O3007" s="133"/>
      <c r="Q3007" s="47" t="s">
        <v>1346</v>
      </c>
      <c r="R3007" s="47" t="s">
        <v>1687</v>
      </c>
      <c r="S3007" s="48" t="s">
        <v>1156</v>
      </c>
      <c r="T3007" s="164">
        <v>1</v>
      </c>
      <c r="U3007" s="47" t="str">
        <f>IFERROR(INDEX('TAXA DE OCUP. RECUR.'!$F$1:$F$60, MATCH(T3007, 'TAXA DE OCUP. RECUR.'!$E$1:$E$60, 0)),"")</f>
        <v>FUNDIÇÃO MORENO</v>
      </c>
      <c r="V3007" s="165">
        <v>1</v>
      </c>
      <c r="W3007" s="165"/>
      <c r="X3007" s="229">
        <v>46337</v>
      </c>
      <c r="Y3007" s="229">
        <f t="shared" si="326"/>
        <v>46337</v>
      </c>
      <c r="Z3007" s="47">
        <f t="shared" si="324"/>
        <v>46</v>
      </c>
      <c r="AA3007" s="47">
        <f t="shared" si="325"/>
        <v>46</v>
      </c>
      <c r="AB3007" s="47" t="str">
        <f t="shared" si="327"/>
        <v>nov</v>
      </c>
      <c r="AC3007" s="47" t="str">
        <f t="shared" si="328"/>
        <v>2026</v>
      </c>
      <c r="AD3007" s="165">
        <f t="shared" si="323"/>
        <v>1</v>
      </c>
    </row>
    <row r="3008" spans="1:30" x14ac:dyDescent="0.25">
      <c r="A3008" s="47" t="s">
        <v>926</v>
      </c>
      <c r="B3008" s="47" t="s">
        <v>9</v>
      </c>
      <c r="C3008" s="47">
        <v>2046</v>
      </c>
      <c r="D3008" s="47">
        <v>6</v>
      </c>
      <c r="E3008" s="47" t="s">
        <v>1118</v>
      </c>
      <c r="F3008" s="48" t="s">
        <v>707</v>
      </c>
      <c r="G3008" s="48" t="s">
        <v>11</v>
      </c>
      <c r="H3008" s="48">
        <v>1104023</v>
      </c>
      <c r="I3008" s="48">
        <v>1</v>
      </c>
      <c r="J3008" s="48" t="s">
        <v>1151</v>
      </c>
      <c r="K3008" s="48" t="s">
        <v>1486</v>
      </c>
      <c r="L3008" s="47"/>
      <c r="M3008" s="47">
        <f>_xlfn.XLOOKUP(BASE!$A1229,dd_carteira_fundição!A:A,dd_carteira_fundição!G:G,"",0)</f>
        <v>1</v>
      </c>
      <c r="N3008" s="47" t="s">
        <v>1164</v>
      </c>
      <c r="O3008" s="133"/>
      <c r="P3008" s="48" t="s">
        <v>707</v>
      </c>
      <c r="Q3008" s="47" t="s">
        <v>1346</v>
      </c>
      <c r="R3008" s="47" t="s">
        <v>1690</v>
      </c>
      <c r="S3008" s="48" t="s">
        <v>1406</v>
      </c>
      <c r="T3008" s="164">
        <v>117</v>
      </c>
      <c r="U3008" s="47" t="str">
        <f>IFERROR(INDEX('TAXA DE OCUP. RECUR.'!$F$1:$F$60, MATCH(T3008, 'TAXA DE OCUP. RECUR.'!$E$1:$E$60, 0)),"")</f>
        <v>TORNO HORIZ. ZERBST FICHER TP-3000 - [117]</v>
      </c>
      <c r="V3008" s="165">
        <v>7.9474499999999999</v>
      </c>
      <c r="W3008" s="165"/>
      <c r="X3008" s="229">
        <v>46039</v>
      </c>
      <c r="Y3008" s="229">
        <f t="shared" si="326"/>
        <v>46039</v>
      </c>
      <c r="Z3008" s="47">
        <f t="shared" si="324"/>
        <v>3</v>
      </c>
      <c r="AA3008" s="47">
        <f t="shared" si="325"/>
        <v>3</v>
      </c>
      <c r="AB3008" s="47" t="str">
        <f t="shared" si="327"/>
        <v>jan</v>
      </c>
      <c r="AC3008" s="47" t="str">
        <f t="shared" si="328"/>
        <v>2026</v>
      </c>
      <c r="AD3008" s="165">
        <f t="shared" si="323"/>
        <v>1</v>
      </c>
    </row>
    <row r="3009" spans="1:30" x14ac:dyDescent="0.25">
      <c r="A3009" s="47" t="s">
        <v>926</v>
      </c>
      <c r="B3009" s="47" t="s">
        <v>9</v>
      </c>
      <c r="C3009" s="47">
        <v>2046</v>
      </c>
      <c r="D3009" s="47">
        <v>6</v>
      </c>
      <c r="E3009" s="47" t="s">
        <v>1118</v>
      </c>
      <c r="F3009" s="48" t="s">
        <v>707</v>
      </c>
      <c r="G3009" s="48" t="s">
        <v>11</v>
      </c>
      <c r="H3009" s="48">
        <v>1104023</v>
      </c>
      <c r="I3009" s="48">
        <v>1</v>
      </c>
      <c r="J3009" s="48" t="s">
        <v>1151</v>
      </c>
      <c r="K3009" s="48" t="s">
        <v>1486</v>
      </c>
      <c r="L3009" s="47"/>
      <c r="M3009" s="47">
        <f>_xlfn.XLOOKUP(BASE!$A1230,dd_carteira_fundição!A:A,dd_carteira_fundição!G:G,"",0)</f>
        <v>1</v>
      </c>
      <c r="N3009" s="47" t="s">
        <v>1164</v>
      </c>
      <c r="O3009" s="133"/>
      <c r="P3009" s="48" t="s">
        <v>707</v>
      </c>
      <c r="Q3009" s="47" t="s">
        <v>1346</v>
      </c>
      <c r="R3009" s="47" t="s">
        <v>1690</v>
      </c>
      <c r="S3009" s="48" t="s">
        <v>1407</v>
      </c>
      <c r="T3009" s="164">
        <v>124</v>
      </c>
      <c r="U3009" s="47" t="str">
        <f>IFERROR(INDEX('TAXA DE OCUP. RECUR.'!$F$1:$F$60, MATCH(T3009, 'TAXA DE OCUP. RECUR.'!$E$1:$E$60, 0)),"")</f>
        <v>TORNO VERT. WEBSTER BENNETT - [124]</v>
      </c>
      <c r="V3009" s="165">
        <v>45.262619999999998</v>
      </c>
      <c r="W3009" s="165"/>
      <c r="X3009" s="229">
        <v>46043</v>
      </c>
      <c r="Y3009" s="229">
        <f t="shared" si="326"/>
        <v>46043</v>
      </c>
      <c r="Z3009" s="47">
        <f t="shared" si="324"/>
        <v>4</v>
      </c>
      <c r="AA3009" s="47">
        <f t="shared" si="325"/>
        <v>4</v>
      </c>
      <c r="AB3009" s="47" t="str">
        <f t="shared" si="327"/>
        <v>jan</v>
      </c>
      <c r="AC3009" s="47" t="str">
        <f t="shared" si="328"/>
        <v>2026</v>
      </c>
      <c r="AD3009" s="165">
        <f t="shared" si="323"/>
        <v>1</v>
      </c>
    </row>
    <row r="3010" spans="1:30" x14ac:dyDescent="0.25">
      <c r="A3010" s="47" t="s">
        <v>926</v>
      </c>
      <c r="B3010" s="47" t="s">
        <v>9</v>
      </c>
      <c r="C3010" s="47">
        <v>2046</v>
      </c>
      <c r="D3010" s="47">
        <v>6</v>
      </c>
      <c r="E3010" s="47" t="s">
        <v>1118</v>
      </c>
      <c r="F3010" s="48" t="s">
        <v>707</v>
      </c>
      <c r="G3010" s="48" t="s">
        <v>11</v>
      </c>
      <c r="H3010" s="48">
        <v>1104023</v>
      </c>
      <c r="I3010" s="48">
        <v>1</v>
      </c>
      <c r="J3010" s="48" t="s">
        <v>1151</v>
      </c>
      <c r="K3010" s="48" t="s">
        <v>1486</v>
      </c>
      <c r="L3010" s="47"/>
      <c r="M3010" s="47">
        <f>_xlfn.XLOOKUP(BASE!$A1231,dd_carteira_fundição!A:A,dd_carteira_fundição!G:G,"",0)</f>
        <v>1</v>
      </c>
      <c r="N3010" s="47" t="s">
        <v>1164</v>
      </c>
      <c r="O3010" s="133"/>
      <c r="P3010" s="48" t="s">
        <v>707</v>
      </c>
      <c r="Q3010" s="47" t="s">
        <v>1346</v>
      </c>
      <c r="R3010" s="47" t="s">
        <v>1690</v>
      </c>
      <c r="S3010" s="48" t="s">
        <v>1408</v>
      </c>
      <c r="T3010" s="164">
        <v>433</v>
      </c>
      <c r="U3010" s="47" t="str">
        <f>IFERROR(INDEX('TAXA DE OCUP. RECUR.'!$F$1:$F$60, MATCH(T3010, 'TAXA DE OCUP. RECUR.'!$E$1:$E$60, 0)),"")</f>
        <v>MANDRILH. SCHARMANM FB-125 - [433]</v>
      </c>
      <c r="V3010" s="165">
        <v>14.53248</v>
      </c>
      <c r="W3010" s="165"/>
      <c r="X3010" s="229">
        <v>46044</v>
      </c>
      <c r="Y3010" s="229">
        <f t="shared" si="326"/>
        <v>46044</v>
      </c>
      <c r="Z3010" s="47">
        <f t="shared" si="324"/>
        <v>4</v>
      </c>
      <c r="AA3010" s="47">
        <f t="shared" si="325"/>
        <v>4</v>
      </c>
      <c r="AB3010" s="47" t="str">
        <f t="shared" si="327"/>
        <v>jan</v>
      </c>
      <c r="AC3010" s="47" t="str">
        <f t="shared" si="328"/>
        <v>2026</v>
      </c>
      <c r="AD3010" s="165">
        <f t="shared" ref="AD3010:AD3073" si="329">IF(Y3010&lt;&gt;"",1,"")</f>
        <v>1</v>
      </c>
    </row>
    <row r="3011" spans="1:30" x14ac:dyDescent="0.25">
      <c r="A3011" s="47" t="s">
        <v>926</v>
      </c>
      <c r="B3011" s="47" t="s">
        <v>9</v>
      </c>
      <c r="C3011" s="47">
        <v>2046</v>
      </c>
      <c r="D3011" s="47">
        <v>6</v>
      </c>
      <c r="E3011" s="47" t="s">
        <v>1118</v>
      </c>
      <c r="F3011" s="48" t="s">
        <v>707</v>
      </c>
      <c r="G3011" s="48" t="s">
        <v>11</v>
      </c>
      <c r="H3011" s="48">
        <v>1104023</v>
      </c>
      <c r="I3011" s="48">
        <v>1</v>
      </c>
      <c r="J3011" s="48" t="s">
        <v>1151</v>
      </c>
      <c r="K3011" s="48" t="s">
        <v>1486</v>
      </c>
      <c r="L3011" s="47"/>
      <c r="M3011" s="47">
        <f>_xlfn.XLOOKUP(BASE!$A1232,dd_carteira_fundição!A:A,dd_carteira_fundição!G:G,"",0)</f>
        <v>1</v>
      </c>
      <c r="N3011" s="47" t="s">
        <v>1164</v>
      </c>
      <c r="O3011" s="133"/>
      <c r="P3011" s="48" t="s">
        <v>707</v>
      </c>
      <c r="Q3011" s="47" t="s">
        <v>1346</v>
      </c>
      <c r="R3011" s="47" t="s">
        <v>1690</v>
      </c>
      <c r="S3011" s="48" t="s">
        <v>1409</v>
      </c>
      <c r="T3011" s="164">
        <v>285</v>
      </c>
      <c r="U3011" s="47" t="str">
        <f>IFERROR(INDEX('TAXA DE OCUP. RECUR.'!$F$1:$F$60, MATCH(T3011, 'TAXA DE OCUP. RECUR.'!$E$1:$E$60, 0)),"")</f>
        <v>TORNO VERT. TITAN SC4000 - [285]</v>
      </c>
      <c r="V3011" s="165">
        <v>60.863999999999997</v>
      </c>
      <c r="W3011" s="165"/>
      <c r="X3011" s="229">
        <v>46053</v>
      </c>
      <c r="Y3011" s="229">
        <f t="shared" si="326"/>
        <v>46053</v>
      </c>
      <c r="Z3011" s="47">
        <f t="shared" ref="Z3011:Z3074" si="330">IFERROR(WEEKNUM(X3011,11),"")</f>
        <v>5</v>
      </c>
      <c r="AA3011" s="47">
        <f t="shared" ref="AA3011:AA3038" si="331">IF(Y3011&lt;&gt;"",WEEKNUM(Y3011,11),"")</f>
        <v>5</v>
      </c>
      <c r="AB3011" s="47" t="str">
        <f t="shared" si="327"/>
        <v>jan</v>
      </c>
      <c r="AC3011" s="47" t="str">
        <f t="shared" si="328"/>
        <v>2026</v>
      </c>
      <c r="AD3011" s="165">
        <f t="shared" si="329"/>
        <v>1</v>
      </c>
    </row>
    <row r="3012" spans="1:30" x14ac:dyDescent="0.25">
      <c r="A3012" s="47" t="s">
        <v>1422</v>
      </c>
      <c r="B3012" s="47" t="s">
        <v>9</v>
      </c>
      <c r="C3012" s="47">
        <v>2046</v>
      </c>
      <c r="D3012" s="47">
        <v>6</v>
      </c>
      <c r="E3012" s="47" t="s">
        <v>1118</v>
      </c>
      <c r="F3012" s="48" t="s">
        <v>707</v>
      </c>
      <c r="G3012" s="48" t="s">
        <v>11</v>
      </c>
      <c r="H3012" s="48">
        <v>1104023</v>
      </c>
      <c r="I3012" s="48">
        <v>1</v>
      </c>
      <c r="J3012" s="48" t="s">
        <v>1151</v>
      </c>
      <c r="K3012" s="48" t="s">
        <v>1486</v>
      </c>
      <c r="L3012" s="47"/>
      <c r="M3012" s="47">
        <f>_xlfn.XLOOKUP(BASE!$A1233,dd_carteira_fundição!A:A,dd_carteira_fundição!G:G,"",0)</f>
        <v>1</v>
      </c>
      <c r="N3012" s="47" t="s">
        <v>1164</v>
      </c>
      <c r="O3012" s="133"/>
      <c r="Q3012" s="47" t="s">
        <v>1346</v>
      </c>
      <c r="R3012" s="47" t="s">
        <v>158</v>
      </c>
      <c r="S3012" s="48" t="s">
        <v>158</v>
      </c>
      <c r="T3012" s="164">
        <v>2</v>
      </c>
      <c r="U3012" s="47" t="str">
        <f>IFERROR(INDEX('TAXA DE OCUP. RECUR.'!$F$1:$F$60, MATCH(T3012, 'TAXA DE OCUP. RECUR.'!$E$1:$E$60, 0)),"")</f>
        <v>EXPEDIÇÃO</v>
      </c>
      <c r="V3012" s="165">
        <v>1</v>
      </c>
      <c r="W3012" s="165"/>
      <c r="X3012" s="229">
        <v>46058</v>
      </c>
      <c r="Y3012" s="229">
        <f t="shared" si="326"/>
        <v>46058</v>
      </c>
      <c r="Z3012" s="47">
        <f t="shared" si="330"/>
        <v>6</v>
      </c>
      <c r="AA3012" s="47">
        <f t="shared" si="331"/>
        <v>6</v>
      </c>
      <c r="AB3012" s="47" t="str">
        <f t="shared" si="327"/>
        <v>fev</v>
      </c>
      <c r="AC3012" s="47" t="str">
        <f t="shared" si="328"/>
        <v>2026</v>
      </c>
      <c r="AD3012" s="165">
        <f t="shared" si="329"/>
        <v>1</v>
      </c>
    </row>
    <row r="3013" spans="1:30" x14ac:dyDescent="0.25">
      <c r="A3013" s="47" t="s">
        <v>1421</v>
      </c>
      <c r="B3013" s="47" t="s">
        <v>9</v>
      </c>
      <c r="C3013" s="47">
        <v>2074</v>
      </c>
      <c r="D3013" s="47">
        <v>15</v>
      </c>
      <c r="E3013" s="47" t="s">
        <v>1120</v>
      </c>
      <c r="F3013" s="48" t="s">
        <v>272</v>
      </c>
      <c r="G3013" s="48" t="s">
        <v>11</v>
      </c>
      <c r="H3013" s="48">
        <v>392289</v>
      </c>
      <c r="I3013" s="48">
        <v>1</v>
      </c>
      <c r="J3013" s="48" t="s">
        <v>1151</v>
      </c>
      <c r="K3013" s="48" t="s">
        <v>1486</v>
      </c>
      <c r="L3013" s="47"/>
      <c r="M3013" s="47">
        <f>_xlfn.XLOOKUP(BASE!$A1234,dd_carteira_fundição!A:A,dd_carteira_fundição!G:G,"",0)</f>
        <v>2</v>
      </c>
      <c r="N3013" s="47" t="s">
        <v>1164</v>
      </c>
      <c r="O3013" s="133"/>
      <c r="P3013" s="48" t="s">
        <v>272</v>
      </c>
      <c r="Q3013" s="47" t="s">
        <v>1346</v>
      </c>
      <c r="R3013" s="47" t="s">
        <v>1687</v>
      </c>
      <c r="S3013" s="48" t="s">
        <v>1156</v>
      </c>
      <c r="T3013" s="164">
        <v>1</v>
      </c>
      <c r="U3013" s="47" t="str">
        <f>IFERROR(INDEX('TAXA DE OCUP. RECUR.'!$F$1:$F$60, MATCH(T3013, 'TAXA DE OCUP. RECUR.'!$E$1:$E$60, 0)),"")</f>
        <v>FUNDIÇÃO MORENO</v>
      </c>
      <c r="V3013" s="165">
        <v>1</v>
      </c>
      <c r="W3013" s="165">
        <v>1</v>
      </c>
      <c r="X3013" s="229">
        <v>45979</v>
      </c>
      <c r="Y3013" s="229">
        <f t="shared" si="326"/>
        <v>45979</v>
      </c>
      <c r="Z3013" s="47">
        <f t="shared" si="330"/>
        <v>47</v>
      </c>
      <c r="AA3013" s="47">
        <f t="shared" si="331"/>
        <v>47</v>
      </c>
      <c r="AB3013" s="47" t="str">
        <f t="shared" si="327"/>
        <v>nov</v>
      </c>
      <c r="AC3013" s="47" t="str">
        <f t="shared" si="328"/>
        <v>2025</v>
      </c>
      <c r="AD3013" s="165">
        <f t="shared" si="329"/>
        <v>1</v>
      </c>
    </row>
    <row r="3014" spans="1:30" x14ac:dyDescent="0.25">
      <c r="A3014" s="47" t="s">
        <v>929</v>
      </c>
      <c r="B3014" s="47" t="s">
        <v>9</v>
      </c>
      <c r="C3014" s="47">
        <v>2074</v>
      </c>
      <c r="D3014" s="47">
        <v>15</v>
      </c>
      <c r="E3014" s="47" t="s">
        <v>1120</v>
      </c>
      <c r="F3014" s="48" t="s">
        <v>272</v>
      </c>
      <c r="G3014" s="48" t="s">
        <v>11</v>
      </c>
      <c r="H3014" s="48">
        <v>392289</v>
      </c>
      <c r="I3014" s="48">
        <v>1</v>
      </c>
      <c r="J3014" s="48" t="s">
        <v>1151</v>
      </c>
      <c r="K3014" s="48" t="s">
        <v>1486</v>
      </c>
      <c r="L3014" s="47"/>
      <c r="M3014" s="47">
        <f>_xlfn.XLOOKUP(BASE!$A1235,dd_carteira_fundição!A:A,dd_carteira_fundição!G:G,"",0)</f>
        <v>2</v>
      </c>
      <c r="N3014" s="47" t="s">
        <v>1164</v>
      </c>
      <c r="O3014" s="133"/>
      <c r="P3014" s="48" t="s">
        <v>272</v>
      </c>
      <c r="Q3014" s="48" t="s">
        <v>1346</v>
      </c>
      <c r="R3014" s="47" t="s">
        <v>1690</v>
      </c>
      <c r="S3014" s="48" t="s">
        <v>1430</v>
      </c>
      <c r="T3014" s="164">
        <v>433</v>
      </c>
      <c r="U3014" s="47" t="str">
        <f>IFERROR(INDEX('TAXA DE OCUP. RECUR.'!$F$1:$F$60, MATCH(T3014, 'TAXA DE OCUP. RECUR.'!$E$1:$E$60, 0)),"")</f>
        <v>MANDRILH. SCHARMANM FB-125 - [433]</v>
      </c>
      <c r="V3014" s="165">
        <v>22.919999999999998</v>
      </c>
      <c r="W3014" s="165"/>
      <c r="X3014" s="229">
        <v>46090</v>
      </c>
      <c r="Y3014" s="229">
        <f t="shared" si="326"/>
        <v>46090</v>
      </c>
      <c r="Z3014" s="47">
        <f t="shared" si="330"/>
        <v>11</v>
      </c>
      <c r="AA3014" s="47">
        <f t="shared" si="331"/>
        <v>11</v>
      </c>
      <c r="AB3014" s="47" t="str">
        <f t="shared" si="327"/>
        <v>mar</v>
      </c>
      <c r="AC3014" s="47" t="str">
        <f t="shared" si="328"/>
        <v>2026</v>
      </c>
      <c r="AD3014" s="165">
        <f t="shared" si="329"/>
        <v>1</v>
      </c>
    </row>
    <row r="3015" spans="1:30" x14ac:dyDescent="0.25">
      <c r="A3015" s="47" t="s">
        <v>929</v>
      </c>
      <c r="B3015" s="47" t="s">
        <v>9</v>
      </c>
      <c r="C3015" s="47">
        <v>2074</v>
      </c>
      <c r="D3015" s="47">
        <v>15</v>
      </c>
      <c r="E3015" s="47" t="s">
        <v>1120</v>
      </c>
      <c r="F3015" s="48" t="s">
        <v>272</v>
      </c>
      <c r="G3015" s="48" t="s">
        <v>11</v>
      </c>
      <c r="H3015" s="48">
        <v>392289</v>
      </c>
      <c r="I3015" s="48">
        <v>1</v>
      </c>
      <c r="J3015" s="48" t="s">
        <v>1151</v>
      </c>
      <c r="K3015" s="48" t="s">
        <v>1486</v>
      </c>
      <c r="L3015" s="47"/>
      <c r="M3015" s="47">
        <f>_xlfn.XLOOKUP(BASE!$A1236,dd_carteira_fundição!A:A,dd_carteira_fundição!G:G,"",0)</f>
        <v>2</v>
      </c>
      <c r="N3015" s="47" t="s">
        <v>1164</v>
      </c>
      <c r="O3015" s="133"/>
      <c r="P3015" s="48" t="s">
        <v>272</v>
      </c>
      <c r="Q3015" s="48" t="s">
        <v>1346</v>
      </c>
      <c r="R3015" s="47" t="s">
        <v>1690</v>
      </c>
      <c r="S3015" s="48" t="s">
        <v>1431</v>
      </c>
      <c r="T3015" s="164">
        <v>124</v>
      </c>
      <c r="U3015" s="47" t="str">
        <f>IFERROR(INDEX('TAXA DE OCUP. RECUR.'!$F$1:$F$60, MATCH(T3015, 'TAXA DE OCUP. RECUR.'!$E$1:$E$60, 0)),"")</f>
        <v>TORNO VERT. WEBSTER BENNETT - [124]</v>
      </c>
      <c r="V3015" s="165">
        <v>15.080000000000002</v>
      </c>
      <c r="W3015" s="165"/>
      <c r="X3015" s="229">
        <v>46092</v>
      </c>
      <c r="Y3015" s="229">
        <f t="shared" si="326"/>
        <v>46092</v>
      </c>
      <c r="Z3015" s="47">
        <f t="shared" si="330"/>
        <v>11</v>
      </c>
      <c r="AA3015" s="47">
        <f t="shared" si="331"/>
        <v>11</v>
      </c>
      <c r="AB3015" s="47" t="str">
        <f t="shared" si="327"/>
        <v>mar</v>
      </c>
      <c r="AC3015" s="47" t="str">
        <f t="shared" si="328"/>
        <v>2026</v>
      </c>
      <c r="AD3015" s="165">
        <f t="shared" si="329"/>
        <v>1</v>
      </c>
    </row>
    <row r="3016" spans="1:30" x14ac:dyDescent="0.25">
      <c r="A3016" s="47" t="s">
        <v>929</v>
      </c>
      <c r="B3016" s="47" t="s">
        <v>9</v>
      </c>
      <c r="C3016" s="47">
        <v>2074</v>
      </c>
      <c r="D3016" s="47">
        <v>15</v>
      </c>
      <c r="E3016" s="47" t="s">
        <v>1120</v>
      </c>
      <c r="F3016" s="48" t="s">
        <v>272</v>
      </c>
      <c r="G3016" s="48" t="s">
        <v>11</v>
      </c>
      <c r="H3016" s="48">
        <v>392289</v>
      </c>
      <c r="I3016" s="48">
        <v>1</v>
      </c>
      <c r="J3016" s="48" t="s">
        <v>1151</v>
      </c>
      <c r="K3016" s="48" t="s">
        <v>1486</v>
      </c>
      <c r="L3016" s="47"/>
      <c r="M3016" s="47">
        <f>_xlfn.XLOOKUP(BASE!$A1237,dd_carteira_fundição!A:A,dd_carteira_fundição!G:G,"",0)</f>
        <v>2</v>
      </c>
      <c r="N3016" s="47" t="s">
        <v>1164</v>
      </c>
      <c r="O3016" s="133"/>
      <c r="P3016" s="48" t="s">
        <v>272</v>
      </c>
      <c r="Q3016" s="48" t="s">
        <v>1346</v>
      </c>
      <c r="R3016" s="47" t="s">
        <v>1690</v>
      </c>
      <c r="S3016" s="48" t="s">
        <v>1432</v>
      </c>
      <c r="T3016" s="164">
        <v>123</v>
      </c>
      <c r="U3016" s="47" t="str">
        <f>IFERROR(INDEX('TAXA DE OCUP. RECUR.'!$F$1:$F$60, MATCH(T3016, 'TAXA DE OCUP. RECUR.'!$E$1:$E$60, 0)),"")</f>
        <v>TORNO VERT. LOIS SOEST - [123]</v>
      </c>
      <c r="V3016" s="165">
        <v>7.8</v>
      </c>
      <c r="W3016" s="165"/>
      <c r="X3016" s="229">
        <v>46094</v>
      </c>
      <c r="Y3016" s="229">
        <f t="shared" si="326"/>
        <v>46094</v>
      </c>
      <c r="Z3016" s="47">
        <f t="shared" si="330"/>
        <v>11</v>
      </c>
      <c r="AA3016" s="47">
        <f t="shared" si="331"/>
        <v>11</v>
      </c>
      <c r="AB3016" s="47" t="str">
        <f t="shared" si="327"/>
        <v>mar</v>
      </c>
      <c r="AC3016" s="47" t="str">
        <f t="shared" si="328"/>
        <v>2026</v>
      </c>
      <c r="AD3016" s="165">
        <f t="shared" si="329"/>
        <v>1</v>
      </c>
    </row>
    <row r="3017" spans="1:30" x14ac:dyDescent="0.25">
      <c r="A3017" s="47" t="s">
        <v>930</v>
      </c>
      <c r="B3017" s="47" t="s">
        <v>9</v>
      </c>
      <c r="C3017" s="47">
        <v>2074</v>
      </c>
      <c r="D3017" s="47">
        <v>15</v>
      </c>
      <c r="E3017" s="47" t="s">
        <v>1120</v>
      </c>
      <c r="F3017" s="48" t="s">
        <v>272</v>
      </c>
      <c r="G3017" s="48" t="s">
        <v>11</v>
      </c>
      <c r="H3017" s="48">
        <v>392289</v>
      </c>
      <c r="I3017" s="48">
        <v>1</v>
      </c>
      <c r="J3017" s="48" t="s">
        <v>1151</v>
      </c>
      <c r="K3017" s="48" t="s">
        <v>1486</v>
      </c>
      <c r="L3017" s="47"/>
      <c r="M3017" s="47">
        <f>_xlfn.XLOOKUP(BASE!$A1238,dd_carteira_fundição!A:A,dd_carteira_fundição!G:G,"",0)</f>
        <v>2</v>
      </c>
      <c r="N3017" s="47" t="s">
        <v>1164</v>
      </c>
      <c r="O3017" s="133"/>
      <c r="P3017" s="48" t="s">
        <v>272</v>
      </c>
      <c r="Q3017" s="48" t="s">
        <v>1346</v>
      </c>
      <c r="R3017" s="47" t="s">
        <v>158</v>
      </c>
      <c r="S3017" s="48" t="s">
        <v>158</v>
      </c>
      <c r="T3017" s="164">
        <v>2</v>
      </c>
      <c r="U3017" s="47" t="str">
        <f>IFERROR(INDEX('TAXA DE OCUP. RECUR.'!$F$1:$F$60, MATCH(T3017, 'TAXA DE OCUP. RECUR.'!$E$1:$E$60, 0)),"")</f>
        <v>EXPEDIÇÃO</v>
      </c>
      <c r="V3017" s="165">
        <v>1</v>
      </c>
      <c r="W3017" s="165"/>
      <c r="X3017" s="229">
        <v>46095</v>
      </c>
      <c r="Y3017" s="229">
        <f t="shared" si="326"/>
        <v>46095</v>
      </c>
      <c r="Z3017" s="47">
        <f t="shared" si="330"/>
        <v>11</v>
      </c>
      <c r="AA3017" s="47">
        <f t="shared" si="331"/>
        <v>11</v>
      </c>
      <c r="AB3017" s="47" t="str">
        <f t="shared" si="327"/>
        <v>mar</v>
      </c>
      <c r="AC3017" s="47" t="str">
        <f t="shared" si="328"/>
        <v>2026</v>
      </c>
      <c r="AD3017" s="165">
        <f t="shared" si="329"/>
        <v>1</v>
      </c>
    </row>
    <row r="3018" spans="1:30" x14ac:dyDescent="0.25">
      <c r="A3018" s="47" t="s">
        <v>930</v>
      </c>
      <c r="B3018" s="47" t="s">
        <v>9</v>
      </c>
      <c r="C3018" s="47">
        <v>2074</v>
      </c>
      <c r="D3018" s="47">
        <v>16</v>
      </c>
      <c r="E3018" s="47" t="s">
        <v>1120</v>
      </c>
      <c r="F3018" s="48" t="s">
        <v>272</v>
      </c>
      <c r="G3018" s="48" t="s">
        <v>11</v>
      </c>
      <c r="H3018" s="48">
        <v>392289</v>
      </c>
      <c r="I3018" s="48">
        <v>1</v>
      </c>
      <c r="J3018" s="48" t="s">
        <v>1151</v>
      </c>
      <c r="K3018" s="48" t="s">
        <v>1486</v>
      </c>
      <c r="L3018" s="47"/>
      <c r="M3018" s="47">
        <f>_xlfn.XLOOKUP(BASE!$A1239,dd_carteira_fundição!A:A,dd_carteira_fundição!G:G,"",0)</f>
        <v>1</v>
      </c>
      <c r="N3018" s="47" t="s">
        <v>1164</v>
      </c>
      <c r="O3018" s="133"/>
      <c r="P3018" s="48" t="s">
        <v>272</v>
      </c>
      <c r="Q3018" s="48" t="s">
        <v>1346</v>
      </c>
      <c r="R3018" s="47" t="s">
        <v>1687</v>
      </c>
      <c r="S3018" s="48" t="s">
        <v>1156</v>
      </c>
      <c r="T3018" s="164">
        <v>1</v>
      </c>
      <c r="U3018" s="47" t="str">
        <f>IFERROR(INDEX('TAXA DE OCUP. RECUR.'!$F$1:$F$60, MATCH(T3018, 'TAXA DE OCUP. RECUR.'!$E$1:$E$60, 0)),"")</f>
        <v>FUNDIÇÃO MORENO</v>
      </c>
      <c r="V3018" s="165">
        <v>1</v>
      </c>
      <c r="W3018" s="165">
        <v>1</v>
      </c>
      <c r="X3018" s="229">
        <v>45986</v>
      </c>
      <c r="Y3018" s="229">
        <f t="shared" si="326"/>
        <v>45986</v>
      </c>
      <c r="Z3018" s="47">
        <f t="shared" si="330"/>
        <v>48</v>
      </c>
      <c r="AA3018" s="47">
        <f t="shared" si="331"/>
        <v>48</v>
      </c>
      <c r="AB3018" s="47" t="str">
        <f t="shared" si="327"/>
        <v>nov</v>
      </c>
      <c r="AC3018" s="47" t="str">
        <f t="shared" si="328"/>
        <v>2025</v>
      </c>
      <c r="AD3018" s="165">
        <f t="shared" si="329"/>
        <v>1</v>
      </c>
    </row>
    <row r="3019" spans="1:30" x14ac:dyDescent="0.25">
      <c r="A3019" s="47" t="s">
        <v>930</v>
      </c>
      <c r="B3019" s="47" t="s">
        <v>9</v>
      </c>
      <c r="C3019" s="47">
        <v>2074</v>
      </c>
      <c r="D3019" s="47">
        <v>16</v>
      </c>
      <c r="E3019" s="47" t="s">
        <v>1120</v>
      </c>
      <c r="F3019" s="48" t="s">
        <v>272</v>
      </c>
      <c r="G3019" s="48" t="s">
        <v>11</v>
      </c>
      <c r="H3019" s="48">
        <v>392289</v>
      </c>
      <c r="I3019" s="48">
        <v>1</v>
      </c>
      <c r="J3019" s="48" t="s">
        <v>1151</v>
      </c>
      <c r="K3019" s="48" t="s">
        <v>1486</v>
      </c>
      <c r="L3019" s="47"/>
      <c r="M3019" s="47">
        <f>_xlfn.XLOOKUP(BASE!$A1240,dd_carteira_fundição!A:A,dd_carteira_fundição!G:G,"",0)</f>
        <v>1</v>
      </c>
      <c r="N3019" s="47" t="s">
        <v>1164</v>
      </c>
      <c r="O3019" s="133"/>
      <c r="P3019" s="48" t="s">
        <v>272</v>
      </c>
      <c r="Q3019" s="47" t="s">
        <v>1346</v>
      </c>
      <c r="R3019" s="47" t="s">
        <v>1690</v>
      </c>
      <c r="S3019" s="48" t="s">
        <v>1430</v>
      </c>
      <c r="T3019" s="164">
        <v>433</v>
      </c>
      <c r="U3019" s="47" t="str">
        <f>IFERROR(INDEX('TAXA DE OCUP. RECUR.'!$F$1:$F$60, MATCH(T3019, 'TAXA DE OCUP. RECUR.'!$E$1:$E$60, 0)),"")</f>
        <v>MANDRILH. SCHARMANM FB-125 - [433]</v>
      </c>
      <c r="V3019" s="165">
        <v>22.919999999999998</v>
      </c>
      <c r="W3019" s="165"/>
      <c r="X3019" s="229">
        <v>46089</v>
      </c>
      <c r="Y3019" s="229">
        <f t="shared" si="326"/>
        <v>46089</v>
      </c>
      <c r="Z3019" s="47">
        <f t="shared" si="330"/>
        <v>10</v>
      </c>
      <c r="AA3019" s="47">
        <f t="shared" si="331"/>
        <v>10</v>
      </c>
      <c r="AB3019" s="47" t="str">
        <f t="shared" si="327"/>
        <v>mar</v>
      </c>
      <c r="AC3019" s="47" t="str">
        <f t="shared" si="328"/>
        <v>2026</v>
      </c>
      <c r="AD3019" s="165">
        <f t="shared" si="329"/>
        <v>1</v>
      </c>
    </row>
    <row r="3020" spans="1:30" x14ac:dyDescent="0.25">
      <c r="A3020" s="47" t="s">
        <v>930</v>
      </c>
      <c r="B3020" s="47" t="s">
        <v>9</v>
      </c>
      <c r="C3020" s="47">
        <v>2074</v>
      </c>
      <c r="D3020" s="47">
        <v>16</v>
      </c>
      <c r="E3020" s="47" t="s">
        <v>1120</v>
      </c>
      <c r="F3020" s="48" t="s">
        <v>272</v>
      </c>
      <c r="G3020" s="48" t="s">
        <v>11</v>
      </c>
      <c r="H3020" s="48">
        <v>392289</v>
      </c>
      <c r="I3020" s="48">
        <v>1</v>
      </c>
      <c r="J3020" s="48" t="s">
        <v>1151</v>
      </c>
      <c r="K3020" s="48" t="s">
        <v>1486</v>
      </c>
      <c r="L3020" s="47"/>
      <c r="M3020" s="47">
        <f>_xlfn.XLOOKUP(BASE!$A1241,dd_carteira_fundição!A:A,dd_carteira_fundição!G:G,"",0)</f>
        <v>1</v>
      </c>
      <c r="N3020" s="47" t="s">
        <v>1164</v>
      </c>
      <c r="O3020" s="133"/>
      <c r="P3020" s="48" t="s">
        <v>272</v>
      </c>
      <c r="Q3020" s="47" t="s">
        <v>1346</v>
      </c>
      <c r="R3020" s="47" t="s">
        <v>1690</v>
      </c>
      <c r="S3020" s="48" t="s">
        <v>1431</v>
      </c>
      <c r="T3020" s="164">
        <v>124</v>
      </c>
      <c r="U3020" s="47" t="str">
        <f>IFERROR(INDEX('TAXA DE OCUP. RECUR.'!$F$1:$F$60, MATCH(T3020, 'TAXA DE OCUP. RECUR.'!$E$1:$E$60, 0)),"")</f>
        <v>TORNO VERT. WEBSTER BENNETT - [124]</v>
      </c>
      <c r="V3020" s="165">
        <v>15.080000000000002</v>
      </c>
      <c r="W3020" s="165"/>
      <c r="X3020" s="229">
        <v>46091</v>
      </c>
      <c r="Y3020" s="229">
        <f t="shared" si="326"/>
        <v>46091</v>
      </c>
      <c r="Z3020" s="47">
        <f t="shared" si="330"/>
        <v>11</v>
      </c>
      <c r="AA3020" s="47">
        <f t="shared" si="331"/>
        <v>11</v>
      </c>
      <c r="AB3020" s="47" t="str">
        <f t="shared" si="327"/>
        <v>mar</v>
      </c>
      <c r="AC3020" s="47" t="str">
        <f t="shared" si="328"/>
        <v>2026</v>
      </c>
      <c r="AD3020" s="165">
        <f t="shared" si="329"/>
        <v>1</v>
      </c>
    </row>
    <row r="3021" spans="1:30" x14ac:dyDescent="0.25">
      <c r="A3021" s="47" t="s">
        <v>930</v>
      </c>
      <c r="B3021" s="47" t="s">
        <v>9</v>
      </c>
      <c r="C3021" s="47">
        <v>2074</v>
      </c>
      <c r="D3021" s="47">
        <v>16</v>
      </c>
      <c r="E3021" s="47" t="s">
        <v>1120</v>
      </c>
      <c r="F3021" s="48" t="s">
        <v>272</v>
      </c>
      <c r="G3021" s="48" t="s">
        <v>11</v>
      </c>
      <c r="H3021" s="48">
        <v>392289</v>
      </c>
      <c r="I3021" s="48">
        <v>1</v>
      </c>
      <c r="J3021" s="48" t="s">
        <v>1151</v>
      </c>
      <c r="K3021" s="48" t="s">
        <v>1486</v>
      </c>
      <c r="L3021" s="47"/>
      <c r="M3021" s="47">
        <f>_xlfn.XLOOKUP(BASE!$A1242,dd_carteira_fundição!A:A,dd_carteira_fundição!G:G,"",0)</f>
        <v>1</v>
      </c>
      <c r="N3021" s="47" t="s">
        <v>1164</v>
      </c>
      <c r="O3021" s="133"/>
      <c r="P3021" s="48" t="s">
        <v>272</v>
      </c>
      <c r="Q3021" s="47" t="s">
        <v>1346</v>
      </c>
      <c r="R3021" s="47" t="s">
        <v>1690</v>
      </c>
      <c r="S3021" s="48" t="s">
        <v>1432</v>
      </c>
      <c r="T3021" s="164">
        <v>123</v>
      </c>
      <c r="U3021" s="47" t="str">
        <f>IFERROR(INDEX('TAXA DE OCUP. RECUR.'!$F$1:$F$60, MATCH(T3021, 'TAXA DE OCUP. RECUR.'!$E$1:$E$60, 0)),"")</f>
        <v>TORNO VERT. LOIS SOEST - [123]</v>
      </c>
      <c r="V3021" s="165">
        <v>7.8</v>
      </c>
      <c r="W3021" s="165"/>
      <c r="X3021" s="229">
        <v>46093</v>
      </c>
      <c r="Y3021" s="229">
        <f t="shared" si="326"/>
        <v>46093</v>
      </c>
      <c r="Z3021" s="47">
        <f t="shared" si="330"/>
        <v>11</v>
      </c>
      <c r="AA3021" s="47">
        <f t="shared" si="331"/>
        <v>11</v>
      </c>
      <c r="AB3021" s="47" t="str">
        <f t="shared" si="327"/>
        <v>mar</v>
      </c>
      <c r="AC3021" s="47" t="str">
        <f t="shared" si="328"/>
        <v>2026</v>
      </c>
      <c r="AD3021" s="165">
        <f t="shared" si="329"/>
        <v>1</v>
      </c>
    </row>
    <row r="3022" spans="1:30" x14ac:dyDescent="0.25">
      <c r="A3022" s="47" t="s">
        <v>930</v>
      </c>
      <c r="B3022" s="47" t="s">
        <v>9</v>
      </c>
      <c r="C3022" s="47">
        <v>2074</v>
      </c>
      <c r="D3022" s="47">
        <v>16</v>
      </c>
      <c r="E3022" s="47" t="s">
        <v>1120</v>
      </c>
      <c r="F3022" s="48" t="s">
        <v>272</v>
      </c>
      <c r="G3022" s="48" t="s">
        <v>11</v>
      </c>
      <c r="H3022" s="48">
        <v>392289</v>
      </c>
      <c r="I3022" s="48">
        <v>1</v>
      </c>
      <c r="J3022" s="48" t="s">
        <v>1151</v>
      </c>
      <c r="K3022" s="48" t="s">
        <v>1486</v>
      </c>
      <c r="L3022" s="47"/>
      <c r="M3022" s="47">
        <f>_xlfn.XLOOKUP(BASE!$A1243,dd_carteira_fundição!A:A,dd_carteira_fundição!G:G,"",0)</f>
        <v>1</v>
      </c>
      <c r="N3022" s="47" t="s">
        <v>1164</v>
      </c>
      <c r="O3022" s="133"/>
      <c r="P3022" s="48" t="s">
        <v>272</v>
      </c>
      <c r="Q3022" s="47" t="s">
        <v>1346</v>
      </c>
      <c r="R3022" s="47" t="s">
        <v>158</v>
      </c>
      <c r="S3022" s="48" t="s">
        <v>158</v>
      </c>
      <c r="T3022" s="164">
        <v>2</v>
      </c>
      <c r="U3022" s="47" t="str">
        <f>IFERROR(INDEX('TAXA DE OCUP. RECUR.'!$F$1:$F$60, MATCH(T3022, 'TAXA DE OCUP. RECUR.'!$E$1:$E$60, 0)),"")</f>
        <v>EXPEDIÇÃO</v>
      </c>
      <c r="V3022" s="165">
        <v>1</v>
      </c>
      <c r="W3022" s="165"/>
      <c r="X3022" s="229">
        <v>46095</v>
      </c>
      <c r="Y3022" s="229">
        <f t="shared" si="326"/>
        <v>46095</v>
      </c>
      <c r="Z3022" s="47">
        <f t="shared" si="330"/>
        <v>11</v>
      </c>
      <c r="AA3022" s="47">
        <f t="shared" si="331"/>
        <v>11</v>
      </c>
      <c r="AB3022" s="47" t="str">
        <f t="shared" si="327"/>
        <v>mar</v>
      </c>
      <c r="AC3022" s="47" t="str">
        <f t="shared" si="328"/>
        <v>2026</v>
      </c>
      <c r="AD3022" s="165">
        <f t="shared" si="329"/>
        <v>1</v>
      </c>
    </row>
    <row r="3023" spans="1:30" x14ac:dyDescent="0.25">
      <c r="A3023" s="47" t="s">
        <v>931</v>
      </c>
      <c r="B3023" s="47" t="s">
        <v>9</v>
      </c>
      <c r="C3023" s="47">
        <v>2074</v>
      </c>
      <c r="D3023" s="47">
        <v>17</v>
      </c>
      <c r="E3023" s="47" t="s">
        <v>1120</v>
      </c>
      <c r="F3023" s="48" t="s">
        <v>272</v>
      </c>
      <c r="G3023" s="48" t="s">
        <v>11</v>
      </c>
      <c r="H3023" s="48">
        <v>392290</v>
      </c>
      <c r="I3023" s="48">
        <v>1</v>
      </c>
      <c r="J3023" s="48" t="s">
        <v>1151</v>
      </c>
      <c r="K3023" s="48" t="s">
        <v>1486</v>
      </c>
      <c r="L3023" s="47"/>
      <c r="M3023" s="47">
        <f>_xlfn.XLOOKUP(BASE!$A1244,dd_carteira_fundição!A:A,dd_carteira_fundição!G:G,"",0)</f>
        <v>115</v>
      </c>
      <c r="N3023" s="47" t="s">
        <v>1164</v>
      </c>
      <c r="O3023" s="133"/>
      <c r="P3023" s="48" t="s">
        <v>272</v>
      </c>
      <c r="Q3023" s="47" t="s">
        <v>1346</v>
      </c>
      <c r="R3023" s="47" t="s">
        <v>1687</v>
      </c>
      <c r="S3023" s="48" t="s">
        <v>1156</v>
      </c>
      <c r="T3023" s="164">
        <v>1</v>
      </c>
      <c r="U3023" s="47" t="str">
        <f>IFERROR(INDEX('TAXA DE OCUP. RECUR.'!$F$1:$F$60, MATCH(T3023, 'TAXA DE OCUP. RECUR.'!$E$1:$E$60, 0)),"")</f>
        <v>FUNDIÇÃO MORENO</v>
      </c>
      <c r="V3023" s="165">
        <v>1</v>
      </c>
      <c r="W3023" s="165">
        <v>1</v>
      </c>
      <c r="X3023" s="229">
        <v>45986</v>
      </c>
      <c r="Y3023" s="229">
        <f t="shared" si="326"/>
        <v>45986</v>
      </c>
      <c r="Z3023" s="47">
        <f t="shared" si="330"/>
        <v>48</v>
      </c>
      <c r="AA3023" s="47">
        <f t="shared" si="331"/>
        <v>48</v>
      </c>
      <c r="AB3023" s="47" t="str">
        <f t="shared" si="327"/>
        <v>nov</v>
      </c>
      <c r="AC3023" s="47" t="str">
        <f t="shared" si="328"/>
        <v>2025</v>
      </c>
      <c r="AD3023" s="165">
        <f t="shared" si="329"/>
        <v>1</v>
      </c>
    </row>
    <row r="3024" spans="1:30" x14ac:dyDescent="0.25">
      <c r="A3024" s="47" t="s">
        <v>931</v>
      </c>
      <c r="B3024" s="47" t="s">
        <v>9</v>
      </c>
      <c r="C3024" s="47">
        <v>2074</v>
      </c>
      <c r="D3024" s="47">
        <v>17</v>
      </c>
      <c r="E3024" s="47" t="s">
        <v>1120</v>
      </c>
      <c r="F3024" s="48" t="s">
        <v>272</v>
      </c>
      <c r="G3024" s="48" t="s">
        <v>11</v>
      </c>
      <c r="H3024" s="48">
        <v>392290</v>
      </c>
      <c r="I3024" s="48">
        <v>1</v>
      </c>
      <c r="J3024" s="48" t="s">
        <v>1151</v>
      </c>
      <c r="K3024" s="48" t="s">
        <v>1486</v>
      </c>
      <c r="L3024" s="47"/>
      <c r="M3024" s="47">
        <f>_xlfn.XLOOKUP(BASE!$A1245,dd_carteira_fundição!A:A,dd_carteira_fundição!G:G,"",0)</f>
        <v>115</v>
      </c>
      <c r="N3024" s="47" t="s">
        <v>1164</v>
      </c>
      <c r="O3024" s="133"/>
      <c r="P3024" s="48" t="s">
        <v>272</v>
      </c>
      <c r="Q3024" s="47" t="s">
        <v>1346</v>
      </c>
      <c r="R3024" s="47" t="s">
        <v>1690</v>
      </c>
      <c r="S3024" s="48" t="s">
        <v>1430</v>
      </c>
      <c r="T3024" s="164">
        <v>433</v>
      </c>
      <c r="U3024" s="47" t="str">
        <f>IFERROR(INDEX('TAXA DE OCUP. RECUR.'!$F$1:$F$60, MATCH(T3024, 'TAXA DE OCUP. RECUR.'!$E$1:$E$60, 0)),"")</f>
        <v>MANDRILH. SCHARMANM FB-125 - [433]</v>
      </c>
      <c r="V3024" s="165">
        <v>22.919999999999998</v>
      </c>
      <c r="W3024" s="165"/>
      <c r="X3024" s="229">
        <v>46088</v>
      </c>
      <c r="Y3024" s="229">
        <f t="shared" si="326"/>
        <v>46088</v>
      </c>
      <c r="Z3024" s="47">
        <f t="shared" si="330"/>
        <v>10</v>
      </c>
      <c r="AA3024" s="47">
        <f t="shared" si="331"/>
        <v>10</v>
      </c>
      <c r="AB3024" s="47" t="str">
        <f t="shared" si="327"/>
        <v>mar</v>
      </c>
      <c r="AC3024" s="47" t="str">
        <f t="shared" si="328"/>
        <v>2026</v>
      </c>
      <c r="AD3024" s="165">
        <f t="shared" si="329"/>
        <v>1</v>
      </c>
    </row>
    <row r="3025" spans="1:30" x14ac:dyDescent="0.25">
      <c r="A3025" s="47" t="s">
        <v>931</v>
      </c>
      <c r="B3025" s="47" t="s">
        <v>9</v>
      </c>
      <c r="C3025" s="47">
        <v>2074</v>
      </c>
      <c r="D3025" s="47">
        <v>17</v>
      </c>
      <c r="E3025" s="47" t="s">
        <v>1120</v>
      </c>
      <c r="F3025" s="48" t="s">
        <v>272</v>
      </c>
      <c r="G3025" s="48" t="s">
        <v>11</v>
      </c>
      <c r="H3025" s="48">
        <v>392290</v>
      </c>
      <c r="I3025" s="48">
        <v>1</v>
      </c>
      <c r="J3025" s="48" t="s">
        <v>1151</v>
      </c>
      <c r="K3025" s="48" t="s">
        <v>1486</v>
      </c>
      <c r="L3025" s="47"/>
      <c r="M3025" s="47">
        <f>_xlfn.XLOOKUP(BASE!$A1246,dd_carteira_fundição!A:A,dd_carteira_fundição!G:G,"",0)</f>
        <v>115</v>
      </c>
      <c r="N3025" s="47" t="s">
        <v>1164</v>
      </c>
      <c r="O3025" s="133"/>
      <c r="P3025" s="48" t="s">
        <v>272</v>
      </c>
      <c r="Q3025" s="47" t="s">
        <v>1346</v>
      </c>
      <c r="R3025" s="47" t="s">
        <v>1690</v>
      </c>
      <c r="S3025" s="48" t="s">
        <v>1431</v>
      </c>
      <c r="T3025" s="164">
        <v>395</v>
      </c>
      <c r="U3025" s="47" t="str">
        <f>IFERROR(INDEX('TAXA DE OCUP. RECUR.'!$F$1:$F$60, MATCH(T3025, 'TAXA DE OCUP. RECUR.'!$E$1:$E$60, 0)),"")</f>
        <v>TORNO VERT. SCHIESS KZ-200   2000 - [395]</v>
      </c>
      <c r="V3025" s="165">
        <v>15.080000000000002</v>
      </c>
      <c r="W3025" s="165"/>
      <c r="X3025" s="229">
        <v>46090</v>
      </c>
      <c r="Y3025" s="229">
        <f t="shared" si="326"/>
        <v>46090</v>
      </c>
      <c r="Z3025" s="47">
        <f t="shared" si="330"/>
        <v>11</v>
      </c>
      <c r="AA3025" s="47">
        <f t="shared" si="331"/>
        <v>11</v>
      </c>
      <c r="AB3025" s="47" t="str">
        <f t="shared" si="327"/>
        <v>mar</v>
      </c>
      <c r="AC3025" s="47" t="str">
        <f t="shared" si="328"/>
        <v>2026</v>
      </c>
      <c r="AD3025" s="165">
        <f t="shared" si="329"/>
        <v>1</v>
      </c>
    </row>
    <row r="3026" spans="1:30" x14ac:dyDescent="0.25">
      <c r="A3026" s="47" t="s">
        <v>931</v>
      </c>
      <c r="B3026" s="47" t="s">
        <v>9</v>
      </c>
      <c r="C3026" s="47">
        <v>2074</v>
      </c>
      <c r="D3026" s="47">
        <v>17</v>
      </c>
      <c r="E3026" s="47" t="s">
        <v>1120</v>
      </c>
      <c r="F3026" s="48" t="s">
        <v>272</v>
      </c>
      <c r="G3026" s="48" t="s">
        <v>11</v>
      </c>
      <c r="H3026" s="48">
        <v>392290</v>
      </c>
      <c r="I3026" s="48">
        <v>1</v>
      </c>
      <c r="J3026" s="48" t="s">
        <v>1151</v>
      </c>
      <c r="K3026" s="48" t="s">
        <v>1486</v>
      </c>
      <c r="L3026" s="47"/>
      <c r="M3026" s="47">
        <f>_xlfn.XLOOKUP(BASE!$A1247,dd_carteira_fundição!A:A,dd_carteira_fundição!G:G,"",0)</f>
        <v>115</v>
      </c>
      <c r="N3026" s="47" t="s">
        <v>1164</v>
      </c>
      <c r="O3026" s="133"/>
      <c r="P3026" s="48" t="s">
        <v>272</v>
      </c>
      <c r="Q3026" s="47" t="s">
        <v>1346</v>
      </c>
      <c r="R3026" s="47" t="s">
        <v>1690</v>
      </c>
      <c r="S3026" s="48" t="s">
        <v>1432</v>
      </c>
      <c r="T3026" s="164">
        <v>123</v>
      </c>
      <c r="U3026" s="47" t="str">
        <f>IFERROR(INDEX('TAXA DE OCUP. RECUR.'!$F$1:$F$60, MATCH(T3026, 'TAXA DE OCUP. RECUR.'!$E$1:$E$60, 0)),"")</f>
        <v>TORNO VERT. LOIS SOEST - [123]</v>
      </c>
      <c r="V3026" s="165">
        <v>7.8</v>
      </c>
      <c r="W3026" s="165"/>
      <c r="X3026" s="229">
        <v>46092</v>
      </c>
      <c r="Y3026" s="229">
        <f t="shared" si="326"/>
        <v>46092</v>
      </c>
      <c r="Z3026" s="47">
        <f t="shared" si="330"/>
        <v>11</v>
      </c>
      <c r="AA3026" s="47">
        <f t="shared" si="331"/>
        <v>11</v>
      </c>
      <c r="AB3026" s="47" t="str">
        <f t="shared" si="327"/>
        <v>mar</v>
      </c>
      <c r="AC3026" s="47" t="str">
        <f t="shared" si="328"/>
        <v>2026</v>
      </c>
      <c r="AD3026" s="165">
        <f t="shared" si="329"/>
        <v>1</v>
      </c>
    </row>
    <row r="3027" spans="1:30" x14ac:dyDescent="0.25">
      <c r="A3027" s="47" t="s">
        <v>931</v>
      </c>
      <c r="B3027" s="47" t="s">
        <v>9</v>
      </c>
      <c r="C3027" s="47">
        <v>2074</v>
      </c>
      <c r="D3027" s="47">
        <v>17</v>
      </c>
      <c r="E3027" s="47" t="s">
        <v>1120</v>
      </c>
      <c r="F3027" s="48" t="s">
        <v>272</v>
      </c>
      <c r="G3027" s="48" t="s">
        <v>11</v>
      </c>
      <c r="H3027" s="48">
        <v>392290</v>
      </c>
      <c r="I3027" s="48">
        <v>1</v>
      </c>
      <c r="J3027" s="48" t="s">
        <v>1151</v>
      </c>
      <c r="K3027" s="48" t="s">
        <v>1486</v>
      </c>
      <c r="L3027" s="47"/>
      <c r="M3027" s="47">
        <f>_xlfn.XLOOKUP(BASE!$A1248,dd_carteira_fundição!A:A,dd_carteira_fundição!G:G,"",0)</f>
        <v>115</v>
      </c>
      <c r="N3027" s="47" t="s">
        <v>1164</v>
      </c>
      <c r="O3027" s="133"/>
      <c r="P3027" s="48" t="s">
        <v>272</v>
      </c>
      <c r="Q3027" s="47" t="s">
        <v>1346</v>
      </c>
      <c r="R3027" s="47" t="s">
        <v>158</v>
      </c>
      <c r="S3027" s="48" t="s">
        <v>158</v>
      </c>
      <c r="T3027" s="164">
        <v>2</v>
      </c>
      <c r="U3027" s="47" t="str">
        <f>IFERROR(INDEX('TAXA DE OCUP. RECUR.'!$F$1:$F$60, MATCH(T3027, 'TAXA DE OCUP. RECUR.'!$E$1:$E$60, 0)),"")</f>
        <v>EXPEDIÇÃO</v>
      </c>
      <c r="V3027" s="165">
        <v>1</v>
      </c>
      <c r="W3027" s="165"/>
      <c r="X3027" s="229">
        <v>46095</v>
      </c>
      <c r="Y3027" s="229">
        <f t="shared" ref="Y3027:Y3038" si="332">X3027</f>
        <v>46095</v>
      </c>
      <c r="Z3027" s="47">
        <f t="shared" si="330"/>
        <v>11</v>
      </c>
      <c r="AA3027" s="47">
        <f t="shared" si="331"/>
        <v>11</v>
      </c>
      <c r="AB3027" s="47" t="str">
        <f t="shared" si="327"/>
        <v>mar</v>
      </c>
      <c r="AC3027" s="47" t="str">
        <f t="shared" si="328"/>
        <v>2026</v>
      </c>
      <c r="AD3027" s="165">
        <f t="shared" si="329"/>
        <v>1</v>
      </c>
    </row>
    <row r="3028" spans="1:30" x14ac:dyDescent="0.25">
      <c r="A3028" s="47" t="s">
        <v>932</v>
      </c>
      <c r="B3028" s="47" t="s">
        <v>9</v>
      </c>
      <c r="C3028" s="47">
        <v>2074</v>
      </c>
      <c r="D3028" s="47">
        <v>18</v>
      </c>
      <c r="E3028" s="47" t="s">
        <v>1120</v>
      </c>
      <c r="F3028" s="48" t="s">
        <v>272</v>
      </c>
      <c r="G3028" s="48" t="s">
        <v>11</v>
      </c>
      <c r="H3028" s="48">
        <v>392290</v>
      </c>
      <c r="I3028" s="48">
        <v>1</v>
      </c>
      <c r="J3028" s="48" t="s">
        <v>1151</v>
      </c>
      <c r="K3028" s="48" t="s">
        <v>1486</v>
      </c>
      <c r="L3028" s="47"/>
      <c r="M3028" s="47">
        <f>_xlfn.XLOOKUP(BASE!$A1249,dd_carteira_fundição!A:A,dd_carteira_fundição!G:G,"",0)</f>
        <v>115</v>
      </c>
      <c r="N3028" s="47" t="s">
        <v>1164</v>
      </c>
      <c r="O3028" s="133"/>
      <c r="P3028" s="48" t="s">
        <v>272</v>
      </c>
      <c r="Q3028" s="47" t="s">
        <v>1346</v>
      </c>
      <c r="R3028" s="47" t="s">
        <v>1687</v>
      </c>
      <c r="S3028" s="48" t="s">
        <v>1156</v>
      </c>
      <c r="T3028" s="164">
        <v>1</v>
      </c>
      <c r="U3028" s="47" t="str">
        <f>IFERROR(INDEX('TAXA DE OCUP. RECUR.'!$F$1:$F$60, MATCH(T3028, 'TAXA DE OCUP. RECUR.'!$E$1:$E$60, 0)),"")</f>
        <v>FUNDIÇÃO MORENO</v>
      </c>
      <c r="V3028" s="165">
        <v>1</v>
      </c>
      <c r="W3028" s="165">
        <v>1</v>
      </c>
      <c r="X3028" s="229">
        <v>45994</v>
      </c>
      <c r="Y3028" s="229">
        <f t="shared" si="332"/>
        <v>45994</v>
      </c>
      <c r="Z3028" s="47">
        <f t="shared" si="330"/>
        <v>49</v>
      </c>
      <c r="AA3028" s="47">
        <f t="shared" si="331"/>
        <v>49</v>
      </c>
      <c r="AB3028" s="47" t="str">
        <f t="shared" si="327"/>
        <v>dez</v>
      </c>
      <c r="AC3028" s="47" t="str">
        <f t="shared" si="328"/>
        <v>2025</v>
      </c>
      <c r="AD3028" s="165">
        <f t="shared" si="329"/>
        <v>1</v>
      </c>
    </row>
    <row r="3029" spans="1:30" x14ac:dyDescent="0.25">
      <c r="A3029" s="47" t="s">
        <v>932</v>
      </c>
      <c r="B3029" s="47" t="s">
        <v>9</v>
      </c>
      <c r="C3029" s="47">
        <v>2074</v>
      </c>
      <c r="D3029" s="47">
        <v>18</v>
      </c>
      <c r="E3029" s="47" t="s">
        <v>1120</v>
      </c>
      <c r="F3029" s="48" t="s">
        <v>272</v>
      </c>
      <c r="G3029" s="48" t="s">
        <v>11</v>
      </c>
      <c r="H3029" s="48">
        <v>392290</v>
      </c>
      <c r="I3029" s="48">
        <v>1</v>
      </c>
      <c r="J3029" s="48" t="s">
        <v>1151</v>
      </c>
      <c r="K3029" s="48" t="s">
        <v>1486</v>
      </c>
      <c r="L3029" s="47"/>
      <c r="M3029" s="47">
        <f>_xlfn.XLOOKUP(BASE!$A1250,dd_carteira_fundição!A:A,dd_carteira_fundição!G:G,"",0)</f>
        <v>115</v>
      </c>
      <c r="N3029" s="47" t="s">
        <v>1164</v>
      </c>
      <c r="O3029" s="133"/>
      <c r="P3029" s="48" t="s">
        <v>272</v>
      </c>
      <c r="Q3029" s="47" t="s">
        <v>1346</v>
      </c>
      <c r="R3029" s="47" t="s">
        <v>1690</v>
      </c>
      <c r="S3029" s="48" t="s">
        <v>1430</v>
      </c>
      <c r="T3029" s="164">
        <v>433</v>
      </c>
      <c r="U3029" s="47" t="str">
        <f>IFERROR(INDEX('TAXA DE OCUP. RECUR.'!$F$1:$F$60, MATCH(T3029, 'TAXA DE OCUP. RECUR.'!$E$1:$E$60, 0)),"")</f>
        <v>MANDRILH. SCHARMANM FB-125 - [433]</v>
      </c>
      <c r="V3029" s="165">
        <v>22.919999999999998</v>
      </c>
      <c r="W3029" s="165"/>
      <c r="X3029" s="229">
        <v>46087</v>
      </c>
      <c r="Y3029" s="229">
        <f t="shared" si="332"/>
        <v>46087</v>
      </c>
      <c r="Z3029" s="47">
        <f t="shared" si="330"/>
        <v>10</v>
      </c>
      <c r="AA3029" s="47">
        <f t="shared" si="331"/>
        <v>10</v>
      </c>
      <c r="AB3029" s="47" t="str">
        <f t="shared" si="327"/>
        <v>mar</v>
      </c>
      <c r="AC3029" s="47" t="str">
        <f t="shared" si="328"/>
        <v>2026</v>
      </c>
      <c r="AD3029" s="165">
        <f t="shared" si="329"/>
        <v>1</v>
      </c>
    </row>
    <row r="3030" spans="1:30" x14ac:dyDescent="0.25">
      <c r="A3030" s="47" t="s">
        <v>932</v>
      </c>
      <c r="B3030" s="47" t="s">
        <v>9</v>
      </c>
      <c r="C3030" s="47">
        <v>2074</v>
      </c>
      <c r="D3030" s="47">
        <v>18</v>
      </c>
      <c r="E3030" s="47" t="s">
        <v>1120</v>
      </c>
      <c r="F3030" s="48" t="s">
        <v>272</v>
      </c>
      <c r="G3030" s="48" t="s">
        <v>11</v>
      </c>
      <c r="H3030" s="48">
        <v>392290</v>
      </c>
      <c r="I3030" s="48">
        <v>1</v>
      </c>
      <c r="J3030" s="48" t="s">
        <v>1151</v>
      </c>
      <c r="K3030" s="48" t="s">
        <v>1486</v>
      </c>
      <c r="L3030" s="47"/>
      <c r="M3030" s="47">
        <f>_xlfn.XLOOKUP(BASE!$A1251,dd_carteira_fundição!A:A,dd_carteira_fundição!G:G,"",0)</f>
        <v>115</v>
      </c>
      <c r="N3030" s="47" t="s">
        <v>1164</v>
      </c>
      <c r="O3030" s="133"/>
      <c r="P3030" s="48" t="s">
        <v>272</v>
      </c>
      <c r="Q3030" s="47" t="s">
        <v>1346</v>
      </c>
      <c r="R3030" s="47" t="s">
        <v>1690</v>
      </c>
      <c r="S3030" s="48" t="s">
        <v>1431</v>
      </c>
      <c r="T3030" s="164">
        <v>395</v>
      </c>
      <c r="U3030" s="47" t="str">
        <f>IFERROR(INDEX('TAXA DE OCUP. RECUR.'!$F$1:$F$60, MATCH(T3030, 'TAXA DE OCUP. RECUR.'!$E$1:$E$60, 0)),"")</f>
        <v>TORNO VERT. SCHIESS KZ-200   2000 - [395]</v>
      </c>
      <c r="V3030" s="165">
        <v>15.080000000000002</v>
      </c>
      <c r="W3030" s="165"/>
      <c r="X3030" s="229">
        <v>46089</v>
      </c>
      <c r="Y3030" s="229">
        <f t="shared" si="332"/>
        <v>46089</v>
      </c>
      <c r="Z3030" s="47">
        <f t="shared" si="330"/>
        <v>10</v>
      </c>
      <c r="AA3030" s="47">
        <f t="shared" si="331"/>
        <v>10</v>
      </c>
      <c r="AB3030" s="47" t="str">
        <f t="shared" si="327"/>
        <v>mar</v>
      </c>
      <c r="AC3030" s="47" t="str">
        <f t="shared" si="328"/>
        <v>2026</v>
      </c>
      <c r="AD3030" s="165">
        <f t="shared" si="329"/>
        <v>1</v>
      </c>
    </row>
    <row r="3031" spans="1:30" x14ac:dyDescent="0.25">
      <c r="A3031" s="47" t="s">
        <v>932</v>
      </c>
      <c r="B3031" s="47" t="s">
        <v>9</v>
      </c>
      <c r="C3031" s="47">
        <v>2074</v>
      </c>
      <c r="D3031" s="47">
        <v>18</v>
      </c>
      <c r="E3031" s="47" t="s">
        <v>1120</v>
      </c>
      <c r="F3031" s="48" t="s">
        <v>272</v>
      </c>
      <c r="G3031" s="48" t="s">
        <v>11</v>
      </c>
      <c r="H3031" s="48">
        <v>392290</v>
      </c>
      <c r="I3031" s="48">
        <v>1</v>
      </c>
      <c r="J3031" s="48" t="s">
        <v>1151</v>
      </c>
      <c r="K3031" s="48" t="s">
        <v>1486</v>
      </c>
      <c r="L3031" s="47"/>
      <c r="M3031" s="47">
        <f>_xlfn.XLOOKUP(BASE!$A1252,dd_carteira_fundição!A:A,dd_carteira_fundição!G:G,"",0)</f>
        <v>115</v>
      </c>
      <c r="N3031" s="47" t="s">
        <v>1164</v>
      </c>
      <c r="O3031" s="133"/>
      <c r="P3031" s="48" t="s">
        <v>272</v>
      </c>
      <c r="Q3031" s="47" t="s">
        <v>1346</v>
      </c>
      <c r="R3031" s="47" t="s">
        <v>1690</v>
      </c>
      <c r="S3031" s="48" t="s">
        <v>1432</v>
      </c>
      <c r="T3031" s="164">
        <v>123</v>
      </c>
      <c r="U3031" s="47" t="str">
        <f>IFERROR(INDEX('TAXA DE OCUP. RECUR.'!$F$1:$F$60, MATCH(T3031, 'TAXA DE OCUP. RECUR.'!$E$1:$E$60, 0)),"")</f>
        <v>TORNO VERT. LOIS SOEST - [123]</v>
      </c>
      <c r="V3031" s="165">
        <v>7.8</v>
      </c>
      <c r="W3031" s="165"/>
      <c r="X3031" s="229">
        <v>46091</v>
      </c>
      <c r="Y3031" s="229">
        <f t="shared" si="332"/>
        <v>46091</v>
      </c>
      <c r="Z3031" s="47">
        <f t="shared" si="330"/>
        <v>11</v>
      </c>
      <c r="AA3031" s="47">
        <f t="shared" si="331"/>
        <v>11</v>
      </c>
      <c r="AB3031" s="47" t="str">
        <f t="shared" si="327"/>
        <v>mar</v>
      </c>
      <c r="AC3031" s="47" t="str">
        <f t="shared" si="328"/>
        <v>2026</v>
      </c>
      <c r="AD3031" s="165">
        <f t="shared" si="329"/>
        <v>1</v>
      </c>
    </row>
    <row r="3032" spans="1:30" x14ac:dyDescent="0.25">
      <c r="A3032" s="47" t="s">
        <v>932</v>
      </c>
      <c r="B3032" s="47" t="s">
        <v>9</v>
      </c>
      <c r="C3032" s="47">
        <v>2074</v>
      </c>
      <c r="D3032" s="47">
        <v>18</v>
      </c>
      <c r="E3032" s="47" t="s">
        <v>1120</v>
      </c>
      <c r="F3032" s="48" t="s">
        <v>272</v>
      </c>
      <c r="G3032" s="48" t="s">
        <v>11</v>
      </c>
      <c r="H3032" s="48">
        <v>392290</v>
      </c>
      <c r="I3032" s="48">
        <v>1</v>
      </c>
      <c r="J3032" s="48" t="s">
        <v>1151</v>
      </c>
      <c r="K3032" s="48" t="s">
        <v>1486</v>
      </c>
      <c r="L3032" s="47"/>
      <c r="M3032" s="47">
        <f>_xlfn.XLOOKUP(BASE!$A1253,dd_carteira_fundição!A:A,dd_carteira_fundição!G:G,"",0)</f>
        <v>115</v>
      </c>
      <c r="N3032" s="47" t="s">
        <v>1164</v>
      </c>
      <c r="O3032" s="133"/>
      <c r="P3032" s="48" t="s">
        <v>272</v>
      </c>
      <c r="Q3032" s="47" t="s">
        <v>1346</v>
      </c>
      <c r="R3032" s="47" t="s">
        <v>158</v>
      </c>
      <c r="S3032" s="48" t="s">
        <v>158</v>
      </c>
      <c r="T3032" s="164">
        <v>2</v>
      </c>
      <c r="U3032" s="47" t="str">
        <f>IFERROR(INDEX('TAXA DE OCUP. RECUR.'!$F$1:$F$60, MATCH(T3032, 'TAXA DE OCUP. RECUR.'!$E$1:$E$60, 0)),"")</f>
        <v>EXPEDIÇÃO</v>
      </c>
      <c r="V3032" s="165">
        <v>1</v>
      </c>
      <c r="W3032" s="165"/>
      <c r="X3032" s="229">
        <v>46095</v>
      </c>
      <c r="Y3032" s="229">
        <f t="shared" si="332"/>
        <v>46095</v>
      </c>
      <c r="Z3032" s="47">
        <f t="shared" si="330"/>
        <v>11</v>
      </c>
      <c r="AA3032" s="47">
        <f t="shared" si="331"/>
        <v>11</v>
      </c>
      <c r="AB3032" s="47" t="str">
        <f t="shared" si="327"/>
        <v>mar</v>
      </c>
      <c r="AC3032" s="47" t="str">
        <f t="shared" si="328"/>
        <v>2026</v>
      </c>
      <c r="AD3032" s="165">
        <f t="shared" si="329"/>
        <v>1</v>
      </c>
    </row>
    <row r="3033" spans="1:30" x14ac:dyDescent="0.25">
      <c r="A3033" s="47" t="s">
        <v>933</v>
      </c>
      <c r="B3033" s="47" t="s">
        <v>9</v>
      </c>
      <c r="C3033" s="47">
        <v>2074</v>
      </c>
      <c r="D3033" s="47">
        <v>19</v>
      </c>
      <c r="E3033" s="47" t="s">
        <v>1120</v>
      </c>
      <c r="F3033" s="48" t="s">
        <v>272</v>
      </c>
      <c r="G3033" s="48" t="s">
        <v>11</v>
      </c>
      <c r="H3033" s="48">
        <v>392290</v>
      </c>
      <c r="I3033" s="48">
        <v>1</v>
      </c>
      <c r="J3033" s="48" t="s">
        <v>1151</v>
      </c>
      <c r="K3033" s="48" t="s">
        <v>1486</v>
      </c>
      <c r="L3033" s="47"/>
      <c r="M3033" s="47">
        <f>_xlfn.XLOOKUP(BASE!$A1254,dd_carteira_fundição!A:A,dd_carteira_fundição!G:G,"",0)</f>
        <v>115</v>
      </c>
      <c r="N3033" s="47" t="s">
        <v>1164</v>
      </c>
      <c r="O3033" s="133"/>
      <c r="P3033" s="48" t="s">
        <v>272</v>
      </c>
      <c r="Q3033" s="47" t="s">
        <v>1346</v>
      </c>
      <c r="R3033" s="47" t="s">
        <v>1687</v>
      </c>
      <c r="S3033" s="48" t="s">
        <v>1156</v>
      </c>
      <c r="T3033" s="164">
        <v>1</v>
      </c>
      <c r="U3033" s="47" t="str">
        <f>IFERROR(INDEX('TAXA DE OCUP. RECUR.'!$F$1:$F$60, MATCH(T3033, 'TAXA DE OCUP. RECUR.'!$E$1:$E$60, 0)),"")</f>
        <v>FUNDIÇÃO MORENO</v>
      </c>
      <c r="V3033" s="165">
        <v>1</v>
      </c>
      <c r="W3033" s="165">
        <v>1</v>
      </c>
      <c r="X3033" s="229">
        <v>45921</v>
      </c>
      <c r="Y3033" s="229">
        <f t="shared" si="332"/>
        <v>45921</v>
      </c>
      <c r="Z3033" s="47">
        <f t="shared" si="330"/>
        <v>38</v>
      </c>
      <c r="AA3033" s="47">
        <f t="shared" si="331"/>
        <v>38</v>
      </c>
      <c r="AB3033" s="47" t="str">
        <f t="shared" si="327"/>
        <v>set</v>
      </c>
      <c r="AC3033" s="47" t="str">
        <f t="shared" si="328"/>
        <v>2025</v>
      </c>
      <c r="AD3033" s="165">
        <f t="shared" si="329"/>
        <v>1</v>
      </c>
    </row>
    <row r="3034" spans="1:30" x14ac:dyDescent="0.25">
      <c r="A3034" s="47" t="s">
        <v>933</v>
      </c>
      <c r="B3034" s="47" t="s">
        <v>9</v>
      </c>
      <c r="C3034" s="47">
        <v>2074</v>
      </c>
      <c r="D3034" s="47">
        <v>19</v>
      </c>
      <c r="E3034" s="47" t="s">
        <v>1120</v>
      </c>
      <c r="F3034" s="48" t="s">
        <v>272</v>
      </c>
      <c r="G3034" s="48" t="s">
        <v>11</v>
      </c>
      <c r="H3034" s="48">
        <v>392290</v>
      </c>
      <c r="I3034" s="48">
        <v>1</v>
      </c>
      <c r="J3034" s="48" t="s">
        <v>1151</v>
      </c>
      <c r="K3034" s="48" t="s">
        <v>1486</v>
      </c>
      <c r="L3034" s="47"/>
      <c r="M3034" s="47">
        <f>_xlfn.XLOOKUP(BASE!$A1255,dd_carteira_fundição!A:A,dd_carteira_fundição!G:G,"",0)</f>
        <v>115</v>
      </c>
      <c r="N3034" s="47" t="s">
        <v>1164</v>
      </c>
      <c r="O3034" s="133"/>
      <c r="P3034" s="48" t="s">
        <v>272</v>
      </c>
      <c r="Q3034" s="47" t="s">
        <v>1346</v>
      </c>
      <c r="R3034" s="47" t="s">
        <v>1690</v>
      </c>
      <c r="S3034" s="48" t="s">
        <v>1430</v>
      </c>
      <c r="T3034" s="164">
        <v>433</v>
      </c>
      <c r="U3034" s="47" t="str">
        <f>IFERROR(INDEX('TAXA DE OCUP. RECUR.'!$F$1:$F$60, MATCH(T3034, 'TAXA DE OCUP. RECUR.'!$E$1:$E$60, 0)),"")</f>
        <v>MANDRILH. SCHARMANM FB-125 - [433]</v>
      </c>
      <c r="V3034" s="165">
        <v>22.919999999999998</v>
      </c>
      <c r="W3034" s="165"/>
      <c r="X3034" s="229">
        <v>46086</v>
      </c>
      <c r="Y3034" s="229">
        <f t="shared" si="332"/>
        <v>46086</v>
      </c>
      <c r="Z3034" s="47">
        <f t="shared" si="330"/>
        <v>10</v>
      </c>
      <c r="AA3034" s="47">
        <f t="shared" si="331"/>
        <v>10</v>
      </c>
      <c r="AB3034" s="47" t="str">
        <f t="shared" si="327"/>
        <v>mar</v>
      </c>
      <c r="AC3034" s="47" t="str">
        <f t="shared" si="328"/>
        <v>2026</v>
      </c>
      <c r="AD3034" s="165">
        <f t="shared" si="329"/>
        <v>1</v>
      </c>
    </row>
    <row r="3035" spans="1:30" x14ac:dyDescent="0.25">
      <c r="A3035" s="47" t="s">
        <v>933</v>
      </c>
      <c r="B3035" s="47" t="s">
        <v>9</v>
      </c>
      <c r="C3035" s="47">
        <v>2074</v>
      </c>
      <c r="D3035" s="47">
        <v>19</v>
      </c>
      <c r="E3035" s="47" t="s">
        <v>1120</v>
      </c>
      <c r="F3035" s="48" t="s">
        <v>272</v>
      </c>
      <c r="G3035" s="48" t="s">
        <v>11</v>
      </c>
      <c r="H3035" s="48">
        <v>392290</v>
      </c>
      <c r="I3035" s="48">
        <v>1</v>
      </c>
      <c r="J3035" s="48" t="s">
        <v>1151</v>
      </c>
      <c r="K3035" s="48" t="s">
        <v>1486</v>
      </c>
      <c r="L3035" s="47"/>
      <c r="M3035" s="47">
        <f>_xlfn.XLOOKUP(BASE!$A1256,dd_carteira_fundição!A:A,dd_carteira_fundição!G:G,"",0)</f>
        <v>115</v>
      </c>
      <c r="N3035" s="47" t="s">
        <v>1164</v>
      </c>
      <c r="O3035" s="133"/>
      <c r="P3035" s="48" t="s">
        <v>272</v>
      </c>
      <c r="Q3035" s="47" t="s">
        <v>1346</v>
      </c>
      <c r="R3035" s="47" t="s">
        <v>1690</v>
      </c>
      <c r="S3035" s="48" t="s">
        <v>1431</v>
      </c>
      <c r="T3035" s="164">
        <v>395</v>
      </c>
      <c r="U3035" s="47" t="str">
        <f>IFERROR(INDEX('TAXA DE OCUP. RECUR.'!$F$1:$F$60, MATCH(T3035, 'TAXA DE OCUP. RECUR.'!$E$1:$E$60, 0)),"")</f>
        <v>TORNO VERT. SCHIESS KZ-200   2000 - [395]</v>
      </c>
      <c r="V3035" s="165">
        <v>15.080000000000002</v>
      </c>
      <c r="W3035" s="165"/>
      <c r="X3035" s="229">
        <v>46088</v>
      </c>
      <c r="Y3035" s="229">
        <f t="shared" si="332"/>
        <v>46088</v>
      </c>
      <c r="Z3035" s="47">
        <f t="shared" si="330"/>
        <v>10</v>
      </c>
      <c r="AA3035" s="47">
        <f t="shared" si="331"/>
        <v>10</v>
      </c>
      <c r="AB3035" s="47" t="str">
        <f t="shared" si="327"/>
        <v>mar</v>
      </c>
      <c r="AC3035" s="47" t="str">
        <f t="shared" si="328"/>
        <v>2026</v>
      </c>
      <c r="AD3035" s="165">
        <f t="shared" si="329"/>
        <v>1</v>
      </c>
    </row>
    <row r="3036" spans="1:30" x14ac:dyDescent="0.25">
      <c r="A3036" s="47" t="s">
        <v>933</v>
      </c>
      <c r="B3036" s="47" t="s">
        <v>9</v>
      </c>
      <c r="C3036" s="47">
        <v>2074</v>
      </c>
      <c r="D3036" s="47">
        <v>19</v>
      </c>
      <c r="E3036" s="47" t="s">
        <v>1120</v>
      </c>
      <c r="F3036" s="48" t="s">
        <v>272</v>
      </c>
      <c r="G3036" s="48" t="s">
        <v>11</v>
      </c>
      <c r="H3036" s="48">
        <v>392290</v>
      </c>
      <c r="I3036" s="48">
        <v>1</v>
      </c>
      <c r="J3036" s="48" t="s">
        <v>1151</v>
      </c>
      <c r="K3036" s="48" t="s">
        <v>1486</v>
      </c>
      <c r="L3036" s="47"/>
      <c r="M3036" s="47">
        <f>_xlfn.XLOOKUP(BASE!$A1257,dd_carteira_fundição!A:A,dd_carteira_fundição!G:G,"",0)</f>
        <v>115</v>
      </c>
      <c r="N3036" s="47" t="s">
        <v>1164</v>
      </c>
      <c r="O3036" s="133"/>
      <c r="P3036" s="48" t="s">
        <v>272</v>
      </c>
      <c r="Q3036" s="47" t="s">
        <v>1346</v>
      </c>
      <c r="R3036" s="47" t="s">
        <v>1690</v>
      </c>
      <c r="S3036" s="48" t="s">
        <v>1432</v>
      </c>
      <c r="T3036" s="164">
        <v>285</v>
      </c>
      <c r="U3036" s="47" t="str">
        <f>IFERROR(INDEX('TAXA DE OCUP. RECUR.'!$F$1:$F$60, MATCH(T3036, 'TAXA DE OCUP. RECUR.'!$E$1:$E$60, 0)),"")</f>
        <v>TORNO VERT. TITAN SC4000 - [285]</v>
      </c>
      <c r="V3036" s="165">
        <v>7.8</v>
      </c>
      <c r="W3036" s="165"/>
      <c r="X3036" s="229">
        <v>46090</v>
      </c>
      <c r="Y3036" s="229">
        <f t="shared" si="332"/>
        <v>46090</v>
      </c>
      <c r="Z3036" s="47">
        <f t="shared" si="330"/>
        <v>11</v>
      </c>
      <c r="AA3036" s="47">
        <f t="shared" si="331"/>
        <v>11</v>
      </c>
      <c r="AB3036" s="47" t="str">
        <f t="shared" si="327"/>
        <v>mar</v>
      </c>
      <c r="AC3036" s="47" t="str">
        <f t="shared" si="328"/>
        <v>2026</v>
      </c>
      <c r="AD3036" s="165">
        <f t="shared" si="329"/>
        <v>1</v>
      </c>
    </row>
    <row r="3037" spans="1:30" x14ac:dyDescent="0.25">
      <c r="A3037" s="47" t="s">
        <v>933</v>
      </c>
      <c r="B3037" s="47" t="s">
        <v>9</v>
      </c>
      <c r="C3037" s="47">
        <v>2074</v>
      </c>
      <c r="D3037" s="47">
        <v>19</v>
      </c>
      <c r="E3037" s="47" t="s">
        <v>1120</v>
      </c>
      <c r="F3037" s="48" t="s">
        <v>272</v>
      </c>
      <c r="G3037" s="48" t="s">
        <v>11</v>
      </c>
      <c r="H3037" s="48">
        <v>392290</v>
      </c>
      <c r="I3037" s="48">
        <v>1</v>
      </c>
      <c r="J3037" s="48" t="s">
        <v>1151</v>
      </c>
      <c r="K3037" s="48" t="s">
        <v>1486</v>
      </c>
      <c r="L3037" s="47"/>
      <c r="M3037" s="47">
        <f>_xlfn.XLOOKUP(BASE!$A1258,dd_carteira_fundição!A:A,dd_carteira_fundição!G:G,"",0)</f>
        <v>115</v>
      </c>
      <c r="N3037" s="47" t="s">
        <v>1164</v>
      </c>
      <c r="O3037" s="133"/>
      <c r="P3037" s="48" t="s">
        <v>272</v>
      </c>
      <c r="Q3037" s="47" t="s">
        <v>1346</v>
      </c>
      <c r="R3037" s="47" t="s">
        <v>158</v>
      </c>
      <c r="S3037" s="48" t="s">
        <v>158</v>
      </c>
      <c r="T3037" s="164">
        <v>2</v>
      </c>
      <c r="U3037" s="47" t="str">
        <f>IFERROR(INDEX('TAXA DE OCUP. RECUR.'!$F$1:$F$60, MATCH(T3037, 'TAXA DE OCUP. RECUR.'!$E$1:$E$60, 0)),"")</f>
        <v>EXPEDIÇÃO</v>
      </c>
      <c r="V3037" s="165">
        <v>1</v>
      </c>
      <c r="W3037" s="165"/>
      <c r="X3037" s="229">
        <v>46095</v>
      </c>
      <c r="Y3037" s="229">
        <f t="shared" si="332"/>
        <v>46095</v>
      </c>
      <c r="Z3037" s="47">
        <f t="shared" si="330"/>
        <v>11</v>
      </c>
      <c r="AA3037" s="47">
        <f t="shared" si="331"/>
        <v>11</v>
      </c>
      <c r="AB3037" s="47" t="str">
        <f t="shared" si="327"/>
        <v>mar</v>
      </c>
      <c r="AC3037" s="47" t="str">
        <f t="shared" si="328"/>
        <v>2026</v>
      </c>
      <c r="AD3037" s="165">
        <f t="shared" si="329"/>
        <v>1</v>
      </c>
    </row>
    <row r="3038" spans="1:30" x14ac:dyDescent="0.25">
      <c r="A3038" s="47" t="s">
        <v>934</v>
      </c>
      <c r="B3038" s="47" t="s">
        <v>9</v>
      </c>
      <c r="C3038" s="47">
        <v>2074</v>
      </c>
      <c r="D3038" s="47">
        <v>20</v>
      </c>
      <c r="E3038" s="47" t="s">
        <v>1120</v>
      </c>
      <c r="F3038" s="48" t="s">
        <v>272</v>
      </c>
      <c r="G3038" s="48" t="s">
        <v>11</v>
      </c>
      <c r="H3038" s="48">
        <v>392290</v>
      </c>
      <c r="I3038" s="48">
        <v>1</v>
      </c>
      <c r="J3038" s="48" t="s">
        <v>1151</v>
      </c>
      <c r="K3038" s="48" t="s">
        <v>1486</v>
      </c>
      <c r="L3038" s="47"/>
      <c r="M3038" s="47">
        <f>_xlfn.XLOOKUP(BASE!$A1259,dd_carteira_fundição!A:A,dd_carteira_fundição!G:G,"",0)</f>
        <v>115</v>
      </c>
      <c r="N3038" s="47" t="s">
        <v>1164</v>
      </c>
      <c r="O3038" s="133"/>
      <c r="P3038" s="48" t="s">
        <v>272</v>
      </c>
      <c r="Q3038" s="47" t="s">
        <v>1346</v>
      </c>
      <c r="R3038" s="47" t="s">
        <v>1687</v>
      </c>
      <c r="S3038" s="48" t="s">
        <v>1156</v>
      </c>
      <c r="T3038" s="164">
        <v>1</v>
      </c>
      <c r="U3038" s="47" t="str">
        <f>IFERROR(INDEX('TAXA DE OCUP. RECUR.'!$F$1:$F$60, MATCH(T3038, 'TAXA DE OCUP. RECUR.'!$E$1:$E$60, 0)),"")</f>
        <v>FUNDIÇÃO MORENO</v>
      </c>
      <c r="V3038" s="165">
        <v>1</v>
      </c>
      <c r="W3038" s="165">
        <v>1</v>
      </c>
      <c r="X3038" s="229">
        <v>45921</v>
      </c>
      <c r="Y3038" s="229">
        <f t="shared" si="332"/>
        <v>45921</v>
      </c>
      <c r="Z3038" s="47">
        <f t="shared" si="330"/>
        <v>38</v>
      </c>
      <c r="AA3038" s="47">
        <f t="shared" si="331"/>
        <v>38</v>
      </c>
      <c r="AB3038" s="47" t="str">
        <f t="shared" si="327"/>
        <v>set</v>
      </c>
      <c r="AC3038" s="47" t="str">
        <f t="shared" si="328"/>
        <v>2025</v>
      </c>
      <c r="AD3038" s="165">
        <f t="shared" si="329"/>
        <v>1</v>
      </c>
    </row>
    <row r="3039" spans="1:30" x14ac:dyDescent="0.25">
      <c r="A3039" s="47" t="s">
        <v>934</v>
      </c>
      <c r="B3039" s="47" t="s">
        <v>9</v>
      </c>
      <c r="C3039" s="47">
        <v>2074</v>
      </c>
      <c r="D3039" s="47">
        <v>20</v>
      </c>
      <c r="E3039" s="47" t="s">
        <v>1120</v>
      </c>
      <c r="F3039" s="48" t="s">
        <v>272</v>
      </c>
      <c r="G3039" s="48" t="s">
        <v>11</v>
      </c>
      <c r="H3039" s="48">
        <v>392290</v>
      </c>
      <c r="I3039" s="48">
        <v>1</v>
      </c>
      <c r="J3039" s="48" t="s">
        <v>1151</v>
      </c>
      <c r="K3039" s="48" t="s">
        <v>1486</v>
      </c>
      <c r="L3039" s="47"/>
      <c r="M3039" s="47">
        <f>_xlfn.XLOOKUP(BASE!$A1260,dd_carteira_fundição!A:A,dd_carteira_fundição!G:G,"",0)</f>
        <v>1</v>
      </c>
      <c r="N3039" s="47" t="s">
        <v>1164</v>
      </c>
      <c r="O3039" s="133"/>
      <c r="P3039" s="48" t="s">
        <v>272</v>
      </c>
      <c r="Q3039" s="47" t="s">
        <v>1346</v>
      </c>
      <c r="R3039" s="47" t="s">
        <v>1690</v>
      </c>
      <c r="S3039" s="48" t="s">
        <v>1430</v>
      </c>
      <c r="T3039" s="164">
        <v>433</v>
      </c>
      <c r="U3039" s="47" t="str">
        <f>IFERROR(INDEX('TAXA DE OCUP. RECUR.'!$F$1:$F$60, MATCH(T3039, 'TAXA DE OCUP. RECUR.'!$E$1:$E$60, 0)),"")</f>
        <v>MANDRILH. SCHARMANM FB-125 - [433]</v>
      </c>
      <c r="V3039" s="165">
        <v>22.919999999999998</v>
      </c>
      <c r="W3039" s="165"/>
      <c r="X3039" s="229">
        <v>46085</v>
      </c>
      <c r="Y3039" s="229"/>
      <c r="Z3039" s="47">
        <f t="shared" si="330"/>
        <v>10</v>
      </c>
      <c r="AA3039" s="47" t="str">
        <f t="shared" ref="AA3039:AA3074" si="333">IF(Y3039&lt;&gt;"",WEEKNUM(Y3039,11),"")</f>
        <v/>
      </c>
      <c r="AB3039" s="47" t="str">
        <f t="shared" si="327"/>
        <v>mar</v>
      </c>
      <c r="AC3039" s="47" t="str">
        <f t="shared" si="328"/>
        <v>2026</v>
      </c>
      <c r="AD3039" s="165" t="str">
        <f t="shared" si="329"/>
        <v/>
      </c>
    </row>
    <row r="3040" spans="1:30" x14ac:dyDescent="0.25">
      <c r="A3040" s="47" t="s">
        <v>934</v>
      </c>
      <c r="B3040" s="47" t="s">
        <v>9</v>
      </c>
      <c r="C3040" s="47">
        <v>2074</v>
      </c>
      <c r="D3040" s="47">
        <v>20</v>
      </c>
      <c r="E3040" s="47" t="s">
        <v>1120</v>
      </c>
      <c r="F3040" s="48" t="s">
        <v>272</v>
      </c>
      <c r="G3040" s="48" t="s">
        <v>11</v>
      </c>
      <c r="H3040" s="48">
        <v>392290</v>
      </c>
      <c r="I3040" s="48">
        <v>1</v>
      </c>
      <c r="J3040" s="48" t="s">
        <v>1151</v>
      </c>
      <c r="K3040" s="48" t="s">
        <v>1486</v>
      </c>
      <c r="L3040" s="47"/>
      <c r="M3040" s="47">
        <f>_xlfn.XLOOKUP(BASE!$A1261,dd_carteira_fundição!A:A,dd_carteira_fundição!G:G,"",0)</f>
        <v>1</v>
      </c>
      <c r="N3040" s="47" t="s">
        <v>1164</v>
      </c>
      <c r="O3040" s="133"/>
      <c r="P3040" s="48" t="s">
        <v>272</v>
      </c>
      <c r="Q3040" s="47" t="s">
        <v>1346</v>
      </c>
      <c r="R3040" s="47" t="s">
        <v>1690</v>
      </c>
      <c r="S3040" s="48" t="s">
        <v>1431</v>
      </c>
      <c r="T3040" s="164">
        <v>395</v>
      </c>
      <c r="U3040" s="47" t="str">
        <f>IFERROR(INDEX('TAXA DE OCUP. RECUR.'!$F$1:$F$60, MATCH(T3040, 'TAXA DE OCUP. RECUR.'!$E$1:$E$60, 0)),"")</f>
        <v>TORNO VERT. SCHIESS KZ-200   2000 - [395]</v>
      </c>
      <c r="V3040" s="165">
        <v>15.080000000000002</v>
      </c>
      <c r="W3040" s="165"/>
      <c r="X3040" s="229">
        <v>46089</v>
      </c>
      <c r="Y3040" s="229"/>
      <c r="Z3040" s="47">
        <f t="shared" si="330"/>
        <v>10</v>
      </c>
      <c r="AA3040" s="47" t="str">
        <f t="shared" si="333"/>
        <v/>
      </c>
      <c r="AB3040" s="47" t="str">
        <f t="shared" si="327"/>
        <v>mar</v>
      </c>
      <c r="AC3040" s="47" t="str">
        <f t="shared" si="328"/>
        <v>2026</v>
      </c>
      <c r="AD3040" s="165" t="str">
        <f t="shared" si="329"/>
        <v/>
      </c>
    </row>
    <row r="3041" spans="1:30" x14ac:dyDescent="0.25">
      <c r="A3041" s="47" t="s">
        <v>934</v>
      </c>
      <c r="B3041" s="47" t="s">
        <v>9</v>
      </c>
      <c r="C3041" s="47">
        <v>2074</v>
      </c>
      <c r="D3041" s="47">
        <v>20</v>
      </c>
      <c r="E3041" s="47" t="s">
        <v>1120</v>
      </c>
      <c r="F3041" s="48" t="s">
        <v>272</v>
      </c>
      <c r="G3041" s="48" t="s">
        <v>11</v>
      </c>
      <c r="H3041" s="48">
        <v>392290</v>
      </c>
      <c r="I3041" s="48">
        <v>1</v>
      </c>
      <c r="J3041" s="48" t="s">
        <v>1151</v>
      </c>
      <c r="K3041" s="48" t="s">
        <v>1486</v>
      </c>
      <c r="L3041" s="47"/>
      <c r="M3041" s="47">
        <f>_xlfn.XLOOKUP(BASE!$A1262,dd_carteira_fundição!A:A,dd_carteira_fundição!G:G,"",0)</f>
        <v>1</v>
      </c>
      <c r="N3041" s="47" t="s">
        <v>1164</v>
      </c>
      <c r="O3041" s="133"/>
      <c r="P3041" s="48" t="s">
        <v>272</v>
      </c>
      <c r="Q3041" s="47" t="s">
        <v>1346</v>
      </c>
      <c r="R3041" s="47" t="s">
        <v>1690</v>
      </c>
      <c r="S3041" s="48" t="s">
        <v>1432</v>
      </c>
      <c r="T3041" s="164">
        <v>285</v>
      </c>
      <c r="U3041" s="47" t="str">
        <f>IFERROR(INDEX('TAXA DE OCUP. RECUR.'!$F$1:$F$60, MATCH(T3041, 'TAXA DE OCUP. RECUR.'!$E$1:$E$60, 0)),"")</f>
        <v>TORNO VERT. TITAN SC4000 - [285]</v>
      </c>
      <c r="V3041" s="165">
        <v>7.8</v>
      </c>
      <c r="W3041" s="165"/>
      <c r="X3041" s="229">
        <v>46089</v>
      </c>
      <c r="Y3041" s="229">
        <f>X3041</f>
        <v>46089</v>
      </c>
      <c r="Z3041" s="47">
        <f t="shared" si="330"/>
        <v>10</v>
      </c>
      <c r="AA3041" s="47">
        <f t="shared" si="333"/>
        <v>10</v>
      </c>
      <c r="AB3041" s="47" t="str">
        <f t="shared" ref="AB3041:AB3104" si="334">IFERROR(IF(X3041="","",TEXT(X3041,"MMM")),"")</f>
        <v>mar</v>
      </c>
      <c r="AC3041" s="47" t="str">
        <f t="shared" ref="AC3041:AC3104" si="335">IFERROR(IF(X3041="","",TEXT(X3041,"AAAA")),"")</f>
        <v>2026</v>
      </c>
      <c r="AD3041" s="165">
        <f t="shared" si="329"/>
        <v>1</v>
      </c>
    </row>
    <row r="3042" spans="1:30" x14ac:dyDescent="0.25">
      <c r="A3042" s="47" t="s">
        <v>1423</v>
      </c>
      <c r="B3042" s="47" t="s">
        <v>9</v>
      </c>
      <c r="C3042" s="47">
        <v>2074</v>
      </c>
      <c r="D3042" s="47">
        <v>20</v>
      </c>
      <c r="E3042" s="47" t="s">
        <v>1120</v>
      </c>
      <c r="F3042" s="48" t="s">
        <v>272</v>
      </c>
      <c r="G3042" s="48" t="s">
        <v>11</v>
      </c>
      <c r="H3042" s="48">
        <v>392290</v>
      </c>
      <c r="I3042" s="48">
        <v>1</v>
      </c>
      <c r="J3042" s="48" t="s">
        <v>1151</v>
      </c>
      <c r="K3042" s="48" t="s">
        <v>1486</v>
      </c>
      <c r="L3042" s="47"/>
      <c r="M3042" s="47">
        <f>_xlfn.XLOOKUP(BASE!$A1263,dd_carteira_fundição!A:A,dd_carteira_fundição!G:G,"",0)</f>
        <v>1</v>
      </c>
      <c r="N3042" s="47" t="s">
        <v>1164</v>
      </c>
      <c r="O3042" s="133"/>
      <c r="P3042" s="48" t="s">
        <v>272</v>
      </c>
      <c r="Q3042" s="47" t="s">
        <v>1346</v>
      </c>
      <c r="R3042" s="47" t="s">
        <v>158</v>
      </c>
      <c r="S3042" s="48" t="s">
        <v>158</v>
      </c>
      <c r="T3042" s="164">
        <v>2</v>
      </c>
      <c r="U3042" s="47" t="str">
        <f>IFERROR(INDEX('TAXA DE OCUP. RECUR.'!$F$1:$F$60, MATCH(T3042, 'TAXA DE OCUP. RECUR.'!$E$1:$E$60, 0)),"")</f>
        <v>EXPEDIÇÃO</v>
      </c>
      <c r="V3042" s="165">
        <v>1</v>
      </c>
      <c r="W3042" s="165"/>
      <c r="X3042" s="229">
        <v>46053</v>
      </c>
      <c r="Y3042" s="229">
        <f>X3042</f>
        <v>46053</v>
      </c>
      <c r="Z3042" s="47">
        <f t="shared" si="330"/>
        <v>5</v>
      </c>
      <c r="AA3042" s="47">
        <f t="shared" si="333"/>
        <v>5</v>
      </c>
      <c r="AB3042" s="47" t="str">
        <f t="shared" si="334"/>
        <v>jan</v>
      </c>
      <c r="AC3042" s="47" t="str">
        <f t="shared" si="335"/>
        <v>2026</v>
      </c>
      <c r="AD3042" s="165">
        <f t="shared" si="329"/>
        <v>1</v>
      </c>
    </row>
    <row r="3043" spans="1:30" x14ac:dyDescent="0.25">
      <c r="A3043" s="47" t="s">
        <v>971</v>
      </c>
      <c r="B3043" s="47" t="s">
        <v>9</v>
      </c>
      <c r="C3043" s="47">
        <v>2112</v>
      </c>
      <c r="D3043" s="47">
        <v>1</v>
      </c>
      <c r="E3043" s="47" t="s">
        <v>1126</v>
      </c>
      <c r="F3043" s="48" t="s">
        <v>793</v>
      </c>
      <c r="G3043" s="48" t="s">
        <v>11</v>
      </c>
      <c r="H3043" s="48">
        <v>1534002</v>
      </c>
      <c r="I3043" s="48">
        <v>1</v>
      </c>
      <c r="J3043" s="48" t="s">
        <v>1151</v>
      </c>
      <c r="K3043" s="48" t="s">
        <v>1486</v>
      </c>
      <c r="L3043" s="47"/>
      <c r="M3043" s="47">
        <f>_xlfn.XLOOKUP(BASE!$A1264,dd_carteira_fundição!A:A,dd_carteira_fundição!G:G,"",0)</f>
        <v>2</v>
      </c>
      <c r="N3043" s="47" t="s">
        <v>1164</v>
      </c>
      <c r="O3043" s="133"/>
      <c r="Q3043" s="47" t="s">
        <v>1346</v>
      </c>
      <c r="R3043" s="47" t="s">
        <v>1687</v>
      </c>
      <c r="S3043" s="48" t="s">
        <v>1156</v>
      </c>
      <c r="T3043" s="164">
        <v>1</v>
      </c>
      <c r="U3043" s="47" t="str">
        <f>IFERROR(INDEX('TAXA DE OCUP. RECUR.'!$F$1:$F$60, MATCH(T3043, 'TAXA DE OCUP. RECUR.'!$E$1:$E$60, 0)),"")</f>
        <v>FUNDIÇÃO MORENO</v>
      </c>
      <c r="V3043" s="165">
        <v>1</v>
      </c>
      <c r="W3043" s="165">
        <v>1</v>
      </c>
      <c r="X3043" s="229">
        <v>46050</v>
      </c>
      <c r="Y3043" s="229">
        <f>X3043</f>
        <v>46050</v>
      </c>
      <c r="Z3043" s="47">
        <f t="shared" si="330"/>
        <v>5</v>
      </c>
      <c r="AA3043" s="47">
        <f t="shared" si="333"/>
        <v>5</v>
      </c>
      <c r="AB3043" s="47" t="str">
        <f t="shared" si="334"/>
        <v>jan</v>
      </c>
      <c r="AC3043" s="47" t="str">
        <f t="shared" si="335"/>
        <v>2026</v>
      </c>
      <c r="AD3043" s="165">
        <f t="shared" si="329"/>
        <v>1</v>
      </c>
    </row>
    <row r="3044" spans="1:30" x14ac:dyDescent="0.25">
      <c r="A3044" s="47" t="s">
        <v>971</v>
      </c>
      <c r="B3044" s="47" t="s">
        <v>9</v>
      </c>
      <c r="C3044" s="47">
        <v>2112</v>
      </c>
      <c r="D3044" s="47">
        <v>1</v>
      </c>
      <c r="E3044" s="47" t="s">
        <v>1126</v>
      </c>
      <c r="F3044" s="48" t="s">
        <v>793</v>
      </c>
      <c r="G3044" s="48" t="s">
        <v>11</v>
      </c>
      <c r="H3044" s="48">
        <v>1534002</v>
      </c>
      <c r="I3044" s="48">
        <v>1</v>
      </c>
      <c r="J3044" s="48" t="s">
        <v>1151</v>
      </c>
      <c r="K3044" s="48" t="s">
        <v>1486</v>
      </c>
      <c r="L3044" s="47"/>
      <c r="M3044" s="47">
        <f>_xlfn.XLOOKUP(BASE!$A1265,dd_carteira_fundição!A:A,dd_carteira_fundição!G:G,"",0)</f>
        <v>2</v>
      </c>
      <c r="N3044" s="47" t="s">
        <v>1164</v>
      </c>
      <c r="O3044" s="133"/>
      <c r="P3044" s="48" t="s">
        <v>793</v>
      </c>
      <c r="Q3044" s="47" t="s">
        <v>1346</v>
      </c>
      <c r="R3044" s="47" t="s">
        <v>1690</v>
      </c>
      <c r="S3044" s="48" t="s">
        <v>1433</v>
      </c>
      <c r="T3044" s="164">
        <v>496</v>
      </c>
      <c r="U3044" s="47" t="str">
        <f>IFERROR(INDEX('TAXA DE OCUP. RECUR.'!$F$1:$F$60, MATCH(T3044, 'TAXA DE OCUP. RECUR.'!$E$1:$E$60, 0)),"")</f>
        <v>TORNO VERTICAL SCHIESS (DIÂMETRO 8000 - TVG)</v>
      </c>
      <c r="V3044" s="165">
        <v>61.04</v>
      </c>
      <c r="W3044" s="165"/>
      <c r="X3044" s="229">
        <v>46065</v>
      </c>
      <c r="Y3044" s="229"/>
      <c r="Z3044" s="47">
        <f t="shared" si="330"/>
        <v>7</v>
      </c>
      <c r="AA3044" s="47" t="str">
        <f t="shared" si="333"/>
        <v/>
      </c>
      <c r="AB3044" s="47" t="str">
        <f t="shared" si="334"/>
        <v>fev</v>
      </c>
      <c r="AC3044" s="47" t="str">
        <f t="shared" si="335"/>
        <v>2026</v>
      </c>
      <c r="AD3044" s="165" t="str">
        <f t="shared" si="329"/>
        <v/>
      </c>
    </row>
    <row r="3045" spans="1:30" x14ac:dyDescent="0.25">
      <c r="A3045" s="47" t="s">
        <v>971</v>
      </c>
      <c r="B3045" s="47" t="s">
        <v>9</v>
      </c>
      <c r="C3045" s="47">
        <v>2112</v>
      </c>
      <c r="D3045" s="47">
        <v>1</v>
      </c>
      <c r="E3045" s="47" t="s">
        <v>1126</v>
      </c>
      <c r="F3045" s="48" t="s">
        <v>793</v>
      </c>
      <c r="G3045" s="48" t="s">
        <v>11</v>
      </c>
      <c r="H3045" s="48">
        <v>1534002</v>
      </c>
      <c r="I3045" s="48">
        <v>1</v>
      </c>
      <c r="J3045" s="48" t="s">
        <v>1151</v>
      </c>
      <c r="K3045" s="48" t="s">
        <v>1486</v>
      </c>
      <c r="L3045" s="47"/>
      <c r="M3045" s="47">
        <f>_xlfn.XLOOKUP(BASE!$A1266,dd_carteira_fundição!A:A,dd_carteira_fundição!G:G,"",0)</f>
        <v>2</v>
      </c>
      <c r="N3045" s="47" t="s">
        <v>1164</v>
      </c>
      <c r="O3045" s="133"/>
      <c r="P3045" s="48" t="s">
        <v>793</v>
      </c>
      <c r="Q3045" s="47" t="s">
        <v>1346</v>
      </c>
      <c r="R3045" s="47" t="s">
        <v>1690</v>
      </c>
      <c r="S3045" s="48" t="s">
        <v>1434</v>
      </c>
      <c r="T3045" s="164">
        <v>112</v>
      </c>
      <c r="U3045" s="47" t="str">
        <f>IFERROR(INDEX('TAXA DE OCUP. RECUR.'!$F$1:$F$60, MATCH(T3045, 'TAXA DE OCUP. RECUR.'!$E$1:$E$60, 0)),"")</f>
        <v>FURADEIRA RADIAL  HCP - [112]</v>
      </c>
      <c r="V3045" s="165">
        <v>10.879999999999999</v>
      </c>
      <c r="W3045" s="165"/>
      <c r="X3045" s="229">
        <v>46080</v>
      </c>
      <c r="Y3045" s="229"/>
      <c r="Z3045" s="47">
        <f t="shared" si="330"/>
        <v>9</v>
      </c>
      <c r="AA3045" s="47" t="str">
        <f t="shared" si="333"/>
        <v/>
      </c>
      <c r="AB3045" s="47" t="str">
        <f t="shared" si="334"/>
        <v>fev</v>
      </c>
      <c r="AC3045" s="47" t="str">
        <f t="shared" si="335"/>
        <v>2026</v>
      </c>
      <c r="AD3045" s="165" t="str">
        <f t="shared" si="329"/>
        <v/>
      </c>
    </row>
    <row r="3046" spans="1:30" x14ac:dyDescent="0.25">
      <c r="A3046" s="47" t="s">
        <v>971</v>
      </c>
      <c r="B3046" s="47" t="s">
        <v>9</v>
      </c>
      <c r="C3046" s="47">
        <v>2112</v>
      </c>
      <c r="D3046" s="47">
        <v>1</v>
      </c>
      <c r="E3046" s="47" t="s">
        <v>1126</v>
      </c>
      <c r="F3046" s="48" t="s">
        <v>793</v>
      </c>
      <c r="G3046" s="48" t="s">
        <v>11</v>
      </c>
      <c r="H3046" s="48">
        <v>1534002</v>
      </c>
      <c r="I3046" s="48">
        <v>1</v>
      </c>
      <c r="J3046" s="48" t="s">
        <v>1151</v>
      </c>
      <c r="K3046" s="48" t="s">
        <v>1486</v>
      </c>
      <c r="L3046" s="47"/>
      <c r="M3046" s="47">
        <f>_xlfn.XLOOKUP(BASE!$A1267,dd_carteira_fundição!A:A,dd_carteira_fundição!G:G,"",0)</f>
        <v>2</v>
      </c>
      <c r="N3046" s="47" t="s">
        <v>1164</v>
      </c>
      <c r="O3046" s="133"/>
      <c r="P3046" s="48" t="s">
        <v>708</v>
      </c>
      <c r="Q3046" s="47" t="s">
        <v>1346</v>
      </c>
      <c r="R3046" s="47" t="s">
        <v>158</v>
      </c>
      <c r="S3046" s="48" t="s">
        <v>158</v>
      </c>
      <c r="T3046" s="164">
        <v>2</v>
      </c>
      <c r="U3046" s="47" t="str">
        <f>IFERROR(INDEX('TAXA DE OCUP. RECUR.'!$F$1:$F$60, MATCH(T3046, 'TAXA DE OCUP. RECUR.'!$E$1:$E$60, 0)),"")</f>
        <v>EXPEDIÇÃO</v>
      </c>
      <c r="V3046" s="165">
        <v>1</v>
      </c>
      <c r="W3046" s="165"/>
      <c r="X3046" s="229">
        <v>46101</v>
      </c>
      <c r="Y3046" s="229">
        <f>X3046</f>
        <v>46101</v>
      </c>
      <c r="Z3046" s="47">
        <f t="shared" si="330"/>
        <v>12</v>
      </c>
      <c r="AA3046" s="47">
        <f t="shared" si="333"/>
        <v>12</v>
      </c>
      <c r="AB3046" s="47" t="str">
        <f t="shared" si="334"/>
        <v>mar</v>
      </c>
      <c r="AC3046" s="47" t="str">
        <f t="shared" si="335"/>
        <v>2026</v>
      </c>
      <c r="AD3046" s="165">
        <f t="shared" si="329"/>
        <v>1</v>
      </c>
    </row>
    <row r="3047" spans="1:30" x14ac:dyDescent="0.25">
      <c r="A3047" s="47" t="s">
        <v>905</v>
      </c>
      <c r="B3047" s="47" t="s">
        <v>9</v>
      </c>
      <c r="C3047" s="47">
        <v>2056</v>
      </c>
      <c r="D3047" s="47">
        <v>1</v>
      </c>
      <c r="E3047" s="47" t="s">
        <v>1115</v>
      </c>
      <c r="F3047" s="48" t="s">
        <v>708</v>
      </c>
      <c r="G3047" s="48" t="s">
        <v>11</v>
      </c>
      <c r="H3047" s="48">
        <v>656053</v>
      </c>
      <c r="I3047" s="48">
        <v>1</v>
      </c>
      <c r="J3047" s="48" t="s">
        <v>1151</v>
      </c>
      <c r="K3047" s="48" t="s">
        <v>1486</v>
      </c>
      <c r="L3047" s="47"/>
      <c r="M3047" s="47">
        <f>_xlfn.XLOOKUP(BASE!$A1268,dd_carteira_fundição!A:A,dd_carteira_fundição!G:G,"",0)</f>
        <v>2</v>
      </c>
      <c r="N3047" s="47" t="s">
        <v>1164</v>
      </c>
      <c r="O3047" s="133"/>
      <c r="P3047" s="48" t="s">
        <v>708</v>
      </c>
      <c r="Q3047" s="47" t="s">
        <v>1346</v>
      </c>
      <c r="R3047" s="47" t="s">
        <v>1687</v>
      </c>
      <c r="S3047" s="48" t="s">
        <v>1156</v>
      </c>
      <c r="T3047" s="164">
        <v>1</v>
      </c>
      <c r="U3047" s="47" t="str">
        <f>IFERROR(INDEX('TAXA DE OCUP. RECUR.'!$F$1:$F$60, MATCH(T3047, 'TAXA DE OCUP. RECUR.'!$E$1:$E$60, 0)),"")</f>
        <v>FUNDIÇÃO MORENO</v>
      </c>
      <c r="V3047" s="165">
        <v>1</v>
      </c>
      <c r="W3047" s="165">
        <v>1</v>
      </c>
      <c r="X3047" s="229">
        <v>45968</v>
      </c>
      <c r="Y3047" s="229">
        <f>X3047</f>
        <v>45968</v>
      </c>
      <c r="Z3047" s="47">
        <f t="shared" si="330"/>
        <v>45</v>
      </c>
      <c r="AA3047" s="47">
        <f t="shared" si="333"/>
        <v>45</v>
      </c>
      <c r="AB3047" s="47" t="str">
        <f t="shared" si="334"/>
        <v>nov</v>
      </c>
      <c r="AC3047" s="47" t="str">
        <f t="shared" si="335"/>
        <v>2025</v>
      </c>
      <c r="AD3047" s="165">
        <f t="shared" si="329"/>
        <v>1</v>
      </c>
    </row>
    <row r="3048" spans="1:30" x14ac:dyDescent="0.25">
      <c r="A3048" s="47" t="s">
        <v>905</v>
      </c>
      <c r="B3048" s="47" t="s">
        <v>9</v>
      </c>
      <c r="C3048" s="47">
        <v>2056</v>
      </c>
      <c r="D3048" s="47">
        <v>1</v>
      </c>
      <c r="E3048" s="47" t="s">
        <v>1115</v>
      </c>
      <c r="F3048" s="48" t="s">
        <v>708</v>
      </c>
      <c r="G3048" s="48" t="s">
        <v>11</v>
      </c>
      <c r="H3048" s="48">
        <v>656053</v>
      </c>
      <c r="I3048" s="48">
        <v>1</v>
      </c>
      <c r="J3048" s="48" t="s">
        <v>1151</v>
      </c>
      <c r="K3048" s="48" t="s">
        <v>1486</v>
      </c>
      <c r="L3048" s="47"/>
      <c r="M3048" s="47">
        <f>_xlfn.XLOOKUP(BASE!$A1269,dd_carteira_fundição!A:A,dd_carteira_fundição!G:G,"",0)</f>
        <v>1</v>
      </c>
      <c r="N3048" s="47" t="s">
        <v>1164</v>
      </c>
      <c r="O3048" s="133"/>
      <c r="P3048" s="48" t="s">
        <v>708</v>
      </c>
      <c r="Q3048" s="47" t="s">
        <v>1346</v>
      </c>
      <c r="R3048" s="47" t="s">
        <v>1690</v>
      </c>
      <c r="S3048" s="48" t="s">
        <v>1435</v>
      </c>
      <c r="T3048" s="164">
        <v>124</v>
      </c>
      <c r="U3048" s="47" t="str">
        <f>IFERROR(INDEX('TAXA DE OCUP. RECUR.'!$F$1:$F$60, MATCH(T3048, 'TAXA DE OCUP. RECUR.'!$E$1:$E$60, 0)),"")</f>
        <v>TORNO VERT. WEBSTER BENNETT - [124]</v>
      </c>
      <c r="V3048" s="165">
        <v>132</v>
      </c>
      <c r="W3048" s="165"/>
      <c r="X3048" s="229">
        <v>46066</v>
      </c>
      <c r="Y3048" s="229">
        <f>X3048</f>
        <v>46066</v>
      </c>
      <c r="Z3048" s="47">
        <f t="shared" si="330"/>
        <v>7</v>
      </c>
      <c r="AA3048" s="47">
        <f t="shared" si="333"/>
        <v>7</v>
      </c>
      <c r="AB3048" s="47" t="str">
        <f t="shared" si="334"/>
        <v>fev</v>
      </c>
      <c r="AC3048" s="47" t="str">
        <f t="shared" si="335"/>
        <v>2026</v>
      </c>
      <c r="AD3048" s="165">
        <f t="shared" si="329"/>
        <v>1</v>
      </c>
    </row>
    <row r="3049" spans="1:30" x14ac:dyDescent="0.25">
      <c r="A3049" s="47" t="s">
        <v>905</v>
      </c>
      <c r="B3049" s="47" t="s">
        <v>9</v>
      </c>
      <c r="C3049" s="47">
        <v>2056</v>
      </c>
      <c r="D3049" s="47">
        <v>1</v>
      </c>
      <c r="E3049" s="47" t="s">
        <v>1115</v>
      </c>
      <c r="F3049" s="48" t="s">
        <v>708</v>
      </c>
      <c r="G3049" s="48" t="s">
        <v>11</v>
      </c>
      <c r="H3049" s="48">
        <v>656053</v>
      </c>
      <c r="I3049" s="48">
        <v>1</v>
      </c>
      <c r="J3049" s="48" t="s">
        <v>1151</v>
      </c>
      <c r="K3049" s="48" t="s">
        <v>1486</v>
      </c>
      <c r="L3049" s="47"/>
      <c r="M3049" s="47">
        <f>_xlfn.XLOOKUP(BASE!$A1270,dd_carteira_fundição!A:A,dd_carteira_fundição!G:G,"",0)</f>
        <v>1</v>
      </c>
      <c r="N3049" s="47" t="s">
        <v>1164</v>
      </c>
      <c r="O3049" s="133"/>
      <c r="P3049" s="48" t="s">
        <v>708</v>
      </c>
      <c r="Q3049" s="47" t="s">
        <v>1346</v>
      </c>
      <c r="R3049" s="47" t="s">
        <v>1690</v>
      </c>
      <c r="S3049" s="48" t="s">
        <v>1436</v>
      </c>
      <c r="T3049" s="164">
        <v>610</v>
      </c>
      <c r="U3049" s="47" t="str">
        <f>IFERROR(INDEX('TAXA DE OCUP. RECUR.'!$F$1:$F$60, MATCH(T3049, 'TAXA DE OCUP. RECUR.'!$E$1:$E$60, 0)),"")</f>
        <v>FRESADORA HEYLIGENTASDE - [610]</v>
      </c>
      <c r="V3049" s="165">
        <v>104.8</v>
      </c>
      <c r="W3049" s="165"/>
      <c r="X3049" s="229">
        <v>46081</v>
      </c>
      <c r="Y3049" s="229"/>
      <c r="Z3049" s="47">
        <f t="shared" si="330"/>
        <v>9</v>
      </c>
      <c r="AA3049" s="47" t="str">
        <f t="shared" si="333"/>
        <v/>
      </c>
      <c r="AB3049" s="47" t="str">
        <f t="shared" si="334"/>
        <v>fev</v>
      </c>
      <c r="AC3049" s="47" t="str">
        <f t="shared" si="335"/>
        <v>2026</v>
      </c>
      <c r="AD3049" s="165" t="str">
        <f t="shared" si="329"/>
        <v/>
      </c>
    </row>
    <row r="3050" spans="1:30" x14ac:dyDescent="0.25">
      <c r="A3050" s="47" t="s">
        <v>905</v>
      </c>
      <c r="B3050" s="47" t="s">
        <v>9</v>
      </c>
      <c r="C3050" s="47">
        <v>2056</v>
      </c>
      <c r="D3050" s="47">
        <v>1</v>
      </c>
      <c r="E3050" s="47" t="s">
        <v>1115</v>
      </c>
      <c r="F3050" s="48" t="s">
        <v>708</v>
      </c>
      <c r="G3050" s="48" t="s">
        <v>11</v>
      </c>
      <c r="H3050" s="48">
        <v>656053</v>
      </c>
      <c r="I3050" s="48">
        <v>1</v>
      </c>
      <c r="J3050" s="48" t="s">
        <v>1151</v>
      </c>
      <c r="K3050" s="48" t="s">
        <v>1486</v>
      </c>
      <c r="L3050" s="47"/>
      <c r="M3050" s="47">
        <f>_xlfn.XLOOKUP(BASE!$A1271,dd_carteira_fundição!A:A,dd_carteira_fundição!G:G,"",0)</f>
        <v>1</v>
      </c>
      <c r="N3050" s="47" t="s">
        <v>1164</v>
      </c>
      <c r="O3050" s="133"/>
      <c r="P3050" s="48" t="s">
        <v>708</v>
      </c>
      <c r="Q3050" s="47" t="s">
        <v>1346</v>
      </c>
      <c r="R3050" s="47" t="s">
        <v>1690</v>
      </c>
      <c r="S3050" s="48" t="s">
        <v>1437</v>
      </c>
      <c r="T3050" s="164">
        <v>433</v>
      </c>
      <c r="U3050" s="47" t="str">
        <f>IFERROR(INDEX('TAXA DE OCUP. RECUR.'!$F$1:$F$60, MATCH(T3050, 'TAXA DE OCUP. RECUR.'!$E$1:$E$60, 0)),"")</f>
        <v>MANDRILH. SCHARMANM FB-125 - [433]</v>
      </c>
      <c r="V3050" s="165">
        <v>44</v>
      </c>
      <c r="W3050" s="165"/>
      <c r="X3050" s="229">
        <v>46086</v>
      </c>
      <c r="Y3050" s="229"/>
      <c r="Z3050" s="47">
        <f t="shared" si="330"/>
        <v>10</v>
      </c>
      <c r="AA3050" s="47" t="str">
        <f t="shared" si="333"/>
        <v/>
      </c>
      <c r="AB3050" s="47" t="str">
        <f t="shared" si="334"/>
        <v>mar</v>
      </c>
      <c r="AC3050" s="47" t="str">
        <f t="shared" si="335"/>
        <v>2026</v>
      </c>
      <c r="AD3050" s="165" t="str">
        <f t="shared" si="329"/>
        <v/>
      </c>
    </row>
    <row r="3051" spans="1:30" x14ac:dyDescent="0.25">
      <c r="A3051" s="47" t="s">
        <v>905</v>
      </c>
      <c r="B3051" s="47" t="s">
        <v>9</v>
      </c>
      <c r="C3051" s="47">
        <v>2056</v>
      </c>
      <c r="D3051" s="47">
        <v>1</v>
      </c>
      <c r="E3051" s="47" t="s">
        <v>1115</v>
      </c>
      <c r="F3051" s="48" t="s">
        <v>708</v>
      </c>
      <c r="G3051" s="48" t="s">
        <v>11</v>
      </c>
      <c r="H3051" s="48">
        <v>656053</v>
      </c>
      <c r="I3051" s="48">
        <v>1</v>
      </c>
      <c r="J3051" s="48" t="s">
        <v>1151</v>
      </c>
      <c r="K3051" s="48" t="s">
        <v>1486</v>
      </c>
      <c r="L3051" s="47"/>
      <c r="M3051" s="47">
        <f>_xlfn.XLOOKUP(BASE!$A1272,dd_carteira_fundição!A:A,dd_carteira_fundição!G:G,"",0)</f>
        <v>1</v>
      </c>
      <c r="N3051" s="47" t="s">
        <v>1164</v>
      </c>
      <c r="O3051" s="133"/>
      <c r="P3051" s="48" t="s">
        <v>708</v>
      </c>
      <c r="Q3051" s="47" t="s">
        <v>1346</v>
      </c>
      <c r="R3051" s="47" t="s">
        <v>158</v>
      </c>
      <c r="S3051" s="48" t="s">
        <v>158</v>
      </c>
      <c r="T3051" s="164">
        <v>2</v>
      </c>
      <c r="U3051" s="47" t="str">
        <f>IFERROR(INDEX('TAXA DE OCUP. RECUR.'!$F$1:$F$60, MATCH(T3051, 'TAXA DE OCUP. RECUR.'!$E$1:$E$60, 0)),"")</f>
        <v>EXPEDIÇÃO</v>
      </c>
      <c r="V3051" s="165">
        <v>1</v>
      </c>
      <c r="W3051" s="165"/>
      <c r="X3051" s="229">
        <v>46086</v>
      </c>
      <c r="Y3051" s="229">
        <f t="shared" ref="Y3051:Y3082" si="336">X3051</f>
        <v>46086</v>
      </c>
      <c r="Z3051" s="47">
        <f t="shared" si="330"/>
        <v>10</v>
      </c>
      <c r="AA3051" s="47">
        <f t="shared" si="333"/>
        <v>10</v>
      </c>
      <c r="AB3051" s="47" t="str">
        <f t="shared" si="334"/>
        <v>mar</v>
      </c>
      <c r="AC3051" s="47" t="str">
        <f t="shared" si="335"/>
        <v>2026</v>
      </c>
      <c r="AD3051" s="165">
        <f t="shared" si="329"/>
        <v>1</v>
      </c>
    </row>
    <row r="3052" spans="1:30" x14ac:dyDescent="0.25">
      <c r="A3052" s="47" t="s">
        <v>906</v>
      </c>
      <c r="B3052" s="47" t="s">
        <v>9</v>
      </c>
      <c r="C3052" s="47">
        <v>2116</v>
      </c>
      <c r="D3052" s="47">
        <v>1</v>
      </c>
      <c r="E3052" s="47" t="s">
        <v>1116</v>
      </c>
      <c r="F3052" s="48" t="s">
        <v>591</v>
      </c>
      <c r="G3052" s="48" t="s">
        <v>11</v>
      </c>
      <c r="H3052" s="48">
        <v>864028</v>
      </c>
      <c r="I3052" s="48">
        <v>1</v>
      </c>
      <c r="J3052" s="48" t="s">
        <v>1151</v>
      </c>
      <c r="K3052" s="48" t="s">
        <v>1486</v>
      </c>
      <c r="L3052" s="47"/>
      <c r="M3052" s="47">
        <f>_xlfn.XLOOKUP(BASE!$A1273,dd_carteira_fundição!A:A,dd_carteira_fundição!G:G,"",0)</f>
        <v>1</v>
      </c>
      <c r="N3052" s="47" t="s">
        <v>1164</v>
      </c>
      <c r="O3052" s="133"/>
      <c r="P3052" s="166" t="s">
        <v>1428</v>
      </c>
      <c r="Q3052" s="47" t="s">
        <v>1346</v>
      </c>
      <c r="R3052" s="47" t="s">
        <v>1687</v>
      </c>
      <c r="S3052" s="48" t="s">
        <v>1156</v>
      </c>
      <c r="T3052" s="164">
        <v>1</v>
      </c>
      <c r="U3052" s="47" t="str">
        <f>IFERROR(INDEX('TAXA DE OCUP. RECUR.'!$F$1:$F$60, MATCH(T3052, 'TAXA DE OCUP. RECUR.'!$E$1:$E$60, 0)),"")</f>
        <v>FUNDIÇÃO MORENO</v>
      </c>
      <c r="V3052" s="165">
        <v>1</v>
      </c>
      <c r="W3052" s="165">
        <v>1</v>
      </c>
      <c r="X3052" s="229">
        <v>45969</v>
      </c>
      <c r="Y3052" s="229">
        <f t="shared" si="336"/>
        <v>45969</v>
      </c>
      <c r="Z3052" s="47">
        <f t="shared" si="330"/>
        <v>45</v>
      </c>
      <c r="AA3052" s="47">
        <f t="shared" si="333"/>
        <v>45</v>
      </c>
      <c r="AB3052" s="47" t="str">
        <f t="shared" si="334"/>
        <v>nov</v>
      </c>
      <c r="AC3052" s="47" t="str">
        <f t="shared" si="335"/>
        <v>2025</v>
      </c>
      <c r="AD3052" s="165">
        <f t="shared" si="329"/>
        <v>1</v>
      </c>
    </row>
    <row r="3053" spans="1:30" x14ac:dyDescent="0.25">
      <c r="A3053" s="47" t="s">
        <v>906</v>
      </c>
      <c r="B3053" s="47" t="s">
        <v>9</v>
      </c>
      <c r="C3053" s="47">
        <v>2116</v>
      </c>
      <c r="D3053" s="47">
        <v>1</v>
      </c>
      <c r="E3053" s="47" t="s">
        <v>1116</v>
      </c>
      <c r="F3053" s="48" t="s">
        <v>591</v>
      </c>
      <c r="G3053" s="48" t="s">
        <v>11</v>
      </c>
      <c r="H3053" s="48">
        <v>864028</v>
      </c>
      <c r="I3053" s="48">
        <v>1</v>
      </c>
      <c r="J3053" s="48" t="s">
        <v>1151</v>
      </c>
      <c r="K3053" s="48" t="s">
        <v>1486</v>
      </c>
      <c r="L3053" s="47"/>
      <c r="M3053" s="47">
        <f>_xlfn.XLOOKUP(BASE!$A1274,dd_carteira_fundição!A:A,dd_carteira_fundição!G:G,"",0)</f>
        <v>2</v>
      </c>
      <c r="N3053" s="47" t="s">
        <v>1164</v>
      </c>
      <c r="O3053" s="133"/>
      <c r="P3053" s="166" t="s">
        <v>591</v>
      </c>
      <c r="Q3053" s="47" t="s">
        <v>1346</v>
      </c>
      <c r="R3053" s="47" t="s">
        <v>1690</v>
      </c>
      <c r="S3053" s="48" t="s">
        <v>1438</v>
      </c>
      <c r="T3053" s="48">
        <v>395</v>
      </c>
      <c r="U3053" s="47" t="str">
        <f>IFERROR(INDEX('TAXA DE OCUP. RECUR.'!$F$1:$F$60, MATCH(T3053, 'TAXA DE OCUP. RECUR.'!$E$1:$E$60, 0)),"")</f>
        <v>TORNO VERT. SCHIESS KZ-200   2000 - [395]</v>
      </c>
      <c r="V3053" s="53">
        <v>22</v>
      </c>
      <c r="W3053" s="53"/>
      <c r="X3053" s="229">
        <v>46112</v>
      </c>
      <c r="Y3053" s="229">
        <f t="shared" si="336"/>
        <v>46112</v>
      </c>
      <c r="Z3053" s="47">
        <f t="shared" si="330"/>
        <v>14</v>
      </c>
      <c r="AA3053" s="47">
        <f t="shared" si="333"/>
        <v>14</v>
      </c>
      <c r="AB3053" s="47" t="str">
        <f t="shared" si="334"/>
        <v>mar</v>
      </c>
      <c r="AC3053" s="47" t="str">
        <f t="shared" si="335"/>
        <v>2026</v>
      </c>
      <c r="AD3053" s="165">
        <f t="shared" si="329"/>
        <v>1</v>
      </c>
    </row>
    <row r="3054" spans="1:30" x14ac:dyDescent="0.25">
      <c r="A3054" s="47" t="s">
        <v>906</v>
      </c>
      <c r="B3054" s="47" t="s">
        <v>9</v>
      </c>
      <c r="C3054" s="47">
        <v>2116</v>
      </c>
      <c r="D3054" s="47">
        <v>1</v>
      </c>
      <c r="E3054" s="47" t="s">
        <v>1116</v>
      </c>
      <c r="F3054" s="48" t="s">
        <v>591</v>
      </c>
      <c r="G3054" s="48" t="s">
        <v>11</v>
      </c>
      <c r="H3054" s="48">
        <v>864028</v>
      </c>
      <c r="I3054" s="48">
        <v>1</v>
      </c>
      <c r="J3054" s="48" t="s">
        <v>1151</v>
      </c>
      <c r="K3054" s="48" t="s">
        <v>1486</v>
      </c>
      <c r="L3054" s="47"/>
      <c r="M3054" s="47">
        <f>_xlfn.XLOOKUP(BASE!$A1275,dd_carteira_fundição!A:A,dd_carteira_fundição!G:G,"",0)</f>
        <v>2</v>
      </c>
      <c r="N3054" s="47" t="s">
        <v>1164</v>
      </c>
      <c r="O3054" s="133"/>
      <c r="P3054" s="166" t="s">
        <v>1426</v>
      </c>
      <c r="Q3054" s="47" t="s">
        <v>1346</v>
      </c>
      <c r="R3054" s="47" t="s">
        <v>1690</v>
      </c>
      <c r="S3054" s="48" t="s">
        <v>1439</v>
      </c>
      <c r="T3054" s="48">
        <v>118</v>
      </c>
      <c r="U3054" s="47" t="str">
        <f>IFERROR(INDEX('TAXA DE OCUP. RECUR.'!$F$1:$F$60, MATCH(T3054, 'TAXA DE OCUP. RECUR.'!$E$1:$E$60, 0)),"")</f>
        <v>TORNO HORIZ. ZERBST FICHER TP-4000 - [118]</v>
      </c>
      <c r="V3054" s="53">
        <v>11.75</v>
      </c>
      <c r="W3054" s="53"/>
      <c r="X3054" s="229">
        <v>46083</v>
      </c>
      <c r="Y3054" s="229">
        <f t="shared" si="336"/>
        <v>46083</v>
      </c>
      <c r="Z3054" s="47">
        <f t="shared" si="330"/>
        <v>10</v>
      </c>
      <c r="AA3054" s="47">
        <f t="shared" si="333"/>
        <v>10</v>
      </c>
      <c r="AB3054" s="47" t="str">
        <f t="shared" si="334"/>
        <v>mar</v>
      </c>
      <c r="AC3054" s="47" t="str">
        <f t="shared" si="335"/>
        <v>2026</v>
      </c>
      <c r="AD3054" s="165">
        <f t="shared" si="329"/>
        <v>1</v>
      </c>
    </row>
    <row r="3055" spans="1:30" x14ac:dyDescent="0.25">
      <c r="A3055" s="47" t="s">
        <v>906</v>
      </c>
      <c r="B3055" s="47" t="s">
        <v>9</v>
      </c>
      <c r="C3055" s="47">
        <v>2116</v>
      </c>
      <c r="D3055" s="47">
        <v>1</v>
      </c>
      <c r="E3055" s="47" t="s">
        <v>1116</v>
      </c>
      <c r="F3055" s="48" t="s">
        <v>591</v>
      </c>
      <c r="G3055" s="48" t="s">
        <v>11</v>
      </c>
      <c r="H3055" s="48">
        <v>864028</v>
      </c>
      <c r="I3055" s="48">
        <v>1</v>
      </c>
      <c r="J3055" s="48" t="s">
        <v>1151</v>
      </c>
      <c r="K3055" s="48" t="s">
        <v>1486</v>
      </c>
      <c r="L3055" s="47"/>
      <c r="M3055" s="47">
        <f>_xlfn.XLOOKUP(BASE!$A1276,dd_carteira_fundição!A:A,dd_carteira_fundição!G:G,"",0)</f>
        <v>2</v>
      </c>
      <c r="N3055" s="47" t="s">
        <v>1164</v>
      </c>
      <c r="O3055" s="133"/>
      <c r="P3055" s="166" t="s">
        <v>1427</v>
      </c>
      <c r="Q3055" s="47" t="s">
        <v>1346</v>
      </c>
      <c r="R3055" s="47" t="s">
        <v>1690</v>
      </c>
      <c r="S3055" s="48" t="s">
        <v>1440</v>
      </c>
      <c r="T3055" s="164">
        <v>74</v>
      </c>
      <c r="U3055" s="47" t="str">
        <f>IFERROR(INDEX('TAXA DE OCUP. RECUR.'!$F$1:$F$60, MATCH(T3055, 'TAXA DE OCUP. RECUR.'!$E$1:$E$60, 0)),"")</f>
        <v>MONTAGEM (PREPARADOR DE PEÇA)-74</v>
      </c>
      <c r="V3055" s="53">
        <v>3</v>
      </c>
      <c r="W3055" s="53"/>
      <c r="X3055" s="229">
        <v>46085</v>
      </c>
      <c r="Y3055" s="229">
        <f t="shared" si="336"/>
        <v>46085</v>
      </c>
      <c r="Z3055" s="47">
        <f t="shared" si="330"/>
        <v>10</v>
      </c>
      <c r="AA3055" s="47">
        <f t="shared" si="333"/>
        <v>10</v>
      </c>
      <c r="AB3055" s="47" t="str">
        <f t="shared" si="334"/>
        <v>mar</v>
      </c>
      <c r="AC3055" s="47" t="str">
        <f t="shared" si="335"/>
        <v>2026</v>
      </c>
      <c r="AD3055" s="165">
        <f t="shared" si="329"/>
        <v>1</v>
      </c>
    </row>
    <row r="3056" spans="1:30" x14ac:dyDescent="0.25">
      <c r="A3056" s="47" t="s">
        <v>907</v>
      </c>
      <c r="B3056" s="47" t="s">
        <v>9</v>
      </c>
      <c r="C3056" s="47">
        <v>2116</v>
      </c>
      <c r="D3056" s="47">
        <v>2</v>
      </c>
      <c r="E3056" s="47" t="s">
        <v>1116</v>
      </c>
      <c r="F3056" s="48" t="s">
        <v>591</v>
      </c>
      <c r="G3056" s="48" t="s">
        <v>11</v>
      </c>
      <c r="H3056" s="48">
        <v>864028</v>
      </c>
      <c r="I3056" s="48">
        <v>1</v>
      </c>
      <c r="J3056" s="48" t="s">
        <v>1151</v>
      </c>
      <c r="K3056" s="48" t="s">
        <v>1486</v>
      </c>
      <c r="L3056" s="47"/>
      <c r="M3056" s="47">
        <f>_xlfn.XLOOKUP(BASE!$A1277,dd_carteira_fundição!A:A,dd_carteira_fundição!G:G,"",0)</f>
        <v>2</v>
      </c>
      <c r="N3056" s="47" t="s">
        <v>1164</v>
      </c>
      <c r="O3056" s="133"/>
      <c r="P3056" s="166" t="s">
        <v>1429</v>
      </c>
      <c r="Q3056" s="47" t="s">
        <v>1346</v>
      </c>
      <c r="R3056" s="47" t="s">
        <v>158</v>
      </c>
      <c r="S3056" s="48" t="s">
        <v>158</v>
      </c>
      <c r="T3056" s="164">
        <v>2</v>
      </c>
      <c r="U3056" s="47" t="str">
        <f>IFERROR(INDEX('TAXA DE OCUP. RECUR.'!$F$1:$F$60, MATCH(T3056, 'TAXA DE OCUP. RECUR.'!$E$1:$E$60, 0)),"")</f>
        <v>EXPEDIÇÃO</v>
      </c>
      <c r="V3056" s="165">
        <v>1</v>
      </c>
      <c r="W3056" s="165"/>
      <c r="X3056" s="229">
        <v>46086</v>
      </c>
      <c r="Y3056" s="229">
        <f t="shared" si="336"/>
        <v>46086</v>
      </c>
      <c r="Z3056" s="47">
        <f t="shared" si="330"/>
        <v>10</v>
      </c>
      <c r="AA3056" s="47">
        <f t="shared" si="333"/>
        <v>10</v>
      </c>
      <c r="AB3056" s="47" t="str">
        <f t="shared" si="334"/>
        <v>mar</v>
      </c>
      <c r="AC3056" s="47" t="str">
        <f t="shared" si="335"/>
        <v>2026</v>
      </c>
      <c r="AD3056" s="165">
        <f t="shared" si="329"/>
        <v>1</v>
      </c>
    </row>
    <row r="3057" spans="1:30" x14ac:dyDescent="0.25">
      <c r="A3057" s="47" t="s">
        <v>907</v>
      </c>
      <c r="B3057" s="47" t="s">
        <v>9</v>
      </c>
      <c r="C3057" s="47">
        <v>2116</v>
      </c>
      <c r="D3057" s="47">
        <v>2</v>
      </c>
      <c r="E3057" s="47" t="s">
        <v>1116</v>
      </c>
      <c r="F3057" s="48" t="s">
        <v>591</v>
      </c>
      <c r="G3057" s="48" t="s">
        <v>11</v>
      </c>
      <c r="H3057" s="48">
        <v>864028</v>
      </c>
      <c r="I3057" s="48">
        <v>1</v>
      </c>
      <c r="J3057" s="48" t="s">
        <v>1151</v>
      </c>
      <c r="K3057" s="48" t="s">
        <v>1486</v>
      </c>
      <c r="L3057" s="47"/>
      <c r="M3057" s="47">
        <f>_xlfn.XLOOKUP(BASE!$A1278,dd_carteira_fundição!A:A,dd_carteira_fundição!G:G,"",0)</f>
        <v>2</v>
      </c>
      <c r="N3057" s="47" t="s">
        <v>1164</v>
      </c>
      <c r="O3057" s="133"/>
      <c r="P3057" s="166" t="s">
        <v>1428</v>
      </c>
      <c r="Q3057" s="47" t="s">
        <v>1346</v>
      </c>
      <c r="R3057" s="47" t="s">
        <v>1687</v>
      </c>
      <c r="S3057" s="48" t="s">
        <v>1156</v>
      </c>
      <c r="T3057" s="164">
        <v>1</v>
      </c>
      <c r="U3057" s="47" t="str">
        <f>IFERROR(INDEX('TAXA DE OCUP. RECUR.'!$F$1:$F$60, MATCH(T3057, 'TAXA DE OCUP. RECUR.'!$E$1:$E$60, 0)),"")</f>
        <v>FUNDIÇÃO MORENO</v>
      </c>
      <c r="V3057" s="165">
        <v>1</v>
      </c>
      <c r="W3057" s="165">
        <v>1</v>
      </c>
      <c r="X3057" s="229">
        <v>45969</v>
      </c>
      <c r="Y3057" s="229">
        <f t="shared" si="336"/>
        <v>45969</v>
      </c>
      <c r="Z3057" s="47">
        <f t="shared" si="330"/>
        <v>45</v>
      </c>
      <c r="AA3057" s="47">
        <f t="shared" si="333"/>
        <v>45</v>
      </c>
      <c r="AB3057" s="47" t="str">
        <f t="shared" si="334"/>
        <v>nov</v>
      </c>
      <c r="AC3057" s="47" t="str">
        <f t="shared" si="335"/>
        <v>2025</v>
      </c>
      <c r="AD3057" s="165">
        <f t="shared" si="329"/>
        <v>1</v>
      </c>
    </row>
    <row r="3058" spans="1:30" x14ac:dyDescent="0.25">
      <c r="A3058" s="47" t="s">
        <v>907</v>
      </c>
      <c r="B3058" s="47" t="s">
        <v>9</v>
      </c>
      <c r="C3058" s="47">
        <v>2116</v>
      </c>
      <c r="D3058" s="47">
        <v>2</v>
      </c>
      <c r="E3058" s="47" t="s">
        <v>1116</v>
      </c>
      <c r="F3058" s="48" t="s">
        <v>591</v>
      </c>
      <c r="G3058" s="48" t="s">
        <v>11</v>
      </c>
      <c r="H3058" s="48">
        <v>864028</v>
      </c>
      <c r="I3058" s="48">
        <v>1</v>
      </c>
      <c r="J3058" s="48" t="s">
        <v>1151</v>
      </c>
      <c r="K3058" s="48" t="s">
        <v>1486</v>
      </c>
      <c r="L3058" s="47"/>
      <c r="M3058" s="47">
        <f>_xlfn.XLOOKUP(BASE!$A1279,dd_carteira_fundição!A:A,dd_carteira_fundição!G:G,"",0)</f>
        <v>1</v>
      </c>
      <c r="N3058" s="47" t="s">
        <v>1164</v>
      </c>
      <c r="O3058" s="133"/>
      <c r="P3058" s="166" t="s">
        <v>591</v>
      </c>
      <c r="Q3058" s="47" t="s">
        <v>1346</v>
      </c>
      <c r="R3058" s="47" t="s">
        <v>1690</v>
      </c>
      <c r="S3058" s="48" t="s">
        <v>1438</v>
      </c>
      <c r="T3058" s="48">
        <v>395</v>
      </c>
      <c r="U3058" s="47" t="str">
        <f>IFERROR(INDEX('TAXA DE OCUP. RECUR.'!$F$1:$F$60, MATCH(T3058, 'TAXA DE OCUP. RECUR.'!$E$1:$E$60, 0)),"")</f>
        <v>TORNO VERT. SCHIESS KZ-200   2000 - [395]</v>
      </c>
      <c r="V3058" s="53">
        <v>22</v>
      </c>
      <c r="W3058" s="53"/>
      <c r="X3058" s="229">
        <v>46112</v>
      </c>
      <c r="Y3058" s="229">
        <f t="shared" si="336"/>
        <v>46112</v>
      </c>
      <c r="Z3058" s="47">
        <f t="shared" si="330"/>
        <v>14</v>
      </c>
      <c r="AA3058" s="47">
        <f>IF(Y3058&lt;&gt;"",WEEKNUM(Y3058,11),"")</f>
        <v>14</v>
      </c>
      <c r="AB3058" s="47" t="str">
        <f t="shared" si="334"/>
        <v>mar</v>
      </c>
      <c r="AC3058" s="47" t="str">
        <f t="shared" si="335"/>
        <v>2026</v>
      </c>
      <c r="AD3058" s="165">
        <f t="shared" si="329"/>
        <v>1</v>
      </c>
    </row>
    <row r="3059" spans="1:30" x14ac:dyDescent="0.25">
      <c r="A3059" s="47" t="s">
        <v>907</v>
      </c>
      <c r="B3059" s="47" t="s">
        <v>9</v>
      </c>
      <c r="C3059" s="47">
        <v>2116</v>
      </c>
      <c r="D3059" s="47">
        <v>2</v>
      </c>
      <c r="E3059" s="47" t="s">
        <v>1116</v>
      </c>
      <c r="F3059" s="48" t="s">
        <v>591</v>
      </c>
      <c r="G3059" s="48" t="s">
        <v>11</v>
      </c>
      <c r="H3059" s="48">
        <v>864028</v>
      </c>
      <c r="I3059" s="48">
        <v>1</v>
      </c>
      <c r="J3059" s="48" t="s">
        <v>1151</v>
      </c>
      <c r="K3059" s="48" t="s">
        <v>1486</v>
      </c>
      <c r="L3059" s="47"/>
      <c r="M3059" s="47">
        <f>_xlfn.XLOOKUP(BASE!$A1280,dd_carteira_fundição!A:A,dd_carteira_fundição!G:G,"",0)</f>
        <v>1</v>
      </c>
      <c r="N3059" s="47" t="s">
        <v>1164</v>
      </c>
      <c r="O3059" s="133"/>
      <c r="P3059" s="166" t="s">
        <v>1426</v>
      </c>
      <c r="Q3059" s="47" t="s">
        <v>1346</v>
      </c>
      <c r="R3059" s="47" t="s">
        <v>1690</v>
      </c>
      <c r="S3059" s="48" t="s">
        <v>1439</v>
      </c>
      <c r="T3059" s="48">
        <v>118</v>
      </c>
      <c r="U3059" s="47" t="str">
        <f>IFERROR(INDEX('TAXA DE OCUP. RECUR.'!$F$1:$F$60, MATCH(T3059, 'TAXA DE OCUP. RECUR.'!$E$1:$E$60, 0)),"")</f>
        <v>TORNO HORIZ. ZERBST FICHER TP-4000 - [118]</v>
      </c>
      <c r="V3059" s="53">
        <v>11.75</v>
      </c>
      <c r="W3059" s="53"/>
      <c r="X3059" s="229">
        <v>46083</v>
      </c>
      <c r="Y3059" s="229">
        <f t="shared" si="336"/>
        <v>46083</v>
      </c>
      <c r="Z3059" s="47">
        <f t="shared" si="330"/>
        <v>10</v>
      </c>
      <c r="AA3059" s="47">
        <f>IF(Y3059&lt;&gt;"",WEEKNUM(Y3059,11),"")</f>
        <v>10</v>
      </c>
      <c r="AB3059" s="47" t="str">
        <f t="shared" si="334"/>
        <v>mar</v>
      </c>
      <c r="AC3059" s="47" t="str">
        <f t="shared" si="335"/>
        <v>2026</v>
      </c>
      <c r="AD3059" s="165">
        <f t="shared" si="329"/>
        <v>1</v>
      </c>
    </row>
    <row r="3060" spans="1:30" x14ac:dyDescent="0.25">
      <c r="A3060" s="47" t="s">
        <v>907</v>
      </c>
      <c r="B3060" s="47" t="s">
        <v>9</v>
      </c>
      <c r="C3060" s="47">
        <v>2116</v>
      </c>
      <c r="D3060" s="47">
        <v>2</v>
      </c>
      <c r="E3060" s="47" t="s">
        <v>1116</v>
      </c>
      <c r="F3060" s="48" t="s">
        <v>591</v>
      </c>
      <c r="G3060" s="48" t="s">
        <v>11</v>
      </c>
      <c r="H3060" s="48">
        <v>864028</v>
      </c>
      <c r="I3060" s="48">
        <v>1</v>
      </c>
      <c r="J3060" s="48" t="s">
        <v>1151</v>
      </c>
      <c r="K3060" s="48" t="s">
        <v>1486</v>
      </c>
      <c r="L3060" s="47"/>
      <c r="M3060" s="47">
        <f>_xlfn.XLOOKUP(BASE!$A1281,dd_carteira_fundição!A:A,dd_carteira_fundição!G:G,"",0)</f>
        <v>1</v>
      </c>
      <c r="N3060" s="47" t="s">
        <v>1164</v>
      </c>
      <c r="O3060" s="133"/>
      <c r="P3060" s="166" t="s">
        <v>1427</v>
      </c>
      <c r="Q3060" s="47" t="s">
        <v>1346</v>
      </c>
      <c r="R3060" s="47" t="s">
        <v>1690</v>
      </c>
      <c r="S3060" s="48" t="s">
        <v>1440</v>
      </c>
      <c r="T3060" s="164">
        <v>74</v>
      </c>
      <c r="U3060" s="47" t="str">
        <f>IFERROR(INDEX('TAXA DE OCUP. RECUR.'!$F$1:$F$60, MATCH(T3060, 'TAXA DE OCUP. RECUR.'!$E$1:$E$60, 0)),"")</f>
        <v>MONTAGEM (PREPARADOR DE PEÇA)-74</v>
      </c>
      <c r="V3060" s="53">
        <v>3</v>
      </c>
      <c r="W3060" s="53"/>
      <c r="X3060" s="229">
        <v>46085</v>
      </c>
      <c r="Y3060" s="229">
        <f t="shared" si="336"/>
        <v>46085</v>
      </c>
      <c r="Z3060" s="47">
        <f t="shared" si="330"/>
        <v>10</v>
      </c>
      <c r="AA3060" s="47">
        <f t="shared" si="333"/>
        <v>10</v>
      </c>
      <c r="AB3060" s="47" t="str">
        <f t="shared" si="334"/>
        <v>mar</v>
      </c>
      <c r="AC3060" s="47" t="str">
        <f t="shared" si="335"/>
        <v>2026</v>
      </c>
      <c r="AD3060" s="165">
        <f t="shared" si="329"/>
        <v>1</v>
      </c>
    </row>
    <row r="3061" spans="1:30" x14ac:dyDescent="0.25">
      <c r="A3061" s="47" t="s">
        <v>907</v>
      </c>
      <c r="B3061" s="47" t="s">
        <v>9</v>
      </c>
      <c r="C3061" s="47">
        <v>2116</v>
      </c>
      <c r="D3061" s="47">
        <v>2</v>
      </c>
      <c r="E3061" s="47" t="s">
        <v>1116</v>
      </c>
      <c r="F3061" s="48" t="s">
        <v>591</v>
      </c>
      <c r="G3061" s="48" t="s">
        <v>11</v>
      </c>
      <c r="H3061" s="48">
        <v>864028</v>
      </c>
      <c r="I3061" s="48">
        <v>1</v>
      </c>
      <c r="J3061" s="48" t="s">
        <v>1151</v>
      </c>
      <c r="K3061" s="48" t="s">
        <v>1486</v>
      </c>
      <c r="L3061" s="47"/>
      <c r="M3061" s="47">
        <f>_xlfn.XLOOKUP(BASE!$A1282,dd_carteira_fundição!A:A,dd_carteira_fundição!G:G,"",0)</f>
        <v>1</v>
      </c>
      <c r="N3061" s="47" t="s">
        <v>1164</v>
      </c>
      <c r="O3061" s="133"/>
      <c r="P3061" s="166" t="s">
        <v>1429</v>
      </c>
      <c r="Q3061" s="47" t="s">
        <v>1346</v>
      </c>
      <c r="R3061" s="47" t="s">
        <v>158</v>
      </c>
      <c r="S3061" s="48" t="s">
        <v>158</v>
      </c>
      <c r="T3061" s="164">
        <v>2</v>
      </c>
      <c r="U3061" s="47" t="str">
        <f>IFERROR(INDEX('TAXA DE OCUP. RECUR.'!$F$1:$F$60, MATCH(T3061, 'TAXA DE OCUP. RECUR.'!$E$1:$E$60, 0)),"")</f>
        <v>EXPEDIÇÃO</v>
      </c>
      <c r="V3061" s="165">
        <v>1</v>
      </c>
      <c r="W3061" s="165"/>
      <c r="X3061" s="229">
        <v>46086</v>
      </c>
      <c r="Y3061" s="229">
        <f t="shared" si="336"/>
        <v>46086</v>
      </c>
      <c r="Z3061" s="47">
        <f t="shared" si="330"/>
        <v>10</v>
      </c>
      <c r="AA3061" s="47">
        <f t="shared" si="333"/>
        <v>10</v>
      </c>
      <c r="AB3061" s="47" t="str">
        <f t="shared" si="334"/>
        <v>mar</v>
      </c>
      <c r="AC3061" s="47" t="str">
        <f t="shared" si="335"/>
        <v>2026</v>
      </c>
      <c r="AD3061" s="165">
        <f t="shared" si="329"/>
        <v>1</v>
      </c>
    </row>
    <row r="3062" spans="1:30" x14ac:dyDescent="0.25">
      <c r="A3062" s="47" t="s">
        <v>982</v>
      </c>
      <c r="B3062" s="47" t="s">
        <v>9</v>
      </c>
      <c r="C3062" s="47">
        <v>2072</v>
      </c>
      <c r="D3062" s="47">
        <v>1</v>
      </c>
      <c r="E3062" s="47" t="s">
        <v>1127</v>
      </c>
      <c r="F3062" s="48" t="s">
        <v>728</v>
      </c>
      <c r="G3062" s="48" t="s">
        <v>11</v>
      </c>
      <c r="H3062" s="48">
        <v>1567006</v>
      </c>
      <c r="I3062" s="48">
        <v>1</v>
      </c>
      <c r="J3062" s="48" t="s">
        <v>1151</v>
      </c>
      <c r="K3062" s="48" t="s">
        <v>1486</v>
      </c>
      <c r="L3062" s="47"/>
      <c r="M3062" s="47">
        <f>_xlfn.XLOOKUP(BASE!$A1283,dd_carteira_fundição!A:A,dd_carteira_fundição!G:G,"",0)</f>
        <v>1</v>
      </c>
      <c r="N3062" s="47" t="s">
        <v>1164</v>
      </c>
      <c r="O3062" s="133"/>
      <c r="P3062" s="48" t="s">
        <v>1444</v>
      </c>
      <c r="Q3062" s="47" t="s">
        <v>1346</v>
      </c>
      <c r="R3062" s="47" t="s">
        <v>1690</v>
      </c>
      <c r="S3062" s="48" t="s">
        <v>1452</v>
      </c>
      <c r="T3062" s="164">
        <v>395</v>
      </c>
      <c r="U3062" s="47" t="str">
        <f>IFERROR(INDEX('TAXA DE OCUP. RECUR.'!$F$1:$F$60, MATCH(T3062, 'TAXA DE OCUP. RECUR.'!$E$1:$E$60, 0)),"")</f>
        <v>TORNO VERT. SCHIESS KZ-200   2000 - [395]</v>
      </c>
      <c r="V3062" s="48">
        <v>38.44</v>
      </c>
      <c r="W3062" s="48"/>
      <c r="X3062" s="229">
        <v>46124</v>
      </c>
      <c r="Y3062" s="229">
        <f t="shared" si="336"/>
        <v>46124</v>
      </c>
      <c r="Z3062" s="47">
        <f t="shared" si="330"/>
        <v>15</v>
      </c>
      <c r="AA3062" s="47">
        <f t="shared" si="333"/>
        <v>15</v>
      </c>
      <c r="AB3062" s="47" t="str">
        <f t="shared" si="334"/>
        <v>abr</v>
      </c>
      <c r="AC3062" s="47" t="str">
        <f t="shared" si="335"/>
        <v>2026</v>
      </c>
      <c r="AD3062" s="165">
        <f t="shared" si="329"/>
        <v>1</v>
      </c>
    </row>
    <row r="3063" spans="1:30" x14ac:dyDescent="0.25">
      <c r="A3063" s="47" t="s">
        <v>982</v>
      </c>
      <c r="B3063" s="47" t="s">
        <v>9</v>
      </c>
      <c r="C3063" s="47">
        <v>2072</v>
      </c>
      <c r="D3063" s="47">
        <v>1</v>
      </c>
      <c r="E3063" s="47" t="s">
        <v>1127</v>
      </c>
      <c r="F3063" s="48" t="s">
        <v>728</v>
      </c>
      <c r="G3063" s="48" t="s">
        <v>11</v>
      </c>
      <c r="H3063" s="48">
        <v>1567006</v>
      </c>
      <c r="I3063" s="48">
        <v>1</v>
      </c>
      <c r="J3063" s="48" t="s">
        <v>1151</v>
      </c>
      <c r="K3063" s="48" t="s">
        <v>1486</v>
      </c>
      <c r="L3063" s="47"/>
      <c r="M3063" s="47">
        <f>_xlfn.XLOOKUP(BASE!$A1284,dd_carteira_fundição!A:A,dd_carteira_fundição!G:G,"",0)</f>
        <v>2</v>
      </c>
      <c r="N3063" s="47" t="s">
        <v>1164</v>
      </c>
      <c r="O3063" s="133"/>
      <c r="P3063" s="48" t="s">
        <v>1444</v>
      </c>
      <c r="Q3063" s="47" t="s">
        <v>1346</v>
      </c>
      <c r="R3063" s="47" t="s">
        <v>1690</v>
      </c>
      <c r="S3063" s="48" t="s">
        <v>1407</v>
      </c>
      <c r="T3063" s="164">
        <v>124</v>
      </c>
      <c r="U3063" s="47" t="str">
        <f>IFERROR(INDEX('TAXA DE OCUP. RECUR.'!$F$1:$F$60, MATCH(T3063, 'TAXA DE OCUP. RECUR.'!$E$1:$E$60, 0)),"")</f>
        <v>TORNO VERT. WEBSTER BENNETT - [124]</v>
      </c>
      <c r="V3063" s="48">
        <v>17.11</v>
      </c>
      <c r="W3063" s="48"/>
      <c r="X3063" s="229">
        <v>46129</v>
      </c>
      <c r="Y3063" s="229">
        <f t="shared" si="336"/>
        <v>46129</v>
      </c>
      <c r="Z3063" s="47">
        <f t="shared" si="330"/>
        <v>16</v>
      </c>
      <c r="AA3063" s="47">
        <f t="shared" si="333"/>
        <v>16</v>
      </c>
      <c r="AB3063" s="47" t="str">
        <f t="shared" si="334"/>
        <v>abr</v>
      </c>
      <c r="AC3063" s="47" t="str">
        <f t="shared" si="335"/>
        <v>2026</v>
      </c>
      <c r="AD3063" s="165">
        <f t="shared" si="329"/>
        <v>1</v>
      </c>
    </row>
    <row r="3064" spans="1:30" x14ac:dyDescent="0.25">
      <c r="A3064" s="47" t="s">
        <v>982</v>
      </c>
      <c r="B3064" s="47" t="s">
        <v>9</v>
      </c>
      <c r="C3064" s="47">
        <v>2072</v>
      </c>
      <c r="D3064" s="47">
        <v>1</v>
      </c>
      <c r="E3064" s="47" t="s">
        <v>1127</v>
      </c>
      <c r="F3064" s="48" t="s">
        <v>728</v>
      </c>
      <c r="G3064" s="48" t="s">
        <v>11</v>
      </c>
      <c r="H3064" s="48">
        <v>1567006</v>
      </c>
      <c r="I3064" s="48">
        <v>1</v>
      </c>
      <c r="J3064" s="48" t="s">
        <v>1151</v>
      </c>
      <c r="K3064" s="48" t="s">
        <v>1486</v>
      </c>
      <c r="L3064" s="47"/>
      <c r="M3064" s="47">
        <f>_xlfn.XLOOKUP(BASE!$A1285,dd_carteira_fundição!A:A,dd_carteira_fundição!G:G,"",0)</f>
        <v>2</v>
      </c>
      <c r="N3064" s="47" t="s">
        <v>1164</v>
      </c>
      <c r="O3064" s="133"/>
      <c r="P3064" s="48" t="s">
        <v>1444</v>
      </c>
      <c r="Q3064" s="47" t="s">
        <v>1346</v>
      </c>
      <c r="R3064" s="47" t="s">
        <v>1690</v>
      </c>
      <c r="S3064" s="48" t="s">
        <v>1453</v>
      </c>
      <c r="T3064" s="164">
        <v>433</v>
      </c>
      <c r="U3064" s="47" t="str">
        <f>IFERROR(INDEX('TAXA DE OCUP. RECUR.'!$F$1:$F$60, MATCH(T3064, 'TAXA DE OCUP. RECUR.'!$E$1:$E$60, 0)),"")</f>
        <v>MANDRILH. SCHARMANM FB-125 - [433]</v>
      </c>
      <c r="V3064" s="48">
        <v>5.5</v>
      </c>
      <c r="W3064" s="48"/>
      <c r="X3064" s="229">
        <v>46131</v>
      </c>
      <c r="Y3064" s="229">
        <f t="shared" si="336"/>
        <v>46131</v>
      </c>
      <c r="Z3064" s="47">
        <f t="shared" si="330"/>
        <v>16</v>
      </c>
      <c r="AA3064" s="47">
        <f t="shared" si="333"/>
        <v>16</v>
      </c>
      <c r="AB3064" s="47" t="str">
        <f t="shared" si="334"/>
        <v>abr</v>
      </c>
      <c r="AC3064" s="47" t="str">
        <f t="shared" si="335"/>
        <v>2026</v>
      </c>
      <c r="AD3064" s="165">
        <f t="shared" si="329"/>
        <v>1</v>
      </c>
    </row>
    <row r="3065" spans="1:30" x14ac:dyDescent="0.25">
      <c r="A3065" s="47" t="s">
        <v>1446</v>
      </c>
      <c r="B3065" s="47" t="s">
        <v>9</v>
      </c>
      <c r="C3065" s="47">
        <v>2072</v>
      </c>
      <c r="D3065" s="47">
        <v>1</v>
      </c>
      <c r="E3065" s="47" t="s">
        <v>1127</v>
      </c>
      <c r="F3065" s="48" t="s">
        <v>728</v>
      </c>
      <c r="G3065" s="48" t="s">
        <v>11</v>
      </c>
      <c r="H3065" s="48">
        <v>1567006</v>
      </c>
      <c r="I3065" s="48">
        <v>1</v>
      </c>
      <c r="J3065" s="48" t="s">
        <v>1151</v>
      </c>
      <c r="K3065" s="48" t="s">
        <v>1486</v>
      </c>
      <c r="L3065" s="47"/>
      <c r="M3065" s="47">
        <f>_xlfn.XLOOKUP(BASE!$A1286,dd_carteira_fundição!A:A,dd_carteira_fundição!G:G,"",0)</f>
        <v>2</v>
      </c>
      <c r="N3065" s="47" t="s">
        <v>1164</v>
      </c>
      <c r="O3065" s="133"/>
      <c r="Q3065" s="47" t="s">
        <v>1346</v>
      </c>
      <c r="R3065" s="47" t="s">
        <v>158</v>
      </c>
      <c r="S3065" s="48" t="s">
        <v>158</v>
      </c>
      <c r="T3065" s="164">
        <v>2</v>
      </c>
      <c r="U3065" s="47" t="str">
        <f>IFERROR(INDEX('TAXA DE OCUP. RECUR.'!$F$1:$F$60, MATCH(T3065, 'TAXA DE OCUP. RECUR.'!$E$1:$E$60, 0)),"")</f>
        <v>EXPEDIÇÃO</v>
      </c>
      <c r="V3065" s="165">
        <v>1</v>
      </c>
      <c r="W3065" s="48"/>
      <c r="X3065" s="229">
        <v>46132</v>
      </c>
      <c r="Y3065" s="229">
        <f t="shared" si="336"/>
        <v>46132</v>
      </c>
      <c r="Z3065" s="47">
        <f t="shared" si="330"/>
        <v>17</v>
      </c>
      <c r="AA3065" s="47">
        <f t="shared" si="333"/>
        <v>17</v>
      </c>
      <c r="AB3065" s="47" t="str">
        <f t="shared" si="334"/>
        <v>abr</v>
      </c>
      <c r="AC3065" s="47" t="str">
        <f t="shared" si="335"/>
        <v>2026</v>
      </c>
      <c r="AD3065" s="165">
        <f t="shared" si="329"/>
        <v>1</v>
      </c>
    </row>
    <row r="3066" spans="1:30" x14ac:dyDescent="0.25">
      <c r="A3066" s="47" t="s">
        <v>985</v>
      </c>
      <c r="B3066" s="47" t="s">
        <v>9</v>
      </c>
      <c r="C3066" s="47">
        <v>2018</v>
      </c>
      <c r="D3066" s="47">
        <v>1</v>
      </c>
      <c r="E3066" s="47" t="s">
        <v>1128</v>
      </c>
      <c r="F3066" s="48" t="s">
        <v>657</v>
      </c>
      <c r="G3066" s="48" t="s">
        <v>11</v>
      </c>
      <c r="H3066" s="48">
        <v>902159</v>
      </c>
      <c r="I3066" s="48">
        <v>1</v>
      </c>
      <c r="J3066" s="48" t="s">
        <v>1151</v>
      </c>
      <c r="K3066" s="48" t="s">
        <v>1486</v>
      </c>
      <c r="L3066" s="47"/>
      <c r="M3066" s="47">
        <f>_xlfn.XLOOKUP(BASE!$A1287,dd_carteira_fundição!A:A,dd_carteira_fundição!G:G,"",0)</f>
        <v>2</v>
      </c>
      <c r="N3066" s="47" t="s">
        <v>1164</v>
      </c>
      <c r="O3066" s="133"/>
      <c r="P3066" s="47" t="s">
        <v>657</v>
      </c>
      <c r="Q3066" s="47" t="s">
        <v>1346</v>
      </c>
      <c r="R3066" s="47" t="s">
        <v>1687</v>
      </c>
      <c r="S3066" s="48" t="s">
        <v>1156</v>
      </c>
      <c r="T3066" s="48">
        <v>1</v>
      </c>
      <c r="U3066" s="47" t="str">
        <f>IFERROR(INDEX('TAXA DE OCUP. RECUR.'!$F$1:$F$60, MATCH(T3066, 'TAXA DE OCUP. RECUR.'!$E$1:$E$60, 0)),"")</f>
        <v>FUNDIÇÃO MORENO</v>
      </c>
      <c r="V3066" s="165">
        <v>1</v>
      </c>
      <c r="W3066" s="48"/>
      <c r="X3066" s="229">
        <v>46097</v>
      </c>
      <c r="Y3066" s="229">
        <f t="shared" si="336"/>
        <v>46097</v>
      </c>
      <c r="Z3066" s="47">
        <f t="shared" si="330"/>
        <v>12</v>
      </c>
      <c r="AA3066" s="47">
        <f t="shared" si="333"/>
        <v>12</v>
      </c>
      <c r="AB3066" s="47" t="str">
        <f t="shared" si="334"/>
        <v>mar</v>
      </c>
      <c r="AC3066" s="47" t="str">
        <f t="shared" si="335"/>
        <v>2026</v>
      </c>
      <c r="AD3066" s="165">
        <f t="shared" si="329"/>
        <v>1</v>
      </c>
    </row>
    <row r="3067" spans="1:30" x14ac:dyDescent="0.25">
      <c r="A3067" s="47" t="s">
        <v>985</v>
      </c>
      <c r="B3067" s="47" t="s">
        <v>9</v>
      </c>
      <c r="C3067" s="47">
        <v>2018</v>
      </c>
      <c r="D3067" s="47">
        <v>1</v>
      </c>
      <c r="E3067" s="47" t="s">
        <v>1128</v>
      </c>
      <c r="F3067" s="48" t="s">
        <v>657</v>
      </c>
      <c r="G3067" s="48" t="s">
        <v>11</v>
      </c>
      <c r="H3067" s="48">
        <v>902159</v>
      </c>
      <c r="I3067" s="48">
        <v>1</v>
      </c>
      <c r="J3067" s="48" t="s">
        <v>1151</v>
      </c>
      <c r="K3067" s="48" t="s">
        <v>1486</v>
      </c>
      <c r="L3067" s="47"/>
      <c r="M3067" s="47">
        <f>_xlfn.XLOOKUP(BASE!$A1288,dd_carteira_fundição!A:A,dd_carteira_fundição!G:G,"",0)</f>
        <v>2</v>
      </c>
      <c r="N3067" s="47" t="s">
        <v>1164</v>
      </c>
      <c r="O3067" s="133"/>
      <c r="P3067" s="47" t="s">
        <v>657</v>
      </c>
      <c r="Q3067" s="47" t="s">
        <v>1346</v>
      </c>
      <c r="R3067" s="47" t="s">
        <v>1690</v>
      </c>
      <c r="S3067" s="48" t="s">
        <v>1454</v>
      </c>
      <c r="T3067" s="48">
        <v>433</v>
      </c>
      <c r="U3067" s="47" t="str">
        <f>IFERROR(INDEX('TAXA DE OCUP. RECUR.'!$F$1:$F$60, MATCH(T3067, 'TAXA DE OCUP. RECUR.'!$E$1:$E$60, 0)),"")</f>
        <v>MANDRILH. SCHARMANM FB-125 - [433]</v>
      </c>
      <c r="V3067" s="48">
        <v>19</v>
      </c>
      <c r="W3067" s="48"/>
      <c r="X3067" s="229">
        <v>46099</v>
      </c>
      <c r="Y3067" s="229">
        <f t="shared" si="336"/>
        <v>46099</v>
      </c>
      <c r="Z3067" s="47">
        <f t="shared" si="330"/>
        <v>12</v>
      </c>
      <c r="AA3067" s="47">
        <f t="shared" si="333"/>
        <v>12</v>
      </c>
      <c r="AB3067" s="47" t="str">
        <f t="shared" si="334"/>
        <v>mar</v>
      </c>
      <c r="AC3067" s="47" t="str">
        <f t="shared" si="335"/>
        <v>2026</v>
      </c>
      <c r="AD3067" s="165">
        <f t="shared" si="329"/>
        <v>1</v>
      </c>
    </row>
    <row r="3068" spans="1:30" x14ac:dyDescent="0.25">
      <c r="A3068" s="47" t="s">
        <v>985</v>
      </c>
      <c r="B3068" s="47" t="s">
        <v>9</v>
      </c>
      <c r="C3068" s="47">
        <v>2018</v>
      </c>
      <c r="D3068" s="47">
        <v>1</v>
      </c>
      <c r="E3068" s="47" t="s">
        <v>1128</v>
      </c>
      <c r="F3068" s="48" t="s">
        <v>657</v>
      </c>
      <c r="G3068" s="48" t="s">
        <v>11</v>
      </c>
      <c r="H3068" s="48">
        <v>902159</v>
      </c>
      <c r="I3068" s="48">
        <v>1</v>
      </c>
      <c r="J3068" s="48" t="s">
        <v>1151</v>
      </c>
      <c r="K3068" s="48" t="s">
        <v>1486</v>
      </c>
      <c r="L3068" s="47"/>
      <c r="M3068" s="47">
        <f>_xlfn.XLOOKUP(BASE!$A1289,dd_carteira_fundição!A:A,dd_carteira_fundição!G:G,"",0)</f>
        <v>16</v>
      </c>
      <c r="N3068" s="47" t="s">
        <v>1164</v>
      </c>
      <c r="O3068" s="133"/>
      <c r="P3068" s="47" t="s">
        <v>657</v>
      </c>
      <c r="Q3068" s="47" t="s">
        <v>1346</v>
      </c>
      <c r="R3068" s="47" t="s">
        <v>1690</v>
      </c>
      <c r="S3068" s="48" t="s">
        <v>1440</v>
      </c>
      <c r="T3068" s="164">
        <v>74</v>
      </c>
      <c r="U3068" s="47" t="str">
        <f>IFERROR(INDEX('TAXA DE OCUP. RECUR.'!$F$1:$F$60, MATCH(T3068, 'TAXA DE OCUP. RECUR.'!$E$1:$E$60, 0)),"")</f>
        <v>MONTAGEM (PREPARADOR DE PEÇA)-74</v>
      </c>
      <c r="V3068" s="48">
        <v>2</v>
      </c>
      <c r="W3068" s="48"/>
      <c r="X3068" s="229">
        <v>46102</v>
      </c>
      <c r="Y3068" s="229">
        <f t="shared" si="336"/>
        <v>46102</v>
      </c>
      <c r="Z3068" s="47">
        <f t="shared" si="330"/>
        <v>12</v>
      </c>
      <c r="AA3068" s="47">
        <f t="shared" si="333"/>
        <v>12</v>
      </c>
      <c r="AB3068" s="47" t="str">
        <f t="shared" si="334"/>
        <v>mar</v>
      </c>
      <c r="AC3068" s="47" t="str">
        <f t="shared" si="335"/>
        <v>2026</v>
      </c>
      <c r="AD3068" s="165">
        <f t="shared" si="329"/>
        <v>1</v>
      </c>
    </row>
    <row r="3069" spans="1:30" x14ac:dyDescent="0.25">
      <c r="A3069" s="47" t="s">
        <v>985</v>
      </c>
      <c r="B3069" s="47" t="s">
        <v>9</v>
      </c>
      <c r="C3069" s="47">
        <v>2018</v>
      </c>
      <c r="D3069" s="47">
        <v>1</v>
      </c>
      <c r="E3069" s="47" t="s">
        <v>1128</v>
      </c>
      <c r="F3069" s="48" t="s">
        <v>657</v>
      </c>
      <c r="G3069" s="48" t="s">
        <v>11</v>
      </c>
      <c r="H3069" s="48">
        <v>902159</v>
      </c>
      <c r="I3069" s="48">
        <v>1</v>
      </c>
      <c r="J3069" s="48" t="s">
        <v>1151</v>
      </c>
      <c r="K3069" s="48" t="s">
        <v>1486</v>
      </c>
      <c r="L3069" s="47"/>
      <c r="M3069" s="47">
        <f>_xlfn.XLOOKUP(BASE!$A1290,dd_carteira_fundição!A:A,dd_carteira_fundição!G:G,"",0)</f>
        <v>16</v>
      </c>
      <c r="N3069" s="47" t="s">
        <v>1164</v>
      </c>
      <c r="O3069" s="133"/>
      <c r="P3069" s="47" t="s">
        <v>657</v>
      </c>
      <c r="Q3069" s="47" t="s">
        <v>1346</v>
      </c>
      <c r="R3069" s="47" t="s">
        <v>158</v>
      </c>
      <c r="S3069" s="48" t="s">
        <v>158</v>
      </c>
      <c r="T3069" s="48">
        <v>2</v>
      </c>
      <c r="U3069" s="47" t="str">
        <f>IFERROR(INDEX('TAXA DE OCUP. RECUR.'!$F$1:$F$60, MATCH(T3069, 'TAXA DE OCUP. RECUR.'!$E$1:$E$60, 0)),"")</f>
        <v>EXPEDIÇÃO</v>
      </c>
      <c r="V3069" s="165">
        <v>1</v>
      </c>
      <c r="W3069" s="48"/>
      <c r="X3069" s="229">
        <v>46104</v>
      </c>
      <c r="Y3069" s="229">
        <f t="shared" si="336"/>
        <v>46104</v>
      </c>
      <c r="Z3069" s="47">
        <f t="shared" si="330"/>
        <v>13</v>
      </c>
      <c r="AA3069" s="47">
        <f t="shared" si="333"/>
        <v>13</v>
      </c>
      <c r="AB3069" s="47" t="str">
        <f t="shared" si="334"/>
        <v>mar</v>
      </c>
      <c r="AC3069" s="47" t="str">
        <f t="shared" si="335"/>
        <v>2026</v>
      </c>
      <c r="AD3069" s="165">
        <f t="shared" si="329"/>
        <v>1</v>
      </c>
    </row>
    <row r="3070" spans="1:30" x14ac:dyDescent="0.25">
      <c r="A3070" s="47" t="s">
        <v>986</v>
      </c>
      <c r="B3070" s="47" t="s">
        <v>9</v>
      </c>
      <c r="C3070" s="47">
        <v>2018</v>
      </c>
      <c r="D3070" s="47">
        <v>2</v>
      </c>
      <c r="E3070" s="47" t="s">
        <v>1128</v>
      </c>
      <c r="F3070" s="48" t="s">
        <v>657</v>
      </c>
      <c r="G3070" s="48" t="s">
        <v>11</v>
      </c>
      <c r="H3070" s="48">
        <v>902159</v>
      </c>
      <c r="I3070" s="48">
        <v>1</v>
      </c>
      <c r="J3070" s="48" t="s">
        <v>1151</v>
      </c>
      <c r="K3070" s="48" t="s">
        <v>1486</v>
      </c>
      <c r="L3070" s="47"/>
      <c r="M3070" s="47">
        <f>_xlfn.XLOOKUP(BASE!$A1291,dd_carteira_fundição!A:A,dd_carteira_fundição!G:G,"",0)</f>
        <v>16</v>
      </c>
      <c r="N3070" s="47" t="s">
        <v>1164</v>
      </c>
      <c r="O3070" s="133"/>
      <c r="P3070" s="47" t="s">
        <v>657</v>
      </c>
      <c r="Q3070" s="47" t="s">
        <v>1346</v>
      </c>
      <c r="R3070" s="47" t="s">
        <v>1687</v>
      </c>
      <c r="S3070" s="48" t="s">
        <v>1156</v>
      </c>
      <c r="T3070" s="48">
        <v>1</v>
      </c>
      <c r="U3070" s="47" t="str">
        <f>IFERROR(INDEX('TAXA DE OCUP. RECUR.'!$F$1:$F$60, MATCH(T3070, 'TAXA DE OCUP. RECUR.'!$E$1:$E$60, 0)),"")</f>
        <v>FUNDIÇÃO MORENO</v>
      </c>
      <c r="V3070" s="165">
        <v>1</v>
      </c>
      <c r="W3070" s="165">
        <v>1</v>
      </c>
      <c r="X3070" s="229">
        <v>46090</v>
      </c>
      <c r="Y3070" s="229">
        <f t="shared" si="336"/>
        <v>46090</v>
      </c>
      <c r="Z3070" s="47">
        <f t="shared" si="330"/>
        <v>11</v>
      </c>
      <c r="AA3070" s="47">
        <f t="shared" si="333"/>
        <v>11</v>
      </c>
      <c r="AB3070" s="47" t="str">
        <f t="shared" si="334"/>
        <v>mar</v>
      </c>
      <c r="AC3070" s="47" t="str">
        <f t="shared" si="335"/>
        <v>2026</v>
      </c>
      <c r="AD3070" s="165">
        <f t="shared" si="329"/>
        <v>1</v>
      </c>
    </row>
    <row r="3071" spans="1:30" x14ac:dyDescent="0.25">
      <c r="A3071" s="47" t="s">
        <v>986</v>
      </c>
      <c r="B3071" s="47" t="s">
        <v>9</v>
      </c>
      <c r="C3071" s="47">
        <v>2018</v>
      </c>
      <c r="D3071" s="47">
        <v>2</v>
      </c>
      <c r="E3071" s="47" t="s">
        <v>1128</v>
      </c>
      <c r="F3071" s="48" t="s">
        <v>657</v>
      </c>
      <c r="G3071" s="48" t="s">
        <v>11</v>
      </c>
      <c r="H3071" s="48">
        <v>902159</v>
      </c>
      <c r="I3071" s="48">
        <v>1</v>
      </c>
      <c r="J3071" s="48" t="s">
        <v>1151</v>
      </c>
      <c r="K3071" s="48" t="s">
        <v>1486</v>
      </c>
      <c r="L3071" s="47"/>
      <c r="M3071" s="47">
        <f>_xlfn.XLOOKUP(BASE!$A1292,dd_carteira_fundição!A:A,dd_carteira_fundição!G:G,"",0)</f>
        <v>16</v>
      </c>
      <c r="N3071" s="47" t="s">
        <v>1164</v>
      </c>
      <c r="O3071" s="133"/>
      <c r="P3071" s="47" t="s">
        <v>657</v>
      </c>
      <c r="Q3071" s="47" t="s">
        <v>1346</v>
      </c>
      <c r="R3071" s="47" t="s">
        <v>1690</v>
      </c>
      <c r="S3071" s="48" t="s">
        <v>1454</v>
      </c>
      <c r="T3071" s="48">
        <v>433</v>
      </c>
      <c r="U3071" s="47" t="str">
        <f>IFERROR(INDEX('TAXA DE OCUP. RECUR.'!$F$1:$F$60, MATCH(T3071, 'TAXA DE OCUP. RECUR.'!$E$1:$E$60, 0)),"")</f>
        <v>MANDRILH. SCHARMANM FB-125 - [433]</v>
      </c>
      <c r="V3071" s="48">
        <v>19</v>
      </c>
      <c r="W3071" s="48"/>
      <c r="X3071" s="229">
        <v>46101</v>
      </c>
      <c r="Y3071" s="229">
        <f t="shared" si="336"/>
        <v>46101</v>
      </c>
      <c r="Z3071" s="47">
        <f t="shared" si="330"/>
        <v>12</v>
      </c>
      <c r="AA3071" s="47">
        <f t="shared" si="333"/>
        <v>12</v>
      </c>
      <c r="AB3071" s="47" t="str">
        <f t="shared" si="334"/>
        <v>mar</v>
      </c>
      <c r="AC3071" s="47" t="str">
        <f t="shared" si="335"/>
        <v>2026</v>
      </c>
      <c r="AD3071" s="165">
        <f t="shared" si="329"/>
        <v>1</v>
      </c>
    </row>
    <row r="3072" spans="1:30" x14ac:dyDescent="0.25">
      <c r="A3072" s="47" t="s">
        <v>986</v>
      </c>
      <c r="B3072" s="47" t="s">
        <v>9</v>
      </c>
      <c r="C3072" s="47">
        <v>2018</v>
      </c>
      <c r="D3072" s="47">
        <v>2</v>
      </c>
      <c r="E3072" s="47" t="s">
        <v>1128</v>
      </c>
      <c r="F3072" s="48" t="s">
        <v>657</v>
      </c>
      <c r="G3072" s="48" t="s">
        <v>11</v>
      </c>
      <c r="H3072" s="48">
        <v>902159</v>
      </c>
      <c r="I3072" s="48">
        <v>1</v>
      </c>
      <c r="J3072" s="48" t="s">
        <v>1151</v>
      </c>
      <c r="K3072" s="48" t="s">
        <v>1486</v>
      </c>
      <c r="L3072" s="47"/>
      <c r="M3072" s="47">
        <f>_xlfn.XLOOKUP(BASE!$A1293,dd_carteira_fundição!A:A,dd_carteira_fundição!G:G,"",0)</f>
        <v>16</v>
      </c>
      <c r="N3072" s="47" t="s">
        <v>1164</v>
      </c>
      <c r="O3072" s="133"/>
      <c r="P3072" s="47" t="s">
        <v>657</v>
      </c>
      <c r="Q3072" s="47" t="s">
        <v>1346</v>
      </c>
      <c r="R3072" s="47" t="s">
        <v>1690</v>
      </c>
      <c r="S3072" s="48" t="s">
        <v>1440</v>
      </c>
      <c r="T3072" s="164">
        <v>74</v>
      </c>
      <c r="U3072" s="47" t="str">
        <f>IFERROR(INDEX('TAXA DE OCUP. RECUR.'!$F$1:$F$60, MATCH(T3072, 'TAXA DE OCUP. RECUR.'!$E$1:$E$60, 0)),"")</f>
        <v>MONTAGEM (PREPARADOR DE PEÇA)-74</v>
      </c>
      <c r="V3072" s="48">
        <v>2</v>
      </c>
      <c r="W3072" s="48"/>
      <c r="X3072" s="229">
        <v>46103</v>
      </c>
      <c r="Y3072" s="229">
        <f t="shared" si="336"/>
        <v>46103</v>
      </c>
      <c r="Z3072" s="47">
        <f t="shared" si="330"/>
        <v>12</v>
      </c>
      <c r="AA3072" s="47">
        <f t="shared" si="333"/>
        <v>12</v>
      </c>
      <c r="AB3072" s="47" t="str">
        <f t="shared" si="334"/>
        <v>mar</v>
      </c>
      <c r="AC3072" s="47" t="str">
        <f t="shared" si="335"/>
        <v>2026</v>
      </c>
      <c r="AD3072" s="165">
        <f t="shared" si="329"/>
        <v>1</v>
      </c>
    </row>
    <row r="3073" spans="1:30" x14ac:dyDescent="0.25">
      <c r="A3073" s="47" t="s">
        <v>986</v>
      </c>
      <c r="B3073" s="47" t="s">
        <v>9</v>
      </c>
      <c r="C3073" s="47">
        <v>2018</v>
      </c>
      <c r="D3073" s="47">
        <v>2</v>
      </c>
      <c r="E3073" s="47" t="s">
        <v>1128</v>
      </c>
      <c r="F3073" s="48" t="s">
        <v>657</v>
      </c>
      <c r="G3073" s="48" t="s">
        <v>11</v>
      </c>
      <c r="H3073" s="48">
        <v>902159</v>
      </c>
      <c r="I3073" s="48">
        <v>1</v>
      </c>
      <c r="J3073" s="48" t="s">
        <v>1151</v>
      </c>
      <c r="K3073" s="48" t="s">
        <v>1486</v>
      </c>
      <c r="L3073" s="47"/>
      <c r="M3073" s="47">
        <f>_xlfn.XLOOKUP(BASE!$A1294,dd_carteira_fundição!A:A,dd_carteira_fundição!G:G,"",0)</f>
        <v>0</v>
      </c>
      <c r="N3073" s="47" t="s">
        <v>1164</v>
      </c>
      <c r="O3073" s="133"/>
      <c r="P3073" s="47" t="s">
        <v>657</v>
      </c>
      <c r="Q3073" s="47" t="s">
        <v>1346</v>
      </c>
      <c r="R3073" s="47" t="s">
        <v>158</v>
      </c>
      <c r="S3073" s="48" t="s">
        <v>158</v>
      </c>
      <c r="T3073" s="48">
        <v>2</v>
      </c>
      <c r="U3073" s="47" t="str">
        <f>IFERROR(INDEX('TAXA DE OCUP. RECUR.'!$F$1:$F$60, MATCH(T3073, 'TAXA DE OCUP. RECUR.'!$E$1:$E$60, 0)),"")</f>
        <v>EXPEDIÇÃO</v>
      </c>
      <c r="V3073" s="165">
        <v>1</v>
      </c>
      <c r="W3073" s="48"/>
      <c r="X3073" s="229">
        <v>46105</v>
      </c>
      <c r="Y3073" s="229">
        <f t="shared" si="336"/>
        <v>46105</v>
      </c>
      <c r="Z3073" s="47">
        <f t="shared" si="330"/>
        <v>13</v>
      </c>
      <c r="AA3073" s="47">
        <f t="shared" si="333"/>
        <v>13</v>
      </c>
      <c r="AB3073" s="47" t="str">
        <f t="shared" si="334"/>
        <v>mar</v>
      </c>
      <c r="AC3073" s="47" t="str">
        <f t="shared" si="335"/>
        <v>2026</v>
      </c>
      <c r="AD3073" s="165">
        <f t="shared" si="329"/>
        <v>1</v>
      </c>
    </row>
    <row r="3074" spans="1:30" x14ac:dyDescent="0.25">
      <c r="A3074" s="47" t="s">
        <v>987</v>
      </c>
      <c r="B3074" s="47" t="s">
        <v>9</v>
      </c>
      <c r="C3074" s="47">
        <v>2089</v>
      </c>
      <c r="D3074" s="47">
        <v>1</v>
      </c>
      <c r="E3074" s="47" t="s">
        <v>1129</v>
      </c>
      <c r="F3074" s="48" t="s">
        <v>765</v>
      </c>
      <c r="G3074" s="48" t="s">
        <v>11</v>
      </c>
      <c r="H3074" s="48">
        <v>902160</v>
      </c>
      <c r="I3074" s="48">
        <v>1</v>
      </c>
      <c r="J3074" s="48" t="s">
        <v>1151</v>
      </c>
      <c r="K3074" s="48" t="s">
        <v>1486</v>
      </c>
      <c r="L3074" s="47"/>
      <c r="M3074" s="47">
        <f>_xlfn.XLOOKUP(BASE!$A1295,dd_carteira_fundição!A:A,dd_carteira_fundição!G:G,"",0)</f>
        <v>0</v>
      </c>
      <c r="N3074" s="47" t="s">
        <v>1164</v>
      </c>
      <c r="O3074" s="133"/>
      <c r="P3074" s="166"/>
      <c r="Q3074" s="47" t="s">
        <v>1346</v>
      </c>
      <c r="R3074" s="47" t="s">
        <v>1687</v>
      </c>
      <c r="S3074" s="48" t="s">
        <v>1156</v>
      </c>
      <c r="T3074" s="164">
        <v>1</v>
      </c>
      <c r="U3074" s="47" t="str">
        <f>IFERROR(INDEX('TAXA DE OCUP. RECUR.'!$F$1:$F$60, MATCH(T3074, 'TAXA DE OCUP. RECUR.'!$E$1:$E$60, 0)),"")</f>
        <v>FUNDIÇÃO MORENO</v>
      </c>
      <c r="V3074" s="165">
        <v>1</v>
      </c>
      <c r="W3074" s="165"/>
      <c r="X3074" s="229">
        <v>46094</v>
      </c>
      <c r="Y3074" s="229">
        <f t="shared" si="336"/>
        <v>46094</v>
      </c>
      <c r="Z3074" s="47">
        <f t="shared" si="330"/>
        <v>11</v>
      </c>
      <c r="AA3074" s="47">
        <f t="shared" si="333"/>
        <v>11</v>
      </c>
      <c r="AB3074" s="47" t="str">
        <f t="shared" si="334"/>
        <v>mar</v>
      </c>
      <c r="AC3074" s="47" t="str">
        <f t="shared" si="335"/>
        <v>2026</v>
      </c>
      <c r="AD3074" s="165">
        <f t="shared" ref="AD3074:AD3137" si="337">IF(Y3074&lt;&gt;"",1,"")</f>
        <v>1</v>
      </c>
    </row>
    <row r="3075" spans="1:30" x14ac:dyDescent="0.25">
      <c r="A3075" s="47" t="s">
        <v>987</v>
      </c>
      <c r="B3075" s="47" t="s">
        <v>9</v>
      </c>
      <c r="C3075" s="47">
        <v>2089</v>
      </c>
      <c r="D3075" s="47">
        <v>1</v>
      </c>
      <c r="E3075" s="47" t="s">
        <v>1129</v>
      </c>
      <c r="F3075" s="48" t="s">
        <v>765</v>
      </c>
      <c r="G3075" s="48" t="s">
        <v>11</v>
      </c>
      <c r="H3075" s="48">
        <v>902160</v>
      </c>
      <c r="I3075" s="48">
        <v>1</v>
      </c>
      <c r="J3075" s="48" t="s">
        <v>1151</v>
      </c>
      <c r="K3075" s="48" t="s">
        <v>1486</v>
      </c>
      <c r="L3075" s="47"/>
      <c r="M3075" s="47">
        <f>_xlfn.XLOOKUP(BASE!$A1296,dd_carteira_fundição!A:A,dd_carteira_fundição!G:G,"",0)</f>
        <v>0</v>
      </c>
      <c r="N3075" s="47" t="s">
        <v>1164</v>
      </c>
      <c r="O3075" s="133"/>
      <c r="P3075" s="166"/>
      <c r="Q3075" s="47" t="s">
        <v>1346</v>
      </c>
      <c r="R3075" s="47" t="s">
        <v>1690</v>
      </c>
      <c r="S3075" s="48" t="s">
        <v>1455</v>
      </c>
      <c r="T3075" s="164">
        <v>433</v>
      </c>
      <c r="U3075" s="47" t="str">
        <f>IFERROR(INDEX('TAXA DE OCUP. RECUR.'!$F$1:$F$60, MATCH(T3064, 'TAXA DE OCUP. RECUR.'!$E$1:$E$60, 0)),"")</f>
        <v>MANDRILH. SCHARMANM FB-125 - [433]</v>
      </c>
      <c r="V3075" s="47">
        <v>19</v>
      </c>
      <c r="W3075" s="47"/>
      <c r="X3075" s="229">
        <v>46103</v>
      </c>
      <c r="Y3075" s="229">
        <f t="shared" si="336"/>
        <v>46103</v>
      </c>
      <c r="Z3075" s="47">
        <f t="shared" ref="Z3075:Z3138" si="338">IFERROR(WEEKNUM(X3075,11),"")</f>
        <v>12</v>
      </c>
      <c r="AA3075" s="47">
        <f t="shared" ref="AA3075:AA3138" si="339">IF(Y3075&lt;&gt;"",WEEKNUM(Y3075,11),"")</f>
        <v>12</v>
      </c>
      <c r="AB3075" s="47" t="str">
        <f t="shared" si="334"/>
        <v>mar</v>
      </c>
      <c r="AC3075" s="47" t="str">
        <f t="shared" si="335"/>
        <v>2026</v>
      </c>
      <c r="AD3075" s="165">
        <f t="shared" si="337"/>
        <v>1</v>
      </c>
    </row>
    <row r="3076" spans="1:30" x14ac:dyDescent="0.25">
      <c r="A3076" s="47" t="s">
        <v>987</v>
      </c>
      <c r="B3076" s="47" t="s">
        <v>9</v>
      </c>
      <c r="C3076" s="47">
        <v>2089</v>
      </c>
      <c r="D3076" s="47">
        <v>1</v>
      </c>
      <c r="E3076" s="47" t="s">
        <v>1129</v>
      </c>
      <c r="F3076" s="48" t="s">
        <v>765</v>
      </c>
      <c r="G3076" s="48" t="s">
        <v>11</v>
      </c>
      <c r="H3076" s="48">
        <v>902160</v>
      </c>
      <c r="I3076" s="48">
        <v>1</v>
      </c>
      <c r="J3076" s="48" t="s">
        <v>1151</v>
      </c>
      <c r="K3076" s="48" t="s">
        <v>1486</v>
      </c>
      <c r="L3076" s="47"/>
      <c r="M3076" s="47">
        <f>_xlfn.XLOOKUP(BASE!$A1297,dd_carteira_fundição!A:A,dd_carteira_fundição!G:G,"",0)</f>
        <v>0</v>
      </c>
      <c r="N3076" s="47" t="s">
        <v>1164</v>
      </c>
      <c r="O3076" s="133"/>
      <c r="P3076" s="166"/>
      <c r="Q3076" s="47" t="s">
        <v>1346</v>
      </c>
      <c r="R3076" s="47" t="s">
        <v>158</v>
      </c>
      <c r="S3076" s="48" t="s">
        <v>158</v>
      </c>
      <c r="T3076" s="164">
        <v>2</v>
      </c>
      <c r="U3076" s="47" t="str">
        <f>IFERROR(INDEX('TAXA DE OCUP. RECUR.'!$F$1:$F$60, MATCH(T3076, 'TAXA DE OCUP. RECUR.'!$E$1:$E$60, 0)),"")</f>
        <v>EXPEDIÇÃO</v>
      </c>
      <c r="V3076" s="165">
        <v>1</v>
      </c>
      <c r="W3076" s="165"/>
      <c r="X3076" s="229">
        <v>46106</v>
      </c>
      <c r="Y3076" s="229">
        <f t="shared" si="336"/>
        <v>46106</v>
      </c>
      <c r="Z3076" s="47">
        <f t="shared" si="338"/>
        <v>13</v>
      </c>
      <c r="AA3076" s="47">
        <f t="shared" si="339"/>
        <v>13</v>
      </c>
      <c r="AB3076" s="47" t="str">
        <f t="shared" si="334"/>
        <v>mar</v>
      </c>
      <c r="AC3076" s="47" t="str">
        <f t="shared" si="335"/>
        <v>2026</v>
      </c>
      <c r="AD3076" s="165">
        <f t="shared" si="337"/>
        <v>1</v>
      </c>
    </row>
    <row r="3077" spans="1:30" x14ac:dyDescent="0.25">
      <c r="A3077" s="47" t="s">
        <v>988</v>
      </c>
      <c r="B3077" s="47" t="s">
        <v>9</v>
      </c>
      <c r="C3077" s="47">
        <v>2089</v>
      </c>
      <c r="D3077" s="47">
        <v>2</v>
      </c>
      <c r="E3077" s="47" t="s">
        <v>1129</v>
      </c>
      <c r="F3077" s="48" t="s">
        <v>765</v>
      </c>
      <c r="G3077" s="48" t="s">
        <v>11</v>
      </c>
      <c r="H3077" s="48">
        <v>902160</v>
      </c>
      <c r="I3077" s="48">
        <v>1</v>
      </c>
      <c r="J3077" s="48" t="s">
        <v>1151</v>
      </c>
      <c r="K3077" s="48" t="s">
        <v>1486</v>
      </c>
      <c r="L3077" s="47"/>
      <c r="M3077" s="47">
        <f>_xlfn.XLOOKUP(BASE!$A1298,dd_carteira_fundição!A:A,dd_carteira_fundição!G:G,"",0)</f>
        <v>0</v>
      </c>
      <c r="N3077" s="47" t="s">
        <v>1164</v>
      </c>
      <c r="O3077" s="133"/>
      <c r="P3077" s="166"/>
      <c r="Q3077" s="47" t="s">
        <v>1346</v>
      </c>
      <c r="R3077" s="47" t="s">
        <v>1687</v>
      </c>
      <c r="S3077" s="48" t="s">
        <v>1156</v>
      </c>
      <c r="T3077" s="164">
        <v>1</v>
      </c>
      <c r="U3077" s="47" t="str">
        <f>IFERROR(INDEX('TAXA DE OCUP. RECUR.'!$F$1:$F$60, MATCH(T3077, 'TAXA DE OCUP. RECUR.'!$E$1:$E$60, 0)),"")</f>
        <v>FUNDIÇÃO MORENO</v>
      </c>
      <c r="V3077" s="165">
        <v>1</v>
      </c>
      <c r="W3077" s="165"/>
      <c r="X3077" s="229">
        <v>46125</v>
      </c>
      <c r="Y3077" s="229">
        <f t="shared" si="336"/>
        <v>46125</v>
      </c>
      <c r="Z3077" s="47">
        <f t="shared" si="338"/>
        <v>16</v>
      </c>
      <c r="AA3077" s="47">
        <f t="shared" si="339"/>
        <v>16</v>
      </c>
      <c r="AB3077" s="47" t="str">
        <f t="shared" si="334"/>
        <v>abr</v>
      </c>
      <c r="AC3077" s="47" t="str">
        <f t="shared" si="335"/>
        <v>2026</v>
      </c>
      <c r="AD3077" s="165">
        <f t="shared" si="337"/>
        <v>1</v>
      </c>
    </row>
    <row r="3078" spans="1:30" x14ac:dyDescent="0.25">
      <c r="A3078" s="47" t="s">
        <v>988</v>
      </c>
      <c r="B3078" s="47" t="s">
        <v>9</v>
      </c>
      <c r="C3078" s="47">
        <v>2089</v>
      </c>
      <c r="D3078" s="47">
        <v>2</v>
      </c>
      <c r="E3078" s="47" t="s">
        <v>1129</v>
      </c>
      <c r="F3078" s="48" t="s">
        <v>765</v>
      </c>
      <c r="G3078" s="48" t="s">
        <v>11</v>
      </c>
      <c r="H3078" s="48">
        <v>902160</v>
      </c>
      <c r="I3078" s="48">
        <v>1</v>
      </c>
      <c r="J3078" s="48" t="s">
        <v>1151</v>
      </c>
      <c r="K3078" s="48" t="s">
        <v>1486</v>
      </c>
      <c r="L3078" s="47"/>
      <c r="M3078" s="47">
        <f>_xlfn.XLOOKUP(BASE!$A1299,dd_carteira_fundição!A:A,dd_carteira_fundição!G:G,"",0)</f>
        <v>0</v>
      </c>
      <c r="N3078" s="47" t="s">
        <v>1164</v>
      </c>
      <c r="O3078" s="133"/>
      <c r="P3078" s="166"/>
      <c r="Q3078" s="47" t="s">
        <v>1346</v>
      </c>
      <c r="R3078" s="47" t="s">
        <v>1690</v>
      </c>
      <c r="S3078" s="48" t="s">
        <v>1455</v>
      </c>
      <c r="T3078" s="164">
        <v>433</v>
      </c>
      <c r="U3078" s="47" t="str">
        <f>IFERROR(INDEX('TAXA DE OCUP. RECUR.'!$F$1:$F$60, MATCH(T3068, 'TAXA DE OCUP. RECUR.'!$E$1:$E$60, 0)),"")</f>
        <v>MONTAGEM (PREPARADOR DE PEÇA)-74</v>
      </c>
      <c r="V3078" s="47">
        <v>19</v>
      </c>
      <c r="W3078" s="47"/>
      <c r="X3078" s="229">
        <v>46103</v>
      </c>
      <c r="Y3078" s="229">
        <f t="shared" si="336"/>
        <v>46103</v>
      </c>
      <c r="Z3078" s="47">
        <f t="shared" si="338"/>
        <v>12</v>
      </c>
      <c r="AA3078" s="47">
        <f t="shared" si="339"/>
        <v>12</v>
      </c>
      <c r="AB3078" s="47" t="str">
        <f t="shared" si="334"/>
        <v>mar</v>
      </c>
      <c r="AC3078" s="47" t="str">
        <f t="shared" si="335"/>
        <v>2026</v>
      </c>
      <c r="AD3078" s="165">
        <f t="shared" si="337"/>
        <v>1</v>
      </c>
    </row>
    <row r="3079" spans="1:30" x14ac:dyDescent="0.25">
      <c r="A3079" s="47" t="s">
        <v>988</v>
      </c>
      <c r="B3079" s="47" t="s">
        <v>9</v>
      </c>
      <c r="C3079" s="47">
        <v>2089</v>
      </c>
      <c r="D3079" s="47">
        <v>2</v>
      </c>
      <c r="E3079" s="47" t="s">
        <v>1129</v>
      </c>
      <c r="F3079" s="48" t="s">
        <v>765</v>
      </c>
      <c r="G3079" s="48" t="s">
        <v>11</v>
      </c>
      <c r="H3079" s="48">
        <v>902160</v>
      </c>
      <c r="I3079" s="48">
        <v>1</v>
      </c>
      <c r="J3079" s="48" t="s">
        <v>1151</v>
      </c>
      <c r="K3079" s="48" t="s">
        <v>1486</v>
      </c>
      <c r="L3079" s="47"/>
      <c r="M3079" s="47">
        <f>_xlfn.XLOOKUP(BASE!$A1300,dd_carteira_fundição!A:A,dd_carteira_fundição!G:G,"",0)</f>
        <v>0</v>
      </c>
      <c r="N3079" s="47" t="s">
        <v>1164</v>
      </c>
      <c r="O3079" s="133"/>
      <c r="P3079" s="166"/>
      <c r="Q3079" s="47" t="s">
        <v>1346</v>
      </c>
      <c r="R3079" s="47" t="s">
        <v>158</v>
      </c>
      <c r="S3079" s="48" t="s">
        <v>158</v>
      </c>
      <c r="T3079" s="164">
        <v>2</v>
      </c>
      <c r="U3079" s="47" t="str">
        <f>IFERROR(INDEX('TAXA DE OCUP. RECUR.'!$F$1:$F$60, MATCH(T3079, 'TAXA DE OCUP. RECUR.'!$E$1:$E$60, 0)),"")</f>
        <v>EXPEDIÇÃO</v>
      </c>
      <c r="V3079" s="165">
        <v>1</v>
      </c>
      <c r="W3079" s="165"/>
      <c r="X3079" s="229">
        <v>46107</v>
      </c>
      <c r="Y3079" s="229">
        <f t="shared" si="336"/>
        <v>46107</v>
      </c>
      <c r="Z3079" s="47">
        <f t="shared" si="338"/>
        <v>13</v>
      </c>
      <c r="AA3079" s="47">
        <f t="shared" si="339"/>
        <v>13</v>
      </c>
      <c r="AB3079" s="47" t="str">
        <f t="shared" si="334"/>
        <v>mar</v>
      </c>
      <c r="AC3079" s="47" t="str">
        <f t="shared" si="335"/>
        <v>2026</v>
      </c>
      <c r="AD3079" s="165">
        <f t="shared" si="337"/>
        <v>1</v>
      </c>
    </row>
    <row r="3080" spans="1:30" x14ac:dyDescent="0.25">
      <c r="A3080" s="47" t="s">
        <v>989</v>
      </c>
      <c r="B3080" s="47" t="s">
        <v>9</v>
      </c>
      <c r="C3080" s="47">
        <v>2089</v>
      </c>
      <c r="D3080" s="47">
        <v>3</v>
      </c>
      <c r="E3080" s="47" t="s">
        <v>1129</v>
      </c>
      <c r="F3080" s="48" t="s">
        <v>765</v>
      </c>
      <c r="G3080" s="48" t="s">
        <v>11</v>
      </c>
      <c r="H3080" s="48">
        <v>902160</v>
      </c>
      <c r="I3080" s="48">
        <v>1</v>
      </c>
      <c r="J3080" s="48" t="s">
        <v>1151</v>
      </c>
      <c r="K3080" s="48" t="s">
        <v>1486</v>
      </c>
      <c r="L3080" s="47"/>
      <c r="M3080" s="47">
        <f>_xlfn.XLOOKUP(BASE!$A1301,dd_carteira_fundição!A:A,dd_carteira_fundição!G:G,"",0)</f>
        <v>0</v>
      </c>
      <c r="N3080" s="47" t="s">
        <v>1164</v>
      </c>
      <c r="O3080" s="133"/>
      <c r="P3080" s="166"/>
      <c r="Q3080" s="47" t="s">
        <v>1346</v>
      </c>
      <c r="R3080" s="47" t="s">
        <v>1687</v>
      </c>
      <c r="S3080" s="48" t="s">
        <v>1156</v>
      </c>
      <c r="T3080" s="164">
        <v>1</v>
      </c>
      <c r="U3080" s="47" t="str">
        <f>IFERROR(INDEX('TAXA DE OCUP. RECUR.'!$F$1:$F$60, MATCH(T3080, 'TAXA DE OCUP. RECUR.'!$E$1:$E$60, 0)),"")</f>
        <v>FUNDIÇÃO MORENO</v>
      </c>
      <c r="V3080" s="165">
        <v>1</v>
      </c>
      <c r="W3080" s="165"/>
      <c r="X3080" s="229">
        <v>46125</v>
      </c>
      <c r="Y3080" s="229">
        <f t="shared" si="336"/>
        <v>46125</v>
      </c>
      <c r="Z3080" s="47">
        <f t="shared" si="338"/>
        <v>16</v>
      </c>
      <c r="AA3080" s="47">
        <f t="shared" si="339"/>
        <v>16</v>
      </c>
      <c r="AB3080" s="47" t="str">
        <f t="shared" si="334"/>
        <v>abr</v>
      </c>
      <c r="AC3080" s="47" t="str">
        <f t="shared" si="335"/>
        <v>2026</v>
      </c>
      <c r="AD3080" s="165">
        <f t="shared" si="337"/>
        <v>1</v>
      </c>
    </row>
    <row r="3081" spans="1:30" x14ac:dyDescent="0.25">
      <c r="A3081" s="47" t="s">
        <v>989</v>
      </c>
      <c r="B3081" s="47" t="s">
        <v>9</v>
      </c>
      <c r="C3081" s="47">
        <v>2089</v>
      </c>
      <c r="D3081" s="47">
        <v>3</v>
      </c>
      <c r="E3081" s="47" t="s">
        <v>1129</v>
      </c>
      <c r="F3081" s="48" t="s">
        <v>765</v>
      </c>
      <c r="G3081" s="48" t="s">
        <v>11</v>
      </c>
      <c r="H3081" s="48">
        <v>902160</v>
      </c>
      <c r="I3081" s="48">
        <v>1</v>
      </c>
      <c r="J3081" s="48" t="s">
        <v>1151</v>
      </c>
      <c r="K3081" s="48" t="s">
        <v>1486</v>
      </c>
      <c r="L3081" s="47"/>
      <c r="M3081" s="47">
        <f>_xlfn.XLOOKUP(BASE!$A1302,dd_carteira_fundição!A:A,dd_carteira_fundição!G:G,"",0)</f>
        <v>0</v>
      </c>
      <c r="N3081" s="47" t="s">
        <v>1164</v>
      </c>
      <c r="O3081" s="133"/>
      <c r="P3081" s="166"/>
      <c r="Q3081" s="47" t="s">
        <v>1346</v>
      </c>
      <c r="R3081" s="47" t="s">
        <v>1690</v>
      </c>
      <c r="S3081" s="48" t="s">
        <v>1455</v>
      </c>
      <c r="T3081" s="164">
        <v>433</v>
      </c>
      <c r="U3081" s="47" t="str">
        <f>IFERROR(INDEX('TAXA DE OCUP. RECUR.'!$F$1:$F$60, MATCH(T3072, 'TAXA DE OCUP. RECUR.'!$E$1:$E$60, 0)),"")</f>
        <v>MONTAGEM (PREPARADOR DE PEÇA)-74</v>
      </c>
      <c r="V3081" s="47">
        <v>19</v>
      </c>
      <c r="W3081" s="47"/>
      <c r="X3081" s="229">
        <v>46103</v>
      </c>
      <c r="Y3081" s="229">
        <f t="shared" si="336"/>
        <v>46103</v>
      </c>
      <c r="Z3081" s="47">
        <f t="shared" si="338"/>
        <v>12</v>
      </c>
      <c r="AA3081" s="47">
        <f t="shared" si="339"/>
        <v>12</v>
      </c>
      <c r="AB3081" s="47" t="str">
        <f t="shared" si="334"/>
        <v>mar</v>
      </c>
      <c r="AC3081" s="47" t="str">
        <f t="shared" si="335"/>
        <v>2026</v>
      </c>
      <c r="AD3081" s="165">
        <f t="shared" si="337"/>
        <v>1</v>
      </c>
    </row>
    <row r="3082" spans="1:30" x14ac:dyDescent="0.25">
      <c r="A3082" s="47" t="s">
        <v>989</v>
      </c>
      <c r="B3082" s="47" t="s">
        <v>9</v>
      </c>
      <c r="C3082" s="47">
        <v>2089</v>
      </c>
      <c r="D3082" s="47">
        <v>3</v>
      </c>
      <c r="E3082" s="47" t="s">
        <v>1129</v>
      </c>
      <c r="F3082" s="48" t="s">
        <v>765</v>
      </c>
      <c r="G3082" s="48" t="s">
        <v>11</v>
      </c>
      <c r="H3082" s="48">
        <v>902160</v>
      </c>
      <c r="I3082" s="48">
        <v>1</v>
      </c>
      <c r="J3082" s="48" t="s">
        <v>1151</v>
      </c>
      <c r="K3082" s="48" t="s">
        <v>1486</v>
      </c>
      <c r="L3082" s="47"/>
      <c r="M3082" s="47">
        <f>_xlfn.XLOOKUP(BASE!$A1303,dd_carteira_fundição!A:A,dd_carteira_fundição!G:G,"",0)</f>
        <v>0</v>
      </c>
      <c r="N3082" s="47" t="s">
        <v>1164</v>
      </c>
      <c r="O3082" s="133"/>
      <c r="P3082" s="166"/>
      <c r="Q3082" s="47" t="s">
        <v>1346</v>
      </c>
      <c r="R3082" s="47" t="s">
        <v>158</v>
      </c>
      <c r="S3082" s="48" t="s">
        <v>158</v>
      </c>
      <c r="T3082" s="164">
        <v>2</v>
      </c>
      <c r="U3082" s="47" t="str">
        <f>IFERROR(INDEX('TAXA DE OCUP. RECUR.'!$F$1:$F$60, MATCH(T3082, 'TAXA DE OCUP. RECUR.'!$E$1:$E$60, 0)),"")</f>
        <v>EXPEDIÇÃO</v>
      </c>
      <c r="V3082" s="165">
        <v>1</v>
      </c>
      <c r="W3082" s="165"/>
      <c r="X3082" s="229">
        <v>46107</v>
      </c>
      <c r="Y3082" s="229">
        <f t="shared" si="336"/>
        <v>46107</v>
      </c>
      <c r="Z3082" s="47">
        <f t="shared" si="338"/>
        <v>13</v>
      </c>
      <c r="AA3082" s="47">
        <f t="shared" si="339"/>
        <v>13</v>
      </c>
      <c r="AB3082" s="47" t="str">
        <f t="shared" si="334"/>
        <v>mar</v>
      </c>
      <c r="AC3082" s="47" t="str">
        <f t="shared" si="335"/>
        <v>2026</v>
      </c>
      <c r="AD3082" s="165">
        <f t="shared" si="337"/>
        <v>1</v>
      </c>
    </row>
    <row r="3083" spans="1:30" x14ac:dyDescent="0.25">
      <c r="A3083" s="47" t="s">
        <v>17</v>
      </c>
      <c r="B3083" s="47" t="s">
        <v>20</v>
      </c>
      <c r="C3083" s="47">
        <v>951</v>
      </c>
      <c r="D3083" s="47">
        <v>1</v>
      </c>
      <c r="E3083" s="47" t="s">
        <v>1113</v>
      </c>
      <c r="F3083" s="48" t="s">
        <v>1511</v>
      </c>
      <c r="G3083" s="48" t="s">
        <v>23</v>
      </c>
      <c r="H3083" s="48" t="s">
        <v>1107</v>
      </c>
      <c r="I3083" s="48">
        <v>1</v>
      </c>
      <c r="J3083" s="48" t="s">
        <v>1152</v>
      </c>
      <c r="K3083" s="48" t="s">
        <v>1487</v>
      </c>
      <c r="L3083" s="47"/>
      <c r="M3083" s="47">
        <f>_xlfn.XLOOKUP(BASE!$A1390,dd_carteira_fundição!A:A,dd_carteira_fundição!G:G,"",0)</f>
        <v>1</v>
      </c>
      <c r="N3083" s="47" t="s">
        <v>1549</v>
      </c>
      <c r="O3083" s="133"/>
      <c r="P3083" s="166" t="s">
        <v>1180</v>
      </c>
      <c r="Q3083" s="47" t="s">
        <v>1346</v>
      </c>
      <c r="R3083" s="47" t="s">
        <v>158</v>
      </c>
      <c r="S3083" s="47" t="s">
        <v>141</v>
      </c>
      <c r="T3083" s="164">
        <v>1</v>
      </c>
      <c r="U3083" s="165" t="str">
        <f>IFERROR(INDEX('TAXA DE OCUP. RECUR.'!$F$1:$F$60, MATCH(T3083, 'TAXA DE OCUP. RECUR.'!$E$1:$E$60, 0)),"")</f>
        <v>FUNDIÇÃO MORENO</v>
      </c>
      <c r="V3083" s="164" t="s">
        <v>1346</v>
      </c>
      <c r="W3083" s="165"/>
      <c r="X3083" s="229">
        <v>46082</v>
      </c>
      <c r="Y3083" s="229">
        <f t="shared" ref="Y3083:Y3114" si="340">X3083</f>
        <v>46082</v>
      </c>
      <c r="Z3083" s="47">
        <f t="shared" si="338"/>
        <v>9</v>
      </c>
      <c r="AA3083" s="47">
        <f t="shared" si="339"/>
        <v>9</v>
      </c>
      <c r="AB3083" s="47" t="str">
        <f t="shared" si="334"/>
        <v>mar</v>
      </c>
      <c r="AC3083" s="47" t="str">
        <f t="shared" si="335"/>
        <v>2026</v>
      </c>
      <c r="AD3083" s="165">
        <f t="shared" si="337"/>
        <v>1</v>
      </c>
    </row>
    <row r="3084" spans="1:30" x14ac:dyDescent="0.25">
      <c r="A3084" s="47" t="s">
        <v>17</v>
      </c>
      <c r="B3084" s="47" t="s">
        <v>20</v>
      </c>
      <c r="C3084" s="47">
        <v>951</v>
      </c>
      <c r="D3084" s="47">
        <v>1</v>
      </c>
      <c r="E3084" s="47" t="s">
        <v>1113</v>
      </c>
      <c r="F3084" s="48" t="s">
        <v>1511</v>
      </c>
      <c r="G3084" s="48" t="s">
        <v>23</v>
      </c>
      <c r="H3084" s="48" t="s">
        <v>1107</v>
      </c>
      <c r="I3084" s="48">
        <v>1</v>
      </c>
      <c r="J3084" s="48" t="s">
        <v>1152</v>
      </c>
      <c r="K3084" s="48" t="s">
        <v>1487</v>
      </c>
      <c r="L3084" s="47"/>
      <c r="M3084" s="47">
        <f>_xlfn.XLOOKUP(BASE!$A1391,dd_carteira_fundição!A:A,dd_carteira_fundição!G:G,"",0)</f>
        <v>1</v>
      </c>
      <c r="N3084" s="47" t="s">
        <v>1549</v>
      </c>
      <c r="O3084" s="133"/>
      <c r="P3084" s="166" t="s">
        <v>1180</v>
      </c>
      <c r="Q3084" s="47" t="s">
        <v>1346</v>
      </c>
      <c r="R3084" s="47" t="s">
        <v>146</v>
      </c>
      <c r="S3084" s="47" t="s">
        <v>1536</v>
      </c>
      <c r="T3084" s="164">
        <v>89</v>
      </c>
      <c r="U3084" s="165" t="str">
        <f>IFERROR(INDEX('TAXA DE OCUP. RECUR.'!$F$1:$F$60, MATCH(T3084, 'TAXA DE OCUP. RECUR.'!$E$1:$E$60, 0)),"")</f>
        <v>MONTAGEM (MONTAGEM DE MOENDA) - [89]</v>
      </c>
      <c r="V3084" s="164">
        <v>32.727272727272727</v>
      </c>
      <c r="W3084" s="165"/>
      <c r="X3084" s="229">
        <v>46086</v>
      </c>
      <c r="Y3084" s="229">
        <f t="shared" si="340"/>
        <v>46086</v>
      </c>
      <c r="Z3084" s="47">
        <f t="shared" si="338"/>
        <v>10</v>
      </c>
      <c r="AA3084" s="47">
        <f t="shared" si="339"/>
        <v>10</v>
      </c>
      <c r="AB3084" s="47" t="str">
        <f t="shared" si="334"/>
        <v>mar</v>
      </c>
      <c r="AC3084" s="47" t="str">
        <f t="shared" si="335"/>
        <v>2026</v>
      </c>
      <c r="AD3084" s="165">
        <f t="shared" si="337"/>
        <v>1</v>
      </c>
    </row>
    <row r="3085" spans="1:30" x14ac:dyDescent="0.25">
      <c r="A3085" s="47" t="s">
        <v>17</v>
      </c>
      <c r="B3085" s="47" t="s">
        <v>20</v>
      </c>
      <c r="C3085" s="47">
        <v>951</v>
      </c>
      <c r="D3085" s="47">
        <v>1</v>
      </c>
      <c r="E3085" s="47" t="s">
        <v>1113</v>
      </c>
      <c r="F3085" s="48" t="s">
        <v>1511</v>
      </c>
      <c r="G3085" s="48" t="s">
        <v>23</v>
      </c>
      <c r="H3085" s="48" t="s">
        <v>1107</v>
      </c>
      <c r="I3085" s="48">
        <v>1</v>
      </c>
      <c r="J3085" s="48" t="s">
        <v>1152</v>
      </c>
      <c r="K3085" s="48" t="s">
        <v>1487</v>
      </c>
      <c r="L3085" s="47"/>
      <c r="M3085" s="47">
        <f>_xlfn.XLOOKUP(BASE!$A1392,dd_carteira_fundição!A:A,dd_carteira_fundição!G:G,"",0)</f>
        <v>1</v>
      </c>
      <c r="N3085" s="47" t="s">
        <v>1549</v>
      </c>
      <c r="O3085" s="133"/>
      <c r="P3085" s="166" t="s">
        <v>1180</v>
      </c>
      <c r="Q3085" s="47" t="s">
        <v>1346</v>
      </c>
      <c r="R3085" s="47" t="s">
        <v>1205</v>
      </c>
      <c r="S3085" s="47" t="s">
        <v>1531</v>
      </c>
      <c r="T3085" s="164">
        <v>82</v>
      </c>
      <c r="U3085" s="165" t="s">
        <v>17</v>
      </c>
      <c r="V3085" s="164">
        <v>11.818181818181817</v>
      </c>
      <c r="W3085" s="165"/>
      <c r="X3085" s="229">
        <v>46093</v>
      </c>
      <c r="Y3085" s="229">
        <f t="shared" si="340"/>
        <v>46093</v>
      </c>
      <c r="Z3085" s="47">
        <f t="shared" si="338"/>
        <v>11</v>
      </c>
      <c r="AA3085" s="47">
        <f t="shared" si="339"/>
        <v>11</v>
      </c>
      <c r="AB3085" s="47" t="str">
        <f t="shared" si="334"/>
        <v>mar</v>
      </c>
      <c r="AC3085" s="47" t="str">
        <f t="shared" si="335"/>
        <v>2026</v>
      </c>
      <c r="AD3085" s="165">
        <f t="shared" si="337"/>
        <v>1</v>
      </c>
    </row>
    <row r="3086" spans="1:30" x14ac:dyDescent="0.25">
      <c r="A3086" s="47" t="s">
        <v>17</v>
      </c>
      <c r="B3086" s="47" t="s">
        <v>20</v>
      </c>
      <c r="C3086" s="47">
        <v>951</v>
      </c>
      <c r="D3086" s="47">
        <v>1</v>
      </c>
      <c r="E3086" s="47" t="s">
        <v>1113</v>
      </c>
      <c r="F3086" s="48" t="s">
        <v>1511</v>
      </c>
      <c r="G3086" s="48" t="s">
        <v>23</v>
      </c>
      <c r="H3086" s="48" t="s">
        <v>1107</v>
      </c>
      <c r="I3086" s="48">
        <v>1</v>
      </c>
      <c r="J3086" s="48" t="s">
        <v>1152</v>
      </c>
      <c r="K3086" s="48" t="s">
        <v>1487</v>
      </c>
      <c r="L3086" s="47"/>
      <c r="M3086" s="47">
        <f>_xlfn.XLOOKUP(BASE!$A1393,dd_carteira_fundição!A:A,dd_carteira_fundição!G:G,"",0)</f>
        <v>1</v>
      </c>
      <c r="N3086" s="47" t="s">
        <v>1549</v>
      </c>
      <c r="O3086" s="133"/>
      <c r="P3086" s="166" t="s">
        <v>1180</v>
      </c>
      <c r="Q3086" s="47" t="s">
        <v>1346</v>
      </c>
      <c r="R3086" s="47" t="s">
        <v>1690</v>
      </c>
      <c r="S3086" s="47" t="s">
        <v>1533</v>
      </c>
      <c r="T3086" s="164">
        <v>610</v>
      </c>
      <c r="U3086" s="165" t="str">
        <f>IFERROR(INDEX('TAXA DE OCUP. RECUR.'!$F$1:$F$60, MATCH(T3086, 'TAXA DE OCUP. RECUR.'!$E$1:$E$60, 0)),"")</f>
        <v>FRESADORA HEYLIGENTASDE - [610]</v>
      </c>
      <c r="V3086" s="164">
        <v>1.6363636363636362</v>
      </c>
      <c r="W3086" s="165"/>
      <c r="X3086" s="229">
        <v>46094</v>
      </c>
      <c r="Y3086" s="229">
        <f t="shared" si="340"/>
        <v>46094</v>
      </c>
      <c r="Z3086" s="47">
        <f t="shared" si="338"/>
        <v>11</v>
      </c>
      <c r="AA3086" s="47">
        <f t="shared" si="339"/>
        <v>11</v>
      </c>
      <c r="AB3086" s="47" t="str">
        <f t="shared" si="334"/>
        <v>mar</v>
      </c>
      <c r="AC3086" s="47" t="str">
        <f t="shared" si="335"/>
        <v>2026</v>
      </c>
      <c r="AD3086" s="165">
        <f t="shared" si="337"/>
        <v>1</v>
      </c>
    </row>
    <row r="3087" spans="1:30" x14ac:dyDescent="0.25">
      <c r="A3087" s="47" t="s">
        <v>17</v>
      </c>
      <c r="B3087" s="47" t="s">
        <v>20</v>
      </c>
      <c r="C3087" s="47">
        <v>951</v>
      </c>
      <c r="D3087" s="47">
        <v>1</v>
      </c>
      <c r="E3087" s="47" t="s">
        <v>1113</v>
      </c>
      <c r="F3087" s="48" t="s">
        <v>1511</v>
      </c>
      <c r="G3087" s="48" t="s">
        <v>23</v>
      </c>
      <c r="H3087" s="48" t="s">
        <v>1107</v>
      </c>
      <c r="I3087" s="48">
        <v>1</v>
      </c>
      <c r="J3087" s="48" t="s">
        <v>1152</v>
      </c>
      <c r="K3087" s="48" t="s">
        <v>1487</v>
      </c>
      <c r="L3087" s="47"/>
      <c r="M3087" s="47">
        <f>_xlfn.XLOOKUP(BASE!$A1394,dd_carteira_fundição!A:A,dd_carteira_fundição!G:G,"",0)</f>
        <v>1</v>
      </c>
      <c r="N3087" s="47" t="s">
        <v>1549</v>
      </c>
      <c r="O3087" s="133"/>
      <c r="P3087" s="166" t="s">
        <v>1180</v>
      </c>
      <c r="Q3087" s="47" t="s">
        <v>1346</v>
      </c>
      <c r="R3087" s="47" t="s">
        <v>1690</v>
      </c>
      <c r="S3087" s="47" t="s">
        <v>1532</v>
      </c>
      <c r="T3087" s="164">
        <v>84</v>
      </c>
      <c r="U3087" s="165" t="str">
        <f>IFERROR(INDEX('TAXA DE OCUP. RECUR.'!$F$1:$F$60, MATCH(T3087, 'TAXA DE OCUP. RECUR.'!$E$1:$E$60, 0)),"")</f>
        <v>SOLDA - [84]</v>
      </c>
      <c r="V3087" s="164">
        <v>2.7272727272727271</v>
      </c>
      <c r="W3087" s="165"/>
      <c r="X3087" s="229">
        <v>46095</v>
      </c>
      <c r="Y3087" s="229">
        <f t="shared" si="340"/>
        <v>46095</v>
      </c>
      <c r="Z3087" s="47">
        <f t="shared" si="338"/>
        <v>11</v>
      </c>
      <c r="AA3087" s="47">
        <f t="shared" si="339"/>
        <v>11</v>
      </c>
      <c r="AB3087" s="47" t="str">
        <f t="shared" si="334"/>
        <v>mar</v>
      </c>
      <c r="AC3087" s="47" t="str">
        <f t="shared" si="335"/>
        <v>2026</v>
      </c>
      <c r="AD3087" s="165">
        <f t="shared" si="337"/>
        <v>1</v>
      </c>
    </row>
    <row r="3088" spans="1:30" x14ac:dyDescent="0.25">
      <c r="A3088" s="47" t="s">
        <v>17</v>
      </c>
      <c r="B3088" s="47" t="s">
        <v>20</v>
      </c>
      <c r="C3088" s="47">
        <v>951</v>
      </c>
      <c r="D3088" s="47">
        <v>1</v>
      </c>
      <c r="E3088" s="47" t="s">
        <v>1113</v>
      </c>
      <c r="F3088" s="48" t="s">
        <v>1511</v>
      </c>
      <c r="G3088" s="48" t="s">
        <v>23</v>
      </c>
      <c r="H3088" s="48" t="s">
        <v>1107</v>
      </c>
      <c r="I3088" s="48">
        <v>1</v>
      </c>
      <c r="J3088" s="48" t="s">
        <v>1152</v>
      </c>
      <c r="K3088" s="48" t="s">
        <v>1487</v>
      </c>
      <c r="L3088" s="47"/>
      <c r="M3088" s="47">
        <f>_xlfn.XLOOKUP(BASE!$A1395,dd_carteira_fundição!A:A,dd_carteira_fundição!G:G,"",0)</f>
        <v>1</v>
      </c>
      <c r="N3088" s="47" t="s">
        <v>1549</v>
      </c>
      <c r="O3088" s="133"/>
      <c r="P3088" s="166" t="s">
        <v>1180</v>
      </c>
      <c r="Q3088" s="47" t="s">
        <v>1346</v>
      </c>
      <c r="R3088" s="47" t="s">
        <v>146</v>
      </c>
      <c r="S3088" s="47" t="s">
        <v>1534</v>
      </c>
      <c r="T3088" s="164">
        <v>89</v>
      </c>
      <c r="U3088" s="165" t="str">
        <f>IFERROR(INDEX('TAXA DE OCUP. RECUR.'!$F$1:$F$60, MATCH(T3088, 'TAXA DE OCUP. RECUR.'!$E$1:$E$60, 0)),"")</f>
        <v>MONTAGEM (MONTAGEM DE MOENDA) - [89]</v>
      </c>
      <c r="V3088" s="164">
        <v>3.6363636363636362</v>
      </c>
      <c r="W3088" s="165"/>
      <c r="X3088" s="229">
        <v>46096</v>
      </c>
      <c r="Y3088" s="229">
        <f t="shared" si="340"/>
        <v>46096</v>
      </c>
      <c r="Z3088" s="47">
        <f t="shared" si="338"/>
        <v>11</v>
      </c>
      <c r="AA3088" s="47">
        <f t="shared" si="339"/>
        <v>11</v>
      </c>
      <c r="AB3088" s="47" t="str">
        <f t="shared" si="334"/>
        <v>mar</v>
      </c>
      <c r="AC3088" s="47" t="str">
        <f t="shared" si="335"/>
        <v>2026</v>
      </c>
      <c r="AD3088" s="165">
        <f t="shared" si="337"/>
        <v>1</v>
      </c>
    </row>
    <row r="3089" spans="1:30" x14ac:dyDescent="0.25">
      <c r="A3089" s="47" t="s">
        <v>17</v>
      </c>
      <c r="B3089" s="47" t="s">
        <v>20</v>
      </c>
      <c r="C3089" s="47">
        <v>951</v>
      </c>
      <c r="D3089" s="47">
        <v>1</v>
      </c>
      <c r="E3089" s="47" t="s">
        <v>1113</v>
      </c>
      <c r="F3089" s="48" t="s">
        <v>1511</v>
      </c>
      <c r="G3089" s="48" t="s">
        <v>23</v>
      </c>
      <c r="H3089" s="48" t="s">
        <v>1107</v>
      </c>
      <c r="I3089" s="48">
        <v>1</v>
      </c>
      <c r="J3089" s="48" t="s">
        <v>1152</v>
      </c>
      <c r="K3089" s="48" t="s">
        <v>1487</v>
      </c>
      <c r="L3089" s="47"/>
      <c r="M3089" s="47">
        <f>_xlfn.XLOOKUP(BASE!$A1396,dd_carteira_fundição!A:A,dd_carteira_fundição!G:G,"",0)</f>
        <v>1</v>
      </c>
      <c r="N3089" s="47" t="s">
        <v>1549</v>
      </c>
      <c r="O3089" s="133"/>
      <c r="P3089" s="166" t="s">
        <v>1180</v>
      </c>
      <c r="Q3089" s="47" t="s">
        <v>1346</v>
      </c>
      <c r="R3089" s="47" t="s">
        <v>1690</v>
      </c>
      <c r="S3089" s="47" t="s">
        <v>1541</v>
      </c>
      <c r="T3089" s="164"/>
      <c r="U3089" s="165" t="str">
        <f>IFERROR(INDEX('TAXA DE OCUP. RECUR.'!$F$1:$F$60, MATCH(T3105, 'TAXA DE OCUP. RECUR.'!$E$1:$E$60, 0)),"")</f>
        <v>MONTAGEM (MONTAGEM DE MOENDA) - [89]</v>
      </c>
      <c r="V3089" s="164">
        <v>40</v>
      </c>
      <c r="W3089" s="165"/>
      <c r="X3089" s="229">
        <v>46105</v>
      </c>
      <c r="Y3089" s="229">
        <f t="shared" si="340"/>
        <v>46105</v>
      </c>
      <c r="Z3089" s="47">
        <f t="shared" si="338"/>
        <v>13</v>
      </c>
      <c r="AA3089" s="47">
        <f t="shared" si="339"/>
        <v>13</v>
      </c>
      <c r="AB3089" s="47" t="str">
        <f t="shared" si="334"/>
        <v>mar</v>
      </c>
      <c r="AC3089" s="47" t="str">
        <f t="shared" si="335"/>
        <v>2026</v>
      </c>
      <c r="AD3089" s="165">
        <f t="shared" si="337"/>
        <v>1</v>
      </c>
    </row>
    <row r="3090" spans="1:30" x14ac:dyDescent="0.25">
      <c r="A3090" s="47" t="s">
        <v>17</v>
      </c>
      <c r="B3090" s="47" t="s">
        <v>20</v>
      </c>
      <c r="C3090" s="47">
        <v>951</v>
      </c>
      <c r="D3090" s="47">
        <v>1</v>
      </c>
      <c r="E3090" s="47" t="s">
        <v>1113</v>
      </c>
      <c r="F3090" s="48" t="s">
        <v>1511</v>
      </c>
      <c r="G3090" s="48" t="s">
        <v>23</v>
      </c>
      <c r="H3090" s="48" t="s">
        <v>1107</v>
      </c>
      <c r="I3090" s="48">
        <v>1</v>
      </c>
      <c r="J3090" s="48" t="s">
        <v>1152</v>
      </c>
      <c r="K3090" s="48" t="s">
        <v>1487</v>
      </c>
      <c r="L3090" s="47"/>
      <c r="M3090" s="47">
        <f>_xlfn.XLOOKUP(BASE!$A1397,dd_carteira_fundição!A:A,dd_carteira_fundição!G:G,"",0)</f>
        <v>1</v>
      </c>
      <c r="N3090" s="47" t="s">
        <v>1549</v>
      </c>
      <c r="O3090" s="133"/>
      <c r="P3090" s="166" t="s">
        <v>1180</v>
      </c>
      <c r="Q3090" s="47" t="s">
        <v>1346</v>
      </c>
      <c r="R3090" s="47" t="s">
        <v>158</v>
      </c>
      <c r="S3090" s="47" t="s">
        <v>158</v>
      </c>
      <c r="T3090" s="164">
        <v>2</v>
      </c>
      <c r="U3090" s="165" t="str">
        <f>IFERROR(INDEX('TAXA DE OCUP. RECUR.'!$F$1:$F$60, MATCH(T3090, 'TAXA DE OCUP. RECUR.'!$E$1:$E$60, 0)),"")</f>
        <v>EXPEDIÇÃO</v>
      </c>
      <c r="V3090" s="164">
        <v>1</v>
      </c>
      <c r="W3090" s="165"/>
      <c r="X3090" s="229">
        <v>46112</v>
      </c>
      <c r="Y3090" s="229">
        <f t="shared" si="340"/>
        <v>46112</v>
      </c>
      <c r="Z3090" s="47">
        <f t="shared" si="338"/>
        <v>14</v>
      </c>
      <c r="AA3090" s="47">
        <f t="shared" si="339"/>
        <v>14</v>
      </c>
      <c r="AB3090" s="47" t="str">
        <f t="shared" si="334"/>
        <v>mar</v>
      </c>
      <c r="AC3090" s="47" t="str">
        <f t="shared" si="335"/>
        <v>2026</v>
      </c>
      <c r="AD3090" s="165">
        <f t="shared" si="337"/>
        <v>1</v>
      </c>
    </row>
    <row r="3091" spans="1:30" x14ac:dyDescent="0.25">
      <c r="A3091" s="47" t="s">
        <v>17</v>
      </c>
      <c r="B3091" s="47" t="s">
        <v>20</v>
      </c>
      <c r="C3091" s="47">
        <v>996</v>
      </c>
      <c r="D3091" s="47">
        <v>1</v>
      </c>
      <c r="E3091" s="47" t="s">
        <v>1518</v>
      </c>
      <c r="F3091" s="48" t="s">
        <v>1515</v>
      </c>
      <c r="G3091" s="48" t="s">
        <v>23</v>
      </c>
      <c r="H3091" s="48" t="s">
        <v>1107</v>
      </c>
      <c r="I3091" s="48">
        <v>1</v>
      </c>
      <c r="J3091" s="48" t="s">
        <v>1152</v>
      </c>
      <c r="K3091" s="48" t="s">
        <v>1487</v>
      </c>
      <c r="L3091" s="47"/>
      <c r="M3091" s="47">
        <f>_xlfn.XLOOKUP(BASE!$A1398,dd_carteira_fundição!A:A,dd_carteira_fundição!G:G,"",0)</f>
        <v>1</v>
      </c>
      <c r="N3091" s="47" t="s">
        <v>1549</v>
      </c>
      <c r="O3091" s="133"/>
      <c r="P3091" s="166" t="s">
        <v>1180</v>
      </c>
      <c r="Q3091" s="47" t="s">
        <v>1346</v>
      </c>
      <c r="R3091" s="47" t="s">
        <v>158</v>
      </c>
      <c r="S3091" s="47" t="s">
        <v>141</v>
      </c>
      <c r="T3091" s="164">
        <v>1</v>
      </c>
      <c r="U3091" s="165" t="str">
        <f>IFERROR(INDEX('TAXA DE OCUP. RECUR.'!$F$1:$F$60, MATCH(T3091, 'TAXA DE OCUP. RECUR.'!$E$1:$E$60, 0)),"")</f>
        <v>FUNDIÇÃO MORENO</v>
      </c>
      <c r="V3091" s="164">
        <v>1</v>
      </c>
      <c r="W3091" s="165"/>
      <c r="X3091" s="229">
        <v>46101</v>
      </c>
      <c r="Y3091" s="229">
        <f t="shared" si="340"/>
        <v>46101</v>
      </c>
      <c r="Z3091" s="47">
        <f t="shared" si="338"/>
        <v>12</v>
      </c>
      <c r="AA3091" s="47">
        <f t="shared" si="339"/>
        <v>12</v>
      </c>
      <c r="AB3091" s="47" t="str">
        <f t="shared" si="334"/>
        <v>mar</v>
      </c>
      <c r="AC3091" s="47" t="str">
        <f t="shared" si="335"/>
        <v>2026</v>
      </c>
      <c r="AD3091" s="165">
        <f t="shared" si="337"/>
        <v>1</v>
      </c>
    </row>
    <row r="3092" spans="1:30" x14ac:dyDescent="0.25">
      <c r="A3092" s="47" t="s">
        <v>17</v>
      </c>
      <c r="B3092" s="47" t="s">
        <v>20</v>
      </c>
      <c r="C3092" s="47">
        <v>996</v>
      </c>
      <c r="D3092" s="47">
        <v>1</v>
      </c>
      <c r="E3092" s="47" t="s">
        <v>1518</v>
      </c>
      <c r="F3092" s="48" t="s">
        <v>1515</v>
      </c>
      <c r="G3092" s="48" t="s">
        <v>23</v>
      </c>
      <c r="H3092" s="48" t="s">
        <v>1107</v>
      </c>
      <c r="I3092" s="48">
        <v>1</v>
      </c>
      <c r="J3092" s="48" t="s">
        <v>1152</v>
      </c>
      <c r="K3092" s="48" t="s">
        <v>1487</v>
      </c>
      <c r="L3092" s="47"/>
      <c r="M3092" s="47">
        <f>_xlfn.XLOOKUP(BASE!$A1399,dd_carteira_fundição!A:A,dd_carteira_fundição!G:G,"",0)</f>
        <v>1</v>
      </c>
      <c r="N3092" s="47" t="s">
        <v>1549</v>
      </c>
      <c r="O3092" s="133"/>
      <c r="P3092" s="166" t="s">
        <v>1180</v>
      </c>
      <c r="Q3092" s="47" t="s">
        <v>1346</v>
      </c>
      <c r="R3092" s="47" t="s">
        <v>146</v>
      </c>
      <c r="S3092" s="47" t="s">
        <v>1536</v>
      </c>
      <c r="T3092" s="164">
        <v>89</v>
      </c>
      <c r="U3092" s="165" t="str">
        <f>IFERROR(INDEX('TAXA DE OCUP. RECUR.'!$F$1:$F$60, MATCH(T3092, 'TAXA DE OCUP. RECUR.'!$E$1:$E$60, 0)),"")</f>
        <v>MONTAGEM (MONTAGEM DE MOENDA) - [89]</v>
      </c>
      <c r="V3092" s="164">
        <v>32.727272727272727</v>
      </c>
      <c r="W3092" s="165"/>
      <c r="X3092" s="229">
        <v>46104</v>
      </c>
      <c r="Y3092" s="229">
        <f t="shared" si="340"/>
        <v>46104</v>
      </c>
      <c r="Z3092" s="47">
        <f t="shared" si="338"/>
        <v>13</v>
      </c>
      <c r="AA3092" s="47">
        <f t="shared" si="339"/>
        <v>13</v>
      </c>
      <c r="AB3092" s="47" t="str">
        <f t="shared" si="334"/>
        <v>mar</v>
      </c>
      <c r="AC3092" s="47" t="str">
        <f t="shared" si="335"/>
        <v>2026</v>
      </c>
      <c r="AD3092" s="165">
        <f t="shared" si="337"/>
        <v>1</v>
      </c>
    </row>
    <row r="3093" spans="1:30" x14ac:dyDescent="0.25">
      <c r="A3093" s="47" t="s">
        <v>17</v>
      </c>
      <c r="B3093" s="47" t="s">
        <v>20</v>
      </c>
      <c r="C3093" s="47">
        <v>996</v>
      </c>
      <c r="D3093" s="47">
        <v>1</v>
      </c>
      <c r="E3093" s="47" t="s">
        <v>1518</v>
      </c>
      <c r="F3093" s="48" t="s">
        <v>1515</v>
      </c>
      <c r="G3093" s="48" t="s">
        <v>23</v>
      </c>
      <c r="H3093" s="48" t="s">
        <v>1107</v>
      </c>
      <c r="I3093" s="48">
        <v>1</v>
      </c>
      <c r="J3093" s="48" t="s">
        <v>1152</v>
      </c>
      <c r="K3093" s="48" t="s">
        <v>1487</v>
      </c>
      <c r="L3093" s="47"/>
      <c r="M3093" s="47">
        <f>_xlfn.XLOOKUP(BASE!$A1400,dd_carteira_fundição!A:A,dd_carteira_fundição!G:G,"",0)</f>
        <v>1</v>
      </c>
      <c r="N3093" s="47" t="s">
        <v>1549</v>
      </c>
      <c r="O3093" s="133"/>
      <c r="P3093" s="166" t="s">
        <v>1180</v>
      </c>
      <c r="Q3093" s="47" t="s">
        <v>1346</v>
      </c>
      <c r="R3093" s="47" t="s">
        <v>1205</v>
      </c>
      <c r="S3093" s="47" t="s">
        <v>1531</v>
      </c>
      <c r="T3093" s="164">
        <v>82</v>
      </c>
      <c r="U3093" s="165" t="s">
        <v>17</v>
      </c>
      <c r="V3093" s="164">
        <v>11.818181818181817</v>
      </c>
      <c r="W3093" s="165"/>
      <c r="X3093" s="229">
        <v>46111</v>
      </c>
      <c r="Y3093" s="229">
        <f t="shared" si="340"/>
        <v>46111</v>
      </c>
      <c r="Z3093" s="47">
        <f t="shared" si="338"/>
        <v>14</v>
      </c>
      <c r="AA3093" s="47">
        <f t="shared" si="339"/>
        <v>14</v>
      </c>
      <c r="AB3093" s="47" t="str">
        <f t="shared" si="334"/>
        <v>mar</v>
      </c>
      <c r="AC3093" s="47" t="str">
        <f t="shared" si="335"/>
        <v>2026</v>
      </c>
      <c r="AD3093" s="165">
        <f t="shared" si="337"/>
        <v>1</v>
      </c>
    </row>
    <row r="3094" spans="1:30" x14ac:dyDescent="0.25">
      <c r="A3094" s="47" t="s">
        <v>17</v>
      </c>
      <c r="B3094" s="47" t="s">
        <v>20</v>
      </c>
      <c r="C3094" s="47">
        <v>996</v>
      </c>
      <c r="D3094" s="47">
        <v>1</v>
      </c>
      <c r="E3094" s="47" t="s">
        <v>1518</v>
      </c>
      <c r="F3094" s="48" t="s">
        <v>1515</v>
      </c>
      <c r="G3094" s="48" t="s">
        <v>23</v>
      </c>
      <c r="H3094" s="48" t="s">
        <v>1107</v>
      </c>
      <c r="I3094" s="48">
        <v>1</v>
      </c>
      <c r="J3094" s="48" t="s">
        <v>1152</v>
      </c>
      <c r="K3094" s="48" t="s">
        <v>1487</v>
      </c>
      <c r="L3094" s="47"/>
      <c r="M3094" s="47">
        <f>_xlfn.XLOOKUP(BASE!$A1401,dd_carteira_fundição!A:A,dd_carteira_fundição!G:G,"",0)</f>
        <v>1</v>
      </c>
      <c r="N3094" s="47" t="s">
        <v>1549</v>
      </c>
      <c r="O3094" s="133"/>
      <c r="P3094" s="166" t="s">
        <v>1180</v>
      </c>
      <c r="Q3094" s="47" t="s">
        <v>1346</v>
      </c>
      <c r="R3094" s="47" t="s">
        <v>1690</v>
      </c>
      <c r="S3094" s="47" t="s">
        <v>1533</v>
      </c>
      <c r="T3094" s="164">
        <v>610</v>
      </c>
      <c r="U3094" s="165" t="str">
        <f>IFERROR(INDEX('TAXA DE OCUP. RECUR.'!$F$1:$F$60, MATCH(T3094, 'TAXA DE OCUP. RECUR.'!$E$1:$E$60, 0)),"")</f>
        <v>FRESADORA HEYLIGENTASDE - [610]</v>
      </c>
      <c r="V3094" s="164">
        <v>1.6363636363636362</v>
      </c>
      <c r="W3094" s="165"/>
      <c r="X3094" s="229">
        <v>46116</v>
      </c>
      <c r="Y3094" s="229">
        <f t="shared" si="340"/>
        <v>46116</v>
      </c>
      <c r="Z3094" s="47">
        <f t="shared" si="338"/>
        <v>14</v>
      </c>
      <c r="AA3094" s="47">
        <f t="shared" si="339"/>
        <v>14</v>
      </c>
      <c r="AB3094" s="47" t="str">
        <f t="shared" si="334"/>
        <v>abr</v>
      </c>
      <c r="AC3094" s="47" t="str">
        <f t="shared" si="335"/>
        <v>2026</v>
      </c>
      <c r="AD3094" s="165">
        <f t="shared" si="337"/>
        <v>1</v>
      </c>
    </row>
    <row r="3095" spans="1:30" x14ac:dyDescent="0.25">
      <c r="A3095" s="47" t="s">
        <v>17</v>
      </c>
      <c r="B3095" s="47" t="s">
        <v>20</v>
      </c>
      <c r="C3095" s="47">
        <v>996</v>
      </c>
      <c r="D3095" s="47">
        <v>1</v>
      </c>
      <c r="E3095" s="47" t="s">
        <v>1518</v>
      </c>
      <c r="F3095" s="48" t="s">
        <v>1515</v>
      </c>
      <c r="G3095" s="48" t="s">
        <v>23</v>
      </c>
      <c r="H3095" s="48" t="s">
        <v>1107</v>
      </c>
      <c r="I3095" s="48">
        <v>1</v>
      </c>
      <c r="J3095" s="48" t="s">
        <v>1152</v>
      </c>
      <c r="K3095" s="48" t="s">
        <v>1487</v>
      </c>
      <c r="L3095" s="47"/>
      <c r="M3095" s="47">
        <f>_xlfn.XLOOKUP(BASE!$A1402,dd_carteira_fundição!A:A,dd_carteira_fundição!G:G,"",0)</f>
        <v>1</v>
      </c>
      <c r="N3095" s="47" t="s">
        <v>1549</v>
      </c>
      <c r="O3095" s="133"/>
      <c r="P3095" s="166" t="s">
        <v>1180</v>
      </c>
      <c r="Q3095" s="47" t="s">
        <v>1346</v>
      </c>
      <c r="R3095" s="47" t="s">
        <v>1690</v>
      </c>
      <c r="S3095" s="47" t="s">
        <v>1532</v>
      </c>
      <c r="T3095" s="164">
        <v>84</v>
      </c>
      <c r="U3095" s="165" t="str">
        <f>IFERROR(INDEX('TAXA DE OCUP. RECUR.'!$F$1:$F$60, MATCH(T3095, 'TAXA DE OCUP. RECUR.'!$E$1:$E$60, 0)),"")</f>
        <v>SOLDA - [84]</v>
      </c>
      <c r="V3095" s="164">
        <v>2.7272727272727271</v>
      </c>
      <c r="W3095" s="165"/>
      <c r="X3095" s="229">
        <v>46136</v>
      </c>
      <c r="Y3095" s="229">
        <f t="shared" si="340"/>
        <v>46136</v>
      </c>
      <c r="Z3095" s="47">
        <f t="shared" si="338"/>
        <v>17</v>
      </c>
      <c r="AA3095" s="47">
        <f t="shared" si="339"/>
        <v>17</v>
      </c>
      <c r="AB3095" s="47" t="str">
        <f t="shared" si="334"/>
        <v>abr</v>
      </c>
      <c r="AC3095" s="47" t="str">
        <f t="shared" si="335"/>
        <v>2026</v>
      </c>
      <c r="AD3095" s="165">
        <f t="shared" si="337"/>
        <v>1</v>
      </c>
    </row>
    <row r="3096" spans="1:30" x14ac:dyDescent="0.25">
      <c r="A3096" s="47" t="s">
        <v>17</v>
      </c>
      <c r="B3096" s="47" t="s">
        <v>20</v>
      </c>
      <c r="C3096" s="47">
        <v>996</v>
      </c>
      <c r="D3096" s="47">
        <v>1</v>
      </c>
      <c r="E3096" s="47" t="s">
        <v>1518</v>
      </c>
      <c r="F3096" s="48" t="s">
        <v>1515</v>
      </c>
      <c r="G3096" s="48" t="s">
        <v>23</v>
      </c>
      <c r="H3096" s="48" t="s">
        <v>1107</v>
      </c>
      <c r="I3096" s="48">
        <v>1</v>
      </c>
      <c r="J3096" s="48" t="s">
        <v>1152</v>
      </c>
      <c r="K3096" s="48" t="s">
        <v>1487</v>
      </c>
      <c r="L3096" s="47"/>
      <c r="M3096" s="47">
        <f>_xlfn.XLOOKUP(BASE!$A1403,dd_carteira_fundição!A:A,dd_carteira_fundição!G:G,"",0)</f>
        <v>1</v>
      </c>
      <c r="N3096" s="47" t="s">
        <v>1549</v>
      </c>
      <c r="O3096" s="133"/>
      <c r="P3096" s="166" t="s">
        <v>1180</v>
      </c>
      <c r="Q3096" s="47" t="s">
        <v>1346</v>
      </c>
      <c r="R3096" s="47" t="s">
        <v>146</v>
      </c>
      <c r="S3096" s="47" t="s">
        <v>1534</v>
      </c>
      <c r="T3096" s="164">
        <v>89</v>
      </c>
      <c r="U3096" s="165" t="str">
        <f>IFERROR(INDEX('TAXA DE OCUP. RECUR.'!$F$1:$F$60, MATCH(T3096, 'TAXA DE OCUP. RECUR.'!$E$1:$E$60, 0)),"")</f>
        <v>MONTAGEM (MONTAGEM DE MOENDA) - [89]</v>
      </c>
      <c r="V3096" s="164">
        <v>3.6363636363636362</v>
      </c>
      <c r="W3096" s="165"/>
      <c r="X3096" s="229">
        <v>46138</v>
      </c>
      <c r="Y3096" s="229">
        <f t="shared" si="340"/>
        <v>46138</v>
      </c>
      <c r="Z3096" s="47">
        <f t="shared" si="338"/>
        <v>17</v>
      </c>
      <c r="AA3096" s="47">
        <f t="shared" si="339"/>
        <v>17</v>
      </c>
      <c r="AB3096" s="47" t="str">
        <f t="shared" si="334"/>
        <v>abr</v>
      </c>
      <c r="AC3096" s="47" t="str">
        <f t="shared" si="335"/>
        <v>2026</v>
      </c>
      <c r="AD3096" s="165">
        <f t="shared" si="337"/>
        <v>1</v>
      </c>
    </row>
    <row r="3097" spans="1:30" x14ac:dyDescent="0.25">
      <c r="A3097" s="47" t="s">
        <v>17</v>
      </c>
      <c r="B3097" s="47" t="s">
        <v>20</v>
      </c>
      <c r="C3097" s="47">
        <v>996</v>
      </c>
      <c r="D3097" s="47">
        <v>1</v>
      </c>
      <c r="E3097" s="47" t="s">
        <v>1518</v>
      </c>
      <c r="F3097" s="48" t="s">
        <v>1515</v>
      </c>
      <c r="G3097" s="48" t="s">
        <v>23</v>
      </c>
      <c r="H3097" s="48" t="s">
        <v>1107</v>
      </c>
      <c r="I3097" s="48">
        <v>1</v>
      </c>
      <c r="J3097" s="48" t="s">
        <v>1152</v>
      </c>
      <c r="K3097" s="48" t="s">
        <v>1487</v>
      </c>
      <c r="L3097" s="47"/>
      <c r="M3097" s="47">
        <f>_xlfn.XLOOKUP(BASE!$A1404,dd_carteira_fundição!A:A,dd_carteira_fundição!G:G,"",0)</f>
        <v>1</v>
      </c>
      <c r="N3097" s="47" t="s">
        <v>1549</v>
      </c>
      <c r="O3097" s="133"/>
      <c r="P3097" s="166" t="s">
        <v>1180</v>
      </c>
      <c r="Q3097" s="47" t="s">
        <v>1346</v>
      </c>
      <c r="R3097" s="47" t="s">
        <v>146</v>
      </c>
      <c r="S3097" s="47" t="s">
        <v>1541</v>
      </c>
      <c r="T3097" s="164">
        <v>89</v>
      </c>
      <c r="U3097" s="165" t="str">
        <f>IFERROR(INDEX('TAXA DE OCUP. RECUR.'!$F$1:$F$60, MATCH(T3097, 'TAXA DE OCUP. RECUR.'!$E$1:$E$60, 0)),"")</f>
        <v>MONTAGEM (MONTAGEM DE MOENDA) - [89]</v>
      </c>
      <c r="V3097" s="164">
        <v>40</v>
      </c>
      <c r="W3097" s="165"/>
      <c r="X3097" s="229">
        <v>46142</v>
      </c>
      <c r="Y3097" s="229">
        <f t="shared" si="340"/>
        <v>46142</v>
      </c>
      <c r="Z3097" s="47">
        <f t="shared" si="338"/>
        <v>18</v>
      </c>
      <c r="AA3097" s="47">
        <f t="shared" si="339"/>
        <v>18</v>
      </c>
      <c r="AB3097" s="47" t="str">
        <f t="shared" si="334"/>
        <v>abr</v>
      </c>
      <c r="AC3097" s="47" t="str">
        <f t="shared" si="335"/>
        <v>2026</v>
      </c>
      <c r="AD3097" s="165">
        <f t="shared" si="337"/>
        <v>1</v>
      </c>
    </row>
    <row r="3098" spans="1:30" x14ac:dyDescent="0.25">
      <c r="A3098" s="47" t="s">
        <v>17</v>
      </c>
      <c r="B3098" s="47" t="s">
        <v>20</v>
      </c>
      <c r="C3098" s="47">
        <v>996</v>
      </c>
      <c r="D3098" s="47">
        <v>1</v>
      </c>
      <c r="E3098" s="47" t="s">
        <v>1518</v>
      </c>
      <c r="F3098" s="48" t="s">
        <v>1515</v>
      </c>
      <c r="G3098" s="48" t="s">
        <v>23</v>
      </c>
      <c r="H3098" s="48" t="s">
        <v>1107</v>
      </c>
      <c r="I3098" s="48">
        <v>1</v>
      </c>
      <c r="J3098" s="48" t="s">
        <v>1152</v>
      </c>
      <c r="K3098" s="48" t="s">
        <v>1487</v>
      </c>
      <c r="L3098" s="47"/>
      <c r="M3098" s="47">
        <f>_xlfn.XLOOKUP(BASE!$A1405,dd_carteira_fundição!A:A,dd_carteira_fundição!G:G,"",0)</f>
        <v>1</v>
      </c>
      <c r="N3098" s="47" t="s">
        <v>1549</v>
      </c>
      <c r="O3098" s="133"/>
      <c r="P3098" s="166" t="s">
        <v>1180</v>
      </c>
      <c r="Q3098" s="47" t="s">
        <v>1346</v>
      </c>
      <c r="R3098" s="47" t="s">
        <v>158</v>
      </c>
      <c r="S3098" s="47" t="s">
        <v>158</v>
      </c>
      <c r="T3098" s="164">
        <v>2</v>
      </c>
      <c r="U3098" s="165" t="str">
        <f>IFERROR(INDEX('TAXA DE OCUP. RECUR.'!$F$1:$F$60, MATCH(T3098, 'TAXA DE OCUP. RECUR.'!$E$1:$E$60, 0)),"")</f>
        <v>EXPEDIÇÃO</v>
      </c>
      <c r="V3098" s="164">
        <v>1</v>
      </c>
      <c r="W3098" s="165"/>
      <c r="X3098" s="229">
        <v>46142</v>
      </c>
      <c r="Y3098" s="229">
        <f t="shared" si="340"/>
        <v>46142</v>
      </c>
      <c r="Z3098" s="47">
        <f t="shared" si="338"/>
        <v>18</v>
      </c>
      <c r="AA3098" s="47">
        <f t="shared" si="339"/>
        <v>18</v>
      </c>
      <c r="AB3098" s="47" t="str">
        <f t="shared" si="334"/>
        <v>abr</v>
      </c>
      <c r="AC3098" s="47" t="str">
        <f t="shared" si="335"/>
        <v>2026</v>
      </c>
      <c r="AD3098" s="165">
        <f t="shared" si="337"/>
        <v>1</v>
      </c>
    </row>
    <row r="3099" spans="1:30" x14ac:dyDescent="0.25">
      <c r="A3099" s="47" t="s">
        <v>17</v>
      </c>
      <c r="B3099" s="47" t="s">
        <v>20</v>
      </c>
      <c r="C3099" s="47">
        <v>996</v>
      </c>
      <c r="D3099" s="47">
        <v>2</v>
      </c>
      <c r="E3099" s="47" t="s">
        <v>1518</v>
      </c>
      <c r="F3099" s="48" t="s">
        <v>1516</v>
      </c>
      <c r="G3099" s="48" t="s">
        <v>23</v>
      </c>
      <c r="H3099" s="48" t="s">
        <v>1107</v>
      </c>
      <c r="I3099" s="48">
        <v>1</v>
      </c>
      <c r="J3099" s="48" t="s">
        <v>1152</v>
      </c>
      <c r="K3099" s="48" t="s">
        <v>1487</v>
      </c>
      <c r="L3099" s="47"/>
      <c r="M3099" s="47">
        <f>_xlfn.XLOOKUP(BASE!$A1406,dd_carteira_fundição!A:A,dd_carteira_fundição!G:G,"",0)</f>
        <v>1</v>
      </c>
      <c r="N3099" s="47" t="s">
        <v>1549</v>
      </c>
      <c r="O3099" s="133"/>
      <c r="P3099" s="166" t="s">
        <v>1180</v>
      </c>
      <c r="Q3099" s="47" t="s">
        <v>1346</v>
      </c>
      <c r="R3099" s="47" t="s">
        <v>158</v>
      </c>
      <c r="S3099" s="47" t="s">
        <v>141</v>
      </c>
      <c r="T3099" s="164">
        <v>1</v>
      </c>
      <c r="U3099" s="165" t="str">
        <f>IFERROR(INDEX('TAXA DE OCUP. RECUR.'!$F$1:$F$60, MATCH(T3099, 'TAXA DE OCUP. RECUR.'!$E$1:$E$60, 0)),"")</f>
        <v>FUNDIÇÃO MORENO</v>
      </c>
      <c r="V3099" s="164">
        <v>1</v>
      </c>
      <c r="W3099" s="165"/>
      <c r="X3099" s="229">
        <v>46101</v>
      </c>
      <c r="Y3099" s="229">
        <f t="shared" si="340"/>
        <v>46101</v>
      </c>
      <c r="Z3099" s="47">
        <f t="shared" si="338"/>
        <v>12</v>
      </c>
      <c r="AA3099" s="47">
        <f t="shared" si="339"/>
        <v>12</v>
      </c>
      <c r="AB3099" s="47" t="str">
        <f t="shared" si="334"/>
        <v>mar</v>
      </c>
      <c r="AC3099" s="47" t="str">
        <f t="shared" si="335"/>
        <v>2026</v>
      </c>
      <c r="AD3099" s="165">
        <f t="shared" si="337"/>
        <v>1</v>
      </c>
    </row>
    <row r="3100" spans="1:30" x14ac:dyDescent="0.25">
      <c r="A3100" s="47" t="s">
        <v>17</v>
      </c>
      <c r="B3100" s="47" t="s">
        <v>20</v>
      </c>
      <c r="C3100" s="47">
        <v>996</v>
      </c>
      <c r="D3100" s="47">
        <v>2</v>
      </c>
      <c r="E3100" s="47" t="s">
        <v>1518</v>
      </c>
      <c r="F3100" s="48" t="s">
        <v>1516</v>
      </c>
      <c r="G3100" s="48" t="s">
        <v>23</v>
      </c>
      <c r="H3100" s="48" t="s">
        <v>1107</v>
      </c>
      <c r="I3100" s="48">
        <v>1</v>
      </c>
      <c r="J3100" s="48" t="s">
        <v>1152</v>
      </c>
      <c r="K3100" s="48" t="s">
        <v>1487</v>
      </c>
      <c r="L3100" s="47"/>
      <c r="M3100" s="47">
        <f>_xlfn.XLOOKUP(BASE!$A1407,dd_carteira_fundição!A:A,dd_carteira_fundição!G:G,"",0)</f>
        <v>1</v>
      </c>
      <c r="N3100" s="47" t="s">
        <v>1549</v>
      </c>
      <c r="O3100" s="133"/>
      <c r="P3100" s="166" t="s">
        <v>1180</v>
      </c>
      <c r="Q3100" s="47" t="s">
        <v>1346</v>
      </c>
      <c r="R3100" s="47" t="s">
        <v>146</v>
      </c>
      <c r="S3100" s="47" t="s">
        <v>1536</v>
      </c>
      <c r="T3100" s="164">
        <v>89</v>
      </c>
      <c r="U3100" s="165" t="str">
        <f>IFERROR(INDEX('TAXA DE OCUP. RECUR.'!$F$1:$F$60, MATCH(T3100, 'TAXA DE OCUP. RECUR.'!$E$1:$E$60, 0)),"")</f>
        <v>MONTAGEM (MONTAGEM DE MOENDA) - [89]</v>
      </c>
      <c r="V3100" s="164">
        <v>32.727272727272727</v>
      </c>
      <c r="W3100" s="165"/>
      <c r="X3100" s="229">
        <v>46104</v>
      </c>
      <c r="Y3100" s="229">
        <f t="shared" si="340"/>
        <v>46104</v>
      </c>
      <c r="Z3100" s="47">
        <f t="shared" si="338"/>
        <v>13</v>
      </c>
      <c r="AA3100" s="47">
        <f t="shared" si="339"/>
        <v>13</v>
      </c>
      <c r="AB3100" s="47" t="str">
        <f t="shared" si="334"/>
        <v>mar</v>
      </c>
      <c r="AC3100" s="47" t="str">
        <f t="shared" si="335"/>
        <v>2026</v>
      </c>
      <c r="AD3100" s="165">
        <f t="shared" si="337"/>
        <v>1</v>
      </c>
    </row>
    <row r="3101" spans="1:30" x14ac:dyDescent="0.25">
      <c r="A3101" s="47" t="s">
        <v>17</v>
      </c>
      <c r="B3101" s="47" t="s">
        <v>20</v>
      </c>
      <c r="C3101" s="47">
        <v>996</v>
      </c>
      <c r="D3101" s="47">
        <v>2</v>
      </c>
      <c r="E3101" s="47" t="s">
        <v>1518</v>
      </c>
      <c r="F3101" s="48" t="s">
        <v>1516</v>
      </c>
      <c r="G3101" s="48" t="s">
        <v>23</v>
      </c>
      <c r="H3101" s="48" t="s">
        <v>1107</v>
      </c>
      <c r="I3101" s="48">
        <v>1</v>
      </c>
      <c r="J3101" s="48" t="s">
        <v>1152</v>
      </c>
      <c r="K3101" s="48" t="s">
        <v>1487</v>
      </c>
      <c r="L3101" s="47"/>
      <c r="M3101" s="47">
        <f>_xlfn.XLOOKUP(BASE!$A1408,dd_carteira_fundição!A:A,dd_carteira_fundição!G:G,"",0)</f>
        <v>1</v>
      </c>
      <c r="N3101" s="47" t="s">
        <v>1549</v>
      </c>
      <c r="O3101" s="133"/>
      <c r="P3101" s="166" t="s">
        <v>1180</v>
      </c>
      <c r="Q3101" s="47" t="s">
        <v>1346</v>
      </c>
      <c r="R3101" s="47" t="s">
        <v>1205</v>
      </c>
      <c r="S3101" s="47" t="s">
        <v>1531</v>
      </c>
      <c r="T3101" s="164">
        <v>82</v>
      </c>
      <c r="U3101" s="165" t="s">
        <v>17</v>
      </c>
      <c r="V3101" s="164">
        <v>11.818181818181817</v>
      </c>
      <c r="W3101" s="165"/>
      <c r="X3101" s="229">
        <v>46111</v>
      </c>
      <c r="Y3101" s="229">
        <f t="shared" si="340"/>
        <v>46111</v>
      </c>
      <c r="Z3101" s="47">
        <f t="shared" si="338"/>
        <v>14</v>
      </c>
      <c r="AA3101" s="47">
        <f t="shared" si="339"/>
        <v>14</v>
      </c>
      <c r="AB3101" s="47" t="str">
        <f t="shared" si="334"/>
        <v>mar</v>
      </c>
      <c r="AC3101" s="47" t="str">
        <f t="shared" si="335"/>
        <v>2026</v>
      </c>
      <c r="AD3101" s="165">
        <f t="shared" si="337"/>
        <v>1</v>
      </c>
    </row>
    <row r="3102" spans="1:30" x14ac:dyDescent="0.25">
      <c r="A3102" s="47" t="s">
        <v>17</v>
      </c>
      <c r="B3102" s="47" t="s">
        <v>20</v>
      </c>
      <c r="C3102" s="47">
        <v>996</v>
      </c>
      <c r="D3102" s="47">
        <v>2</v>
      </c>
      <c r="E3102" s="47" t="s">
        <v>1518</v>
      </c>
      <c r="F3102" s="48" t="s">
        <v>1516</v>
      </c>
      <c r="G3102" s="48" t="s">
        <v>23</v>
      </c>
      <c r="H3102" s="48" t="s">
        <v>1107</v>
      </c>
      <c r="I3102" s="48">
        <v>1</v>
      </c>
      <c r="J3102" s="48" t="s">
        <v>1152</v>
      </c>
      <c r="K3102" s="48" t="s">
        <v>1487</v>
      </c>
      <c r="L3102" s="47"/>
      <c r="M3102" s="47">
        <f>_xlfn.XLOOKUP(BASE!$A1409,dd_carteira_fundição!A:A,dd_carteira_fundição!G:G,"",0)</f>
        <v>1</v>
      </c>
      <c r="N3102" s="47" t="s">
        <v>1549</v>
      </c>
      <c r="O3102" s="133"/>
      <c r="P3102" s="166" t="s">
        <v>1180</v>
      </c>
      <c r="Q3102" s="47" t="s">
        <v>1346</v>
      </c>
      <c r="R3102" s="47" t="s">
        <v>1690</v>
      </c>
      <c r="S3102" s="47" t="s">
        <v>1533</v>
      </c>
      <c r="T3102" s="164">
        <v>610</v>
      </c>
      <c r="U3102" s="165" t="str">
        <f>IFERROR(INDEX('TAXA DE OCUP. RECUR.'!$F$1:$F$60, MATCH(T3102, 'TAXA DE OCUP. RECUR.'!$E$1:$E$60, 0)),"")</f>
        <v>FRESADORA HEYLIGENTASDE - [610]</v>
      </c>
      <c r="V3102" s="164">
        <v>1.6363636363636362</v>
      </c>
      <c r="W3102" s="165"/>
      <c r="X3102" s="229">
        <v>46116</v>
      </c>
      <c r="Y3102" s="229">
        <f t="shared" si="340"/>
        <v>46116</v>
      </c>
      <c r="Z3102" s="47">
        <f t="shared" si="338"/>
        <v>14</v>
      </c>
      <c r="AA3102" s="47">
        <f t="shared" si="339"/>
        <v>14</v>
      </c>
      <c r="AB3102" s="47" t="str">
        <f t="shared" si="334"/>
        <v>abr</v>
      </c>
      <c r="AC3102" s="47" t="str">
        <f t="shared" si="335"/>
        <v>2026</v>
      </c>
      <c r="AD3102" s="165">
        <f t="shared" si="337"/>
        <v>1</v>
      </c>
    </row>
    <row r="3103" spans="1:30" x14ac:dyDescent="0.25">
      <c r="A3103" s="47" t="s">
        <v>17</v>
      </c>
      <c r="B3103" s="47" t="s">
        <v>20</v>
      </c>
      <c r="C3103" s="47">
        <v>996</v>
      </c>
      <c r="D3103" s="47">
        <v>2</v>
      </c>
      <c r="E3103" s="47" t="s">
        <v>1518</v>
      </c>
      <c r="F3103" s="48" t="s">
        <v>1516</v>
      </c>
      <c r="G3103" s="48" t="s">
        <v>23</v>
      </c>
      <c r="H3103" s="48" t="s">
        <v>1107</v>
      </c>
      <c r="I3103" s="48">
        <v>1</v>
      </c>
      <c r="J3103" s="48" t="s">
        <v>1152</v>
      </c>
      <c r="K3103" s="48" t="s">
        <v>1487</v>
      </c>
      <c r="L3103" s="47"/>
      <c r="M3103" s="47">
        <f>_xlfn.XLOOKUP(BASE!$A1410,dd_carteira_fundição!A:A,dd_carteira_fundição!G:G,"",0)</f>
        <v>1</v>
      </c>
      <c r="N3103" s="47" t="s">
        <v>1549</v>
      </c>
      <c r="O3103" s="133"/>
      <c r="P3103" s="166" t="s">
        <v>1180</v>
      </c>
      <c r="Q3103" s="47" t="s">
        <v>1346</v>
      </c>
      <c r="R3103" s="47" t="s">
        <v>1690</v>
      </c>
      <c r="S3103" s="47" t="s">
        <v>1532</v>
      </c>
      <c r="T3103" s="164">
        <v>84</v>
      </c>
      <c r="U3103" s="165" t="str">
        <f>IFERROR(INDEX('TAXA DE OCUP. RECUR.'!$F$1:$F$60, MATCH(T3103, 'TAXA DE OCUP. RECUR.'!$E$1:$E$60, 0)),"")</f>
        <v>SOLDA - [84]</v>
      </c>
      <c r="V3103" s="164">
        <v>2.7272727272727271</v>
      </c>
      <c r="W3103" s="165"/>
      <c r="X3103" s="229">
        <v>46136</v>
      </c>
      <c r="Y3103" s="229">
        <f t="shared" si="340"/>
        <v>46136</v>
      </c>
      <c r="Z3103" s="47">
        <f t="shared" si="338"/>
        <v>17</v>
      </c>
      <c r="AA3103" s="47">
        <f t="shared" si="339"/>
        <v>17</v>
      </c>
      <c r="AB3103" s="47" t="str">
        <f t="shared" si="334"/>
        <v>abr</v>
      </c>
      <c r="AC3103" s="47" t="str">
        <f t="shared" si="335"/>
        <v>2026</v>
      </c>
      <c r="AD3103" s="165">
        <f t="shared" si="337"/>
        <v>1</v>
      </c>
    </row>
    <row r="3104" spans="1:30" x14ac:dyDescent="0.25">
      <c r="A3104" s="47" t="s">
        <v>17</v>
      </c>
      <c r="B3104" s="47" t="s">
        <v>20</v>
      </c>
      <c r="C3104" s="47">
        <v>996</v>
      </c>
      <c r="D3104" s="47">
        <v>2</v>
      </c>
      <c r="E3104" s="47" t="s">
        <v>1518</v>
      </c>
      <c r="F3104" s="48" t="s">
        <v>1516</v>
      </c>
      <c r="G3104" s="48" t="s">
        <v>23</v>
      </c>
      <c r="H3104" s="48" t="s">
        <v>1107</v>
      </c>
      <c r="I3104" s="48">
        <v>1</v>
      </c>
      <c r="J3104" s="48" t="s">
        <v>1152</v>
      </c>
      <c r="K3104" s="48" t="s">
        <v>1487</v>
      </c>
      <c r="L3104" s="47"/>
      <c r="M3104" s="47">
        <f>_xlfn.XLOOKUP(BASE!$A1411,dd_carteira_fundição!A:A,dd_carteira_fundição!G:G,"",0)</f>
        <v>1</v>
      </c>
      <c r="N3104" s="47" t="s">
        <v>1549</v>
      </c>
      <c r="O3104" s="133"/>
      <c r="P3104" s="166" t="s">
        <v>1180</v>
      </c>
      <c r="Q3104" s="47" t="s">
        <v>1346</v>
      </c>
      <c r="R3104" s="47" t="s">
        <v>146</v>
      </c>
      <c r="S3104" s="47" t="s">
        <v>1534</v>
      </c>
      <c r="T3104" s="164">
        <v>89</v>
      </c>
      <c r="U3104" s="165" t="str">
        <f>IFERROR(INDEX('TAXA DE OCUP. RECUR.'!$F$1:$F$60, MATCH(T3104, 'TAXA DE OCUP. RECUR.'!$E$1:$E$60, 0)),"")</f>
        <v>MONTAGEM (MONTAGEM DE MOENDA) - [89]</v>
      </c>
      <c r="V3104" s="164">
        <v>3.6363636363636362</v>
      </c>
      <c r="W3104" s="165"/>
      <c r="X3104" s="229">
        <v>46138</v>
      </c>
      <c r="Y3104" s="229">
        <f t="shared" si="340"/>
        <v>46138</v>
      </c>
      <c r="Z3104" s="47">
        <f t="shared" si="338"/>
        <v>17</v>
      </c>
      <c r="AA3104" s="47">
        <f t="shared" si="339"/>
        <v>17</v>
      </c>
      <c r="AB3104" s="47" t="str">
        <f t="shared" si="334"/>
        <v>abr</v>
      </c>
      <c r="AC3104" s="47" t="str">
        <f t="shared" si="335"/>
        <v>2026</v>
      </c>
      <c r="AD3104" s="165">
        <f t="shared" si="337"/>
        <v>1</v>
      </c>
    </row>
    <row r="3105" spans="1:30" x14ac:dyDescent="0.25">
      <c r="A3105" s="47" t="s">
        <v>17</v>
      </c>
      <c r="B3105" s="47" t="s">
        <v>20</v>
      </c>
      <c r="C3105" s="47">
        <v>996</v>
      </c>
      <c r="D3105" s="47">
        <v>2</v>
      </c>
      <c r="E3105" s="47" t="s">
        <v>1518</v>
      </c>
      <c r="F3105" s="48" t="s">
        <v>1516</v>
      </c>
      <c r="G3105" s="48" t="s">
        <v>23</v>
      </c>
      <c r="H3105" s="48" t="s">
        <v>1107</v>
      </c>
      <c r="I3105" s="48">
        <v>1</v>
      </c>
      <c r="J3105" s="48" t="s">
        <v>1152</v>
      </c>
      <c r="K3105" s="48" t="s">
        <v>1487</v>
      </c>
      <c r="L3105" s="47"/>
      <c r="M3105" s="47">
        <f>_xlfn.XLOOKUP(BASE!$A1412,dd_carteira_fundição!A:A,dd_carteira_fundição!G:G,"",0)</f>
        <v>1</v>
      </c>
      <c r="N3105" s="47" t="s">
        <v>1549</v>
      </c>
      <c r="O3105" s="133"/>
      <c r="P3105" s="166" t="s">
        <v>1180</v>
      </c>
      <c r="Q3105" s="47" t="s">
        <v>1346</v>
      </c>
      <c r="R3105" s="47" t="s">
        <v>146</v>
      </c>
      <c r="S3105" s="47" t="s">
        <v>1541</v>
      </c>
      <c r="T3105" s="164">
        <v>89</v>
      </c>
      <c r="U3105" s="165" t="str">
        <f>IFERROR(INDEX('TAXA DE OCUP. RECUR.'!$F$1:$F$60, MATCH(T3105, 'TAXA DE OCUP. RECUR.'!$E$1:$E$60, 0)),"")</f>
        <v>MONTAGEM (MONTAGEM DE MOENDA) - [89]</v>
      </c>
      <c r="V3105" s="164">
        <v>40</v>
      </c>
      <c r="W3105" s="165"/>
      <c r="X3105" s="229">
        <v>46142</v>
      </c>
      <c r="Y3105" s="229">
        <f t="shared" si="340"/>
        <v>46142</v>
      </c>
      <c r="Z3105" s="47">
        <f t="shared" si="338"/>
        <v>18</v>
      </c>
      <c r="AA3105" s="47">
        <f t="shared" si="339"/>
        <v>18</v>
      </c>
      <c r="AB3105" s="47" t="str">
        <f t="shared" ref="AB3105:AB3168" si="341">IFERROR(IF(X3105="","",TEXT(X3105,"MMM")),"")</f>
        <v>abr</v>
      </c>
      <c r="AC3105" s="47" t="str">
        <f t="shared" ref="AC3105:AC3168" si="342">IFERROR(IF(X3105="","",TEXT(X3105,"AAAA")),"")</f>
        <v>2026</v>
      </c>
      <c r="AD3105" s="165">
        <f t="shared" si="337"/>
        <v>1</v>
      </c>
    </row>
    <row r="3106" spans="1:30" x14ac:dyDescent="0.25">
      <c r="A3106" s="47" t="s">
        <v>17</v>
      </c>
      <c r="B3106" s="47" t="s">
        <v>20</v>
      </c>
      <c r="C3106" s="47">
        <v>996</v>
      </c>
      <c r="D3106" s="47">
        <v>2</v>
      </c>
      <c r="E3106" s="47" t="s">
        <v>1518</v>
      </c>
      <c r="F3106" s="48" t="s">
        <v>1516</v>
      </c>
      <c r="G3106" s="48" t="s">
        <v>23</v>
      </c>
      <c r="H3106" s="48" t="s">
        <v>1107</v>
      </c>
      <c r="I3106" s="48">
        <v>1</v>
      </c>
      <c r="J3106" s="48" t="s">
        <v>1152</v>
      </c>
      <c r="K3106" s="48" t="s">
        <v>1487</v>
      </c>
      <c r="L3106" s="47"/>
      <c r="M3106" s="47">
        <f>_xlfn.XLOOKUP(BASE!$A1413,dd_carteira_fundição!A:A,dd_carteira_fundição!G:G,"",0)</f>
        <v>1</v>
      </c>
      <c r="N3106" s="47" t="s">
        <v>1549</v>
      </c>
      <c r="O3106" s="133"/>
      <c r="P3106" s="166" t="s">
        <v>1180</v>
      </c>
      <c r="Q3106" s="47" t="s">
        <v>1346</v>
      </c>
      <c r="R3106" s="47" t="s">
        <v>158</v>
      </c>
      <c r="S3106" s="47" t="s">
        <v>158</v>
      </c>
      <c r="T3106" s="164">
        <v>2</v>
      </c>
      <c r="U3106" s="165" t="str">
        <f>IFERROR(INDEX('TAXA DE OCUP. RECUR.'!$F$1:$F$60, MATCH(T3106, 'TAXA DE OCUP. RECUR.'!$E$1:$E$60, 0)),"")</f>
        <v>EXPEDIÇÃO</v>
      </c>
      <c r="V3106" s="164">
        <v>1</v>
      </c>
      <c r="W3106" s="165"/>
      <c r="X3106" s="229">
        <v>46142</v>
      </c>
      <c r="Y3106" s="229">
        <f t="shared" si="340"/>
        <v>46142</v>
      </c>
      <c r="Z3106" s="47">
        <f t="shared" si="338"/>
        <v>18</v>
      </c>
      <c r="AA3106" s="47">
        <f t="shared" si="339"/>
        <v>18</v>
      </c>
      <c r="AB3106" s="47" t="str">
        <f t="shared" si="341"/>
        <v>abr</v>
      </c>
      <c r="AC3106" s="47" t="str">
        <f t="shared" si="342"/>
        <v>2026</v>
      </c>
      <c r="AD3106" s="165">
        <f t="shared" si="337"/>
        <v>1</v>
      </c>
    </row>
    <row r="3107" spans="1:30" x14ac:dyDescent="0.25">
      <c r="A3107" s="47" t="s">
        <v>17</v>
      </c>
      <c r="B3107" s="47" t="s">
        <v>20</v>
      </c>
      <c r="C3107" s="47">
        <v>951</v>
      </c>
      <c r="D3107" s="47">
        <v>1</v>
      </c>
      <c r="E3107" s="47" t="s">
        <v>1113</v>
      </c>
      <c r="F3107" s="48" t="s">
        <v>1526</v>
      </c>
      <c r="G3107" s="48" t="s">
        <v>23</v>
      </c>
      <c r="H3107" s="48" t="s">
        <v>1107</v>
      </c>
      <c r="I3107" s="48">
        <v>1</v>
      </c>
      <c r="J3107" s="48" t="s">
        <v>1152</v>
      </c>
      <c r="K3107" s="48" t="s">
        <v>1487</v>
      </c>
      <c r="L3107" s="47"/>
      <c r="M3107" s="47">
        <f>_xlfn.XLOOKUP(BASE!$A1414,dd_carteira_fundição!A:A,dd_carteira_fundição!G:G,"",0)</f>
        <v>1</v>
      </c>
      <c r="N3107" s="47" t="s">
        <v>1549</v>
      </c>
      <c r="O3107" s="133"/>
      <c r="P3107" s="166" t="s">
        <v>1180</v>
      </c>
      <c r="Q3107" s="47" t="s">
        <v>1346</v>
      </c>
      <c r="R3107" s="47" t="s">
        <v>158</v>
      </c>
      <c r="S3107" s="47" t="s">
        <v>141</v>
      </c>
      <c r="T3107" s="164">
        <v>1</v>
      </c>
      <c r="U3107" s="165" t="str">
        <f>IFERROR(INDEX('TAXA DE OCUP. RECUR.'!$F$1:$F$60, MATCH(T3107, 'TAXA DE OCUP. RECUR.'!$E$1:$E$60, 0)),"")</f>
        <v>FUNDIÇÃO MORENO</v>
      </c>
      <c r="V3107" s="164">
        <v>1</v>
      </c>
      <c r="W3107" s="165"/>
      <c r="X3107" s="229">
        <v>46082</v>
      </c>
      <c r="Y3107" s="229">
        <f t="shared" si="340"/>
        <v>46082</v>
      </c>
      <c r="Z3107" s="47">
        <f t="shared" si="338"/>
        <v>9</v>
      </c>
      <c r="AA3107" s="47">
        <f t="shared" si="339"/>
        <v>9</v>
      </c>
      <c r="AB3107" s="47" t="str">
        <f t="shared" si="341"/>
        <v>mar</v>
      </c>
      <c r="AC3107" s="47" t="str">
        <f t="shared" si="342"/>
        <v>2026</v>
      </c>
      <c r="AD3107" s="165">
        <f t="shared" si="337"/>
        <v>1</v>
      </c>
    </row>
    <row r="3108" spans="1:30" x14ac:dyDescent="0.25">
      <c r="A3108" s="47" t="s">
        <v>17</v>
      </c>
      <c r="B3108" s="47" t="s">
        <v>20</v>
      </c>
      <c r="C3108" s="47">
        <v>951</v>
      </c>
      <c r="D3108" s="47">
        <v>1</v>
      </c>
      <c r="E3108" s="47" t="s">
        <v>1113</v>
      </c>
      <c r="F3108" s="48" t="s">
        <v>1526</v>
      </c>
      <c r="G3108" s="48" t="s">
        <v>23</v>
      </c>
      <c r="H3108" s="48" t="s">
        <v>1107</v>
      </c>
      <c r="I3108" s="48">
        <v>1</v>
      </c>
      <c r="J3108" s="48" t="s">
        <v>1152</v>
      </c>
      <c r="K3108" s="48" t="s">
        <v>1487</v>
      </c>
      <c r="L3108" s="47"/>
      <c r="M3108" s="47">
        <f>_xlfn.XLOOKUP(BASE!$A1415,dd_carteira_fundição!A:A,dd_carteira_fundição!G:G,"",0)</f>
        <v>1</v>
      </c>
      <c r="N3108" s="47" t="s">
        <v>1549</v>
      </c>
      <c r="O3108" s="133"/>
      <c r="P3108" s="166" t="s">
        <v>1180</v>
      </c>
      <c r="Q3108" s="47" t="s">
        <v>1346</v>
      </c>
      <c r="R3108" s="47" t="s">
        <v>146</v>
      </c>
      <c r="S3108" s="47" t="s">
        <v>1536</v>
      </c>
      <c r="T3108" s="164">
        <v>89</v>
      </c>
      <c r="U3108" s="165" t="str">
        <f>IFERROR(INDEX('TAXA DE OCUP. RECUR.'!$F$1:$F$60, MATCH(T3108, 'TAXA DE OCUP. RECUR.'!$E$1:$E$60, 0)),"")</f>
        <v>MONTAGEM (MONTAGEM DE MOENDA) - [89]</v>
      </c>
      <c r="V3108" s="164">
        <v>32.727272727272727</v>
      </c>
      <c r="W3108" s="165"/>
      <c r="X3108" s="229">
        <v>46086</v>
      </c>
      <c r="Y3108" s="229">
        <f t="shared" si="340"/>
        <v>46086</v>
      </c>
      <c r="Z3108" s="47">
        <f t="shared" si="338"/>
        <v>10</v>
      </c>
      <c r="AA3108" s="47">
        <f t="shared" si="339"/>
        <v>10</v>
      </c>
      <c r="AB3108" s="47" t="str">
        <f t="shared" si="341"/>
        <v>mar</v>
      </c>
      <c r="AC3108" s="47" t="str">
        <f t="shared" si="342"/>
        <v>2026</v>
      </c>
      <c r="AD3108" s="165">
        <f t="shared" si="337"/>
        <v>1</v>
      </c>
    </row>
    <row r="3109" spans="1:30" x14ac:dyDescent="0.25">
      <c r="A3109" s="47" t="s">
        <v>17</v>
      </c>
      <c r="B3109" s="47" t="s">
        <v>20</v>
      </c>
      <c r="C3109" s="47">
        <v>951</v>
      </c>
      <c r="D3109" s="47">
        <v>1</v>
      </c>
      <c r="E3109" s="47" t="s">
        <v>1113</v>
      </c>
      <c r="F3109" s="48" t="s">
        <v>1526</v>
      </c>
      <c r="G3109" s="48" t="s">
        <v>23</v>
      </c>
      <c r="H3109" s="48" t="s">
        <v>1107</v>
      </c>
      <c r="I3109" s="48">
        <v>1</v>
      </c>
      <c r="J3109" s="48" t="s">
        <v>1152</v>
      </c>
      <c r="K3109" s="48" t="s">
        <v>1487</v>
      </c>
      <c r="L3109" s="47"/>
      <c r="M3109" s="47">
        <f>_xlfn.XLOOKUP(BASE!$A1416,dd_carteira_fundição!A:A,dd_carteira_fundição!G:G,"",0)</f>
        <v>1</v>
      </c>
      <c r="N3109" s="47" t="s">
        <v>1549</v>
      </c>
      <c r="O3109" s="133"/>
      <c r="P3109" s="166" t="s">
        <v>1180</v>
      </c>
      <c r="Q3109" s="47" t="s">
        <v>1346</v>
      </c>
      <c r="R3109" s="47" t="s">
        <v>1205</v>
      </c>
      <c r="S3109" s="47" t="s">
        <v>1531</v>
      </c>
      <c r="T3109" s="164">
        <v>82</v>
      </c>
      <c r="U3109" s="165" t="s">
        <v>17</v>
      </c>
      <c r="V3109" s="164">
        <v>11.818181818181817</v>
      </c>
      <c r="W3109" s="165"/>
      <c r="X3109" s="229">
        <v>46093</v>
      </c>
      <c r="Y3109" s="229">
        <f t="shared" si="340"/>
        <v>46093</v>
      </c>
      <c r="Z3109" s="47">
        <f t="shared" si="338"/>
        <v>11</v>
      </c>
      <c r="AA3109" s="47">
        <f t="shared" si="339"/>
        <v>11</v>
      </c>
      <c r="AB3109" s="47" t="str">
        <f t="shared" si="341"/>
        <v>mar</v>
      </c>
      <c r="AC3109" s="47" t="str">
        <f t="shared" si="342"/>
        <v>2026</v>
      </c>
      <c r="AD3109" s="165">
        <f t="shared" si="337"/>
        <v>1</v>
      </c>
    </row>
    <row r="3110" spans="1:30" x14ac:dyDescent="0.25">
      <c r="A3110" s="47" t="s">
        <v>17</v>
      </c>
      <c r="B3110" s="47" t="s">
        <v>20</v>
      </c>
      <c r="C3110" s="47">
        <v>951</v>
      </c>
      <c r="D3110" s="47">
        <v>1</v>
      </c>
      <c r="E3110" s="47" t="s">
        <v>1113</v>
      </c>
      <c r="F3110" s="48" t="s">
        <v>1526</v>
      </c>
      <c r="G3110" s="48" t="s">
        <v>23</v>
      </c>
      <c r="H3110" s="48" t="s">
        <v>1107</v>
      </c>
      <c r="I3110" s="48">
        <v>1</v>
      </c>
      <c r="J3110" s="48" t="s">
        <v>1152</v>
      </c>
      <c r="K3110" s="48" t="s">
        <v>1487</v>
      </c>
      <c r="L3110" s="47"/>
      <c r="M3110" s="47">
        <f>_xlfn.XLOOKUP(BASE!$A1417,dd_carteira_fundição!A:A,dd_carteira_fundição!G:G,"",0)</f>
        <v>1</v>
      </c>
      <c r="N3110" s="47" t="s">
        <v>1549</v>
      </c>
      <c r="O3110" s="133"/>
      <c r="P3110" s="166" t="s">
        <v>1180</v>
      </c>
      <c r="Q3110" s="47" t="s">
        <v>1346</v>
      </c>
      <c r="R3110" s="47" t="s">
        <v>1690</v>
      </c>
      <c r="S3110" s="47" t="s">
        <v>1533</v>
      </c>
      <c r="T3110" s="164">
        <v>610</v>
      </c>
      <c r="U3110" s="165" t="str">
        <f>IFERROR(INDEX('TAXA DE OCUP. RECUR.'!$F$1:$F$60, MATCH(T3110, 'TAXA DE OCUP. RECUR.'!$E$1:$E$60, 0)),"")</f>
        <v>FRESADORA HEYLIGENTASDE - [610]</v>
      </c>
      <c r="V3110" s="164">
        <v>1.6363636363636362</v>
      </c>
      <c r="W3110" s="165"/>
      <c r="X3110" s="229">
        <v>46094</v>
      </c>
      <c r="Y3110" s="229">
        <f t="shared" si="340"/>
        <v>46094</v>
      </c>
      <c r="Z3110" s="47">
        <f t="shared" si="338"/>
        <v>11</v>
      </c>
      <c r="AA3110" s="47">
        <f t="shared" si="339"/>
        <v>11</v>
      </c>
      <c r="AB3110" s="47" t="str">
        <f t="shared" si="341"/>
        <v>mar</v>
      </c>
      <c r="AC3110" s="47" t="str">
        <f t="shared" si="342"/>
        <v>2026</v>
      </c>
      <c r="AD3110" s="165">
        <f t="shared" si="337"/>
        <v>1</v>
      </c>
    </row>
    <row r="3111" spans="1:30" x14ac:dyDescent="0.25">
      <c r="A3111" s="47" t="s">
        <v>17</v>
      </c>
      <c r="B3111" s="47" t="s">
        <v>20</v>
      </c>
      <c r="C3111" s="47">
        <v>951</v>
      </c>
      <c r="D3111" s="47">
        <v>1</v>
      </c>
      <c r="E3111" s="47" t="s">
        <v>1113</v>
      </c>
      <c r="F3111" s="48" t="s">
        <v>1526</v>
      </c>
      <c r="G3111" s="48" t="s">
        <v>23</v>
      </c>
      <c r="H3111" s="48" t="s">
        <v>1107</v>
      </c>
      <c r="I3111" s="48">
        <v>1</v>
      </c>
      <c r="J3111" s="48" t="s">
        <v>1152</v>
      </c>
      <c r="K3111" s="48" t="s">
        <v>1487</v>
      </c>
      <c r="L3111" s="47"/>
      <c r="M3111" s="47">
        <f>_xlfn.XLOOKUP(BASE!$A1418,dd_carteira_fundição!A:A,dd_carteira_fundição!G:G,"",0)</f>
        <v>1</v>
      </c>
      <c r="N3111" s="47" t="s">
        <v>1549</v>
      </c>
      <c r="O3111" s="133"/>
      <c r="P3111" s="166" t="s">
        <v>1180</v>
      </c>
      <c r="Q3111" s="47" t="s">
        <v>1346</v>
      </c>
      <c r="R3111" s="47" t="s">
        <v>1690</v>
      </c>
      <c r="S3111" s="47" t="s">
        <v>1532</v>
      </c>
      <c r="T3111" s="164">
        <v>84</v>
      </c>
      <c r="U3111" s="165" t="str">
        <f>IFERROR(INDEX('TAXA DE OCUP. RECUR.'!$F$1:$F$60, MATCH(T3111, 'TAXA DE OCUP. RECUR.'!$E$1:$E$60, 0)),"")</f>
        <v>SOLDA - [84]</v>
      </c>
      <c r="V3111" s="164">
        <v>2.7272727272727271</v>
      </c>
      <c r="W3111" s="165"/>
      <c r="X3111" s="229">
        <v>46095</v>
      </c>
      <c r="Y3111" s="229">
        <f t="shared" si="340"/>
        <v>46095</v>
      </c>
      <c r="Z3111" s="47">
        <f t="shared" si="338"/>
        <v>11</v>
      </c>
      <c r="AA3111" s="47">
        <f t="shared" si="339"/>
        <v>11</v>
      </c>
      <c r="AB3111" s="47" t="str">
        <f t="shared" si="341"/>
        <v>mar</v>
      </c>
      <c r="AC3111" s="47" t="str">
        <f t="shared" si="342"/>
        <v>2026</v>
      </c>
      <c r="AD3111" s="165">
        <f t="shared" si="337"/>
        <v>1</v>
      </c>
    </row>
    <row r="3112" spans="1:30" x14ac:dyDescent="0.25">
      <c r="A3112" s="47" t="s">
        <v>17</v>
      </c>
      <c r="B3112" s="47" t="s">
        <v>20</v>
      </c>
      <c r="C3112" s="47">
        <v>951</v>
      </c>
      <c r="D3112" s="47">
        <v>1</v>
      </c>
      <c r="E3112" s="47" t="s">
        <v>1113</v>
      </c>
      <c r="F3112" s="48" t="s">
        <v>1526</v>
      </c>
      <c r="G3112" s="48" t="s">
        <v>23</v>
      </c>
      <c r="H3112" s="48" t="s">
        <v>1107</v>
      </c>
      <c r="I3112" s="48">
        <v>1</v>
      </c>
      <c r="J3112" s="48" t="s">
        <v>1152</v>
      </c>
      <c r="K3112" s="48" t="s">
        <v>1487</v>
      </c>
      <c r="L3112" s="47"/>
      <c r="M3112" s="47">
        <f>_xlfn.XLOOKUP(BASE!$A1419,dd_carteira_fundição!A:A,dd_carteira_fundição!G:G,"",0)</f>
        <v>1</v>
      </c>
      <c r="N3112" s="47" t="s">
        <v>1549</v>
      </c>
      <c r="O3112" s="133"/>
      <c r="P3112" s="166" t="s">
        <v>1180</v>
      </c>
      <c r="Q3112" s="47" t="s">
        <v>1346</v>
      </c>
      <c r="R3112" s="47" t="s">
        <v>146</v>
      </c>
      <c r="S3112" s="47" t="s">
        <v>1534</v>
      </c>
      <c r="T3112" s="164">
        <v>89</v>
      </c>
      <c r="U3112" s="165" t="str">
        <f>IFERROR(INDEX('TAXA DE OCUP. RECUR.'!$F$1:$F$60, MATCH(T3112, 'TAXA DE OCUP. RECUR.'!$E$1:$E$60, 0)),"")</f>
        <v>MONTAGEM (MONTAGEM DE MOENDA) - [89]</v>
      </c>
      <c r="V3112" s="164">
        <v>3.6363636363636362</v>
      </c>
      <c r="W3112" s="165"/>
      <c r="X3112" s="229">
        <v>46096</v>
      </c>
      <c r="Y3112" s="229">
        <f t="shared" si="340"/>
        <v>46096</v>
      </c>
      <c r="Z3112" s="47">
        <f t="shared" si="338"/>
        <v>11</v>
      </c>
      <c r="AA3112" s="47">
        <f t="shared" si="339"/>
        <v>11</v>
      </c>
      <c r="AB3112" s="47" t="str">
        <f t="shared" si="341"/>
        <v>mar</v>
      </c>
      <c r="AC3112" s="47" t="str">
        <f t="shared" si="342"/>
        <v>2026</v>
      </c>
      <c r="AD3112" s="165">
        <f t="shared" si="337"/>
        <v>1</v>
      </c>
    </row>
    <row r="3113" spans="1:30" x14ac:dyDescent="0.25">
      <c r="A3113" s="47" t="s">
        <v>17</v>
      </c>
      <c r="B3113" s="47" t="s">
        <v>20</v>
      </c>
      <c r="C3113" s="47">
        <v>951</v>
      </c>
      <c r="D3113" s="47">
        <v>1</v>
      </c>
      <c r="E3113" s="47" t="s">
        <v>1113</v>
      </c>
      <c r="F3113" s="48" t="s">
        <v>1526</v>
      </c>
      <c r="G3113" s="48" t="s">
        <v>23</v>
      </c>
      <c r="H3113" s="48" t="s">
        <v>1107</v>
      </c>
      <c r="I3113" s="48">
        <v>1</v>
      </c>
      <c r="J3113" s="48" t="s">
        <v>1152</v>
      </c>
      <c r="K3113" s="48" t="s">
        <v>1487</v>
      </c>
      <c r="L3113" s="47"/>
      <c r="M3113" s="47">
        <f>_xlfn.XLOOKUP(BASE!$A1420,dd_carteira_fundição!A:A,dd_carteira_fundição!G:G,"",0)</f>
        <v>1</v>
      </c>
      <c r="N3113" s="47" t="s">
        <v>1549</v>
      </c>
      <c r="O3113" s="133"/>
      <c r="P3113" s="166" t="s">
        <v>1180</v>
      </c>
      <c r="Q3113" s="47" t="s">
        <v>1346</v>
      </c>
      <c r="R3113" s="47" t="s">
        <v>146</v>
      </c>
      <c r="S3113" s="47" t="s">
        <v>1541</v>
      </c>
      <c r="T3113" s="164">
        <v>89</v>
      </c>
      <c r="U3113" s="165" t="str">
        <f>IFERROR(INDEX('TAXA DE OCUP. RECUR.'!$F$1:$F$60, MATCH(T3113, 'TAXA DE OCUP. RECUR.'!$E$1:$E$60, 0)),"")</f>
        <v>MONTAGEM (MONTAGEM DE MOENDA) - [89]</v>
      </c>
      <c r="V3113" s="164">
        <v>40</v>
      </c>
      <c r="W3113" s="165"/>
      <c r="X3113" s="229">
        <v>46105</v>
      </c>
      <c r="Y3113" s="229">
        <f t="shared" si="340"/>
        <v>46105</v>
      </c>
      <c r="Z3113" s="47">
        <f t="shared" si="338"/>
        <v>13</v>
      </c>
      <c r="AA3113" s="47">
        <f t="shared" si="339"/>
        <v>13</v>
      </c>
      <c r="AB3113" s="47" t="str">
        <f t="shared" si="341"/>
        <v>mar</v>
      </c>
      <c r="AC3113" s="47" t="str">
        <f t="shared" si="342"/>
        <v>2026</v>
      </c>
      <c r="AD3113" s="165">
        <f t="shared" si="337"/>
        <v>1</v>
      </c>
    </row>
    <row r="3114" spans="1:30" x14ac:dyDescent="0.25">
      <c r="A3114" s="47" t="s">
        <v>17</v>
      </c>
      <c r="B3114" s="47" t="s">
        <v>20</v>
      </c>
      <c r="C3114" s="47">
        <v>951</v>
      </c>
      <c r="D3114" s="47">
        <v>1</v>
      </c>
      <c r="E3114" s="47" t="s">
        <v>1113</v>
      </c>
      <c r="F3114" s="48" t="s">
        <v>1526</v>
      </c>
      <c r="G3114" s="48" t="s">
        <v>23</v>
      </c>
      <c r="H3114" s="48" t="s">
        <v>1107</v>
      </c>
      <c r="I3114" s="48">
        <v>1</v>
      </c>
      <c r="J3114" s="48" t="s">
        <v>1152</v>
      </c>
      <c r="K3114" s="48" t="s">
        <v>1487</v>
      </c>
      <c r="L3114" s="47"/>
      <c r="M3114" s="47">
        <f>_xlfn.XLOOKUP(BASE!$A1421,dd_carteira_fundição!A:A,dd_carteira_fundição!G:G,"",0)</f>
        <v>1</v>
      </c>
      <c r="N3114" s="47" t="s">
        <v>1549</v>
      </c>
      <c r="O3114" s="133"/>
      <c r="P3114" s="166" t="s">
        <v>1180</v>
      </c>
      <c r="Q3114" s="47" t="s">
        <v>1346</v>
      </c>
      <c r="R3114" s="47" t="s">
        <v>158</v>
      </c>
      <c r="S3114" s="47" t="s">
        <v>158</v>
      </c>
      <c r="T3114" s="164">
        <v>2</v>
      </c>
      <c r="U3114" s="165" t="str">
        <f>IFERROR(INDEX('TAXA DE OCUP. RECUR.'!$F$1:$F$60, MATCH(T3114, 'TAXA DE OCUP. RECUR.'!$E$1:$E$60, 0)),"")</f>
        <v>EXPEDIÇÃO</v>
      </c>
      <c r="V3114" s="164">
        <v>1</v>
      </c>
      <c r="W3114" s="165"/>
      <c r="X3114" s="229">
        <v>46112</v>
      </c>
      <c r="Y3114" s="229">
        <f t="shared" si="340"/>
        <v>46112</v>
      </c>
      <c r="Z3114" s="47">
        <f t="shared" si="338"/>
        <v>14</v>
      </c>
      <c r="AA3114" s="47">
        <f t="shared" si="339"/>
        <v>14</v>
      </c>
      <c r="AB3114" s="47" t="str">
        <f t="shared" si="341"/>
        <v>mar</v>
      </c>
      <c r="AC3114" s="47" t="str">
        <f t="shared" si="342"/>
        <v>2026</v>
      </c>
      <c r="AD3114" s="165">
        <f t="shared" si="337"/>
        <v>1</v>
      </c>
    </row>
    <row r="3115" spans="1:30" x14ac:dyDescent="0.25">
      <c r="A3115" s="47" t="s">
        <v>17</v>
      </c>
      <c r="B3115" s="47" t="s">
        <v>20</v>
      </c>
      <c r="C3115" s="47">
        <v>951</v>
      </c>
      <c r="D3115" s="47">
        <v>3</v>
      </c>
      <c r="E3115" s="47" t="s">
        <v>1113</v>
      </c>
      <c r="F3115" s="48" t="s">
        <v>1527</v>
      </c>
      <c r="G3115" s="48" t="s">
        <v>23</v>
      </c>
      <c r="H3115" s="48" t="s">
        <v>1107</v>
      </c>
      <c r="I3115" s="48">
        <v>1</v>
      </c>
      <c r="J3115" s="48" t="s">
        <v>1152</v>
      </c>
      <c r="K3115" s="48" t="s">
        <v>1487</v>
      </c>
      <c r="L3115" s="47"/>
      <c r="M3115" s="47">
        <f>_xlfn.XLOOKUP(BASE!$A1422,dd_carteira_fundição!A:A,dd_carteira_fundição!G:G,"",0)</f>
        <v>1</v>
      </c>
      <c r="N3115" s="47" t="s">
        <v>1549</v>
      </c>
      <c r="O3115" s="133"/>
      <c r="P3115" s="166" t="s">
        <v>1180</v>
      </c>
      <c r="Q3115" s="47" t="s">
        <v>1346</v>
      </c>
      <c r="R3115" s="47" t="s">
        <v>158</v>
      </c>
      <c r="S3115" s="47" t="s">
        <v>141</v>
      </c>
      <c r="T3115" s="164">
        <v>1</v>
      </c>
      <c r="U3115" s="165" t="str">
        <f>IFERROR(INDEX('TAXA DE OCUP. RECUR.'!$F$1:$F$60, MATCH(T3115, 'TAXA DE OCUP. RECUR.'!$E$1:$E$60, 0)),"")</f>
        <v>FUNDIÇÃO MORENO</v>
      </c>
      <c r="V3115" s="164">
        <v>1</v>
      </c>
      <c r="W3115" s="165"/>
      <c r="X3115" s="229">
        <v>46082</v>
      </c>
      <c r="Y3115" s="229">
        <f t="shared" ref="Y3115:Y3146" si="343">X3115</f>
        <v>46082</v>
      </c>
      <c r="Z3115" s="47">
        <f t="shared" si="338"/>
        <v>9</v>
      </c>
      <c r="AA3115" s="47">
        <f t="shared" si="339"/>
        <v>9</v>
      </c>
      <c r="AB3115" s="47" t="str">
        <f t="shared" si="341"/>
        <v>mar</v>
      </c>
      <c r="AC3115" s="47" t="str">
        <f t="shared" si="342"/>
        <v>2026</v>
      </c>
      <c r="AD3115" s="165">
        <f t="shared" si="337"/>
        <v>1</v>
      </c>
    </row>
    <row r="3116" spans="1:30" x14ac:dyDescent="0.25">
      <c r="A3116" s="47" t="s">
        <v>17</v>
      </c>
      <c r="B3116" s="47" t="s">
        <v>20</v>
      </c>
      <c r="C3116" s="47">
        <v>951</v>
      </c>
      <c r="D3116" s="47">
        <v>3</v>
      </c>
      <c r="E3116" s="47" t="s">
        <v>1113</v>
      </c>
      <c r="F3116" s="48" t="s">
        <v>1527</v>
      </c>
      <c r="G3116" s="48" t="s">
        <v>23</v>
      </c>
      <c r="H3116" s="48" t="s">
        <v>1107</v>
      </c>
      <c r="I3116" s="48">
        <v>1</v>
      </c>
      <c r="J3116" s="48" t="s">
        <v>1152</v>
      </c>
      <c r="K3116" s="48" t="s">
        <v>1487</v>
      </c>
      <c r="L3116" s="47"/>
      <c r="M3116" s="47">
        <f>_xlfn.XLOOKUP(BASE!$A1423,dd_carteira_fundição!A:A,dd_carteira_fundição!G:G,"",0)</f>
        <v>1</v>
      </c>
      <c r="N3116" s="47" t="s">
        <v>1549</v>
      </c>
      <c r="O3116" s="133"/>
      <c r="P3116" s="166" t="s">
        <v>1180</v>
      </c>
      <c r="Q3116" s="47" t="s">
        <v>1346</v>
      </c>
      <c r="R3116" s="47" t="s">
        <v>146</v>
      </c>
      <c r="S3116" s="47" t="s">
        <v>1536</v>
      </c>
      <c r="T3116" s="164">
        <v>89</v>
      </c>
      <c r="U3116" s="165" t="str">
        <f>IFERROR(INDEX('TAXA DE OCUP. RECUR.'!$F$1:$F$60, MATCH(T3116, 'TAXA DE OCUP. RECUR.'!$E$1:$E$60, 0)),"")</f>
        <v>MONTAGEM (MONTAGEM DE MOENDA) - [89]</v>
      </c>
      <c r="V3116" s="164">
        <v>32.727272727272727</v>
      </c>
      <c r="W3116" s="165"/>
      <c r="X3116" s="229">
        <v>46086</v>
      </c>
      <c r="Y3116" s="229">
        <f t="shared" si="343"/>
        <v>46086</v>
      </c>
      <c r="Z3116" s="47">
        <f t="shared" si="338"/>
        <v>10</v>
      </c>
      <c r="AA3116" s="47">
        <f t="shared" si="339"/>
        <v>10</v>
      </c>
      <c r="AB3116" s="47" t="str">
        <f t="shared" si="341"/>
        <v>mar</v>
      </c>
      <c r="AC3116" s="47" t="str">
        <f t="shared" si="342"/>
        <v>2026</v>
      </c>
      <c r="AD3116" s="165">
        <f t="shared" si="337"/>
        <v>1</v>
      </c>
    </row>
    <row r="3117" spans="1:30" x14ac:dyDescent="0.25">
      <c r="A3117" s="47" t="s">
        <v>17</v>
      </c>
      <c r="B3117" s="47" t="s">
        <v>20</v>
      </c>
      <c r="C3117" s="47">
        <v>951</v>
      </c>
      <c r="D3117" s="47">
        <v>3</v>
      </c>
      <c r="E3117" s="47" t="s">
        <v>1113</v>
      </c>
      <c r="F3117" s="48" t="s">
        <v>1527</v>
      </c>
      <c r="G3117" s="48" t="s">
        <v>23</v>
      </c>
      <c r="H3117" s="48" t="s">
        <v>1107</v>
      </c>
      <c r="I3117" s="48">
        <v>1</v>
      </c>
      <c r="J3117" s="48" t="s">
        <v>1152</v>
      </c>
      <c r="K3117" s="48" t="s">
        <v>1487</v>
      </c>
      <c r="L3117" s="47"/>
      <c r="M3117" s="47">
        <f>_xlfn.XLOOKUP(BASE!$A1424,dd_carteira_fundição!A:A,dd_carteira_fundição!G:G,"",0)</f>
        <v>1</v>
      </c>
      <c r="N3117" s="47" t="s">
        <v>1549</v>
      </c>
      <c r="O3117" s="133"/>
      <c r="P3117" s="166" t="s">
        <v>1180</v>
      </c>
      <c r="Q3117" s="47" t="s">
        <v>1346</v>
      </c>
      <c r="R3117" s="47" t="s">
        <v>1205</v>
      </c>
      <c r="S3117" s="47" t="s">
        <v>1531</v>
      </c>
      <c r="T3117" s="164">
        <v>82</v>
      </c>
      <c r="U3117" s="165" t="s">
        <v>17</v>
      </c>
      <c r="V3117" s="164">
        <v>11.818181818181817</v>
      </c>
      <c r="W3117" s="165"/>
      <c r="X3117" s="229">
        <v>46093</v>
      </c>
      <c r="Y3117" s="229">
        <f t="shared" si="343"/>
        <v>46093</v>
      </c>
      <c r="Z3117" s="47">
        <f t="shared" si="338"/>
        <v>11</v>
      </c>
      <c r="AA3117" s="47">
        <f t="shared" si="339"/>
        <v>11</v>
      </c>
      <c r="AB3117" s="47" t="str">
        <f t="shared" si="341"/>
        <v>mar</v>
      </c>
      <c r="AC3117" s="47" t="str">
        <f t="shared" si="342"/>
        <v>2026</v>
      </c>
      <c r="AD3117" s="165">
        <f t="shared" si="337"/>
        <v>1</v>
      </c>
    </row>
    <row r="3118" spans="1:30" x14ac:dyDescent="0.25">
      <c r="A3118" s="47" t="s">
        <v>17</v>
      </c>
      <c r="B3118" s="47" t="s">
        <v>20</v>
      </c>
      <c r="C3118" s="47">
        <v>951</v>
      </c>
      <c r="D3118" s="47">
        <v>3</v>
      </c>
      <c r="E3118" s="47" t="s">
        <v>1113</v>
      </c>
      <c r="F3118" s="48" t="s">
        <v>1527</v>
      </c>
      <c r="G3118" s="48" t="s">
        <v>23</v>
      </c>
      <c r="H3118" s="48" t="s">
        <v>1107</v>
      </c>
      <c r="I3118" s="48">
        <v>1</v>
      </c>
      <c r="J3118" s="48" t="s">
        <v>1152</v>
      </c>
      <c r="K3118" s="48" t="s">
        <v>1487</v>
      </c>
      <c r="L3118" s="47"/>
      <c r="M3118" s="47">
        <f>_xlfn.XLOOKUP(BASE!$A1425,dd_carteira_fundição!A:A,dd_carteira_fundição!G:G,"",0)</f>
        <v>1</v>
      </c>
      <c r="N3118" s="47" t="s">
        <v>1549</v>
      </c>
      <c r="O3118" s="133"/>
      <c r="P3118" s="166" t="s">
        <v>1180</v>
      </c>
      <c r="Q3118" s="47" t="s">
        <v>1346</v>
      </c>
      <c r="R3118" s="47" t="s">
        <v>1690</v>
      </c>
      <c r="S3118" s="47" t="s">
        <v>1533</v>
      </c>
      <c r="T3118" s="164">
        <v>112</v>
      </c>
      <c r="U3118" s="165" t="str">
        <f>IFERROR(INDEX('TAXA DE OCUP. RECUR.'!$F$1:$F$60, MATCH(T3118, 'TAXA DE OCUP. RECUR.'!$E$1:$E$60, 0)),"")</f>
        <v>FURADEIRA RADIAL  HCP - [112]</v>
      </c>
      <c r="V3118" s="164">
        <v>1.6363636363636362</v>
      </c>
      <c r="W3118" s="165"/>
      <c r="X3118" s="229">
        <v>46094</v>
      </c>
      <c r="Y3118" s="229">
        <f t="shared" si="343"/>
        <v>46094</v>
      </c>
      <c r="Z3118" s="47">
        <f t="shared" si="338"/>
        <v>11</v>
      </c>
      <c r="AA3118" s="47">
        <f t="shared" si="339"/>
        <v>11</v>
      </c>
      <c r="AB3118" s="47" t="str">
        <f t="shared" si="341"/>
        <v>mar</v>
      </c>
      <c r="AC3118" s="47" t="str">
        <f t="shared" si="342"/>
        <v>2026</v>
      </c>
      <c r="AD3118" s="165">
        <f t="shared" si="337"/>
        <v>1</v>
      </c>
    </row>
    <row r="3119" spans="1:30" x14ac:dyDescent="0.25">
      <c r="A3119" s="47" t="s">
        <v>17</v>
      </c>
      <c r="B3119" s="47" t="s">
        <v>20</v>
      </c>
      <c r="C3119" s="47">
        <v>951</v>
      </c>
      <c r="D3119" s="47">
        <v>3</v>
      </c>
      <c r="E3119" s="47" t="s">
        <v>1113</v>
      </c>
      <c r="F3119" s="48" t="s">
        <v>1527</v>
      </c>
      <c r="G3119" s="48" t="s">
        <v>23</v>
      </c>
      <c r="H3119" s="48" t="s">
        <v>1107</v>
      </c>
      <c r="I3119" s="48">
        <v>1</v>
      </c>
      <c r="J3119" s="48" t="s">
        <v>1152</v>
      </c>
      <c r="K3119" s="48" t="s">
        <v>1487</v>
      </c>
      <c r="L3119" s="47"/>
      <c r="M3119" s="47">
        <f>_xlfn.XLOOKUP(BASE!$A1426,dd_carteira_fundição!A:A,dd_carteira_fundição!G:G,"",0)</f>
        <v>1</v>
      </c>
      <c r="N3119" s="47" t="s">
        <v>1549</v>
      </c>
      <c r="O3119" s="133"/>
      <c r="P3119" s="166" t="s">
        <v>1180</v>
      </c>
      <c r="Q3119" s="47" t="s">
        <v>1346</v>
      </c>
      <c r="R3119" s="47" t="s">
        <v>1690</v>
      </c>
      <c r="S3119" s="47" t="s">
        <v>1532</v>
      </c>
      <c r="T3119" s="164">
        <v>84</v>
      </c>
      <c r="U3119" s="165" t="str">
        <f>IFERROR(INDEX('TAXA DE OCUP. RECUR.'!$F$1:$F$60, MATCH(T3119, 'TAXA DE OCUP. RECUR.'!$E$1:$E$60, 0)),"")</f>
        <v>SOLDA - [84]</v>
      </c>
      <c r="V3119" s="164">
        <v>2.7272727272727271</v>
      </c>
      <c r="W3119" s="165"/>
      <c r="X3119" s="229">
        <v>46095</v>
      </c>
      <c r="Y3119" s="229">
        <f t="shared" si="343"/>
        <v>46095</v>
      </c>
      <c r="Z3119" s="47">
        <f t="shared" si="338"/>
        <v>11</v>
      </c>
      <c r="AA3119" s="47">
        <f t="shared" si="339"/>
        <v>11</v>
      </c>
      <c r="AB3119" s="47" t="str">
        <f t="shared" si="341"/>
        <v>mar</v>
      </c>
      <c r="AC3119" s="47" t="str">
        <f t="shared" si="342"/>
        <v>2026</v>
      </c>
      <c r="AD3119" s="165">
        <f t="shared" si="337"/>
        <v>1</v>
      </c>
    </row>
    <row r="3120" spans="1:30" x14ac:dyDescent="0.25">
      <c r="A3120" s="47" t="s">
        <v>17</v>
      </c>
      <c r="B3120" s="47" t="s">
        <v>20</v>
      </c>
      <c r="C3120" s="47">
        <v>951</v>
      </c>
      <c r="D3120" s="47">
        <v>3</v>
      </c>
      <c r="E3120" s="47" t="s">
        <v>1113</v>
      </c>
      <c r="F3120" s="48" t="s">
        <v>1527</v>
      </c>
      <c r="G3120" s="48" t="s">
        <v>23</v>
      </c>
      <c r="H3120" s="48" t="s">
        <v>1107</v>
      </c>
      <c r="I3120" s="48">
        <v>1</v>
      </c>
      <c r="J3120" s="48" t="s">
        <v>1152</v>
      </c>
      <c r="K3120" s="48" t="s">
        <v>1487</v>
      </c>
      <c r="L3120" s="47"/>
      <c r="M3120" s="47">
        <f>_xlfn.XLOOKUP(BASE!$A1427,dd_carteira_fundição!A:A,dd_carteira_fundição!G:G,"",0)</f>
        <v>1</v>
      </c>
      <c r="N3120" s="47" t="s">
        <v>1549</v>
      </c>
      <c r="O3120" s="133"/>
      <c r="P3120" s="166" t="s">
        <v>1180</v>
      </c>
      <c r="Q3120" s="47" t="s">
        <v>1346</v>
      </c>
      <c r="R3120" s="47" t="s">
        <v>146</v>
      </c>
      <c r="S3120" s="47" t="s">
        <v>1534</v>
      </c>
      <c r="T3120" s="164">
        <v>89</v>
      </c>
      <c r="U3120" s="165" t="str">
        <f>IFERROR(INDEX('TAXA DE OCUP. RECUR.'!$F$1:$F$60, MATCH(T3120, 'TAXA DE OCUP. RECUR.'!$E$1:$E$60, 0)),"")</f>
        <v>MONTAGEM (MONTAGEM DE MOENDA) - [89]</v>
      </c>
      <c r="V3120" s="164">
        <v>3.6363636363636362</v>
      </c>
      <c r="W3120" s="165"/>
      <c r="X3120" s="229">
        <v>46096</v>
      </c>
      <c r="Y3120" s="229">
        <f t="shared" si="343"/>
        <v>46096</v>
      </c>
      <c r="Z3120" s="47">
        <f t="shared" si="338"/>
        <v>11</v>
      </c>
      <c r="AA3120" s="47">
        <f t="shared" si="339"/>
        <v>11</v>
      </c>
      <c r="AB3120" s="47" t="str">
        <f t="shared" si="341"/>
        <v>mar</v>
      </c>
      <c r="AC3120" s="47" t="str">
        <f t="shared" si="342"/>
        <v>2026</v>
      </c>
      <c r="AD3120" s="165">
        <f t="shared" si="337"/>
        <v>1</v>
      </c>
    </row>
    <row r="3121" spans="1:30" x14ac:dyDescent="0.25">
      <c r="A3121" s="47" t="s">
        <v>17</v>
      </c>
      <c r="B3121" s="47" t="s">
        <v>20</v>
      </c>
      <c r="C3121" s="47">
        <v>951</v>
      </c>
      <c r="D3121" s="47">
        <v>3</v>
      </c>
      <c r="E3121" s="47" t="s">
        <v>1113</v>
      </c>
      <c r="F3121" s="48" t="s">
        <v>1527</v>
      </c>
      <c r="G3121" s="48" t="s">
        <v>23</v>
      </c>
      <c r="H3121" s="48" t="s">
        <v>1107</v>
      </c>
      <c r="I3121" s="48">
        <v>1</v>
      </c>
      <c r="J3121" s="48" t="s">
        <v>1152</v>
      </c>
      <c r="K3121" s="48" t="s">
        <v>1487</v>
      </c>
      <c r="L3121" s="47"/>
      <c r="M3121" s="47">
        <f>_xlfn.XLOOKUP(BASE!$A1428,dd_carteira_fundição!A:A,dd_carteira_fundição!G:G,"",0)</f>
        <v>1</v>
      </c>
      <c r="N3121" s="47" t="s">
        <v>1549</v>
      </c>
      <c r="O3121" s="133"/>
      <c r="P3121" s="166" t="s">
        <v>1180</v>
      </c>
      <c r="Q3121" s="47" t="s">
        <v>1346</v>
      </c>
      <c r="R3121" s="47" t="s">
        <v>146</v>
      </c>
      <c r="S3121" s="47" t="s">
        <v>1541</v>
      </c>
      <c r="T3121" s="164">
        <v>89</v>
      </c>
      <c r="U3121" s="165" t="str">
        <f>IFERROR(INDEX('TAXA DE OCUP. RECUR.'!$F$1:$F$60, MATCH(T3121, 'TAXA DE OCUP. RECUR.'!$E$1:$E$60, 0)),"")</f>
        <v>MONTAGEM (MONTAGEM DE MOENDA) - [89]</v>
      </c>
      <c r="V3121" s="164">
        <v>40</v>
      </c>
      <c r="W3121" s="165"/>
      <c r="X3121" s="229">
        <v>46105</v>
      </c>
      <c r="Y3121" s="229">
        <f t="shared" si="343"/>
        <v>46105</v>
      </c>
      <c r="Z3121" s="47">
        <f t="shared" si="338"/>
        <v>13</v>
      </c>
      <c r="AA3121" s="47">
        <f t="shared" si="339"/>
        <v>13</v>
      </c>
      <c r="AB3121" s="47" t="str">
        <f t="shared" si="341"/>
        <v>mar</v>
      </c>
      <c r="AC3121" s="47" t="str">
        <f t="shared" si="342"/>
        <v>2026</v>
      </c>
      <c r="AD3121" s="165">
        <f t="shared" si="337"/>
        <v>1</v>
      </c>
    </row>
    <row r="3122" spans="1:30" x14ac:dyDescent="0.25">
      <c r="A3122" s="47" t="s">
        <v>17</v>
      </c>
      <c r="B3122" s="47" t="s">
        <v>20</v>
      </c>
      <c r="C3122" s="47">
        <v>951</v>
      </c>
      <c r="D3122" s="47">
        <v>3</v>
      </c>
      <c r="E3122" s="47" t="s">
        <v>1113</v>
      </c>
      <c r="F3122" s="48" t="s">
        <v>1527</v>
      </c>
      <c r="G3122" s="48" t="s">
        <v>23</v>
      </c>
      <c r="H3122" s="48" t="s">
        <v>1107</v>
      </c>
      <c r="I3122" s="48">
        <v>1</v>
      </c>
      <c r="J3122" s="48" t="s">
        <v>1152</v>
      </c>
      <c r="K3122" s="48" t="s">
        <v>1487</v>
      </c>
      <c r="L3122" s="47"/>
      <c r="M3122" s="47">
        <f>_xlfn.XLOOKUP(BASE!$A1429,dd_carteira_fundição!A:A,dd_carteira_fundição!G:G,"",0)</f>
        <v>1</v>
      </c>
      <c r="N3122" s="47" t="s">
        <v>1549</v>
      </c>
      <c r="O3122" s="133"/>
      <c r="P3122" s="166" t="s">
        <v>1180</v>
      </c>
      <c r="Q3122" s="47" t="s">
        <v>1346</v>
      </c>
      <c r="R3122" s="47" t="s">
        <v>158</v>
      </c>
      <c r="S3122" s="47" t="s">
        <v>158</v>
      </c>
      <c r="T3122" s="164">
        <v>2</v>
      </c>
      <c r="U3122" s="165" t="str">
        <f>IFERROR(INDEX('TAXA DE OCUP. RECUR.'!$F$1:$F$60, MATCH(T3122, 'TAXA DE OCUP. RECUR.'!$E$1:$E$60, 0)),"")</f>
        <v>EXPEDIÇÃO</v>
      </c>
      <c r="V3122" s="164">
        <v>1</v>
      </c>
      <c r="W3122" s="165"/>
      <c r="X3122" s="229">
        <v>46122</v>
      </c>
      <c r="Y3122" s="229">
        <f t="shared" si="343"/>
        <v>46122</v>
      </c>
      <c r="Z3122" s="47">
        <f t="shared" si="338"/>
        <v>15</v>
      </c>
      <c r="AA3122" s="47">
        <f t="shared" si="339"/>
        <v>15</v>
      </c>
      <c r="AB3122" s="47" t="str">
        <f t="shared" si="341"/>
        <v>abr</v>
      </c>
      <c r="AC3122" s="47" t="str">
        <f t="shared" si="342"/>
        <v>2026</v>
      </c>
      <c r="AD3122" s="165">
        <f t="shared" si="337"/>
        <v>1</v>
      </c>
    </row>
    <row r="3123" spans="1:30" x14ac:dyDescent="0.25">
      <c r="A3123" s="47" t="s">
        <v>17</v>
      </c>
      <c r="B3123" s="47" t="s">
        <v>20</v>
      </c>
      <c r="C3123" s="47">
        <v>996</v>
      </c>
      <c r="D3123" s="47">
        <v>3</v>
      </c>
      <c r="E3123" s="47" t="s">
        <v>1518</v>
      </c>
      <c r="F3123" s="48" t="s">
        <v>1517</v>
      </c>
      <c r="G3123" s="48" t="s">
        <v>23</v>
      </c>
      <c r="H3123" s="48" t="s">
        <v>1107</v>
      </c>
      <c r="I3123" s="48">
        <v>1</v>
      </c>
      <c r="J3123" s="48" t="s">
        <v>1514</v>
      </c>
      <c r="K3123" s="48" t="s">
        <v>1487</v>
      </c>
      <c r="L3123" s="47"/>
      <c r="M3123" s="47">
        <f>_xlfn.XLOOKUP(BASE!$A1430,dd_carteira_fundição!A:A,dd_carteira_fundição!G:G,"",0)</f>
        <v>1</v>
      </c>
      <c r="N3123" s="47" t="s">
        <v>1549</v>
      </c>
      <c r="O3123" s="133"/>
      <c r="P3123" s="166" t="s">
        <v>1180</v>
      </c>
      <c r="Q3123" s="47" t="s">
        <v>1346</v>
      </c>
      <c r="R3123" s="47" t="s">
        <v>158</v>
      </c>
      <c r="S3123" s="47" t="s">
        <v>141</v>
      </c>
      <c r="T3123" s="164">
        <v>1</v>
      </c>
      <c r="U3123" s="165" t="str">
        <f>IFERROR(INDEX('TAXA DE OCUP. RECUR.'!$F$1:$F$60, MATCH(T3123, 'TAXA DE OCUP. RECUR.'!$E$1:$E$60, 0)),"")</f>
        <v>FUNDIÇÃO MORENO</v>
      </c>
      <c r="V3123" s="164" t="s">
        <v>1346</v>
      </c>
      <c r="W3123" s="165"/>
      <c r="X3123" s="229">
        <v>46101</v>
      </c>
      <c r="Y3123" s="229">
        <f t="shared" si="343"/>
        <v>46101</v>
      </c>
      <c r="Z3123" s="47">
        <f t="shared" si="338"/>
        <v>12</v>
      </c>
      <c r="AA3123" s="47">
        <f t="shared" si="339"/>
        <v>12</v>
      </c>
      <c r="AB3123" s="47" t="str">
        <f t="shared" si="341"/>
        <v>mar</v>
      </c>
      <c r="AC3123" s="47" t="str">
        <f t="shared" si="342"/>
        <v>2026</v>
      </c>
      <c r="AD3123" s="165">
        <f t="shared" si="337"/>
        <v>1</v>
      </c>
    </row>
    <row r="3124" spans="1:30" x14ac:dyDescent="0.25">
      <c r="A3124" s="47" t="s">
        <v>17</v>
      </c>
      <c r="B3124" s="47" t="s">
        <v>20</v>
      </c>
      <c r="C3124" s="47">
        <v>996</v>
      </c>
      <c r="D3124" s="47">
        <v>3</v>
      </c>
      <c r="E3124" s="47" t="s">
        <v>1518</v>
      </c>
      <c r="F3124" s="48" t="s">
        <v>1517</v>
      </c>
      <c r="G3124" s="48" t="s">
        <v>23</v>
      </c>
      <c r="H3124" s="48" t="s">
        <v>1107</v>
      </c>
      <c r="I3124" s="48">
        <v>1</v>
      </c>
      <c r="J3124" s="48" t="s">
        <v>1514</v>
      </c>
      <c r="K3124" s="48" t="s">
        <v>1487</v>
      </c>
      <c r="L3124" s="47"/>
      <c r="M3124" s="47">
        <f>_xlfn.XLOOKUP(BASE!$A1431,dd_carteira_fundição!A:A,dd_carteira_fundição!G:G,"",0)</f>
        <v>1</v>
      </c>
      <c r="N3124" s="47" t="s">
        <v>1549</v>
      </c>
      <c r="O3124" s="133"/>
      <c r="P3124" s="166" t="s">
        <v>1180</v>
      </c>
      <c r="Q3124" s="47" t="s">
        <v>1346</v>
      </c>
      <c r="R3124" s="47" t="s">
        <v>146</v>
      </c>
      <c r="S3124" s="47" t="s">
        <v>1536</v>
      </c>
      <c r="T3124" s="164">
        <v>89</v>
      </c>
      <c r="U3124" s="165" t="str">
        <f>IFERROR(INDEX('TAXA DE OCUP. RECUR.'!$F$1:$F$60, MATCH(T3124, 'TAXA DE OCUP. RECUR.'!$E$1:$E$60, 0)),"")</f>
        <v>MONTAGEM (MONTAGEM DE MOENDA) - [89]</v>
      </c>
      <c r="V3124" s="164">
        <v>32.727272727272727</v>
      </c>
      <c r="W3124" s="165"/>
      <c r="X3124" s="229">
        <v>46104</v>
      </c>
      <c r="Y3124" s="229">
        <f t="shared" si="343"/>
        <v>46104</v>
      </c>
      <c r="Z3124" s="47">
        <f t="shared" si="338"/>
        <v>13</v>
      </c>
      <c r="AA3124" s="47">
        <f t="shared" si="339"/>
        <v>13</v>
      </c>
      <c r="AB3124" s="47" t="str">
        <f t="shared" si="341"/>
        <v>mar</v>
      </c>
      <c r="AC3124" s="47" t="str">
        <f t="shared" si="342"/>
        <v>2026</v>
      </c>
      <c r="AD3124" s="165">
        <f t="shared" si="337"/>
        <v>1</v>
      </c>
    </row>
    <row r="3125" spans="1:30" x14ac:dyDescent="0.25">
      <c r="A3125" s="47" t="s">
        <v>17</v>
      </c>
      <c r="B3125" s="47" t="s">
        <v>20</v>
      </c>
      <c r="C3125" s="47">
        <v>996</v>
      </c>
      <c r="D3125" s="47">
        <v>3</v>
      </c>
      <c r="E3125" s="47" t="s">
        <v>1518</v>
      </c>
      <c r="F3125" s="48" t="s">
        <v>1517</v>
      </c>
      <c r="G3125" s="48" t="s">
        <v>23</v>
      </c>
      <c r="H3125" s="48" t="s">
        <v>1107</v>
      </c>
      <c r="I3125" s="48">
        <v>1</v>
      </c>
      <c r="J3125" s="48" t="s">
        <v>1514</v>
      </c>
      <c r="K3125" s="48" t="s">
        <v>1487</v>
      </c>
      <c r="L3125" s="47"/>
      <c r="M3125" s="47">
        <f>_xlfn.XLOOKUP(BASE!$A1432,dd_carteira_fundição!A:A,dd_carteira_fundição!G:G,"",0)</f>
        <v>1</v>
      </c>
      <c r="N3125" s="47" t="s">
        <v>1549</v>
      </c>
      <c r="O3125" s="133"/>
      <c r="P3125" s="166" t="s">
        <v>1180</v>
      </c>
      <c r="Q3125" s="47" t="s">
        <v>1346</v>
      </c>
      <c r="R3125" s="47" t="s">
        <v>1205</v>
      </c>
      <c r="S3125" s="47" t="s">
        <v>1531</v>
      </c>
      <c r="T3125" s="164">
        <v>82</v>
      </c>
      <c r="U3125" s="165" t="s">
        <v>17</v>
      </c>
      <c r="V3125" s="164">
        <v>11.818181818181817</v>
      </c>
      <c r="W3125" s="165"/>
      <c r="X3125" s="229">
        <v>46111</v>
      </c>
      <c r="Y3125" s="229">
        <f t="shared" si="343"/>
        <v>46111</v>
      </c>
      <c r="Z3125" s="47">
        <f t="shared" si="338"/>
        <v>14</v>
      </c>
      <c r="AA3125" s="47">
        <f t="shared" si="339"/>
        <v>14</v>
      </c>
      <c r="AB3125" s="47" t="str">
        <f t="shared" si="341"/>
        <v>mar</v>
      </c>
      <c r="AC3125" s="47" t="str">
        <f t="shared" si="342"/>
        <v>2026</v>
      </c>
      <c r="AD3125" s="165">
        <f t="shared" si="337"/>
        <v>1</v>
      </c>
    </row>
    <row r="3126" spans="1:30" x14ac:dyDescent="0.25">
      <c r="A3126" s="47" t="s">
        <v>17</v>
      </c>
      <c r="B3126" s="47" t="s">
        <v>20</v>
      </c>
      <c r="C3126" s="47">
        <v>996</v>
      </c>
      <c r="D3126" s="47">
        <v>3</v>
      </c>
      <c r="E3126" s="47" t="s">
        <v>1518</v>
      </c>
      <c r="F3126" s="48" t="s">
        <v>1517</v>
      </c>
      <c r="G3126" s="48" t="s">
        <v>23</v>
      </c>
      <c r="H3126" s="48" t="s">
        <v>1107</v>
      </c>
      <c r="I3126" s="48">
        <v>1</v>
      </c>
      <c r="J3126" s="48" t="s">
        <v>1514</v>
      </c>
      <c r="K3126" s="48" t="s">
        <v>1487</v>
      </c>
      <c r="L3126" s="47"/>
      <c r="M3126" s="47">
        <f>_xlfn.XLOOKUP(BASE!$A1433,dd_carteira_fundição!A:A,dd_carteira_fundição!G:G,"",0)</f>
        <v>1</v>
      </c>
      <c r="N3126" s="47" t="s">
        <v>1549</v>
      </c>
      <c r="O3126" s="133"/>
      <c r="P3126" s="166" t="s">
        <v>1180</v>
      </c>
      <c r="Q3126" s="47" t="s">
        <v>1346</v>
      </c>
      <c r="R3126" s="47" t="s">
        <v>1690</v>
      </c>
      <c r="S3126" s="47" t="s">
        <v>1533</v>
      </c>
      <c r="T3126" s="164">
        <v>610</v>
      </c>
      <c r="U3126" s="165" t="str">
        <f>IFERROR(INDEX('TAXA DE OCUP. RECUR.'!$F$1:$F$60, MATCH(T3126, 'TAXA DE OCUP. RECUR.'!$E$1:$E$60, 0)),"")</f>
        <v>FRESADORA HEYLIGENTASDE - [610]</v>
      </c>
      <c r="V3126" s="164">
        <v>1.6363636363636362</v>
      </c>
      <c r="W3126" s="165"/>
      <c r="X3126" s="229">
        <v>46116</v>
      </c>
      <c r="Y3126" s="229">
        <f t="shared" si="343"/>
        <v>46116</v>
      </c>
      <c r="Z3126" s="47">
        <f t="shared" si="338"/>
        <v>14</v>
      </c>
      <c r="AA3126" s="47">
        <f t="shared" si="339"/>
        <v>14</v>
      </c>
      <c r="AB3126" s="47" t="str">
        <f t="shared" si="341"/>
        <v>abr</v>
      </c>
      <c r="AC3126" s="47" t="str">
        <f t="shared" si="342"/>
        <v>2026</v>
      </c>
      <c r="AD3126" s="165">
        <f t="shared" si="337"/>
        <v>1</v>
      </c>
    </row>
    <row r="3127" spans="1:30" x14ac:dyDescent="0.25">
      <c r="A3127" s="47" t="s">
        <v>17</v>
      </c>
      <c r="B3127" s="47" t="s">
        <v>20</v>
      </c>
      <c r="C3127" s="47">
        <v>996</v>
      </c>
      <c r="D3127" s="47">
        <v>3</v>
      </c>
      <c r="E3127" s="47" t="s">
        <v>1518</v>
      </c>
      <c r="F3127" s="48" t="s">
        <v>1517</v>
      </c>
      <c r="G3127" s="48" t="s">
        <v>23</v>
      </c>
      <c r="H3127" s="48" t="s">
        <v>1107</v>
      </c>
      <c r="I3127" s="48">
        <v>1</v>
      </c>
      <c r="J3127" s="48" t="s">
        <v>1514</v>
      </c>
      <c r="K3127" s="48" t="s">
        <v>1487</v>
      </c>
      <c r="L3127" s="47"/>
      <c r="M3127" s="47">
        <f>_xlfn.XLOOKUP(BASE!$A1434,dd_carteira_fundição!A:A,dd_carteira_fundição!G:G,"",0)</f>
        <v>1</v>
      </c>
      <c r="N3127" s="47" t="s">
        <v>1549</v>
      </c>
      <c r="O3127" s="133"/>
      <c r="P3127" s="166" t="s">
        <v>1180</v>
      </c>
      <c r="Q3127" s="47" t="s">
        <v>1346</v>
      </c>
      <c r="R3127" s="47" t="s">
        <v>1690</v>
      </c>
      <c r="S3127" s="47" t="s">
        <v>1532</v>
      </c>
      <c r="T3127" s="164">
        <v>84</v>
      </c>
      <c r="U3127" s="165" t="str">
        <f>IFERROR(INDEX('TAXA DE OCUP. RECUR.'!$F$1:$F$60, MATCH(T3127, 'TAXA DE OCUP. RECUR.'!$E$1:$E$60, 0)),"")</f>
        <v>SOLDA - [84]</v>
      </c>
      <c r="V3127" s="164">
        <v>2.7272727272727271</v>
      </c>
      <c r="W3127" s="165"/>
      <c r="X3127" s="229">
        <v>46136</v>
      </c>
      <c r="Y3127" s="229">
        <f t="shared" si="343"/>
        <v>46136</v>
      </c>
      <c r="Z3127" s="47">
        <f t="shared" si="338"/>
        <v>17</v>
      </c>
      <c r="AA3127" s="47">
        <f t="shared" si="339"/>
        <v>17</v>
      </c>
      <c r="AB3127" s="47" t="str">
        <f t="shared" si="341"/>
        <v>abr</v>
      </c>
      <c r="AC3127" s="47" t="str">
        <f t="shared" si="342"/>
        <v>2026</v>
      </c>
      <c r="AD3127" s="165">
        <f t="shared" si="337"/>
        <v>1</v>
      </c>
    </row>
    <row r="3128" spans="1:30" x14ac:dyDescent="0.25">
      <c r="A3128" s="47" t="s">
        <v>17</v>
      </c>
      <c r="B3128" s="47" t="s">
        <v>20</v>
      </c>
      <c r="C3128" s="47">
        <v>996</v>
      </c>
      <c r="D3128" s="47">
        <v>3</v>
      </c>
      <c r="E3128" s="47" t="s">
        <v>1518</v>
      </c>
      <c r="F3128" s="48" t="s">
        <v>1517</v>
      </c>
      <c r="G3128" s="48" t="s">
        <v>23</v>
      </c>
      <c r="H3128" s="48" t="s">
        <v>1107</v>
      </c>
      <c r="I3128" s="48">
        <v>1</v>
      </c>
      <c r="J3128" s="48" t="s">
        <v>1514</v>
      </c>
      <c r="K3128" s="48" t="s">
        <v>1487</v>
      </c>
      <c r="L3128" s="47"/>
      <c r="M3128" s="47">
        <f>_xlfn.XLOOKUP(BASE!$A1435,dd_carteira_fundição!A:A,dd_carteira_fundição!G:G,"",0)</f>
        <v>1</v>
      </c>
      <c r="N3128" s="47" t="s">
        <v>1549</v>
      </c>
      <c r="O3128" s="133"/>
      <c r="P3128" s="166" t="s">
        <v>1180</v>
      </c>
      <c r="Q3128" s="47" t="s">
        <v>1346</v>
      </c>
      <c r="R3128" s="47" t="s">
        <v>146</v>
      </c>
      <c r="S3128" s="47" t="s">
        <v>1534</v>
      </c>
      <c r="T3128" s="164">
        <v>89</v>
      </c>
      <c r="U3128" s="165" t="str">
        <f>IFERROR(INDEX('TAXA DE OCUP. RECUR.'!$F$1:$F$60, MATCH(T3128, 'TAXA DE OCUP. RECUR.'!$E$1:$E$60, 0)),"")</f>
        <v>MONTAGEM (MONTAGEM DE MOENDA) - [89]</v>
      </c>
      <c r="V3128" s="164">
        <v>3.6363636363636362</v>
      </c>
      <c r="W3128" s="165"/>
      <c r="X3128" s="229">
        <v>46138</v>
      </c>
      <c r="Y3128" s="229">
        <f t="shared" si="343"/>
        <v>46138</v>
      </c>
      <c r="Z3128" s="47">
        <f t="shared" si="338"/>
        <v>17</v>
      </c>
      <c r="AA3128" s="47">
        <f t="shared" si="339"/>
        <v>17</v>
      </c>
      <c r="AB3128" s="47" t="str">
        <f t="shared" si="341"/>
        <v>abr</v>
      </c>
      <c r="AC3128" s="47" t="str">
        <f t="shared" si="342"/>
        <v>2026</v>
      </c>
      <c r="AD3128" s="165">
        <f t="shared" si="337"/>
        <v>1</v>
      </c>
    </row>
    <row r="3129" spans="1:30" x14ac:dyDescent="0.25">
      <c r="A3129" s="47" t="s">
        <v>17</v>
      </c>
      <c r="B3129" s="47" t="s">
        <v>20</v>
      </c>
      <c r="C3129" s="47">
        <v>996</v>
      </c>
      <c r="D3129" s="47">
        <v>3</v>
      </c>
      <c r="E3129" s="47" t="s">
        <v>1518</v>
      </c>
      <c r="F3129" s="48" t="s">
        <v>1517</v>
      </c>
      <c r="G3129" s="48" t="s">
        <v>23</v>
      </c>
      <c r="H3129" s="48" t="s">
        <v>1107</v>
      </c>
      <c r="I3129" s="48">
        <v>1</v>
      </c>
      <c r="J3129" s="48" t="s">
        <v>1514</v>
      </c>
      <c r="K3129" s="48" t="s">
        <v>1487</v>
      </c>
      <c r="L3129" s="47"/>
      <c r="M3129" s="47">
        <f>_xlfn.XLOOKUP(BASE!$A1436,dd_carteira_fundição!A:A,dd_carteira_fundição!G:G,"",0)</f>
        <v>1</v>
      </c>
      <c r="N3129" s="47" t="s">
        <v>1549</v>
      </c>
      <c r="O3129" s="133"/>
      <c r="P3129" s="166" t="s">
        <v>1180</v>
      </c>
      <c r="Q3129" s="47" t="s">
        <v>1346</v>
      </c>
      <c r="R3129" s="47" t="s">
        <v>146</v>
      </c>
      <c r="S3129" s="47" t="s">
        <v>1541</v>
      </c>
      <c r="T3129" s="164">
        <v>89</v>
      </c>
      <c r="U3129" s="165" t="str">
        <f>IFERROR(INDEX('TAXA DE OCUP. RECUR.'!$F$1:$F$60, MATCH(T3129, 'TAXA DE OCUP. RECUR.'!$E$1:$E$60, 0)),"")</f>
        <v>MONTAGEM (MONTAGEM DE MOENDA) - [89]</v>
      </c>
      <c r="V3129" s="164">
        <v>40</v>
      </c>
      <c r="W3129" s="165"/>
      <c r="X3129" s="229">
        <v>46142</v>
      </c>
      <c r="Y3129" s="229">
        <f t="shared" si="343"/>
        <v>46142</v>
      </c>
      <c r="Z3129" s="47">
        <f t="shared" si="338"/>
        <v>18</v>
      </c>
      <c r="AA3129" s="47">
        <f t="shared" si="339"/>
        <v>18</v>
      </c>
      <c r="AB3129" s="47" t="str">
        <f t="shared" si="341"/>
        <v>abr</v>
      </c>
      <c r="AC3129" s="47" t="str">
        <f t="shared" si="342"/>
        <v>2026</v>
      </c>
      <c r="AD3129" s="165">
        <f t="shared" si="337"/>
        <v>1</v>
      </c>
    </row>
    <row r="3130" spans="1:30" x14ac:dyDescent="0.25">
      <c r="A3130" s="47" t="s">
        <v>17</v>
      </c>
      <c r="B3130" s="47" t="s">
        <v>20</v>
      </c>
      <c r="C3130" s="47">
        <v>996</v>
      </c>
      <c r="D3130" s="47">
        <v>3</v>
      </c>
      <c r="E3130" s="47" t="s">
        <v>1518</v>
      </c>
      <c r="F3130" s="48" t="s">
        <v>1517</v>
      </c>
      <c r="G3130" s="48" t="s">
        <v>23</v>
      </c>
      <c r="H3130" s="48" t="s">
        <v>1107</v>
      </c>
      <c r="I3130" s="48">
        <v>1</v>
      </c>
      <c r="J3130" s="48" t="s">
        <v>1514</v>
      </c>
      <c r="K3130" s="48" t="s">
        <v>1487</v>
      </c>
      <c r="L3130" s="47"/>
      <c r="M3130" s="47">
        <f>_xlfn.XLOOKUP(BASE!$A1437,dd_carteira_fundição!A:A,dd_carteira_fundição!G:G,"",0)</f>
        <v>1</v>
      </c>
      <c r="N3130" s="47" t="s">
        <v>1549</v>
      </c>
      <c r="O3130" s="133"/>
      <c r="P3130" s="166" t="s">
        <v>1180</v>
      </c>
      <c r="Q3130" s="47" t="s">
        <v>1346</v>
      </c>
      <c r="R3130" s="47" t="s">
        <v>158</v>
      </c>
      <c r="S3130" s="47" t="s">
        <v>158</v>
      </c>
      <c r="T3130" s="164">
        <v>2</v>
      </c>
      <c r="U3130" s="165" t="str">
        <f>IFERROR(INDEX('TAXA DE OCUP. RECUR.'!$F$1:$F$60, MATCH(T3130, 'TAXA DE OCUP. RECUR.'!$E$1:$E$60, 0)),"")</f>
        <v>EXPEDIÇÃO</v>
      </c>
      <c r="V3130" s="164">
        <v>1</v>
      </c>
      <c r="W3130" s="165"/>
      <c r="X3130" s="229">
        <v>46142</v>
      </c>
      <c r="Y3130" s="229">
        <f t="shared" si="343"/>
        <v>46142</v>
      </c>
      <c r="Z3130" s="47">
        <f t="shared" si="338"/>
        <v>18</v>
      </c>
      <c r="AA3130" s="47">
        <f t="shared" si="339"/>
        <v>18</v>
      </c>
      <c r="AB3130" s="47" t="str">
        <f t="shared" si="341"/>
        <v>abr</v>
      </c>
      <c r="AC3130" s="47" t="str">
        <f t="shared" si="342"/>
        <v>2026</v>
      </c>
      <c r="AD3130" s="165">
        <f t="shared" si="337"/>
        <v>1</v>
      </c>
    </row>
    <row r="3131" spans="1:30" x14ac:dyDescent="0.25">
      <c r="A3131" s="47" t="s">
        <v>17</v>
      </c>
      <c r="B3131" s="47" t="s">
        <v>20</v>
      </c>
      <c r="C3131" s="47">
        <v>995</v>
      </c>
      <c r="D3131" s="47">
        <v>1</v>
      </c>
      <c r="E3131" s="47" t="s">
        <v>240</v>
      </c>
      <c r="F3131" s="48" t="s">
        <v>1520</v>
      </c>
      <c r="G3131" s="48" t="s">
        <v>23</v>
      </c>
      <c r="H3131" s="48" t="s">
        <v>1107</v>
      </c>
      <c r="I3131" s="48">
        <v>1</v>
      </c>
      <c r="J3131" s="48" t="s">
        <v>1514</v>
      </c>
      <c r="K3131" s="48" t="s">
        <v>1487</v>
      </c>
      <c r="L3131" s="47"/>
      <c r="M3131" s="47">
        <f>_xlfn.XLOOKUP(BASE!$A1438,dd_carteira_fundição!A:A,dd_carteira_fundição!G:G,"",0)</f>
        <v>1</v>
      </c>
      <c r="N3131" s="47" t="s">
        <v>1550</v>
      </c>
      <c r="O3131" s="133"/>
      <c r="P3131" s="166" t="s">
        <v>1158</v>
      </c>
      <c r="Q3131" s="47" t="s">
        <v>1346</v>
      </c>
      <c r="R3131" s="47" t="s">
        <v>1690</v>
      </c>
      <c r="S3131" s="47" t="s">
        <v>159</v>
      </c>
      <c r="T3131" s="164">
        <v>493</v>
      </c>
      <c r="U3131" s="165" t="str">
        <f>IFERROR(INDEX('TAXA DE OCUP. RECUR.'!$F$1:$F$60, MATCH(T3131, 'TAXA DE OCUP. RECUR.'!$E$1:$E$60, 0)),"")</f>
        <v>MAND. TOS WHN(Q) - [493]</v>
      </c>
      <c r="V3131" s="164">
        <v>8.1818181818181817</v>
      </c>
      <c r="W3131" s="165"/>
      <c r="X3131" s="229">
        <v>46096</v>
      </c>
      <c r="Y3131" s="229">
        <f t="shared" si="343"/>
        <v>46096</v>
      </c>
      <c r="Z3131" s="47">
        <f t="shared" si="338"/>
        <v>11</v>
      </c>
      <c r="AA3131" s="47">
        <f t="shared" si="339"/>
        <v>11</v>
      </c>
      <c r="AB3131" s="47" t="str">
        <f t="shared" si="341"/>
        <v>mar</v>
      </c>
      <c r="AC3131" s="47" t="str">
        <f t="shared" si="342"/>
        <v>2026</v>
      </c>
      <c r="AD3131" s="165">
        <f t="shared" si="337"/>
        <v>1</v>
      </c>
    </row>
    <row r="3132" spans="1:30" x14ac:dyDescent="0.25">
      <c r="A3132" s="47" t="s">
        <v>17</v>
      </c>
      <c r="B3132" s="47" t="s">
        <v>20</v>
      </c>
      <c r="C3132" s="47">
        <v>995</v>
      </c>
      <c r="D3132" s="47">
        <v>1</v>
      </c>
      <c r="E3132" s="47" t="s">
        <v>240</v>
      </c>
      <c r="F3132" s="48" t="s">
        <v>1520</v>
      </c>
      <c r="G3132" s="48" t="s">
        <v>23</v>
      </c>
      <c r="H3132" s="48" t="s">
        <v>1107</v>
      </c>
      <c r="I3132" s="48">
        <v>1</v>
      </c>
      <c r="J3132" s="48" t="s">
        <v>1514</v>
      </c>
      <c r="K3132" s="48" t="s">
        <v>1487</v>
      </c>
      <c r="L3132" s="47"/>
      <c r="M3132" s="47">
        <f>_xlfn.XLOOKUP(BASE!$A1439,dd_carteira_fundição!A:A,dd_carteira_fundição!G:G,"",0)</f>
        <v>1</v>
      </c>
      <c r="N3132" s="47" t="s">
        <v>1550</v>
      </c>
      <c r="O3132" s="133"/>
      <c r="P3132" s="166" t="s">
        <v>1158</v>
      </c>
      <c r="Q3132" s="47" t="s">
        <v>1346</v>
      </c>
      <c r="R3132" s="47" t="s">
        <v>1690</v>
      </c>
      <c r="S3132" s="47" t="s">
        <v>160</v>
      </c>
      <c r="T3132" s="164">
        <v>613</v>
      </c>
      <c r="U3132" s="165" t="str">
        <f>IFERROR(INDEX('TAXA DE OCUP. RECUR.'!$F$1:$F$60, MATCH(T3132, 'TAXA DE OCUP. RECUR.'!$E$1:$E$60, 0)),"")</f>
        <v>FURADEIRA SKODA - [613]</v>
      </c>
      <c r="V3132" s="164">
        <v>27.108000000000001</v>
      </c>
      <c r="W3132" s="165"/>
      <c r="X3132" s="229">
        <v>46097</v>
      </c>
      <c r="Y3132" s="229">
        <f t="shared" si="343"/>
        <v>46097</v>
      </c>
      <c r="Z3132" s="47">
        <f t="shared" si="338"/>
        <v>12</v>
      </c>
      <c r="AA3132" s="47">
        <f t="shared" si="339"/>
        <v>12</v>
      </c>
      <c r="AB3132" s="47" t="str">
        <f t="shared" si="341"/>
        <v>mar</v>
      </c>
      <c r="AC3132" s="47" t="str">
        <f t="shared" si="342"/>
        <v>2026</v>
      </c>
      <c r="AD3132" s="165">
        <f t="shared" si="337"/>
        <v>1</v>
      </c>
    </row>
    <row r="3133" spans="1:30" x14ac:dyDescent="0.25">
      <c r="A3133" s="47" t="s">
        <v>17</v>
      </c>
      <c r="B3133" s="47" t="s">
        <v>20</v>
      </c>
      <c r="C3133" s="47">
        <v>995</v>
      </c>
      <c r="D3133" s="47">
        <v>1</v>
      </c>
      <c r="E3133" s="47" t="s">
        <v>240</v>
      </c>
      <c r="F3133" s="48" t="s">
        <v>1520</v>
      </c>
      <c r="G3133" s="48" t="s">
        <v>23</v>
      </c>
      <c r="H3133" s="48" t="s">
        <v>1107</v>
      </c>
      <c r="I3133" s="48">
        <v>2</v>
      </c>
      <c r="J3133" s="48" t="s">
        <v>1514</v>
      </c>
      <c r="K3133" s="48" t="s">
        <v>1487</v>
      </c>
      <c r="L3133" s="47"/>
      <c r="M3133" s="47">
        <f>_xlfn.XLOOKUP(BASE!$A1440,dd_carteira_fundição!A:A,dd_carteira_fundição!G:G,"",0)</f>
        <v>1</v>
      </c>
      <c r="N3133" s="47" t="s">
        <v>1550</v>
      </c>
      <c r="O3133" s="133"/>
      <c r="P3133" s="166" t="s">
        <v>1158</v>
      </c>
      <c r="Q3133" s="47" t="s">
        <v>1346</v>
      </c>
      <c r="R3133" s="47" t="s">
        <v>158</v>
      </c>
      <c r="S3133" s="47" t="s">
        <v>158</v>
      </c>
      <c r="T3133" s="164">
        <v>1</v>
      </c>
      <c r="U3133" s="165" t="str">
        <f>IFERROR(INDEX('TAXA DE OCUP. RECUR.'!$F$1:$F$60, MATCH(T3133, 'TAXA DE OCUP. RECUR.'!$E$1:$E$60, 0)),"")</f>
        <v>FUNDIÇÃO MORENO</v>
      </c>
      <c r="V3133" s="164">
        <v>1</v>
      </c>
      <c r="W3133" s="165"/>
      <c r="X3133" s="229">
        <v>46104</v>
      </c>
      <c r="Y3133" s="229">
        <f t="shared" si="343"/>
        <v>46104</v>
      </c>
      <c r="Z3133" s="47">
        <f t="shared" si="338"/>
        <v>13</v>
      </c>
      <c r="AA3133" s="47">
        <f t="shared" si="339"/>
        <v>13</v>
      </c>
      <c r="AB3133" s="47" t="str">
        <f t="shared" si="341"/>
        <v>mar</v>
      </c>
      <c r="AC3133" s="47" t="str">
        <f t="shared" si="342"/>
        <v>2026</v>
      </c>
      <c r="AD3133" s="165">
        <f t="shared" si="337"/>
        <v>1</v>
      </c>
    </row>
    <row r="3134" spans="1:30" x14ac:dyDescent="0.25">
      <c r="A3134" s="47" t="s">
        <v>17</v>
      </c>
      <c r="B3134" s="47" t="s">
        <v>20</v>
      </c>
      <c r="C3134" s="47">
        <v>995</v>
      </c>
      <c r="D3134" s="47">
        <v>2</v>
      </c>
      <c r="E3134" s="47" t="s">
        <v>240</v>
      </c>
      <c r="F3134" s="48" t="s">
        <v>1521</v>
      </c>
      <c r="G3134" s="48" t="s">
        <v>23</v>
      </c>
      <c r="H3134" s="48" t="s">
        <v>1107</v>
      </c>
      <c r="I3134" s="48">
        <v>1</v>
      </c>
      <c r="J3134" s="48" t="s">
        <v>1514</v>
      </c>
      <c r="K3134" s="48" t="s">
        <v>1487</v>
      </c>
      <c r="L3134" s="47"/>
      <c r="M3134" s="47">
        <f>_xlfn.XLOOKUP(BASE!$A1441,dd_carteira_fundição!A:A,dd_carteira_fundição!G:G,"",0)</f>
        <v>1</v>
      </c>
      <c r="N3134" s="47" t="s">
        <v>1550</v>
      </c>
      <c r="O3134" s="133"/>
      <c r="P3134" s="166" t="s">
        <v>1158</v>
      </c>
      <c r="Q3134" s="47" t="s">
        <v>1346</v>
      </c>
      <c r="R3134" s="47" t="s">
        <v>1690</v>
      </c>
      <c r="S3134" s="47" t="s">
        <v>159</v>
      </c>
      <c r="T3134" s="164">
        <v>493</v>
      </c>
      <c r="U3134" s="165" t="str">
        <f>IFERROR(INDEX('TAXA DE OCUP. RECUR.'!$F$1:$F$60, MATCH(T3134, 'TAXA DE OCUP. RECUR.'!$E$1:$E$60, 0)),"")</f>
        <v>MAND. TOS WHN(Q) - [493]</v>
      </c>
      <c r="V3134" s="164">
        <v>8.1818181818181817</v>
      </c>
      <c r="W3134" s="165"/>
      <c r="X3134" s="229">
        <v>46097</v>
      </c>
      <c r="Y3134" s="229">
        <f t="shared" si="343"/>
        <v>46097</v>
      </c>
      <c r="Z3134" s="47">
        <f t="shared" si="338"/>
        <v>12</v>
      </c>
      <c r="AA3134" s="47">
        <f t="shared" si="339"/>
        <v>12</v>
      </c>
      <c r="AB3134" s="47" t="str">
        <f t="shared" si="341"/>
        <v>mar</v>
      </c>
      <c r="AC3134" s="47" t="str">
        <f t="shared" si="342"/>
        <v>2026</v>
      </c>
      <c r="AD3134" s="165">
        <f t="shared" si="337"/>
        <v>1</v>
      </c>
    </row>
    <row r="3135" spans="1:30" x14ac:dyDescent="0.25">
      <c r="A3135" s="47" t="s">
        <v>17</v>
      </c>
      <c r="B3135" s="47" t="s">
        <v>20</v>
      </c>
      <c r="C3135" s="47">
        <v>995</v>
      </c>
      <c r="D3135" s="47">
        <v>2</v>
      </c>
      <c r="E3135" s="47" t="s">
        <v>240</v>
      </c>
      <c r="F3135" s="48" t="s">
        <v>1521</v>
      </c>
      <c r="G3135" s="48" t="s">
        <v>23</v>
      </c>
      <c r="H3135" s="48" t="s">
        <v>1107</v>
      </c>
      <c r="I3135" s="48">
        <v>1</v>
      </c>
      <c r="J3135" s="48" t="s">
        <v>1514</v>
      </c>
      <c r="K3135" s="48" t="s">
        <v>1487</v>
      </c>
      <c r="L3135" s="47"/>
      <c r="M3135" s="47">
        <f>_xlfn.XLOOKUP(BASE!$A1442,dd_carteira_fundição!A:A,dd_carteira_fundição!G:G,"",0)</f>
        <v>1</v>
      </c>
      <c r="N3135" s="47" t="s">
        <v>1550</v>
      </c>
      <c r="O3135" s="133"/>
      <c r="P3135" s="166" t="s">
        <v>1158</v>
      </c>
      <c r="Q3135" s="47" t="s">
        <v>1346</v>
      </c>
      <c r="R3135" s="47" t="s">
        <v>1690</v>
      </c>
      <c r="S3135" s="47" t="s">
        <v>160</v>
      </c>
      <c r="T3135" s="164">
        <v>613</v>
      </c>
      <c r="U3135" s="165" t="str">
        <f>IFERROR(INDEX('TAXA DE OCUP. RECUR.'!$F$1:$F$60, MATCH(T3135, 'TAXA DE OCUP. RECUR.'!$E$1:$E$60, 0)),"")</f>
        <v>FURADEIRA SKODA - [613]</v>
      </c>
      <c r="V3135" s="164">
        <v>27.108000000000001</v>
      </c>
      <c r="W3135" s="165"/>
      <c r="X3135" s="229">
        <v>46098</v>
      </c>
      <c r="Y3135" s="229">
        <f t="shared" si="343"/>
        <v>46098</v>
      </c>
      <c r="Z3135" s="47">
        <f t="shared" si="338"/>
        <v>12</v>
      </c>
      <c r="AA3135" s="47">
        <f t="shared" si="339"/>
        <v>12</v>
      </c>
      <c r="AB3135" s="47" t="str">
        <f t="shared" si="341"/>
        <v>mar</v>
      </c>
      <c r="AC3135" s="47" t="str">
        <f t="shared" si="342"/>
        <v>2026</v>
      </c>
      <c r="AD3135" s="165">
        <f t="shared" si="337"/>
        <v>1</v>
      </c>
    </row>
    <row r="3136" spans="1:30" x14ac:dyDescent="0.25">
      <c r="A3136" s="47" t="s">
        <v>17</v>
      </c>
      <c r="B3136" s="47" t="s">
        <v>20</v>
      </c>
      <c r="C3136" s="47">
        <v>995</v>
      </c>
      <c r="D3136" s="47">
        <v>2</v>
      </c>
      <c r="E3136" s="47" t="s">
        <v>240</v>
      </c>
      <c r="F3136" s="48" t="s">
        <v>1521</v>
      </c>
      <c r="G3136" s="48" t="s">
        <v>23</v>
      </c>
      <c r="H3136" s="48" t="s">
        <v>1107</v>
      </c>
      <c r="I3136" s="48">
        <v>2</v>
      </c>
      <c r="J3136" s="48" t="s">
        <v>1514</v>
      </c>
      <c r="K3136" s="48" t="s">
        <v>1487</v>
      </c>
      <c r="L3136" s="47"/>
      <c r="M3136" s="47">
        <f>_xlfn.XLOOKUP(BASE!$A1443,dd_carteira_fundição!A:A,dd_carteira_fundição!G:G,"",0)</f>
        <v>1</v>
      </c>
      <c r="N3136" s="47" t="s">
        <v>1550</v>
      </c>
      <c r="O3136" s="133"/>
      <c r="P3136" s="166" t="s">
        <v>1158</v>
      </c>
      <c r="Q3136" s="47" t="s">
        <v>1346</v>
      </c>
      <c r="R3136" s="47" t="s">
        <v>158</v>
      </c>
      <c r="S3136" s="47" t="s">
        <v>158</v>
      </c>
      <c r="T3136" s="164">
        <v>1</v>
      </c>
      <c r="U3136" s="165" t="str">
        <f>IFERROR(INDEX('TAXA DE OCUP. RECUR.'!$F$1:$F$60, MATCH(T3136, 'TAXA DE OCUP. RECUR.'!$E$1:$E$60, 0)),"")</f>
        <v>FUNDIÇÃO MORENO</v>
      </c>
      <c r="V3136" s="164">
        <v>1</v>
      </c>
      <c r="W3136" s="165"/>
      <c r="X3136" s="229">
        <v>46104</v>
      </c>
      <c r="Y3136" s="229">
        <f t="shared" si="343"/>
        <v>46104</v>
      </c>
      <c r="Z3136" s="47">
        <f t="shared" si="338"/>
        <v>13</v>
      </c>
      <c r="AA3136" s="47">
        <f t="shared" si="339"/>
        <v>13</v>
      </c>
      <c r="AB3136" s="47" t="str">
        <f t="shared" si="341"/>
        <v>mar</v>
      </c>
      <c r="AC3136" s="47" t="str">
        <f t="shared" si="342"/>
        <v>2026</v>
      </c>
      <c r="AD3136" s="165">
        <f t="shared" si="337"/>
        <v>1</v>
      </c>
    </row>
    <row r="3137" spans="1:30" x14ac:dyDescent="0.25">
      <c r="A3137" s="47" t="s">
        <v>17</v>
      </c>
      <c r="B3137" s="47" t="s">
        <v>20</v>
      </c>
      <c r="C3137" s="47">
        <v>995</v>
      </c>
      <c r="D3137" s="47">
        <v>5</v>
      </c>
      <c r="E3137" s="47" t="s">
        <v>240</v>
      </c>
      <c r="F3137" s="48" t="s">
        <v>1522</v>
      </c>
      <c r="G3137" s="48" t="s">
        <v>23</v>
      </c>
      <c r="H3137" s="48" t="s">
        <v>1107</v>
      </c>
      <c r="I3137" s="48">
        <v>1</v>
      </c>
      <c r="J3137" s="48" t="s">
        <v>1514</v>
      </c>
      <c r="K3137" s="48" t="s">
        <v>1487</v>
      </c>
      <c r="L3137" s="47"/>
      <c r="M3137" s="47">
        <f>_xlfn.XLOOKUP(BASE!$A1444,dd_carteira_fundição!A:A,dd_carteira_fundição!G:G,"",0)</f>
        <v>1</v>
      </c>
      <c r="N3137" s="47" t="s">
        <v>1550</v>
      </c>
      <c r="O3137" s="133"/>
      <c r="P3137" s="166" t="s">
        <v>1160</v>
      </c>
      <c r="Q3137" s="47" t="s">
        <v>1346</v>
      </c>
      <c r="R3137" s="47" t="s">
        <v>1690</v>
      </c>
      <c r="S3137" s="47" t="s">
        <v>159</v>
      </c>
      <c r="T3137" s="164">
        <v>493</v>
      </c>
      <c r="U3137" s="165" t="str">
        <f>IFERROR(INDEX('TAXA DE OCUP. RECUR.'!$F$1:$F$60, MATCH(T3137, 'TAXA DE OCUP. RECUR.'!$E$1:$E$60, 0)),"")</f>
        <v>MAND. TOS WHN(Q) - [493]</v>
      </c>
      <c r="V3137" s="164">
        <v>8.1818181818181817</v>
      </c>
      <c r="W3137" s="165"/>
      <c r="X3137" s="229">
        <v>46098</v>
      </c>
      <c r="Y3137" s="229">
        <f t="shared" si="343"/>
        <v>46098</v>
      </c>
      <c r="Z3137" s="47">
        <f t="shared" si="338"/>
        <v>12</v>
      </c>
      <c r="AA3137" s="47">
        <f t="shared" si="339"/>
        <v>12</v>
      </c>
      <c r="AB3137" s="47" t="str">
        <f t="shared" si="341"/>
        <v>mar</v>
      </c>
      <c r="AC3137" s="47" t="str">
        <f t="shared" si="342"/>
        <v>2026</v>
      </c>
      <c r="AD3137" s="165">
        <f t="shared" si="337"/>
        <v>1</v>
      </c>
    </row>
    <row r="3138" spans="1:30" x14ac:dyDescent="0.25">
      <c r="A3138" s="47" t="s">
        <v>17</v>
      </c>
      <c r="B3138" s="47" t="s">
        <v>20</v>
      </c>
      <c r="C3138" s="47">
        <v>995</v>
      </c>
      <c r="D3138" s="47">
        <v>5</v>
      </c>
      <c r="E3138" s="47" t="s">
        <v>240</v>
      </c>
      <c r="F3138" s="48" t="s">
        <v>1522</v>
      </c>
      <c r="G3138" s="48" t="s">
        <v>23</v>
      </c>
      <c r="H3138" s="48" t="s">
        <v>1107</v>
      </c>
      <c r="I3138" s="48">
        <v>1</v>
      </c>
      <c r="J3138" s="48" t="s">
        <v>1514</v>
      </c>
      <c r="K3138" s="48" t="s">
        <v>1487</v>
      </c>
      <c r="L3138" s="47"/>
      <c r="M3138" s="47">
        <f>_xlfn.XLOOKUP(BASE!$A1445,dd_carteira_fundição!A:A,dd_carteira_fundição!G:G,"",0)</f>
        <v>1</v>
      </c>
      <c r="N3138" s="47" t="s">
        <v>1550</v>
      </c>
      <c r="O3138" s="133"/>
      <c r="P3138" s="166" t="s">
        <v>1160</v>
      </c>
      <c r="Q3138" s="47" t="s">
        <v>1346</v>
      </c>
      <c r="R3138" s="47" t="s">
        <v>1690</v>
      </c>
      <c r="S3138" s="47" t="s">
        <v>160</v>
      </c>
      <c r="T3138" s="164">
        <v>613</v>
      </c>
      <c r="U3138" s="165" t="str">
        <f>IFERROR(INDEX('TAXA DE OCUP. RECUR.'!$F$1:$F$60, MATCH(T3138, 'TAXA DE OCUP. RECUR.'!$E$1:$E$60, 0)),"")</f>
        <v>FURADEIRA SKODA - [613]</v>
      </c>
      <c r="V3138" s="164">
        <v>23</v>
      </c>
      <c r="W3138" s="165"/>
      <c r="X3138" s="229">
        <v>46099</v>
      </c>
      <c r="Y3138" s="229">
        <f t="shared" si="343"/>
        <v>46099</v>
      </c>
      <c r="Z3138" s="47">
        <f t="shared" si="338"/>
        <v>12</v>
      </c>
      <c r="AA3138" s="47">
        <f t="shared" si="339"/>
        <v>12</v>
      </c>
      <c r="AB3138" s="47" t="str">
        <f t="shared" si="341"/>
        <v>mar</v>
      </c>
      <c r="AC3138" s="47" t="str">
        <f t="shared" si="342"/>
        <v>2026</v>
      </c>
      <c r="AD3138" s="165">
        <f t="shared" ref="AD3138:AD3201" si="344">IF(Y3138&lt;&gt;"",1,"")</f>
        <v>1</v>
      </c>
    </row>
    <row r="3139" spans="1:30" x14ac:dyDescent="0.25">
      <c r="A3139" s="47" t="s">
        <v>17</v>
      </c>
      <c r="B3139" s="47" t="s">
        <v>20</v>
      </c>
      <c r="C3139" s="47">
        <v>995</v>
      </c>
      <c r="D3139" s="47">
        <v>5</v>
      </c>
      <c r="E3139" s="47" t="s">
        <v>240</v>
      </c>
      <c r="F3139" s="48" t="s">
        <v>1522</v>
      </c>
      <c r="G3139" s="48" t="s">
        <v>23</v>
      </c>
      <c r="H3139" s="48" t="s">
        <v>1107</v>
      </c>
      <c r="I3139" s="48">
        <v>2</v>
      </c>
      <c r="J3139" s="48" t="s">
        <v>1514</v>
      </c>
      <c r="K3139" s="48" t="s">
        <v>1487</v>
      </c>
      <c r="L3139" s="47"/>
      <c r="M3139" s="47">
        <f>_xlfn.XLOOKUP(BASE!$A1446,dd_carteira_fundição!A:A,dd_carteira_fundição!G:G,"",0)</f>
        <v>1</v>
      </c>
      <c r="N3139" s="47" t="s">
        <v>1550</v>
      </c>
      <c r="O3139" s="133"/>
      <c r="P3139" s="166" t="s">
        <v>1160</v>
      </c>
      <c r="Q3139" s="47" t="s">
        <v>1346</v>
      </c>
      <c r="R3139" s="47" t="s">
        <v>158</v>
      </c>
      <c r="S3139" s="47" t="s">
        <v>158</v>
      </c>
      <c r="T3139" s="164">
        <v>1</v>
      </c>
      <c r="U3139" s="165" t="str">
        <f>IFERROR(INDEX('TAXA DE OCUP. RECUR.'!$F$1:$F$60, MATCH(T3139, 'TAXA DE OCUP. RECUR.'!$E$1:$E$60, 0)),"")</f>
        <v>FUNDIÇÃO MORENO</v>
      </c>
      <c r="V3139" s="164">
        <v>1</v>
      </c>
      <c r="W3139" s="165"/>
      <c r="X3139" s="229">
        <v>46104</v>
      </c>
      <c r="Y3139" s="229">
        <f t="shared" si="343"/>
        <v>46104</v>
      </c>
      <c r="Z3139" s="47">
        <f t="shared" ref="Z3139:Z3202" si="345">IFERROR(WEEKNUM(X3139,11),"")</f>
        <v>13</v>
      </c>
      <c r="AA3139" s="47">
        <f t="shared" ref="AA3139:AA3202" si="346">IF(Y3139&lt;&gt;"",WEEKNUM(Y3139,11),"")</f>
        <v>13</v>
      </c>
      <c r="AB3139" s="47" t="str">
        <f t="shared" si="341"/>
        <v>mar</v>
      </c>
      <c r="AC3139" s="47" t="str">
        <f t="shared" si="342"/>
        <v>2026</v>
      </c>
      <c r="AD3139" s="165">
        <f t="shared" si="344"/>
        <v>1</v>
      </c>
    </row>
    <row r="3140" spans="1:30" x14ac:dyDescent="0.25">
      <c r="A3140" s="47" t="s">
        <v>17</v>
      </c>
      <c r="B3140" s="47" t="s">
        <v>20</v>
      </c>
      <c r="C3140" s="47">
        <v>995</v>
      </c>
      <c r="D3140" s="47">
        <v>6</v>
      </c>
      <c r="E3140" s="47" t="s">
        <v>240</v>
      </c>
      <c r="F3140" s="48" t="s">
        <v>1523</v>
      </c>
      <c r="G3140" s="48" t="s">
        <v>23</v>
      </c>
      <c r="H3140" s="48" t="s">
        <v>1107</v>
      </c>
      <c r="I3140" s="48">
        <v>1</v>
      </c>
      <c r="J3140" s="48" t="s">
        <v>1514</v>
      </c>
      <c r="K3140" s="48" t="s">
        <v>1487</v>
      </c>
      <c r="L3140" s="47"/>
      <c r="M3140" s="47">
        <f>_xlfn.XLOOKUP(BASE!$A1447,dd_carteira_fundição!A:A,dd_carteira_fundição!G:G,"",0)</f>
        <v>1</v>
      </c>
      <c r="N3140" s="47" t="s">
        <v>1550</v>
      </c>
      <c r="O3140" s="133"/>
      <c r="P3140" s="166" t="s">
        <v>1180</v>
      </c>
      <c r="Q3140" s="47" t="s">
        <v>1346</v>
      </c>
      <c r="R3140" s="47" t="s">
        <v>1690</v>
      </c>
      <c r="S3140" s="47" t="s">
        <v>159</v>
      </c>
      <c r="T3140" s="164">
        <v>493</v>
      </c>
      <c r="U3140" s="165" t="str">
        <f>IFERROR(INDEX('TAXA DE OCUP. RECUR.'!$F$1:$F$60, MATCH(T3140, 'TAXA DE OCUP. RECUR.'!$E$1:$E$60, 0)),"")</f>
        <v>MAND. TOS WHN(Q) - [493]</v>
      </c>
      <c r="V3140" s="164">
        <v>8.1818181818181817</v>
      </c>
      <c r="W3140" s="165"/>
      <c r="X3140" s="229">
        <v>46099</v>
      </c>
      <c r="Y3140" s="229">
        <f t="shared" si="343"/>
        <v>46099</v>
      </c>
      <c r="Z3140" s="47">
        <f t="shared" si="345"/>
        <v>12</v>
      </c>
      <c r="AA3140" s="47">
        <f t="shared" si="346"/>
        <v>12</v>
      </c>
      <c r="AB3140" s="47" t="str">
        <f t="shared" si="341"/>
        <v>mar</v>
      </c>
      <c r="AC3140" s="47" t="str">
        <f t="shared" si="342"/>
        <v>2026</v>
      </c>
      <c r="AD3140" s="165">
        <f t="shared" si="344"/>
        <v>1</v>
      </c>
    </row>
    <row r="3141" spans="1:30" x14ac:dyDescent="0.25">
      <c r="A3141" s="47" t="s">
        <v>17</v>
      </c>
      <c r="B3141" s="47" t="s">
        <v>20</v>
      </c>
      <c r="C3141" s="47">
        <v>995</v>
      </c>
      <c r="D3141" s="47">
        <v>6</v>
      </c>
      <c r="E3141" s="47" t="s">
        <v>240</v>
      </c>
      <c r="F3141" s="48" t="s">
        <v>1523</v>
      </c>
      <c r="G3141" s="48" t="s">
        <v>23</v>
      </c>
      <c r="H3141" s="48" t="s">
        <v>1107</v>
      </c>
      <c r="I3141" s="48">
        <v>1</v>
      </c>
      <c r="J3141" s="48" t="s">
        <v>1514</v>
      </c>
      <c r="K3141" s="48" t="s">
        <v>1487</v>
      </c>
      <c r="L3141" s="47"/>
      <c r="M3141" s="47">
        <f>_xlfn.XLOOKUP(BASE!$A1448,dd_carteira_fundição!A:A,dd_carteira_fundição!G:G,"",0)</f>
        <v>1</v>
      </c>
      <c r="N3141" s="47" t="s">
        <v>1550</v>
      </c>
      <c r="O3141" s="133"/>
      <c r="P3141" s="166" t="s">
        <v>1180</v>
      </c>
      <c r="Q3141" s="47" t="s">
        <v>1346</v>
      </c>
      <c r="R3141" s="47" t="s">
        <v>1690</v>
      </c>
      <c r="S3141" s="47" t="s">
        <v>160</v>
      </c>
      <c r="T3141" s="164">
        <v>613</v>
      </c>
      <c r="U3141" s="165" t="str">
        <f>IFERROR(INDEX('TAXA DE OCUP. RECUR.'!$F$1:$F$60, MATCH(T3141, 'TAXA DE OCUP. RECUR.'!$E$1:$E$60, 0)),"")</f>
        <v>FURADEIRA SKODA - [613]</v>
      </c>
      <c r="V3141" s="164">
        <v>13.11</v>
      </c>
      <c r="W3141" s="165"/>
      <c r="X3141" s="229">
        <v>46100</v>
      </c>
      <c r="Y3141" s="229">
        <f t="shared" si="343"/>
        <v>46100</v>
      </c>
      <c r="Z3141" s="47">
        <f t="shared" si="345"/>
        <v>12</v>
      </c>
      <c r="AA3141" s="47">
        <f t="shared" si="346"/>
        <v>12</v>
      </c>
      <c r="AB3141" s="47" t="str">
        <f t="shared" si="341"/>
        <v>mar</v>
      </c>
      <c r="AC3141" s="47" t="str">
        <f t="shared" si="342"/>
        <v>2026</v>
      </c>
      <c r="AD3141" s="165">
        <f t="shared" si="344"/>
        <v>1</v>
      </c>
    </row>
    <row r="3142" spans="1:30" x14ac:dyDescent="0.25">
      <c r="A3142" s="47" t="s">
        <v>17</v>
      </c>
      <c r="B3142" s="47" t="s">
        <v>20</v>
      </c>
      <c r="C3142" s="47">
        <v>995</v>
      </c>
      <c r="D3142" s="47">
        <v>6</v>
      </c>
      <c r="E3142" s="47" t="s">
        <v>240</v>
      </c>
      <c r="F3142" s="48" t="s">
        <v>1523</v>
      </c>
      <c r="G3142" s="48" t="s">
        <v>23</v>
      </c>
      <c r="H3142" s="48" t="s">
        <v>1107</v>
      </c>
      <c r="I3142" s="48">
        <v>2</v>
      </c>
      <c r="J3142" s="48" t="s">
        <v>1514</v>
      </c>
      <c r="K3142" s="48" t="s">
        <v>1487</v>
      </c>
      <c r="L3142" s="47"/>
      <c r="M3142" s="47">
        <f>_xlfn.XLOOKUP(BASE!$A1449,dd_carteira_fundição!A:A,dd_carteira_fundição!G:G,"",0)</f>
        <v>1</v>
      </c>
      <c r="N3142" s="47" t="s">
        <v>1550</v>
      </c>
      <c r="O3142" s="133"/>
      <c r="P3142" s="166" t="s">
        <v>1180</v>
      </c>
      <c r="Q3142" s="47" t="s">
        <v>1346</v>
      </c>
      <c r="R3142" s="47" t="s">
        <v>158</v>
      </c>
      <c r="S3142" s="47" t="s">
        <v>158</v>
      </c>
      <c r="T3142" s="164">
        <v>1</v>
      </c>
      <c r="U3142" s="165" t="str">
        <f>IFERROR(INDEX('TAXA DE OCUP. RECUR.'!$F$1:$F$60, MATCH(T3142, 'TAXA DE OCUP. RECUR.'!$E$1:$E$60, 0)),"")</f>
        <v>FUNDIÇÃO MORENO</v>
      </c>
      <c r="V3142" s="164">
        <v>1</v>
      </c>
      <c r="W3142" s="165"/>
      <c r="X3142" s="229">
        <v>46097</v>
      </c>
      <c r="Y3142" s="229">
        <f t="shared" si="343"/>
        <v>46097</v>
      </c>
      <c r="Z3142" s="47">
        <f t="shared" si="345"/>
        <v>12</v>
      </c>
      <c r="AA3142" s="47">
        <f t="shared" si="346"/>
        <v>12</v>
      </c>
      <c r="AB3142" s="47" t="str">
        <f t="shared" si="341"/>
        <v>mar</v>
      </c>
      <c r="AC3142" s="47" t="str">
        <f t="shared" si="342"/>
        <v>2026</v>
      </c>
      <c r="AD3142" s="165">
        <f t="shared" si="344"/>
        <v>1</v>
      </c>
    </row>
    <row r="3143" spans="1:30" x14ac:dyDescent="0.25">
      <c r="A3143" s="47" t="s">
        <v>17</v>
      </c>
      <c r="B3143" s="47" t="s">
        <v>20</v>
      </c>
      <c r="C3143" s="47">
        <v>931</v>
      </c>
      <c r="D3143" s="47">
        <v>1</v>
      </c>
      <c r="E3143" s="47" t="s">
        <v>21</v>
      </c>
      <c r="F3143" s="48" t="s">
        <v>22</v>
      </c>
      <c r="G3143" s="48" t="s">
        <v>23</v>
      </c>
      <c r="H3143" s="48" t="s">
        <v>1107</v>
      </c>
      <c r="I3143" s="48">
        <v>1</v>
      </c>
      <c r="J3143" s="48" t="s">
        <v>1152</v>
      </c>
      <c r="K3143" s="48" t="s">
        <v>1487</v>
      </c>
      <c r="L3143" s="47"/>
      <c r="M3143" s="47">
        <f>_xlfn.XLOOKUP(BASE!$A1468,dd_carteira_fundição!A:A,dd_carteira_fundição!G:G,"",0)</f>
        <v>1</v>
      </c>
      <c r="N3143" s="47" t="s">
        <v>1549</v>
      </c>
      <c r="O3143" s="133"/>
      <c r="P3143" s="166" t="s">
        <v>1138</v>
      </c>
      <c r="Q3143" s="47" t="s">
        <v>17</v>
      </c>
      <c r="R3143" s="47" t="s">
        <v>158</v>
      </c>
      <c r="S3143" s="47" t="s">
        <v>141</v>
      </c>
      <c r="T3143" s="164">
        <v>1</v>
      </c>
      <c r="U3143" s="165" t="str">
        <f>IFERROR(INDEX('TAXA DE OCUP. RECUR.'!$F$1:$F$60, MATCH(T3143, 'TAXA DE OCUP. RECUR.'!$E$1:$E$60, 0)),"")</f>
        <v>FUNDIÇÃO MORENO</v>
      </c>
      <c r="V3143" s="164">
        <v>1</v>
      </c>
      <c r="W3143" s="165"/>
      <c r="X3143" s="229">
        <v>46052</v>
      </c>
      <c r="Y3143" s="229">
        <f t="shared" si="343"/>
        <v>46052</v>
      </c>
      <c r="Z3143" s="47">
        <f t="shared" si="345"/>
        <v>5</v>
      </c>
      <c r="AA3143" s="47">
        <f t="shared" si="346"/>
        <v>5</v>
      </c>
      <c r="AB3143" s="47" t="str">
        <f t="shared" si="341"/>
        <v>jan</v>
      </c>
      <c r="AC3143" s="47" t="str">
        <f t="shared" si="342"/>
        <v>2026</v>
      </c>
      <c r="AD3143" s="165">
        <f t="shared" si="344"/>
        <v>1</v>
      </c>
    </row>
    <row r="3144" spans="1:30" x14ac:dyDescent="0.25">
      <c r="A3144" s="47" t="s">
        <v>17</v>
      </c>
      <c r="B3144" s="47" t="s">
        <v>20</v>
      </c>
      <c r="C3144" s="47">
        <v>931</v>
      </c>
      <c r="D3144" s="47">
        <v>1</v>
      </c>
      <c r="E3144" s="47" t="s">
        <v>21</v>
      </c>
      <c r="F3144" s="48" t="s">
        <v>22</v>
      </c>
      <c r="G3144" s="48" t="s">
        <v>23</v>
      </c>
      <c r="H3144" s="48" t="s">
        <v>1107</v>
      </c>
      <c r="I3144" s="48">
        <v>1</v>
      </c>
      <c r="J3144" s="48" t="s">
        <v>1152</v>
      </c>
      <c r="K3144" s="48" t="s">
        <v>1487</v>
      </c>
      <c r="L3144" s="47"/>
      <c r="M3144" s="47">
        <f>_xlfn.XLOOKUP(BASE!$A1469,dd_carteira_fundição!A:A,dd_carteira_fundição!G:G,"",0)</f>
        <v>1</v>
      </c>
      <c r="N3144" s="47" t="s">
        <v>1549</v>
      </c>
      <c r="O3144" s="133"/>
      <c r="P3144" s="166" t="s">
        <v>1138</v>
      </c>
      <c r="Q3144" s="47" t="s">
        <v>17</v>
      </c>
      <c r="R3144" s="47" t="s">
        <v>146</v>
      </c>
      <c r="S3144" s="47" t="s">
        <v>1536</v>
      </c>
      <c r="T3144" s="164">
        <v>89</v>
      </c>
      <c r="U3144" s="165" t="str">
        <f>IFERROR(INDEX('TAXA DE OCUP. RECUR.'!$F$1:$F$60, MATCH(T3144, 'TAXA DE OCUP. RECUR.'!$E$1:$E$60, 0)),"")</f>
        <v>MONTAGEM (MONTAGEM DE MOENDA) - [89]</v>
      </c>
      <c r="V3144" s="164">
        <v>39.272727272727273</v>
      </c>
      <c r="W3144" s="165"/>
      <c r="X3144" s="229">
        <v>46059</v>
      </c>
      <c r="Y3144" s="229">
        <f t="shared" si="343"/>
        <v>46059</v>
      </c>
      <c r="Z3144" s="47">
        <f t="shared" si="345"/>
        <v>6</v>
      </c>
      <c r="AA3144" s="47">
        <f t="shared" si="346"/>
        <v>6</v>
      </c>
      <c r="AB3144" s="47" t="str">
        <f t="shared" si="341"/>
        <v>fev</v>
      </c>
      <c r="AC3144" s="47" t="str">
        <f t="shared" si="342"/>
        <v>2026</v>
      </c>
      <c r="AD3144" s="165">
        <f t="shared" si="344"/>
        <v>1</v>
      </c>
    </row>
    <row r="3145" spans="1:30" x14ac:dyDescent="0.25">
      <c r="A3145" s="47" t="s">
        <v>17</v>
      </c>
      <c r="B3145" s="47" t="s">
        <v>20</v>
      </c>
      <c r="C3145" s="47">
        <v>931</v>
      </c>
      <c r="D3145" s="47">
        <v>1</v>
      </c>
      <c r="E3145" s="47" t="s">
        <v>21</v>
      </c>
      <c r="F3145" s="48" t="s">
        <v>22</v>
      </c>
      <c r="G3145" s="48" t="s">
        <v>23</v>
      </c>
      <c r="H3145" s="48" t="s">
        <v>1107</v>
      </c>
      <c r="I3145" s="48">
        <v>1</v>
      </c>
      <c r="J3145" s="48" t="s">
        <v>1152</v>
      </c>
      <c r="K3145" s="48" t="s">
        <v>1487</v>
      </c>
      <c r="L3145" s="47"/>
      <c r="M3145" s="47">
        <f>_xlfn.XLOOKUP(BASE!$A1470,dd_carteira_fundição!A:A,dd_carteira_fundição!G:G,"",0)</f>
        <v>1</v>
      </c>
      <c r="N3145" s="47" t="s">
        <v>1549</v>
      </c>
      <c r="O3145" s="133"/>
      <c r="P3145" s="166" t="s">
        <v>1138</v>
      </c>
      <c r="Q3145" s="47" t="s">
        <v>17</v>
      </c>
      <c r="R3145" s="47" t="s">
        <v>1205</v>
      </c>
      <c r="S3145" s="47" t="s">
        <v>1531</v>
      </c>
      <c r="T3145" s="164">
        <v>82</v>
      </c>
      <c r="U3145" s="165" t="str">
        <f>IFERROR(INDEX('TAXA DE OCUP. RECUR.'!$F$1:$F$60, MATCH(T3145, 'TAXA DE OCUP. RECUR.'!$E$1:$E$60, 0)),"")</f>
        <v/>
      </c>
      <c r="V3145" s="164">
        <v>14.18181818181818</v>
      </c>
      <c r="W3145" s="165"/>
      <c r="X3145" s="229">
        <v>46061</v>
      </c>
      <c r="Y3145" s="229">
        <f t="shared" si="343"/>
        <v>46061</v>
      </c>
      <c r="Z3145" s="47">
        <f t="shared" si="345"/>
        <v>6</v>
      </c>
      <c r="AA3145" s="47">
        <f t="shared" si="346"/>
        <v>6</v>
      </c>
      <c r="AB3145" s="47" t="str">
        <f t="shared" si="341"/>
        <v>fev</v>
      </c>
      <c r="AC3145" s="47" t="str">
        <f t="shared" si="342"/>
        <v>2026</v>
      </c>
      <c r="AD3145" s="165">
        <f t="shared" si="344"/>
        <v>1</v>
      </c>
    </row>
    <row r="3146" spans="1:30" x14ac:dyDescent="0.25">
      <c r="A3146" s="47" t="s">
        <v>17</v>
      </c>
      <c r="B3146" s="47" t="s">
        <v>20</v>
      </c>
      <c r="C3146" s="47">
        <v>931</v>
      </c>
      <c r="D3146" s="47">
        <v>1</v>
      </c>
      <c r="E3146" s="47" t="s">
        <v>21</v>
      </c>
      <c r="F3146" s="48" t="s">
        <v>22</v>
      </c>
      <c r="G3146" s="48" t="s">
        <v>23</v>
      </c>
      <c r="H3146" s="48" t="s">
        <v>1107</v>
      </c>
      <c r="I3146" s="48">
        <v>1</v>
      </c>
      <c r="J3146" s="48" t="s">
        <v>1152</v>
      </c>
      <c r="K3146" s="48" t="s">
        <v>1487</v>
      </c>
      <c r="L3146" s="47"/>
      <c r="M3146" s="47">
        <f>_xlfn.XLOOKUP(BASE!$A1471,dd_carteira_fundição!A:A,dd_carteira_fundição!G:G,"",0)</f>
        <v>1</v>
      </c>
      <c r="N3146" s="47" t="s">
        <v>1549</v>
      </c>
      <c r="O3146" s="133"/>
      <c r="P3146" s="166" t="s">
        <v>1138</v>
      </c>
      <c r="Q3146" s="47" t="s">
        <v>17</v>
      </c>
      <c r="R3146" s="47" t="s">
        <v>1690</v>
      </c>
      <c r="S3146" s="47" t="s">
        <v>1533</v>
      </c>
      <c r="T3146" s="164">
        <v>112</v>
      </c>
      <c r="U3146" s="165" t="str">
        <f>IFERROR(INDEX('TAXA DE OCUP. RECUR.'!$F$1:$F$60, MATCH(T3146, 'TAXA DE OCUP. RECUR.'!$E$1:$E$60, 0)),"")</f>
        <v>FURADEIRA RADIAL  HCP - [112]</v>
      </c>
      <c r="V3146" s="164">
        <v>1.9636363636363634</v>
      </c>
      <c r="W3146" s="165"/>
      <c r="X3146" s="229">
        <v>46060</v>
      </c>
      <c r="Y3146" s="229">
        <f t="shared" si="343"/>
        <v>46060</v>
      </c>
      <c r="Z3146" s="47">
        <f t="shared" si="345"/>
        <v>6</v>
      </c>
      <c r="AA3146" s="47">
        <f t="shared" si="346"/>
        <v>6</v>
      </c>
      <c r="AB3146" s="47" t="str">
        <f t="shared" si="341"/>
        <v>fev</v>
      </c>
      <c r="AC3146" s="47" t="str">
        <f t="shared" si="342"/>
        <v>2026</v>
      </c>
      <c r="AD3146" s="165">
        <f t="shared" si="344"/>
        <v>1</v>
      </c>
    </row>
    <row r="3147" spans="1:30" x14ac:dyDescent="0.25">
      <c r="A3147" s="47" t="s">
        <v>17</v>
      </c>
      <c r="B3147" s="47" t="s">
        <v>20</v>
      </c>
      <c r="C3147" s="47">
        <v>931</v>
      </c>
      <c r="D3147" s="47">
        <v>1</v>
      </c>
      <c r="E3147" s="47" t="s">
        <v>21</v>
      </c>
      <c r="F3147" s="48" t="s">
        <v>22</v>
      </c>
      <c r="G3147" s="48" t="s">
        <v>23</v>
      </c>
      <c r="H3147" s="48" t="s">
        <v>1107</v>
      </c>
      <c r="I3147" s="48">
        <v>1</v>
      </c>
      <c r="J3147" s="48" t="s">
        <v>1152</v>
      </c>
      <c r="K3147" s="48" t="s">
        <v>1487</v>
      </c>
      <c r="L3147" s="47"/>
      <c r="M3147" s="47">
        <f>_xlfn.XLOOKUP(BASE!$A1472,dd_carteira_fundição!A:A,dd_carteira_fundição!G:G,"",0)</f>
        <v>1</v>
      </c>
      <c r="N3147" s="47" t="s">
        <v>1549</v>
      </c>
      <c r="O3147" s="133"/>
      <c r="P3147" s="166" t="s">
        <v>1138</v>
      </c>
      <c r="Q3147" s="47" t="s">
        <v>17</v>
      </c>
      <c r="R3147" s="47" t="s">
        <v>1690</v>
      </c>
      <c r="S3147" s="47" t="s">
        <v>1532</v>
      </c>
      <c r="T3147" s="164">
        <v>84</v>
      </c>
      <c r="U3147" s="165" t="str">
        <f>IFERROR(INDEX('TAXA DE OCUP. RECUR.'!$F$1:$F$60, MATCH(T3147, 'TAXA DE OCUP. RECUR.'!$E$1:$E$60, 0)),"")</f>
        <v>SOLDA - [84]</v>
      </c>
      <c r="V3147" s="164">
        <v>3.2727272727272725</v>
      </c>
      <c r="W3147" s="165"/>
      <c r="X3147" s="229">
        <v>46063</v>
      </c>
      <c r="Y3147" s="229">
        <f t="shared" ref="Y3147:Y3178" si="347">X3147</f>
        <v>46063</v>
      </c>
      <c r="Z3147" s="47">
        <f t="shared" si="345"/>
        <v>7</v>
      </c>
      <c r="AA3147" s="47">
        <f t="shared" si="346"/>
        <v>7</v>
      </c>
      <c r="AB3147" s="47" t="str">
        <f t="shared" si="341"/>
        <v>fev</v>
      </c>
      <c r="AC3147" s="47" t="str">
        <f t="shared" si="342"/>
        <v>2026</v>
      </c>
      <c r="AD3147" s="165">
        <f t="shared" si="344"/>
        <v>1</v>
      </c>
    </row>
    <row r="3148" spans="1:30" x14ac:dyDescent="0.25">
      <c r="A3148" s="47" t="s">
        <v>17</v>
      </c>
      <c r="B3148" s="47" t="s">
        <v>20</v>
      </c>
      <c r="C3148" s="47">
        <v>931</v>
      </c>
      <c r="D3148" s="47">
        <v>1</v>
      </c>
      <c r="E3148" s="47" t="s">
        <v>21</v>
      </c>
      <c r="F3148" s="48" t="s">
        <v>22</v>
      </c>
      <c r="G3148" s="48" t="s">
        <v>23</v>
      </c>
      <c r="H3148" s="48" t="s">
        <v>1107</v>
      </c>
      <c r="I3148" s="48">
        <v>1</v>
      </c>
      <c r="J3148" s="48" t="s">
        <v>1152</v>
      </c>
      <c r="K3148" s="48" t="s">
        <v>1487</v>
      </c>
      <c r="L3148" s="47"/>
      <c r="M3148" s="47">
        <f>_xlfn.XLOOKUP(BASE!$A1473,dd_carteira_fundição!A:A,dd_carteira_fundição!G:G,"",0)</f>
        <v>1</v>
      </c>
      <c r="N3148" s="47" t="s">
        <v>1549</v>
      </c>
      <c r="O3148" s="133"/>
      <c r="P3148" s="166" t="s">
        <v>1138</v>
      </c>
      <c r="Q3148" s="47" t="s">
        <v>17</v>
      </c>
      <c r="R3148" s="47" t="s">
        <v>146</v>
      </c>
      <c r="S3148" s="47" t="s">
        <v>1534</v>
      </c>
      <c r="T3148" s="164">
        <v>89</v>
      </c>
      <c r="U3148" s="165" t="str">
        <f>IFERROR(INDEX('TAXA DE OCUP. RECUR.'!$F$1:$F$60, MATCH(T3148, 'TAXA DE OCUP. RECUR.'!$E$1:$E$60, 0)),"")</f>
        <v>MONTAGEM (MONTAGEM DE MOENDA) - [89]</v>
      </c>
      <c r="V3148" s="164">
        <v>4.3636363636363633</v>
      </c>
      <c r="W3148" s="165"/>
      <c r="X3148" s="229">
        <v>46063</v>
      </c>
      <c r="Y3148" s="229">
        <f t="shared" si="347"/>
        <v>46063</v>
      </c>
      <c r="Z3148" s="47">
        <f t="shared" si="345"/>
        <v>7</v>
      </c>
      <c r="AA3148" s="47">
        <f t="shared" si="346"/>
        <v>7</v>
      </c>
      <c r="AB3148" s="47" t="str">
        <f t="shared" si="341"/>
        <v>fev</v>
      </c>
      <c r="AC3148" s="47" t="str">
        <f t="shared" si="342"/>
        <v>2026</v>
      </c>
      <c r="AD3148" s="165">
        <f t="shared" si="344"/>
        <v>1</v>
      </c>
    </row>
    <row r="3149" spans="1:30" x14ac:dyDescent="0.25">
      <c r="A3149" s="47" t="s">
        <v>17</v>
      </c>
      <c r="B3149" s="47" t="s">
        <v>20</v>
      </c>
      <c r="C3149" s="47">
        <v>931</v>
      </c>
      <c r="D3149" s="47">
        <v>1</v>
      </c>
      <c r="E3149" s="47" t="s">
        <v>21</v>
      </c>
      <c r="F3149" s="48" t="s">
        <v>22</v>
      </c>
      <c r="G3149" s="48" t="s">
        <v>23</v>
      </c>
      <c r="H3149" s="48" t="s">
        <v>1107</v>
      </c>
      <c r="I3149" s="48">
        <v>1</v>
      </c>
      <c r="J3149" s="48" t="s">
        <v>1152</v>
      </c>
      <c r="K3149" s="48" t="s">
        <v>1487</v>
      </c>
      <c r="L3149" s="47"/>
      <c r="M3149" s="47">
        <f>_xlfn.XLOOKUP(BASE!$A1474,dd_carteira_fundição!A:A,dd_carteira_fundição!G:G,"",0)</f>
        <v>1</v>
      </c>
      <c r="N3149" s="47" t="s">
        <v>1549</v>
      </c>
      <c r="O3149" s="133"/>
      <c r="P3149" s="166" t="s">
        <v>1138</v>
      </c>
      <c r="Q3149" s="47" t="s">
        <v>17</v>
      </c>
      <c r="R3149" s="47" t="s">
        <v>146</v>
      </c>
      <c r="S3149" s="47" t="s">
        <v>1541</v>
      </c>
      <c r="T3149" s="164">
        <v>89</v>
      </c>
      <c r="U3149" s="165" t="str">
        <f>IFERROR(INDEX('TAXA DE OCUP. RECUR.'!$F$1:$F$60, MATCH(T3149, 'TAXA DE OCUP. RECUR.'!$E$1:$E$60, 0)),"")</f>
        <v>MONTAGEM (MONTAGEM DE MOENDA) - [89]</v>
      </c>
      <c r="V3149" s="164">
        <v>48</v>
      </c>
      <c r="W3149" s="165"/>
      <c r="X3149" s="229">
        <v>46073</v>
      </c>
      <c r="Y3149" s="229">
        <f t="shared" si="347"/>
        <v>46073</v>
      </c>
      <c r="Z3149" s="47">
        <f t="shared" si="345"/>
        <v>8</v>
      </c>
      <c r="AA3149" s="47">
        <f t="shared" si="346"/>
        <v>8</v>
      </c>
      <c r="AB3149" s="47" t="str">
        <f t="shared" si="341"/>
        <v>fev</v>
      </c>
      <c r="AC3149" s="47" t="str">
        <f t="shared" si="342"/>
        <v>2026</v>
      </c>
      <c r="AD3149" s="165">
        <f t="shared" si="344"/>
        <v>1</v>
      </c>
    </row>
    <row r="3150" spans="1:30" x14ac:dyDescent="0.25">
      <c r="A3150" s="47" t="s">
        <v>17</v>
      </c>
      <c r="B3150" s="47" t="s">
        <v>20</v>
      </c>
      <c r="C3150" s="47">
        <v>931</v>
      </c>
      <c r="D3150" s="47">
        <v>1</v>
      </c>
      <c r="E3150" s="47" t="s">
        <v>21</v>
      </c>
      <c r="F3150" s="48" t="s">
        <v>22</v>
      </c>
      <c r="G3150" s="48" t="s">
        <v>23</v>
      </c>
      <c r="H3150" s="48" t="s">
        <v>1107</v>
      </c>
      <c r="I3150" s="48">
        <v>1</v>
      </c>
      <c r="J3150" s="48" t="s">
        <v>1152</v>
      </c>
      <c r="K3150" s="48" t="s">
        <v>1487</v>
      </c>
      <c r="L3150" s="47"/>
      <c r="M3150" s="47">
        <f>_xlfn.XLOOKUP(BASE!$A1475,dd_carteira_fundição!A:A,dd_carteira_fundição!G:G,"",0)</f>
        <v>1</v>
      </c>
      <c r="N3150" s="47" t="s">
        <v>1549</v>
      </c>
      <c r="O3150" s="133"/>
      <c r="P3150" s="166" t="s">
        <v>1138</v>
      </c>
      <c r="Q3150" s="47" t="s">
        <v>17</v>
      </c>
      <c r="R3150" s="47" t="s">
        <v>158</v>
      </c>
      <c r="S3150" s="47" t="s">
        <v>158</v>
      </c>
      <c r="T3150" s="164">
        <v>2</v>
      </c>
      <c r="U3150" s="165" t="str">
        <f>IFERROR(INDEX('TAXA DE OCUP. RECUR.'!$F$1:$F$60, MATCH(T3150, 'TAXA DE OCUP. RECUR.'!$E$1:$E$60, 0)),"")</f>
        <v>EXPEDIÇÃO</v>
      </c>
      <c r="V3150" s="164">
        <v>1.2</v>
      </c>
      <c r="W3150" s="165"/>
      <c r="X3150" s="229">
        <v>46076</v>
      </c>
      <c r="Y3150" s="229">
        <f t="shared" si="347"/>
        <v>46076</v>
      </c>
      <c r="Z3150" s="47">
        <f t="shared" si="345"/>
        <v>9</v>
      </c>
      <c r="AA3150" s="47">
        <f t="shared" si="346"/>
        <v>9</v>
      </c>
      <c r="AB3150" s="47" t="str">
        <f t="shared" si="341"/>
        <v>fev</v>
      </c>
      <c r="AC3150" s="47" t="str">
        <f t="shared" si="342"/>
        <v>2026</v>
      </c>
      <c r="AD3150" s="165">
        <f t="shared" si="344"/>
        <v>1</v>
      </c>
    </row>
    <row r="3151" spans="1:30" x14ac:dyDescent="0.25">
      <c r="A3151" s="47" t="s">
        <v>17</v>
      </c>
      <c r="B3151" s="47" t="s">
        <v>20</v>
      </c>
      <c r="C3151" s="47">
        <v>920</v>
      </c>
      <c r="D3151" s="47">
        <v>2</v>
      </c>
      <c r="E3151" s="47" t="s">
        <v>26</v>
      </c>
      <c r="F3151" s="48" t="s">
        <v>27</v>
      </c>
      <c r="G3151" s="48" t="s">
        <v>23</v>
      </c>
      <c r="H3151" s="48" t="s">
        <v>1107</v>
      </c>
      <c r="I3151" s="48">
        <v>1</v>
      </c>
      <c r="J3151" s="48" t="s">
        <v>1152</v>
      </c>
      <c r="K3151" s="48" t="s">
        <v>1487</v>
      </c>
      <c r="L3151" s="47"/>
      <c r="M3151" s="47">
        <f>_xlfn.XLOOKUP(BASE!$A1476,dd_carteira_fundição!A:A,dd_carteira_fundição!G:G,"",0)</f>
        <v>1</v>
      </c>
      <c r="N3151" s="47" t="s">
        <v>1549</v>
      </c>
      <c r="O3151" s="133"/>
      <c r="P3151" s="166" t="s">
        <v>1158</v>
      </c>
      <c r="Q3151" s="47" t="s">
        <v>17</v>
      </c>
      <c r="R3151" s="47" t="s">
        <v>158</v>
      </c>
      <c r="S3151" s="47" t="s">
        <v>141</v>
      </c>
      <c r="T3151" s="164">
        <v>1</v>
      </c>
      <c r="U3151" s="165" t="str">
        <f>IFERROR(INDEX('TAXA DE OCUP. RECUR.'!$F$1:$F$60, MATCH(T3151, 'TAXA DE OCUP. RECUR.'!$E$1:$E$60, 0)),"")</f>
        <v>FUNDIÇÃO MORENO</v>
      </c>
      <c r="V3151" s="164">
        <v>1</v>
      </c>
      <c r="W3151" s="165"/>
      <c r="X3151" s="229">
        <v>46055</v>
      </c>
      <c r="Y3151" s="229">
        <f t="shared" si="347"/>
        <v>46055</v>
      </c>
      <c r="Z3151" s="47">
        <f t="shared" si="345"/>
        <v>6</v>
      </c>
      <c r="AA3151" s="47">
        <f t="shared" si="346"/>
        <v>6</v>
      </c>
      <c r="AB3151" s="47" t="str">
        <f t="shared" si="341"/>
        <v>fev</v>
      </c>
      <c r="AC3151" s="47" t="str">
        <f t="shared" si="342"/>
        <v>2026</v>
      </c>
      <c r="AD3151" s="165">
        <f t="shared" si="344"/>
        <v>1</v>
      </c>
    </row>
    <row r="3152" spans="1:30" x14ac:dyDescent="0.25">
      <c r="A3152" s="47" t="s">
        <v>17</v>
      </c>
      <c r="B3152" s="47" t="s">
        <v>20</v>
      </c>
      <c r="C3152" s="47">
        <v>920</v>
      </c>
      <c r="D3152" s="47">
        <v>2</v>
      </c>
      <c r="E3152" s="47" t="s">
        <v>26</v>
      </c>
      <c r="F3152" s="48" t="s">
        <v>27</v>
      </c>
      <c r="G3152" s="48" t="s">
        <v>23</v>
      </c>
      <c r="H3152" s="48" t="s">
        <v>1107</v>
      </c>
      <c r="I3152" s="48">
        <v>1</v>
      </c>
      <c r="J3152" s="48" t="s">
        <v>1152</v>
      </c>
      <c r="K3152" s="48" t="s">
        <v>1487</v>
      </c>
      <c r="L3152" s="47"/>
      <c r="M3152" s="47">
        <f>_xlfn.XLOOKUP(BASE!$A1477,dd_carteira_fundição!A:A,dd_carteira_fundição!G:G,"",0)</f>
        <v>1</v>
      </c>
      <c r="N3152" s="47" t="s">
        <v>1549</v>
      </c>
      <c r="O3152" s="133"/>
      <c r="P3152" s="166" t="s">
        <v>1158</v>
      </c>
      <c r="Q3152" s="47" t="s">
        <v>17</v>
      </c>
      <c r="R3152" s="47" t="s">
        <v>146</v>
      </c>
      <c r="S3152" s="47" t="s">
        <v>1536</v>
      </c>
      <c r="T3152" s="164">
        <v>89</v>
      </c>
      <c r="U3152" s="165" t="str">
        <f>IFERROR(INDEX('TAXA DE OCUP. RECUR.'!$F$1:$F$60, MATCH(T3152, 'TAXA DE OCUP. RECUR.'!$E$1:$E$60, 0)),"")</f>
        <v>MONTAGEM (MONTAGEM DE MOENDA) - [89]</v>
      </c>
      <c r="V3152" s="164">
        <f t="shared" ref="V3152:V3158" si="348">V3145*0.4+V3145</f>
        <v>19.854545454545452</v>
      </c>
      <c r="W3152" s="165"/>
      <c r="X3152" s="229">
        <v>46062</v>
      </c>
      <c r="Y3152" s="229">
        <f t="shared" si="347"/>
        <v>46062</v>
      </c>
      <c r="Z3152" s="47">
        <f t="shared" si="345"/>
        <v>7</v>
      </c>
      <c r="AA3152" s="47">
        <f t="shared" si="346"/>
        <v>7</v>
      </c>
      <c r="AB3152" s="47" t="str">
        <f t="shared" si="341"/>
        <v>fev</v>
      </c>
      <c r="AC3152" s="47" t="str">
        <f t="shared" si="342"/>
        <v>2026</v>
      </c>
      <c r="AD3152" s="165">
        <f t="shared" si="344"/>
        <v>1</v>
      </c>
    </row>
    <row r="3153" spans="1:30" x14ac:dyDescent="0.25">
      <c r="A3153" s="47" t="s">
        <v>17</v>
      </c>
      <c r="B3153" s="47" t="s">
        <v>20</v>
      </c>
      <c r="C3153" s="47">
        <v>920</v>
      </c>
      <c r="D3153" s="47">
        <v>2</v>
      </c>
      <c r="E3153" s="47" t="s">
        <v>26</v>
      </c>
      <c r="F3153" s="48" t="s">
        <v>27</v>
      </c>
      <c r="G3153" s="48" t="s">
        <v>23</v>
      </c>
      <c r="H3153" s="48" t="s">
        <v>1107</v>
      </c>
      <c r="I3153" s="48">
        <v>1</v>
      </c>
      <c r="J3153" s="48" t="s">
        <v>1152</v>
      </c>
      <c r="K3153" s="48" t="s">
        <v>1487</v>
      </c>
      <c r="L3153" s="47"/>
      <c r="M3153" s="47">
        <f>_xlfn.XLOOKUP(BASE!$A1478,dd_carteira_fundição!A:A,dd_carteira_fundição!G:G,"",0)</f>
        <v>1</v>
      </c>
      <c r="N3153" s="47" t="s">
        <v>1549</v>
      </c>
      <c r="O3153" s="133"/>
      <c r="P3153" s="166" t="s">
        <v>1158</v>
      </c>
      <c r="Q3153" s="47" t="s">
        <v>17</v>
      </c>
      <c r="R3153" s="47" t="s">
        <v>1205</v>
      </c>
      <c r="S3153" s="47" t="s">
        <v>1531</v>
      </c>
      <c r="T3153" s="164">
        <v>82</v>
      </c>
      <c r="U3153" s="165" t="str">
        <f>IFERROR(INDEX('TAXA DE OCUP. RECUR.'!$F$1:$F$60, MATCH(T3153, 'TAXA DE OCUP. RECUR.'!$E$1:$E$60, 0)),"")</f>
        <v/>
      </c>
      <c r="V3153" s="164">
        <f t="shared" si="348"/>
        <v>2.749090909090909</v>
      </c>
      <c r="W3153" s="165"/>
      <c r="X3153" s="229">
        <v>46064</v>
      </c>
      <c r="Y3153" s="229">
        <f t="shared" si="347"/>
        <v>46064</v>
      </c>
      <c r="Z3153" s="47">
        <f t="shared" si="345"/>
        <v>7</v>
      </c>
      <c r="AA3153" s="47">
        <f t="shared" si="346"/>
        <v>7</v>
      </c>
      <c r="AB3153" s="47" t="str">
        <f t="shared" si="341"/>
        <v>fev</v>
      </c>
      <c r="AC3153" s="47" t="str">
        <f t="shared" si="342"/>
        <v>2026</v>
      </c>
      <c r="AD3153" s="165">
        <f t="shared" si="344"/>
        <v>1</v>
      </c>
    </row>
    <row r="3154" spans="1:30" x14ac:dyDescent="0.25">
      <c r="A3154" s="47" t="s">
        <v>17</v>
      </c>
      <c r="B3154" s="47" t="s">
        <v>20</v>
      </c>
      <c r="C3154" s="47">
        <v>920</v>
      </c>
      <c r="D3154" s="47">
        <v>2</v>
      </c>
      <c r="E3154" s="47" t="s">
        <v>26</v>
      </c>
      <c r="F3154" s="48" t="s">
        <v>27</v>
      </c>
      <c r="G3154" s="48" t="s">
        <v>23</v>
      </c>
      <c r="H3154" s="48" t="s">
        <v>1107</v>
      </c>
      <c r="I3154" s="48">
        <v>1</v>
      </c>
      <c r="J3154" s="48" t="s">
        <v>1152</v>
      </c>
      <c r="K3154" s="48" t="s">
        <v>1487</v>
      </c>
      <c r="L3154" s="47"/>
      <c r="M3154" s="47">
        <f>_xlfn.XLOOKUP(BASE!$A1479,dd_carteira_fundição!A:A,dd_carteira_fundição!G:G,"",0)</f>
        <v>1</v>
      </c>
      <c r="N3154" s="47" t="s">
        <v>1549</v>
      </c>
      <c r="O3154" s="133"/>
      <c r="P3154" s="166" t="s">
        <v>1158</v>
      </c>
      <c r="Q3154" s="47" t="s">
        <v>17</v>
      </c>
      <c r="R3154" s="47" t="s">
        <v>1690</v>
      </c>
      <c r="S3154" s="47" t="s">
        <v>1533</v>
      </c>
      <c r="T3154" s="164">
        <v>112</v>
      </c>
      <c r="U3154" s="165" t="str">
        <f>IFERROR(INDEX('TAXA DE OCUP. RECUR.'!$F$1:$F$60, MATCH(T3154, 'TAXA DE OCUP. RECUR.'!$E$1:$E$60, 0)),"")</f>
        <v>FURADEIRA RADIAL  HCP - [112]</v>
      </c>
      <c r="V3154" s="164">
        <f t="shared" si="348"/>
        <v>4.581818181818182</v>
      </c>
      <c r="W3154" s="165"/>
      <c r="X3154" s="229">
        <v>46063</v>
      </c>
      <c r="Y3154" s="229">
        <f t="shared" si="347"/>
        <v>46063</v>
      </c>
      <c r="Z3154" s="47">
        <f t="shared" si="345"/>
        <v>7</v>
      </c>
      <c r="AA3154" s="47">
        <f t="shared" si="346"/>
        <v>7</v>
      </c>
      <c r="AB3154" s="47" t="str">
        <f t="shared" si="341"/>
        <v>fev</v>
      </c>
      <c r="AC3154" s="47" t="str">
        <f t="shared" si="342"/>
        <v>2026</v>
      </c>
      <c r="AD3154" s="165">
        <f t="shared" si="344"/>
        <v>1</v>
      </c>
    </row>
    <row r="3155" spans="1:30" x14ac:dyDescent="0.25">
      <c r="A3155" s="47" t="s">
        <v>17</v>
      </c>
      <c r="B3155" s="47" t="s">
        <v>20</v>
      </c>
      <c r="C3155" s="47">
        <v>920</v>
      </c>
      <c r="D3155" s="47">
        <v>2</v>
      </c>
      <c r="E3155" s="47" t="s">
        <v>26</v>
      </c>
      <c r="F3155" s="48" t="s">
        <v>27</v>
      </c>
      <c r="G3155" s="48" t="s">
        <v>23</v>
      </c>
      <c r="H3155" s="48" t="s">
        <v>1107</v>
      </c>
      <c r="I3155" s="48">
        <v>1</v>
      </c>
      <c r="J3155" s="48" t="s">
        <v>1152</v>
      </c>
      <c r="K3155" s="48" t="s">
        <v>1487</v>
      </c>
      <c r="L3155" s="47"/>
      <c r="M3155" s="47">
        <f>_xlfn.XLOOKUP(BASE!$A1480,dd_carteira_fundição!A:A,dd_carteira_fundição!G:G,"",0)</f>
        <v>1</v>
      </c>
      <c r="N3155" s="47" t="s">
        <v>1549</v>
      </c>
      <c r="O3155" s="133"/>
      <c r="P3155" s="166" t="s">
        <v>1158</v>
      </c>
      <c r="Q3155" s="47" t="s">
        <v>17</v>
      </c>
      <c r="R3155" s="47" t="s">
        <v>1690</v>
      </c>
      <c r="S3155" s="47" t="s">
        <v>1532</v>
      </c>
      <c r="T3155" s="164">
        <v>84</v>
      </c>
      <c r="U3155" s="165" t="str">
        <f>IFERROR(INDEX('TAXA DE OCUP. RECUR.'!$F$1:$F$60, MATCH(T3155, 'TAXA DE OCUP. RECUR.'!$E$1:$E$60, 0)),"")</f>
        <v>SOLDA - [84]</v>
      </c>
      <c r="V3155" s="164">
        <f t="shared" si="348"/>
        <v>6.1090909090909085</v>
      </c>
      <c r="W3155" s="165"/>
      <c r="X3155" s="229">
        <v>46066</v>
      </c>
      <c r="Y3155" s="229">
        <f t="shared" si="347"/>
        <v>46066</v>
      </c>
      <c r="Z3155" s="47">
        <f t="shared" si="345"/>
        <v>7</v>
      </c>
      <c r="AA3155" s="47">
        <f t="shared" si="346"/>
        <v>7</v>
      </c>
      <c r="AB3155" s="47" t="str">
        <f t="shared" si="341"/>
        <v>fev</v>
      </c>
      <c r="AC3155" s="47" t="str">
        <f t="shared" si="342"/>
        <v>2026</v>
      </c>
      <c r="AD3155" s="165">
        <f t="shared" si="344"/>
        <v>1</v>
      </c>
    </row>
    <row r="3156" spans="1:30" x14ac:dyDescent="0.25">
      <c r="A3156" s="47" t="s">
        <v>17</v>
      </c>
      <c r="B3156" s="47" t="s">
        <v>20</v>
      </c>
      <c r="C3156" s="47">
        <v>920</v>
      </c>
      <c r="D3156" s="47">
        <v>2</v>
      </c>
      <c r="E3156" s="47" t="s">
        <v>26</v>
      </c>
      <c r="F3156" s="48" t="s">
        <v>27</v>
      </c>
      <c r="G3156" s="48" t="s">
        <v>23</v>
      </c>
      <c r="H3156" s="48" t="s">
        <v>1107</v>
      </c>
      <c r="I3156" s="48">
        <v>1</v>
      </c>
      <c r="J3156" s="48" t="s">
        <v>1152</v>
      </c>
      <c r="K3156" s="48" t="s">
        <v>1487</v>
      </c>
      <c r="L3156" s="47"/>
      <c r="M3156" s="47">
        <f>_xlfn.XLOOKUP(BASE!$A1481,dd_carteira_fundição!A:A,dd_carteira_fundição!G:G,"",0)</f>
        <v>1</v>
      </c>
      <c r="N3156" s="47" t="s">
        <v>1549</v>
      </c>
      <c r="O3156" s="133"/>
      <c r="P3156" s="166" t="s">
        <v>1158</v>
      </c>
      <c r="Q3156" s="47" t="s">
        <v>17</v>
      </c>
      <c r="R3156" s="47" t="s">
        <v>146</v>
      </c>
      <c r="S3156" s="47" t="s">
        <v>1534</v>
      </c>
      <c r="T3156" s="164">
        <v>89</v>
      </c>
      <c r="U3156" s="165" t="str">
        <f>IFERROR(INDEX('TAXA DE OCUP. RECUR.'!$F$1:$F$60, MATCH(T3156, 'TAXA DE OCUP. RECUR.'!$E$1:$E$60, 0)),"")</f>
        <v>MONTAGEM (MONTAGEM DE MOENDA) - [89]</v>
      </c>
      <c r="V3156" s="164">
        <f t="shared" si="348"/>
        <v>67.2</v>
      </c>
      <c r="W3156" s="165"/>
      <c r="X3156" s="229">
        <v>46066</v>
      </c>
      <c r="Y3156" s="229">
        <f t="shared" si="347"/>
        <v>46066</v>
      </c>
      <c r="Z3156" s="47">
        <f t="shared" si="345"/>
        <v>7</v>
      </c>
      <c r="AA3156" s="47">
        <f t="shared" si="346"/>
        <v>7</v>
      </c>
      <c r="AB3156" s="47" t="str">
        <f t="shared" si="341"/>
        <v>fev</v>
      </c>
      <c r="AC3156" s="47" t="str">
        <f t="shared" si="342"/>
        <v>2026</v>
      </c>
      <c r="AD3156" s="165">
        <f t="shared" si="344"/>
        <v>1</v>
      </c>
    </row>
    <row r="3157" spans="1:30" x14ac:dyDescent="0.25">
      <c r="A3157" s="47" t="s">
        <v>17</v>
      </c>
      <c r="B3157" s="47" t="s">
        <v>20</v>
      </c>
      <c r="C3157" s="47">
        <v>920</v>
      </c>
      <c r="D3157" s="47">
        <v>2</v>
      </c>
      <c r="E3157" s="47" t="s">
        <v>26</v>
      </c>
      <c r="F3157" s="48" t="s">
        <v>27</v>
      </c>
      <c r="G3157" s="48" t="s">
        <v>23</v>
      </c>
      <c r="H3157" s="48" t="s">
        <v>1107</v>
      </c>
      <c r="I3157" s="48">
        <v>1</v>
      </c>
      <c r="J3157" s="48" t="s">
        <v>1152</v>
      </c>
      <c r="K3157" s="48" t="s">
        <v>1487</v>
      </c>
      <c r="L3157" s="47"/>
      <c r="M3157" s="47">
        <f>_xlfn.XLOOKUP(BASE!$A1482,dd_carteira_fundição!A:A,dd_carteira_fundição!G:G,"",0)</f>
        <v>1</v>
      </c>
      <c r="N3157" s="47" t="s">
        <v>1549</v>
      </c>
      <c r="O3157" s="133"/>
      <c r="P3157" s="166" t="s">
        <v>1158</v>
      </c>
      <c r="Q3157" s="47" t="s">
        <v>17</v>
      </c>
      <c r="R3157" s="47" t="s">
        <v>146</v>
      </c>
      <c r="S3157" s="47" t="s">
        <v>1541</v>
      </c>
      <c r="T3157" s="164">
        <v>89</v>
      </c>
      <c r="U3157" s="165" t="str">
        <f>IFERROR(INDEX('TAXA DE OCUP. RECUR.'!$F$1:$F$60, MATCH(T3157, 'TAXA DE OCUP. RECUR.'!$E$1:$E$60, 0)),"")</f>
        <v>MONTAGEM (MONTAGEM DE MOENDA) - [89]</v>
      </c>
      <c r="V3157" s="164">
        <f t="shared" si="348"/>
        <v>1.68</v>
      </c>
      <c r="W3157" s="165"/>
      <c r="X3157" s="229">
        <v>46076</v>
      </c>
      <c r="Y3157" s="229">
        <f t="shared" si="347"/>
        <v>46076</v>
      </c>
      <c r="Z3157" s="47">
        <f t="shared" si="345"/>
        <v>9</v>
      </c>
      <c r="AA3157" s="47">
        <f t="shared" si="346"/>
        <v>9</v>
      </c>
      <c r="AB3157" s="47" t="str">
        <f t="shared" si="341"/>
        <v>fev</v>
      </c>
      <c r="AC3157" s="47" t="str">
        <f t="shared" si="342"/>
        <v>2026</v>
      </c>
      <c r="AD3157" s="165">
        <f t="shared" si="344"/>
        <v>1</v>
      </c>
    </row>
    <row r="3158" spans="1:30" x14ac:dyDescent="0.25">
      <c r="A3158" s="47" t="s">
        <v>17</v>
      </c>
      <c r="B3158" s="47" t="s">
        <v>20</v>
      </c>
      <c r="C3158" s="47">
        <v>920</v>
      </c>
      <c r="D3158" s="47">
        <v>2</v>
      </c>
      <c r="E3158" s="47" t="s">
        <v>26</v>
      </c>
      <c r="F3158" s="48" t="s">
        <v>27</v>
      </c>
      <c r="G3158" s="48" t="s">
        <v>23</v>
      </c>
      <c r="H3158" s="48" t="s">
        <v>1107</v>
      </c>
      <c r="I3158" s="48">
        <v>1</v>
      </c>
      <c r="J3158" s="48" t="s">
        <v>1152</v>
      </c>
      <c r="K3158" s="48" t="s">
        <v>1487</v>
      </c>
      <c r="L3158" s="47"/>
      <c r="M3158" s="47">
        <f>_xlfn.XLOOKUP(BASE!$A1483,dd_carteira_fundição!A:A,dd_carteira_fundição!G:G,"",0)</f>
        <v>1</v>
      </c>
      <c r="N3158" s="47" t="s">
        <v>1549</v>
      </c>
      <c r="O3158" s="133"/>
      <c r="P3158" s="166" t="s">
        <v>1158</v>
      </c>
      <c r="Q3158" s="47" t="s">
        <v>17</v>
      </c>
      <c r="R3158" s="47" t="s">
        <v>158</v>
      </c>
      <c r="S3158" s="47" t="s">
        <v>158</v>
      </c>
      <c r="T3158" s="164">
        <v>2</v>
      </c>
      <c r="U3158" s="165" t="str">
        <f>IFERROR(INDEX('TAXA DE OCUP. RECUR.'!$F$1:$F$60, MATCH(T3158, 'TAXA DE OCUP. RECUR.'!$E$1:$E$60, 0)),"")</f>
        <v>EXPEDIÇÃO</v>
      </c>
      <c r="V3158" s="164">
        <f t="shared" si="348"/>
        <v>1.4</v>
      </c>
      <c r="W3158" s="165"/>
      <c r="X3158" s="229">
        <v>46079</v>
      </c>
      <c r="Y3158" s="229">
        <f t="shared" si="347"/>
        <v>46079</v>
      </c>
      <c r="Z3158" s="47">
        <f t="shared" si="345"/>
        <v>9</v>
      </c>
      <c r="AA3158" s="47">
        <f t="shared" si="346"/>
        <v>9</v>
      </c>
      <c r="AB3158" s="47" t="str">
        <f t="shared" si="341"/>
        <v>fev</v>
      </c>
      <c r="AC3158" s="47" t="str">
        <f t="shared" si="342"/>
        <v>2026</v>
      </c>
      <c r="AD3158" s="165">
        <f t="shared" si="344"/>
        <v>1</v>
      </c>
    </row>
    <row r="3159" spans="1:30" x14ac:dyDescent="0.25">
      <c r="A3159" s="47" t="s">
        <v>17</v>
      </c>
      <c r="B3159" s="47" t="s">
        <v>20</v>
      </c>
      <c r="C3159" s="47">
        <v>920</v>
      </c>
      <c r="D3159" s="47">
        <v>3</v>
      </c>
      <c r="E3159" s="47" t="s">
        <v>26</v>
      </c>
      <c r="F3159" s="48" t="s">
        <v>28</v>
      </c>
      <c r="G3159" s="48" t="s">
        <v>23</v>
      </c>
      <c r="H3159" s="48" t="s">
        <v>1107</v>
      </c>
      <c r="I3159" s="48">
        <v>1</v>
      </c>
      <c r="J3159" s="48" t="s">
        <v>1152</v>
      </c>
      <c r="K3159" s="48" t="s">
        <v>1487</v>
      </c>
      <c r="L3159" s="47"/>
      <c r="M3159" s="47">
        <f>_xlfn.XLOOKUP(BASE!$A1484,dd_carteira_fundição!A:A,dd_carteira_fundição!G:G,"",0)</f>
        <v>1</v>
      </c>
      <c r="N3159" s="47" t="s">
        <v>1549</v>
      </c>
      <c r="O3159" s="133"/>
      <c r="P3159" s="166" t="s">
        <v>1158</v>
      </c>
      <c r="Q3159" s="47" t="s">
        <v>17</v>
      </c>
      <c r="R3159" s="47" t="s">
        <v>158</v>
      </c>
      <c r="S3159" s="47" t="s">
        <v>141</v>
      </c>
      <c r="T3159" s="164">
        <v>1</v>
      </c>
      <c r="U3159" s="165" t="str">
        <f>IFERROR(INDEX('TAXA DE OCUP. RECUR.'!$F$1:$F$60, MATCH(T3159, 'TAXA DE OCUP. RECUR.'!$E$1:$E$60, 0)),"")</f>
        <v>FUNDIÇÃO MORENO</v>
      </c>
      <c r="V3159" s="164">
        <v>1</v>
      </c>
      <c r="W3159" s="165"/>
      <c r="X3159" s="229">
        <v>46058</v>
      </c>
      <c r="Y3159" s="229">
        <f t="shared" si="347"/>
        <v>46058</v>
      </c>
      <c r="Z3159" s="47">
        <f t="shared" si="345"/>
        <v>6</v>
      </c>
      <c r="AA3159" s="47">
        <f t="shared" si="346"/>
        <v>6</v>
      </c>
      <c r="AB3159" s="47" t="str">
        <f t="shared" si="341"/>
        <v>fev</v>
      </c>
      <c r="AC3159" s="47" t="str">
        <f t="shared" si="342"/>
        <v>2026</v>
      </c>
      <c r="AD3159" s="165">
        <f t="shared" si="344"/>
        <v>1</v>
      </c>
    </row>
    <row r="3160" spans="1:30" x14ac:dyDescent="0.25">
      <c r="A3160" s="47" t="s">
        <v>17</v>
      </c>
      <c r="B3160" s="47" t="s">
        <v>20</v>
      </c>
      <c r="C3160" s="47">
        <v>920</v>
      </c>
      <c r="D3160" s="47">
        <v>3</v>
      </c>
      <c r="E3160" s="47" t="s">
        <v>26</v>
      </c>
      <c r="F3160" s="48" t="s">
        <v>28</v>
      </c>
      <c r="G3160" s="48" t="s">
        <v>23</v>
      </c>
      <c r="H3160" s="48" t="s">
        <v>1107</v>
      </c>
      <c r="I3160" s="48">
        <v>1</v>
      </c>
      <c r="J3160" s="48" t="s">
        <v>1152</v>
      </c>
      <c r="K3160" s="48" t="s">
        <v>1487</v>
      </c>
      <c r="L3160" s="47"/>
      <c r="M3160" s="47">
        <f>_xlfn.XLOOKUP(BASE!$A1485,dd_carteira_fundição!A:A,dd_carteira_fundição!G:G,"",0)</f>
        <v>1</v>
      </c>
      <c r="N3160" s="47" t="s">
        <v>1549</v>
      </c>
      <c r="O3160" s="133"/>
      <c r="P3160" s="166" t="s">
        <v>1158</v>
      </c>
      <c r="Q3160" s="47" t="s">
        <v>17</v>
      </c>
      <c r="R3160" s="47" t="s">
        <v>146</v>
      </c>
      <c r="S3160" s="47" t="s">
        <v>1536</v>
      </c>
      <c r="T3160" s="164">
        <v>89</v>
      </c>
      <c r="U3160" s="165" t="str">
        <f>IFERROR(INDEX('TAXA DE OCUP. RECUR.'!$F$1:$F$60, MATCH(T3160, 'TAXA DE OCUP. RECUR.'!$E$1:$E$60, 0)),"")</f>
        <v>MONTAGEM (MONTAGEM DE MOENDA) - [89]</v>
      </c>
      <c r="V3160" s="164">
        <f t="shared" ref="V3160:V3166" si="349">V3153*0.4+V3153</f>
        <v>3.848727272727273</v>
      </c>
      <c r="W3160" s="165"/>
      <c r="X3160" s="229">
        <v>46065</v>
      </c>
      <c r="Y3160" s="229">
        <f t="shared" si="347"/>
        <v>46065</v>
      </c>
      <c r="Z3160" s="47">
        <f t="shared" si="345"/>
        <v>7</v>
      </c>
      <c r="AA3160" s="47">
        <f t="shared" si="346"/>
        <v>7</v>
      </c>
      <c r="AB3160" s="47" t="str">
        <f t="shared" si="341"/>
        <v>fev</v>
      </c>
      <c r="AC3160" s="47" t="str">
        <f t="shared" si="342"/>
        <v>2026</v>
      </c>
      <c r="AD3160" s="165">
        <f t="shared" si="344"/>
        <v>1</v>
      </c>
    </row>
    <row r="3161" spans="1:30" x14ac:dyDescent="0.25">
      <c r="A3161" s="47" t="s">
        <v>17</v>
      </c>
      <c r="B3161" s="47" t="s">
        <v>20</v>
      </c>
      <c r="C3161" s="47">
        <v>920</v>
      </c>
      <c r="D3161" s="47">
        <v>3</v>
      </c>
      <c r="E3161" s="47" t="s">
        <v>26</v>
      </c>
      <c r="F3161" s="48" t="s">
        <v>28</v>
      </c>
      <c r="G3161" s="48" t="s">
        <v>23</v>
      </c>
      <c r="H3161" s="48" t="s">
        <v>1107</v>
      </c>
      <c r="I3161" s="48">
        <v>1</v>
      </c>
      <c r="J3161" s="48" t="s">
        <v>1152</v>
      </c>
      <c r="K3161" s="48" t="s">
        <v>1487</v>
      </c>
      <c r="L3161" s="47"/>
      <c r="M3161" s="47">
        <f>_xlfn.XLOOKUP(BASE!$A1486,dd_carteira_fundição!A:A,dd_carteira_fundição!G:G,"",0)</f>
        <v>1</v>
      </c>
      <c r="N3161" s="47" t="s">
        <v>1549</v>
      </c>
      <c r="O3161" s="133"/>
      <c r="P3161" s="166" t="s">
        <v>1158</v>
      </c>
      <c r="Q3161" s="47" t="s">
        <v>17</v>
      </c>
      <c r="R3161" s="47" t="s">
        <v>1205</v>
      </c>
      <c r="S3161" s="47" t="s">
        <v>1531</v>
      </c>
      <c r="T3161" s="164">
        <v>82</v>
      </c>
      <c r="U3161" s="165" t="str">
        <f>IFERROR(INDEX('TAXA DE OCUP. RECUR.'!$F$1:$F$60, MATCH(T3161, 'TAXA DE OCUP. RECUR.'!$E$1:$E$60, 0)),"")</f>
        <v/>
      </c>
      <c r="V3161" s="164">
        <f t="shared" si="349"/>
        <v>6.414545454545455</v>
      </c>
      <c r="W3161" s="165"/>
      <c r="X3161" s="229">
        <v>46067</v>
      </c>
      <c r="Y3161" s="229">
        <f t="shared" si="347"/>
        <v>46067</v>
      </c>
      <c r="Z3161" s="47">
        <f t="shared" si="345"/>
        <v>7</v>
      </c>
      <c r="AA3161" s="47">
        <f t="shared" si="346"/>
        <v>7</v>
      </c>
      <c r="AB3161" s="47" t="str">
        <f t="shared" si="341"/>
        <v>fev</v>
      </c>
      <c r="AC3161" s="47" t="str">
        <f t="shared" si="342"/>
        <v>2026</v>
      </c>
      <c r="AD3161" s="165">
        <f t="shared" si="344"/>
        <v>1</v>
      </c>
    </row>
    <row r="3162" spans="1:30" x14ac:dyDescent="0.25">
      <c r="A3162" s="47" t="s">
        <v>17</v>
      </c>
      <c r="B3162" s="47" t="s">
        <v>20</v>
      </c>
      <c r="C3162" s="47">
        <v>920</v>
      </c>
      <c r="D3162" s="47">
        <v>3</v>
      </c>
      <c r="E3162" s="47" t="s">
        <v>26</v>
      </c>
      <c r="F3162" s="48" t="s">
        <v>28</v>
      </c>
      <c r="G3162" s="48" t="s">
        <v>23</v>
      </c>
      <c r="H3162" s="48" t="s">
        <v>1107</v>
      </c>
      <c r="I3162" s="48">
        <v>1</v>
      </c>
      <c r="J3162" s="48" t="s">
        <v>1152</v>
      </c>
      <c r="K3162" s="48" t="s">
        <v>1487</v>
      </c>
      <c r="L3162" s="47"/>
      <c r="M3162" s="47">
        <f>_xlfn.XLOOKUP(BASE!$A1487,dd_carteira_fundição!A:A,dd_carteira_fundição!G:G,"",0)</f>
        <v>1</v>
      </c>
      <c r="N3162" s="47" t="s">
        <v>1549</v>
      </c>
      <c r="O3162" s="133"/>
      <c r="P3162" s="166" t="s">
        <v>1158</v>
      </c>
      <c r="Q3162" s="47" t="s">
        <v>17</v>
      </c>
      <c r="R3162" s="47" t="s">
        <v>1690</v>
      </c>
      <c r="S3162" s="47" t="s">
        <v>1533</v>
      </c>
      <c r="T3162" s="164">
        <v>112</v>
      </c>
      <c r="U3162" s="165" t="str">
        <f>IFERROR(INDEX('TAXA DE OCUP. RECUR.'!$F$1:$F$60, MATCH(T3162, 'TAXA DE OCUP. RECUR.'!$E$1:$E$60, 0)),"")</f>
        <v>FURADEIRA RADIAL  HCP - [112]</v>
      </c>
      <c r="V3162" s="164">
        <f t="shared" si="349"/>
        <v>8.552727272727271</v>
      </c>
      <c r="W3162" s="165"/>
      <c r="X3162" s="229">
        <v>46066</v>
      </c>
      <c r="Y3162" s="229">
        <f t="shared" si="347"/>
        <v>46066</v>
      </c>
      <c r="Z3162" s="47">
        <f t="shared" si="345"/>
        <v>7</v>
      </c>
      <c r="AA3162" s="47">
        <f t="shared" si="346"/>
        <v>7</v>
      </c>
      <c r="AB3162" s="47" t="str">
        <f t="shared" si="341"/>
        <v>fev</v>
      </c>
      <c r="AC3162" s="47" t="str">
        <f t="shared" si="342"/>
        <v>2026</v>
      </c>
      <c r="AD3162" s="165">
        <f t="shared" si="344"/>
        <v>1</v>
      </c>
    </row>
    <row r="3163" spans="1:30" x14ac:dyDescent="0.25">
      <c r="A3163" s="47" t="s">
        <v>17</v>
      </c>
      <c r="B3163" s="47" t="s">
        <v>20</v>
      </c>
      <c r="C3163" s="47">
        <v>920</v>
      </c>
      <c r="D3163" s="47">
        <v>3</v>
      </c>
      <c r="E3163" s="47" t="s">
        <v>26</v>
      </c>
      <c r="F3163" s="48" t="s">
        <v>28</v>
      </c>
      <c r="G3163" s="48" t="s">
        <v>23</v>
      </c>
      <c r="H3163" s="48" t="s">
        <v>1107</v>
      </c>
      <c r="I3163" s="48">
        <v>1</v>
      </c>
      <c r="J3163" s="48" t="s">
        <v>1152</v>
      </c>
      <c r="K3163" s="48" t="s">
        <v>1487</v>
      </c>
      <c r="L3163" s="47"/>
      <c r="M3163" s="47">
        <f>_xlfn.XLOOKUP(BASE!$A1488,dd_carteira_fundição!A:A,dd_carteira_fundição!G:G,"",0)</f>
        <v>1</v>
      </c>
      <c r="N3163" s="47" t="s">
        <v>1549</v>
      </c>
      <c r="O3163" s="133"/>
      <c r="P3163" s="166" t="s">
        <v>1158</v>
      </c>
      <c r="Q3163" s="47" t="s">
        <v>17</v>
      </c>
      <c r="R3163" s="47" t="s">
        <v>1690</v>
      </c>
      <c r="S3163" s="47" t="s">
        <v>1532</v>
      </c>
      <c r="T3163" s="164">
        <v>84</v>
      </c>
      <c r="U3163" s="165" t="str">
        <f>IFERROR(INDEX('TAXA DE OCUP. RECUR.'!$F$1:$F$60, MATCH(T3163, 'TAXA DE OCUP. RECUR.'!$E$1:$E$60, 0)),"")</f>
        <v>SOLDA - [84]</v>
      </c>
      <c r="V3163" s="164">
        <f t="shared" si="349"/>
        <v>94.080000000000013</v>
      </c>
      <c r="W3163" s="165"/>
      <c r="X3163" s="229">
        <v>46069</v>
      </c>
      <c r="Y3163" s="229">
        <f t="shared" si="347"/>
        <v>46069</v>
      </c>
      <c r="Z3163" s="47">
        <f t="shared" si="345"/>
        <v>8</v>
      </c>
      <c r="AA3163" s="47">
        <f t="shared" si="346"/>
        <v>8</v>
      </c>
      <c r="AB3163" s="47" t="str">
        <f t="shared" si="341"/>
        <v>fev</v>
      </c>
      <c r="AC3163" s="47" t="str">
        <f t="shared" si="342"/>
        <v>2026</v>
      </c>
      <c r="AD3163" s="165">
        <f t="shared" si="344"/>
        <v>1</v>
      </c>
    </row>
    <row r="3164" spans="1:30" x14ac:dyDescent="0.25">
      <c r="A3164" s="47" t="s">
        <v>17</v>
      </c>
      <c r="B3164" s="47" t="s">
        <v>20</v>
      </c>
      <c r="C3164" s="47">
        <v>920</v>
      </c>
      <c r="D3164" s="47">
        <v>3</v>
      </c>
      <c r="E3164" s="47" t="s">
        <v>26</v>
      </c>
      <c r="F3164" s="48" t="s">
        <v>28</v>
      </c>
      <c r="G3164" s="48" t="s">
        <v>23</v>
      </c>
      <c r="H3164" s="48" t="s">
        <v>1107</v>
      </c>
      <c r="I3164" s="48">
        <v>1</v>
      </c>
      <c r="J3164" s="48" t="s">
        <v>1152</v>
      </c>
      <c r="K3164" s="48" t="s">
        <v>1487</v>
      </c>
      <c r="L3164" s="47"/>
      <c r="M3164" s="47">
        <f>_xlfn.XLOOKUP(BASE!$A1489,dd_carteira_fundição!A:A,dd_carteira_fundição!G:G,"",0)</f>
        <v>1</v>
      </c>
      <c r="N3164" s="47" t="s">
        <v>1549</v>
      </c>
      <c r="O3164" s="133"/>
      <c r="P3164" s="166" t="s">
        <v>1158</v>
      </c>
      <c r="Q3164" s="47" t="s">
        <v>17</v>
      </c>
      <c r="R3164" s="47" t="s">
        <v>146</v>
      </c>
      <c r="S3164" s="47" t="s">
        <v>1534</v>
      </c>
      <c r="T3164" s="164">
        <v>89</v>
      </c>
      <c r="U3164" s="165" t="str">
        <f>IFERROR(INDEX('TAXA DE OCUP. RECUR.'!$F$1:$F$60, MATCH(T3164, 'TAXA DE OCUP. RECUR.'!$E$1:$E$60, 0)),"")</f>
        <v>MONTAGEM (MONTAGEM DE MOENDA) - [89]</v>
      </c>
      <c r="V3164" s="164">
        <f t="shared" si="349"/>
        <v>2.3519999999999999</v>
      </c>
      <c r="W3164" s="165"/>
      <c r="X3164" s="229">
        <v>46069</v>
      </c>
      <c r="Y3164" s="229">
        <f t="shared" si="347"/>
        <v>46069</v>
      </c>
      <c r="Z3164" s="47">
        <f t="shared" si="345"/>
        <v>8</v>
      </c>
      <c r="AA3164" s="47">
        <f t="shared" si="346"/>
        <v>8</v>
      </c>
      <c r="AB3164" s="47" t="str">
        <f t="shared" si="341"/>
        <v>fev</v>
      </c>
      <c r="AC3164" s="47" t="str">
        <f t="shared" si="342"/>
        <v>2026</v>
      </c>
      <c r="AD3164" s="165">
        <f t="shared" si="344"/>
        <v>1</v>
      </c>
    </row>
    <row r="3165" spans="1:30" x14ac:dyDescent="0.25">
      <c r="A3165" s="47" t="s">
        <v>17</v>
      </c>
      <c r="B3165" s="47" t="s">
        <v>20</v>
      </c>
      <c r="C3165" s="47">
        <v>920</v>
      </c>
      <c r="D3165" s="47">
        <v>3</v>
      </c>
      <c r="E3165" s="47" t="s">
        <v>26</v>
      </c>
      <c r="F3165" s="48" t="s">
        <v>28</v>
      </c>
      <c r="G3165" s="48" t="s">
        <v>23</v>
      </c>
      <c r="H3165" s="48" t="s">
        <v>1107</v>
      </c>
      <c r="I3165" s="48">
        <v>1</v>
      </c>
      <c r="J3165" s="48" t="s">
        <v>1152</v>
      </c>
      <c r="K3165" s="48" t="s">
        <v>1487</v>
      </c>
      <c r="L3165" s="47"/>
      <c r="M3165" s="47">
        <f>_xlfn.XLOOKUP(BASE!$A1490,dd_carteira_fundição!A:A,dd_carteira_fundição!G:G,"",0)</f>
        <v>1</v>
      </c>
      <c r="N3165" s="47" t="s">
        <v>1549</v>
      </c>
      <c r="O3165" s="133"/>
      <c r="P3165" s="166" t="s">
        <v>1158</v>
      </c>
      <c r="Q3165" s="47" t="s">
        <v>17</v>
      </c>
      <c r="R3165" s="47" t="s">
        <v>146</v>
      </c>
      <c r="S3165" s="47" t="s">
        <v>1541</v>
      </c>
      <c r="T3165" s="164">
        <v>89</v>
      </c>
      <c r="U3165" s="165" t="str">
        <f>IFERROR(INDEX('TAXA DE OCUP. RECUR.'!$F$1:$F$60, MATCH(T3165, 'TAXA DE OCUP. RECUR.'!$E$1:$E$60, 0)),"")</f>
        <v>MONTAGEM (MONTAGEM DE MOENDA) - [89]</v>
      </c>
      <c r="V3165" s="164">
        <f t="shared" si="349"/>
        <v>1.96</v>
      </c>
      <c r="W3165" s="165"/>
      <c r="X3165" s="229">
        <v>46079</v>
      </c>
      <c r="Y3165" s="229">
        <f t="shared" si="347"/>
        <v>46079</v>
      </c>
      <c r="Z3165" s="47">
        <f t="shared" si="345"/>
        <v>9</v>
      </c>
      <c r="AA3165" s="47">
        <f t="shared" si="346"/>
        <v>9</v>
      </c>
      <c r="AB3165" s="47" t="str">
        <f t="shared" si="341"/>
        <v>fev</v>
      </c>
      <c r="AC3165" s="47" t="str">
        <f t="shared" si="342"/>
        <v>2026</v>
      </c>
      <c r="AD3165" s="165">
        <f t="shared" si="344"/>
        <v>1</v>
      </c>
    </row>
    <row r="3166" spans="1:30" x14ac:dyDescent="0.25">
      <c r="A3166" s="47" t="s">
        <v>17</v>
      </c>
      <c r="B3166" s="47" t="s">
        <v>20</v>
      </c>
      <c r="C3166" s="47">
        <v>920</v>
      </c>
      <c r="D3166" s="47">
        <v>3</v>
      </c>
      <c r="E3166" s="47" t="s">
        <v>26</v>
      </c>
      <c r="F3166" s="48" t="s">
        <v>28</v>
      </c>
      <c r="G3166" s="48" t="s">
        <v>23</v>
      </c>
      <c r="H3166" s="48" t="s">
        <v>1107</v>
      </c>
      <c r="I3166" s="48">
        <v>1</v>
      </c>
      <c r="J3166" s="48" t="s">
        <v>1152</v>
      </c>
      <c r="K3166" s="48" t="s">
        <v>1487</v>
      </c>
      <c r="L3166" s="47"/>
      <c r="M3166" s="47">
        <f>_xlfn.XLOOKUP(BASE!$A1491,dd_carteira_fundição!A:A,dd_carteira_fundição!G:G,"",0)</f>
        <v>1</v>
      </c>
      <c r="N3166" s="47" t="s">
        <v>1549</v>
      </c>
      <c r="O3166" s="133"/>
      <c r="P3166" s="166" t="s">
        <v>1158</v>
      </c>
      <c r="Q3166" s="47" t="s">
        <v>17</v>
      </c>
      <c r="R3166" s="47" t="s">
        <v>158</v>
      </c>
      <c r="S3166" s="47" t="s">
        <v>158</v>
      </c>
      <c r="T3166" s="164">
        <v>2</v>
      </c>
      <c r="U3166" s="165" t="str">
        <f>IFERROR(INDEX('TAXA DE OCUP. RECUR.'!$F$1:$F$60, MATCH(T3166, 'TAXA DE OCUP. RECUR.'!$E$1:$E$60, 0)),"")</f>
        <v>EXPEDIÇÃO</v>
      </c>
      <c r="V3166" s="164">
        <f t="shared" si="349"/>
        <v>1.4</v>
      </c>
      <c r="W3166" s="165"/>
      <c r="X3166" s="229">
        <v>46082</v>
      </c>
      <c r="Y3166" s="229">
        <f t="shared" si="347"/>
        <v>46082</v>
      </c>
      <c r="Z3166" s="47">
        <f t="shared" si="345"/>
        <v>9</v>
      </c>
      <c r="AA3166" s="47">
        <f t="shared" si="346"/>
        <v>9</v>
      </c>
      <c r="AB3166" s="47" t="str">
        <f t="shared" si="341"/>
        <v>mar</v>
      </c>
      <c r="AC3166" s="47" t="str">
        <f t="shared" si="342"/>
        <v>2026</v>
      </c>
      <c r="AD3166" s="165">
        <f t="shared" si="344"/>
        <v>1</v>
      </c>
    </row>
    <row r="3167" spans="1:30" x14ac:dyDescent="0.25">
      <c r="A3167" s="47" t="s">
        <v>17</v>
      </c>
      <c r="B3167" s="47" t="s">
        <v>20</v>
      </c>
      <c r="C3167" s="47">
        <v>922</v>
      </c>
      <c r="D3167" s="47">
        <v>2</v>
      </c>
      <c r="E3167" s="47" t="s">
        <v>24</v>
      </c>
      <c r="F3167" s="48" t="s">
        <v>25</v>
      </c>
      <c r="G3167" s="48" t="s">
        <v>23</v>
      </c>
      <c r="H3167" s="48" t="s">
        <v>1107</v>
      </c>
      <c r="I3167" s="48">
        <v>1</v>
      </c>
      <c r="J3167" s="48" t="s">
        <v>1152</v>
      </c>
      <c r="K3167" s="48" t="s">
        <v>1487</v>
      </c>
      <c r="L3167" s="47"/>
      <c r="M3167" s="47">
        <f>_xlfn.XLOOKUP(BASE!$A1492,dd_carteira_fundição!A:A,dd_carteira_fundição!G:G,"",0)</f>
        <v>1</v>
      </c>
      <c r="N3167" s="47" t="s">
        <v>1549</v>
      </c>
      <c r="O3167" s="133"/>
      <c r="P3167" s="166" t="s">
        <v>1182</v>
      </c>
      <c r="Q3167" s="47" t="s">
        <v>17</v>
      </c>
      <c r="R3167" s="47" t="s">
        <v>158</v>
      </c>
      <c r="S3167" s="47" t="s">
        <v>141</v>
      </c>
      <c r="T3167" s="164">
        <v>1</v>
      </c>
      <c r="U3167" s="165" t="str">
        <f>IFERROR(INDEX('TAXA DE OCUP. RECUR.'!$F$1:$F$60, MATCH(T3167, 'TAXA DE OCUP. RECUR.'!$E$1:$E$60, 0)),"")</f>
        <v>FUNDIÇÃO MORENO</v>
      </c>
      <c r="V3167" s="164">
        <f>V3159*0.6+V3159</f>
        <v>1.6</v>
      </c>
      <c r="W3167" s="165"/>
      <c r="X3167" s="229">
        <v>46037</v>
      </c>
      <c r="Y3167" s="229">
        <f t="shared" si="347"/>
        <v>46037</v>
      </c>
      <c r="Z3167" s="47">
        <f t="shared" si="345"/>
        <v>3</v>
      </c>
      <c r="AA3167" s="47">
        <f t="shared" si="346"/>
        <v>3</v>
      </c>
      <c r="AB3167" s="47" t="str">
        <f t="shared" si="341"/>
        <v>jan</v>
      </c>
      <c r="AC3167" s="47" t="str">
        <f t="shared" si="342"/>
        <v>2026</v>
      </c>
      <c r="AD3167" s="165">
        <f t="shared" si="344"/>
        <v>1</v>
      </c>
    </row>
    <row r="3168" spans="1:30" x14ac:dyDescent="0.25">
      <c r="A3168" s="47" t="s">
        <v>17</v>
      </c>
      <c r="B3168" s="47" t="s">
        <v>20</v>
      </c>
      <c r="C3168" s="47">
        <v>922</v>
      </c>
      <c r="D3168" s="47">
        <v>2</v>
      </c>
      <c r="E3168" s="47" t="s">
        <v>24</v>
      </c>
      <c r="F3168" s="48" t="s">
        <v>25</v>
      </c>
      <c r="G3168" s="48" t="s">
        <v>23</v>
      </c>
      <c r="H3168" s="48" t="s">
        <v>1107</v>
      </c>
      <c r="I3168" s="48">
        <v>1</v>
      </c>
      <c r="J3168" s="48" t="s">
        <v>1152</v>
      </c>
      <c r="K3168" s="48" t="s">
        <v>1487</v>
      </c>
      <c r="L3168" s="47"/>
      <c r="M3168" s="47">
        <f>_xlfn.XLOOKUP(BASE!$A1493,dd_carteira_fundição!A:A,dd_carteira_fundição!G:G,"",0)</f>
        <v>1</v>
      </c>
      <c r="N3168" s="47" t="s">
        <v>1549</v>
      </c>
      <c r="O3168" s="133"/>
      <c r="P3168" s="166" t="s">
        <v>1182</v>
      </c>
      <c r="Q3168" s="47" t="s">
        <v>17</v>
      </c>
      <c r="R3168" s="47" t="s">
        <v>146</v>
      </c>
      <c r="S3168" s="47" t="s">
        <v>1536</v>
      </c>
      <c r="T3168" s="164">
        <v>89</v>
      </c>
      <c r="U3168" s="165" t="str">
        <f>IFERROR(INDEX('TAXA DE OCUP. RECUR.'!$F$1:$F$60, MATCH(T3168, 'TAXA DE OCUP. RECUR.'!$E$1:$E$60, 0)),"")</f>
        <v>MONTAGEM (MONTAGEM DE MOENDA) - [89]</v>
      </c>
      <c r="V3168" s="164">
        <f>V3160*0.6+V3160</f>
        <v>6.1579636363636361</v>
      </c>
      <c r="W3168" s="165"/>
      <c r="X3168" s="229">
        <v>46040</v>
      </c>
      <c r="Y3168" s="229">
        <f t="shared" si="347"/>
        <v>46040</v>
      </c>
      <c r="Z3168" s="47">
        <f t="shared" si="345"/>
        <v>3</v>
      </c>
      <c r="AA3168" s="47">
        <f t="shared" si="346"/>
        <v>3</v>
      </c>
      <c r="AB3168" s="47" t="str">
        <f t="shared" si="341"/>
        <v>jan</v>
      </c>
      <c r="AC3168" s="47" t="str">
        <f t="shared" si="342"/>
        <v>2026</v>
      </c>
      <c r="AD3168" s="165">
        <f t="shared" si="344"/>
        <v>1</v>
      </c>
    </row>
    <row r="3169" spans="1:30" x14ac:dyDescent="0.25">
      <c r="A3169" s="47" t="s">
        <v>17</v>
      </c>
      <c r="B3169" s="47" t="s">
        <v>20</v>
      </c>
      <c r="C3169" s="47">
        <v>922</v>
      </c>
      <c r="D3169" s="47">
        <v>2</v>
      </c>
      <c r="E3169" s="47" t="s">
        <v>24</v>
      </c>
      <c r="F3169" s="48" t="s">
        <v>25</v>
      </c>
      <c r="G3169" s="48" t="s">
        <v>23</v>
      </c>
      <c r="H3169" s="48" t="s">
        <v>1107</v>
      </c>
      <c r="I3169" s="48">
        <v>1</v>
      </c>
      <c r="J3169" s="48" t="s">
        <v>1152</v>
      </c>
      <c r="K3169" s="48" t="s">
        <v>1487</v>
      </c>
      <c r="L3169" s="47"/>
      <c r="M3169" s="47">
        <f>_xlfn.XLOOKUP(BASE!$A1494,dd_carteira_fundição!A:A,dd_carteira_fundição!G:G,"",0)</f>
        <v>1</v>
      </c>
      <c r="N3169" s="47" t="s">
        <v>1549</v>
      </c>
      <c r="O3169" s="133"/>
      <c r="P3169" s="166" t="s">
        <v>1182</v>
      </c>
      <c r="Q3169" s="47" t="s">
        <v>17</v>
      </c>
      <c r="R3169" s="47" t="s">
        <v>1205</v>
      </c>
      <c r="S3169" s="47" t="s">
        <v>1531</v>
      </c>
      <c r="T3169" s="164">
        <v>82</v>
      </c>
      <c r="U3169" s="165" t="str">
        <f>IFERROR(INDEX('TAXA DE OCUP. RECUR.'!$F$1:$F$60, MATCH(T3169, 'TAXA DE OCUP. RECUR.'!$E$1:$E$60, 0)),"")</f>
        <v/>
      </c>
      <c r="V3169" s="164">
        <f>V3161*0.6+V3161</f>
        <v>10.263272727272728</v>
      </c>
      <c r="W3169" s="165"/>
      <c r="X3169" s="229">
        <v>46043</v>
      </c>
      <c r="Y3169" s="229">
        <f t="shared" si="347"/>
        <v>46043</v>
      </c>
      <c r="Z3169" s="47">
        <f t="shared" si="345"/>
        <v>4</v>
      </c>
      <c r="AA3169" s="47">
        <f t="shared" si="346"/>
        <v>4</v>
      </c>
      <c r="AB3169" s="47" t="str">
        <f t="shared" ref="AB3169:AB3232" si="350">IFERROR(IF(X3169="","",TEXT(X3169,"MMM")),"")</f>
        <v>jan</v>
      </c>
      <c r="AC3169" s="47" t="str">
        <f t="shared" ref="AC3169:AC3232" si="351">IFERROR(IF(X3169="","",TEXT(X3169,"AAAA")),"")</f>
        <v>2026</v>
      </c>
      <c r="AD3169" s="165">
        <f t="shared" si="344"/>
        <v>1</v>
      </c>
    </row>
    <row r="3170" spans="1:30" x14ac:dyDescent="0.25">
      <c r="A3170" s="47" t="s">
        <v>17</v>
      </c>
      <c r="B3170" s="47" t="s">
        <v>20</v>
      </c>
      <c r="C3170" s="47">
        <v>922</v>
      </c>
      <c r="D3170" s="47">
        <v>2</v>
      </c>
      <c r="E3170" s="47" t="s">
        <v>24</v>
      </c>
      <c r="F3170" s="48" t="s">
        <v>25</v>
      </c>
      <c r="G3170" s="48" t="s">
        <v>23</v>
      </c>
      <c r="H3170" s="48" t="s">
        <v>1107</v>
      </c>
      <c r="I3170" s="48">
        <v>1</v>
      </c>
      <c r="J3170" s="48" t="s">
        <v>1152</v>
      </c>
      <c r="K3170" s="48" t="s">
        <v>1487</v>
      </c>
      <c r="L3170" s="47"/>
      <c r="M3170" s="47">
        <f>_xlfn.XLOOKUP(BASE!$A1495,dd_carteira_fundição!A:A,dd_carteira_fundição!G:G,"",0)</f>
        <v>1</v>
      </c>
      <c r="N3170" s="47" t="s">
        <v>1549</v>
      </c>
      <c r="O3170" s="133"/>
      <c r="P3170" s="166" t="s">
        <v>1182</v>
      </c>
      <c r="Q3170" s="47" t="s">
        <v>17</v>
      </c>
      <c r="R3170" s="47" t="s">
        <v>1690</v>
      </c>
      <c r="S3170" s="47" t="s">
        <v>1533</v>
      </c>
      <c r="T3170" s="164">
        <v>112</v>
      </c>
      <c r="U3170" s="165" t="str">
        <f>IFERROR(INDEX('TAXA DE OCUP. RECUR.'!$F$1:$F$60, MATCH(T3170, 'TAXA DE OCUP. RECUR.'!$E$1:$E$60, 0)),"")</f>
        <v>FURADEIRA RADIAL  HCP - [112]</v>
      </c>
      <c r="V3170" s="164">
        <f>V3162*0.6+V3162</f>
        <v>13.684363636363633</v>
      </c>
      <c r="W3170" s="165"/>
      <c r="X3170" s="229">
        <v>46046</v>
      </c>
      <c r="Y3170" s="229">
        <f t="shared" si="347"/>
        <v>46046</v>
      </c>
      <c r="Z3170" s="47">
        <f t="shared" si="345"/>
        <v>4</v>
      </c>
      <c r="AA3170" s="47">
        <f t="shared" si="346"/>
        <v>4</v>
      </c>
      <c r="AB3170" s="47" t="str">
        <f t="shared" si="350"/>
        <v>jan</v>
      </c>
      <c r="AC3170" s="47" t="str">
        <f t="shared" si="351"/>
        <v>2026</v>
      </c>
      <c r="AD3170" s="165">
        <f t="shared" si="344"/>
        <v>1</v>
      </c>
    </row>
    <row r="3171" spans="1:30" x14ac:dyDescent="0.25">
      <c r="A3171" s="47" t="s">
        <v>17</v>
      </c>
      <c r="B3171" s="47" t="s">
        <v>20</v>
      </c>
      <c r="C3171" s="47">
        <v>922</v>
      </c>
      <c r="D3171" s="47">
        <v>2</v>
      </c>
      <c r="E3171" s="47" t="s">
        <v>24</v>
      </c>
      <c r="F3171" s="48" t="s">
        <v>25</v>
      </c>
      <c r="G3171" s="48" t="s">
        <v>23</v>
      </c>
      <c r="H3171" s="48" t="s">
        <v>1107</v>
      </c>
      <c r="I3171" s="48">
        <v>1</v>
      </c>
      <c r="J3171" s="48" t="s">
        <v>1152</v>
      </c>
      <c r="K3171" s="48" t="s">
        <v>1487</v>
      </c>
      <c r="L3171" s="47"/>
      <c r="M3171" s="47">
        <f>_xlfn.XLOOKUP(BASE!$A1496,dd_carteira_fundição!A:A,dd_carteira_fundição!G:G,"",0)</f>
        <v>1</v>
      </c>
      <c r="N3171" s="47" t="s">
        <v>1549</v>
      </c>
      <c r="O3171" s="133"/>
      <c r="P3171" s="166" t="s">
        <v>1182</v>
      </c>
      <c r="Q3171" s="47" t="s">
        <v>17</v>
      </c>
      <c r="R3171" s="47" t="s">
        <v>1690</v>
      </c>
      <c r="S3171" s="47" t="s">
        <v>1532</v>
      </c>
      <c r="T3171" s="164">
        <v>84</v>
      </c>
      <c r="U3171" s="165" t="str">
        <f>IFERROR(INDEX('TAXA DE OCUP. RECUR.'!$F$1:$F$60, MATCH(T3171, 'TAXA DE OCUP. RECUR.'!$E$1:$E$60, 0)),"")</f>
        <v>SOLDA - [84]</v>
      </c>
      <c r="V3171" s="164">
        <v>90</v>
      </c>
      <c r="W3171" s="165"/>
      <c r="X3171" s="229">
        <v>46049</v>
      </c>
      <c r="Y3171" s="229">
        <f t="shared" si="347"/>
        <v>46049</v>
      </c>
      <c r="Z3171" s="47">
        <f t="shared" si="345"/>
        <v>5</v>
      </c>
      <c r="AA3171" s="47">
        <f t="shared" si="346"/>
        <v>5</v>
      </c>
      <c r="AB3171" s="47" t="str">
        <f t="shared" si="350"/>
        <v>jan</v>
      </c>
      <c r="AC3171" s="47" t="str">
        <f t="shared" si="351"/>
        <v>2026</v>
      </c>
      <c r="AD3171" s="165">
        <f t="shared" si="344"/>
        <v>1</v>
      </c>
    </row>
    <row r="3172" spans="1:30" x14ac:dyDescent="0.25">
      <c r="A3172" s="47" t="s">
        <v>17</v>
      </c>
      <c r="B3172" s="47" t="s">
        <v>20</v>
      </c>
      <c r="C3172" s="47">
        <v>922</v>
      </c>
      <c r="D3172" s="47">
        <v>2</v>
      </c>
      <c r="E3172" s="47" t="s">
        <v>24</v>
      </c>
      <c r="F3172" s="48" t="s">
        <v>25</v>
      </c>
      <c r="G3172" s="48" t="s">
        <v>23</v>
      </c>
      <c r="H3172" s="48" t="s">
        <v>1107</v>
      </c>
      <c r="I3172" s="48">
        <v>1</v>
      </c>
      <c r="J3172" s="48" t="s">
        <v>1152</v>
      </c>
      <c r="K3172" s="48" t="s">
        <v>1487</v>
      </c>
      <c r="L3172" s="47"/>
      <c r="M3172" s="47">
        <f>_xlfn.XLOOKUP(BASE!$A1497,dd_carteira_fundição!A:A,dd_carteira_fundição!G:G,"",0)</f>
        <v>1</v>
      </c>
      <c r="N3172" s="47" t="s">
        <v>1549</v>
      </c>
      <c r="O3172" s="133"/>
      <c r="P3172" s="166" t="s">
        <v>1182</v>
      </c>
      <c r="Q3172" s="47" t="s">
        <v>17</v>
      </c>
      <c r="R3172" s="47" t="s">
        <v>146</v>
      </c>
      <c r="S3172" s="47" t="s">
        <v>1534</v>
      </c>
      <c r="T3172" s="164">
        <v>89</v>
      </c>
      <c r="U3172" s="165" t="str">
        <f>IFERROR(INDEX('TAXA DE OCUP. RECUR.'!$F$1:$F$60, MATCH(T3172, 'TAXA DE OCUP. RECUR.'!$E$1:$E$60, 0)),"")</f>
        <v>MONTAGEM (MONTAGEM DE MOENDA) - [89]</v>
      </c>
      <c r="V3172" s="164">
        <v>10</v>
      </c>
      <c r="W3172" s="165"/>
      <c r="X3172" s="229">
        <v>46052</v>
      </c>
      <c r="Y3172" s="229">
        <f t="shared" si="347"/>
        <v>46052</v>
      </c>
      <c r="Z3172" s="47">
        <f t="shared" si="345"/>
        <v>5</v>
      </c>
      <c r="AA3172" s="47">
        <f t="shared" si="346"/>
        <v>5</v>
      </c>
      <c r="AB3172" s="47" t="str">
        <f t="shared" si="350"/>
        <v>jan</v>
      </c>
      <c r="AC3172" s="47" t="str">
        <f t="shared" si="351"/>
        <v>2026</v>
      </c>
      <c r="AD3172" s="165">
        <f t="shared" si="344"/>
        <v>1</v>
      </c>
    </row>
    <row r="3173" spans="1:30" x14ac:dyDescent="0.25">
      <c r="A3173" s="47" t="s">
        <v>17</v>
      </c>
      <c r="B3173" s="47" t="s">
        <v>20</v>
      </c>
      <c r="C3173" s="47">
        <v>922</v>
      </c>
      <c r="D3173" s="47">
        <v>2</v>
      </c>
      <c r="E3173" s="47" t="s">
        <v>24</v>
      </c>
      <c r="F3173" s="48" t="s">
        <v>25</v>
      </c>
      <c r="G3173" s="48" t="s">
        <v>23</v>
      </c>
      <c r="H3173" s="48" t="s">
        <v>1107</v>
      </c>
      <c r="I3173" s="48">
        <v>1</v>
      </c>
      <c r="J3173" s="48" t="s">
        <v>1152</v>
      </c>
      <c r="K3173" s="48" t="s">
        <v>1487</v>
      </c>
      <c r="L3173" s="47"/>
      <c r="M3173" s="47">
        <f>_xlfn.XLOOKUP(BASE!$A1498,dd_carteira_fundição!A:A,dd_carteira_fundição!G:G,"",0)</f>
        <v>1</v>
      </c>
      <c r="N3173" s="47" t="s">
        <v>1549</v>
      </c>
      <c r="O3173" s="133"/>
      <c r="P3173" s="166" t="s">
        <v>1182</v>
      </c>
      <c r="Q3173" s="47" t="s">
        <v>17</v>
      </c>
      <c r="R3173" s="47" t="s">
        <v>146</v>
      </c>
      <c r="S3173" s="47" t="s">
        <v>1541</v>
      </c>
      <c r="T3173" s="164">
        <v>89</v>
      </c>
      <c r="U3173" s="165" t="str">
        <f>IFERROR(INDEX('TAXA DE OCUP. RECUR.'!$F$1:$F$60, MATCH(T3173, 'TAXA DE OCUP. RECUR.'!$E$1:$E$60, 0)),"")</f>
        <v>MONTAGEM (MONTAGEM DE MOENDA) - [89]</v>
      </c>
      <c r="V3173" s="164">
        <v>51</v>
      </c>
      <c r="W3173" s="165"/>
      <c r="X3173" s="229">
        <v>46055</v>
      </c>
      <c r="Y3173" s="229">
        <f t="shared" si="347"/>
        <v>46055</v>
      </c>
      <c r="Z3173" s="47">
        <f t="shared" si="345"/>
        <v>6</v>
      </c>
      <c r="AA3173" s="47">
        <f t="shared" si="346"/>
        <v>6</v>
      </c>
      <c r="AB3173" s="47" t="str">
        <f t="shared" si="350"/>
        <v>fev</v>
      </c>
      <c r="AC3173" s="47" t="str">
        <f t="shared" si="351"/>
        <v>2026</v>
      </c>
      <c r="AD3173" s="165">
        <f t="shared" si="344"/>
        <v>1</v>
      </c>
    </row>
    <row r="3174" spans="1:30" x14ac:dyDescent="0.25">
      <c r="A3174" s="47" t="s">
        <v>17</v>
      </c>
      <c r="B3174" s="47" t="s">
        <v>20</v>
      </c>
      <c r="C3174" s="47">
        <v>922</v>
      </c>
      <c r="D3174" s="47">
        <v>2</v>
      </c>
      <c r="E3174" s="47" t="s">
        <v>24</v>
      </c>
      <c r="F3174" s="48" t="s">
        <v>25</v>
      </c>
      <c r="G3174" s="48" t="s">
        <v>23</v>
      </c>
      <c r="H3174" s="48" t="s">
        <v>1107</v>
      </c>
      <c r="I3174" s="48">
        <v>1</v>
      </c>
      <c r="J3174" s="48" t="s">
        <v>1152</v>
      </c>
      <c r="K3174" s="48" t="s">
        <v>1487</v>
      </c>
      <c r="L3174" s="47"/>
      <c r="M3174" s="47">
        <f>_xlfn.XLOOKUP(BASE!$A1499,dd_carteira_fundição!A:A,dd_carteira_fundição!G:G,"",0)</f>
        <v>1</v>
      </c>
      <c r="N3174" s="47" t="s">
        <v>1549</v>
      </c>
      <c r="O3174" s="133"/>
      <c r="P3174" s="166" t="s">
        <v>1182</v>
      </c>
      <c r="Q3174" s="47" t="s">
        <v>17</v>
      </c>
      <c r="R3174" s="47" t="s">
        <v>158</v>
      </c>
      <c r="S3174" s="47" t="s">
        <v>158</v>
      </c>
      <c r="T3174" s="164">
        <v>2</v>
      </c>
      <c r="U3174" s="165" t="str">
        <f>IFERROR(INDEX('TAXA DE OCUP. RECUR.'!$F$1:$F$60, MATCH(T3174, 'TAXA DE OCUP. RECUR.'!$E$1:$E$60, 0)),"")</f>
        <v>EXPEDIÇÃO</v>
      </c>
      <c r="V3174" s="164">
        <f>V3166*0.6+V3166</f>
        <v>2.2399999999999998</v>
      </c>
      <c r="W3174" s="165"/>
      <c r="X3174" s="229">
        <v>46073</v>
      </c>
      <c r="Y3174" s="229">
        <f t="shared" si="347"/>
        <v>46073</v>
      </c>
      <c r="Z3174" s="47">
        <f t="shared" si="345"/>
        <v>8</v>
      </c>
      <c r="AA3174" s="47">
        <f t="shared" si="346"/>
        <v>8</v>
      </c>
      <c r="AB3174" s="47" t="str">
        <f t="shared" si="350"/>
        <v>fev</v>
      </c>
      <c r="AC3174" s="47" t="str">
        <f t="shared" si="351"/>
        <v>2026</v>
      </c>
      <c r="AD3174" s="165">
        <f t="shared" si="344"/>
        <v>1</v>
      </c>
    </row>
    <row r="3175" spans="1:30" x14ac:dyDescent="0.25">
      <c r="A3175" s="47" t="s">
        <v>17</v>
      </c>
      <c r="B3175" s="47" t="s">
        <v>9</v>
      </c>
      <c r="C3175" s="47">
        <v>2020</v>
      </c>
      <c r="D3175" s="47">
        <v>1</v>
      </c>
      <c r="E3175" s="47" t="s">
        <v>30</v>
      </c>
      <c r="F3175" s="47" t="s">
        <v>31</v>
      </c>
      <c r="G3175" s="47" t="s">
        <v>11</v>
      </c>
      <c r="H3175" s="47" t="s">
        <v>1107</v>
      </c>
      <c r="I3175" s="47">
        <v>1</v>
      </c>
      <c r="J3175" s="47" t="s">
        <v>1152</v>
      </c>
      <c r="K3175" s="48" t="s">
        <v>1487</v>
      </c>
      <c r="L3175" s="47"/>
      <c r="M3175" s="47">
        <f>_xlfn.XLOOKUP(BASE!$A1789,dd_carteira_fundição!A:A,dd_carteira_fundição!G:G,"",0)</f>
        <v>1</v>
      </c>
      <c r="N3175" s="47" t="s">
        <v>1549</v>
      </c>
      <c r="O3175"/>
      <c r="P3175" s="47"/>
      <c r="Q3175" s="16"/>
      <c r="R3175" s="47" t="s">
        <v>158</v>
      </c>
      <c r="S3175" s="25" t="s">
        <v>2120</v>
      </c>
      <c r="T3175" s="16">
        <v>1</v>
      </c>
      <c r="U3175" s="47" t="str">
        <f>IFERROR(INDEX('TAXA DE OCUP. RECUR.'!$F$1:$F$60, MATCH(T3175, 'TAXA DE OCUP. RECUR.'!$E$1:$E$60, 0)),"")</f>
        <v>FUNDIÇÃO MORENO</v>
      </c>
      <c r="V3175" s="55">
        <v>1</v>
      </c>
      <c r="W3175" s="31"/>
      <c r="X3175" s="229">
        <v>46122</v>
      </c>
      <c r="Y3175" s="229">
        <f t="shared" si="347"/>
        <v>46122</v>
      </c>
      <c r="Z3175" s="47">
        <f t="shared" si="345"/>
        <v>15</v>
      </c>
      <c r="AA3175" s="47">
        <f t="shared" si="346"/>
        <v>15</v>
      </c>
      <c r="AB3175" s="47" t="str">
        <f t="shared" si="350"/>
        <v>abr</v>
      </c>
      <c r="AC3175" s="47" t="str">
        <f t="shared" si="351"/>
        <v>2026</v>
      </c>
      <c r="AD3175" s="165">
        <f t="shared" si="344"/>
        <v>1</v>
      </c>
    </row>
    <row r="3176" spans="1:30" x14ac:dyDescent="0.25">
      <c r="A3176" s="47" t="s">
        <v>17</v>
      </c>
      <c r="B3176" s="47" t="s">
        <v>9</v>
      </c>
      <c r="C3176" s="47">
        <v>2020</v>
      </c>
      <c r="D3176" s="47">
        <v>1</v>
      </c>
      <c r="E3176" s="47" t="s">
        <v>30</v>
      </c>
      <c r="F3176" s="47" t="s">
        <v>31</v>
      </c>
      <c r="G3176" s="47" t="s">
        <v>11</v>
      </c>
      <c r="H3176" s="47" t="s">
        <v>1107</v>
      </c>
      <c r="I3176" s="47">
        <v>1</v>
      </c>
      <c r="J3176" s="47" t="s">
        <v>1152</v>
      </c>
      <c r="K3176" s="48" t="s">
        <v>1487</v>
      </c>
      <c r="L3176" s="47"/>
      <c r="M3176" s="47">
        <f>_xlfn.XLOOKUP(BASE!$A1790,dd_carteira_fundição!A:A,dd_carteira_fundição!G:G,"",0)</f>
        <v>1</v>
      </c>
      <c r="N3176" s="47" t="s">
        <v>1549</v>
      </c>
      <c r="O3176"/>
      <c r="P3176" s="47"/>
      <c r="Q3176" s="16"/>
      <c r="R3176" s="47" t="s">
        <v>1690</v>
      </c>
      <c r="S3176" s="25" t="s">
        <v>2123</v>
      </c>
      <c r="T3176" s="16">
        <v>1</v>
      </c>
      <c r="U3176" s="47" t="str">
        <f>IFERROR(INDEX('TAXA DE OCUP. RECUR.'!$F$1:$F$60, MATCH(T3176, 'TAXA DE OCUP. RECUR.'!$E$1:$E$60, 0)),"")</f>
        <v>FUNDIÇÃO MORENO</v>
      </c>
      <c r="V3176" s="55">
        <v>80</v>
      </c>
      <c r="W3176" s="31"/>
      <c r="X3176" s="229">
        <v>46147</v>
      </c>
      <c r="Y3176" s="229">
        <f t="shared" si="347"/>
        <v>46147</v>
      </c>
      <c r="Z3176" s="47">
        <f t="shared" si="345"/>
        <v>19</v>
      </c>
      <c r="AA3176" s="47">
        <f t="shared" si="346"/>
        <v>19</v>
      </c>
      <c r="AB3176" s="47" t="str">
        <f t="shared" si="350"/>
        <v>mai</v>
      </c>
      <c r="AC3176" s="47" t="str">
        <f t="shared" si="351"/>
        <v>2026</v>
      </c>
      <c r="AD3176" s="165">
        <f t="shared" si="344"/>
        <v>1</v>
      </c>
    </row>
    <row r="3177" spans="1:30" x14ac:dyDescent="0.25">
      <c r="A3177" s="47" t="s">
        <v>17</v>
      </c>
      <c r="B3177" s="47" t="s">
        <v>9</v>
      </c>
      <c r="C3177" s="47">
        <v>2020</v>
      </c>
      <c r="D3177" s="47">
        <v>1</v>
      </c>
      <c r="E3177" s="47" t="s">
        <v>30</v>
      </c>
      <c r="F3177" s="47" t="s">
        <v>31</v>
      </c>
      <c r="G3177" s="47" t="s">
        <v>11</v>
      </c>
      <c r="H3177" s="47" t="s">
        <v>1107</v>
      </c>
      <c r="I3177" s="47">
        <v>1</v>
      </c>
      <c r="J3177" s="47" t="s">
        <v>1152</v>
      </c>
      <c r="K3177" s="48" t="s">
        <v>1487</v>
      </c>
      <c r="L3177" s="47"/>
      <c r="M3177" s="47">
        <f>_xlfn.XLOOKUP(BASE!$A1791,dd_carteira_fundição!A:A,dd_carteira_fundição!G:G,"",0)</f>
        <v>1</v>
      </c>
      <c r="N3177" s="47" t="s">
        <v>1549</v>
      </c>
      <c r="O3177"/>
      <c r="P3177" s="47"/>
      <c r="Q3177" s="16"/>
      <c r="R3177" s="47" t="s">
        <v>1690</v>
      </c>
      <c r="S3177" s="25" t="s">
        <v>2122</v>
      </c>
      <c r="T3177" s="16">
        <v>121</v>
      </c>
      <c r="U3177" s="47" t="str">
        <f>IFERROR(INDEX('TAXA DE OCUP. RECUR.'!$F$1:$F$60, MATCH(T3177, 'TAXA DE OCUP. RECUR.'!$E$1:$E$60, 0)),"")</f>
        <v>TORNO HORIZ. TOS SKJ-85 - [121]</v>
      </c>
      <c r="V3177" s="55">
        <v>25</v>
      </c>
      <c r="W3177" s="31"/>
      <c r="X3177" s="229">
        <v>46149</v>
      </c>
      <c r="Y3177" s="229">
        <f t="shared" si="347"/>
        <v>46149</v>
      </c>
      <c r="Z3177" s="47">
        <f t="shared" si="345"/>
        <v>19</v>
      </c>
      <c r="AA3177" s="47">
        <f t="shared" si="346"/>
        <v>19</v>
      </c>
      <c r="AB3177" s="47" t="str">
        <f t="shared" si="350"/>
        <v>mai</v>
      </c>
      <c r="AC3177" s="47" t="str">
        <f t="shared" si="351"/>
        <v>2026</v>
      </c>
      <c r="AD3177" s="165">
        <f t="shared" si="344"/>
        <v>1</v>
      </c>
    </row>
    <row r="3178" spans="1:30" x14ac:dyDescent="0.25">
      <c r="A3178" s="47" t="s">
        <v>17</v>
      </c>
      <c r="B3178" s="47" t="s">
        <v>9</v>
      </c>
      <c r="C3178" s="47">
        <v>2020</v>
      </c>
      <c r="D3178" s="47">
        <v>1</v>
      </c>
      <c r="E3178" s="47" t="s">
        <v>30</v>
      </c>
      <c r="F3178" s="47" t="s">
        <v>31</v>
      </c>
      <c r="G3178" s="47" t="s">
        <v>11</v>
      </c>
      <c r="H3178" s="47" t="s">
        <v>1107</v>
      </c>
      <c r="I3178" s="47">
        <v>1</v>
      </c>
      <c r="J3178" s="47" t="s">
        <v>1152</v>
      </c>
      <c r="K3178" s="48" t="s">
        <v>1487</v>
      </c>
      <c r="L3178" s="47"/>
      <c r="M3178" s="47">
        <f>_xlfn.XLOOKUP(BASE!$A1792,dd_carteira_fundição!A:A,dd_carteira_fundição!G:G,"",0)</f>
        <v>1</v>
      </c>
      <c r="N3178" s="47" t="s">
        <v>1549</v>
      </c>
      <c r="O3178"/>
      <c r="P3178" s="47"/>
      <c r="Q3178" s="16"/>
      <c r="R3178" s="47" t="s">
        <v>1690</v>
      </c>
      <c r="S3178" s="25" t="s">
        <v>2121</v>
      </c>
      <c r="T3178" s="16">
        <v>1</v>
      </c>
      <c r="U3178" s="47" t="str">
        <f>IFERROR(INDEX('TAXA DE OCUP. RECUR.'!$F$1:$F$60, MATCH(T3178, 'TAXA DE OCUP. RECUR.'!$E$1:$E$60, 0)),"")</f>
        <v>FUNDIÇÃO MORENO</v>
      </c>
      <c r="V3178" s="55">
        <v>40</v>
      </c>
      <c r="W3178" s="31"/>
      <c r="X3178" s="229">
        <v>46155</v>
      </c>
      <c r="Y3178" s="229">
        <f t="shared" si="347"/>
        <v>46155</v>
      </c>
      <c r="Z3178" s="47">
        <f t="shared" si="345"/>
        <v>20</v>
      </c>
      <c r="AA3178" s="47">
        <f t="shared" si="346"/>
        <v>20</v>
      </c>
      <c r="AB3178" s="47" t="str">
        <f t="shared" si="350"/>
        <v>mai</v>
      </c>
      <c r="AC3178" s="47" t="str">
        <f t="shared" si="351"/>
        <v>2026</v>
      </c>
      <c r="AD3178" s="165">
        <f t="shared" si="344"/>
        <v>1</v>
      </c>
    </row>
    <row r="3179" spans="1:30" x14ac:dyDescent="0.25">
      <c r="A3179" s="47" t="s">
        <v>17</v>
      </c>
      <c r="B3179" s="47" t="s">
        <v>9</v>
      </c>
      <c r="C3179" s="47">
        <v>2020</v>
      </c>
      <c r="D3179" s="47">
        <v>1</v>
      </c>
      <c r="E3179" s="47" t="s">
        <v>30</v>
      </c>
      <c r="F3179" s="47" t="s">
        <v>31</v>
      </c>
      <c r="G3179" s="47" t="s">
        <v>11</v>
      </c>
      <c r="H3179" s="47" t="s">
        <v>1107</v>
      </c>
      <c r="I3179" s="47">
        <v>1</v>
      </c>
      <c r="J3179" s="47" t="s">
        <v>1152</v>
      </c>
      <c r="K3179" s="48" t="s">
        <v>1487</v>
      </c>
      <c r="L3179" s="47"/>
      <c r="M3179" s="47">
        <f>_xlfn.XLOOKUP(BASE!$A1793,dd_carteira_fundição!A:A,dd_carteira_fundição!G:G,"",0)</f>
        <v>1</v>
      </c>
      <c r="N3179" s="47" t="s">
        <v>1549</v>
      </c>
      <c r="O3179"/>
      <c r="P3179" s="47"/>
      <c r="Q3179" s="16"/>
      <c r="R3179" s="47" t="s">
        <v>1690</v>
      </c>
      <c r="S3179" s="47" t="s">
        <v>1483</v>
      </c>
      <c r="T3179" s="16" t="s">
        <v>2451</v>
      </c>
      <c r="U3179" s="47" t="s">
        <v>17</v>
      </c>
      <c r="V3179" s="55">
        <v>1</v>
      </c>
      <c r="W3179" s="31"/>
      <c r="X3179" s="229">
        <v>46156</v>
      </c>
      <c r="Y3179" s="229">
        <f t="shared" ref="Y3179:Y3210" si="352">X3179</f>
        <v>46156</v>
      </c>
      <c r="Z3179" s="47">
        <f t="shared" si="345"/>
        <v>20</v>
      </c>
      <c r="AA3179" s="47">
        <f t="shared" si="346"/>
        <v>20</v>
      </c>
      <c r="AB3179" s="47" t="str">
        <f t="shared" si="350"/>
        <v>mai</v>
      </c>
      <c r="AC3179" s="47" t="str">
        <f t="shared" si="351"/>
        <v>2026</v>
      </c>
      <c r="AD3179" s="165">
        <f t="shared" si="344"/>
        <v>1</v>
      </c>
    </row>
    <row r="3180" spans="1:30" x14ac:dyDescent="0.25">
      <c r="A3180" s="47" t="s">
        <v>17</v>
      </c>
      <c r="B3180" s="47" t="s">
        <v>9</v>
      </c>
      <c r="C3180" s="47">
        <v>2020</v>
      </c>
      <c r="D3180" s="47">
        <v>1</v>
      </c>
      <c r="E3180" s="47" t="s">
        <v>30</v>
      </c>
      <c r="F3180" s="47" t="s">
        <v>31</v>
      </c>
      <c r="G3180" s="47" t="s">
        <v>11</v>
      </c>
      <c r="H3180" s="47" t="s">
        <v>1107</v>
      </c>
      <c r="I3180" s="47">
        <v>1</v>
      </c>
      <c r="J3180" s="47" t="s">
        <v>1152</v>
      </c>
      <c r="K3180" s="48" t="s">
        <v>1487</v>
      </c>
      <c r="L3180" s="47"/>
      <c r="M3180" s="47">
        <f>_xlfn.XLOOKUP(BASE!$A1794,dd_carteira_fundição!A:A,dd_carteira_fundição!G:G,"",0)</f>
        <v>1</v>
      </c>
      <c r="N3180" s="47" t="s">
        <v>1549</v>
      </c>
      <c r="O3180"/>
      <c r="P3180" s="47"/>
      <c r="Q3180" s="16"/>
      <c r="R3180" s="47" t="s">
        <v>158</v>
      </c>
      <c r="S3180" s="25" t="s">
        <v>158</v>
      </c>
      <c r="T3180" s="16">
        <v>1</v>
      </c>
      <c r="U3180" s="47" t="str">
        <f>IFERROR(INDEX('TAXA DE OCUP. RECUR.'!$F$1:$F$60, MATCH(T3180, 'TAXA DE OCUP. RECUR.'!$E$1:$E$60, 0)),"")</f>
        <v>FUNDIÇÃO MORENO</v>
      </c>
      <c r="V3180" s="55">
        <v>1</v>
      </c>
      <c r="W3180" s="31"/>
      <c r="X3180" s="229">
        <v>46157</v>
      </c>
      <c r="Y3180" s="229">
        <f t="shared" si="352"/>
        <v>46157</v>
      </c>
      <c r="Z3180" s="47">
        <f t="shared" si="345"/>
        <v>20</v>
      </c>
      <c r="AA3180" s="47">
        <f t="shared" si="346"/>
        <v>20</v>
      </c>
      <c r="AB3180" s="47" t="str">
        <f t="shared" si="350"/>
        <v>mai</v>
      </c>
      <c r="AC3180" s="47" t="str">
        <f t="shared" si="351"/>
        <v>2026</v>
      </c>
      <c r="AD3180" s="165">
        <f t="shared" si="344"/>
        <v>1</v>
      </c>
    </row>
    <row r="3181" spans="1:30" x14ac:dyDescent="0.25">
      <c r="A3181" s="47" t="s">
        <v>17</v>
      </c>
      <c r="B3181" s="47" t="s">
        <v>20</v>
      </c>
      <c r="C3181" s="47">
        <v>2020</v>
      </c>
      <c r="D3181" s="47">
        <v>2</v>
      </c>
      <c r="E3181" s="47" t="s">
        <v>30</v>
      </c>
      <c r="F3181" s="47" t="s">
        <v>31</v>
      </c>
      <c r="G3181" s="47" t="s">
        <v>11</v>
      </c>
      <c r="H3181" s="47" t="s">
        <v>1107</v>
      </c>
      <c r="I3181" s="47">
        <v>1</v>
      </c>
      <c r="J3181" s="47" t="s">
        <v>1152</v>
      </c>
      <c r="K3181" s="48" t="s">
        <v>1487</v>
      </c>
      <c r="L3181" s="47"/>
      <c r="M3181" s="47">
        <f>_xlfn.XLOOKUP(BASE!$A1795,dd_carteira_fundição!A:A,dd_carteira_fundição!G:G,"",0)</f>
        <v>2</v>
      </c>
      <c r="N3181" s="47" t="s">
        <v>1549</v>
      </c>
      <c r="O3181"/>
      <c r="P3181" s="47"/>
      <c r="Q3181" s="16"/>
      <c r="R3181" s="47" t="s">
        <v>158</v>
      </c>
      <c r="S3181" s="25" t="s">
        <v>2120</v>
      </c>
      <c r="T3181" s="16">
        <v>1</v>
      </c>
      <c r="U3181" s="47" t="str">
        <f>IFERROR(INDEX('TAXA DE OCUP. RECUR.'!$F$1:$F$60, MATCH(T3181, 'TAXA DE OCUP. RECUR.'!$E$1:$E$60, 0)),"")</f>
        <v>FUNDIÇÃO MORENO</v>
      </c>
      <c r="V3181" s="55">
        <v>1</v>
      </c>
      <c r="W3181" s="31"/>
      <c r="X3181" s="229">
        <v>46122</v>
      </c>
      <c r="Y3181" s="229">
        <f t="shared" si="352"/>
        <v>46122</v>
      </c>
      <c r="Z3181" s="47">
        <f t="shared" si="345"/>
        <v>15</v>
      </c>
      <c r="AA3181" s="47">
        <f t="shared" si="346"/>
        <v>15</v>
      </c>
      <c r="AB3181" s="47" t="str">
        <f t="shared" si="350"/>
        <v>abr</v>
      </c>
      <c r="AC3181" s="47" t="str">
        <f t="shared" si="351"/>
        <v>2026</v>
      </c>
      <c r="AD3181" s="165">
        <f t="shared" si="344"/>
        <v>1</v>
      </c>
    </row>
    <row r="3182" spans="1:30" x14ac:dyDescent="0.25">
      <c r="A3182" s="47" t="s">
        <v>17</v>
      </c>
      <c r="B3182" s="47" t="s">
        <v>20</v>
      </c>
      <c r="C3182" s="47">
        <v>2020</v>
      </c>
      <c r="D3182" s="47">
        <v>2</v>
      </c>
      <c r="E3182" s="47" t="s">
        <v>30</v>
      </c>
      <c r="F3182" s="47" t="s">
        <v>31</v>
      </c>
      <c r="G3182" s="47" t="s">
        <v>11</v>
      </c>
      <c r="H3182" s="47" t="s">
        <v>1107</v>
      </c>
      <c r="I3182" s="47">
        <v>1</v>
      </c>
      <c r="J3182" s="47" t="s">
        <v>1152</v>
      </c>
      <c r="K3182" s="48" t="s">
        <v>1487</v>
      </c>
      <c r="L3182" s="47"/>
      <c r="M3182" s="47">
        <f>_xlfn.XLOOKUP(BASE!$A1796,dd_carteira_fundição!A:A,dd_carteira_fundição!G:G,"",0)</f>
        <v>2</v>
      </c>
      <c r="N3182" s="47" t="s">
        <v>1549</v>
      </c>
      <c r="O3182"/>
      <c r="P3182" s="47"/>
      <c r="Q3182" s="16"/>
      <c r="R3182" s="47" t="s">
        <v>1690</v>
      </c>
      <c r="S3182" s="25" t="s">
        <v>2123</v>
      </c>
      <c r="T3182" s="16">
        <v>1</v>
      </c>
      <c r="U3182" s="47" t="str">
        <f>IFERROR(INDEX('TAXA DE OCUP. RECUR.'!$F$1:$F$60, MATCH(T3182, 'TAXA DE OCUP. RECUR.'!$E$1:$E$60, 0)),"")</f>
        <v>FUNDIÇÃO MORENO</v>
      </c>
      <c r="V3182" s="55">
        <v>80</v>
      </c>
      <c r="W3182" s="31"/>
      <c r="X3182" s="229">
        <v>46147</v>
      </c>
      <c r="Y3182" s="229">
        <f t="shared" si="352"/>
        <v>46147</v>
      </c>
      <c r="Z3182" s="47">
        <f t="shared" si="345"/>
        <v>19</v>
      </c>
      <c r="AA3182" s="47">
        <f t="shared" si="346"/>
        <v>19</v>
      </c>
      <c r="AB3182" s="47" t="str">
        <f t="shared" si="350"/>
        <v>mai</v>
      </c>
      <c r="AC3182" s="47" t="str">
        <f t="shared" si="351"/>
        <v>2026</v>
      </c>
      <c r="AD3182" s="165">
        <f t="shared" si="344"/>
        <v>1</v>
      </c>
    </row>
    <row r="3183" spans="1:30" x14ac:dyDescent="0.25">
      <c r="A3183" s="47" t="s">
        <v>17</v>
      </c>
      <c r="B3183" s="47" t="s">
        <v>20</v>
      </c>
      <c r="C3183" s="47">
        <v>2020</v>
      </c>
      <c r="D3183" s="47">
        <v>2</v>
      </c>
      <c r="E3183" s="47" t="s">
        <v>30</v>
      </c>
      <c r="F3183" s="47" t="s">
        <v>31</v>
      </c>
      <c r="G3183" s="47" t="s">
        <v>11</v>
      </c>
      <c r="H3183" s="47" t="s">
        <v>1107</v>
      </c>
      <c r="I3183" s="47">
        <v>1</v>
      </c>
      <c r="J3183" s="47" t="s">
        <v>1152</v>
      </c>
      <c r="K3183" s="48" t="s">
        <v>1487</v>
      </c>
      <c r="L3183" s="47"/>
      <c r="M3183" s="47">
        <f>_xlfn.XLOOKUP(BASE!$A1797,dd_carteira_fundição!A:A,dd_carteira_fundição!G:G,"",0)</f>
        <v>2</v>
      </c>
      <c r="N3183" s="47" t="s">
        <v>1549</v>
      </c>
      <c r="O3183"/>
      <c r="P3183" s="47"/>
      <c r="Q3183" s="16"/>
      <c r="R3183" s="47" t="s">
        <v>1690</v>
      </c>
      <c r="S3183" s="25" t="s">
        <v>2122</v>
      </c>
      <c r="T3183" s="16">
        <v>121</v>
      </c>
      <c r="U3183" s="47" t="str">
        <f>IFERROR(INDEX('TAXA DE OCUP. RECUR.'!$F$1:$F$60, MATCH(T3183, 'TAXA DE OCUP. RECUR.'!$E$1:$E$60, 0)),"")</f>
        <v>TORNO HORIZ. TOS SKJ-85 - [121]</v>
      </c>
      <c r="V3183" s="55">
        <v>25</v>
      </c>
      <c r="W3183" s="31"/>
      <c r="X3183" s="229">
        <v>46149</v>
      </c>
      <c r="Y3183" s="229">
        <f t="shared" si="352"/>
        <v>46149</v>
      </c>
      <c r="Z3183" s="47">
        <f t="shared" si="345"/>
        <v>19</v>
      </c>
      <c r="AA3183" s="47">
        <f t="shared" si="346"/>
        <v>19</v>
      </c>
      <c r="AB3183" s="47" t="str">
        <f t="shared" si="350"/>
        <v>mai</v>
      </c>
      <c r="AC3183" s="47" t="str">
        <f t="shared" si="351"/>
        <v>2026</v>
      </c>
      <c r="AD3183" s="165">
        <f t="shared" si="344"/>
        <v>1</v>
      </c>
    </row>
    <row r="3184" spans="1:30" x14ac:dyDescent="0.25">
      <c r="A3184" s="47" t="s">
        <v>17</v>
      </c>
      <c r="B3184" s="47" t="s">
        <v>20</v>
      </c>
      <c r="C3184" s="47">
        <v>2020</v>
      </c>
      <c r="D3184" s="47">
        <v>2</v>
      </c>
      <c r="E3184" s="47" t="s">
        <v>30</v>
      </c>
      <c r="F3184" s="47" t="s">
        <v>31</v>
      </c>
      <c r="G3184" s="47" t="s">
        <v>11</v>
      </c>
      <c r="H3184" s="47" t="s">
        <v>1107</v>
      </c>
      <c r="I3184" s="47">
        <v>1</v>
      </c>
      <c r="J3184" s="47" t="s">
        <v>1152</v>
      </c>
      <c r="K3184" s="48" t="s">
        <v>1487</v>
      </c>
      <c r="L3184" s="47"/>
      <c r="M3184" s="47">
        <f>_xlfn.XLOOKUP(BASE!$A1798,dd_carteira_fundição!A:A,dd_carteira_fundição!G:G,"",0)</f>
        <v>2</v>
      </c>
      <c r="N3184" s="47" t="s">
        <v>1549</v>
      </c>
      <c r="O3184"/>
      <c r="P3184" s="47"/>
      <c r="Q3184" s="16"/>
      <c r="R3184" s="47" t="s">
        <v>1690</v>
      </c>
      <c r="S3184" s="25" t="s">
        <v>2121</v>
      </c>
      <c r="T3184" s="16">
        <v>1</v>
      </c>
      <c r="U3184" s="47" t="str">
        <f>IFERROR(INDEX('TAXA DE OCUP. RECUR.'!$F$1:$F$60, MATCH(T3184, 'TAXA DE OCUP. RECUR.'!$E$1:$E$60, 0)),"")</f>
        <v>FUNDIÇÃO MORENO</v>
      </c>
      <c r="V3184" s="55">
        <v>40</v>
      </c>
      <c r="W3184" s="31"/>
      <c r="X3184" s="229">
        <v>46155</v>
      </c>
      <c r="Y3184" s="229">
        <f t="shared" si="352"/>
        <v>46155</v>
      </c>
      <c r="Z3184" s="47">
        <f t="shared" si="345"/>
        <v>20</v>
      </c>
      <c r="AA3184" s="47">
        <f t="shared" si="346"/>
        <v>20</v>
      </c>
      <c r="AB3184" s="47" t="str">
        <f t="shared" si="350"/>
        <v>mai</v>
      </c>
      <c r="AC3184" s="47" t="str">
        <f t="shared" si="351"/>
        <v>2026</v>
      </c>
      <c r="AD3184" s="165">
        <f t="shared" si="344"/>
        <v>1</v>
      </c>
    </row>
    <row r="3185" spans="1:30" x14ac:dyDescent="0.25">
      <c r="A3185" s="47" t="s">
        <v>17</v>
      </c>
      <c r="B3185" s="47" t="s">
        <v>20</v>
      </c>
      <c r="C3185" s="47">
        <v>2020</v>
      </c>
      <c r="D3185" s="47">
        <v>2</v>
      </c>
      <c r="E3185" s="47" t="s">
        <v>30</v>
      </c>
      <c r="F3185" s="47" t="s">
        <v>31</v>
      </c>
      <c r="G3185" s="47" t="s">
        <v>11</v>
      </c>
      <c r="H3185" s="47" t="s">
        <v>1107</v>
      </c>
      <c r="I3185" s="47">
        <v>1</v>
      </c>
      <c r="J3185" s="47" t="s">
        <v>1152</v>
      </c>
      <c r="K3185" s="48" t="s">
        <v>1487</v>
      </c>
      <c r="L3185" s="47"/>
      <c r="M3185" s="47">
        <f>_xlfn.XLOOKUP(BASE!$A1799,dd_carteira_fundição!A:A,dd_carteira_fundição!G:G,"",0)</f>
        <v>2</v>
      </c>
      <c r="N3185" s="47" t="s">
        <v>1549</v>
      </c>
      <c r="O3185"/>
      <c r="P3185" s="47"/>
      <c r="Q3185" s="16"/>
      <c r="R3185" s="47" t="s">
        <v>1690</v>
      </c>
      <c r="S3185" s="47" t="s">
        <v>1483</v>
      </c>
      <c r="T3185" s="16" t="s">
        <v>2451</v>
      </c>
      <c r="U3185" s="47" t="s">
        <v>17</v>
      </c>
      <c r="V3185" s="55">
        <v>1</v>
      </c>
      <c r="W3185" s="31"/>
      <c r="X3185" s="229">
        <v>46156</v>
      </c>
      <c r="Y3185" s="229">
        <f t="shared" si="352"/>
        <v>46156</v>
      </c>
      <c r="Z3185" s="47">
        <f t="shared" si="345"/>
        <v>20</v>
      </c>
      <c r="AA3185" s="47">
        <f t="shared" si="346"/>
        <v>20</v>
      </c>
      <c r="AB3185" s="47" t="str">
        <f t="shared" si="350"/>
        <v>mai</v>
      </c>
      <c r="AC3185" s="47" t="str">
        <f t="shared" si="351"/>
        <v>2026</v>
      </c>
      <c r="AD3185" s="165">
        <f t="shared" si="344"/>
        <v>1</v>
      </c>
    </row>
    <row r="3186" spans="1:30" x14ac:dyDescent="0.25">
      <c r="A3186" s="47" t="s">
        <v>17</v>
      </c>
      <c r="B3186" s="47" t="s">
        <v>20</v>
      </c>
      <c r="C3186" s="47">
        <v>2020</v>
      </c>
      <c r="D3186" s="47">
        <v>2</v>
      </c>
      <c r="E3186" s="47" t="s">
        <v>30</v>
      </c>
      <c r="F3186" s="47" t="s">
        <v>31</v>
      </c>
      <c r="G3186" s="47" t="s">
        <v>11</v>
      </c>
      <c r="H3186" s="47" t="s">
        <v>1107</v>
      </c>
      <c r="I3186" s="47">
        <v>1</v>
      </c>
      <c r="J3186" s="47" t="s">
        <v>1152</v>
      </c>
      <c r="K3186" s="48" t="s">
        <v>1487</v>
      </c>
      <c r="L3186" s="47"/>
      <c r="M3186" s="47">
        <f>_xlfn.XLOOKUP(BASE!$A1800,dd_carteira_fundição!A:A,dd_carteira_fundição!G:G,"",0)</f>
        <v>2</v>
      </c>
      <c r="N3186" s="47" t="s">
        <v>1549</v>
      </c>
      <c r="O3186"/>
      <c r="P3186" s="47"/>
      <c r="Q3186" s="16"/>
      <c r="R3186" s="47" t="s">
        <v>158</v>
      </c>
      <c r="S3186" s="25" t="s">
        <v>158</v>
      </c>
      <c r="T3186" s="16">
        <v>1</v>
      </c>
      <c r="U3186" s="47" t="str">
        <f>IFERROR(INDEX('TAXA DE OCUP. RECUR.'!$F$1:$F$60, MATCH(T3186, 'TAXA DE OCUP. RECUR.'!$E$1:$E$60, 0)),"")</f>
        <v>FUNDIÇÃO MORENO</v>
      </c>
      <c r="V3186" s="55">
        <v>1</v>
      </c>
      <c r="W3186" s="31"/>
      <c r="X3186" s="229">
        <v>46157</v>
      </c>
      <c r="Y3186" s="229">
        <f t="shared" si="352"/>
        <v>46157</v>
      </c>
      <c r="Z3186" s="47">
        <f t="shared" si="345"/>
        <v>20</v>
      </c>
      <c r="AA3186" s="47">
        <f t="shared" si="346"/>
        <v>20</v>
      </c>
      <c r="AB3186" s="47" t="str">
        <f t="shared" si="350"/>
        <v>mai</v>
      </c>
      <c r="AC3186" s="47" t="str">
        <f t="shared" si="351"/>
        <v>2026</v>
      </c>
      <c r="AD3186" s="165">
        <f t="shared" si="344"/>
        <v>1</v>
      </c>
    </row>
    <row r="3187" spans="1:30" x14ac:dyDescent="0.25">
      <c r="A3187" s="47" t="s">
        <v>17</v>
      </c>
      <c r="B3187" s="47" t="s">
        <v>9</v>
      </c>
      <c r="C3187" s="47">
        <v>2020</v>
      </c>
      <c r="D3187" s="47">
        <v>3</v>
      </c>
      <c r="E3187" s="47" t="s">
        <v>30</v>
      </c>
      <c r="F3187" s="47" t="s">
        <v>31</v>
      </c>
      <c r="G3187" s="47" t="s">
        <v>11</v>
      </c>
      <c r="H3187" s="47" t="s">
        <v>1107</v>
      </c>
      <c r="I3187" s="47">
        <v>1</v>
      </c>
      <c r="J3187" s="47" t="s">
        <v>1152</v>
      </c>
      <c r="K3187" s="48" t="s">
        <v>1487</v>
      </c>
      <c r="L3187" s="47"/>
      <c r="M3187" s="47">
        <f>_xlfn.XLOOKUP(BASE!$A1801,dd_carteira_fundição!A:A,dd_carteira_fundição!G:G,"",0)</f>
        <v>2</v>
      </c>
      <c r="N3187" s="47" t="s">
        <v>1549</v>
      </c>
      <c r="O3187"/>
      <c r="P3187" s="47"/>
      <c r="Q3187" s="16"/>
      <c r="R3187" s="47" t="s">
        <v>158</v>
      </c>
      <c r="S3187" s="25" t="s">
        <v>2120</v>
      </c>
      <c r="T3187" s="16">
        <v>1</v>
      </c>
      <c r="U3187" s="47" t="str">
        <f>IFERROR(INDEX('TAXA DE OCUP. RECUR.'!$F$1:$F$60, MATCH(T3187, 'TAXA DE OCUP. RECUR.'!$E$1:$E$60, 0)),"")</f>
        <v>FUNDIÇÃO MORENO</v>
      </c>
      <c r="V3187" s="55">
        <v>1</v>
      </c>
      <c r="W3187" s="31"/>
      <c r="X3187" s="229">
        <v>46122</v>
      </c>
      <c r="Y3187" s="229">
        <f t="shared" si="352"/>
        <v>46122</v>
      </c>
      <c r="Z3187" s="47">
        <f t="shared" si="345"/>
        <v>15</v>
      </c>
      <c r="AA3187" s="47">
        <f t="shared" si="346"/>
        <v>15</v>
      </c>
      <c r="AB3187" s="47" t="str">
        <f t="shared" si="350"/>
        <v>abr</v>
      </c>
      <c r="AC3187" s="47" t="str">
        <f t="shared" si="351"/>
        <v>2026</v>
      </c>
      <c r="AD3187" s="165">
        <f t="shared" si="344"/>
        <v>1</v>
      </c>
    </row>
    <row r="3188" spans="1:30" x14ac:dyDescent="0.25">
      <c r="A3188" s="47" t="s">
        <v>17</v>
      </c>
      <c r="B3188" s="47" t="s">
        <v>9</v>
      </c>
      <c r="C3188" s="47">
        <v>2020</v>
      </c>
      <c r="D3188" s="47">
        <v>3</v>
      </c>
      <c r="E3188" s="47" t="s">
        <v>30</v>
      </c>
      <c r="F3188" s="47" t="s">
        <v>31</v>
      </c>
      <c r="G3188" s="47" t="s">
        <v>11</v>
      </c>
      <c r="H3188" s="47" t="s">
        <v>1107</v>
      </c>
      <c r="I3188" s="47">
        <v>1</v>
      </c>
      <c r="J3188" s="47" t="s">
        <v>1152</v>
      </c>
      <c r="K3188" s="48" t="s">
        <v>1487</v>
      </c>
      <c r="L3188" s="47"/>
      <c r="M3188" s="47">
        <f>_xlfn.XLOOKUP(BASE!$A1802,dd_carteira_fundição!A:A,dd_carteira_fundição!G:G,"",0)</f>
        <v>2</v>
      </c>
      <c r="N3188" s="47" t="s">
        <v>1549</v>
      </c>
      <c r="O3188"/>
      <c r="P3188" s="47"/>
      <c r="Q3188" s="16"/>
      <c r="R3188" s="47" t="s">
        <v>1690</v>
      </c>
      <c r="S3188" s="25" t="s">
        <v>2123</v>
      </c>
      <c r="T3188" s="16">
        <v>1</v>
      </c>
      <c r="U3188" s="47" t="str">
        <f>IFERROR(INDEX('TAXA DE OCUP. RECUR.'!$F$1:$F$60, MATCH(T3188, 'TAXA DE OCUP. RECUR.'!$E$1:$E$60, 0)),"")</f>
        <v>FUNDIÇÃO MORENO</v>
      </c>
      <c r="V3188" s="55">
        <v>80</v>
      </c>
      <c r="W3188" s="31"/>
      <c r="X3188" s="229">
        <v>46147</v>
      </c>
      <c r="Y3188" s="229">
        <f t="shared" si="352"/>
        <v>46147</v>
      </c>
      <c r="Z3188" s="47">
        <f t="shared" si="345"/>
        <v>19</v>
      </c>
      <c r="AA3188" s="47">
        <f t="shared" si="346"/>
        <v>19</v>
      </c>
      <c r="AB3188" s="47" t="str">
        <f t="shared" si="350"/>
        <v>mai</v>
      </c>
      <c r="AC3188" s="47" t="str">
        <f t="shared" si="351"/>
        <v>2026</v>
      </c>
      <c r="AD3188" s="165">
        <f t="shared" si="344"/>
        <v>1</v>
      </c>
    </row>
    <row r="3189" spans="1:30" x14ac:dyDescent="0.25">
      <c r="A3189" s="47" t="s">
        <v>17</v>
      </c>
      <c r="B3189" s="47" t="s">
        <v>9</v>
      </c>
      <c r="C3189" s="47">
        <v>2020</v>
      </c>
      <c r="D3189" s="47">
        <v>3</v>
      </c>
      <c r="E3189" s="47" t="s">
        <v>30</v>
      </c>
      <c r="F3189" s="47" t="s">
        <v>31</v>
      </c>
      <c r="G3189" s="47" t="s">
        <v>11</v>
      </c>
      <c r="H3189" s="47" t="s">
        <v>1107</v>
      </c>
      <c r="I3189" s="47">
        <v>1</v>
      </c>
      <c r="J3189" s="47" t="s">
        <v>1152</v>
      </c>
      <c r="K3189" s="48" t="s">
        <v>1487</v>
      </c>
      <c r="L3189" s="47"/>
      <c r="M3189" s="47">
        <f>_xlfn.XLOOKUP(BASE!$A1803,dd_carteira_fundição!A:A,dd_carteira_fundição!G:G,"",0)</f>
        <v>2</v>
      </c>
      <c r="N3189" s="47" t="s">
        <v>1549</v>
      </c>
      <c r="O3189"/>
      <c r="P3189" s="47"/>
      <c r="Q3189" s="16"/>
      <c r="R3189" s="47" t="s">
        <v>1690</v>
      </c>
      <c r="S3189" s="25" t="s">
        <v>2122</v>
      </c>
      <c r="T3189" s="16">
        <v>121</v>
      </c>
      <c r="U3189" s="47" t="str">
        <f>IFERROR(INDEX('TAXA DE OCUP. RECUR.'!$F$1:$F$60, MATCH(T3189, 'TAXA DE OCUP. RECUR.'!$E$1:$E$60, 0)),"")</f>
        <v>TORNO HORIZ. TOS SKJ-85 - [121]</v>
      </c>
      <c r="V3189" s="55">
        <v>25</v>
      </c>
      <c r="W3189" s="31"/>
      <c r="X3189" s="229">
        <v>46149</v>
      </c>
      <c r="Y3189" s="229">
        <f t="shared" si="352"/>
        <v>46149</v>
      </c>
      <c r="Z3189" s="47">
        <f t="shared" si="345"/>
        <v>19</v>
      </c>
      <c r="AA3189" s="47">
        <f t="shared" si="346"/>
        <v>19</v>
      </c>
      <c r="AB3189" s="47" t="str">
        <f t="shared" si="350"/>
        <v>mai</v>
      </c>
      <c r="AC3189" s="47" t="str">
        <f t="shared" si="351"/>
        <v>2026</v>
      </c>
      <c r="AD3189" s="165">
        <f t="shared" si="344"/>
        <v>1</v>
      </c>
    </row>
    <row r="3190" spans="1:30" x14ac:dyDescent="0.25">
      <c r="A3190" s="47" t="s">
        <v>17</v>
      </c>
      <c r="B3190" s="47" t="s">
        <v>9</v>
      </c>
      <c r="C3190" s="47">
        <v>2020</v>
      </c>
      <c r="D3190" s="47">
        <v>3</v>
      </c>
      <c r="E3190" s="47" t="s">
        <v>30</v>
      </c>
      <c r="F3190" s="47" t="s">
        <v>31</v>
      </c>
      <c r="G3190" s="47" t="s">
        <v>11</v>
      </c>
      <c r="H3190" s="47" t="s">
        <v>1107</v>
      </c>
      <c r="I3190" s="47">
        <v>1</v>
      </c>
      <c r="J3190" s="47" t="s">
        <v>1152</v>
      </c>
      <c r="K3190" s="48" t="s">
        <v>1487</v>
      </c>
      <c r="L3190" s="47"/>
      <c r="M3190" s="47">
        <f>_xlfn.XLOOKUP(BASE!$A1804,dd_carteira_fundição!A:A,dd_carteira_fundição!G:G,"",0)</f>
        <v>2</v>
      </c>
      <c r="N3190" s="47" t="s">
        <v>1549</v>
      </c>
      <c r="O3190"/>
      <c r="P3190"/>
      <c r="Q3190"/>
      <c r="R3190" s="47" t="s">
        <v>1690</v>
      </c>
      <c r="S3190" s="25" t="s">
        <v>2121</v>
      </c>
      <c r="T3190" s="16">
        <v>1</v>
      </c>
      <c r="U3190" s="47" t="str">
        <f>IFERROR(INDEX('TAXA DE OCUP. RECUR.'!$F$1:$F$60, MATCH(T3190, 'TAXA DE OCUP. RECUR.'!$E$1:$E$60, 0)),"")</f>
        <v>FUNDIÇÃO MORENO</v>
      </c>
      <c r="V3190" s="55">
        <v>40</v>
      </c>
      <c r="W3190" s="31"/>
      <c r="X3190" s="229">
        <v>46155</v>
      </c>
      <c r="Y3190" s="229">
        <f t="shared" si="352"/>
        <v>46155</v>
      </c>
      <c r="Z3190" s="47">
        <f t="shared" si="345"/>
        <v>20</v>
      </c>
      <c r="AA3190" s="47">
        <f t="shared" si="346"/>
        <v>20</v>
      </c>
      <c r="AB3190" s="47" t="str">
        <f t="shared" si="350"/>
        <v>mai</v>
      </c>
      <c r="AC3190" s="47" t="str">
        <f t="shared" si="351"/>
        <v>2026</v>
      </c>
      <c r="AD3190" s="165">
        <f t="shared" si="344"/>
        <v>1</v>
      </c>
    </row>
    <row r="3191" spans="1:30" x14ac:dyDescent="0.25">
      <c r="A3191" s="47" t="s">
        <v>17</v>
      </c>
      <c r="B3191" s="47" t="s">
        <v>9</v>
      </c>
      <c r="C3191" s="47">
        <v>2020</v>
      </c>
      <c r="D3191" s="47">
        <v>3</v>
      </c>
      <c r="E3191" s="47" t="s">
        <v>30</v>
      </c>
      <c r="F3191" s="47" t="s">
        <v>31</v>
      </c>
      <c r="G3191" s="47" t="s">
        <v>11</v>
      </c>
      <c r="H3191" s="47" t="s">
        <v>1107</v>
      </c>
      <c r="I3191" s="47">
        <v>1</v>
      </c>
      <c r="J3191" s="47" t="s">
        <v>1152</v>
      </c>
      <c r="K3191" s="48" t="s">
        <v>1487</v>
      </c>
      <c r="L3191" s="47"/>
      <c r="M3191" s="47">
        <f>_xlfn.XLOOKUP(BASE!$A1805,dd_carteira_fundição!A:A,dd_carteira_fundição!G:G,"",0)</f>
        <v>2</v>
      </c>
      <c r="N3191" s="47" t="s">
        <v>1549</v>
      </c>
      <c r="O3191"/>
      <c r="P3191"/>
      <c r="Q3191"/>
      <c r="R3191" s="47" t="s">
        <v>1690</v>
      </c>
      <c r="S3191" s="47" t="s">
        <v>1483</v>
      </c>
      <c r="T3191" s="16" t="s">
        <v>2451</v>
      </c>
      <c r="U3191" s="47" t="s">
        <v>17</v>
      </c>
      <c r="V3191" s="55">
        <v>1</v>
      </c>
      <c r="W3191" s="31"/>
      <c r="X3191" s="229">
        <v>46156</v>
      </c>
      <c r="Y3191" s="229">
        <f t="shared" si="352"/>
        <v>46156</v>
      </c>
      <c r="Z3191" s="47">
        <f t="shared" si="345"/>
        <v>20</v>
      </c>
      <c r="AA3191" s="47">
        <f t="shared" si="346"/>
        <v>20</v>
      </c>
      <c r="AB3191" s="47" t="str">
        <f t="shared" si="350"/>
        <v>mai</v>
      </c>
      <c r="AC3191" s="47" t="str">
        <f t="shared" si="351"/>
        <v>2026</v>
      </c>
      <c r="AD3191" s="165">
        <f t="shared" si="344"/>
        <v>1</v>
      </c>
    </row>
    <row r="3192" spans="1:30" x14ac:dyDescent="0.25">
      <c r="A3192" s="47" t="s">
        <v>17</v>
      </c>
      <c r="B3192" s="47" t="s">
        <v>9</v>
      </c>
      <c r="C3192" s="47">
        <v>2020</v>
      </c>
      <c r="D3192" s="47">
        <v>3</v>
      </c>
      <c r="E3192" s="47" t="s">
        <v>30</v>
      </c>
      <c r="F3192" s="47" t="s">
        <v>31</v>
      </c>
      <c r="G3192" s="47" t="s">
        <v>11</v>
      </c>
      <c r="H3192" s="47" t="s">
        <v>1107</v>
      </c>
      <c r="I3192" s="47">
        <v>1</v>
      </c>
      <c r="J3192" s="47" t="s">
        <v>1152</v>
      </c>
      <c r="K3192" s="48" t="s">
        <v>1487</v>
      </c>
      <c r="L3192" s="47"/>
      <c r="M3192" s="47">
        <f>_xlfn.XLOOKUP(BASE!$A1806,dd_carteira_fundição!A:A,dd_carteira_fundição!G:G,"",0)</f>
        <v>2</v>
      </c>
      <c r="N3192" s="47" t="s">
        <v>1549</v>
      </c>
      <c r="O3192"/>
      <c r="P3192"/>
      <c r="Q3192"/>
      <c r="R3192" s="47" t="s">
        <v>158</v>
      </c>
      <c r="S3192" s="25" t="s">
        <v>158</v>
      </c>
      <c r="T3192" s="16">
        <v>1</v>
      </c>
      <c r="U3192" s="47" t="str">
        <f>IFERROR(INDEX('TAXA DE OCUP. RECUR.'!$F$1:$F$60, MATCH(T3192, 'TAXA DE OCUP. RECUR.'!$E$1:$E$60, 0)),"")</f>
        <v>FUNDIÇÃO MORENO</v>
      </c>
      <c r="V3192" s="55">
        <v>1</v>
      </c>
      <c r="W3192" s="31"/>
      <c r="X3192" s="229">
        <v>46157</v>
      </c>
      <c r="Y3192" s="229">
        <f t="shared" si="352"/>
        <v>46157</v>
      </c>
      <c r="Z3192" s="47">
        <f t="shared" si="345"/>
        <v>20</v>
      </c>
      <c r="AA3192" s="47">
        <f t="shared" si="346"/>
        <v>20</v>
      </c>
      <c r="AB3192" s="47" t="str">
        <f t="shared" si="350"/>
        <v>mai</v>
      </c>
      <c r="AC3192" s="47" t="str">
        <f t="shared" si="351"/>
        <v>2026</v>
      </c>
      <c r="AD3192" s="165">
        <f t="shared" si="344"/>
        <v>1</v>
      </c>
    </row>
    <row r="3193" spans="1:30" x14ac:dyDescent="0.25">
      <c r="A3193" s="47" t="s">
        <v>17</v>
      </c>
      <c r="B3193" s="47" t="s">
        <v>9</v>
      </c>
      <c r="C3193" s="47">
        <v>2020</v>
      </c>
      <c r="D3193" s="47">
        <v>4</v>
      </c>
      <c r="E3193" s="47" t="s">
        <v>30</v>
      </c>
      <c r="F3193" s="47" t="s">
        <v>31</v>
      </c>
      <c r="G3193" s="47" t="s">
        <v>11</v>
      </c>
      <c r="H3193" s="47" t="s">
        <v>1107</v>
      </c>
      <c r="I3193" s="47">
        <v>1</v>
      </c>
      <c r="J3193" s="47" t="s">
        <v>1152</v>
      </c>
      <c r="K3193" s="48" t="s">
        <v>1487</v>
      </c>
      <c r="L3193" s="47"/>
      <c r="M3193" s="47">
        <f>_xlfn.XLOOKUP(BASE!$A1807,dd_carteira_fundição!A:A,dd_carteira_fundição!G:G,"",0)</f>
        <v>2</v>
      </c>
      <c r="N3193" s="47" t="s">
        <v>1549</v>
      </c>
      <c r="O3193"/>
      <c r="P3193"/>
      <c r="Q3193"/>
      <c r="R3193" s="47" t="s">
        <v>158</v>
      </c>
      <c r="S3193" s="25" t="s">
        <v>2120</v>
      </c>
      <c r="T3193" s="16">
        <v>1</v>
      </c>
      <c r="U3193" s="47" t="str">
        <f>IFERROR(INDEX('TAXA DE OCUP. RECUR.'!$F$1:$F$60, MATCH(T3193, 'TAXA DE OCUP. RECUR.'!$E$1:$E$60, 0)),"")</f>
        <v>FUNDIÇÃO MORENO</v>
      </c>
      <c r="V3193" s="55">
        <v>1</v>
      </c>
      <c r="W3193" s="31"/>
      <c r="X3193" s="229">
        <v>46122</v>
      </c>
      <c r="Y3193" s="229">
        <f t="shared" si="352"/>
        <v>46122</v>
      </c>
      <c r="Z3193" s="47">
        <f t="shared" si="345"/>
        <v>15</v>
      </c>
      <c r="AA3193" s="47">
        <f t="shared" si="346"/>
        <v>15</v>
      </c>
      <c r="AB3193" s="47" t="str">
        <f t="shared" si="350"/>
        <v>abr</v>
      </c>
      <c r="AC3193" s="47" t="str">
        <f t="shared" si="351"/>
        <v>2026</v>
      </c>
      <c r="AD3193" s="165">
        <f t="shared" si="344"/>
        <v>1</v>
      </c>
    </row>
    <row r="3194" spans="1:30" x14ac:dyDescent="0.25">
      <c r="A3194" s="47" t="s">
        <v>17</v>
      </c>
      <c r="B3194" s="47" t="s">
        <v>9</v>
      </c>
      <c r="C3194" s="47">
        <v>2020</v>
      </c>
      <c r="D3194" s="47">
        <v>4</v>
      </c>
      <c r="E3194" s="47" t="s">
        <v>30</v>
      </c>
      <c r="F3194" s="47" t="s">
        <v>31</v>
      </c>
      <c r="G3194" s="47" t="s">
        <v>11</v>
      </c>
      <c r="H3194" s="47" t="s">
        <v>1107</v>
      </c>
      <c r="I3194" s="47">
        <v>1</v>
      </c>
      <c r="J3194" s="47" t="s">
        <v>1152</v>
      </c>
      <c r="K3194" s="48" t="s">
        <v>1487</v>
      </c>
      <c r="L3194" s="47"/>
      <c r="M3194" s="47">
        <f>_xlfn.XLOOKUP(BASE!$A1808,dd_carteira_fundição!A:A,dd_carteira_fundição!G:G,"",0)</f>
        <v>2</v>
      </c>
      <c r="N3194" s="47" t="s">
        <v>1549</v>
      </c>
      <c r="O3194"/>
      <c r="P3194"/>
      <c r="Q3194"/>
      <c r="R3194" s="47" t="s">
        <v>1690</v>
      </c>
      <c r="S3194" s="25" t="s">
        <v>2123</v>
      </c>
      <c r="T3194" s="16">
        <v>1</v>
      </c>
      <c r="U3194" s="47" t="str">
        <f>IFERROR(INDEX('TAXA DE OCUP. RECUR.'!$F$1:$F$60, MATCH(T3194, 'TAXA DE OCUP. RECUR.'!$E$1:$E$60, 0)),"")</f>
        <v>FUNDIÇÃO MORENO</v>
      </c>
      <c r="V3194" s="55">
        <v>80</v>
      </c>
      <c r="W3194" s="31"/>
      <c r="X3194" s="229">
        <v>46147</v>
      </c>
      <c r="Y3194" s="229">
        <f t="shared" si="352"/>
        <v>46147</v>
      </c>
      <c r="Z3194" s="47">
        <f t="shared" si="345"/>
        <v>19</v>
      </c>
      <c r="AA3194" s="47">
        <f t="shared" si="346"/>
        <v>19</v>
      </c>
      <c r="AB3194" s="47" t="str">
        <f t="shared" si="350"/>
        <v>mai</v>
      </c>
      <c r="AC3194" s="47" t="str">
        <f t="shared" si="351"/>
        <v>2026</v>
      </c>
      <c r="AD3194" s="165">
        <f t="shared" si="344"/>
        <v>1</v>
      </c>
    </row>
    <row r="3195" spans="1:30" x14ac:dyDescent="0.25">
      <c r="A3195" s="47" t="s">
        <v>17</v>
      </c>
      <c r="B3195" s="47" t="s">
        <v>9</v>
      </c>
      <c r="C3195" s="47">
        <v>2020</v>
      </c>
      <c r="D3195" s="47">
        <v>4</v>
      </c>
      <c r="E3195" s="47" t="s">
        <v>30</v>
      </c>
      <c r="F3195" s="47" t="s">
        <v>31</v>
      </c>
      <c r="G3195" s="47" t="s">
        <v>11</v>
      </c>
      <c r="H3195" s="47" t="s">
        <v>1107</v>
      </c>
      <c r="I3195" s="47">
        <v>1</v>
      </c>
      <c r="J3195" s="47" t="s">
        <v>1152</v>
      </c>
      <c r="K3195" s="48" t="s">
        <v>1487</v>
      </c>
      <c r="L3195" s="47"/>
      <c r="M3195" s="47">
        <f>_xlfn.XLOOKUP(BASE!$A1809,dd_carteira_fundição!A:A,dd_carteira_fundição!G:G,"",0)</f>
        <v>1</v>
      </c>
      <c r="N3195" s="47" t="s">
        <v>1549</v>
      </c>
      <c r="O3195"/>
      <c r="P3195"/>
      <c r="Q3195"/>
      <c r="R3195" s="47" t="s">
        <v>1690</v>
      </c>
      <c r="S3195" s="25" t="s">
        <v>2122</v>
      </c>
      <c r="T3195" s="16">
        <v>121</v>
      </c>
      <c r="U3195" s="47" t="str">
        <f>IFERROR(INDEX('TAXA DE OCUP. RECUR.'!$F$1:$F$60, MATCH(T3195, 'TAXA DE OCUP. RECUR.'!$E$1:$E$60, 0)),"")</f>
        <v>TORNO HORIZ. TOS SKJ-85 - [121]</v>
      </c>
      <c r="V3195" s="55">
        <v>25</v>
      </c>
      <c r="W3195" s="31"/>
      <c r="X3195" s="229">
        <v>46149</v>
      </c>
      <c r="Y3195" s="229">
        <f t="shared" si="352"/>
        <v>46149</v>
      </c>
      <c r="Z3195" s="47">
        <f t="shared" si="345"/>
        <v>19</v>
      </c>
      <c r="AA3195" s="47">
        <f t="shared" si="346"/>
        <v>19</v>
      </c>
      <c r="AB3195" s="47" t="str">
        <f t="shared" si="350"/>
        <v>mai</v>
      </c>
      <c r="AC3195" s="47" t="str">
        <f t="shared" si="351"/>
        <v>2026</v>
      </c>
      <c r="AD3195" s="165">
        <f t="shared" si="344"/>
        <v>1</v>
      </c>
    </row>
    <row r="3196" spans="1:30" x14ac:dyDescent="0.25">
      <c r="A3196" s="47" t="s">
        <v>17</v>
      </c>
      <c r="B3196" s="47" t="s">
        <v>9</v>
      </c>
      <c r="C3196" s="47">
        <v>2020</v>
      </c>
      <c r="D3196" s="47">
        <v>4</v>
      </c>
      <c r="E3196" s="47" t="s">
        <v>30</v>
      </c>
      <c r="F3196" s="47" t="s">
        <v>31</v>
      </c>
      <c r="G3196" s="47" t="s">
        <v>11</v>
      </c>
      <c r="H3196" s="47" t="s">
        <v>1107</v>
      </c>
      <c r="I3196" s="47">
        <v>1</v>
      </c>
      <c r="J3196" s="47" t="s">
        <v>1152</v>
      </c>
      <c r="K3196" s="48" t="s">
        <v>1487</v>
      </c>
      <c r="L3196" s="47"/>
      <c r="M3196" s="47">
        <f>_xlfn.XLOOKUP(BASE!$A1810,dd_carteira_fundição!A:A,dd_carteira_fundição!G:G,"",0)</f>
        <v>1</v>
      </c>
      <c r="N3196" s="47" t="s">
        <v>1549</v>
      </c>
      <c r="O3196"/>
      <c r="P3196"/>
      <c r="Q3196"/>
      <c r="R3196" s="47" t="s">
        <v>1690</v>
      </c>
      <c r="S3196" s="25" t="s">
        <v>2121</v>
      </c>
      <c r="T3196" s="16">
        <v>1</v>
      </c>
      <c r="U3196" s="47" t="str">
        <f>IFERROR(INDEX('TAXA DE OCUP. RECUR.'!$F$1:$F$60, MATCH(T3196, 'TAXA DE OCUP. RECUR.'!$E$1:$E$60, 0)),"")</f>
        <v>FUNDIÇÃO MORENO</v>
      </c>
      <c r="V3196" s="55">
        <v>40</v>
      </c>
      <c r="W3196" s="31"/>
      <c r="X3196" s="229">
        <v>46155</v>
      </c>
      <c r="Y3196" s="229">
        <f t="shared" si="352"/>
        <v>46155</v>
      </c>
      <c r="Z3196" s="47">
        <f t="shared" si="345"/>
        <v>20</v>
      </c>
      <c r="AA3196" s="47">
        <f t="shared" si="346"/>
        <v>20</v>
      </c>
      <c r="AB3196" s="47" t="str">
        <f t="shared" si="350"/>
        <v>mai</v>
      </c>
      <c r="AC3196" s="47" t="str">
        <f t="shared" si="351"/>
        <v>2026</v>
      </c>
      <c r="AD3196" s="165">
        <f t="shared" si="344"/>
        <v>1</v>
      </c>
    </row>
    <row r="3197" spans="1:30" x14ac:dyDescent="0.25">
      <c r="A3197" s="47" t="s">
        <v>17</v>
      </c>
      <c r="B3197" s="47" t="s">
        <v>9</v>
      </c>
      <c r="C3197" s="47">
        <v>2020</v>
      </c>
      <c r="D3197" s="47">
        <v>4</v>
      </c>
      <c r="E3197" s="47" t="s">
        <v>30</v>
      </c>
      <c r="F3197" s="47" t="s">
        <v>31</v>
      </c>
      <c r="G3197" s="47" t="s">
        <v>11</v>
      </c>
      <c r="H3197" s="47" t="s">
        <v>1107</v>
      </c>
      <c r="I3197" s="47">
        <v>1</v>
      </c>
      <c r="J3197" s="47" t="s">
        <v>1152</v>
      </c>
      <c r="K3197" s="48" t="s">
        <v>1487</v>
      </c>
      <c r="L3197" s="47"/>
      <c r="M3197" s="47">
        <f>_xlfn.XLOOKUP(BASE!$A1811,dd_carteira_fundição!A:A,dd_carteira_fundição!G:G,"",0)</f>
        <v>1</v>
      </c>
      <c r="N3197" s="47" t="s">
        <v>1549</v>
      </c>
      <c r="O3197"/>
      <c r="P3197"/>
      <c r="Q3197"/>
      <c r="R3197" s="47" t="s">
        <v>1690</v>
      </c>
      <c r="S3197" s="47" t="s">
        <v>1483</v>
      </c>
      <c r="T3197" s="16" t="s">
        <v>2451</v>
      </c>
      <c r="U3197" s="47" t="s">
        <v>17</v>
      </c>
      <c r="V3197" s="55">
        <v>1</v>
      </c>
      <c r="W3197" s="31"/>
      <c r="X3197" s="229">
        <v>46156</v>
      </c>
      <c r="Y3197" s="229">
        <f t="shared" si="352"/>
        <v>46156</v>
      </c>
      <c r="Z3197" s="47">
        <f t="shared" si="345"/>
        <v>20</v>
      </c>
      <c r="AA3197" s="47">
        <f t="shared" si="346"/>
        <v>20</v>
      </c>
      <c r="AB3197" s="47" t="str">
        <f t="shared" si="350"/>
        <v>mai</v>
      </c>
      <c r="AC3197" s="47" t="str">
        <f t="shared" si="351"/>
        <v>2026</v>
      </c>
      <c r="AD3197" s="165">
        <f t="shared" si="344"/>
        <v>1</v>
      </c>
    </row>
    <row r="3198" spans="1:30" x14ac:dyDescent="0.25">
      <c r="A3198" s="47" t="s">
        <v>17</v>
      </c>
      <c r="B3198" s="47" t="s">
        <v>9</v>
      </c>
      <c r="C3198" s="47">
        <v>2020</v>
      </c>
      <c r="D3198" s="47">
        <v>4</v>
      </c>
      <c r="E3198" s="47" t="s">
        <v>30</v>
      </c>
      <c r="F3198" s="47" t="s">
        <v>31</v>
      </c>
      <c r="G3198" s="47" t="s">
        <v>11</v>
      </c>
      <c r="H3198" s="47" t="s">
        <v>1107</v>
      </c>
      <c r="I3198" s="47">
        <v>1</v>
      </c>
      <c r="J3198" s="47" t="s">
        <v>1152</v>
      </c>
      <c r="K3198" s="48" t="s">
        <v>1487</v>
      </c>
      <c r="L3198" s="47"/>
      <c r="M3198" s="47">
        <f>_xlfn.XLOOKUP(BASE!$A1812,dd_carteira_fundição!A:A,dd_carteira_fundição!G:G,"",0)</f>
        <v>1</v>
      </c>
      <c r="N3198" s="47" t="s">
        <v>1549</v>
      </c>
      <c r="O3198"/>
      <c r="P3198"/>
      <c r="Q3198"/>
      <c r="R3198" s="47" t="s">
        <v>158</v>
      </c>
      <c r="S3198" s="25" t="s">
        <v>158</v>
      </c>
      <c r="T3198" s="16">
        <v>1</v>
      </c>
      <c r="U3198" s="47" t="str">
        <f>IFERROR(INDEX('TAXA DE OCUP. RECUR.'!$F$1:$F$60, MATCH(T3198, 'TAXA DE OCUP. RECUR.'!$E$1:$E$60, 0)),"")</f>
        <v>FUNDIÇÃO MORENO</v>
      </c>
      <c r="V3198" s="55">
        <v>1</v>
      </c>
      <c r="W3198" s="31"/>
      <c r="X3198" s="229">
        <v>46157</v>
      </c>
      <c r="Y3198" s="229">
        <f t="shared" si="352"/>
        <v>46157</v>
      </c>
      <c r="Z3198" s="47">
        <f t="shared" si="345"/>
        <v>20</v>
      </c>
      <c r="AA3198" s="47">
        <f t="shared" si="346"/>
        <v>20</v>
      </c>
      <c r="AB3198" s="47" t="str">
        <f t="shared" si="350"/>
        <v>mai</v>
      </c>
      <c r="AC3198" s="47" t="str">
        <f t="shared" si="351"/>
        <v>2026</v>
      </c>
      <c r="AD3198" s="165">
        <f t="shared" si="344"/>
        <v>1</v>
      </c>
    </row>
    <row r="3199" spans="1:30" x14ac:dyDescent="0.25">
      <c r="A3199" s="47" t="s">
        <v>17</v>
      </c>
      <c r="B3199" s="47" t="s">
        <v>9</v>
      </c>
      <c r="C3199" s="47">
        <v>2020</v>
      </c>
      <c r="D3199" s="47">
        <v>5</v>
      </c>
      <c r="E3199" s="47" t="s">
        <v>30</v>
      </c>
      <c r="F3199" s="47" t="s">
        <v>31</v>
      </c>
      <c r="G3199" s="47" t="s">
        <v>11</v>
      </c>
      <c r="H3199" s="47" t="s">
        <v>1107</v>
      </c>
      <c r="I3199" s="47">
        <v>1</v>
      </c>
      <c r="J3199" s="47" t="s">
        <v>1152</v>
      </c>
      <c r="K3199" s="48" t="s">
        <v>1487</v>
      </c>
      <c r="L3199" s="47"/>
      <c r="M3199" s="47">
        <f>_xlfn.XLOOKUP(BASE!$A1813,dd_carteira_fundição!A:A,dd_carteira_fundição!G:G,"",0)</f>
        <v>1</v>
      </c>
      <c r="N3199" s="47" t="s">
        <v>1549</v>
      </c>
      <c r="O3199"/>
      <c r="P3199"/>
      <c r="Q3199"/>
      <c r="R3199" s="47" t="s">
        <v>158</v>
      </c>
      <c r="S3199" s="25" t="s">
        <v>2120</v>
      </c>
      <c r="T3199" s="16">
        <v>1</v>
      </c>
      <c r="U3199" s="47" t="str">
        <f>IFERROR(INDEX('TAXA DE OCUP. RECUR.'!$F$1:$F$60, MATCH(T3199, 'TAXA DE OCUP. RECUR.'!$E$1:$E$60, 0)),"")</f>
        <v>FUNDIÇÃO MORENO</v>
      </c>
      <c r="V3199" s="55">
        <v>1</v>
      </c>
      <c r="W3199" s="31"/>
      <c r="X3199" s="229">
        <v>46122</v>
      </c>
      <c r="Y3199" s="229">
        <f t="shared" si="352"/>
        <v>46122</v>
      </c>
      <c r="Z3199" s="47">
        <f t="shared" si="345"/>
        <v>15</v>
      </c>
      <c r="AA3199" s="47">
        <f t="shared" si="346"/>
        <v>15</v>
      </c>
      <c r="AB3199" s="47" t="str">
        <f t="shared" si="350"/>
        <v>abr</v>
      </c>
      <c r="AC3199" s="47" t="str">
        <f t="shared" si="351"/>
        <v>2026</v>
      </c>
      <c r="AD3199" s="165">
        <f t="shared" si="344"/>
        <v>1</v>
      </c>
    </row>
    <row r="3200" spans="1:30" x14ac:dyDescent="0.25">
      <c r="A3200" s="47" t="s">
        <v>17</v>
      </c>
      <c r="B3200" s="47" t="s">
        <v>9</v>
      </c>
      <c r="C3200" s="47">
        <v>2020</v>
      </c>
      <c r="D3200" s="47">
        <v>5</v>
      </c>
      <c r="E3200" s="47" t="s">
        <v>30</v>
      </c>
      <c r="F3200" s="47" t="s">
        <v>31</v>
      </c>
      <c r="G3200" s="47" t="s">
        <v>11</v>
      </c>
      <c r="H3200" s="47" t="s">
        <v>1107</v>
      </c>
      <c r="I3200" s="47">
        <v>1</v>
      </c>
      <c r="J3200" s="47" t="s">
        <v>1152</v>
      </c>
      <c r="K3200" s="48" t="s">
        <v>1487</v>
      </c>
      <c r="L3200" s="47"/>
      <c r="M3200" s="47">
        <f>_xlfn.XLOOKUP(BASE!$A1814,dd_carteira_fundição!A:A,dd_carteira_fundição!G:G,"",0)</f>
        <v>1</v>
      </c>
      <c r="N3200" s="47" t="s">
        <v>1549</v>
      </c>
      <c r="O3200"/>
      <c r="P3200"/>
      <c r="Q3200"/>
      <c r="R3200" s="47" t="s">
        <v>1690</v>
      </c>
      <c r="S3200" s="25" t="s">
        <v>2123</v>
      </c>
      <c r="T3200" s="16">
        <v>1</v>
      </c>
      <c r="U3200" s="47" t="str">
        <f>IFERROR(INDEX('TAXA DE OCUP. RECUR.'!$F$1:$F$60, MATCH(T3200, 'TAXA DE OCUP. RECUR.'!$E$1:$E$60, 0)),"")</f>
        <v>FUNDIÇÃO MORENO</v>
      </c>
      <c r="V3200" s="55">
        <v>80</v>
      </c>
      <c r="W3200" s="31"/>
      <c r="X3200" s="229">
        <v>46147</v>
      </c>
      <c r="Y3200" s="229">
        <f t="shared" si="352"/>
        <v>46147</v>
      </c>
      <c r="Z3200" s="47">
        <f t="shared" si="345"/>
        <v>19</v>
      </c>
      <c r="AA3200" s="47">
        <f t="shared" si="346"/>
        <v>19</v>
      </c>
      <c r="AB3200" s="47" t="str">
        <f t="shared" si="350"/>
        <v>mai</v>
      </c>
      <c r="AC3200" s="47" t="str">
        <f t="shared" si="351"/>
        <v>2026</v>
      </c>
      <c r="AD3200" s="165">
        <f t="shared" si="344"/>
        <v>1</v>
      </c>
    </row>
    <row r="3201" spans="1:30" x14ac:dyDescent="0.25">
      <c r="A3201" s="47" t="s">
        <v>17</v>
      </c>
      <c r="B3201" s="47" t="s">
        <v>9</v>
      </c>
      <c r="C3201" s="47">
        <v>2020</v>
      </c>
      <c r="D3201" s="47">
        <v>5</v>
      </c>
      <c r="E3201" s="47" t="s">
        <v>30</v>
      </c>
      <c r="F3201" s="47" t="s">
        <v>31</v>
      </c>
      <c r="G3201" s="47" t="s">
        <v>11</v>
      </c>
      <c r="H3201" s="47" t="s">
        <v>1107</v>
      </c>
      <c r="I3201" s="47">
        <v>1</v>
      </c>
      <c r="J3201" s="47" t="s">
        <v>1152</v>
      </c>
      <c r="K3201" s="48" t="s">
        <v>1487</v>
      </c>
      <c r="L3201" s="47"/>
      <c r="M3201" s="47">
        <f>_xlfn.XLOOKUP(BASE!$A1815,dd_carteira_fundição!A:A,dd_carteira_fundição!G:G,"",0)</f>
        <v>1</v>
      </c>
      <c r="N3201" s="47" t="s">
        <v>1549</v>
      </c>
      <c r="O3201"/>
      <c r="P3201"/>
      <c r="Q3201"/>
      <c r="R3201" s="47" t="s">
        <v>1690</v>
      </c>
      <c r="S3201" s="25" t="s">
        <v>2122</v>
      </c>
      <c r="T3201" s="16">
        <v>121</v>
      </c>
      <c r="U3201" s="47" t="str">
        <f>IFERROR(INDEX('TAXA DE OCUP. RECUR.'!$F$1:$F$60, MATCH(T3201, 'TAXA DE OCUP. RECUR.'!$E$1:$E$60, 0)),"")</f>
        <v>TORNO HORIZ. TOS SKJ-85 - [121]</v>
      </c>
      <c r="V3201" s="55">
        <v>25</v>
      </c>
      <c r="W3201" s="31"/>
      <c r="X3201" s="229">
        <v>46149</v>
      </c>
      <c r="Y3201" s="229">
        <f t="shared" si="352"/>
        <v>46149</v>
      </c>
      <c r="Z3201" s="47">
        <f t="shared" si="345"/>
        <v>19</v>
      </c>
      <c r="AA3201" s="47">
        <f t="shared" si="346"/>
        <v>19</v>
      </c>
      <c r="AB3201" s="47" t="str">
        <f t="shared" si="350"/>
        <v>mai</v>
      </c>
      <c r="AC3201" s="47" t="str">
        <f t="shared" si="351"/>
        <v>2026</v>
      </c>
      <c r="AD3201" s="165">
        <f t="shared" si="344"/>
        <v>1</v>
      </c>
    </row>
    <row r="3202" spans="1:30" x14ac:dyDescent="0.25">
      <c r="A3202" s="47" t="s">
        <v>17</v>
      </c>
      <c r="B3202" s="47" t="s">
        <v>9</v>
      </c>
      <c r="C3202" s="47">
        <v>2020</v>
      </c>
      <c r="D3202" s="47">
        <v>5</v>
      </c>
      <c r="E3202" s="47" t="s">
        <v>30</v>
      </c>
      <c r="F3202" s="47" t="s">
        <v>31</v>
      </c>
      <c r="G3202" s="47" t="s">
        <v>11</v>
      </c>
      <c r="H3202" s="47" t="s">
        <v>1107</v>
      </c>
      <c r="I3202" s="47">
        <v>1</v>
      </c>
      <c r="J3202" s="47" t="s">
        <v>1152</v>
      </c>
      <c r="K3202" s="48" t="s">
        <v>1487</v>
      </c>
      <c r="L3202" s="47"/>
      <c r="M3202" s="47">
        <f>_xlfn.XLOOKUP(BASE!$A1816,dd_carteira_fundição!A:A,dd_carteira_fundição!G:G,"",0)</f>
        <v>1</v>
      </c>
      <c r="N3202" s="47" t="s">
        <v>1549</v>
      </c>
      <c r="O3202"/>
      <c r="P3202"/>
      <c r="Q3202"/>
      <c r="R3202" s="47" t="s">
        <v>1690</v>
      </c>
      <c r="S3202" s="25" t="s">
        <v>2121</v>
      </c>
      <c r="T3202" s="16">
        <v>1</v>
      </c>
      <c r="U3202" s="47" t="str">
        <f>IFERROR(INDEX('TAXA DE OCUP. RECUR.'!$F$1:$F$60, MATCH(T3202, 'TAXA DE OCUP. RECUR.'!$E$1:$E$60, 0)),"")</f>
        <v>FUNDIÇÃO MORENO</v>
      </c>
      <c r="V3202" s="55">
        <v>40</v>
      </c>
      <c r="W3202" s="31"/>
      <c r="X3202" s="229">
        <v>46155</v>
      </c>
      <c r="Y3202" s="229">
        <f t="shared" si="352"/>
        <v>46155</v>
      </c>
      <c r="Z3202" s="47">
        <f t="shared" si="345"/>
        <v>20</v>
      </c>
      <c r="AA3202" s="47">
        <f t="shared" si="346"/>
        <v>20</v>
      </c>
      <c r="AB3202" s="47" t="str">
        <f t="shared" si="350"/>
        <v>mai</v>
      </c>
      <c r="AC3202" s="47" t="str">
        <f t="shared" si="351"/>
        <v>2026</v>
      </c>
      <c r="AD3202" s="165">
        <f t="shared" ref="AD3202:AD3265" si="353">IF(Y3202&lt;&gt;"",1,"")</f>
        <v>1</v>
      </c>
    </row>
    <row r="3203" spans="1:30" x14ac:dyDescent="0.25">
      <c r="A3203" s="47" t="s">
        <v>17</v>
      </c>
      <c r="B3203" s="47" t="s">
        <v>9</v>
      </c>
      <c r="C3203" s="47">
        <v>2020</v>
      </c>
      <c r="D3203" s="47">
        <v>5</v>
      </c>
      <c r="E3203" s="47" t="s">
        <v>30</v>
      </c>
      <c r="F3203" s="47" t="s">
        <v>31</v>
      </c>
      <c r="G3203" s="47" t="s">
        <v>11</v>
      </c>
      <c r="H3203" s="47" t="s">
        <v>1107</v>
      </c>
      <c r="I3203" s="47">
        <v>1</v>
      </c>
      <c r="J3203" s="47" t="s">
        <v>1152</v>
      </c>
      <c r="K3203" s="48" t="s">
        <v>1487</v>
      </c>
      <c r="L3203" s="47"/>
      <c r="M3203" s="47">
        <f>_xlfn.XLOOKUP(BASE!$A1817,dd_carteira_fundição!A:A,dd_carteira_fundição!G:G,"",0)</f>
        <v>1</v>
      </c>
      <c r="N3203" s="47" t="s">
        <v>1549</v>
      </c>
      <c r="O3203"/>
      <c r="P3203"/>
      <c r="Q3203"/>
      <c r="R3203" s="47" t="s">
        <v>1690</v>
      </c>
      <c r="S3203" s="47" t="s">
        <v>1483</v>
      </c>
      <c r="T3203" s="16" t="s">
        <v>2451</v>
      </c>
      <c r="U3203" s="47" t="s">
        <v>17</v>
      </c>
      <c r="V3203" s="55">
        <v>1</v>
      </c>
      <c r="W3203" s="31"/>
      <c r="X3203" s="229">
        <v>46156</v>
      </c>
      <c r="Y3203" s="229">
        <f t="shared" si="352"/>
        <v>46156</v>
      </c>
      <c r="Z3203" s="47">
        <f t="shared" ref="Z3203:Z3266" si="354">IFERROR(WEEKNUM(X3203,11),"")</f>
        <v>20</v>
      </c>
      <c r="AA3203" s="47">
        <f t="shared" ref="AA3203:AA3266" si="355">IF(Y3203&lt;&gt;"",WEEKNUM(Y3203,11),"")</f>
        <v>20</v>
      </c>
      <c r="AB3203" s="47" t="str">
        <f t="shared" si="350"/>
        <v>mai</v>
      </c>
      <c r="AC3203" s="47" t="str">
        <f t="shared" si="351"/>
        <v>2026</v>
      </c>
      <c r="AD3203" s="165">
        <f t="shared" si="353"/>
        <v>1</v>
      </c>
    </row>
    <row r="3204" spans="1:30" x14ac:dyDescent="0.25">
      <c r="A3204" s="47" t="s">
        <v>17</v>
      </c>
      <c r="B3204" s="47" t="s">
        <v>9</v>
      </c>
      <c r="C3204" s="47">
        <v>2020</v>
      </c>
      <c r="D3204" s="47">
        <v>5</v>
      </c>
      <c r="E3204" s="47" t="s">
        <v>30</v>
      </c>
      <c r="F3204" s="47" t="s">
        <v>31</v>
      </c>
      <c r="G3204" s="47" t="s">
        <v>11</v>
      </c>
      <c r="H3204" s="47" t="s">
        <v>1107</v>
      </c>
      <c r="I3204" s="47">
        <v>1</v>
      </c>
      <c r="J3204" s="47" t="s">
        <v>1152</v>
      </c>
      <c r="K3204" s="48" t="s">
        <v>1487</v>
      </c>
      <c r="L3204" s="47"/>
      <c r="M3204" s="47">
        <f>_xlfn.XLOOKUP(BASE!$A1818,dd_carteira_fundição!A:A,dd_carteira_fundição!G:G,"",0)</f>
        <v>1</v>
      </c>
      <c r="N3204" s="47" t="s">
        <v>1549</v>
      </c>
      <c r="O3204"/>
      <c r="P3204"/>
      <c r="Q3204"/>
      <c r="R3204" s="47" t="s">
        <v>158</v>
      </c>
      <c r="S3204" s="25" t="s">
        <v>158</v>
      </c>
      <c r="T3204" s="16">
        <v>1</v>
      </c>
      <c r="U3204" s="47" t="str">
        <f>IFERROR(INDEX('TAXA DE OCUP. RECUR.'!$F$1:$F$60, MATCH(T3204, 'TAXA DE OCUP. RECUR.'!$E$1:$E$60, 0)),"")</f>
        <v>FUNDIÇÃO MORENO</v>
      </c>
      <c r="V3204" s="55">
        <v>1</v>
      </c>
      <c r="W3204" s="31"/>
      <c r="X3204" s="229">
        <v>46157</v>
      </c>
      <c r="Y3204" s="229">
        <f t="shared" si="352"/>
        <v>46157</v>
      </c>
      <c r="Z3204" s="47">
        <f t="shared" si="354"/>
        <v>20</v>
      </c>
      <c r="AA3204" s="47">
        <f t="shared" si="355"/>
        <v>20</v>
      </c>
      <c r="AB3204" s="47" t="str">
        <f t="shared" si="350"/>
        <v>mai</v>
      </c>
      <c r="AC3204" s="47" t="str">
        <f t="shared" si="351"/>
        <v>2026</v>
      </c>
      <c r="AD3204" s="165">
        <f t="shared" si="353"/>
        <v>1</v>
      </c>
    </row>
    <row r="3205" spans="1:30" x14ac:dyDescent="0.25">
      <c r="A3205" s="47" t="s">
        <v>17</v>
      </c>
      <c r="B3205" s="47" t="s">
        <v>9</v>
      </c>
      <c r="C3205" s="47">
        <v>2020</v>
      </c>
      <c r="D3205" s="47">
        <v>6</v>
      </c>
      <c r="E3205" s="47" t="s">
        <v>30</v>
      </c>
      <c r="F3205" s="47" t="s">
        <v>31</v>
      </c>
      <c r="G3205" s="47" t="s">
        <v>11</v>
      </c>
      <c r="H3205" s="47" t="s">
        <v>1107</v>
      </c>
      <c r="I3205" s="47">
        <v>1</v>
      </c>
      <c r="J3205" s="47" t="s">
        <v>1152</v>
      </c>
      <c r="K3205" s="48" t="s">
        <v>1487</v>
      </c>
      <c r="L3205" s="47"/>
      <c r="M3205" s="47">
        <f>_xlfn.XLOOKUP(BASE!$A1819,dd_carteira_fundição!A:A,dd_carteira_fundição!G:G,"",0)</f>
        <v>1</v>
      </c>
      <c r="N3205" s="47" t="s">
        <v>1549</v>
      </c>
      <c r="O3205"/>
      <c r="P3205"/>
      <c r="Q3205"/>
      <c r="R3205" s="47" t="s">
        <v>158</v>
      </c>
      <c r="S3205" s="25" t="s">
        <v>2120</v>
      </c>
      <c r="T3205" s="16">
        <v>1</v>
      </c>
      <c r="U3205" s="47" t="str">
        <f>IFERROR(INDEX('TAXA DE OCUP. RECUR.'!$F$1:$F$60, MATCH(T3205, 'TAXA DE OCUP. RECUR.'!$E$1:$E$60, 0)),"")</f>
        <v>FUNDIÇÃO MORENO</v>
      </c>
      <c r="V3205" s="55">
        <v>1</v>
      </c>
      <c r="W3205" s="31"/>
      <c r="X3205" s="229">
        <v>46122</v>
      </c>
      <c r="Y3205" s="229">
        <f t="shared" si="352"/>
        <v>46122</v>
      </c>
      <c r="Z3205" s="47">
        <f t="shared" si="354"/>
        <v>15</v>
      </c>
      <c r="AA3205" s="47">
        <f t="shared" si="355"/>
        <v>15</v>
      </c>
      <c r="AB3205" s="47" t="str">
        <f t="shared" si="350"/>
        <v>abr</v>
      </c>
      <c r="AC3205" s="47" t="str">
        <f t="shared" si="351"/>
        <v>2026</v>
      </c>
      <c r="AD3205" s="165">
        <f t="shared" si="353"/>
        <v>1</v>
      </c>
    </row>
    <row r="3206" spans="1:30" x14ac:dyDescent="0.25">
      <c r="A3206" s="47" t="s">
        <v>17</v>
      </c>
      <c r="B3206" s="47" t="s">
        <v>9</v>
      </c>
      <c r="C3206" s="47">
        <v>2020</v>
      </c>
      <c r="D3206" s="47">
        <v>6</v>
      </c>
      <c r="E3206" s="47" t="s">
        <v>30</v>
      </c>
      <c r="F3206" s="47" t="s">
        <v>31</v>
      </c>
      <c r="G3206" s="47" t="s">
        <v>11</v>
      </c>
      <c r="H3206" s="47" t="s">
        <v>1107</v>
      </c>
      <c r="I3206" s="47">
        <v>1</v>
      </c>
      <c r="J3206" s="47" t="s">
        <v>1152</v>
      </c>
      <c r="K3206" s="48" t="s">
        <v>1487</v>
      </c>
      <c r="L3206" s="47"/>
      <c r="M3206" s="47">
        <f>_xlfn.XLOOKUP(BASE!$A1820,dd_carteira_fundição!A:A,dd_carteira_fundição!G:G,"",0)</f>
        <v>1</v>
      </c>
      <c r="N3206" s="47" t="s">
        <v>1549</v>
      </c>
      <c r="O3206"/>
      <c r="P3206"/>
      <c r="Q3206"/>
      <c r="R3206" s="47" t="s">
        <v>1690</v>
      </c>
      <c r="S3206" s="25" t="s">
        <v>2123</v>
      </c>
      <c r="T3206" s="16">
        <v>1</v>
      </c>
      <c r="U3206" s="47" t="str">
        <f>IFERROR(INDEX('TAXA DE OCUP. RECUR.'!$F$1:$F$60, MATCH(T3206, 'TAXA DE OCUP. RECUR.'!$E$1:$E$60, 0)),"")</f>
        <v>FUNDIÇÃO MORENO</v>
      </c>
      <c r="V3206" s="55">
        <v>80</v>
      </c>
      <c r="W3206" s="31"/>
      <c r="X3206" s="229">
        <v>46147</v>
      </c>
      <c r="Y3206" s="229">
        <f t="shared" si="352"/>
        <v>46147</v>
      </c>
      <c r="Z3206" s="47">
        <f t="shared" si="354"/>
        <v>19</v>
      </c>
      <c r="AA3206" s="47">
        <f t="shared" si="355"/>
        <v>19</v>
      </c>
      <c r="AB3206" s="47" t="str">
        <f t="shared" si="350"/>
        <v>mai</v>
      </c>
      <c r="AC3206" s="47" t="str">
        <f t="shared" si="351"/>
        <v>2026</v>
      </c>
      <c r="AD3206" s="165">
        <f t="shared" si="353"/>
        <v>1</v>
      </c>
    </row>
    <row r="3207" spans="1:30" x14ac:dyDescent="0.25">
      <c r="A3207" s="47" t="s">
        <v>17</v>
      </c>
      <c r="B3207" s="47" t="s">
        <v>9</v>
      </c>
      <c r="C3207" s="47">
        <v>2020</v>
      </c>
      <c r="D3207" s="47">
        <v>6</v>
      </c>
      <c r="E3207" s="47" t="s">
        <v>30</v>
      </c>
      <c r="F3207" s="47" t="s">
        <v>31</v>
      </c>
      <c r="G3207" s="47" t="s">
        <v>11</v>
      </c>
      <c r="H3207" s="47" t="s">
        <v>1107</v>
      </c>
      <c r="I3207" s="47">
        <v>1</v>
      </c>
      <c r="J3207" s="47" t="s">
        <v>1152</v>
      </c>
      <c r="K3207" s="48" t="s">
        <v>1487</v>
      </c>
      <c r="L3207" s="47"/>
      <c r="M3207" s="47">
        <f>_xlfn.XLOOKUP(BASE!$A1821,dd_carteira_fundição!A:A,dd_carteira_fundição!G:G,"",0)</f>
        <v>1</v>
      </c>
      <c r="N3207" s="47" t="s">
        <v>1549</v>
      </c>
      <c r="O3207"/>
      <c r="P3207"/>
      <c r="Q3207"/>
      <c r="R3207" s="47" t="s">
        <v>1690</v>
      </c>
      <c r="S3207" s="25" t="s">
        <v>2122</v>
      </c>
      <c r="T3207" s="16">
        <v>121</v>
      </c>
      <c r="U3207" s="47" t="str">
        <f>IFERROR(INDEX('TAXA DE OCUP. RECUR.'!$F$1:$F$60, MATCH(T3207, 'TAXA DE OCUP. RECUR.'!$E$1:$E$60, 0)),"")</f>
        <v>TORNO HORIZ. TOS SKJ-85 - [121]</v>
      </c>
      <c r="V3207" s="55">
        <v>25</v>
      </c>
      <c r="W3207" s="31"/>
      <c r="X3207" s="229">
        <v>46149</v>
      </c>
      <c r="Y3207" s="229">
        <f t="shared" si="352"/>
        <v>46149</v>
      </c>
      <c r="Z3207" s="47">
        <f t="shared" si="354"/>
        <v>19</v>
      </c>
      <c r="AA3207" s="47">
        <f t="shared" si="355"/>
        <v>19</v>
      </c>
      <c r="AB3207" s="47" t="str">
        <f t="shared" si="350"/>
        <v>mai</v>
      </c>
      <c r="AC3207" s="47" t="str">
        <f t="shared" si="351"/>
        <v>2026</v>
      </c>
      <c r="AD3207" s="165">
        <f t="shared" si="353"/>
        <v>1</v>
      </c>
    </row>
    <row r="3208" spans="1:30" x14ac:dyDescent="0.25">
      <c r="A3208" s="47" t="s">
        <v>17</v>
      </c>
      <c r="B3208" s="47" t="s">
        <v>9</v>
      </c>
      <c r="C3208" s="47">
        <v>2020</v>
      </c>
      <c r="D3208" s="47">
        <v>6</v>
      </c>
      <c r="E3208" s="47" t="s">
        <v>30</v>
      </c>
      <c r="F3208" s="47" t="s">
        <v>31</v>
      </c>
      <c r="G3208" s="47" t="s">
        <v>11</v>
      </c>
      <c r="H3208" s="47" t="s">
        <v>1107</v>
      </c>
      <c r="I3208" s="47">
        <v>1</v>
      </c>
      <c r="J3208" s="47" t="s">
        <v>1152</v>
      </c>
      <c r="K3208" s="48" t="s">
        <v>1487</v>
      </c>
      <c r="L3208" s="47"/>
      <c r="M3208" s="47">
        <f>_xlfn.XLOOKUP(BASE!$A1822,dd_carteira_fundição!A:A,dd_carteira_fundição!G:G,"",0)</f>
        <v>1</v>
      </c>
      <c r="N3208" s="47" t="s">
        <v>1549</v>
      </c>
      <c r="O3208"/>
      <c r="P3208"/>
      <c r="Q3208"/>
      <c r="R3208" s="47" t="s">
        <v>1690</v>
      </c>
      <c r="S3208" s="25" t="s">
        <v>2121</v>
      </c>
      <c r="T3208" s="16">
        <v>1</v>
      </c>
      <c r="U3208" s="47" t="str">
        <f>IFERROR(INDEX('TAXA DE OCUP. RECUR.'!$F$1:$F$60, MATCH(T3208, 'TAXA DE OCUP. RECUR.'!$E$1:$E$60, 0)),"")</f>
        <v>FUNDIÇÃO MORENO</v>
      </c>
      <c r="V3208" s="55">
        <v>40</v>
      </c>
      <c r="W3208" s="31"/>
      <c r="X3208" s="229">
        <v>46155</v>
      </c>
      <c r="Y3208" s="229">
        <f t="shared" si="352"/>
        <v>46155</v>
      </c>
      <c r="Z3208" s="47">
        <f t="shared" si="354"/>
        <v>20</v>
      </c>
      <c r="AA3208" s="47">
        <f t="shared" si="355"/>
        <v>20</v>
      </c>
      <c r="AB3208" s="47" t="str">
        <f t="shared" si="350"/>
        <v>mai</v>
      </c>
      <c r="AC3208" s="47" t="str">
        <f t="shared" si="351"/>
        <v>2026</v>
      </c>
      <c r="AD3208" s="165">
        <f t="shared" si="353"/>
        <v>1</v>
      </c>
    </row>
    <row r="3209" spans="1:30" x14ac:dyDescent="0.25">
      <c r="A3209" s="47" t="s">
        <v>17</v>
      </c>
      <c r="B3209" s="47" t="s">
        <v>9</v>
      </c>
      <c r="C3209" s="47">
        <v>2020</v>
      </c>
      <c r="D3209" s="47">
        <v>6</v>
      </c>
      <c r="E3209" s="47" t="s">
        <v>30</v>
      </c>
      <c r="F3209" s="47" t="s">
        <v>31</v>
      </c>
      <c r="G3209" s="47" t="s">
        <v>11</v>
      </c>
      <c r="H3209" s="47" t="s">
        <v>1107</v>
      </c>
      <c r="I3209" s="47">
        <v>1</v>
      </c>
      <c r="J3209" s="47" t="s">
        <v>1152</v>
      </c>
      <c r="K3209" s="48" t="s">
        <v>1487</v>
      </c>
      <c r="L3209" s="47"/>
      <c r="M3209" s="47">
        <f>_xlfn.XLOOKUP(BASE!$A1823,dd_carteira_fundição!A:A,dd_carteira_fundição!G:G,"",0)</f>
        <v>2</v>
      </c>
      <c r="N3209" s="47" t="s">
        <v>1549</v>
      </c>
      <c r="O3209"/>
      <c r="P3209"/>
      <c r="Q3209"/>
      <c r="R3209" s="47" t="s">
        <v>1690</v>
      </c>
      <c r="S3209" s="47" t="s">
        <v>1483</v>
      </c>
      <c r="T3209" s="16" t="s">
        <v>2451</v>
      </c>
      <c r="U3209" s="47" t="s">
        <v>17</v>
      </c>
      <c r="V3209" s="55">
        <v>1</v>
      </c>
      <c r="W3209" s="31"/>
      <c r="X3209" s="229">
        <v>46156</v>
      </c>
      <c r="Y3209" s="229">
        <f t="shared" si="352"/>
        <v>46156</v>
      </c>
      <c r="Z3209" s="47">
        <f t="shared" si="354"/>
        <v>20</v>
      </c>
      <c r="AA3209" s="47">
        <f t="shared" si="355"/>
        <v>20</v>
      </c>
      <c r="AB3209" s="47" t="str">
        <f t="shared" si="350"/>
        <v>mai</v>
      </c>
      <c r="AC3209" s="47" t="str">
        <f t="shared" si="351"/>
        <v>2026</v>
      </c>
      <c r="AD3209" s="165">
        <f t="shared" si="353"/>
        <v>1</v>
      </c>
    </row>
    <row r="3210" spans="1:30" x14ac:dyDescent="0.25">
      <c r="A3210" s="47" t="s">
        <v>17</v>
      </c>
      <c r="B3210" s="47" t="s">
        <v>9</v>
      </c>
      <c r="C3210" s="47">
        <v>2020</v>
      </c>
      <c r="D3210" s="47">
        <v>6</v>
      </c>
      <c r="E3210" s="47" t="s">
        <v>30</v>
      </c>
      <c r="F3210" s="47" t="s">
        <v>31</v>
      </c>
      <c r="G3210" s="47" t="s">
        <v>11</v>
      </c>
      <c r="H3210" s="47" t="s">
        <v>1107</v>
      </c>
      <c r="I3210" s="47">
        <v>1</v>
      </c>
      <c r="J3210" s="47" t="s">
        <v>1152</v>
      </c>
      <c r="K3210" s="48" t="s">
        <v>1487</v>
      </c>
      <c r="L3210" s="47"/>
      <c r="M3210" s="47">
        <f>_xlfn.XLOOKUP(BASE!$A1824,dd_carteira_fundição!A:A,dd_carteira_fundição!G:G,"",0)</f>
        <v>2</v>
      </c>
      <c r="N3210" s="47" t="s">
        <v>1549</v>
      </c>
      <c r="O3210"/>
      <c r="P3210"/>
      <c r="Q3210"/>
      <c r="R3210" s="47" t="s">
        <v>158</v>
      </c>
      <c r="S3210" s="25" t="s">
        <v>158</v>
      </c>
      <c r="T3210" s="16">
        <v>1</v>
      </c>
      <c r="U3210" s="47" t="str">
        <f>IFERROR(INDEX('TAXA DE OCUP. RECUR.'!$F$1:$F$60, MATCH(T3210, 'TAXA DE OCUP. RECUR.'!$E$1:$E$60, 0)),"")</f>
        <v>FUNDIÇÃO MORENO</v>
      </c>
      <c r="V3210" s="55">
        <v>1</v>
      </c>
      <c r="W3210" s="31"/>
      <c r="X3210" s="229">
        <v>46157</v>
      </c>
      <c r="Y3210" s="229">
        <f t="shared" si="352"/>
        <v>46157</v>
      </c>
      <c r="Z3210" s="47">
        <f t="shared" si="354"/>
        <v>20</v>
      </c>
      <c r="AA3210" s="47">
        <f t="shared" si="355"/>
        <v>20</v>
      </c>
      <c r="AB3210" s="47" t="str">
        <f t="shared" si="350"/>
        <v>mai</v>
      </c>
      <c r="AC3210" s="47" t="str">
        <f t="shared" si="351"/>
        <v>2026</v>
      </c>
      <c r="AD3210" s="165">
        <f t="shared" si="353"/>
        <v>1</v>
      </c>
    </row>
    <row r="3211" spans="1:30" x14ac:dyDescent="0.25">
      <c r="A3211" s="47" t="s">
        <v>17</v>
      </c>
      <c r="B3211" s="47" t="s">
        <v>9</v>
      </c>
      <c r="C3211" s="47">
        <v>2020</v>
      </c>
      <c r="D3211" s="47">
        <v>7</v>
      </c>
      <c r="E3211" s="47" t="s">
        <v>30</v>
      </c>
      <c r="F3211" s="47" t="s">
        <v>31</v>
      </c>
      <c r="G3211" s="47" t="s">
        <v>11</v>
      </c>
      <c r="H3211" s="47" t="s">
        <v>1107</v>
      </c>
      <c r="I3211" s="47">
        <v>1</v>
      </c>
      <c r="J3211" s="47" t="s">
        <v>1152</v>
      </c>
      <c r="K3211" s="48" t="s">
        <v>1487</v>
      </c>
      <c r="L3211" s="47"/>
      <c r="M3211" s="47">
        <f>_xlfn.XLOOKUP(BASE!$A1825,dd_carteira_fundição!A:A,dd_carteira_fundição!G:G,"",0)</f>
        <v>2</v>
      </c>
      <c r="N3211" s="47" t="s">
        <v>1549</v>
      </c>
      <c r="O3211"/>
      <c r="P3211"/>
      <c r="Q3211"/>
      <c r="R3211" s="47" t="s">
        <v>158</v>
      </c>
      <c r="S3211" s="25" t="s">
        <v>2120</v>
      </c>
      <c r="T3211" s="16">
        <v>1</v>
      </c>
      <c r="U3211" s="47" t="str">
        <f>IFERROR(INDEX('TAXA DE OCUP. RECUR.'!$F$1:$F$60, MATCH(T3211, 'TAXA DE OCUP. RECUR.'!$E$1:$E$60, 0)),"")</f>
        <v>FUNDIÇÃO MORENO</v>
      </c>
      <c r="V3211" s="55">
        <v>1</v>
      </c>
      <c r="W3211" s="31"/>
      <c r="X3211" s="229">
        <v>46122</v>
      </c>
      <c r="Y3211" s="229">
        <f t="shared" ref="Y3211:Y3242" si="356">X3211</f>
        <v>46122</v>
      </c>
      <c r="Z3211" s="47">
        <f t="shared" si="354"/>
        <v>15</v>
      </c>
      <c r="AA3211" s="47">
        <f t="shared" si="355"/>
        <v>15</v>
      </c>
      <c r="AB3211" s="47" t="str">
        <f t="shared" si="350"/>
        <v>abr</v>
      </c>
      <c r="AC3211" s="47" t="str">
        <f t="shared" si="351"/>
        <v>2026</v>
      </c>
      <c r="AD3211" s="165">
        <f t="shared" si="353"/>
        <v>1</v>
      </c>
    </row>
    <row r="3212" spans="1:30" x14ac:dyDescent="0.25">
      <c r="A3212" s="47" t="s">
        <v>17</v>
      </c>
      <c r="B3212" s="47" t="s">
        <v>9</v>
      </c>
      <c r="C3212" s="47">
        <v>2020</v>
      </c>
      <c r="D3212" s="47">
        <v>7</v>
      </c>
      <c r="E3212" s="47" t="s">
        <v>30</v>
      </c>
      <c r="F3212" s="47" t="s">
        <v>31</v>
      </c>
      <c r="G3212" s="47" t="s">
        <v>11</v>
      </c>
      <c r="H3212" s="47" t="s">
        <v>1107</v>
      </c>
      <c r="I3212" s="47">
        <v>1</v>
      </c>
      <c r="J3212" s="47" t="s">
        <v>1152</v>
      </c>
      <c r="K3212" s="48" t="s">
        <v>1487</v>
      </c>
      <c r="L3212" s="47"/>
      <c r="M3212" s="47">
        <f>_xlfn.XLOOKUP(BASE!$A1826,dd_carteira_fundição!A:A,dd_carteira_fundição!G:G,"",0)</f>
        <v>2</v>
      </c>
      <c r="N3212" s="47" t="s">
        <v>1549</v>
      </c>
      <c r="O3212"/>
      <c r="P3212"/>
      <c r="Q3212"/>
      <c r="R3212" s="47" t="s">
        <v>1690</v>
      </c>
      <c r="S3212" s="25" t="s">
        <v>2123</v>
      </c>
      <c r="T3212" s="16">
        <v>1</v>
      </c>
      <c r="U3212" s="47" t="str">
        <f>IFERROR(INDEX('TAXA DE OCUP. RECUR.'!$F$1:$F$60, MATCH(T3212, 'TAXA DE OCUP. RECUR.'!$E$1:$E$60, 0)),"")</f>
        <v>FUNDIÇÃO MORENO</v>
      </c>
      <c r="V3212" s="55">
        <v>80</v>
      </c>
      <c r="W3212" s="31"/>
      <c r="X3212" s="229">
        <v>46147</v>
      </c>
      <c r="Y3212" s="229">
        <f t="shared" si="356"/>
        <v>46147</v>
      </c>
      <c r="Z3212" s="47">
        <f t="shared" si="354"/>
        <v>19</v>
      </c>
      <c r="AA3212" s="47">
        <f t="shared" si="355"/>
        <v>19</v>
      </c>
      <c r="AB3212" s="47" t="str">
        <f t="shared" si="350"/>
        <v>mai</v>
      </c>
      <c r="AC3212" s="47" t="str">
        <f t="shared" si="351"/>
        <v>2026</v>
      </c>
      <c r="AD3212" s="165">
        <f t="shared" si="353"/>
        <v>1</v>
      </c>
    </row>
    <row r="3213" spans="1:30" x14ac:dyDescent="0.25">
      <c r="A3213" s="47" t="s">
        <v>17</v>
      </c>
      <c r="B3213" s="47" t="s">
        <v>9</v>
      </c>
      <c r="C3213" s="47">
        <v>2020</v>
      </c>
      <c r="D3213" s="47">
        <v>7</v>
      </c>
      <c r="E3213" s="47" t="s">
        <v>30</v>
      </c>
      <c r="F3213" s="47" t="s">
        <v>31</v>
      </c>
      <c r="G3213" s="47" t="s">
        <v>11</v>
      </c>
      <c r="H3213" s="47" t="s">
        <v>1107</v>
      </c>
      <c r="I3213" s="47">
        <v>1</v>
      </c>
      <c r="J3213" s="47" t="s">
        <v>1152</v>
      </c>
      <c r="K3213" s="48" t="s">
        <v>1487</v>
      </c>
      <c r="L3213" s="47"/>
      <c r="M3213" s="47">
        <f>_xlfn.XLOOKUP(BASE!$A1827,dd_carteira_fundição!A:A,dd_carteira_fundição!G:G,"",0)</f>
        <v>2</v>
      </c>
      <c r="N3213" s="47" t="s">
        <v>1549</v>
      </c>
      <c r="O3213"/>
      <c r="P3213"/>
      <c r="Q3213"/>
      <c r="R3213" s="47" t="s">
        <v>1690</v>
      </c>
      <c r="S3213" s="25" t="s">
        <v>2122</v>
      </c>
      <c r="T3213" s="16">
        <v>121</v>
      </c>
      <c r="U3213" s="47" t="str">
        <f>IFERROR(INDEX('TAXA DE OCUP. RECUR.'!$F$1:$F$60, MATCH(T3213, 'TAXA DE OCUP. RECUR.'!$E$1:$E$60, 0)),"")</f>
        <v>TORNO HORIZ. TOS SKJ-85 - [121]</v>
      </c>
      <c r="V3213" s="55">
        <v>25</v>
      </c>
      <c r="W3213" s="31"/>
      <c r="X3213" s="229">
        <v>46149</v>
      </c>
      <c r="Y3213" s="229">
        <f t="shared" si="356"/>
        <v>46149</v>
      </c>
      <c r="Z3213" s="47">
        <f t="shared" si="354"/>
        <v>19</v>
      </c>
      <c r="AA3213" s="47">
        <f t="shared" si="355"/>
        <v>19</v>
      </c>
      <c r="AB3213" s="47" t="str">
        <f t="shared" si="350"/>
        <v>mai</v>
      </c>
      <c r="AC3213" s="47" t="str">
        <f t="shared" si="351"/>
        <v>2026</v>
      </c>
      <c r="AD3213" s="165">
        <f t="shared" si="353"/>
        <v>1</v>
      </c>
    </row>
    <row r="3214" spans="1:30" x14ac:dyDescent="0.25">
      <c r="A3214" s="47" t="s">
        <v>17</v>
      </c>
      <c r="B3214" s="47" t="s">
        <v>9</v>
      </c>
      <c r="C3214" s="47">
        <v>2020</v>
      </c>
      <c r="D3214" s="47">
        <v>7</v>
      </c>
      <c r="E3214" s="47" t="s">
        <v>30</v>
      </c>
      <c r="F3214" s="47" t="s">
        <v>31</v>
      </c>
      <c r="G3214" s="47" t="s">
        <v>11</v>
      </c>
      <c r="H3214" s="47" t="s">
        <v>1107</v>
      </c>
      <c r="I3214" s="47">
        <v>1</v>
      </c>
      <c r="J3214" s="47" t="s">
        <v>1152</v>
      </c>
      <c r="K3214" s="48" t="s">
        <v>1487</v>
      </c>
      <c r="L3214" s="47"/>
      <c r="M3214" s="47">
        <f>_xlfn.XLOOKUP(BASE!$A1828,dd_carteira_fundição!A:A,dd_carteira_fundição!G:G,"",0)</f>
        <v>2</v>
      </c>
      <c r="N3214" s="47" t="s">
        <v>1549</v>
      </c>
      <c r="O3214"/>
      <c r="P3214"/>
      <c r="Q3214"/>
      <c r="R3214" s="47" t="s">
        <v>1690</v>
      </c>
      <c r="S3214" s="25" t="s">
        <v>2121</v>
      </c>
      <c r="T3214" s="16">
        <v>1</v>
      </c>
      <c r="U3214" s="47" t="str">
        <f>IFERROR(INDEX('TAXA DE OCUP. RECUR.'!$F$1:$F$60, MATCH(T3214, 'TAXA DE OCUP. RECUR.'!$E$1:$E$60, 0)),"")</f>
        <v>FUNDIÇÃO MORENO</v>
      </c>
      <c r="V3214" s="55">
        <v>40</v>
      </c>
      <c r="W3214" s="31"/>
      <c r="X3214" s="229">
        <v>46155</v>
      </c>
      <c r="Y3214" s="229">
        <f t="shared" si="356"/>
        <v>46155</v>
      </c>
      <c r="Z3214" s="47">
        <f t="shared" si="354"/>
        <v>20</v>
      </c>
      <c r="AA3214" s="47">
        <f t="shared" si="355"/>
        <v>20</v>
      </c>
      <c r="AB3214" s="47" t="str">
        <f t="shared" si="350"/>
        <v>mai</v>
      </c>
      <c r="AC3214" s="47" t="str">
        <f t="shared" si="351"/>
        <v>2026</v>
      </c>
      <c r="AD3214" s="165">
        <f t="shared" si="353"/>
        <v>1</v>
      </c>
    </row>
    <row r="3215" spans="1:30" x14ac:dyDescent="0.25">
      <c r="A3215" s="47" t="s">
        <v>17</v>
      </c>
      <c r="B3215" s="47" t="s">
        <v>9</v>
      </c>
      <c r="C3215" s="47">
        <v>2020</v>
      </c>
      <c r="D3215" s="47">
        <v>7</v>
      </c>
      <c r="E3215" s="47" t="s">
        <v>30</v>
      </c>
      <c r="F3215" s="47" t="s">
        <v>31</v>
      </c>
      <c r="G3215" s="47" t="s">
        <v>11</v>
      </c>
      <c r="H3215" s="47" t="s">
        <v>1107</v>
      </c>
      <c r="I3215" s="47">
        <v>1</v>
      </c>
      <c r="J3215" s="47" t="s">
        <v>1152</v>
      </c>
      <c r="K3215" s="48" t="s">
        <v>1487</v>
      </c>
      <c r="L3215" s="47"/>
      <c r="M3215" s="47">
        <f>_xlfn.XLOOKUP(BASE!$A1829,dd_carteira_fundição!A:A,dd_carteira_fundição!G:G,"",0)</f>
        <v>2</v>
      </c>
      <c r="N3215" s="47" t="s">
        <v>1549</v>
      </c>
      <c r="O3215"/>
      <c r="P3215"/>
      <c r="Q3215"/>
      <c r="R3215" s="47" t="s">
        <v>1690</v>
      </c>
      <c r="S3215" s="47" t="s">
        <v>1483</v>
      </c>
      <c r="T3215" s="16" t="s">
        <v>2451</v>
      </c>
      <c r="U3215" s="47" t="s">
        <v>17</v>
      </c>
      <c r="V3215" s="55">
        <v>1</v>
      </c>
      <c r="W3215" s="31"/>
      <c r="X3215" s="229">
        <v>46156</v>
      </c>
      <c r="Y3215" s="229">
        <f t="shared" si="356"/>
        <v>46156</v>
      </c>
      <c r="Z3215" s="47">
        <f t="shared" si="354"/>
        <v>20</v>
      </c>
      <c r="AA3215" s="47">
        <f t="shared" si="355"/>
        <v>20</v>
      </c>
      <c r="AB3215" s="47" t="str">
        <f t="shared" si="350"/>
        <v>mai</v>
      </c>
      <c r="AC3215" s="47" t="str">
        <f t="shared" si="351"/>
        <v>2026</v>
      </c>
      <c r="AD3215" s="165">
        <f t="shared" si="353"/>
        <v>1</v>
      </c>
    </row>
    <row r="3216" spans="1:30" x14ac:dyDescent="0.25">
      <c r="A3216" s="47" t="s">
        <v>17</v>
      </c>
      <c r="B3216" s="47" t="s">
        <v>9</v>
      </c>
      <c r="C3216" s="47">
        <v>2020</v>
      </c>
      <c r="D3216" s="47">
        <v>7</v>
      </c>
      <c r="E3216" s="47" t="s">
        <v>30</v>
      </c>
      <c r="F3216" s="47" t="s">
        <v>31</v>
      </c>
      <c r="G3216" s="47" t="s">
        <v>11</v>
      </c>
      <c r="H3216" s="47" t="s">
        <v>1107</v>
      </c>
      <c r="I3216" s="47">
        <v>1</v>
      </c>
      <c r="J3216" s="47" t="s">
        <v>1152</v>
      </c>
      <c r="K3216" s="48" t="s">
        <v>1487</v>
      </c>
      <c r="L3216" s="47"/>
      <c r="M3216" s="47">
        <f>_xlfn.XLOOKUP(BASE!$A1830,dd_carteira_fundição!A:A,dd_carteira_fundição!G:G,"",0)</f>
        <v>264</v>
      </c>
      <c r="N3216" s="47" t="s">
        <v>1549</v>
      </c>
      <c r="O3216"/>
      <c r="P3216"/>
      <c r="Q3216"/>
      <c r="R3216" s="47" t="s">
        <v>158</v>
      </c>
      <c r="S3216" s="25" t="s">
        <v>158</v>
      </c>
      <c r="T3216" s="16">
        <v>1</v>
      </c>
      <c r="U3216" s="47" t="str">
        <f>IFERROR(INDEX('TAXA DE OCUP. RECUR.'!$F$1:$F$60, MATCH(T3216, 'TAXA DE OCUP. RECUR.'!$E$1:$E$60, 0)),"")</f>
        <v>FUNDIÇÃO MORENO</v>
      </c>
      <c r="V3216" s="55">
        <v>1</v>
      </c>
      <c r="W3216" s="31"/>
      <c r="X3216" s="229">
        <v>46157</v>
      </c>
      <c r="Y3216" s="229">
        <f t="shared" si="356"/>
        <v>46157</v>
      </c>
      <c r="Z3216" s="47">
        <f t="shared" si="354"/>
        <v>20</v>
      </c>
      <c r="AA3216" s="47">
        <f t="shared" si="355"/>
        <v>20</v>
      </c>
      <c r="AB3216" s="47" t="str">
        <f t="shared" si="350"/>
        <v>mai</v>
      </c>
      <c r="AC3216" s="47" t="str">
        <f t="shared" si="351"/>
        <v>2026</v>
      </c>
      <c r="AD3216" s="165">
        <f t="shared" si="353"/>
        <v>1</v>
      </c>
    </row>
    <row r="3217" spans="1:30" x14ac:dyDescent="0.25">
      <c r="A3217" s="47" t="s">
        <v>17</v>
      </c>
      <c r="B3217" s="47" t="s">
        <v>9</v>
      </c>
      <c r="C3217" s="47">
        <v>2020</v>
      </c>
      <c r="D3217" s="47">
        <v>8</v>
      </c>
      <c r="E3217" s="47" t="s">
        <v>30</v>
      </c>
      <c r="F3217" s="47" t="s">
        <v>31</v>
      </c>
      <c r="G3217" s="47" t="s">
        <v>11</v>
      </c>
      <c r="H3217" s="47" t="s">
        <v>1107</v>
      </c>
      <c r="I3217" s="47">
        <v>1</v>
      </c>
      <c r="J3217" s="47" t="s">
        <v>1152</v>
      </c>
      <c r="K3217" s="48" t="s">
        <v>1487</v>
      </c>
      <c r="L3217" s="47"/>
      <c r="M3217" s="47">
        <f>_xlfn.XLOOKUP(BASE!$A1831,dd_carteira_fundição!A:A,dd_carteira_fundição!G:G,"",0)</f>
        <v>264</v>
      </c>
      <c r="N3217" s="47" t="s">
        <v>1549</v>
      </c>
      <c r="O3217"/>
      <c r="P3217"/>
      <c r="Q3217"/>
      <c r="R3217" s="47" t="s">
        <v>158</v>
      </c>
      <c r="S3217" s="25" t="s">
        <v>2120</v>
      </c>
      <c r="T3217" s="16">
        <v>1</v>
      </c>
      <c r="U3217" s="47" t="str">
        <f>IFERROR(INDEX('TAXA DE OCUP. RECUR.'!$F$1:$F$60, MATCH(T3217, 'TAXA DE OCUP. RECUR.'!$E$1:$E$60, 0)),"")</f>
        <v>FUNDIÇÃO MORENO</v>
      </c>
      <c r="V3217" s="55">
        <v>1</v>
      </c>
      <c r="W3217" s="31"/>
      <c r="X3217" s="229">
        <v>46122</v>
      </c>
      <c r="Y3217" s="229">
        <f t="shared" si="356"/>
        <v>46122</v>
      </c>
      <c r="Z3217" s="47">
        <f t="shared" si="354"/>
        <v>15</v>
      </c>
      <c r="AA3217" s="47">
        <f t="shared" si="355"/>
        <v>15</v>
      </c>
      <c r="AB3217" s="47" t="str">
        <f t="shared" si="350"/>
        <v>abr</v>
      </c>
      <c r="AC3217" s="47" t="str">
        <f t="shared" si="351"/>
        <v>2026</v>
      </c>
      <c r="AD3217" s="165">
        <f t="shared" si="353"/>
        <v>1</v>
      </c>
    </row>
    <row r="3218" spans="1:30" x14ac:dyDescent="0.25">
      <c r="A3218" s="47" t="s">
        <v>17</v>
      </c>
      <c r="B3218" s="47" t="s">
        <v>9</v>
      </c>
      <c r="C3218" s="47">
        <v>2020</v>
      </c>
      <c r="D3218" s="47">
        <v>8</v>
      </c>
      <c r="E3218" s="47" t="s">
        <v>30</v>
      </c>
      <c r="F3218" s="47" t="s">
        <v>31</v>
      </c>
      <c r="G3218" s="47" t="s">
        <v>11</v>
      </c>
      <c r="H3218" s="47" t="s">
        <v>1107</v>
      </c>
      <c r="I3218" s="47">
        <v>1</v>
      </c>
      <c r="J3218" s="47" t="s">
        <v>1152</v>
      </c>
      <c r="K3218" s="48" t="s">
        <v>1487</v>
      </c>
      <c r="L3218" s="47"/>
      <c r="M3218" s="47">
        <f>_xlfn.XLOOKUP(BASE!$A1832,dd_carteira_fundição!A:A,dd_carteira_fundição!G:G,"",0)</f>
        <v>264</v>
      </c>
      <c r="N3218" s="47" t="s">
        <v>1549</v>
      </c>
      <c r="O3218"/>
      <c r="P3218"/>
      <c r="Q3218"/>
      <c r="R3218" s="47" t="s">
        <v>1690</v>
      </c>
      <c r="S3218" s="25" t="s">
        <v>2123</v>
      </c>
      <c r="T3218" s="16">
        <v>1</v>
      </c>
      <c r="U3218" s="47" t="str">
        <f>IFERROR(INDEX('TAXA DE OCUP. RECUR.'!$F$1:$F$60, MATCH(T3218, 'TAXA DE OCUP. RECUR.'!$E$1:$E$60, 0)),"")</f>
        <v>FUNDIÇÃO MORENO</v>
      </c>
      <c r="V3218" s="55">
        <v>80</v>
      </c>
      <c r="W3218" s="31"/>
      <c r="X3218" s="229">
        <v>46147</v>
      </c>
      <c r="Y3218" s="229">
        <f t="shared" si="356"/>
        <v>46147</v>
      </c>
      <c r="Z3218" s="47">
        <f t="shared" si="354"/>
        <v>19</v>
      </c>
      <c r="AA3218" s="47">
        <f t="shared" si="355"/>
        <v>19</v>
      </c>
      <c r="AB3218" s="47" t="str">
        <f t="shared" si="350"/>
        <v>mai</v>
      </c>
      <c r="AC3218" s="47" t="str">
        <f t="shared" si="351"/>
        <v>2026</v>
      </c>
      <c r="AD3218" s="165">
        <f t="shared" si="353"/>
        <v>1</v>
      </c>
    </row>
    <row r="3219" spans="1:30" x14ac:dyDescent="0.25">
      <c r="A3219" s="47" t="s">
        <v>17</v>
      </c>
      <c r="B3219" s="47" t="s">
        <v>9</v>
      </c>
      <c r="C3219" s="47">
        <v>2020</v>
      </c>
      <c r="D3219" s="47">
        <v>8</v>
      </c>
      <c r="E3219" s="47" t="s">
        <v>30</v>
      </c>
      <c r="F3219" s="47" t="s">
        <v>31</v>
      </c>
      <c r="G3219" s="47" t="s">
        <v>11</v>
      </c>
      <c r="H3219" s="47" t="s">
        <v>1107</v>
      </c>
      <c r="I3219" s="47">
        <v>1</v>
      </c>
      <c r="J3219" s="47" t="s">
        <v>1152</v>
      </c>
      <c r="K3219" s="48" t="s">
        <v>1487</v>
      </c>
      <c r="L3219" s="47"/>
      <c r="M3219" s="47">
        <f>_xlfn.XLOOKUP(BASE!$A1833,dd_carteira_fundição!A:A,dd_carteira_fundição!G:G,"",0)</f>
        <v>264</v>
      </c>
      <c r="N3219" s="47" t="s">
        <v>1549</v>
      </c>
      <c r="O3219"/>
      <c r="P3219"/>
      <c r="Q3219"/>
      <c r="R3219" s="47" t="s">
        <v>1690</v>
      </c>
      <c r="S3219" s="25" t="s">
        <v>2122</v>
      </c>
      <c r="T3219" s="16">
        <v>121</v>
      </c>
      <c r="U3219" s="47" t="str">
        <f>IFERROR(INDEX('TAXA DE OCUP. RECUR.'!$F$1:$F$60, MATCH(T3219, 'TAXA DE OCUP. RECUR.'!$E$1:$E$60, 0)),"")</f>
        <v>TORNO HORIZ. TOS SKJ-85 - [121]</v>
      </c>
      <c r="V3219" s="55">
        <v>25</v>
      </c>
      <c r="W3219" s="31"/>
      <c r="X3219" s="229">
        <v>46149</v>
      </c>
      <c r="Y3219" s="229">
        <f t="shared" si="356"/>
        <v>46149</v>
      </c>
      <c r="Z3219" s="47">
        <f t="shared" si="354"/>
        <v>19</v>
      </c>
      <c r="AA3219" s="47">
        <f t="shared" si="355"/>
        <v>19</v>
      </c>
      <c r="AB3219" s="47" t="str">
        <f t="shared" si="350"/>
        <v>mai</v>
      </c>
      <c r="AC3219" s="47" t="str">
        <f t="shared" si="351"/>
        <v>2026</v>
      </c>
      <c r="AD3219" s="165">
        <f t="shared" si="353"/>
        <v>1</v>
      </c>
    </row>
    <row r="3220" spans="1:30" x14ac:dyDescent="0.25">
      <c r="A3220" s="47" t="s">
        <v>17</v>
      </c>
      <c r="B3220" s="47" t="s">
        <v>9</v>
      </c>
      <c r="C3220" s="47">
        <v>2020</v>
      </c>
      <c r="D3220" s="47">
        <v>8</v>
      </c>
      <c r="E3220" s="47" t="s">
        <v>30</v>
      </c>
      <c r="F3220" s="47" t="s">
        <v>31</v>
      </c>
      <c r="G3220" s="47" t="s">
        <v>11</v>
      </c>
      <c r="H3220" s="47" t="s">
        <v>1107</v>
      </c>
      <c r="I3220" s="47">
        <v>1</v>
      </c>
      <c r="J3220" s="47" t="s">
        <v>1152</v>
      </c>
      <c r="K3220" s="48" t="s">
        <v>1487</v>
      </c>
      <c r="L3220" s="47"/>
      <c r="M3220" s="47">
        <f>_xlfn.XLOOKUP(BASE!$A1834,dd_carteira_fundição!A:A,dd_carteira_fundição!G:G,"",0)</f>
        <v>265</v>
      </c>
      <c r="N3220" s="47" t="s">
        <v>1549</v>
      </c>
      <c r="O3220"/>
      <c r="P3220"/>
      <c r="Q3220"/>
      <c r="R3220" s="47" t="s">
        <v>1690</v>
      </c>
      <c r="S3220" s="25" t="s">
        <v>2121</v>
      </c>
      <c r="T3220" s="16">
        <v>1</v>
      </c>
      <c r="U3220" s="47" t="str">
        <f>IFERROR(INDEX('TAXA DE OCUP. RECUR.'!$F$1:$F$60, MATCH(T3220, 'TAXA DE OCUP. RECUR.'!$E$1:$E$60, 0)),"")</f>
        <v>FUNDIÇÃO MORENO</v>
      </c>
      <c r="V3220" s="55">
        <v>40</v>
      </c>
      <c r="W3220" s="31"/>
      <c r="X3220" s="229">
        <v>46155</v>
      </c>
      <c r="Y3220" s="229">
        <f t="shared" si="356"/>
        <v>46155</v>
      </c>
      <c r="Z3220" s="47">
        <f t="shared" si="354"/>
        <v>20</v>
      </c>
      <c r="AA3220" s="47">
        <f t="shared" si="355"/>
        <v>20</v>
      </c>
      <c r="AB3220" s="47" t="str">
        <f t="shared" si="350"/>
        <v>mai</v>
      </c>
      <c r="AC3220" s="47" t="str">
        <f t="shared" si="351"/>
        <v>2026</v>
      </c>
      <c r="AD3220" s="165">
        <f t="shared" si="353"/>
        <v>1</v>
      </c>
    </row>
    <row r="3221" spans="1:30" x14ac:dyDescent="0.25">
      <c r="A3221" s="47" t="s">
        <v>17</v>
      </c>
      <c r="B3221" s="47" t="s">
        <v>9</v>
      </c>
      <c r="C3221" s="47">
        <v>2020</v>
      </c>
      <c r="D3221" s="47">
        <v>8</v>
      </c>
      <c r="E3221" s="47" t="s">
        <v>30</v>
      </c>
      <c r="F3221" s="47" t="s">
        <v>31</v>
      </c>
      <c r="G3221" s="47" t="s">
        <v>11</v>
      </c>
      <c r="H3221" s="47" t="s">
        <v>1107</v>
      </c>
      <c r="I3221" s="47">
        <v>1</v>
      </c>
      <c r="J3221" s="47" t="s">
        <v>1152</v>
      </c>
      <c r="K3221" s="48" t="s">
        <v>1487</v>
      </c>
      <c r="L3221" s="47"/>
      <c r="M3221" s="47">
        <f>_xlfn.XLOOKUP(BASE!$A1835,dd_carteira_fundição!A:A,dd_carteira_fundição!G:G,"",0)</f>
        <v>265</v>
      </c>
      <c r="N3221" s="47" t="s">
        <v>1549</v>
      </c>
      <c r="O3221"/>
      <c r="P3221"/>
      <c r="Q3221"/>
      <c r="R3221" s="47" t="s">
        <v>1690</v>
      </c>
      <c r="S3221" s="47" t="s">
        <v>1483</v>
      </c>
      <c r="T3221" s="16" t="s">
        <v>2451</v>
      </c>
      <c r="U3221" s="47" t="s">
        <v>17</v>
      </c>
      <c r="V3221" s="55">
        <v>1</v>
      </c>
      <c r="W3221" s="31"/>
      <c r="X3221" s="229">
        <v>46156</v>
      </c>
      <c r="Y3221" s="229">
        <f t="shared" si="356"/>
        <v>46156</v>
      </c>
      <c r="Z3221" s="47">
        <f t="shared" si="354"/>
        <v>20</v>
      </c>
      <c r="AA3221" s="47">
        <f t="shared" si="355"/>
        <v>20</v>
      </c>
      <c r="AB3221" s="47" t="str">
        <f t="shared" si="350"/>
        <v>mai</v>
      </c>
      <c r="AC3221" s="47" t="str">
        <f t="shared" si="351"/>
        <v>2026</v>
      </c>
      <c r="AD3221" s="165">
        <f t="shared" si="353"/>
        <v>1</v>
      </c>
    </row>
    <row r="3222" spans="1:30" x14ac:dyDescent="0.25">
      <c r="A3222" s="47" t="s">
        <v>17</v>
      </c>
      <c r="B3222" s="47" t="s">
        <v>9</v>
      </c>
      <c r="C3222" s="47">
        <v>2020</v>
      </c>
      <c r="D3222" s="47">
        <v>8</v>
      </c>
      <c r="E3222" s="47" t="s">
        <v>30</v>
      </c>
      <c r="F3222" s="47" t="s">
        <v>31</v>
      </c>
      <c r="G3222" s="47" t="s">
        <v>11</v>
      </c>
      <c r="H3222" s="47" t="s">
        <v>1107</v>
      </c>
      <c r="I3222" s="47">
        <v>1</v>
      </c>
      <c r="J3222" s="47" t="s">
        <v>1152</v>
      </c>
      <c r="K3222" s="48" t="s">
        <v>1487</v>
      </c>
      <c r="L3222" s="47"/>
      <c r="M3222" s="47">
        <f>_xlfn.XLOOKUP(BASE!$A1836,dd_carteira_fundição!A:A,dd_carteira_fundição!G:G,"",0)</f>
        <v>265</v>
      </c>
      <c r="N3222" s="47" t="s">
        <v>1549</v>
      </c>
      <c r="O3222"/>
      <c r="P3222"/>
      <c r="Q3222"/>
      <c r="R3222" s="47" t="s">
        <v>158</v>
      </c>
      <c r="S3222" s="25" t="s">
        <v>158</v>
      </c>
      <c r="T3222" s="16">
        <v>1</v>
      </c>
      <c r="U3222" s="47" t="str">
        <f>IFERROR(INDEX('TAXA DE OCUP. RECUR.'!$F$1:$F$60, MATCH(T3222, 'TAXA DE OCUP. RECUR.'!$E$1:$E$60, 0)),"")</f>
        <v>FUNDIÇÃO MORENO</v>
      </c>
      <c r="V3222" s="55">
        <v>1</v>
      </c>
      <c r="W3222" s="31"/>
      <c r="X3222" s="229">
        <v>46157</v>
      </c>
      <c r="Y3222" s="229">
        <f t="shared" si="356"/>
        <v>46157</v>
      </c>
      <c r="Z3222" s="47">
        <f t="shared" si="354"/>
        <v>20</v>
      </c>
      <c r="AA3222" s="47">
        <f t="shared" si="355"/>
        <v>20</v>
      </c>
      <c r="AB3222" s="47" t="str">
        <f t="shared" si="350"/>
        <v>mai</v>
      </c>
      <c r="AC3222" s="47" t="str">
        <f t="shared" si="351"/>
        <v>2026</v>
      </c>
      <c r="AD3222" s="165">
        <f t="shared" si="353"/>
        <v>1</v>
      </c>
    </row>
    <row r="3223" spans="1:30" x14ac:dyDescent="0.25">
      <c r="A3223" s="47" t="s">
        <v>17</v>
      </c>
      <c r="B3223" s="47" t="s">
        <v>9</v>
      </c>
      <c r="C3223" s="47">
        <v>2020</v>
      </c>
      <c r="D3223" s="47">
        <v>9</v>
      </c>
      <c r="E3223" s="47" t="s">
        <v>30</v>
      </c>
      <c r="F3223" s="47" t="s">
        <v>31</v>
      </c>
      <c r="G3223" s="47" t="s">
        <v>11</v>
      </c>
      <c r="H3223" s="47" t="s">
        <v>1107</v>
      </c>
      <c r="I3223" s="47">
        <v>1</v>
      </c>
      <c r="J3223" s="47" t="s">
        <v>1152</v>
      </c>
      <c r="K3223" s="48" t="s">
        <v>1487</v>
      </c>
      <c r="L3223" s="47"/>
      <c r="M3223" s="47">
        <f>_xlfn.XLOOKUP(BASE!$A1837,dd_carteira_fundição!A:A,dd_carteira_fundição!G:G,"",0)</f>
        <v>265</v>
      </c>
      <c r="N3223" s="47" t="s">
        <v>1549</v>
      </c>
      <c r="O3223"/>
      <c r="P3223"/>
      <c r="Q3223"/>
      <c r="R3223" s="47" t="s">
        <v>158</v>
      </c>
      <c r="S3223" s="25" t="s">
        <v>2120</v>
      </c>
      <c r="T3223" s="16">
        <v>1</v>
      </c>
      <c r="U3223" s="47" t="str">
        <f>IFERROR(INDEX('TAXA DE OCUP. RECUR.'!$F$1:$F$60, MATCH(T3223, 'TAXA DE OCUP. RECUR.'!$E$1:$E$60, 0)),"")</f>
        <v>FUNDIÇÃO MORENO</v>
      </c>
      <c r="V3223" s="55">
        <v>1</v>
      </c>
      <c r="W3223" s="31"/>
      <c r="X3223" s="229">
        <v>46122</v>
      </c>
      <c r="Y3223" s="229">
        <f t="shared" si="356"/>
        <v>46122</v>
      </c>
      <c r="Z3223" s="47">
        <f t="shared" si="354"/>
        <v>15</v>
      </c>
      <c r="AA3223" s="47">
        <f t="shared" si="355"/>
        <v>15</v>
      </c>
      <c r="AB3223" s="47" t="str">
        <f t="shared" si="350"/>
        <v>abr</v>
      </c>
      <c r="AC3223" s="47" t="str">
        <f t="shared" si="351"/>
        <v>2026</v>
      </c>
      <c r="AD3223" s="165">
        <f t="shared" si="353"/>
        <v>1</v>
      </c>
    </row>
    <row r="3224" spans="1:30" x14ac:dyDescent="0.25">
      <c r="A3224" s="47" t="s">
        <v>17</v>
      </c>
      <c r="B3224" s="47" t="s">
        <v>9</v>
      </c>
      <c r="C3224" s="47">
        <v>2020</v>
      </c>
      <c r="D3224" s="47">
        <v>9</v>
      </c>
      <c r="E3224" s="47" t="s">
        <v>30</v>
      </c>
      <c r="F3224" s="47" t="s">
        <v>31</v>
      </c>
      <c r="G3224" s="47" t="s">
        <v>11</v>
      </c>
      <c r="H3224" s="47" t="s">
        <v>1107</v>
      </c>
      <c r="I3224" s="47">
        <v>1</v>
      </c>
      <c r="J3224" s="47" t="s">
        <v>1152</v>
      </c>
      <c r="K3224" s="48" t="s">
        <v>1487</v>
      </c>
      <c r="L3224" s="47"/>
      <c r="M3224" s="47">
        <f>_xlfn.XLOOKUP(BASE!$A1838,dd_carteira_fundição!A:A,dd_carteira_fundição!G:G,"",0)</f>
        <v>266</v>
      </c>
      <c r="N3224" s="47" t="s">
        <v>1549</v>
      </c>
      <c r="O3224"/>
      <c r="P3224"/>
      <c r="Q3224"/>
      <c r="R3224" s="47" t="s">
        <v>1690</v>
      </c>
      <c r="S3224" s="25" t="s">
        <v>2123</v>
      </c>
      <c r="T3224" s="16">
        <v>1</v>
      </c>
      <c r="U3224" s="47" t="str">
        <f>IFERROR(INDEX('TAXA DE OCUP. RECUR.'!$F$1:$F$60, MATCH(T3224, 'TAXA DE OCUP. RECUR.'!$E$1:$E$60, 0)),"")</f>
        <v>FUNDIÇÃO MORENO</v>
      </c>
      <c r="V3224" s="55">
        <v>80</v>
      </c>
      <c r="W3224" s="31"/>
      <c r="X3224" s="229">
        <v>46147</v>
      </c>
      <c r="Y3224" s="229">
        <f t="shared" si="356"/>
        <v>46147</v>
      </c>
      <c r="Z3224" s="47">
        <f t="shared" si="354"/>
        <v>19</v>
      </c>
      <c r="AA3224" s="47">
        <f t="shared" si="355"/>
        <v>19</v>
      </c>
      <c r="AB3224" s="47" t="str">
        <f t="shared" si="350"/>
        <v>mai</v>
      </c>
      <c r="AC3224" s="47" t="str">
        <f t="shared" si="351"/>
        <v>2026</v>
      </c>
      <c r="AD3224" s="165">
        <f t="shared" si="353"/>
        <v>1</v>
      </c>
    </row>
    <row r="3225" spans="1:30" x14ac:dyDescent="0.25">
      <c r="A3225" s="47" t="s">
        <v>17</v>
      </c>
      <c r="B3225" s="47" t="s">
        <v>9</v>
      </c>
      <c r="C3225" s="47">
        <v>2020</v>
      </c>
      <c r="D3225" s="47">
        <v>9</v>
      </c>
      <c r="E3225" s="47" t="s">
        <v>30</v>
      </c>
      <c r="F3225" s="47" t="s">
        <v>31</v>
      </c>
      <c r="G3225" s="47" t="s">
        <v>11</v>
      </c>
      <c r="H3225" s="47" t="s">
        <v>1107</v>
      </c>
      <c r="I3225" s="47">
        <v>1</v>
      </c>
      <c r="J3225" s="47" t="s">
        <v>1152</v>
      </c>
      <c r="K3225" s="48" t="s">
        <v>1487</v>
      </c>
      <c r="L3225" s="47"/>
      <c r="M3225" s="47">
        <f>_xlfn.XLOOKUP(BASE!$A1839,dd_carteira_fundição!A:A,dd_carteira_fundição!G:G,"",0)</f>
        <v>266</v>
      </c>
      <c r="N3225" s="47" t="s">
        <v>1549</v>
      </c>
      <c r="O3225"/>
      <c r="P3225"/>
      <c r="Q3225"/>
      <c r="R3225" s="47" t="s">
        <v>1690</v>
      </c>
      <c r="S3225" s="25" t="s">
        <v>2122</v>
      </c>
      <c r="T3225" s="16">
        <v>121</v>
      </c>
      <c r="U3225" s="47" t="str">
        <f>IFERROR(INDEX('TAXA DE OCUP. RECUR.'!$F$1:$F$60, MATCH(T3225, 'TAXA DE OCUP. RECUR.'!$E$1:$E$60, 0)),"")</f>
        <v>TORNO HORIZ. TOS SKJ-85 - [121]</v>
      </c>
      <c r="V3225" s="55">
        <v>25</v>
      </c>
      <c r="W3225" s="31"/>
      <c r="X3225" s="229">
        <v>46149</v>
      </c>
      <c r="Y3225" s="229">
        <f t="shared" si="356"/>
        <v>46149</v>
      </c>
      <c r="Z3225" s="47">
        <f t="shared" si="354"/>
        <v>19</v>
      </c>
      <c r="AA3225" s="47">
        <f t="shared" si="355"/>
        <v>19</v>
      </c>
      <c r="AB3225" s="47" t="str">
        <f t="shared" si="350"/>
        <v>mai</v>
      </c>
      <c r="AC3225" s="47" t="str">
        <f t="shared" si="351"/>
        <v>2026</v>
      </c>
      <c r="AD3225" s="165">
        <f t="shared" si="353"/>
        <v>1</v>
      </c>
    </row>
    <row r="3226" spans="1:30" x14ac:dyDescent="0.25">
      <c r="A3226" s="47" t="s">
        <v>17</v>
      </c>
      <c r="B3226" s="47" t="s">
        <v>9</v>
      </c>
      <c r="C3226" s="47">
        <v>2020</v>
      </c>
      <c r="D3226" s="47">
        <v>9</v>
      </c>
      <c r="E3226" s="47" t="s">
        <v>30</v>
      </c>
      <c r="F3226" s="47" t="s">
        <v>31</v>
      </c>
      <c r="G3226" s="47" t="s">
        <v>11</v>
      </c>
      <c r="H3226" s="47" t="s">
        <v>1107</v>
      </c>
      <c r="I3226" s="47">
        <v>1</v>
      </c>
      <c r="J3226" s="47" t="s">
        <v>1152</v>
      </c>
      <c r="K3226" s="48" t="s">
        <v>1487</v>
      </c>
      <c r="L3226" s="47"/>
      <c r="M3226" s="47">
        <f>_xlfn.XLOOKUP(BASE!$A1840,dd_carteira_fundição!A:A,dd_carteira_fundição!G:G,"",0)</f>
        <v>266</v>
      </c>
      <c r="N3226" s="47" t="s">
        <v>1549</v>
      </c>
      <c r="O3226"/>
      <c r="P3226"/>
      <c r="Q3226"/>
      <c r="R3226" s="47" t="s">
        <v>1690</v>
      </c>
      <c r="S3226" s="25" t="s">
        <v>2121</v>
      </c>
      <c r="T3226" s="16">
        <v>1</v>
      </c>
      <c r="U3226" s="47" t="str">
        <f>IFERROR(INDEX('TAXA DE OCUP. RECUR.'!$F$1:$F$60, MATCH(T3226, 'TAXA DE OCUP. RECUR.'!$E$1:$E$60, 0)),"")</f>
        <v>FUNDIÇÃO MORENO</v>
      </c>
      <c r="V3226" s="55">
        <v>40</v>
      </c>
      <c r="W3226" s="31"/>
      <c r="X3226" s="229">
        <v>46155</v>
      </c>
      <c r="Y3226" s="229">
        <f t="shared" si="356"/>
        <v>46155</v>
      </c>
      <c r="Z3226" s="47">
        <f t="shared" si="354"/>
        <v>20</v>
      </c>
      <c r="AA3226" s="47">
        <f t="shared" si="355"/>
        <v>20</v>
      </c>
      <c r="AB3226" s="47" t="str">
        <f t="shared" si="350"/>
        <v>mai</v>
      </c>
      <c r="AC3226" s="47" t="str">
        <f t="shared" si="351"/>
        <v>2026</v>
      </c>
      <c r="AD3226" s="165">
        <f t="shared" si="353"/>
        <v>1</v>
      </c>
    </row>
    <row r="3227" spans="1:30" x14ac:dyDescent="0.25">
      <c r="A3227" s="47" t="s">
        <v>17</v>
      </c>
      <c r="B3227" s="47" t="s">
        <v>9</v>
      </c>
      <c r="C3227" s="47">
        <v>2020</v>
      </c>
      <c r="D3227" s="47">
        <v>9</v>
      </c>
      <c r="E3227" s="47" t="s">
        <v>30</v>
      </c>
      <c r="F3227" s="47" t="s">
        <v>31</v>
      </c>
      <c r="G3227" s="47" t="s">
        <v>11</v>
      </c>
      <c r="H3227" s="47" t="s">
        <v>1107</v>
      </c>
      <c r="I3227" s="47">
        <v>1</v>
      </c>
      <c r="J3227" s="47" t="s">
        <v>1152</v>
      </c>
      <c r="K3227" s="48" t="s">
        <v>1487</v>
      </c>
      <c r="L3227" s="47"/>
      <c r="M3227" s="47">
        <f>_xlfn.XLOOKUP(BASE!$A1841,dd_carteira_fundição!A:A,dd_carteira_fundição!G:G,"",0)</f>
        <v>266</v>
      </c>
      <c r="N3227" s="47" t="s">
        <v>1549</v>
      </c>
      <c r="O3227"/>
      <c r="P3227"/>
      <c r="Q3227"/>
      <c r="R3227" s="47" t="s">
        <v>1690</v>
      </c>
      <c r="S3227" s="47" t="s">
        <v>1483</v>
      </c>
      <c r="T3227" s="16" t="s">
        <v>2451</v>
      </c>
      <c r="U3227" s="47" t="s">
        <v>17</v>
      </c>
      <c r="V3227" s="55">
        <v>1</v>
      </c>
      <c r="W3227" s="31"/>
      <c r="X3227" s="229">
        <v>46156</v>
      </c>
      <c r="Y3227" s="229">
        <f t="shared" si="356"/>
        <v>46156</v>
      </c>
      <c r="Z3227" s="47">
        <f t="shared" si="354"/>
        <v>20</v>
      </c>
      <c r="AA3227" s="47">
        <f t="shared" si="355"/>
        <v>20</v>
      </c>
      <c r="AB3227" s="47" t="str">
        <f t="shared" si="350"/>
        <v>mai</v>
      </c>
      <c r="AC3227" s="47" t="str">
        <f t="shared" si="351"/>
        <v>2026</v>
      </c>
      <c r="AD3227" s="165">
        <f t="shared" si="353"/>
        <v>1</v>
      </c>
    </row>
    <row r="3228" spans="1:30" x14ac:dyDescent="0.25">
      <c r="A3228" s="47" t="s">
        <v>17</v>
      </c>
      <c r="B3228" s="47" t="s">
        <v>9</v>
      </c>
      <c r="C3228" s="47">
        <v>2020</v>
      </c>
      <c r="D3228" s="47">
        <v>9</v>
      </c>
      <c r="E3228" s="47" t="s">
        <v>30</v>
      </c>
      <c r="F3228" s="47" t="s">
        <v>31</v>
      </c>
      <c r="G3228" s="47" t="s">
        <v>11</v>
      </c>
      <c r="H3228" s="47" t="s">
        <v>1107</v>
      </c>
      <c r="I3228" s="47">
        <v>1</v>
      </c>
      <c r="J3228" s="47" t="s">
        <v>1152</v>
      </c>
      <c r="K3228" s="48" t="s">
        <v>1487</v>
      </c>
      <c r="L3228" s="47"/>
      <c r="M3228" s="47">
        <f>_xlfn.XLOOKUP(BASE!$A1842,dd_carteira_fundição!A:A,dd_carteira_fundição!G:G,"",0)</f>
        <v>267</v>
      </c>
      <c r="N3228" s="47" t="s">
        <v>1549</v>
      </c>
      <c r="O3228"/>
      <c r="P3228"/>
      <c r="Q3228"/>
      <c r="R3228" s="47" t="s">
        <v>158</v>
      </c>
      <c r="S3228" s="25" t="s">
        <v>158</v>
      </c>
      <c r="T3228" s="16">
        <v>1</v>
      </c>
      <c r="U3228" s="47" t="str">
        <f>IFERROR(INDEX('TAXA DE OCUP. RECUR.'!$F$1:$F$60, MATCH(T3228, 'TAXA DE OCUP. RECUR.'!$E$1:$E$60, 0)),"")</f>
        <v>FUNDIÇÃO MORENO</v>
      </c>
      <c r="V3228" s="55">
        <v>1</v>
      </c>
      <c r="W3228" s="31"/>
      <c r="X3228" s="229">
        <v>46157</v>
      </c>
      <c r="Y3228" s="229">
        <f t="shared" si="356"/>
        <v>46157</v>
      </c>
      <c r="Z3228" s="47">
        <f t="shared" si="354"/>
        <v>20</v>
      </c>
      <c r="AA3228" s="47">
        <f t="shared" si="355"/>
        <v>20</v>
      </c>
      <c r="AB3228" s="47" t="str">
        <f t="shared" si="350"/>
        <v>mai</v>
      </c>
      <c r="AC3228" s="47" t="str">
        <f t="shared" si="351"/>
        <v>2026</v>
      </c>
      <c r="AD3228" s="165">
        <f t="shared" si="353"/>
        <v>1</v>
      </c>
    </row>
    <row r="3229" spans="1:30" x14ac:dyDescent="0.25">
      <c r="A3229" s="47" t="s">
        <v>17</v>
      </c>
      <c r="B3229" s="47" t="s">
        <v>9</v>
      </c>
      <c r="C3229" s="47">
        <v>2020</v>
      </c>
      <c r="D3229" s="47">
        <v>10</v>
      </c>
      <c r="E3229" s="47" t="s">
        <v>30</v>
      </c>
      <c r="F3229" s="47" t="s">
        <v>31</v>
      </c>
      <c r="G3229" s="47" t="s">
        <v>11</v>
      </c>
      <c r="H3229" s="47" t="s">
        <v>1107</v>
      </c>
      <c r="I3229" s="47">
        <v>1</v>
      </c>
      <c r="J3229" s="47" t="s">
        <v>1152</v>
      </c>
      <c r="K3229" s="48" t="s">
        <v>1487</v>
      </c>
      <c r="L3229" s="47"/>
      <c r="M3229" s="47">
        <f>_xlfn.XLOOKUP(BASE!$A1843,dd_carteira_fundição!A:A,dd_carteira_fundição!G:G,"",0)</f>
        <v>267</v>
      </c>
      <c r="N3229" s="47" t="s">
        <v>1549</v>
      </c>
      <c r="O3229"/>
      <c r="P3229"/>
      <c r="Q3229"/>
      <c r="R3229" s="47" t="s">
        <v>158</v>
      </c>
      <c r="S3229" s="25" t="s">
        <v>2120</v>
      </c>
      <c r="T3229" s="16">
        <v>1</v>
      </c>
      <c r="U3229" s="47" t="str">
        <f>IFERROR(INDEX('TAXA DE OCUP. RECUR.'!$F$1:$F$60, MATCH(T3229, 'TAXA DE OCUP. RECUR.'!$E$1:$E$60, 0)),"")</f>
        <v>FUNDIÇÃO MORENO</v>
      </c>
      <c r="V3229" s="55">
        <v>1</v>
      </c>
      <c r="W3229" s="31"/>
      <c r="X3229" s="229">
        <v>46122</v>
      </c>
      <c r="Y3229" s="229">
        <f t="shared" si="356"/>
        <v>46122</v>
      </c>
      <c r="Z3229" s="47">
        <f t="shared" si="354"/>
        <v>15</v>
      </c>
      <c r="AA3229" s="47">
        <f t="shared" si="355"/>
        <v>15</v>
      </c>
      <c r="AB3229" s="47" t="str">
        <f t="shared" si="350"/>
        <v>abr</v>
      </c>
      <c r="AC3229" s="47" t="str">
        <f t="shared" si="351"/>
        <v>2026</v>
      </c>
      <c r="AD3229" s="165">
        <f t="shared" si="353"/>
        <v>1</v>
      </c>
    </row>
    <row r="3230" spans="1:30" x14ac:dyDescent="0.25">
      <c r="A3230" s="47" t="s">
        <v>17</v>
      </c>
      <c r="B3230" s="47" t="s">
        <v>9</v>
      </c>
      <c r="C3230" s="47">
        <v>2020</v>
      </c>
      <c r="D3230" s="47">
        <v>10</v>
      </c>
      <c r="E3230" s="47" t="s">
        <v>30</v>
      </c>
      <c r="F3230" s="47" t="s">
        <v>31</v>
      </c>
      <c r="G3230" s="47" t="s">
        <v>11</v>
      </c>
      <c r="H3230" s="47" t="s">
        <v>1107</v>
      </c>
      <c r="I3230" s="47">
        <v>1</v>
      </c>
      <c r="J3230" s="47" t="s">
        <v>1152</v>
      </c>
      <c r="K3230" s="48" t="s">
        <v>1487</v>
      </c>
      <c r="L3230" s="47"/>
      <c r="M3230" s="47">
        <f>_xlfn.XLOOKUP(BASE!$A1844,dd_carteira_fundição!A:A,dd_carteira_fundição!G:G,"",0)</f>
        <v>267</v>
      </c>
      <c r="N3230" s="47" t="s">
        <v>1549</v>
      </c>
      <c r="O3230"/>
      <c r="P3230"/>
      <c r="Q3230"/>
      <c r="R3230" s="47" t="s">
        <v>1690</v>
      </c>
      <c r="S3230" s="25" t="s">
        <v>2123</v>
      </c>
      <c r="T3230" s="16">
        <v>1</v>
      </c>
      <c r="U3230" s="47" t="str">
        <f>IFERROR(INDEX('TAXA DE OCUP. RECUR.'!$F$1:$F$60, MATCH(T3230, 'TAXA DE OCUP. RECUR.'!$E$1:$E$60, 0)),"")</f>
        <v>FUNDIÇÃO MORENO</v>
      </c>
      <c r="V3230" s="55">
        <v>80</v>
      </c>
      <c r="W3230" s="31"/>
      <c r="X3230" s="229">
        <v>46147</v>
      </c>
      <c r="Y3230" s="229">
        <f t="shared" si="356"/>
        <v>46147</v>
      </c>
      <c r="Z3230" s="47">
        <f t="shared" si="354"/>
        <v>19</v>
      </c>
      <c r="AA3230" s="47">
        <f t="shared" si="355"/>
        <v>19</v>
      </c>
      <c r="AB3230" s="47" t="str">
        <f t="shared" si="350"/>
        <v>mai</v>
      </c>
      <c r="AC3230" s="47" t="str">
        <f t="shared" si="351"/>
        <v>2026</v>
      </c>
      <c r="AD3230" s="165">
        <f t="shared" si="353"/>
        <v>1</v>
      </c>
    </row>
    <row r="3231" spans="1:30" x14ac:dyDescent="0.25">
      <c r="A3231" s="47" t="s">
        <v>17</v>
      </c>
      <c r="B3231" s="47" t="s">
        <v>9</v>
      </c>
      <c r="C3231" s="47">
        <v>2020</v>
      </c>
      <c r="D3231" s="47">
        <v>10</v>
      </c>
      <c r="E3231" s="47" t="s">
        <v>30</v>
      </c>
      <c r="F3231" s="47" t="s">
        <v>31</v>
      </c>
      <c r="G3231" s="47" t="s">
        <v>11</v>
      </c>
      <c r="H3231" s="47" t="s">
        <v>1107</v>
      </c>
      <c r="I3231" s="47">
        <v>1</v>
      </c>
      <c r="J3231" s="47" t="s">
        <v>1152</v>
      </c>
      <c r="K3231" s="48" t="s">
        <v>1487</v>
      </c>
      <c r="L3231" s="47"/>
      <c r="M3231" s="47">
        <f>_xlfn.XLOOKUP(BASE!$A1845,dd_carteira_fundição!A:A,dd_carteira_fundição!G:G,"",0)</f>
        <v>267</v>
      </c>
      <c r="N3231" s="47" t="s">
        <v>1549</v>
      </c>
      <c r="O3231"/>
      <c r="P3231"/>
      <c r="Q3231"/>
      <c r="R3231" s="47" t="s">
        <v>1690</v>
      </c>
      <c r="S3231" s="25" t="s">
        <v>2122</v>
      </c>
      <c r="T3231" s="16">
        <v>121</v>
      </c>
      <c r="U3231" s="47" t="str">
        <f>IFERROR(INDEX('TAXA DE OCUP. RECUR.'!$F$1:$F$60, MATCH(T3231, 'TAXA DE OCUP. RECUR.'!$E$1:$E$60, 0)),"")</f>
        <v>TORNO HORIZ. TOS SKJ-85 - [121]</v>
      </c>
      <c r="V3231" s="55">
        <v>25</v>
      </c>
      <c r="W3231" s="31"/>
      <c r="X3231" s="229">
        <v>46149</v>
      </c>
      <c r="Y3231" s="229">
        <f t="shared" si="356"/>
        <v>46149</v>
      </c>
      <c r="Z3231" s="47">
        <f t="shared" si="354"/>
        <v>19</v>
      </c>
      <c r="AA3231" s="47">
        <f t="shared" si="355"/>
        <v>19</v>
      </c>
      <c r="AB3231" s="47" t="str">
        <f t="shared" si="350"/>
        <v>mai</v>
      </c>
      <c r="AC3231" s="47" t="str">
        <f t="shared" si="351"/>
        <v>2026</v>
      </c>
      <c r="AD3231" s="165">
        <f t="shared" si="353"/>
        <v>1</v>
      </c>
    </row>
    <row r="3232" spans="1:30" x14ac:dyDescent="0.25">
      <c r="A3232" s="47" t="s">
        <v>17</v>
      </c>
      <c r="B3232" s="47" t="s">
        <v>9</v>
      </c>
      <c r="C3232" s="47">
        <v>2020</v>
      </c>
      <c r="D3232" s="47">
        <v>10</v>
      </c>
      <c r="E3232" s="47" t="s">
        <v>30</v>
      </c>
      <c r="F3232" s="47" t="s">
        <v>31</v>
      </c>
      <c r="G3232" s="47" t="s">
        <v>11</v>
      </c>
      <c r="H3232" s="47" t="s">
        <v>1107</v>
      </c>
      <c r="I3232" s="47">
        <v>1</v>
      </c>
      <c r="J3232" s="47" t="s">
        <v>1152</v>
      </c>
      <c r="K3232" s="48" t="s">
        <v>1487</v>
      </c>
      <c r="L3232" s="47"/>
      <c r="M3232" s="47">
        <f>_xlfn.XLOOKUP(BASE!$A1846,dd_carteira_fundição!A:A,dd_carteira_fundição!G:G,"",0)</f>
        <v>268</v>
      </c>
      <c r="N3232" s="47" t="s">
        <v>1549</v>
      </c>
      <c r="O3232"/>
      <c r="P3232"/>
      <c r="Q3232"/>
      <c r="R3232" s="47" t="s">
        <v>1690</v>
      </c>
      <c r="S3232" s="25" t="s">
        <v>2121</v>
      </c>
      <c r="T3232" s="16">
        <v>1</v>
      </c>
      <c r="U3232" s="47" t="str">
        <f>IFERROR(INDEX('TAXA DE OCUP. RECUR.'!$F$1:$F$60, MATCH(T3232, 'TAXA DE OCUP. RECUR.'!$E$1:$E$60, 0)),"")</f>
        <v>FUNDIÇÃO MORENO</v>
      </c>
      <c r="V3232" s="55">
        <v>40</v>
      </c>
      <c r="W3232" s="31"/>
      <c r="X3232" s="229">
        <v>46155</v>
      </c>
      <c r="Y3232" s="229">
        <f t="shared" si="356"/>
        <v>46155</v>
      </c>
      <c r="Z3232" s="47">
        <f t="shared" si="354"/>
        <v>20</v>
      </c>
      <c r="AA3232" s="47">
        <f t="shared" si="355"/>
        <v>20</v>
      </c>
      <c r="AB3232" s="47" t="str">
        <f t="shared" si="350"/>
        <v>mai</v>
      </c>
      <c r="AC3232" s="47" t="str">
        <f t="shared" si="351"/>
        <v>2026</v>
      </c>
      <c r="AD3232" s="165">
        <f t="shared" si="353"/>
        <v>1</v>
      </c>
    </row>
    <row r="3233" spans="1:30" x14ac:dyDescent="0.25">
      <c r="A3233" s="47" t="s">
        <v>17</v>
      </c>
      <c r="B3233" s="47" t="s">
        <v>9</v>
      </c>
      <c r="C3233" s="47">
        <v>2020</v>
      </c>
      <c r="D3233" s="47">
        <v>10</v>
      </c>
      <c r="E3233" s="47" t="s">
        <v>30</v>
      </c>
      <c r="F3233" s="47" t="s">
        <v>31</v>
      </c>
      <c r="G3233" s="47" t="s">
        <v>11</v>
      </c>
      <c r="H3233" s="47" t="s">
        <v>1107</v>
      </c>
      <c r="I3233" s="47">
        <v>1</v>
      </c>
      <c r="J3233" s="47" t="s">
        <v>1152</v>
      </c>
      <c r="K3233" s="48" t="s">
        <v>1487</v>
      </c>
      <c r="L3233" s="47"/>
      <c r="M3233" s="47">
        <f>_xlfn.XLOOKUP(BASE!$A1847,dd_carteira_fundição!A:A,dd_carteira_fundição!G:G,"",0)</f>
        <v>268</v>
      </c>
      <c r="N3233" s="47" t="s">
        <v>1549</v>
      </c>
      <c r="O3233"/>
      <c r="P3233"/>
      <c r="Q3233"/>
      <c r="R3233" s="47" t="s">
        <v>1690</v>
      </c>
      <c r="S3233" s="47" t="s">
        <v>1483</v>
      </c>
      <c r="T3233" s="16" t="s">
        <v>2451</v>
      </c>
      <c r="U3233" s="47" t="s">
        <v>17</v>
      </c>
      <c r="V3233" s="55">
        <v>1</v>
      </c>
      <c r="W3233" s="31"/>
      <c r="X3233" s="229">
        <v>46156</v>
      </c>
      <c r="Y3233" s="229">
        <f t="shared" si="356"/>
        <v>46156</v>
      </c>
      <c r="Z3233" s="47">
        <f t="shared" si="354"/>
        <v>20</v>
      </c>
      <c r="AA3233" s="47">
        <f t="shared" si="355"/>
        <v>20</v>
      </c>
      <c r="AB3233" s="47" t="str">
        <f t="shared" ref="AB3233:AB3246" si="357">IFERROR(IF(X3233="","",TEXT(X3233,"MMM")),"")</f>
        <v>mai</v>
      </c>
      <c r="AC3233" s="47" t="str">
        <f t="shared" ref="AC3233:AC3246" si="358">IFERROR(IF(X3233="","",TEXT(X3233,"AAAA")),"")</f>
        <v>2026</v>
      </c>
      <c r="AD3233" s="165">
        <f t="shared" si="353"/>
        <v>1</v>
      </c>
    </row>
    <row r="3234" spans="1:30" x14ac:dyDescent="0.25">
      <c r="A3234" s="47" t="s">
        <v>17</v>
      </c>
      <c r="B3234" s="47" t="s">
        <v>9</v>
      </c>
      <c r="C3234" s="47">
        <v>2020</v>
      </c>
      <c r="D3234" s="47">
        <v>10</v>
      </c>
      <c r="E3234" s="47" t="s">
        <v>30</v>
      </c>
      <c r="F3234" s="47" t="s">
        <v>31</v>
      </c>
      <c r="G3234" s="47" t="s">
        <v>11</v>
      </c>
      <c r="H3234" s="47" t="s">
        <v>1107</v>
      </c>
      <c r="I3234" s="47">
        <v>1</v>
      </c>
      <c r="J3234" s="47" t="s">
        <v>1152</v>
      </c>
      <c r="K3234" s="48" t="s">
        <v>1487</v>
      </c>
      <c r="L3234" s="47"/>
      <c r="M3234" s="47">
        <f>_xlfn.XLOOKUP(BASE!$A1848,dd_carteira_fundição!A:A,dd_carteira_fundição!G:G,"",0)</f>
        <v>268</v>
      </c>
      <c r="N3234" s="47" t="s">
        <v>1549</v>
      </c>
      <c r="O3234"/>
      <c r="P3234"/>
      <c r="Q3234"/>
      <c r="R3234" s="47" t="s">
        <v>158</v>
      </c>
      <c r="S3234" s="25" t="s">
        <v>158</v>
      </c>
      <c r="T3234" s="16">
        <v>1</v>
      </c>
      <c r="U3234" s="47" t="str">
        <f>IFERROR(INDEX('TAXA DE OCUP. RECUR.'!$F$1:$F$60, MATCH(T3234, 'TAXA DE OCUP. RECUR.'!$E$1:$E$60, 0)),"")</f>
        <v>FUNDIÇÃO MORENO</v>
      </c>
      <c r="V3234" s="55">
        <v>1</v>
      </c>
      <c r="W3234" s="31"/>
      <c r="X3234" s="229">
        <v>46157</v>
      </c>
      <c r="Y3234" s="229">
        <f t="shared" si="356"/>
        <v>46157</v>
      </c>
      <c r="Z3234" s="47">
        <f t="shared" si="354"/>
        <v>20</v>
      </c>
      <c r="AA3234" s="47">
        <f t="shared" si="355"/>
        <v>20</v>
      </c>
      <c r="AB3234" s="47" t="str">
        <f t="shared" si="357"/>
        <v>mai</v>
      </c>
      <c r="AC3234" s="47" t="str">
        <f t="shared" si="358"/>
        <v>2026</v>
      </c>
      <c r="AD3234" s="165">
        <f t="shared" si="353"/>
        <v>1</v>
      </c>
    </row>
    <row r="3235" spans="1:30" x14ac:dyDescent="0.25">
      <c r="A3235" s="47" t="s">
        <v>17</v>
      </c>
      <c r="B3235" s="47" t="s">
        <v>9</v>
      </c>
      <c r="C3235" s="47">
        <v>2020</v>
      </c>
      <c r="D3235" s="47">
        <v>11</v>
      </c>
      <c r="E3235" s="47" t="s">
        <v>30</v>
      </c>
      <c r="F3235" s="47" t="s">
        <v>31</v>
      </c>
      <c r="G3235" s="47" t="s">
        <v>11</v>
      </c>
      <c r="H3235" s="47" t="s">
        <v>1107</v>
      </c>
      <c r="I3235" s="47">
        <v>1</v>
      </c>
      <c r="J3235" s="47" t="s">
        <v>1152</v>
      </c>
      <c r="K3235" s="48" t="s">
        <v>1487</v>
      </c>
      <c r="L3235" s="47"/>
      <c r="M3235" s="47">
        <f>_xlfn.XLOOKUP(BASE!$A1849,dd_carteira_fundição!A:A,dd_carteira_fundição!G:G,"",0)</f>
        <v>268</v>
      </c>
      <c r="N3235" s="47" t="s">
        <v>1549</v>
      </c>
      <c r="O3235"/>
      <c r="P3235"/>
      <c r="Q3235"/>
      <c r="R3235" s="47" t="s">
        <v>158</v>
      </c>
      <c r="S3235" s="25" t="s">
        <v>2120</v>
      </c>
      <c r="T3235" s="16">
        <v>1</v>
      </c>
      <c r="U3235" s="47" t="str">
        <f>IFERROR(INDEX('TAXA DE OCUP. RECUR.'!$F$1:$F$60, MATCH(T3235, 'TAXA DE OCUP. RECUR.'!$E$1:$E$60, 0)),"")</f>
        <v>FUNDIÇÃO MORENO</v>
      </c>
      <c r="V3235" s="55">
        <v>1</v>
      </c>
      <c r="W3235" s="31"/>
      <c r="X3235" s="229">
        <v>46122</v>
      </c>
      <c r="Y3235" s="229">
        <f t="shared" si="356"/>
        <v>46122</v>
      </c>
      <c r="Z3235" s="47">
        <f t="shared" si="354"/>
        <v>15</v>
      </c>
      <c r="AA3235" s="47">
        <f t="shared" si="355"/>
        <v>15</v>
      </c>
      <c r="AB3235" s="47" t="str">
        <f t="shared" si="357"/>
        <v>abr</v>
      </c>
      <c r="AC3235" s="47" t="str">
        <f t="shared" si="358"/>
        <v>2026</v>
      </c>
      <c r="AD3235" s="165">
        <f t="shared" si="353"/>
        <v>1</v>
      </c>
    </row>
    <row r="3236" spans="1:30" x14ac:dyDescent="0.25">
      <c r="A3236" s="47" t="s">
        <v>17</v>
      </c>
      <c r="B3236" s="47" t="s">
        <v>9</v>
      </c>
      <c r="C3236" s="47">
        <v>2020</v>
      </c>
      <c r="D3236" s="47">
        <v>11</v>
      </c>
      <c r="E3236" s="47" t="s">
        <v>30</v>
      </c>
      <c r="F3236" s="47" t="s">
        <v>31</v>
      </c>
      <c r="G3236" s="47" t="s">
        <v>11</v>
      </c>
      <c r="H3236" s="47" t="s">
        <v>1107</v>
      </c>
      <c r="I3236" s="47">
        <v>1</v>
      </c>
      <c r="J3236" s="47" t="s">
        <v>1152</v>
      </c>
      <c r="K3236" s="48" t="s">
        <v>1487</v>
      </c>
      <c r="L3236" s="47"/>
      <c r="M3236" s="47">
        <f>_xlfn.XLOOKUP(BASE!$A1850,dd_carteira_fundição!A:A,dd_carteira_fundição!G:G,"",0)</f>
        <v>269</v>
      </c>
      <c r="N3236" s="47" t="s">
        <v>1549</v>
      </c>
      <c r="O3236"/>
      <c r="P3236"/>
      <c r="Q3236"/>
      <c r="R3236" s="47" t="s">
        <v>1690</v>
      </c>
      <c r="S3236" s="25" t="s">
        <v>2123</v>
      </c>
      <c r="T3236" s="16">
        <v>1</v>
      </c>
      <c r="U3236" s="47" t="str">
        <f>IFERROR(INDEX('TAXA DE OCUP. RECUR.'!$F$1:$F$60, MATCH(T3236, 'TAXA DE OCUP. RECUR.'!$E$1:$E$60, 0)),"")</f>
        <v>FUNDIÇÃO MORENO</v>
      </c>
      <c r="V3236" s="55">
        <v>80</v>
      </c>
      <c r="W3236" s="31"/>
      <c r="X3236" s="229">
        <v>46147</v>
      </c>
      <c r="Y3236" s="229">
        <f t="shared" si="356"/>
        <v>46147</v>
      </c>
      <c r="Z3236" s="47">
        <f t="shared" si="354"/>
        <v>19</v>
      </c>
      <c r="AA3236" s="47">
        <f t="shared" si="355"/>
        <v>19</v>
      </c>
      <c r="AB3236" s="47" t="str">
        <f t="shared" si="357"/>
        <v>mai</v>
      </c>
      <c r="AC3236" s="47" t="str">
        <f t="shared" si="358"/>
        <v>2026</v>
      </c>
      <c r="AD3236" s="165">
        <f t="shared" si="353"/>
        <v>1</v>
      </c>
    </row>
    <row r="3237" spans="1:30" x14ac:dyDescent="0.25">
      <c r="A3237" s="47" t="s">
        <v>17</v>
      </c>
      <c r="B3237" s="47" t="s">
        <v>9</v>
      </c>
      <c r="C3237" s="47">
        <v>2020</v>
      </c>
      <c r="D3237" s="47">
        <v>11</v>
      </c>
      <c r="E3237" s="47" t="s">
        <v>30</v>
      </c>
      <c r="F3237" s="47" t="s">
        <v>31</v>
      </c>
      <c r="G3237" s="47" t="s">
        <v>11</v>
      </c>
      <c r="H3237" s="47" t="s">
        <v>1107</v>
      </c>
      <c r="I3237" s="47">
        <v>1</v>
      </c>
      <c r="J3237" s="47" t="s">
        <v>1152</v>
      </c>
      <c r="K3237" s="48" t="s">
        <v>1487</v>
      </c>
      <c r="L3237" s="47"/>
      <c r="M3237" s="47">
        <f>_xlfn.XLOOKUP(BASE!$A1851,dd_carteira_fundição!A:A,dd_carteira_fundição!G:G,"",0)</f>
        <v>269</v>
      </c>
      <c r="N3237" s="47" t="s">
        <v>1549</v>
      </c>
      <c r="O3237"/>
      <c r="P3237"/>
      <c r="Q3237"/>
      <c r="R3237" s="47" t="s">
        <v>1690</v>
      </c>
      <c r="S3237" s="25" t="s">
        <v>2122</v>
      </c>
      <c r="T3237" s="16">
        <v>121</v>
      </c>
      <c r="U3237" s="47" t="str">
        <f>IFERROR(INDEX('TAXA DE OCUP. RECUR.'!$F$1:$F$60, MATCH(T3237, 'TAXA DE OCUP. RECUR.'!$E$1:$E$60, 0)),"")</f>
        <v>TORNO HORIZ. TOS SKJ-85 - [121]</v>
      </c>
      <c r="V3237" s="55">
        <v>25</v>
      </c>
      <c r="W3237" s="31"/>
      <c r="X3237" s="229">
        <v>46149</v>
      </c>
      <c r="Y3237" s="229">
        <f t="shared" si="356"/>
        <v>46149</v>
      </c>
      <c r="Z3237" s="47">
        <f t="shared" si="354"/>
        <v>19</v>
      </c>
      <c r="AA3237" s="47">
        <f t="shared" si="355"/>
        <v>19</v>
      </c>
      <c r="AB3237" s="47" t="str">
        <f t="shared" si="357"/>
        <v>mai</v>
      </c>
      <c r="AC3237" s="47" t="str">
        <f t="shared" si="358"/>
        <v>2026</v>
      </c>
      <c r="AD3237" s="165">
        <f t="shared" si="353"/>
        <v>1</v>
      </c>
    </row>
    <row r="3238" spans="1:30" x14ac:dyDescent="0.25">
      <c r="A3238" s="47" t="s">
        <v>17</v>
      </c>
      <c r="B3238" s="47" t="s">
        <v>9</v>
      </c>
      <c r="C3238" s="47">
        <v>2020</v>
      </c>
      <c r="D3238" s="47">
        <v>11</v>
      </c>
      <c r="E3238" s="47" t="s">
        <v>30</v>
      </c>
      <c r="F3238" s="47" t="s">
        <v>31</v>
      </c>
      <c r="G3238" s="47" t="s">
        <v>11</v>
      </c>
      <c r="H3238" s="47" t="s">
        <v>1107</v>
      </c>
      <c r="I3238" s="47">
        <v>1</v>
      </c>
      <c r="J3238" s="47" t="s">
        <v>1152</v>
      </c>
      <c r="K3238" s="48" t="s">
        <v>1487</v>
      </c>
      <c r="L3238" s="47"/>
      <c r="M3238" s="47">
        <f>_xlfn.XLOOKUP(BASE!$A1852,dd_carteira_fundição!A:A,dd_carteira_fundição!G:G,"",0)</f>
        <v>269</v>
      </c>
      <c r="N3238" s="47" t="s">
        <v>1549</v>
      </c>
      <c r="O3238"/>
      <c r="P3238"/>
      <c r="Q3238"/>
      <c r="R3238" s="47" t="s">
        <v>1690</v>
      </c>
      <c r="S3238" s="25" t="s">
        <v>2121</v>
      </c>
      <c r="T3238" s="16">
        <v>1</v>
      </c>
      <c r="U3238" s="47" t="str">
        <f>IFERROR(INDEX('TAXA DE OCUP. RECUR.'!$F$1:$F$60, MATCH(T3238, 'TAXA DE OCUP. RECUR.'!$E$1:$E$60, 0)),"")</f>
        <v>FUNDIÇÃO MORENO</v>
      </c>
      <c r="V3238" s="55">
        <v>40</v>
      </c>
      <c r="W3238" s="31"/>
      <c r="X3238" s="229">
        <v>46155</v>
      </c>
      <c r="Y3238" s="229">
        <f t="shared" si="356"/>
        <v>46155</v>
      </c>
      <c r="Z3238" s="47">
        <f t="shared" si="354"/>
        <v>20</v>
      </c>
      <c r="AA3238" s="47">
        <f t="shared" si="355"/>
        <v>20</v>
      </c>
      <c r="AB3238" s="47" t="str">
        <f t="shared" si="357"/>
        <v>mai</v>
      </c>
      <c r="AC3238" s="47" t="str">
        <f t="shared" si="358"/>
        <v>2026</v>
      </c>
      <c r="AD3238" s="165">
        <f t="shared" si="353"/>
        <v>1</v>
      </c>
    </row>
    <row r="3239" spans="1:30" x14ac:dyDescent="0.25">
      <c r="A3239" s="47" t="s">
        <v>17</v>
      </c>
      <c r="B3239" s="47" t="s">
        <v>9</v>
      </c>
      <c r="C3239" s="47">
        <v>2020</v>
      </c>
      <c r="D3239" s="47">
        <v>11</v>
      </c>
      <c r="E3239" s="47" t="s">
        <v>30</v>
      </c>
      <c r="F3239" s="47" t="s">
        <v>31</v>
      </c>
      <c r="G3239" s="47" t="s">
        <v>11</v>
      </c>
      <c r="H3239" s="47" t="s">
        <v>1107</v>
      </c>
      <c r="I3239" s="47">
        <v>1</v>
      </c>
      <c r="J3239" s="47" t="s">
        <v>1152</v>
      </c>
      <c r="K3239" s="48" t="s">
        <v>1487</v>
      </c>
      <c r="L3239" s="47"/>
      <c r="M3239" s="47">
        <f>_xlfn.XLOOKUP(BASE!$A1853,dd_carteira_fundição!A:A,dd_carteira_fundição!G:G,"",0)</f>
        <v>269</v>
      </c>
      <c r="N3239" s="47" t="s">
        <v>1549</v>
      </c>
      <c r="O3239"/>
      <c r="P3239"/>
      <c r="Q3239"/>
      <c r="R3239" s="47" t="s">
        <v>1690</v>
      </c>
      <c r="S3239" s="47" t="s">
        <v>1483</v>
      </c>
      <c r="T3239" s="16" t="s">
        <v>2451</v>
      </c>
      <c r="U3239" s="47" t="s">
        <v>17</v>
      </c>
      <c r="V3239" s="55">
        <v>1</v>
      </c>
      <c r="W3239" s="31"/>
      <c r="X3239" s="229">
        <v>46156</v>
      </c>
      <c r="Y3239" s="229">
        <f t="shared" si="356"/>
        <v>46156</v>
      </c>
      <c r="Z3239" s="47">
        <f t="shared" si="354"/>
        <v>20</v>
      </c>
      <c r="AA3239" s="47">
        <f t="shared" si="355"/>
        <v>20</v>
      </c>
      <c r="AB3239" s="47" t="str">
        <f t="shared" si="357"/>
        <v>mai</v>
      </c>
      <c r="AC3239" s="47" t="str">
        <f t="shared" si="358"/>
        <v>2026</v>
      </c>
      <c r="AD3239" s="165">
        <f t="shared" si="353"/>
        <v>1</v>
      </c>
    </row>
    <row r="3240" spans="1:30" x14ac:dyDescent="0.25">
      <c r="A3240" s="47" t="s">
        <v>17</v>
      </c>
      <c r="B3240" s="47" t="s">
        <v>9</v>
      </c>
      <c r="C3240" s="47">
        <v>2020</v>
      </c>
      <c r="D3240" s="47">
        <v>11</v>
      </c>
      <c r="E3240" s="47" t="s">
        <v>30</v>
      </c>
      <c r="F3240" s="47" t="s">
        <v>31</v>
      </c>
      <c r="G3240" s="47" t="s">
        <v>11</v>
      </c>
      <c r="H3240" s="47" t="s">
        <v>1107</v>
      </c>
      <c r="I3240" s="47">
        <v>1</v>
      </c>
      <c r="J3240" s="47" t="s">
        <v>1152</v>
      </c>
      <c r="K3240" s="48" t="s">
        <v>1487</v>
      </c>
      <c r="L3240" s="47"/>
      <c r="M3240" s="47">
        <f>_xlfn.XLOOKUP(BASE!$A1854,dd_carteira_fundição!A:A,dd_carteira_fundição!G:G,"",0)</f>
        <v>270</v>
      </c>
      <c r="N3240" s="47" t="s">
        <v>1549</v>
      </c>
      <c r="O3240"/>
      <c r="P3240"/>
      <c r="Q3240"/>
      <c r="R3240" s="47" t="s">
        <v>158</v>
      </c>
      <c r="S3240" s="25" t="s">
        <v>158</v>
      </c>
      <c r="T3240" s="16">
        <v>1</v>
      </c>
      <c r="U3240" s="47" t="str">
        <f>IFERROR(INDEX('TAXA DE OCUP. RECUR.'!$F$1:$F$60, MATCH(T3240, 'TAXA DE OCUP. RECUR.'!$E$1:$E$60, 0)),"")</f>
        <v>FUNDIÇÃO MORENO</v>
      </c>
      <c r="V3240" s="55">
        <v>1</v>
      </c>
      <c r="W3240" s="31"/>
      <c r="X3240" s="229">
        <v>46157</v>
      </c>
      <c r="Y3240" s="229">
        <f t="shared" si="356"/>
        <v>46157</v>
      </c>
      <c r="Z3240" s="47">
        <f t="shared" si="354"/>
        <v>20</v>
      </c>
      <c r="AA3240" s="47">
        <f t="shared" si="355"/>
        <v>20</v>
      </c>
      <c r="AB3240" s="47" t="str">
        <f t="shared" si="357"/>
        <v>mai</v>
      </c>
      <c r="AC3240" s="47" t="str">
        <f t="shared" si="358"/>
        <v>2026</v>
      </c>
      <c r="AD3240" s="165">
        <f t="shared" si="353"/>
        <v>1</v>
      </c>
    </row>
    <row r="3241" spans="1:30" x14ac:dyDescent="0.25">
      <c r="A3241" s="47" t="s">
        <v>17</v>
      </c>
      <c r="B3241" s="47" t="s">
        <v>9</v>
      </c>
      <c r="C3241" s="47">
        <v>2020</v>
      </c>
      <c r="D3241" s="47">
        <v>12</v>
      </c>
      <c r="E3241" s="47" t="s">
        <v>30</v>
      </c>
      <c r="F3241" s="47" t="s">
        <v>31</v>
      </c>
      <c r="G3241" s="47" t="s">
        <v>11</v>
      </c>
      <c r="H3241" s="47" t="s">
        <v>1107</v>
      </c>
      <c r="I3241" s="47">
        <v>1</v>
      </c>
      <c r="J3241" s="47" t="s">
        <v>1152</v>
      </c>
      <c r="K3241" s="48" t="s">
        <v>1487</v>
      </c>
      <c r="L3241" s="47"/>
      <c r="M3241" s="47">
        <f>_xlfn.XLOOKUP(BASE!$A1855,dd_carteira_fundição!A:A,dd_carteira_fundição!G:G,"",0)</f>
        <v>270</v>
      </c>
      <c r="N3241" s="47" t="s">
        <v>1549</v>
      </c>
      <c r="O3241"/>
      <c r="P3241"/>
      <c r="Q3241"/>
      <c r="R3241" s="47" t="s">
        <v>158</v>
      </c>
      <c r="S3241" s="25" t="s">
        <v>2120</v>
      </c>
      <c r="T3241" s="16">
        <v>1</v>
      </c>
      <c r="U3241" s="47" t="str">
        <f>IFERROR(INDEX('TAXA DE OCUP. RECUR.'!$F$1:$F$60, MATCH(T3241, 'TAXA DE OCUP. RECUR.'!$E$1:$E$60, 0)),"")</f>
        <v>FUNDIÇÃO MORENO</v>
      </c>
      <c r="V3241" s="55">
        <v>1</v>
      </c>
      <c r="W3241" s="31"/>
      <c r="X3241" s="229">
        <v>46122</v>
      </c>
      <c r="Y3241" s="229">
        <f t="shared" si="356"/>
        <v>46122</v>
      </c>
      <c r="Z3241" s="47">
        <f t="shared" si="354"/>
        <v>15</v>
      </c>
      <c r="AA3241" s="47">
        <f t="shared" si="355"/>
        <v>15</v>
      </c>
      <c r="AB3241" s="47" t="str">
        <f t="shared" si="357"/>
        <v>abr</v>
      </c>
      <c r="AC3241" s="47" t="str">
        <f t="shared" si="358"/>
        <v>2026</v>
      </c>
      <c r="AD3241" s="165">
        <f t="shared" si="353"/>
        <v>1</v>
      </c>
    </row>
    <row r="3242" spans="1:30" x14ac:dyDescent="0.25">
      <c r="A3242" s="47" t="s">
        <v>17</v>
      </c>
      <c r="B3242" s="47" t="s">
        <v>9</v>
      </c>
      <c r="C3242" s="47">
        <v>2020</v>
      </c>
      <c r="D3242" s="47">
        <v>12</v>
      </c>
      <c r="E3242" s="47" t="s">
        <v>30</v>
      </c>
      <c r="F3242" s="47" t="s">
        <v>31</v>
      </c>
      <c r="G3242" s="47" t="s">
        <v>11</v>
      </c>
      <c r="H3242" s="47" t="s">
        <v>1107</v>
      </c>
      <c r="I3242" s="47">
        <v>1</v>
      </c>
      <c r="J3242" s="47" t="s">
        <v>1152</v>
      </c>
      <c r="K3242" s="48" t="s">
        <v>1487</v>
      </c>
      <c r="L3242" s="47"/>
      <c r="M3242" s="47">
        <f>_xlfn.XLOOKUP(BASE!$A1856,dd_carteira_fundição!A:A,dd_carteira_fundição!G:G,"",0)</f>
        <v>270</v>
      </c>
      <c r="N3242" s="47" t="s">
        <v>1549</v>
      </c>
      <c r="O3242"/>
      <c r="P3242"/>
      <c r="Q3242"/>
      <c r="R3242" s="47" t="s">
        <v>1690</v>
      </c>
      <c r="S3242" s="25" t="s">
        <v>2123</v>
      </c>
      <c r="T3242" s="16">
        <v>1</v>
      </c>
      <c r="U3242" s="47" t="str">
        <f>IFERROR(INDEX('TAXA DE OCUP. RECUR.'!$F$1:$F$60, MATCH(T3242, 'TAXA DE OCUP. RECUR.'!$E$1:$E$60, 0)),"")</f>
        <v>FUNDIÇÃO MORENO</v>
      </c>
      <c r="V3242" s="55">
        <v>80</v>
      </c>
      <c r="W3242" s="31"/>
      <c r="X3242" s="229">
        <v>46147</v>
      </c>
      <c r="Y3242" s="229">
        <f t="shared" si="356"/>
        <v>46147</v>
      </c>
      <c r="Z3242" s="47">
        <f t="shared" si="354"/>
        <v>19</v>
      </c>
      <c r="AA3242" s="47">
        <f t="shared" si="355"/>
        <v>19</v>
      </c>
      <c r="AB3242" s="47" t="str">
        <f t="shared" si="357"/>
        <v>mai</v>
      </c>
      <c r="AC3242" s="47" t="str">
        <f t="shared" si="358"/>
        <v>2026</v>
      </c>
      <c r="AD3242" s="165">
        <f t="shared" si="353"/>
        <v>1</v>
      </c>
    </row>
    <row r="3243" spans="1:30" x14ac:dyDescent="0.25">
      <c r="A3243" s="47" t="s">
        <v>17</v>
      </c>
      <c r="B3243" s="47" t="s">
        <v>9</v>
      </c>
      <c r="C3243" s="47">
        <v>2020</v>
      </c>
      <c r="D3243" s="47">
        <v>12</v>
      </c>
      <c r="E3243" s="47" t="s">
        <v>30</v>
      </c>
      <c r="F3243" s="47" t="s">
        <v>31</v>
      </c>
      <c r="G3243" s="47" t="s">
        <v>11</v>
      </c>
      <c r="H3243" s="47" t="s">
        <v>1107</v>
      </c>
      <c r="I3243" s="47">
        <v>1</v>
      </c>
      <c r="J3243" s="47" t="s">
        <v>1152</v>
      </c>
      <c r="K3243" s="48" t="s">
        <v>1487</v>
      </c>
      <c r="L3243" s="47"/>
      <c r="M3243" s="47">
        <f>_xlfn.XLOOKUP(BASE!$A1857,dd_carteira_fundição!A:A,dd_carteira_fundição!G:G,"",0)</f>
        <v>270</v>
      </c>
      <c r="N3243" s="47" t="s">
        <v>1549</v>
      </c>
      <c r="O3243"/>
      <c r="P3243"/>
      <c r="Q3243"/>
      <c r="R3243" s="47" t="s">
        <v>1690</v>
      </c>
      <c r="S3243" s="25" t="s">
        <v>2122</v>
      </c>
      <c r="T3243" s="16">
        <v>121</v>
      </c>
      <c r="U3243" s="47" t="str">
        <f>IFERROR(INDEX('TAXA DE OCUP. RECUR.'!$F$1:$F$60, MATCH(T3243, 'TAXA DE OCUP. RECUR.'!$E$1:$E$60, 0)),"")</f>
        <v>TORNO HORIZ. TOS SKJ-85 - [121]</v>
      </c>
      <c r="V3243" s="55">
        <v>25</v>
      </c>
      <c r="W3243" s="31"/>
      <c r="X3243" s="229">
        <v>46149</v>
      </c>
      <c r="Y3243" s="229">
        <f t="shared" ref="Y3243:Y3246" si="359">X3243</f>
        <v>46149</v>
      </c>
      <c r="Z3243" s="47">
        <f t="shared" si="354"/>
        <v>19</v>
      </c>
      <c r="AA3243" s="47">
        <f t="shared" si="355"/>
        <v>19</v>
      </c>
      <c r="AB3243" s="47" t="str">
        <f t="shared" si="357"/>
        <v>mai</v>
      </c>
      <c r="AC3243" s="47" t="str">
        <f t="shared" si="358"/>
        <v>2026</v>
      </c>
      <c r="AD3243" s="165">
        <f t="shared" si="353"/>
        <v>1</v>
      </c>
    </row>
    <row r="3244" spans="1:30" x14ac:dyDescent="0.25">
      <c r="A3244" s="47" t="s">
        <v>17</v>
      </c>
      <c r="B3244" s="47" t="s">
        <v>9</v>
      </c>
      <c r="C3244" s="47">
        <v>2020</v>
      </c>
      <c r="D3244" s="47">
        <v>12</v>
      </c>
      <c r="E3244" s="47" t="s">
        <v>30</v>
      </c>
      <c r="F3244" s="47" t="s">
        <v>31</v>
      </c>
      <c r="G3244" s="47" t="s">
        <v>11</v>
      </c>
      <c r="H3244" s="47" t="s">
        <v>1107</v>
      </c>
      <c r="I3244" s="47">
        <v>1</v>
      </c>
      <c r="J3244" s="47" t="s">
        <v>1152</v>
      </c>
      <c r="K3244" s="48" t="s">
        <v>1487</v>
      </c>
      <c r="L3244" s="47"/>
      <c r="M3244" s="47">
        <f>_xlfn.XLOOKUP(BASE!$A1858,dd_carteira_fundição!A:A,dd_carteira_fundição!G:G,"",0)</f>
        <v>271</v>
      </c>
      <c r="N3244" s="47" t="s">
        <v>1549</v>
      </c>
      <c r="O3244"/>
      <c r="P3244"/>
      <c r="Q3244"/>
      <c r="R3244" s="47" t="s">
        <v>1690</v>
      </c>
      <c r="S3244" s="25" t="s">
        <v>2121</v>
      </c>
      <c r="T3244" s="16">
        <v>1</v>
      </c>
      <c r="U3244" s="47" t="str">
        <f>IFERROR(INDEX('TAXA DE OCUP. RECUR.'!$F$1:$F$60, MATCH(T3244, 'TAXA DE OCUP. RECUR.'!$E$1:$E$60, 0)),"")</f>
        <v>FUNDIÇÃO MORENO</v>
      </c>
      <c r="V3244" s="55">
        <v>40</v>
      </c>
      <c r="W3244" s="31"/>
      <c r="X3244" s="229">
        <v>46155</v>
      </c>
      <c r="Y3244" s="229">
        <f t="shared" si="359"/>
        <v>46155</v>
      </c>
      <c r="Z3244" s="47">
        <f t="shared" si="354"/>
        <v>20</v>
      </c>
      <c r="AA3244" s="47">
        <f t="shared" si="355"/>
        <v>20</v>
      </c>
      <c r="AB3244" s="47" t="str">
        <f t="shared" si="357"/>
        <v>mai</v>
      </c>
      <c r="AC3244" s="47" t="str">
        <f t="shared" si="358"/>
        <v>2026</v>
      </c>
      <c r="AD3244" s="165">
        <f t="shared" si="353"/>
        <v>1</v>
      </c>
    </row>
    <row r="3245" spans="1:30" x14ac:dyDescent="0.25">
      <c r="A3245" s="47" t="s">
        <v>17</v>
      </c>
      <c r="B3245" s="47" t="s">
        <v>9</v>
      </c>
      <c r="C3245" s="47">
        <v>2020</v>
      </c>
      <c r="D3245" s="47">
        <v>12</v>
      </c>
      <c r="E3245" s="47" t="s">
        <v>30</v>
      </c>
      <c r="F3245" s="47" t="s">
        <v>31</v>
      </c>
      <c r="G3245" s="47" t="s">
        <v>11</v>
      </c>
      <c r="H3245" s="47" t="s">
        <v>1107</v>
      </c>
      <c r="I3245" s="47">
        <v>1</v>
      </c>
      <c r="J3245" s="47" t="s">
        <v>1152</v>
      </c>
      <c r="K3245" s="48" t="s">
        <v>1487</v>
      </c>
      <c r="L3245" s="47"/>
      <c r="M3245" s="47">
        <f>_xlfn.XLOOKUP(BASE!$A1859,dd_carteira_fundição!A:A,dd_carteira_fundição!G:G,"",0)</f>
        <v>271</v>
      </c>
      <c r="N3245" s="47" t="s">
        <v>1549</v>
      </c>
      <c r="O3245"/>
      <c r="P3245"/>
      <c r="Q3245"/>
      <c r="R3245" s="47" t="s">
        <v>1690</v>
      </c>
      <c r="S3245" s="47" t="s">
        <v>1483</v>
      </c>
      <c r="T3245" s="16" t="s">
        <v>2451</v>
      </c>
      <c r="U3245" s="47" t="s">
        <v>17</v>
      </c>
      <c r="V3245" s="55">
        <v>1</v>
      </c>
      <c r="W3245" s="31"/>
      <c r="X3245" s="229">
        <v>46156</v>
      </c>
      <c r="Y3245" s="229">
        <f t="shared" si="359"/>
        <v>46156</v>
      </c>
      <c r="Z3245" s="47">
        <f t="shared" si="354"/>
        <v>20</v>
      </c>
      <c r="AA3245" s="47">
        <f t="shared" si="355"/>
        <v>20</v>
      </c>
      <c r="AB3245" s="47" t="str">
        <f t="shared" si="357"/>
        <v>mai</v>
      </c>
      <c r="AC3245" s="47" t="str">
        <f t="shared" si="358"/>
        <v>2026</v>
      </c>
      <c r="AD3245" s="165">
        <f t="shared" si="353"/>
        <v>1</v>
      </c>
    </row>
    <row r="3246" spans="1:30" x14ac:dyDescent="0.25">
      <c r="A3246" s="47" t="s">
        <v>17</v>
      </c>
      <c r="B3246" s="47" t="s">
        <v>9</v>
      </c>
      <c r="C3246" s="47">
        <v>2020</v>
      </c>
      <c r="D3246" s="47">
        <v>12</v>
      </c>
      <c r="E3246" s="47" t="s">
        <v>30</v>
      </c>
      <c r="F3246" s="47" t="s">
        <v>31</v>
      </c>
      <c r="G3246" s="47" t="s">
        <v>11</v>
      </c>
      <c r="H3246" s="47" t="s">
        <v>1107</v>
      </c>
      <c r="I3246" s="47">
        <v>1</v>
      </c>
      <c r="J3246" s="47" t="s">
        <v>1152</v>
      </c>
      <c r="K3246" s="48" t="s">
        <v>1487</v>
      </c>
      <c r="L3246" s="47"/>
      <c r="M3246" s="47">
        <f>_xlfn.XLOOKUP(BASE!$A1860,dd_carteira_fundição!A:A,dd_carteira_fundição!G:G,"",0)</f>
        <v>271</v>
      </c>
      <c r="N3246" s="47" t="s">
        <v>1549</v>
      </c>
      <c r="O3246"/>
      <c r="P3246"/>
      <c r="Q3246"/>
      <c r="R3246" s="47" t="s">
        <v>158</v>
      </c>
      <c r="S3246" s="25" t="s">
        <v>158</v>
      </c>
      <c r="T3246" s="16">
        <v>1</v>
      </c>
      <c r="U3246" s="47" t="str">
        <f>IFERROR(INDEX('TAXA DE OCUP. RECUR.'!$F$1:$F$60, MATCH(T3246, 'TAXA DE OCUP. RECUR.'!$E$1:$E$60, 0)),"")</f>
        <v>FUNDIÇÃO MORENO</v>
      </c>
      <c r="V3246" s="55">
        <v>1</v>
      </c>
      <c r="W3246" s="31"/>
      <c r="X3246" s="229">
        <v>46157</v>
      </c>
      <c r="Y3246" s="229">
        <f t="shared" si="359"/>
        <v>46157</v>
      </c>
      <c r="Z3246" s="47">
        <f t="shared" si="354"/>
        <v>20</v>
      </c>
      <c r="AA3246" s="47">
        <f t="shared" si="355"/>
        <v>20</v>
      </c>
      <c r="AB3246" s="47" t="str">
        <f t="shared" si="357"/>
        <v>mai</v>
      </c>
      <c r="AC3246" s="47" t="str">
        <f t="shared" si="358"/>
        <v>2026</v>
      </c>
      <c r="AD3246" s="165">
        <f t="shared" si="353"/>
        <v>1</v>
      </c>
    </row>
    <row r="3247" spans="1:30" x14ac:dyDescent="0.25">
      <c r="A3247" s="102" t="s">
        <v>2810</v>
      </c>
      <c r="E3247" s="25" t="s">
        <v>2793</v>
      </c>
      <c r="F3247" s="25" t="s">
        <v>2824</v>
      </c>
      <c r="G3247" s="25" t="s">
        <v>11</v>
      </c>
      <c r="H3247" s="25" t="s">
        <v>2804</v>
      </c>
      <c r="I3247" s="25">
        <v>1</v>
      </c>
      <c r="J3247" s="25" t="s">
        <v>1146</v>
      </c>
      <c r="K3247" s="48" t="s">
        <v>1487</v>
      </c>
      <c r="M3247" s="47">
        <f>_xlfn.XLOOKUP(BASE!$A1861,dd_carteira_fundição!A:A,dd_carteira_fundição!G:G,"",0)</f>
        <v>271</v>
      </c>
      <c r="N3247" s="47" t="s">
        <v>1164</v>
      </c>
      <c r="P3247" s="48" t="s">
        <v>1161</v>
      </c>
      <c r="R3247" s="48" t="s">
        <v>1687</v>
      </c>
      <c r="S3247" s="48" t="s">
        <v>1156</v>
      </c>
      <c r="T3247" s="215">
        <v>1</v>
      </c>
      <c r="U3247" s="48" t="str">
        <f>IFERROR(INDEX('TAXA DE OCUP. RECUR.'!$F$1:$F$60, MATCH(T3247, 'TAXA DE OCUP. RECUR.'!$E$1:$E$60, 0)),"")</f>
        <v>FUNDIÇÃO MORENO</v>
      </c>
      <c r="V3247" s="216">
        <v>1</v>
      </c>
      <c r="X3247" s="90">
        <v>46183</v>
      </c>
      <c r="Z3247" s="47">
        <f t="shared" si="354"/>
        <v>24</v>
      </c>
      <c r="AA3247" s="47" t="str">
        <f t="shared" si="355"/>
        <v/>
      </c>
      <c r="AB3247" s="47" t="str">
        <f t="shared" ref="AB3247:AB3289" si="360">IFERROR(IF(X3247="","",TEXT(X3247,"MMM")),"")</f>
        <v>jun</v>
      </c>
      <c r="AC3247" s="47" t="str">
        <f t="shared" ref="AC3247:AC3289" si="361">IFERROR(IF(X3247="","",TEXT(X3247,"AAAA")),"")</f>
        <v>2026</v>
      </c>
      <c r="AD3247" s="165" t="str">
        <f t="shared" si="353"/>
        <v/>
      </c>
    </row>
    <row r="3248" spans="1:30" x14ac:dyDescent="0.25">
      <c r="A3248" s="102" t="s">
        <v>2810</v>
      </c>
      <c r="E3248" s="25" t="s">
        <v>2793</v>
      </c>
      <c r="F3248" s="25" t="s">
        <v>2824</v>
      </c>
      <c r="G3248" s="25" t="s">
        <v>11</v>
      </c>
      <c r="H3248" s="25" t="s">
        <v>2804</v>
      </c>
      <c r="I3248" s="25">
        <v>1</v>
      </c>
      <c r="J3248" s="25" t="s">
        <v>1146</v>
      </c>
      <c r="K3248" s="48" t="s">
        <v>1487</v>
      </c>
      <c r="M3248" s="47">
        <f>_xlfn.XLOOKUP(BASE!$A1862,dd_carteira_fundição!A:A,dd_carteira_fundição!G:G,"",0)</f>
        <v>272</v>
      </c>
      <c r="N3248" s="47" t="s">
        <v>1164</v>
      </c>
      <c r="P3248" s="48" t="s">
        <v>1161</v>
      </c>
      <c r="R3248" s="48" t="s">
        <v>1690</v>
      </c>
      <c r="S3248" s="48" t="s">
        <v>166</v>
      </c>
      <c r="T3248" s="215">
        <v>106</v>
      </c>
      <c r="U3248" s="48" t="str">
        <f>IFERROR(INDEX('TAXA DE OCUP. RECUR.'!$F$1:$F$60, MATCH(T3248, 'TAXA DE OCUP. RECUR.'!$E$1:$E$60, 0)),"")</f>
        <v>PLAINA DE MESA POREBA - [106]</v>
      </c>
      <c r="V3248" s="216">
        <v>17.64</v>
      </c>
      <c r="Z3248" s="47">
        <f t="shared" si="354"/>
        <v>1</v>
      </c>
      <c r="AA3248" s="47" t="str">
        <f t="shared" si="355"/>
        <v/>
      </c>
      <c r="AB3248" s="47" t="str">
        <f t="shared" si="360"/>
        <v/>
      </c>
      <c r="AC3248" s="47" t="str">
        <f t="shared" si="361"/>
        <v/>
      </c>
      <c r="AD3248" s="165" t="str">
        <f t="shared" si="353"/>
        <v/>
      </c>
    </row>
    <row r="3249" spans="1:30" x14ac:dyDescent="0.25">
      <c r="A3249" s="102" t="s">
        <v>2810</v>
      </c>
      <c r="E3249" s="25" t="s">
        <v>2793</v>
      </c>
      <c r="F3249" s="25" t="s">
        <v>2824</v>
      </c>
      <c r="G3249" s="25" t="s">
        <v>11</v>
      </c>
      <c r="H3249" s="25" t="s">
        <v>2804</v>
      </c>
      <c r="I3249" s="25">
        <v>1</v>
      </c>
      <c r="J3249" s="25" t="s">
        <v>1146</v>
      </c>
      <c r="K3249" s="48" t="s">
        <v>1487</v>
      </c>
      <c r="M3249" s="47">
        <f>_xlfn.XLOOKUP(BASE!$A1863,dd_carteira_fundição!A:A,dd_carteira_fundição!G:G,"",0)</f>
        <v>272</v>
      </c>
      <c r="N3249" s="47" t="s">
        <v>1164</v>
      </c>
      <c r="P3249" s="48" t="s">
        <v>1161</v>
      </c>
      <c r="R3249" s="48" t="s">
        <v>1690</v>
      </c>
      <c r="S3249" s="48" t="s">
        <v>167</v>
      </c>
      <c r="T3249" s="215">
        <v>151</v>
      </c>
      <c r="U3249" s="48" t="str">
        <f>IFERROR(INDEX('TAXA DE OCUP. RECUR.'!$F$1:$F$60, MATCH(T3249, 'TAXA DE OCUP. RECUR.'!$E$1:$E$60, 0)),"")</f>
        <v>MANDRILH. FISHER MILL - [151]</v>
      </c>
      <c r="V3249" s="216">
        <v>1.8818181818181814</v>
      </c>
      <c r="Z3249" s="47">
        <f t="shared" si="354"/>
        <v>1</v>
      </c>
      <c r="AA3249" s="47" t="str">
        <f t="shared" si="355"/>
        <v/>
      </c>
      <c r="AB3249" s="47" t="str">
        <f t="shared" si="360"/>
        <v/>
      </c>
      <c r="AC3249" s="47" t="str">
        <f t="shared" si="361"/>
        <v/>
      </c>
      <c r="AD3249" s="165" t="str">
        <f t="shared" si="353"/>
        <v/>
      </c>
    </row>
    <row r="3250" spans="1:30" x14ac:dyDescent="0.25">
      <c r="A3250" s="102" t="s">
        <v>2810</v>
      </c>
      <c r="E3250" s="25" t="s">
        <v>2793</v>
      </c>
      <c r="F3250" s="25" t="s">
        <v>2824</v>
      </c>
      <c r="G3250" s="25" t="s">
        <v>11</v>
      </c>
      <c r="H3250" s="25" t="s">
        <v>2804</v>
      </c>
      <c r="I3250" s="25">
        <v>1</v>
      </c>
      <c r="J3250" s="25" t="s">
        <v>1146</v>
      </c>
      <c r="K3250" s="48" t="s">
        <v>1487</v>
      </c>
      <c r="M3250" s="47">
        <f>_xlfn.XLOOKUP(BASE!$A1864,dd_carteira_fundição!A:A,dd_carteira_fundição!G:G,"",0)</f>
        <v>272</v>
      </c>
      <c r="N3250" s="47" t="s">
        <v>1164</v>
      </c>
      <c r="P3250" s="48" t="s">
        <v>1161</v>
      </c>
      <c r="R3250" s="48" t="s">
        <v>1690</v>
      </c>
      <c r="S3250" s="48" t="s">
        <v>168</v>
      </c>
      <c r="T3250" s="215">
        <v>560</v>
      </c>
      <c r="U3250" s="48" t="str">
        <f>IFERROR(INDEX('TAXA DE OCUP. RECUR.'!$F$1:$F$60, MATCH(T3250, 'TAXA DE OCUP. RECUR.'!$E$1:$E$60, 0)),"")</f>
        <v>FRESA DROPP HEINN - [560]</v>
      </c>
      <c r="V3250" s="216">
        <v>10.8</v>
      </c>
      <c r="Z3250" s="47">
        <f t="shared" si="354"/>
        <v>1</v>
      </c>
      <c r="AA3250" s="47" t="str">
        <f t="shared" si="355"/>
        <v/>
      </c>
      <c r="AB3250" s="47" t="str">
        <f t="shared" si="360"/>
        <v/>
      </c>
      <c r="AC3250" s="47" t="str">
        <f t="shared" si="361"/>
        <v/>
      </c>
      <c r="AD3250" s="165" t="str">
        <f t="shared" si="353"/>
        <v/>
      </c>
    </row>
    <row r="3251" spans="1:30" x14ac:dyDescent="0.25">
      <c r="A3251" s="102" t="s">
        <v>2810</v>
      </c>
      <c r="E3251" s="25" t="s">
        <v>2793</v>
      </c>
      <c r="F3251" s="25" t="s">
        <v>2824</v>
      </c>
      <c r="G3251" s="25" t="s">
        <v>11</v>
      </c>
      <c r="H3251" s="25" t="s">
        <v>2804</v>
      </c>
      <c r="I3251" s="25">
        <v>1</v>
      </c>
      <c r="J3251" s="25" t="s">
        <v>1146</v>
      </c>
      <c r="K3251" s="48" t="s">
        <v>1487</v>
      </c>
      <c r="M3251" s="47">
        <f>_xlfn.XLOOKUP(BASE!$A1865,dd_carteira_fundição!A:A,dd_carteira_fundição!G:G,"",0)</f>
        <v>272</v>
      </c>
      <c r="N3251" s="47" t="s">
        <v>1164</v>
      </c>
      <c r="P3251" s="48" t="s">
        <v>1161</v>
      </c>
      <c r="R3251" s="48" t="s">
        <v>1690</v>
      </c>
      <c r="S3251" s="48" t="s">
        <v>169</v>
      </c>
      <c r="T3251" s="215">
        <v>610</v>
      </c>
      <c r="U3251" s="48" t="str">
        <f>IFERROR(INDEX('TAXA DE OCUP. RECUR.'!$F$1:$F$60, MATCH(T3251, 'TAXA DE OCUP. RECUR.'!$E$1:$E$60, 0)),"")</f>
        <v>FRESADORA HEYLIGENTASDE - [610]</v>
      </c>
      <c r="V3251" s="216">
        <v>6.0058492109583588</v>
      </c>
      <c r="Z3251" s="47">
        <f t="shared" si="354"/>
        <v>1</v>
      </c>
      <c r="AA3251" s="47" t="str">
        <f t="shared" si="355"/>
        <v/>
      </c>
      <c r="AB3251" s="47" t="str">
        <f t="shared" si="360"/>
        <v/>
      </c>
      <c r="AC3251" s="47" t="str">
        <f t="shared" si="361"/>
        <v/>
      </c>
      <c r="AD3251" s="165" t="str">
        <f t="shared" si="353"/>
        <v/>
      </c>
    </row>
    <row r="3252" spans="1:30" x14ac:dyDescent="0.25">
      <c r="A3252" s="102" t="s">
        <v>2810</v>
      </c>
      <c r="E3252" s="25" t="s">
        <v>2793</v>
      </c>
      <c r="F3252" s="25" t="s">
        <v>2824</v>
      </c>
      <c r="G3252" s="25" t="s">
        <v>11</v>
      </c>
      <c r="H3252" s="25" t="s">
        <v>2804</v>
      </c>
      <c r="I3252" s="25">
        <v>1</v>
      </c>
      <c r="J3252" s="25" t="s">
        <v>1146</v>
      </c>
      <c r="K3252" s="48" t="s">
        <v>1487</v>
      </c>
      <c r="M3252" s="47">
        <f>_xlfn.XLOOKUP(BASE!$A1866,dd_carteira_fundição!A:A,dd_carteira_fundição!G:G,"",0)</f>
        <v>273</v>
      </c>
      <c r="N3252" s="47" t="s">
        <v>1164</v>
      </c>
      <c r="P3252" s="48" t="s">
        <v>1161</v>
      </c>
      <c r="R3252" s="48" t="s">
        <v>1690</v>
      </c>
      <c r="S3252" s="48" t="s">
        <v>170</v>
      </c>
      <c r="T3252" s="215">
        <v>610</v>
      </c>
      <c r="U3252" s="48" t="str">
        <f>IFERROR(INDEX('TAXA DE OCUP. RECUR.'!$F$1:$F$60, MATCH(T3252, 'TAXA DE OCUP. RECUR.'!$E$1:$E$60, 0)),"")</f>
        <v>FRESADORA HEYLIGENTASDE - [610]</v>
      </c>
      <c r="V3252" s="216">
        <v>3.2003430531732415</v>
      </c>
      <c r="Z3252" s="47">
        <f t="shared" si="354"/>
        <v>1</v>
      </c>
      <c r="AA3252" s="47" t="str">
        <f t="shared" si="355"/>
        <v/>
      </c>
      <c r="AB3252" s="47" t="str">
        <f t="shared" si="360"/>
        <v/>
      </c>
      <c r="AC3252" s="47" t="str">
        <f t="shared" si="361"/>
        <v/>
      </c>
      <c r="AD3252" s="165" t="str">
        <f t="shared" si="353"/>
        <v/>
      </c>
    </row>
    <row r="3253" spans="1:30" x14ac:dyDescent="0.25">
      <c r="A3253" s="102" t="s">
        <v>2810</v>
      </c>
      <c r="E3253" s="25" t="s">
        <v>2793</v>
      </c>
      <c r="F3253" s="25" t="s">
        <v>2824</v>
      </c>
      <c r="G3253" s="25" t="s">
        <v>11</v>
      </c>
      <c r="H3253" s="25" t="s">
        <v>2804</v>
      </c>
      <c r="I3253" s="25">
        <v>1</v>
      </c>
      <c r="J3253" s="25" t="s">
        <v>1146</v>
      </c>
      <c r="K3253" s="48" t="s">
        <v>1487</v>
      </c>
      <c r="M3253" s="47">
        <f>_xlfn.XLOOKUP(BASE!$A1867,dd_carteira_fundição!A:A,dd_carteira_fundição!G:G,"",0)</f>
        <v>273</v>
      </c>
      <c r="N3253" s="47" t="s">
        <v>1164</v>
      </c>
      <c r="P3253" s="48" t="s">
        <v>1161</v>
      </c>
      <c r="R3253" s="48" t="s">
        <v>158</v>
      </c>
      <c r="S3253" s="48" t="s">
        <v>158</v>
      </c>
      <c r="T3253" s="215">
        <v>2</v>
      </c>
      <c r="U3253" s="48" t="str">
        <f>IFERROR(INDEX('TAXA DE OCUP. RECUR.'!$F$1:$F$60, MATCH(T3253, 'TAXA DE OCUP. RECUR.'!$E$1:$E$60, 0)),"")</f>
        <v>EXPEDIÇÃO</v>
      </c>
      <c r="V3253" s="216">
        <v>1</v>
      </c>
      <c r="X3253" s="90">
        <v>46223</v>
      </c>
      <c r="Z3253" s="47">
        <f t="shared" si="354"/>
        <v>30</v>
      </c>
      <c r="AA3253" s="47" t="str">
        <f t="shared" si="355"/>
        <v/>
      </c>
      <c r="AB3253" s="47" t="str">
        <f t="shared" si="360"/>
        <v>jul</v>
      </c>
      <c r="AC3253" s="47" t="str">
        <f t="shared" si="361"/>
        <v>2026</v>
      </c>
      <c r="AD3253" s="165" t="str">
        <f t="shared" si="353"/>
        <v/>
      </c>
    </row>
    <row r="3254" spans="1:30" x14ac:dyDescent="0.25">
      <c r="A3254" s="102" t="s">
        <v>2811</v>
      </c>
      <c r="E3254" s="25" t="s">
        <v>2793</v>
      </c>
      <c r="F3254" s="25" t="s">
        <v>2825</v>
      </c>
      <c r="G3254" s="25" t="s">
        <v>11</v>
      </c>
      <c r="H3254" s="25" t="s">
        <v>2805</v>
      </c>
      <c r="I3254" s="25">
        <v>1</v>
      </c>
      <c r="J3254" s="25" t="s">
        <v>1146</v>
      </c>
      <c r="K3254" s="48" t="s">
        <v>1487</v>
      </c>
      <c r="M3254" s="47">
        <f>_xlfn.XLOOKUP(BASE!$A1868,dd_carteira_fundição!A:A,dd_carteira_fundição!G:G,"",0)</f>
        <v>273</v>
      </c>
      <c r="N3254" s="47" t="s">
        <v>1164</v>
      </c>
      <c r="P3254" s="48" t="s">
        <v>1161</v>
      </c>
      <c r="R3254" s="48" t="s">
        <v>1687</v>
      </c>
      <c r="S3254" s="48" t="s">
        <v>1156</v>
      </c>
      <c r="T3254" s="215">
        <v>1</v>
      </c>
      <c r="U3254" s="48" t="str">
        <f>IFERROR(INDEX('TAXA DE OCUP. RECUR.'!$F$1:$F$60, MATCH(T3254, 'TAXA DE OCUP. RECUR.'!$E$1:$E$60, 0)),"")</f>
        <v>FUNDIÇÃO MORENO</v>
      </c>
      <c r="V3254" s="216">
        <v>1</v>
      </c>
      <c r="X3254" s="90">
        <v>46183</v>
      </c>
      <c r="Z3254" s="47">
        <f t="shared" si="354"/>
        <v>24</v>
      </c>
      <c r="AA3254" s="47" t="str">
        <f t="shared" si="355"/>
        <v/>
      </c>
      <c r="AB3254" s="47" t="str">
        <f t="shared" si="360"/>
        <v>jun</v>
      </c>
      <c r="AC3254" s="47" t="str">
        <f t="shared" si="361"/>
        <v>2026</v>
      </c>
      <c r="AD3254" s="165" t="str">
        <f t="shared" si="353"/>
        <v/>
      </c>
    </row>
    <row r="3255" spans="1:30" x14ac:dyDescent="0.25">
      <c r="A3255" s="102" t="s">
        <v>2811</v>
      </c>
      <c r="E3255" s="25" t="s">
        <v>2793</v>
      </c>
      <c r="F3255" s="25" t="s">
        <v>2825</v>
      </c>
      <c r="G3255" s="25" t="s">
        <v>11</v>
      </c>
      <c r="H3255" s="25" t="s">
        <v>2805</v>
      </c>
      <c r="I3255" s="25">
        <v>1</v>
      </c>
      <c r="J3255" s="25" t="s">
        <v>1146</v>
      </c>
      <c r="K3255" s="48" t="s">
        <v>1487</v>
      </c>
      <c r="M3255" s="47">
        <f>_xlfn.XLOOKUP(BASE!$A1869,dd_carteira_fundição!A:A,dd_carteira_fundição!G:G,"",0)</f>
        <v>273</v>
      </c>
      <c r="N3255" s="47" t="s">
        <v>1164</v>
      </c>
      <c r="P3255" s="48" t="s">
        <v>1161</v>
      </c>
      <c r="R3255" s="48" t="s">
        <v>1690</v>
      </c>
      <c r="S3255" s="48" t="s">
        <v>166</v>
      </c>
      <c r="T3255" s="215">
        <v>106</v>
      </c>
      <c r="U3255" s="48" t="str">
        <f>IFERROR(INDEX('TAXA DE OCUP. RECUR.'!$F$1:$F$60, MATCH(T3255, 'TAXA DE OCUP. RECUR.'!$E$1:$E$60, 0)),"")</f>
        <v>PLAINA DE MESA POREBA - [106]</v>
      </c>
      <c r="V3255" s="216">
        <v>17.64</v>
      </c>
      <c r="Z3255" s="47">
        <f t="shared" si="354"/>
        <v>1</v>
      </c>
      <c r="AA3255" s="47" t="str">
        <f t="shared" si="355"/>
        <v/>
      </c>
      <c r="AB3255" s="47" t="str">
        <f t="shared" si="360"/>
        <v/>
      </c>
      <c r="AC3255" s="47" t="str">
        <f t="shared" si="361"/>
        <v/>
      </c>
      <c r="AD3255" s="165" t="str">
        <f t="shared" si="353"/>
        <v/>
      </c>
    </row>
    <row r="3256" spans="1:30" x14ac:dyDescent="0.25">
      <c r="A3256" s="102" t="s">
        <v>2811</v>
      </c>
      <c r="E3256" s="25" t="s">
        <v>2793</v>
      </c>
      <c r="F3256" s="25" t="s">
        <v>2825</v>
      </c>
      <c r="G3256" s="25" t="s">
        <v>11</v>
      </c>
      <c r="H3256" s="25" t="s">
        <v>2805</v>
      </c>
      <c r="I3256" s="25">
        <v>1</v>
      </c>
      <c r="J3256" s="25" t="s">
        <v>1146</v>
      </c>
      <c r="K3256" s="48" t="s">
        <v>1487</v>
      </c>
      <c r="M3256" s="47">
        <f>_xlfn.XLOOKUP(BASE!$A1870,dd_carteira_fundição!A:A,dd_carteira_fundição!G:G,"",0)</f>
        <v>274</v>
      </c>
      <c r="N3256" s="47" t="s">
        <v>1164</v>
      </c>
      <c r="P3256" s="48" t="s">
        <v>1161</v>
      </c>
      <c r="R3256" s="48" t="s">
        <v>1690</v>
      </c>
      <c r="S3256" s="48" t="s">
        <v>167</v>
      </c>
      <c r="T3256" s="215">
        <v>151</v>
      </c>
      <c r="U3256" s="48" t="str">
        <f>IFERROR(INDEX('TAXA DE OCUP. RECUR.'!$F$1:$F$60, MATCH(T3256, 'TAXA DE OCUP. RECUR.'!$E$1:$E$60, 0)),"")</f>
        <v>MANDRILH. FISHER MILL - [151]</v>
      </c>
      <c r="V3256" s="216">
        <v>1.8818181818181814</v>
      </c>
      <c r="Z3256" s="47">
        <f t="shared" si="354"/>
        <v>1</v>
      </c>
      <c r="AA3256" s="47" t="str">
        <f t="shared" si="355"/>
        <v/>
      </c>
      <c r="AB3256" s="47" t="str">
        <f t="shared" si="360"/>
        <v/>
      </c>
      <c r="AC3256" s="47" t="str">
        <f t="shared" si="361"/>
        <v/>
      </c>
      <c r="AD3256" s="165" t="str">
        <f t="shared" si="353"/>
        <v/>
      </c>
    </row>
    <row r="3257" spans="1:30" x14ac:dyDescent="0.25">
      <c r="A3257" s="102" t="s">
        <v>2811</v>
      </c>
      <c r="E3257" s="25" t="s">
        <v>2793</v>
      </c>
      <c r="F3257" s="25" t="s">
        <v>2825</v>
      </c>
      <c r="G3257" s="25" t="s">
        <v>11</v>
      </c>
      <c r="H3257" s="25" t="s">
        <v>2805</v>
      </c>
      <c r="I3257" s="25">
        <v>1</v>
      </c>
      <c r="J3257" s="25" t="s">
        <v>1146</v>
      </c>
      <c r="K3257" s="48" t="s">
        <v>1487</v>
      </c>
      <c r="M3257" s="47">
        <f>_xlfn.XLOOKUP(BASE!$A1871,dd_carteira_fundição!A:A,dd_carteira_fundição!G:G,"",0)</f>
        <v>274</v>
      </c>
      <c r="N3257" s="47" t="s">
        <v>1164</v>
      </c>
      <c r="P3257" s="48" t="s">
        <v>1161</v>
      </c>
      <c r="R3257" s="48" t="s">
        <v>1690</v>
      </c>
      <c r="S3257" s="48" t="s">
        <v>168</v>
      </c>
      <c r="T3257" s="215">
        <v>560</v>
      </c>
      <c r="U3257" s="48" t="str">
        <f>IFERROR(INDEX('TAXA DE OCUP. RECUR.'!$F$1:$F$60, MATCH(T3257, 'TAXA DE OCUP. RECUR.'!$E$1:$E$60, 0)),"")</f>
        <v>FRESA DROPP HEINN - [560]</v>
      </c>
      <c r="V3257" s="216">
        <v>10.8</v>
      </c>
      <c r="Z3257" s="47">
        <f t="shared" si="354"/>
        <v>1</v>
      </c>
      <c r="AA3257" s="47" t="str">
        <f t="shared" si="355"/>
        <v/>
      </c>
      <c r="AB3257" s="47" t="str">
        <f t="shared" si="360"/>
        <v/>
      </c>
      <c r="AC3257" s="47" t="str">
        <f t="shared" si="361"/>
        <v/>
      </c>
      <c r="AD3257" s="165" t="str">
        <f t="shared" si="353"/>
        <v/>
      </c>
    </row>
    <row r="3258" spans="1:30" x14ac:dyDescent="0.25">
      <c r="A3258" s="102" t="s">
        <v>2811</v>
      </c>
      <c r="E3258" s="25" t="s">
        <v>2793</v>
      </c>
      <c r="F3258" s="25" t="s">
        <v>2825</v>
      </c>
      <c r="G3258" s="25" t="s">
        <v>11</v>
      </c>
      <c r="H3258" s="25" t="s">
        <v>2805</v>
      </c>
      <c r="I3258" s="25">
        <v>1</v>
      </c>
      <c r="J3258" s="25" t="s">
        <v>1146</v>
      </c>
      <c r="K3258" s="48" t="s">
        <v>1487</v>
      </c>
      <c r="M3258" s="47">
        <f>_xlfn.XLOOKUP(BASE!$A1872,dd_carteira_fundição!A:A,dd_carteira_fundição!G:G,"",0)</f>
        <v>274</v>
      </c>
      <c r="N3258" s="47" t="s">
        <v>1164</v>
      </c>
      <c r="P3258" s="48" t="s">
        <v>1161</v>
      </c>
      <c r="R3258" s="48" t="s">
        <v>1690</v>
      </c>
      <c r="S3258" s="48" t="s">
        <v>169</v>
      </c>
      <c r="T3258" s="215">
        <v>610</v>
      </c>
      <c r="U3258" s="48" t="str">
        <f>IFERROR(INDEX('TAXA DE OCUP. RECUR.'!$F$1:$F$60, MATCH(T3258, 'TAXA DE OCUP. RECUR.'!$E$1:$E$60, 0)),"")</f>
        <v>FRESADORA HEYLIGENTASDE - [610]</v>
      </c>
      <c r="V3258" s="216">
        <v>6.0058492109583588</v>
      </c>
      <c r="Z3258" s="47">
        <f t="shared" si="354"/>
        <v>1</v>
      </c>
      <c r="AA3258" s="47" t="str">
        <f t="shared" si="355"/>
        <v/>
      </c>
      <c r="AB3258" s="47" t="str">
        <f t="shared" si="360"/>
        <v/>
      </c>
      <c r="AC3258" s="47" t="str">
        <f t="shared" si="361"/>
        <v/>
      </c>
      <c r="AD3258" s="165" t="str">
        <f t="shared" si="353"/>
        <v/>
      </c>
    </row>
    <row r="3259" spans="1:30" x14ac:dyDescent="0.25">
      <c r="A3259" s="102" t="s">
        <v>2811</v>
      </c>
      <c r="E3259" s="25" t="s">
        <v>2793</v>
      </c>
      <c r="F3259" s="25" t="s">
        <v>2825</v>
      </c>
      <c r="G3259" s="25" t="s">
        <v>11</v>
      </c>
      <c r="H3259" s="25" t="s">
        <v>2805</v>
      </c>
      <c r="I3259" s="25">
        <v>1</v>
      </c>
      <c r="J3259" s="25" t="s">
        <v>1146</v>
      </c>
      <c r="K3259" s="48" t="s">
        <v>1487</v>
      </c>
      <c r="M3259" s="47">
        <f>_xlfn.XLOOKUP(BASE!$A1873,dd_carteira_fundição!A:A,dd_carteira_fundição!G:G,"",0)</f>
        <v>274</v>
      </c>
      <c r="N3259" s="47" t="s">
        <v>1164</v>
      </c>
      <c r="P3259" s="48" t="s">
        <v>1161</v>
      </c>
      <c r="R3259" s="48" t="s">
        <v>1690</v>
      </c>
      <c r="S3259" s="48" t="s">
        <v>170</v>
      </c>
      <c r="T3259" s="215">
        <v>610</v>
      </c>
      <c r="U3259" s="48" t="str">
        <f>IFERROR(INDEX('TAXA DE OCUP. RECUR.'!$F$1:$F$60, MATCH(T3259, 'TAXA DE OCUP. RECUR.'!$E$1:$E$60, 0)),"")</f>
        <v>FRESADORA HEYLIGENTASDE - [610]</v>
      </c>
      <c r="V3259" s="216">
        <v>3.2003430531732415</v>
      </c>
      <c r="Z3259" s="47">
        <f t="shared" si="354"/>
        <v>1</v>
      </c>
      <c r="AA3259" s="47" t="str">
        <f t="shared" si="355"/>
        <v/>
      </c>
      <c r="AB3259" s="47" t="str">
        <f t="shared" si="360"/>
        <v/>
      </c>
      <c r="AC3259" s="47" t="str">
        <f t="shared" si="361"/>
        <v/>
      </c>
      <c r="AD3259" s="165" t="str">
        <f t="shared" si="353"/>
        <v/>
      </c>
    </row>
    <row r="3260" spans="1:30" x14ac:dyDescent="0.25">
      <c r="A3260" s="102" t="s">
        <v>2811</v>
      </c>
      <c r="E3260" s="25" t="s">
        <v>2793</v>
      </c>
      <c r="F3260" s="25" t="s">
        <v>2825</v>
      </c>
      <c r="G3260" s="25" t="s">
        <v>11</v>
      </c>
      <c r="H3260" s="25" t="s">
        <v>2805</v>
      </c>
      <c r="I3260" s="25">
        <v>1</v>
      </c>
      <c r="J3260" s="25" t="s">
        <v>1146</v>
      </c>
      <c r="K3260" s="48" t="s">
        <v>1487</v>
      </c>
      <c r="M3260" s="47">
        <f>_xlfn.XLOOKUP(BASE!$A1874,dd_carteira_fundição!A:A,dd_carteira_fundição!G:G,"",0)</f>
        <v>275</v>
      </c>
      <c r="N3260" s="47" t="s">
        <v>1164</v>
      </c>
      <c r="P3260" s="48" t="s">
        <v>1161</v>
      </c>
      <c r="R3260" s="48" t="s">
        <v>158</v>
      </c>
      <c r="S3260" s="48" t="s">
        <v>158</v>
      </c>
      <c r="T3260" s="215">
        <v>2</v>
      </c>
      <c r="U3260" s="48" t="str">
        <f>IFERROR(INDEX('TAXA DE OCUP. RECUR.'!$F$1:$F$60, MATCH(T3260, 'TAXA DE OCUP. RECUR.'!$E$1:$E$60, 0)),"")</f>
        <v>EXPEDIÇÃO</v>
      </c>
      <c r="V3260" s="216">
        <v>1</v>
      </c>
      <c r="X3260" s="90">
        <v>46223</v>
      </c>
      <c r="Z3260" s="47">
        <f t="shared" si="354"/>
        <v>30</v>
      </c>
      <c r="AA3260" s="47" t="str">
        <f t="shared" si="355"/>
        <v/>
      </c>
      <c r="AB3260" s="47" t="str">
        <f t="shared" si="360"/>
        <v>jul</v>
      </c>
      <c r="AC3260" s="47" t="str">
        <f t="shared" si="361"/>
        <v>2026</v>
      </c>
      <c r="AD3260" s="165" t="str">
        <f t="shared" si="353"/>
        <v/>
      </c>
    </row>
    <row r="3261" spans="1:30" x14ac:dyDescent="0.25">
      <c r="A3261" s="102" t="s">
        <v>2812</v>
      </c>
      <c r="E3261" s="25" t="s">
        <v>2793</v>
      </c>
      <c r="F3261" s="25" t="s">
        <v>2825</v>
      </c>
      <c r="G3261" s="25" t="s">
        <v>11</v>
      </c>
      <c r="H3261" s="25" t="s">
        <v>2806</v>
      </c>
      <c r="I3261" s="25">
        <v>1</v>
      </c>
      <c r="J3261" s="25" t="s">
        <v>1146</v>
      </c>
      <c r="K3261" s="48" t="s">
        <v>1487</v>
      </c>
      <c r="M3261" s="47">
        <f>_xlfn.XLOOKUP(BASE!$A1875,dd_carteira_fundição!A:A,dd_carteira_fundição!G:G,"",0)</f>
        <v>275</v>
      </c>
      <c r="N3261" s="47" t="s">
        <v>1164</v>
      </c>
      <c r="P3261" s="48" t="s">
        <v>1161</v>
      </c>
      <c r="R3261" s="48" t="s">
        <v>1687</v>
      </c>
      <c r="S3261" s="48" t="s">
        <v>1156</v>
      </c>
      <c r="T3261" s="215">
        <v>1</v>
      </c>
      <c r="U3261" s="48" t="str">
        <f>IFERROR(INDEX('TAXA DE OCUP. RECUR.'!$F$1:$F$60, MATCH(T3261, 'TAXA DE OCUP. RECUR.'!$E$1:$E$60, 0)),"")</f>
        <v>FUNDIÇÃO MORENO</v>
      </c>
      <c r="V3261" s="216">
        <v>1</v>
      </c>
      <c r="X3261" s="90">
        <v>46183</v>
      </c>
      <c r="Z3261" s="47">
        <f t="shared" si="354"/>
        <v>24</v>
      </c>
      <c r="AA3261" s="47" t="str">
        <f t="shared" si="355"/>
        <v/>
      </c>
      <c r="AB3261" s="47" t="str">
        <f t="shared" si="360"/>
        <v>jun</v>
      </c>
      <c r="AC3261" s="47" t="str">
        <f t="shared" si="361"/>
        <v>2026</v>
      </c>
      <c r="AD3261" s="165" t="str">
        <f t="shared" si="353"/>
        <v/>
      </c>
    </row>
    <row r="3262" spans="1:30" x14ac:dyDescent="0.25">
      <c r="A3262" s="102" t="s">
        <v>2812</v>
      </c>
      <c r="E3262" s="25" t="s">
        <v>2793</v>
      </c>
      <c r="F3262" s="25" t="s">
        <v>2825</v>
      </c>
      <c r="G3262" s="25" t="s">
        <v>11</v>
      </c>
      <c r="H3262" s="25" t="s">
        <v>2806</v>
      </c>
      <c r="I3262" s="25">
        <v>1</v>
      </c>
      <c r="J3262" s="25" t="s">
        <v>1146</v>
      </c>
      <c r="K3262" s="48" t="s">
        <v>1487</v>
      </c>
      <c r="M3262" s="47">
        <f>_xlfn.XLOOKUP(BASE!$A1876,dd_carteira_fundição!A:A,dd_carteira_fundição!G:G,"",0)</f>
        <v>275</v>
      </c>
      <c r="N3262" s="47" t="s">
        <v>1164</v>
      </c>
      <c r="P3262" s="48" t="s">
        <v>1161</v>
      </c>
      <c r="R3262" s="48" t="s">
        <v>1690</v>
      </c>
      <c r="S3262" s="48" t="s">
        <v>166</v>
      </c>
      <c r="T3262" s="215">
        <v>106</v>
      </c>
      <c r="U3262" s="48" t="str">
        <f>IFERROR(INDEX('TAXA DE OCUP. RECUR.'!$F$1:$F$60, MATCH(T3262, 'TAXA DE OCUP. RECUR.'!$E$1:$E$60, 0)),"")</f>
        <v>PLAINA DE MESA POREBA - [106]</v>
      </c>
      <c r="V3262" s="216">
        <v>17.64</v>
      </c>
      <c r="Z3262" s="47">
        <f t="shared" si="354"/>
        <v>1</v>
      </c>
      <c r="AA3262" s="47" t="str">
        <f t="shared" si="355"/>
        <v/>
      </c>
      <c r="AB3262" s="47" t="str">
        <f t="shared" si="360"/>
        <v/>
      </c>
      <c r="AC3262" s="47" t="str">
        <f t="shared" si="361"/>
        <v/>
      </c>
      <c r="AD3262" s="165" t="str">
        <f t="shared" si="353"/>
        <v/>
      </c>
    </row>
    <row r="3263" spans="1:30" x14ac:dyDescent="0.25">
      <c r="A3263" s="102" t="s">
        <v>2812</v>
      </c>
      <c r="E3263" s="25" t="s">
        <v>2793</v>
      </c>
      <c r="F3263" s="25" t="s">
        <v>2825</v>
      </c>
      <c r="G3263" s="25" t="s">
        <v>11</v>
      </c>
      <c r="H3263" s="25" t="s">
        <v>2806</v>
      </c>
      <c r="I3263" s="25">
        <v>1</v>
      </c>
      <c r="J3263" s="25" t="s">
        <v>1146</v>
      </c>
      <c r="K3263" s="48" t="s">
        <v>1487</v>
      </c>
      <c r="M3263" s="47">
        <f>_xlfn.XLOOKUP(BASE!$A1877,dd_carteira_fundição!A:A,dd_carteira_fundição!G:G,"",0)</f>
        <v>275</v>
      </c>
      <c r="N3263" s="47" t="s">
        <v>1164</v>
      </c>
      <c r="P3263" s="48" t="s">
        <v>1161</v>
      </c>
      <c r="R3263" s="48" t="s">
        <v>1690</v>
      </c>
      <c r="S3263" s="48" t="s">
        <v>167</v>
      </c>
      <c r="T3263" s="215">
        <v>151</v>
      </c>
      <c r="U3263" s="48" t="str">
        <f>IFERROR(INDEX('TAXA DE OCUP. RECUR.'!$F$1:$F$60, MATCH(T3263, 'TAXA DE OCUP. RECUR.'!$E$1:$E$60, 0)),"")</f>
        <v>MANDRILH. FISHER MILL - [151]</v>
      </c>
      <c r="V3263" s="216">
        <v>1.8818181818181814</v>
      </c>
      <c r="Z3263" s="47">
        <f t="shared" si="354"/>
        <v>1</v>
      </c>
      <c r="AA3263" s="47" t="str">
        <f t="shared" si="355"/>
        <v/>
      </c>
      <c r="AB3263" s="47" t="str">
        <f t="shared" si="360"/>
        <v/>
      </c>
      <c r="AC3263" s="47" t="str">
        <f t="shared" si="361"/>
        <v/>
      </c>
      <c r="AD3263" s="165" t="str">
        <f t="shared" si="353"/>
        <v/>
      </c>
    </row>
    <row r="3264" spans="1:30" x14ac:dyDescent="0.25">
      <c r="A3264" s="102" t="s">
        <v>2812</v>
      </c>
      <c r="E3264" s="25" t="s">
        <v>2793</v>
      </c>
      <c r="F3264" s="25" t="s">
        <v>2825</v>
      </c>
      <c r="G3264" s="25" t="s">
        <v>11</v>
      </c>
      <c r="H3264" s="25" t="s">
        <v>2806</v>
      </c>
      <c r="I3264" s="25">
        <v>1</v>
      </c>
      <c r="J3264" s="25" t="s">
        <v>1146</v>
      </c>
      <c r="K3264" s="48" t="s">
        <v>1487</v>
      </c>
      <c r="M3264" s="47">
        <f>_xlfn.XLOOKUP(BASE!$A1878,dd_carteira_fundição!A:A,dd_carteira_fundição!G:G,"",0)</f>
        <v>276</v>
      </c>
      <c r="N3264" s="47" t="s">
        <v>1164</v>
      </c>
      <c r="P3264" s="48" t="s">
        <v>1161</v>
      </c>
      <c r="R3264" s="48" t="s">
        <v>1690</v>
      </c>
      <c r="S3264" s="48" t="s">
        <v>168</v>
      </c>
      <c r="T3264" s="215">
        <v>560</v>
      </c>
      <c r="U3264" s="48" t="str">
        <f>IFERROR(INDEX('TAXA DE OCUP. RECUR.'!$F$1:$F$60, MATCH(T3264, 'TAXA DE OCUP. RECUR.'!$E$1:$E$60, 0)),"")</f>
        <v>FRESA DROPP HEINN - [560]</v>
      </c>
      <c r="V3264" s="216">
        <v>10.8</v>
      </c>
      <c r="Z3264" s="47">
        <f t="shared" si="354"/>
        <v>1</v>
      </c>
      <c r="AA3264" s="47" t="str">
        <f t="shared" si="355"/>
        <v/>
      </c>
      <c r="AB3264" s="47" t="str">
        <f t="shared" si="360"/>
        <v/>
      </c>
      <c r="AC3264" s="47" t="str">
        <f t="shared" si="361"/>
        <v/>
      </c>
      <c r="AD3264" s="165" t="str">
        <f t="shared" si="353"/>
        <v/>
      </c>
    </row>
    <row r="3265" spans="1:30" x14ac:dyDescent="0.25">
      <c r="A3265" s="102" t="s">
        <v>2812</v>
      </c>
      <c r="E3265" s="25" t="s">
        <v>2793</v>
      </c>
      <c r="F3265" s="25" t="s">
        <v>2825</v>
      </c>
      <c r="G3265" s="25" t="s">
        <v>11</v>
      </c>
      <c r="H3265" s="25" t="s">
        <v>2806</v>
      </c>
      <c r="I3265" s="25">
        <v>1</v>
      </c>
      <c r="J3265" s="25" t="s">
        <v>1146</v>
      </c>
      <c r="K3265" s="48" t="s">
        <v>1487</v>
      </c>
      <c r="M3265" s="47">
        <f>_xlfn.XLOOKUP(BASE!$A1879,dd_carteira_fundição!A:A,dd_carteira_fundição!G:G,"",0)</f>
        <v>276</v>
      </c>
      <c r="N3265" s="47" t="s">
        <v>1164</v>
      </c>
      <c r="P3265" s="48" t="s">
        <v>1161</v>
      </c>
      <c r="R3265" s="48" t="s">
        <v>1690</v>
      </c>
      <c r="S3265" s="48" t="s">
        <v>169</v>
      </c>
      <c r="T3265" s="215">
        <v>610</v>
      </c>
      <c r="U3265" s="48" t="str">
        <f>IFERROR(INDEX('TAXA DE OCUP. RECUR.'!$F$1:$F$60, MATCH(T3265, 'TAXA DE OCUP. RECUR.'!$E$1:$E$60, 0)),"")</f>
        <v>FRESADORA HEYLIGENTASDE - [610]</v>
      </c>
      <c r="V3265" s="216">
        <v>6.0058492109583588</v>
      </c>
      <c r="Z3265" s="47">
        <f t="shared" si="354"/>
        <v>1</v>
      </c>
      <c r="AA3265" s="47" t="str">
        <f t="shared" si="355"/>
        <v/>
      </c>
      <c r="AB3265" s="47" t="str">
        <f t="shared" si="360"/>
        <v/>
      </c>
      <c r="AC3265" s="47" t="str">
        <f t="shared" si="361"/>
        <v/>
      </c>
      <c r="AD3265" s="165" t="str">
        <f t="shared" si="353"/>
        <v/>
      </c>
    </row>
    <row r="3266" spans="1:30" x14ac:dyDescent="0.25">
      <c r="A3266" s="102" t="s">
        <v>2812</v>
      </c>
      <c r="E3266" s="25" t="s">
        <v>2793</v>
      </c>
      <c r="F3266" s="25" t="s">
        <v>2825</v>
      </c>
      <c r="G3266" s="25" t="s">
        <v>11</v>
      </c>
      <c r="H3266" s="25" t="s">
        <v>2806</v>
      </c>
      <c r="I3266" s="25">
        <v>1</v>
      </c>
      <c r="J3266" s="25" t="s">
        <v>1146</v>
      </c>
      <c r="K3266" s="48" t="s">
        <v>1487</v>
      </c>
      <c r="M3266" s="47">
        <f>_xlfn.XLOOKUP(BASE!$A1880,dd_carteira_fundição!A:A,dd_carteira_fundição!G:G,"",0)</f>
        <v>276</v>
      </c>
      <c r="N3266" s="47" t="s">
        <v>1164</v>
      </c>
      <c r="P3266" s="48" t="s">
        <v>1161</v>
      </c>
      <c r="R3266" s="48" t="s">
        <v>1690</v>
      </c>
      <c r="S3266" s="48" t="s">
        <v>170</v>
      </c>
      <c r="T3266" s="215">
        <v>610</v>
      </c>
      <c r="U3266" s="48" t="str">
        <f>IFERROR(INDEX('TAXA DE OCUP. RECUR.'!$F$1:$F$60, MATCH(T3266, 'TAXA DE OCUP. RECUR.'!$E$1:$E$60, 0)),"")</f>
        <v>FRESADORA HEYLIGENTASDE - [610]</v>
      </c>
      <c r="V3266" s="216">
        <v>3.2003430531732415</v>
      </c>
      <c r="Z3266" s="47">
        <f t="shared" si="354"/>
        <v>1</v>
      </c>
      <c r="AA3266" s="47" t="str">
        <f t="shared" si="355"/>
        <v/>
      </c>
      <c r="AB3266" s="47" t="str">
        <f t="shared" si="360"/>
        <v/>
      </c>
      <c r="AC3266" s="47" t="str">
        <f t="shared" si="361"/>
        <v/>
      </c>
      <c r="AD3266" s="165" t="str">
        <f t="shared" ref="AD3266:AD3329" si="362">IF(Y3266&lt;&gt;"",1,"")</f>
        <v/>
      </c>
    </row>
    <row r="3267" spans="1:30" x14ac:dyDescent="0.25">
      <c r="A3267" s="102" t="s">
        <v>2812</v>
      </c>
      <c r="E3267" s="25" t="s">
        <v>2793</v>
      </c>
      <c r="F3267" s="25" t="s">
        <v>2825</v>
      </c>
      <c r="G3267" s="25" t="s">
        <v>11</v>
      </c>
      <c r="H3267" s="25" t="s">
        <v>2806</v>
      </c>
      <c r="I3267" s="25">
        <v>1</v>
      </c>
      <c r="J3267" s="25" t="s">
        <v>1146</v>
      </c>
      <c r="K3267" s="48" t="s">
        <v>1487</v>
      </c>
      <c r="M3267" s="47">
        <f>_xlfn.XLOOKUP(BASE!$A1881,dd_carteira_fundição!A:A,dd_carteira_fundição!G:G,"",0)</f>
        <v>276</v>
      </c>
      <c r="N3267" s="47" t="s">
        <v>1164</v>
      </c>
      <c r="P3267" s="48" t="s">
        <v>1161</v>
      </c>
      <c r="R3267" s="48" t="s">
        <v>158</v>
      </c>
      <c r="S3267" s="48" t="s">
        <v>158</v>
      </c>
      <c r="T3267" s="215">
        <v>2</v>
      </c>
      <c r="U3267" s="48" t="str">
        <f>IFERROR(INDEX('TAXA DE OCUP. RECUR.'!$F$1:$F$60, MATCH(T3267, 'TAXA DE OCUP. RECUR.'!$E$1:$E$60, 0)),"")</f>
        <v>EXPEDIÇÃO</v>
      </c>
      <c r="V3267" s="216">
        <v>1</v>
      </c>
      <c r="X3267" s="90">
        <v>46223</v>
      </c>
      <c r="Z3267" s="47">
        <f t="shared" ref="Z3267:Z3330" si="363">IFERROR(WEEKNUM(X3267,11),"")</f>
        <v>30</v>
      </c>
      <c r="AA3267" s="47" t="str">
        <f t="shared" ref="AA3267:AA3330" si="364">IF(Y3267&lt;&gt;"",WEEKNUM(Y3267,11),"")</f>
        <v/>
      </c>
      <c r="AB3267" s="47" t="str">
        <f t="shared" si="360"/>
        <v>jul</v>
      </c>
      <c r="AC3267" s="47" t="str">
        <f t="shared" si="361"/>
        <v>2026</v>
      </c>
      <c r="AD3267" s="165" t="str">
        <f t="shared" si="362"/>
        <v/>
      </c>
    </row>
    <row r="3268" spans="1:30" x14ac:dyDescent="0.25">
      <c r="A3268" s="102" t="s">
        <v>2813</v>
      </c>
      <c r="E3268" s="25" t="s">
        <v>2793</v>
      </c>
      <c r="F3268" s="25" t="s">
        <v>2825</v>
      </c>
      <c r="G3268" s="25" t="s">
        <v>11</v>
      </c>
      <c r="H3268" s="25" t="s">
        <v>2807</v>
      </c>
      <c r="I3268" s="25">
        <v>1</v>
      </c>
      <c r="J3268" s="25" t="s">
        <v>1146</v>
      </c>
      <c r="K3268" s="48" t="s">
        <v>1487</v>
      </c>
      <c r="M3268" s="47">
        <f>_xlfn.XLOOKUP(BASE!$A1882,dd_carteira_fundição!A:A,dd_carteira_fundição!G:G,"",0)</f>
        <v>277</v>
      </c>
      <c r="N3268" s="47" t="s">
        <v>1164</v>
      </c>
      <c r="P3268" s="48" t="s">
        <v>1161</v>
      </c>
      <c r="R3268" s="48" t="s">
        <v>1687</v>
      </c>
      <c r="S3268" s="48" t="s">
        <v>1156</v>
      </c>
      <c r="T3268" s="215">
        <v>1</v>
      </c>
      <c r="U3268" s="48" t="str">
        <f>IFERROR(INDEX('TAXA DE OCUP. RECUR.'!$F$1:$F$60, MATCH(T3268, 'TAXA DE OCUP. RECUR.'!$E$1:$E$60, 0)),"")</f>
        <v>FUNDIÇÃO MORENO</v>
      </c>
      <c r="V3268" s="216">
        <v>1</v>
      </c>
      <c r="X3268" s="90">
        <v>46183</v>
      </c>
      <c r="Z3268" s="47">
        <f t="shared" si="363"/>
        <v>24</v>
      </c>
      <c r="AA3268" s="47" t="str">
        <f t="shared" si="364"/>
        <v/>
      </c>
      <c r="AB3268" s="47" t="str">
        <f t="shared" si="360"/>
        <v>jun</v>
      </c>
      <c r="AC3268" s="47" t="str">
        <f t="shared" si="361"/>
        <v>2026</v>
      </c>
      <c r="AD3268" s="165" t="str">
        <f t="shared" si="362"/>
        <v/>
      </c>
    </row>
    <row r="3269" spans="1:30" x14ac:dyDescent="0.25">
      <c r="A3269" s="102" t="s">
        <v>2813</v>
      </c>
      <c r="E3269" s="25" t="s">
        <v>2793</v>
      </c>
      <c r="F3269" s="25" t="s">
        <v>2825</v>
      </c>
      <c r="G3269" s="25" t="s">
        <v>11</v>
      </c>
      <c r="H3269" s="25" t="s">
        <v>2807</v>
      </c>
      <c r="I3269" s="25">
        <v>1</v>
      </c>
      <c r="J3269" s="25" t="s">
        <v>1146</v>
      </c>
      <c r="K3269" s="48" t="s">
        <v>1487</v>
      </c>
      <c r="M3269" s="47">
        <f>_xlfn.XLOOKUP(BASE!$A1883,dd_carteira_fundição!A:A,dd_carteira_fundição!G:G,"",0)</f>
        <v>277</v>
      </c>
      <c r="N3269" s="47" t="s">
        <v>1164</v>
      </c>
      <c r="P3269" s="48" t="s">
        <v>1161</v>
      </c>
      <c r="R3269" s="48" t="s">
        <v>1690</v>
      </c>
      <c r="S3269" s="48" t="s">
        <v>166</v>
      </c>
      <c r="T3269" s="215">
        <v>106</v>
      </c>
      <c r="U3269" s="48" t="str">
        <f>IFERROR(INDEX('TAXA DE OCUP. RECUR.'!$F$1:$F$60, MATCH(T3269, 'TAXA DE OCUP. RECUR.'!$E$1:$E$60, 0)),"")</f>
        <v>PLAINA DE MESA POREBA - [106]</v>
      </c>
      <c r="V3269" s="216">
        <v>17.64</v>
      </c>
      <c r="Z3269" s="47">
        <f t="shared" si="363"/>
        <v>1</v>
      </c>
      <c r="AA3269" s="47" t="str">
        <f t="shared" si="364"/>
        <v/>
      </c>
      <c r="AB3269" s="47" t="str">
        <f t="shared" si="360"/>
        <v/>
      </c>
      <c r="AC3269" s="47" t="str">
        <f t="shared" si="361"/>
        <v/>
      </c>
      <c r="AD3269" s="165" t="str">
        <f t="shared" si="362"/>
        <v/>
      </c>
    </row>
    <row r="3270" spans="1:30" x14ac:dyDescent="0.25">
      <c r="A3270" s="102" t="s">
        <v>2813</v>
      </c>
      <c r="E3270" s="25" t="s">
        <v>2793</v>
      </c>
      <c r="F3270" s="25" t="s">
        <v>2825</v>
      </c>
      <c r="G3270" s="25" t="s">
        <v>11</v>
      </c>
      <c r="H3270" s="25" t="s">
        <v>2807</v>
      </c>
      <c r="I3270" s="25">
        <v>1</v>
      </c>
      <c r="J3270" s="25" t="s">
        <v>1146</v>
      </c>
      <c r="K3270" s="48" t="s">
        <v>1487</v>
      </c>
      <c r="M3270" s="47">
        <f>_xlfn.XLOOKUP(BASE!$A1884,dd_carteira_fundição!A:A,dd_carteira_fundição!G:G,"",0)</f>
        <v>277</v>
      </c>
      <c r="N3270" s="47" t="s">
        <v>1164</v>
      </c>
      <c r="P3270" s="48" t="s">
        <v>1161</v>
      </c>
      <c r="R3270" s="48" t="s">
        <v>1690</v>
      </c>
      <c r="S3270" s="48" t="s">
        <v>167</v>
      </c>
      <c r="T3270" s="215">
        <v>151</v>
      </c>
      <c r="U3270" s="48" t="str">
        <f>IFERROR(INDEX('TAXA DE OCUP. RECUR.'!$F$1:$F$60, MATCH(T3270, 'TAXA DE OCUP. RECUR.'!$E$1:$E$60, 0)),"")</f>
        <v>MANDRILH. FISHER MILL - [151]</v>
      </c>
      <c r="V3270" s="216">
        <v>1.8818181818181814</v>
      </c>
      <c r="Z3270" s="47">
        <f t="shared" si="363"/>
        <v>1</v>
      </c>
      <c r="AA3270" s="47" t="str">
        <f t="shared" si="364"/>
        <v/>
      </c>
      <c r="AB3270" s="47" t="str">
        <f t="shared" si="360"/>
        <v/>
      </c>
      <c r="AC3270" s="47" t="str">
        <f t="shared" si="361"/>
        <v/>
      </c>
      <c r="AD3270" s="165" t="str">
        <f t="shared" si="362"/>
        <v/>
      </c>
    </row>
    <row r="3271" spans="1:30" x14ac:dyDescent="0.25">
      <c r="A3271" s="102" t="s">
        <v>2813</v>
      </c>
      <c r="E3271" s="25" t="s">
        <v>2793</v>
      </c>
      <c r="F3271" s="25" t="s">
        <v>2825</v>
      </c>
      <c r="G3271" s="25" t="s">
        <v>11</v>
      </c>
      <c r="H3271" s="25" t="s">
        <v>2807</v>
      </c>
      <c r="I3271" s="25">
        <v>1</v>
      </c>
      <c r="J3271" s="25" t="s">
        <v>1146</v>
      </c>
      <c r="K3271" s="48" t="s">
        <v>1487</v>
      </c>
      <c r="M3271" s="47">
        <f>_xlfn.XLOOKUP(BASE!$A1885,dd_carteira_fundição!A:A,dd_carteira_fundição!G:G,"",0)</f>
        <v>277</v>
      </c>
      <c r="N3271" s="47" t="s">
        <v>1164</v>
      </c>
      <c r="P3271" s="48" t="s">
        <v>1161</v>
      </c>
      <c r="R3271" s="48" t="s">
        <v>1690</v>
      </c>
      <c r="S3271" s="48" t="s">
        <v>168</v>
      </c>
      <c r="T3271" s="215">
        <v>560</v>
      </c>
      <c r="U3271" s="48" t="str">
        <f>IFERROR(INDEX('TAXA DE OCUP. RECUR.'!$F$1:$F$60, MATCH(T3271, 'TAXA DE OCUP. RECUR.'!$E$1:$E$60, 0)),"")</f>
        <v>FRESA DROPP HEINN - [560]</v>
      </c>
      <c r="V3271" s="216">
        <v>10.8</v>
      </c>
      <c r="Z3271" s="47">
        <f t="shared" si="363"/>
        <v>1</v>
      </c>
      <c r="AA3271" s="47" t="str">
        <f t="shared" si="364"/>
        <v/>
      </c>
      <c r="AB3271" s="47" t="str">
        <f t="shared" si="360"/>
        <v/>
      </c>
      <c r="AC3271" s="47" t="str">
        <f t="shared" si="361"/>
        <v/>
      </c>
      <c r="AD3271" s="165" t="str">
        <f t="shared" si="362"/>
        <v/>
      </c>
    </row>
    <row r="3272" spans="1:30" x14ac:dyDescent="0.25">
      <c r="A3272" s="102" t="s">
        <v>2813</v>
      </c>
      <c r="E3272" s="25" t="s">
        <v>2793</v>
      </c>
      <c r="F3272" s="25" t="s">
        <v>2825</v>
      </c>
      <c r="G3272" s="25" t="s">
        <v>11</v>
      </c>
      <c r="H3272" s="25" t="s">
        <v>2807</v>
      </c>
      <c r="I3272" s="25">
        <v>1</v>
      </c>
      <c r="J3272" s="25" t="s">
        <v>1146</v>
      </c>
      <c r="K3272" s="48" t="s">
        <v>1487</v>
      </c>
      <c r="M3272" s="47">
        <f>_xlfn.XLOOKUP(BASE!$A1886,dd_carteira_fundição!A:A,dd_carteira_fundição!G:G,"",0)</f>
        <v>278</v>
      </c>
      <c r="N3272" s="47" t="s">
        <v>1164</v>
      </c>
      <c r="P3272" s="48" t="s">
        <v>1161</v>
      </c>
      <c r="R3272" s="48" t="s">
        <v>1690</v>
      </c>
      <c r="S3272" s="48" t="s">
        <v>169</v>
      </c>
      <c r="T3272" s="215">
        <v>610</v>
      </c>
      <c r="U3272" s="48" t="str">
        <f>IFERROR(INDEX('TAXA DE OCUP. RECUR.'!$F$1:$F$60, MATCH(T3272, 'TAXA DE OCUP. RECUR.'!$E$1:$E$60, 0)),"")</f>
        <v>FRESADORA HEYLIGENTASDE - [610]</v>
      </c>
      <c r="V3272" s="216">
        <v>6.0058492109583588</v>
      </c>
      <c r="Z3272" s="47">
        <f t="shared" si="363"/>
        <v>1</v>
      </c>
      <c r="AA3272" s="47" t="str">
        <f t="shared" si="364"/>
        <v/>
      </c>
      <c r="AB3272" s="47" t="str">
        <f t="shared" si="360"/>
        <v/>
      </c>
      <c r="AC3272" s="47" t="str">
        <f t="shared" si="361"/>
        <v/>
      </c>
      <c r="AD3272" s="165" t="str">
        <f t="shared" si="362"/>
        <v/>
      </c>
    </row>
    <row r="3273" spans="1:30" x14ac:dyDescent="0.25">
      <c r="A3273" s="102" t="s">
        <v>2813</v>
      </c>
      <c r="E3273" s="25" t="s">
        <v>2793</v>
      </c>
      <c r="F3273" s="25" t="s">
        <v>2825</v>
      </c>
      <c r="G3273" s="25" t="s">
        <v>11</v>
      </c>
      <c r="H3273" s="25" t="s">
        <v>2807</v>
      </c>
      <c r="I3273" s="25">
        <v>1</v>
      </c>
      <c r="J3273" s="25" t="s">
        <v>1146</v>
      </c>
      <c r="K3273" s="48" t="s">
        <v>1487</v>
      </c>
      <c r="M3273" s="47">
        <f>_xlfn.XLOOKUP(BASE!$A1887,dd_carteira_fundição!A:A,dd_carteira_fundição!G:G,"",0)</f>
        <v>278</v>
      </c>
      <c r="N3273" s="47" t="s">
        <v>1164</v>
      </c>
      <c r="P3273" s="48" t="s">
        <v>1161</v>
      </c>
      <c r="R3273" s="48" t="s">
        <v>1690</v>
      </c>
      <c r="S3273" s="48" t="s">
        <v>170</v>
      </c>
      <c r="T3273" s="215">
        <v>610</v>
      </c>
      <c r="U3273" s="48" t="str">
        <f>IFERROR(INDEX('TAXA DE OCUP. RECUR.'!$F$1:$F$60, MATCH(T3273, 'TAXA DE OCUP. RECUR.'!$E$1:$E$60, 0)),"")</f>
        <v>FRESADORA HEYLIGENTASDE - [610]</v>
      </c>
      <c r="V3273" s="216">
        <v>3.2003430531732415</v>
      </c>
      <c r="Z3273" s="47">
        <f t="shared" si="363"/>
        <v>1</v>
      </c>
      <c r="AA3273" s="47" t="str">
        <f t="shared" si="364"/>
        <v/>
      </c>
      <c r="AB3273" s="47" t="str">
        <f t="shared" si="360"/>
        <v/>
      </c>
      <c r="AC3273" s="47" t="str">
        <f t="shared" si="361"/>
        <v/>
      </c>
      <c r="AD3273" s="165" t="str">
        <f t="shared" si="362"/>
        <v/>
      </c>
    </row>
    <row r="3274" spans="1:30" x14ac:dyDescent="0.25">
      <c r="A3274" s="102" t="s">
        <v>2813</v>
      </c>
      <c r="E3274" s="25" t="s">
        <v>2793</v>
      </c>
      <c r="F3274" s="25" t="s">
        <v>2825</v>
      </c>
      <c r="G3274" s="25" t="s">
        <v>11</v>
      </c>
      <c r="H3274" s="25" t="s">
        <v>2807</v>
      </c>
      <c r="I3274" s="25">
        <v>1</v>
      </c>
      <c r="J3274" s="25" t="s">
        <v>1146</v>
      </c>
      <c r="K3274" s="48" t="s">
        <v>1487</v>
      </c>
      <c r="M3274" s="47">
        <f>_xlfn.XLOOKUP(BASE!$A1888,dd_carteira_fundição!A:A,dd_carteira_fundição!G:G,"",0)</f>
        <v>278</v>
      </c>
      <c r="N3274" s="47" t="s">
        <v>1164</v>
      </c>
      <c r="P3274" s="48" t="s">
        <v>1161</v>
      </c>
      <c r="R3274" s="48" t="s">
        <v>158</v>
      </c>
      <c r="S3274" s="48" t="s">
        <v>158</v>
      </c>
      <c r="T3274" s="215">
        <v>2</v>
      </c>
      <c r="U3274" s="48" t="str">
        <f>IFERROR(INDEX('TAXA DE OCUP. RECUR.'!$F$1:$F$60, MATCH(T3274, 'TAXA DE OCUP. RECUR.'!$E$1:$E$60, 0)),"")</f>
        <v>EXPEDIÇÃO</v>
      </c>
      <c r="V3274" s="216">
        <v>1</v>
      </c>
      <c r="X3274" s="90">
        <v>46223</v>
      </c>
      <c r="Z3274" s="47">
        <f t="shared" si="363"/>
        <v>30</v>
      </c>
      <c r="AA3274" s="47" t="str">
        <f t="shared" si="364"/>
        <v/>
      </c>
      <c r="AB3274" s="47" t="str">
        <f t="shared" si="360"/>
        <v>jul</v>
      </c>
      <c r="AC3274" s="47" t="str">
        <f t="shared" si="361"/>
        <v>2026</v>
      </c>
      <c r="AD3274" s="165" t="str">
        <f t="shared" si="362"/>
        <v/>
      </c>
    </row>
    <row r="3275" spans="1:30" x14ac:dyDescent="0.25">
      <c r="A3275" s="102" t="s">
        <v>2814</v>
      </c>
      <c r="E3275" s="25" t="s">
        <v>2793</v>
      </c>
      <c r="F3275" s="25" t="s">
        <v>2825</v>
      </c>
      <c r="G3275" s="25" t="s">
        <v>11</v>
      </c>
      <c r="H3275" s="25" t="s">
        <v>2808</v>
      </c>
      <c r="I3275" s="25">
        <v>1</v>
      </c>
      <c r="J3275" s="25" t="s">
        <v>1146</v>
      </c>
      <c r="K3275" s="48" t="s">
        <v>1487</v>
      </c>
      <c r="M3275" s="47">
        <f>_xlfn.XLOOKUP(BASE!$A1889,dd_carteira_fundição!A:A,dd_carteira_fundição!G:G,"",0)</f>
        <v>278</v>
      </c>
      <c r="N3275" s="47" t="s">
        <v>1164</v>
      </c>
      <c r="P3275" s="48" t="s">
        <v>1161</v>
      </c>
      <c r="R3275" s="48" t="s">
        <v>1687</v>
      </c>
      <c r="S3275" s="48" t="s">
        <v>1156</v>
      </c>
      <c r="T3275" s="215">
        <v>1</v>
      </c>
      <c r="U3275" s="48" t="str">
        <f>IFERROR(INDEX('TAXA DE OCUP. RECUR.'!$F$1:$F$60, MATCH(T3275, 'TAXA DE OCUP. RECUR.'!$E$1:$E$60, 0)),"")</f>
        <v>FUNDIÇÃO MORENO</v>
      </c>
      <c r="V3275" s="216">
        <v>1</v>
      </c>
      <c r="X3275" s="90">
        <v>46183</v>
      </c>
      <c r="Z3275" s="47">
        <f t="shared" si="363"/>
        <v>24</v>
      </c>
      <c r="AA3275" s="47" t="str">
        <f t="shared" si="364"/>
        <v/>
      </c>
      <c r="AB3275" s="47" t="str">
        <f t="shared" si="360"/>
        <v>jun</v>
      </c>
      <c r="AC3275" s="47" t="str">
        <f t="shared" si="361"/>
        <v>2026</v>
      </c>
      <c r="AD3275" s="165" t="str">
        <f t="shared" si="362"/>
        <v/>
      </c>
    </row>
    <row r="3276" spans="1:30" x14ac:dyDescent="0.25">
      <c r="A3276" s="102" t="s">
        <v>2814</v>
      </c>
      <c r="E3276" s="25" t="s">
        <v>2793</v>
      </c>
      <c r="F3276" s="25" t="s">
        <v>2825</v>
      </c>
      <c r="G3276" s="25" t="s">
        <v>11</v>
      </c>
      <c r="H3276" s="25" t="s">
        <v>2808</v>
      </c>
      <c r="I3276" s="25">
        <v>1</v>
      </c>
      <c r="J3276" s="25" t="s">
        <v>1146</v>
      </c>
      <c r="K3276" s="48" t="s">
        <v>1487</v>
      </c>
      <c r="M3276" s="47">
        <f>_xlfn.XLOOKUP(BASE!$A1890,dd_carteira_fundição!A:A,dd_carteira_fundição!G:G,"",0)</f>
        <v>279</v>
      </c>
      <c r="N3276" s="47" t="s">
        <v>1164</v>
      </c>
      <c r="P3276" s="48" t="s">
        <v>1161</v>
      </c>
      <c r="R3276" s="48" t="s">
        <v>1690</v>
      </c>
      <c r="S3276" s="48" t="s">
        <v>166</v>
      </c>
      <c r="T3276" s="215">
        <v>106</v>
      </c>
      <c r="U3276" s="48" t="str">
        <f>IFERROR(INDEX('TAXA DE OCUP. RECUR.'!$F$1:$F$60, MATCH(T3276, 'TAXA DE OCUP. RECUR.'!$E$1:$E$60, 0)),"")</f>
        <v>PLAINA DE MESA POREBA - [106]</v>
      </c>
      <c r="V3276" s="216">
        <v>17.64</v>
      </c>
      <c r="Z3276" s="47">
        <f t="shared" si="363"/>
        <v>1</v>
      </c>
      <c r="AA3276" s="47" t="str">
        <f t="shared" si="364"/>
        <v/>
      </c>
      <c r="AB3276" s="47" t="str">
        <f t="shared" si="360"/>
        <v/>
      </c>
      <c r="AC3276" s="47" t="str">
        <f t="shared" si="361"/>
        <v/>
      </c>
      <c r="AD3276" s="165" t="str">
        <f t="shared" si="362"/>
        <v/>
      </c>
    </row>
    <row r="3277" spans="1:30" x14ac:dyDescent="0.25">
      <c r="A3277" s="102" t="s">
        <v>2814</v>
      </c>
      <c r="E3277" s="25" t="s">
        <v>2793</v>
      </c>
      <c r="F3277" s="25" t="s">
        <v>2825</v>
      </c>
      <c r="G3277" s="25" t="s">
        <v>11</v>
      </c>
      <c r="H3277" s="25" t="s">
        <v>2808</v>
      </c>
      <c r="I3277" s="25">
        <v>1</v>
      </c>
      <c r="J3277" s="25" t="s">
        <v>1146</v>
      </c>
      <c r="K3277" s="48" t="s">
        <v>1487</v>
      </c>
      <c r="M3277" s="47">
        <f>_xlfn.XLOOKUP(BASE!$A1891,dd_carteira_fundição!A:A,dd_carteira_fundição!G:G,"",0)</f>
        <v>279</v>
      </c>
      <c r="N3277" s="47" t="s">
        <v>1164</v>
      </c>
      <c r="P3277" s="48" t="s">
        <v>1161</v>
      </c>
      <c r="R3277" s="48" t="s">
        <v>1690</v>
      </c>
      <c r="S3277" s="48" t="s">
        <v>167</v>
      </c>
      <c r="T3277" s="215">
        <v>151</v>
      </c>
      <c r="U3277" s="48" t="str">
        <f>IFERROR(INDEX('TAXA DE OCUP. RECUR.'!$F$1:$F$60, MATCH(T3277, 'TAXA DE OCUP. RECUR.'!$E$1:$E$60, 0)),"")</f>
        <v>MANDRILH. FISHER MILL - [151]</v>
      </c>
      <c r="V3277" s="216">
        <v>1.8818181818181814</v>
      </c>
      <c r="Z3277" s="47">
        <f t="shared" si="363"/>
        <v>1</v>
      </c>
      <c r="AA3277" s="47" t="str">
        <f t="shared" si="364"/>
        <v/>
      </c>
      <c r="AB3277" s="47" t="str">
        <f t="shared" si="360"/>
        <v/>
      </c>
      <c r="AC3277" s="47" t="str">
        <f t="shared" si="361"/>
        <v/>
      </c>
      <c r="AD3277" s="165" t="str">
        <f t="shared" si="362"/>
        <v/>
      </c>
    </row>
    <row r="3278" spans="1:30" x14ac:dyDescent="0.25">
      <c r="A3278" s="102" t="s">
        <v>2814</v>
      </c>
      <c r="E3278" s="25" t="s">
        <v>2793</v>
      </c>
      <c r="F3278" s="25" t="s">
        <v>2825</v>
      </c>
      <c r="G3278" s="25" t="s">
        <v>11</v>
      </c>
      <c r="H3278" s="25" t="s">
        <v>2808</v>
      </c>
      <c r="I3278" s="25">
        <v>1</v>
      </c>
      <c r="J3278" s="25" t="s">
        <v>1146</v>
      </c>
      <c r="K3278" s="48" t="s">
        <v>1487</v>
      </c>
      <c r="M3278" s="47">
        <f>_xlfn.XLOOKUP(BASE!$A1892,dd_carteira_fundição!A:A,dd_carteira_fundição!G:G,"",0)</f>
        <v>279</v>
      </c>
      <c r="N3278" s="47" t="s">
        <v>1164</v>
      </c>
      <c r="P3278" s="48" t="s">
        <v>1161</v>
      </c>
      <c r="R3278" s="48" t="s">
        <v>1690</v>
      </c>
      <c r="S3278" s="48" t="s">
        <v>168</v>
      </c>
      <c r="T3278" s="215">
        <v>560</v>
      </c>
      <c r="U3278" s="48" t="str">
        <f>IFERROR(INDEX('TAXA DE OCUP. RECUR.'!$F$1:$F$60, MATCH(T3278, 'TAXA DE OCUP. RECUR.'!$E$1:$E$60, 0)),"")</f>
        <v>FRESA DROPP HEINN - [560]</v>
      </c>
      <c r="V3278" s="216">
        <v>10.8</v>
      </c>
      <c r="Z3278" s="47">
        <f t="shared" si="363"/>
        <v>1</v>
      </c>
      <c r="AA3278" s="47" t="str">
        <f t="shared" si="364"/>
        <v/>
      </c>
      <c r="AB3278" s="47" t="str">
        <f t="shared" si="360"/>
        <v/>
      </c>
      <c r="AC3278" s="47" t="str">
        <f t="shared" si="361"/>
        <v/>
      </c>
      <c r="AD3278" s="165" t="str">
        <f t="shared" si="362"/>
        <v/>
      </c>
    </row>
    <row r="3279" spans="1:30" x14ac:dyDescent="0.25">
      <c r="A3279" s="102" t="s">
        <v>2814</v>
      </c>
      <c r="E3279" s="25" t="s">
        <v>2793</v>
      </c>
      <c r="F3279" s="25" t="s">
        <v>2825</v>
      </c>
      <c r="G3279" s="25" t="s">
        <v>11</v>
      </c>
      <c r="H3279" s="25" t="s">
        <v>2808</v>
      </c>
      <c r="I3279" s="25">
        <v>1</v>
      </c>
      <c r="J3279" s="25" t="s">
        <v>1146</v>
      </c>
      <c r="K3279" s="48" t="s">
        <v>1487</v>
      </c>
      <c r="M3279" s="47">
        <f>_xlfn.XLOOKUP(BASE!$A1893,dd_carteira_fundição!A:A,dd_carteira_fundição!G:G,"",0)</f>
        <v>279</v>
      </c>
      <c r="N3279" s="47" t="s">
        <v>1164</v>
      </c>
      <c r="P3279" s="48" t="s">
        <v>1161</v>
      </c>
      <c r="R3279" s="48" t="s">
        <v>1690</v>
      </c>
      <c r="S3279" s="48" t="s">
        <v>169</v>
      </c>
      <c r="T3279" s="215">
        <v>610</v>
      </c>
      <c r="U3279" s="48" t="str">
        <f>IFERROR(INDEX('TAXA DE OCUP. RECUR.'!$F$1:$F$60, MATCH(T3279, 'TAXA DE OCUP. RECUR.'!$E$1:$E$60, 0)),"")</f>
        <v>FRESADORA HEYLIGENTASDE - [610]</v>
      </c>
      <c r="V3279" s="216">
        <v>6.0058492109583588</v>
      </c>
      <c r="Z3279" s="47">
        <f t="shared" si="363"/>
        <v>1</v>
      </c>
      <c r="AA3279" s="47" t="str">
        <f t="shared" si="364"/>
        <v/>
      </c>
      <c r="AB3279" s="47" t="str">
        <f t="shared" si="360"/>
        <v/>
      </c>
      <c r="AC3279" s="47" t="str">
        <f t="shared" si="361"/>
        <v/>
      </c>
      <c r="AD3279" s="165" t="str">
        <f t="shared" si="362"/>
        <v/>
      </c>
    </row>
    <row r="3280" spans="1:30" x14ac:dyDescent="0.25">
      <c r="A3280" s="102" t="s">
        <v>2814</v>
      </c>
      <c r="E3280" s="25" t="s">
        <v>2793</v>
      </c>
      <c r="F3280" s="25" t="s">
        <v>2825</v>
      </c>
      <c r="G3280" s="25" t="s">
        <v>11</v>
      </c>
      <c r="H3280" s="25" t="s">
        <v>2808</v>
      </c>
      <c r="I3280" s="25">
        <v>1</v>
      </c>
      <c r="J3280" s="25" t="s">
        <v>1146</v>
      </c>
      <c r="K3280" s="48" t="s">
        <v>1487</v>
      </c>
      <c r="M3280" s="47">
        <f>_xlfn.XLOOKUP(BASE!$A1894,dd_carteira_fundição!A:A,dd_carteira_fundição!G:G,"",0)</f>
        <v>280</v>
      </c>
      <c r="N3280" s="47" t="s">
        <v>1164</v>
      </c>
      <c r="P3280" s="48" t="s">
        <v>1161</v>
      </c>
      <c r="R3280" s="48" t="s">
        <v>1690</v>
      </c>
      <c r="S3280" s="48" t="s">
        <v>170</v>
      </c>
      <c r="T3280" s="215">
        <v>610</v>
      </c>
      <c r="U3280" s="48" t="str">
        <f>IFERROR(INDEX('TAXA DE OCUP. RECUR.'!$F$1:$F$60, MATCH(T3280, 'TAXA DE OCUP. RECUR.'!$E$1:$E$60, 0)),"")</f>
        <v>FRESADORA HEYLIGENTASDE - [610]</v>
      </c>
      <c r="V3280" s="216">
        <v>3.2003430531732415</v>
      </c>
      <c r="Z3280" s="47">
        <f t="shared" si="363"/>
        <v>1</v>
      </c>
      <c r="AA3280" s="47" t="str">
        <f t="shared" si="364"/>
        <v/>
      </c>
      <c r="AB3280" s="47" t="str">
        <f t="shared" si="360"/>
        <v/>
      </c>
      <c r="AC3280" s="47" t="str">
        <f t="shared" si="361"/>
        <v/>
      </c>
      <c r="AD3280" s="165" t="str">
        <f t="shared" si="362"/>
        <v/>
      </c>
    </row>
    <row r="3281" spans="1:30" x14ac:dyDescent="0.25">
      <c r="A3281" s="102" t="s">
        <v>2814</v>
      </c>
      <c r="E3281" s="25" t="s">
        <v>2793</v>
      </c>
      <c r="F3281" s="25" t="s">
        <v>2825</v>
      </c>
      <c r="G3281" s="25" t="s">
        <v>11</v>
      </c>
      <c r="H3281" s="25" t="s">
        <v>2808</v>
      </c>
      <c r="I3281" s="25">
        <v>1</v>
      </c>
      <c r="J3281" s="25" t="s">
        <v>1146</v>
      </c>
      <c r="K3281" s="48" t="s">
        <v>1487</v>
      </c>
      <c r="M3281" s="47">
        <f>_xlfn.XLOOKUP(BASE!$A1895,dd_carteira_fundição!A:A,dd_carteira_fundição!G:G,"",0)</f>
        <v>280</v>
      </c>
      <c r="N3281" s="47" t="s">
        <v>1164</v>
      </c>
      <c r="P3281" s="48" t="s">
        <v>1161</v>
      </c>
      <c r="R3281" s="48" t="s">
        <v>158</v>
      </c>
      <c r="S3281" s="48" t="s">
        <v>158</v>
      </c>
      <c r="T3281" s="215">
        <v>2</v>
      </c>
      <c r="U3281" s="48" t="str">
        <f>IFERROR(INDEX('TAXA DE OCUP. RECUR.'!$F$1:$F$60, MATCH(T3281, 'TAXA DE OCUP. RECUR.'!$E$1:$E$60, 0)),"")</f>
        <v>EXPEDIÇÃO</v>
      </c>
      <c r="V3281" s="216">
        <v>1</v>
      </c>
      <c r="X3281" s="90">
        <v>46223</v>
      </c>
      <c r="Z3281" s="47">
        <f t="shared" si="363"/>
        <v>30</v>
      </c>
      <c r="AA3281" s="47" t="str">
        <f t="shared" si="364"/>
        <v/>
      </c>
      <c r="AB3281" s="47" t="str">
        <f t="shared" si="360"/>
        <v>jul</v>
      </c>
      <c r="AC3281" s="47" t="str">
        <f t="shared" si="361"/>
        <v>2026</v>
      </c>
      <c r="AD3281" s="165" t="str">
        <f t="shared" si="362"/>
        <v/>
      </c>
    </row>
    <row r="3282" spans="1:30" x14ac:dyDescent="0.25">
      <c r="A3282" s="102" t="s">
        <v>2815</v>
      </c>
      <c r="E3282" s="25" t="s">
        <v>2793</v>
      </c>
      <c r="F3282" s="25" t="s">
        <v>2824</v>
      </c>
      <c r="G3282" s="25" t="s">
        <v>11</v>
      </c>
      <c r="H3282" s="25" t="s">
        <v>2809</v>
      </c>
      <c r="I3282" s="25">
        <v>1</v>
      </c>
      <c r="J3282" s="25" t="s">
        <v>1146</v>
      </c>
      <c r="K3282" s="48" t="s">
        <v>1487</v>
      </c>
      <c r="M3282" s="47">
        <f>_xlfn.XLOOKUP(BASE!$A1896,dd_carteira_fundição!A:A,dd_carteira_fundição!G:G,"",0)</f>
        <v>280</v>
      </c>
      <c r="N3282" s="47" t="s">
        <v>1164</v>
      </c>
      <c r="P3282" s="48" t="s">
        <v>1161</v>
      </c>
      <c r="R3282" s="48" t="s">
        <v>1687</v>
      </c>
      <c r="S3282" s="48" t="s">
        <v>1156</v>
      </c>
      <c r="T3282" s="215">
        <v>1</v>
      </c>
      <c r="U3282" s="48" t="str">
        <f>IFERROR(INDEX('TAXA DE OCUP. RECUR.'!$F$1:$F$60, MATCH(T3282, 'TAXA DE OCUP. RECUR.'!$E$1:$E$60, 0)),"")</f>
        <v>FUNDIÇÃO MORENO</v>
      </c>
      <c r="V3282" s="216">
        <v>1</v>
      </c>
      <c r="X3282" s="90">
        <v>46183</v>
      </c>
      <c r="Z3282" s="47">
        <f t="shared" si="363"/>
        <v>24</v>
      </c>
      <c r="AA3282" s="47" t="str">
        <f t="shared" si="364"/>
        <v/>
      </c>
      <c r="AB3282" s="47" t="str">
        <f t="shared" si="360"/>
        <v>jun</v>
      </c>
      <c r="AC3282" s="47" t="str">
        <f t="shared" si="361"/>
        <v>2026</v>
      </c>
      <c r="AD3282" s="165" t="str">
        <f t="shared" si="362"/>
        <v/>
      </c>
    </row>
    <row r="3283" spans="1:30" x14ac:dyDescent="0.25">
      <c r="A3283" s="102" t="s">
        <v>2815</v>
      </c>
      <c r="E3283" s="25" t="s">
        <v>2793</v>
      </c>
      <c r="F3283" s="25" t="s">
        <v>2824</v>
      </c>
      <c r="G3283" s="25" t="s">
        <v>11</v>
      </c>
      <c r="H3283" s="25" t="s">
        <v>2809</v>
      </c>
      <c r="I3283" s="25">
        <v>1</v>
      </c>
      <c r="J3283" s="25" t="s">
        <v>1146</v>
      </c>
      <c r="K3283" s="48" t="s">
        <v>1487</v>
      </c>
      <c r="M3283" s="47">
        <f>_xlfn.XLOOKUP(BASE!$A1897,dd_carteira_fundição!A:A,dd_carteira_fundição!G:G,"",0)</f>
        <v>280</v>
      </c>
      <c r="N3283" s="47" t="s">
        <v>1164</v>
      </c>
      <c r="P3283" s="48" t="s">
        <v>1161</v>
      </c>
      <c r="R3283" s="48" t="s">
        <v>1690</v>
      </c>
      <c r="S3283" s="48" t="s">
        <v>166</v>
      </c>
      <c r="T3283" s="215">
        <v>106</v>
      </c>
      <c r="U3283" s="48" t="str">
        <f>IFERROR(INDEX('TAXA DE OCUP. RECUR.'!$F$1:$F$60, MATCH(T3283, 'TAXA DE OCUP. RECUR.'!$E$1:$E$60, 0)),"")</f>
        <v>PLAINA DE MESA POREBA - [106]</v>
      </c>
      <c r="V3283" s="216">
        <v>17.64</v>
      </c>
      <c r="Z3283" s="47">
        <f t="shared" si="363"/>
        <v>1</v>
      </c>
      <c r="AA3283" s="47" t="str">
        <f t="shared" si="364"/>
        <v/>
      </c>
      <c r="AB3283" s="47" t="str">
        <f t="shared" si="360"/>
        <v/>
      </c>
      <c r="AC3283" s="47" t="str">
        <f t="shared" si="361"/>
        <v/>
      </c>
      <c r="AD3283" s="165" t="str">
        <f t="shared" si="362"/>
        <v/>
      </c>
    </row>
    <row r="3284" spans="1:30" x14ac:dyDescent="0.25">
      <c r="A3284" s="102" t="s">
        <v>2815</v>
      </c>
      <c r="E3284" s="25" t="s">
        <v>2793</v>
      </c>
      <c r="F3284" s="25" t="s">
        <v>2824</v>
      </c>
      <c r="G3284" s="25" t="s">
        <v>11</v>
      </c>
      <c r="H3284" s="25" t="s">
        <v>2809</v>
      </c>
      <c r="I3284" s="25">
        <v>1</v>
      </c>
      <c r="J3284" s="25" t="s">
        <v>1146</v>
      </c>
      <c r="K3284" s="48" t="s">
        <v>1487</v>
      </c>
      <c r="M3284" s="47">
        <f>_xlfn.XLOOKUP(BASE!$A1898,dd_carteira_fundição!A:A,dd_carteira_fundição!G:G,"",0)</f>
        <v>281</v>
      </c>
      <c r="N3284" s="47" t="s">
        <v>1164</v>
      </c>
      <c r="P3284" s="48" t="s">
        <v>1161</v>
      </c>
      <c r="R3284" s="48" t="s">
        <v>1690</v>
      </c>
      <c r="S3284" s="48" t="s">
        <v>167</v>
      </c>
      <c r="T3284" s="215">
        <v>151</v>
      </c>
      <c r="U3284" s="48" t="str">
        <f>IFERROR(INDEX('TAXA DE OCUP. RECUR.'!$F$1:$F$60, MATCH(T3284, 'TAXA DE OCUP. RECUR.'!$E$1:$E$60, 0)),"")</f>
        <v>MANDRILH. FISHER MILL - [151]</v>
      </c>
      <c r="V3284" s="216">
        <v>1.8818181818181814</v>
      </c>
      <c r="Z3284" s="47">
        <f t="shared" si="363"/>
        <v>1</v>
      </c>
      <c r="AA3284" s="47" t="str">
        <f t="shared" si="364"/>
        <v/>
      </c>
      <c r="AB3284" s="47" t="str">
        <f t="shared" si="360"/>
        <v/>
      </c>
      <c r="AC3284" s="47" t="str">
        <f t="shared" si="361"/>
        <v/>
      </c>
      <c r="AD3284" s="165" t="str">
        <f t="shared" si="362"/>
        <v/>
      </c>
    </row>
    <row r="3285" spans="1:30" x14ac:dyDescent="0.25">
      <c r="A3285" s="102" t="s">
        <v>2815</v>
      </c>
      <c r="E3285" s="25" t="s">
        <v>2793</v>
      </c>
      <c r="F3285" s="25" t="s">
        <v>2824</v>
      </c>
      <c r="G3285" s="25" t="s">
        <v>11</v>
      </c>
      <c r="H3285" s="25" t="s">
        <v>2809</v>
      </c>
      <c r="I3285" s="25">
        <v>1</v>
      </c>
      <c r="J3285" s="25" t="s">
        <v>1146</v>
      </c>
      <c r="K3285" s="48" t="s">
        <v>1487</v>
      </c>
      <c r="M3285" s="47">
        <f>_xlfn.XLOOKUP(BASE!$A1899,dd_carteira_fundição!A:A,dd_carteira_fundição!G:G,"",0)</f>
        <v>281</v>
      </c>
      <c r="N3285" s="47" t="s">
        <v>1164</v>
      </c>
      <c r="P3285" s="48" t="s">
        <v>1161</v>
      </c>
      <c r="R3285" s="48" t="s">
        <v>1690</v>
      </c>
      <c r="S3285" s="48" t="s">
        <v>168</v>
      </c>
      <c r="T3285" s="215">
        <v>560</v>
      </c>
      <c r="U3285" s="48" t="str">
        <f>IFERROR(INDEX('TAXA DE OCUP. RECUR.'!$F$1:$F$60, MATCH(T3285, 'TAXA DE OCUP. RECUR.'!$E$1:$E$60, 0)),"")</f>
        <v>FRESA DROPP HEINN - [560]</v>
      </c>
      <c r="V3285" s="216">
        <v>10.8</v>
      </c>
      <c r="Z3285" s="47">
        <f t="shared" si="363"/>
        <v>1</v>
      </c>
      <c r="AA3285" s="47" t="str">
        <f t="shared" si="364"/>
        <v/>
      </c>
      <c r="AB3285" s="47" t="str">
        <f t="shared" si="360"/>
        <v/>
      </c>
      <c r="AC3285" s="47" t="str">
        <f t="shared" si="361"/>
        <v/>
      </c>
      <c r="AD3285" s="165" t="str">
        <f t="shared" si="362"/>
        <v/>
      </c>
    </row>
    <row r="3286" spans="1:30" x14ac:dyDescent="0.25">
      <c r="A3286" s="102" t="s">
        <v>2815</v>
      </c>
      <c r="E3286" s="25" t="s">
        <v>2793</v>
      </c>
      <c r="F3286" s="25" t="s">
        <v>2824</v>
      </c>
      <c r="G3286" s="25" t="s">
        <v>11</v>
      </c>
      <c r="H3286" s="25" t="s">
        <v>2809</v>
      </c>
      <c r="I3286" s="25">
        <v>1</v>
      </c>
      <c r="J3286" s="25" t="s">
        <v>1146</v>
      </c>
      <c r="K3286" s="48" t="s">
        <v>1487</v>
      </c>
      <c r="M3286" s="47">
        <f>_xlfn.XLOOKUP(BASE!$A1900,dd_carteira_fundição!A:A,dd_carteira_fundição!G:G,"",0)</f>
        <v>281</v>
      </c>
      <c r="N3286" s="47" t="s">
        <v>1164</v>
      </c>
      <c r="P3286" s="48" t="s">
        <v>1161</v>
      </c>
      <c r="R3286" s="48" t="s">
        <v>1690</v>
      </c>
      <c r="S3286" s="48" t="s">
        <v>169</v>
      </c>
      <c r="T3286" s="215">
        <v>610</v>
      </c>
      <c r="U3286" s="48" t="str">
        <f>IFERROR(INDEX('TAXA DE OCUP. RECUR.'!$F$1:$F$60, MATCH(T3286, 'TAXA DE OCUP. RECUR.'!$E$1:$E$60, 0)),"")</f>
        <v>FRESADORA HEYLIGENTASDE - [610]</v>
      </c>
      <c r="V3286" s="216">
        <v>6.0058492109583588</v>
      </c>
      <c r="Z3286" s="47">
        <f t="shared" si="363"/>
        <v>1</v>
      </c>
      <c r="AA3286" s="47" t="str">
        <f t="shared" si="364"/>
        <v/>
      </c>
      <c r="AB3286" s="47" t="str">
        <f t="shared" si="360"/>
        <v/>
      </c>
      <c r="AC3286" s="47" t="str">
        <f t="shared" si="361"/>
        <v/>
      </c>
      <c r="AD3286" s="165" t="str">
        <f t="shared" si="362"/>
        <v/>
      </c>
    </row>
    <row r="3287" spans="1:30" x14ac:dyDescent="0.25">
      <c r="A3287" s="102" t="s">
        <v>2815</v>
      </c>
      <c r="E3287" s="25" t="s">
        <v>2793</v>
      </c>
      <c r="F3287" s="25" t="s">
        <v>2824</v>
      </c>
      <c r="G3287" s="25" t="s">
        <v>11</v>
      </c>
      <c r="H3287" s="25" t="s">
        <v>2809</v>
      </c>
      <c r="I3287" s="25">
        <v>1</v>
      </c>
      <c r="J3287" s="25" t="s">
        <v>1146</v>
      </c>
      <c r="K3287" s="48" t="s">
        <v>1487</v>
      </c>
      <c r="M3287" s="47">
        <f>_xlfn.XLOOKUP(BASE!$A1901,dd_carteira_fundição!A:A,dd_carteira_fundição!G:G,"",0)</f>
        <v>281</v>
      </c>
      <c r="N3287" s="47" t="s">
        <v>1164</v>
      </c>
      <c r="P3287" s="48" t="s">
        <v>1161</v>
      </c>
      <c r="R3287" s="48" t="s">
        <v>1690</v>
      </c>
      <c r="S3287" s="48" t="s">
        <v>170</v>
      </c>
      <c r="T3287" s="215">
        <v>610</v>
      </c>
      <c r="U3287" s="48" t="str">
        <f>IFERROR(INDEX('TAXA DE OCUP. RECUR.'!$F$1:$F$60, MATCH(T3287, 'TAXA DE OCUP. RECUR.'!$E$1:$E$60, 0)),"")</f>
        <v>FRESADORA HEYLIGENTASDE - [610]</v>
      </c>
      <c r="V3287" s="216">
        <v>3.2003430531732415</v>
      </c>
      <c r="Z3287" s="47">
        <f t="shared" si="363"/>
        <v>1</v>
      </c>
      <c r="AA3287" s="47" t="str">
        <f t="shared" si="364"/>
        <v/>
      </c>
      <c r="AB3287" s="47" t="str">
        <f t="shared" si="360"/>
        <v/>
      </c>
      <c r="AC3287" s="47" t="str">
        <f t="shared" si="361"/>
        <v/>
      </c>
      <c r="AD3287" s="165" t="str">
        <f t="shared" si="362"/>
        <v/>
      </c>
    </row>
    <row r="3288" spans="1:30" x14ac:dyDescent="0.25">
      <c r="A3288" s="102" t="s">
        <v>2815</v>
      </c>
      <c r="E3288" s="25" t="s">
        <v>2793</v>
      </c>
      <c r="F3288" s="25" t="s">
        <v>2824</v>
      </c>
      <c r="G3288" s="25" t="s">
        <v>11</v>
      </c>
      <c r="H3288" s="25" t="s">
        <v>2809</v>
      </c>
      <c r="I3288" s="25">
        <v>1</v>
      </c>
      <c r="J3288" s="25" t="s">
        <v>1146</v>
      </c>
      <c r="K3288" s="48" t="s">
        <v>1487</v>
      </c>
      <c r="M3288" s="47">
        <f>_xlfn.XLOOKUP(BASE!$A1902,dd_carteira_fundição!A:A,dd_carteira_fundição!G:G,"",0)</f>
        <v>282</v>
      </c>
      <c r="N3288" s="47" t="s">
        <v>1164</v>
      </c>
      <c r="P3288" s="48" t="s">
        <v>1161</v>
      </c>
      <c r="R3288" s="48" t="s">
        <v>158</v>
      </c>
      <c r="S3288" s="48" t="s">
        <v>158</v>
      </c>
      <c r="T3288" s="215">
        <v>2</v>
      </c>
      <c r="U3288" s="48" t="str">
        <f>IFERROR(INDEX('TAXA DE OCUP. RECUR.'!$F$1:$F$60, MATCH(T3288, 'TAXA DE OCUP. RECUR.'!$E$1:$E$60, 0)),"")</f>
        <v>EXPEDIÇÃO</v>
      </c>
      <c r="V3288" s="216">
        <v>1</v>
      </c>
      <c r="X3288" s="90">
        <v>46223</v>
      </c>
      <c r="Z3288" s="47">
        <f t="shared" si="363"/>
        <v>30</v>
      </c>
      <c r="AA3288" s="47" t="str">
        <f t="shared" si="364"/>
        <v/>
      </c>
      <c r="AB3288" s="47" t="str">
        <f t="shared" si="360"/>
        <v>jul</v>
      </c>
      <c r="AC3288" s="47" t="str">
        <f t="shared" si="361"/>
        <v>2026</v>
      </c>
      <c r="AD3288" s="165" t="str">
        <f t="shared" si="362"/>
        <v/>
      </c>
    </row>
    <row r="3289" spans="1:30" x14ac:dyDescent="0.25">
      <c r="A3289" s="102" t="s">
        <v>2817</v>
      </c>
      <c r="E3289" s="25" t="s">
        <v>1558</v>
      </c>
      <c r="F3289" s="25" t="s">
        <v>2795</v>
      </c>
      <c r="G3289" s="25" t="s">
        <v>11</v>
      </c>
      <c r="H3289" s="25" t="s">
        <v>2816</v>
      </c>
      <c r="I3289" s="25">
        <v>1</v>
      </c>
      <c r="J3289" s="25" t="s">
        <v>242</v>
      </c>
      <c r="K3289" s="48" t="s">
        <v>1487</v>
      </c>
      <c r="M3289" s="47">
        <f>_xlfn.XLOOKUP(A3289,dd_carteira_fundição!A:A,dd_carteira_fundição!G:G,"",0)</f>
        <v>3</v>
      </c>
      <c r="N3289" s="47" t="s">
        <v>1164</v>
      </c>
      <c r="P3289" s="48" t="s">
        <v>1203</v>
      </c>
      <c r="R3289" s="47" t="s">
        <v>1687</v>
      </c>
      <c r="S3289" s="48" t="s">
        <v>1156</v>
      </c>
      <c r="T3289" s="164">
        <v>1</v>
      </c>
      <c r="U3289" s="47" t="str">
        <f>IFERROR(INDEX('TAXA DE OCUP. RECUR.'!$F$1:$F$60, MATCH(T3289, 'TAXA DE OCUP. RECUR.'!$E$1:$E$60, 0)),"")</f>
        <v>FUNDIÇÃO MORENO</v>
      </c>
      <c r="V3289" s="165">
        <v>1</v>
      </c>
      <c r="X3289" s="229">
        <v>46209</v>
      </c>
      <c r="Z3289" s="47">
        <f t="shared" si="363"/>
        <v>28</v>
      </c>
      <c r="AA3289" s="47" t="str">
        <f t="shared" si="364"/>
        <v/>
      </c>
      <c r="AB3289" s="25" t="str">
        <f t="shared" si="360"/>
        <v>jul</v>
      </c>
      <c r="AC3289" s="25" t="str">
        <f t="shared" si="361"/>
        <v>2026</v>
      </c>
      <c r="AD3289" s="165" t="str">
        <f t="shared" si="362"/>
        <v/>
      </c>
    </row>
    <row r="3290" spans="1:30" x14ac:dyDescent="0.25">
      <c r="A3290" s="102" t="s">
        <v>2817</v>
      </c>
      <c r="E3290" s="25" t="s">
        <v>1558</v>
      </c>
      <c r="F3290" s="25" t="s">
        <v>2795</v>
      </c>
      <c r="G3290" s="25" t="s">
        <v>11</v>
      </c>
      <c r="H3290" s="25" t="s">
        <v>2816</v>
      </c>
      <c r="I3290" s="25">
        <v>1</v>
      </c>
      <c r="J3290" s="25" t="s">
        <v>242</v>
      </c>
      <c r="K3290" s="48" t="s">
        <v>1487</v>
      </c>
      <c r="M3290" s="47">
        <f>_xlfn.XLOOKUP(A3290,dd_carteira_fundição!A:A,dd_carteira_fundição!G:G,"",0)</f>
        <v>3</v>
      </c>
      <c r="N3290" s="47" t="s">
        <v>1164</v>
      </c>
      <c r="P3290" s="48" t="s">
        <v>1203</v>
      </c>
      <c r="R3290" s="47" t="s">
        <v>1688</v>
      </c>
      <c r="S3290" s="47" t="s">
        <v>193</v>
      </c>
      <c r="T3290" s="164">
        <v>327</v>
      </c>
      <c r="U3290" s="47" t="str">
        <f>IFERROR(INDEX('TAXA DE OCUP. RECUR.'!$F$1:$F$60, MATCH(T3290, 'TAXA DE OCUP. RECUR.'!$E$1:$E$60, 0)),"")</f>
        <v>MANDRILH. SKODA 3500 X 4500 - [327]</v>
      </c>
      <c r="V3290" s="165">
        <v>8.1818181818181817</v>
      </c>
      <c r="X3290" s="229"/>
      <c r="Z3290" s="47">
        <f t="shared" si="363"/>
        <v>1</v>
      </c>
      <c r="AA3290" s="47" t="str">
        <f t="shared" si="364"/>
        <v/>
      </c>
      <c r="AB3290" s="25" t="str">
        <f t="shared" ref="AB3290:AB3304" si="365">IFERROR(IF(X3290="","",TEXT(X3290,"MMM")),"")</f>
        <v/>
      </c>
      <c r="AC3290" s="25" t="str">
        <f t="shared" ref="AC3290:AC3304" si="366">IFERROR(IF(X3290="","",TEXT(X3290,"AAAA")),"")</f>
        <v/>
      </c>
      <c r="AD3290" s="165" t="str">
        <f t="shared" si="362"/>
        <v/>
      </c>
    </row>
    <row r="3291" spans="1:30" x14ac:dyDescent="0.25">
      <c r="A3291" s="102" t="s">
        <v>2817</v>
      </c>
      <c r="E3291" s="25" t="s">
        <v>1558</v>
      </c>
      <c r="F3291" s="25" t="s">
        <v>2795</v>
      </c>
      <c r="G3291" s="25" t="s">
        <v>11</v>
      </c>
      <c r="H3291" s="25" t="s">
        <v>2816</v>
      </c>
      <c r="I3291" s="25">
        <v>1</v>
      </c>
      <c r="J3291" s="25" t="s">
        <v>242</v>
      </c>
      <c r="K3291" s="48" t="s">
        <v>1487</v>
      </c>
      <c r="M3291" s="47">
        <f>_xlfn.XLOOKUP(A3291,dd_carteira_fundição!A:A,dd_carteira_fundição!G:G,"",0)</f>
        <v>3</v>
      </c>
      <c r="N3291" s="47" t="s">
        <v>1164</v>
      </c>
      <c r="P3291" s="48" t="s">
        <v>1203</v>
      </c>
      <c r="R3291" s="47" t="s">
        <v>1688</v>
      </c>
      <c r="S3291" s="47" t="s">
        <v>194</v>
      </c>
      <c r="T3291" s="164">
        <v>84</v>
      </c>
      <c r="U3291" s="47" t="str">
        <f>IFERROR(INDEX('TAXA DE OCUP. RECUR.'!$F$1:$F$60, MATCH(T3291, 'TAXA DE OCUP. RECUR.'!$E$1:$E$60, 0)),"")</f>
        <v>SOLDA - [84]</v>
      </c>
      <c r="V3291" s="165">
        <v>22.27090909090909</v>
      </c>
      <c r="X3291" s="229"/>
      <c r="Z3291" s="47">
        <f t="shared" si="363"/>
        <v>1</v>
      </c>
      <c r="AA3291" s="47" t="str">
        <f t="shared" si="364"/>
        <v/>
      </c>
      <c r="AB3291" s="25" t="str">
        <f t="shared" si="365"/>
        <v/>
      </c>
      <c r="AC3291" s="25" t="str">
        <f t="shared" si="366"/>
        <v/>
      </c>
      <c r="AD3291" s="165" t="str">
        <f t="shared" si="362"/>
        <v/>
      </c>
    </row>
    <row r="3292" spans="1:30" x14ac:dyDescent="0.25">
      <c r="A3292" s="102" t="s">
        <v>2817</v>
      </c>
      <c r="E3292" s="25" t="s">
        <v>1558</v>
      </c>
      <c r="F3292" s="25" t="s">
        <v>2795</v>
      </c>
      <c r="G3292" s="25" t="s">
        <v>11</v>
      </c>
      <c r="H3292" s="25" t="s">
        <v>2816</v>
      </c>
      <c r="I3292" s="25">
        <v>1</v>
      </c>
      <c r="J3292" s="25" t="s">
        <v>242</v>
      </c>
      <c r="K3292" s="48" t="s">
        <v>1487</v>
      </c>
      <c r="M3292" s="47">
        <f>_xlfn.XLOOKUP(A3292,dd_carteira_fundição!A:A,dd_carteira_fundição!G:G,"",0)</f>
        <v>3</v>
      </c>
      <c r="N3292" s="47" t="s">
        <v>1164</v>
      </c>
      <c r="P3292" s="48" t="s">
        <v>1203</v>
      </c>
      <c r="R3292" s="47" t="s">
        <v>1690</v>
      </c>
      <c r="S3292" s="47" t="s">
        <v>195</v>
      </c>
      <c r="T3292" s="164">
        <v>327</v>
      </c>
      <c r="U3292" s="47" t="str">
        <f>IFERROR(INDEX('TAXA DE OCUP. RECUR.'!$F$1:$F$60, MATCH(T3292, 'TAXA DE OCUP. RECUR.'!$E$1:$E$60, 0)),"")</f>
        <v>MANDRILH. SKODA 3500 X 4500 - [327]</v>
      </c>
      <c r="V3292" s="165">
        <v>2.7245454545454542</v>
      </c>
      <c r="X3292" s="229"/>
      <c r="Z3292" s="47">
        <f t="shared" si="363"/>
        <v>1</v>
      </c>
      <c r="AA3292" s="47" t="str">
        <f t="shared" si="364"/>
        <v/>
      </c>
      <c r="AB3292" s="25" t="str">
        <f t="shared" si="365"/>
        <v/>
      </c>
      <c r="AC3292" s="25" t="str">
        <f t="shared" si="366"/>
        <v/>
      </c>
      <c r="AD3292" s="165" t="str">
        <f t="shared" si="362"/>
        <v/>
      </c>
    </row>
    <row r="3293" spans="1:30" x14ac:dyDescent="0.25">
      <c r="A3293" s="102" t="s">
        <v>2817</v>
      </c>
      <c r="E3293" s="25" t="s">
        <v>1558</v>
      </c>
      <c r="F3293" s="25" t="s">
        <v>2795</v>
      </c>
      <c r="G3293" s="25" t="s">
        <v>11</v>
      </c>
      <c r="H3293" s="25" t="s">
        <v>2816</v>
      </c>
      <c r="I3293" s="25">
        <v>1</v>
      </c>
      <c r="J3293" s="25" t="s">
        <v>242</v>
      </c>
      <c r="K3293" s="48" t="s">
        <v>1487</v>
      </c>
      <c r="M3293" s="47">
        <f>_xlfn.XLOOKUP(A3293,dd_carteira_fundição!A:A,dd_carteira_fundição!G:G,"",0)</f>
        <v>3</v>
      </c>
      <c r="N3293" s="47" t="s">
        <v>1164</v>
      </c>
      <c r="P3293" s="48" t="s">
        <v>1203</v>
      </c>
      <c r="R3293" s="47" t="s">
        <v>1690</v>
      </c>
      <c r="S3293" s="47" t="s">
        <v>196</v>
      </c>
      <c r="T3293" s="164">
        <v>395</v>
      </c>
      <c r="U3293" s="47" t="str">
        <f>IFERROR(INDEX('TAXA DE OCUP. RECUR.'!$F$1:$F$60, MATCH(T3293, 'TAXA DE OCUP. RECUR.'!$E$1:$E$60, 0)),"")</f>
        <v>TORNO VERT. SCHIESS KZ-200   2000 - [395]</v>
      </c>
      <c r="V3293" s="165">
        <v>8.1818181818181817</v>
      </c>
      <c r="X3293" s="229"/>
      <c r="Z3293" s="47">
        <f t="shared" si="363"/>
        <v>1</v>
      </c>
      <c r="AA3293" s="47" t="str">
        <f t="shared" si="364"/>
        <v/>
      </c>
      <c r="AB3293" s="25" t="str">
        <f t="shared" si="365"/>
        <v/>
      </c>
      <c r="AC3293" s="25" t="str">
        <f t="shared" si="366"/>
        <v/>
      </c>
      <c r="AD3293" s="165" t="str">
        <f t="shared" si="362"/>
        <v/>
      </c>
    </row>
    <row r="3294" spans="1:30" x14ac:dyDescent="0.25">
      <c r="A3294" s="102" t="s">
        <v>2817</v>
      </c>
      <c r="E3294" s="25" t="s">
        <v>1558</v>
      </c>
      <c r="F3294" s="25" t="s">
        <v>2795</v>
      </c>
      <c r="G3294" s="25" t="s">
        <v>11</v>
      </c>
      <c r="H3294" s="25" t="s">
        <v>2816</v>
      </c>
      <c r="I3294" s="25">
        <v>1</v>
      </c>
      <c r="J3294" s="25" t="s">
        <v>242</v>
      </c>
      <c r="K3294" s="48" t="s">
        <v>1487</v>
      </c>
      <c r="M3294" s="47">
        <f>_xlfn.XLOOKUP(A3294,dd_carteira_fundição!A:A,dd_carteira_fundição!G:G,"",0)</f>
        <v>3</v>
      </c>
      <c r="N3294" s="47" t="s">
        <v>1164</v>
      </c>
      <c r="P3294" s="48" t="s">
        <v>1203</v>
      </c>
      <c r="R3294" s="47" t="s">
        <v>1690</v>
      </c>
      <c r="S3294" s="47" t="s">
        <v>197</v>
      </c>
      <c r="T3294" s="164">
        <v>433</v>
      </c>
      <c r="U3294" s="47" t="str">
        <f>IFERROR(INDEX('TAXA DE OCUP. RECUR.'!$F$1:$F$60, MATCH(T3294, 'TAXA DE OCUP. RECUR.'!$E$1:$E$60, 0)),"")</f>
        <v>MANDRILH. SCHARMANM FB-125 - [433]</v>
      </c>
      <c r="V3294" s="165">
        <v>9.8181818181818183</v>
      </c>
      <c r="X3294" s="229"/>
      <c r="Z3294" s="47">
        <f t="shared" si="363"/>
        <v>1</v>
      </c>
      <c r="AA3294" s="47" t="str">
        <f t="shared" si="364"/>
        <v/>
      </c>
      <c r="AB3294" s="25" t="str">
        <f t="shared" si="365"/>
        <v/>
      </c>
      <c r="AC3294" s="25" t="str">
        <f t="shared" si="366"/>
        <v/>
      </c>
      <c r="AD3294" s="165" t="str">
        <f t="shared" si="362"/>
        <v/>
      </c>
    </row>
    <row r="3295" spans="1:30" x14ac:dyDescent="0.25">
      <c r="A3295" s="102" t="s">
        <v>2817</v>
      </c>
      <c r="E3295" s="25" t="s">
        <v>1558</v>
      </c>
      <c r="F3295" s="25" t="s">
        <v>2795</v>
      </c>
      <c r="G3295" s="25" t="s">
        <v>11</v>
      </c>
      <c r="H3295" s="25" t="s">
        <v>2816</v>
      </c>
      <c r="I3295" s="25">
        <v>1</v>
      </c>
      <c r="J3295" s="25" t="s">
        <v>242</v>
      </c>
      <c r="K3295" s="48" t="s">
        <v>1487</v>
      </c>
      <c r="M3295" s="47">
        <f>_xlfn.XLOOKUP(A3295,dd_carteira_fundição!A:A,dd_carteira_fundição!G:G,"",0)</f>
        <v>3</v>
      </c>
      <c r="N3295" s="47" t="s">
        <v>1164</v>
      </c>
      <c r="P3295" s="48" t="s">
        <v>1203</v>
      </c>
      <c r="R3295" s="47" t="s">
        <v>1688</v>
      </c>
      <c r="S3295" s="47" t="s">
        <v>198</v>
      </c>
      <c r="T3295" s="164">
        <v>84</v>
      </c>
      <c r="U3295" s="47" t="str">
        <f>IFERROR(INDEX('TAXA DE OCUP. RECUR.'!$F$1:$F$60, MATCH(T3295, 'TAXA DE OCUP. RECUR.'!$E$1:$E$60, 0)),"")</f>
        <v>SOLDA - [84]</v>
      </c>
      <c r="V3295" s="165">
        <v>21.82090909090909</v>
      </c>
      <c r="X3295" s="229"/>
      <c r="Z3295" s="47">
        <f t="shared" si="363"/>
        <v>1</v>
      </c>
      <c r="AA3295" s="47" t="str">
        <f t="shared" si="364"/>
        <v/>
      </c>
      <c r="AB3295" s="25" t="str">
        <f t="shared" si="365"/>
        <v/>
      </c>
      <c r="AC3295" s="25" t="str">
        <f t="shared" si="366"/>
        <v/>
      </c>
      <c r="AD3295" s="165" t="str">
        <f t="shared" si="362"/>
        <v/>
      </c>
    </row>
    <row r="3296" spans="1:30" x14ac:dyDescent="0.25">
      <c r="A3296" s="102" t="s">
        <v>2817</v>
      </c>
      <c r="E3296" s="25" t="s">
        <v>1558</v>
      </c>
      <c r="F3296" s="25" t="s">
        <v>2795</v>
      </c>
      <c r="G3296" s="25" t="s">
        <v>11</v>
      </c>
      <c r="H3296" s="25" t="s">
        <v>2816</v>
      </c>
      <c r="I3296" s="25">
        <v>1</v>
      </c>
      <c r="J3296" s="25" t="s">
        <v>242</v>
      </c>
      <c r="K3296" s="48" t="s">
        <v>1487</v>
      </c>
      <c r="M3296" s="47">
        <f>_xlfn.XLOOKUP(A3296,dd_carteira_fundição!A:A,dd_carteira_fundição!G:G,"",0)</f>
        <v>3</v>
      </c>
      <c r="N3296" s="47" t="s">
        <v>1164</v>
      </c>
      <c r="P3296" s="48" t="s">
        <v>1203</v>
      </c>
      <c r="R3296" s="47" t="s">
        <v>158</v>
      </c>
      <c r="S3296" s="47" t="s">
        <v>158</v>
      </c>
      <c r="T3296" s="164">
        <v>2</v>
      </c>
      <c r="U3296" s="47" t="str">
        <f>IFERROR(INDEX('TAXA DE OCUP. RECUR.'!$F$1:$F$60, MATCH(T3296, 'TAXA DE OCUP. RECUR.'!$E$1:$E$60, 0)),"")</f>
        <v>EXPEDIÇÃO</v>
      </c>
      <c r="V3296" s="165">
        <v>1</v>
      </c>
      <c r="X3296" s="229">
        <v>46254</v>
      </c>
      <c r="Z3296" s="47">
        <f t="shared" si="363"/>
        <v>34</v>
      </c>
      <c r="AA3296" s="47" t="str">
        <f t="shared" si="364"/>
        <v/>
      </c>
      <c r="AB3296" s="25" t="str">
        <f t="shared" si="365"/>
        <v>ago</v>
      </c>
      <c r="AC3296" s="25" t="str">
        <f t="shared" si="366"/>
        <v>2026</v>
      </c>
      <c r="AD3296" s="165" t="str">
        <f t="shared" si="362"/>
        <v/>
      </c>
    </row>
    <row r="3297" spans="1:30" x14ac:dyDescent="0.25">
      <c r="A3297" s="102" t="s">
        <v>2818</v>
      </c>
      <c r="E3297" s="25" t="s">
        <v>1558</v>
      </c>
      <c r="F3297" s="25" t="s">
        <v>2795</v>
      </c>
      <c r="G3297" s="25" t="s">
        <v>11</v>
      </c>
      <c r="H3297" s="25" t="s">
        <v>2816</v>
      </c>
      <c r="I3297" s="25">
        <v>1</v>
      </c>
      <c r="J3297" s="25" t="s">
        <v>242</v>
      </c>
      <c r="K3297" s="48" t="s">
        <v>1487</v>
      </c>
      <c r="M3297" s="47">
        <f>_xlfn.XLOOKUP(A3297,dd_carteira_fundição!A:A,dd_carteira_fundição!G:G,"",0)</f>
        <v>4</v>
      </c>
      <c r="N3297" s="47" t="s">
        <v>1164</v>
      </c>
      <c r="P3297" s="48" t="s">
        <v>1203</v>
      </c>
      <c r="R3297" s="47" t="s">
        <v>1687</v>
      </c>
      <c r="S3297" s="48" t="s">
        <v>1156</v>
      </c>
      <c r="T3297" s="164">
        <v>1</v>
      </c>
      <c r="U3297" s="47" t="str">
        <f>IFERROR(INDEX('TAXA DE OCUP. RECUR.'!$F$1:$F$60, MATCH(T3297, 'TAXA DE OCUP. RECUR.'!$E$1:$E$60, 0)),"")</f>
        <v>FUNDIÇÃO MORENO</v>
      </c>
      <c r="V3297" s="165">
        <v>1</v>
      </c>
      <c r="X3297" s="229">
        <v>46209</v>
      </c>
      <c r="Z3297" s="47">
        <f t="shared" si="363"/>
        <v>28</v>
      </c>
      <c r="AA3297" s="47" t="str">
        <f t="shared" si="364"/>
        <v/>
      </c>
      <c r="AB3297" s="25" t="str">
        <f t="shared" si="365"/>
        <v>jul</v>
      </c>
      <c r="AC3297" s="25" t="str">
        <f t="shared" si="366"/>
        <v>2026</v>
      </c>
      <c r="AD3297" s="165" t="str">
        <f t="shared" si="362"/>
        <v/>
      </c>
    </row>
    <row r="3298" spans="1:30" x14ac:dyDescent="0.25">
      <c r="A3298" s="102" t="s">
        <v>2818</v>
      </c>
      <c r="E3298" s="25" t="s">
        <v>1558</v>
      </c>
      <c r="F3298" s="25" t="s">
        <v>2795</v>
      </c>
      <c r="G3298" s="25" t="s">
        <v>11</v>
      </c>
      <c r="H3298" s="25" t="s">
        <v>2816</v>
      </c>
      <c r="I3298" s="25">
        <v>1</v>
      </c>
      <c r="J3298" s="25" t="s">
        <v>242</v>
      </c>
      <c r="K3298" s="48" t="s">
        <v>1487</v>
      </c>
      <c r="M3298" s="47">
        <f>_xlfn.XLOOKUP(A3298,dd_carteira_fundição!A:A,dd_carteira_fundição!G:G,"",0)</f>
        <v>4</v>
      </c>
      <c r="N3298" s="47" t="s">
        <v>1164</v>
      </c>
      <c r="P3298" s="48" t="s">
        <v>1203</v>
      </c>
      <c r="R3298" s="47" t="s">
        <v>1688</v>
      </c>
      <c r="S3298" s="47" t="s">
        <v>193</v>
      </c>
      <c r="T3298" s="164">
        <v>327</v>
      </c>
      <c r="U3298" s="47" t="str">
        <f>IFERROR(INDEX('TAXA DE OCUP. RECUR.'!$F$1:$F$60, MATCH(T3298, 'TAXA DE OCUP. RECUR.'!$E$1:$E$60, 0)),"")</f>
        <v>MANDRILH. SKODA 3500 X 4500 - [327]</v>
      </c>
      <c r="V3298" s="165">
        <v>8.1818181818181817</v>
      </c>
      <c r="X3298" s="229"/>
      <c r="Z3298" s="47">
        <f t="shared" si="363"/>
        <v>1</v>
      </c>
      <c r="AA3298" s="47" t="str">
        <f t="shared" si="364"/>
        <v/>
      </c>
      <c r="AB3298" s="25" t="str">
        <f t="shared" si="365"/>
        <v/>
      </c>
      <c r="AC3298" s="25" t="str">
        <f t="shared" si="366"/>
        <v/>
      </c>
      <c r="AD3298" s="165" t="str">
        <f t="shared" si="362"/>
        <v/>
      </c>
    </row>
    <row r="3299" spans="1:30" x14ac:dyDescent="0.25">
      <c r="A3299" s="102" t="s">
        <v>2818</v>
      </c>
      <c r="E3299" s="25" t="s">
        <v>1558</v>
      </c>
      <c r="F3299" s="25" t="s">
        <v>2795</v>
      </c>
      <c r="G3299" s="25" t="s">
        <v>11</v>
      </c>
      <c r="H3299" s="25" t="s">
        <v>2816</v>
      </c>
      <c r="I3299" s="25">
        <v>1</v>
      </c>
      <c r="J3299" s="25" t="s">
        <v>242</v>
      </c>
      <c r="K3299" s="48" t="s">
        <v>1487</v>
      </c>
      <c r="M3299" s="47">
        <f>_xlfn.XLOOKUP(A3299,dd_carteira_fundição!A:A,dd_carteira_fundição!G:G,"",0)</f>
        <v>4</v>
      </c>
      <c r="N3299" s="47" t="s">
        <v>1164</v>
      </c>
      <c r="P3299" s="48" t="s">
        <v>1203</v>
      </c>
      <c r="R3299" s="47" t="s">
        <v>1688</v>
      </c>
      <c r="S3299" s="47" t="s">
        <v>194</v>
      </c>
      <c r="T3299" s="164">
        <v>84</v>
      </c>
      <c r="U3299" s="47" t="str">
        <f>IFERROR(INDEX('TAXA DE OCUP. RECUR.'!$F$1:$F$60, MATCH(T3299, 'TAXA DE OCUP. RECUR.'!$E$1:$E$60, 0)),"")</f>
        <v>SOLDA - [84]</v>
      </c>
      <c r="V3299" s="165">
        <v>22.27090909090909</v>
      </c>
      <c r="X3299" s="229"/>
      <c r="Z3299" s="47">
        <f t="shared" si="363"/>
        <v>1</v>
      </c>
      <c r="AA3299" s="47" t="str">
        <f t="shared" si="364"/>
        <v/>
      </c>
      <c r="AB3299" s="25" t="str">
        <f t="shared" si="365"/>
        <v/>
      </c>
      <c r="AC3299" s="25" t="str">
        <f t="shared" si="366"/>
        <v/>
      </c>
      <c r="AD3299" s="165" t="str">
        <f t="shared" si="362"/>
        <v/>
      </c>
    </row>
    <row r="3300" spans="1:30" x14ac:dyDescent="0.25">
      <c r="A3300" s="102" t="s">
        <v>2818</v>
      </c>
      <c r="E3300" s="25" t="s">
        <v>1558</v>
      </c>
      <c r="F3300" s="25" t="s">
        <v>2795</v>
      </c>
      <c r="G3300" s="25" t="s">
        <v>11</v>
      </c>
      <c r="H3300" s="25" t="s">
        <v>2816</v>
      </c>
      <c r="I3300" s="25">
        <v>1</v>
      </c>
      <c r="J3300" s="25" t="s">
        <v>242</v>
      </c>
      <c r="K3300" s="48" t="s">
        <v>1487</v>
      </c>
      <c r="M3300" s="47">
        <f>_xlfn.XLOOKUP(A3300,dd_carteira_fundição!A:A,dd_carteira_fundição!G:G,"",0)</f>
        <v>4</v>
      </c>
      <c r="N3300" s="47" t="s">
        <v>1164</v>
      </c>
      <c r="P3300" s="48" t="s">
        <v>1203</v>
      </c>
      <c r="R3300" s="47" t="s">
        <v>1690</v>
      </c>
      <c r="S3300" s="47" t="s">
        <v>195</v>
      </c>
      <c r="T3300" s="164">
        <v>327</v>
      </c>
      <c r="U3300" s="47" t="str">
        <f>IFERROR(INDEX('TAXA DE OCUP. RECUR.'!$F$1:$F$60, MATCH(T3300, 'TAXA DE OCUP. RECUR.'!$E$1:$E$60, 0)),"")</f>
        <v>MANDRILH. SKODA 3500 X 4500 - [327]</v>
      </c>
      <c r="V3300" s="165">
        <v>2.7245454545454542</v>
      </c>
      <c r="X3300" s="229"/>
      <c r="Z3300" s="47">
        <f t="shared" si="363"/>
        <v>1</v>
      </c>
      <c r="AA3300" s="47" t="str">
        <f t="shared" si="364"/>
        <v/>
      </c>
      <c r="AB3300" s="25" t="str">
        <f t="shared" si="365"/>
        <v/>
      </c>
      <c r="AC3300" s="25" t="str">
        <f t="shared" si="366"/>
        <v/>
      </c>
      <c r="AD3300" s="165" t="str">
        <f t="shared" si="362"/>
        <v/>
      </c>
    </row>
    <row r="3301" spans="1:30" x14ac:dyDescent="0.25">
      <c r="A3301" s="102" t="s">
        <v>2818</v>
      </c>
      <c r="E3301" s="25" t="s">
        <v>1558</v>
      </c>
      <c r="F3301" s="25" t="s">
        <v>2795</v>
      </c>
      <c r="G3301" s="25" t="s">
        <v>11</v>
      </c>
      <c r="H3301" s="25" t="s">
        <v>2816</v>
      </c>
      <c r="I3301" s="25">
        <v>1</v>
      </c>
      <c r="J3301" s="25" t="s">
        <v>242</v>
      </c>
      <c r="K3301" s="48" t="s">
        <v>1487</v>
      </c>
      <c r="M3301" s="47">
        <f>_xlfn.XLOOKUP(A3301,dd_carteira_fundição!A:A,dd_carteira_fundição!G:G,"",0)</f>
        <v>4</v>
      </c>
      <c r="N3301" s="47" t="s">
        <v>1164</v>
      </c>
      <c r="P3301" s="48" t="s">
        <v>1203</v>
      </c>
      <c r="R3301" s="47" t="s">
        <v>1690</v>
      </c>
      <c r="S3301" s="47" t="s">
        <v>196</v>
      </c>
      <c r="T3301" s="164">
        <v>395</v>
      </c>
      <c r="U3301" s="47" t="str">
        <f>IFERROR(INDEX('TAXA DE OCUP. RECUR.'!$F$1:$F$60, MATCH(T3301, 'TAXA DE OCUP. RECUR.'!$E$1:$E$60, 0)),"")</f>
        <v>TORNO VERT. SCHIESS KZ-200   2000 - [395]</v>
      </c>
      <c r="V3301" s="165">
        <v>8.1818181818181817</v>
      </c>
      <c r="X3301" s="229"/>
      <c r="Z3301" s="47">
        <f t="shared" si="363"/>
        <v>1</v>
      </c>
      <c r="AA3301" s="47" t="str">
        <f t="shared" si="364"/>
        <v/>
      </c>
      <c r="AB3301" s="25" t="str">
        <f t="shared" si="365"/>
        <v/>
      </c>
      <c r="AC3301" s="25" t="str">
        <f t="shared" si="366"/>
        <v/>
      </c>
      <c r="AD3301" s="165" t="str">
        <f t="shared" si="362"/>
        <v/>
      </c>
    </row>
    <row r="3302" spans="1:30" x14ac:dyDescent="0.25">
      <c r="A3302" s="102" t="s">
        <v>2818</v>
      </c>
      <c r="E3302" s="25" t="s">
        <v>1558</v>
      </c>
      <c r="F3302" s="25" t="s">
        <v>2795</v>
      </c>
      <c r="G3302" s="25" t="s">
        <v>11</v>
      </c>
      <c r="H3302" s="25" t="s">
        <v>2816</v>
      </c>
      <c r="I3302" s="25">
        <v>1</v>
      </c>
      <c r="J3302" s="25" t="s">
        <v>242</v>
      </c>
      <c r="K3302" s="48" t="s">
        <v>1487</v>
      </c>
      <c r="M3302" s="47">
        <f>_xlfn.XLOOKUP(A3302,dd_carteira_fundição!A:A,dd_carteira_fundição!G:G,"",0)</f>
        <v>4</v>
      </c>
      <c r="N3302" s="47" t="s">
        <v>1164</v>
      </c>
      <c r="P3302" s="48" t="s">
        <v>1203</v>
      </c>
      <c r="R3302" s="47" t="s">
        <v>1690</v>
      </c>
      <c r="S3302" s="47" t="s">
        <v>197</v>
      </c>
      <c r="T3302" s="164">
        <v>433</v>
      </c>
      <c r="U3302" s="47" t="str">
        <f>IFERROR(INDEX('TAXA DE OCUP. RECUR.'!$F$1:$F$60, MATCH(T3302, 'TAXA DE OCUP. RECUR.'!$E$1:$E$60, 0)),"")</f>
        <v>MANDRILH. SCHARMANM FB-125 - [433]</v>
      </c>
      <c r="V3302" s="165">
        <v>9.8181818181818183</v>
      </c>
      <c r="X3302" s="229"/>
      <c r="Z3302" s="47">
        <f t="shared" si="363"/>
        <v>1</v>
      </c>
      <c r="AA3302" s="47" t="str">
        <f t="shared" si="364"/>
        <v/>
      </c>
      <c r="AB3302" s="25" t="str">
        <f t="shared" si="365"/>
        <v/>
      </c>
      <c r="AC3302" s="25" t="str">
        <f t="shared" si="366"/>
        <v/>
      </c>
      <c r="AD3302" s="165" t="str">
        <f t="shared" si="362"/>
        <v/>
      </c>
    </row>
    <row r="3303" spans="1:30" x14ac:dyDescent="0.25">
      <c r="A3303" s="102" t="s">
        <v>2818</v>
      </c>
      <c r="E3303" s="25" t="s">
        <v>1558</v>
      </c>
      <c r="F3303" s="25" t="s">
        <v>2795</v>
      </c>
      <c r="G3303" s="25" t="s">
        <v>11</v>
      </c>
      <c r="H3303" s="25" t="s">
        <v>2816</v>
      </c>
      <c r="I3303" s="25">
        <v>1</v>
      </c>
      <c r="J3303" s="25" t="s">
        <v>242</v>
      </c>
      <c r="K3303" s="48" t="s">
        <v>1487</v>
      </c>
      <c r="M3303" s="47">
        <f>_xlfn.XLOOKUP(A3303,dd_carteira_fundição!A:A,dd_carteira_fundição!G:G,"",0)</f>
        <v>4</v>
      </c>
      <c r="N3303" s="47" t="s">
        <v>1164</v>
      </c>
      <c r="P3303" s="48" t="s">
        <v>1203</v>
      </c>
      <c r="R3303" s="47" t="s">
        <v>1688</v>
      </c>
      <c r="S3303" s="47" t="s">
        <v>198</v>
      </c>
      <c r="T3303" s="164">
        <v>84</v>
      </c>
      <c r="U3303" s="47" t="str">
        <f>IFERROR(INDEX('TAXA DE OCUP. RECUR.'!$F$1:$F$60, MATCH(T3303, 'TAXA DE OCUP. RECUR.'!$E$1:$E$60, 0)),"")</f>
        <v>SOLDA - [84]</v>
      </c>
      <c r="V3303" s="165">
        <v>21.82090909090909</v>
      </c>
      <c r="X3303" s="229"/>
      <c r="Z3303" s="47">
        <f t="shared" si="363"/>
        <v>1</v>
      </c>
      <c r="AA3303" s="47" t="str">
        <f t="shared" si="364"/>
        <v/>
      </c>
      <c r="AB3303" s="25" t="str">
        <f t="shared" si="365"/>
        <v/>
      </c>
      <c r="AC3303" s="25" t="str">
        <f t="shared" si="366"/>
        <v/>
      </c>
      <c r="AD3303" s="165" t="str">
        <f t="shared" si="362"/>
        <v/>
      </c>
    </row>
    <row r="3304" spans="1:30" x14ac:dyDescent="0.25">
      <c r="A3304" s="102" t="s">
        <v>2818</v>
      </c>
      <c r="E3304" s="25" t="s">
        <v>1558</v>
      </c>
      <c r="F3304" s="25" t="s">
        <v>2795</v>
      </c>
      <c r="G3304" s="25" t="s">
        <v>11</v>
      </c>
      <c r="H3304" s="25" t="s">
        <v>2816</v>
      </c>
      <c r="I3304" s="25">
        <v>1</v>
      </c>
      <c r="J3304" s="25" t="s">
        <v>242</v>
      </c>
      <c r="K3304" s="48" t="s">
        <v>1487</v>
      </c>
      <c r="M3304" s="47">
        <f>_xlfn.XLOOKUP(A3304,dd_carteira_fundição!A:A,dd_carteira_fundição!G:G,"",0)</f>
        <v>4</v>
      </c>
      <c r="N3304" s="47" t="s">
        <v>1164</v>
      </c>
      <c r="P3304" s="48" t="s">
        <v>1203</v>
      </c>
      <c r="R3304" s="47" t="s">
        <v>158</v>
      </c>
      <c r="S3304" s="47" t="s">
        <v>158</v>
      </c>
      <c r="T3304" s="164">
        <v>2</v>
      </c>
      <c r="U3304" s="47" t="str">
        <f>IFERROR(INDEX('TAXA DE OCUP. RECUR.'!$F$1:$F$60, MATCH(T3304, 'TAXA DE OCUP. RECUR.'!$E$1:$E$60, 0)),"")</f>
        <v>EXPEDIÇÃO</v>
      </c>
      <c r="V3304" s="165">
        <v>1</v>
      </c>
      <c r="X3304" s="229">
        <v>46254</v>
      </c>
      <c r="Z3304" s="47">
        <f t="shared" si="363"/>
        <v>34</v>
      </c>
      <c r="AA3304" s="47" t="str">
        <f t="shared" si="364"/>
        <v/>
      </c>
      <c r="AB3304" s="25" t="str">
        <f t="shared" si="365"/>
        <v>ago</v>
      </c>
      <c r="AC3304" s="25" t="str">
        <f t="shared" si="366"/>
        <v>2026</v>
      </c>
      <c r="AD3304" s="165" t="str">
        <f t="shared" si="362"/>
        <v/>
      </c>
    </row>
    <row r="3305" spans="1:30" x14ac:dyDescent="0.25">
      <c r="A3305" s="102" t="s">
        <v>2735</v>
      </c>
      <c r="E3305" s="25" t="s">
        <v>2793</v>
      </c>
      <c r="F3305" s="25" t="s">
        <v>2640</v>
      </c>
      <c r="G3305" s="25" t="s">
        <v>11</v>
      </c>
      <c r="H3305" s="25">
        <v>6814</v>
      </c>
      <c r="I3305" s="25">
        <v>1</v>
      </c>
      <c r="J3305" s="25" t="s">
        <v>1144</v>
      </c>
      <c r="K3305" s="48" t="s">
        <v>1487</v>
      </c>
      <c r="M3305" s="47">
        <f>_xlfn.XLOOKUP(A3305,dd_carteira_fundição!A:A,dd_carteira_fundição!G:G,"",0)</f>
        <v>1</v>
      </c>
      <c r="N3305" s="47" t="s">
        <v>1164</v>
      </c>
      <c r="P3305" s="48" t="s">
        <v>1161</v>
      </c>
      <c r="R3305" s="47" t="s">
        <v>1687</v>
      </c>
      <c r="S3305" s="48" t="s">
        <v>1156</v>
      </c>
      <c r="T3305" s="164">
        <v>1</v>
      </c>
      <c r="U3305" s="47" t="str">
        <f>IFERROR(INDEX('TAXA DE OCUP. RECUR.'!$F$1:$F$60, MATCH(T3305, 'TAXA DE OCUP. RECUR.'!$E$1:$E$60, 0)),"")</f>
        <v>FUNDIÇÃO MORENO</v>
      </c>
      <c r="V3305" s="48">
        <v>1</v>
      </c>
      <c r="X3305" s="90">
        <v>46193</v>
      </c>
      <c r="Z3305" s="47">
        <f t="shared" si="363"/>
        <v>25</v>
      </c>
      <c r="AA3305" s="47" t="str">
        <f t="shared" si="364"/>
        <v/>
      </c>
      <c r="AB3305" s="25" t="str">
        <f t="shared" ref="AB3305:AB3337" si="367">IFERROR(IF(X3305="","",TEXT(X3305,"MMM")),"")</f>
        <v>jun</v>
      </c>
      <c r="AC3305" s="25" t="str">
        <f t="shared" ref="AC3305:AC3337" si="368">IFERROR(IF(X3305="","",TEXT(X3305,"AAAA")),"")</f>
        <v>2026</v>
      </c>
      <c r="AD3305" s="165" t="str">
        <f t="shared" si="362"/>
        <v/>
      </c>
    </row>
    <row r="3306" spans="1:30" x14ac:dyDescent="0.25">
      <c r="A3306" s="102" t="s">
        <v>2735</v>
      </c>
      <c r="E3306" s="25" t="s">
        <v>2793</v>
      </c>
      <c r="F3306" s="25" t="s">
        <v>2640</v>
      </c>
      <c r="G3306" s="25" t="s">
        <v>11</v>
      </c>
      <c r="H3306" s="25">
        <v>6814</v>
      </c>
      <c r="I3306" s="25">
        <v>1</v>
      </c>
      <c r="J3306" s="25" t="s">
        <v>1144</v>
      </c>
      <c r="K3306" s="48" t="s">
        <v>1487</v>
      </c>
      <c r="M3306" s="47">
        <f>_xlfn.XLOOKUP(A3306,dd_carteira_fundição!A:A,dd_carteira_fundição!G:G,"",0)</f>
        <v>1</v>
      </c>
      <c r="N3306" s="47" t="s">
        <v>1164</v>
      </c>
      <c r="P3306" s="48" t="s">
        <v>1161</v>
      </c>
      <c r="R3306" s="47" t="s">
        <v>1690</v>
      </c>
      <c r="S3306" s="46" t="s">
        <v>1201</v>
      </c>
      <c r="T3306" s="164">
        <v>561</v>
      </c>
      <c r="U3306" s="47" t="str">
        <f>IFERROR(INDEX('TAXA DE OCUP. RECUR.'!$F$1:$F$60, MATCH(T3306, 'TAXA DE OCUP. RECUR.'!$E$1:$E$60, 0)),"")</f>
        <v>TORNO HORIZONTAL NILES - [561]</v>
      </c>
      <c r="V3306" s="165">
        <v>23.400000000000002</v>
      </c>
      <c r="Z3306" s="47">
        <f t="shared" si="363"/>
        <v>1</v>
      </c>
      <c r="AA3306" s="47" t="str">
        <f t="shared" si="364"/>
        <v/>
      </c>
      <c r="AB3306" s="25" t="str">
        <f t="shared" si="367"/>
        <v/>
      </c>
      <c r="AC3306" s="25" t="str">
        <f t="shared" si="368"/>
        <v/>
      </c>
      <c r="AD3306" s="165" t="str">
        <f t="shared" si="362"/>
        <v/>
      </c>
    </row>
    <row r="3307" spans="1:30" x14ac:dyDescent="0.25">
      <c r="A3307" s="102" t="s">
        <v>2735</v>
      </c>
      <c r="E3307" s="25" t="s">
        <v>2793</v>
      </c>
      <c r="F3307" s="25" t="s">
        <v>2640</v>
      </c>
      <c r="G3307" s="25" t="s">
        <v>11</v>
      </c>
      <c r="H3307" s="25">
        <v>6814</v>
      </c>
      <c r="I3307" s="25">
        <v>1</v>
      </c>
      <c r="J3307" s="25" t="s">
        <v>1144</v>
      </c>
      <c r="K3307" s="48" t="s">
        <v>1487</v>
      </c>
      <c r="M3307" s="47">
        <f>_xlfn.XLOOKUP(A3307,dd_carteira_fundição!A:A,dd_carteira_fundição!G:G,"",0)</f>
        <v>1</v>
      </c>
      <c r="N3307" s="47" t="s">
        <v>1164</v>
      </c>
      <c r="P3307" s="48" t="s">
        <v>1161</v>
      </c>
      <c r="R3307" s="47" t="s">
        <v>1690</v>
      </c>
      <c r="S3307" s="46" t="s">
        <v>159</v>
      </c>
      <c r="T3307" s="164">
        <v>112</v>
      </c>
      <c r="U3307" s="47" t="str">
        <f>IFERROR(INDEX('TAXA DE OCUP. RECUR.'!$F$1:$F$60, MATCH(T3307, 'TAXA DE OCUP. RECUR.'!$E$1:$E$60, 0)),"")</f>
        <v>FURADEIRA RADIAL  HCP - [112]</v>
      </c>
      <c r="V3307" s="165">
        <v>9.4090909090909083</v>
      </c>
      <c r="Z3307" s="47">
        <f t="shared" si="363"/>
        <v>1</v>
      </c>
      <c r="AA3307" s="47" t="str">
        <f t="shared" si="364"/>
        <v/>
      </c>
      <c r="AB3307" s="25" t="str">
        <f t="shared" si="367"/>
        <v/>
      </c>
      <c r="AC3307" s="25" t="str">
        <f t="shared" si="368"/>
        <v/>
      </c>
      <c r="AD3307" s="165" t="str">
        <f t="shared" si="362"/>
        <v/>
      </c>
    </row>
    <row r="3308" spans="1:30" x14ac:dyDescent="0.25">
      <c r="A3308" s="102" t="s">
        <v>2735</v>
      </c>
      <c r="E3308" s="25" t="s">
        <v>2793</v>
      </c>
      <c r="F3308" s="25" t="s">
        <v>2640</v>
      </c>
      <c r="G3308" s="25" t="s">
        <v>11</v>
      </c>
      <c r="H3308" s="25">
        <v>6814</v>
      </c>
      <c r="I3308" s="25">
        <v>1</v>
      </c>
      <c r="J3308" s="25" t="s">
        <v>1144</v>
      </c>
      <c r="K3308" s="48" t="s">
        <v>1487</v>
      </c>
      <c r="M3308" s="47">
        <f>_xlfn.XLOOKUP(A3308,dd_carteira_fundição!A:A,dd_carteira_fundição!G:G,"",0)</f>
        <v>1</v>
      </c>
      <c r="N3308" s="47" t="s">
        <v>1164</v>
      </c>
      <c r="P3308" s="48" t="s">
        <v>1161</v>
      </c>
      <c r="R3308" s="47" t="s">
        <v>1688</v>
      </c>
      <c r="S3308" s="46" t="s">
        <v>153</v>
      </c>
      <c r="T3308" s="164">
        <v>600</v>
      </c>
      <c r="U3308" s="47" t="str">
        <f>IFERROR(INDEX('TAXA DE OCUP. RECUR.'!$F$1:$F$60, MATCH(T3308, 'TAXA DE OCUP. RECUR.'!$E$1:$E$60, 0)),"")</f>
        <v>CELULA DE SOLDA P/ CAMISA - BASE E LATERAL - [600]</v>
      </c>
      <c r="V3308" s="165">
        <v>4.4022727272727273</v>
      </c>
      <c r="Z3308" s="47">
        <f t="shared" si="363"/>
        <v>1</v>
      </c>
      <c r="AA3308" s="47" t="str">
        <f t="shared" si="364"/>
        <v/>
      </c>
      <c r="AB3308" s="25" t="str">
        <f t="shared" si="367"/>
        <v/>
      </c>
      <c r="AC3308" s="25" t="str">
        <f t="shared" si="368"/>
        <v/>
      </c>
      <c r="AD3308" s="165" t="str">
        <f t="shared" si="362"/>
        <v/>
      </c>
    </row>
    <row r="3309" spans="1:30" x14ac:dyDescent="0.25">
      <c r="A3309" s="102" t="s">
        <v>2735</v>
      </c>
      <c r="E3309" s="25" t="s">
        <v>2793</v>
      </c>
      <c r="F3309" s="25" t="s">
        <v>2640</v>
      </c>
      <c r="G3309" s="25" t="s">
        <v>11</v>
      </c>
      <c r="H3309" s="25">
        <v>6814</v>
      </c>
      <c r="I3309" s="25">
        <v>1</v>
      </c>
      <c r="J3309" s="25" t="s">
        <v>1144</v>
      </c>
      <c r="K3309" s="48" t="s">
        <v>1487</v>
      </c>
      <c r="M3309" s="47">
        <f>_xlfn.XLOOKUP(A3309,dd_carteira_fundição!A:A,dd_carteira_fundição!G:G,"",0)</f>
        <v>1</v>
      </c>
      <c r="N3309" s="47" t="s">
        <v>1164</v>
      </c>
      <c r="P3309" s="48" t="s">
        <v>1161</v>
      </c>
      <c r="R3309" s="47" t="s">
        <v>1688</v>
      </c>
      <c r="S3309" s="46" t="s">
        <v>154</v>
      </c>
      <c r="T3309" s="164">
        <v>600</v>
      </c>
      <c r="U3309" s="47" t="str">
        <f>IFERROR(INDEX('TAXA DE OCUP. RECUR.'!$F$1:$F$60, MATCH(T3309, 'TAXA DE OCUP. RECUR.'!$E$1:$E$60, 0)),"")</f>
        <v>CELULA DE SOLDA P/ CAMISA - BASE E LATERAL - [600]</v>
      </c>
      <c r="V3309" s="165">
        <v>4.4022727272727273</v>
      </c>
      <c r="Z3309" s="47">
        <f t="shared" si="363"/>
        <v>1</v>
      </c>
      <c r="AA3309" s="47" t="str">
        <f t="shared" si="364"/>
        <v/>
      </c>
      <c r="AB3309" s="25" t="str">
        <f t="shared" si="367"/>
        <v/>
      </c>
      <c r="AC3309" s="25" t="str">
        <f t="shared" si="368"/>
        <v/>
      </c>
      <c r="AD3309" s="165" t="str">
        <f t="shared" si="362"/>
        <v/>
      </c>
    </row>
    <row r="3310" spans="1:30" x14ac:dyDescent="0.25">
      <c r="A3310" s="102" t="s">
        <v>2735</v>
      </c>
      <c r="E3310" s="25" t="s">
        <v>2793</v>
      </c>
      <c r="F3310" s="25" t="s">
        <v>2640</v>
      </c>
      <c r="G3310" s="25" t="s">
        <v>11</v>
      </c>
      <c r="H3310" s="25">
        <v>6814</v>
      </c>
      <c r="I3310" s="25">
        <v>1</v>
      </c>
      <c r="J3310" s="25" t="s">
        <v>1144</v>
      </c>
      <c r="K3310" s="48" t="s">
        <v>1487</v>
      </c>
      <c r="M3310" s="47">
        <f>_xlfn.XLOOKUP(A3310,dd_carteira_fundição!A:A,dd_carteira_fundição!G:G,"",0)</f>
        <v>1</v>
      </c>
      <c r="N3310" s="47" t="s">
        <v>1164</v>
      </c>
      <c r="P3310" s="48" t="s">
        <v>1161</v>
      </c>
      <c r="R3310" s="47" t="s">
        <v>1688</v>
      </c>
      <c r="S3310" s="46" t="s">
        <v>155</v>
      </c>
      <c r="T3310" s="164">
        <v>600</v>
      </c>
      <c r="U3310" s="47" t="str">
        <f>IFERROR(INDEX('TAXA DE OCUP. RECUR.'!$F$1:$F$60, MATCH(T3310, 'TAXA DE OCUP. RECUR.'!$E$1:$E$60, 0)),"")</f>
        <v>CELULA DE SOLDA P/ CAMISA - BASE E LATERAL - [600]</v>
      </c>
      <c r="V3310" s="165">
        <v>12.645454545454545</v>
      </c>
      <c r="Z3310" s="47">
        <f t="shared" si="363"/>
        <v>1</v>
      </c>
      <c r="AA3310" s="47" t="str">
        <f t="shared" si="364"/>
        <v/>
      </c>
      <c r="AB3310" s="25" t="str">
        <f t="shared" si="367"/>
        <v/>
      </c>
      <c r="AC3310" s="25" t="str">
        <f t="shared" si="368"/>
        <v/>
      </c>
      <c r="AD3310" s="165" t="str">
        <f t="shared" si="362"/>
        <v/>
      </c>
    </row>
    <row r="3311" spans="1:30" x14ac:dyDescent="0.25">
      <c r="A3311" s="102" t="s">
        <v>2735</v>
      </c>
      <c r="E3311" s="25" t="s">
        <v>2793</v>
      </c>
      <c r="F3311" s="25" t="s">
        <v>2640</v>
      </c>
      <c r="G3311" s="25" t="s">
        <v>11</v>
      </c>
      <c r="H3311" s="25">
        <v>6814</v>
      </c>
      <c r="I3311" s="25">
        <v>1</v>
      </c>
      <c r="J3311" s="25" t="s">
        <v>1144</v>
      </c>
      <c r="K3311" s="48" t="s">
        <v>1487</v>
      </c>
      <c r="M3311" s="47">
        <f>_xlfn.XLOOKUP(A3311,dd_carteira_fundição!A:A,dd_carteira_fundição!G:G,"",0)</f>
        <v>1</v>
      </c>
      <c r="N3311" s="47" t="s">
        <v>1164</v>
      </c>
      <c r="P3311" s="48" t="s">
        <v>1161</v>
      </c>
      <c r="R3311" s="47" t="s">
        <v>1688</v>
      </c>
      <c r="S3311" s="46" t="s">
        <v>156</v>
      </c>
      <c r="T3311" s="164">
        <v>602</v>
      </c>
      <c r="U3311" s="47" t="str">
        <f>IFERROR(INDEX('TAXA DE OCUP. RECUR.'!$F$1:$F$60, MATCH(T3311, 'TAXA DE OCUP. RECUR.'!$E$1:$E$60, 0)),"")</f>
        <v>CELULA DE SOLDA P/ CAMISA - PICOTE MANUAL - [602]</v>
      </c>
      <c r="V3311" s="165">
        <v>16.18363636363636</v>
      </c>
      <c r="Z3311" s="47">
        <f t="shared" si="363"/>
        <v>1</v>
      </c>
      <c r="AA3311" s="47" t="str">
        <f t="shared" si="364"/>
        <v/>
      </c>
      <c r="AB3311" s="25" t="str">
        <f t="shared" si="367"/>
        <v/>
      </c>
      <c r="AC3311" s="25" t="str">
        <f t="shared" si="368"/>
        <v/>
      </c>
      <c r="AD3311" s="165" t="str">
        <f t="shared" si="362"/>
        <v/>
      </c>
    </row>
    <row r="3312" spans="1:30" x14ac:dyDescent="0.25">
      <c r="A3312" s="102" t="s">
        <v>2735</v>
      </c>
      <c r="E3312" s="25" t="s">
        <v>2793</v>
      </c>
      <c r="F3312" s="25" t="s">
        <v>2640</v>
      </c>
      <c r="G3312" s="25" t="s">
        <v>11</v>
      </c>
      <c r="H3312" s="25">
        <v>6814</v>
      </c>
      <c r="I3312" s="25">
        <v>1</v>
      </c>
      <c r="J3312" s="25" t="s">
        <v>1144</v>
      </c>
      <c r="K3312" s="48" t="s">
        <v>1487</v>
      </c>
      <c r="M3312" s="47">
        <f>_xlfn.XLOOKUP(A3312,dd_carteira_fundição!A:A,dd_carteira_fundição!G:G,"",0)</f>
        <v>1</v>
      </c>
      <c r="N3312" s="47" t="s">
        <v>1164</v>
      </c>
      <c r="P3312" s="48" t="s">
        <v>1161</v>
      </c>
      <c r="R3312" s="47" t="s">
        <v>1688</v>
      </c>
      <c r="S3312" s="46" t="s">
        <v>157</v>
      </c>
      <c r="T3312" s="164">
        <v>544</v>
      </c>
      <c r="U3312" s="47" t="str">
        <f>IFERROR(INDEX('TAXA DE OCUP. RECUR.'!$F$1:$F$60, MATCH(T3312, 'TAXA DE OCUP. RECUR.'!$E$1:$E$60, 0)),"")</f>
        <v>CELULA DE SOLDA P/ CAMISA - CHAPISCO - [544]</v>
      </c>
      <c r="V3312" s="165">
        <v>7.1909090909090914</v>
      </c>
      <c r="Z3312" s="47">
        <f t="shared" si="363"/>
        <v>1</v>
      </c>
      <c r="AA3312" s="47" t="str">
        <f t="shared" si="364"/>
        <v/>
      </c>
      <c r="AB3312" s="25" t="str">
        <f t="shared" si="367"/>
        <v/>
      </c>
      <c r="AC3312" s="25" t="str">
        <f t="shared" si="368"/>
        <v/>
      </c>
      <c r="AD3312" s="165" t="str">
        <f t="shared" si="362"/>
        <v/>
      </c>
    </row>
    <row r="3313" spans="1:30" x14ac:dyDescent="0.25">
      <c r="A3313" s="102" t="s">
        <v>2735</v>
      </c>
      <c r="E3313" s="25" t="s">
        <v>2793</v>
      </c>
      <c r="F3313" s="25" t="s">
        <v>2640</v>
      </c>
      <c r="G3313" s="25" t="s">
        <v>11</v>
      </c>
      <c r="H3313" s="25">
        <v>6814</v>
      </c>
      <c r="I3313" s="25">
        <v>1</v>
      </c>
      <c r="J3313" s="25" t="s">
        <v>1144</v>
      </c>
      <c r="K3313" s="48" t="s">
        <v>1487</v>
      </c>
      <c r="M3313" s="47">
        <f>_xlfn.XLOOKUP(A3313,dd_carteira_fundição!A:A,dd_carteira_fundição!G:G,"",0)</f>
        <v>1</v>
      </c>
      <c r="N3313" s="47" t="s">
        <v>1164</v>
      </c>
      <c r="P3313" s="48" t="s">
        <v>1161</v>
      </c>
      <c r="R3313" s="47" t="s">
        <v>1690</v>
      </c>
      <c r="S3313" s="46" t="s">
        <v>148</v>
      </c>
      <c r="T3313" s="164">
        <v>489</v>
      </c>
      <c r="U3313" s="47" t="str">
        <f>IFERROR(INDEX('TAXA DE OCUP. RECUR.'!$F$1:$F$60, MATCH(T3313, 'TAXA DE OCUP. RECUR.'!$E$1:$E$60, 0)),"")</f>
        <v>BROQUEADORA - [489]</v>
      </c>
      <c r="V3313" s="165">
        <v>13.418181818181816</v>
      </c>
      <c r="Z3313" s="47">
        <f t="shared" si="363"/>
        <v>1</v>
      </c>
      <c r="AA3313" s="47" t="str">
        <f t="shared" si="364"/>
        <v/>
      </c>
      <c r="AB3313" s="25" t="str">
        <f t="shared" si="367"/>
        <v/>
      </c>
      <c r="AC3313" s="25" t="str">
        <f t="shared" si="368"/>
        <v/>
      </c>
      <c r="AD3313" s="165" t="str">
        <f t="shared" si="362"/>
        <v/>
      </c>
    </row>
    <row r="3314" spans="1:30" x14ac:dyDescent="0.25">
      <c r="A3314" s="102" t="s">
        <v>2735</v>
      </c>
      <c r="E3314" s="25" t="s">
        <v>2793</v>
      </c>
      <c r="F3314" s="25" t="s">
        <v>2640</v>
      </c>
      <c r="G3314" s="25" t="s">
        <v>11</v>
      </c>
      <c r="H3314" s="25">
        <v>6814</v>
      </c>
      <c r="I3314" s="25">
        <v>1</v>
      </c>
      <c r="J3314" s="25" t="s">
        <v>1144</v>
      </c>
      <c r="K3314" s="48" t="s">
        <v>1487</v>
      </c>
      <c r="M3314" s="47">
        <f>_xlfn.XLOOKUP(A3314,dd_carteira_fundição!A:A,dd_carteira_fundição!G:G,"",0)</f>
        <v>1</v>
      </c>
      <c r="N3314" s="47" t="s">
        <v>1164</v>
      </c>
      <c r="P3314" s="48" t="s">
        <v>1161</v>
      </c>
      <c r="R3314" s="47" t="s">
        <v>1690</v>
      </c>
      <c r="S3314" s="46" t="s">
        <v>162</v>
      </c>
      <c r="T3314" s="164">
        <v>194</v>
      </c>
      <c r="U3314" s="47" t="str">
        <f>IFERROR(INDEX('TAXA DE OCUP. RECUR.'!$F$1:$F$60, MATCH(T3314, 'TAXA DE OCUP. RECUR.'!$E$1:$E$60, 0)),"")</f>
        <v>FORNO AQUECIMENTO CAMISAS (DRAGÃOZINHO) - [194]</v>
      </c>
      <c r="V3314" s="165">
        <v>2.25</v>
      </c>
      <c r="Z3314" s="47">
        <f t="shared" si="363"/>
        <v>1</v>
      </c>
      <c r="AA3314" s="47" t="str">
        <f t="shared" si="364"/>
        <v/>
      </c>
      <c r="AB3314" s="25" t="str">
        <f t="shared" si="367"/>
        <v/>
      </c>
      <c r="AC3314" s="25" t="str">
        <f t="shared" si="368"/>
        <v/>
      </c>
      <c r="AD3314" s="165" t="str">
        <f t="shared" si="362"/>
        <v/>
      </c>
    </row>
    <row r="3315" spans="1:30" x14ac:dyDescent="0.25">
      <c r="A3315" s="102" t="s">
        <v>2735</v>
      </c>
      <c r="E3315" s="25" t="s">
        <v>2793</v>
      </c>
      <c r="F3315" s="25" t="s">
        <v>2640</v>
      </c>
      <c r="G3315" s="25" t="s">
        <v>11</v>
      </c>
      <c r="H3315" s="25">
        <v>6814</v>
      </c>
      <c r="I3315" s="25">
        <v>1</v>
      </c>
      <c r="J3315" s="25" t="s">
        <v>1144</v>
      </c>
      <c r="K3315" s="48" t="s">
        <v>1487</v>
      </c>
      <c r="M3315" s="47">
        <f>_xlfn.XLOOKUP(A3315,dd_carteira_fundição!A:A,dd_carteira_fundição!G:G,"",0)</f>
        <v>1</v>
      </c>
      <c r="N3315" s="47" t="s">
        <v>1164</v>
      </c>
      <c r="P3315" s="48" t="s">
        <v>1161</v>
      </c>
      <c r="R3315" s="47" t="s">
        <v>158</v>
      </c>
      <c r="S3315" s="46" t="s">
        <v>158</v>
      </c>
      <c r="T3315" s="164">
        <v>2</v>
      </c>
      <c r="U3315" s="47" t="str">
        <f>IFERROR(INDEX('TAXA DE OCUP. RECUR.'!$F$1:$F$60, MATCH(T3315, 'TAXA DE OCUP. RECUR.'!$E$1:$E$60, 0)),"")</f>
        <v>EXPEDIÇÃO</v>
      </c>
      <c r="V3315" s="165">
        <v>1</v>
      </c>
      <c r="X3315" s="90">
        <v>46223</v>
      </c>
      <c r="Z3315" s="47">
        <f t="shared" si="363"/>
        <v>30</v>
      </c>
      <c r="AA3315" s="47" t="str">
        <f t="shared" si="364"/>
        <v/>
      </c>
      <c r="AB3315" s="25" t="str">
        <f t="shared" si="367"/>
        <v>jul</v>
      </c>
      <c r="AC3315" s="25" t="str">
        <f t="shared" si="368"/>
        <v>2026</v>
      </c>
      <c r="AD3315" s="165" t="str">
        <f t="shared" si="362"/>
        <v/>
      </c>
    </row>
    <row r="3316" spans="1:30" x14ac:dyDescent="0.25">
      <c r="A3316" s="102" t="s">
        <v>2736</v>
      </c>
      <c r="E3316" s="25" t="s">
        <v>2793</v>
      </c>
      <c r="F3316" s="25" t="s">
        <v>2640</v>
      </c>
      <c r="G3316" s="25" t="s">
        <v>11</v>
      </c>
      <c r="H3316" s="25">
        <v>6815</v>
      </c>
      <c r="I3316" s="25">
        <v>1</v>
      </c>
      <c r="J3316" s="25" t="s">
        <v>1144</v>
      </c>
      <c r="K3316" s="48" t="s">
        <v>1487</v>
      </c>
      <c r="M3316" s="47">
        <f>_xlfn.XLOOKUP(A3316,dd_carteira_fundição!A:A,dd_carteira_fundição!G:G,"",0)</f>
        <v>1</v>
      </c>
      <c r="N3316" s="47" t="s">
        <v>1164</v>
      </c>
      <c r="P3316" s="48" t="s">
        <v>1161</v>
      </c>
      <c r="R3316" s="47" t="s">
        <v>1687</v>
      </c>
      <c r="S3316" s="48" t="s">
        <v>1156</v>
      </c>
      <c r="T3316" s="164">
        <v>1</v>
      </c>
      <c r="U3316" s="47" t="str">
        <f>IFERROR(INDEX('TAXA DE OCUP. RECUR.'!$F$1:$F$60, MATCH(T3316, 'TAXA DE OCUP. RECUR.'!$E$1:$E$60, 0)),"")</f>
        <v>FUNDIÇÃO MORENO</v>
      </c>
      <c r="V3316" s="165">
        <v>1</v>
      </c>
      <c r="X3316" s="90">
        <v>46193</v>
      </c>
      <c r="Z3316" s="47">
        <f t="shared" si="363"/>
        <v>25</v>
      </c>
      <c r="AA3316" s="47" t="str">
        <f t="shared" si="364"/>
        <v/>
      </c>
      <c r="AB3316" s="25" t="str">
        <f t="shared" si="367"/>
        <v>jun</v>
      </c>
      <c r="AC3316" s="25" t="str">
        <f t="shared" si="368"/>
        <v>2026</v>
      </c>
      <c r="AD3316" s="165" t="str">
        <f t="shared" si="362"/>
        <v/>
      </c>
    </row>
    <row r="3317" spans="1:30" x14ac:dyDescent="0.25">
      <c r="A3317" s="102" t="s">
        <v>2736</v>
      </c>
      <c r="E3317" s="25" t="s">
        <v>2793</v>
      </c>
      <c r="F3317" s="25" t="s">
        <v>2640</v>
      </c>
      <c r="G3317" s="25" t="s">
        <v>11</v>
      </c>
      <c r="H3317" s="25">
        <v>6815</v>
      </c>
      <c r="I3317" s="25">
        <v>1</v>
      </c>
      <c r="J3317" s="25" t="s">
        <v>1144</v>
      </c>
      <c r="K3317" s="48" t="s">
        <v>1487</v>
      </c>
      <c r="M3317" s="47">
        <f>_xlfn.XLOOKUP(A3317,dd_carteira_fundição!A:A,dd_carteira_fundição!G:G,"",0)</f>
        <v>1</v>
      </c>
      <c r="N3317" s="47" t="s">
        <v>1164</v>
      </c>
      <c r="P3317" s="48" t="s">
        <v>1161</v>
      </c>
      <c r="R3317" s="47" t="s">
        <v>1690</v>
      </c>
      <c r="S3317" s="46" t="s">
        <v>1201</v>
      </c>
      <c r="T3317" s="164">
        <v>561</v>
      </c>
      <c r="U3317" s="47" t="str">
        <f>IFERROR(INDEX('TAXA DE OCUP. RECUR.'!$F$1:$F$60, MATCH(T3317, 'TAXA DE OCUP. RECUR.'!$E$1:$E$60, 0)),"")</f>
        <v>TORNO HORIZONTAL NILES - [561]</v>
      </c>
      <c r="V3317" s="165">
        <v>23.400000000000002</v>
      </c>
      <c r="Z3317" s="47">
        <f t="shared" si="363"/>
        <v>1</v>
      </c>
      <c r="AA3317" s="47" t="str">
        <f t="shared" si="364"/>
        <v/>
      </c>
      <c r="AB3317" s="25" t="str">
        <f t="shared" si="367"/>
        <v/>
      </c>
      <c r="AC3317" s="25" t="str">
        <f t="shared" si="368"/>
        <v/>
      </c>
      <c r="AD3317" s="165" t="str">
        <f t="shared" si="362"/>
        <v/>
      </c>
    </row>
    <row r="3318" spans="1:30" x14ac:dyDescent="0.25">
      <c r="A3318" s="102" t="s">
        <v>2736</v>
      </c>
      <c r="E3318" s="25" t="s">
        <v>2793</v>
      </c>
      <c r="F3318" s="25" t="s">
        <v>2640</v>
      </c>
      <c r="G3318" s="25" t="s">
        <v>11</v>
      </c>
      <c r="H3318" s="25">
        <v>6815</v>
      </c>
      <c r="I3318" s="25">
        <v>1</v>
      </c>
      <c r="J3318" s="25" t="s">
        <v>1144</v>
      </c>
      <c r="K3318" s="48" t="s">
        <v>1487</v>
      </c>
      <c r="M3318" s="47">
        <f>_xlfn.XLOOKUP(A3318,dd_carteira_fundição!A:A,dd_carteira_fundição!G:G,"",0)</f>
        <v>1</v>
      </c>
      <c r="N3318" s="47" t="s">
        <v>1164</v>
      </c>
      <c r="P3318" s="48" t="s">
        <v>1161</v>
      </c>
      <c r="R3318" s="47" t="s">
        <v>1690</v>
      </c>
      <c r="S3318" s="46" t="s">
        <v>159</v>
      </c>
      <c r="T3318" s="164">
        <v>112</v>
      </c>
      <c r="U3318" s="47" t="str">
        <f>IFERROR(INDEX('TAXA DE OCUP. RECUR.'!$F$1:$F$60, MATCH(T3318, 'TAXA DE OCUP. RECUR.'!$E$1:$E$60, 0)),"")</f>
        <v>FURADEIRA RADIAL  HCP - [112]</v>
      </c>
      <c r="V3318" s="165">
        <v>9.4090909090909083</v>
      </c>
      <c r="Z3318" s="47">
        <f t="shared" si="363"/>
        <v>1</v>
      </c>
      <c r="AA3318" s="47" t="str">
        <f t="shared" si="364"/>
        <v/>
      </c>
      <c r="AB3318" s="25" t="str">
        <f t="shared" si="367"/>
        <v/>
      </c>
      <c r="AC3318" s="25" t="str">
        <f t="shared" si="368"/>
        <v/>
      </c>
      <c r="AD3318" s="165" t="str">
        <f t="shared" si="362"/>
        <v/>
      </c>
    </row>
    <row r="3319" spans="1:30" x14ac:dyDescent="0.25">
      <c r="A3319" s="102" t="s">
        <v>2736</v>
      </c>
      <c r="E3319" s="25" t="s">
        <v>2793</v>
      </c>
      <c r="F3319" s="25" t="s">
        <v>2640</v>
      </c>
      <c r="G3319" s="25" t="s">
        <v>11</v>
      </c>
      <c r="H3319" s="25">
        <v>6815</v>
      </c>
      <c r="I3319" s="25">
        <v>1</v>
      </c>
      <c r="J3319" s="25" t="s">
        <v>1144</v>
      </c>
      <c r="K3319" s="48" t="s">
        <v>1487</v>
      </c>
      <c r="M3319" s="47">
        <f>_xlfn.XLOOKUP(A3319,dd_carteira_fundição!A:A,dd_carteira_fundição!G:G,"",0)</f>
        <v>1</v>
      </c>
      <c r="N3319" s="47" t="s">
        <v>1164</v>
      </c>
      <c r="P3319" s="48" t="s">
        <v>1161</v>
      </c>
      <c r="R3319" s="47" t="s">
        <v>1688</v>
      </c>
      <c r="S3319" s="46" t="s">
        <v>153</v>
      </c>
      <c r="T3319" s="164">
        <v>600</v>
      </c>
      <c r="U3319" s="47" t="str">
        <f>IFERROR(INDEX('TAXA DE OCUP. RECUR.'!$F$1:$F$60, MATCH(T3319, 'TAXA DE OCUP. RECUR.'!$E$1:$E$60, 0)),"")</f>
        <v>CELULA DE SOLDA P/ CAMISA - BASE E LATERAL - [600]</v>
      </c>
      <c r="V3319" s="165">
        <v>4.4022727272727273</v>
      </c>
      <c r="Z3319" s="47">
        <f t="shared" si="363"/>
        <v>1</v>
      </c>
      <c r="AA3319" s="47" t="str">
        <f t="shared" si="364"/>
        <v/>
      </c>
      <c r="AB3319" s="25" t="str">
        <f t="shared" si="367"/>
        <v/>
      </c>
      <c r="AC3319" s="25" t="str">
        <f t="shared" si="368"/>
        <v/>
      </c>
      <c r="AD3319" s="165" t="str">
        <f t="shared" si="362"/>
        <v/>
      </c>
    </row>
    <row r="3320" spans="1:30" x14ac:dyDescent="0.25">
      <c r="A3320" s="102" t="s">
        <v>2736</v>
      </c>
      <c r="E3320" s="25" t="s">
        <v>2793</v>
      </c>
      <c r="F3320" s="25" t="s">
        <v>2640</v>
      </c>
      <c r="G3320" s="25" t="s">
        <v>11</v>
      </c>
      <c r="H3320" s="25">
        <v>6815</v>
      </c>
      <c r="I3320" s="25">
        <v>1</v>
      </c>
      <c r="J3320" s="25" t="s">
        <v>1144</v>
      </c>
      <c r="K3320" s="48" t="s">
        <v>1487</v>
      </c>
      <c r="M3320" s="47">
        <f>_xlfn.XLOOKUP(A3320,dd_carteira_fundição!A:A,dd_carteira_fundição!G:G,"",0)</f>
        <v>1</v>
      </c>
      <c r="N3320" s="47" t="s">
        <v>1164</v>
      </c>
      <c r="P3320" s="48" t="s">
        <v>1161</v>
      </c>
      <c r="R3320" s="47" t="s">
        <v>1688</v>
      </c>
      <c r="S3320" s="46" t="s">
        <v>154</v>
      </c>
      <c r="T3320" s="164">
        <v>600</v>
      </c>
      <c r="U3320" s="47" t="str">
        <f>IFERROR(INDEX('TAXA DE OCUP. RECUR.'!$F$1:$F$60, MATCH(T3320, 'TAXA DE OCUP. RECUR.'!$E$1:$E$60, 0)),"")</f>
        <v>CELULA DE SOLDA P/ CAMISA - BASE E LATERAL - [600]</v>
      </c>
      <c r="V3320" s="165">
        <v>4.4022727272727273</v>
      </c>
      <c r="Z3320" s="47">
        <f t="shared" si="363"/>
        <v>1</v>
      </c>
      <c r="AA3320" s="47" t="str">
        <f t="shared" si="364"/>
        <v/>
      </c>
      <c r="AB3320" s="25" t="str">
        <f t="shared" si="367"/>
        <v/>
      </c>
      <c r="AC3320" s="25" t="str">
        <f t="shared" si="368"/>
        <v/>
      </c>
      <c r="AD3320" s="165" t="str">
        <f t="shared" si="362"/>
        <v/>
      </c>
    </row>
    <row r="3321" spans="1:30" x14ac:dyDescent="0.25">
      <c r="A3321" s="102" t="s">
        <v>2736</v>
      </c>
      <c r="E3321" s="25" t="s">
        <v>2793</v>
      </c>
      <c r="F3321" s="25" t="s">
        <v>2640</v>
      </c>
      <c r="G3321" s="25" t="s">
        <v>11</v>
      </c>
      <c r="H3321" s="25">
        <v>6815</v>
      </c>
      <c r="I3321" s="25">
        <v>1</v>
      </c>
      <c r="J3321" s="25" t="s">
        <v>1144</v>
      </c>
      <c r="K3321" s="48" t="s">
        <v>1487</v>
      </c>
      <c r="M3321" s="47">
        <f>_xlfn.XLOOKUP(A3321,dd_carteira_fundição!A:A,dd_carteira_fundição!G:G,"",0)</f>
        <v>1</v>
      </c>
      <c r="N3321" s="47" t="s">
        <v>1164</v>
      </c>
      <c r="P3321" s="48" t="s">
        <v>1161</v>
      </c>
      <c r="R3321" s="47" t="s">
        <v>1688</v>
      </c>
      <c r="S3321" s="46" t="s">
        <v>155</v>
      </c>
      <c r="T3321" s="164">
        <v>600</v>
      </c>
      <c r="U3321" s="47" t="str">
        <f>IFERROR(INDEX('TAXA DE OCUP. RECUR.'!$F$1:$F$60, MATCH(T3321, 'TAXA DE OCUP. RECUR.'!$E$1:$E$60, 0)),"")</f>
        <v>CELULA DE SOLDA P/ CAMISA - BASE E LATERAL - [600]</v>
      </c>
      <c r="V3321" s="165">
        <v>12.645454545454545</v>
      </c>
      <c r="Z3321" s="47">
        <f t="shared" si="363"/>
        <v>1</v>
      </c>
      <c r="AA3321" s="47" t="str">
        <f t="shared" si="364"/>
        <v/>
      </c>
      <c r="AB3321" s="25" t="str">
        <f t="shared" si="367"/>
        <v/>
      </c>
      <c r="AC3321" s="25" t="str">
        <f t="shared" si="368"/>
        <v/>
      </c>
      <c r="AD3321" s="165" t="str">
        <f t="shared" si="362"/>
        <v/>
      </c>
    </row>
    <row r="3322" spans="1:30" x14ac:dyDescent="0.25">
      <c r="A3322" s="102" t="s">
        <v>2736</v>
      </c>
      <c r="E3322" s="25" t="s">
        <v>2793</v>
      </c>
      <c r="F3322" s="25" t="s">
        <v>2640</v>
      </c>
      <c r="G3322" s="25" t="s">
        <v>11</v>
      </c>
      <c r="H3322" s="25">
        <v>6815</v>
      </c>
      <c r="I3322" s="25">
        <v>1</v>
      </c>
      <c r="J3322" s="25" t="s">
        <v>1144</v>
      </c>
      <c r="K3322" s="48" t="s">
        <v>1487</v>
      </c>
      <c r="M3322" s="47">
        <f>_xlfn.XLOOKUP(A3322,dd_carteira_fundição!A:A,dd_carteira_fundição!G:G,"",0)</f>
        <v>1</v>
      </c>
      <c r="N3322" s="47" t="s">
        <v>1164</v>
      </c>
      <c r="P3322" s="48" t="s">
        <v>1161</v>
      </c>
      <c r="R3322" s="47" t="s">
        <v>1688</v>
      </c>
      <c r="S3322" s="46" t="s">
        <v>156</v>
      </c>
      <c r="T3322" s="164">
        <v>602</v>
      </c>
      <c r="U3322" s="47" t="str">
        <f>IFERROR(INDEX('TAXA DE OCUP. RECUR.'!$F$1:$F$60, MATCH(T3322, 'TAXA DE OCUP. RECUR.'!$E$1:$E$60, 0)),"")</f>
        <v>CELULA DE SOLDA P/ CAMISA - PICOTE MANUAL - [602]</v>
      </c>
      <c r="V3322" s="165">
        <v>16.18363636363636</v>
      </c>
      <c r="Z3322" s="47">
        <f t="shared" si="363"/>
        <v>1</v>
      </c>
      <c r="AA3322" s="47" t="str">
        <f t="shared" si="364"/>
        <v/>
      </c>
      <c r="AB3322" s="25" t="str">
        <f t="shared" si="367"/>
        <v/>
      </c>
      <c r="AC3322" s="25" t="str">
        <f t="shared" si="368"/>
        <v/>
      </c>
      <c r="AD3322" s="165" t="str">
        <f t="shared" si="362"/>
        <v/>
      </c>
    </row>
    <row r="3323" spans="1:30" x14ac:dyDescent="0.25">
      <c r="A3323" s="102" t="s">
        <v>2736</v>
      </c>
      <c r="E3323" s="25" t="s">
        <v>2793</v>
      </c>
      <c r="F3323" s="25" t="s">
        <v>2640</v>
      </c>
      <c r="G3323" s="25" t="s">
        <v>11</v>
      </c>
      <c r="H3323" s="25">
        <v>6815</v>
      </c>
      <c r="I3323" s="25">
        <v>1</v>
      </c>
      <c r="J3323" s="25" t="s">
        <v>1144</v>
      </c>
      <c r="K3323" s="48" t="s">
        <v>1487</v>
      </c>
      <c r="M3323" s="47">
        <f>_xlfn.XLOOKUP(A3323,dd_carteira_fundição!A:A,dd_carteira_fundição!G:G,"",0)</f>
        <v>1</v>
      </c>
      <c r="N3323" s="47" t="s">
        <v>1164</v>
      </c>
      <c r="P3323" s="48" t="s">
        <v>1161</v>
      </c>
      <c r="R3323" s="47" t="s">
        <v>1688</v>
      </c>
      <c r="S3323" s="46" t="s">
        <v>157</v>
      </c>
      <c r="T3323" s="164">
        <v>544</v>
      </c>
      <c r="U3323" s="47" t="str">
        <f>IFERROR(INDEX('TAXA DE OCUP. RECUR.'!$F$1:$F$60, MATCH(T3323, 'TAXA DE OCUP. RECUR.'!$E$1:$E$60, 0)),"")</f>
        <v>CELULA DE SOLDA P/ CAMISA - CHAPISCO - [544]</v>
      </c>
      <c r="V3323" s="165">
        <v>7.1909090909090914</v>
      </c>
      <c r="Z3323" s="47">
        <f t="shared" si="363"/>
        <v>1</v>
      </c>
      <c r="AA3323" s="47" t="str">
        <f t="shared" si="364"/>
        <v/>
      </c>
      <c r="AB3323" s="25" t="str">
        <f t="shared" si="367"/>
        <v/>
      </c>
      <c r="AC3323" s="25" t="str">
        <f t="shared" si="368"/>
        <v/>
      </c>
      <c r="AD3323" s="165" t="str">
        <f t="shared" si="362"/>
        <v/>
      </c>
    </row>
    <row r="3324" spans="1:30" x14ac:dyDescent="0.25">
      <c r="A3324" s="102" t="s">
        <v>2736</v>
      </c>
      <c r="E3324" s="25" t="s">
        <v>2793</v>
      </c>
      <c r="F3324" s="25" t="s">
        <v>2640</v>
      </c>
      <c r="G3324" s="25" t="s">
        <v>11</v>
      </c>
      <c r="H3324" s="25">
        <v>6815</v>
      </c>
      <c r="I3324" s="25">
        <v>1</v>
      </c>
      <c r="J3324" s="25" t="s">
        <v>1144</v>
      </c>
      <c r="K3324" s="48" t="s">
        <v>1487</v>
      </c>
      <c r="M3324" s="47">
        <f>_xlfn.XLOOKUP(A3324,dd_carteira_fundição!A:A,dd_carteira_fundição!G:G,"",0)</f>
        <v>1</v>
      </c>
      <c r="N3324" s="47" t="s">
        <v>1164</v>
      </c>
      <c r="P3324" s="48" t="s">
        <v>1161</v>
      </c>
      <c r="R3324" s="47" t="s">
        <v>1690</v>
      </c>
      <c r="S3324" s="46" t="s">
        <v>148</v>
      </c>
      <c r="T3324" s="164">
        <v>489</v>
      </c>
      <c r="U3324" s="47" t="str">
        <f>IFERROR(INDEX('TAXA DE OCUP. RECUR.'!$F$1:$F$60, MATCH(T3324, 'TAXA DE OCUP. RECUR.'!$E$1:$E$60, 0)),"")</f>
        <v>BROQUEADORA - [489]</v>
      </c>
      <c r="V3324" s="165">
        <v>13.418181818181816</v>
      </c>
      <c r="Z3324" s="47">
        <f t="shared" si="363"/>
        <v>1</v>
      </c>
      <c r="AA3324" s="47" t="str">
        <f t="shared" si="364"/>
        <v/>
      </c>
      <c r="AB3324" s="25" t="str">
        <f t="shared" si="367"/>
        <v/>
      </c>
      <c r="AC3324" s="25" t="str">
        <f t="shared" si="368"/>
        <v/>
      </c>
      <c r="AD3324" s="165" t="str">
        <f t="shared" si="362"/>
        <v/>
      </c>
    </row>
    <row r="3325" spans="1:30" x14ac:dyDescent="0.25">
      <c r="A3325" s="102" t="s">
        <v>2736</v>
      </c>
      <c r="E3325" s="25" t="s">
        <v>2793</v>
      </c>
      <c r="F3325" s="25" t="s">
        <v>2640</v>
      </c>
      <c r="G3325" s="25" t="s">
        <v>11</v>
      </c>
      <c r="H3325" s="25">
        <v>6815</v>
      </c>
      <c r="I3325" s="25">
        <v>1</v>
      </c>
      <c r="J3325" s="25" t="s">
        <v>1144</v>
      </c>
      <c r="K3325" s="48" t="s">
        <v>1487</v>
      </c>
      <c r="M3325" s="47">
        <f>_xlfn.XLOOKUP(A3325,dd_carteira_fundição!A:A,dd_carteira_fundição!G:G,"",0)</f>
        <v>1</v>
      </c>
      <c r="N3325" s="47" t="s">
        <v>1164</v>
      </c>
      <c r="P3325" s="48" t="s">
        <v>1161</v>
      </c>
      <c r="R3325" s="47" t="s">
        <v>1690</v>
      </c>
      <c r="S3325" s="46" t="s">
        <v>162</v>
      </c>
      <c r="T3325" s="164">
        <v>194</v>
      </c>
      <c r="U3325" s="47" t="str">
        <f>IFERROR(INDEX('TAXA DE OCUP. RECUR.'!$F$1:$F$60, MATCH(T3325, 'TAXA DE OCUP. RECUR.'!$E$1:$E$60, 0)),"")</f>
        <v>FORNO AQUECIMENTO CAMISAS (DRAGÃOZINHO) - [194]</v>
      </c>
      <c r="V3325" s="165">
        <v>2.25</v>
      </c>
      <c r="Z3325" s="47">
        <f t="shared" si="363"/>
        <v>1</v>
      </c>
      <c r="AA3325" s="47" t="str">
        <f t="shared" si="364"/>
        <v/>
      </c>
      <c r="AB3325" s="25" t="str">
        <f t="shared" si="367"/>
        <v/>
      </c>
      <c r="AC3325" s="25" t="str">
        <f t="shared" si="368"/>
        <v/>
      </c>
      <c r="AD3325" s="165" t="str">
        <f t="shared" si="362"/>
        <v/>
      </c>
    </row>
    <row r="3326" spans="1:30" x14ac:dyDescent="0.25">
      <c r="A3326" s="102" t="s">
        <v>2736</v>
      </c>
      <c r="E3326" s="25" t="s">
        <v>2793</v>
      </c>
      <c r="F3326" s="25" t="s">
        <v>2640</v>
      </c>
      <c r="G3326" s="25" t="s">
        <v>11</v>
      </c>
      <c r="H3326" s="25">
        <v>6815</v>
      </c>
      <c r="I3326" s="25">
        <v>1</v>
      </c>
      <c r="J3326" s="25" t="s">
        <v>1144</v>
      </c>
      <c r="K3326" s="48" t="s">
        <v>1487</v>
      </c>
      <c r="M3326" s="47">
        <f>_xlfn.XLOOKUP(A3326,dd_carteira_fundição!A:A,dd_carteira_fundição!G:G,"",0)</f>
        <v>1</v>
      </c>
      <c r="N3326" s="47" t="s">
        <v>1164</v>
      </c>
      <c r="P3326" s="48" t="s">
        <v>1161</v>
      </c>
      <c r="R3326" s="47" t="s">
        <v>158</v>
      </c>
      <c r="S3326" s="46" t="s">
        <v>158</v>
      </c>
      <c r="T3326" s="164">
        <v>2</v>
      </c>
      <c r="U3326" s="47" t="str">
        <f>IFERROR(INDEX('TAXA DE OCUP. RECUR.'!$F$1:$F$60, MATCH(T3326, 'TAXA DE OCUP. RECUR.'!$E$1:$E$60, 0)),"")</f>
        <v>EXPEDIÇÃO</v>
      </c>
      <c r="V3326" s="165">
        <v>1</v>
      </c>
      <c r="X3326" s="90">
        <v>46223</v>
      </c>
      <c r="Z3326" s="47">
        <f t="shared" si="363"/>
        <v>30</v>
      </c>
      <c r="AA3326" s="47" t="str">
        <f t="shared" si="364"/>
        <v/>
      </c>
      <c r="AB3326" s="25" t="str">
        <f t="shared" si="367"/>
        <v>jul</v>
      </c>
      <c r="AC3326" s="25" t="str">
        <f t="shared" si="368"/>
        <v>2026</v>
      </c>
      <c r="AD3326" s="165" t="str">
        <f t="shared" si="362"/>
        <v/>
      </c>
    </row>
    <row r="3327" spans="1:30" x14ac:dyDescent="0.25">
      <c r="A3327" s="102" t="s">
        <v>2737</v>
      </c>
      <c r="E3327" s="25" t="s">
        <v>2793</v>
      </c>
      <c r="F3327" s="25" t="s">
        <v>2640</v>
      </c>
      <c r="G3327" s="25" t="s">
        <v>11</v>
      </c>
      <c r="H3327" s="25">
        <v>6816</v>
      </c>
      <c r="I3327" s="25">
        <v>1</v>
      </c>
      <c r="J3327" s="25" t="s">
        <v>1144</v>
      </c>
      <c r="K3327" s="48" t="s">
        <v>1487</v>
      </c>
      <c r="M3327" s="47">
        <f>_xlfn.XLOOKUP(A3327,dd_carteira_fundição!A:A,dd_carteira_fundição!G:G,"",0)</f>
        <v>1</v>
      </c>
      <c r="N3327" s="47" t="s">
        <v>1164</v>
      </c>
      <c r="P3327" s="48" t="s">
        <v>1161</v>
      </c>
      <c r="R3327" s="47" t="s">
        <v>1687</v>
      </c>
      <c r="S3327" s="48" t="s">
        <v>1156</v>
      </c>
      <c r="T3327" s="164">
        <v>1</v>
      </c>
      <c r="U3327" s="47" t="str">
        <f>IFERROR(INDEX('TAXA DE OCUP. RECUR.'!$F$1:$F$60, MATCH(T3327, 'TAXA DE OCUP. RECUR.'!$E$1:$E$60, 0)),"")</f>
        <v>FUNDIÇÃO MORENO</v>
      </c>
      <c r="V3327" s="165">
        <v>1</v>
      </c>
      <c r="X3327" s="90">
        <v>46193</v>
      </c>
      <c r="Z3327" s="47">
        <f t="shared" si="363"/>
        <v>25</v>
      </c>
      <c r="AA3327" s="47" t="str">
        <f t="shared" si="364"/>
        <v/>
      </c>
      <c r="AB3327" s="25" t="str">
        <f t="shared" si="367"/>
        <v>jun</v>
      </c>
      <c r="AC3327" s="25" t="str">
        <f t="shared" si="368"/>
        <v>2026</v>
      </c>
      <c r="AD3327" s="165" t="str">
        <f t="shared" si="362"/>
        <v/>
      </c>
    </row>
    <row r="3328" spans="1:30" x14ac:dyDescent="0.25">
      <c r="A3328" s="102" t="s">
        <v>2737</v>
      </c>
      <c r="E3328" s="25" t="s">
        <v>2793</v>
      </c>
      <c r="F3328" s="25" t="s">
        <v>2640</v>
      </c>
      <c r="G3328" s="25" t="s">
        <v>11</v>
      </c>
      <c r="H3328" s="25">
        <v>6816</v>
      </c>
      <c r="I3328" s="25">
        <v>1</v>
      </c>
      <c r="J3328" s="25" t="s">
        <v>1144</v>
      </c>
      <c r="K3328" s="48" t="s">
        <v>1487</v>
      </c>
      <c r="M3328" s="47">
        <f>_xlfn.XLOOKUP(A3328,dd_carteira_fundição!A:A,dd_carteira_fundição!G:G,"",0)</f>
        <v>1</v>
      </c>
      <c r="N3328" s="47" t="s">
        <v>1164</v>
      </c>
      <c r="P3328" s="48" t="s">
        <v>1161</v>
      </c>
      <c r="R3328" s="47" t="s">
        <v>1690</v>
      </c>
      <c r="S3328" s="46" t="s">
        <v>1201</v>
      </c>
      <c r="T3328" s="164">
        <v>561</v>
      </c>
      <c r="U3328" s="47" t="str">
        <f>IFERROR(INDEX('TAXA DE OCUP. RECUR.'!$F$1:$F$60, MATCH(T3328, 'TAXA DE OCUP. RECUR.'!$E$1:$E$60, 0)),"")</f>
        <v>TORNO HORIZONTAL NILES - [561]</v>
      </c>
      <c r="V3328" s="165">
        <v>23.400000000000002</v>
      </c>
      <c r="Z3328" s="47">
        <f t="shared" si="363"/>
        <v>1</v>
      </c>
      <c r="AA3328" s="47" t="str">
        <f t="shared" si="364"/>
        <v/>
      </c>
      <c r="AB3328" s="25" t="str">
        <f t="shared" si="367"/>
        <v/>
      </c>
      <c r="AC3328" s="25" t="str">
        <f t="shared" si="368"/>
        <v/>
      </c>
      <c r="AD3328" s="165" t="str">
        <f t="shared" si="362"/>
        <v/>
      </c>
    </row>
    <row r="3329" spans="1:30" x14ac:dyDescent="0.25">
      <c r="A3329" s="102" t="s">
        <v>2737</v>
      </c>
      <c r="E3329" s="25" t="s">
        <v>2793</v>
      </c>
      <c r="F3329" s="25" t="s">
        <v>2640</v>
      </c>
      <c r="G3329" s="25" t="s">
        <v>11</v>
      </c>
      <c r="H3329" s="25">
        <v>6816</v>
      </c>
      <c r="I3329" s="25">
        <v>1</v>
      </c>
      <c r="J3329" s="25" t="s">
        <v>1144</v>
      </c>
      <c r="K3329" s="48" t="s">
        <v>1487</v>
      </c>
      <c r="M3329" s="47">
        <f>_xlfn.XLOOKUP(A3329,dd_carteira_fundição!A:A,dd_carteira_fundição!G:G,"",0)</f>
        <v>1</v>
      </c>
      <c r="N3329" s="47" t="s">
        <v>1164</v>
      </c>
      <c r="P3329" s="48" t="s">
        <v>1161</v>
      </c>
      <c r="R3329" s="47" t="s">
        <v>1690</v>
      </c>
      <c r="S3329" s="46" t="s">
        <v>159</v>
      </c>
      <c r="T3329" s="164">
        <v>112</v>
      </c>
      <c r="U3329" s="47" t="str">
        <f>IFERROR(INDEX('TAXA DE OCUP. RECUR.'!$F$1:$F$60, MATCH(T3329, 'TAXA DE OCUP. RECUR.'!$E$1:$E$60, 0)),"")</f>
        <v>FURADEIRA RADIAL  HCP - [112]</v>
      </c>
      <c r="V3329" s="165">
        <v>9.4090909090909083</v>
      </c>
      <c r="Z3329" s="47">
        <f t="shared" si="363"/>
        <v>1</v>
      </c>
      <c r="AA3329" s="47" t="str">
        <f t="shared" si="364"/>
        <v/>
      </c>
      <c r="AB3329" s="25" t="str">
        <f t="shared" si="367"/>
        <v/>
      </c>
      <c r="AC3329" s="25" t="str">
        <f t="shared" si="368"/>
        <v/>
      </c>
      <c r="AD3329" s="165" t="str">
        <f t="shared" si="362"/>
        <v/>
      </c>
    </row>
    <row r="3330" spans="1:30" x14ac:dyDescent="0.25">
      <c r="A3330" s="102" t="s">
        <v>2737</v>
      </c>
      <c r="E3330" s="25" t="s">
        <v>2793</v>
      </c>
      <c r="F3330" s="25" t="s">
        <v>2640</v>
      </c>
      <c r="G3330" s="25" t="s">
        <v>11</v>
      </c>
      <c r="H3330" s="25">
        <v>6816</v>
      </c>
      <c r="I3330" s="25">
        <v>1</v>
      </c>
      <c r="J3330" s="25" t="s">
        <v>1144</v>
      </c>
      <c r="K3330" s="48" t="s">
        <v>1487</v>
      </c>
      <c r="M3330" s="47">
        <f>_xlfn.XLOOKUP(A3330,dd_carteira_fundição!A:A,dd_carteira_fundição!G:G,"",0)</f>
        <v>1</v>
      </c>
      <c r="N3330" s="47" t="s">
        <v>1164</v>
      </c>
      <c r="P3330" s="48" t="s">
        <v>1161</v>
      </c>
      <c r="R3330" s="47" t="s">
        <v>1688</v>
      </c>
      <c r="S3330" s="46" t="s">
        <v>153</v>
      </c>
      <c r="T3330" s="164">
        <v>600</v>
      </c>
      <c r="U3330" s="47" t="str">
        <f>IFERROR(INDEX('TAXA DE OCUP. RECUR.'!$F$1:$F$60, MATCH(T3330, 'TAXA DE OCUP. RECUR.'!$E$1:$E$60, 0)),"")</f>
        <v>CELULA DE SOLDA P/ CAMISA - BASE E LATERAL - [600]</v>
      </c>
      <c r="V3330" s="165">
        <v>4.4022727272727273</v>
      </c>
      <c r="Z3330" s="47">
        <f t="shared" si="363"/>
        <v>1</v>
      </c>
      <c r="AA3330" s="47" t="str">
        <f t="shared" si="364"/>
        <v/>
      </c>
      <c r="AB3330" s="25" t="str">
        <f t="shared" si="367"/>
        <v/>
      </c>
      <c r="AC3330" s="25" t="str">
        <f t="shared" si="368"/>
        <v/>
      </c>
      <c r="AD3330" s="165" t="str">
        <f t="shared" ref="AD3330:AD3393" si="369">IF(Y3330&lt;&gt;"",1,"")</f>
        <v/>
      </c>
    </row>
    <row r="3331" spans="1:30" x14ac:dyDescent="0.25">
      <c r="A3331" s="102" t="s">
        <v>2737</v>
      </c>
      <c r="E3331" s="25" t="s">
        <v>2793</v>
      </c>
      <c r="F3331" s="25" t="s">
        <v>2640</v>
      </c>
      <c r="G3331" s="25" t="s">
        <v>11</v>
      </c>
      <c r="H3331" s="25">
        <v>6816</v>
      </c>
      <c r="I3331" s="25">
        <v>1</v>
      </c>
      <c r="J3331" s="25" t="s">
        <v>1144</v>
      </c>
      <c r="K3331" s="48" t="s">
        <v>1487</v>
      </c>
      <c r="M3331" s="47">
        <f>_xlfn.XLOOKUP(A3331,dd_carteira_fundição!A:A,dd_carteira_fundição!G:G,"",0)</f>
        <v>1</v>
      </c>
      <c r="N3331" s="47" t="s">
        <v>1164</v>
      </c>
      <c r="P3331" s="48" t="s">
        <v>1161</v>
      </c>
      <c r="R3331" s="47" t="s">
        <v>1688</v>
      </c>
      <c r="S3331" s="46" t="s">
        <v>154</v>
      </c>
      <c r="T3331" s="164">
        <v>600</v>
      </c>
      <c r="U3331" s="47" t="str">
        <f>IFERROR(INDEX('TAXA DE OCUP. RECUR.'!$F$1:$F$60, MATCH(T3331, 'TAXA DE OCUP. RECUR.'!$E$1:$E$60, 0)),"")</f>
        <v>CELULA DE SOLDA P/ CAMISA - BASE E LATERAL - [600]</v>
      </c>
      <c r="V3331" s="165">
        <v>4.4022727272727273</v>
      </c>
      <c r="Z3331" s="47">
        <f t="shared" ref="Z3331:Z3394" si="370">IFERROR(WEEKNUM(X3331,11),"")</f>
        <v>1</v>
      </c>
      <c r="AA3331" s="47" t="str">
        <f t="shared" ref="AA3331:AA3394" si="371">IF(Y3331&lt;&gt;"",WEEKNUM(Y3331,11),"")</f>
        <v/>
      </c>
      <c r="AB3331" s="25" t="str">
        <f t="shared" si="367"/>
        <v/>
      </c>
      <c r="AC3331" s="25" t="str">
        <f t="shared" si="368"/>
        <v/>
      </c>
      <c r="AD3331" s="165" t="str">
        <f t="shared" si="369"/>
        <v/>
      </c>
    </row>
    <row r="3332" spans="1:30" x14ac:dyDescent="0.25">
      <c r="A3332" s="102" t="s">
        <v>2737</v>
      </c>
      <c r="E3332" s="25" t="s">
        <v>2793</v>
      </c>
      <c r="F3332" s="25" t="s">
        <v>2640</v>
      </c>
      <c r="G3332" s="25" t="s">
        <v>11</v>
      </c>
      <c r="H3332" s="25">
        <v>6816</v>
      </c>
      <c r="I3332" s="25">
        <v>1</v>
      </c>
      <c r="J3332" s="25" t="s">
        <v>1144</v>
      </c>
      <c r="K3332" s="48" t="s">
        <v>1487</v>
      </c>
      <c r="M3332" s="47">
        <f>_xlfn.XLOOKUP(A3332,dd_carteira_fundição!A:A,dd_carteira_fundição!G:G,"",0)</f>
        <v>1</v>
      </c>
      <c r="N3332" s="47" t="s">
        <v>1164</v>
      </c>
      <c r="P3332" s="48" t="s">
        <v>1161</v>
      </c>
      <c r="R3332" s="47" t="s">
        <v>1688</v>
      </c>
      <c r="S3332" s="46" t="s">
        <v>155</v>
      </c>
      <c r="T3332" s="164">
        <v>600</v>
      </c>
      <c r="U3332" s="47" t="str">
        <f>IFERROR(INDEX('TAXA DE OCUP. RECUR.'!$F$1:$F$60, MATCH(T3332, 'TAXA DE OCUP. RECUR.'!$E$1:$E$60, 0)),"")</f>
        <v>CELULA DE SOLDA P/ CAMISA - BASE E LATERAL - [600]</v>
      </c>
      <c r="V3332" s="165">
        <v>12.645454545454545</v>
      </c>
      <c r="Z3332" s="47">
        <f t="shared" si="370"/>
        <v>1</v>
      </c>
      <c r="AA3332" s="47" t="str">
        <f t="shared" si="371"/>
        <v/>
      </c>
      <c r="AB3332" s="25" t="str">
        <f t="shared" si="367"/>
        <v/>
      </c>
      <c r="AC3332" s="25" t="str">
        <f t="shared" si="368"/>
        <v/>
      </c>
      <c r="AD3332" s="165" t="str">
        <f t="shared" si="369"/>
        <v/>
      </c>
    </row>
    <row r="3333" spans="1:30" x14ac:dyDescent="0.25">
      <c r="A3333" s="102" t="s">
        <v>2737</v>
      </c>
      <c r="E3333" s="25" t="s">
        <v>2793</v>
      </c>
      <c r="F3333" s="25" t="s">
        <v>2640</v>
      </c>
      <c r="G3333" s="25" t="s">
        <v>11</v>
      </c>
      <c r="H3333" s="25">
        <v>6816</v>
      </c>
      <c r="I3333" s="25">
        <v>1</v>
      </c>
      <c r="J3333" s="25" t="s">
        <v>1144</v>
      </c>
      <c r="K3333" s="48" t="s">
        <v>1487</v>
      </c>
      <c r="M3333" s="47">
        <f>_xlfn.XLOOKUP(A3333,dd_carteira_fundição!A:A,dd_carteira_fundição!G:G,"",0)</f>
        <v>1</v>
      </c>
      <c r="N3333" s="47" t="s">
        <v>1164</v>
      </c>
      <c r="P3333" s="48" t="s">
        <v>1161</v>
      </c>
      <c r="R3333" s="47" t="s">
        <v>1688</v>
      </c>
      <c r="S3333" s="46" t="s">
        <v>156</v>
      </c>
      <c r="T3333" s="164">
        <v>602</v>
      </c>
      <c r="U3333" s="47" t="str">
        <f>IFERROR(INDEX('TAXA DE OCUP. RECUR.'!$F$1:$F$60, MATCH(T3333, 'TAXA DE OCUP. RECUR.'!$E$1:$E$60, 0)),"")</f>
        <v>CELULA DE SOLDA P/ CAMISA - PICOTE MANUAL - [602]</v>
      </c>
      <c r="V3333" s="165">
        <v>16.18363636363636</v>
      </c>
      <c r="Z3333" s="47">
        <f t="shared" si="370"/>
        <v>1</v>
      </c>
      <c r="AA3333" s="47" t="str">
        <f t="shared" si="371"/>
        <v/>
      </c>
      <c r="AB3333" s="25" t="str">
        <f t="shared" si="367"/>
        <v/>
      </c>
      <c r="AC3333" s="25" t="str">
        <f t="shared" si="368"/>
        <v/>
      </c>
      <c r="AD3333" s="165" t="str">
        <f t="shared" si="369"/>
        <v/>
      </c>
    </row>
    <row r="3334" spans="1:30" x14ac:dyDescent="0.25">
      <c r="A3334" s="102" t="s">
        <v>2737</v>
      </c>
      <c r="E3334" s="25" t="s">
        <v>2793</v>
      </c>
      <c r="F3334" s="25" t="s">
        <v>2640</v>
      </c>
      <c r="G3334" s="25" t="s">
        <v>11</v>
      </c>
      <c r="H3334" s="25">
        <v>6816</v>
      </c>
      <c r="I3334" s="25">
        <v>1</v>
      </c>
      <c r="J3334" s="25" t="s">
        <v>1144</v>
      </c>
      <c r="K3334" s="48" t="s">
        <v>1487</v>
      </c>
      <c r="M3334" s="47">
        <f>_xlfn.XLOOKUP(A3334,dd_carteira_fundição!A:A,dd_carteira_fundição!G:G,"",0)</f>
        <v>1</v>
      </c>
      <c r="N3334" s="47" t="s">
        <v>1164</v>
      </c>
      <c r="P3334" s="48" t="s">
        <v>1161</v>
      </c>
      <c r="R3334" s="47" t="s">
        <v>1688</v>
      </c>
      <c r="S3334" s="46" t="s">
        <v>157</v>
      </c>
      <c r="T3334" s="164">
        <v>544</v>
      </c>
      <c r="U3334" s="47" t="str">
        <f>IFERROR(INDEX('TAXA DE OCUP. RECUR.'!$F$1:$F$60, MATCH(T3334, 'TAXA DE OCUP. RECUR.'!$E$1:$E$60, 0)),"")</f>
        <v>CELULA DE SOLDA P/ CAMISA - CHAPISCO - [544]</v>
      </c>
      <c r="V3334" s="165">
        <v>7.1909090909090914</v>
      </c>
      <c r="Z3334" s="47">
        <f t="shared" si="370"/>
        <v>1</v>
      </c>
      <c r="AA3334" s="47" t="str">
        <f t="shared" si="371"/>
        <v/>
      </c>
      <c r="AB3334" s="25" t="str">
        <f t="shared" si="367"/>
        <v/>
      </c>
      <c r="AC3334" s="25" t="str">
        <f t="shared" si="368"/>
        <v/>
      </c>
      <c r="AD3334" s="165" t="str">
        <f t="shared" si="369"/>
        <v/>
      </c>
    </row>
    <row r="3335" spans="1:30" x14ac:dyDescent="0.25">
      <c r="A3335" s="102" t="s">
        <v>2737</v>
      </c>
      <c r="E3335" s="25" t="s">
        <v>2793</v>
      </c>
      <c r="F3335" s="25" t="s">
        <v>2640</v>
      </c>
      <c r="G3335" s="25" t="s">
        <v>11</v>
      </c>
      <c r="H3335" s="25">
        <v>6816</v>
      </c>
      <c r="I3335" s="25">
        <v>1</v>
      </c>
      <c r="J3335" s="25" t="s">
        <v>1144</v>
      </c>
      <c r="K3335" s="48" t="s">
        <v>1487</v>
      </c>
      <c r="M3335" s="47">
        <f>_xlfn.XLOOKUP(A3335,dd_carteira_fundição!A:A,dd_carteira_fundição!G:G,"",0)</f>
        <v>1</v>
      </c>
      <c r="N3335" s="47" t="s">
        <v>1164</v>
      </c>
      <c r="P3335" s="48" t="s">
        <v>1161</v>
      </c>
      <c r="R3335" s="47" t="s">
        <v>1690</v>
      </c>
      <c r="S3335" s="46" t="s">
        <v>148</v>
      </c>
      <c r="T3335" s="164">
        <v>489</v>
      </c>
      <c r="U3335" s="47" t="str">
        <f>IFERROR(INDEX('TAXA DE OCUP. RECUR.'!$F$1:$F$60, MATCH(T3335, 'TAXA DE OCUP. RECUR.'!$E$1:$E$60, 0)),"")</f>
        <v>BROQUEADORA - [489]</v>
      </c>
      <c r="V3335" s="165">
        <v>13.418181818181816</v>
      </c>
      <c r="Z3335" s="47">
        <f t="shared" si="370"/>
        <v>1</v>
      </c>
      <c r="AA3335" s="47" t="str">
        <f t="shared" si="371"/>
        <v/>
      </c>
      <c r="AB3335" s="25" t="str">
        <f t="shared" si="367"/>
        <v/>
      </c>
      <c r="AC3335" s="25" t="str">
        <f t="shared" si="368"/>
        <v/>
      </c>
      <c r="AD3335" s="165" t="str">
        <f t="shared" si="369"/>
        <v/>
      </c>
    </row>
    <row r="3336" spans="1:30" x14ac:dyDescent="0.25">
      <c r="A3336" s="102" t="s">
        <v>2737</v>
      </c>
      <c r="E3336" s="25" t="s">
        <v>2793</v>
      </c>
      <c r="F3336" s="25" t="s">
        <v>2640</v>
      </c>
      <c r="G3336" s="25" t="s">
        <v>11</v>
      </c>
      <c r="H3336" s="25">
        <v>6816</v>
      </c>
      <c r="I3336" s="25">
        <v>1</v>
      </c>
      <c r="J3336" s="25" t="s">
        <v>1144</v>
      </c>
      <c r="K3336" s="48" t="s">
        <v>1487</v>
      </c>
      <c r="M3336" s="47">
        <f>_xlfn.XLOOKUP(A3336,dd_carteira_fundição!A:A,dd_carteira_fundição!G:G,"",0)</f>
        <v>1</v>
      </c>
      <c r="N3336" s="47" t="s">
        <v>1164</v>
      </c>
      <c r="P3336" s="48" t="s">
        <v>1161</v>
      </c>
      <c r="R3336" s="47" t="s">
        <v>1690</v>
      </c>
      <c r="S3336" s="46" t="s">
        <v>162</v>
      </c>
      <c r="T3336" s="164">
        <v>194</v>
      </c>
      <c r="U3336" s="47" t="str">
        <f>IFERROR(INDEX('TAXA DE OCUP. RECUR.'!$F$1:$F$60, MATCH(T3336, 'TAXA DE OCUP. RECUR.'!$E$1:$E$60, 0)),"")</f>
        <v>FORNO AQUECIMENTO CAMISAS (DRAGÃOZINHO) - [194]</v>
      </c>
      <c r="V3336" s="165">
        <v>2.25</v>
      </c>
      <c r="Z3336" s="47">
        <f t="shared" si="370"/>
        <v>1</v>
      </c>
      <c r="AA3336" s="47" t="str">
        <f t="shared" si="371"/>
        <v/>
      </c>
      <c r="AB3336" s="25" t="str">
        <f t="shared" si="367"/>
        <v/>
      </c>
      <c r="AC3336" s="25" t="str">
        <f t="shared" si="368"/>
        <v/>
      </c>
      <c r="AD3336" s="165" t="str">
        <f t="shared" si="369"/>
        <v/>
      </c>
    </row>
    <row r="3337" spans="1:30" x14ac:dyDescent="0.25">
      <c r="A3337" s="102" t="s">
        <v>2737</v>
      </c>
      <c r="E3337" s="25" t="s">
        <v>2793</v>
      </c>
      <c r="F3337" s="25" t="s">
        <v>2640</v>
      </c>
      <c r="G3337" s="25" t="s">
        <v>11</v>
      </c>
      <c r="H3337" s="25">
        <v>6816</v>
      </c>
      <c r="I3337" s="25">
        <v>1</v>
      </c>
      <c r="J3337" s="25" t="s">
        <v>1144</v>
      </c>
      <c r="K3337" s="48" t="s">
        <v>1487</v>
      </c>
      <c r="M3337" s="47">
        <f>_xlfn.XLOOKUP(A3337,dd_carteira_fundição!A:A,dd_carteira_fundição!G:G,"",0)</f>
        <v>1</v>
      </c>
      <c r="N3337" s="47" t="s">
        <v>1164</v>
      </c>
      <c r="P3337" s="48" t="s">
        <v>1161</v>
      </c>
      <c r="R3337" s="47" t="s">
        <v>158</v>
      </c>
      <c r="S3337" s="46" t="s">
        <v>158</v>
      </c>
      <c r="T3337" s="164">
        <v>2</v>
      </c>
      <c r="U3337" s="47" t="str">
        <f>IFERROR(INDEX('TAXA DE OCUP. RECUR.'!$F$1:$F$60, MATCH(T3337, 'TAXA DE OCUP. RECUR.'!$E$1:$E$60, 0)),"")</f>
        <v>EXPEDIÇÃO</v>
      </c>
      <c r="V3337" s="165">
        <v>1</v>
      </c>
      <c r="X3337" s="90">
        <v>46223</v>
      </c>
      <c r="Z3337" s="47">
        <f t="shared" si="370"/>
        <v>30</v>
      </c>
      <c r="AA3337" s="47" t="str">
        <f t="shared" si="371"/>
        <v/>
      </c>
      <c r="AB3337" s="25" t="str">
        <f t="shared" si="367"/>
        <v>jul</v>
      </c>
      <c r="AC3337" s="25" t="str">
        <f t="shared" si="368"/>
        <v>2026</v>
      </c>
      <c r="AD3337" s="165" t="str">
        <f t="shared" si="369"/>
        <v/>
      </c>
    </row>
    <row r="3338" spans="1:30" x14ac:dyDescent="0.25">
      <c r="A3338" s="102" t="s">
        <v>2839</v>
      </c>
      <c r="B3338" s="25" t="s">
        <v>9</v>
      </c>
      <c r="C3338" s="25">
        <v>2273</v>
      </c>
      <c r="D3338" s="102">
        <v>1</v>
      </c>
      <c r="E3338" s="25" t="s">
        <v>2833</v>
      </c>
      <c r="F3338" s="25" t="s">
        <v>2840</v>
      </c>
      <c r="G3338" s="25" t="s">
        <v>11</v>
      </c>
      <c r="H3338" s="25" t="s">
        <v>2838</v>
      </c>
      <c r="I3338" s="25">
        <v>1</v>
      </c>
      <c r="J3338" s="25" t="s">
        <v>1144</v>
      </c>
      <c r="K3338" s="48" t="s">
        <v>1487</v>
      </c>
      <c r="M3338" s="47">
        <f>_xlfn.XLOOKUP(A3338,dd_carteira_fundição!A:A,dd_carteira_fundição!G:G,"",0)</f>
        <v>1</v>
      </c>
      <c r="N3338" s="47" t="s">
        <v>1164</v>
      </c>
      <c r="P3338" s="48" t="s">
        <v>1160</v>
      </c>
      <c r="R3338" s="47" t="s">
        <v>1687</v>
      </c>
      <c r="S3338" s="48" t="s">
        <v>1156</v>
      </c>
      <c r="T3338" s="25">
        <v>1</v>
      </c>
      <c r="U3338" s="47" t="str">
        <f>IFERROR(INDEX('TAXA DE OCUP. RECUR.'!$F$1:$F$60, MATCH(T3338, 'TAXA DE OCUP. RECUR.'!$E$1:$E$60, 0)),"")</f>
        <v>FUNDIÇÃO MORENO</v>
      </c>
      <c r="V3338" s="217">
        <v>1</v>
      </c>
      <c r="X3338" s="90">
        <v>46178</v>
      </c>
      <c r="Y3338" s="90">
        <f>X3338</f>
        <v>46178</v>
      </c>
      <c r="Z3338" s="47">
        <f t="shared" si="370"/>
        <v>23</v>
      </c>
      <c r="AA3338" s="47">
        <f t="shared" si="371"/>
        <v>23</v>
      </c>
      <c r="AB3338" s="25" t="str">
        <f t="shared" ref="AB3338:AB3349" si="372">IFERROR(IF(X3338="","",TEXT(X3338,"MMM")),"")</f>
        <v>jun</v>
      </c>
      <c r="AC3338" s="25" t="str">
        <f t="shared" ref="AC3338:AC3349" si="373">IFERROR(IF(X3338="","",TEXT(X3338,"AAAA")),"")</f>
        <v>2026</v>
      </c>
      <c r="AD3338" s="165">
        <f t="shared" si="369"/>
        <v>1</v>
      </c>
    </row>
    <row r="3339" spans="1:30" x14ac:dyDescent="0.25">
      <c r="A3339" s="102" t="s">
        <v>2839</v>
      </c>
      <c r="B3339" s="25" t="s">
        <v>9</v>
      </c>
      <c r="C3339" s="25">
        <v>2273</v>
      </c>
      <c r="D3339" s="102">
        <v>1</v>
      </c>
      <c r="E3339" s="25" t="s">
        <v>2833</v>
      </c>
      <c r="F3339" s="25" t="s">
        <v>2840</v>
      </c>
      <c r="G3339" s="25" t="s">
        <v>11</v>
      </c>
      <c r="H3339" s="25" t="s">
        <v>2838</v>
      </c>
      <c r="I3339" s="25">
        <v>1</v>
      </c>
      <c r="J3339" s="25" t="s">
        <v>1144</v>
      </c>
      <c r="K3339" s="48" t="s">
        <v>1487</v>
      </c>
      <c r="M3339" s="47">
        <f>_xlfn.XLOOKUP(A3339,dd_carteira_fundição!A:A,dd_carteira_fundição!G:G,"",0)</f>
        <v>1</v>
      </c>
      <c r="N3339" s="47" t="s">
        <v>1164</v>
      </c>
      <c r="P3339" s="48" t="s">
        <v>1160</v>
      </c>
      <c r="R3339" s="47" t="s">
        <v>1690</v>
      </c>
      <c r="S3339" s="46" t="s">
        <v>1201</v>
      </c>
      <c r="T3339" s="164">
        <v>561</v>
      </c>
      <c r="U3339" s="47" t="str">
        <f>IFERROR(INDEX('TAXA DE OCUP. RECUR.'!$F$1:$F$60, MATCH(T3339, 'TAXA DE OCUP. RECUR.'!$E$1:$E$60, 0)),"")</f>
        <v>TORNO HORIZONTAL NILES - [561]</v>
      </c>
      <c r="V3339" s="217">
        <v>20.25</v>
      </c>
      <c r="X3339" s="90">
        <v>46175</v>
      </c>
      <c r="Y3339" s="90">
        <f t="shared" ref="Y3339:Y3349" si="374">X3339</f>
        <v>46175</v>
      </c>
      <c r="Z3339" s="47">
        <f t="shared" si="370"/>
        <v>23</v>
      </c>
      <c r="AA3339" s="47">
        <f t="shared" si="371"/>
        <v>23</v>
      </c>
      <c r="AB3339" s="25" t="str">
        <f t="shared" si="372"/>
        <v>jun</v>
      </c>
      <c r="AC3339" s="25" t="str">
        <f t="shared" si="373"/>
        <v>2026</v>
      </c>
      <c r="AD3339" s="165">
        <f t="shared" si="369"/>
        <v>1</v>
      </c>
    </row>
    <row r="3340" spans="1:30" x14ac:dyDescent="0.25">
      <c r="A3340" s="102" t="s">
        <v>2839</v>
      </c>
      <c r="B3340" s="25" t="s">
        <v>9</v>
      </c>
      <c r="C3340" s="25">
        <v>2273</v>
      </c>
      <c r="D3340" s="102">
        <v>1</v>
      </c>
      <c r="E3340" s="25" t="s">
        <v>2833</v>
      </c>
      <c r="F3340" s="25" t="s">
        <v>2840</v>
      </c>
      <c r="G3340" s="25" t="s">
        <v>11</v>
      </c>
      <c r="H3340" s="25" t="s">
        <v>2838</v>
      </c>
      <c r="I3340" s="25">
        <v>1</v>
      </c>
      <c r="J3340" s="25" t="s">
        <v>1144</v>
      </c>
      <c r="K3340" s="48" t="s">
        <v>1487</v>
      </c>
      <c r="M3340" s="47">
        <f>_xlfn.XLOOKUP(A3340,dd_carteira_fundição!A:A,dd_carteira_fundição!G:G,"",0)</f>
        <v>1</v>
      </c>
      <c r="N3340" s="47" t="s">
        <v>1164</v>
      </c>
      <c r="P3340" s="48" t="s">
        <v>1160</v>
      </c>
      <c r="R3340" s="47" t="s">
        <v>1690</v>
      </c>
      <c r="S3340" s="46" t="s">
        <v>159</v>
      </c>
      <c r="T3340" s="25">
        <v>112</v>
      </c>
      <c r="U3340" s="47" t="str">
        <f>IFERROR(INDEX('TAXA DE OCUP. RECUR.'!$F$1:$F$60, MATCH(T3340, 'TAXA DE OCUP. RECUR.'!$E$1:$E$60, 0)),"")</f>
        <v>FURADEIRA RADIAL  HCP - [112]</v>
      </c>
      <c r="V3340" s="217">
        <v>7.4454545454545444</v>
      </c>
      <c r="X3340" s="90">
        <v>46175</v>
      </c>
      <c r="Y3340" s="90">
        <f t="shared" si="374"/>
        <v>46175</v>
      </c>
      <c r="Z3340" s="47">
        <f t="shared" si="370"/>
        <v>23</v>
      </c>
      <c r="AA3340" s="47">
        <f t="shared" si="371"/>
        <v>23</v>
      </c>
      <c r="AB3340" s="25" t="str">
        <f t="shared" si="372"/>
        <v>jun</v>
      </c>
      <c r="AC3340" s="25" t="str">
        <f t="shared" si="373"/>
        <v>2026</v>
      </c>
      <c r="AD3340" s="165">
        <f t="shared" si="369"/>
        <v>1</v>
      </c>
    </row>
    <row r="3341" spans="1:30" x14ac:dyDescent="0.25">
      <c r="A3341" s="102" t="s">
        <v>2839</v>
      </c>
      <c r="B3341" s="25" t="s">
        <v>9</v>
      </c>
      <c r="C3341" s="25">
        <v>2273</v>
      </c>
      <c r="D3341" s="102">
        <v>1</v>
      </c>
      <c r="E3341" s="25" t="s">
        <v>2833</v>
      </c>
      <c r="F3341" s="25" t="s">
        <v>2840</v>
      </c>
      <c r="G3341" s="25" t="s">
        <v>11</v>
      </c>
      <c r="H3341" s="25" t="s">
        <v>2838</v>
      </c>
      <c r="I3341" s="25">
        <v>1</v>
      </c>
      <c r="J3341" s="25" t="s">
        <v>1144</v>
      </c>
      <c r="K3341" s="48" t="s">
        <v>1487</v>
      </c>
      <c r="M3341" s="47">
        <f>_xlfn.XLOOKUP(A3341,dd_carteira_fundição!A:A,dd_carteira_fundição!G:G,"",0)</f>
        <v>1</v>
      </c>
      <c r="N3341" s="47" t="s">
        <v>1164</v>
      </c>
      <c r="P3341" s="48" t="s">
        <v>1160</v>
      </c>
      <c r="R3341" s="47" t="s">
        <v>1688</v>
      </c>
      <c r="S3341" s="46" t="s">
        <v>153</v>
      </c>
      <c r="T3341" s="164">
        <v>600</v>
      </c>
      <c r="U3341" s="47" t="str">
        <f>IFERROR(INDEX('TAXA DE OCUP. RECUR.'!$F$1:$F$60, MATCH(T3341, 'TAXA DE OCUP. RECUR.'!$E$1:$E$60, 0)),"")</f>
        <v>CELULA DE SOLDA P/ CAMISA - BASE E LATERAL - [600]</v>
      </c>
      <c r="V3341" s="217">
        <v>3.5454545454545454</v>
      </c>
      <c r="X3341" s="90">
        <v>46175</v>
      </c>
      <c r="Y3341" s="90">
        <f t="shared" si="374"/>
        <v>46175</v>
      </c>
      <c r="Z3341" s="47">
        <f t="shared" si="370"/>
        <v>23</v>
      </c>
      <c r="AA3341" s="47">
        <f t="shared" si="371"/>
        <v>23</v>
      </c>
      <c r="AB3341" s="25" t="str">
        <f t="shared" si="372"/>
        <v>jun</v>
      </c>
      <c r="AC3341" s="25" t="str">
        <f t="shared" si="373"/>
        <v>2026</v>
      </c>
      <c r="AD3341" s="165">
        <f t="shared" si="369"/>
        <v>1</v>
      </c>
    </row>
    <row r="3342" spans="1:30" x14ac:dyDescent="0.25">
      <c r="A3342" s="102" t="s">
        <v>2839</v>
      </c>
      <c r="B3342" s="25" t="s">
        <v>9</v>
      </c>
      <c r="C3342" s="25">
        <v>2273</v>
      </c>
      <c r="D3342" s="102">
        <v>1</v>
      </c>
      <c r="E3342" s="25" t="s">
        <v>2833</v>
      </c>
      <c r="F3342" s="25" t="s">
        <v>2840</v>
      </c>
      <c r="G3342" s="25" t="s">
        <v>11</v>
      </c>
      <c r="H3342" s="25" t="s">
        <v>2838</v>
      </c>
      <c r="I3342" s="25">
        <v>1</v>
      </c>
      <c r="J3342" s="25" t="s">
        <v>1144</v>
      </c>
      <c r="K3342" s="48" t="s">
        <v>1487</v>
      </c>
      <c r="M3342" s="47">
        <f>_xlfn.XLOOKUP(A3342,dd_carteira_fundição!A:A,dd_carteira_fundição!G:G,"",0)</f>
        <v>1</v>
      </c>
      <c r="N3342" s="47" t="s">
        <v>1164</v>
      </c>
      <c r="P3342" s="48" t="s">
        <v>1160</v>
      </c>
      <c r="R3342" s="47" t="s">
        <v>1688</v>
      </c>
      <c r="S3342" s="46" t="s">
        <v>154</v>
      </c>
      <c r="T3342" s="25">
        <v>600</v>
      </c>
      <c r="U3342" s="47" t="str">
        <f>IFERROR(INDEX('TAXA DE OCUP. RECUR.'!$F$1:$F$60, MATCH(T3342, 'TAXA DE OCUP. RECUR.'!$E$1:$E$60, 0)),"")</f>
        <v>CELULA DE SOLDA P/ CAMISA - BASE E LATERAL - [600]</v>
      </c>
      <c r="V3342" s="217">
        <v>3.5454545454545454</v>
      </c>
      <c r="X3342" s="90">
        <v>46175</v>
      </c>
      <c r="Y3342" s="90">
        <f t="shared" si="374"/>
        <v>46175</v>
      </c>
      <c r="Z3342" s="47">
        <f t="shared" si="370"/>
        <v>23</v>
      </c>
      <c r="AA3342" s="47">
        <f t="shared" si="371"/>
        <v>23</v>
      </c>
      <c r="AB3342" s="25" t="str">
        <f t="shared" si="372"/>
        <v>jun</v>
      </c>
      <c r="AC3342" s="25" t="str">
        <f t="shared" si="373"/>
        <v>2026</v>
      </c>
      <c r="AD3342" s="165">
        <f t="shared" si="369"/>
        <v>1</v>
      </c>
    </row>
    <row r="3343" spans="1:30" x14ac:dyDescent="0.25">
      <c r="A3343" s="102" t="s">
        <v>2839</v>
      </c>
      <c r="B3343" s="25" t="s">
        <v>9</v>
      </c>
      <c r="C3343" s="25">
        <v>2273</v>
      </c>
      <c r="D3343" s="102">
        <v>1</v>
      </c>
      <c r="E3343" s="25" t="s">
        <v>2833</v>
      </c>
      <c r="F3343" s="25" t="s">
        <v>2840</v>
      </c>
      <c r="G3343" s="25" t="s">
        <v>11</v>
      </c>
      <c r="H3343" s="25" t="s">
        <v>2838</v>
      </c>
      <c r="I3343" s="25">
        <v>1</v>
      </c>
      <c r="J3343" s="25" t="s">
        <v>1144</v>
      </c>
      <c r="K3343" s="48" t="s">
        <v>1487</v>
      </c>
      <c r="M3343" s="47">
        <f>_xlfn.XLOOKUP(A3343,dd_carteira_fundição!A:A,dd_carteira_fundição!G:G,"",0)</f>
        <v>1</v>
      </c>
      <c r="N3343" s="47" t="s">
        <v>1164</v>
      </c>
      <c r="P3343" s="48" t="s">
        <v>1160</v>
      </c>
      <c r="R3343" s="47" t="s">
        <v>1688</v>
      </c>
      <c r="S3343" s="46" t="s">
        <v>155</v>
      </c>
      <c r="T3343" s="25">
        <v>600</v>
      </c>
      <c r="U3343" s="47" t="str">
        <f>IFERROR(INDEX('TAXA DE OCUP. RECUR.'!$F$1:$F$60, MATCH(T3343, 'TAXA DE OCUP. RECUR.'!$E$1:$E$60, 0)),"")</f>
        <v>CELULA DE SOLDA P/ CAMISA - BASE E LATERAL - [600]</v>
      </c>
      <c r="V3343" s="217">
        <v>10.045454545454545</v>
      </c>
      <c r="X3343" s="90">
        <v>46175</v>
      </c>
      <c r="Y3343" s="90">
        <f t="shared" si="374"/>
        <v>46175</v>
      </c>
      <c r="Z3343" s="47">
        <f t="shared" si="370"/>
        <v>23</v>
      </c>
      <c r="AA3343" s="47">
        <f t="shared" si="371"/>
        <v>23</v>
      </c>
      <c r="AB3343" s="25" t="str">
        <f t="shared" si="372"/>
        <v>jun</v>
      </c>
      <c r="AC3343" s="25" t="str">
        <f t="shared" si="373"/>
        <v>2026</v>
      </c>
      <c r="AD3343" s="165">
        <f t="shared" si="369"/>
        <v>1</v>
      </c>
    </row>
    <row r="3344" spans="1:30" x14ac:dyDescent="0.25">
      <c r="A3344" s="102" t="s">
        <v>2839</v>
      </c>
      <c r="B3344" s="25" t="s">
        <v>9</v>
      </c>
      <c r="C3344" s="25">
        <v>2273</v>
      </c>
      <c r="D3344" s="102">
        <v>1</v>
      </c>
      <c r="E3344" s="25" t="s">
        <v>2833</v>
      </c>
      <c r="F3344" s="25" t="s">
        <v>2840</v>
      </c>
      <c r="G3344" s="25" t="s">
        <v>11</v>
      </c>
      <c r="H3344" s="25" t="s">
        <v>2838</v>
      </c>
      <c r="I3344" s="25">
        <v>1</v>
      </c>
      <c r="J3344" s="25" t="s">
        <v>1144</v>
      </c>
      <c r="K3344" s="48" t="s">
        <v>1487</v>
      </c>
      <c r="M3344" s="47">
        <f>_xlfn.XLOOKUP(A3344,dd_carteira_fundição!A:A,dd_carteira_fundição!G:G,"",0)</f>
        <v>1</v>
      </c>
      <c r="N3344" s="47" t="s">
        <v>1164</v>
      </c>
      <c r="P3344" s="48" t="s">
        <v>1160</v>
      </c>
      <c r="R3344" s="47" t="s">
        <v>1688</v>
      </c>
      <c r="S3344" s="46" t="s">
        <v>156</v>
      </c>
      <c r="T3344" s="25">
        <v>602</v>
      </c>
      <c r="U3344" s="47" t="str">
        <f>IFERROR(INDEX('TAXA DE OCUP. RECUR.'!$F$1:$F$60, MATCH(T3344, 'TAXA DE OCUP. RECUR.'!$E$1:$E$60, 0)),"")</f>
        <v>CELULA DE SOLDA P/ CAMISA - PICOTE MANUAL - [602]</v>
      </c>
      <c r="V3344" s="217">
        <v>12.587272727272726</v>
      </c>
      <c r="X3344" s="90">
        <v>46175</v>
      </c>
      <c r="Y3344" s="90">
        <f t="shared" si="374"/>
        <v>46175</v>
      </c>
      <c r="Z3344" s="47">
        <f t="shared" si="370"/>
        <v>23</v>
      </c>
      <c r="AA3344" s="47">
        <f t="shared" si="371"/>
        <v>23</v>
      </c>
      <c r="AB3344" s="25" t="str">
        <f t="shared" si="372"/>
        <v>jun</v>
      </c>
      <c r="AC3344" s="25" t="str">
        <f t="shared" si="373"/>
        <v>2026</v>
      </c>
      <c r="AD3344" s="165">
        <f t="shared" si="369"/>
        <v>1</v>
      </c>
    </row>
    <row r="3345" spans="1:30" x14ac:dyDescent="0.25">
      <c r="A3345" s="102" t="s">
        <v>2839</v>
      </c>
      <c r="B3345" s="25" t="s">
        <v>9</v>
      </c>
      <c r="C3345" s="25">
        <v>2273</v>
      </c>
      <c r="D3345" s="102">
        <v>1</v>
      </c>
      <c r="E3345" s="25" t="s">
        <v>2833</v>
      </c>
      <c r="F3345" s="25" t="s">
        <v>2840</v>
      </c>
      <c r="G3345" s="25" t="s">
        <v>11</v>
      </c>
      <c r="H3345" s="25" t="s">
        <v>2838</v>
      </c>
      <c r="I3345" s="25">
        <v>1</v>
      </c>
      <c r="J3345" s="25" t="s">
        <v>1144</v>
      </c>
      <c r="K3345" s="48" t="s">
        <v>1487</v>
      </c>
      <c r="M3345" s="47">
        <f>_xlfn.XLOOKUP(A3345,dd_carteira_fundição!A:A,dd_carteira_fundição!G:G,"",0)</f>
        <v>1</v>
      </c>
      <c r="N3345" s="47" t="s">
        <v>1164</v>
      </c>
      <c r="P3345" s="48" t="s">
        <v>1160</v>
      </c>
      <c r="R3345" s="47" t="s">
        <v>1688</v>
      </c>
      <c r="S3345" s="46" t="s">
        <v>157</v>
      </c>
      <c r="T3345" s="25">
        <v>544</v>
      </c>
      <c r="U3345" s="47" t="str">
        <f>IFERROR(INDEX('TAXA DE OCUP. RECUR.'!$F$1:$F$60, MATCH(T3345, 'TAXA DE OCUP. RECUR.'!$E$1:$E$60, 0)),"")</f>
        <v>CELULA DE SOLDA P/ CAMISA - CHAPISCO - [544]</v>
      </c>
      <c r="V3345" s="217">
        <v>5.7272727272727266</v>
      </c>
      <c r="X3345" s="90">
        <v>46175</v>
      </c>
      <c r="Y3345" s="90">
        <f t="shared" si="374"/>
        <v>46175</v>
      </c>
      <c r="Z3345" s="47">
        <f t="shared" si="370"/>
        <v>23</v>
      </c>
      <c r="AA3345" s="47">
        <f t="shared" si="371"/>
        <v>23</v>
      </c>
      <c r="AB3345" s="25" t="str">
        <f t="shared" si="372"/>
        <v>jun</v>
      </c>
      <c r="AC3345" s="25" t="str">
        <f t="shared" si="373"/>
        <v>2026</v>
      </c>
      <c r="AD3345" s="165">
        <f t="shared" si="369"/>
        <v>1</v>
      </c>
    </row>
    <row r="3346" spans="1:30" x14ac:dyDescent="0.25">
      <c r="A3346" s="102" t="s">
        <v>2839</v>
      </c>
      <c r="B3346" s="25" t="s">
        <v>9</v>
      </c>
      <c r="C3346" s="25">
        <v>2273</v>
      </c>
      <c r="D3346" s="102">
        <v>1</v>
      </c>
      <c r="E3346" s="25" t="s">
        <v>2833</v>
      </c>
      <c r="F3346" s="25" t="s">
        <v>2840</v>
      </c>
      <c r="G3346" s="25" t="s">
        <v>11</v>
      </c>
      <c r="H3346" s="25" t="s">
        <v>2838</v>
      </c>
      <c r="I3346" s="25">
        <v>1</v>
      </c>
      <c r="J3346" s="25" t="s">
        <v>1144</v>
      </c>
      <c r="K3346" s="48" t="s">
        <v>1487</v>
      </c>
      <c r="M3346" s="47">
        <f>_xlfn.XLOOKUP(A3346,dd_carteira_fundição!A:A,dd_carteira_fundição!G:G,"",0)</f>
        <v>1</v>
      </c>
      <c r="N3346" s="47" t="s">
        <v>1164</v>
      </c>
      <c r="P3346" s="48" t="s">
        <v>1160</v>
      </c>
      <c r="R3346" s="47" t="s">
        <v>1690</v>
      </c>
      <c r="S3346" s="46" t="s">
        <v>148</v>
      </c>
      <c r="T3346" s="25">
        <v>489</v>
      </c>
      <c r="U3346" s="47" t="str">
        <f>IFERROR(INDEX('TAXA DE OCUP. RECUR.'!$F$1:$F$60, MATCH(T3346, 'TAXA DE OCUP. RECUR.'!$E$1:$E$60, 0)),"")</f>
        <v>BROQUEADORA - [489]</v>
      </c>
      <c r="V3346" s="217">
        <v>10.799999999999999</v>
      </c>
      <c r="X3346" s="90">
        <v>46175</v>
      </c>
      <c r="Y3346" s="90">
        <f t="shared" si="374"/>
        <v>46175</v>
      </c>
      <c r="Z3346" s="47">
        <f t="shared" si="370"/>
        <v>23</v>
      </c>
      <c r="AA3346" s="47">
        <f t="shared" si="371"/>
        <v>23</v>
      </c>
      <c r="AB3346" s="25" t="str">
        <f t="shared" si="372"/>
        <v>jun</v>
      </c>
      <c r="AC3346" s="25" t="str">
        <f t="shared" si="373"/>
        <v>2026</v>
      </c>
      <c r="AD3346" s="165">
        <f t="shared" si="369"/>
        <v>1</v>
      </c>
    </row>
    <row r="3347" spans="1:30" x14ac:dyDescent="0.25">
      <c r="A3347" s="102" t="s">
        <v>2839</v>
      </c>
      <c r="B3347" s="25" t="s">
        <v>9</v>
      </c>
      <c r="C3347" s="25">
        <v>2273</v>
      </c>
      <c r="D3347" s="102">
        <v>1</v>
      </c>
      <c r="E3347" s="25" t="s">
        <v>2833</v>
      </c>
      <c r="F3347" s="25" t="s">
        <v>2840</v>
      </c>
      <c r="G3347" s="25" t="s">
        <v>11</v>
      </c>
      <c r="H3347" s="25" t="s">
        <v>2838</v>
      </c>
      <c r="I3347" s="25">
        <v>1</v>
      </c>
      <c r="J3347" s="25" t="s">
        <v>1144</v>
      </c>
      <c r="K3347" s="48" t="s">
        <v>1487</v>
      </c>
      <c r="M3347" s="47">
        <f>_xlfn.XLOOKUP(A3347,dd_carteira_fundição!A:A,dd_carteira_fundição!G:G,"",0)</f>
        <v>1</v>
      </c>
      <c r="N3347" s="47" t="s">
        <v>1164</v>
      </c>
      <c r="P3347" s="48" t="s">
        <v>1160</v>
      </c>
      <c r="R3347" s="47" t="s">
        <v>1690</v>
      </c>
      <c r="S3347" s="46" t="s">
        <v>162</v>
      </c>
      <c r="T3347" s="25">
        <v>194</v>
      </c>
      <c r="U3347" s="47" t="str">
        <f>IFERROR(INDEX('TAXA DE OCUP. RECUR.'!$F$1:$F$60, MATCH(T3347, 'TAXA DE OCUP. RECUR.'!$E$1:$E$60, 0)),"")</f>
        <v>FORNO AQUECIMENTO CAMISAS (DRAGÃOZINHO) - [194]</v>
      </c>
      <c r="V3347" s="217">
        <v>2.0454545454545454</v>
      </c>
      <c r="X3347" s="90">
        <v>46175</v>
      </c>
      <c r="Y3347" s="90">
        <f t="shared" si="374"/>
        <v>46175</v>
      </c>
      <c r="Z3347" s="47">
        <f t="shared" si="370"/>
        <v>23</v>
      </c>
      <c r="AA3347" s="47">
        <f t="shared" si="371"/>
        <v>23</v>
      </c>
      <c r="AB3347" s="25" t="str">
        <f t="shared" si="372"/>
        <v>jun</v>
      </c>
      <c r="AC3347" s="25" t="str">
        <f t="shared" si="373"/>
        <v>2026</v>
      </c>
      <c r="AD3347" s="165">
        <f t="shared" si="369"/>
        <v>1</v>
      </c>
    </row>
    <row r="3348" spans="1:30" x14ac:dyDescent="0.25">
      <c r="A3348" s="102" t="s">
        <v>2839</v>
      </c>
      <c r="B3348" s="25" t="s">
        <v>9</v>
      </c>
      <c r="C3348" s="25">
        <v>2273</v>
      </c>
      <c r="D3348" s="102">
        <v>1</v>
      </c>
      <c r="E3348" s="25" t="s">
        <v>2833</v>
      </c>
      <c r="F3348" s="25" t="s">
        <v>2840</v>
      </c>
      <c r="G3348" s="25" t="s">
        <v>11</v>
      </c>
      <c r="H3348" s="25" t="s">
        <v>2838</v>
      </c>
      <c r="I3348" s="25">
        <v>1</v>
      </c>
      <c r="J3348" s="25" t="s">
        <v>1144</v>
      </c>
      <c r="K3348" s="48" t="s">
        <v>1487</v>
      </c>
      <c r="M3348" s="47">
        <f>_xlfn.XLOOKUP(A3348,dd_carteira_fundição!A:A,dd_carteira_fundição!G:G,"",0)</f>
        <v>1</v>
      </c>
      <c r="N3348" s="47" t="s">
        <v>1164</v>
      </c>
      <c r="P3348" s="48" t="s">
        <v>1160</v>
      </c>
      <c r="R3348" s="47" t="s">
        <v>146</v>
      </c>
      <c r="S3348" s="46" t="s">
        <v>146</v>
      </c>
      <c r="T3348" s="25">
        <v>89</v>
      </c>
      <c r="U3348" s="47" t="str">
        <f>IFERROR(INDEX('TAXA DE OCUP. RECUR.'!$F$1:$F$60, MATCH(T3348, 'TAXA DE OCUP. RECUR.'!$E$1:$E$60, 0)),"")</f>
        <v>MONTAGEM (MONTAGEM DE MOENDA) - [89]</v>
      </c>
      <c r="V3348" s="217">
        <v>20</v>
      </c>
      <c r="X3348" s="90">
        <v>46175</v>
      </c>
      <c r="Y3348" s="90">
        <f t="shared" si="374"/>
        <v>46175</v>
      </c>
      <c r="Z3348" s="47">
        <f t="shared" si="370"/>
        <v>23</v>
      </c>
      <c r="AA3348" s="47">
        <f t="shared" si="371"/>
        <v>23</v>
      </c>
      <c r="AB3348" s="25" t="str">
        <f t="shared" si="372"/>
        <v>jun</v>
      </c>
      <c r="AC3348" s="25" t="str">
        <f t="shared" si="373"/>
        <v>2026</v>
      </c>
      <c r="AD3348" s="165">
        <f t="shared" si="369"/>
        <v>1</v>
      </c>
    </row>
    <row r="3349" spans="1:30" x14ac:dyDescent="0.25">
      <c r="A3349" s="102" t="s">
        <v>2839</v>
      </c>
      <c r="B3349" s="25" t="s">
        <v>9</v>
      </c>
      <c r="C3349" s="25">
        <v>2273</v>
      </c>
      <c r="D3349" s="102">
        <v>1</v>
      </c>
      <c r="E3349" s="25" t="s">
        <v>2833</v>
      </c>
      <c r="F3349" s="25" t="s">
        <v>2840</v>
      </c>
      <c r="G3349" s="25" t="s">
        <v>11</v>
      </c>
      <c r="H3349" s="25" t="s">
        <v>2838</v>
      </c>
      <c r="I3349" s="25">
        <v>1</v>
      </c>
      <c r="J3349" s="25" t="s">
        <v>1144</v>
      </c>
      <c r="K3349" s="48" t="s">
        <v>1487</v>
      </c>
      <c r="M3349" s="47">
        <f>_xlfn.XLOOKUP(A3349,dd_carteira_fundição!A:A,dd_carteira_fundição!G:G,"",0)</f>
        <v>1</v>
      </c>
      <c r="N3349" s="47" t="s">
        <v>1164</v>
      </c>
      <c r="P3349" s="48" t="s">
        <v>1160</v>
      </c>
      <c r="R3349" s="47" t="s">
        <v>158</v>
      </c>
      <c r="S3349" s="46" t="s">
        <v>158</v>
      </c>
      <c r="T3349" s="25">
        <v>2</v>
      </c>
      <c r="U3349" s="47" t="str">
        <f>IFERROR(INDEX('TAXA DE OCUP. RECUR.'!$F$1:$F$60, MATCH(T3349, 'TAXA DE OCUP. RECUR.'!$E$1:$E$60, 0)),"")</f>
        <v>EXPEDIÇÃO</v>
      </c>
      <c r="V3349" s="217">
        <v>1</v>
      </c>
      <c r="X3349" s="90">
        <v>46203</v>
      </c>
      <c r="Y3349" s="90">
        <f t="shared" si="374"/>
        <v>46203</v>
      </c>
      <c r="Z3349" s="47">
        <f t="shared" si="370"/>
        <v>27</v>
      </c>
      <c r="AA3349" s="47">
        <f t="shared" si="371"/>
        <v>27</v>
      </c>
      <c r="AB3349" s="25" t="str">
        <f t="shared" si="372"/>
        <v>jun</v>
      </c>
      <c r="AC3349" s="25" t="str">
        <f t="shared" si="373"/>
        <v>2026</v>
      </c>
      <c r="AD3349" s="165">
        <f t="shared" si="369"/>
        <v>1</v>
      </c>
    </row>
    <row r="3350" spans="1:30" x14ac:dyDescent="0.25">
      <c r="A3350" s="102" t="s">
        <v>17</v>
      </c>
      <c r="B3350" s="25" t="s">
        <v>9</v>
      </c>
      <c r="C3350" s="25">
        <v>2273</v>
      </c>
      <c r="D3350" s="102">
        <v>4</v>
      </c>
      <c r="E3350" s="25" t="s">
        <v>2833</v>
      </c>
      <c r="F3350" s="25" t="s">
        <v>2831</v>
      </c>
      <c r="G3350" s="25" t="s">
        <v>11</v>
      </c>
      <c r="I3350" s="25">
        <v>1</v>
      </c>
      <c r="J3350" s="25" t="s">
        <v>2836</v>
      </c>
      <c r="K3350" s="48" t="s">
        <v>1487</v>
      </c>
      <c r="M3350" s="47" t="str">
        <f>_xlfn.XLOOKUP(A3350,dd_carteira_fundição!A:A,dd_carteira_fundição!G:G,"",0)</f>
        <v/>
      </c>
      <c r="N3350" s="47" t="s">
        <v>1164</v>
      </c>
      <c r="R3350" s="47" t="s">
        <v>1690</v>
      </c>
      <c r="S3350" s="47" t="s">
        <v>188</v>
      </c>
      <c r="T3350" s="164">
        <v>394</v>
      </c>
      <c r="U3350" s="47" t="str">
        <f>IFERROR(INDEX('TAXA DE OCUP. RECUR.'!$F$1:$F$60, MATCH(T3350, 'TAXA DE OCUP. RECUR.'!$E$1:$E$60, 0)),"")</f>
        <v>TORNO HORIZ. TOS SU-125 - [394]</v>
      </c>
      <c r="V3350" s="165">
        <v>2.2909090909090906</v>
      </c>
      <c r="Z3350" s="47">
        <f t="shared" si="370"/>
        <v>1</v>
      </c>
      <c r="AA3350" s="47" t="str">
        <f t="shared" si="371"/>
        <v/>
      </c>
      <c r="AB3350" s="25" t="str">
        <f t="shared" ref="AB3350:AB3359" si="375">IFERROR(IF(X3350="","",TEXT(X3350,"MMM")),"")</f>
        <v/>
      </c>
      <c r="AC3350" s="25" t="str">
        <f t="shared" ref="AC3350:AC3359" si="376">IFERROR(IF(X3350="","",TEXT(X3350,"AAAA")),"")</f>
        <v/>
      </c>
      <c r="AD3350" s="165" t="str">
        <f t="shared" si="369"/>
        <v/>
      </c>
    </row>
    <row r="3351" spans="1:30" x14ac:dyDescent="0.25">
      <c r="A3351" s="102" t="s">
        <v>17</v>
      </c>
      <c r="B3351" s="25" t="s">
        <v>9</v>
      </c>
      <c r="C3351" s="25">
        <v>2273</v>
      </c>
      <c r="D3351" s="102">
        <v>4</v>
      </c>
      <c r="E3351" s="25" t="s">
        <v>2833</v>
      </c>
      <c r="F3351" s="25" t="s">
        <v>2831</v>
      </c>
      <c r="G3351" s="25" t="s">
        <v>11</v>
      </c>
      <c r="I3351" s="25">
        <v>1</v>
      </c>
      <c r="J3351" s="25" t="s">
        <v>2836</v>
      </c>
      <c r="K3351" s="48" t="s">
        <v>1487</v>
      </c>
      <c r="M3351" s="47" t="str">
        <f>_xlfn.XLOOKUP(A3351,dd_carteira_fundição!A:A,dd_carteira_fundição!G:G,"",0)</f>
        <v/>
      </c>
      <c r="N3351" s="47" t="s">
        <v>1164</v>
      </c>
      <c r="R3351" s="47" t="s">
        <v>1690</v>
      </c>
      <c r="S3351" s="47" t="s">
        <v>189</v>
      </c>
      <c r="T3351" s="164">
        <v>112</v>
      </c>
      <c r="U3351" s="47" t="str">
        <f>IFERROR(INDEX('TAXA DE OCUP. RECUR.'!$F$1:$F$60, MATCH(T3351, 'TAXA DE OCUP. RECUR.'!$E$1:$E$60, 0)),"")</f>
        <v>FURADEIRA RADIAL  HCP - [112]</v>
      </c>
      <c r="V3351" s="165">
        <v>2.4545454545454546</v>
      </c>
      <c r="Z3351" s="47">
        <f t="shared" si="370"/>
        <v>1</v>
      </c>
      <c r="AA3351" s="47" t="str">
        <f t="shared" si="371"/>
        <v/>
      </c>
      <c r="AB3351" s="25" t="str">
        <f t="shared" si="375"/>
        <v/>
      </c>
      <c r="AC3351" s="25" t="str">
        <f t="shared" si="376"/>
        <v/>
      </c>
      <c r="AD3351" s="165" t="str">
        <f t="shared" si="369"/>
        <v/>
      </c>
    </row>
    <row r="3352" spans="1:30" x14ac:dyDescent="0.25">
      <c r="A3352" s="102" t="s">
        <v>17</v>
      </c>
      <c r="B3352" s="25" t="s">
        <v>9</v>
      </c>
      <c r="C3352" s="25">
        <v>2273</v>
      </c>
      <c r="D3352" s="102">
        <v>4</v>
      </c>
      <c r="E3352" s="25" t="s">
        <v>2833</v>
      </c>
      <c r="F3352" s="25" t="s">
        <v>2831</v>
      </c>
      <c r="G3352" s="25" t="s">
        <v>11</v>
      </c>
      <c r="I3352" s="25">
        <v>1</v>
      </c>
      <c r="J3352" s="25" t="s">
        <v>2836</v>
      </c>
      <c r="K3352" s="48" t="s">
        <v>1487</v>
      </c>
      <c r="M3352" s="47" t="str">
        <f>_xlfn.XLOOKUP(A3352,dd_carteira_fundição!A:A,dd_carteira_fundição!G:G,"",0)</f>
        <v/>
      </c>
      <c r="N3352" s="47" t="s">
        <v>1164</v>
      </c>
      <c r="R3352" s="47" t="s">
        <v>1688</v>
      </c>
      <c r="S3352" s="47" t="s">
        <v>190</v>
      </c>
      <c r="T3352" s="164">
        <v>84</v>
      </c>
      <c r="U3352" s="47" t="str">
        <f>IFERROR(INDEX('TAXA DE OCUP. RECUR.'!$F$1:$F$60, MATCH(T3352, 'TAXA DE OCUP. RECUR.'!$E$1:$E$60, 0)),"")</f>
        <v>SOLDA - [84]</v>
      </c>
      <c r="V3352" s="165">
        <v>0.18</v>
      </c>
      <c r="Z3352" s="47">
        <f t="shared" si="370"/>
        <v>1</v>
      </c>
      <c r="AA3352" s="47" t="str">
        <f t="shared" si="371"/>
        <v/>
      </c>
      <c r="AB3352" s="25" t="str">
        <f t="shared" si="375"/>
        <v/>
      </c>
      <c r="AC3352" s="25" t="str">
        <f t="shared" si="376"/>
        <v/>
      </c>
      <c r="AD3352" s="165" t="str">
        <f t="shared" si="369"/>
        <v/>
      </c>
    </row>
    <row r="3353" spans="1:30" x14ac:dyDescent="0.25">
      <c r="A3353" s="102" t="s">
        <v>17</v>
      </c>
      <c r="B3353" s="25" t="s">
        <v>9</v>
      </c>
      <c r="C3353" s="25">
        <v>2273</v>
      </c>
      <c r="D3353" s="102">
        <v>4</v>
      </c>
      <c r="E3353" s="25" t="s">
        <v>2833</v>
      </c>
      <c r="F3353" s="25" t="s">
        <v>2831</v>
      </c>
      <c r="G3353" s="25" t="s">
        <v>11</v>
      </c>
      <c r="I3353" s="25">
        <v>1</v>
      </c>
      <c r="J3353" s="25" t="s">
        <v>2836</v>
      </c>
      <c r="K3353" s="48" t="s">
        <v>1487</v>
      </c>
      <c r="M3353" s="47" t="str">
        <f>_xlfn.XLOOKUP(A3353,dd_carteira_fundição!A:A,dd_carteira_fundição!G:G,"",0)</f>
        <v/>
      </c>
      <c r="N3353" s="47" t="s">
        <v>1164</v>
      </c>
      <c r="R3353" s="47" t="s">
        <v>1688</v>
      </c>
      <c r="S3353" s="47" t="s">
        <v>191</v>
      </c>
      <c r="T3353" s="164">
        <v>84</v>
      </c>
      <c r="U3353" s="47" t="str">
        <f>IFERROR(INDEX('TAXA DE OCUP. RECUR.'!$F$1:$F$60, MATCH(T3353, 'TAXA DE OCUP. RECUR.'!$E$1:$E$60, 0)),"")</f>
        <v>SOLDA - [84]</v>
      </c>
      <c r="V3353" s="165">
        <v>7.5354545454545461</v>
      </c>
      <c r="Z3353" s="47">
        <f t="shared" si="370"/>
        <v>1</v>
      </c>
      <c r="AA3353" s="47" t="str">
        <f t="shared" si="371"/>
        <v/>
      </c>
      <c r="AB3353" s="25" t="str">
        <f t="shared" si="375"/>
        <v/>
      </c>
      <c r="AC3353" s="25" t="str">
        <f t="shared" si="376"/>
        <v/>
      </c>
      <c r="AD3353" s="165" t="str">
        <f t="shared" si="369"/>
        <v/>
      </c>
    </row>
    <row r="3354" spans="1:30" x14ac:dyDescent="0.25">
      <c r="A3354" s="102" t="s">
        <v>17</v>
      </c>
      <c r="B3354" s="25" t="s">
        <v>9</v>
      </c>
      <c r="C3354" s="25">
        <v>2273</v>
      </c>
      <c r="D3354" s="102">
        <v>4</v>
      </c>
      <c r="E3354" s="25" t="s">
        <v>2833</v>
      </c>
      <c r="F3354" s="25" t="s">
        <v>2831</v>
      </c>
      <c r="G3354" s="25" t="s">
        <v>11</v>
      </c>
      <c r="I3354" s="25">
        <v>1</v>
      </c>
      <c r="J3354" s="25" t="s">
        <v>2836</v>
      </c>
      <c r="K3354" s="48" t="s">
        <v>1487</v>
      </c>
      <c r="M3354" s="47" t="str">
        <f>_xlfn.XLOOKUP(A3354,dd_carteira_fundição!A:A,dd_carteira_fundição!G:G,"",0)</f>
        <v/>
      </c>
      <c r="N3354" s="47" t="s">
        <v>1164</v>
      </c>
      <c r="R3354" s="47" t="s">
        <v>158</v>
      </c>
      <c r="S3354" s="47" t="s">
        <v>158</v>
      </c>
      <c r="T3354" s="164">
        <v>2</v>
      </c>
      <c r="U3354" s="47" t="str">
        <f>IFERROR(INDEX('TAXA DE OCUP. RECUR.'!$F$1:$F$60, MATCH(T3354, 'TAXA DE OCUP. RECUR.'!$E$1:$E$60, 0)),"")</f>
        <v>EXPEDIÇÃO</v>
      </c>
      <c r="V3354" s="165">
        <v>1</v>
      </c>
      <c r="X3354" s="90">
        <v>46203</v>
      </c>
      <c r="Z3354" s="47">
        <f t="shared" si="370"/>
        <v>27</v>
      </c>
      <c r="AA3354" s="47" t="str">
        <f t="shared" si="371"/>
        <v/>
      </c>
      <c r="AB3354" s="25" t="str">
        <f t="shared" si="375"/>
        <v>jun</v>
      </c>
      <c r="AC3354" s="25" t="str">
        <f t="shared" si="376"/>
        <v>2026</v>
      </c>
      <c r="AD3354" s="165" t="str">
        <f t="shared" si="369"/>
        <v/>
      </c>
    </row>
    <row r="3355" spans="1:30" x14ac:dyDescent="0.25">
      <c r="A3355" s="102" t="s">
        <v>17</v>
      </c>
      <c r="B3355" s="25" t="s">
        <v>9</v>
      </c>
      <c r="C3355" s="25">
        <v>2273</v>
      </c>
      <c r="D3355" s="102">
        <v>5</v>
      </c>
      <c r="E3355" s="25" t="s">
        <v>2833</v>
      </c>
      <c r="F3355" s="25" t="s">
        <v>2831</v>
      </c>
      <c r="G3355" s="25" t="s">
        <v>11</v>
      </c>
      <c r="I3355" s="25">
        <v>1</v>
      </c>
      <c r="J3355" s="25" t="s">
        <v>2836</v>
      </c>
      <c r="K3355" s="48" t="s">
        <v>1487</v>
      </c>
      <c r="M3355" s="47" t="str">
        <f>_xlfn.XLOOKUP(A3355,dd_carteira_fundição!A:A,dd_carteira_fundição!G:G,"",0)</f>
        <v/>
      </c>
      <c r="N3355" s="47" t="s">
        <v>1164</v>
      </c>
      <c r="R3355" s="47" t="s">
        <v>1690</v>
      </c>
      <c r="S3355" s="47" t="s">
        <v>188</v>
      </c>
      <c r="T3355" s="164">
        <v>394</v>
      </c>
      <c r="U3355" s="47" t="str">
        <f>IFERROR(INDEX('TAXA DE OCUP. RECUR.'!$F$1:$F$60, MATCH(T3355, 'TAXA DE OCUP. RECUR.'!$E$1:$E$60, 0)),"")</f>
        <v>TORNO HORIZ. TOS SU-125 - [394]</v>
      </c>
      <c r="V3355" s="165">
        <v>2.2909090909090906</v>
      </c>
      <c r="Z3355" s="47">
        <f t="shared" si="370"/>
        <v>1</v>
      </c>
      <c r="AA3355" s="47" t="str">
        <f t="shared" si="371"/>
        <v/>
      </c>
      <c r="AB3355" s="25" t="str">
        <f t="shared" si="375"/>
        <v/>
      </c>
      <c r="AC3355" s="25" t="str">
        <f t="shared" si="376"/>
        <v/>
      </c>
      <c r="AD3355" s="165" t="str">
        <f t="shared" si="369"/>
        <v/>
      </c>
    </row>
    <row r="3356" spans="1:30" x14ac:dyDescent="0.25">
      <c r="A3356" s="102" t="s">
        <v>17</v>
      </c>
      <c r="B3356" s="25" t="s">
        <v>9</v>
      </c>
      <c r="C3356" s="25">
        <v>2273</v>
      </c>
      <c r="D3356" s="102">
        <v>5</v>
      </c>
      <c r="E3356" s="25" t="s">
        <v>2833</v>
      </c>
      <c r="F3356" s="25" t="s">
        <v>2831</v>
      </c>
      <c r="G3356" s="25" t="s">
        <v>11</v>
      </c>
      <c r="I3356" s="25">
        <v>1</v>
      </c>
      <c r="J3356" s="25" t="s">
        <v>2836</v>
      </c>
      <c r="K3356" s="48" t="s">
        <v>1487</v>
      </c>
      <c r="M3356" s="47" t="str">
        <f>_xlfn.XLOOKUP(A3356,dd_carteira_fundição!A:A,dd_carteira_fundição!G:G,"",0)</f>
        <v/>
      </c>
      <c r="N3356" s="47" t="s">
        <v>1164</v>
      </c>
      <c r="R3356" s="47" t="s">
        <v>1690</v>
      </c>
      <c r="S3356" s="47" t="s">
        <v>189</v>
      </c>
      <c r="T3356" s="164">
        <v>112</v>
      </c>
      <c r="U3356" s="47" t="str">
        <f>IFERROR(INDEX('TAXA DE OCUP. RECUR.'!$F$1:$F$60, MATCH(T3356, 'TAXA DE OCUP. RECUR.'!$E$1:$E$60, 0)),"")</f>
        <v>FURADEIRA RADIAL  HCP - [112]</v>
      </c>
      <c r="V3356" s="165">
        <v>2.4545454545454546</v>
      </c>
      <c r="Z3356" s="47">
        <f t="shared" si="370"/>
        <v>1</v>
      </c>
      <c r="AA3356" s="47" t="str">
        <f t="shared" si="371"/>
        <v/>
      </c>
      <c r="AB3356" s="25" t="str">
        <f t="shared" si="375"/>
        <v/>
      </c>
      <c r="AC3356" s="25" t="str">
        <f t="shared" si="376"/>
        <v/>
      </c>
      <c r="AD3356" s="165" t="str">
        <f t="shared" si="369"/>
        <v/>
      </c>
    </row>
    <row r="3357" spans="1:30" x14ac:dyDescent="0.25">
      <c r="A3357" s="102" t="s">
        <v>17</v>
      </c>
      <c r="B3357" s="25" t="s">
        <v>9</v>
      </c>
      <c r="C3357" s="25">
        <v>2273</v>
      </c>
      <c r="D3357" s="102">
        <v>5</v>
      </c>
      <c r="E3357" s="25" t="s">
        <v>2833</v>
      </c>
      <c r="F3357" s="25" t="s">
        <v>2831</v>
      </c>
      <c r="G3357" s="25" t="s">
        <v>11</v>
      </c>
      <c r="I3357" s="25">
        <v>1</v>
      </c>
      <c r="J3357" s="25" t="s">
        <v>2836</v>
      </c>
      <c r="K3357" s="48" t="s">
        <v>1487</v>
      </c>
      <c r="M3357" s="47" t="str">
        <f>_xlfn.XLOOKUP(A3357,dd_carteira_fundição!A:A,dd_carteira_fundição!G:G,"",0)</f>
        <v/>
      </c>
      <c r="N3357" s="47" t="s">
        <v>1164</v>
      </c>
      <c r="R3357" s="47" t="s">
        <v>1688</v>
      </c>
      <c r="S3357" s="47" t="s">
        <v>190</v>
      </c>
      <c r="T3357" s="164">
        <v>84</v>
      </c>
      <c r="U3357" s="47" t="str">
        <f>IFERROR(INDEX('TAXA DE OCUP. RECUR.'!$F$1:$F$60, MATCH(T3357, 'TAXA DE OCUP. RECUR.'!$E$1:$E$60, 0)),"")</f>
        <v>SOLDA - [84]</v>
      </c>
      <c r="V3357" s="165">
        <v>0.18</v>
      </c>
      <c r="Z3357" s="47">
        <f t="shared" si="370"/>
        <v>1</v>
      </c>
      <c r="AA3357" s="47" t="str">
        <f t="shared" si="371"/>
        <v/>
      </c>
      <c r="AB3357" s="25" t="str">
        <f t="shared" si="375"/>
        <v/>
      </c>
      <c r="AC3357" s="25" t="str">
        <f t="shared" si="376"/>
        <v/>
      </c>
      <c r="AD3357" s="165" t="str">
        <f t="shared" si="369"/>
        <v/>
      </c>
    </row>
    <row r="3358" spans="1:30" x14ac:dyDescent="0.25">
      <c r="A3358" s="102" t="s">
        <v>17</v>
      </c>
      <c r="B3358" s="25" t="s">
        <v>9</v>
      </c>
      <c r="C3358" s="25">
        <v>2273</v>
      </c>
      <c r="D3358" s="102">
        <v>5</v>
      </c>
      <c r="E3358" s="25" t="s">
        <v>2833</v>
      </c>
      <c r="F3358" s="25" t="s">
        <v>2831</v>
      </c>
      <c r="G3358" s="25" t="s">
        <v>11</v>
      </c>
      <c r="I3358" s="25">
        <v>1</v>
      </c>
      <c r="J3358" s="25" t="s">
        <v>2836</v>
      </c>
      <c r="K3358" s="48" t="s">
        <v>1487</v>
      </c>
      <c r="M3358" s="47" t="str">
        <f>_xlfn.XLOOKUP(A3358,dd_carteira_fundição!A:A,dd_carteira_fundição!G:G,"",0)</f>
        <v/>
      </c>
      <c r="N3358" s="47" t="s">
        <v>1164</v>
      </c>
      <c r="R3358" s="47" t="s">
        <v>1688</v>
      </c>
      <c r="S3358" s="47" t="s">
        <v>191</v>
      </c>
      <c r="T3358" s="164">
        <v>84</v>
      </c>
      <c r="U3358" s="47" t="str">
        <f>IFERROR(INDEX('TAXA DE OCUP. RECUR.'!$F$1:$F$60, MATCH(T3358, 'TAXA DE OCUP. RECUR.'!$E$1:$E$60, 0)),"")</f>
        <v>SOLDA - [84]</v>
      </c>
      <c r="V3358" s="165">
        <v>7.5354545454545461</v>
      </c>
      <c r="Z3358" s="47">
        <f t="shared" si="370"/>
        <v>1</v>
      </c>
      <c r="AA3358" s="47" t="str">
        <f t="shared" si="371"/>
        <v/>
      </c>
      <c r="AB3358" s="25" t="str">
        <f t="shared" si="375"/>
        <v/>
      </c>
      <c r="AC3358" s="25" t="str">
        <f t="shared" si="376"/>
        <v/>
      </c>
      <c r="AD3358" s="165" t="str">
        <f t="shared" si="369"/>
        <v/>
      </c>
    </row>
    <row r="3359" spans="1:30" x14ac:dyDescent="0.25">
      <c r="A3359" s="102" t="s">
        <v>17</v>
      </c>
      <c r="B3359" s="25" t="s">
        <v>9</v>
      </c>
      <c r="C3359" s="25">
        <v>2273</v>
      </c>
      <c r="D3359" s="102">
        <v>5</v>
      </c>
      <c r="E3359" s="25" t="s">
        <v>2833</v>
      </c>
      <c r="F3359" s="25" t="s">
        <v>2831</v>
      </c>
      <c r="G3359" s="25" t="s">
        <v>11</v>
      </c>
      <c r="I3359" s="25">
        <v>1</v>
      </c>
      <c r="J3359" s="25" t="s">
        <v>2836</v>
      </c>
      <c r="K3359" s="48" t="s">
        <v>1487</v>
      </c>
      <c r="M3359" s="47" t="str">
        <f>_xlfn.XLOOKUP(A3359,dd_carteira_fundição!A:A,dd_carteira_fundição!G:G,"",0)</f>
        <v/>
      </c>
      <c r="N3359" s="47" t="s">
        <v>1164</v>
      </c>
      <c r="R3359" s="47" t="s">
        <v>158</v>
      </c>
      <c r="S3359" s="47" t="s">
        <v>158</v>
      </c>
      <c r="T3359" s="164">
        <v>2</v>
      </c>
      <c r="U3359" s="47" t="str">
        <f>IFERROR(INDEX('TAXA DE OCUP. RECUR.'!$F$1:$F$60, MATCH(T3359, 'TAXA DE OCUP. RECUR.'!$E$1:$E$60, 0)),"")</f>
        <v>EXPEDIÇÃO</v>
      </c>
      <c r="V3359" s="165">
        <v>1</v>
      </c>
      <c r="X3359" s="90">
        <v>46203</v>
      </c>
      <c r="Z3359" s="47">
        <f t="shared" si="370"/>
        <v>27</v>
      </c>
      <c r="AA3359" s="47" t="str">
        <f t="shared" si="371"/>
        <v/>
      </c>
      <c r="AB3359" s="25" t="str">
        <f t="shared" si="375"/>
        <v>jun</v>
      </c>
      <c r="AC3359" s="25" t="str">
        <f t="shared" si="376"/>
        <v>2026</v>
      </c>
      <c r="AD3359" s="165" t="str">
        <f t="shared" si="369"/>
        <v/>
      </c>
    </row>
    <row r="3360" spans="1:30" x14ac:dyDescent="0.25">
      <c r="A3360" s="102" t="s">
        <v>2594</v>
      </c>
      <c r="E3360" s="25" t="s">
        <v>1459</v>
      </c>
      <c r="F3360" s="25" t="s">
        <v>2841</v>
      </c>
      <c r="G3360" s="25" t="s">
        <v>11</v>
      </c>
      <c r="H3360" s="25" t="s">
        <v>2614</v>
      </c>
      <c r="I3360" s="25">
        <v>1</v>
      </c>
      <c r="J3360" s="25" t="s">
        <v>1143</v>
      </c>
      <c r="K3360" s="25" t="s">
        <v>1486</v>
      </c>
      <c r="M3360" s="47">
        <f>_xlfn.XLOOKUP(A3360,dd_carteira_fundição!A:A,dd_carteira_fundição!G:G,"",0)</f>
        <v>0</v>
      </c>
      <c r="N3360" s="47" t="s">
        <v>1164</v>
      </c>
      <c r="R3360" s="220" t="s">
        <v>1687</v>
      </c>
      <c r="S3360" s="221" t="s">
        <v>1156</v>
      </c>
      <c r="T3360" s="222">
        <v>1</v>
      </c>
      <c r="U3360" s="220" t="s">
        <v>1108</v>
      </c>
      <c r="V3360" s="223">
        <v>1</v>
      </c>
      <c r="X3360" s="90">
        <v>46217</v>
      </c>
      <c r="Z3360" s="47">
        <f t="shared" si="370"/>
        <v>29</v>
      </c>
      <c r="AA3360" s="47" t="str">
        <f t="shared" si="371"/>
        <v/>
      </c>
      <c r="AB3360" s="25" t="str">
        <f t="shared" ref="AB3360:AB3371" si="377">IFERROR(IF(X3360="","",TEXT(X3360,"MMM")),"")</f>
        <v>jul</v>
      </c>
      <c r="AC3360" s="25" t="str">
        <f t="shared" ref="AC3360:AC3371" si="378">IFERROR(IF(X3360="","",TEXT(X3360,"AAAA")),"")</f>
        <v>2026</v>
      </c>
      <c r="AD3360" s="165" t="str">
        <f t="shared" si="369"/>
        <v/>
      </c>
    </row>
    <row r="3361" spans="1:30" x14ac:dyDescent="0.25">
      <c r="A3361" s="102" t="s">
        <v>2594</v>
      </c>
      <c r="E3361" s="25" t="s">
        <v>1459</v>
      </c>
      <c r="F3361" s="25" t="s">
        <v>2841</v>
      </c>
      <c r="G3361" s="25" t="s">
        <v>11</v>
      </c>
      <c r="H3361" s="25" t="s">
        <v>2614</v>
      </c>
      <c r="I3361" s="25">
        <v>1</v>
      </c>
      <c r="J3361" s="25" t="s">
        <v>1143</v>
      </c>
      <c r="K3361" s="25" t="s">
        <v>1486</v>
      </c>
      <c r="M3361" s="47">
        <f>_xlfn.XLOOKUP(A3361,dd_carteira_fundição!A:A,dd_carteira_fundição!G:G,"",0)</f>
        <v>0</v>
      </c>
      <c r="N3361" s="47" t="s">
        <v>1164</v>
      </c>
      <c r="R3361" s="220" t="s">
        <v>1690</v>
      </c>
      <c r="S3361" s="220" t="s">
        <v>1229</v>
      </c>
      <c r="T3361" s="222">
        <v>395</v>
      </c>
      <c r="U3361" s="220" t="s">
        <v>1289</v>
      </c>
      <c r="V3361" s="223">
        <v>12.5</v>
      </c>
      <c r="Z3361" s="47">
        <f t="shared" si="370"/>
        <v>1</v>
      </c>
      <c r="AA3361" s="47" t="str">
        <f t="shared" si="371"/>
        <v/>
      </c>
      <c r="AB3361" s="25" t="str">
        <f t="shared" si="377"/>
        <v/>
      </c>
      <c r="AC3361" s="25" t="str">
        <f t="shared" si="378"/>
        <v/>
      </c>
      <c r="AD3361" s="165" t="str">
        <f t="shared" si="369"/>
        <v/>
      </c>
    </row>
    <row r="3362" spans="1:30" x14ac:dyDescent="0.25">
      <c r="A3362" s="102" t="s">
        <v>2594</v>
      </c>
      <c r="E3362" s="25" t="s">
        <v>1459</v>
      </c>
      <c r="F3362" s="25" t="s">
        <v>2841</v>
      </c>
      <c r="G3362" s="25" t="s">
        <v>11</v>
      </c>
      <c r="H3362" s="25" t="s">
        <v>2614</v>
      </c>
      <c r="I3362" s="25">
        <v>1</v>
      </c>
      <c r="J3362" s="25" t="s">
        <v>1143</v>
      </c>
      <c r="K3362" s="25" t="s">
        <v>1486</v>
      </c>
      <c r="M3362" s="47">
        <f>_xlfn.XLOOKUP(A3362,dd_carteira_fundição!A:A,dd_carteira_fundição!G:G,"",0)</f>
        <v>0</v>
      </c>
      <c r="N3362" s="47" t="s">
        <v>1164</v>
      </c>
      <c r="R3362" s="220" t="s">
        <v>1690</v>
      </c>
      <c r="S3362" s="220" t="s">
        <v>1231</v>
      </c>
      <c r="T3362" s="222">
        <v>74</v>
      </c>
      <c r="U3362" s="220" t="s">
        <v>1352</v>
      </c>
      <c r="V3362" s="223">
        <v>0.42</v>
      </c>
      <c r="Z3362" s="47">
        <f t="shared" si="370"/>
        <v>1</v>
      </c>
      <c r="AA3362" s="47" t="str">
        <f t="shared" si="371"/>
        <v/>
      </c>
      <c r="AB3362" s="25" t="str">
        <f t="shared" si="377"/>
        <v/>
      </c>
      <c r="AC3362" s="25" t="str">
        <f t="shared" si="378"/>
        <v/>
      </c>
      <c r="AD3362" s="165" t="str">
        <f t="shared" si="369"/>
        <v/>
      </c>
    </row>
    <row r="3363" spans="1:30" x14ac:dyDescent="0.25">
      <c r="A3363" s="102" t="s">
        <v>2594</v>
      </c>
      <c r="E3363" s="25" t="s">
        <v>1459</v>
      </c>
      <c r="F3363" s="25" t="s">
        <v>2841</v>
      </c>
      <c r="G3363" s="25" t="s">
        <v>11</v>
      </c>
      <c r="H3363" s="25" t="s">
        <v>2614</v>
      </c>
      <c r="I3363" s="25">
        <v>1</v>
      </c>
      <c r="J3363" s="25" t="s">
        <v>1143</v>
      </c>
      <c r="K3363" s="25" t="s">
        <v>1486</v>
      </c>
      <c r="M3363" s="47">
        <f>_xlfn.XLOOKUP(A3363,dd_carteira_fundição!A:A,dd_carteira_fundição!G:G,"",0)</f>
        <v>0</v>
      </c>
      <c r="N3363" s="47" t="s">
        <v>1164</v>
      </c>
      <c r="R3363" s="220" t="s">
        <v>158</v>
      </c>
      <c r="S3363" s="220" t="s">
        <v>158</v>
      </c>
      <c r="T3363" s="222">
        <v>2</v>
      </c>
      <c r="U3363" s="220" t="s">
        <v>158</v>
      </c>
      <c r="V3363" s="223">
        <v>1</v>
      </c>
      <c r="X3363" s="90">
        <v>46247</v>
      </c>
      <c r="Z3363" s="47">
        <f t="shared" si="370"/>
        <v>33</v>
      </c>
      <c r="AA3363" s="47" t="str">
        <f t="shared" si="371"/>
        <v/>
      </c>
      <c r="AB3363" s="25" t="str">
        <f t="shared" si="377"/>
        <v>ago</v>
      </c>
      <c r="AC3363" s="25" t="str">
        <f t="shared" si="378"/>
        <v>2026</v>
      </c>
      <c r="AD3363" s="165" t="str">
        <f t="shared" si="369"/>
        <v/>
      </c>
    </row>
    <row r="3364" spans="1:30" x14ac:dyDescent="0.25">
      <c r="A3364" s="102" t="s">
        <v>2595</v>
      </c>
      <c r="E3364" s="25" t="s">
        <v>1459</v>
      </c>
      <c r="F3364" s="25" t="s">
        <v>2841</v>
      </c>
      <c r="G3364" s="25" t="s">
        <v>11</v>
      </c>
      <c r="H3364" s="25" t="s">
        <v>2614</v>
      </c>
      <c r="I3364" s="25">
        <v>1</v>
      </c>
      <c r="J3364" s="25" t="s">
        <v>1143</v>
      </c>
      <c r="K3364" s="25" t="s">
        <v>1486</v>
      </c>
      <c r="M3364" s="47">
        <f>_xlfn.XLOOKUP(A3364,dd_carteira_fundição!A:A,dd_carteira_fundição!G:G,"",0)</f>
        <v>0</v>
      </c>
      <c r="N3364" s="47" t="s">
        <v>1164</v>
      </c>
      <c r="R3364" s="220" t="s">
        <v>1687</v>
      </c>
      <c r="S3364" s="221" t="s">
        <v>1156</v>
      </c>
      <c r="T3364" s="222">
        <v>1</v>
      </c>
      <c r="U3364" s="220" t="s">
        <v>1108</v>
      </c>
      <c r="V3364" s="223">
        <v>1</v>
      </c>
      <c r="X3364" s="90">
        <v>46217</v>
      </c>
      <c r="Z3364" s="47">
        <f t="shared" si="370"/>
        <v>29</v>
      </c>
      <c r="AA3364" s="47" t="str">
        <f t="shared" si="371"/>
        <v/>
      </c>
      <c r="AB3364" s="25" t="str">
        <f t="shared" si="377"/>
        <v>jul</v>
      </c>
      <c r="AC3364" s="25" t="str">
        <f t="shared" si="378"/>
        <v>2026</v>
      </c>
      <c r="AD3364" s="165" t="str">
        <f t="shared" si="369"/>
        <v/>
      </c>
    </row>
    <row r="3365" spans="1:30" x14ac:dyDescent="0.25">
      <c r="A3365" s="102" t="s">
        <v>2595</v>
      </c>
      <c r="E3365" s="25" t="s">
        <v>1459</v>
      </c>
      <c r="F3365" s="25" t="s">
        <v>2841</v>
      </c>
      <c r="G3365" s="25" t="s">
        <v>11</v>
      </c>
      <c r="H3365" s="25" t="s">
        <v>2614</v>
      </c>
      <c r="I3365" s="25">
        <v>1</v>
      </c>
      <c r="J3365" s="25" t="s">
        <v>1143</v>
      </c>
      <c r="K3365" s="25" t="s">
        <v>1486</v>
      </c>
      <c r="M3365" s="47">
        <f>_xlfn.XLOOKUP(A3365,dd_carteira_fundição!A:A,dd_carteira_fundição!G:G,"",0)</f>
        <v>0</v>
      </c>
      <c r="N3365" s="47" t="s">
        <v>1164</v>
      </c>
      <c r="R3365" s="220" t="s">
        <v>1690</v>
      </c>
      <c r="S3365" s="220" t="s">
        <v>1229</v>
      </c>
      <c r="T3365" s="222">
        <v>395</v>
      </c>
      <c r="U3365" s="220" t="s">
        <v>1289</v>
      </c>
      <c r="V3365" s="223">
        <v>12.5</v>
      </c>
      <c r="Z3365" s="47">
        <f t="shared" si="370"/>
        <v>1</v>
      </c>
      <c r="AA3365" s="47" t="str">
        <f t="shared" si="371"/>
        <v/>
      </c>
      <c r="AB3365" s="25" t="str">
        <f t="shared" si="377"/>
        <v/>
      </c>
      <c r="AC3365" s="25" t="str">
        <f t="shared" si="378"/>
        <v/>
      </c>
      <c r="AD3365" s="165" t="str">
        <f t="shared" si="369"/>
        <v/>
      </c>
    </row>
    <row r="3366" spans="1:30" x14ac:dyDescent="0.25">
      <c r="A3366" s="102" t="s">
        <v>2595</v>
      </c>
      <c r="E3366" s="25" t="s">
        <v>1459</v>
      </c>
      <c r="F3366" s="25" t="s">
        <v>2841</v>
      </c>
      <c r="G3366" s="25" t="s">
        <v>11</v>
      </c>
      <c r="H3366" s="25" t="s">
        <v>2614</v>
      </c>
      <c r="I3366" s="25">
        <v>1</v>
      </c>
      <c r="J3366" s="25" t="s">
        <v>1143</v>
      </c>
      <c r="K3366" s="25" t="s">
        <v>1486</v>
      </c>
      <c r="M3366" s="47">
        <f>_xlfn.XLOOKUP(A3366,dd_carteira_fundição!A:A,dd_carteira_fundição!G:G,"",0)</f>
        <v>0</v>
      </c>
      <c r="N3366" s="47" t="s">
        <v>1164</v>
      </c>
      <c r="R3366" s="220" t="s">
        <v>1690</v>
      </c>
      <c r="S3366" s="220" t="s">
        <v>1231</v>
      </c>
      <c r="T3366" s="222">
        <v>74</v>
      </c>
      <c r="U3366" s="220" t="s">
        <v>1352</v>
      </c>
      <c r="V3366" s="223">
        <v>0.42</v>
      </c>
      <c r="Z3366" s="47">
        <f t="shared" si="370"/>
        <v>1</v>
      </c>
      <c r="AA3366" s="47" t="str">
        <f t="shared" si="371"/>
        <v/>
      </c>
      <c r="AB3366" s="25" t="str">
        <f t="shared" si="377"/>
        <v/>
      </c>
      <c r="AC3366" s="25" t="str">
        <f t="shared" si="378"/>
        <v/>
      </c>
      <c r="AD3366" s="165" t="str">
        <f t="shared" si="369"/>
        <v/>
      </c>
    </row>
    <row r="3367" spans="1:30" x14ac:dyDescent="0.25">
      <c r="A3367" s="102" t="s">
        <v>2595</v>
      </c>
      <c r="E3367" s="25" t="s">
        <v>1459</v>
      </c>
      <c r="F3367" s="25" t="s">
        <v>2841</v>
      </c>
      <c r="G3367" s="25" t="s">
        <v>11</v>
      </c>
      <c r="H3367" s="25" t="s">
        <v>2614</v>
      </c>
      <c r="I3367" s="25">
        <v>1</v>
      </c>
      <c r="J3367" s="25" t="s">
        <v>1143</v>
      </c>
      <c r="K3367" s="25" t="s">
        <v>1486</v>
      </c>
      <c r="M3367" s="47">
        <f>_xlfn.XLOOKUP(A3367,dd_carteira_fundição!A:A,dd_carteira_fundição!G:G,"",0)</f>
        <v>0</v>
      </c>
      <c r="N3367" s="47" t="s">
        <v>1164</v>
      </c>
      <c r="R3367" s="220" t="s">
        <v>158</v>
      </c>
      <c r="S3367" s="220" t="s">
        <v>158</v>
      </c>
      <c r="T3367" s="222">
        <v>2</v>
      </c>
      <c r="U3367" s="220" t="s">
        <v>158</v>
      </c>
      <c r="V3367" s="223">
        <v>1</v>
      </c>
      <c r="X3367" s="90">
        <v>46247</v>
      </c>
      <c r="Z3367" s="47">
        <f t="shared" si="370"/>
        <v>33</v>
      </c>
      <c r="AA3367" s="47" t="str">
        <f t="shared" si="371"/>
        <v/>
      </c>
      <c r="AB3367" s="25" t="str">
        <f t="shared" si="377"/>
        <v>ago</v>
      </c>
      <c r="AC3367" s="25" t="str">
        <f t="shared" si="378"/>
        <v>2026</v>
      </c>
      <c r="AD3367" s="165" t="str">
        <f t="shared" si="369"/>
        <v/>
      </c>
    </row>
    <row r="3368" spans="1:30" x14ac:dyDescent="0.25">
      <c r="A3368" s="102" t="s">
        <v>2733</v>
      </c>
      <c r="E3368" s="25" t="s">
        <v>1459</v>
      </c>
      <c r="F3368" s="25" t="s">
        <v>2623</v>
      </c>
      <c r="G3368" s="25" t="s">
        <v>11</v>
      </c>
      <c r="H3368" s="25">
        <v>1425049</v>
      </c>
      <c r="I3368" s="25">
        <v>1</v>
      </c>
      <c r="J3368" s="25" t="s">
        <v>1143</v>
      </c>
      <c r="K3368" s="25" t="s">
        <v>1486</v>
      </c>
      <c r="M3368" s="47">
        <f>_xlfn.XLOOKUP(A3368,dd_carteira_fundição!A:A,dd_carteira_fundição!G:G,"",0)</f>
        <v>2</v>
      </c>
      <c r="N3368" s="47" t="s">
        <v>1164</v>
      </c>
      <c r="R3368" s="220" t="s">
        <v>1687</v>
      </c>
      <c r="S3368" s="221" t="s">
        <v>1156</v>
      </c>
      <c r="T3368" s="222">
        <v>1</v>
      </c>
      <c r="U3368" s="220" t="s">
        <v>1108</v>
      </c>
      <c r="V3368" s="165">
        <v>1</v>
      </c>
      <c r="Z3368" s="47">
        <f t="shared" si="370"/>
        <v>1</v>
      </c>
      <c r="AA3368" s="47" t="str">
        <f t="shared" si="371"/>
        <v/>
      </c>
      <c r="AB3368" s="25" t="str">
        <f t="shared" si="377"/>
        <v/>
      </c>
      <c r="AC3368" s="25" t="str">
        <f t="shared" si="378"/>
        <v/>
      </c>
      <c r="AD3368" s="165" t="str">
        <f t="shared" si="369"/>
        <v/>
      </c>
    </row>
    <row r="3369" spans="1:30" x14ac:dyDescent="0.25">
      <c r="A3369" s="102" t="s">
        <v>2733</v>
      </c>
      <c r="E3369" s="25" t="s">
        <v>1459</v>
      </c>
      <c r="F3369" s="25" t="s">
        <v>2623</v>
      </c>
      <c r="G3369" s="25" t="s">
        <v>11</v>
      </c>
      <c r="H3369" s="25">
        <v>1425049</v>
      </c>
      <c r="I3369" s="25">
        <v>1</v>
      </c>
      <c r="J3369" s="25" t="s">
        <v>1143</v>
      </c>
      <c r="K3369" s="25" t="s">
        <v>1486</v>
      </c>
      <c r="M3369" s="47">
        <f>_xlfn.XLOOKUP(A3369,dd_carteira_fundição!A:A,dd_carteira_fundição!G:G,"",0)</f>
        <v>2</v>
      </c>
      <c r="N3369" s="47" t="s">
        <v>1164</v>
      </c>
      <c r="R3369" s="220" t="s">
        <v>1690</v>
      </c>
      <c r="S3369" s="220" t="s">
        <v>1229</v>
      </c>
      <c r="T3369" s="222">
        <v>395</v>
      </c>
      <c r="U3369" s="220" t="s">
        <v>1289</v>
      </c>
      <c r="V3369" s="165">
        <v>12.5</v>
      </c>
      <c r="Z3369" s="47">
        <f t="shared" si="370"/>
        <v>1</v>
      </c>
      <c r="AA3369" s="47" t="str">
        <f t="shared" si="371"/>
        <v/>
      </c>
      <c r="AB3369" s="25" t="str">
        <f t="shared" si="377"/>
        <v/>
      </c>
      <c r="AC3369" s="25" t="str">
        <f t="shared" si="378"/>
        <v/>
      </c>
      <c r="AD3369" s="165" t="str">
        <f t="shared" si="369"/>
        <v/>
      </c>
    </row>
    <row r="3370" spans="1:30" x14ac:dyDescent="0.25">
      <c r="A3370" s="102" t="s">
        <v>2733</v>
      </c>
      <c r="E3370" s="25" t="s">
        <v>1459</v>
      </c>
      <c r="F3370" s="25" t="s">
        <v>2623</v>
      </c>
      <c r="G3370" s="25" t="s">
        <v>11</v>
      </c>
      <c r="H3370" s="25">
        <v>1425049</v>
      </c>
      <c r="I3370" s="25">
        <v>1</v>
      </c>
      <c r="J3370" s="25" t="s">
        <v>1143</v>
      </c>
      <c r="K3370" s="25" t="s">
        <v>1486</v>
      </c>
      <c r="M3370" s="47">
        <f>_xlfn.XLOOKUP(A3370,dd_carteira_fundição!A:A,dd_carteira_fundição!G:G,"",0)</f>
        <v>2</v>
      </c>
      <c r="N3370" s="47" t="s">
        <v>1164</v>
      </c>
      <c r="R3370" s="220" t="s">
        <v>1690</v>
      </c>
      <c r="S3370" s="220" t="s">
        <v>1231</v>
      </c>
      <c r="T3370" s="222">
        <v>74</v>
      </c>
      <c r="U3370" s="220" t="s">
        <v>1352</v>
      </c>
      <c r="V3370" s="165">
        <v>0.41666666666666669</v>
      </c>
      <c r="Z3370" s="47">
        <f t="shared" si="370"/>
        <v>1</v>
      </c>
      <c r="AA3370" s="47" t="str">
        <f t="shared" si="371"/>
        <v/>
      </c>
      <c r="AB3370" s="25" t="str">
        <f t="shared" si="377"/>
        <v/>
      </c>
      <c r="AC3370" s="25" t="str">
        <f t="shared" si="378"/>
        <v/>
      </c>
      <c r="AD3370" s="165" t="str">
        <f t="shared" si="369"/>
        <v/>
      </c>
    </row>
    <row r="3371" spans="1:30" x14ac:dyDescent="0.25">
      <c r="A3371" s="102" t="s">
        <v>2733</v>
      </c>
      <c r="E3371" s="25" t="s">
        <v>1459</v>
      </c>
      <c r="F3371" s="25" t="s">
        <v>2623</v>
      </c>
      <c r="G3371" s="25" t="s">
        <v>11</v>
      </c>
      <c r="H3371" s="25">
        <v>1425049</v>
      </c>
      <c r="I3371" s="25">
        <v>1</v>
      </c>
      <c r="J3371" s="25" t="s">
        <v>1143</v>
      </c>
      <c r="K3371" s="25" t="s">
        <v>1486</v>
      </c>
      <c r="M3371" s="47">
        <f>_xlfn.XLOOKUP(A3371,dd_carteira_fundição!A:A,dd_carteira_fundição!G:G,"",0)</f>
        <v>2</v>
      </c>
      <c r="N3371" s="47" t="s">
        <v>1164</v>
      </c>
      <c r="R3371" s="220" t="s">
        <v>158</v>
      </c>
      <c r="S3371" s="220" t="s">
        <v>158</v>
      </c>
      <c r="T3371" s="222">
        <v>2</v>
      </c>
      <c r="U3371" s="220" t="s">
        <v>158</v>
      </c>
      <c r="V3371" s="165">
        <v>1</v>
      </c>
      <c r="X3371" s="90">
        <v>46244</v>
      </c>
      <c r="Z3371" s="47">
        <f t="shared" si="370"/>
        <v>33</v>
      </c>
      <c r="AA3371" s="47" t="str">
        <f t="shared" si="371"/>
        <v/>
      </c>
      <c r="AB3371" s="25" t="str">
        <f t="shared" si="377"/>
        <v>ago</v>
      </c>
      <c r="AC3371" s="25" t="str">
        <f t="shared" si="378"/>
        <v>2026</v>
      </c>
      <c r="AD3371" s="165" t="str">
        <f t="shared" si="369"/>
        <v/>
      </c>
    </row>
    <row r="3372" spans="1:30" x14ac:dyDescent="0.25">
      <c r="A3372" s="102" t="s">
        <v>2590</v>
      </c>
      <c r="E3372" s="25" t="s">
        <v>1459</v>
      </c>
      <c r="F3372" s="25" t="s">
        <v>1467</v>
      </c>
      <c r="G3372" s="25" t="s">
        <v>11</v>
      </c>
      <c r="H3372" s="25" t="s">
        <v>2613</v>
      </c>
      <c r="I3372" s="25">
        <v>1</v>
      </c>
      <c r="J3372" s="25" t="s">
        <v>1143</v>
      </c>
      <c r="K3372" s="25" t="s">
        <v>1486</v>
      </c>
      <c r="M3372" s="47">
        <f>_xlfn.XLOOKUP(A3372,dd_carteira_fundição!A:A,dd_carteira_fundição!G:G,"",0)</f>
        <v>3</v>
      </c>
      <c r="N3372" s="47" t="s">
        <v>1164</v>
      </c>
      <c r="R3372" s="220" t="s">
        <v>1687</v>
      </c>
      <c r="S3372" s="221" t="s">
        <v>1156</v>
      </c>
      <c r="T3372" s="222">
        <v>1</v>
      </c>
      <c r="U3372" s="220" t="s">
        <v>1108</v>
      </c>
      <c r="V3372" s="165">
        <v>1</v>
      </c>
      <c r="X3372" s="90">
        <v>46219</v>
      </c>
      <c r="Z3372" s="47">
        <f t="shared" si="370"/>
        <v>29</v>
      </c>
      <c r="AA3372" s="47" t="str">
        <f t="shared" si="371"/>
        <v/>
      </c>
      <c r="AB3372" s="25" t="str">
        <f t="shared" ref="AB3372:AB3396" si="379">IFERROR(IF(X3372="","",TEXT(X3372,"MMM")),"")</f>
        <v>jul</v>
      </c>
      <c r="AC3372" s="25" t="str">
        <f t="shared" ref="AC3372:AC3396" si="380">IFERROR(IF(X3372="","",TEXT(X3372,"AAAA")),"")</f>
        <v>2026</v>
      </c>
      <c r="AD3372" s="165" t="str">
        <f t="shared" si="369"/>
        <v/>
      </c>
    </row>
    <row r="3373" spans="1:30" x14ac:dyDescent="0.25">
      <c r="A3373" s="102" t="s">
        <v>2590</v>
      </c>
      <c r="E3373" s="25" t="s">
        <v>1459</v>
      </c>
      <c r="F3373" s="25" t="s">
        <v>1467</v>
      </c>
      <c r="G3373" s="25" t="s">
        <v>11</v>
      </c>
      <c r="H3373" s="25" t="s">
        <v>2613</v>
      </c>
      <c r="I3373" s="25">
        <v>1</v>
      </c>
      <c r="J3373" s="25" t="s">
        <v>1143</v>
      </c>
      <c r="K3373" s="25" t="s">
        <v>1486</v>
      </c>
      <c r="M3373" s="47">
        <f>_xlfn.XLOOKUP(A3373,dd_carteira_fundição!A:A,dd_carteira_fundição!G:G,"",0)</f>
        <v>3</v>
      </c>
      <c r="N3373" s="47" t="s">
        <v>1164</v>
      </c>
      <c r="R3373" s="220" t="s">
        <v>1690</v>
      </c>
      <c r="S3373" s="220" t="s">
        <v>1229</v>
      </c>
      <c r="T3373" s="222">
        <v>395</v>
      </c>
      <c r="U3373" s="220" t="s">
        <v>1289</v>
      </c>
      <c r="V3373" s="165">
        <v>12.5</v>
      </c>
      <c r="Z3373" s="47">
        <f t="shared" si="370"/>
        <v>1</v>
      </c>
      <c r="AA3373" s="47" t="str">
        <f t="shared" si="371"/>
        <v/>
      </c>
      <c r="AB3373" s="25" t="str">
        <f t="shared" si="379"/>
        <v/>
      </c>
      <c r="AC3373" s="25" t="str">
        <f t="shared" si="380"/>
        <v/>
      </c>
      <c r="AD3373" s="165" t="str">
        <f t="shared" si="369"/>
        <v/>
      </c>
    </row>
    <row r="3374" spans="1:30" x14ac:dyDescent="0.25">
      <c r="A3374" s="102" t="s">
        <v>2590</v>
      </c>
      <c r="E3374" s="25" t="s">
        <v>1459</v>
      </c>
      <c r="F3374" s="25" t="s">
        <v>1467</v>
      </c>
      <c r="G3374" s="25" t="s">
        <v>11</v>
      </c>
      <c r="H3374" s="25" t="s">
        <v>2613</v>
      </c>
      <c r="I3374" s="25">
        <v>1</v>
      </c>
      <c r="J3374" s="25" t="s">
        <v>1143</v>
      </c>
      <c r="K3374" s="25" t="s">
        <v>1486</v>
      </c>
      <c r="M3374" s="47">
        <f>_xlfn.XLOOKUP(A3374,dd_carteira_fundição!A:A,dd_carteira_fundição!G:G,"",0)</f>
        <v>3</v>
      </c>
      <c r="N3374" s="47" t="s">
        <v>1164</v>
      </c>
      <c r="R3374" s="220" t="s">
        <v>1690</v>
      </c>
      <c r="S3374" s="220" t="s">
        <v>1231</v>
      </c>
      <c r="T3374" s="222">
        <v>74</v>
      </c>
      <c r="U3374" s="220" t="s">
        <v>1352</v>
      </c>
      <c r="V3374" s="165">
        <v>0.41666666666666669</v>
      </c>
      <c r="Z3374" s="47">
        <f t="shared" si="370"/>
        <v>1</v>
      </c>
      <c r="AA3374" s="47" t="str">
        <f t="shared" si="371"/>
        <v/>
      </c>
      <c r="AB3374" s="25" t="str">
        <f t="shared" si="379"/>
        <v/>
      </c>
      <c r="AC3374" s="25" t="str">
        <f t="shared" si="380"/>
        <v/>
      </c>
      <c r="AD3374" s="165" t="str">
        <f t="shared" si="369"/>
        <v/>
      </c>
    </row>
    <row r="3375" spans="1:30" x14ac:dyDescent="0.25">
      <c r="A3375" s="102" t="s">
        <v>2590</v>
      </c>
      <c r="E3375" s="25" t="s">
        <v>1459</v>
      </c>
      <c r="F3375" s="25" t="s">
        <v>1467</v>
      </c>
      <c r="G3375" s="25" t="s">
        <v>11</v>
      </c>
      <c r="H3375" s="25" t="s">
        <v>2613</v>
      </c>
      <c r="I3375" s="25">
        <v>1</v>
      </c>
      <c r="J3375" s="25" t="s">
        <v>1143</v>
      </c>
      <c r="K3375" s="25" t="s">
        <v>1486</v>
      </c>
      <c r="M3375" s="47">
        <f>_xlfn.XLOOKUP(A3375,dd_carteira_fundição!A:A,dd_carteira_fundição!G:G,"",0)</f>
        <v>3</v>
      </c>
      <c r="N3375" s="47" t="s">
        <v>1164</v>
      </c>
      <c r="R3375" s="220" t="s">
        <v>158</v>
      </c>
      <c r="S3375" s="220" t="s">
        <v>158</v>
      </c>
      <c r="T3375" s="222">
        <v>2</v>
      </c>
      <c r="U3375" s="220" t="s">
        <v>158</v>
      </c>
      <c r="V3375" s="165">
        <v>1</v>
      </c>
      <c r="X3375" s="90">
        <v>46244</v>
      </c>
      <c r="Z3375" s="47">
        <f t="shared" si="370"/>
        <v>33</v>
      </c>
      <c r="AA3375" s="47" t="str">
        <f t="shared" si="371"/>
        <v/>
      </c>
      <c r="AB3375" s="25" t="str">
        <f t="shared" si="379"/>
        <v>ago</v>
      </c>
      <c r="AC3375" s="25" t="str">
        <f t="shared" si="380"/>
        <v>2026</v>
      </c>
      <c r="AD3375" s="165" t="str">
        <f t="shared" si="369"/>
        <v/>
      </c>
    </row>
    <row r="3376" spans="1:30" x14ac:dyDescent="0.25">
      <c r="A3376" s="102" t="s">
        <v>2591</v>
      </c>
      <c r="E3376" s="25" t="s">
        <v>1459</v>
      </c>
      <c r="F3376" s="25" t="s">
        <v>1467</v>
      </c>
      <c r="G3376" s="25" t="s">
        <v>11</v>
      </c>
      <c r="H3376" s="25" t="s">
        <v>2613</v>
      </c>
      <c r="I3376" s="25">
        <v>1</v>
      </c>
      <c r="J3376" s="25" t="s">
        <v>1143</v>
      </c>
      <c r="K3376" s="25" t="s">
        <v>1486</v>
      </c>
      <c r="M3376" s="47">
        <f>_xlfn.XLOOKUP(A3376,dd_carteira_fundição!A:A,dd_carteira_fundição!G:G,"",0)</f>
        <v>4</v>
      </c>
      <c r="N3376" s="47" t="s">
        <v>1164</v>
      </c>
      <c r="R3376" s="220" t="s">
        <v>1687</v>
      </c>
      <c r="S3376" s="221" t="s">
        <v>1156</v>
      </c>
      <c r="T3376" s="222">
        <v>1</v>
      </c>
      <c r="U3376" s="220" t="s">
        <v>1108</v>
      </c>
      <c r="V3376" s="165">
        <v>1</v>
      </c>
      <c r="X3376" s="90">
        <v>46219</v>
      </c>
      <c r="Z3376" s="47">
        <f t="shared" si="370"/>
        <v>29</v>
      </c>
      <c r="AA3376" s="47" t="str">
        <f t="shared" si="371"/>
        <v/>
      </c>
      <c r="AB3376" s="25" t="str">
        <f t="shared" si="379"/>
        <v>jul</v>
      </c>
      <c r="AC3376" s="25" t="str">
        <f t="shared" si="380"/>
        <v>2026</v>
      </c>
      <c r="AD3376" s="165" t="str">
        <f t="shared" si="369"/>
        <v/>
      </c>
    </row>
    <row r="3377" spans="1:30" x14ac:dyDescent="0.25">
      <c r="A3377" s="102" t="s">
        <v>2591</v>
      </c>
      <c r="E3377" s="25" t="s">
        <v>1459</v>
      </c>
      <c r="F3377" s="25" t="s">
        <v>1467</v>
      </c>
      <c r="G3377" s="25" t="s">
        <v>11</v>
      </c>
      <c r="H3377" s="25" t="s">
        <v>2613</v>
      </c>
      <c r="I3377" s="25">
        <v>1</v>
      </c>
      <c r="J3377" s="25" t="s">
        <v>1143</v>
      </c>
      <c r="K3377" s="25" t="s">
        <v>1486</v>
      </c>
      <c r="M3377" s="47">
        <f>_xlfn.XLOOKUP(A3377,dd_carteira_fundição!A:A,dd_carteira_fundição!G:G,"",0)</f>
        <v>4</v>
      </c>
      <c r="N3377" s="47" t="s">
        <v>1164</v>
      </c>
      <c r="R3377" s="220" t="s">
        <v>1690</v>
      </c>
      <c r="S3377" s="220" t="s">
        <v>1229</v>
      </c>
      <c r="T3377" s="222">
        <v>395</v>
      </c>
      <c r="U3377" s="220" t="s">
        <v>1289</v>
      </c>
      <c r="V3377" s="165">
        <v>12.5</v>
      </c>
      <c r="Z3377" s="47">
        <f t="shared" si="370"/>
        <v>1</v>
      </c>
      <c r="AA3377" s="47" t="str">
        <f t="shared" si="371"/>
        <v/>
      </c>
      <c r="AB3377" s="25" t="str">
        <f t="shared" si="379"/>
        <v/>
      </c>
      <c r="AC3377" s="25" t="str">
        <f t="shared" si="380"/>
        <v/>
      </c>
      <c r="AD3377" s="165" t="str">
        <f t="shared" si="369"/>
        <v/>
      </c>
    </row>
    <row r="3378" spans="1:30" x14ac:dyDescent="0.25">
      <c r="A3378" s="102" t="s">
        <v>2591</v>
      </c>
      <c r="E3378" s="25" t="s">
        <v>1459</v>
      </c>
      <c r="F3378" s="25" t="s">
        <v>1467</v>
      </c>
      <c r="G3378" s="25" t="s">
        <v>11</v>
      </c>
      <c r="H3378" s="25" t="s">
        <v>2613</v>
      </c>
      <c r="I3378" s="25">
        <v>1</v>
      </c>
      <c r="J3378" s="25" t="s">
        <v>1143</v>
      </c>
      <c r="K3378" s="25" t="s">
        <v>1486</v>
      </c>
      <c r="M3378" s="47">
        <f>_xlfn.XLOOKUP(A3378,dd_carteira_fundição!A:A,dd_carteira_fundição!G:G,"",0)</f>
        <v>4</v>
      </c>
      <c r="N3378" s="47" t="s">
        <v>1164</v>
      </c>
      <c r="R3378" s="220" t="s">
        <v>1690</v>
      </c>
      <c r="S3378" s="220" t="s">
        <v>1231</v>
      </c>
      <c r="T3378" s="222">
        <v>74</v>
      </c>
      <c r="U3378" s="220" t="s">
        <v>1352</v>
      </c>
      <c r="V3378" s="165">
        <v>0.41666666666666669</v>
      </c>
      <c r="Z3378" s="47">
        <f t="shared" si="370"/>
        <v>1</v>
      </c>
      <c r="AA3378" s="47" t="str">
        <f t="shared" si="371"/>
        <v/>
      </c>
      <c r="AB3378" s="25" t="str">
        <f t="shared" si="379"/>
        <v/>
      </c>
      <c r="AC3378" s="25" t="str">
        <f t="shared" si="380"/>
        <v/>
      </c>
      <c r="AD3378" s="165" t="str">
        <f t="shared" si="369"/>
        <v/>
      </c>
    </row>
    <row r="3379" spans="1:30" x14ac:dyDescent="0.25">
      <c r="A3379" s="102" t="s">
        <v>2591</v>
      </c>
      <c r="E3379" s="25" t="s">
        <v>1459</v>
      </c>
      <c r="F3379" s="25" t="s">
        <v>1467</v>
      </c>
      <c r="G3379" s="25" t="s">
        <v>11</v>
      </c>
      <c r="H3379" s="25" t="s">
        <v>2613</v>
      </c>
      <c r="I3379" s="25">
        <v>1</v>
      </c>
      <c r="J3379" s="25" t="s">
        <v>1143</v>
      </c>
      <c r="K3379" s="25" t="s">
        <v>1486</v>
      </c>
      <c r="M3379" s="47">
        <f>_xlfn.XLOOKUP(A3379,dd_carteira_fundição!A:A,dd_carteira_fundição!G:G,"",0)</f>
        <v>4</v>
      </c>
      <c r="N3379" s="47" t="s">
        <v>1164</v>
      </c>
      <c r="R3379" s="220" t="s">
        <v>158</v>
      </c>
      <c r="S3379" s="220" t="s">
        <v>158</v>
      </c>
      <c r="T3379" s="222">
        <v>2</v>
      </c>
      <c r="U3379" s="220" t="s">
        <v>158</v>
      </c>
      <c r="V3379" s="165">
        <v>1</v>
      </c>
      <c r="X3379" s="90">
        <v>46244</v>
      </c>
      <c r="Z3379" s="47">
        <f t="shared" si="370"/>
        <v>33</v>
      </c>
      <c r="AA3379" s="47" t="str">
        <f t="shared" si="371"/>
        <v/>
      </c>
      <c r="AB3379" s="25" t="str">
        <f t="shared" si="379"/>
        <v>ago</v>
      </c>
      <c r="AC3379" s="25" t="str">
        <f t="shared" si="380"/>
        <v>2026</v>
      </c>
      <c r="AD3379" s="165" t="str">
        <f t="shared" si="369"/>
        <v/>
      </c>
    </row>
    <row r="3380" spans="1:30" x14ac:dyDescent="0.25">
      <c r="A3380" s="102" t="s">
        <v>2592</v>
      </c>
      <c r="E3380" s="25" t="s">
        <v>1459</v>
      </c>
      <c r="F3380" s="25" t="s">
        <v>1467</v>
      </c>
      <c r="G3380" s="25" t="s">
        <v>11</v>
      </c>
      <c r="H3380" s="25" t="s">
        <v>2613</v>
      </c>
      <c r="I3380" s="25">
        <v>1</v>
      </c>
      <c r="J3380" s="25" t="s">
        <v>1143</v>
      </c>
      <c r="K3380" s="25" t="s">
        <v>1486</v>
      </c>
      <c r="M3380" s="47">
        <f>_xlfn.XLOOKUP(A3380,dd_carteira_fundição!A:A,dd_carteira_fundição!G:G,"",0)</f>
        <v>5</v>
      </c>
      <c r="N3380" s="47" t="s">
        <v>1164</v>
      </c>
      <c r="R3380" s="220" t="s">
        <v>1687</v>
      </c>
      <c r="S3380" s="221" t="s">
        <v>1156</v>
      </c>
      <c r="T3380" s="222">
        <v>1</v>
      </c>
      <c r="U3380" s="220" t="s">
        <v>1108</v>
      </c>
      <c r="V3380" s="165">
        <v>1</v>
      </c>
      <c r="X3380" s="90">
        <v>46219</v>
      </c>
      <c r="Z3380" s="47">
        <f t="shared" si="370"/>
        <v>29</v>
      </c>
      <c r="AA3380" s="47" t="str">
        <f t="shared" si="371"/>
        <v/>
      </c>
      <c r="AB3380" s="25" t="str">
        <f t="shared" si="379"/>
        <v>jul</v>
      </c>
      <c r="AC3380" s="25" t="str">
        <f t="shared" si="380"/>
        <v>2026</v>
      </c>
      <c r="AD3380" s="165" t="str">
        <f t="shared" si="369"/>
        <v/>
      </c>
    </row>
    <row r="3381" spans="1:30" x14ac:dyDescent="0.25">
      <c r="A3381" s="102" t="s">
        <v>2592</v>
      </c>
      <c r="E3381" s="25" t="s">
        <v>1459</v>
      </c>
      <c r="F3381" s="25" t="s">
        <v>1467</v>
      </c>
      <c r="G3381" s="25" t="s">
        <v>11</v>
      </c>
      <c r="H3381" s="25" t="s">
        <v>2613</v>
      </c>
      <c r="I3381" s="25">
        <v>1</v>
      </c>
      <c r="J3381" s="25" t="s">
        <v>1143</v>
      </c>
      <c r="K3381" s="25" t="s">
        <v>1486</v>
      </c>
      <c r="M3381" s="47">
        <f>_xlfn.XLOOKUP(A3381,dd_carteira_fundição!A:A,dd_carteira_fundição!G:G,"",0)</f>
        <v>5</v>
      </c>
      <c r="N3381" s="47" t="s">
        <v>1164</v>
      </c>
      <c r="R3381" s="220" t="s">
        <v>1690</v>
      </c>
      <c r="S3381" s="220" t="s">
        <v>1229</v>
      </c>
      <c r="T3381" s="222">
        <v>395</v>
      </c>
      <c r="U3381" s="220" t="s">
        <v>1289</v>
      </c>
      <c r="V3381" s="165">
        <v>12.5</v>
      </c>
      <c r="Z3381" s="47">
        <f t="shared" si="370"/>
        <v>1</v>
      </c>
      <c r="AA3381" s="47" t="str">
        <f t="shared" si="371"/>
        <v/>
      </c>
      <c r="AB3381" s="25" t="str">
        <f t="shared" si="379"/>
        <v/>
      </c>
      <c r="AC3381" s="25" t="str">
        <f t="shared" si="380"/>
        <v/>
      </c>
      <c r="AD3381" s="165" t="str">
        <f t="shared" si="369"/>
        <v/>
      </c>
    </row>
    <row r="3382" spans="1:30" x14ac:dyDescent="0.25">
      <c r="A3382" s="102" t="s">
        <v>2592</v>
      </c>
      <c r="E3382" s="25" t="s">
        <v>1459</v>
      </c>
      <c r="F3382" s="25" t="s">
        <v>1467</v>
      </c>
      <c r="G3382" s="25" t="s">
        <v>11</v>
      </c>
      <c r="H3382" s="25" t="s">
        <v>2613</v>
      </c>
      <c r="I3382" s="25">
        <v>1</v>
      </c>
      <c r="J3382" s="25" t="s">
        <v>1143</v>
      </c>
      <c r="K3382" s="25" t="s">
        <v>1486</v>
      </c>
      <c r="M3382" s="47">
        <f>_xlfn.XLOOKUP(A3382,dd_carteira_fundição!A:A,dd_carteira_fundição!G:G,"",0)</f>
        <v>5</v>
      </c>
      <c r="N3382" s="47" t="s">
        <v>1164</v>
      </c>
      <c r="R3382" s="220" t="s">
        <v>1690</v>
      </c>
      <c r="S3382" s="220" t="s">
        <v>1231</v>
      </c>
      <c r="T3382" s="222">
        <v>74</v>
      </c>
      <c r="U3382" s="220" t="s">
        <v>1352</v>
      </c>
      <c r="V3382" s="165">
        <v>0.41666666666666669</v>
      </c>
      <c r="Z3382" s="47">
        <f t="shared" si="370"/>
        <v>1</v>
      </c>
      <c r="AA3382" s="47" t="str">
        <f t="shared" si="371"/>
        <v/>
      </c>
      <c r="AB3382" s="25" t="str">
        <f t="shared" si="379"/>
        <v/>
      </c>
      <c r="AC3382" s="25" t="str">
        <f t="shared" si="380"/>
        <v/>
      </c>
      <c r="AD3382" s="165" t="str">
        <f t="shared" si="369"/>
        <v/>
      </c>
    </row>
    <row r="3383" spans="1:30" x14ac:dyDescent="0.25">
      <c r="A3383" s="102" t="s">
        <v>2592</v>
      </c>
      <c r="E3383" s="25" t="s">
        <v>1459</v>
      </c>
      <c r="F3383" s="25" t="s">
        <v>1467</v>
      </c>
      <c r="G3383" s="25" t="s">
        <v>11</v>
      </c>
      <c r="H3383" s="25" t="s">
        <v>2613</v>
      </c>
      <c r="I3383" s="25">
        <v>1</v>
      </c>
      <c r="J3383" s="25" t="s">
        <v>1143</v>
      </c>
      <c r="K3383" s="25" t="s">
        <v>1486</v>
      </c>
      <c r="M3383" s="47">
        <f>_xlfn.XLOOKUP(A3383,dd_carteira_fundição!A:A,dd_carteira_fundição!G:G,"",0)</f>
        <v>5</v>
      </c>
      <c r="N3383" s="47" t="s">
        <v>1164</v>
      </c>
      <c r="R3383" s="220" t="s">
        <v>158</v>
      </c>
      <c r="S3383" s="220" t="s">
        <v>158</v>
      </c>
      <c r="T3383" s="222">
        <v>2</v>
      </c>
      <c r="U3383" s="220" t="s">
        <v>158</v>
      </c>
      <c r="V3383" s="165">
        <v>1</v>
      </c>
      <c r="X3383" s="90">
        <v>46244</v>
      </c>
      <c r="Z3383" s="47">
        <f t="shared" si="370"/>
        <v>33</v>
      </c>
      <c r="AA3383" s="47" t="str">
        <f t="shared" si="371"/>
        <v/>
      </c>
      <c r="AB3383" s="25" t="str">
        <f t="shared" si="379"/>
        <v>ago</v>
      </c>
      <c r="AC3383" s="25" t="str">
        <f t="shared" si="380"/>
        <v>2026</v>
      </c>
      <c r="AD3383" s="165" t="str">
        <f t="shared" si="369"/>
        <v/>
      </c>
    </row>
    <row r="3384" spans="1:30" x14ac:dyDescent="0.25">
      <c r="A3384" s="102" t="s">
        <v>2593</v>
      </c>
      <c r="E3384" s="25" t="s">
        <v>1459</v>
      </c>
      <c r="F3384" s="25" t="s">
        <v>1467</v>
      </c>
      <c r="G3384" s="25" t="s">
        <v>11</v>
      </c>
      <c r="H3384" s="25" t="s">
        <v>2613</v>
      </c>
      <c r="I3384" s="25">
        <v>1</v>
      </c>
      <c r="J3384" s="25" t="s">
        <v>1143</v>
      </c>
      <c r="K3384" s="25" t="s">
        <v>1486</v>
      </c>
      <c r="M3384" s="47">
        <f>_xlfn.XLOOKUP(A3384,dd_carteira_fundição!A:A,dd_carteira_fundição!G:G,"",0)</f>
        <v>6</v>
      </c>
      <c r="N3384" s="47" t="s">
        <v>1164</v>
      </c>
      <c r="R3384" s="220" t="s">
        <v>1687</v>
      </c>
      <c r="S3384" s="221" t="s">
        <v>1156</v>
      </c>
      <c r="T3384" s="222">
        <v>1</v>
      </c>
      <c r="U3384" s="220" t="s">
        <v>1108</v>
      </c>
      <c r="V3384" s="165">
        <v>1</v>
      </c>
      <c r="X3384" s="90">
        <v>46219</v>
      </c>
      <c r="Z3384" s="47">
        <f t="shared" si="370"/>
        <v>29</v>
      </c>
      <c r="AA3384" s="47" t="str">
        <f t="shared" si="371"/>
        <v/>
      </c>
      <c r="AB3384" s="25" t="str">
        <f t="shared" si="379"/>
        <v>jul</v>
      </c>
      <c r="AC3384" s="25" t="str">
        <f t="shared" si="380"/>
        <v>2026</v>
      </c>
      <c r="AD3384" s="165" t="str">
        <f t="shared" si="369"/>
        <v/>
      </c>
    </row>
    <row r="3385" spans="1:30" x14ac:dyDescent="0.25">
      <c r="A3385" s="102" t="s">
        <v>2593</v>
      </c>
      <c r="E3385" s="25" t="s">
        <v>1459</v>
      </c>
      <c r="F3385" s="25" t="s">
        <v>1467</v>
      </c>
      <c r="G3385" s="25" t="s">
        <v>11</v>
      </c>
      <c r="H3385" s="25" t="s">
        <v>2613</v>
      </c>
      <c r="I3385" s="25">
        <v>1</v>
      </c>
      <c r="J3385" s="25" t="s">
        <v>1143</v>
      </c>
      <c r="K3385" s="25" t="s">
        <v>1486</v>
      </c>
      <c r="M3385" s="47">
        <f>_xlfn.XLOOKUP(A3385,dd_carteira_fundição!A:A,dd_carteira_fundição!G:G,"",0)</f>
        <v>6</v>
      </c>
      <c r="N3385" s="47" t="s">
        <v>1164</v>
      </c>
      <c r="R3385" s="220" t="s">
        <v>1690</v>
      </c>
      <c r="S3385" s="220" t="s">
        <v>1229</v>
      </c>
      <c r="T3385" s="222">
        <v>395</v>
      </c>
      <c r="U3385" s="220" t="s">
        <v>1289</v>
      </c>
      <c r="V3385" s="165">
        <v>12.5</v>
      </c>
      <c r="Z3385" s="47">
        <f t="shared" si="370"/>
        <v>1</v>
      </c>
      <c r="AA3385" s="47" t="str">
        <f t="shared" si="371"/>
        <v/>
      </c>
      <c r="AB3385" s="25" t="str">
        <f t="shared" si="379"/>
        <v/>
      </c>
      <c r="AC3385" s="25" t="str">
        <f t="shared" si="380"/>
        <v/>
      </c>
      <c r="AD3385" s="165" t="str">
        <f t="shared" si="369"/>
        <v/>
      </c>
    </row>
    <row r="3386" spans="1:30" x14ac:dyDescent="0.25">
      <c r="A3386" s="102" t="s">
        <v>2593</v>
      </c>
      <c r="E3386" s="25" t="s">
        <v>1459</v>
      </c>
      <c r="F3386" s="25" t="s">
        <v>1467</v>
      </c>
      <c r="G3386" s="25" t="s">
        <v>11</v>
      </c>
      <c r="H3386" s="25" t="s">
        <v>2613</v>
      </c>
      <c r="I3386" s="25">
        <v>1</v>
      </c>
      <c r="J3386" s="25" t="s">
        <v>1143</v>
      </c>
      <c r="K3386" s="25" t="s">
        <v>1486</v>
      </c>
      <c r="M3386" s="47">
        <f>_xlfn.XLOOKUP(A3386,dd_carteira_fundição!A:A,dd_carteira_fundição!G:G,"",0)</f>
        <v>6</v>
      </c>
      <c r="N3386" s="47" t="s">
        <v>1164</v>
      </c>
      <c r="R3386" s="220" t="s">
        <v>1690</v>
      </c>
      <c r="S3386" s="220" t="s">
        <v>1231</v>
      </c>
      <c r="T3386" s="222">
        <v>74</v>
      </c>
      <c r="U3386" s="220" t="s">
        <v>1352</v>
      </c>
      <c r="V3386" s="165">
        <v>0.41666666666666669</v>
      </c>
      <c r="Z3386" s="47">
        <f t="shared" si="370"/>
        <v>1</v>
      </c>
      <c r="AA3386" s="47" t="str">
        <f t="shared" si="371"/>
        <v/>
      </c>
      <c r="AB3386" s="25" t="str">
        <f t="shared" si="379"/>
        <v/>
      </c>
      <c r="AC3386" s="25" t="str">
        <f t="shared" si="380"/>
        <v/>
      </c>
      <c r="AD3386" s="165" t="str">
        <f t="shared" si="369"/>
        <v/>
      </c>
    </row>
    <row r="3387" spans="1:30" x14ac:dyDescent="0.25">
      <c r="A3387" s="102" t="s">
        <v>2593</v>
      </c>
      <c r="E3387" s="25" t="s">
        <v>1459</v>
      </c>
      <c r="F3387" s="25" t="s">
        <v>1467</v>
      </c>
      <c r="G3387" s="25" t="s">
        <v>11</v>
      </c>
      <c r="H3387" s="25" t="s">
        <v>2613</v>
      </c>
      <c r="I3387" s="25">
        <v>1</v>
      </c>
      <c r="J3387" s="25" t="s">
        <v>1143</v>
      </c>
      <c r="K3387" s="25" t="s">
        <v>1486</v>
      </c>
      <c r="M3387" s="47">
        <f>_xlfn.XLOOKUP(A3387,dd_carteira_fundição!A:A,dd_carteira_fundição!G:G,"",0)</f>
        <v>6</v>
      </c>
      <c r="N3387" s="47" t="s">
        <v>1164</v>
      </c>
      <c r="R3387" s="220" t="s">
        <v>158</v>
      </c>
      <c r="S3387" s="220" t="s">
        <v>158</v>
      </c>
      <c r="T3387" s="222">
        <v>2</v>
      </c>
      <c r="U3387" s="220" t="s">
        <v>158</v>
      </c>
      <c r="V3387" s="165">
        <v>1</v>
      </c>
      <c r="X3387" s="90">
        <v>46244</v>
      </c>
      <c r="Z3387" s="47">
        <f t="shared" si="370"/>
        <v>33</v>
      </c>
      <c r="AA3387" s="47" t="str">
        <f t="shared" si="371"/>
        <v/>
      </c>
      <c r="AB3387" s="25" t="str">
        <f t="shared" si="379"/>
        <v>ago</v>
      </c>
      <c r="AC3387" s="25" t="str">
        <f t="shared" si="380"/>
        <v>2026</v>
      </c>
      <c r="AD3387" s="165" t="str">
        <f t="shared" si="369"/>
        <v/>
      </c>
    </row>
    <row r="3388" spans="1:30" x14ac:dyDescent="0.25">
      <c r="A3388" s="102" t="s">
        <v>2821</v>
      </c>
      <c r="E3388" s="25" t="s">
        <v>1459</v>
      </c>
      <c r="F3388" s="25" t="s">
        <v>1467</v>
      </c>
      <c r="G3388" s="25" t="s">
        <v>11</v>
      </c>
      <c r="H3388" s="25" t="s">
        <v>2613</v>
      </c>
      <c r="I3388" s="25">
        <v>1</v>
      </c>
      <c r="J3388" s="25" t="s">
        <v>1143</v>
      </c>
      <c r="K3388" s="25" t="s">
        <v>1486</v>
      </c>
      <c r="M3388" s="47">
        <f>_xlfn.XLOOKUP(A3388,dd_carteira_fundição!A:A,dd_carteira_fundição!G:G,"",0)</f>
        <v>7</v>
      </c>
      <c r="N3388" s="47" t="s">
        <v>1164</v>
      </c>
      <c r="R3388" s="220" t="s">
        <v>1687</v>
      </c>
      <c r="S3388" s="221" t="s">
        <v>1156</v>
      </c>
      <c r="T3388" s="222">
        <v>1</v>
      </c>
      <c r="U3388" s="220" t="s">
        <v>1108</v>
      </c>
      <c r="V3388" s="165">
        <v>1</v>
      </c>
      <c r="X3388" s="90">
        <v>46219</v>
      </c>
      <c r="Z3388" s="47">
        <f t="shared" si="370"/>
        <v>29</v>
      </c>
      <c r="AA3388" s="47" t="str">
        <f t="shared" si="371"/>
        <v/>
      </c>
      <c r="AB3388" s="25" t="str">
        <f t="shared" si="379"/>
        <v>jul</v>
      </c>
      <c r="AC3388" s="25" t="str">
        <f t="shared" si="380"/>
        <v>2026</v>
      </c>
      <c r="AD3388" s="165" t="str">
        <f t="shared" si="369"/>
        <v/>
      </c>
    </row>
    <row r="3389" spans="1:30" x14ac:dyDescent="0.25">
      <c r="A3389" s="102" t="s">
        <v>2821</v>
      </c>
      <c r="E3389" s="25" t="s">
        <v>1459</v>
      </c>
      <c r="F3389" s="25" t="s">
        <v>1467</v>
      </c>
      <c r="G3389" s="25" t="s">
        <v>11</v>
      </c>
      <c r="H3389" s="25" t="s">
        <v>2613</v>
      </c>
      <c r="I3389" s="25">
        <v>1</v>
      </c>
      <c r="J3389" s="25" t="s">
        <v>1143</v>
      </c>
      <c r="K3389" s="25" t="s">
        <v>1486</v>
      </c>
      <c r="M3389" s="47">
        <f>_xlfn.XLOOKUP(A3389,dd_carteira_fundição!A:A,dd_carteira_fundição!G:G,"",0)</f>
        <v>7</v>
      </c>
      <c r="N3389" s="47" t="s">
        <v>1164</v>
      </c>
      <c r="R3389" s="220" t="s">
        <v>1690</v>
      </c>
      <c r="S3389" s="220" t="s">
        <v>1229</v>
      </c>
      <c r="T3389" s="222">
        <v>395</v>
      </c>
      <c r="U3389" s="220" t="s">
        <v>1289</v>
      </c>
      <c r="V3389" s="165">
        <v>12.5</v>
      </c>
      <c r="Z3389" s="47">
        <f t="shared" si="370"/>
        <v>1</v>
      </c>
      <c r="AA3389" s="47" t="str">
        <f t="shared" si="371"/>
        <v/>
      </c>
      <c r="AB3389" s="25" t="str">
        <f t="shared" si="379"/>
        <v/>
      </c>
      <c r="AC3389" s="25" t="str">
        <f t="shared" si="380"/>
        <v/>
      </c>
      <c r="AD3389" s="165" t="str">
        <f t="shared" si="369"/>
        <v/>
      </c>
    </row>
    <row r="3390" spans="1:30" x14ac:dyDescent="0.25">
      <c r="A3390" s="102" t="s">
        <v>2821</v>
      </c>
      <c r="E3390" s="25" t="s">
        <v>1459</v>
      </c>
      <c r="F3390" s="25" t="s">
        <v>1467</v>
      </c>
      <c r="G3390" s="25" t="s">
        <v>11</v>
      </c>
      <c r="H3390" s="25" t="s">
        <v>2613</v>
      </c>
      <c r="I3390" s="25">
        <v>1</v>
      </c>
      <c r="J3390" s="25" t="s">
        <v>1143</v>
      </c>
      <c r="K3390" s="25" t="s">
        <v>1486</v>
      </c>
      <c r="M3390" s="47">
        <f>_xlfn.XLOOKUP(A3390,dd_carteira_fundição!A:A,dd_carteira_fundição!G:G,"",0)</f>
        <v>7</v>
      </c>
      <c r="N3390" s="47" t="s">
        <v>1164</v>
      </c>
      <c r="R3390" s="220" t="s">
        <v>1690</v>
      </c>
      <c r="S3390" s="220" t="s">
        <v>1231</v>
      </c>
      <c r="T3390" s="222">
        <v>74</v>
      </c>
      <c r="U3390" s="220" t="s">
        <v>1352</v>
      </c>
      <c r="V3390" s="165">
        <v>0.41666666666666669</v>
      </c>
      <c r="Z3390" s="47">
        <f t="shared" si="370"/>
        <v>1</v>
      </c>
      <c r="AA3390" s="47" t="str">
        <f t="shared" si="371"/>
        <v/>
      </c>
      <c r="AB3390" s="25" t="str">
        <f t="shared" si="379"/>
        <v/>
      </c>
      <c r="AC3390" s="25" t="str">
        <f t="shared" si="380"/>
        <v/>
      </c>
      <c r="AD3390" s="165" t="str">
        <f t="shared" si="369"/>
        <v/>
      </c>
    </row>
    <row r="3391" spans="1:30" x14ac:dyDescent="0.25">
      <c r="A3391" s="102" t="s">
        <v>2821</v>
      </c>
      <c r="E3391" s="25" t="s">
        <v>1459</v>
      </c>
      <c r="F3391" s="25" t="s">
        <v>1467</v>
      </c>
      <c r="G3391" s="25" t="s">
        <v>11</v>
      </c>
      <c r="H3391" s="25" t="s">
        <v>2613</v>
      </c>
      <c r="I3391" s="25">
        <v>1</v>
      </c>
      <c r="J3391" s="25" t="s">
        <v>1143</v>
      </c>
      <c r="K3391" s="25" t="s">
        <v>1486</v>
      </c>
      <c r="M3391" s="47">
        <f>_xlfn.XLOOKUP(A3391,dd_carteira_fundição!A:A,dd_carteira_fundição!G:G,"",0)</f>
        <v>7</v>
      </c>
      <c r="N3391" s="47" t="s">
        <v>1164</v>
      </c>
      <c r="R3391" s="220" t="s">
        <v>158</v>
      </c>
      <c r="S3391" s="220" t="s">
        <v>158</v>
      </c>
      <c r="T3391" s="222">
        <v>2</v>
      </c>
      <c r="U3391" s="220" t="s">
        <v>158</v>
      </c>
      <c r="V3391" s="165">
        <v>1</v>
      </c>
      <c r="X3391" s="90">
        <v>46244</v>
      </c>
      <c r="Z3391" s="47">
        <f t="shared" si="370"/>
        <v>33</v>
      </c>
      <c r="AA3391" s="47" t="str">
        <f t="shared" si="371"/>
        <v/>
      </c>
      <c r="AB3391" s="25" t="str">
        <f t="shared" si="379"/>
        <v>ago</v>
      </c>
      <c r="AC3391" s="25" t="str">
        <f t="shared" si="380"/>
        <v>2026</v>
      </c>
      <c r="AD3391" s="165" t="str">
        <f t="shared" si="369"/>
        <v/>
      </c>
    </row>
    <row r="3392" spans="1:30" x14ac:dyDescent="0.25">
      <c r="A3392" s="102" t="s">
        <v>2822</v>
      </c>
      <c r="E3392" s="25" t="s">
        <v>1459</v>
      </c>
      <c r="F3392" s="25" t="s">
        <v>1467</v>
      </c>
      <c r="G3392" s="25" t="s">
        <v>11</v>
      </c>
      <c r="H3392" s="25" t="s">
        <v>2613</v>
      </c>
      <c r="I3392" s="25">
        <v>1</v>
      </c>
      <c r="J3392" s="25" t="s">
        <v>1143</v>
      </c>
      <c r="K3392" s="25" t="s">
        <v>1486</v>
      </c>
      <c r="M3392" s="47">
        <f>_xlfn.XLOOKUP(A3392,dd_carteira_fundição!A:A,dd_carteira_fundição!G:G,"",0)</f>
        <v>8</v>
      </c>
      <c r="N3392" s="47" t="s">
        <v>1164</v>
      </c>
      <c r="R3392" s="220" t="s">
        <v>1687</v>
      </c>
      <c r="S3392" s="221" t="s">
        <v>1156</v>
      </c>
      <c r="T3392" s="222">
        <v>1</v>
      </c>
      <c r="U3392" s="220" t="s">
        <v>1108</v>
      </c>
      <c r="V3392" s="165">
        <v>1</v>
      </c>
      <c r="X3392" s="90">
        <v>46219</v>
      </c>
      <c r="Z3392" s="47">
        <f t="shared" si="370"/>
        <v>29</v>
      </c>
      <c r="AA3392" s="47" t="str">
        <f t="shared" si="371"/>
        <v/>
      </c>
      <c r="AB3392" s="25" t="str">
        <f t="shared" si="379"/>
        <v>jul</v>
      </c>
      <c r="AC3392" s="25" t="str">
        <f t="shared" si="380"/>
        <v>2026</v>
      </c>
      <c r="AD3392" s="165" t="str">
        <f t="shared" si="369"/>
        <v/>
      </c>
    </row>
    <row r="3393" spans="1:30" x14ac:dyDescent="0.25">
      <c r="A3393" s="102" t="s">
        <v>2822</v>
      </c>
      <c r="E3393" s="25" t="s">
        <v>1459</v>
      </c>
      <c r="F3393" s="25" t="s">
        <v>1467</v>
      </c>
      <c r="G3393" s="25" t="s">
        <v>11</v>
      </c>
      <c r="H3393" s="25" t="s">
        <v>2613</v>
      </c>
      <c r="I3393" s="25">
        <v>1</v>
      </c>
      <c r="J3393" s="25" t="s">
        <v>1143</v>
      </c>
      <c r="K3393" s="25" t="s">
        <v>1486</v>
      </c>
      <c r="M3393" s="47">
        <f>_xlfn.XLOOKUP(A3393,dd_carteira_fundição!A:A,dd_carteira_fundição!G:G,"",0)</f>
        <v>8</v>
      </c>
      <c r="N3393" s="47" t="s">
        <v>1164</v>
      </c>
      <c r="R3393" s="220" t="s">
        <v>1690</v>
      </c>
      <c r="S3393" s="220" t="s">
        <v>1229</v>
      </c>
      <c r="T3393" s="222">
        <v>395</v>
      </c>
      <c r="U3393" s="220" t="s">
        <v>1289</v>
      </c>
      <c r="V3393" s="165">
        <v>12.5</v>
      </c>
      <c r="Z3393" s="47">
        <f t="shared" si="370"/>
        <v>1</v>
      </c>
      <c r="AA3393" s="47" t="str">
        <f t="shared" si="371"/>
        <v/>
      </c>
      <c r="AB3393" s="25" t="str">
        <f t="shared" si="379"/>
        <v/>
      </c>
      <c r="AC3393" s="25" t="str">
        <f t="shared" si="380"/>
        <v/>
      </c>
      <c r="AD3393" s="165" t="str">
        <f t="shared" si="369"/>
        <v/>
      </c>
    </row>
    <row r="3394" spans="1:30" x14ac:dyDescent="0.25">
      <c r="A3394" s="102" t="s">
        <v>2822</v>
      </c>
      <c r="E3394" s="25" t="s">
        <v>1459</v>
      </c>
      <c r="F3394" s="25" t="s">
        <v>1467</v>
      </c>
      <c r="G3394" s="25" t="s">
        <v>11</v>
      </c>
      <c r="H3394" s="25" t="s">
        <v>2613</v>
      </c>
      <c r="I3394" s="25">
        <v>1</v>
      </c>
      <c r="J3394" s="25" t="s">
        <v>1143</v>
      </c>
      <c r="K3394" s="25" t="s">
        <v>1486</v>
      </c>
      <c r="M3394" s="47">
        <f>_xlfn.XLOOKUP(A3394,dd_carteira_fundição!A:A,dd_carteira_fundição!G:G,"",0)</f>
        <v>8</v>
      </c>
      <c r="N3394" s="47" t="s">
        <v>1164</v>
      </c>
      <c r="R3394" s="220" t="s">
        <v>1690</v>
      </c>
      <c r="S3394" s="220" t="s">
        <v>1231</v>
      </c>
      <c r="T3394" s="222">
        <v>74</v>
      </c>
      <c r="U3394" s="220" t="s">
        <v>1352</v>
      </c>
      <c r="V3394" s="165">
        <v>0.41666666666666669</v>
      </c>
      <c r="Z3394" s="47">
        <f t="shared" si="370"/>
        <v>1</v>
      </c>
      <c r="AA3394" s="47" t="str">
        <f t="shared" si="371"/>
        <v/>
      </c>
      <c r="AB3394" s="25" t="str">
        <f t="shared" si="379"/>
        <v/>
      </c>
      <c r="AC3394" s="25" t="str">
        <f t="shared" si="380"/>
        <v/>
      </c>
      <c r="AD3394" s="165" t="str">
        <f t="shared" ref="AD3394:AD3457" si="381">IF(Y3394&lt;&gt;"",1,"")</f>
        <v/>
      </c>
    </row>
    <row r="3395" spans="1:30" x14ac:dyDescent="0.25">
      <c r="A3395" s="102" t="s">
        <v>2822</v>
      </c>
      <c r="E3395" s="25" t="s">
        <v>1459</v>
      </c>
      <c r="F3395" s="25" t="s">
        <v>1467</v>
      </c>
      <c r="G3395" s="25" t="s">
        <v>11</v>
      </c>
      <c r="H3395" s="25" t="s">
        <v>2613</v>
      </c>
      <c r="I3395" s="25">
        <v>1</v>
      </c>
      <c r="J3395" s="25" t="s">
        <v>1143</v>
      </c>
      <c r="K3395" s="25" t="s">
        <v>1486</v>
      </c>
      <c r="M3395" s="47">
        <f>_xlfn.XLOOKUP(A3395,dd_carteira_fundição!A:A,dd_carteira_fundição!G:G,"",0)</f>
        <v>8</v>
      </c>
      <c r="N3395" s="47" t="s">
        <v>1164</v>
      </c>
      <c r="R3395" s="220" t="s">
        <v>158</v>
      </c>
      <c r="S3395" s="220" t="s">
        <v>158</v>
      </c>
      <c r="T3395" s="222">
        <v>2</v>
      </c>
      <c r="U3395" s="220" t="s">
        <v>158</v>
      </c>
      <c r="V3395" s="165">
        <v>1</v>
      </c>
      <c r="X3395" s="90">
        <v>46244</v>
      </c>
      <c r="Z3395" s="47">
        <f t="shared" ref="Z3395:Z3458" si="382">IFERROR(WEEKNUM(X3395,11),"")</f>
        <v>33</v>
      </c>
      <c r="AA3395" s="47" t="str">
        <f t="shared" ref="AA3395:AA3458" si="383">IF(Y3395&lt;&gt;"",WEEKNUM(Y3395,11),"")</f>
        <v/>
      </c>
      <c r="AB3395" s="25" t="str">
        <f t="shared" si="379"/>
        <v>ago</v>
      </c>
      <c r="AC3395" s="25" t="str">
        <f t="shared" si="380"/>
        <v>2026</v>
      </c>
      <c r="AD3395" s="165" t="str">
        <f t="shared" si="381"/>
        <v/>
      </c>
    </row>
    <row r="3396" spans="1:30" x14ac:dyDescent="0.25">
      <c r="A3396" s="102" t="s">
        <v>2596</v>
      </c>
      <c r="E3396" s="25" t="s">
        <v>1459</v>
      </c>
      <c r="F3396" s="25" t="s">
        <v>2842</v>
      </c>
      <c r="G3396" s="25" t="s">
        <v>11</v>
      </c>
      <c r="H3396" s="25" t="s">
        <v>2615</v>
      </c>
      <c r="I3396" s="25">
        <v>1</v>
      </c>
      <c r="J3396" s="25" t="s">
        <v>1150</v>
      </c>
      <c r="K3396" s="48" t="s">
        <v>1486</v>
      </c>
      <c r="M3396" s="47">
        <f>_xlfn.XLOOKUP(BASE!$A4120,dd_carteira_fundição!A:A,dd_carteira_fundição!G:G,"",0)</f>
        <v>0</v>
      </c>
      <c r="N3396" s="47" t="s">
        <v>1164</v>
      </c>
      <c r="R3396" s="47" t="s">
        <v>1687</v>
      </c>
      <c r="S3396" s="48" t="s">
        <v>1156</v>
      </c>
      <c r="T3396" s="164">
        <v>1</v>
      </c>
      <c r="U3396" s="47" t="str">
        <f>IFERROR(INDEX('TAXA DE OCUP. RECUR.'!$F$1:$F$60, MATCH(T3396, 'TAXA DE OCUP. RECUR.'!$E$1:$E$60, 0)),"")</f>
        <v>FUNDIÇÃO MORENO</v>
      </c>
      <c r="V3396" s="165">
        <v>1</v>
      </c>
      <c r="X3396" s="90">
        <v>46216</v>
      </c>
      <c r="Z3396" s="47">
        <f t="shared" si="382"/>
        <v>29</v>
      </c>
      <c r="AA3396" s="47" t="str">
        <f t="shared" si="383"/>
        <v/>
      </c>
      <c r="AB3396" s="25" t="str">
        <f t="shared" si="379"/>
        <v>jul</v>
      </c>
      <c r="AC3396" s="25" t="str">
        <f t="shared" si="380"/>
        <v>2026</v>
      </c>
      <c r="AD3396" s="165" t="str">
        <f t="shared" si="381"/>
        <v/>
      </c>
    </row>
    <row r="3397" spans="1:30" x14ac:dyDescent="0.25">
      <c r="A3397" s="102" t="s">
        <v>2596</v>
      </c>
      <c r="E3397" s="25" t="s">
        <v>1459</v>
      </c>
      <c r="F3397" s="25" t="s">
        <v>2842</v>
      </c>
      <c r="G3397" s="25" t="s">
        <v>11</v>
      </c>
      <c r="H3397" s="25" t="s">
        <v>2615</v>
      </c>
      <c r="I3397" s="25">
        <v>1</v>
      </c>
      <c r="J3397" s="25" t="s">
        <v>1150</v>
      </c>
      <c r="K3397" s="48" t="s">
        <v>1486</v>
      </c>
      <c r="M3397" s="47">
        <f>_xlfn.XLOOKUP(BASE!$A4121,dd_carteira_fundição!A:A,dd_carteira_fundição!G:G,"",0)</f>
        <v>0</v>
      </c>
      <c r="N3397" s="47" t="s">
        <v>1164</v>
      </c>
      <c r="R3397" s="47" t="s">
        <v>1690</v>
      </c>
      <c r="S3397" s="48" t="s">
        <v>1386</v>
      </c>
      <c r="T3397" s="164">
        <v>395</v>
      </c>
      <c r="U3397" s="47" t="str">
        <f>IFERROR(INDEX('TAXA DE OCUP. RECUR.'!$F$1:$F$60, MATCH(T3397, 'TAXA DE OCUP. RECUR.'!$E$1:$E$60, 0)),"")</f>
        <v>TORNO VERT. SCHIESS KZ-200   2000 - [395]</v>
      </c>
      <c r="V3397" s="165">
        <v>7</v>
      </c>
      <c r="Z3397" s="47">
        <f t="shared" si="382"/>
        <v>1</v>
      </c>
      <c r="AA3397" s="47" t="str">
        <f t="shared" si="383"/>
        <v/>
      </c>
      <c r="AB3397" s="25" t="str">
        <f t="shared" ref="AB3397:AB3435" si="384">IFERROR(IF(X3397="","",TEXT(X3397,"MMM")),"")</f>
        <v/>
      </c>
      <c r="AC3397" s="25" t="str">
        <f t="shared" ref="AC3397:AC3435" si="385">IFERROR(IF(X3397="","",TEXT(X3397,"AAAA")),"")</f>
        <v/>
      </c>
      <c r="AD3397" s="165" t="str">
        <f t="shared" si="381"/>
        <v/>
      </c>
    </row>
    <row r="3398" spans="1:30" x14ac:dyDescent="0.25">
      <c r="A3398" s="102" t="s">
        <v>2596</v>
      </c>
      <c r="E3398" s="25" t="s">
        <v>1459</v>
      </c>
      <c r="F3398" s="25" t="s">
        <v>2842</v>
      </c>
      <c r="G3398" s="25" t="s">
        <v>11</v>
      </c>
      <c r="H3398" s="25" t="s">
        <v>2615</v>
      </c>
      <c r="I3398" s="25">
        <v>1</v>
      </c>
      <c r="J3398" s="25" t="s">
        <v>1150</v>
      </c>
      <c r="K3398" s="48" t="s">
        <v>1486</v>
      </c>
      <c r="M3398" s="47">
        <f>_xlfn.XLOOKUP(BASE!$A4122,dd_carteira_fundição!A:A,dd_carteira_fundição!G:G,"",0)</f>
        <v>0</v>
      </c>
      <c r="N3398" s="47" t="s">
        <v>1164</v>
      </c>
      <c r="R3398" s="47" t="s">
        <v>1690</v>
      </c>
      <c r="S3398" s="48" t="s">
        <v>1231</v>
      </c>
      <c r="T3398" s="164">
        <v>74</v>
      </c>
      <c r="U3398" s="47" t="str">
        <f>IFERROR(INDEX('TAXA DE OCUP. RECUR.'!$F$1:$F$60, MATCH(T3398, 'TAXA DE OCUP. RECUR.'!$E$1:$E$60, 0)),"")</f>
        <v>MONTAGEM (PREPARADOR DE PEÇA)-74</v>
      </c>
      <c r="V3398" s="165">
        <v>0.41666666666666669</v>
      </c>
      <c r="Z3398" s="47">
        <f t="shared" si="382"/>
        <v>1</v>
      </c>
      <c r="AA3398" s="47" t="str">
        <f t="shared" si="383"/>
        <v/>
      </c>
      <c r="AB3398" s="25" t="str">
        <f t="shared" si="384"/>
        <v/>
      </c>
      <c r="AC3398" s="25" t="str">
        <f t="shared" si="385"/>
        <v/>
      </c>
      <c r="AD3398" s="165" t="str">
        <f t="shared" si="381"/>
        <v/>
      </c>
    </row>
    <row r="3399" spans="1:30" x14ac:dyDescent="0.25">
      <c r="A3399" s="102" t="s">
        <v>2596</v>
      </c>
      <c r="E3399" s="25" t="s">
        <v>1459</v>
      </c>
      <c r="F3399" s="25" t="s">
        <v>2842</v>
      </c>
      <c r="G3399" s="25" t="s">
        <v>11</v>
      </c>
      <c r="H3399" s="25" t="s">
        <v>2615</v>
      </c>
      <c r="I3399" s="25">
        <v>1</v>
      </c>
      <c r="J3399" s="25" t="s">
        <v>1150</v>
      </c>
      <c r="K3399" s="48" t="s">
        <v>1486</v>
      </c>
      <c r="M3399" s="47" t="str">
        <f>_xlfn.XLOOKUP(BASE!$A4123,dd_carteira_fundição!A:A,dd_carteira_fundição!G:G,"",0)</f>
        <v/>
      </c>
      <c r="N3399" s="47" t="s">
        <v>1164</v>
      </c>
      <c r="R3399" s="47" t="s">
        <v>158</v>
      </c>
      <c r="S3399" s="48" t="s">
        <v>158</v>
      </c>
      <c r="T3399" s="164">
        <v>2</v>
      </c>
      <c r="U3399" s="47" t="str">
        <f>IFERROR(INDEX('TAXA DE OCUP. RECUR.'!$F$1:$F$60, MATCH(T3399, 'TAXA DE OCUP. RECUR.'!$E$1:$E$60, 0)),"")</f>
        <v>EXPEDIÇÃO</v>
      </c>
      <c r="V3399" s="165">
        <v>1</v>
      </c>
      <c r="X3399" s="90">
        <v>46244</v>
      </c>
      <c r="Z3399" s="47">
        <f t="shared" si="382"/>
        <v>33</v>
      </c>
      <c r="AA3399" s="47" t="str">
        <f t="shared" si="383"/>
        <v/>
      </c>
      <c r="AB3399" s="25" t="str">
        <f t="shared" si="384"/>
        <v>ago</v>
      </c>
      <c r="AC3399" s="25" t="str">
        <f t="shared" si="385"/>
        <v>2026</v>
      </c>
      <c r="AD3399" s="165" t="str">
        <f t="shared" si="381"/>
        <v/>
      </c>
    </row>
    <row r="3400" spans="1:30" x14ac:dyDescent="0.25">
      <c r="A3400" s="102" t="s">
        <v>2597</v>
      </c>
      <c r="E3400" s="25" t="s">
        <v>1459</v>
      </c>
      <c r="F3400" s="25" t="s">
        <v>2842</v>
      </c>
      <c r="G3400" s="25" t="s">
        <v>11</v>
      </c>
      <c r="H3400" s="25" t="s">
        <v>2615</v>
      </c>
      <c r="I3400" s="25">
        <v>1</v>
      </c>
      <c r="J3400" s="25" t="s">
        <v>1150</v>
      </c>
      <c r="K3400" s="48" t="s">
        <v>1486</v>
      </c>
      <c r="M3400" s="47" t="str">
        <f>_xlfn.XLOOKUP(BASE!$A4124,dd_carteira_fundição!A:A,dd_carteira_fundição!G:G,"",0)</f>
        <v/>
      </c>
      <c r="N3400" s="47" t="s">
        <v>1164</v>
      </c>
      <c r="R3400" s="47" t="s">
        <v>1687</v>
      </c>
      <c r="S3400" s="48" t="s">
        <v>1156</v>
      </c>
      <c r="T3400" s="164">
        <v>1</v>
      </c>
      <c r="U3400" s="47" t="str">
        <f>IFERROR(INDEX('TAXA DE OCUP. RECUR.'!$F$1:$F$60, MATCH(T3400, 'TAXA DE OCUP. RECUR.'!$E$1:$E$60, 0)),"")</f>
        <v>FUNDIÇÃO MORENO</v>
      </c>
      <c r="V3400" s="165">
        <v>1</v>
      </c>
      <c r="X3400" s="90">
        <v>46216</v>
      </c>
      <c r="Z3400" s="47">
        <f t="shared" si="382"/>
        <v>29</v>
      </c>
      <c r="AA3400" s="47" t="str">
        <f t="shared" si="383"/>
        <v/>
      </c>
      <c r="AB3400" s="25" t="str">
        <f t="shared" si="384"/>
        <v>jul</v>
      </c>
      <c r="AC3400" s="25" t="str">
        <f t="shared" si="385"/>
        <v>2026</v>
      </c>
      <c r="AD3400" s="165" t="str">
        <f t="shared" si="381"/>
        <v/>
      </c>
    </row>
    <row r="3401" spans="1:30" x14ac:dyDescent="0.25">
      <c r="A3401" s="102" t="s">
        <v>2597</v>
      </c>
      <c r="E3401" s="25" t="s">
        <v>1459</v>
      </c>
      <c r="F3401" s="25" t="s">
        <v>2842</v>
      </c>
      <c r="G3401" s="25" t="s">
        <v>11</v>
      </c>
      <c r="H3401" s="25" t="s">
        <v>2615</v>
      </c>
      <c r="I3401" s="25">
        <v>1</v>
      </c>
      <c r="J3401" s="25" t="s">
        <v>1150</v>
      </c>
      <c r="K3401" s="48" t="s">
        <v>1486</v>
      </c>
      <c r="M3401" s="47">
        <f>_xlfn.XLOOKUP(BASE!$A4125,dd_carteira_fundição!A:A,dd_carteira_fundição!G:G,"",0)</f>
        <v>0</v>
      </c>
      <c r="N3401" s="47" t="s">
        <v>1164</v>
      </c>
      <c r="R3401" s="47" t="s">
        <v>1690</v>
      </c>
      <c r="S3401" s="48" t="s">
        <v>1386</v>
      </c>
      <c r="T3401" s="164">
        <v>395</v>
      </c>
      <c r="U3401" s="47" t="str">
        <f>IFERROR(INDEX('TAXA DE OCUP. RECUR.'!$F$1:$F$60, MATCH(T3401, 'TAXA DE OCUP. RECUR.'!$E$1:$E$60, 0)),"")</f>
        <v>TORNO VERT. SCHIESS KZ-200   2000 - [395]</v>
      </c>
      <c r="V3401" s="165">
        <v>7</v>
      </c>
      <c r="Z3401" s="47">
        <f t="shared" si="382"/>
        <v>1</v>
      </c>
      <c r="AA3401" s="47" t="str">
        <f t="shared" si="383"/>
        <v/>
      </c>
      <c r="AB3401" s="25" t="str">
        <f t="shared" si="384"/>
        <v/>
      </c>
      <c r="AC3401" s="25" t="str">
        <f t="shared" si="385"/>
        <v/>
      </c>
      <c r="AD3401" s="165" t="str">
        <f t="shared" si="381"/>
        <v/>
      </c>
    </row>
    <row r="3402" spans="1:30" x14ac:dyDescent="0.25">
      <c r="A3402" s="102" t="s">
        <v>2597</v>
      </c>
      <c r="E3402" s="25" t="s">
        <v>1459</v>
      </c>
      <c r="F3402" s="25" t="s">
        <v>2842</v>
      </c>
      <c r="G3402" s="25" t="s">
        <v>11</v>
      </c>
      <c r="H3402" s="25" t="s">
        <v>2615</v>
      </c>
      <c r="I3402" s="25">
        <v>1</v>
      </c>
      <c r="J3402" s="25" t="s">
        <v>1150</v>
      </c>
      <c r="K3402" s="48" t="s">
        <v>1486</v>
      </c>
      <c r="M3402" s="47" t="str">
        <f>_xlfn.XLOOKUP(BASE!$A4126,dd_carteira_fundição!A:A,dd_carteira_fundição!G:G,"",0)</f>
        <v/>
      </c>
      <c r="N3402" s="47" t="s">
        <v>1164</v>
      </c>
      <c r="R3402" s="47" t="s">
        <v>1690</v>
      </c>
      <c r="S3402" s="48" t="s">
        <v>1231</v>
      </c>
      <c r="T3402" s="164">
        <v>74</v>
      </c>
      <c r="U3402" s="47" t="str">
        <f>IFERROR(INDEX('TAXA DE OCUP. RECUR.'!$F$1:$F$60, MATCH(T3402, 'TAXA DE OCUP. RECUR.'!$E$1:$E$60, 0)),"")</f>
        <v>MONTAGEM (PREPARADOR DE PEÇA)-74</v>
      </c>
      <c r="V3402" s="165">
        <v>0.41666666666666669</v>
      </c>
      <c r="Z3402" s="47">
        <f t="shared" si="382"/>
        <v>1</v>
      </c>
      <c r="AA3402" s="47" t="str">
        <f t="shared" si="383"/>
        <v/>
      </c>
      <c r="AB3402" s="25" t="str">
        <f t="shared" si="384"/>
        <v/>
      </c>
      <c r="AC3402" s="25" t="str">
        <f t="shared" si="385"/>
        <v/>
      </c>
      <c r="AD3402" s="165" t="str">
        <f t="shared" si="381"/>
        <v/>
      </c>
    </row>
    <row r="3403" spans="1:30" x14ac:dyDescent="0.25">
      <c r="A3403" s="102" t="s">
        <v>2597</v>
      </c>
      <c r="E3403" s="25" t="s">
        <v>1459</v>
      </c>
      <c r="F3403" s="25" t="s">
        <v>2842</v>
      </c>
      <c r="G3403" s="25" t="s">
        <v>11</v>
      </c>
      <c r="H3403" s="25" t="s">
        <v>2615</v>
      </c>
      <c r="I3403" s="25">
        <v>1</v>
      </c>
      <c r="J3403" s="25" t="s">
        <v>1150</v>
      </c>
      <c r="K3403" s="48" t="s">
        <v>1486</v>
      </c>
      <c r="M3403" s="47">
        <f>_xlfn.XLOOKUP(BASE!$A4127,dd_carteira_fundição!A:A,dd_carteira_fundição!G:G,"",0)</f>
        <v>0</v>
      </c>
      <c r="N3403" s="47" t="s">
        <v>1164</v>
      </c>
      <c r="R3403" s="47" t="s">
        <v>158</v>
      </c>
      <c r="S3403" s="48" t="s">
        <v>158</v>
      </c>
      <c r="T3403" s="164">
        <v>2</v>
      </c>
      <c r="U3403" s="47" t="str">
        <f>IFERROR(INDEX('TAXA DE OCUP. RECUR.'!$F$1:$F$60, MATCH(T3403, 'TAXA DE OCUP. RECUR.'!$E$1:$E$60, 0)),"")</f>
        <v>EXPEDIÇÃO</v>
      </c>
      <c r="V3403" s="165">
        <v>1</v>
      </c>
      <c r="X3403" s="90">
        <v>46244</v>
      </c>
      <c r="Z3403" s="47">
        <f t="shared" si="382"/>
        <v>33</v>
      </c>
      <c r="AA3403" s="47" t="str">
        <f t="shared" si="383"/>
        <v/>
      </c>
      <c r="AB3403" s="25" t="str">
        <f t="shared" si="384"/>
        <v>ago</v>
      </c>
      <c r="AC3403" s="25" t="str">
        <f t="shared" si="385"/>
        <v>2026</v>
      </c>
      <c r="AD3403" s="165" t="str">
        <f t="shared" si="381"/>
        <v/>
      </c>
    </row>
    <row r="3404" spans="1:30" x14ac:dyDescent="0.25">
      <c r="A3404" s="102" t="s">
        <v>2598</v>
      </c>
      <c r="E3404" s="25" t="s">
        <v>1459</v>
      </c>
      <c r="F3404" s="25" t="s">
        <v>2842</v>
      </c>
      <c r="G3404" s="25" t="s">
        <v>11</v>
      </c>
      <c r="H3404" s="25" t="s">
        <v>2616</v>
      </c>
      <c r="I3404" s="25">
        <v>1</v>
      </c>
      <c r="J3404" s="25" t="s">
        <v>1150</v>
      </c>
      <c r="K3404" s="48" t="s">
        <v>1486</v>
      </c>
      <c r="M3404" s="47">
        <f>_xlfn.XLOOKUP(BASE!$A4128,dd_carteira_fundição!A:A,dd_carteira_fundição!G:G,"",0)</f>
        <v>0</v>
      </c>
      <c r="N3404" s="47" t="s">
        <v>1164</v>
      </c>
      <c r="R3404" s="47" t="s">
        <v>1687</v>
      </c>
      <c r="S3404" s="48" t="s">
        <v>1156</v>
      </c>
      <c r="T3404" s="164">
        <v>1</v>
      </c>
      <c r="U3404" s="47" t="str">
        <f>IFERROR(INDEX('TAXA DE OCUP. RECUR.'!$F$1:$F$60, MATCH(T3404, 'TAXA DE OCUP. RECUR.'!$E$1:$E$60, 0)),"")</f>
        <v>FUNDIÇÃO MORENO</v>
      </c>
      <c r="V3404" s="165">
        <v>1</v>
      </c>
      <c r="X3404" s="90">
        <v>46216</v>
      </c>
      <c r="Z3404" s="47">
        <f t="shared" si="382"/>
        <v>29</v>
      </c>
      <c r="AA3404" s="47" t="str">
        <f t="shared" si="383"/>
        <v/>
      </c>
      <c r="AB3404" s="25" t="str">
        <f t="shared" si="384"/>
        <v>jul</v>
      </c>
      <c r="AC3404" s="25" t="str">
        <f t="shared" si="385"/>
        <v>2026</v>
      </c>
      <c r="AD3404" s="165" t="str">
        <f t="shared" si="381"/>
        <v/>
      </c>
    </row>
    <row r="3405" spans="1:30" x14ac:dyDescent="0.25">
      <c r="A3405" s="102" t="s">
        <v>2598</v>
      </c>
      <c r="E3405" s="25" t="s">
        <v>1459</v>
      </c>
      <c r="F3405" s="25" t="s">
        <v>2842</v>
      </c>
      <c r="G3405" s="25" t="s">
        <v>11</v>
      </c>
      <c r="H3405" s="25" t="s">
        <v>2616</v>
      </c>
      <c r="I3405" s="25">
        <v>1</v>
      </c>
      <c r="J3405" s="25" t="s">
        <v>1150</v>
      </c>
      <c r="K3405" s="48" t="s">
        <v>1486</v>
      </c>
      <c r="M3405" s="47">
        <f>_xlfn.XLOOKUP(BASE!$A4129,dd_carteira_fundição!A:A,dd_carteira_fundição!G:G,"",0)</f>
        <v>0</v>
      </c>
      <c r="N3405" s="47" t="s">
        <v>1164</v>
      </c>
      <c r="R3405" s="47" t="s">
        <v>1690</v>
      </c>
      <c r="S3405" s="48" t="s">
        <v>1386</v>
      </c>
      <c r="T3405" s="164">
        <v>395</v>
      </c>
      <c r="U3405" s="47" t="str">
        <f>IFERROR(INDEX('TAXA DE OCUP. RECUR.'!$F$1:$F$60, MATCH(T3405, 'TAXA DE OCUP. RECUR.'!$E$1:$E$60, 0)),"")</f>
        <v>TORNO VERT. SCHIESS KZ-200   2000 - [395]</v>
      </c>
      <c r="V3405" s="165">
        <v>7</v>
      </c>
      <c r="Z3405" s="47">
        <f t="shared" si="382"/>
        <v>1</v>
      </c>
      <c r="AA3405" s="47" t="str">
        <f t="shared" si="383"/>
        <v/>
      </c>
      <c r="AB3405" s="25" t="str">
        <f t="shared" si="384"/>
        <v/>
      </c>
      <c r="AC3405" s="25" t="str">
        <f t="shared" si="385"/>
        <v/>
      </c>
      <c r="AD3405" s="165" t="str">
        <f t="shared" si="381"/>
        <v/>
      </c>
    </row>
    <row r="3406" spans="1:30" x14ac:dyDescent="0.25">
      <c r="A3406" s="102" t="s">
        <v>2598</v>
      </c>
      <c r="E3406" s="25" t="s">
        <v>1459</v>
      </c>
      <c r="F3406" s="25" t="s">
        <v>2842</v>
      </c>
      <c r="G3406" s="25" t="s">
        <v>11</v>
      </c>
      <c r="H3406" s="25" t="s">
        <v>2616</v>
      </c>
      <c r="I3406" s="25">
        <v>1</v>
      </c>
      <c r="J3406" s="25" t="s">
        <v>1150</v>
      </c>
      <c r="K3406" s="48" t="s">
        <v>1486</v>
      </c>
      <c r="M3406" s="47">
        <f>_xlfn.XLOOKUP(BASE!$A4130,dd_carteira_fundição!A:A,dd_carteira_fundição!G:G,"",0)</f>
        <v>0</v>
      </c>
      <c r="N3406" s="47" t="s">
        <v>1164</v>
      </c>
      <c r="R3406" s="47" t="s">
        <v>1690</v>
      </c>
      <c r="S3406" s="48" t="s">
        <v>1231</v>
      </c>
      <c r="T3406" s="164">
        <v>74</v>
      </c>
      <c r="U3406" s="47" t="str">
        <f>IFERROR(INDEX('TAXA DE OCUP. RECUR.'!$F$1:$F$60, MATCH(T3406, 'TAXA DE OCUP. RECUR.'!$E$1:$E$60, 0)),"")</f>
        <v>MONTAGEM (PREPARADOR DE PEÇA)-74</v>
      </c>
      <c r="V3406" s="165">
        <v>0.41666666666666669</v>
      </c>
      <c r="Z3406" s="47">
        <f t="shared" si="382"/>
        <v>1</v>
      </c>
      <c r="AA3406" s="47" t="str">
        <f t="shared" si="383"/>
        <v/>
      </c>
      <c r="AB3406" s="25" t="str">
        <f t="shared" si="384"/>
        <v/>
      </c>
      <c r="AC3406" s="25" t="str">
        <f t="shared" si="385"/>
        <v/>
      </c>
      <c r="AD3406" s="165" t="str">
        <f t="shared" si="381"/>
        <v/>
      </c>
    </row>
    <row r="3407" spans="1:30" x14ac:dyDescent="0.25">
      <c r="A3407" s="102" t="s">
        <v>2598</v>
      </c>
      <c r="E3407" s="25" t="s">
        <v>1459</v>
      </c>
      <c r="F3407" s="25" t="s">
        <v>2842</v>
      </c>
      <c r="G3407" s="25" t="s">
        <v>11</v>
      </c>
      <c r="H3407" s="25" t="s">
        <v>2616</v>
      </c>
      <c r="I3407" s="25">
        <v>1</v>
      </c>
      <c r="J3407" s="25" t="s">
        <v>1150</v>
      </c>
      <c r="K3407" s="48" t="s">
        <v>1486</v>
      </c>
      <c r="M3407" s="47" t="str">
        <f>_xlfn.XLOOKUP(BASE!$A4131,dd_carteira_fundição!A:A,dd_carteira_fundição!G:G,"",0)</f>
        <v/>
      </c>
      <c r="N3407" s="47" t="s">
        <v>1164</v>
      </c>
      <c r="R3407" s="47" t="s">
        <v>158</v>
      </c>
      <c r="S3407" s="48" t="s">
        <v>158</v>
      </c>
      <c r="T3407" s="164">
        <v>2</v>
      </c>
      <c r="U3407" s="47" t="str">
        <f>IFERROR(INDEX('TAXA DE OCUP. RECUR.'!$F$1:$F$60, MATCH(T3407, 'TAXA DE OCUP. RECUR.'!$E$1:$E$60, 0)),"")</f>
        <v>EXPEDIÇÃO</v>
      </c>
      <c r="V3407" s="165">
        <v>1</v>
      </c>
      <c r="X3407" s="90">
        <v>46244</v>
      </c>
      <c r="Z3407" s="47">
        <f t="shared" si="382"/>
        <v>33</v>
      </c>
      <c r="AA3407" s="47" t="str">
        <f t="shared" si="383"/>
        <v/>
      </c>
      <c r="AB3407" s="25" t="str">
        <f t="shared" si="384"/>
        <v>ago</v>
      </c>
      <c r="AC3407" s="25" t="str">
        <f t="shared" si="385"/>
        <v>2026</v>
      </c>
      <c r="AD3407" s="165" t="str">
        <f t="shared" si="381"/>
        <v/>
      </c>
    </row>
    <row r="3408" spans="1:30" x14ac:dyDescent="0.25">
      <c r="A3408" s="102" t="s">
        <v>2599</v>
      </c>
      <c r="E3408" s="25" t="s">
        <v>1459</v>
      </c>
      <c r="F3408" s="25" t="s">
        <v>2843</v>
      </c>
      <c r="G3408" s="25" t="s">
        <v>11</v>
      </c>
      <c r="H3408" s="25" t="s">
        <v>2617</v>
      </c>
      <c r="I3408" s="25">
        <v>1</v>
      </c>
      <c r="J3408" s="25" t="s">
        <v>1150</v>
      </c>
      <c r="K3408" s="48" t="s">
        <v>1486</v>
      </c>
      <c r="M3408" s="47" t="str">
        <f>_xlfn.XLOOKUP(BASE!$A4132,dd_carteira_fundição!A:A,dd_carteira_fundição!G:G,"",0)</f>
        <v/>
      </c>
      <c r="N3408" s="47" t="s">
        <v>1164</v>
      </c>
      <c r="R3408" s="47" t="s">
        <v>1687</v>
      </c>
      <c r="S3408" s="48" t="s">
        <v>1156</v>
      </c>
      <c r="T3408" s="164">
        <v>1</v>
      </c>
      <c r="U3408" s="47" t="str">
        <f>IFERROR(INDEX('TAXA DE OCUP. RECUR.'!$F$1:$F$60, MATCH(T3408, 'TAXA DE OCUP. RECUR.'!$E$1:$E$60, 0)),"")</f>
        <v>FUNDIÇÃO MORENO</v>
      </c>
      <c r="V3408" s="165">
        <v>1</v>
      </c>
      <c r="X3408" s="90">
        <v>46216</v>
      </c>
      <c r="Z3408" s="47">
        <f t="shared" si="382"/>
        <v>29</v>
      </c>
      <c r="AA3408" s="47" t="str">
        <f t="shared" si="383"/>
        <v/>
      </c>
      <c r="AB3408" s="25" t="str">
        <f t="shared" si="384"/>
        <v>jul</v>
      </c>
      <c r="AC3408" s="25" t="str">
        <f t="shared" si="385"/>
        <v>2026</v>
      </c>
      <c r="AD3408" s="165" t="str">
        <f t="shared" si="381"/>
        <v/>
      </c>
    </row>
    <row r="3409" spans="1:30" x14ac:dyDescent="0.25">
      <c r="A3409" s="102" t="s">
        <v>2599</v>
      </c>
      <c r="E3409" s="25" t="s">
        <v>1459</v>
      </c>
      <c r="F3409" s="25" t="s">
        <v>2843</v>
      </c>
      <c r="G3409" s="25" t="s">
        <v>11</v>
      </c>
      <c r="H3409" s="25" t="s">
        <v>2617</v>
      </c>
      <c r="I3409" s="25">
        <v>1</v>
      </c>
      <c r="J3409" s="25" t="s">
        <v>1150</v>
      </c>
      <c r="K3409" s="48" t="s">
        <v>1486</v>
      </c>
      <c r="M3409" s="47" t="str">
        <f>_xlfn.XLOOKUP(BASE!$A4133,dd_carteira_fundição!A:A,dd_carteira_fundição!G:G,"",0)</f>
        <v/>
      </c>
      <c r="N3409" s="47" t="s">
        <v>1164</v>
      </c>
      <c r="R3409" s="47" t="s">
        <v>1690</v>
      </c>
      <c r="S3409" s="48" t="s">
        <v>1386</v>
      </c>
      <c r="T3409" s="164">
        <v>395</v>
      </c>
      <c r="U3409" s="47" t="str">
        <f>IFERROR(INDEX('TAXA DE OCUP. RECUR.'!$F$1:$F$60, MATCH(T3409, 'TAXA DE OCUP. RECUR.'!$E$1:$E$60, 0)),"")</f>
        <v>TORNO VERT. SCHIESS KZ-200   2000 - [395]</v>
      </c>
      <c r="V3409" s="165">
        <v>7</v>
      </c>
      <c r="Z3409" s="47">
        <f t="shared" si="382"/>
        <v>1</v>
      </c>
      <c r="AA3409" s="47" t="str">
        <f t="shared" si="383"/>
        <v/>
      </c>
      <c r="AB3409" s="25" t="str">
        <f t="shared" si="384"/>
        <v/>
      </c>
      <c r="AC3409" s="25" t="str">
        <f t="shared" si="385"/>
        <v/>
      </c>
      <c r="AD3409" s="165" t="str">
        <f t="shared" si="381"/>
        <v/>
      </c>
    </row>
    <row r="3410" spans="1:30" x14ac:dyDescent="0.25">
      <c r="A3410" s="102" t="s">
        <v>2599</v>
      </c>
      <c r="E3410" s="25" t="s">
        <v>1459</v>
      </c>
      <c r="F3410" s="25" t="s">
        <v>2843</v>
      </c>
      <c r="G3410" s="25" t="s">
        <v>11</v>
      </c>
      <c r="H3410" s="25" t="s">
        <v>2617</v>
      </c>
      <c r="I3410" s="25">
        <v>1</v>
      </c>
      <c r="J3410" s="25" t="s">
        <v>1150</v>
      </c>
      <c r="K3410" s="48" t="s">
        <v>1486</v>
      </c>
      <c r="M3410" s="47">
        <f>_xlfn.XLOOKUP(BASE!$A4134,dd_carteira_fundição!A:A,dd_carteira_fundição!G:G,"",0)</f>
        <v>0</v>
      </c>
      <c r="N3410" s="47" t="s">
        <v>1164</v>
      </c>
      <c r="R3410" s="47" t="s">
        <v>1690</v>
      </c>
      <c r="S3410" s="48" t="s">
        <v>1231</v>
      </c>
      <c r="T3410" s="164">
        <v>74</v>
      </c>
      <c r="U3410" s="47" t="str">
        <f>IFERROR(INDEX('TAXA DE OCUP. RECUR.'!$F$1:$F$60, MATCH(T3410, 'TAXA DE OCUP. RECUR.'!$E$1:$E$60, 0)),"")</f>
        <v>MONTAGEM (PREPARADOR DE PEÇA)-74</v>
      </c>
      <c r="V3410" s="165">
        <v>0.41666666666666669</v>
      </c>
      <c r="Z3410" s="47">
        <f t="shared" si="382"/>
        <v>1</v>
      </c>
      <c r="AA3410" s="47" t="str">
        <f t="shared" si="383"/>
        <v/>
      </c>
      <c r="AB3410" s="25" t="str">
        <f t="shared" si="384"/>
        <v/>
      </c>
      <c r="AC3410" s="25" t="str">
        <f t="shared" si="385"/>
        <v/>
      </c>
      <c r="AD3410" s="165" t="str">
        <f t="shared" si="381"/>
        <v/>
      </c>
    </row>
    <row r="3411" spans="1:30" x14ac:dyDescent="0.25">
      <c r="A3411" s="102" t="s">
        <v>2599</v>
      </c>
      <c r="E3411" s="25" t="s">
        <v>1459</v>
      </c>
      <c r="F3411" s="25" t="s">
        <v>2843</v>
      </c>
      <c r="G3411" s="25" t="s">
        <v>11</v>
      </c>
      <c r="H3411" s="25" t="s">
        <v>2617</v>
      </c>
      <c r="I3411" s="25">
        <v>1</v>
      </c>
      <c r="J3411" s="25" t="s">
        <v>1150</v>
      </c>
      <c r="K3411" s="48" t="s">
        <v>1486</v>
      </c>
      <c r="M3411" s="47">
        <f>_xlfn.XLOOKUP(BASE!$A4135,dd_carteira_fundição!A:A,dd_carteira_fundição!G:G,"",0)</f>
        <v>0</v>
      </c>
      <c r="N3411" s="47" t="s">
        <v>1164</v>
      </c>
      <c r="R3411" s="47" t="s">
        <v>158</v>
      </c>
      <c r="S3411" s="48" t="s">
        <v>158</v>
      </c>
      <c r="T3411" s="164">
        <v>2</v>
      </c>
      <c r="U3411" s="47" t="str">
        <f>IFERROR(INDEX('TAXA DE OCUP. RECUR.'!$F$1:$F$60, MATCH(T3411, 'TAXA DE OCUP. RECUR.'!$E$1:$E$60, 0)),"")</f>
        <v>EXPEDIÇÃO</v>
      </c>
      <c r="V3411" s="165">
        <v>1</v>
      </c>
      <c r="X3411" s="90">
        <v>46244</v>
      </c>
      <c r="Z3411" s="47">
        <f t="shared" si="382"/>
        <v>33</v>
      </c>
      <c r="AA3411" s="47" t="str">
        <f t="shared" si="383"/>
        <v/>
      </c>
      <c r="AB3411" s="25" t="str">
        <f t="shared" si="384"/>
        <v>ago</v>
      </c>
      <c r="AC3411" s="25" t="str">
        <f t="shared" si="385"/>
        <v>2026</v>
      </c>
      <c r="AD3411" s="165" t="str">
        <f t="shared" si="381"/>
        <v/>
      </c>
    </row>
    <row r="3412" spans="1:30" x14ac:dyDescent="0.25">
      <c r="A3412" s="102" t="s">
        <v>2600</v>
      </c>
      <c r="E3412" s="25" t="s">
        <v>1459</v>
      </c>
      <c r="F3412" s="25" t="s">
        <v>2843</v>
      </c>
      <c r="G3412" s="25" t="s">
        <v>11</v>
      </c>
      <c r="H3412" s="25" t="s">
        <v>2618</v>
      </c>
      <c r="I3412" s="25">
        <v>1</v>
      </c>
      <c r="J3412" s="25" t="s">
        <v>1150</v>
      </c>
      <c r="K3412" s="48" t="s">
        <v>1486</v>
      </c>
      <c r="M3412" s="47">
        <f>_xlfn.XLOOKUP(BASE!$A4136,dd_carteira_fundição!A:A,dd_carteira_fundição!G:G,"",0)</f>
        <v>0</v>
      </c>
      <c r="N3412" s="47" t="s">
        <v>1164</v>
      </c>
      <c r="R3412" s="47" t="s">
        <v>1687</v>
      </c>
      <c r="S3412" s="48" t="s">
        <v>1156</v>
      </c>
      <c r="T3412" s="164">
        <v>1</v>
      </c>
      <c r="U3412" s="47" t="str">
        <f>IFERROR(INDEX('TAXA DE OCUP. RECUR.'!$F$1:$F$60, MATCH(T3412, 'TAXA DE OCUP. RECUR.'!$E$1:$E$60, 0)),"")</f>
        <v>FUNDIÇÃO MORENO</v>
      </c>
      <c r="V3412" s="165">
        <v>1</v>
      </c>
      <c r="X3412" s="90">
        <v>46216</v>
      </c>
      <c r="Z3412" s="47">
        <f t="shared" si="382"/>
        <v>29</v>
      </c>
      <c r="AA3412" s="47" t="str">
        <f t="shared" si="383"/>
        <v/>
      </c>
      <c r="AB3412" s="25" t="str">
        <f t="shared" si="384"/>
        <v>jul</v>
      </c>
      <c r="AC3412" s="25" t="str">
        <f t="shared" si="385"/>
        <v>2026</v>
      </c>
      <c r="AD3412" s="165" t="str">
        <f t="shared" si="381"/>
        <v/>
      </c>
    </row>
    <row r="3413" spans="1:30" x14ac:dyDescent="0.25">
      <c r="A3413" s="102" t="s">
        <v>2600</v>
      </c>
      <c r="E3413" s="25" t="s">
        <v>1459</v>
      </c>
      <c r="F3413" s="25" t="s">
        <v>2843</v>
      </c>
      <c r="G3413" s="25" t="s">
        <v>11</v>
      </c>
      <c r="H3413" s="25" t="s">
        <v>2618</v>
      </c>
      <c r="I3413" s="25">
        <v>1</v>
      </c>
      <c r="J3413" s="25" t="s">
        <v>1150</v>
      </c>
      <c r="K3413" s="48" t="s">
        <v>1486</v>
      </c>
      <c r="M3413" s="47">
        <f>_xlfn.XLOOKUP(BASE!$A4137,dd_carteira_fundição!A:A,dd_carteira_fundição!G:G,"",0)</f>
        <v>0</v>
      </c>
      <c r="N3413" s="47" t="s">
        <v>1164</v>
      </c>
      <c r="R3413" s="47" t="s">
        <v>1690</v>
      </c>
      <c r="S3413" s="48" t="s">
        <v>1386</v>
      </c>
      <c r="T3413" s="164">
        <v>395</v>
      </c>
      <c r="U3413" s="47" t="str">
        <f>IFERROR(INDEX('TAXA DE OCUP. RECUR.'!$F$1:$F$60, MATCH(T3413, 'TAXA DE OCUP. RECUR.'!$E$1:$E$60, 0)),"")</f>
        <v>TORNO VERT. SCHIESS KZ-200   2000 - [395]</v>
      </c>
      <c r="V3413" s="165">
        <v>7</v>
      </c>
      <c r="Z3413" s="47">
        <f t="shared" si="382"/>
        <v>1</v>
      </c>
      <c r="AA3413" s="47" t="str">
        <f t="shared" si="383"/>
        <v/>
      </c>
      <c r="AB3413" s="25" t="str">
        <f t="shared" si="384"/>
        <v/>
      </c>
      <c r="AC3413" s="25" t="str">
        <f t="shared" si="385"/>
        <v/>
      </c>
      <c r="AD3413" s="165" t="str">
        <f t="shared" si="381"/>
        <v/>
      </c>
    </row>
    <row r="3414" spans="1:30" x14ac:dyDescent="0.25">
      <c r="A3414" s="102" t="s">
        <v>2600</v>
      </c>
      <c r="E3414" s="25" t="s">
        <v>1459</v>
      </c>
      <c r="F3414" s="25" t="s">
        <v>2843</v>
      </c>
      <c r="G3414" s="25" t="s">
        <v>11</v>
      </c>
      <c r="H3414" s="25" t="s">
        <v>2618</v>
      </c>
      <c r="I3414" s="25">
        <v>1</v>
      </c>
      <c r="J3414" s="25" t="s">
        <v>1150</v>
      </c>
      <c r="K3414" s="48" t="s">
        <v>1486</v>
      </c>
      <c r="M3414" s="47">
        <f>_xlfn.XLOOKUP(BASE!$A4138,dd_carteira_fundição!A:A,dd_carteira_fundição!G:G,"",0)</f>
        <v>0</v>
      </c>
      <c r="N3414" s="47" t="s">
        <v>1164</v>
      </c>
      <c r="R3414" s="47" t="s">
        <v>1690</v>
      </c>
      <c r="S3414" s="48" t="s">
        <v>1231</v>
      </c>
      <c r="T3414" s="164">
        <v>74</v>
      </c>
      <c r="U3414" s="47" t="str">
        <f>IFERROR(INDEX('TAXA DE OCUP. RECUR.'!$F$1:$F$60, MATCH(T3414, 'TAXA DE OCUP. RECUR.'!$E$1:$E$60, 0)),"")</f>
        <v>MONTAGEM (PREPARADOR DE PEÇA)-74</v>
      </c>
      <c r="V3414" s="165">
        <v>0.41666666666666669</v>
      </c>
      <c r="Z3414" s="47">
        <f t="shared" si="382"/>
        <v>1</v>
      </c>
      <c r="AA3414" s="47" t="str">
        <f t="shared" si="383"/>
        <v/>
      </c>
      <c r="AB3414" s="25" t="str">
        <f t="shared" si="384"/>
        <v/>
      </c>
      <c r="AC3414" s="25" t="str">
        <f t="shared" si="385"/>
        <v/>
      </c>
      <c r="AD3414" s="165" t="str">
        <f t="shared" si="381"/>
        <v/>
      </c>
    </row>
    <row r="3415" spans="1:30" x14ac:dyDescent="0.25">
      <c r="A3415" s="102" t="s">
        <v>2600</v>
      </c>
      <c r="E3415" s="25" t="s">
        <v>1459</v>
      </c>
      <c r="F3415" s="25" t="s">
        <v>2843</v>
      </c>
      <c r="G3415" s="25" t="s">
        <v>11</v>
      </c>
      <c r="H3415" s="25" t="s">
        <v>2618</v>
      </c>
      <c r="I3415" s="25">
        <v>1</v>
      </c>
      <c r="J3415" s="25" t="s">
        <v>1150</v>
      </c>
      <c r="K3415" s="48" t="s">
        <v>1486</v>
      </c>
      <c r="M3415" s="47">
        <f>_xlfn.XLOOKUP(BASE!$A4139,dd_carteira_fundição!A:A,dd_carteira_fundição!G:G,"",0)</f>
        <v>0</v>
      </c>
      <c r="N3415" s="47" t="s">
        <v>1164</v>
      </c>
      <c r="R3415" s="47" t="s">
        <v>158</v>
      </c>
      <c r="S3415" s="48" t="s">
        <v>158</v>
      </c>
      <c r="T3415" s="164">
        <v>2</v>
      </c>
      <c r="U3415" s="47" t="str">
        <f>IFERROR(INDEX('TAXA DE OCUP. RECUR.'!$F$1:$F$60, MATCH(T3415, 'TAXA DE OCUP. RECUR.'!$E$1:$E$60, 0)),"")</f>
        <v>EXPEDIÇÃO</v>
      </c>
      <c r="V3415" s="165">
        <v>1</v>
      </c>
      <c r="X3415" s="90">
        <v>46244</v>
      </c>
      <c r="Z3415" s="47">
        <f t="shared" si="382"/>
        <v>33</v>
      </c>
      <c r="AA3415" s="47" t="str">
        <f t="shared" si="383"/>
        <v/>
      </c>
      <c r="AB3415" s="25" t="str">
        <f t="shared" si="384"/>
        <v>ago</v>
      </c>
      <c r="AC3415" s="25" t="str">
        <f t="shared" si="385"/>
        <v>2026</v>
      </c>
      <c r="AD3415" s="165" t="str">
        <f t="shared" si="381"/>
        <v/>
      </c>
    </row>
    <row r="3416" spans="1:30" x14ac:dyDescent="0.25">
      <c r="A3416" s="102" t="s">
        <v>2601</v>
      </c>
      <c r="E3416" s="25" t="s">
        <v>1459</v>
      </c>
      <c r="F3416" s="25" t="s">
        <v>2844</v>
      </c>
      <c r="G3416" s="25" t="s">
        <v>11</v>
      </c>
      <c r="H3416" s="25" t="s">
        <v>2619</v>
      </c>
      <c r="I3416" s="25">
        <v>1</v>
      </c>
      <c r="J3416" s="25" t="s">
        <v>1150</v>
      </c>
      <c r="K3416" s="48" t="s">
        <v>1486</v>
      </c>
      <c r="M3416" s="47">
        <f>_xlfn.XLOOKUP(BASE!$A4140,dd_carteira_fundição!A:A,dd_carteira_fundição!G:G,"",0)</f>
        <v>0</v>
      </c>
      <c r="N3416" s="47" t="s">
        <v>1164</v>
      </c>
      <c r="R3416" s="47" t="s">
        <v>1687</v>
      </c>
      <c r="S3416" s="48" t="s">
        <v>1156</v>
      </c>
      <c r="T3416" s="164">
        <v>1</v>
      </c>
      <c r="U3416" s="47" t="str">
        <f>IFERROR(INDEX('TAXA DE OCUP. RECUR.'!$F$1:$F$60, MATCH(T3416, 'TAXA DE OCUP. RECUR.'!$E$1:$E$60, 0)),"")</f>
        <v>FUNDIÇÃO MORENO</v>
      </c>
      <c r="V3416" s="165">
        <v>1</v>
      </c>
      <c r="X3416" s="90">
        <v>46216</v>
      </c>
      <c r="Z3416" s="47">
        <f t="shared" si="382"/>
        <v>29</v>
      </c>
      <c r="AA3416" s="47" t="str">
        <f t="shared" si="383"/>
        <v/>
      </c>
      <c r="AB3416" s="25" t="str">
        <f t="shared" si="384"/>
        <v>jul</v>
      </c>
      <c r="AC3416" s="25" t="str">
        <f t="shared" si="385"/>
        <v>2026</v>
      </c>
      <c r="AD3416" s="165" t="str">
        <f t="shared" si="381"/>
        <v/>
      </c>
    </row>
    <row r="3417" spans="1:30" x14ac:dyDescent="0.25">
      <c r="A3417" s="102" t="s">
        <v>2601</v>
      </c>
      <c r="E3417" s="25" t="s">
        <v>1459</v>
      </c>
      <c r="F3417" s="25" t="s">
        <v>2844</v>
      </c>
      <c r="G3417" s="25" t="s">
        <v>11</v>
      </c>
      <c r="H3417" s="25" t="s">
        <v>2619</v>
      </c>
      <c r="I3417" s="25">
        <v>1</v>
      </c>
      <c r="J3417" s="25" t="s">
        <v>1150</v>
      </c>
      <c r="K3417" s="48" t="s">
        <v>1486</v>
      </c>
      <c r="M3417" s="47" t="str">
        <f>_xlfn.XLOOKUP(BASE!$A4141,dd_carteira_fundição!A:A,dd_carteira_fundição!G:G,"",0)</f>
        <v/>
      </c>
      <c r="N3417" s="47" t="s">
        <v>1164</v>
      </c>
      <c r="R3417" s="47" t="s">
        <v>1690</v>
      </c>
      <c r="S3417" s="48" t="s">
        <v>1386</v>
      </c>
      <c r="T3417" s="164">
        <v>395</v>
      </c>
      <c r="U3417" s="47" t="str">
        <f>IFERROR(INDEX('TAXA DE OCUP. RECUR.'!$F$1:$F$60, MATCH(T3417, 'TAXA DE OCUP. RECUR.'!$E$1:$E$60, 0)),"")</f>
        <v>TORNO VERT. SCHIESS KZ-200   2000 - [395]</v>
      </c>
      <c r="V3417" s="165">
        <v>7</v>
      </c>
      <c r="Z3417" s="47">
        <f t="shared" si="382"/>
        <v>1</v>
      </c>
      <c r="AA3417" s="47" t="str">
        <f t="shared" si="383"/>
        <v/>
      </c>
      <c r="AB3417" s="25" t="str">
        <f t="shared" si="384"/>
        <v/>
      </c>
      <c r="AC3417" s="25" t="str">
        <f t="shared" si="385"/>
        <v/>
      </c>
      <c r="AD3417" s="165" t="str">
        <f t="shared" si="381"/>
        <v/>
      </c>
    </row>
    <row r="3418" spans="1:30" x14ac:dyDescent="0.25">
      <c r="A3418" s="102" t="s">
        <v>2601</v>
      </c>
      <c r="E3418" s="25" t="s">
        <v>1459</v>
      </c>
      <c r="F3418" s="25" t="s">
        <v>2844</v>
      </c>
      <c r="G3418" s="25" t="s">
        <v>11</v>
      </c>
      <c r="H3418" s="25" t="s">
        <v>2619</v>
      </c>
      <c r="I3418" s="25">
        <v>1</v>
      </c>
      <c r="J3418" s="25" t="s">
        <v>1150</v>
      </c>
      <c r="K3418" s="48" t="s">
        <v>1486</v>
      </c>
      <c r="M3418" s="47" t="str">
        <f>_xlfn.XLOOKUP(BASE!$A4142,dd_carteira_fundição!A:A,dd_carteira_fundição!G:G,"",0)</f>
        <v/>
      </c>
      <c r="N3418" s="47" t="s">
        <v>1164</v>
      </c>
      <c r="R3418" s="47" t="s">
        <v>1690</v>
      </c>
      <c r="S3418" s="48" t="s">
        <v>1231</v>
      </c>
      <c r="T3418" s="164">
        <v>74</v>
      </c>
      <c r="U3418" s="47" t="str">
        <f>IFERROR(INDEX('TAXA DE OCUP. RECUR.'!$F$1:$F$60, MATCH(T3418, 'TAXA DE OCUP. RECUR.'!$E$1:$E$60, 0)),"")</f>
        <v>MONTAGEM (PREPARADOR DE PEÇA)-74</v>
      </c>
      <c r="V3418" s="165">
        <v>0.41666666666666669</v>
      </c>
      <c r="Z3418" s="47">
        <f t="shared" si="382"/>
        <v>1</v>
      </c>
      <c r="AA3418" s="47" t="str">
        <f t="shared" si="383"/>
        <v/>
      </c>
      <c r="AB3418" s="25" t="str">
        <f t="shared" si="384"/>
        <v/>
      </c>
      <c r="AC3418" s="25" t="str">
        <f t="shared" si="385"/>
        <v/>
      </c>
      <c r="AD3418" s="165" t="str">
        <f t="shared" si="381"/>
        <v/>
      </c>
    </row>
    <row r="3419" spans="1:30" x14ac:dyDescent="0.25">
      <c r="A3419" s="102" t="s">
        <v>2601</v>
      </c>
      <c r="E3419" s="25" t="s">
        <v>1459</v>
      </c>
      <c r="F3419" s="25" t="s">
        <v>2844</v>
      </c>
      <c r="G3419" s="25" t="s">
        <v>11</v>
      </c>
      <c r="H3419" s="25" t="s">
        <v>2619</v>
      </c>
      <c r="I3419" s="25">
        <v>1</v>
      </c>
      <c r="J3419" s="25" t="s">
        <v>1150</v>
      </c>
      <c r="K3419" s="48" t="s">
        <v>1486</v>
      </c>
      <c r="M3419" s="47">
        <f>_xlfn.XLOOKUP(BASE!$A4143,dd_carteira_fundição!A:A,dd_carteira_fundição!G:G,"",0)</f>
        <v>0</v>
      </c>
      <c r="N3419" s="47" t="s">
        <v>1164</v>
      </c>
      <c r="R3419" s="47" t="s">
        <v>158</v>
      </c>
      <c r="S3419" s="48" t="s">
        <v>158</v>
      </c>
      <c r="T3419" s="164">
        <v>2</v>
      </c>
      <c r="U3419" s="47" t="str">
        <f>IFERROR(INDEX('TAXA DE OCUP. RECUR.'!$F$1:$F$60, MATCH(T3419, 'TAXA DE OCUP. RECUR.'!$E$1:$E$60, 0)),"")</f>
        <v>EXPEDIÇÃO</v>
      </c>
      <c r="V3419" s="165">
        <v>1</v>
      </c>
      <c r="X3419" s="90">
        <v>46244</v>
      </c>
      <c r="Z3419" s="47">
        <f t="shared" si="382"/>
        <v>33</v>
      </c>
      <c r="AA3419" s="47" t="str">
        <f t="shared" si="383"/>
        <v/>
      </c>
      <c r="AB3419" s="25" t="str">
        <f t="shared" si="384"/>
        <v>ago</v>
      </c>
      <c r="AC3419" s="25" t="str">
        <f t="shared" si="385"/>
        <v>2026</v>
      </c>
      <c r="AD3419" s="165" t="str">
        <f t="shared" si="381"/>
        <v/>
      </c>
    </row>
    <row r="3420" spans="1:30" x14ac:dyDescent="0.25">
      <c r="A3420" s="102" t="s">
        <v>2602</v>
      </c>
      <c r="E3420" s="25" t="s">
        <v>1459</v>
      </c>
      <c r="F3420" s="25" t="s">
        <v>2844</v>
      </c>
      <c r="G3420" s="25" t="s">
        <v>11</v>
      </c>
      <c r="H3420" s="25" t="s">
        <v>2620</v>
      </c>
      <c r="I3420" s="25">
        <v>1</v>
      </c>
      <c r="J3420" s="25" t="s">
        <v>1150</v>
      </c>
      <c r="K3420" s="48" t="s">
        <v>1486</v>
      </c>
      <c r="M3420" s="47" t="str">
        <f>_xlfn.XLOOKUP(BASE!$A4144,dd_carteira_fundição!A:A,dd_carteira_fundição!G:G,"",0)</f>
        <v/>
      </c>
      <c r="N3420" s="47" t="s">
        <v>1164</v>
      </c>
      <c r="R3420" s="47" t="s">
        <v>1687</v>
      </c>
      <c r="S3420" s="48" t="s">
        <v>1156</v>
      </c>
      <c r="T3420" s="164">
        <v>1</v>
      </c>
      <c r="U3420" s="47" t="str">
        <f>IFERROR(INDEX('TAXA DE OCUP. RECUR.'!$F$1:$F$60, MATCH(T3420, 'TAXA DE OCUP. RECUR.'!$E$1:$E$60, 0)),"")</f>
        <v>FUNDIÇÃO MORENO</v>
      </c>
      <c r="V3420" s="165">
        <v>1</v>
      </c>
      <c r="X3420" s="90">
        <v>46216</v>
      </c>
      <c r="Z3420" s="47">
        <f t="shared" si="382"/>
        <v>29</v>
      </c>
      <c r="AA3420" s="47" t="str">
        <f t="shared" si="383"/>
        <v/>
      </c>
      <c r="AB3420" s="25" t="str">
        <f t="shared" si="384"/>
        <v>jul</v>
      </c>
      <c r="AC3420" s="25" t="str">
        <f t="shared" si="385"/>
        <v>2026</v>
      </c>
      <c r="AD3420" s="165" t="str">
        <f t="shared" si="381"/>
        <v/>
      </c>
    </row>
    <row r="3421" spans="1:30" x14ac:dyDescent="0.25">
      <c r="A3421" s="102" t="s">
        <v>2602</v>
      </c>
      <c r="E3421" s="25" t="s">
        <v>1459</v>
      </c>
      <c r="F3421" s="25" t="s">
        <v>2844</v>
      </c>
      <c r="G3421" s="25" t="s">
        <v>11</v>
      </c>
      <c r="H3421" s="25" t="s">
        <v>2620</v>
      </c>
      <c r="I3421" s="25">
        <v>1</v>
      </c>
      <c r="J3421" s="25" t="s">
        <v>1150</v>
      </c>
      <c r="K3421" s="48" t="s">
        <v>1486</v>
      </c>
      <c r="M3421" s="47" t="str">
        <f>_xlfn.XLOOKUP(BASE!$A4145,dd_carteira_fundição!A:A,dd_carteira_fundição!G:G,"",0)</f>
        <v/>
      </c>
      <c r="N3421" s="47" t="s">
        <v>1164</v>
      </c>
      <c r="R3421" s="47" t="s">
        <v>1690</v>
      </c>
      <c r="S3421" s="48" t="s">
        <v>1386</v>
      </c>
      <c r="T3421" s="164">
        <v>395</v>
      </c>
      <c r="U3421" s="47" t="str">
        <f>IFERROR(INDEX('TAXA DE OCUP. RECUR.'!$F$1:$F$60, MATCH(T3421, 'TAXA DE OCUP. RECUR.'!$E$1:$E$60, 0)),"")</f>
        <v>TORNO VERT. SCHIESS KZ-200   2000 - [395]</v>
      </c>
      <c r="V3421" s="165">
        <v>7</v>
      </c>
      <c r="Z3421" s="47">
        <f t="shared" si="382"/>
        <v>1</v>
      </c>
      <c r="AA3421" s="47" t="str">
        <f t="shared" si="383"/>
        <v/>
      </c>
      <c r="AB3421" s="25" t="str">
        <f t="shared" si="384"/>
        <v/>
      </c>
      <c r="AC3421" s="25" t="str">
        <f t="shared" si="385"/>
        <v/>
      </c>
      <c r="AD3421" s="165" t="str">
        <f t="shared" si="381"/>
        <v/>
      </c>
    </row>
    <row r="3422" spans="1:30" x14ac:dyDescent="0.25">
      <c r="A3422" s="102" t="s">
        <v>2602</v>
      </c>
      <c r="E3422" s="25" t="s">
        <v>1459</v>
      </c>
      <c r="F3422" s="25" t="s">
        <v>2844</v>
      </c>
      <c r="G3422" s="25" t="s">
        <v>11</v>
      </c>
      <c r="H3422" s="25" t="s">
        <v>2620</v>
      </c>
      <c r="I3422" s="25">
        <v>1</v>
      </c>
      <c r="J3422" s="25" t="s">
        <v>1150</v>
      </c>
      <c r="K3422" s="48" t="s">
        <v>1486</v>
      </c>
      <c r="M3422" s="47">
        <f>_xlfn.XLOOKUP(BASE!$A4146,dd_carteira_fundição!A:A,dd_carteira_fundição!G:G,"",0)</f>
        <v>0</v>
      </c>
      <c r="N3422" s="47" t="s">
        <v>1164</v>
      </c>
      <c r="R3422" s="47" t="s">
        <v>1690</v>
      </c>
      <c r="S3422" s="48" t="s">
        <v>1231</v>
      </c>
      <c r="T3422" s="164">
        <v>74</v>
      </c>
      <c r="U3422" s="47" t="str">
        <f>IFERROR(INDEX('TAXA DE OCUP. RECUR.'!$F$1:$F$60, MATCH(T3422, 'TAXA DE OCUP. RECUR.'!$E$1:$E$60, 0)),"")</f>
        <v>MONTAGEM (PREPARADOR DE PEÇA)-74</v>
      </c>
      <c r="V3422" s="165">
        <v>0.41666666666666669</v>
      </c>
      <c r="Z3422" s="47">
        <f t="shared" si="382"/>
        <v>1</v>
      </c>
      <c r="AA3422" s="47" t="str">
        <f t="shared" si="383"/>
        <v/>
      </c>
      <c r="AB3422" s="25" t="str">
        <f t="shared" si="384"/>
        <v/>
      </c>
      <c r="AC3422" s="25" t="str">
        <f t="shared" si="385"/>
        <v/>
      </c>
      <c r="AD3422" s="165" t="str">
        <f t="shared" si="381"/>
        <v/>
      </c>
    </row>
    <row r="3423" spans="1:30" x14ac:dyDescent="0.25">
      <c r="A3423" s="102" t="s">
        <v>2602</v>
      </c>
      <c r="E3423" s="25" t="s">
        <v>1459</v>
      </c>
      <c r="F3423" s="25" t="s">
        <v>2844</v>
      </c>
      <c r="G3423" s="25" t="s">
        <v>11</v>
      </c>
      <c r="H3423" s="25" t="s">
        <v>2620</v>
      </c>
      <c r="I3423" s="25">
        <v>1</v>
      </c>
      <c r="J3423" s="25" t="s">
        <v>1150</v>
      </c>
      <c r="K3423" s="48" t="s">
        <v>1486</v>
      </c>
      <c r="M3423" s="47">
        <f>_xlfn.XLOOKUP(BASE!$A4147,dd_carteira_fundição!A:A,dd_carteira_fundição!G:G,"",0)</f>
        <v>0</v>
      </c>
      <c r="N3423" s="47" t="s">
        <v>1164</v>
      </c>
      <c r="R3423" s="47" t="s">
        <v>158</v>
      </c>
      <c r="S3423" s="48" t="s">
        <v>158</v>
      </c>
      <c r="T3423" s="164">
        <v>2</v>
      </c>
      <c r="U3423" s="47" t="str">
        <f>IFERROR(INDEX('TAXA DE OCUP. RECUR.'!$F$1:$F$60, MATCH(T3423, 'TAXA DE OCUP. RECUR.'!$E$1:$E$60, 0)),"")</f>
        <v>EXPEDIÇÃO</v>
      </c>
      <c r="V3423" s="165">
        <v>1</v>
      </c>
      <c r="X3423" s="90">
        <v>46244</v>
      </c>
      <c r="Z3423" s="47">
        <f t="shared" si="382"/>
        <v>33</v>
      </c>
      <c r="AA3423" s="47" t="str">
        <f t="shared" si="383"/>
        <v/>
      </c>
      <c r="AB3423" s="25" t="str">
        <f t="shared" si="384"/>
        <v>ago</v>
      </c>
      <c r="AC3423" s="25" t="str">
        <f t="shared" si="385"/>
        <v>2026</v>
      </c>
      <c r="AD3423" s="165" t="str">
        <f t="shared" si="381"/>
        <v/>
      </c>
    </row>
    <row r="3424" spans="1:30" x14ac:dyDescent="0.25">
      <c r="A3424" s="102" t="s">
        <v>2731</v>
      </c>
      <c r="E3424" s="25" t="s">
        <v>1459</v>
      </c>
      <c r="F3424" s="25" t="s">
        <v>1464</v>
      </c>
      <c r="G3424" s="25" t="s">
        <v>11</v>
      </c>
      <c r="H3424" s="25">
        <v>1425035</v>
      </c>
      <c r="I3424" s="25">
        <v>1</v>
      </c>
      <c r="J3424" s="25" t="s">
        <v>1150</v>
      </c>
      <c r="K3424" s="48" t="s">
        <v>1486</v>
      </c>
      <c r="M3424" s="47" t="str">
        <f>_xlfn.XLOOKUP(BASE!$A4148,dd_carteira_fundição!A:A,dd_carteira_fundição!G:G,"",0)</f>
        <v/>
      </c>
      <c r="N3424" s="47" t="s">
        <v>1164</v>
      </c>
      <c r="R3424" s="47" t="s">
        <v>1687</v>
      </c>
      <c r="S3424" s="48" t="s">
        <v>1156</v>
      </c>
      <c r="T3424" s="164">
        <v>1</v>
      </c>
      <c r="U3424" s="47" t="str">
        <f>IFERROR(INDEX('TAXA DE OCUP. RECUR.'!$F$1:$F$60, MATCH(T3424, 'TAXA DE OCUP. RECUR.'!$E$1:$E$60, 0)),"")</f>
        <v>FUNDIÇÃO MORENO</v>
      </c>
      <c r="V3424" s="165">
        <v>1</v>
      </c>
      <c r="X3424" s="90">
        <v>46216</v>
      </c>
      <c r="Z3424" s="47">
        <f t="shared" si="382"/>
        <v>29</v>
      </c>
      <c r="AA3424" s="47" t="str">
        <f t="shared" si="383"/>
        <v/>
      </c>
      <c r="AB3424" s="25" t="str">
        <f t="shared" si="384"/>
        <v>jul</v>
      </c>
      <c r="AC3424" s="25" t="str">
        <f t="shared" si="385"/>
        <v>2026</v>
      </c>
      <c r="AD3424" s="165" t="str">
        <f t="shared" si="381"/>
        <v/>
      </c>
    </row>
    <row r="3425" spans="1:30" x14ac:dyDescent="0.25">
      <c r="A3425" s="102" t="s">
        <v>2731</v>
      </c>
      <c r="E3425" s="25" t="s">
        <v>1459</v>
      </c>
      <c r="F3425" s="25" t="s">
        <v>1464</v>
      </c>
      <c r="G3425" s="25" t="s">
        <v>11</v>
      </c>
      <c r="H3425" s="25">
        <v>1425035</v>
      </c>
      <c r="I3425" s="25">
        <v>1</v>
      </c>
      <c r="J3425" s="25" t="s">
        <v>1150</v>
      </c>
      <c r="K3425" s="48" t="s">
        <v>1486</v>
      </c>
      <c r="M3425" s="47">
        <f>_xlfn.XLOOKUP(BASE!$A4149,dd_carteira_fundição!A:A,dd_carteira_fundição!G:G,"",0)</f>
        <v>0</v>
      </c>
      <c r="N3425" s="47" t="s">
        <v>1164</v>
      </c>
      <c r="R3425" s="47" t="s">
        <v>1690</v>
      </c>
      <c r="S3425" s="48" t="s">
        <v>1386</v>
      </c>
      <c r="T3425" s="164">
        <v>395</v>
      </c>
      <c r="U3425" s="47" t="str">
        <f>IFERROR(INDEX('TAXA DE OCUP. RECUR.'!$F$1:$F$60, MATCH(T3425, 'TAXA DE OCUP. RECUR.'!$E$1:$E$60, 0)),"")</f>
        <v>TORNO VERT. SCHIESS KZ-200   2000 - [395]</v>
      </c>
      <c r="V3425" s="165">
        <v>7</v>
      </c>
      <c r="Z3425" s="47">
        <f t="shared" si="382"/>
        <v>1</v>
      </c>
      <c r="AA3425" s="47" t="str">
        <f t="shared" si="383"/>
        <v/>
      </c>
      <c r="AB3425" s="25" t="str">
        <f t="shared" si="384"/>
        <v/>
      </c>
      <c r="AC3425" s="25" t="str">
        <f t="shared" si="385"/>
        <v/>
      </c>
      <c r="AD3425" s="165" t="str">
        <f t="shared" si="381"/>
        <v/>
      </c>
    </row>
    <row r="3426" spans="1:30" x14ac:dyDescent="0.25">
      <c r="A3426" s="102" t="s">
        <v>2731</v>
      </c>
      <c r="E3426" s="25" t="s">
        <v>1459</v>
      </c>
      <c r="F3426" s="25" t="s">
        <v>1464</v>
      </c>
      <c r="G3426" s="25" t="s">
        <v>11</v>
      </c>
      <c r="H3426" s="25">
        <v>1425035</v>
      </c>
      <c r="I3426" s="25">
        <v>1</v>
      </c>
      <c r="J3426" s="25" t="s">
        <v>1150</v>
      </c>
      <c r="K3426" s="48" t="s">
        <v>1486</v>
      </c>
      <c r="M3426" s="47">
        <f>_xlfn.XLOOKUP(BASE!$A4150,dd_carteira_fundição!A:A,dd_carteira_fundição!G:G,"",0)</f>
        <v>0</v>
      </c>
      <c r="N3426" s="47" t="s">
        <v>1164</v>
      </c>
      <c r="R3426" s="47" t="s">
        <v>1690</v>
      </c>
      <c r="S3426" s="48" t="s">
        <v>1231</v>
      </c>
      <c r="T3426" s="164">
        <v>74</v>
      </c>
      <c r="U3426" s="47" t="str">
        <f>IFERROR(INDEX('TAXA DE OCUP. RECUR.'!$F$1:$F$60, MATCH(T3426, 'TAXA DE OCUP. RECUR.'!$E$1:$E$60, 0)),"")</f>
        <v>MONTAGEM (PREPARADOR DE PEÇA)-74</v>
      </c>
      <c r="V3426" s="165">
        <v>0.41666666666666669</v>
      </c>
      <c r="Z3426" s="47">
        <f t="shared" si="382"/>
        <v>1</v>
      </c>
      <c r="AA3426" s="47" t="str">
        <f t="shared" si="383"/>
        <v/>
      </c>
      <c r="AB3426" s="25" t="str">
        <f t="shared" si="384"/>
        <v/>
      </c>
      <c r="AC3426" s="25" t="str">
        <f t="shared" si="385"/>
        <v/>
      </c>
      <c r="AD3426" s="165" t="str">
        <f t="shared" si="381"/>
        <v/>
      </c>
    </row>
    <row r="3427" spans="1:30" x14ac:dyDescent="0.25">
      <c r="A3427" s="102" t="s">
        <v>2731</v>
      </c>
      <c r="E3427" s="25" t="s">
        <v>1459</v>
      </c>
      <c r="F3427" s="25" t="s">
        <v>1464</v>
      </c>
      <c r="G3427" s="25" t="s">
        <v>11</v>
      </c>
      <c r="H3427" s="25">
        <v>1425035</v>
      </c>
      <c r="I3427" s="25">
        <v>1</v>
      </c>
      <c r="J3427" s="25" t="s">
        <v>1150</v>
      </c>
      <c r="K3427" s="48" t="s">
        <v>1486</v>
      </c>
      <c r="M3427" s="47">
        <f>_xlfn.XLOOKUP(BASE!$A4151,dd_carteira_fundição!A:A,dd_carteira_fundição!G:G,"",0)</f>
        <v>0</v>
      </c>
      <c r="N3427" s="47" t="s">
        <v>1164</v>
      </c>
      <c r="R3427" s="47" t="s">
        <v>158</v>
      </c>
      <c r="S3427" s="48" t="s">
        <v>158</v>
      </c>
      <c r="T3427" s="164">
        <v>2</v>
      </c>
      <c r="U3427" s="47" t="str">
        <f>IFERROR(INDEX('TAXA DE OCUP. RECUR.'!$F$1:$F$60, MATCH(T3427, 'TAXA DE OCUP. RECUR.'!$E$1:$E$60, 0)),"")</f>
        <v>EXPEDIÇÃO</v>
      </c>
      <c r="V3427" s="165">
        <v>1</v>
      </c>
      <c r="X3427" s="90">
        <v>46244</v>
      </c>
      <c r="Z3427" s="47">
        <f t="shared" si="382"/>
        <v>33</v>
      </c>
      <c r="AA3427" s="47" t="str">
        <f t="shared" si="383"/>
        <v/>
      </c>
      <c r="AB3427" s="25" t="str">
        <f t="shared" si="384"/>
        <v>ago</v>
      </c>
      <c r="AC3427" s="25" t="str">
        <f t="shared" si="385"/>
        <v>2026</v>
      </c>
      <c r="AD3427" s="165" t="str">
        <f t="shared" si="381"/>
        <v/>
      </c>
    </row>
    <row r="3428" spans="1:30" x14ac:dyDescent="0.25">
      <c r="A3428" s="102" t="s">
        <v>2732</v>
      </c>
      <c r="E3428" s="25" t="s">
        <v>1459</v>
      </c>
      <c r="F3428" s="25" t="s">
        <v>1464</v>
      </c>
      <c r="G3428" s="25" t="s">
        <v>11</v>
      </c>
      <c r="H3428" s="25">
        <v>1425035</v>
      </c>
      <c r="I3428" s="25">
        <v>1</v>
      </c>
      <c r="J3428" s="25" t="s">
        <v>1150</v>
      </c>
      <c r="K3428" s="48" t="s">
        <v>1486</v>
      </c>
      <c r="M3428" s="47" t="str">
        <f>_xlfn.XLOOKUP(BASE!$A4152,dd_carteira_fundição!A:A,dd_carteira_fundição!G:G,"",0)</f>
        <v/>
      </c>
      <c r="N3428" s="47" t="s">
        <v>1164</v>
      </c>
      <c r="R3428" s="47" t="s">
        <v>1687</v>
      </c>
      <c r="S3428" s="48" t="s">
        <v>1156</v>
      </c>
      <c r="T3428" s="164">
        <v>1</v>
      </c>
      <c r="U3428" s="47" t="str">
        <f>IFERROR(INDEX('TAXA DE OCUP. RECUR.'!$F$1:$F$60, MATCH(T3428, 'TAXA DE OCUP. RECUR.'!$E$1:$E$60, 0)),"")</f>
        <v>FUNDIÇÃO MORENO</v>
      </c>
      <c r="V3428" s="165">
        <v>1</v>
      </c>
      <c r="X3428" s="90">
        <v>46216</v>
      </c>
      <c r="Z3428" s="47">
        <f t="shared" si="382"/>
        <v>29</v>
      </c>
      <c r="AA3428" s="47" t="str">
        <f t="shared" si="383"/>
        <v/>
      </c>
      <c r="AB3428" s="25" t="str">
        <f t="shared" si="384"/>
        <v>jul</v>
      </c>
      <c r="AC3428" s="25" t="str">
        <f t="shared" si="385"/>
        <v>2026</v>
      </c>
      <c r="AD3428" s="165" t="str">
        <f t="shared" si="381"/>
        <v/>
      </c>
    </row>
    <row r="3429" spans="1:30" x14ac:dyDescent="0.25">
      <c r="A3429" s="102" t="s">
        <v>2732</v>
      </c>
      <c r="E3429" s="25" t="s">
        <v>1459</v>
      </c>
      <c r="F3429" s="25" t="s">
        <v>1464</v>
      </c>
      <c r="G3429" s="25" t="s">
        <v>11</v>
      </c>
      <c r="H3429" s="25">
        <v>1425035</v>
      </c>
      <c r="I3429" s="25">
        <v>1</v>
      </c>
      <c r="J3429" s="25" t="s">
        <v>1150</v>
      </c>
      <c r="K3429" s="48" t="s">
        <v>1486</v>
      </c>
      <c r="M3429" s="47" t="str">
        <f>_xlfn.XLOOKUP(BASE!$A4153,dd_carteira_fundição!A:A,dd_carteira_fundição!G:G,"",0)</f>
        <v/>
      </c>
      <c r="N3429" s="47" t="s">
        <v>1164</v>
      </c>
      <c r="R3429" s="47" t="s">
        <v>1690</v>
      </c>
      <c r="S3429" s="48" t="s">
        <v>1386</v>
      </c>
      <c r="T3429" s="164">
        <v>395</v>
      </c>
      <c r="U3429" s="47" t="str">
        <f>IFERROR(INDEX('TAXA DE OCUP. RECUR.'!$F$1:$F$60, MATCH(T3429, 'TAXA DE OCUP. RECUR.'!$E$1:$E$60, 0)),"")</f>
        <v>TORNO VERT. SCHIESS KZ-200   2000 - [395]</v>
      </c>
      <c r="V3429" s="165">
        <v>7</v>
      </c>
      <c r="Z3429" s="47">
        <f t="shared" si="382"/>
        <v>1</v>
      </c>
      <c r="AA3429" s="47" t="str">
        <f t="shared" si="383"/>
        <v/>
      </c>
      <c r="AB3429" s="25" t="str">
        <f t="shared" si="384"/>
        <v/>
      </c>
      <c r="AC3429" s="25" t="str">
        <f t="shared" si="385"/>
        <v/>
      </c>
      <c r="AD3429" s="165" t="str">
        <f t="shared" si="381"/>
        <v/>
      </c>
    </row>
    <row r="3430" spans="1:30" x14ac:dyDescent="0.25">
      <c r="A3430" s="102" t="s">
        <v>2732</v>
      </c>
      <c r="E3430" s="25" t="s">
        <v>1459</v>
      </c>
      <c r="F3430" s="25" t="s">
        <v>1464</v>
      </c>
      <c r="G3430" s="25" t="s">
        <v>11</v>
      </c>
      <c r="H3430" s="25">
        <v>1425035</v>
      </c>
      <c r="I3430" s="25">
        <v>1</v>
      </c>
      <c r="J3430" s="25" t="s">
        <v>1150</v>
      </c>
      <c r="K3430" s="48" t="s">
        <v>1486</v>
      </c>
      <c r="M3430" s="47">
        <f>_xlfn.XLOOKUP(BASE!$A4154,dd_carteira_fundição!A:A,dd_carteira_fundição!G:G,"",0)</f>
        <v>0</v>
      </c>
      <c r="N3430" s="47" t="s">
        <v>1164</v>
      </c>
      <c r="R3430" s="47" t="s">
        <v>1690</v>
      </c>
      <c r="S3430" s="48" t="s">
        <v>1231</v>
      </c>
      <c r="T3430" s="164">
        <v>74</v>
      </c>
      <c r="U3430" s="47" t="str">
        <f>IFERROR(INDEX('TAXA DE OCUP. RECUR.'!$F$1:$F$60, MATCH(T3430, 'TAXA DE OCUP. RECUR.'!$E$1:$E$60, 0)),"")</f>
        <v>MONTAGEM (PREPARADOR DE PEÇA)-74</v>
      </c>
      <c r="V3430" s="165">
        <v>0.41666666666666669</v>
      </c>
      <c r="Z3430" s="47">
        <f t="shared" si="382"/>
        <v>1</v>
      </c>
      <c r="AA3430" s="47" t="str">
        <f t="shared" si="383"/>
        <v/>
      </c>
      <c r="AB3430" s="25" t="str">
        <f t="shared" si="384"/>
        <v/>
      </c>
      <c r="AC3430" s="25" t="str">
        <f t="shared" si="385"/>
        <v/>
      </c>
      <c r="AD3430" s="165" t="str">
        <f t="shared" si="381"/>
        <v/>
      </c>
    </row>
    <row r="3431" spans="1:30" x14ac:dyDescent="0.25">
      <c r="A3431" s="102" t="s">
        <v>2732</v>
      </c>
      <c r="E3431" s="25" t="s">
        <v>1459</v>
      </c>
      <c r="F3431" s="25" t="s">
        <v>1464</v>
      </c>
      <c r="G3431" s="25" t="s">
        <v>11</v>
      </c>
      <c r="H3431" s="25">
        <v>1425035</v>
      </c>
      <c r="I3431" s="25">
        <v>1</v>
      </c>
      <c r="J3431" s="25" t="s">
        <v>1150</v>
      </c>
      <c r="K3431" s="48" t="s">
        <v>1486</v>
      </c>
      <c r="M3431" s="47">
        <f>_xlfn.XLOOKUP(BASE!$A4155,dd_carteira_fundição!A:A,dd_carteira_fundição!G:G,"",0)</f>
        <v>0</v>
      </c>
      <c r="N3431" s="47" t="s">
        <v>1164</v>
      </c>
      <c r="R3431" s="47" t="s">
        <v>158</v>
      </c>
      <c r="S3431" s="48" t="s">
        <v>158</v>
      </c>
      <c r="T3431" s="164">
        <v>2</v>
      </c>
      <c r="U3431" s="47" t="str">
        <f>IFERROR(INDEX('TAXA DE OCUP. RECUR.'!$F$1:$F$60, MATCH(T3431, 'TAXA DE OCUP. RECUR.'!$E$1:$E$60, 0)),"")</f>
        <v>EXPEDIÇÃO</v>
      </c>
      <c r="V3431" s="165">
        <v>1</v>
      </c>
      <c r="X3431" s="90">
        <v>46244</v>
      </c>
      <c r="Z3431" s="47">
        <f t="shared" si="382"/>
        <v>33</v>
      </c>
      <c r="AA3431" s="47" t="str">
        <f t="shared" si="383"/>
        <v/>
      </c>
      <c r="AB3431" s="25" t="str">
        <f t="shared" si="384"/>
        <v>ago</v>
      </c>
      <c r="AC3431" s="25" t="str">
        <f t="shared" si="385"/>
        <v>2026</v>
      </c>
      <c r="AD3431" s="165" t="str">
        <f t="shared" si="381"/>
        <v/>
      </c>
    </row>
    <row r="3432" spans="1:30" x14ac:dyDescent="0.25">
      <c r="A3432" s="102" t="s">
        <v>2734</v>
      </c>
      <c r="E3432" s="25" t="s">
        <v>1459</v>
      </c>
      <c r="F3432" s="25" t="s">
        <v>1460</v>
      </c>
      <c r="G3432" s="25" t="s">
        <v>11</v>
      </c>
      <c r="H3432" s="25">
        <v>1425046</v>
      </c>
      <c r="I3432" s="25">
        <v>1</v>
      </c>
      <c r="J3432" s="25" t="s">
        <v>1150</v>
      </c>
      <c r="K3432" s="48" t="s">
        <v>1486</v>
      </c>
      <c r="M3432" s="47" t="str">
        <f>_xlfn.XLOOKUP(BASE!$A4156,dd_carteira_fundição!A:A,dd_carteira_fundição!G:G,"",0)</f>
        <v/>
      </c>
      <c r="N3432" s="47" t="s">
        <v>1164</v>
      </c>
      <c r="R3432" s="47" t="s">
        <v>1687</v>
      </c>
      <c r="S3432" s="48" t="s">
        <v>1156</v>
      </c>
      <c r="T3432" s="164">
        <v>1</v>
      </c>
      <c r="U3432" s="47" t="str">
        <f>IFERROR(INDEX('TAXA DE OCUP. RECUR.'!$F$1:$F$60, MATCH(T3432, 'TAXA DE OCUP. RECUR.'!$E$1:$E$60, 0)),"")</f>
        <v>FUNDIÇÃO MORENO</v>
      </c>
      <c r="V3432" s="165">
        <v>1</v>
      </c>
      <c r="X3432" s="90">
        <v>46216</v>
      </c>
      <c r="Z3432" s="47">
        <f t="shared" si="382"/>
        <v>29</v>
      </c>
      <c r="AA3432" s="47" t="str">
        <f t="shared" si="383"/>
        <v/>
      </c>
      <c r="AB3432" s="25" t="str">
        <f t="shared" si="384"/>
        <v>jul</v>
      </c>
      <c r="AC3432" s="25" t="str">
        <f t="shared" si="385"/>
        <v>2026</v>
      </c>
      <c r="AD3432" s="165" t="str">
        <f t="shared" si="381"/>
        <v/>
      </c>
    </row>
    <row r="3433" spans="1:30" x14ac:dyDescent="0.25">
      <c r="A3433" s="102" t="s">
        <v>2734</v>
      </c>
      <c r="E3433" s="25" t="s">
        <v>1459</v>
      </c>
      <c r="F3433" s="25" t="s">
        <v>1460</v>
      </c>
      <c r="G3433" s="25" t="s">
        <v>11</v>
      </c>
      <c r="H3433" s="25">
        <v>1425046</v>
      </c>
      <c r="I3433" s="25">
        <v>1</v>
      </c>
      <c r="J3433" s="25" t="s">
        <v>1150</v>
      </c>
      <c r="K3433" s="48" t="s">
        <v>1486</v>
      </c>
      <c r="M3433" s="47" t="str">
        <f>_xlfn.XLOOKUP(BASE!$A4157,dd_carteira_fundição!A:A,dd_carteira_fundição!G:G,"",0)</f>
        <v/>
      </c>
      <c r="N3433" s="47" t="s">
        <v>1164</v>
      </c>
      <c r="R3433" s="47" t="s">
        <v>1690</v>
      </c>
      <c r="S3433" s="48" t="s">
        <v>1386</v>
      </c>
      <c r="T3433" s="164">
        <v>395</v>
      </c>
      <c r="U3433" s="47" t="str">
        <f>IFERROR(INDEX('TAXA DE OCUP. RECUR.'!$F$1:$F$60, MATCH(T3433, 'TAXA DE OCUP. RECUR.'!$E$1:$E$60, 0)),"")</f>
        <v>TORNO VERT. SCHIESS KZ-200   2000 - [395]</v>
      </c>
      <c r="V3433" s="165">
        <v>7</v>
      </c>
      <c r="Z3433" s="47">
        <f t="shared" si="382"/>
        <v>1</v>
      </c>
      <c r="AA3433" s="47" t="str">
        <f t="shared" si="383"/>
        <v/>
      </c>
      <c r="AB3433" s="25" t="str">
        <f t="shared" si="384"/>
        <v/>
      </c>
      <c r="AC3433" s="25" t="str">
        <f t="shared" si="385"/>
        <v/>
      </c>
      <c r="AD3433" s="165" t="str">
        <f t="shared" si="381"/>
        <v/>
      </c>
    </row>
    <row r="3434" spans="1:30" x14ac:dyDescent="0.25">
      <c r="A3434" s="102" t="s">
        <v>2734</v>
      </c>
      <c r="E3434" s="25" t="s">
        <v>1459</v>
      </c>
      <c r="F3434" s="25" t="s">
        <v>1460</v>
      </c>
      <c r="G3434" s="25" t="s">
        <v>11</v>
      </c>
      <c r="H3434" s="25">
        <v>1425046</v>
      </c>
      <c r="I3434" s="25">
        <v>1</v>
      </c>
      <c r="J3434" s="25" t="s">
        <v>1150</v>
      </c>
      <c r="K3434" s="48" t="s">
        <v>1486</v>
      </c>
      <c r="M3434" s="47" t="str">
        <f>_xlfn.XLOOKUP(BASE!$A4158,dd_carteira_fundição!A:A,dd_carteira_fundição!G:G,"",0)</f>
        <v/>
      </c>
      <c r="N3434" s="47" t="s">
        <v>1164</v>
      </c>
      <c r="R3434" s="47" t="s">
        <v>1690</v>
      </c>
      <c r="S3434" s="48" t="s">
        <v>1231</v>
      </c>
      <c r="T3434" s="164">
        <v>74</v>
      </c>
      <c r="U3434" s="47" t="str">
        <f>IFERROR(INDEX('TAXA DE OCUP. RECUR.'!$F$1:$F$60, MATCH(T3434, 'TAXA DE OCUP. RECUR.'!$E$1:$E$60, 0)),"")</f>
        <v>MONTAGEM (PREPARADOR DE PEÇA)-74</v>
      </c>
      <c r="V3434" s="165">
        <v>0.41666666666666669</v>
      </c>
      <c r="Z3434" s="47">
        <f t="shared" si="382"/>
        <v>1</v>
      </c>
      <c r="AA3434" s="47" t="str">
        <f t="shared" si="383"/>
        <v/>
      </c>
      <c r="AB3434" s="25" t="str">
        <f t="shared" si="384"/>
        <v/>
      </c>
      <c r="AC3434" s="25" t="str">
        <f t="shared" si="385"/>
        <v/>
      </c>
      <c r="AD3434" s="165" t="str">
        <f t="shared" si="381"/>
        <v/>
      </c>
    </row>
    <row r="3435" spans="1:30" x14ac:dyDescent="0.25">
      <c r="A3435" s="102" t="s">
        <v>2734</v>
      </c>
      <c r="E3435" s="25" t="s">
        <v>1459</v>
      </c>
      <c r="F3435" s="25" t="s">
        <v>1460</v>
      </c>
      <c r="G3435" s="25" t="s">
        <v>11</v>
      </c>
      <c r="H3435" s="25">
        <v>1425046</v>
      </c>
      <c r="I3435" s="25">
        <v>1</v>
      </c>
      <c r="J3435" s="25" t="s">
        <v>1150</v>
      </c>
      <c r="K3435" s="48" t="s">
        <v>1486</v>
      </c>
      <c r="M3435" s="47">
        <f>_xlfn.XLOOKUP(BASE!$A4159,dd_carteira_fundição!A:A,dd_carteira_fundição!G:G,"",0)</f>
        <v>0</v>
      </c>
      <c r="N3435" s="47" t="s">
        <v>1164</v>
      </c>
      <c r="R3435" s="47" t="s">
        <v>158</v>
      </c>
      <c r="S3435" s="48" t="s">
        <v>158</v>
      </c>
      <c r="T3435" s="164">
        <v>2</v>
      </c>
      <c r="U3435" s="47" t="str">
        <f>IFERROR(INDEX('TAXA DE OCUP. RECUR.'!$F$1:$F$60, MATCH(T3435, 'TAXA DE OCUP. RECUR.'!$E$1:$E$60, 0)),"")</f>
        <v>EXPEDIÇÃO</v>
      </c>
      <c r="V3435" s="165">
        <v>1</v>
      </c>
      <c r="X3435" s="90">
        <v>46244</v>
      </c>
      <c r="Z3435" s="47">
        <f t="shared" si="382"/>
        <v>33</v>
      </c>
      <c r="AA3435" s="47" t="str">
        <f t="shared" si="383"/>
        <v/>
      </c>
      <c r="AB3435" s="25" t="str">
        <f t="shared" si="384"/>
        <v>ago</v>
      </c>
      <c r="AC3435" s="25" t="str">
        <f t="shared" si="385"/>
        <v>2026</v>
      </c>
      <c r="AD3435" s="165" t="str">
        <f t="shared" si="381"/>
        <v/>
      </c>
    </row>
    <row r="3436" spans="1:30" x14ac:dyDescent="0.25">
      <c r="A3436" s="102" t="s">
        <v>2819</v>
      </c>
      <c r="E3436" s="25" t="s">
        <v>1459</v>
      </c>
      <c r="F3436" s="25" t="s">
        <v>1461</v>
      </c>
      <c r="G3436" s="25" t="s">
        <v>11</v>
      </c>
      <c r="H3436" s="25" t="s">
        <v>2260</v>
      </c>
      <c r="I3436" s="25">
        <v>1</v>
      </c>
      <c r="J3436" s="25" t="s">
        <v>1150</v>
      </c>
      <c r="K3436" s="48" t="s">
        <v>1486</v>
      </c>
      <c r="M3436" s="47">
        <f>_xlfn.XLOOKUP(BASE!$A4160,dd_carteira_fundição!A:A,dd_carteira_fundição!G:G,"",0)</f>
        <v>0</v>
      </c>
      <c r="N3436" s="47" t="s">
        <v>1164</v>
      </c>
      <c r="R3436" s="47" t="s">
        <v>1687</v>
      </c>
      <c r="S3436" s="48" t="s">
        <v>1156</v>
      </c>
      <c r="T3436" s="164">
        <v>1</v>
      </c>
      <c r="U3436" s="47" t="str">
        <f>IFERROR(INDEX('TAXA DE OCUP. RECUR.'!$F$1:$F$60, MATCH(T3436, 'TAXA DE OCUP. RECUR.'!$E$1:$E$60, 0)),"")</f>
        <v>FUNDIÇÃO MORENO</v>
      </c>
      <c r="V3436" s="165">
        <v>1</v>
      </c>
      <c r="X3436" s="90">
        <v>46216</v>
      </c>
      <c r="Z3436" s="47">
        <f t="shared" si="382"/>
        <v>29</v>
      </c>
      <c r="AA3436" s="47" t="str">
        <f t="shared" si="383"/>
        <v/>
      </c>
      <c r="AB3436" s="25" t="str">
        <f t="shared" ref="AB3436:AB3439" si="386">IFERROR(IF(X3436="","",TEXT(X3436,"MMM")),"")</f>
        <v>jul</v>
      </c>
      <c r="AC3436" s="25" t="str">
        <f t="shared" ref="AC3436:AC3439" si="387">IFERROR(IF(X3436="","",TEXT(X3436,"AAAA")),"")</f>
        <v>2026</v>
      </c>
      <c r="AD3436" s="165" t="str">
        <f t="shared" si="381"/>
        <v/>
      </c>
    </row>
    <row r="3437" spans="1:30" x14ac:dyDescent="0.25">
      <c r="A3437" s="102" t="s">
        <v>2819</v>
      </c>
      <c r="E3437" s="25" t="s">
        <v>1459</v>
      </c>
      <c r="F3437" s="25" t="s">
        <v>1461</v>
      </c>
      <c r="G3437" s="25" t="s">
        <v>11</v>
      </c>
      <c r="H3437" s="25" t="s">
        <v>2260</v>
      </c>
      <c r="I3437" s="25">
        <v>1</v>
      </c>
      <c r="J3437" s="25" t="s">
        <v>1150</v>
      </c>
      <c r="K3437" s="48" t="s">
        <v>1486</v>
      </c>
      <c r="M3437" s="47" t="str">
        <f>_xlfn.XLOOKUP(BASE!$A4161,dd_carteira_fundição!A:A,dd_carteira_fundição!G:G,"",0)</f>
        <v/>
      </c>
      <c r="N3437" s="47" t="s">
        <v>1164</v>
      </c>
      <c r="R3437" s="47" t="s">
        <v>1690</v>
      </c>
      <c r="S3437" s="48" t="s">
        <v>1386</v>
      </c>
      <c r="T3437" s="164">
        <v>395</v>
      </c>
      <c r="U3437" s="47" t="str">
        <f>IFERROR(INDEX('TAXA DE OCUP. RECUR.'!$F$1:$F$60, MATCH(T3437, 'TAXA DE OCUP. RECUR.'!$E$1:$E$60, 0)),"")</f>
        <v>TORNO VERT. SCHIESS KZ-200   2000 - [395]</v>
      </c>
      <c r="V3437" s="165">
        <v>7</v>
      </c>
      <c r="Z3437" s="47">
        <f t="shared" si="382"/>
        <v>1</v>
      </c>
      <c r="AA3437" s="47" t="str">
        <f t="shared" si="383"/>
        <v/>
      </c>
      <c r="AB3437" s="25" t="str">
        <f t="shared" si="386"/>
        <v/>
      </c>
      <c r="AC3437" s="25" t="str">
        <f t="shared" si="387"/>
        <v/>
      </c>
      <c r="AD3437" s="165" t="str">
        <f t="shared" si="381"/>
        <v/>
      </c>
    </row>
    <row r="3438" spans="1:30" x14ac:dyDescent="0.25">
      <c r="A3438" s="102" t="s">
        <v>2819</v>
      </c>
      <c r="E3438" s="25" t="s">
        <v>1459</v>
      </c>
      <c r="F3438" s="25" t="s">
        <v>1461</v>
      </c>
      <c r="G3438" s="25" t="s">
        <v>11</v>
      </c>
      <c r="H3438" s="25" t="s">
        <v>2260</v>
      </c>
      <c r="I3438" s="25">
        <v>1</v>
      </c>
      <c r="J3438" s="25" t="s">
        <v>1150</v>
      </c>
      <c r="K3438" s="48" t="s">
        <v>1486</v>
      </c>
      <c r="M3438" s="47" t="str">
        <f>_xlfn.XLOOKUP(BASE!$A4162,dd_carteira_fundição!A:A,dd_carteira_fundição!G:G,"",0)</f>
        <v/>
      </c>
      <c r="N3438" s="47" t="s">
        <v>1164</v>
      </c>
      <c r="R3438" s="47" t="s">
        <v>1690</v>
      </c>
      <c r="S3438" s="48" t="s">
        <v>1231</v>
      </c>
      <c r="T3438" s="164">
        <v>74</v>
      </c>
      <c r="U3438" s="47" t="str">
        <f>IFERROR(INDEX('TAXA DE OCUP. RECUR.'!$F$1:$F$60, MATCH(T3438, 'TAXA DE OCUP. RECUR.'!$E$1:$E$60, 0)),"")</f>
        <v>MONTAGEM (PREPARADOR DE PEÇA)-74</v>
      </c>
      <c r="V3438" s="165">
        <v>0.41666666666666669</v>
      </c>
      <c r="Z3438" s="47">
        <f t="shared" si="382"/>
        <v>1</v>
      </c>
      <c r="AA3438" s="47" t="str">
        <f t="shared" si="383"/>
        <v/>
      </c>
      <c r="AB3438" s="25" t="str">
        <f t="shared" si="386"/>
        <v/>
      </c>
      <c r="AC3438" s="25" t="str">
        <f t="shared" si="387"/>
        <v/>
      </c>
      <c r="AD3438" s="165" t="str">
        <f t="shared" si="381"/>
        <v/>
      </c>
    </row>
    <row r="3439" spans="1:30" x14ac:dyDescent="0.25">
      <c r="A3439" s="102" t="s">
        <v>2819</v>
      </c>
      <c r="E3439" s="25" t="s">
        <v>1459</v>
      </c>
      <c r="F3439" s="25" t="s">
        <v>1461</v>
      </c>
      <c r="G3439" s="25" t="s">
        <v>11</v>
      </c>
      <c r="H3439" s="25" t="s">
        <v>2260</v>
      </c>
      <c r="I3439" s="25">
        <v>1</v>
      </c>
      <c r="J3439" s="25" t="s">
        <v>1150</v>
      </c>
      <c r="K3439" s="48" t="s">
        <v>1486</v>
      </c>
      <c r="M3439" s="47">
        <f>_xlfn.XLOOKUP(BASE!$A4163,dd_carteira_fundição!A:A,dd_carteira_fundição!G:G,"",0)</f>
        <v>0</v>
      </c>
      <c r="N3439" s="47" t="s">
        <v>1164</v>
      </c>
      <c r="R3439" s="47" t="s">
        <v>158</v>
      </c>
      <c r="S3439" s="48" t="s">
        <v>158</v>
      </c>
      <c r="T3439" s="164">
        <v>2</v>
      </c>
      <c r="U3439" s="47" t="str">
        <f>IFERROR(INDEX('TAXA DE OCUP. RECUR.'!$F$1:$F$60, MATCH(T3439, 'TAXA DE OCUP. RECUR.'!$E$1:$E$60, 0)),"")</f>
        <v>EXPEDIÇÃO</v>
      </c>
      <c r="V3439" s="165">
        <v>1</v>
      </c>
      <c r="X3439" s="90">
        <v>46244</v>
      </c>
      <c r="Z3439" s="47">
        <f t="shared" si="382"/>
        <v>33</v>
      </c>
      <c r="AA3439" s="47" t="str">
        <f t="shared" si="383"/>
        <v/>
      </c>
      <c r="AB3439" s="25" t="str">
        <f t="shared" si="386"/>
        <v>ago</v>
      </c>
      <c r="AC3439" s="25" t="str">
        <f t="shared" si="387"/>
        <v>2026</v>
      </c>
      <c r="AD3439" s="165" t="str">
        <f t="shared" si="381"/>
        <v/>
      </c>
    </row>
    <row r="3440" spans="1:30" x14ac:dyDescent="0.25">
      <c r="A3440" s="102" t="s">
        <v>2820</v>
      </c>
      <c r="E3440" s="25" t="s">
        <v>1459</v>
      </c>
      <c r="F3440" s="25" t="s">
        <v>1460</v>
      </c>
      <c r="G3440" s="25" t="s">
        <v>11</v>
      </c>
      <c r="H3440" s="25" t="s">
        <v>2262</v>
      </c>
      <c r="I3440" s="25">
        <v>1</v>
      </c>
      <c r="J3440" s="25" t="s">
        <v>1150</v>
      </c>
      <c r="K3440" s="48" t="s">
        <v>1486</v>
      </c>
      <c r="M3440" s="47">
        <f>_xlfn.XLOOKUP(BASE!$A4164,dd_carteira_fundição!A:A,dd_carteira_fundição!G:G,"",0)</f>
        <v>0</v>
      </c>
      <c r="N3440" s="47" t="s">
        <v>1164</v>
      </c>
      <c r="R3440" s="47" t="s">
        <v>1687</v>
      </c>
      <c r="S3440" s="48" t="s">
        <v>1156</v>
      </c>
      <c r="T3440" s="164">
        <v>1</v>
      </c>
      <c r="U3440" s="47" t="str">
        <f>IFERROR(INDEX('TAXA DE OCUP. RECUR.'!$F$1:$F$60, MATCH(T3440, 'TAXA DE OCUP. RECUR.'!$E$1:$E$60, 0)),"")</f>
        <v>FUNDIÇÃO MORENO</v>
      </c>
      <c r="V3440" s="165">
        <v>1</v>
      </c>
      <c r="X3440" s="90">
        <v>46216</v>
      </c>
      <c r="Z3440" s="47">
        <f t="shared" si="382"/>
        <v>29</v>
      </c>
      <c r="AA3440" s="47" t="str">
        <f t="shared" si="383"/>
        <v/>
      </c>
      <c r="AB3440" s="25" t="str">
        <f t="shared" ref="AB3440:AB3443" si="388">IFERROR(IF(X3440="","",TEXT(X3440,"MMM")),"")</f>
        <v>jul</v>
      </c>
      <c r="AC3440" s="25" t="str">
        <f t="shared" ref="AC3440:AC3443" si="389">IFERROR(IF(X3440="","",TEXT(X3440,"AAAA")),"")</f>
        <v>2026</v>
      </c>
      <c r="AD3440" s="165" t="str">
        <f t="shared" si="381"/>
        <v/>
      </c>
    </row>
    <row r="3441" spans="1:30" x14ac:dyDescent="0.25">
      <c r="A3441" s="102" t="s">
        <v>2820</v>
      </c>
      <c r="E3441" s="25" t="s">
        <v>1459</v>
      </c>
      <c r="F3441" s="25" t="s">
        <v>1460</v>
      </c>
      <c r="G3441" s="25" t="s">
        <v>11</v>
      </c>
      <c r="H3441" s="25" t="s">
        <v>2262</v>
      </c>
      <c r="I3441" s="25">
        <v>1</v>
      </c>
      <c r="J3441" s="25" t="s">
        <v>1150</v>
      </c>
      <c r="K3441" s="48" t="s">
        <v>1486</v>
      </c>
      <c r="M3441" s="47" t="str">
        <f>_xlfn.XLOOKUP(BASE!$A4165,dd_carteira_fundição!A:A,dd_carteira_fundição!G:G,"",0)</f>
        <v/>
      </c>
      <c r="N3441" s="47" t="s">
        <v>1164</v>
      </c>
      <c r="R3441" s="47" t="s">
        <v>1690</v>
      </c>
      <c r="S3441" s="48" t="s">
        <v>1386</v>
      </c>
      <c r="T3441" s="164">
        <v>395</v>
      </c>
      <c r="U3441" s="47" t="str">
        <f>IFERROR(INDEX('TAXA DE OCUP. RECUR.'!$F$1:$F$60, MATCH(T3441, 'TAXA DE OCUP. RECUR.'!$E$1:$E$60, 0)),"")</f>
        <v>TORNO VERT. SCHIESS KZ-200   2000 - [395]</v>
      </c>
      <c r="V3441" s="165">
        <v>7</v>
      </c>
      <c r="Z3441" s="47">
        <f t="shared" si="382"/>
        <v>1</v>
      </c>
      <c r="AA3441" s="47" t="str">
        <f t="shared" si="383"/>
        <v/>
      </c>
      <c r="AB3441" s="25" t="str">
        <f t="shared" si="388"/>
        <v/>
      </c>
      <c r="AC3441" s="25" t="str">
        <f t="shared" si="389"/>
        <v/>
      </c>
      <c r="AD3441" s="165" t="str">
        <f t="shared" si="381"/>
        <v/>
      </c>
    </row>
    <row r="3442" spans="1:30" x14ac:dyDescent="0.25">
      <c r="A3442" s="102" t="s">
        <v>2820</v>
      </c>
      <c r="E3442" s="25" t="s">
        <v>1459</v>
      </c>
      <c r="F3442" s="25" t="s">
        <v>1460</v>
      </c>
      <c r="G3442" s="25" t="s">
        <v>11</v>
      </c>
      <c r="H3442" s="25" t="s">
        <v>2262</v>
      </c>
      <c r="I3442" s="25">
        <v>1</v>
      </c>
      <c r="J3442" s="25" t="s">
        <v>1150</v>
      </c>
      <c r="K3442" s="48" t="s">
        <v>1486</v>
      </c>
      <c r="M3442" s="47">
        <f>_xlfn.XLOOKUP(BASE!$A4166,dd_carteira_fundição!A:A,dd_carteira_fundição!G:G,"",0)</f>
        <v>0</v>
      </c>
      <c r="N3442" s="47" t="s">
        <v>1164</v>
      </c>
      <c r="R3442" s="47" t="s">
        <v>1690</v>
      </c>
      <c r="S3442" s="48" t="s">
        <v>1231</v>
      </c>
      <c r="T3442" s="164">
        <v>74</v>
      </c>
      <c r="U3442" s="47" t="str">
        <f>IFERROR(INDEX('TAXA DE OCUP. RECUR.'!$F$1:$F$60, MATCH(T3442, 'TAXA DE OCUP. RECUR.'!$E$1:$E$60, 0)),"")</f>
        <v>MONTAGEM (PREPARADOR DE PEÇA)-74</v>
      </c>
      <c r="V3442" s="165">
        <v>0.41666666666666669</v>
      </c>
      <c r="Z3442" s="47">
        <f t="shared" si="382"/>
        <v>1</v>
      </c>
      <c r="AA3442" s="47" t="str">
        <f t="shared" si="383"/>
        <v/>
      </c>
      <c r="AB3442" s="25" t="str">
        <f t="shared" si="388"/>
        <v/>
      </c>
      <c r="AC3442" s="25" t="str">
        <f t="shared" si="389"/>
        <v/>
      </c>
      <c r="AD3442" s="165" t="str">
        <f t="shared" si="381"/>
        <v/>
      </c>
    </row>
    <row r="3443" spans="1:30" x14ac:dyDescent="0.25">
      <c r="A3443" s="102" t="s">
        <v>2820</v>
      </c>
      <c r="E3443" s="25" t="s">
        <v>1459</v>
      </c>
      <c r="F3443" s="25" t="s">
        <v>1460</v>
      </c>
      <c r="G3443" s="25" t="s">
        <v>11</v>
      </c>
      <c r="H3443" s="25" t="s">
        <v>2262</v>
      </c>
      <c r="I3443" s="25">
        <v>1</v>
      </c>
      <c r="J3443" s="25" t="s">
        <v>1150</v>
      </c>
      <c r="K3443" s="48" t="s">
        <v>1486</v>
      </c>
      <c r="M3443" s="47" t="str">
        <f>_xlfn.XLOOKUP(BASE!$A4167,dd_carteira_fundição!A:A,dd_carteira_fundição!G:G,"",0)</f>
        <v/>
      </c>
      <c r="N3443" s="47" t="s">
        <v>1164</v>
      </c>
      <c r="R3443" s="47" t="s">
        <v>158</v>
      </c>
      <c r="S3443" s="48" t="s">
        <v>158</v>
      </c>
      <c r="T3443" s="164">
        <v>2</v>
      </c>
      <c r="U3443" s="47" t="str">
        <f>IFERROR(INDEX('TAXA DE OCUP. RECUR.'!$F$1:$F$60, MATCH(T3443, 'TAXA DE OCUP. RECUR.'!$E$1:$E$60, 0)),"")</f>
        <v>EXPEDIÇÃO</v>
      </c>
      <c r="V3443" s="165">
        <v>1</v>
      </c>
      <c r="X3443" s="90">
        <v>46244</v>
      </c>
      <c r="Z3443" s="47">
        <f t="shared" si="382"/>
        <v>33</v>
      </c>
      <c r="AA3443" s="47" t="str">
        <f t="shared" si="383"/>
        <v/>
      </c>
      <c r="AB3443" s="25" t="str">
        <f t="shared" si="388"/>
        <v>ago</v>
      </c>
      <c r="AC3443" s="25" t="str">
        <f t="shared" si="389"/>
        <v>2026</v>
      </c>
      <c r="AD3443" s="165" t="str">
        <f t="shared" si="381"/>
        <v/>
      </c>
    </row>
    <row r="3444" spans="1:30" x14ac:dyDescent="0.25">
      <c r="A3444" s="102" t="s">
        <v>2604</v>
      </c>
      <c r="E3444" s="25" t="s">
        <v>296</v>
      </c>
      <c r="F3444" s="25" t="s">
        <v>807</v>
      </c>
      <c r="G3444" s="25" t="s">
        <v>11</v>
      </c>
      <c r="H3444" s="25" t="s">
        <v>2392</v>
      </c>
      <c r="I3444" s="25">
        <v>1</v>
      </c>
      <c r="J3444" s="25" t="s">
        <v>1150</v>
      </c>
      <c r="K3444" s="48" t="s">
        <v>1486</v>
      </c>
      <c r="M3444" s="47">
        <f>_xlfn.XLOOKUP(BASE!$A4168,dd_carteira_fundição!A:A,dd_carteira_fundição!G:G,"",0)</f>
        <v>0</v>
      </c>
      <c r="N3444" s="47" t="s">
        <v>1164</v>
      </c>
      <c r="R3444" s="47" t="s">
        <v>1687</v>
      </c>
      <c r="S3444" s="48" t="s">
        <v>1156</v>
      </c>
      <c r="T3444" s="164">
        <v>1</v>
      </c>
      <c r="U3444" s="47" t="str">
        <f>IFERROR(INDEX('TAXA DE OCUP. RECUR.'!$F$1:$F$60, MATCH(T3444, 'TAXA DE OCUP. RECUR.'!$E$1:$E$60, 0)),"")</f>
        <v>FUNDIÇÃO MORENO</v>
      </c>
      <c r="V3444" s="165">
        <v>1</v>
      </c>
      <c r="X3444" s="90">
        <v>46197</v>
      </c>
      <c r="Z3444" s="47">
        <f t="shared" si="382"/>
        <v>26</v>
      </c>
      <c r="AA3444" s="47" t="str">
        <f t="shared" si="383"/>
        <v/>
      </c>
      <c r="AB3444" s="25" t="str">
        <f t="shared" ref="AB3444:AB3463" si="390">IFERROR(IF(X3444="","",TEXT(X3444,"MMM")),"")</f>
        <v>jun</v>
      </c>
      <c r="AC3444" s="25" t="str">
        <f t="shared" ref="AC3444:AC3463" si="391">IFERROR(IF(X3444="","",TEXT(X3444,"AAAA")),"")</f>
        <v>2026</v>
      </c>
      <c r="AD3444" s="165" t="str">
        <f t="shared" si="381"/>
        <v/>
      </c>
    </row>
    <row r="3445" spans="1:30" x14ac:dyDescent="0.25">
      <c r="A3445" s="102" t="s">
        <v>2604</v>
      </c>
      <c r="E3445" s="25" t="s">
        <v>296</v>
      </c>
      <c r="F3445" s="25" t="s">
        <v>807</v>
      </c>
      <c r="G3445" s="25" t="s">
        <v>11</v>
      </c>
      <c r="H3445" s="25" t="s">
        <v>2392</v>
      </c>
      <c r="I3445" s="25">
        <v>1</v>
      </c>
      <c r="J3445" s="25" t="s">
        <v>1150</v>
      </c>
      <c r="K3445" s="48" t="s">
        <v>1486</v>
      </c>
      <c r="M3445" s="47">
        <f>_xlfn.XLOOKUP(BASE!$A4169,dd_carteira_fundição!A:A,dd_carteira_fundição!G:G,"",0)</f>
        <v>0</v>
      </c>
      <c r="N3445" s="47" t="s">
        <v>1164</v>
      </c>
      <c r="R3445" s="47" t="s">
        <v>1690</v>
      </c>
      <c r="S3445" s="48" t="s">
        <v>1386</v>
      </c>
      <c r="T3445" s="164">
        <v>395</v>
      </c>
      <c r="U3445" s="47" t="str">
        <f>IFERROR(INDEX('TAXA DE OCUP. RECUR.'!$F$1:$F$60, MATCH(T3445, 'TAXA DE OCUP. RECUR.'!$E$1:$E$60, 0)),"")</f>
        <v>TORNO VERT. SCHIESS KZ-200   2000 - [395]</v>
      </c>
      <c r="V3445" s="165">
        <v>7</v>
      </c>
      <c r="Z3445" s="47">
        <f t="shared" si="382"/>
        <v>1</v>
      </c>
      <c r="AA3445" s="47" t="str">
        <f t="shared" si="383"/>
        <v/>
      </c>
      <c r="AB3445" s="25" t="str">
        <f t="shared" si="390"/>
        <v/>
      </c>
      <c r="AC3445" s="25" t="str">
        <f t="shared" si="391"/>
        <v/>
      </c>
      <c r="AD3445" s="165" t="str">
        <f t="shared" si="381"/>
        <v/>
      </c>
    </row>
    <row r="3446" spans="1:30" x14ac:dyDescent="0.25">
      <c r="A3446" s="102" t="s">
        <v>2604</v>
      </c>
      <c r="E3446" s="25" t="s">
        <v>296</v>
      </c>
      <c r="F3446" s="25" t="s">
        <v>807</v>
      </c>
      <c r="G3446" s="25" t="s">
        <v>11</v>
      </c>
      <c r="H3446" s="25" t="s">
        <v>2392</v>
      </c>
      <c r="I3446" s="25">
        <v>1</v>
      </c>
      <c r="J3446" s="25" t="s">
        <v>1150</v>
      </c>
      <c r="K3446" s="48" t="s">
        <v>1486</v>
      </c>
      <c r="M3446" s="47">
        <f>_xlfn.XLOOKUP(BASE!$A4170,dd_carteira_fundição!A:A,dd_carteira_fundição!G:G,"",0)</f>
        <v>0</v>
      </c>
      <c r="N3446" s="47" t="s">
        <v>1164</v>
      </c>
      <c r="R3446" s="47" t="s">
        <v>1690</v>
      </c>
      <c r="S3446" s="48" t="s">
        <v>1231</v>
      </c>
      <c r="T3446" s="164">
        <v>74</v>
      </c>
      <c r="U3446" s="47" t="str">
        <f>IFERROR(INDEX('TAXA DE OCUP. RECUR.'!$F$1:$F$60, MATCH(T3446, 'TAXA DE OCUP. RECUR.'!$E$1:$E$60, 0)),"")</f>
        <v>MONTAGEM (PREPARADOR DE PEÇA)-74</v>
      </c>
      <c r="V3446" s="165">
        <v>0.41666666666666669</v>
      </c>
      <c r="Z3446" s="47">
        <f t="shared" si="382"/>
        <v>1</v>
      </c>
      <c r="AA3446" s="47" t="str">
        <f t="shared" si="383"/>
        <v/>
      </c>
      <c r="AB3446" s="25" t="str">
        <f t="shared" si="390"/>
        <v/>
      </c>
      <c r="AC3446" s="25" t="str">
        <f t="shared" si="391"/>
        <v/>
      </c>
      <c r="AD3446" s="165" t="str">
        <f t="shared" si="381"/>
        <v/>
      </c>
    </row>
    <row r="3447" spans="1:30" x14ac:dyDescent="0.25">
      <c r="A3447" s="102" t="s">
        <v>2604</v>
      </c>
      <c r="E3447" s="25" t="s">
        <v>296</v>
      </c>
      <c r="F3447" s="25" t="s">
        <v>807</v>
      </c>
      <c r="G3447" s="25" t="s">
        <v>11</v>
      </c>
      <c r="H3447" s="25" t="s">
        <v>2392</v>
      </c>
      <c r="I3447" s="25">
        <v>1</v>
      </c>
      <c r="J3447" s="25" t="s">
        <v>1150</v>
      </c>
      <c r="K3447" s="48" t="s">
        <v>1486</v>
      </c>
      <c r="M3447" s="47">
        <f>_xlfn.XLOOKUP(BASE!$A4171,dd_carteira_fundição!A:A,dd_carteira_fundição!G:G,"",0)</f>
        <v>0</v>
      </c>
      <c r="N3447" s="47" t="s">
        <v>1164</v>
      </c>
      <c r="R3447" s="47" t="s">
        <v>158</v>
      </c>
      <c r="S3447" s="48" t="s">
        <v>158</v>
      </c>
      <c r="T3447" s="164">
        <v>2</v>
      </c>
      <c r="U3447" s="47" t="str">
        <f>IFERROR(INDEX('TAXA DE OCUP. RECUR.'!$F$1:$F$60, MATCH(T3447, 'TAXA DE OCUP. RECUR.'!$E$1:$E$60, 0)),"")</f>
        <v>EXPEDIÇÃO</v>
      </c>
      <c r="V3447" s="165">
        <v>1</v>
      </c>
      <c r="X3447" s="90">
        <v>46217</v>
      </c>
      <c r="Z3447" s="47">
        <f t="shared" si="382"/>
        <v>29</v>
      </c>
      <c r="AA3447" s="47" t="str">
        <f t="shared" si="383"/>
        <v/>
      </c>
      <c r="AB3447" s="25" t="str">
        <f t="shared" si="390"/>
        <v>jul</v>
      </c>
      <c r="AC3447" s="25" t="str">
        <f t="shared" si="391"/>
        <v>2026</v>
      </c>
      <c r="AD3447" s="165" t="str">
        <f t="shared" si="381"/>
        <v/>
      </c>
    </row>
    <row r="3448" spans="1:30" x14ac:dyDescent="0.25">
      <c r="A3448" s="102" t="s">
        <v>2605</v>
      </c>
      <c r="E3448" s="25" t="s">
        <v>296</v>
      </c>
      <c r="F3448" s="25" t="s">
        <v>807</v>
      </c>
      <c r="G3448" s="25" t="s">
        <v>11</v>
      </c>
      <c r="H3448" s="25" t="s">
        <v>2392</v>
      </c>
      <c r="I3448" s="25">
        <v>1</v>
      </c>
      <c r="J3448" s="25" t="s">
        <v>1150</v>
      </c>
      <c r="K3448" s="48" t="s">
        <v>1486</v>
      </c>
      <c r="M3448" s="47" t="str">
        <f>_xlfn.XLOOKUP(BASE!$A4172,dd_carteira_fundição!A:A,dd_carteira_fundição!G:G,"",0)</f>
        <v/>
      </c>
      <c r="N3448" s="47" t="s">
        <v>1164</v>
      </c>
      <c r="R3448" s="47" t="s">
        <v>1687</v>
      </c>
      <c r="S3448" s="48" t="s">
        <v>1156</v>
      </c>
      <c r="T3448" s="164">
        <v>1</v>
      </c>
      <c r="U3448" s="47" t="str">
        <f>IFERROR(INDEX('TAXA DE OCUP. RECUR.'!$F$1:$F$60, MATCH(T3448, 'TAXA DE OCUP. RECUR.'!$E$1:$E$60, 0)),"")</f>
        <v>FUNDIÇÃO MORENO</v>
      </c>
      <c r="V3448" s="165">
        <v>1</v>
      </c>
      <c r="X3448" s="90">
        <v>46197</v>
      </c>
      <c r="Z3448" s="47">
        <f t="shared" si="382"/>
        <v>26</v>
      </c>
      <c r="AA3448" s="47" t="str">
        <f t="shared" si="383"/>
        <v/>
      </c>
      <c r="AB3448" s="25" t="str">
        <f t="shared" si="390"/>
        <v>jun</v>
      </c>
      <c r="AC3448" s="25" t="str">
        <f t="shared" si="391"/>
        <v>2026</v>
      </c>
      <c r="AD3448" s="165" t="str">
        <f t="shared" si="381"/>
        <v/>
      </c>
    </row>
    <row r="3449" spans="1:30" x14ac:dyDescent="0.25">
      <c r="A3449" s="102" t="s">
        <v>2605</v>
      </c>
      <c r="E3449" s="25" t="s">
        <v>296</v>
      </c>
      <c r="F3449" s="25" t="s">
        <v>807</v>
      </c>
      <c r="G3449" s="25" t="s">
        <v>11</v>
      </c>
      <c r="H3449" s="25" t="s">
        <v>2392</v>
      </c>
      <c r="I3449" s="25">
        <v>1</v>
      </c>
      <c r="J3449" s="25" t="s">
        <v>1150</v>
      </c>
      <c r="K3449" s="48" t="s">
        <v>1486</v>
      </c>
      <c r="M3449" s="47">
        <f>_xlfn.XLOOKUP(BASE!$A4173,dd_carteira_fundição!A:A,dd_carteira_fundição!G:G,"",0)</f>
        <v>0</v>
      </c>
      <c r="N3449" s="47" t="s">
        <v>1164</v>
      </c>
      <c r="R3449" s="47" t="s">
        <v>1690</v>
      </c>
      <c r="S3449" s="48" t="s">
        <v>1386</v>
      </c>
      <c r="T3449" s="164">
        <v>395</v>
      </c>
      <c r="U3449" s="47" t="str">
        <f>IFERROR(INDEX('TAXA DE OCUP. RECUR.'!$F$1:$F$60, MATCH(T3449, 'TAXA DE OCUP. RECUR.'!$E$1:$E$60, 0)),"")</f>
        <v>TORNO VERT. SCHIESS KZ-200   2000 - [395]</v>
      </c>
      <c r="V3449" s="165">
        <v>7</v>
      </c>
      <c r="Z3449" s="47">
        <f t="shared" si="382"/>
        <v>1</v>
      </c>
      <c r="AA3449" s="47" t="str">
        <f t="shared" si="383"/>
        <v/>
      </c>
      <c r="AB3449" s="25" t="str">
        <f t="shared" si="390"/>
        <v/>
      </c>
      <c r="AC3449" s="25" t="str">
        <f t="shared" si="391"/>
        <v/>
      </c>
      <c r="AD3449" s="165" t="str">
        <f t="shared" si="381"/>
        <v/>
      </c>
    </row>
    <row r="3450" spans="1:30" x14ac:dyDescent="0.25">
      <c r="A3450" s="102" t="s">
        <v>2605</v>
      </c>
      <c r="E3450" s="25" t="s">
        <v>296</v>
      </c>
      <c r="F3450" s="25" t="s">
        <v>807</v>
      </c>
      <c r="G3450" s="25" t="s">
        <v>11</v>
      </c>
      <c r="H3450" s="25" t="s">
        <v>2392</v>
      </c>
      <c r="I3450" s="25">
        <v>1</v>
      </c>
      <c r="J3450" s="25" t="s">
        <v>1150</v>
      </c>
      <c r="K3450" s="48" t="s">
        <v>1486</v>
      </c>
      <c r="M3450" s="47" t="str">
        <f>_xlfn.XLOOKUP(BASE!$A4174,dd_carteira_fundição!A:A,dd_carteira_fundição!G:G,"",0)</f>
        <v/>
      </c>
      <c r="N3450" s="47" t="s">
        <v>1164</v>
      </c>
      <c r="R3450" s="47" t="s">
        <v>1690</v>
      </c>
      <c r="S3450" s="48" t="s">
        <v>1231</v>
      </c>
      <c r="T3450" s="164">
        <v>74</v>
      </c>
      <c r="U3450" s="47" t="str">
        <f>IFERROR(INDEX('TAXA DE OCUP. RECUR.'!$F$1:$F$60, MATCH(T3450, 'TAXA DE OCUP. RECUR.'!$E$1:$E$60, 0)),"")</f>
        <v>MONTAGEM (PREPARADOR DE PEÇA)-74</v>
      </c>
      <c r="V3450" s="165">
        <v>0.41666666666666669</v>
      </c>
      <c r="Z3450" s="47">
        <f t="shared" si="382"/>
        <v>1</v>
      </c>
      <c r="AA3450" s="47" t="str">
        <f t="shared" si="383"/>
        <v/>
      </c>
      <c r="AB3450" s="25" t="str">
        <f t="shared" si="390"/>
        <v/>
      </c>
      <c r="AC3450" s="25" t="str">
        <f t="shared" si="391"/>
        <v/>
      </c>
      <c r="AD3450" s="165" t="str">
        <f t="shared" si="381"/>
        <v/>
      </c>
    </row>
    <row r="3451" spans="1:30" x14ac:dyDescent="0.25">
      <c r="A3451" s="102" t="s">
        <v>2605</v>
      </c>
      <c r="E3451" s="25" t="s">
        <v>296</v>
      </c>
      <c r="F3451" s="25" t="s">
        <v>807</v>
      </c>
      <c r="G3451" s="25" t="s">
        <v>11</v>
      </c>
      <c r="H3451" s="25" t="s">
        <v>2392</v>
      </c>
      <c r="I3451" s="25">
        <v>1</v>
      </c>
      <c r="J3451" s="25" t="s">
        <v>1150</v>
      </c>
      <c r="K3451" s="48" t="s">
        <v>1486</v>
      </c>
      <c r="M3451" s="47" t="str">
        <f>_xlfn.XLOOKUP(BASE!$A4175,dd_carteira_fundição!A:A,dd_carteira_fundição!G:G,"",0)</f>
        <v/>
      </c>
      <c r="N3451" s="47" t="s">
        <v>1164</v>
      </c>
      <c r="R3451" s="47" t="s">
        <v>158</v>
      </c>
      <c r="S3451" s="48" t="s">
        <v>158</v>
      </c>
      <c r="T3451" s="164">
        <v>2</v>
      </c>
      <c r="U3451" s="47" t="str">
        <f>IFERROR(INDEX('TAXA DE OCUP. RECUR.'!$F$1:$F$60, MATCH(T3451, 'TAXA DE OCUP. RECUR.'!$E$1:$E$60, 0)),"")</f>
        <v>EXPEDIÇÃO</v>
      </c>
      <c r="V3451" s="165">
        <v>1</v>
      </c>
      <c r="X3451" s="90">
        <v>46217</v>
      </c>
      <c r="Z3451" s="47">
        <f t="shared" si="382"/>
        <v>29</v>
      </c>
      <c r="AA3451" s="47" t="str">
        <f t="shared" si="383"/>
        <v/>
      </c>
      <c r="AB3451" s="25" t="str">
        <f t="shared" si="390"/>
        <v>jul</v>
      </c>
      <c r="AC3451" s="25" t="str">
        <f t="shared" si="391"/>
        <v>2026</v>
      </c>
      <c r="AD3451" s="165" t="str">
        <f t="shared" si="381"/>
        <v/>
      </c>
    </row>
    <row r="3452" spans="1:30" x14ac:dyDescent="0.25">
      <c r="A3452" s="102" t="s">
        <v>2606</v>
      </c>
      <c r="E3452" s="25" t="s">
        <v>296</v>
      </c>
      <c r="F3452" s="25" t="s">
        <v>377</v>
      </c>
      <c r="G3452" s="25" t="s">
        <v>11</v>
      </c>
      <c r="H3452" s="25" t="s">
        <v>2622</v>
      </c>
      <c r="I3452" s="25">
        <v>1</v>
      </c>
      <c r="J3452" s="25" t="s">
        <v>1150</v>
      </c>
      <c r="K3452" s="48" t="s">
        <v>1486</v>
      </c>
      <c r="M3452" s="47" t="str">
        <f>_xlfn.XLOOKUP(BASE!$A4176,dd_carteira_fundição!A:A,dd_carteira_fundição!G:G,"",0)</f>
        <v/>
      </c>
      <c r="N3452" s="47" t="s">
        <v>1164</v>
      </c>
      <c r="R3452" s="47" t="s">
        <v>1687</v>
      </c>
      <c r="S3452" s="48" t="s">
        <v>1156</v>
      </c>
      <c r="T3452" s="164">
        <v>1</v>
      </c>
      <c r="U3452" s="47" t="str">
        <f>IFERROR(INDEX('TAXA DE OCUP. RECUR.'!$F$1:$F$60, MATCH(T3452, 'TAXA DE OCUP. RECUR.'!$E$1:$E$60, 0)),"")</f>
        <v>FUNDIÇÃO MORENO</v>
      </c>
      <c r="V3452" s="165">
        <v>1</v>
      </c>
      <c r="X3452" s="90">
        <v>46216</v>
      </c>
      <c r="Z3452" s="47">
        <f t="shared" si="382"/>
        <v>29</v>
      </c>
      <c r="AA3452" s="47" t="str">
        <f t="shared" si="383"/>
        <v/>
      </c>
      <c r="AB3452" s="25" t="str">
        <f t="shared" si="390"/>
        <v>jul</v>
      </c>
      <c r="AC3452" s="25" t="str">
        <f t="shared" si="391"/>
        <v>2026</v>
      </c>
      <c r="AD3452" s="165" t="str">
        <f t="shared" si="381"/>
        <v/>
      </c>
    </row>
    <row r="3453" spans="1:30" x14ac:dyDescent="0.25">
      <c r="A3453" s="102" t="s">
        <v>2606</v>
      </c>
      <c r="E3453" s="25" t="s">
        <v>296</v>
      </c>
      <c r="F3453" s="25" t="s">
        <v>377</v>
      </c>
      <c r="G3453" s="25" t="s">
        <v>11</v>
      </c>
      <c r="H3453" s="25" t="s">
        <v>2622</v>
      </c>
      <c r="I3453" s="25">
        <v>1</v>
      </c>
      <c r="J3453" s="25" t="s">
        <v>1150</v>
      </c>
      <c r="K3453" s="48" t="s">
        <v>1486</v>
      </c>
      <c r="M3453" s="47">
        <f>_xlfn.XLOOKUP(BASE!$A4177,dd_carteira_fundição!A:A,dd_carteira_fundição!G:G,"",0)</f>
        <v>0</v>
      </c>
      <c r="N3453" s="47" t="s">
        <v>1164</v>
      </c>
      <c r="R3453" s="47" t="s">
        <v>1690</v>
      </c>
      <c r="S3453" s="48" t="s">
        <v>1386</v>
      </c>
      <c r="T3453" s="164">
        <v>395</v>
      </c>
      <c r="U3453" s="47" t="str">
        <f>IFERROR(INDEX('TAXA DE OCUP. RECUR.'!$F$1:$F$60, MATCH(T3453, 'TAXA DE OCUP. RECUR.'!$E$1:$E$60, 0)),"")</f>
        <v>TORNO VERT. SCHIESS KZ-200   2000 - [395]</v>
      </c>
      <c r="V3453" s="165">
        <v>7</v>
      </c>
      <c r="Z3453" s="47">
        <f t="shared" si="382"/>
        <v>1</v>
      </c>
      <c r="AA3453" s="47" t="str">
        <f t="shared" si="383"/>
        <v/>
      </c>
      <c r="AB3453" s="25" t="str">
        <f t="shared" si="390"/>
        <v/>
      </c>
      <c r="AC3453" s="25" t="str">
        <f t="shared" si="391"/>
        <v/>
      </c>
      <c r="AD3453" s="165" t="str">
        <f t="shared" si="381"/>
        <v/>
      </c>
    </row>
    <row r="3454" spans="1:30" x14ac:dyDescent="0.25">
      <c r="A3454" s="102" t="s">
        <v>2606</v>
      </c>
      <c r="E3454" s="25" t="s">
        <v>296</v>
      </c>
      <c r="F3454" s="25" t="s">
        <v>377</v>
      </c>
      <c r="G3454" s="25" t="s">
        <v>11</v>
      </c>
      <c r="H3454" s="25" t="s">
        <v>2622</v>
      </c>
      <c r="I3454" s="25">
        <v>1</v>
      </c>
      <c r="J3454" s="25" t="s">
        <v>1150</v>
      </c>
      <c r="K3454" s="48" t="s">
        <v>1486</v>
      </c>
      <c r="M3454" s="47">
        <f>_xlfn.XLOOKUP(BASE!$A4178,dd_carteira_fundição!A:A,dd_carteira_fundição!G:G,"",0)</f>
        <v>0</v>
      </c>
      <c r="N3454" s="47" t="s">
        <v>1164</v>
      </c>
      <c r="R3454" s="47" t="s">
        <v>1690</v>
      </c>
      <c r="S3454" s="48" t="s">
        <v>1231</v>
      </c>
      <c r="T3454" s="164">
        <v>74</v>
      </c>
      <c r="U3454" s="47" t="str">
        <f>IFERROR(INDEX('TAXA DE OCUP. RECUR.'!$F$1:$F$60, MATCH(T3454, 'TAXA DE OCUP. RECUR.'!$E$1:$E$60, 0)),"")</f>
        <v>MONTAGEM (PREPARADOR DE PEÇA)-74</v>
      </c>
      <c r="V3454" s="165">
        <v>0.41666666666666669</v>
      </c>
      <c r="Z3454" s="47">
        <f t="shared" si="382"/>
        <v>1</v>
      </c>
      <c r="AA3454" s="47" t="str">
        <f t="shared" si="383"/>
        <v/>
      </c>
      <c r="AB3454" s="25" t="str">
        <f t="shared" si="390"/>
        <v/>
      </c>
      <c r="AC3454" s="25" t="str">
        <f t="shared" si="391"/>
        <v/>
      </c>
      <c r="AD3454" s="165" t="str">
        <f t="shared" si="381"/>
        <v/>
      </c>
    </row>
    <row r="3455" spans="1:30" x14ac:dyDescent="0.25">
      <c r="A3455" s="102" t="s">
        <v>2606</v>
      </c>
      <c r="E3455" s="25" t="s">
        <v>296</v>
      </c>
      <c r="F3455" s="25" t="s">
        <v>377</v>
      </c>
      <c r="G3455" s="25" t="s">
        <v>11</v>
      </c>
      <c r="H3455" s="25" t="s">
        <v>2622</v>
      </c>
      <c r="I3455" s="25">
        <v>1</v>
      </c>
      <c r="J3455" s="25" t="s">
        <v>1150</v>
      </c>
      <c r="K3455" s="48" t="s">
        <v>1486</v>
      </c>
      <c r="M3455" s="47">
        <f>_xlfn.XLOOKUP(BASE!$A4179,dd_carteira_fundição!A:A,dd_carteira_fundição!G:G,"",0)</f>
        <v>0</v>
      </c>
      <c r="N3455" s="47" t="s">
        <v>1164</v>
      </c>
      <c r="R3455" s="47" t="s">
        <v>158</v>
      </c>
      <c r="S3455" s="48" t="s">
        <v>158</v>
      </c>
      <c r="T3455" s="164">
        <v>2</v>
      </c>
      <c r="U3455" s="47" t="str">
        <f>IFERROR(INDEX('TAXA DE OCUP. RECUR.'!$F$1:$F$60, MATCH(T3455, 'TAXA DE OCUP. RECUR.'!$E$1:$E$60, 0)),"")</f>
        <v>EXPEDIÇÃO</v>
      </c>
      <c r="V3455" s="165">
        <v>1</v>
      </c>
      <c r="X3455" s="90">
        <v>46227</v>
      </c>
      <c r="Z3455" s="47">
        <f t="shared" si="382"/>
        <v>30</v>
      </c>
      <c r="AA3455" s="47" t="str">
        <f t="shared" si="383"/>
        <v/>
      </c>
      <c r="AB3455" s="25" t="str">
        <f t="shared" si="390"/>
        <v>jul</v>
      </c>
      <c r="AC3455" s="25" t="str">
        <f t="shared" si="391"/>
        <v>2026</v>
      </c>
      <c r="AD3455" s="165" t="str">
        <f t="shared" si="381"/>
        <v/>
      </c>
    </row>
    <row r="3456" spans="1:30" x14ac:dyDescent="0.25">
      <c r="A3456" s="102" t="s">
        <v>2607</v>
      </c>
      <c r="E3456" s="25" t="s">
        <v>296</v>
      </c>
      <c r="F3456" s="25" t="s">
        <v>377</v>
      </c>
      <c r="G3456" s="25" t="s">
        <v>11</v>
      </c>
      <c r="H3456" s="25" t="s">
        <v>2622</v>
      </c>
      <c r="I3456" s="25">
        <v>1</v>
      </c>
      <c r="J3456" s="25" t="s">
        <v>1150</v>
      </c>
      <c r="K3456" s="48" t="s">
        <v>1486</v>
      </c>
      <c r="M3456" s="47" t="str">
        <f>_xlfn.XLOOKUP(BASE!$A4180,dd_carteira_fundição!A:A,dd_carteira_fundição!G:G,"",0)</f>
        <v/>
      </c>
      <c r="N3456" s="47" t="s">
        <v>1164</v>
      </c>
      <c r="R3456" s="47" t="s">
        <v>1687</v>
      </c>
      <c r="S3456" s="48" t="s">
        <v>1156</v>
      </c>
      <c r="T3456" s="164">
        <v>1</v>
      </c>
      <c r="U3456" s="47" t="str">
        <f>IFERROR(INDEX('TAXA DE OCUP. RECUR.'!$F$1:$F$60, MATCH(T3456, 'TAXA DE OCUP. RECUR.'!$E$1:$E$60, 0)),"")</f>
        <v>FUNDIÇÃO MORENO</v>
      </c>
      <c r="V3456" s="165">
        <v>1</v>
      </c>
      <c r="X3456" s="90">
        <v>46216</v>
      </c>
      <c r="Z3456" s="47">
        <f t="shared" si="382"/>
        <v>29</v>
      </c>
      <c r="AA3456" s="47" t="str">
        <f t="shared" si="383"/>
        <v/>
      </c>
      <c r="AB3456" s="25" t="str">
        <f t="shared" si="390"/>
        <v>jul</v>
      </c>
      <c r="AC3456" s="25" t="str">
        <f t="shared" si="391"/>
        <v>2026</v>
      </c>
      <c r="AD3456" s="165" t="str">
        <f t="shared" si="381"/>
        <v/>
      </c>
    </row>
    <row r="3457" spans="1:30" x14ac:dyDescent="0.25">
      <c r="A3457" s="102" t="s">
        <v>2607</v>
      </c>
      <c r="E3457" s="25" t="s">
        <v>296</v>
      </c>
      <c r="F3457" s="25" t="s">
        <v>377</v>
      </c>
      <c r="G3457" s="25" t="s">
        <v>11</v>
      </c>
      <c r="H3457" s="25" t="s">
        <v>2622</v>
      </c>
      <c r="I3457" s="25">
        <v>1</v>
      </c>
      <c r="J3457" s="25" t="s">
        <v>1150</v>
      </c>
      <c r="K3457" s="48" t="s">
        <v>1486</v>
      </c>
      <c r="M3457" s="47" t="str">
        <f>_xlfn.XLOOKUP(BASE!$A4181,dd_carteira_fundição!A:A,dd_carteira_fundição!G:G,"",0)</f>
        <v/>
      </c>
      <c r="N3457" s="47" t="s">
        <v>1164</v>
      </c>
      <c r="R3457" s="47" t="s">
        <v>1690</v>
      </c>
      <c r="S3457" s="48" t="s">
        <v>1386</v>
      </c>
      <c r="T3457" s="164">
        <v>395</v>
      </c>
      <c r="U3457" s="47" t="str">
        <f>IFERROR(INDEX('TAXA DE OCUP. RECUR.'!$F$1:$F$60, MATCH(T3457, 'TAXA DE OCUP. RECUR.'!$E$1:$E$60, 0)),"")</f>
        <v>TORNO VERT. SCHIESS KZ-200   2000 - [395]</v>
      </c>
      <c r="V3457" s="165">
        <v>7</v>
      </c>
      <c r="Z3457" s="47">
        <f t="shared" si="382"/>
        <v>1</v>
      </c>
      <c r="AA3457" s="47" t="str">
        <f t="shared" si="383"/>
        <v/>
      </c>
      <c r="AB3457" s="25" t="str">
        <f t="shared" si="390"/>
        <v/>
      </c>
      <c r="AC3457" s="25" t="str">
        <f t="shared" si="391"/>
        <v/>
      </c>
      <c r="AD3457" s="165" t="str">
        <f t="shared" si="381"/>
        <v/>
      </c>
    </row>
    <row r="3458" spans="1:30" x14ac:dyDescent="0.25">
      <c r="A3458" s="102" t="s">
        <v>2607</v>
      </c>
      <c r="E3458" s="25" t="s">
        <v>296</v>
      </c>
      <c r="F3458" s="25" t="s">
        <v>377</v>
      </c>
      <c r="G3458" s="25" t="s">
        <v>11</v>
      </c>
      <c r="H3458" s="25" t="s">
        <v>2622</v>
      </c>
      <c r="I3458" s="25">
        <v>1</v>
      </c>
      <c r="J3458" s="25" t="s">
        <v>1150</v>
      </c>
      <c r="K3458" s="48" t="s">
        <v>1486</v>
      </c>
      <c r="M3458" s="47">
        <f>_xlfn.XLOOKUP(BASE!$A4182,dd_carteira_fundição!A:A,dd_carteira_fundição!G:G,"",0)</f>
        <v>0</v>
      </c>
      <c r="N3458" s="47" t="s">
        <v>1164</v>
      </c>
      <c r="R3458" s="47" t="s">
        <v>1690</v>
      </c>
      <c r="S3458" s="48" t="s">
        <v>1231</v>
      </c>
      <c r="T3458" s="164">
        <v>74</v>
      </c>
      <c r="U3458" s="47" t="str">
        <f>IFERROR(INDEX('TAXA DE OCUP. RECUR.'!$F$1:$F$60, MATCH(T3458, 'TAXA DE OCUP. RECUR.'!$E$1:$E$60, 0)),"")</f>
        <v>MONTAGEM (PREPARADOR DE PEÇA)-74</v>
      </c>
      <c r="V3458" s="165">
        <v>0.41666666666666669</v>
      </c>
      <c r="Z3458" s="47">
        <f t="shared" si="382"/>
        <v>1</v>
      </c>
      <c r="AA3458" s="47" t="str">
        <f t="shared" si="383"/>
        <v/>
      </c>
      <c r="AB3458" s="25" t="str">
        <f t="shared" si="390"/>
        <v/>
      </c>
      <c r="AC3458" s="25" t="str">
        <f t="shared" si="391"/>
        <v/>
      </c>
      <c r="AD3458" s="165" t="str">
        <f t="shared" ref="AD3458:AD3495" si="392">IF(Y3458&lt;&gt;"",1,"")</f>
        <v/>
      </c>
    </row>
    <row r="3459" spans="1:30" x14ac:dyDescent="0.25">
      <c r="A3459" s="102" t="s">
        <v>2607</v>
      </c>
      <c r="E3459" s="25" t="s">
        <v>296</v>
      </c>
      <c r="F3459" s="25" t="s">
        <v>377</v>
      </c>
      <c r="G3459" s="25" t="s">
        <v>11</v>
      </c>
      <c r="H3459" s="25" t="s">
        <v>2622</v>
      </c>
      <c r="I3459" s="25">
        <v>1</v>
      </c>
      <c r="J3459" s="25" t="s">
        <v>1150</v>
      </c>
      <c r="K3459" s="48" t="s">
        <v>1486</v>
      </c>
      <c r="M3459" s="47" t="str">
        <f>_xlfn.XLOOKUP(BASE!$A4183,dd_carteira_fundição!A:A,dd_carteira_fundição!G:G,"",0)</f>
        <v/>
      </c>
      <c r="N3459" s="47" t="s">
        <v>1164</v>
      </c>
      <c r="R3459" s="47" t="s">
        <v>158</v>
      </c>
      <c r="S3459" s="48" t="s">
        <v>158</v>
      </c>
      <c r="T3459" s="164">
        <v>2</v>
      </c>
      <c r="U3459" s="47" t="str">
        <f>IFERROR(INDEX('TAXA DE OCUP. RECUR.'!$F$1:$F$60, MATCH(T3459, 'TAXA DE OCUP. RECUR.'!$E$1:$E$60, 0)),"")</f>
        <v>EXPEDIÇÃO</v>
      </c>
      <c r="V3459" s="165">
        <v>1</v>
      </c>
      <c r="X3459" s="90">
        <v>46227</v>
      </c>
      <c r="Z3459" s="47">
        <f t="shared" ref="Z3459:Z3496" si="393">IFERROR(WEEKNUM(X3459,11),"")</f>
        <v>30</v>
      </c>
      <c r="AA3459" s="47" t="str">
        <f t="shared" ref="AA3459:AA3496" si="394">IF(Y3459&lt;&gt;"",WEEKNUM(Y3459,11),"")</f>
        <v/>
      </c>
      <c r="AB3459" s="25" t="str">
        <f t="shared" si="390"/>
        <v>jul</v>
      </c>
      <c r="AC3459" s="25" t="str">
        <f t="shared" si="391"/>
        <v>2026</v>
      </c>
      <c r="AD3459" s="165" t="str">
        <f t="shared" si="392"/>
        <v/>
      </c>
    </row>
    <row r="3460" spans="1:30" x14ac:dyDescent="0.25">
      <c r="A3460" s="102" t="s">
        <v>2608</v>
      </c>
      <c r="E3460" s="25" t="s">
        <v>296</v>
      </c>
      <c r="F3460" s="25" t="s">
        <v>377</v>
      </c>
      <c r="G3460" s="25" t="s">
        <v>11</v>
      </c>
      <c r="H3460" s="25" t="s">
        <v>2622</v>
      </c>
      <c r="I3460" s="25">
        <v>1</v>
      </c>
      <c r="J3460" s="25" t="s">
        <v>1150</v>
      </c>
      <c r="K3460" s="48" t="s">
        <v>1486</v>
      </c>
      <c r="M3460" s="47" t="str">
        <f>_xlfn.XLOOKUP(BASE!$A4184,dd_carteira_fundição!A:A,dd_carteira_fundição!G:G,"",0)</f>
        <v/>
      </c>
      <c r="N3460" s="47" t="s">
        <v>1164</v>
      </c>
      <c r="R3460" s="47" t="s">
        <v>1687</v>
      </c>
      <c r="S3460" s="48" t="s">
        <v>1156</v>
      </c>
      <c r="T3460" s="164">
        <v>1</v>
      </c>
      <c r="U3460" s="47" t="str">
        <f>IFERROR(INDEX('TAXA DE OCUP. RECUR.'!$F$1:$F$60, MATCH(T3460, 'TAXA DE OCUP. RECUR.'!$E$1:$E$60, 0)),"")</f>
        <v>FUNDIÇÃO MORENO</v>
      </c>
      <c r="V3460" s="165">
        <v>1</v>
      </c>
      <c r="X3460" s="90">
        <v>46216</v>
      </c>
      <c r="Z3460" s="47">
        <f t="shared" si="393"/>
        <v>29</v>
      </c>
      <c r="AA3460" s="47" t="str">
        <f t="shared" si="394"/>
        <v/>
      </c>
      <c r="AB3460" s="25" t="str">
        <f t="shared" si="390"/>
        <v>jul</v>
      </c>
      <c r="AC3460" s="25" t="str">
        <f t="shared" si="391"/>
        <v>2026</v>
      </c>
      <c r="AD3460" s="165" t="str">
        <f t="shared" si="392"/>
        <v/>
      </c>
    </row>
    <row r="3461" spans="1:30" x14ac:dyDescent="0.25">
      <c r="A3461" s="102" t="s">
        <v>2608</v>
      </c>
      <c r="E3461" s="25" t="s">
        <v>296</v>
      </c>
      <c r="F3461" s="25" t="s">
        <v>377</v>
      </c>
      <c r="G3461" s="25" t="s">
        <v>11</v>
      </c>
      <c r="H3461" s="25" t="s">
        <v>2622</v>
      </c>
      <c r="I3461" s="25">
        <v>1</v>
      </c>
      <c r="J3461" s="25" t="s">
        <v>1150</v>
      </c>
      <c r="K3461" s="48" t="s">
        <v>1486</v>
      </c>
      <c r="M3461" s="47">
        <f>_xlfn.XLOOKUP(BASE!$A4185,dd_carteira_fundição!A:A,dd_carteira_fundição!G:G,"",0)</f>
        <v>0</v>
      </c>
      <c r="N3461" s="47" t="s">
        <v>1164</v>
      </c>
      <c r="R3461" s="47" t="s">
        <v>1690</v>
      </c>
      <c r="S3461" s="48" t="s">
        <v>1386</v>
      </c>
      <c r="T3461" s="164">
        <v>395</v>
      </c>
      <c r="U3461" s="47" t="str">
        <f>IFERROR(INDEX('TAXA DE OCUP. RECUR.'!$F$1:$F$60, MATCH(T3461, 'TAXA DE OCUP. RECUR.'!$E$1:$E$60, 0)),"")</f>
        <v>TORNO VERT. SCHIESS KZ-200   2000 - [395]</v>
      </c>
      <c r="V3461" s="165">
        <v>7</v>
      </c>
      <c r="Z3461" s="47">
        <f t="shared" si="393"/>
        <v>1</v>
      </c>
      <c r="AA3461" s="47" t="str">
        <f t="shared" si="394"/>
        <v/>
      </c>
      <c r="AB3461" s="25" t="str">
        <f t="shared" si="390"/>
        <v/>
      </c>
      <c r="AC3461" s="25" t="str">
        <f t="shared" si="391"/>
        <v/>
      </c>
      <c r="AD3461" s="165" t="str">
        <f t="shared" si="392"/>
        <v/>
      </c>
    </row>
    <row r="3462" spans="1:30" x14ac:dyDescent="0.25">
      <c r="A3462" s="102" t="s">
        <v>2608</v>
      </c>
      <c r="E3462" s="25" t="s">
        <v>296</v>
      </c>
      <c r="F3462" s="25" t="s">
        <v>377</v>
      </c>
      <c r="G3462" s="25" t="s">
        <v>11</v>
      </c>
      <c r="H3462" s="25" t="s">
        <v>2622</v>
      </c>
      <c r="I3462" s="25">
        <v>1</v>
      </c>
      <c r="J3462" s="25" t="s">
        <v>1150</v>
      </c>
      <c r="K3462" s="48" t="s">
        <v>1486</v>
      </c>
      <c r="M3462" s="47">
        <f>_xlfn.XLOOKUP(BASE!$A4186,dd_carteira_fundição!A:A,dd_carteira_fundição!G:G,"",0)</f>
        <v>0</v>
      </c>
      <c r="N3462" s="47" t="s">
        <v>1164</v>
      </c>
      <c r="R3462" s="47" t="s">
        <v>1690</v>
      </c>
      <c r="S3462" s="48" t="s">
        <v>1231</v>
      </c>
      <c r="T3462" s="164">
        <v>74</v>
      </c>
      <c r="U3462" s="47" t="str">
        <f>IFERROR(INDEX('TAXA DE OCUP. RECUR.'!$F$1:$F$60, MATCH(T3462, 'TAXA DE OCUP. RECUR.'!$E$1:$E$60, 0)),"")</f>
        <v>MONTAGEM (PREPARADOR DE PEÇA)-74</v>
      </c>
      <c r="V3462" s="165">
        <v>0.41666666666666669</v>
      </c>
      <c r="Z3462" s="47">
        <f t="shared" si="393"/>
        <v>1</v>
      </c>
      <c r="AA3462" s="47" t="str">
        <f t="shared" si="394"/>
        <v/>
      </c>
      <c r="AB3462" s="25" t="str">
        <f t="shared" si="390"/>
        <v/>
      </c>
      <c r="AC3462" s="25" t="str">
        <f t="shared" si="391"/>
        <v/>
      </c>
      <c r="AD3462" s="165" t="str">
        <f t="shared" si="392"/>
        <v/>
      </c>
    </row>
    <row r="3463" spans="1:30" x14ac:dyDescent="0.25">
      <c r="A3463" s="102" t="s">
        <v>2608</v>
      </c>
      <c r="E3463" s="25" t="s">
        <v>296</v>
      </c>
      <c r="F3463" s="25" t="s">
        <v>377</v>
      </c>
      <c r="G3463" s="25" t="s">
        <v>11</v>
      </c>
      <c r="H3463" s="25" t="s">
        <v>2622</v>
      </c>
      <c r="I3463" s="25">
        <v>1</v>
      </c>
      <c r="J3463" s="25" t="s">
        <v>1150</v>
      </c>
      <c r="K3463" s="48" t="s">
        <v>1486</v>
      </c>
      <c r="M3463" s="47">
        <f>_xlfn.XLOOKUP(BASE!$A4187,dd_carteira_fundição!A:A,dd_carteira_fundição!G:G,"",0)</f>
        <v>0</v>
      </c>
      <c r="N3463" s="47" t="s">
        <v>1164</v>
      </c>
      <c r="R3463" s="47" t="s">
        <v>158</v>
      </c>
      <c r="S3463" s="48" t="s">
        <v>158</v>
      </c>
      <c r="T3463" s="164">
        <v>2</v>
      </c>
      <c r="U3463" s="47" t="str">
        <f>IFERROR(INDEX('TAXA DE OCUP. RECUR.'!$F$1:$F$60, MATCH(T3463, 'TAXA DE OCUP. RECUR.'!$E$1:$E$60, 0)),"")</f>
        <v>EXPEDIÇÃO</v>
      </c>
      <c r="V3463" s="165">
        <v>1</v>
      </c>
      <c r="X3463" s="90">
        <v>46227</v>
      </c>
      <c r="Z3463" s="47">
        <f t="shared" si="393"/>
        <v>30</v>
      </c>
      <c r="AA3463" s="47" t="str">
        <f t="shared" si="394"/>
        <v/>
      </c>
      <c r="AB3463" s="25" t="str">
        <f t="shared" si="390"/>
        <v>jul</v>
      </c>
      <c r="AC3463" s="25" t="str">
        <f t="shared" si="391"/>
        <v>2026</v>
      </c>
      <c r="AD3463" s="165" t="str">
        <f t="shared" si="392"/>
        <v/>
      </c>
    </row>
    <row r="3464" spans="1:30" x14ac:dyDescent="0.25">
      <c r="A3464" s="16" t="s">
        <v>17</v>
      </c>
      <c r="B3464" s="16" t="s">
        <v>9</v>
      </c>
      <c r="C3464" s="16">
        <v>2285</v>
      </c>
      <c r="D3464" s="16">
        <v>1</v>
      </c>
      <c r="E3464" s="16" t="s">
        <v>2828</v>
      </c>
      <c r="F3464" s="16" t="s">
        <v>2827</v>
      </c>
      <c r="G3464" s="16" t="s">
        <v>11</v>
      </c>
      <c r="H3464" s="16"/>
      <c r="I3464" s="16">
        <v>1</v>
      </c>
      <c r="J3464" s="16" t="s">
        <v>1514</v>
      </c>
      <c r="K3464" s="47" t="s">
        <v>1486</v>
      </c>
      <c r="L3464" s="16"/>
      <c r="M3464" s="47" t="str">
        <f>_xlfn.XLOOKUP(BASE!$A4188,dd_carteira_fundição!A:A,dd_carteira_fundição!G:G,"",0)</f>
        <v/>
      </c>
      <c r="N3464" s="47" t="s">
        <v>1164</v>
      </c>
      <c r="O3464" s="16"/>
      <c r="P3464" s="47"/>
      <c r="Q3464" s="16"/>
      <c r="R3464" s="47" t="s">
        <v>1690</v>
      </c>
      <c r="S3464" s="16" t="s">
        <v>2845</v>
      </c>
      <c r="T3464" s="16">
        <v>496</v>
      </c>
      <c r="U3464" s="47" t="str">
        <f>IFERROR(INDEX('TAXA DE OCUP. RECUR.'!$F$1:$F$60, MATCH(T3464, 'TAXA DE OCUP. RECUR.'!$E$1:$E$60, 0)),"")</f>
        <v>TORNO VERTICAL SCHIESS (DIÂMETRO 8000 - TVG)</v>
      </c>
      <c r="V3464" s="55">
        <v>45</v>
      </c>
      <c r="W3464" s="55"/>
      <c r="X3464" s="29">
        <v>46175</v>
      </c>
      <c r="Y3464" s="29">
        <f t="shared" ref="Y3464:Y3472" si="395">X3464</f>
        <v>46175</v>
      </c>
      <c r="Z3464" s="47">
        <f t="shared" si="393"/>
        <v>23</v>
      </c>
      <c r="AA3464" s="47">
        <f t="shared" si="394"/>
        <v>23</v>
      </c>
      <c r="AB3464" s="16" t="str">
        <f t="shared" ref="AB3464:AB3467" si="396">IFERROR(IF(X3464="","",TEXT(X3464,"MMM")),"")</f>
        <v>jun</v>
      </c>
      <c r="AC3464" s="16" t="str">
        <f t="shared" ref="AC3464:AC3467" si="397">IFERROR(IF(X3464="","",TEXT(X3464,"AAAA")),"")</f>
        <v>2026</v>
      </c>
      <c r="AD3464" s="165">
        <f t="shared" si="392"/>
        <v>1</v>
      </c>
    </row>
    <row r="3465" spans="1:30" x14ac:dyDescent="0.25">
      <c r="A3465" s="16" t="s">
        <v>17</v>
      </c>
      <c r="B3465" s="16" t="s">
        <v>9</v>
      </c>
      <c r="C3465" s="16">
        <v>2285</v>
      </c>
      <c r="D3465" s="16">
        <v>1</v>
      </c>
      <c r="E3465" s="16" t="s">
        <v>2828</v>
      </c>
      <c r="F3465" s="16" t="s">
        <v>2827</v>
      </c>
      <c r="G3465" s="16" t="s">
        <v>11</v>
      </c>
      <c r="H3465" s="16"/>
      <c r="I3465" s="16">
        <v>1</v>
      </c>
      <c r="J3465" s="16" t="s">
        <v>1514</v>
      </c>
      <c r="K3465" s="47" t="s">
        <v>1486</v>
      </c>
      <c r="L3465" s="16"/>
      <c r="M3465" s="47">
        <f>_xlfn.XLOOKUP(BASE!$A4189,dd_carteira_fundição!A:A,dd_carteira_fundição!G:G,"",0)</f>
        <v>0</v>
      </c>
      <c r="N3465" s="47" t="s">
        <v>1164</v>
      </c>
      <c r="O3465" s="16"/>
      <c r="P3465" s="47"/>
      <c r="Q3465" s="16"/>
      <c r="R3465" s="47" t="s">
        <v>1690</v>
      </c>
      <c r="S3465" s="16" t="s">
        <v>2434</v>
      </c>
      <c r="T3465" s="16">
        <v>496</v>
      </c>
      <c r="U3465" s="47" t="str">
        <f>IFERROR(INDEX('TAXA DE OCUP. RECUR.'!$F$1:$F$60, MATCH(T3465, 'TAXA DE OCUP. RECUR.'!$E$1:$E$60, 0)),"")</f>
        <v>TORNO VERTICAL SCHIESS (DIÂMETRO 8000 - TVG)</v>
      </c>
      <c r="V3465" s="55">
        <v>45</v>
      </c>
      <c r="W3465" s="55"/>
      <c r="X3465" s="29">
        <v>46189</v>
      </c>
      <c r="Y3465" s="29">
        <f t="shared" si="395"/>
        <v>46189</v>
      </c>
      <c r="Z3465" s="47">
        <f t="shared" si="393"/>
        <v>25</v>
      </c>
      <c r="AA3465" s="47"/>
      <c r="AB3465" s="16" t="str">
        <f t="shared" si="396"/>
        <v>jun</v>
      </c>
      <c r="AC3465" s="16" t="str">
        <f t="shared" si="397"/>
        <v>2026</v>
      </c>
      <c r="AD3465" s="165">
        <f t="shared" si="392"/>
        <v>1</v>
      </c>
    </row>
    <row r="3466" spans="1:30" x14ac:dyDescent="0.25">
      <c r="A3466" s="16" t="s">
        <v>17</v>
      </c>
      <c r="B3466" s="16" t="s">
        <v>9</v>
      </c>
      <c r="C3466" s="16">
        <v>2285</v>
      </c>
      <c r="D3466" s="16">
        <v>1</v>
      </c>
      <c r="E3466" s="16" t="s">
        <v>2828</v>
      </c>
      <c r="F3466" s="16" t="s">
        <v>2827</v>
      </c>
      <c r="G3466" s="16" t="s">
        <v>11</v>
      </c>
      <c r="H3466" s="16"/>
      <c r="I3466" s="16">
        <v>1</v>
      </c>
      <c r="J3466" s="16" t="s">
        <v>1514</v>
      </c>
      <c r="K3466" s="47" t="s">
        <v>1486</v>
      </c>
      <c r="L3466" s="16"/>
      <c r="M3466" s="47">
        <f>_xlfn.XLOOKUP(BASE!$A4190,dd_carteira_fundição!A:A,dd_carteira_fundição!G:G,"",0)</f>
        <v>0</v>
      </c>
      <c r="N3466" s="47" t="s">
        <v>1164</v>
      </c>
      <c r="O3466" s="16"/>
      <c r="P3466" s="47"/>
      <c r="Q3466" s="16"/>
      <c r="R3466" s="47" t="s">
        <v>1690</v>
      </c>
      <c r="S3466" s="16" t="s">
        <v>2846</v>
      </c>
      <c r="T3466" s="16">
        <v>74</v>
      </c>
      <c r="U3466" s="47" t="str">
        <f>IFERROR(INDEX('TAXA DE OCUP. RECUR.'!$F$1:$F$60, MATCH(T3466, 'TAXA DE OCUP. RECUR.'!$E$1:$E$60, 0)),"")</f>
        <v>MONTAGEM (PREPARADOR DE PEÇA)-74</v>
      </c>
      <c r="V3466" s="55">
        <v>0.42</v>
      </c>
      <c r="W3466" s="55"/>
      <c r="X3466" s="29">
        <v>46175</v>
      </c>
      <c r="Y3466" s="29">
        <f t="shared" si="395"/>
        <v>46175</v>
      </c>
      <c r="Z3466" s="47">
        <f t="shared" si="393"/>
        <v>23</v>
      </c>
      <c r="AA3466" s="47">
        <f t="shared" si="394"/>
        <v>23</v>
      </c>
      <c r="AB3466" s="16" t="str">
        <f t="shared" si="396"/>
        <v>jun</v>
      </c>
      <c r="AC3466" s="16" t="str">
        <f t="shared" si="397"/>
        <v>2026</v>
      </c>
      <c r="AD3466" s="165">
        <f t="shared" si="392"/>
        <v>1</v>
      </c>
    </row>
    <row r="3467" spans="1:30" x14ac:dyDescent="0.25">
      <c r="A3467" s="16" t="s">
        <v>17</v>
      </c>
      <c r="B3467" s="16" t="s">
        <v>9</v>
      </c>
      <c r="C3467" s="16">
        <v>2285</v>
      </c>
      <c r="D3467" s="16">
        <v>1</v>
      </c>
      <c r="E3467" s="16" t="s">
        <v>2828</v>
      </c>
      <c r="F3467" s="16" t="s">
        <v>2827</v>
      </c>
      <c r="G3467" s="16" t="s">
        <v>11</v>
      </c>
      <c r="H3467" s="16"/>
      <c r="I3467" s="16">
        <v>1</v>
      </c>
      <c r="J3467" s="16" t="s">
        <v>1514</v>
      </c>
      <c r="K3467" s="47" t="s">
        <v>1486</v>
      </c>
      <c r="L3467" s="16"/>
      <c r="M3467" s="47">
        <f>_xlfn.XLOOKUP(BASE!$A4191,dd_carteira_fundição!A:A,dd_carteira_fundição!G:G,"",0)</f>
        <v>0</v>
      </c>
      <c r="N3467" s="47" t="s">
        <v>1164</v>
      </c>
      <c r="O3467" s="16"/>
      <c r="P3467" s="47"/>
      <c r="Q3467" s="16"/>
      <c r="R3467" s="47" t="s">
        <v>158</v>
      </c>
      <c r="S3467" s="16" t="s">
        <v>158</v>
      </c>
      <c r="T3467" s="16">
        <v>2</v>
      </c>
      <c r="U3467" s="47" t="str">
        <f>IFERROR(INDEX('TAXA DE OCUP. RECUR.'!$F$1:$F$60, MATCH(T3467, 'TAXA DE OCUP. RECUR.'!$E$1:$E$60, 0)),"")</f>
        <v>EXPEDIÇÃO</v>
      </c>
      <c r="V3467" s="55">
        <v>1</v>
      </c>
      <c r="W3467" s="55"/>
      <c r="X3467" s="29">
        <v>46181</v>
      </c>
      <c r="Y3467" s="29">
        <f t="shared" si="395"/>
        <v>46181</v>
      </c>
      <c r="Z3467" s="47">
        <f t="shared" si="393"/>
        <v>24</v>
      </c>
      <c r="AA3467" s="47">
        <f t="shared" si="394"/>
        <v>24</v>
      </c>
      <c r="AB3467" s="16" t="str">
        <f t="shared" si="396"/>
        <v>jun</v>
      </c>
      <c r="AC3467" s="16" t="str">
        <f t="shared" si="397"/>
        <v>2026</v>
      </c>
      <c r="AD3467" s="165">
        <f t="shared" si="392"/>
        <v>1</v>
      </c>
    </row>
    <row r="3468" spans="1:30" s="16" customFormat="1" x14ac:dyDescent="0.25">
      <c r="A3468" s="25" t="s">
        <v>17</v>
      </c>
      <c r="B3468" s="25" t="s">
        <v>20</v>
      </c>
      <c r="C3468" s="25">
        <v>1013</v>
      </c>
      <c r="D3468" s="25">
        <v>1</v>
      </c>
      <c r="E3468" s="25" t="s">
        <v>2645</v>
      </c>
      <c r="F3468" s="25" t="s">
        <v>2644</v>
      </c>
      <c r="G3468" s="25" t="s">
        <v>23</v>
      </c>
      <c r="H3468" s="25" t="s">
        <v>17</v>
      </c>
      <c r="I3468" s="25">
        <v>1</v>
      </c>
      <c r="J3468" s="25" t="s">
        <v>2529</v>
      </c>
      <c r="K3468" s="25" t="s">
        <v>1487</v>
      </c>
      <c r="M3468" s="48" t="str">
        <f>_xlfn.XLOOKUP(BASE!$A4198,dd_carteira_fundição!A:A,dd_carteira_fundição!G:G,"",0)</f>
        <v/>
      </c>
      <c r="N3468" s="25" t="s">
        <v>1550</v>
      </c>
      <c r="O3468" s="25"/>
      <c r="P3468" s="48"/>
      <c r="Q3468" s="25"/>
      <c r="R3468" s="47" t="s">
        <v>1690</v>
      </c>
      <c r="S3468" s="47" t="s">
        <v>2537</v>
      </c>
      <c r="T3468" s="164">
        <v>126</v>
      </c>
      <c r="U3468" s="47" t="str">
        <f>IFERROR(INDEX('TAXA DE OCUP. RECUR.'!$F$1:$F$60, MATCH(T3468, 'TAXA DE OCUP. RECUR.'!$E$1:$E$60, 0)),"")</f>
        <v>SERRA FITA RONEMAK  MR800HVF</v>
      </c>
      <c r="V3468" s="165">
        <v>10</v>
      </c>
      <c r="W3468" s="217"/>
      <c r="X3468" s="90">
        <v>46175</v>
      </c>
      <c r="Y3468" s="29">
        <f t="shared" si="395"/>
        <v>46175</v>
      </c>
      <c r="Z3468" s="47">
        <f t="shared" si="393"/>
        <v>23</v>
      </c>
      <c r="AA3468" s="47">
        <f t="shared" si="394"/>
        <v>23</v>
      </c>
      <c r="AB3468" s="16" t="str">
        <f t="shared" ref="AB3468:AB3479" si="398">IFERROR(IF(X3468="","",TEXT(X3468,"MMM")),"")</f>
        <v>jun</v>
      </c>
      <c r="AC3468" s="16" t="str">
        <f t="shared" ref="AC3468:AC3479" si="399">IFERROR(IF(X3468="","",TEXT(X3468,"AAAA")),"")</f>
        <v>2026</v>
      </c>
      <c r="AD3468" s="165">
        <f t="shared" si="392"/>
        <v>1</v>
      </c>
    </row>
    <row r="3469" spans="1:30" s="16" customFormat="1" x14ac:dyDescent="0.25">
      <c r="A3469" s="25" t="s">
        <v>17</v>
      </c>
      <c r="B3469" s="25" t="s">
        <v>20</v>
      </c>
      <c r="C3469" s="25">
        <v>1013</v>
      </c>
      <c r="D3469" s="25">
        <v>1</v>
      </c>
      <c r="E3469" s="25" t="s">
        <v>2645</v>
      </c>
      <c r="F3469" s="25" t="s">
        <v>2644</v>
      </c>
      <c r="G3469" s="25" t="s">
        <v>23</v>
      </c>
      <c r="H3469" s="25" t="s">
        <v>17</v>
      </c>
      <c r="I3469" s="25">
        <v>1</v>
      </c>
      <c r="J3469" s="25" t="s">
        <v>2529</v>
      </c>
      <c r="K3469" s="25" t="s">
        <v>1487</v>
      </c>
      <c r="M3469" s="48">
        <f>_xlfn.XLOOKUP(BASE!$A4199,dd_carteira_fundição!A:A,dd_carteira_fundição!G:G,"",0)</f>
        <v>0</v>
      </c>
      <c r="N3469" s="25" t="s">
        <v>1550</v>
      </c>
      <c r="O3469" s="25"/>
      <c r="P3469" s="48"/>
      <c r="Q3469" s="25"/>
      <c r="R3469" s="47" t="s">
        <v>1690</v>
      </c>
      <c r="S3469" s="47" t="s">
        <v>2538</v>
      </c>
      <c r="T3469" s="164">
        <v>327</v>
      </c>
      <c r="U3469" s="47" t="str">
        <f>IFERROR(INDEX('TAXA DE OCUP. RECUR.'!$F$1:$F$60, MATCH(T3469, 'TAXA DE OCUP. RECUR.'!$E$1:$E$60, 0)),"")</f>
        <v>MANDRILH. SKODA 3500 X 4500 - [327]</v>
      </c>
      <c r="V3469" s="165">
        <v>4.55</v>
      </c>
      <c r="W3469" s="217"/>
      <c r="X3469" s="90">
        <v>46183</v>
      </c>
      <c r="Y3469" s="29">
        <f t="shared" si="395"/>
        <v>46183</v>
      </c>
      <c r="Z3469" s="47">
        <f t="shared" si="393"/>
        <v>24</v>
      </c>
      <c r="AA3469" s="47">
        <f t="shared" si="394"/>
        <v>24</v>
      </c>
      <c r="AB3469" s="16" t="str">
        <f t="shared" si="398"/>
        <v>jun</v>
      </c>
      <c r="AC3469" s="16" t="str">
        <f t="shared" si="399"/>
        <v>2026</v>
      </c>
      <c r="AD3469" s="165">
        <f t="shared" si="392"/>
        <v>1</v>
      </c>
    </row>
    <row r="3470" spans="1:30" s="16" customFormat="1" x14ac:dyDescent="0.25">
      <c r="A3470" s="25" t="s">
        <v>17</v>
      </c>
      <c r="B3470" s="25" t="s">
        <v>20</v>
      </c>
      <c r="C3470" s="25">
        <v>1013</v>
      </c>
      <c r="D3470" s="25">
        <v>1</v>
      </c>
      <c r="E3470" s="25" t="s">
        <v>2645</v>
      </c>
      <c r="F3470" s="25" t="s">
        <v>2644</v>
      </c>
      <c r="G3470" s="25" t="s">
        <v>23</v>
      </c>
      <c r="H3470" s="25" t="s">
        <v>17</v>
      </c>
      <c r="I3470" s="25">
        <v>1</v>
      </c>
      <c r="J3470" s="25" t="s">
        <v>2529</v>
      </c>
      <c r="K3470" s="25" t="s">
        <v>1487</v>
      </c>
      <c r="M3470" s="48">
        <f>_xlfn.XLOOKUP(BASE!$A4200,dd_carteira_fundição!A:A,dd_carteira_fundição!G:G,"",0)</f>
        <v>0</v>
      </c>
      <c r="N3470" s="25" t="s">
        <v>1550</v>
      </c>
      <c r="O3470" s="25"/>
      <c r="P3470" s="48"/>
      <c r="Q3470" s="25"/>
      <c r="R3470" s="47" t="s">
        <v>1690</v>
      </c>
      <c r="S3470" s="47" t="s">
        <v>2539</v>
      </c>
      <c r="T3470" s="164">
        <v>393</v>
      </c>
      <c r="U3470" s="47" t="str">
        <f>IFERROR(INDEX('TAXA DE OCUP. RECUR.'!$F$1:$F$60, MATCH(T3470, 'TAXA DE OCUP. RECUR.'!$E$1:$E$60, 0)),"")</f>
        <v>TORNO HORIZ. PARALELO POREBA  12000 - [393]</v>
      </c>
      <c r="V3470" s="165">
        <v>12.24</v>
      </c>
      <c r="W3470" s="217"/>
      <c r="X3470" s="90">
        <v>46183</v>
      </c>
      <c r="Y3470" s="29">
        <f t="shared" si="395"/>
        <v>46183</v>
      </c>
      <c r="Z3470" s="47">
        <f t="shared" si="393"/>
        <v>24</v>
      </c>
      <c r="AA3470" s="47">
        <f t="shared" si="394"/>
        <v>24</v>
      </c>
      <c r="AB3470" s="16" t="str">
        <f t="shared" si="398"/>
        <v>jun</v>
      </c>
      <c r="AC3470" s="16" t="str">
        <f t="shared" si="399"/>
        <v>2026</v>
      </c>
      <c r="AD3470" s="165">
        <f t="shared" si="392"/>
        <v>1</v>
      </c>
    </row>
    <row r="3471" spans="1:30" x14ac:dyDescent="0.25">
      <c r="A3471" s="25" t="s">
        <v>17</v>
      </c>
      <c r="B3471" s="25" t="s">
        <v>20</v>
      </c>
      <c r="C3471" s="25">
        <v>1013</v>
      </c>
      <c r="D3471" s="25">
        <v>1</v>
      </c>
      <c r="E3471" s="25" t="s">
        <v>2645</v>
      </c>
      <c r="F3471" s="25" t="s">
        <v>2644</v>
      </c>
      <c r="G3471" s="25" t="s">
        <v>23</v>
      </c>
      <c r="H3471" s="25" t="s">
        <v>17</v>
      </c>
      <c r="I3471" s="25">
        <v>1</v>
      </c>
      <c r="J3471" s="25" t="s">
        <v>2529</v>
      </c>
      <c r="K3471" s="25" t="s">
        <v>1487</v>
      </c>
      <c r="M3471" s="48">
        <f>_xlfn.XLOOKUP(BASE!$A4201,dd_carteira_fundição!A:A,dd_carteira_fundição!G:G,"",0)</f>
        <v>0</v>
      </c>
      <c r="N3471" s="25" t="s">
        <v>1550</v>
      </c>
      <c r="R3471" s="47" t="s">
        <v>1690</v>
      </c>
      <c r="S3471" s="47" t="s">
        <v>2540</v>
      </c>
      <c r="T3471" s="164">
        <v>393</v>
      </c>
      <c r="U3471" s="47" t="str">
        <f>IFERROR(INDEX('TAXA DE OCUP. RECUR.'!$F$1:$F$60, MATCH(T3471, 'TAXA DE OCUP. RECUR.'!$E$1:$E$60, 0)),"")</f>
        <v>TORNO HORIZ. PARALELO POREBA  12000 - [393]</v>
      </c>
      <c r="V3471" s="165">
        <v>25.76</v>
      </c>
      <c r="X3471" s="90">
        <v>46183</v>
      </c>
      <c r="Y3471" s="29">
        <f t="shared" si="395"/>
        <v>46183</v>
      </c>
      <c r="Z3471" s="47">
        <f t="shared" si="393"/>
        <v>24</v>
      </c>
      <c r="AA3471" s="47">
        <f t="shared" si="394"/>
        <v>24</v>
      </c>
      <c r="AB3471" s="16" t="str">
        <f t="shared" si="398"/>
        <v>jun</v>
      </c>
      <c r="AC3471" s="16" t="str">
        <f t="shared" si="399"/>
        <v>2026</v>
      </c>
      <c r="AD3471" s="165">
        <f t="shared" si="392"/>
        <v>1</v>
      </c>
    </row>
    <row r="3472" spans="1:30" x14ac:dyDescent="0.25">
      <c r="A3472" s="25" t="s">
        <v>17</v>
      </c>
      <c r="B3472" s="25" t="s">
        <v>20</v>
      </c>
      <c r="C3472" s="25">
        <v>1013</v>
      </c>
      <c r="D3472" s="25">
        <v>1</v>
      </c>
      <c r="E3472" s="25" t="s">
        <v>2645</v>
      </c>
      <c r="F3472" s="25" t="s">
        <v>2644</v>
      </c>
      <c r="G3472" s="25" t="s">
        <v>23</v>
      </c>
      <c r="H3472" s="25" t="s">
        <v>17</v>
      </c>
      <c r="I3472" s="25">
        <v>1</v>
      </c>
      <c r="J3472" s="25" t="s">
        <v>2529</v>
      </c>
      <c r="K3472" s="25" t="s">
        <v>1487</v>
      </c>
      <c r="M3472" s="48">
        <f>_xlfn.XLOOKUP(BASE!$A4202,dd_carteira_fundição!A:A,dd_carteira_fundição!G:G,"",0)</f>
        <v>0</v>
      </c>
      <c r="N3472" s="25" t="s">
        <v>1550</v>
      </c>
      <c r="R3472" s="47" t="s">
        <v>1690</v>
      </c>
      <c r="S3472" s="47" t="s">
        <v>2541</v>
      </c>
      <c r="T3472" s="164">
        <v>107</v>
      </c>
      <c r="U3472" s="47" t="str">
        <f>IFERROR(INDEX('TAXA DE OCUP. RECUR.'!$F$1:$F$60, MATCH(T3472, 'TAXA DE OCUP. RECUR.'!$E$1:$E$60, 0)),"")</f>
        <v>PLAINA DE MESA INGERSOL - [107]</v>
      </c>
      <c r="V3472" s="165">
        <v>21.9</v>
      </c>
      <c r="X3472" s="90">
        <v>46188</v>
      </c>
      <c r="Y3472" s="90">
        <f t="shared" si="395"/>
        <v>46188</v>
      </c>
      <c r="Z3472" s="47">
        <f t="shared" si="393"/>
        <v>25</v>
      </c>
      <c r="AA3472" s="47">
        <f t="shared" si="394"/>
        <v>25</v>
      </c>
      <c r="AB3472" s="16" t="str">
        <f t="shared" si="398"/>
        <v>jun</v>
      </c>
      <c r="AC3472" s="16" t="str">
        <f t="shared" si="399"/>
        <v>2026</v>
      </c>
      <c r="AD3472" s="165">
        <f t="shared" si="392"/>
        <v>1</v>
      </c>
    </row>
    <row r="3473" spans="1:33" x14ac:dyDescent="0.25">
      <c r="A3473" s="25" t="s">
        <v>17</v>
      </c>
      <c r="B3473" s="25" t="s">
        <v>20</v>
      </c>
      <c r="C3473" s="25">
        <v>1013</v>
      </c>
      <c r="D3473" s="25">
        <v>1</v>
      </c>
      <c r="E3473" s="25" t="s">
        <v>2645</v>
      </c>
      <c r="F3473" s="25" t="s">
        <v>2644</v>
      </c>
      <c r="G3473" s="25" t="s">
        <v>23</v>
      </c>
      <c r="H3473" s="25" t="s">
        <v>17</v>
      </c>
      <c r="I3473" s="25">
        <v>1</v>
      </c>
      <c r="J3473" s="25" t="s">
        <v>2529</v>
      </c>
      <c r="K3473" s="25" t="s">
        <v>1487</v>
      </c>
      <c r="M3473" s="48">
        <f>_xlfn.XLOOKUP(BASE!$A4203,dd_carteira_fundição!A:A,dd_carteira_fundição!G:G,"",0)</f>
        <v>0</v>
      </c>
      <c r="N3473" s="25" t="s">
        <v>1550</v>
      </c>
      <c r="R3473" s="47" t="s">
        <v>1690</v>
      </c>
      <c r="S3473" s="47" t="s">
        <v>2542</v>
      </c>
      <c r="T3473" s="164">
        <v>327</v>
      </c>
      <c r="U3473" s="47" t="str">
        <f>IFERROR(INDEX('TAXA DE OCUP. RECUR.'!$F$1:$F$60, MATCH(T3473, 'TAXA DE OCUP. RECUR.'!$E$1:$E$60, 0)),"")</f>
        <v>MANDRILH. SKODA 3500 X 4500 - [327]</v>
      </c>
      <c r="V3473" s="165">
        <v>7.3</v>
      </c>
      <c r="X3473" s="90">
        <v>46188</v>
      </c>
      <c r="Z3473" s="47">
        <f t="shared" si="393"/>
        <v>25</v>
      </c>
      <c r="AA3473" s="47" t="str">
        <f t="shared" si="394"/>
        <v/>
      </c>
      <c r="AB3473" s="16" t="str">
        <f t="shared" si="398"/>
        <v>jun</v>
      </c>
      <c r="AC3473" s="16" t="str">
        <f t="shared" si="399"/>
        <v>2026</v>
      </c>
      <c r="AD3473" s="165" t="str">
        <f t="shared" si="392"/>
        <v/>
      </c>
    </row>
    <row r="3474" spans="1:33" x14ac:dyDescent="0.25">
      <c r="A3474" s="25" t="s">
        <v>17</v>
      </c>
      <c r="B3474" s="25" t="s">
        <v>20</v>
      </c>
      <c r="C3474" s="25">
        <v>1013</v>
      </c>
      <c r="D3474" s="25">
        <v>1</v>
      </c>
      <c r="E3474" s="25" t="s">
        <v>2645</v>
      </c>
      <c r="F3474" s="25" t="s">
        <v>2644</v>
      </c>
      <c r="G3474" s="25" t="s">
        <v>23</v>
      </c>
      <c r="H3474" s="25" t="s">
        <v>17</v>
      </c>
      <c r="I3474" s="25">
        <v>1</v>
      </c>
      <c r="J3474" s="25" t="s">
        <v>2529</v>
      </c>
      <c r="K3474" s="25" t="s">
        <v>1487</v>
      </c>
      <c r="M3474" s="48" t="str">
        <f>_xlfn.XLOOKUP(BASE!$A4204,dd_carteira_fundição!A:A,dd_carteira_fundição!G:G,"",0)</f>
        <v/>
      </c>
      <c r="N3474" s="25" t="s">
        <v>1550</v>
      </c>
      <c r="R3474" s="47" t="s">
        <v>158</v>
      </c>
      <c r="S3474" s="47" t="s">
        <v>158</v>
      </c>
      <c r="T3474" s="164">
        <v>2</v>
      </c>
      <c r="U3474" s="47" t="str">
        <f>IFERROR(INDEX('TAXA DE OCUP. RECUR.'!$F$1:$F$60, MATCH(T3474, 'TAXA DE OCUP. RECUR.'!$E$1:$E$60, 0)),"")</f>
        <v>EXPEDIÇÃO</v>
      </c>
      <c r="V3474" s="165">
        <v>1</v>
      </c>
      <c r="X3474" s="90">
        <v>46265</v>
      </c>
      <c r="Z3474" s="47">
        <f t="shared" si="393"/>
        <v>36</v>
      </c>
      <c r="AA3474" s="47" t="str">
        <f t="shared" si="394"/>
        <v/>
      </c>
      <c r="AB3474" s="47" t="str">
        <f t="shared" si="398"/>
        <v>ago</v>
      </c>
      <c r="AC3474" s="47" t="str">
        <f t="shared" si="399"/>
        <v>2026</v>
      </c>
      <c r="AD3474" s="165" t="str">
        <f t="shared" si="392"/>
        <v/>
      </c>
    </row>
    <row r="3475" spans="1:33" x14ac:dyDescent="0.25">
      <c r="A3475" s="102" t="s">
        <v>2265</v>
      </c>
      <c r="E3475" s="25" t="s">
        <v>292</v>
      </c>
      <c r="F3475" s="25" t="s">
        <v>293</v>
      </c>
      <c r="G3475" s="25" t="s">
        <v>11</v>
      </c>
      <c r="H3475" s="25" t="s">
        <v>2826</v>
      </c>
      <c r="I3475" s="25">
        <v>1</v>
      </c>
      <c r="J3475" s="25" t="s">
        <v>1151</v>
      </c>
      <c r="K3475" s="48" t="s">
        <v>1486</v>
      </c>
      <c r="M3475" s="47">
        <f>_xlfn.XLOOKUP(BASE!$A4041,dd_carteira_fundição!A:A,dd_carteira_fundição!G:G,"",0)</f>
        <v>0</v>
      </c>
      <c r="N3475" s="47" t="s">
        <v>1164</v>
      </c>
      <c r="R3475" s="47" t="s">
        <v>1687</v>
      </c>
      <c r="S3475" s="47" t="s">
        <v>1156</v>
      </c>
      <c r="T3475" s="164">
        <v>1</v>
      </c>
      <c r="U3475" s="165" t="str">
        <f>IFERROR(INDEX('TAXA DE OCUP. RECUR.'!$F$1:$F$60, MATCH(T3475, 'TAXA DE OCUP. RECUR.'!$E$1:$E$60, 0)),"")</f>
        <v>FUNDIÇÃO MORENO</v>
      </c>
      <c r="V3475" s="164">
        <v>1</v>
      </c>
      <c r="X3475" s="90">
        <v>46187</v>
      </c>
      <c r="Z3475" s="47">
        <f t="shared" si="393"/>
        <v>24</v>
      </c>
      <c r="AA3475" s="47" t="str">
        <f t="shared" si="394"/>
        <v/>
      </c>
      <c r="AB3475" s="47" t="str">
        <f t="shared" si="398"/>
        <v>jun</v>
      </c>
      <c r="AC3475" s="47" t="str">
        <f t="shared" si="399"/>
        <v>2026</v>
      </c>
      <c r="AD3475" s="165" t="str">
        <f t="shared" si="392"/>
        <v/>
      </c>
    </row>
    <row r="3476" spans="1:33" x14ac:dyDescent="0.25">
      <c r="A3476" s="102" t="s">
        <v>2265</v>
      </c>
      <c r="E3476" s="25" t="s">
        <v>292</v>
      </c>
      <c r="F3476" s="25" t="s">
        <v>293</v>
      </c>
      <c r="G3476" s="25" t="s">
        <v>11</v>
      </c>
      <c r="H3476" s="25" t="s">
        <v>2826</v>
      </c>
      <c r="I3476" s="25">
        <v>1</v>
      </c>
      <c r="J3476" s="25" t="s">
        <v>1151</v>
      </c>
      <c r="K3476" s="48" t="s">
        <v>1486</v>
      </c>
      <c r="M3476" s="47" t="str">
        <f>_xlfn.XLOOKUP(BASE!$A4042,dd_carteira_fundição!A:A,dd_carteira_fundição!G:G,"",0)</f>
        <v/>
      </c>
      <c r="N3476" s="47" t="s">
        <v>1164</v>
      </c>
      <c r="R3476" s="47" t="s">
        <v>1690</v>
      </c>
      <c r="S3476" s="47" t="s">
        <v>1503</v>
      </c>
      <c r="T3476" s="164">
        <v>496</v>
      </c>
      <c r="U3476" s="165" t="s">
        <v>1504</v>
      </c>
      <c r="V3476" s="164">
        <v>66</v>
      </c>
      <c r="Z3476" s="47">
        <f t="shared" si="393"/>
        <v>1</v>
      </c>
      <c r="AA3476" s="47" t="str">
        <f t="shared" si="394"/>
        <v/>
      </c>
      <c r="AB3476" s="47" t="str">
        <f t="shared" si="398"/>
        <v/>
      </c>
      <c r="AC3476" s="47" t="str">
        <f t="shared" si="399"/>
        <v/>
      </c>
      <c r="AD3476" s="165" t="str">
        <f t="shared" si="392"/>
        <v/>
      </c>
    </row>
    <row r="3477" spans="1:33" x14ac:dyDescent="0.25">
      <c r="A3477" s="102" t="s">
        <v>2265</v>
      </c>
      <c r="E3477" s="25" t="s">
        <v>292</v>
      </c>
      <c r="F3477" s="25" t="s">
        <v>293</v>
      </c>
      <c r="G3477" s="25" t="s">
        <v>11</v>
      </c>
      <c r="H3477" s="25" t="s">
        <v>2826</v>
      </c>
      <c r="I3477" s="25">
        <v>1</v>
      </c>
      <c r="J3477" s="25" t="s">
        <v>1151</v>
      </c>
      <c r="K3477" s="48" t="s">
        <v>1486</v>
      </c>
      <c r="M3477" s="47">
        <f>_xlfn.XLOOKUP(BASE!$A4043,dd_carteira_fundição!A:A,dd_carteira_fundição!G:G,"",0)</f>
        <v>0</v>
      </c>
      <c r="N3477" s="47" t="s">
        <v>1164</v>
      </c>
      <c r="R3477" s="47" t="s">
        <v>1690</v>
      </c>
      <c r="S3477" s="47" t="s">
        <v>1440</v>
      </c>
      <c r="T3477" s="164">
        <v>74</v>
      </c>
      <c r="U3477" s="165" t="s">
        <v>17</v>
      </c>
      <c r="V3477" s="164">
        <v>2</v>
      </c>
      <c r="Z3477" s="47">
        <f t="shared" si="393"/>
        <v>1</v>
      </c>
      <c r="AA3477" s="47" t="str">
        <f t="shared" si="394"/>
        <v/>
      </c>
      <c r="AB3477" s="47" t="str">
        <f t="shared" si="398"/>
        <v/>
      </c>
      <c r="AC3477" s="47" t="str">
        <f t="shared" si="399"/>
        <v/>
      </c>
      <c r="AD3477" s="165" t="str">
        <f t="shared" si="392"/>
        <v/>
      </c>
    </row>
    <row r="3478" spans="1:33" x14ac:dyDescent="0.25">
      <c r="A3478" s="102" t="s">
        <v>2265</v>
      </c>
      <c r="E3478" s="25" t="s">
        <v>292</v>
      </c>
      <c r="F3478" s="25" t="s">
        <v>293</v>
      </c>
      <c r="G3478" s="25" t="s">
        <v>11</v>
      </c>
      <c r="H3478" s="25" t="s">
        <v>2826</v>
      </c>
      <c r="I3478" s="25">
        <v>1</v>
      </c>
      <c r="J3478" s="25" t="s">
        <v>1151</v>
      </c>
      <c r="K3478" s="48" t="s">
        <v>1486</v>
      </c>
      <c r="M3478" s="47">
        <f>_xlfn.XLOOKUP(BASE!$A4044,dd_carteira_fundição!A:A,dd_carteira_fundição!G:G,"",0)</f>
        <v>0</v>
      </c>
      <c r="N3478" s="47" t="s">
        <v>1164</v>
      </c>
      <c r="R3478" s="47" t="s">
        <v>158</v>
      </c>
      <c r="S3478" s="47" t="s">
        <v>158</v>
      </c>
      <c r="T3478" s="164">
        <v>2</v>
      </c>
      <c r="U3478" s="165" t="str">
        <f>IFERROR(INDEX('TAXA DE OCUP. RECUR.'!$F$1:$F$60, MATCH(T3478, 'TAXA DE OCUP. RECUR.'!$E$1:$E$60, 0)),"")</f>
        <v>EXPEDIÇÃO</v>
      </c>
      <c r="V3478" s="164">
        <v>1</v>
      </c>
      <c r="X3478" s="90">
        <v>46227</v>
      </c>
      <c r="Z3478" s="47">
        <f t="shared" si="393"/>
        <v>30</v>
      </c>
      <c r="AA3478" s="47" t="str">
        <f t="shared" si="394"/>
        <v/>
      </c>
      <c r="AB3478" s="47" t="str">
        <f t="shared" si="398"/>
        <v>jul</v>
      </c>
      <c r="AC3478" s="47" t="str">
        <f t="shared" si="399"/>
        <v>2026</v>
      </c>
      <c r="AD3478" s="165" t="str">
        <f t="shared" si="392"/>
        <v/>
      </c>
    </row>
    <row r="3479" spans="1:33" x14ac:dyDescent="0.25">
      <c r="A3479" s="102" t="s">
        <v>17</v>
      </c>
      <c r="B3479" s="25" t="s">
        <v>9</v>
      </c>
      <c r="C3479" s="25">
        <v>2273</v>
      </c>
      <c r="D3479" s="102">
        <v>2</v>
      </c>
      <c r="E3479" s="25" t="s">
        <v>2833</v>
      </c>
      <c r="F3479" s="25" t="s">
        <v>2832</v>
      </c>
      <c r="G3479" s="25" t="s">
        <v>11</v>
      </c>
      <c r="I3479" s="25">
        <v>1</v>
      </c>
      <c r="J3479" s="25" t="s">
        <v>267</v>
      </c>
      <c r="K3479" s="25" t="s">
        <v>1487</v>
      </c>
      <c r="M3479" s="47" t="str">
        <f>_xlfn.XLOOKUP(BASE!$A4045,dd_carteira_fundição!A:A,dd_carteira_fundição!G:G,"",0)</f>
        <v/>
      </c>
      <c r="N3479" s="47" t="s">
        <v>1164</v>
      </c>
      <c r="R3479" s="47" t="s">
        <v>1690</v>
      </c>
      <c r="S3479" s="25" t="s">
        <v>2849</v>
      </c>
      <c r="T3479" s="25">
        <v>396</v>
      </c>
      <c r="U3479" s="165" t="str">
        <f>IFERROR(INDEX('TAXA DE OCUP. RECUR.'!$F$1:$F$60, MATCH(T3479, 'TAXA DE OCUP. RECUR.'!$E$1:$E$60, 0)),"")</f>
        <v>TORNO VERT. TITAN SC-27  2500 - [396]</v>
      </c>
      <c r="V3479" s="165">
        <v>9.040909090909091</v>
      </c>
      <c r="X3479" s="90">
        <v>46176</v>
      </c>
      <c r="Z3479" s="47">
        <f t="shared" si="393"/>
        <v>23</v>
      </c>
      <c r="AA3479" s="47" t="str">
        <f t="shared" si="394"/>
        <v/>
      </c>
      <c r="AB3479" s="47" t="str">
        <f t="shared" si="398"/>
        <v>jun</v>
      </c>
      <c r="AC3479" s="47" t="str">
        <f t="shared" si="399"/>
        <v>2026</v>
      </c>
      <c r="AD3479" s="165" t="str">
        <f t="shared" si="392"/>
        <v/>
      </c>
    </row>
    <row r="3480" spans="1:33" x14ac:dyDescent="0.25">
      <c r="A3480" s="102" t="s">
        <v>17</v>
      </c>
      <c r="B3480" s="25" t="s">
        <v>9</v>
      </c>
      <c r="C3480" s="25">
        <v>2273</v>
      </c>
      <c r="D3480" s="102">
        <v>2</v>
      </c>
      <c r="E3480" s="25" t="s">
        <v>2833</v>
      </c>
      <c r="F3480" s="25" t="s">
        <v>2832</v>
      </c>
      <c r="G3480" s="25" t="s">
        <v>11</v>
      </c>
      <c r="I3480" s="25">
        <v>1</v>
      </c>
      <c r="J3480" s="25" t="s">
        <v>267</v>
      </c>
      <c r="K3480" s="25" t="s">
        <v>1487</v>
      </c>
      <c r="M3480" s="47">
        <f>_xlfn.XLOOKUP(BASE!$A4046,dd_carteira_fundição!A:A,dd_carteira_fundição!G:G,"",0)</f>
        <v>0</v>
      </c>
      <c r="N3480" s="47" t="s">
        <v>1164</v>
      </c>
      <c r="R3480" s="47" t="s">
        <v>1690</v>
      </c>
      <c r="S3480" s="25" t="s">
        <v>2848</v>
      </c>
      <c r="T3480" s="25">
        <v>112</v>
      </c>
      <c r="U3480" s="165" t="str">
        <f>IFERROR(INDEX('TAXA DE OCUP. RECUR.'!$F$1:$F$60, MATCH(T3480, 'TAXA DE OCUP. RECUR.'!$E$1:$E$60, 0)),"")</f>
        <v>FURADEIRA RADIAL  HCP - [112]</v>
      </c>
      <c r="V3480" s="165">
        <v>12.190909090909091</v>
      </c>
      <c r="X3480" s="90">
        <v>46176</v>
      </c>
      <c r="Z3480" s="47">
        <f t="shared" si="393"/>
        <v>23</v>
      </c>
      <c r="AA3480" s="47" t="str">
        <f t="shared" si="394"/>
        <v/>
      </c>
      <c r="AB3480" s="47" t="str">
        <f t="shared" ref="AB3480:AB3490" si="400">IFERROR(IF(X3480="","",TEXT(X3480,"MMM")),"")</f>
        <v>jun</v>
      </c>
      <c r="AC3480" s="47" t="str">
        <f t="shared" ref="AC3480:AC3490" si="401">IFERROR(IF(X3480="","",TEXT(X3480,"AAAA")),"")</f>
        <v>2026</v>
      </c>
      <c r="AD3480" s="165" t="str">
        <f t="shared" si="392"/>
        <v/>
      </c>
    </row>
    <row r="3481" spans="1:33" x14ac:dyDescent="0.25">
      <c r="A3481" s="102" t="s">
        <v>17</v>
      </c>
      <c r="B3481" s="25" t="s">
        <v>9</v>
      </c>
      <c r="C3481" s="25">
        <v>2273</v>
      </c>
      <c r="D3481" s="102">
        <v>2</v>
      </c>
      <c r="E3481" s="25" t="s">
        <v>2833</v>
      </c>
      <c r="F3481" s="25" t="s">
        <v>2832</v>
      </c>
      <c r="G3481" s="25" t="s">
        <v>11</v>
      </c>
      <c r="I3481" s="25">
        <v>1</v>
      </c>
      <c r="J3481" s="25" t="s">
        <v>267</v>
      </c>
      <c r="K3481" s="25" t="s">
        <v>1487</v>
      </c>
      <c r="M3481" s="47">
        <f>_xlfn.XLOOKUP(BASE!$A4047,dd_carteira_fundição!A:A,dd_carteira_fundição!G:G,"",0)</f>
        <v>0</v>
      </c>
      <c r="N3481" s="47" t="s">
        <v>1164</v>
      </c>
      <c r="R3481" s="47" t="s">
        <v>1690</v>
      </c>
      <c r="S3481" s="25" t="s">
        <v>184</v>
      </c>
      <c r="T3481" s="25">
        <v>112</v>
      </c>
      <c r="U3481" s="165" t="str">
        <f>IFERROR(INDEX('TAXA DE OCUP. RECUR.'!$F$1:$F$60, MATCH(T3481, 'TAXA DE OCUP. RECUR.'!$E$1:$E$60, 0)),"")</f>
        <v>FURADEIRA RADIAL  HCP - [112]</v>
      </c>
      <c r="V3481" s="165">
        <v>6.422727272727272</v>
      </c>
      <c r="X3481" s="90">
        <v>46176</v>
      </c>
      <c r="Z3481" s="47">
        <f t="shared" si="393"/>
        <v>23</v>
      </c>
      <c r="AA3481" s="47" t="str">
        <f t="shared" si="394"/>
        <v/>
      </c>
      <c r="AB3481" s="47" t="str">
        <f t="shared" si="400"/>
        <v>jun</v>
      </c>
      <c r="AC3481" s="47" t="str">
        <f t="shared" si="401"/>
        <v>2026</v>
      </c>
      <c r="AD3481" s="165" t="str">
        <f t="shared" si="392"/>
        <v/>
      </c>
    </row>
    <row r="3482" spans="1:33" x14ac:dyDescent="0.25">
      <c r="A3482" s="102" t="s">
        <v>17</v>
      </c>
      <c r="B3482" s="25" t="s">
        <v>9</v>
      </c>
      <c r="C3482" s="25">
        <v>2273</v>
      </c>
      <c r="D3482" s="102">
        <v>2</v>
      </c>
      <c r="E3482" s="25" t="s">
        <v>2833</v>
      </c>
      <c r="F3482" s="25" t="s">
        <v>2832</v>
      </c>
      <c r="G3482" s="25" t="s">
        <v>11</v>
      </c>
      <c r="I3482" s="25">
        <v>1</v>
      </c>
      <c r="J3482" s="25" t="s">
        <v>267</v>
      </c>
      <c r="K3482" s="25" t="s">
        <v>1487</v>
      </c>
      <c r="M3482" s="47">
        <f>_xlfn.XLOOKUP(BASE!$A4048,dd_carteira_fundição!A:A,dd_carteira_fundição!G:G,"",0)</f>
        <v>0</v>
      </c>
      <c r="N3482" s="47" t="s">
        <v>1164</v>
      </c>
      <c r="R3482" s="47" t="s">
        <v>158</v>
      </c>
      <c r="S3482" s="47" t="s">
        <v>158</v>
      </c>
      <c r="T3482" s="25">
        <v>2</v>
      </c>
      <c r="U3482" s="165" t="str">
        <f>IFERROR(INDEX('TAXA DE OCUP. RECUR.'!$F$1:$F$60, MATCH(T3482, 'TAXA DE OCUP. RECUR.'!$E$1:$E$60, 0)),"")</f>
        <v>EXPEDIÇÃO</v>
      </c>
      <c r="V3482" s="165">
        <v>6.5409090909090919</v>
      </c>
      <c r="X3482" s="90">
        <v>46203</v>
      </c>
      <c r="Z3482" s="47">
        <f t="shared" si="393"/>
        <v>27</v>
      </c>
      <c r="AA3482" s="47" t="str">
        <f t="shared" si="394"/>
        <v/>
      </c>
      <c r="AB3482" s="47" t="str">
        <f t="shared" si="400"/>
        <v>jun</v>
      </c>
      <c r="AC3482" s="47" t="str">
        <f t="shared" si="401"/>
        <v>2026</v>
      </c>
      <c r="AD3482" s="165" t="str">
        <f t="shared" si="392"/>
        <v/>
      </c>
    </row>
    <row r="3483" spans="1:33" x14ac:dyDescent="0.25">
      <c r="A3483" s="102" t="s">
        <v>17</v>
      </c>
      <c r="B3483" s="25" t="s">
        <v>9</v>
      </c>
      <c r="C3483" s="25">
        <v>2273</v>
      </c>
      <c r="D3483" s="102">
        <v>3</v>
      </c>
      <c r="E3483" s="25" t="s">
        <v>2833</v>
      </c>
      <c r="F3483" s="25" t="s">
        <v>2832</v>
      </c>
      <c r="G3483" s="25" t="s">
        <v>11</v>
      </c>
      <c r="I3483" s="25">
        <v>1</v>
      </c>
      <c r="J3483" s="25" t="s">
        <v>267</v>
      </c>
      <c r="K3483" s="25" t="s">
        <v>1487</v>
      </c>
      <c r="M3483" s="47" t="str">
        <f>_xlfn.XLOOKUP(BASE!$A4049,dd_carteira_fundição!A:A,dd_carteira_fundição!G:G,"",0)</f>
        <v/>
      </c>
      <c r="N3483" s="47" t="s">
        <v>1164</v>
      </c>
      <c r="R3483" s="47" t="s">
        <v>1690</v>
      </c>
      <c r="S3483" s="25" t="s">
        <v>2849</v>
      </c>
      <c r="T3483" s="25">
        <v>396</v>
      </c>
      <c r="U3483" s="165" t="str">
        <f>IFERROR(INDEX('TAXA DE OCUP. RECUR.'!$F$1:$F$60, MATCH(T3483, 'TAXA DE OCUP. RECUR.'!$E$1:$E$60, 0)),"")</f>
        <v>TORNO VERT. TITAN SC-27  2500 - [396]</v>
      </c>
      <c r="V3483" s="165">
        <v>9.040909090909091</v>
      </c>
      <c r="X3483" s="90">
        <v>46176</v>
      </c>
      <c r="Z3483" s="47">
        <f t="shared" si="393"/>
        <v>23</v>
      </c>
      <c r="AA3483" s="47" t="str">
        <f t="shared" si="394"/>
        <v/>
      </c>
      <c r="AB3483" s="47" t="str">
        <f t="shared" si="400"/>
        <v>jun</v>
      </c>
      <c r="AC3483" s="47" t="str">
        <f t="shared" si="401"/>
        <v>2026</v>
      </c>
      <c r="AD3483" s="165" t="str">
        <f t="shared" si="392"/>
        <v/>
      </c>
    </row>
    <row r="3484" spans="1:33" x14ac:dyDescent="0.25">
      <c r="A3484" s="102" t="s">
        <v>17</v>
      </c>
      <c r="B3484" s="25" t="s">
        <v>9</v>
      </c>
      <c r="C3484" s="25">
        <v>2273</v>
      </c>
      <c r="D3484" s="102">
        <v>3</v>
      </c>
      <c r="E3484" s="25" t="s">
        <v>2833</v>
      </c>
      <c r="F3484" s="25" t="s">
        <v>2832</v>
      </c>
      <c r="G3484" s="25" t="s">
        <v>11</v>
      </c>
      <c r="I3484" s="25">
        <v>1</v>
      </c>
      <c r="J3484" s="25" t="s">
        <v>267</v>
      </c>
      <c r="K3484" s="25" t="s">
        <v>1487</v>
      </c>
      <c r="M3484" s="47" t="str">
        <f>_xlfn.XLOOKUP(BASE!$A4050,dd_carteira_fundição!A:A,dd_carteira_fundição!G:G,"",0)</f>
        <v/>
      </c>
      <c r="N3484" s="47" t="s">
        <v>1164</v>
      </c>
      <c r="R3484" s="47" t="s">
        <v>1690</v>
      </c>
      <c r="S3484" s="25" t="s">
        <v>2848</v>
      </c>
      <c r="T3484" s="25">
        <v>112</v>
      </c>
      <c r="U3484" s="165" t="str">
        <f>IFERROR(INDEX('TAXA DE OCUP. RECUR.'!$F$1:$F$60, MATCH(T3484, 'TAXA DE OCUP. RECUR.'!$E$1:$E$60, 0)),"")</f>
        <v>FURADEIRA RADIAL  HCP - [112]</v>
      </c>
      <c r="V3484" s="165">
        <v>12.190909090909091</v>
      </c>
      <c r="X3484" s="90">
        <v>46176</v>
      </c>
      <c r="Z3484" s="47">
        <f t="shared" si="393"/>
        <v>23</v>
      </c>
      <c r="AA3484" s="47" t="str">
        <f t="shared" si="394"/>
        <v/>
      </c>
      <c r="AB3484" s="47" t="str">
        <f t="shared" si="400"/>
        <v>jun</v>
      </c>
      <c r="AC3484" s="47" t="str">
        <f t="shared" si="401"/>
        <v>2026</v>
      </c>
      <c r="AD3484" s="165" t="str">
        <f t="shared" si="392"/>
        <v/>
      </c>
    </row>
    <row r="3485" spans="1:33" x14ac:dyDescent="0.25">
      <c r="A3485" s="102" t="s">
        <v>17</v>
      </c>
      <c r="B3485" s="25" t="s">
        <v>9</v>
      </c>
      <c r="C3485" s="25">
        <v>2273</v>
      </c>
      <c r="D3485" s="102">
        <v>3</v>
      </c>
      <c r="E3485" s="25" t="s">
        <v>2833</v>
      </c>
      <c r="F3485" s="25" t="s">
        <v>2832</v>
      </c>
      <c r="G3485" s="25" t="s">
        <v>11</v>
      </c>
      <c r="I3485" s="25">
        <v>1</v>
      </c>
      <c r="J3485" s="25" t="s">
        <v>267</v>
      </c>
      <c r="K3485" s="25" t="s">
        <v>1487</v>
      </c>
      <c r="M3485" s="47">
        <f>_xlfn.XLOOKUP(BASE!$A4051,dd_carteira_fundição!A:A,dd_carteira_fundição!G:G,"",0)</f>
        <v>0</v>
      </c>
      <c r="N3485" s="47" t="s">
        <v>1164</v>
      </c>
      <c r="R3485" s="47" t="s">
        <v>1690</v>
      </c>
      <c r="S3485" s="25" t="s">
        <v>184</v>
      </c>
      <c r="T3485" s="25">
        <v>112</v>
      </c>
      <c r="U3485" s="165" t="str">
        <f>IFERROR(INDEX('TAXA DE OCUP. RECUR.'!$F$1:$F$60, MATCH(T3485, 'TAXA DE OCUP. RECUR.'!$E$1:$E$60, 0)),"")</f>
        <v>FURADEIRA RADIAL  HCP - [112]</v>
      </c>
      <c r="V3485" s="165">
        <v>6.422727272727272</v>
      </c>
      <c r="X3485" s="90">
        <v>46176</v>
      </c>
      <c r="Z3485" s="47">
        <f t="shared" si="393"/>
        <v>23</v>
      </c>
      <c r="AA3485" s="47" t="str">
        <f t="shared" si="394"/>
        <v/>
      </c>
      <c r="AB3485" s="47" t="str">
        <f t="shared" si="400"/>
        <v>jun</v>
      </c>
      <c r="AC3485" s="47" t="str">
        <f t="shared" si="401"/>
        <v>2026</v>
      </c>
      <c r="AD3485" s="165" t="str">
        <f t="shared" si="392"/>
        <v/>
      </c>
    </row>
    <row r="3486" spans="1:33" x14ac:dyDescent="0.25">
      <c r="A3486" s="102" t="s">
        <v>17</v>
      </c>
      <c r="B3486" s="25" t="s">
        <v>9</v>
      </c>
      <c r="C3486" s="25">
        <v>2273</v>
      </c>
      <c r="D3486" s="102">
        <v>3</v>
      </c>
      <c r="E3486" s="25" t="s">
        <v>2833</v>
      </c>
      <c r="F3486" s="25" t="s">
        <v>2832</v>
      </c>
      <c r="G3486" s="25" t="s">
        <v>11</v>
      </c>
      <c r="I3486" s="25">
        <v>1</v>
      </c>
      <c r="J3486" s="25" t="s">
        <v>267</v>
      </c>
      <c r="K3486" s="25" t="s">
        <v>1487</v>
      </c>
      <c r="M3486" s="47">
        <f>_xlfn.XLOOKUP(BASE!$A4052,dd_carteira_fundição!A:A,dd_carteira_fundição!G:G,"",0)</f>
        <v>0</v>
      </c>
      <c r="N3486" s="47" t="s">
        <v>1164</v>
      </c>
      <c r="R3486" s="47" t="s">
        <v>158</v>
      </c>
      <c r="S3486" s="47" t="s">
        <v>158</v>
      </c>
      <c r="T3486" s="25">
        <v>2</v>
      </c>
      <c r="U3486" s="165" t="str">
        <f>IFERROR(INDEX('TAXA DE OCUP. RECUR.'!$F$1:$F$60, MATCH(T3486, 'TAXA DE OCUP. RECUR.'!$E$1:$E$60, 0)),"")</f>
        <v>EXPEDIÇÃO</v>
      </c>
      <c r="V3486" s="165">
        <v>6.5409090909090919</v>
      </c>
      <c r="X3486" s="90">
        <v>46203</v>
      </c>
      <c r="Z3486" s="47">
        <f t="shared" si="393"/>
        <v>27</v>
      </c>
      <c r="AA3486" s="47" t="str">
        <f t="shared" si="394"/>
        <v/>
      </c>
      <c r="AB3486" s="47" t="str">
        <f t="shared" si="400"/>
        <v>jun</v>
      </c>
      <c r="AC3486" s="47" t="str">
        <f t="shared" si="401"/>
        <v>2026</v>
      </c>
      <c r="AD3486" s="165" t="str">
        <f t="shared" si="392"/>
        <v/>
      </c>
    </row>
    <row r="3487" spans="1:33" x14ac:dyDescent="0.25">
      <c r="A3487" s="102" t="s">
        <v>2910</v>
      </c>
      <c r="E3487" s="25" t="s">
        <v>2908</v>
      </c>
      <c r="F3487" s="25" t="s">
        <v>245</v>
      </c>
      <c r="G3487" s="25" t="s">
        <v>11</v>
      </c>
      <c r="H3487" s="25" t="s">
        <v>2906</v>
      </c>
      <c r="I3487" s="25">
        <v>1</v>
      </c>
      <c r="J3487" s="25" t="s">
        <v>1151</v>
      </c>
      <c r="K3487" s="48" t="s">
        <v>1486</v>
      </c>
      <c r="M3487" s="47">
        <f>_xlfn.XLOOKUP(BASE!$A4053,dd_carteira_fundição!A:A,dd_carteira_fundição!G:G,"",0)</f>
        <v>0</v>
      </c>
      <c r="N3487" s="47" t="s">
        <v>1164</v>
      </c>
      <c r="R3487" s="47" t="s">
        <v>1687</v>
      </c>
      <c r="S3487" s="47" t="s">
        <v>1156</v>
      </c>
      <c r="T3487" s="25">
        <v>1</v>
      </c>
      <c r="U3487" s="165" t="str">
        <f>IFERROR(INDEX('TAXA DE OCUP. RECUR.'!$F$1:$F$60, MATCH(T3487, 'TAXA DE OCUP. RECUR.'!$E$1:$E$60, 0)),"")</f>
        <v>FUNDIÇÃO MORENO</v>
      </c>
      <c r="V3487" s="217">
        <v>1</v>
      </c>
      <c r="X3487" s="90">
        <v>46185</v>
      </c>
      <c r="Y3487" s="90">
        <v>46185</v>
      </c>
      <c r="Z3487" s="47">
        <f t="shared" si="393"/>
        <v>24</v>
      </c>
      <c r="AA3487" s="47">
        <f t="shared" si="394"/>
        <v>24</v>
      </c>
      <c r="AB3487" s="25" t="str">
        <f t="shared" si="400"/>
        <v>jun</v>
      </c>
      <c r="AC3487" s="25" t="str">
        <f t="shared" si="401"/>
        <v>2026</v>
      </c>
      <c r="AD3487" s="165">
        <f t="shared" si="392"/>
        <v>1</v>
      </c>
      <c r="AG3487" s="48"/>
    </row>
    <row r="3488" spans="1:33" x14ac:dyDescent="0.25">
      <c r="A3488" s="102" t="s">
        <v>2910</v>
      </c>
      <c r="E3488" s="25" t="s">
        <v>2908</v>
      </c>
      <c r="F3488" s="25" t="s">
        <v>245</v>
      </c>
      <c r="G3488" s="25" t="s">
        <v>11</v>
      </c>
      <c r="H3488" s="25" t="s">
        <v>2906</v>
      </c>
      <c r="I3488" s="25">
        <v>1</v>
      </c>
      <c r="J3488" s="25" t="s">
        <v>1151</v>
      </c>
      <c r="K3488" s="48" t="s">
        <v>1486</v>
      </c>
      <c r="M3488" s="47">
        <f>_xlfn.XLOOKUP(BASE!$A4054,dd_carteira_fundição!A:A,dd_carteira_fundição!G:G,"",0)</f>
        <v>0</v>
      </c>
      <c r="N3488" s="47" t="s">
        <v>1164</v>
      </c>
      <c r="R3488" s="47" t="s">
        <v>1690</v>
      </c>
      <c r="S3488" s="47" t="s">
        <v>2926</v>
      </c>
      <c r="T3488" s="25">
        <v>496</v>
      </c>
      <c r="U3488" s="165" t="str">
        <f>IFERROR(INDEX('TAXA DE OCUP. RECUR.'!$F$1:$F$60, MATCH(T3488, 'TAXA DE OCUP. RECUR.'!$E$1:$E$60, 0)),"")</f>
        <v>TORNO VERTICAL SCHIESS (DIÂMETRO 8000 - TVG)</v>
      </c>
      <c r="V3488" s="217">
        <v>25</v>
      </c>
      <c r="X3488" s="90">
        <v>46185</v>
      </c>
      <c r="Y3488" s="90">
        <v>46185</v>
      </c>
      <c r="Z3488" s="47">
        <f t="shared" si="393"/>
        <v>24</v>
      </c>
      <c r="AA3488" s="47">
        <f t="shared" si="394"/>
        <v>24</v>
      </c>
      <c r="AB3488" s="25" t="str">
        <f t="shared" si="400"/>
        <v>jun</v>
      </c>
      <c r="AC3488" s="25" t="str">
        <f t="shared" si="401"/>
        <v>2026</v>
      </c>
      <c r="AD3488" s="165">
        <f t="shared" si="392"/>
        <v>1</v>
      </c>
    </row>
    <row r="3489" spans="1:30" x14ac:dyDescent="0.25">
      <c r="A3489" s="102" t="s">
        <v>2910</v>
      </c>
      <c r="E3489" s="25" t="s">
        <v>2908</v>
      </c>
      <c r="F3489" s="25" t="s">
        <v>245</v>
      </c>
      <c r="G3489" s="25" t="s">
        <v>11</v>
      </c>
      <c r="H3489" s="25" t="s">
        <v>2906</v>
      </c>
      <c r="I3489" s="25">
        <v>1</v>
      </c>
      <c r="J3489" s="25" t="s">
        <v>1151</v>
      </c>
      <c r="K3489" s="48" t="s">
        <v>1486</v>
      </c>
      <c r="M3489" s="47">
        <f>_xlfn.XLOOKUP(BASE!$A4055,dd_carteira_fundição!A:A,dd_carteira_fundição!G:G,"",0)</f>
        <v>0</v>
      </c>
      <c r="N3489" s="47" t="s">
        <v>1164</v>
      </c>
      <c r="R3489" s="47" t="s">
        <v>1690</v>
      </c>
      <c r="S3489" s="47" t="s">
        <v>2937</v>
      </c>
      <c r="T3489" s="25">
        <v>496</v>
      </c>
      <c r="U3489" s="165" t="str">
        <f>IFERROR(INDEX('TAXA DE OCUP. RECUR.'!$F$1:$F$60, MATCH(T3489, 'TAXA DE OCUP. RECUR.'!$E$1:$E$60, 0)),"")</f>
        <v>TORNO VERTICAL SCHIESS (DIÂMETRO 8000 - TVG)</v>
      </c>
      <c r="V3489" s="217">
        <v>25</v>
      </c>
      <c r="X3489" s="90">
        <v>46190</v>
      </c>
      <c r="Z3489" s="47">
        <f t="shared" si="393"/>
        <v>25</v>
      </c>
      <c r="AA3489" s="47" t="str">
        <f t="shared" si="394"/>
        <v/>
      </c>
      <c r="AB3489" s="25" t="str">
        <f t="shared" si="400"/>
        <v>jun</v>
      </c>
      <c r="AC3489" s="25" t="str">
        <f t="shared" si="401"/>
        <v>2026</v>
      </c>
      <c r="AD3489" s="165" t="str">
        <f t="shared" si="392"/>
        <v/>
      </c>
    </row>
    <row r="3490" spans="1:30" x14ac:dyDescent="0.25">
      <c r="A3490" s="102" t="s">
        <v>2910</v>
      </c>
      <c r="E3490" s="25" t="s">
        <v>2908</v>
      </c>
      <c r="F3490" s="25" t="s">
        <v>245</v>
      </c>
      <c r="G3490" s="25" t="s">
        <v>11</v>
      </c>
      <c r="H3490" s="25" t="s">
        <v>2906</v>
      </c>
      <c r="I3490" s="25">
        <v>1</v>
      </c>
      <c r="J3490" s="25" t="s">
        <v>1151</v>
      </c>
      <c r="K3490" s="48" t="s">
        <v>1486</v>
      </c>
      <c r="M3490" s="47">
        <f>_xlfn.XLOOKUP(BASE!$A4056,dd_carteira_fundição!A:A,dd_carteira_fundição!G:G,"",0)</f>
        <v>0</v>
      </c>
      <c r="N3490" s="47" t="s">
        <v>1164</v>
      </c>
      <c r="R3490" s="47" t="s">
        <v>1690</v>
      </c>
      <c r="S3490" s="47" t="s">
        <v>1231</v>
      </c>
      <c r="T3490" s="25">
        <v>74</v>
      </c>
      <c r="U3490" s="165" t="str">
        <f>IFERROR(INDEX('TAXA DE OCUP. RECUR.'!$F$1:$F$60, MATCH(T3490, 'TAXA DE OCUP. RECUR.'!$E$1:$E$60, 0)),"")</f>
        <v>MONTAGEM (PREPARADOR DE PEÇA)-74</v>
      </c>
      <c r="V3490" s="217">
        <v>3</v>
      </c>
      <c r="X3490" s="90">
        <v>46190</v>
      </c>
      <c r="Z3490" s="47">
        <f t="shared" si="393"/>
        <v>25</v>
      </c>
      <c r="AA3490" s="47" t="str">
        <f t="shared" si="394"/>
        <v/>
      </c>
      <c r="AB3490" s="25" t="str">
        <f t="shared" si="400"/>
        <v>jun</v>
      </c>
      <c r="AC3490" s="25" t="str">
        <f t="shared" si="401"/>
        <v>2026</v>
      </c>
      <c r="AD3490" s="165" t="str">
        <f t="shared" si="392"/>
        <v/>
      </c>
    </row>
    <row r="3491" spans="1:30" x14ac:dyDescent="0.25">
      <c r="A3491" s="102" t="s">
        <v>2910</v>
      </c>
      <c r="E3491" s="25" t="s">
        <v>2908</v>
      </c>
      <c r="F3491" s="25" t="s">
        <v>245</v>
      </c>
      <c r="G3491" s="25" t="s">
        <v>11</v>
      </c>
      <c r="H3491" s="25" t="s">
        <v>2906</v>
      </c>
      <c r="I3491" s="25">
        <v>1</v>
      </c>
      <c r="J3491" s="25" t="s">
        <v>1151</v>
      </c>
      <c r="K3491" s="48" t="s">
        <v>1486</v>
      </c>
      <c r="M3491" s="47">
        <f>_xlfn.XLOOKUP(BASE!$A4057,dd_carteira_fundição!A:A,dd_carteira_fundição!G:G,"",0)</f>
        <v>0</v>
      </c>
      <c r="N3491" s="47" t="s">
        <v>1164</v>
      </c>
      <c r="R3491" s="47" t="s">
        <v>158</v>
      </c>
      <c r="S3491" s="47" t="s">
        <v>158</v>
      </c>
      <c r="T3491" s="25">
        <v>2</v>
      </c>
      <c r="U3491" s="165" t="str">
        <f>IFERROR(INDEX('TAXA DE OCUP. RECUR.'!$F$1:$F$60, MATCH(T3491, 'TAXA DE OCUP. RECUR.'!$E$1:$E$60, 0)),"")</f>
        <v>EXPEDIÇÃO</v>
      </c>
      <c r="V3491" s="217">
        <v>1</v>
      </c>
      <c r="X3491" s="90">
        <v>46195</v>
      </c>
      <c r="Z3491" s="47">
        <f t="shared" si="393"/>
        <v>26</v>
      </c>
      <c r="AA3491" s="47" t="str">
        <f t="shared" si="394"/>
        <v/>
      </c>
      <c r="AB3491" s="25" t="str">
        <f t="shared" ref="AB3491:AB3496" si="402">IFERROR(IF(X3491="","",TEXT(X3491,"MMM")),"")</f>
        <v>jun</v>
      </c>
      <c r="AC3491" s="25" t="str">
        <f t="shared" ref="AC3491:AC3496" si="403">IFERROR(IF(X3491="","",TEXT(X3491,"AAAA")),"")</f>
        <v>2026</v>
      </c>
      <c r="AD3491" s="165" t="str">
        <f t="shared" si="392"/>
        <v/>
      </c>
    </row>
    <row r="3492" spans="1:30" x14ac:dyDescent="0.25">
      <c r="A3492" s="102" t="s">
        <v>2911</v>
      </c>
      <c r="E3492" s="25" t="s">
        <v>2908</v>
      </c>
      <c r="F3492" s="25" t="s">
        <v>245</v>
      </c>
      <c r="G3492" s="25" t="s">
        <v>11</v>
      </c>
      <c r="H3492" s="25" t="s">
        <v>2907</v>
      </c>
      <c r="I3492" s="25">
        <v>1</v>
      </c>
      <c r="J3492" s="25" t="s">
        <v>1151</v>
      </c>
      <c r="K3492" s="48" t="s">
        <v>1486</v>
      </c>
      <c r="M3492" s="47">
        <f>_xlfn.XLOOKUP(BASE!$A4058,dd_carteira_fundição!A:A,dd_carteira_fundição!G:G,"",0)</f>
        <v>0</v>
      </c>
      <c r="N3492" s="47" t="s">
        <v>1164</v>
      </c>
      <c r="R3492" s="47" t="s">
        <v>1687</v>
      </c>
      <c r="S3492" s="47" t="s">
        <v>1156</v>
      </c>
      <c r="T3492" s="25">
        <v>1</v>
      </c>
      <c r="U3492" s="165" t="str">
        <f>IFERROR(INDEX('TAXA DE OCUP. RECUR.'!$F$1:$F$60, MATCH(T3492, 'TAXA DE OCUP. RECUR.'!$E$1:$E$60, 0)),"")</f>
        <v>FUNDIÇÃO MORENO</v>
      </c>
      <c r="V3492" s="217">
        <v>1</v>
      </c>
      <c r="X3492" s="90">
        <v>46185</v>
      </c>
      <c r="Y3492" s="90">
        <v>46185</v>
      </c>
      <c r="Z3492" s="47">
        <f t="shared" si="393"/>
        <v>24</v>
      </c>
      <c r="AA3492" s="47">
        <f t="shared" si="394"/>
        <v>24</v>
      </c>
      <c r="AB3492" s="25" t="str">
        <f t="shared" si="402"/>
        <v>jun</v>
      </c>
      <c r="AC3492" s="25" t="str">
        <f t="shared" si="403"/>
        <v>2026</v>
      </c>
      <c r="AD3492" s="165">
        <f t="shared" si="392"/>
        <v>1</v>
      </c>
    </row>
    <row r="3493" spans="1:30" x14ac:dyDescent="0.25">
      <c r="A3493" s="102" t="s">
        <v>2911</v>
      </c>
      <c r="E3493" s="25" t="s">
        <v>2908</v>
      </c>
      <c r="F3493" s="25" t="s">
        <v>245</v>
      </c>
      <c r="G3493" s="25" t="s">
        <v>11</v>
      </c>
      <c r="H3493" s="25" t="s">
        <v>2907</v>
      </c>
      <c r="I3493" s="25">
        <v>1</v>
      </c>
      <c r="J3493" s="25" t="s">
        <v>1151</v>
      </c>
      <c r="K3493" s="48" t="s">
        <v>1486</v>
      </c>
      <c r="M3493" s="47">
        <f>_xlfn.XLOOKUP(BASE!$A4059,dd_carteira_fundição!A:A,dd_carteira_fundição!G:G,"",0)</f>
        <v>0</v>
      </c>
      <c r="N3493" s="47" t="s">
        <v>1164</v>
      </c>
      <c r="R3493" s="47" t="s">
        <v>1690</v>
      </c>
      <c r="S3493" s="47" t="s">
        <v>2926</v>
      </c>
      <c r="T3493" s="25">
        <v>496</v>
      </c>
      <c r="U3493" s="165" t="str">
        <f>IFERROR(INDEX('TAXA DE OCUP. RECUR.'!$F$1:$F$60, MATCH(T3493, 'TAXA DE OCUP. RECUR.'!$E$1:$E$60, 0)),"")</f>
        <v>TORNO VERTICAL SCHIESS (DIÂMETRO 8000 - TVG)</v>
      </c>
      <c r="V3493" s="217">
        <v>25</v>
      </c>
      <c r="X3493" s="90">
        <v>46183</v>
      </c>
      <c r="Z3493" s="47">
        <f t="shared" si="393"/>
        <v>24</v>
      </c>
      <c r="AA3493" s="47" t="str">
        <f t="shared" si="394"/>
        <v/>
      </c>
      <c r="AB3493" s="25" t="str">
        <f t="shared" si="402"/>
        <v>jun</v>
      </c>
      <c r="AC3493" s="25" t="str">
        <f t="shared" si="403"/>
        <v>2026</v>
      </c>
      <c r="AD3493" s="165" t="str">
        <f t="shared" si="392"/>
        <v/>
      </c>
    </row>
    <row r="3494" spans="1:30" x14ac:dyDescent="0.25">
      <c r="A3494" s="102" t="s">
        <v>2911</v>
      </c>
      <c r="E3494" s="25" t="s">
        <v>2908</v>
      </c>
      <c r="F3494" s="25" t="s">
        <v>245</v>
      </c>
      <c r="G3494" s="25" t="s">
        <v>11</v>
      </c>
      <c r="H3494" s="25" t="s">
        <v>2907</v>
      </c>
      <c r="I3494" s="25">
        <v>1</v>
      </c>
      <c r="J3494" s="25" t="s">
        <v>1151</v>
      </c>
      <c r="K3494" s="48" t="s">
        <v>1486</v>
      </c>
      <c r="M3494" s="47">
        <f>_xlfn.XLOOKUP(BASE!$A4060,dd_carteira_fundição!A:A,dd_carteira_fundição!G:G,"",0)</f>
        <v>0</v>
      </c>
      <c r="N3494" s="47" t="s">
        <v>1164</v>
      </c>
      <c r="R3494" s="47" t="s">
        <v>1690</v>
      </c>
      <c r="S3494" s="47" t="s">
        <v>2937</v>
      </c>
      <c r="T3494" s="25">
        <v>496</v>
      </c>
      <c r="U3494" s="165" t="str">
        <f>IFERROR(INDEX('TAXA DE OCUP. RECUR.'!$F$1:$F$60, MATCH(T3494, 'TAXA DE OCUP. RECUR.'!$E$1:$E$60, 0)),"")</f>
        <v>TORNO VERTICAL SCHIESS (DIÂMETRO 8000 - TVG)</v>
      </c>
      <c r="V3494" s="217">
        <v>25</v>
      </c>
      <c r="X3494" s="90">
        <v>46190</v>
      </c>
      <c r="Z3494" s="47">
        <f t="shared" si="393"/>
        <v>25</v>
      </c>
      <c r="AA3494" s="47" t="str">
        <f t="shared" si="394"/>
        <v/>
      </c>
      <c r="AB3494" s="25" t="str">
        <f t="shared" si="402"/>
        <v>jun</v>
      </c>
      <c r="AC3494" s="25" t="str">
        <f t="shared" si="403"/>
        <v>2026</v>
      </c>
      <c r="AD3494" s="165" t="str">
        <f t="shared" si="392"/>
        <v/>
      </c>
    </row>
    <row r="3495" spans="1:30" x14ac:dyDescent="0.25">
      <c r="A3495" s="102" t="s">
        <v>2911</v>
      </c>
      <c r="E3495" s="25" t="s">
        <v>2908</v>
      </c>
      <c r="F3495" s="25" t="s">
        <v>245</v>
      </c>
      <c r="G3495" s="25" t="s">
        <v>11</v>
      </c>
      <c r="H3495" s="25" t="s">
        <v>2907</v>
      </c>
      <c r="I3495" s="25">
        <v>1</v>
      </c>
      <c r="J3495" s="25" t="s">
        <v>1151</v>
      </c>
      <c r="K3495" s="48" t="s">
        <v>1486</v>
      </c>
      <c r="M3495" s="47">
        <f>_xlfn.XLOOKUP(BASE!$A4061,dd_carteira_fundição!A:A,dd_carteira_fundição!G:G,"",0)</f>
        <v>0</v>
      </c>
      <c r="N3495" s="47" t="s">
        <v>1164</v>
      </c>
      <c r="R3495" s="47" t="s">
        <v>1690</v>
      </c>
      <c r="S3495" s="47" t="s">
        <v>1231</v>
      </c>
      <c r="T3495" s="25">
        <v>74</v>
      </c>
      <c r="U3495" s="165" t="str">
        <f>IFERROR(INDEX('TAXA DE OCUP. RECUR.'!$F$1:$F$60, MATCH(T3495, 'TAXA DE OCUP. RECUR.'!$E$1:$E$60, 0)),"")</f>
        <v>MONTAGEM (PREPARADOR DE PEÇA)-74</v>
      </c>
      <c r="V3495" s="217">
        <v>3</v>
      </c>
      <c r="X3495" s="90">
        <v>46190</v>
      </c>
      <c r="Z3495" s="47">
        <f t="shared" si="393"/>
        <v>25</v>
      </c>
      <c r="AA3495" s="47" t="str">
        <f t="shared" si="394"/>
        <v/>
      </c>
      <c r="AB3495" s="25" t="str">
        <f t="shared" si="402"/>
        <v>jun</v>
      </c>
      <c r="AC3495" s="25" t="str">
        <f t="shared" si="403"/>
        <v>2026</v>
      </c>
      <c r="AD3495" s="165" t="str">
        <f t="shared" si="392"/>
        <v/>
      </c>
    </row>
    <row r="3496" spans="1:30" x14ac:dyDescent="0.25">
      <c r="A3496" s="102" t="s">
        <v>2911</v>
      </c>
      <c r="E3496" s="25" t="s">
        <v>2908</v>
      </c>
      <c r="F3496" s="25" t="s">
        <v>245</v>
      </c>
      <c r="G3496" s="25" t="s">
        <v>11</v>
      </c>
      <c r="H3496" s="25" t="s">
        <v>2907</v>
      </c>
      <c r="I3496" s="25">
        <v>1</v>
      </c>
      <c r="J3496" s="25" t="s">
        <v>1151</v>
      </c>
      <c r="K3496" s="48" t="s">
        <v>1486</v>
      </c>
      <c r="M3496" s="47">
        <f>_xlfn.XLOOKUP(BASE!$A4062,dd_carteira_fundição!A:A,dd_carteira_fundição!G:G,"",0)</f>
        <v>0</v>
      </c>
      <c r="N3496" s="47" t="s">
        <v>1164</v>
      </c>
      <c r="R3496" s="47" t="s">
        <v>158</v>
      </c>
      <c r="S3496" s="47" t="s">
        <v>158</v>
      </c>
      <c r="T3496" s="25">
        <v>2</v>
      </c>
      <c r="U3496" s="165" t="str">
        <f>IFERROR(INDEX('TAXA DE OCUP. RECUR.'!$F$1:$F$60, MATCH(T3496, 'TAXA DE OCUP. RECUR.'!$E$1:$E$60, 0)),"")</f>
        <v>EXPEDIÇÃO</v>
      </c>
      <c r="V3496" s="217">
        <v>1</v>
      </c>
      <c r="X3496" s="90">
        <v>46195</v>
      </c>
      <c r="Z3496" s="47">
        <f t="shared" si="393"/>
        <v>26</v>
      </c>
      <c r="AA3496" s="47" t="str">
        <f t="shared" si="394"/>
        <v/>
      </c>
      <c r="AB3496" s="25" t="str">
        <f t="shared" si="402"/>
        <v>jun</v>
      </c>
      <c r="AC3496" s="25" t="str">
        <f t="shared" si="403"/>
        <v>2026</v>
      </c>
      <c r="AD3496" s="165" t="str">
        <f t="shared" ref="AD3496" si="404">IF(Y3496&lt;&gt;"",1,"")</f>
        <v/>
      </c>
    </row>
    <row r="3497" spans="1:30" x14ac:dyDescent="0.25">
      <c r="A3497" s="102" t="s">
        <v>17</v>
      </c>
      <c r="B3497" s="25">
        <v>1005</v>
      </c>
      <c r="C3497" s="25">
        <v>1</v>
      </c>
      <c r="E3497" s="25" t="s">
        <v>1125</v>
      </c>
      <c r="F3497" s="25" t="s">
        <v>2993</v>
      </c>
      <c r="G3497" s="25" t="s">
        <v>23</v>
      </c>
      <c r="H3497" s="25" t="s">
        <v>2976</v>
      </c>
      <c r="I3497" s="25">
        <v>1</v>
      </c>
      <c r="J3497" s="25" t="s">
        <v>1144</v>
      </c>
      <c r="K3497" s="25" t="s">
        <v>1487</v>
      </c>
      <c r="M3497" s="47">
        <f>_xlfn.XLOOKUP(BASE!$A4063,dd_carteira_fundição!A:A,dd_carteira_fundição!G:G,"",0)</f>
        <v>0</v>
      </c>
      <c r="N3497" s="47" t="s">
        <v>1549</v>
      </c>
      <c r="R3497" s="47" t="s">
        <v>1688</v>
      </c>
      <c r="S3497" s="46" t="s">
        <v>129</v>
      </c>
      <c r="T3497" s="16">
        <v>91</v>
      </c>
      <c r="U3497" s="165" t="str">
        <f>IFERROR(INDEX('TAXA DE OCUP. RECUR.'!$F$1:$F$60, MATCH(T3497, 'TAXA DE OCUP. RECUR.'!$E$1:$E$60, 0)),"")</f>
        <v>GRAFITAMENTO - [91]</v>
      </c>
      <c r="V3497" s="53">
        <v>4.2097341558103265</v>
      </c>
      <c r="X3497" s="90">
        <v>46195</v>
      </c>
      <c r="Z3497" s="47"/>
      <c r="AA3497" s="47" t="str">
        <f t="shared" ref="AA3497:AA3560" si="405">IF(Y3497&lt;&gt;"",WEEKNUM(Y3497,11),"")</f>
        <v/>
      </c>
      <c r="AB3497" s="25" t="str">
        <f t="shared" ref="AB3497:AB3560" si="406">IFERROR(IF(X3497="","",TEXT(X3497,"MMM")),"")</f>
        <v>jun</v>
      </c>
      <c r="AC3497" s="25" t="str">
        <f t="shared" ref="AC3497:AC3560" si="407">IFERROR(IF(X3497="","",TEXT(X3497,"AAAA")),"")</f>
        <v>2026</v>
      </c>
      <c r="AD3497" s="165" t="str">
        <f t="shared" ref="AD3497:AD3560" si="408">IF(Y3497&lt;&gt;"",1,"")</f>
        <v/>
      </c>
    </row>
    <row r="3498" spans="1:30" x14ac:dyDescent="0.25">
      <c r="A3498" s="102" t="s">
        <v>17</v>
      </c>
      <c r="B3498" s="25">
        <v>1005</v>
      </c>
      <c r="C3498" s="25">
        <v>1</v>
      </c>
      <c r="E3498" s="25" t="s">
        <v>1125</v>
      </c>
      <c r="F3498" s="25" t="s">
        <v>2993</v>
      </c>
      <c r="G3498" s="25" t="s">
        <v>23</v>
      </c>
      <c r="H3498" s="25" t="s">
        <v>2976</v>
      </c>
      <c r="I3498" s="25">
        <v>1</v>
      </c>
      <c r="J3498" s="25" t="s">
        <v>1144</v>
      </c>
      <c r="K3498" s="25" t="s">
        <v>1487</v>
      </c>
      <c r="M3498" s="47">
        <f>_xlfn.XLOOKUP(BASE!$A4064,dd_carteira_fundição!A:A,dd_carteira_fundição!G:G,"",0)</f>
        <v>0</v>
      </c>
      <c r="N3498" s="47" t="s">
        <v>1549</v>
      </c>
      <c r="R3498" s="47" t="s">
        <v>1690</v>
      </c>
      <c r="S3498" s="46" t="s">
        <v>2997</v>
      </c>
      <c r="T3498" s="16">
        <v>120</v>
      </c>
      <c r="U3498" s="165" t="str">
        <f>IFERROR(INDEX('TAXA DE OCUP. RECUR.'!$F$1:$F$60, MATCH(T3498, 'TAXA DE OCUP. RECUR.'!$E$1:$E$60, 0)),"")</f>
        <v>TORNO HORIZ. TONANI TP-90 - [120]</v>
      </c>
      <c r="V3498" s="53">
        <v>7.1095959595959597</v>
      </c>
      <c r="Z3498" s="47"/>
      <c r="AA3498" s="47" t="str">
        <f t="shared" si="405"/>
        <v/>
      </c>
      <c r="AB3498" s="25" t="str">
        <f t="shared" si="406"/>
        <v/>
      </c>
      <c r="AC3498" s="25" t="str">
        <f t="shared" si="407"/>
        <v/>
      </c>
      <c r="AD3498" s="165" t="str">
        <f t="shared" si="408"/>
        <v/>
      </c>
    </row>
    <row r="3499" spans="1:30" x14ac:dyDescent="0.25">
      <c r="A3499" s="102" t="s">
        <v>17</v>
      </c>
      <c r="B3499" s="25">
        <v>1005</v>
      </c>
      <c r="C3499" s="25">
        <v>1</v>
      </c>
      <c r="E3499" s="25" t="s">
        <v>1125</v>
      </c>
      <c r="F3499" s="25" t="s">
        <v>2993</v>
      </c>
      <c r="G3499" s="25" t="s">
        <v>23</v>
      </c>
      <c r="H3499" s="25" t="s">
        <v>2976</v>
      </c>
      <c r="I3499" s="25">
        <v>1</v>
      </c>
      <c r="J3499" s="25" t="s">
        <v>1144</v>
      </c>
      <c r="K3499" s="25" t="s">
        <v>1487</v>
      </c>
      <c r="M3499" s="47">
        <f>_xlfn.XLOOKUP(BASE!$A4065,dd_carteira_fundição!A:A,dd_carteira_fundição!G:G,"",0)</f>
        <v>0</v>
      </c>
      <c r="N3499" s="47" t="s">
        <v>1549</v>
      </c>
      <c r="R3499" s="47" t="s">
        <v>1690</v>
      </c>
      <c r="S3499" s="46" t="s">
        <v>2998</v>
      </c>
      <c r="T3499" s="16">
        <v>120</v>
      </c>
      <c r="U3499" s="165" t="str">
        <f>IFERROR(INDEX('TAXA DE OCUP. RECUR.'!$F$1:$F$60, MATCH(T3499, 'TAXA DE OCUP. RECUR.'!$E$1:$E$60, 0)),"")</f>
        <v>TORNO HORIZ. TONANI TP-90 - [120]</v>
      </c>
      <c r="V3499" s="53">
        <v>1.2545454545454544</v>
      </c>
      <c r="Z3499" s="47"/>
      <c r="AA3499" s="47" t="str">
        <f t="shared" si="405"/>
        <v/>
      </c>
      <c r="AB3499" s="25" t="str">
        <f t="shared" si="406"/>
        <v/>
      </c>
      <c r="AC3499" s="25" t="str">
        <f t="shared" si="407"/>
        <v/>
      </c>
      <c r="AD3499" s="165" t="str">
        <f t="shared" si="408"/>
        <v/>
      </c>
    </row>
    <row r="3500" spans="1:30" x14ac:dyDescent="0.25">
      <c r="A3500" s="102" t="s">
        <v>17</v>
      </c>
      <c r="B3500" s="25">
        <v>1005</v>
      </c>
      <c r="C3500" s="25">
        <v>1</v>
      </c>
      <c r="E3500" s="25" t="s">
        <v>1125</v>
      </c>
      <c r="F3500" s="25" t="s">
        <v>2993</v>
      </c>
      <c r="G3500" s="25" t="s">
        <v>23</v>
      </c>
      <c r="H3500" s="25" t="s">
        <v>2976</v>
      </c>
      <c r="I3500" s="25">
        <v>1</v>
      </c>
      <c r="J3500" s="25" t="s">
        <v>1144</v>
      </c>
      <c r="K3500" s="25" t="s">
        <v>1487</v>
      </c>
      <c r="M3500" s="47">
        <f>_xlfn.XLOOKUP(BASE!$A4066,dd_carteira_fundição!A:A,dd_carteira_fundição!G:G,"",0)</f>
        <v>0</v>
      </c>
      <c r="N3500" s="47" t="s">
        <v>1549</v>
      </c>
      <c r="R3500" s="47" t="s">
        <v>1688</v>
      </c>
      <c r="S3500" s="47" t="s">
        <v>153</v>
      </c>
      <c r="T3500" s="48">
        <v>600</v>
      </c>
      <c r="U3500" s="165" t="str">
        <f>IFERROR(INDEX('TAXA DE OCUP. RECUR.'!$F$1:$F$60, MATCH(T3500, 'TAXA DE OCUP. RECUR.'!$E$1:$E$60, 0)),"")</f>
        <v>CELULA DE SOLDA P/ CAMISA - BASE E LATERAL - [600]</v>
      </c>
      <c r="V3500" s="53">
        <v>1.3</v>
      </c>
      <c r="Z3500" s="47"/>
      <c r="AA3500" s="47" t="str">
        <f t="shared" si="405"/>
        <v/>
      </c>
      <c r="AB3500" s="25" t="str">
        <f t="shared" si="406"/>
        <v/>
      </c>
      <c r="AC3500" s="25" t="str">
        <f t="shared" si="407"/>
        <v/>
      </c>
      <c r="AD3500" s="165" t="str">
        <f t="shared" si="408"/>
        <v/>
      </c>
    </row>
    <row r="3501" spans="1:30" x14ac:dyDescent="0.25">
      <c r="A3501" s="102" t="s">
        <v>17</v>
      </c>
      <c r="B3501" s="25">
        <v>1005</v>
      </c>
      <c r="C3501" s="25">
        <v>1</v>
      </c>
      <c r="E3501" s="25" t="s">
        <v>1125</v>
      </c>
      <c r="F3501" s="25" t="s">
        <v>2993</v>
      </c>
      <c r="G3501" s="25" t="s">
        <v>23</v>
      </c>
      <c r="H3501" s="25" t="s">
        <v>2976</v>
      </c>
      <c r="I3501" s="25">
        <v>1</v>
      </c>
      <c r="J3501" s="25" t="s">
        <v>1144</v>
      </c>
      <c r="K3501" s="25" t="s">
        <v>1487</v>
      </c>
      <c r="M3501" s="47">
        <f>_xlfn.XLOOKUP(BASE!$A4067,dd_carteira_fundição!A:A,dd_carteira_fundição!G:G,"",0)</f>
        <v>0</v>
      </c>
      <c r="N3501" s="47" t="s">
        <v>1549</v>
      </c>
      <c r="R3501" s="47" t="s">
        <v>1688</v>
      </c>
      <c r="S3501" s="47" t="s">
        <v>154</v>
      </c>
      <c r="T3501" s="48">
        <v>600</v>
      </c>
      <c r="U3501" s="165" t="str">
        <f>IFERROR(INDEX('TAXA DE OCUP. RECUR.'!$F$1:$F$60, MATCH(T3501, 'TAXA DE OCUP. RECUR.'!$E$1:$E$60, 0)),"")</f>
        <v>CELULA DE SOLDA P/ CAMISA - BASE E LATERAL - [600]</v>
      </c>
      <c r="V3501" s="53">
        <v>1.3</v>
      </c>
      <c r="Z3501" s="47"/>
      <c r="AA3501" s="47" t="str">
        <f t="shared" si="405"/>
        <v/>
      </c>
      <c r="AB3501" s="25" t="str">
        <f t="shared" si="406"/>
        <v/>
      </c>
      <c r="AC3501" s="25" t="str">
        <f t="shared" si="407"/>
        <v/>
      </c>
      <c r="AD3501" s="165" t="str">
        <f t="shared" si="408"/>
        <v/>
      </c>
    </row>
    <row r="3502" spans="1:30" x14ac:dyDescent="0.25">
      <c r="A3502" s="102" t="s">
        <v>17</v>
      </c>
      <c r="B3502" s="25">
        <v>1005</v>
      </c>
      <c r="C3502" s="25">
        <v>1</v>
      </c>
      <c r="E3502" s="25" t="s">
        <v>1125</v>
      </c>
      <c r="F3502" s="25" t="s">
        <v>2993</v>
      </c>
      <c r="G3502" s="25" t="s">
        <v>23</v>
      </c>
      <c r="H3502" s="25" t="s">
        <v>2976</v>
      </c>
      <c r="I3502" s="25">
        <v>1</v>
      </c>
      <c r="J3502" s="25" t="s">
        <v>1144</v>
      </c>
      <c r="K3502" s="25" t="s">
        <v>1487</v>
      </c>
      <c r="M3502" s="47">
        <f>_xlfn.XLOOKUP(BASE!$A4068,dd_carteira_fundição!A:A,dd_carteira_fundição!G:G,"",0)</f>
        <v>0</v>
      </c>
      <c r="N3502" s="47" t="s">
        <v>1549</v>
      </c>
      <c r="R3502" s="47" t="s">
        <v>1688</v>
      </c>
      <c r="S3502" s="47" t="s">
        <v>155</v>
      </c>
      <c r="T3502" s="48">
        <v>600</v>
      </c>
      <c r="U3502" s="165" t="str">
        <f>IFERROR(INDEX('TAXA DE OCUP. RECUR.'!$F$1:$F$60, MATCH(T3502, 'TAXA DE OCUP. RECUR.'!$E$1:$E$60, 0)),"")</f>
        <v>CELULA DE SOLDA P/ CAMISA - BASE E LATERAL - [600]</v>
      </c>
      <c r="V3502" s="53">
        <v>3.7522727272727265</v>
      </c>
      <c r="Z3502" s="47"/>
      <c r="AA3502" s="47" t="str">
        <f t="shared" si="405"/>
        <v/>
      </c>
      <c r="AB3502" s="25" t="str">
        <f t="shared" si="406"/>
        <v/>
      </c>
      <c r="AC3502" s="25" t="str">
        <f t="shared" si="407"/>
        <v/>
      </c>
      <c r="AD3502" s="165" t="str">
        <f t="shared" si="408"/>
        <v/>
      </c>
    </row>
    <row r="3503" spans="1:30" x14ac:dyDescent="0.25">
      <c r="A3503" s="102" t="s">
        <v>17</v>
      </c>
      <c r="B3503" s="25">
        <v>1005</v>
      </c>
      <c r="C3503" s="25">
        <v>1</v>
      </c>
      <c r="E3503" s="25" t="s">
        <v>1125</v>
      </c>
      <c r="F3503" s="25" t="s">
        <v>2993</v>
      </c>
      <c r="G3503" s="25" t="s">
        <v>23</v>
      </c>
      <c r="H3503" s="25" t="s">
        <v>2976</v>
      </c>
      <c r="I3503" s="25">
        <v>1</v>
      </c>
      <c r="J3503" s="25" t="s">
        <v>1144</v>
      </c>
      <c r="K3503" s="25" t="s">
        <v>1487</v>
      </c>
      <c r="M3503" s="47">
        <f>_xlfn.XLOOKUP(BASE!$A4069,dd_carteira_fundição!A:A,dd_carteira_fundição!G:G,"",0)</f>
        <v>0</v>
      </c>
      <c r="N3503" s="47" t="s">
        <v>1549</v>
      </c>
      <c r="R3503" s="47" t="s">
        <v>1688</v>
      </c>
      <c r="S3503" s="47" t="s">
        <v>156</v>
      </c>
      <c r="T3503" s="48">
        <v>602</v>
      </c>
      <c r="U3503" s="165" t="str">
        <f>IFERROR(INDEX('TAXA DE OCUP. RECUR.'!$F$1:$F$60, MATCH(T3503, 'TAXA DE OCUP. RECUR.'!$E$1:$E$60, 0)),"")</f>
        <v>CELULA DE SOLDA P/ CAMISA - PICOTE MANUAL - [602]</v>
      </c>
      <c r="V3503" s="53">
        <v>4.8700757575757576</v>
      </c>
      <c r="Z3503" s="47"/>
      <c r="AA3503" s="47" t="str">
        <f t="shared" si="405"/>
        <v/>
      </c>
      <c r="AB3503" s="25" t="str">
        <f t="shared" si="406"/>
        <v/>
      </c>
      <c r="AC3503" s="25" t="str">
        <f t="shared" si="407"/>
        <v/>
      </c>
      <c r="AD3503" s="165" t="str">
        <f t="shared" si="408"/>
        <v/>
      </c>
    </row>
    <row r="3504" spans="1:30" x14ac:dyDescent="0.25">
      <c r="A3504" s="102" t="s">
        <v>17</v>
      </c>
      <c r="B3504" s="25">
        <v>1005</v>
      </c>
      <c r="C3504" s="25">
        <v>1</v>
      </c>
      <c r="E3504" s="25" t="s">
        <v>1125</v>
      </c>
      <c r="F3504" s="25" t="s">
        <v>2993</v>
      </c>
      <c r="G3504" s="25" t="s">
        <v>23</v>
      </c>
      <c r="H3504" s="25" t="s">
        <v>2976</v>
      </c>
      <c r="I3504" s="25">
        <v>1</v>
      </c>
      <c r="J3504" s="25" t="s">
        <v>1144</v>
      </c>
      <c r="K3504" s="25" t="s">
        <v>1487</v>
      </c>
      <c r="M3504" s="47">
        <f>_xlfn.XLOOKUP(BASE!$A4070,dd_carteira_fundição!A:A,dd_carteira_fundição!G:G,"",0)</f>
        <v>0</v>
      </c>
      <c r="N3504" s="47" t="s">
        <v>1549</v>
      </c>
      <c r="R3504" s="47" t="s">
        <v>1688</v>
      </c>
      <c r="S3504" s="47" t="s">
        <v>157</v>
      </c>
      <c r="T3504" s="48">
        <v>544</v>
      </c>
      <c r="U3504" s="165" t="str">
        <f>IFERROR(INDEX('TAXA DE OCUP. RECUR.'!$F$1:$F$60, MATCH(T3504, 'TAXA DE OCUP. RECUR.'!$E$1:$E$60, 0)),"")</f>
        <v>CELULA DE SOLDA P/ CAMISA - CHAPISCO - [544]</v>
      </c>
      <c r="V3504" s="53">
        <v>2.0999999999999996</v>
      </c>
      <c r="Z3504" s="47"/>
      <c r="AA3504" s="47" t="str">
        <f t="shared" si="405"/>
        <v/>
      </c>
      <c r="AB3504" s="25" t="str">
        <f t="shared" si="406"/>
        <v/>
      </c>
      <c r="AC3504" s="25" t="str">
        <f t="shared" si="407"/>
        <v/>
      </c>
      <c r="AD3504" s="165" t="str">
        <f t="shared" si="408"/>
        <v/>
      </c>
    </row>
    <row r="3505" spans="1:30" x14ac:dyDescent="0.25">
      <c r="A3505" s="102" t="s">
        <v>17</v>
      </c>
      <c r="B3505" s="25">
        <v>1005</v>
      </c>
      <c r="C3505" s="25">
        <v>2</v>
      </c>
      <c r="E3505" s="25" t="s">
        <v>1125</v>
      </c>
      <c r="F3505" s="25" t="s">
        <v>2993</v>
      </c>
      <c r="G3505" s="25" t="s">
        <v>23</v>
      </c>
      <c r="H3505" s="25" t="s">
        <v>2977</v>
      </c>
      <c r="I3505" s="25">
        <v>1</v>
      </c>
      <c r="J3505" s="25" t="s">
        <v>1144</v>
      </c>
      <c r="K3505" s="25" t="s">
        <v>1487</v>
      </c>
      <c r="M3505" s="47">
        <f>_xlfn.XLOOKUP(BASE!$A4071,dd_carteira_fundição!A:A,dd_carteira_fundição!G:G,"",0)</f>
        <v>0</v>
      </c>
      <c r="N3505" s="47" t="s">
        <v>1549</v>
      </c>
      <c r="R3505" s="47" t="s">
        <v>1688</v>
      </c>
      <c r="S3505" s="46" t="s">
        <v>129</v>
      </c>
      <c r="T3505" s="16">
        <v>91</v>
      </c>
      <c r="U3505" s="165" t="str">
        <f>IFERROR(INDEX('TAXA DE OCUP. RECUR.'!$F$1:$F$60, MATCH(T3505, 'TAXA DE OCUP. RECUR.'!$E$1:$E$60, 0)),"")</f>
        <v>GRAFITAMENTO - [91]</v>
      </c>
      <c r="V3505" s="53">
        <v>4.2097341558103265</v>
      </c>
      <c r="X3505" s="90">
        <v>46195</v>
      </c>
      <c r="Z3505" s="47"/>
      <c r="AA3505" s="47" t="str">
        <f t="shared" si="405"/>
        <v/>
      </c>
      <c r="AB3505" s="25" t="str">
        <f t="shared" si="406"/>
        <v>jun</v>
      </c>
      <c r="AC3505" s="25" t="str">
        <f t="shared" si="407"/>
        <v>2026</v>
      </c>
      <c r="AD3505" s="165" t="str">
        <f t="shared" si="408"/>
        <v/>
      </c>
    </row>
    <row r="3506" spans="1:30" x14ac:dyDescent="0.25">
      <c r="A3506" s="102" t="s">
        <v>17</v>
      </c>
      <c r="B3506" s="25">
        <v>1005</v>
      </c>
      <c r="C3506" s="25">
        <v>2</v>
      </c>
      <c r="E3506" s="25" t="s">
        <v>1125</v>
      </c>
      <c r="F3506" s="25" t="s">
        <v>2993</v>
      </c>
      <c r="G3506" s="25" t="s">
        <v>23</v>
      </c>
      <c r="H3506" s="25" t="s">
        <v>2977</v>
      </c>
      <c r="I3506" s="25">
        <v>1</v>
      </c>
      <c r="J3506" s="25" t="s">
        <v>1144</v>
      </c>
      <c r="K3506" s="25" t="s">
        <v>1487</v>
      </c>
      <c r="M3506" s="47">
        <f>_xlfn.XLOOKUP(BASE!$A4072,dd_carteira_fundição!A:A,dd_carteira_fundição!G:G,"",0)</f>
        <v>0</v>
      </c>
      <c r="N3506" s="47" t="s">
        <v>1549</v>
      </c>
      <c r="R3506" s="47" t="s">
        <v>1690</v>
      </c>
      <c r="S3506" s="46" t="s">
        <v>2997</v>
      </c>
      <c r="T3506" s="16">
        <v>120</v>
      </c>
      <c r="U3506" s="165" t="str">
        <f>IFERROR(INDEX('TAXA DE OCUP. RECUR.'!$F$1:$F$60, MATCH(T3506, 'TAXA DE OCUP. RECUR.'!$E$1:$E$60, 0)),"")</f>
        <v>TORNO HORIZ. TONANI TP-90 - [120]</v>
      </c>
      <c r="V3506" s="53">
        <v>7.1095959595959597</v>
      </c>
      <c r="Z3506" s="47"/>
      <c r="AA3506" s="47" t="str">
        <f t="shared" si="405"/>
        <v/>
      </c>
      <c r="AB3506" s="25" t="str">
        <f t="shared" si="406"/>
        <v/>
      </c>
      <c r="AC3506" s="25" t="str">
        <f t="shared" si="407"/>
        <v/>
      </c>
      <c r="AD3506" s="165" t="str">
        <f t="shared" si="408"/>
        <v/>
      </c>
    </row>
    <row r="3507" spans="1:30" x14ac:dyDescent="0.25">
      <c r="A3507" s="102" t="s">
        <v>17</v>
      </c>
      <c r="B3507" s="25">
        <v>1005</v>
      </c>
      <c r="C3507" s="25">
        <v>2</v>
      </c>
      <c r="E3507" s="25" t="s">
        <v>1125</v>
      </c>
      <c r="F3507" s="25" t="s">
        <v>2993</v>
      </c>
      <c r="G3507" s="25" t="s">
        <v>23</v>
      </c>
      <c r="H3507" s="25" t="s">
        <v>2977</v>
      </c>
      <c r="I3507" s="25">
        <v>1</v>
      </c>
      <c r="J3507" s="25" t="s">
        <v>1144</v>
      </c>
      <c r="K3507" s="25" t="s">
        <v>1487</v>
      </c>
      <c r="M3507" s="47">
        <f>_xlfn.XLOOKUP(BASE!$A4073,dd_carteira_fundição!A:A,dd_carteira_fundição!G:G,"",0)</f>
        <v>0</v>
      </c>
      <c r="N3507" s="47" t="s">
        <v>1549</v>
      </c>
      <c r="R3507" s="47" t="s">
        <v>1690</v>
      </c>
      <c r="S3507" s="46" t="s">
        <v>2998</v>
      </c>
      <c r="T3507" s="16">
        <v>120</v>
      </c>
      <c r="U3507" s="165" t="str">
        <f>IFERROR(INDEX('TAXA DE OCUP. RECUR.'!$F$1:$F$60, MATCH(T3507, 'TAXA DE OCUP. RECUR.'!$E$1:$E$60, 0)),"")</f>
        <v>TORNO HORIZ. TONANI TP-90 - [120]</v>
      </c>
      <c r="V3507" s="53">
        <v>1.2545454545454544</v>
      </c>
      <c r="Z3507" s="47"/>
      <c r="AA3507" s="47" t="str">
        <f t="shared" si="405"/>
        <v/>
      </c>
      <c r="AB3507" s="25" t="str">
        <f t="shared" si="406"/>
        <v/>
      </c>
      <c r="AC3507" s="25" t="str">
        <f t="shared" si="407"/>
        <v/>
      </c>
      <c r="AD3507" s="165" t="str">
        <f t="shared" si="408"/>
        <v/>
      </c>
    </row>
    <row r="3508" spans="1:30" x14ac:dyDescent="0.25">
      <c r="A3508" s="102" t="s">
        <v>17</v>
      </c>
      <c r="B3508" s="25">
        <v>1005</v>
      </c>
      <c r="C3508" s="25">
        <v>2</v>
      </c>
      <c r="E3508" s="25" t="s">
        <v>1125</v>
      </c>
      <c r="F3508" s="25" t="s">
        <v>2993</v>
      </c>
      <c r="G3508" s="25" t="s">
        <v>23</v>
      </c>
      <c r="H3508" s="25" t="s">
        <v>2977</v>
      </c>
      <c r="I3508" s="25">
        <v>1</v>
      </c>
      <c r="J3508" s="25" t="s">
        <v>1144</v>
      </c>
      <c r="K3508" s="25" t="s">
        <v>1487</v>
      </c>
      <c r="M3508" s="47">
        <f>_xlfn.XLOOKUP(BASE!$A4074,dd_carteira_fundição!A:A,dd_carteira_fundição!G:G,"",0)</f>
        <v>0</v>
      </c>
      <c r="N3508" s="47" t="s">
        <v>1549</v>
      </c>
      <c r="R3508" s="47" t="s">
        <v>1688</v>
      </c>
      <c r="S3508" s="47" t="s">
        <v>153</v>
      </c>
      <c r="T3508" s="48">
        <v>600</v>
      </c>
      <c r="U3508" s="165" t="str">
        <f>IFERROR(INDEX('TAXA DE OCUP. RECUR.'!$F$1:$F$60, MATCH(T3508, 'TAXA DE OCUP. RECUR.'!$E$1:$E$60, 0)),"")</f>
        <v>CELULA DE SOLDA P/ CAMISA - BASE E LATERAL - [600]</v>
      </c>
      <c r="V3508" s="53">
        <v>1.3</v>
      </c>
      <c r="Z3508" s="47"/>
      <c r="AA3508" s="47" t="str">
        <f t="shared" si="405"/>
        <v/>
      </c>
      <c r="AB3508" s="25" t="str">
        <f t="shared" si="406"/>
        <v/>
      </c>
      <c r="AC3508" s="25" t="str">
        <f t="shared" si="407"/>
        <v/>
      </c>
      <c r="AD3508" s="165" t="str">
        <f t="shared" si="408"/>
        <v/>
      </c>
    </row>
    <row r="3509" spans="1:30" x14ac:dyDescent="0.25">
      <c r="A3509" s="102" t="s">
        <v>17</v>
      </c>
      <c r="B3509" s="25">
        <v>1005</v>
      </c>
      <c r="C3509" s="25">
        <v>2</v>
      </c>
      <c r="E3509" s="25" t="s">
        <v>1125</v>
      </c>
      <c r="F3509" s="25" t="s">
        <v>2993</v>
      </c>
      <c r="G3509" s="25" t="s">
        <v>23</v>
      </c>
      <c r="H3509" s="25" t="s">
        <v>2977</v>
      </c>
      <c r="I3509" s="25">
        <v>1</v>
      </c>
      <c r="J3509" s="25" t="s">
        <v>1144</v>
      </c>
      <c r="K3509" s="25" t="s">
        <v>1487</v>
      </c>
      <c r="M3509" s="47">
        <f>_xlfn.XLOOKUP(BASE!$A4075,dd_carteira_fundição!A:A,dd_carteira_fundição!G:G,"",0)</f>
        <v>0</v>
      </c>
      <c r="N3509" s="47" t="s">
        <v>1549</v>
      </c>
      <c r="R3509" s="47" t="s">
        <v>1688</v>
      </c>
      <c r="S3509" s="47" t="s">
        <v>154</v>
      </c>
      <c r="T3509" s="48">
        <v>600</v>
      </c>
      <c r="U3509" s="165" t="str">
        <f>IFERROR(INDEX('TAXA DE OCUP. RECUR.'!$F$1:$F$60, MATCH(T3509, 'TAXA DE OCUP. RECUR.'!$E$1:$E$60, 0)),"")</f>
        <v>CELULA DE SOLDA P/ CAMISA - BASE E LATERAL - [600]</v>
      </c>
      <c r="V3509" s="53">
        <v>1.3</v>
      </c>
      <c r="Z3509" s="47"/>
      <c r="AA3509" s="47" t="str">
        <f t="shared" si="405"/>
        <v/>
      </c>
      <c r="AB3509" s="25" t="str">
        <f t="shared" si="406"/>
        <v/>
      </c>
      <c r="AC3509" s="25" t="str">
        <f t="shared" si="407"/>
        <v/>
      </c>
      <c r="AD3509" s="165" t="str">
        <f t="shared" si="408"/>
        <v/>
      </c>
    </row>
    <row r="3510" spans="1:30" x14ac:dyDescent="0.25">
      <c r="A3510" s="102" t="s">
        <v>17</v>
      </c>
      <c r="B3510" s="25">
        <v>1005</v>
      </c>
      <c r="C3510" s="25">
        <v>2</v>
      </c>
      <c r="E3510" s="25" t="s">
        <v>1125</v>
      </c>
      <c r="F3510" s="25" t="s">
        <v>2993</v>
      </c>
      <c r="G3510" s="25" t="s">
        <v>23</v>
      </c>
      <c r="H3510" s="25" t="s">
        <v>2977</v>
      </c>
      <c r="I3510" s="25">
        <v>1</v>
      </c>
      <c r="J3510" s="25" t="s">
        <v>1144</v>
      </c>
      <c r="K3510" s="25" t="s">
        <v>1487</v>
      </c>
      <c r="M3510" s="47">
        <f>_xlfn.XLOOKUP(BASE!$A4076,dd_carteira_fundição!A:A,dd_carteira_fundição!G:G,"",0)</f>
        <v>0</v>
      </c>
      <c r="N3510" s="47" t="s">
        <v>1549</v>
      </c>
      <c r="R3510" s="47" t="s">
        <v>1688</v>
      </c>
      <c r="S3510" s="47" t="s">
        <v>155</v>
      </c>
      <c r="T3510" s="48">
        <v>600</v>
      </c>
      <c r="U3510" s="165" t="str">
        <f>IFERROR(INDEX('TAXA DE OCUP. RECUR.'!$F$1:$F$60, MATCH(T3510, 'TAXA DE OCUP. RECUR.'!$E$1:$E$60, 0)),"")</f>
        <v>CELULA DE SOLDA P/ CAMISA - BASE E LATERAL - [600]</v>
      </c>
      <c r="V3510" s="53">
        <v>3.7522727272727265</v>
      </c>
      <c r="Z3510" s="47"/>
      <c r="AA3510" s="47" t="str">
        <f t="shared" si="405"/>
        <v/>
      </c>
      <c r="AB3510" s="25" t="str">
        <f t="shared" si="406"/>
        <v/>
      </c>
      <c r="AC3510" s="25" t="str">
        <f t="shared" si="407"/>
        <v/>
      </c>
      <c r="AD3510" s="165" t="str">
        <f t="shared" si="408"/>
        <v/>
      </c>
    </row>
    <row r="3511" spans="1:30" x14ac:dyDescent="0.25">
      <c r="A3511" s="102" t="s">
        <v>17</v>
      </c>
      <c r="B3511" s="25">
        <v>1005</v>
      </c>
      <c r="C3511" s="25">
        <v>2</v>
      </c>
      <c r="E3511" s="25" t="s">
        <v>1125</v>
      </c>
      <c r="F3511" s="25" t="s">
        <v>2993</v>
      </c>
      <c r="G3511" s="25" t="s">
        <v>23</v>
      </c>
      <c r="H3511" s="25" t="s">
        <v>2977</v>
      </c>
      <c r="I3511" s="25">
        <v>1</v>
      </c>
      <c r="J3511" s="25" t="s">
        <v>1144</v>
      </c>
      <c r="K3511" s="25" t="s">
        <v>1487</v>
      </c>
      <c r="M3511" s="47">
        <f>_xlfn.XLOOKUP(BASE!$A4077,dd_carteira_fundição!A:A,dd_carteira_fundição!G:G,"",0)</f>
        <v>0</v>
      </c>
      <c r="N3511" s="47" t="s">
        <v>1549</v>
      </c>
      <c r="R3511" s="47" t="s">
        <v>1688</v>
      </c>
      <c r="S3511" s="47" t="s">
        <v>156</v>
      </c>
      <c r="T3511" s="48">
        <v>602</v>
      </c>
      <c r="U3511" s="165" t="str">
        <f>IFERROR(INDEX('TAXA DE OCUP. RECUR.'!$F$1:$F$60, MATCH(T3511, 'TAXA DE OCUP. RECUR.'!$E$1:$E$60, 0)),"")</f>
        <v>CELULA DE SOLDA P/ CAMISA - PICOTE MANUAL - [602]</v>
      </c>
      <c r="V3511" s="53">
        <v>4.8700757575757576</v>
      </c>
      <c r="Z3511" s="47"/>
      <c r="AA3511" s="47" t="str">
        <f t="shared" si="405"/>
        <v/>
      </c>
      <c r="AB3511" s="25" t="str">
        <f t="shared" si="406"/>
        <v/>
      </c>
      <c r="AC3511" s="25" t="str">
        <f t="shared" si="407"/>
        <v/>
      </c>
      <c r="AD3511" s="165" t="str">
        <f t="shared" si="408"/>
        <v/>
      </c>
    </row>
    <row r="3512" spans="1:30" x14ac:dyDescent="0.25">
      <c r="A3512" s="102" t="s">
        <v>17</v>
      </c>
      <c r="B3512" s="25">
        <v>1005</v>
      </c>
      <c r="C3512" s="25">
        <v>2</v>
      </c>
      <c r="E3512" s="25" t="s">
        <v>1125</v>
      </c>
      <c r="F3512" s="25" t="s">
        <v>2993</v>
      </c>
      <c r="G3512" s="25" t="s">
        <v>23</v>
      </c>
      <c r="H3512" s="25" t="s">
        <v>2977</v>
      </c>
      <c r="I3512" s="25">
        <v>1</v>
      </c>
      <c r="J3512" s="25" t="s">
        <v>1144</v>
      </c>
      <c r="K3512" s="25" t="s">
        <v>1487</v>
      </c>
      <c r="M3512" s="47">
        <f>_xlfn.XLOOKUP(BASE!$A4078,dd_carteira_fundição!A:A,dd_carteira_fundição!G:G,"",0)</f>
        <v>0</v>
      </c>
      <c r="N3512" s="47" t="s">
        <v>1549</v>
      </c>
      <c r="R3512" s="47" t="s">
        <v>1688</v>
      </c>
      <c r="S3512" s="47" t="s">
        <v>157</v>
      </c>
      <c r="T3512" s="48">
        <v>544</v>
      </c>
      <c r="U3512" s="165" t="str">
        <f>IFERROR(INDEX('TAXA DE OCUP. RECUR.'!$F$1:$F$60, MATCH(T3512, 'TAXA DE OCUP. RECUR.'!$E$1:$E$60, 0)),"")</f>
        <v>CELULA DE SOLDA P/ CAMISA - CHAPISCO - [544]</v>
      </c>
      <c r="V3512" s="53">
        <v>2.0999999999999996</v>
      </c>
      <c r="Z3512" s="47"/>
      <c r="AA3512" s="47" t="str">
        <f t="shared" si="405"/>
        <v/>
      </c>
      <c r="AB3512" s="25" t="str">
        <f t="shared" si="406"/>
        <v/>
      </c>
      <c r="AC3512" s="25" t="str">
        <f t="shared" si="407"/>
        <v/>
      </c>
      <c r="AD3512" s="165" t="str">
        <f t="shared" si="408"/>
        <v/>
      </c>
    </row>
    <row r="3513" spans="1:30" x14ac:dyDescent="0.25">
      <c r="A3513" s="102" t="s">
        <v>17</v>
      </c>
      <c r="B3513" s="25">
        <v>1005</v>
      </c>
      <c r="C3513" s="25">
        <v>3</v>
      </c>
      <c r="E3513" s="25" t="s">
        <v>1125</v>
      </c>
      <c r="F3513" s="25" t="s">
        <v>2993</v>
      </c>
      <c r="G3513" s="25" t="s">
        <v>23</v>
      </c>
      <c r="H3513" s="25" t="s">
        <v>2978</v>
      </c>
      <c r="I3513" s="25">
        <v>1</v>
      </c>
      <c r="J3513" s="25" t="s">
        <v>1144</v>
      </c>
      <c r="K3513" s="25" t="s">
        <v>1487</v>
      </c>
      <c r="M3513" s="47">
        <f>_xlfn.XLOOKUP(BASE!$A4079,dd_carteira_fundição!A:A,dd_carteira_fundição!G:G,"",0)</f>
        <v>0</v>
      </c>
      <c r="N3513" s="47" t="s">
        <v>1549</v>
      </c>
      <c r="R3513" s="47" t="s">
        <v>1688</v>
      </c>
      <c r="S3513" s="46" t="s">
        <v>129</v>
      </c>
      <c r="T3513" s="16">
        <v>91</v>
      </c>
      <c r="U3513" s="165" t="str">
        <f>IFERROR(INDEX('TAXA DE OCUP. RECUR.'!$F$1:$F$60, MATCH(T3513, 'TAXA DE OCUP. RECUR.'!$E$1:$E$60, 0)),"")</f>
        <v>GRAFITAMENTO - [91]</v>
      </c>
      <c r="V3513" s="53">
        <v>4.2097341558103265</v>
      </c>
      <c r="X3513" s="90">
        <v>46195</v>
      </c>
      <c r="Z3513" s="47"/>
      <c r="AA3513" s="47" t="str">
        <f t="shared" si="405"/>
        <v/>
      </c>
      <c r="AB3513" s="25" t="str">
        <f t="shared" si="406"/>
        <v>jun</v>
      </c>
      <c r="AC3513" s="25" t="str">
        <f t="shared" si="407"/>
        <v>2026</v>
      </c>
      <c r="AD3513" s="165" t="str">
        <f t="shared" si="408"/>
        <v/>
      </c>
    </row>
    <row r="3514" spans="1:30" x14ac:dyDescent="0.25">
      <c r="A3514" s="102" t="s">
        <v>17</v>
      </c>
      <c r="B3514" s="25">
        <v>1005</v>
      </c>
      <c r="C3514" s="25">
        <v>3</v>
      </c>
      <c r="E3514" s="25" t="s">
        <v>1125</v>
      </c>
      <c r="F3514" s="25" t="s">
        <v>2993</v>
      </c>
      <c r="G3514" s="25" t="s">
        <v>23</v>
      </c>
      <c r="H3514" s="25" t="s">
        <v>2978</v>
      </c>
      <c r="I3514" s="25">
        <v>1</v>
      </c>
      <c r="J3514" s="25" t="s">
        <v>1144</v>
      </c>
      <c r="K3514" s="25" t="s">
        <v>1487</v>
      </c>
      <c r="M3514" s="47">
        <f>_xlfn.XLOOKUP(BASE!$A4080,dd_carteira_fundição!A:A,dd_carteira_fundição!G:G,"",0)</f>
        <v>0</v>
      </c>
      <c r="N3514" s="47" t="s">
        <v>1549</v>
      </c>
      <c r="R3514" s="47" t="s">
        <v>1690</v>
      </c>
      <c r="S3514" s="46" t="s">
        <v>2997</v>
      </c>
      <c r="T3514" s="16">
        <v>120</v>
      </c>
      <c r="U3514" s="165" t="str">
        <f>IFERROR(INDEX('TAXA DE OCUP. RECUR.'!$F$1:$F$60, MATCH(T3514, 'TAXA DE OCUP. RECUR.'!$E$1:$E$60, 0)),"")</f>
        <v>TORNO HORIZ. TONANI TP-90 - [120]</v>
      </c>
      <c r="V3514" s="53">
        <v>7.1095959595959597</v>
      </c>
      <c r="Z3514" s="47"/>
      <c r="AA3514" s="47" t="str">
        <f t="shared" si="405"/>
        <v/>
      </c>
      <c r="AB3514" s="25" t="str">
        <f t="shared" si="406"/>
        <v/>
      </c>
      <c r="AC3514" s="25" t="str">
        <f t="shared" si="407"/>
        <v/>
      </c>
      <c r="AD3514" s="165" t="str">
        <f t="shared" si="408"/>
        <v/>
      </c>
    </row>
    <row r="3515" spans="1:30" x14ac:dyDescent="0.25">
      <c r="A3515" s="102" t="s">
        <v>17</v>
      </c>
      <c r="B3515" s="25">
        <v>1005</v>
      </c>
      <c r="C3515" s="25">
        <v>3</v>
      </c>
      <c r="E3515" s="25" t="s">
        <v>1125</v>
      </c>
      <c r="F3515" s="25" t="s">
        <v>2993</v>
      </c>
      <c r="G3515" s="25" t="s">
        <v>23</v>
      </c>
      <c r="H3515" s="25" t="s">
        <v>2978</v>
      </c>
      <c r="I3515" s="25">
        <v>1</v>
      </c>
      <c r="J3515" s="25" t="s">
        <v>1144</v>
      </c>
      <c r="K3515" s="25" t="s">
        <v>1487</v>
      </c>
      <c r="M3515" s="47">
        <f>_xlfn.XLOOKUP(BASE!$A4081,dd_carteira_fundição!A:A,dd_carteira_fundição!G:G,"",0)</f>
        <v>0</v>
      </c>
      <c r="N3515" s="47" t="s">
        <v>1549</v>
      </c>
      <c r="R3515" s="47" t="s">
        <v>1690</v>
      </c>
      <c r="S3515" s="46" t="s">
        <v>2998</v>
      </c>
      <c r="T3515" s="16">
        <v>120</v>
      </c>
      <c r="U3515" s="165" t="str">
        <f>IFERROR(INDEX('TAXA DE OCUP. RECUR.'!$F$1:$F$60, MATCH(T3515, 'TAXA DE OCUP. RECUR.'!$E$1:$E$60, 0)),"")</f>
        <v>TORNO HORIZ. TONANI TP-90 - [120]</v>
      </c>
      <c r="V3515" s="53">
        <v>1.2545454545454544</v>
      </c>
      <c r="Z3515" s="47"/>
      <c r="AA3515" s="47" t="str">
        <f t="shared" si="405"/>
        <v/>
      </c>
      <c r="AB3515" s="25" t="str">
        <f t="shared" si="406"/>
        <v/>
      </c>
      <c r="AC3515" s="25" t="str">
        <f t="shared" si="407"/>
        <v/>
      </c>
      <c r="AD3515" s="165" t="str">
        <f t="shared" si="408"/>
        <v/>
      </c>
    </row>
    <row r="3516" spans="1:30" x14ac:dyDescent="0.25">
      <c r="A3516" s="102" t="s">
        <v>17</v>
      </c>
      <c r="B3516" s="25">
        <v>1005</v>
      </c>
      <c r="C3516" s="25">
        <v>3</v>
      </c>
      <c r="E3516" s="25" t="s">
        <v>1125</v>
      </c>
      <c r="F3516" s="25" t="s">
        <v>2993</v>
      </c>
      <c r="G3516" s="25" t="s">
        <v>23</v>
      </c>
      <c r="H3516" s="25" t="s">
        <v>2978</v>
      </c>
      <c r="I3516" s="25">
        <v>1</v>
      </c>
      <c r="J3516" s="25" t="s">
        <v>1144</v>
      </c>
      <c r="K3516" s="25" t="s">
        <v>1487</v>
      </c>
      <c r="M3516" s="47">
        <f>_xlfn.XLOOKUP(BASE!$A4082,dd_carteira_fundição!A:A,dd_carteira_fundição!G:G,"",0)</f>
        <v>0</v>
      </c>
      <c r="N3516" s="47" t="s">
        <v>1549</v>
      </c>
      <c r="R3516" s="47" t="s">
        <v>1688</v>
      </c>
      <c r="S3516" s="47" t="s">
        <v>153</v>
      </c>
      <c r="T3516" s="48">
        <v>600</v>
      </c>
      <c r="U3516" s="165" t="str">
        <f>IFERROR(INDEX('TAXA DE OCUP. RECUR.'!$F$1:$F$60, MATCH(T3516, 'TAXA DE OCUP. RECUR.'!$E$1:$E$60, 0)),"")</f>
        <v>CELULA DE SOLDA P/ CAMISA - BASE E LATERAL - [600]</v>
      </c>
      <c r="V3516" s="53">
        <v>1.3</v>
      </c>
      <c r="Z3516" s="47"/>
      <c r="AA3516" s="47" t="str">
        <f t="shared" si="405"/>
        <v/>
      </c>
      <c r="AB3516" s="25" t="str">
        <f t="shared" si="406"/>
        <v/>
      </c>
      <c r="AC3516" s="25" t="str">
        <f t="shared" si="407"/>
        <v/>
      </c>
      <c r="AD3516" s="165" t="str">
        <f t="shared" si="408"/>
        <v/>
      </c>
    </row>
    <row r="3517" spans="1:30" x14ac:dyDescent="0.25">
      <c r="A3517" s="102" t="s">
        <v>17</v>
      </c>
      <c r="B3517" s="25">
        <v>1005</v>
      </c>
      <c r="C3517" s="25">
        <v>3</v>
      </c>
      <c r="E3517" s="25" t="s">
        <v>1125</v>
      </c>
      <c r="F3517" s="25" t="s">
        <v>2993</v>
      </c>
      <c r="G3517" s="25" t="s">
        <v>23</v>
      </c>
      <c r="H3517" s="25" t="s">
        <v>2978</v>
      </c>
      <c r="I3517" s="25">
        <v>1</v>
      </c>
      <c r="J3517" s="25" t="s">
        <v>1144</v>
      </c>
      <c r="K3517" s="25" t="s">
        <v>1487</v>
      </c>
      <c r="M3517" s="47">
        <f>_xlfn.XLOOKUP(BASE!$A4083,dd_carteira_fundição!A:A,dd_carteira_fundição!G:G,"",0)</f>
        <v>0</v>
      </c>
      <c r="N3517" s="47" t="s">
        <v>1549</v>
      </c>
      <c r="R3517" s="47" t="s">
        <v>1688</v>
      </c>
      <c r="S3517" s="47" t="s">
        <v>154</v>
      </c>
      <c r="T3517" s="48">
        <v>600</v>
      </c>
      <c r="U3517" s="165" t="str">
        <f>IFERROR(INDEX('TAXA DE OCUP. RECUR.'!$F$1:$F$60, MATCH(T3517, 'TAXA DE OCUP. RECUR.'!$E$1:$E$60, 0)),"")</f>
        <v>CELULA DE SOLDA P/ CAMISA - BASE E LATERAL - [600]</v>
      </c>
      <c r="V3517" s="53">
        <v>1.3</v>
      </c>
      <c r="Z3517" s="47"/>
      <c r="AA3517" s="47" t="str">
        <f t="shared" si="405"/>
        <v/>
      </c>
      <c r="AB3517" s="25" t="str">
        <f t="shared" si="406"/>
        <v/>
      </c>
      <c r="AC3517" s="25" t="str">
        <f t="shared" si="407"/>
        <v/>
      </c>
      <c r="AD3517" s="165" t="str">
        <f t="shared" si="408"/>
        <v/>
      </c>
    </row>
    <row r="3518" spans="1:30" x14ac:dyDescent="0.25">
      <c r="A3518" s="102" t="s">
        <v>17</v>
      </c>
      <c r="B3518" s="25">
        <v>1005</v>
      </c>
      <c r="C3518" s="25">
        <v>3</v>
      </c>
      <c r="E3518" s="25" t="s">
        <v>1125</v>
      </c>
      <c r="F3518" s="25" t="s">
        <v>2993</v>
      </c>
      <c r="G3518" s="25" t="s">
        <v>23</v>
      </c>
      <c r="H3518" s="25" t="s">
        <v>2978</v>
      </c>
      <c r="I3518" s="25">
        <v>1</v>
      </c>
      <c r="J3518" s="25" t="s">
        <v>1144</v>
      </c>
      <c r="K3518" s="25" t="s">
        <v>1487</v>
      </c>
      <c r="M3518" s="47">
        <f>_xlfn.XLOOKUP(BASE!$A4084,dd_carteira_fundição!A:A,dd_carteira_fundição!G:G,"",0)</f>
        <v>0</v>
      </c>
      <c r="N3518" s="47" t="s">
        <v>1549</v>
      </c>
      <c r="R3518" s="47" t="s">
        <v>1688</v>
      </c>
      <c r="S3518" s="47" t="s">
        <v>155</v>
      </c>
      <c r="T3518" s="48">
        <v>600</v>
      </c>
      <c r="U3518" s="165" t="str">
        <f>IFERROR(INDEX('TAXA DE OCUP. RECUR.'!$F$1:$F$60, MATCH(T3518, 'TAXA DE OCUP. RECUR.'!$E$1:$E$60, 0)),"")</f>
        <v>CELULA DE SOLDA P/ CAMISA - BASE E LATERAL - [600]</v>
      </c>
      <c r="V3518" s="53">
        <v>3.7522727272727265</v>
      </c>
      <c r="Z3518" s="47"/>
      <c r="AA3518" s="47" t="str">
        <f t="shared" si="405"/>
        <v/>
      </c>
      <c r="AB3518" s="25" t="str">
        <f t="shared" si="406"/>
        <v/>
      </c>
      <c r="AC3518" s="25" t="str">
        <f t="shared" si="407"/>
        <v/>
      </c>
      <c r="AD3518" s="165" t="str">
        <f t="shared" si="408"/>
        <v/>
      </c>
    </row>
    <row r="3519" spans="1:30" x14ac:dyDescent="0.25">
      <c r="A3519" s="102" t="s">
        <v>17</v>
      </c>
      <c r="B3519" s="25">
        <v>1005</v>
      </c>
      <c r="C3519" s="25">
        <v>3</v>
      </c>
      <c r="E3519" s="25" t="s">
        <v>1125</v>
      </c>
      <c r="F3519" s="25" t="s">
        <v>2993</v>
      </c>
      <c r="G3519" s="25" t="s">
        <v>23</v>
      </c>
      <c r="H3519" s="25" t="s">
        <v>2978</v>
      </c>
      <c r="I3519" s="25">
        <v>1</v>
      </c>
      <c r="J3519" s="25" t="s">
        <v>1144</v>
      </c>
      <c r="K3519" s="25" t="s">
        <v>1487</v>
      </c>
      <c r="M3519" s="47">
        <f>_xlfn.XLOOKUP(BASE!$A4085,dd_carteira_fundição!A:A,dd_carteira_fundição!G:G,"",0)</f>
        <v>0</v>
      </c>
      <c r="N3519" s="47" t="s">
        <v>1549</v>
      </c>
      <c r="R3519" s="47" t="s">
        <v>1688</v>
      </c>
      <c r="S3519" s="47" t="s">
        <v>156</v>
      </c>
      <c r="T3519" s="48">
        <v>602</v>
      </c>
      <c r="U3519" s="165" t="str">
        <f>IFERROR(INDEX('TAXA DE OCUP. RECUR.'!$F$1:$F$60, MATCH(T3519, 'TAXA DE OCUP. RECUR.'!$E$1:$E$60, 0)),"")</f>
        <v>CELULA DE SOLDA P/ CAMISA - PICOTE MANUAL - [602]</v>
      </c>
      <c r="V3519" s="53">
        <v>4.8700757575757576</v>
      </c>
      <c r="Z3519" s="47"/>
      <c r="AA3519" s="47" t="str">
        <f t="shared" si="405"/>
        <v/>
      </c>
      <c r="AB3519" s="25" t="str">
        <f t="shared" si="406"/>
        <v/>
      </c>
      <c r="AC3519" s="25" t="str">
        <f t="shared" si="407"/>
        <v/>
      </c>
      <c r="AD3519" s="165" t="str">
        <f t="shared" si="408"/>
        <v/>
      </c>
    </row>
    <row r="3520" spans="1:30" x14ac:dyDescent="0.25">
      <c r="A3520" s="102" t="s">
        <v>17</v>
      </c>
      <c r="B3520" s="25">
        <v>1005</v>
      </c>
      <c r="C3520" s="25">
        <v>3</v>
      </c>
      <c r="E3520" s="25" t="s">
        <v>1125</v>
      </c>
      <c r="F3520" s="25" t="s">
        <v>2993</v>
      </c>
      <c r="G3520" s="25" t="s">
        <v>23</v>
      </c>
      <c r="H3520" s="25" t="s">
        <v>2978</v>
      </c>
      <c r="I3520" s="25">
        <v>1</v>
      </c>
      <c r="J3520" s="25" t="s">
        <v>1144</v>
      </c>
      <c r="K3520" s="25" t="s">
        <v>1487</v>
      </c>
      <c r="M3520" s="47">
        <f>_xlfn.XLOOKUP(BASE!$A4086,dd_carteira_fundição!A:A,dd_carteira_fundição!G:G,"",0)</f>
        <v>0</v>
      </c>
      <c r="N3520" s="47" t="s">
        <v>1549</v>
      </c>
      <c r="R3520" s="47" t="s">
        <v>1688</v>
      </c>
      <c r="S3520" s="47" t="s">
        <v>157</v>
      </c>
      <c r="T3520" s="48">
        <v>544</v>
      </c>
      <c r="U3520" s="165" t="str">
        <f>IFERROR(INDEX('TAXA DE OCUP. RECUR.'!$F$1:$F$60, MATCH(T3520, 'TAXA DE OCUP. RECUR.'!$E$1:$E$60, 0)),"")</f>
        <v>CELULA DE SOLDA P/ CAMISA - CHAPISCO - [544]</v>
      </c>
      <c r="V3520" s="53">
        <v>2.0999999999999996</v>
      </c>
      <c r="Z3520" s="47"/>
      <c r="AA3520" s="47" t="str">
        <f t="shared" si="405"/>
        <v/>
      </c>
      <c r="AB3520" s="25" t="str">
        <f t="shared" si="406"/>
        <v/>
      </c>
      <c r="AC3520" s="25" t="str">
        <f t="shared" si="407"/>
        <v/>
      </c>
      <c r="AD3520" s="165" t="str">
        <f t="shared" si="408"/>
        <v/>
      </c>
    </row>
    <row r="3521" spans="1:30" x14ac:dyDescent="0.25">
      <c r="A3521" s="102" t="s">
        <v>17</v>
      </c>
      <c r="B3521" s="25">
        <v>1005</v>
      </c>
      <c r="C3521" s="25">
        <v>4</v>
      </c>
      <c r="E3521" s="25" t="s">
        <v>1125</v>
      </c>
      <c r="F3521" s="25" t="s">
        <v>2993</v>
      </c>
      <c r="G3521" s="25" t="s">
        <v>23</v>
      </c>
      <c r="H3521" s="25" t="s">
        <v>2979</v>
      </c>
      <c r="I3521" s="25">
        <v>1</v>
      </c>
      <c r="J3521" s="25" t="s">
        <v>1144</v>
      </c>
      <c r="K3521" s="25" t="s">
        <v>1487</v>
      </c>
      <c r="M3521" s="47">
        <f>_xlfn.XLOOKUP(BASE!$A4087,dd_carteira_fundição!A:A,dd_carteira_fundição!G:G,"",0)</f>
        <v>0</v>
      </c>
      <c r="N3521" s="47" t="s">
        <v>1549</v>
      </c>
      <c r="R3521" s="47" t="s">
        <v>1688</v>
      </c>
      <c r="S3521" s="46" t="s">
        <v>129</v>
      </c>
      <c r="T3521" s="16">
        <v>91</v>
      </c>
      <c r="U3521" s="165" t="str">
        <f>IFERROR(INDEX('TAXA DE OCUP. RECUR.'!$F$1:$F$60, MATCH(T3521, 'TAXA DE OCUP. RECUR.'!$E$1:$E$60, 0)),"")</f>
        <v>GRAFITAMENTO - [91]</v>
      </c>
      <c r="V3521" s="53">
        <v>4.2097341558103265</v>
      </c>
      <c r="X3521" s="90">
        <v>46195</v>
      </c>
      <c r="Z3521" s="47"/>
      <c r="AA3521" s="47" t="str">
        <f t="shared" si="405"/>
        <v/>
      </c>
      <c r="AB3521" s="25" t="str">
        <f t="shared" si="406"/>
        <v>jun</v>
      </c>
      <c r="AC3521" s="25" t="str">
        <f t="shared" si="407"/>
        <v>2026</v>
      </c>
      <c r="AD3521" s="165" t="str">
        <f t="shared" si="408"/>
        <v/>
      </c>
    </row>
    <row r="3522" spans="1:30" x14ac:dyDescent="0.25">
      <c r="A3522" s="102" t="s">
        <v>17</v>
      </c>
      <c r="B3522" s="25">
        <v>1005</v>
      </c>
      <c r="C3522" s="25">
        <v>4</v>
      </c>
      <c r="E3522" s="25" t="s">
        <v>1125</v>
      </c>
      <c r="F3522" s="25" t="s">
        <v>2993</v>
      </c>
      <c r="G3522" s="25" t="s">
        <v>23</v>
      </c>
      <c r="H3522" s="25" t="s">
        <v>2979</v>
      </c>
      <c r="I3522" s="25">
        <v>1</v>
      </c>
      <c r="J3522" s="25" t="s">
        <v>1144</v>
      </c>
      <c r="K3522" s="25" t="s">
        <v>1487</v>
      </c>
      <c r="M3522" s="47">
        <f>_xlfn.XLOOKUP(BASE!$A4088,dd_carteira_fundição!A:A,dd_carteira_fundição!G:G,"",0)</f>
        <v>0</v>
      </c>
      <c r="N3522" s="47" t="s">
        <v>1549</v>
      </c>
      <c r="R3522" s="47" t="s">
        <v>1690</v>
      </c>
      <c r="S3522" s="46" t="s">
        <v>2997</v>
      </c>
      <c r="T3522" s="16">
        <v>120</v>
      </c>
      <c r="U3522" s="165" t="str">
        <f>IFERROR(INDEX('TAXA DE OCUP. RECUR.'!$F$1:$F$60, MATCH(T3522, 'TAXA DE OCUP. RECUR.'!$E$1:$E$60, 0)),"")</f>
        <v>TORNO HORIZ. TONANI TP-90 - [120]</v>
      </c>
      <c r="V3522" s="53">
        <v>7.1095959595959597</v>
      </c>
      <c r="Z3522" s="47"/>
      <c r="AA3522" s="47" t="str">
        <f t="shared" si="405"/>
        <v/>
      </c>
      <c r="AB3522" s="25" t="str">
        <f t="shared" si="406"/>
        <v/>
      </c>
      <c r="AC3522" s="25" t="str">
        <f t="shared" si="407"/>
        <v/>
      </c>
      <c r="AD3522" s="165" t="str">
        <f t="shared" si="408"/>
        <v/>
      </c>
    </row>
    <row r="3523" spans="1:30" x14ac:dyDescent="0.25">
      <c r="A3523" s="102" t="s">
        <v>17</v>
      </c>
      <c r="B3523" s="25">
        <v>1005</v>
      </c>
      <c r="C3523" s="25">
        <v>4</v>
      </c>
      <c r="E3523" s="25" t="s">
        <v>1125</v>
      </c>
      <c r="F3523" s="25" t="s">
        <v>2993</v>
      </c>
      <c r="G3523" s="25" t="s">
        <v>23</v>
      </c>
      <c r="H3523" s="25" t="s">
        <v>2979</v>
      </c>
      <c r="I3523" s="25">
        <v>1</v>
      </c>
      <c r="J3523" s="25" t="s">
        <v>1144</v>
      </c>
      <c r="K3523" s="25" t="s">
        <v>1487</v>
      </c>
      <c r="M3523" s="47">
        <f>_xlfn.XLOOKUP(BASE!$A4089,dd_carteira_fundição!A:A,dd_carteira_fundição!G:G,"",0)</f>
        <v>0</v>
      </c>
      <c r="N3523" s="47" t="s">
        <v>1549</v>
      </c>
      <c r="R3523" s="47" t="s">
        <v>1690</v>
      </c>
      <c r="S3523" s="46" t="s">
        <v>2998</v>
      </c>
      <c r="T3523" s="16">
        <v>120</v>
      </c>
      <c r="U3523" s="165" t="str">
        <f>IFERROR(INDEX('TAXA DE OCUP. RECUR.'!$F$1:$F$60, MATCH(T3523, 'TAXA DE OCUP. RECUR.'!$E$1:$E$60, 0)),"")</f>
        <v>TORNO HORIZ. TONANI TP-90 - [120]</v>
      </c>
      <c r="V3523" s="53">
        <v>1.2545454545454544</v>
      </c>
      <c r="Z3523" s="47"/>
      <c r="AA3523" s="47" t="str">
        <f t="shared" si="405"/>
        <v/>
      </c>
      <c r="AB3523" s="25" t="str">
        <f t="shared" si="406"/>
        <v/>
      </c>
      <c r="AC3523" s="25" t="str">
        <f t="shared" si="407"/>
        <v/>
      </c>
      <c r="AD3523" s="165" t="str">
        <f t="shared" si="408"/>
        <v/>
      </c>
    </row>
    <row r="3524" spans="1:30" x14ac:dyDescent="0.25">
      <c r="A3524" s="102" t="s">
        <v>17</v>
      </c>
      <c r="B3524" s="25">
        <v>1005</v>
      </c>
      <c r="C3524" s="25">
        <v>4</v>
      </c>
      <c r="E3524" s="25" t="s">
        <v>1125</v>
      </c>
      <c r="F3524" s="25" t="s">
        <v>2993</v>
      </c>
      <c r="G3524" s="25" t="s">
        <v>23</v>
      </c>
      <c r="H3524" s="25" t="s">
        <v>2979</v>
      </c>
      <c r="I3524" s="25">
        <v>1</v>
      </c>
      <c r="J3524" s="25" t="s">
        <v>1144</v>
      </c>
      <c r="K3524" s="25" t="s">
        <v>1487</v>
      </c>
      <c r="M3524" s="47">
        <f>_xlfn.XLOOKUP(BASE!$A4090,dd_carteira_fundição!A:A,dd_carteira_fundição!G:G,"",0)</f>
        <v>0</v>
      </c>
      <c r="N3524" s="47" t="s">
        <v>1549</v>
      </c>
      <c r="R3524" s="47" t="s">
        <v>1688</v>
      </c>
      <c r="S3524" s="47" t="s">
        <v>153</v>
      </c>
      <c r="T3524" s="48">
        <v>600</v>
      </c>
      <c r="U3524" s="165" t="str">
        <f>IFERROR(INDEX('TAXA DE OCUP. RECUR.'!$F$1:$F$60, MATCH(T3524, 'TAXA DE OCUP. RECUR.'!$E$1:$E$60, 0)),"")</f>
        <v>CELULA DE SOLDA P/ CAMISA - BASE E LATERAL - [600]</v>
      </c>
      <c r="V3524" s="53">
        <v>1.3</v>
      </c>
      <c r="Z3524" s="47"/>
      <c r="AA3524" s="47" t="str">
        <f t="shared" si="405"/>
        <v/>
      </c>
      <c r="AB3524" s="25" t="str">
        <f t="shared" si="406"/>
        <v/>
      </c>
      <c r="AC3524" s="25" t="str">
        <f t="shared" si="407"/>
        <v/>
      </c>
      <c r="AD3524" s="165" t="str">
        <f t="shared" si="408"/>
        <v/>
      </c>
    </row>
    <row r="3525" spans="1:30" x14ac:dyDescent="0.25">
      <c r="A3525" s="102" t="s">
        <v>17</v>
      </c>
      <c r="B3525" s="25">
        <v>1005</v>
      </c>
      <c r="C3525" s="25">
        <v>4</v>
      </c>
      <c r="E3525" s="25" t="s">
        <v>1125</v>
      </c>
      <c r="F3525" s="25" t="s">
        <v>2993</v>
      </c>
      <c r="G3525" s="25" t="s">
        <v>23</v>
      </c>
      <c r="H3525" s="25" t="s">
        <v>2979</v>
      </c>
      <c r="I3525" s="25">
        <v>1</v>
      </c>
      <c r="J3525" s="25" t="s">
        <v>1144</v>
      </c>
      <c r="K3525" s="25" t="s">
        <v>1487</v>
      </c>
      <c r="M3525" s="47">
        <f>_xlfn.XLOOKUP(BASE!$A4091,dd_carteira_fundição!A:A,dd_carteira_fundição!G:G,"",0)</f>
        <v>0</v>
      </c>
      <c r="N3525" s="47" t="s">
        <v>1549</v>
      </c>
      <c r="R3525" s="47" t="s">
        <v>1688</v>
      </c>
      <c r="S3525" s="47" t="s">
        <v>154</v>
      </c>
      <c r="T3525" s="48">
        <v>600</v>
      </c>
      <c r="U3525" s="165" t="str">
        <f>IFERROR(INDEX('TAXA DE OCUP. RECUR.'!$F$1:$F$60, MATCH(T3525, 'TAXA DE OCUP. RECUR.'!$E$1:$E$60, 0)),"")</f>
        <v>CELULA DE SOLDA P/ CAMISA - BASE E LATERAL - [600]</v>
      </c>
      <c r="V3525" s="53">
        <v>1.3</v>
      </c>
      <c r="Z3525" s="47"/>
      <c r="AA3525" s="47" t="str">
        <f t="shared" si="405"/>
        <v/>
      </c>
      <c r="AB3525" s="25" t="str">
        <f t="shared" si="406"/>
        <v/>
      </c>
      <c r="AC3525" s="25" t="str">
        <f t="shared" si="407"/>
        <v/>
      </c>
      <c r="AD3525" s="165" t="str">
        <f t="shared" si="408"/>
        <v/>
      </c>
    </row>
    <row r="3526" spans="1:30" x14ac:dyDescent="0.25">
      <c r="A3526" s="102" t="s">
        <v>17</v>
      </c>
      <c r="B3526" s="25">
        <v>1005</v>
      </c>
      <c r="C3526" s="25">
        <v>4</v>
      </c>
      <c r="E3526" s="25" t="s">
        <v>1125</v>
      </c>
      <c r="F3526" s="25" t="s">
        <v>2993</v>
      </c>
      <c r="G3526" s="25" t="s">
        <v>23</v>
      </c>
      <c r="H3526" s="25" t="s">
        <v>2979</v>
      </c>
      <c r="I3526" s="25">
        <v>1</v>
      </c>
      <c r="J3526" s="25" t="s">
        <v>1144</v>
      </c>
      <c r="K3526" s="25" t="s">
        <v>1487</v>
      </c>
      <c r="M3526" s="47">
        <f>_xlfn.XLOOKUP(BASE!$A4092,dd_carteira_fundição!A:A,dd_carteira_fundição!G:G,"",0)</f>
        <v>0</v>
      </c>
      <c r="N3526" s="47" t="s">
        <v>1549</v>
      </c>
      <c r="R3526" s="47" t="s">
        <v>1688</v>
      </c>
      <c r="S3526" s="47" t="s">
        <v>155</v>
      </c>
      <c r="T3526" s="48">
        <v>600</v>
      </c>
      <c r="U3526" s="165" t="str">
        <f>IFERROR(INDEX('TAXA DE OCUP. RECUR.'!$F$1:$F$60, MATCH(T3526, 'TAXA DE OCUP. RECUR.'!$E$1:$E$60, 0)),"")</f>
        <v>CELULA DE SOLDA P/ CAMISA - BASE E LATERAL - [600]</v>
      </c>
      <c r="V3526" s="53">
        <v>3.7522727272727265</v>
      </c>
      <c r="Z3526" s="47"/>
      <c r="AA3526" s="47" t="str">
        <f t="shared" si="405"/>
        <v/>
      </c>
      <c r="AB3526" s="25" t="str">
        <f t="shared" si="406"/>
        <v/>
      </c>
      <c r="AC3526" s="25" t="str">
        <f t="shared" si="407"/>
        <v/>
      </c>
      <c r="AD3526" s="165" t="str">
        <f t="shared" si="408"/>
        <v/>
      </c>
    </row>
    <row r="3527" spans="1:30" x14ac:dyDescent="0.25">
      <c r="A3527" s="102" t="s">
        <v>17</v>
      </c>
      <c r="B3527" s="25">
        <v>1005</v>
      </c>
      <c r="C3527" s="25">
        <v>4</v>
      </c>
      <c r="E3527" s="25" t="s">
        <v>1125</v>
      </c>
      <c r="F3527" s="25" t="s">
        <v>2993</v>
      </c>
      <c r="G3527" s="25" t="s">
        <v>23</v>
      </c>
      <c r="H3527" s="25" t="s">
        <v>2979</v>
      </c>
      <c r="I3527" s="25">
        <v>1</v>
      </c>
      <c r="J3527" s="25" t="s">
        <v>1144</v>
      </c>
      <c r="K3527" s="25" t="s">
        <v>1487</v>
      </c>
      <c r="M3527" s="47">
        <f>_xlfn.XLOOKUP(BASE!$A4093,dd_carteira_fundição!A:A,dd_carteira_fundição!G:G,"",0)</f>
        <v>0</v>
      </c>
      <c r="N3527" s="47" t="s">
        <v>1549</v>
      </c>
      <c r="R3527" s="47" t="s">
        <v>1688</v>
      </c>
      <c r="S3527" s="47" t="s">
        <v>156</v>
      </c>
      <c r="T3527" s="48">
        <v>602</v>
      </c>
      <c r="U3527" s="165" t="str">
        <f>IFERROR(INDEX('TAXA DE OCUP. RECUR.'!$F$1:$F$60, MATCH(T3527, 'TAXA DE OCUP. RECUR.'!$E$1:$E$60, 0)),"")</f>
        <v>CELULA DE SOLDA P/ CAMISA - PICOTE MANUAL - [602]</v>
      </c>
      <c r="V3527" s="53">
        <v>4.8700757575757576</v>
      </c>
      <c r="Z3527" s="47"/>
      <c r="AA3527" s="47" t="str">
        <f t="shared" si="405"/>
        <v/>
      </c>
      <c r="AB3527" s="25" t="str">
        <f t="shared" si="406"/>
        <v/>
      </c>
      <c r="AC3527" s="25" t="str">
        <f t="shared" si="407"/>
        <v/>
      </c>
      <c r="AD3527" s="165" t="str">
        <f t="shared" si="408"/>
        <v/>
      </c>
    </row>
    <row r="3528" spans="1:30" x14ac:dyDescent="0.25">
      <c r="A3528" s="102" t="s">
        <v>17</v>
      </c>
      <c r="B3528" s="25">
        <v>1005</v>
      </c>
      <c r="C3528" s="25">
        <v>4</v>
      </c>
      <c r="E3528" s="25" t="s">
        <v>1125</v>
      </c>
      <c r="F3528" s="25" t="s">
        <v>2993</v>
      </c>
      <c r="G3528" s="25" t="s">
        <v>23</v>
      </c>
      <c r="H3528" s="25" t="s">
        <v>2979</v>
      </c>
      <c r="I3528" s="25">
        <v>1</v>
      </c>
      <c r="J3528" s="25" t="s">
        <v>1144</v>
      </c>
      <c r="K3528" s="25" t="s">
        <v>1487</v>
      </c>
      <c r="M3528" s="47">
        <f>_xlfn.XLOOKUP(BASE!$A4094,dd_carteira_fundição!A:A,dd_carteira_fundição!G:G,"",0)</f>
        <v>0</v>
      </c>
      <c r="N3528" s="47" t="s">
        <v>1549</v>
      </c>
      <c r="R3528" s="47" t="s">
        <v>1688</v>
      </c>
      <c r="S3528" s="47" t="s">
        <v>157</v>
      </c>
      <c r="T3528" s="48">
        <v>544</v>
      </c>
      <c r="U3528" s="165" t="str">
        <f>IFERROR(INDEX('TAXA DE OCUP. RECUR.'!$F$1:$F$60, MATCH(T3528, 'TAXA DE OCUP. RECUR.'!$E$1:$E$60, 0)),"")</f>
        <v>CELULA DE SOLDA P/ CAMISA - CHAPISCO - [544]</v>
      </c>
      <c r="V3528" s="53">
        <v>2.0999999999999996</v>
      </c>
      <c r="Z3528" s="47"/>
      <c r="AA3528" s="47" t="str">
        <f t="shared" si="405"/>
        <v/>
      </c>
      <c r="AB3528" s="25" t="str">
        <f t="shared" si="406"/>
        <v/>
      </c>
      <c r="AC3528" s="25" t="str">
        <f t="shared" si="407"/>
        <v/>
      </c>
      <c r="AD3528" s="165" t="str">
        <f t="shared" si="408"/>
        <v/>
      </c>
    </row>
    <row r="3529" spans="1:30" x14ac:dyDescent="0.25">
      <c r="A3529" s="102" t="s">
        <v>17</v>
      </c>
      <c r="B3529" s="25">
        <v>1005</v>
      </c>
      <c r="C3529" s="25">
        <v>5</v>
      </c>
      <c r="E3529" s="25" t="s">
        <v>1125</v>
      </c>
      <c r="F3529" s="25" t="s">
        <v>2993</v>
      </c>
      <c r="G3529" s="25" t="s">
        <v>23</v>
      </c>
      <c r="H3529" s="25" t="s">
        <v>2980</v>
      </c>
      <c r="I3529" s="25">
        <v>1</v>
      </c>
      <c r="J3529" s="25" t="s">
        <v>1144</v>
      </c>
      <c r="K3529" s="25" t="s">
        <v>1487</v>
      </c>
      <c r="M3529" s="47">
        <f>_xlfn.XLOOKUP(BASE!$A4095,dd_carteira_fundição!A:A,dd_carteira_fundição!G:G,"",0)</f>
        <v>0</v>
      </c>
      <c r="N3529" s="47" t="s">
        <v>1549</v>
      </c>
      <c r="R3529" s="47" t="s">
        <v>1688</v>
      </c>
      <c r="S3529" s="46" t="s">
        <v>129</v>
      </c>
      <c r="T3529" s="16">
        <v>91</v>
      </c>
      <c r="U3529" s="165" t="str">
        <f>IFERROR(INDEX('TAXA DE OCUP. RECUR.'!$F$1:$F$60, MATCH(T3529, 'TAXA DE OCUP. RECUR.'!$E$1:$E$60, 0)),"")</f>
        <v>GRAFITAMENTO - [91]</v>
      </c>
      <c r="V3529" s="53">
        <v>4.2097341558103265</v>
      </c>
      <c r="X3529" s="90">
        <v>46195</v>
      </c>
      <c r="Z3529" s="47"/>
      <c r="AA3529" s="47" t="str">
        <f t="shared" si="405"/>
        <v/>
      </c>
      <c r="AB3529" s="25" t="str">
        <f t="shared" si="406"/>
        <v>jun</v>
      </c>
      <c r="AC3529" s="25" t="str">
        <f t="shared" si="407"/>
        <v>2026</v>
      </c>
      <c r="AD3529" s="165" t="str">
        <f t="shared" si="408"/>
        <v/>
      </c>
    </row>
    <row r="3530" spans="1:30" x14ac:dyDescent="0.25">
      <c r="A3530" s="102" t="s">
        <v>17</v>
      </c>
      <c r="B3530" s="25">
        <v>1005</v>
      </c>
      <c r="C3530" s="25">
        <v>5</v>
      </c>
      <c r="E3530" s="25" t="s">
        <v>1125</v>
      </c>
      <c r="F3530" s="25" t="s">
        <v>2993</v>
      </c>
      <c r="G3530" s="25" t="s">
        <v>23</v>
      </c>
      <c r="H3530" s="25" t="s">
        <v>2980</v>
      </c>
      <c r="I3530" s="25">
        <v>1</v>
      </c>
      <c r="J3530" s="25" t="s">
        <v>1144</v>
      </c>
      <c r="K3530" s="25" t="s">
        <v>1487</v>
      </c>
      <c r="M3530" s="47">
        <f>_xlfn.XLOOKUP(BASE!$A4096,dd_carteira_fundição!A:A,dd_carteira_fundição!G:G,"",0)</f>
        <v>0</v>
      </c>
      <c r="N3530" s="47" t="s">
        <v>1549</v>
      </c>
      <c r="R3530" s="47" t="s">
        <v>1690</v>
      </c>
      <c r="S3530" s="46" t="s">
        <v>2997</v>
      </c>
      <c r="T3530" s="16">
        <v>120</v>
      </c>
      <c r="U3530" s="165" t="str">
        <f>IFERROR(INDEX('TAXA DE OCUP. RECUR.'!$F$1:$F$60, MATCH(T3530, 'TAXA DE OCUP. RECUR.'!$E$1:$E$60, 0)),"")</f>
        <v>TORNO HORIZ. TONANI TP-90 - [120]</v>
      </c>
      <c r="V3530" s="53">
        <v>7.1095959595959597</v>
      </c>
      <c r="Z3530" s="47"/>
      <c r="AA3530" s="47" t="str">
        <f t="shared" si="405"/>
        <v/>
      </c>
      <c r="AB3530" s="25" t="str">
        <f t="shared" si="406"/>
        <v/>
      </c>
      <c r="AC3530" s="25" t="str">
        <f t="shared" si="407"/>
        <v/>
      </c>
      <c r="AD3530" s="165" t="str">
        <f t="shared" si="408"/>
        <v/>
      </c>
    </row>
    <row r="3531" spans="1:30" x14ac:dyDescent="0.25">
      <c r="A3531" s="102" t="s">
        <v>17</v>
      </c>
      <c r="B3531" s="25">
        <v>1005</v>
      </c>
      <c r="C3531" s="25">
        <v>5</v>
      </c>
      <c r="E3531" s="25" t="s">
        <v>1125</v>
      </c>
      <c r="F3531" s="25" t="s">
        <v>2993</v>
      </c>
      <c r="G3531" s="25" t="s">
        <v>23</v>
      </c>
      <c r="H3531" s="25" t="s">
        <v>2980</v>
      </c>
      <c r="I3531" s="25">
        <v>1</v>
      </c>
      <c r="J3531" s="25" t="s">
        <v>1144</v>
      </c>
      <c r="K3531" s="25" t="s">
        <v>1487</v>
      </c>
      <c r="M3531" s="47">
        <f>_xlfn.XLOOKUP(BASE!$A4097,dd_carteira_fundição!A:A,dd_carteira_fundição!G:G,"",0)</f>
        <v>0</v>
      </c>
      <c r="N3531" s="47" t="s">
        <v>1549</v>
      </c>
      <c r="R3531" s="47" t="s">
        <v>1690</v>
      </c>
      <c r="S3531" s="46" t="s">
        <v>2998</v>
      </c>
      <c r="T3531" s="16">
        <v>120</v>
      </c>
      <c r="U3531" s="165" t="str">
        <f>IFERROR(INDEX('TAXA DE OCUP. RECUR.'!$F$1:$F$60, MATCH(T3531, 'TAXA DE OCUP. RECUR.'!$E$1:$E$60, 0)),"")</f>
        <v>TORNO HORIZ. TONANI TP-90 - [120]</v>
      </c>
      <c r="V3531" s="53">
        <v>1.2545454545454544</v>
      </c>
      <c r="Z3531" s="47"/>
      <c r="AA3531" s="47" t="str">
        <f t="shared" si="405"/>
        <v/>
      </c>
      <c r="AB3531" s="25" t="str">
        <f t="shared" si="406"/>
        <v/>
      </c>
      <c r="AC3531" s="25" t="str">
        <f t="shared" si="407"/>
        <v/>
      </c>
      <c r="AD3531" s="165" t="str">
        <f t="shared" si="408"/>
        <v/>
      </c>
    </row>
    <row r="3532" spans="1:30" x14ac:dyDescent="0.25">
      <c r="A3532" s="102" t="s">
        <v>17</v>
      </c>
      <c r="B3532" s="25">
        <v>1005</v>
      </c>
      <c r="C3532" s="25">
        <v>5</v>
      </c>
      <c r="E3532" s="25" t="s">
        <v>1125</v>
      </c>
      <c r="F3532" s="25" t="s">
        <v>2993</v>
      </c>
      <c r="G3532" s="25" t="s">
        <v>23</v>
      </c>
      <c r="H3532" s="25" t="s">
        <v>2980</v>
      </c>
      <c r="I3532" s="25">
        <v>1</v>
      </c>
      <c r="J3532" s="25" t="s">
        <v>1144</v>
      </c>
      <c r="K3532" s="25" t="s">
        <v>1487</v>
      </c>
      <c r="M3532" s="47">
        <f>_xlfn.XLOOKUP(BASE!$A4098,dd_carteira_fundição!A:A,dd_carteira_fundição!G:G,"",0)</f>
        <v>0</v>
      </c>
      <c r="N3532" s="47" t="s">
        <v>1549</v>
      </c>
      <c r="R3532" s="47" t="s">
        <v>1688</v>
      </c>
      <c r="S3532" s="47" t="s">
        <v>153</v>
      </c>
      <c r="T3532" s="48">
        <v>600</v>
      </c>
      <c r="U3532" s="165" t="str">
        <f>IFERROR(INDEX('TAXA DE OCUP. RECUR.'!$F$1:$F$60, MATCH(T3532, 'TAXA DE OCUP. RECUR.'!$E$1:$E$60, 0)),"")</f>
        <v>CELULA DE SOLDA P/ CAMISA - BASE E LATERAL - [600]</v>
      </c>
      <c r="V3532" s="53">
        <v>1.3</v>
      </c>
      <c r="Z3532" s="47"/>
      <c r="AA3532" s="47" t="str">
        <f t="shared" si="405"/>
        <v/>
      </c>
      <c r="AB3532" s="25" t="str">
        <f t="shared" si="406"/>
        <v/>
      </c>
      <c r="AC3532" s="25" t="str">
        <f t="shared" si="407"/>
        <v/>
      </c>
      <c r="AD3532" s="165" t="str">
        <f t="shared" si="408"/>
        <v/>
      </c>
    </row>
    <row r="3533" spans="1:30" x14ac:dyDescent="0.25">
      <c r="A3533" s="102" t="s">
        <v>17</v>
      </c>
      <c r="B3533" s="25">
        <v>1005</v>
      </c>
      <c r="C3533" s="25">
        <v>5</v>
      </c>
      <c r="E3533" s="25" t="s">
        <v>1125</v>
      </c>
      <c r="F3533" s="25" t="s">
        <v>2993</v>
      </c>
      <c r="G3533" s="25" t="s">
        <v>23</v>
      </c>
      <c r="H3533" s="25" t="s">
        <v>2980</v>
      </c>
      <c r="I3533" s="25">
        <v>1</v>
      </c>
      <c r="J3533" s="25" t="s">
        <v>1144</v>
      </c>
      <c r="K3533" s="25" t="s">
        <v>1487</v>
      </c>
      <c r="M3533" s="47">
        <f>_xlfn.XLOOKUP(BASE!$A4099,dd_carteira_fundição!A:A,dd_carteira_fundição!G:G,"",0)</f>
        <v>0</v>
      </c>
      <c r="N3533" s="47" t="s">
        <v>1549</v>
      </c>
      <c r="R3533" s="47" t="s">
        <v>1688</v>
      </c>
      <c r="S3533" s="47" t="s">
        <v>154</v>
      </c>
      <c r="T3533" s="48">
        <v>600</v>
      </c>
      <c r="U3533" s="165" t="str">
        <f>IFERROR(INDEX('TAXA DE OCUP. RECUR.'!$F$1:$F$60, MATCH(T3533, 'TAXA DE OCUP. RECUR.'!$E$1:$E$60, 0)),"")</f>
        <v>CELULA DE SOLDA P/ CAMISA - BASE E LATERAL - [600]</v>
      </c>
      <c r="V3533" s="53">
        <v>1.3</v>
      </c>
      <c r="Z3533" s="47"/>
      <c r="AA3533" s="47" t="str">
        <f t="shared" si="405"/>
        <v/>
      </c>
      <c r="AB3533" s="25" t="str">
        <f t="shared" si="406"/>
        <v/>
      </c>
      <c r="AC3533" s="25" t="str">
        <f t="shared" si="407"/>
        <v/>
      </c>
      <c r="AD3533" s="165" t="str">
        <f t="shared" si="408"/>
        <v/>
      </c>
    </row>
    <row r="3534" spans="1:30" x14ac:dyDescent="0.25">
      <c r="A3534" s="102" t="s">
        <v>17</v>
      </c>
      <c r="B3534" s="25">
        <v>1005</v>
      </c>
      <c r="C3534" s="25">
        <v>5</v>
      </c>
      <c r="E3534" s="25" t="s">
        <v>1125</v>
      </c>
      <c r="F3534" s="25" t="s">
        <v>2993</v>
      </c>
      <c r="G3534" s="25" t="s">
        <v>23</v>
      </c>
      <c r="H3534" s="25" t="s">
        <v>2980</v>
      </c>
      <c r="I3534" s="25">
        <v>1</v>
      </c>
      <c r="J3534" s="25" t="s">
        <v>1144</v>
      </c>
      <c r="K3534" s="25" t="s">
        <v>1487</v>
      </c>
      <c r="M3534" s="47">
        <f>_xlfn.XLOOKUP(BASE!$A4100,dd_carteira_fundição!A:A,dd_carteira_fundição!G:G,"",0)</f>
        <v>0</v>
      </c>
      <c r="N3534" s="47" t="s">
        <v>1549</v>
      </c>
      <c r="R3534" s="47" t="s">
        <v>1688</v>
      </c>
      <c r="S3534" s="47" t="s">
        <v>155</v>
      </c>
      <c r="T3534" s="48">
        <v>600</v>
      </c>
      <c r="U3534" s="165" t="str">
        <f>IFERROR(INDEX('TAXA DE OCUP. RECUR.'!$F$1:$F$60, MATCH(T3534, 'TAXA DE OCUP. RECUR.'!$E$1:$E$60, 0)),"")</f>
        <v>CELULA DE SOLDA P/ CAMISA - BASE E LATERAL - [600]</v>
      </c>
      <c r="V3534" s="53">
        <v>3.7522727272727265</v>
      </c>
      <c r="Z3534" s="47"/>
      <c r="AA3534" s="47" t="str">
        <f t="shared" si="405"/>
        <v/>
      </c>
      <c r="AB3534" s="25" t="str">
        <f t="shared" si="406"/>
        <v/>
      </c>
      <c r="AC3534" s="25" t="str">
        <f t="shared" si="407"/>
        <v/>
      </c>
      <c r="AD3534" s="165" t="str">
        <f t="shared" si="408"/>
        <v/>
      </c>
    </row>
    <row r="3535" spans="1:30" x14ac:dyDescent="0.25">
      <c r="A3535" s="102" t="s">
        <v>17</v>
      </c>
      <c r="B3535" s="25">
        <v>1005</v>
      </c>
      <c r="C3535" s="25">
        <v>5</v>
      </c>
      <c r="E3535" s="25" t="s">
        <v>1125</v>
      </c>
      <c r="F3535" s="25" t="s">
        <v>2993</v>
      </c>
      <c r="G3535" s="25" t="s">
        <v>23</v>
      </c>
      <c r="H3535" s="25" t="s">
        <v>2980</v>
      </c>
      <c r="I3535" s="25">
        <v>1</v>
      </c>
      <c r="J3535" s="25" t="s">
        <v>1144</v>
      </c>
      <c r="K3535" s="25" t="s">
        <v>1487</v>
      </c>
      <c r="M3535" s="47">
        <f>_xlfn.XLOOKUP(BASE!$A4101,dd_carteira_fundição!A:A,dd_carteira_fundição!G:G,"",0)</f>
        <v>0</v>
      </c>
      <c r="N3535" s="47" t="s">
        <v>1549</v>
      </c>
      <c r="R3535" s="47" t="s">
        <v>1688</v>
      </c>
      <c r="S3535" s="47" t="s">
        <v>156</v>
      </c>
      <c r="T3535" s="48">
        <v>602</v>
      </c>
      <c r="U3535" s="165" t="str">
        <f>IFERROR(INDEX('TAXA DE OCUP. RECUR.'!$F$1:$F$60, MATCH(T3535, 'TAXA DE OCUP. RECUR.'!$E$1:$E$60, 0)),"")</f>
        <v>CELULA DE SOLDA P/ CAMISA - PICOTE MANUAL - [602]</v>
      </c>
      <c r="V3535" s="53">
        <v>4.8700757575757576</v>
      </c>
      <c r="Z3535" s="47"/>
      <c r="AA3535" s="47" t="str">
        <f t="shared" si="405"/>
        <v/>
      </c>
      <c r="AB3535" s="25" t="str">
        <f t="shared" si="406"/>
        <v/>
      </c>
      <c r="AC3535" s="25" t="str">
        <f t="shared" si="407"/>
        <v/>
      </c>
      <c r="AD3535" s="165" t="str">
        <f t="shared" si="408"/>
        <v/>
      </c>
    </row>
    <row r="3536" spans="1:30" x14ac:dyDescent="0.25">
      <c r="A3536" s="102" t="s">
        <v>17</v>
      </c>
      <c r="B3536" s="25">
        <v>1005</v>
      </c>
      <c r="C3536" s="25">
        <v>5</v>
      </c>
      <c r="E3536" s="25" t="s">
        <v>1125</v>
      </c>
      <c r="F3536" s="25" t="s">
        <v>2993</v>
      </c>
      <c r="G3536" s="25" t="s">
        <v>23</v>
      </c>
      <c r="H3536" s="25" t="s">
        <v>2980</v>
      </c>
      <c r="I3536" s="25">
        <v>1</v>
      </c>
      <c r="J3536" s="25" t="s">
        <v>1144</v>
      </c>
      <c r="K3536" s="25" t="s">
        <v>1487</v>
      </c>
      <c r="M3536" s="47">
        <f>_xlfn.XLOOKUP(BASE!$A4102,dd_carteira_fundição!A:A,dd_carteira_fundição!G:G,"",0)</f>
        <v>0</v>
      </c>
      <c r="N3536" s="47" t="s">
        <v>1549</v>
      </c>
      <c r="R3536" s="47" t="s">
        <v>1688</v>
      </c>
      <c r="S3536" s="47" t="s">
        <v>157</v>
      </c>
      <c r="T3536" s="48">
        <v>544</v>
      </c>
      <c r="U3536" s="165" t="str">
        <f>IFERROR(INDEX('TAXA DE OCUP. RECUR.'!$F$1:$F$60, MATCH(T3536, 'TAXA DE OCUP. RECUR.'!$E$1:$E$60, 0)),"")</f>
        <v>CELULA DE SOLDA P/ CAMISA - CHAPISCO - [544]</v>
      </c>
      <c r="V3536" s="53">
        <v>2.0999999999999996</v>
      </c>
      <c r="Z3536" s="47"/>
      <c r="AA3536" s="47" t="str">
        <f t="shared" si="405"/>
        <v/>
      </c>
      <c r="AB3536" s="25" t="str">
        <f t="shared" si="406"/>
        <v/>
      </c>
      <c r="AC3536" s="25" t="str">
        <f t="shared" si="407"/>
        <v/>
      </c>
      <c r="AD3536" s="165" t="str">
        <f t="shared" si="408"/>
        <v/>
      </c>
    </row>
    <row r="3537" spans="1:30" x14ac:dyDescent="0.25">
      <c r="A3537" s="102" t="s">
        <v>17</v>
      </c>
      <c r="B3537" s="25">
        <v>1005</v>
      </c>
      <c r="C3537" s="25">
        <v>6</v>
      </c>
      <c r="E3537" s="25" t="s">
        <v>1125</v>
      </c>
      <c r="F3537" s="25" t="s">
        <v>2993</v>
      </c>
      <c r="G3537" s="25" t="s">
        <v>23</v>
      </c>
      <c r="H3537" s="25" t="s">
        <v>2981</v>
      </c>
      <c r="I3537" s="25">
        <v>1</v>
      </c>
      <c r="J3537" s="25" t="s">
        <v>1144</v>
      </c>
      <c r="K3537" s="25" t="s">
        <v>1487</v>
      </c>
      <c r="M3537" s="47">
        <f>_xlfn.XLOOKUP(BASE!$A4103,dd_carteira_fundição!A:A,dd_carteira_fundição!G:G,"",0)</f>
        <v>0</v>
      </c>
      <c r="N3537" s="47" t="s">
        <v>1549</v>
      </c>
      <c r="R3537" s="47" t="s">
        <v>1688</v>
      </c>
      <c r="S3537" s="46" t="s">
        <v>129</v>
      </c>
      <c r="T3537" s="16">
        <v>91</v>
      </c>
      <c r="U3537" s="165" t="str">
        <f>IFERROR(INDEX('TAXA DE OCUP. RECUR.'!$F$1:$F$60, MATCH(T3537, 'TAXA DE OCUP. RECUR.'!$E$1:$E$60, 0)),"")</f>
        <v>GRAFITAMENTO - [91]</v>
      </c>
      <c r="V3537" s="53">
        <v>4.2097341558103265</v>
      </c>
      <c r="X3537" s="90">
        <v>46195</v>
      </c>
      <c r="Z3537" s="47"/>
      <c r="AA3537" s="47" t="str">
        <f t="shared" si="405"/>
        <v/>
      </c>
      <c r="AB3537" s="25" t="str">
        <f t="shared" si="406"/>
        <v>jun</v>
      </c>
      <c r="AC3537" s="25" t="str">
        <f t="shared" si="407"/>
        <v>2026</v>
      </c>
      <c r="AD3537" s="165" t="str">
        <f t="shared" si="408"/>
        <v/>
      </c>
    </row>
    <row r="3538" spans="1:30" x14ac:dyDescent="0.25">
      <c r="A3538" s="102" t="s">
        <v>17</v>
      </c>
      <c r="B3538" s="25">
        <v>1005</v>
      </c>
      <c r="C3538" s="25">
        <v>6</v>
      </c>
      <c r="E3538" s="25" t="s">
        <v>1125</v>
      </c>
      <c r="F3538" s="25" t="s">
        <v>2993</v>
      </c>
      <c r="G3538" s="25" t="s">
        <v>23</v>
      </c>
      <c r="H3538" s="25" t="s">
        <v>2981</v>
      </c>
      <c r="I3538" s="25">
        <v>1</v>
      </c>
      <c r="J3538" s="25" t="s">
        <v>1144</v>
      </c>
      <c r="K3538" s="25" t="s">
        <v>1487</v>
      </c>
      <c r="M3538" s="47">
        <f>_xlfn.XLOOKUP(BASE!$A4104,dd_carteira_fundição!A:A,dd_carteira_fundição!G:G,"",0)</f>
        <v>0</v>
      </c>
      <c r="N3538" s="47" t="s">
        <v>1549</v>
      </c>
      <c r="R3538" s="47" t="s">
        <v>1690</v>
      </c>
      <c r="S3538" s="46" t="s">
        <v>2997</v>
      </c>
      <c r="T3538" s="16">
        <v>120</v>
      </c>
      <c r="U3538" s="165" t="str">
        <f>IFERROR(INDEX('TAXA DE OCUP. RECUR.'!$F$1:$F$60, MATCH(T3538, 'TAXA DE OCUP. RECUR.'!$E$1:$E$60, 0)),"")</f>
        <v>TORNO HORIZ. TONANI TP-90 - [120]</v>
      </c>
      <c r="V3538" s="53">
        <v>7.1095959595959597</v>
      </c>
      <c r="Z3538" s="47"/>
      <c r="AA3538" s="47" t="str">
        <f t="shared" si="405"/>
        <v/>
      </c>
      <c r="AB3538" s="25" t="str">
        <f t="shared" si="406"/>
        <v/>
      </c>
      <c r="AC3538" s="25" t="str">
        <f t="shared" si="407"/>
        <v/>
      </c>
      <c r="AD3538" s="165" t="str">
        <f t="shared" si="408"/>
        <v/>
      </c>
    </row>
    <row r="3539" spans="1:30" x14ac:dyDescent="0.25">
      <c r="A3539" s="102" t="s">
        <v>17</v>
      </c>
      <c r="B3539" s="25">
        <v>1005</v>
      </c>
      <c r="C3539" s="25">
        <v>6</v>
      </c>
      <c r="E3539" s="25" t="s">
        <v>1125</v>
      </c>
      <c r="F3539" s="25" t="s">
        <v>2993</v>
      </c>
      <c r="G3539" s="25" t="s">
        <v>23</v>
      </c>
      <c r="H3539" s="25" t="s">
        <v>2981</v>
      </c>
      <c r="I3539" s="25">
        <v>1</v>
      </c>
      <c r="J3539" s="25" t="s">
        <v>1144</v>
      </c>
      <c r="K3539" s="25" t="s">
        <v>1487</v>
      </c>
      <c r="M3539" s="47">
        <f>_xlfn.XLOOKUP(BASE!$A4105,dd_carteira_fundição!A:A,dd_carteira_fundição!G:G,"",0)</f>
        <v>0</v>
      </c>
      <c r="N3539" s="47" t="s">
        <v>1549</v>
      </c>
      <c r="R3539" s="47" t="s">
        <v>1690</v>
      </c>
      <c r="S3539" s="46" t="s">
        <v>2998</v>
      </c>
      <c r="T3539" s="16">
        <v>120</v>
      </c>
      <c r="U3539" s="165" t="str">
        <f>IFERROR(INDEX('TAXA DE OCUP. RECUR.'!$F$1:$F$60, MATCH(T3539, 'TAXA DE OCUP. RECUR.'!$E$1:$E$60, 0)),"")</f>
        <v>TORNO HORIZ. TONANI TP-90 - [120]</v>
      </c>
      <c r="V3539" s="53">
        <v>1.2545454545454544</v>
      </c>
      <c r="Z3539" s="47"/>
      <c r="AA3539" s="47" t="str">
        <f t="shared" si="405"/>
        <v/>
      </c>
      <c r="AB3539" s="25" t="str">
        <f t="shared" si="406"/>
        <v/>
      </c>
      <c r="AC3539" s="25" t="str">
        <f t="shared" si="407"/>
        <v/>
      </c>
      <c r="AD3539" s="165" t="str">
        <f t="shared" si="408"/>
        <v/>
      </c>
    </row>
    <row r="3540" spans="1:30" x14ac:dyDescent="0.25">
      <c r="A3540" s="102" t="s">
        <v>17</v>
      </c>
      <c r="B3540" s="25">
        <v>1005</v>
      </c>
      <c r="C3540" s="25">
        <v>6</v>
      </c>
      <c r="E3540" s="25" t="s">
        <v>1125</v>
      </c>
      <c r="F3540" s="25" t="s">
        <v>2993</v>
      </c>
      <c r="G3540" s="25" t="s">
        <v>23</v>
      </c>
      <c r="H3540" s="25" t="s">
        <v>2981</v>
      </c>
      <c r="I3540" s="25">
        <v>1</v>
      </c>
      <c r="J3540" s="25" t="s">
        <v>1144</v>
      </c>
      <c r="K3540" s="25" t="s">
        <v>1487</v>
      </c>
      <c r="M3540" s="47">
        <f>_xlfn.XLOOKUP(BASE!$A4106,dd_carteira_fundição!A:A,dd_carteira_fundição!G:G,"",0)</f>
        <v>0</v>
      </c>
      <c r="N3540" s="47" t="s">
        <v>1549</v>
      </c>
      <c r="R3540" s="47" t="s">
        <v>1688</v>
      </c>
      <c r="S3540" s="47" t="s">
        <v>153</v>
      </c>
      <c r="T3540" s="48">
        <v>600</v>
      </c>
      <c r="U3540" s="165" t="str">
        <f>IFERROR(INDEX('TAXA DE OCUP. RECUR.'!$F$1:$F$60, MATCH(T3540, 'TAXA DE OCUP. RECUR.'!$E$1:$E$60, 0)),"")</f>
        <v>CELULA DE SOLDA P/ CAMISA - BASE E LATERAL - [600]</v>
      </c>
      <c r="V3540" s="53">
        <v>1.3</v>
      </c>
      <c r="Z3540" s="47"/>
      <c r="AA3540" s="47" t="str">
        <f>IF(Y3540&lt;&gt;"",WEEKNUM(Y3540,11),"")</f>
        <v/>
      </c>
      <c r="AB3540" s="25" t="str">
        <f t="shared" si="406"/>
        <v/>
      </c>
      <c r="AC3540" s="25" t="str">
        <f t="shared" si="407"/>
        <v/>
      </c>
      <c r="AD3540" s="165" t="str">
        <f t="shared" si="408"/>
        <v/>
      </c>
    </row>
    <row r="3541" spans="1:30" x14ac:dyDescent="0.25">
      <c r="A3541" s="102" t="s">
        <v>17</v>
      </c>
      <c r="B3541" s="25">
        <v>1005</v>
      </c>
      <c r="C3541" s="25">
        <v>6</v>
      </c>
      <c r="E3541" s="25" t="s">
        <v>1125</v>
      </c>
      <c r="F3541" s="25" t="s">
        <v>2993</v>
      </c>
      <c r="G3541" s="25" t="s">
        <v>23</v>
      </c>
      <c r="H3541" s="25" t="s">
        <v>2981</v>
      </c>
      <c r="I3541" s="25">
        <v>1</v>
      </c>
      <c r="J3541" s="25" t="s">
        <v>1144</v>
      </c>
      <c r="K3541" s="25" t="s">
        <v>1487</v>
      </c>
      <c r="M3541" s="47">
        <f>_xlfn.XLOOKUP(BASE!$A4107,dd_carteira_fundição!A:A,dd_carteira_fundição!G:G,"",0)</f>
        <v>0</v>
      </c>
      <c r="N3541" s="47" t="s">
        <v>1549</v>
      </c>
      <c r="R3541" s="47" t="s">
        <v>1688</v>
      </c>
      <c r="S3541" s="47" t="s">
        <v>154</v>
      </c>
      <c r="T3541" s="48">
        <v>600</v>
      </c>
      <c r="U3541" s="165" t="str">
        <f>IFERROR(INDEX('TAXA DE OCUP. RECUR.'!$F$1:$F$60, MATCH(T3541, 'TAXA DE OCUP. RECUR.'!$E$1:$E$60, 0)),"")</f>
        <v>CELULA DE SOLDA P/ CAMISA - BASE E LATERAL - [600]</v>
      </c>
      <c r="V3541" s="53">
        <v>1.3</v>
      </c>
      <c r="Z3541" s="47"/>
      <c r="AA3541" s="47" t="str">
        <f t="shared" si="405"/>
        <v/>
      </c>
      <c r="AB3541" s="25" t="str">
        <f t="shared" si="406"/>
        <v/>
      </c>
      <c r="AC3541" s="25" t="str">
        <f t="shared" si="407"/>
        <v/>
      </c>
      <c r="AD3541" s="165" t="str">
        <f t="shared" si="408"/>
        <v/>
      </c>
    </row>
    <row r="3542" spans="1:30" x14ac:dyDescent="0.25">
      <c r="A3542" s="102" t="s">
        <v>17</v>
      </c>
      <c r="B3542" s="25">
        <v>1005</v>
      </c>
      <c r="C3542" s="25">
        <v>6</v>
      </c>
      <c r="E3542" s="25" t="s">
        <v>1125</v>
      </c>
      <c r="F3542" s="25" t="s">
        <v>2993</v>
      </c>
      <c r="G3542" s="25" t="s">
        <v>23</v>
      </c>
      <c r="H3542" s="25" t="s">
        <v>2981</v>
      </c>
      <c r="I3542" s="25">
        <v>1</v>
      </c>
      <c r="J3542" s="25" t="s">
        <v>1144</v>
      </c>
      <c r="K3542" s="25" t="s">
        <v>1487</v>
      </c>
      <c r="M3542" s="47">
        <f>_xlfn.XLOOKUP(BASE!$A4108,dd_carteira_fundição!A:A,dd_carteira_fundição!G:G,"",0)</f>
        <v>0</v>
      </c>
      <c r="N3542" s="47" t="s">
        <v>1549</v>
      </c>
      <c r="R3542" s="47" t="s">
        <v>1688</v>
      </c>
      <c r="S3542" s="47" t="s">
        <v>155</v>
      </c>
      <c r="T3542" s="48">
        <v>600</v>
      </c>
      <c r="U3542" s="165" t="str">
        <f>IFERROR(INDEX('TAXA DE OCUP. RECUR.'!$F$1:$F$60, MATCH(T3542, 'TAXA DE OCUP. RECUR.'!$E$1:$E$60, 0)),"")</f>
        <v>CELULA DE SOLDA P/ CAMISA - BASE E LATERAL - [600]</v>
      </c>
      <c r="V3542" s="53">
        <v>3.7522727272727265</v>
      </c>
      <c r="Z3542" s="47"/>
      <c r="AA3542" s="47" t="str">
        <f t="shared" si="405"/>
        <v/>
      </c>
      <c r="AB3542" s="25" t="str">
        <f t="shared" si="406"/>
        <v/>
      </c>
      <c r="AC3542" s="25" t="str">
        <f t="shared" si="407"/>
        <v/>
      </c>
      <c r="AD3542" s="165" t="str">
        <f t="shared" si="408"/>
        <v/>
      </c>
    </row>
    <row r="3543" spans="1:30" x14ac:dyDescent="0.25">
      <c r="A3543" s="102" t="s">
        <v>17</v>
      </c>
      <c r="B3543" s="25">
        <v>1005</v>
      </c>
      <c r="C3543" s="25">
        <v>6</v>
      </c>
      <c r="E3543" s="25" t="s">
        <v>1125</v>
      </c>
      <c r="F3543" s="25" t="s">
        <v>2993</v>
      </c>
      <c r="G3543" s="25" t="s">
        <v>23</v>
      </c>
      <c r="H3543" s="25" t="s">
        <v>2981</v>
      </c>
      <c r="I3543" s="25">
        <v>1</v>
      </c>
      <c r="J3543" s="25" t="s">
        <v>1144</v>
      </c>
      <c r="K3543" s="25" t="s">
        <v>1487</v>
      </c>
      <c r="M3543" s="47">
        <f>_xlfn.XLOOKUP(BASE!$A4109,dd_carteira_fundição!A:A,dd_carteira_fundição!G:G,"",0)</f>
        <v>0</v>
      </c>
      <c r="N3543" s="47" t="s">
        <v>1549</v>
      </c>
      <c r="R3543" s="47" t="s">
        <v>1688</v>
      </c>
      <c r="S3543" s="47" t="s">
        <v>156</v>
      </c>
      <c r="T3543" s="48">
        <v>602</v>
      </c>
      <c r="U3543" s="165" t="str">
        <f>IFERROR(INDEX('TAXA DE OCUP. RECUR.'!$F$1:$F$60, MATCH(T3543, 'TAXA DE OCUP. RECUR.'!$E$1:$E$60, 0)),"")</f>
        <v>CELULA DE SOLDA P/ CAMISA - PICOTE MANUAL - [602]</v>
      </c>
      <c r="V3543" s="53">
        <v>4.8700757575757576</v>
      </c>
      <c r="Z3543" s="47"/>
      <c r="AA3543" s="47" t="str">
        <f t="shared" si="405"/>
        <v/>
      </c>
      <c r="AB3543" s="25" t="str">
        <f t="shared" si="406"/>
        <v/>
      </c>
      <c r="AC3543" s="25" t="str">
        <f t="shared" si="407"/>
        <v/>
      </c>
      <c r="AD3543" s="165" t="str">
        <f t="shared" si="408"/>
        <v/>
      </c>
    </row>
    <row r="3544" spans="1:30" x14ac:dyDescent="0.25">
      <c r="A3544" s="102" t="s">
        <v>17</v>
      </c>
      <c r="B3544" s="25">
        <v>1005</v>
      </c>
      <c r="C3544" s="25">
        <v>6</v>
      </c>
      <c r="E3544" s="25" t="s">
        <v>1125</v>
      </c>
      <c r="F3544" s="25" t="s">
        <v>2993</v>
      </c>
      <c r="G3544" s="25" t="s">
        <v>23</v>
      </c>
      <c r="H3544" s="25" t="s">
        <v>2981</v>
      </c>
      <c r="I3544" s="25">
        <v>1</v>
      </c>
      <c r="J3544" s="25" t="s">
        <v>1144</v>
      </c>
      <c r="K3544" s="25" t="s">
        <v>1487</v>
      </c>
      <c r="M3544" s="47">
        <f>_xlfn.XLOOKUP(BASE!$A4110,dd_carteira_fundição!A:A,dd_carteira_fundição!G:G,"",0)</f>
        <v>0</v>
      </c>
      <c r="N3544" s="47" t="s">
        <v>1549</v>
      </c>
      <c r="R3544" s="47" t="s">
        <v>1688</v>
      </c>
      <c r="S3544" s="47" t="s">
        <v>157</v>
      </c>
      <c r="T3544" s="48">
        <v>544</v>
      </c>
      <c r="U3544" s="165" t="str">
        <f>IFERROR(INDEX('TAXA DE OCUP. RECUR.'!$F$1:$F$60, MATCH(T3544, 'TAXA DE OCUP. RECUR.'!$E$1:$E$60, 0)),"")</f>
        <v>CELULA DE SOLDA P/ CAMISA - CHAPISCO - [544]</v>
      </c>
      <c r="V3544" s="53">
        <v>2.0999999999999996</v>
      </c>
      <c r="Z3544" s="47"/>
      <c r="AA3544" s="47" t="str">
        <f t="shared" si="405"/>
        <v/>
      </c>
      <c r="AB3544" s="25" t="str">
        <f t="shared" si="406"/>
        <v/>
      </c>
      <c r="AC3544" s="25" t="str">
        <f t="shared" si="407"/>
        <v/>
      </c>
      <c r="AD3544" s="165" t="str">
        <f t="shared" si="408"/>
        <v/>
      </c>
    </row>
    <row r="3545" spans="1:30" x14ac:dyDescent="0.25">
      <c r="A3545" s="102" t="s">
        <v>17</v>
      </c>
      <c r="B3545" s="25">
        <v>1005</v>
      </c>
      <c r="C3545" s="25">
        <v>7</v>
      </c>
      <c r="E3545" s="25" t="s">
        <v>1125</v>
      </c>
      <c r="F3545" s="25" t="s">
        <v>2993</v>
      </c>
      <c r="G3545" s="25" t="s">
        <v>23</v>
      </c>
      <c r="H3545" s="25" t="s">
        <v>2982</v>
      </c>
      <c r="I3545" s="25">
        <v>1</v>
      </c>
      <c r="J3545" s="25" t="s">
        <v>1144</v>
      </c>
      <c r="K3545" s="25" t="s">
        <v>1487</v>
      </c>
      <c r="M3545" s="47">
        <f>_xlfn.XLOOKUP(BASE!$A4111,dd_carteira_fundição!A:A,dd_carteira_fundição!G:G,"",0)</f>
        <v>0</v>
      </c>
      <c r="N3545" s="47" t="s">
        <v>1549</v>
      </c>
      <c r="R3545" s="47" t="s">
        <v>1688</v>
      </c>
      <c r="S3545" s="46" t="s">
        <v>129</v>
      </c>
      <c r="T3545" s="16">
        <v>91</v>
      </c>
      <c r="U3545" s="165" t="str">
        <f>IFERROR(INDEX('TAXA DE OCUP. RECUR.'!$F$1:$F$60, MATCH(T3545, 'TAXA DE OCUP. RECUR.'!$E$1:$E$60, 0)),"")</f>
        <v>GRAFITAMENTO - [91]</v>
      </c>
      <c r="V3545" s="53">
        <v>4.2097341558103265</v>
      </c>
      <c r="X3545" s="90">
        <v>46195</v>
      </c>
      <c r="Z3545" s="47"/>
      <c r="AA3545" s="47" t="str">
        <f t="shared" si="405"/>
        <v/>
      </c>
      <c r="AB3545" s="25" t="str">
        <f t="shared" si="406"/>
        <v>jun</v>
      </c>
      <c r="AC3545" s="25" t="str">
        <f t="shared" si="407"/>
        <v>2026</v>
      </c>
      <c r="AD3545" s="165" t="str">
        <f t="shared" si="408"/>
        <v/>
      </c>
    </row>
    <row r="3546" spans="1:30" x14ac:dyDescent="0.25">
      <c r="A3546" s="102" t="s">
        <v>17</v>
      </c>
      <c r="B3546" s="25">
        <v>1005</v>
      </c>
      <c r="C3546" s="25">
        <v>7</v>
      </c>
      <c r="E3546" s="25" t="s">
        <v>1125</v>
      </c>
      <c r="F3546" s="25" t="s">
        <v>2993</v>
      </c>
      <c r="G3546" s="25" t="s">
        <v>23</v>
      </c>
      <c r="H3546" s="25" t="s">
        <v>2982</v>
      </c>
      <c r="I3546" s="25">
        <v>1</v>
      </c>
      <c r="J3546" s="25" t="s">
        <v>1144</v>
      </c>
      <c r="K3546" s="25" t="s">
        <v>1487</v>
      </c>
      <c r="M3546" s="47">
        <f>_xlfn.XLOOKUP(BASE!$A4112,dd_carteira_fundição!A:A,dd_carteira_fundição!G:G,"",0)</f>
        <v>0</v>
      </c>
      <c r="N3546" s="47" t="s">
        <v>1549</v>
      </c>
      <c r="R3546" s="47" t="s">
        <v>1690</v>
      </c>
      <c r="S3546" s="46" t="s">
        <v>2997</v>
      </c>
      <c r="T3546" s="16">
        <v>120</v>
      </c>
      <c r="U3546" s="165" t="str">
        <f>IFERROR(INDEX('TAXA DE OCUP. RECUR.'!$F$1:$F$60, MATCH(T3546, 'TAXA DE OCUP. RECUR.'!$E$1:$E$60, 0)),"")</f>
        <v>TORNO HORIZ. TONANI TP-90 - [120]</v>
      </c>
      <c r="V3546" s="53">
        <v>7.1095959595959597</v>
      </c>
      <c r="Z3546" s="47"/>
      <c r="AA3546" s="47" t="str">
        <f t="shared" si="405"/>
        <v/>
      </c>
      <c r="AB3546" s="25" t="str">
        <f t="shared" si="406"/>
        <v/>
      </c>
      <c r="AC3546" s="25" t="str">
        <f t="shared" si="407"/>
        <v/>
      </c>
      <c r="AD3546" s="165" t="str">
        <f t="shared" si="408"/>
        <v/>
      </c>
    </row>
    <row r="3547" spans="1:30" x14ac:dyDescent="0.25">
      <c r="A3547" s="102" t="s">
        <v>17</v>
      </c>
      <c r="B3547" s="25">
        <v>1005</v>
      </c>
      <c r="C3547" s="25">
        <v>7</v>
      </c>
      <c r="E3547" s="25" t="s">
        <v>1125</v>
      </c>
      <c r="F3547" s="25" t="s">
        <v>2993</v>
      </c>
      <c r="G3547" s="25" t="s">
        <v>23</v>
      </c>
      <c r="H3547" s="25" t="s">
        <v>2982</v>
      </c>
      <c r="I3547" s="25">
        <v>1</v>
      </c>
      <c r="J3547" s="25" t="s">
        <v>1144</v>
      </c>
      <c r="K3547" s="25" t="s">
        <v>1487</v>
      </c>
      <c r="M3547" s="47">
        <f>_xlfn.XLOOKUP(BASE!$A4113,dd_carteira_fundição!A:A,dd_carteira_fundição!G:G,"",0)</f>
        <v>0</v>
      </c>
      <c r="N3547" s="47" t="s">
        <v>1549</v>
      </c>
      <c r="R3547" s="47" t="s">
        <v>1690</v>
      </c>
      <c r="S3547" s="46" t="s">
        <v>2998</v>
      </c>
      <c r="T3547" s="16">
        <v>120</v>
      </c>
      <c r="U3547" s="165" t="str">
        <f>IFERROR(INDEX('TAXA DE OCUP. RECUR.'!$F$1:$F$60, MATCH(T3547, 'TAXA DE OCUP. RECUR.'!$E$1:$E$60, 0)),"")</f>
        <v>TORNO HORIZ. TONANI TP-90 - [120]</v>
      </c>
      <c r="V3547" s="53">
        <v>1.2545454545454544</v>
      </c>
      <c r="Z3547" s="47"/>
      <c r="AA3547" s="47" t="str">
        <f t="shared" si="405"/>
        <v/>
      </c>
      <c r="AB3547" s="25" t="str">
        <f t="shared" si="406"/>
        <v/>
      </c>
      <c r="AC3547" s="25" t="str">
        <f t="shared" si="407"/>
        <v/>
      </c>
      <c r="AD3547" s="165" t="str">
        <f t="shared" si="408"/>
        <v/>
      </c>
    </row>
    <row r="3548" spans="1:30" x14ac:dyDescent="0.25">
      <c r="A3548" s="102" t="s">
        <v>17</v>
      </c>
      <c r="B3548" s="25">
        <v>1005</v>
      </c>
      <c r="C3548" s="25">
        <v>7</v>
      </c>
      <c r="E3548" s="25" t="s">
        <v>1125</v>
      </c>
      <c r="F3548" s="25" t="s">
        <v>2993</v>
      </c>
      <c r="G3548" s="25" t="s">
        <v>23</v>
      </c>
      <c r="H3548" s="25" t="s">
        <v>2982</v>
      </c>
      <c r="I3548" s="25">
        <v>1</v>
      </c>
      <c r="J3548" s="25" t="s">
        <v>1144</v>
      </c>
      <c r="K3548" s="25" t="s">
        <v>1487</v>
      </c>
      <c r="M3548" s="47">
        <f>_xlfn.XLOOKUP(BASE!$A4114,dd_carteira_fundição!A:A,dd_carteira_fundição!G:G,"",0)</f>
        <v>0</v>
      </c>
      <c r="N3548" s="47" t="s">
        <v>1549</v>
      </c>
      <c r="R3548" s="25" t="s">
        <v>1688</v>
      </c>
      <c r="S3548" s="47" t="s">
        <v>153</v>
      </c>
      <c r="T3548" s="48">
        <v>600</v>
      </c>
      <c r="U3548" s="165" t="str">
        <f>IFERROR(INDEX('TAXA DE OCUP. RECUR.'!$F$1:$F$60, MATCH(T3548, 'TAXA DE OCUP. RECUR.'!$E$1:$E$60, 0)),"")</f>
        <v>CELULA DE SOLDA P/ CAMISA - BASE E LATERAL - [600]</v>
      </c>
      <c r="V3548" s="53">
        <v>1.3</v>
      </c>
      <c r="Z3548" s="47"/>
      <c r="AA3548" s="47" t="str">
        <f t="shared" si="405"/>
        <v/>
      </c>
      <c r="AB3548" s="25" t="str">
        <f t="shared" si="406"/>
        <v/>
      </c>
      <c r="AC3548" s="25" t="str">
        <f t="shared" si="407"/>
        <v/>
      </c>
      <c r="AD3548" s="165" t="str">
        <f t="shared" si="408"/>
        <v/>
      </c>
    </row>
    <row r="3549" spans="1:30" x14ac:dyDescent="0.25">
      <c r="A3549" s="102" t="s">
        <v>17</v>
      </c>
      <c r="B3549" s="25">
        <v>1005</v>
      </c>
      <c r="C3549" s="25">
        <v>7</v>
      </c>
      <c r="E3549" s="25" t="s">
        <v>1125</v>
      </c>
      <c r="F3549" s="25" t="s">
        <v>2993</v>
      </c>
      <c r="G3549" s="25" t="s">
        <v>23</v>
      </c>
      <c r="H3549" s="25" t="s">
        <v>2982</v>
      </c>
      <c r="I3549" s="25">
        <v>1</v>
      </c>
      <c r="J3549" s="25" t="s">
        <v>1144</v>
      </c>
      <c r="K3549" s="25" t="s">
        <v>1487</v>
      </c>
      <c r="M3549" s="47">
        <f>_xlfn.XLOOKUP(BASE!$A4115,dd_carteira_fundição!A:A,dd_carteira_fundição!G:G,"",0)</f>
        <v>0</v>
      </c>
      <c r="N3549" s="47" t="s">
        <v>1549</v>
      </c>
      <c r="R3549" s="25" t="s">
        <v>1688</v>
      </c>
      <c r="S3549" s="47" t="s">
        <v>154</v>
      </c>
      <c r="T3549" s="48">
        <v>600</v>
      </c>
      <c r="U3549" s="165" t="str">
        <f>IFERROR(INDEX('TAXA DE OCUP. RECUR.'!$F$1:$F$60, MATCH(T3549, 'TAXA DE OCUP. RECUR.'!$E$1:$E$60, 0)),"")</f>
        <v>CELULA DE SOLDA P/ CAMISA - BASE E LATERAL - [600]</v>
      </c>
      <c r="V3549" s="53">
        <v>1.3</v>
      </c>
      <c r="Z3549" s="47"/>
      <c r="AA3549" s="47" t="str">
        <f t="shared" si="405"/>
        <v/>
      </c>
      <c r="AB3549" s="25" t="str">
        <f t="shared" si="406"/>
        <v/>
      </c>
      <c r="AC3549" s="25" t="str">
        <f t="shared" si="407"/>
        <v/>
      </c>
      <c r="AD3549" s="165" t="str">
        <f t="shared" si="408"/>
        <v/>
      </c>
    </row>
    <row r="3550" spans="1:30" x14ac:dyDescent="0.25">
      <c r="A3550" s="102" t="s">
        <v>17</v>
      </c>
      <c r="B3550" s="25">
        <v>1005</v>
      </c>
      <c r="C3550" s="25">
        <v>7</v>
      </c>
      <c r="E3550" s="25" t="s">
        <v>1125</v>
      </c>
      <c r="F3550" s="25" t="s">
        <v>2993</v>
      </c>
      <c r="G3550" s="25" t="s">
        <v>23</v>
      </c>
      <c r="H3550" s="25" t="s">
        <v>2982</v>
      </c>
      <c r="I3550" s="25">
        <v>1</v>
      </c>
      <c r="J3550" s="25" t="s">
        <v>1144</v>
      </c>
      <c r="K3550" s="25" t="s">
        <v>1487</v>
      </c>
      <c r="M3550" s="47">
        <f>_xlfn.XLOOKUP(BASE!$A4116,dd_carteira_fundição!A:A,dd_carteira_fundição!G:G,"",0)</f>
        <v>0</v>
      </c>
      <c r="N3550" s="47" t="s">
        <v>1549</v>
      </c>
      <c r="R3550" s="25" t="s">
        <v>1688</v>
      </c>
      <c r="S3550" s="47" t="s">
        <v>155</v>
      </c>
      <c r="T3550" s="48">
        <v>600</v>
      </c>
      <c r="U3550" s="165" t="str">
        <f>IFERROR(INDEX('TAXA DE OCUP. RECUR.'!$F$1:$F$60, MATCH(T3550, 'TAXA DE OCUP. RECUR.'!$E$1:$E$60, 0)),"")</f>
        <v>CELULA DE SOLDA P/ CAMISA - BASE E LATERAL - [600]</v>
      </c>
      <c r="V3550" s="53">
        <v>3.7522727272727265</v>
      </c>
      <c r="Z3550" s="47"/>
      <c r="AA3550" s="47" t="str">
        <f t="shared" si="405"/>
        <v/>
      </c>
      <c r="AB3550" s="25" t="str">
        <f t="shared" si="406"/>
        <v/>
      </c>
      <c r="AC3550" s="25" t="str">
        <f t="shared" si="407"/>
        <v/>
      </c>
      <c r="AD3550" s="165" t="str">
        <f t="shared" si="408"/>
        <v/>
      </c>
    </row>
    <row r="3551" spans="1:30" x14ac:dyDescent="0.25">
      <c r="A3551" s="102" t="s">
        <v>17</v>
      </c>
      <c r="B3551" s="25">
        <v>1005</v>
      </c>
      <c r="C3551" s="25">
        <v>7</v>
      </c>
      <c r="E3551" s="25" t="s">
        <v>1125</v>
      </c>
      <c r="F3551" s="25" t="s">
        <v>2993</v>
      </c>
      <c r="G3551" s="25" t="s">
        <v>23</v>
      </c>
      <c r="H3551" s="25" t="s">
        <v>2982</v>
      </c>
      <c r="I3551" s="25">
        <v>1</v>
      </c>
      <c r="J3551" s="25" t="s">
        <v>1144</v>
      </c>
      <c r="K3551" s="25" t="s">
        <v>1487</v>
      </c>
      <c r="M3551" s="47">
        <f>_xlfn.XLOOKUP(BASE!$A4117,dd_carteira_fundição!A:A,dd_carteira_fundição!G:G,"",0)</f>
        <v>0</v>
      </c>
      <c r="N3551" s="47" t="s">
        <v>1549</v>
      </c>
      <c r="R3551" s="25" t="s">
        <v>1688</v>
      </c>
      <c r="S3551" s="47" t="s">
        <v>156</v>
      </c>
      <c r="T3551" s="48">
        <v>602</v>
      </c>
      <c r="U3551" s="165" t="str">
        <f>IFERROR(INDEX('TAXA DE OCUP. RECUR.'!$F$1:$F$60, MATCH(T3551, 'TAXA DE OCUP. RECUR.'!$E$1:$E$60, 0)),"")</f>
        <v>CELULA DE SOLDA P/ CAMISA - PICOTE MANUAL - [602]</v>
      </c>
      <c r="V3551" s="53">
        <v>4.8700757575757576</v>
      </c>
      <c r="Z3551" s="47"/>
      <c r="AA3551" s="47" t="str">
        <f t="shared" si="405"/>
        <v/>
      </c>
      <c r="AB3551" s="25" t="str">
        <f t="shared" si="406"/>
        <v/>
      </c>
      <c r="AC3551" s="25" t="str">
        <f t="shared" si="407"/>
        <v/>
      </c>
      <c r="AD3551" s="165" t="str">
        <f t="shared" si="408"/>
        <v/>
      </c>
    </row>
    <row r="3552" spans="1:30" x14ac:dyDescent="0.25">
      <c r="A3552" s="102" t="s">
        <v>17</v>
      </c>
      <c r="B3552" s="25">
        <v>1005</v>
      </c>
      <c r="C3552" s="25">
        <v>7</v>
      </c>
      <c r="E3552" s="25" t="s">
        <v>1125</v>
      </c>
      <c r="F3552" s="25" t="s">
        <v>2993</v>
      </c>
      <c r="G3552" s="25" t="s">
        <v>23</v>
      </c>
      <c r="H3552" s="25" t="s">
        <v>2982</v>
      </c>
      <c r="I3552" s="25">
        <v>1</v>
      </c>
      <c r="J3552" s="25" t="s">
        <v>1144</v>
      </c>
      <c r="K3552" s="25" t="s">
        <v>1487</v>
      </c>
      <c r="M3552" s="47">
        <f>_xlfn.XLOOKUP(BASE!$A4118,dd_carteira_fundição!A:A,dd_carteira_fundição!G:G,"",0)</f>
        <v>0</v>
      </c>
      <c r="N3552" s="47" t="s">
        <v>1549</v>
      </c>
      <c r="R3552" s="25" t="s">
        <v>1688</v>
      </c>
      <c r="S3552" s="47" t="s">
        <v>157</v>
      </c>
      <c r="T3552" s="48">
        <v>544</v>
      </c>
      <c r="U3552" s="165" t="str">
        <f>IFERROR(INDEX('TAXA DE OCUP. RECUR.'!$F$1:$F$60, MATCH(T3552, 'TAXA DE OCUP. RECUR.'!$E$1:$E$60, 0)),"")</f>
        <v>CELULA DE SOLDA P/ CAMISA - CHAPISCO - [544]</v>
      </c>
      <c r="V3552" s="53">
        <v>2.0999999999999996</v>
      </c>
      <c r="Z3552" s="47"/>
      <c r="AA3552" s="47" t="str">
        <f t="shared" si="405"/>
        <v/>
      </c>
      <c r="AB3552" s="25" t="str">
        <f t="shared" si="406"/>
        <v/>
      </c>
      <c r="AC3552" s="25" t="str">
        <f t="shared" si="407"/>
        <v/>
      </c>
      <c r="AD3552" s="165" t="str">
        <f t="shared" si="408"/>
        <v/>
      </c>
    </row>
    <row r="3553" spans="1:30" x14ac:dyDescent="0.25">
      <c r="A3553" s="102" t="s">
        <v>17</v>
      </c>
      <c r="B3553" s="25">
        <v>1005</v>
      </c>
      <c r="C3553" s="25">
        <v>8</v>
      </c>
      <c r="E3553" s="25" t="s">
        <v>1125</v>
      </c>
      <c r="F3553" s="25" t="s">
        <v>2993</v>
      </c>
      <c r="G3553" s="25" t="s">
        <v>23</v>
      </c>
      <c r="H3553" s="25" t="s">
        <v>2983</v>
      </c>
      <c r="I3553" s="25">
        <v>1</v>
      </c>
      <c r="J3553" s="25" t="s">
        <v>1144</v>
      </c>
      <c r="K3553" s="25" t="s">
        <v>1487</v>
      </c>
      <c r="M3553" s="47">
        <f>_xlfn.XLOOKUP(BASE!$A4119,dd_carteira_fundição!A:A,dd_carteira_fundição!G:G,"",0)</f>
        <v>0</v>
      </c>
      <c r="N3553" s="47" t="s">
        <v>1549</v>
      </c>
      <c r="R3553" s="25" t="s">
        <v>1688</v>
      </c>
      <c r="S3553" s="46" t="s">
        <v>129</v>
      </c>
      <c r="T3553" s="16">
        <v>91</v>
      </c>
      <c r="U3553" s="165" t="str">
        <f>IFERROR(INDEX('TAXA DE OCUP. RECUR.'!$F$1:$F$60, MATCH(T3553, 'TAXA DE OCUP. RECUR.'!$E$1:$E$60, 0)),"")</f>
        <v>GRAFITAMENTO - [91]</v>
      </c>
      <c r="V3553" s="53">
        <v>4.2097341558103265</v>
      </c>
      <c r="X3553" s="90">
        <v>46195</v>
      </c>
      <c r="Z3553" s="47"/>
      <c r="AA3553" s="47" t="str">
        <f t="shared" si="405"/>
        <v/>
      </c>
      <c r="AB3553" s="25" t="str">
        <f t="shared" si="406"/>
        <v>jun</v>
      </c>
      <c r="AC3553" s="25" t="str">
        <f t="shared" si="407"/>
        <v>2026</v>
      </c>
      <c r="AD3553" s="165" t="str">
        <f t="shared" si="408"/>
        <v/>
      </c>
    </row>
    <row r="3554" spans="1:30" x14ac:dyDescent="0.25">
      <c r="A3554" s="102" t="s">
        <v>17</v>
      </c>
      <c r="B3554" s="25">
        <v>1005</v>
      </c>
      <c r="C3554" s="25">
        <v>8</v>
      </c>
      <c r="E3554" s="25" t="s">
        <v>1125</v>
      </c>
      <c r="F3554" s="25" t="s">
        <v>2993</v>
      </c>
      <c r="G3554" s="25" t="s">
        <v>23</v>
      </c>
      <c r="H3554" s="25" t="s">
        <v>2983</v>
      </c>
      <c r="I3554" s="25">
        <v>1</v>
      </c>
      <c r="J3554" s="25" t="s">
        <v>1144</v>
      </c>
      <c r="K3554" s="25" t="s">
        <v>1487</v>
      </c>
      <c r="M3554" s="47">
        <f>_xlfn.XLOOKUP(BASE!$A4120,dd_carteira_fundição!A:A,dd_carteira_fundição!G:G,"",0)</f>
        <v>0</v>
      </c>
      <c r="N3554" s="47" t="s">
        <v>1549</v>
      </c>
      <c r="R3554" s="47" t="s">
        <v>1690</v>
      </c>
      <c r="S3554" s="46" t="s">
        <v>2997</v>
      </c>
      <c r="T3554" s="16">
        <v>120</v>
      </c>
      <c r="U3554" s="165" t="str">
        <f>IFERROR(INDEX('TAXA DE OCUP. RECUR.'!$F$1:$F$60, MATCH(T3554, 'TAXA DE OCUP. RECUR.'!$E$1:$E$60, 0)),"")</f>
        <v>TORNO HORIZ. TONANI TP-90 - [120]</v>
      </c>
      <c r="V3554" s="53">
        <v>7.1095959595959597</v>
      </c>
      <c r="Z3554" s="47"/>
      <c r="AA3554" s="47" t="str">
        <f t="shared" si="405"/>
        <v/>
      </c>
      <c r="AB3554" s="25" t="str">
        <f t="shared" si="406"/>
        <v/>
      </c>
      <c r="AC3554" s="25" t="str">
        <f t="shared" si="407"/>
        <v/>
      </c>
      <c r="AD3554" s="165" t="str">
        <f t="shared" si="408"/>
        <v/>
      </c>
    </row>
    <row r="3555" spans="1:30" x14ac:dyDescent="0.25">
      <c r="A3555" s="102" t="s">
        <v>17</v>
      </c>
      <c r="B3555" s="25">
        <v>1005</v>
      </c>
      <c r="C3555" s="25">
        <v>8</v>
      </c>
      <c r="E3555" s="25" t="s">
        <v>1125</v>
      </c>
      <c r="F3555" s="25" t="s">
        <v>2993</v>
      </c>
      <c r="G3555" s="25" t="s">
        <v>23</v>
      </c>
      <c r="H3555" s="25" t="s">
        <v>2983</v>
      </c>
      <c r="I3555" s="25">
        <v>1</v>
      </c>
      <c r="J3555" s="25" t="s">
        <v>1144</v>
      </c>
      <c r="K3555" s="25" t="s">
        <v>1487</v>
      </c>
      <c r="M3555" s="47">
        <f>_xlfn.XLOOKUP(BASE!$A4121,dd_carteira_fundição!A:A,dd_carteira_fundição!G:G,"",0)</f>
        <v>0</v>
      </c>
      <c r="N3555" s="47" t="s">
        <v>1549</v>
      </c>
      <c r="R3555" s="47" t="s">
        <v>1690</v>
      </c>
      <c r="S3555" s="46" t="s">
        <v>2998</v>
      </c>
      <c r="T3555" s="16">
        <v>120</v>
      </c>
      <c r="U3555" s="165" t="str">
        <f>IFERROR(INDEX('TAXA DE OCUP. RECUR.'!$F$1:$F$60, MATCH(T3555, 'TAXA DE OCUP. RECUR.'!$E$1:$E$60, 0)),"")</f>
        <v>TORNO HORIZ. TONANI TP-90 - [120]</v>
      </c>
      <c r="V3555" s="53">
        <v>1.2545454545454544</v>
      </c>
      <c r="Z3555" s="47"/>
      <c r="AA3555" s="47" t="str">
        <f t="shared" si="405"/>
        <v/>
      </c>
      <c r="AB3555" s="25" t="str">
        <f t="shared" si="406"/>
        <v/>
      </c>
      <c r="AC3555" s="25" t="str">
        <f t="shared" si="407"/>
        <v/>
      </c>
      <c r="AD3555" s="165" t="str">
        <f t="shared" si="408"/>
        <v/>
      </c>
    </row>
    <row r="3556" spans="1:30" x14ac:dyDescent="0.25">
      <c r="A3556" s="102" t="s">
        <v>17</v>
      </c>
      <c r="B3556" s="25">
        <v>1005</v>
      </c>
      <c r="C3556" s="25">
        <v>8</v>
      </c>
      <c r="E3556" s="25" t="s">
        <v>1125</v>
      </c>
      <c r="F3556" s="25" t="s">
        <v>2993</v>
      </c>
      <c r="G3556" s="25" t="s">
        <v>23</v>
      </c>
      <c r="H3556" s="25" t="s">
        <v>2983</v>
      </c>
      <c r="I3556" s="25">
        <v>1</v>
      </c>
      <c r="J3556" s="25" t="s">
        <v>1144</v>
      </c>
      <c r="K3556" s="25" t="s">
        <v>1487</v>
      </c>
      <c r="M3556" s="47">
        <f>_xlfn.XLOOKUP(BASE!$A4122,dd_carteira_fundição!A:A,dd_carteira_fundição!G:G,"",0)</f>
        <v>0</v>
      </c>
      <c r="N3556" s="47" t="s">
        <v>1549</v>
      </c>
      <c r="R3556" s="25" t="s">
        <v>1688</v>
      </c>
      <c r="S3556" s="47" t="s">
        <v>153</v>
      </c>
      <c r="T3556" s="48">
        <v>600</v>
      </c>
      <c r="U3556" s="165" t="str">
        <f>IFERROR(INDEX('TAXA DE OCUP. RECUR.'!$F$1:$F$60, MATCH(T3556, 'TAXA DE OCUP. RECUR.'!$E$1:$E$60, 0)),"")</f>
        <v>CELULA DE SOLDA P/ CAMISA - BASE E LATERAL - [600]</v>
      </c>
      <c r="V3556" s="53">
        <v>1.3</v>
      </c>
      <c r="Z3556" s="47"/>
      <c r="AA3556" s="47" t="str">
        <f t="shared" si="405"/>
        <v/>
      </c>
      <c r="AB3556" s="25" t="str">
        <f t="shared" si="406"/>
        <v/>
      </c>
      <c r="AC3556" s="25" t="str">
        <f t="shared" si="407"/>
        <v/>
      </c>
      <c r="AD3556" s="165" t="str">
        <f t="shared" si="408"/>
        <v/>
      </c>
    </row>
    <row r="3557" spans="1:30" x14ac:dyDescent="0.25">
      <c r="A3557" s="102" t="s">
        <v>17</v>
      </c>
      <c r="B3557" s="25">
        <v>1005</v>
      </c>
      <c r="C3557" s="25">
        <v>8</v>
      </c>
      <c r="E3557" s="25" t="s">
        <v>1125</v>
      </c>
      <c r="F3557" s="25" t="s">
        <v>2993</v>
      </c>
      <c r="G3557" s="25" t="s">
        <v>23</v>
      </c>
      <c r="H3557" s="25" t="s">
        <v>2983</v>
      </c>
      <c r="I3557" s="25">
        <v>1</v>
      </c>
      <c r="J3557" s="25" t="s">
        <v>1144</v>
      </c>
      <c r="K3557" s="25" t="s">
        <v>1487</v>
      </c>
      <c r="M3557" s="47">
        <f>_xlfn.XLOOKUP(BASE!$A4123,dd_carteira_fundição!A:A,dd_carteira_fundição!G:G,"",0)</f>
        <v>0</v>
      </c>
      <c r="N3557" s="47" t="s">
        <v>1549</v>
      </c>
      <c r="R3557" s="25" t="s">
        <v>1688</v>
      </c>
      <c r="S3557" s="47" t="s">
        <v>154</v>
      </c>
      <c r="T3557" s="48">
        <v>600</v>
      </c>
      <c r="U3557" s="165" t="str">
        <f>IFERROR(INDEX('TAXA DE OCUP. RECUR.'!$F$1:$F$60, MATCH(T3557, 'TAXA DE OCUP. RECUR.'!$E$1:$E$60, 0)),"")</f>
        <v>CELULA DE SOLDA P/ CAMISA - BASE E LATERAL - [600]</v>
      </c>
      <c r="V3557" s="53">
        <v>1.3</v>
      </c>
      <c r="Z3557" s="47"/>
      <c r="AA3557" s="47" t="str">
        <f t="shared" si="405"/>
        <v/>
      </c>
      <c r="AB3557" s="25" t="str">
        <f t="shared" si="406"/>
        <v/>
      </c>
      <c r="AC3557" s="25" t="str">
        <f t="shared" si="407"/>
        <v/>
      </c>
      <c r="AD3557" s="165" t="str">
        <f t="shared" si="408"/>
        <v/>
      </c>
    </row>
    <row r="3558" spans="1:30" x14ac:dyDescent="0.25">
      <c r="A3558" s="102" t="s">
        <v>17</v>
      </c>
      <c r="B3558" s="25">
        <v>1005</v>
      </c>
      <c r="C3558" s="25">
        <v>8</v>
      </c>
      <c r="E3558" s="25" t="s">
        <v>1125</v>
      </c>
      <c r="F3558" s="25" t="s">
        <v>2993</v>
      </c>
      <c r="G3558" s="25" t="s">
        <v>23</v>
      </c>
      <c r="H3558" s="25" t="s">
        <v>2983</v>
      </c>
      <c r="I3558" s="25">
        <v>1</v>
      </c>
      <c r="J3558" s="25" t="s">
        <v>1144</v>
      </c>
      <c r="K3558" s="25" t="s">
        <v>1487</v>
      </c>
      <c r="M3558" s="47">
        <f>_xlfn.XLOOKUP(BASE!$A4124,dd_carteira_fundição!A:A,dd_carteira_fundição!G:G,"",0)</f>
        <v>0</v>
      </c>
      <c r="N3558" s="47" t="s">
        <v>1549</v>
      </c>
      <c r="R3558" s="25" t="s">
        <v>1688</v>
      </c>
      <c r="S3558" s="47" t="s">
        <v>155</v>
      </c>
      <c r="T3558" s="48">
        <v>600</v>
      </c>
      <c r="U3558" s="165" t="str">
        <f>IFERROR(INDEX('TAXA DE OCUP. RECUR.'!$F$1:$F$60, MATCH(T3558, 'TAXA DE OCUP. RECUR.'!$E$1:$E$60, 0)),"")</f>
        <v>CELULA DE SOLDA P/ CAMISA - BASE E LATERAL - [600]</v>
      </c>
      <c r="V3558" s="53">
        <v>3.7522727272727265</v>
      </c>
      <c r="Z3558" s="47"/>
      <c r="AA3558" s="47" t="str">
        <f t="shared" si="405"/>
        <v/>
      </c>
      <c r="AB3558" s="25" t="str">
        <f t="shared" si="406"/>
        <v/>
      </c>
      <c r="AC3558" s="25" t="str">
        <f t="shared" si="407"/>
        <v/>
      </c>
      <c r="AD3558" s="165" t="str">
        <f t="shared" si="408"/>
        <v/>
      </c>
    </row>
    <row r="3559" spans="1:30" x14ac:dyDescent="0.25">
      <c r="A3559" s="102" t="s">
        <v>17</v>
      </c>
      <c r="B3559" s="25">
        <v>1005</v>
      </c>
      <c r="C3559" s="25">
        <v>8</v>
      </c>
      <c r="E3559" s="25" t="s">
        <v>1125</v>
      </c>
      <c r="F3559" s="25" t="s">
        <v>2993</v>
      </c>
      <c r="G3559" s="25" t="s">
        <v>23</v>
      </c>
      <c r="H3559" s="25" t="s">
        <v>2983</v>
      </c>
      <c r="I3559" s="25">
        <v>1</v>
      </c>
      <c r="J3559" s="25" t="s">
        <v>1144</v>
      </c>
      <c r="K3559" s="25" t="s">
        <v>1487</v>
      </c>
      <c r="M3559" s="47">
        <f>_xlfn.XLOOKUP(BASE!$A4125,dd_carteira_fundição!A:A,dd_carteira_fundição!G:G,"",0)</f>
        <v>0</v>
      </c>
      <c r="N3559" s="47" t="s">
        <v>1549</v>
      </c>
      <c r="R3559" s="25" t="s">
        <v>1688</v>
      </c>
      <c r="S3559" s="47" t="s">
        <v>156</v>
      </c>
      <c r="T3559" s="48">
        <v>602</v>
      </c>
      <c r="U3559" s="165" t="str">
        <f>IFERROR(INDEX('TAXA DE OCUP. RECUR.'!$F$1:$F$60, MATCH(T3559, 'TAXA DE OCUP. RECUR.'!$E$1:$E$60, 0)),"")</f>
        <v>CELULA DE SOLDA P/ CAMISA - PICOTE MANUAL - [602]</v>
      </c>
      <c r="V3559" s="53">
        <v>4.8700757575757576</v>
      </c>
      <c r="Z3559" s="47"/>
      <c r="AA3559" s="47" t="str">
        <f t="shared" si="405"/>
        <v/>
      </c>
      <c r="AB3559" s="25" t="str">
        <f t="shared" si="406"/>
        <v/>
      </c>
      <c r="AC3559" s="25" t="str">
        <f t="shared" si="407"/>
        <v/>
      </c>
      <c r="AD3559" s="165" t="str">
        <f t="shared" si="408"/>
        <v/>
      </c>
    </row>
    <row r="3560" spans="1:30" x14ac:dyDescent="0.25">
      <c r="A3560" s="102" t="s">
        <v>17</v>
      </c>
      <c r="B3560" s="25">
        <v>1005</v>
      </c>
      <c r="C3560" s="25">
        <v>8</v>
      </c>
      <c r="E3560" s="25" t="s">
        <v>1125</v>
      </c>
      <c r="F3560" s="25" t="s">
        <v>2993</v>
      </c>
      <c r="G3560" s="25" t="s">
        <v>23</v>
      </c>
      <c r="H3560" s="25" t="s">
        <v>2983</v>
      </c>
      <c r="I3560" s="25">
        <v>1</v>
      </c>
      <c r="J3560" s="25" t="s">
        <v>1144</v>
      </c>
      <c r="K3560" s="25" t="s">
        <v>1487</v>
      </c>
      <c r="M3560" s="47">
        <f>_xlfn.XLOOKUP(BASE!$A4126,dd_carteira_fundição!A:A,dd_carteira_fundição!G:G,"",0)</f>
        <v>0</v>
      </c>
      <c r="N3560" s="47" t="s">
        <v>1549</v>
      </c>
      <c r="R3560" s="25" t="s">
        <v>1688</v>
      </c>
      <c r="S3560" s="47" t="s">
        <v>157</v>
      </c>
      <c r="T3560" s="48">
        <v>544</v>
      </c>
      <c r="U3560" s="165" t="str">
        <f>IFERROR(INDEX('TAXA DE OCUP. RECUR.'!$F$1:$F$60, MATCH(T3560, 'TAXA DE OCUP. RECUR.'!$E$1:$E$60, 0)),"")</f>
        <v>CELULA DE SOLDA P/ CAMISA - CHAPISCO - [544]</v>
      </c>
      <c r="V3560" s="53">
        <v>2.0999999999999996</v>
      </c>
      <c r="Z3560" s="47"/>
      <c r="AA3560" s="47" t="str">
        <f t="shared" si="405"/>
        <v/>
      </c>
      <c r="AB3560" s="25" t="str">
        <f t="shared" si="406"/>
        <v/>
      </c>
      <c r="AC3560" s="25" t="str">
        <f t="shared" si="407"/>
        <v/>
      </c>
      <c r="AD3560" s="165" t="str">
        <f t="shared" si="408"/>
        <v/>
      </c>
    </row>
    <row r="3561" spans="1:30" x14ac:dyDescent="0.25">
      <c r="A3561" s="102" t="s">
        <v>17</v>
      </c>
      <c r="B3561" s="25">
        <v>1005</v>
      </c>
      <c r="C3561" s="25">
        <v>9</v>
      </c>
      <c r="E3561" s="25" t="s">
        <v>1125</v>
      </c>
      <c r="F3561" s="25" t="s">
        <v>2993</v>
      </c>
      <c r="G3561" s="25" t="s">
        <v>23</v>
      </c>
      <c r="H3561" s="25" t="s">
        <v>2984</v>
      </c>
      <c r="I3561" s="25">
        <v>1</v>
      </c>
      <c r="J3561" s="25" t="s">
        <v>1144</v>
      </c>
      <c r="K3561" s="25" t="s">
        <v>1487</v>
      </c>
      <c r="M3561" s="47">
        <f>_xlfn.XLOOKUP(BASE!$A4127,dd_carteira_fundição!A:A,dd_carteira_fundição!G:G,"",0)</f>
        <v>0</v>
      </c>
      <c r="N3561" s="47" t="s">
        <v>1549</v>
      </c>
      <c r="R3561" s="25" t="s">
        <v>1688</v>
      </c>
      <c r="S3561" s="46" t="s">
        <v>129</v>
      </c>
      <c r="T3561" s="16">
        <v>91</v>
      </c>
      <c r="U3561" s="165" t="str">
        <f>IFERROR(INDEX('TAXA DE OCUP. RECUR.'!$F$1:$F$60, MATCH(T3561, 'TAXA DE OCUP. RECUR.'!$E$1:$E$60, 0)),"")</f>
        <v>GRAFITAMENTO - [91]</v>
      </c>
      <c r="V3561" s="53">
        <v>4.2097341558103265</v>
      </c>
      <c r="X3561" s="90">
        <v>46195</v>
      </c>
      <c r="Z3561" s="47"/>
      <c r="AA3561" s="47" t="str">
        <f t="shared" ref="AA3561:AA3624" si="409">IF(Y3561&lt;&gt;"",WEEKNUM(Y3561,11),"")</f>
        <v/>
      </c>
      <c r="AB3561" s="25" t="str">
        <f t="shared" ref="AB3561:AB3624" si="410">IFERROR(IF(X3561="","",TEXT(X3561,"MMM")),"")</f>
        <v>jun</v>
      </c>
      <c r="AC3561" s="25" t="str">
        <f t="shared" ref="AC3561:AC3624" si="411">IFERROR(IF(X3561="","",TEXT(X3561,"AAAA")),"")</f>
        <v>2026</v>
      </c>
      <c r="AD3561" s="165" t="str">
        <f t="shared" ref="AD3561:AD3624" si="412">IF(Y3561&lt;&gt;"",1,"")</f>
        <v/>
      </c>
    </row>
    <row r="3562" spans="1:30" x14ac:dyDescent="0.25">
      <c r="A3562" s="102" t="s">
        <v>17</v>
      </c>
      <c r="B3562" s="25">
        <v>1005</v>
      </c>
      <c r="C3562" s="25">
        <v>9</v>
      </c>
      <c r="E3562" s="25" t="s">
        <v>1125</v>
      </c>
      <c r="F3562" s="25" t="s">
        <v>2993</v>
      </c>
      <c r="G3562" s="25" t="s">
        <v>23</v>
      </c>
      <c r="H3562" s="25" t="s">
        <v>2984</v>
      </c>
      <c r="I3562" s="25">
        <v>1</v>
      </c>
      <c r="J3562" s="25" t="s">
        <v>1144</v>
      </c>
      <c r="K3562" s="25" t="s">
        <v>1487</v>
      </c>
      <c r="M3562" s="47">
        <f>_xlfn.XLOOKUP(BASE!$A4128,dd_carteira_fundição!A:A,dd_carteira_fundição!G:G,"",0)</f>
        <v>0</v>
      </c>
      <c r="N3562" s="47" t="s">
        <v>1549</v>
      </c>
      <c r="R3562" s="47" t="s">
        <v>1690</v>
      </c>
      <c r="S3562" s="46" t="s">
        <v>2997</v>
      </c>
      <c r="T3562" s="16">
        <v>120</v>
      </c>
      <c r="U3562" s="165" t="str">
        <f>IFERROR(INDEX('TAXA DE OCUP. RECUR.'!$F$1:$F$60, MATCH(T3562, 'TAXA DE OCUP. RECUR.'!$E$1:$E$60, 0)),"")</f>
        <v>TORNO HORIZ. TONANI TP-90 - [120]</v>
      </c>
      <c r="V3562" s="53">
        <v>7.1095959595959597</v>
      </c>
      <c r="Z3562" s="47"/>
      <c r="AA3562" s="47" t="str">
        <f t="shared" si="409"/>
        <v/>
      </c>
      <c r="AB3562" s="25" t="str">
        <f t="shared" si="410"/>
        <v/>
      </c>
      <c r="AC3562" s="25" t="str">
        <f t="shared" si="411"/>
        <v/>
      </c>
      <c r="AD3562" s="165" t="str">
        <f t="shared" si="412"/>
        <v/>
      </c>
    </row>
    <row r="3563" spans="1:30" x14ac:dyDescent="0.25">
      <c r="A3563" s="102" t="s">
        <v>17</v>
      </c>
      <c r="B3563" s="25">
        <v>1005</v>
      </c>
      <c r="C3563" s="25">
        <v>9</v>
      </c>
      <c r="E3563" s="25" t="s">
        <v>1125</v>
      </c>
      <c r="F3563" s="25" t="s">
        <v>2993</v>
      </c>
      <c r="G3563" s="25" t="s">
        <v>23</v>
      </c>
      <c r="H3563" s="25" t="s">
        <v>2984</v>
      </c>
      <c r="I3563" s="25">
        <v>1</v>
      </c>
      <c r="J3563" s="25" t="s">
        <v>1144</v>
      </c>
      <c r="K3563" s="25" t="s">
        <v>1487</v>
      </c>
      <c r="M3563" s="47">
        <f>_xlfn.XLOOKUP(BASE!$A4129,dd_carteira_fundição!A:A,dd_carteira_fundição!G:G,"",0)</f>
        <v>0</v>
      </c>
      <c r="N3563" s="47" t="s">
        <v>1549</v>
      </c>
      <c r="R3563" s="47" t="s">
        <v>1690</v>
      </c>
      <c r="S3563" s="46" t="s">
        <v>2998</v>
      </c>
      <c r="T3563" s="16">
        <v>120</v>
      </c>
      <c r="U3563" s="165" t="str">
        <f>IFERROR(INDEX('TAXA DE OCUP. RECUR.'!$F$1:$F$60, MATCH(T3563, 'TAXA DE OCUP. RECUR.'!$E$1:$E$60, 0)),"")</f>
        <v>TORNO HORIZ. TONANI TP-90 - [120]</v>
      </c>
      <c r="V3563" s="53">
        <v>1.2545454545454544</v>
      </c>
      <c r="Z3563" s="47"/>
      <c r="AA3563" s="47" t="str">
        <f t="shared" si="409"/>
        <v/>
      </c>
      <c r="AB3563" s="25" t="str">
        <f t="shared" si="410"/>
        <v/>
      </c>
      <c r="AC3563" s="25" t="str">
        <f t="shared" si="411"/>
        <v/>
      </c>
      <c r="AD3563" s="165" t="str">
        <f t="shared" si="412"/>
        <v/>
      </c>
    </row>
    <row r="3564" spans="1:30" x14ac:dyDescent="0.25">
      <c r="A3564" s="102" t="s">
        <v>17</v>
      </c>
      <c r="B3564" s="25">
        <v>1005</v>
      </c>
      <c r="C3564" s="25">
        <v>9</v>
      </c>
      <c r="E3564" s="25" t="s">
        <v>1125</v>
      </c>
      <c r="F3564" s="25" t="s">
        <v>2993</v>
      </c>
      <c r="G3564" s="25" t="s">
        <v>23</v>
      </c>
      <c r="H3564" s="25" t="s">
        <v>2984</v>
      </c>
      <c r="I3564" s="25">
        <v>1</v>
      </c>
      <c r="J3564" s="25" t="s">
        <v>1144</v>
      </c>
      <c r="K3564" s="25" t="s">
        <v>1487</v>
      </c>
      <c r="M3564" s="47">
        <f>_xlfn.XLOOKUP(BASE!$A4130,dd_carteira_fundição!A:A,dd_carteira_fundição!G:G,"",0)</f>
        <v>0</v>
      </c>
      <c r="N3564" s="47" t="s">
        <v>1549</v>
      </c>
      <c r="R3564" s="25" t="s">
        <v>1688</v>
      </c>
      <c r="S3564" s="47" t="s">
        <v>153</v>
      </c>
      <c r="T3564" s="48">
        <v>600</v>
      </c>
      <c r="U3564" s="165" t="str">
        <f>IFERROR(INDEX('TAXA DE OCUP. RECUR.'!$F$1:$F$60, MATCH(T3564, 'TAXA DE OCUP. RECUR.'!$E$1:$E$60, 0)),"")</f>
        <v>CELULA DE SOLDA P/ CAMISA - BASE E LATERAL - [600]</v>
      </c>
      <c r="V3564" s="53">
        <v>1.3</v>
      </c>
      <c r="Z3564" s="47"/>
      <c r="AA3564" s="47" t="str">
        <f t="shared" si="409"/>
        <v/>
      </c>
      <c r="AB3564" s="25" t="str">
        <f t="shared" si="410"/>
        <v/>
      </c>
      <c r="AC3564" s="25" t="str">
        <f t="shared" si="411"/>
        <v/>
      </c>
      <c r="AD3564" s="165" t="str">
        <f t="shared" si="412"/>
        <v/>
      </c>
    </row>
    <row r="3565" spans="1:30" x14ac:dyDescent="0.25">
      <c r="A3565" s="102" t="s">
        <v>17</v>
      </c>
      <c r="B3565" s="25">
        <v>1005</v>
      </c>
      <c r="C3565" s="25">
        <v>9</v>
      </c>
      <c r="E3565" s="25" t="s">
        <v>1125</v>
      </c>
      <c r="F3565" s="25" t="s">
        <v>2993</v>
      </c>
      <c r="G3565" s="25" t="s">
        <v>23</v>
      </c>
      <c r="H3565" s="25" t="s">
        <v>2984</v>
      </c>
      <c r="I3565" s="25">
        <v>1</v>
      </c>
      <c r="J3565" s="25" t="s">
        <v>1144</v>
      </c>
      <c r="K3565" s="25" t="s">
        <v>1487</v>
      </c>
      <c r="M3565" s="47">
        <f>_xlfn.XLOOKUP(BASE!$A4131,dd_carteira_fundição!A:A,dd_carteira_fundição!G:G,"",0)</f>
        <v>0</v>
      </c>
      <c r="N3565" s="47" t="s">
        <v>1549</v>
      </c>
      <c r="R3565" s="25" t="s">
        <v>1688</v>
      </c>
      <c r="S3565" s="47" t="s">
        <v>154</v>
      </c>
      <c r="T3565" s="48">
        <v>600</v>
      </c>
      <c r="U3565" s="165" t="str">
        <f>IFERROR(INDEX('TAXA DE OCUP. RECUR.'!$F$1:$F$60, MATCH(T3565, 'TAXA DE OCUP. RECUR.'!$E$1:$E$60, 0)),"")</f>
        <v>CELULA DE SOLDA P/ CAMISA - BASE E LATERAL - [600]</v>
      </c>
      <c r="V3565" s="53">
        <v>1.3</v>
      </c>
      <c r="Z3565" s="47"/>
      <c r="AA3565" s="47" t="str">
        <f t="shared" si="409"/>
        <v/>
      </c>
      <c r="AB3565" s="25" t="str">
        <f t="shared" si="410"/>
        <v/>
      </c>
      <c r="AC3565" s="25" t="str">
        <f t="shared" si="411"/>
        <v/>
      </c>
      <c r="AD3565" s="165" t="str">
        <f t="shared" si="412"/>
        <v/>
      </c>
    </row>
    <row r="3566" spans="1:30" x14ac:dyDescent="0.25">
      <c r="A3566" s="102" t="s">
        <v>17</v>
      </c>
      <c r="B3566" s="25">
        <v>1005</v>
      </c>
      <c r="C3566" s="25">
        <v>9</v>
      </c>
      <c r="E3566" s="25" t="s">
        <v>1125</v>
      </c>
      <c r="F3566" s="25" t="s">
        <v>2993</v>
      </c>
      <c r="G3566" s="25" t="s">
        <v>23</v>
      </c>
      <c r="H3566" s="25" t="s">
        <v>2984</v>
      </c>
      <c r="I3566" s="25">
        <v>1</v>
      </c>
      <c r="J3566" s="25" t="s">
        <v>1144</v>
      </c>
      <c r="K3566" s="25" t="s">
        <v>1487</v>
      </c>
      <c r="M3566" s="47">
        <f>_xlfn.XLOOKUP(BASE!$A4132,dd_carteira_fundição!A:A,dd_carteira_fundição!G:G,"",0)</f>
        <v>0</v>
      </c>
      <c r="N3566" s="47" t="s">
        <v>1549</v>
      </c>
      <c r="R3566" s="25" t="s">
        <v>1688</v>
      </c>
      <c r="S3566" s="47" t="s">
        <v>155</v>
      </c>
      <c r="T3566" s="48">
        <v>600</v>
      </c>
      <c r="U3566" s="165" t="str">
        <f>IFERROR(INDEX('TAXA DE OCUP. RECUR.'!$F$1:$F$60, MATCH(T3566, 'TAXA DE OCUP. RECUR.'!$E$1:$E$60, 0)),"")</f>
        <v>CELULA DE SOLDA P/ CAMISA - BASE E LATERAL - [600]</v>
      </c>
      <c r="V3566" s="53">
        <v>3.7522727272727265</v>
      </c>
      <c r="Z3566" s="47"/>
      <c r="AA3566" s="47" t="str">
        <f t="shared" si="409"/>
        <v/>
      </c>
      <c r="AB3566" s="25" t="str">
        <f t="shared" si="410"/>
        <v/>
      </c>
      <c r="AC3566" s="25" t="str">
        <f t="shared" si="411"/>
        <v/>
      </c>
      <c r="AD3566" s="165" t="str">
        <f t="shared" si="412"/>
        <v/>
      </c>
    </row>
    <row r="3567" spans="1:30" x14ac:dyDescent="0.25">
      <c r="A3567" s="102" t="s">
        <v>17</v>
      </c>
      <c r="B3567" s="25">
        <v>1005</v>
      </c>
      <c r="C3567" s="25">
        <v>9</v>
      </c>
      <c r="E3567" s="25" t="s">
        <v>1125</v>
      </c>
      <c r="F3567" s="25" t="s">
        <v>2993</v>
      </c>
      <c r="G3567" s="25" t="s">
        <v>23</v>
      </c>
      <c r="H3567" s="25" t="s">
        <v>2984</v>
      </c>
      <c r="I3567" s="25">
        <v>1</v>
      </c>
      <c r="J3567" s="25" t="s">
        <v>1144</v>
      </c>
      <c r="K3567" s="25" t="s">
        <v>1487</v>
      </c>
      <c r="M3567" s="47">
        <f>_xlfn.XLOOKUP(BASE!$A4133,dd_carteira_fundição!A:A,dd_carteira_fundição!G:G,"",0)</f>
        <v>0</v>
      </c>
      <c r="N3567" s="47" t="s">
        <v>1549</v>
      </c>
      <c r="R3567" s="25" t="s">
        <v>1688</v>
      </c>
      <c r="S3567" s="47" t="s">
        <v>156</v>
      </c>
      <c r="T3567" s="48">
        <v>602</v>
      </c>
      <c r="U3567" s="165" t="str">
        <f>IFERROR(INDEX('TAXA DE OCUP. RECUR.'!$F$1:$F$60, MATCH(T3567, 'TAXA DE OCUP. RECUR.'!$E$1:$E$60, 0)),"")</f>
        <v>CELULA DE SOLDA P/ CAMISA - PICOTE MANUAL - [602]</v>
      </c>
      <c r="V3567" s="53">
        <v>4.8700757575757576</v>
      </c>
      <c r="Z3567" s="47"/>
      <c r="AA3567" s="47" t="str">
        <f t="shared" si="409"/>
        <v/>
      </c>
      <c r="AB3567" s="25" t="str">
        <f t="shared" si="410"/>
        <v/>
      </c>
      <c r="AC3567" s="25" t="str">
        <f t="shared" si="411"/>
        <v/>
      </c>
      <c r="AD3567" s="165" t="str">
        <f t="shared" si="412"/>
        <v/>
      </c>
    </row>
    <row r="3568" spans="1:30" x14ac:dyDescent="0.25">
      <c r="A3568" s="102" t="s">
        <v>17</v>
      </c>
      <c r="B3568" s="25">
        <v>1005</v>
      </c>
      <c r="C3568" s="25">
        <v>9</v>
      </c>
      <c r="E3568" s="25" t="s">
        <v>1125</v>
      </c>
      <c r="F3568" s="25" t="s">
        <v>2993</v>
      </c>
      <c r="G3568" s="25" t="s">
        <v>23</v>
      </c>
      <c r="H3568" s="25" t="s">
        <v>2984</v>
      </c>
      <c r="I3568" s="25">
        <v>1</v>
      </c>
      <c r="J3568" s="25" t="s">
        <v>1144</v>
      </c>
      <c r="K3568" s="25" t="s">
        <v>1487</v>
      </c>
      <c r="M3568" s="47">
        <f>_xlfn.XLOOKUP(BASE!$A4134,dd_carteira_fundição!A:A,dd_carteira_fundição!G:G,"",0)</f>
        <v>0</v>
      </c>
      <c r="N3568" s="47" t="s">
        <v>1549</v>
      </c>
      <c r="R3568" s="25" t="s">
        <v>1688</v>
      </c>
      <c r="S3568" s="47" t="s">
        <v>157</v>
      </c>
      <c r="T3568" s="48">
        <v>544</v>
      </c>
      <c r="U3568" s="165" t="str">
        <f>IFERROR(INDEX('TAXA DE OCUP. RECUR.'!$F$1:$F$60, MATCH(T3568, 'TAXA DE OCUP. RECUR.'!$E$1:$E$60, 0)),"")</f>
        <v>CELULA DE SOLDA P/ CAMISA - CHAPISCO - [544]</v>
      </c>
      <c r="V3568" s="53">
        <v>2.0999999999999996</v>
      </c>
      <c r="Z3568" s="47"/>
      <c r="AA3568" s="47" t="str">
        <f t="shared" si="409"/>
        <v/>
      </c>
      <c r="AB3568" s="25" t="str">
        <f t="shared" si="410"/>
        <v/>
      </c>
      <c r="AC3568" s="25" t="str">
        <f t="shared" si="411"/>
        <v/>
      </c>
      <c r="AD3568" s="165" t="str">
        <f t="shared" si="412"/>
        <v/>
      </c>
    </row>
    <row r="3569" spans="1:30" x14ac:dyDescent="0.25">
      <c r="A3569" s="102" t="s">
        <v>17</v>
      </c>
      <c r="B3569" s="25">
        <v>1005</v>
      </c>
      <c r="C3569" s="25">
        <v>10</v>
      </c>
      <c r="E3569" s="25" t="s">
        <v>1125</v>
      </c>
      <c r="F3569" s="25" t="s">
        <v>2993</v>
      </c>
      <c r="G3569" s="25" t="s">
        <v>23</v>
      </c>
      <c r="H3569" s="25" t="s">
        <v>2985</v>
      </c>
      <c r="I3569" s="25">
        <v>1</v>
      </c>
      <c r="J3569" s="25" t="s">
        <v>1144</v>
      </c>
      <c r="K3569" s="25" t="s">
        <v>1487</v>
      </c>
      <c r="M3569" s="47">
        <f>_xlfn.XLOOKUP(BASE!$A4135,dd_carteira_fundição!A:A,dd_carteira_fundição!G:G,"",0)</f>
        <v>0</v>
      </c>
      <c r="N3569" s="47" t="s">
        <v>1549</v>
      </c>
      <c r="R3569" s="25" t="s">
        <v>1688</v>
      </c>
      <c r="S3569" s="46" t="s">
        <v>129</v>
      </c>
      <c r="T3569" s="16">
        <v>91</v>
      </c>
      <c r="U3569" s="165" t="str">
        <f>IFERROR(INDEX('TAXA DE OCUP. RECUR.'!$F$1:$F$60, MATCH(T3569, 'TAXA DE OCUP. RECUR.'!$E$1:$E$60, 0)),"")</f>
        <v>GRAFITAMENTO - [91]</v>
      </c>
      <c r="V3569" s="53">
        <v>4.2097341558103265</v>
      </c>
      <c r="X3569" s="90">
        <v>46195</v>
      </c>
      <c r="Z3569" s="47"/>
      <c r="AA3569" s="47" t="str">
        <f t="shared" si="409"/>
        <v/>
      </c>
      <c r="AB3569" s="25" t="str">
        <f t="shared" si="410"/>
        <v>jun</v>
      </c>
      <c r="AC3569" s="25" t="str">
        <f t="shared" si="411"/>
        <v>2026</v>
      </c>
      <c r="AD3569" s="165" t="str">
        <f t="shared" si="412"/>
        <v/>
      </c>
    </row>
    <row r="3570" spans="1:30" x14ac:dyDescent="0.25">
      <c r="A3570" s="102" t="s">
        <v>17</v>
      </c>
      <c r="B3570" s="25">
        <v>1005</v>
      </c>
      <c r="C3570" s="25">
        <v>10</v>
      </c>
      <c r="E3570" s="25" t="s">
        <v>1125</v>
      </c>
      <c r="F3570" s="25" t="s">
        <v>2993</v>
      </c>
      <c r="G3570" s="25" t="s">
        <v>23</v>
      </c>
      <c r="H3570" s="25" t="s">
        <v>2985</v>
      </c>
      <c r="I3570" s="25">
        <v>1</v>
      </c>
      <c r="J3570" s="25" t="s">
        <v>1144</v>
      </c>
      <c r="K3570" s="25" t="s">
        <v>1487</v>
      </c>
      <c r="M3570" s="47">
        <f>_xlfn.XLOOKUP(BASE!$A4136,dd_carteira_fundição!A:A,dd_carteira_fundição!G:G,"",0)</f>
        <v>0</v>
      </c>
      <c r="N3570" s="47" t="s">
        <v>1549</v>
      </c>
      <c r="R3570" s="47" t="s">
        <v>1690</v>
      </c>
      <c r="S3570" s="46" t="s">
        <v>2997</v>
      </c>
      <c r="T3570" s="16">
        <v>120</v>
      </c>
      <c r="U3570" s="165" t="str">
        <f>IFERROR(INDEX('TAXA DE OCUP. RECUR.'!$F$1:$F$60, MATCH(T3570, 'TAXA DE OCUP. RECUR.'!$E$1:$E$60, 0)),"")</f>
        <v>TORNO HORIZ. TONANI TP-90 - [120]</v>
      </c>
      <c r="V3570" s="53">
        <v>7.1095959595959597</v>
      </c>
      <c r="Z3570" s="47"/>
      <c r="AA3570" s="47" t="str">
        <f t="shared" si="409"/>
        <v/>
      </c>
      <c r="AB3570" s="25" t="str">
        <f t="shared" si="410"/>
        <v/>
      </c>
      <c r="AC3570" s="25" t="str">
        <f t="shared" si="411"/>
        <v/>
      </c>
      <c r="AD3570" s="165" t="str">
        <f t="shared" si="412"/>
        <v/>
      </c>
    </row>
    <row r="3571" spans="1:30" x14ac:dyDescent="0.25">
      <c r="A3571" s="102" t="s">
        <v>17</v>
      </c>
      <c r="B3571" s="25">
        <v>1005</v>
      </c>
      <c r="C3571" s="25">
        <v>10</v>
      </c>
      <c r="E3571" s="25" t="s">
        <v>1125</v>
      </c>
      <c r="F3571" s="25" t="s">
        <v>2993</v>
      </c>
      <c r="G3571" s="25" t="s">
        <v>23</v>
      </c>
      <c r="H3571" s="25" t="s">
        <v>2985</v>
      </c>
      <c r="I3571" s="25">
        <v>1</v>
      </c>
      <c r="J3571" s="25" t="s">
        <v>1144</v>
      </c>
      <c r="K3571" s="25" t="s">
        <v>1487</v>
      </c>
      <c r="M3571" s="47">
        <f>_xlfn.XLOOKUP(BASE!$A4137,dd_carteira_fundição!A:A,dd_carteira_fundição!G:G,"",0)</f>
        <v>0</v>
      </c>
      <c r="N3571" s="47" t="s">
        <v>1549</v>
      </c>
      <c r="R3571" s="47" t="s">
        <v>1690</v>
      </c>
      <c r="S3571" s="46" t="s">
        <v>2998</v>
      </c>
      <c r="T3571" s="16">
        <v>120</v>
      </c>
      <c r="U3571" s="165" t="str">
        <f>IFERROR(INDEX('TAXA DE OCUP. RECUR.'!$F$1:$F$60, MATCH(T3571, 'TAXA DE OCUP. RECUR.'!$E$1:$E$60, 0)),"")</f>
        <v>TORNO HORIZ. TONANI TP-90 - [120]</v>
      </c>
      <c r="V3571" s="53">
        <v>1.2545454545454544</v>
      </c>
      <c r="Z3571" s="47"/>
      <c r="AA3571" s="47" t="str">
        <f t="shared" si="409"/>
        <v/>
      </c>
      <c r="AB3571" s="25" t="str">
        <f t="shared" si="410"/>
        <v/>
      </c>
      <c r="AC3571" s="25" t="str">
        <f t="shared" si="411"/>
        <v/>
      </c>
      <c r="AD3571" s="165" t="str">
        <f t="shared" si="412"/>
        <v/>
      </c>
    </row>
    <row r="3572" spans="1:30" x14ac:dyDescent="0.25">
      <c r="A3572" s="102" t="s">
        <v>17</v>
      </c>
      <c r="B3572" s="25">
        <v>1005</v>
      </c>
      <c r="C3572" s="25">
        <v>10</v>
      </c>
      <c r="E3572" s="25" t="s">
        <v>1125</v>
      </c>
      <c r="F3572" s="25" t="s">
        <v>2993</v>
      </c>
      <c r="G3572" s="25" t="s">
        <v>23</v>
      </c>
      <c r="H3572" s="25" t="s">
        <v>2985</v>
      </c>
      <c r="I3572" s="25">
        <v>1</v>
      </c>
      <c r="J3572" s="25" t="s">
        <v>1144</v>
      </c>
      <c r="K3572" s="25" t="s">
        <v>1487</v>
      </c>
      <c r="M3572" s="47">
        <f>_xlfn.XLOOKUP(BASE!$A4138,dd_carteira_fundição!A:A,dd_carteira_fundição!G:G,"",0)</f>
        <v>0</v>
      </c>
      <c r="N3572" s="47" t="s">
        <v>1549</v>
      </c>
      <c r="R3572" s="25" t="s">
        <v>1688</v>
      </c>
      <c r="S3572" s="47" t="s">
        <v>153</v>
      </c>
      <c r="T3572" s="48">
        <v>600</v>
      </c>
      <c r="U3572" s="165" t="str">
        <f>IFERROR(INDEX('TAXA DE OCUP. RECUR.'!$F$1:$F$60, MATCH(T3572, 'TAXA DE OCUP. RECUR.'!$E$1:$E$60, 0)),"")</f>
        <v>CELULA DE SOLDA P/ CAMISA - BASE E LATERAL - [600]</v>
      </c>
      <c r="V3572" s="53">
        <v>1.3</v>
      </c>
      <c r="Z3572" s="47"/>
      <c r="AA3572" s="47" t="str">
        <f t="shared" si="409"/>
        <v/>
      </c>
      <c r="AB3572" s="25" t="str">
        <f t="shared" si="410"/>
        <v/>
      </c>
      <c r="AC3572" s="25" t="str">
        <f t="shared" si="411"/>
        <v/>
      </c>
      <c r="AD3572" s="165" t="str">
        <f t="shared" si="412"/>
        <v/>
      </c>
    </row>
    <row r="3573" spans="1:30" x14ac:dyDescent="0.25">
      <c r="A3573" s="102" t="s">
        <v>17</v>
      </c>
      <c r="B3573" s="25">
        <v>1005</v>
      </c>
      <c r="C3573" s="25">
        <v>10</v>
      </c>
      <c r="E3573" s="25" t="s">
        <v>1125</v>
      </c>
      <c r="F3573" s="25" t="s">
        <v>2993</v>
      </c>
      <c r="G3573" s="25" t="s">
        <v>23</v>
      </c>
      <c r="H3573" s="25" t="s">
        <v>2985</v>
      </c>
      <c r="I3573" s="25">
        <v>1</v>
      </c>
      <c r="J3573" s="25" t="s">
        <v>1144</v>
      </c>
      <c r="K3573" s="25" t="s">
        <v>1487</v>
      </c>
      <c r="M3573" s="47">
        <f>_xlfn.XLOOKUP(BASE!$A4139,dd_carteira_fundição!A:A,dd_carteira_fundição!G:G,"",0)</f>
        <v>0</v>
      </c>
      <c r="N3573" s="47" t="s">
        <v>1549</v>
      </c>
      <c r="R3573" s="25" t="s">
        <v>1688</v>
      </c>
      <c r="S3573" s="47" t="s">
        <v>154</v>
      </c>
      <c r="T3573" s="48">
        <v>600</v>
      </c>
      <c r="U3573" s="165" t="str">
        <f>IFERROR(INDEX('TAXA DE OCUP. RECUR.'!$F$1:$F$60, MATCH(T3573, 'TAXA DE OCUP. RECUR.'!$E$1:$E$60, 0)),"")</f>
        <v>CELULA DE SOLDA P/ CAMISA - BASE E LATERAL - [600]</v>
      </c>
      <c r="V3573" s="53">
        <v>1.3</v>
      </c>
      <c r="Z3573" s="47"/>
      <c r="AA3573" s="47" t="str">
        <f t="shared" si="409"/>
        <v/>
      </c>
      <c r="AB3573" s="25" t="str">
        <f t="shared" si="410"/>
        <v/>
      </c>
      <c r="AC3573" s="25" t="str">
        <f t="shared" si="411"/>
        <v/>
      </c>
      <c r="AD3573" s="165" t="str">
        <f t="shared" si="412"/>
        <v/>
      </c>
    </row>
    <row r="3574" spans="1:30" x14ac:dyDescent="0.25">
      <c r="A3574" s="102" t="s">
        <v>17</v>
      </c>
      <c r="B3574" s="25">
        <v>1005</v>
      </c>
      <c r="C3574" s="25">
        <v>10</v>
      </c>
      <c r="E3574" s="25" t="s">
        <v>1125</v>
      </c>
      <c r="F3574" s="25" t="s">
        <v>2993</v>
      </c>
      <c r="G3574" s="25" t="s">
        <v>23</v>
      </c>
      <c r="H3574" s="25" t="s">
        <v>2985</v>
      </c>
      <c r="I3574" s="25">
        <v>1</v>
      </c>
      <c r="J3574" s="25" t="s">
        <v>1144</v>
      </c>
      <c r="K3574" s="25" t="s">
        <v>1487</v>
      </c>
      <c r="M3574" s="47">
        <f>_xlfn.XLOOKUP(BASE!$A4140,dd_carteira_fundição!A:A,dd_carteira_fundição!G:G,"",0)</f>
        <v>0</v>
      </c>
      <c r="N3574" s="47" t="s">
        <v>1549</v>
      </c>
      <c r="R3574" s="25" t="s">
        <v>1688</v>
      </c>
      <c r="S3574" s="47" t="s">
        <v>155</v>
      </c>
      <c r="T3574" s="48">
        <v>600</v>
      </c>
      <c r="U3574" s="165" t="str">
        <f>IFERROR(INDEX('TAXA DE OCUP. RECUR.'!$F$1:$F$60, MATCH(T3574, 'TAXA DE OCUP. RECUR.'!$E$1:$E$60, 0)),"")</f>
        <v>CELULA DE SOLDA P/ CAMISA - BASE E LATERAL - [600]</v>
      </c>
      <c r="V3574" s="53">
        <v>3.7522727272727265</v>
      </c>
      <c r="Z3574" s="47"/>
      <c r="AA3574" s="47" t="str">
        <f t="shared" si="409"/>
        <v/>
      </c>
      <c r="AB3574" s="25" t="str">
        <f t="shared" si="410"/>
        <v/>
      </c>
      <c r="AC3574" s="25" t="str">
        <f t="shared" si="411"/>
        <v/>
      </c>
      <c r="AD3574" s="165" t="str">
        <f t="shared" si="412"/>
        <v/>
      </c>
    </row>
    <row r="3575" spans="1:30" x14ac:dyDescent="0.25">
      <c r="A3575" s="102" t="s">
        <v>17</v>
      </c>
      <c r="B3575" s="25">
        <v>1005</v>
      </c>
      <c r="C3575" s="25">
        <v>10</v>
      </c>
      <c r="E3575" s="25" t="s">
        <v>1125</v>
      </c>
      <c r="F3575" s="25" t="s">
        <v>2993</v>
      </c>
      <c r="G3575" s="25" t="s">
        <v>23</v>
      </c>
      <c r="H3575" s="25" t="s">
        <v>2985</v>
      </c>
      <c r="I3575" s="25">
        <v>1</v>
      </c>
      <c r="J3575" s="25" t="s">
        <v>1144</v>
      </c>
      <c r="K3575" s="25" t="s">
        <v>1487</v>
      </c>
      <c r="M3575" s="47">
        <f>_xlfn.XLOOKUP(BASE!$A4141,dd_carteira_fundição!A:A,dd_carteira_fundição!G:G,"",0)</f>
        <v>0</v>
      </c>
      <c r="N3575" s="47" t="s">
        <v>1549</v>
      </c>
      <c r="R3575" s="25" t="s">
        <v>1688</v>
      </c>
      <c r="S3575" s="47" t="s">
        <v>156</v>
      </c>
      <c r="T3575" s="48">
        <v>602</v>
      </c>
      <c r="U3575" s="165" t="str">
        <f>IFERROR(INDEX('TAXA DE OCUP. RECUR.'!$F$1:$F$60, MATCH(T3575, 'TAXA DE OCUP. RECUR.'!$E$1:$E$60, 0)),"")</f>
        <v>CELULA DE SOLDA P/ CAMISA - PICOTE MANUAL - [602]</v>
      </c>
      <c r="V3575" s="53">
        <v>4.8700757575757576</v>
      </c>
      <c r="Z3575" s="47"/>
      <c r="AA3575" s="47" t="str">
        <f t="shared" si="409"/>
        <v/>
      </c>
      <c r="AB3575" s="25" t="str">
        <f t="shared" si="410"/>
        <v/>
      </c>
      <c r="AC3575" s="25" t="str">
        <f t="shared" si="411"/>
        <v/>
      </c>
      <c r="AD3575" s="165" t="str">
        <f t="shared" si="412"/>
        <v/>
      </c>
    </row>
    <row r="3576" spans="1:30" x14ac:dyDescent="0.25">
      <c r="A3576" s="102" t="s">
        <v>17</v>
      </c>
      <c r="B3576" s="25">
        <v>1005</v>
      </c>
      <c r="C3576" s="25">
        <v>10</v>
      </c>
      <c r="E3576" s="25" t="s">
        <v>1125</v>
      </c>
      <c r="F3576" s="25" t="s">
        <v>2993</v>
      </c>
      <c r="G3576" s="25" t="s">
        <v>23</v>
      </c>
      <c r="H3576" s="25" t="s">
        <v>2985</v>
      </c>
      <c r="I3576" s="25">
        <v>1</v>
      </c>
      <c r="J3576" s="25" t="s">
        <v>1144</v>
      </c>
      <c r="K3576" s="25" t="s">
        <v>1487</v>
      </c>
      <c r="M3576" s="47">
        <f>_xlfn.XLOOKUP(BASE!$A4142,dd_carteira_fundição!A:A,dd_carteira_fundição!G:G,"",0)</f>
        <v>0</v>
      </c>
      <c r="N3576" s="47" t="s">
        <v>1549</v>
      </c>
      <c r="R3576" s="25" t="s">
        <v>1688</v>
      </c>
      <c r="S3576" s="47" t="s">
        <v>157</v>
      </c>
      <c r="T3576" s="48">
        <v>544</v>
      </c>
      <c r="U3576" s="165" t="str">
        <f>IFERROR(INDEX('TAXA DE OCUP. RECUR.'!$F$1:$F$60, MATCH(T3576, 'TAXA DE OCUP. RECUR.'!$E$1:$E$60, 0)),"")</f>
        <v>CELULA DE SOLDA P/ CAMISA - CHAPISCO - [544]</v>
      </c>
      <c r="V3576" s="53">
        <v>2.0999999999999996</v>
      </c>
      <c r="Z3576" s="47"/>
      <c r="AA3576" s="47" t="str">
        <f t="shared" si="409"/>
        <v/>
      </c>
      <c r="AB3576" s="25" t="str">
        <f t="shared" si="410"/>
        <v/>
      </c>
      <c r="AC3576" s="25" t="str">
        <f t="shared" si="411"/>
        <v/>
      </c>
      <c r="AD3576" s="165" t="str">
        <f t="shared" si="412"/>
        <v/>
      </c>
    </row>
    <row r="3577" spans="1:30" x14ac:dyDescent="0.25">
      <c r="A3577" s="102" t="s">
        <v>17</v>
      </c>
      <c r="B3577" s="25">
        <v>1005</v>
      </c>
      <c r="C3577" s="25">
        <v>11</v>
      </c>
      <c r="E3577" s="25" t="s">
        <v>1125</v>
      </c>
      <c r="F3577" s="25" t="s">
        <v>2993</v>
      </c>
      <c r="G3577" s="25" t="s">
        <v>23</v>
      </c>
      <c r="H3577" s="25" t="s">
        <v>2992</v>
      </c>
      <c r="I3577" s="25">
        <v>1</v>
      </c>
      <c r="J3577" s="25" t="s">
        <v>1144</v>
      </c>
      <c r="K3577" s="25" t="s">
        <v>1487</v>
      </c>
      <c r="M3577" s="47">
        <f>_xlfn.XLOOKUP(BASE!$A4143,dd_carteira_fundição!A:A,dd_carteira_fundição!G:G,"",0)</f>
        <v>0</v>
      </c>
      <c r="N3577" s="47" t="s">
        <v>1549</v>
      </c>
      <c r="R3577" s="25" t="s">
        <v>1688</v>
      </c>
      <c r="S3577" s="46" t="s">
        <v>129</v>
      </c>
      <c r="T3577" s="16">
        <v>91</v>
      </c>
      <c r="U3577" s="165" t="str">
        <f>IFERROR(INDEX('TAXA DE OCUP. RECUR.'!$F$1:$F$60, MATCH(T3577, 'TAXA DE OCUP. RECUR.'!$E$1:$E$60, 0)),"")</f>
        <v>GRAFITAMENTO - [91]</v>
      </c>
      <c r="V3577" s="53">
        <v>4.2097341558103265</v>
      </c>
      <c r="X3577" s="90">
        <v>46190</v>
      </c>
      <c r="Z3577" s="47">
        <f t="shared" ref="Z3577:Z3600" si="413">IFERROR(WEEKNUM(X3577,11),"")</f>
        <v>25</v>
      </c>
      <c r="AA3577" s="47" t="str">
        <f t="shared" si="409"/>
        <v/>
      </c>
      <c r="AB3577" s="25" t="str">
        <f t="shared" si="410"/>
        <v>jun</v>
      </c>
      <c r="AC3577" s="25" t="str">
        <f t="shared" si="411"/>
        <v>2026</v>
      </c>
      <c r="AD3577" s="165" t="str">
        <f t="shared" si="412"/>
        <v/>
      </c>
    </row>
    <row r="3578" spans="1:30" x14ac:dyDescent="0.25">
      <c r="A3578" s="102" t="s">
        <v>17</v>
      </c>
      <c r="B3578" s="25">
        <v>1005</v>
      </c>
      <c r="C3578" s="25">
        <v>11</v>
      </c>
      <c r="E3578" s="25" t="s">
        <v>1125</v>
      </c>
      <c r="F3578" s="25" t="s">
        <v>2993</v>
      </c>
      <c r="G3578" s="25" t="s">
        <v>23</v>
      </c>
      <c r="H3578" s="25" t="s">
        <v>2992</v>
      </c>
      <c r="I3578" s="25">
        <v>1</v>
      </c>
      <c r="J3578" s="25" t="s">
        <v>1144</v>
      </c>
      <c r="K3578" s="25" t="s">
        <v>1487</v>
      </c>
      <c r="M3578" s="47">
        <f>_xlfn.XLOOKUP(BASE!$A4144,dd_carteira_fundição!A:A,dd_carteira_fundição!G:G,"",0)</f>
        <v>0</v>
      </c>
      <c r="N3578" s="47" t="s">
        <v>1549</v>
      </c>
      <c r="R3578" s="47" t="s">
        <v>1690</v>
      </c>
      <c r="S3578" s="46" t="s">
        <v>2997</v>
      </c>
      <c r="T3578" s="16">
        <v>120</v>
      </c>
      <c r="U3578" s="165" t="str">
        <f>IFERROR(INDEX('TAXA DE OCUP. RECUR.'!$F$1:$F$60, MATCH(T3578, 'TAXA DE OCUP. RECUR.'!$E$1:$E$60, 0)),"")</f>
        <v>TORNO HORIZ. TONANI TP-90 - [120]</v>
      </c>
      <c r="V3578" s="53">
        <v>7.1095959595959597</v>
      </c>
      <c r="Z3578" s="47">
        <f t="shared" si="413"/>
        <v>1</v>
      </c>
      <c r="AA3578" s="47" t="str">
        <f t="shared" si="409"/>
        <v/>
      </c>
      <c r="AB3578" s="25" t="str">
        <f t="shared" si="410"/>
        <v/>
      </c>
      <c r="AC3578" s="25" t="str">
        <f t="shared" si="411"/>
        <v/>
      </c>
      <c r="AD3578" s="165" t="str">
        <f t="shared" si="412"/>
        <v/>
      </c>
    </row>
    <row r="3579" spans="1:30" x14ac:dyDescent="0.25">
      <c r="A3579" s="102" t="s">
        <v>17</v>
      </c>
      <c r="B3579" s="25">
        <v>1005</v>
      </c>
      <c r="C3579" s="25">
        <v>11</v>
      </c>
      <c r="E3579" s="25" t="s">
        <v>1125</v>
      </c>
      <c r="F3579" s="25" t="s">
        <v>2993</v>
      </c>
      <c r="G3579" s="25" t="s">
        <v>23</v>
      </c>
      <c r="H3579" s="25" t="s">
        <v>2992</v>
      </c>
      <c r="I3579" s="25">
        <v>1</v>
      </c>
      <c r="J3579" s="25" t="s">
        <v>1144</v>
      </c>
      <c r="K3579" s="25" t="s">
        <v>1487</v>
      </c>
      <c r="M3579" s="47">
        <f>_xlfn.XLOOKUP(BASE!$A4145,dd_carteira_fundição!A:A,dd_carteira_fundição!G:G,"",0)</f>
        <v>0</v>
      </c>
      <c r="N3579" s="47" t="s">
        <v>1549</v>
      </c>
      <c r="R3579" s="47" t="s">
        <v>1690</v>
      </c>
      <c r="S3579" s="46" t="s">
        <v>2998</v>
      </c>
      <c r="T3579" s="16">
        <v>120</v>
      </c>
      <c r="U3579" s="165" t="str">
        <f>IFERROR(INDEX('TAXA DE OCUP. RECUR.'!$F$1:$F$60, MATCH(T3579, 'TAXA DE OCUP. RECUR.'!$E$1:$E$60, 0)),"")</f>
        <v>TORNO HORIZ. TONANI TP-90 - [120]</v>
      </c>
      <c r="V3579" s="53">
        <v>1.2545454545454544</v>
      </c>
      <c r="Z3579" s="47">
        <f t="shared" si="413"/>
        <v>1</v>
      </c>
      <c r="AA3579" s="47" t="str">
        <f t="shared" si="409"/>
        <v/>
      </c>
      <c r="AB3579" s="25" t="str">
        <f t="shared" si="410"/>
        <v/>
      </c>
      <c r="AC3579" s="25" t="str">
        <f t="shared" si="411"/>
        <v/>
      </c>
      <c r="AD3579" s="165" t="str">
        <f t="shared" si="412"/>
        <v/>
      </c>
    </row>
    <row r="3580" spans="1:30" x14ac:dyDescent="0.25">
      <c r="A3580" s="102" t="s">
        <v>17</v>
      </c>
      <c r="B3580" s="25">
        <v>1005</v>
      </c>
      <c r="C3580" s="25">
        <v>11</v>
      </c>
      <c r="E3580" s="25" t="s">
        <v>1125</v>
      </c>
      <c r="F3580" s="25" t="s">
        <v>2993</v>
      </c>
      <c r="G3580" s="25" t="s">
        <v>23</v>
      </c>
      <c r="H3580" s="25" t="s">
        <v>2992</v>
      </c>
      <c r="I3580" s="25">
        <v>1</v>
      </c>
      <c r="J3580" s="25" t="s">
        <v>1144</v>
      </c>
      <c r="K3580" s="25" t="s">
        <v>1487</v>
      </c>
      <c r="M3580" s="47">
        <f>_xlfn.XLOOKUP(BASE!$A4146,dd_carteira_fundição!A:A,dd_carteira_fundição!G:G,"",0)</f>
        <v>0</v>
      </c>
      <c r="N3580" s="47" t="s">
        <v>1549</v>
      </c>
      <c r="R3580" s="25" t="s">
        <v>1688</v>
      </c>
      <c r="S3580" s="47" t="s">
        <v>153</v>
      </c>
      <c r="T3580" s="48">
        <v>600</v>
      </c>
      <c r="U3580" s="165" t="str">
        <f>IFERROR(INDEX('TAXA DE OCUP. RECUR.'!$F$1:$F$60, MATCH(T3580, 'TAXA DE OCUP. RECUR.'!$E$1:$E$60, 0)),"")</f>
        <v>CELULA DE SOLDA P/ CAMISA - BASE E LATERAL - [600]</v>
      </c>
      <c r="V3580" s="53">
        <v>1.3</v>
      </c>
      <c r="Z3580" s="47">
        <f t="shared" si="413"/>
        <v>1</v>
      </c>
      <c r="AA3580" s="47" t="str">
        <f t="shared" si="409"/>
        <v/>
      </c>
      <c r="AB3580" s="25" t="str">
        <f t="shared" si="410"/>
        <v/>
      </c>
      <c r="AC3580" s="25" t="str">
        <f t="shared" si="411"/>
        <v/>
      </c>
      <c r="AD3580" s="165" t="str">
        <f t="shared" si="412"/>
        <v/>
      </c>
    </row>
    <row r="3581" spans="1:30" x14ac:dyDescent="0.25">
      <c r="A3581" s="102" t="s">
        <v>17</v>
      </c>
      <c r="B3581" s="25">
        <v>1005</v>
      </c>
      <c r="C3581" s="25">
        <v>11</v>
      </c>
      <c r="E3581" s="25" t="s">
        <v>1125</v>
      </c>
      <c r="F3581" s="25" t="s">
        <v>2993</v>
      </c>
      <c r="G3581" s="25" t="s">
        <v>23</v>
      </c>
      <c r="H3581" s="25" t="s">
        <v>2992</v>
      </c>
      <c r="I3581" s="25">
        <v>1</v>
      </c>
      <c r="J3581" s="25" t="s">
        <v>1144</v>
      </c>
      <c r="K3581" s="25" t="s">
        <v>1487</v>
      </c>
      <c r="M3581" s="47">
        <f>_xlfn.XLOOKUP(BASE!$A4147,dd_carteira_fundição!A:A,dd_carteira_fundição!G:G,"",0)</f>
        <v>0</v>
      </c>
      <c r="N3581" s="47" t="s">
        <v>1549</v>
      </c>
      <c r="R3581" s="25" t="s">
        <v>1688</v>
      </c>
      <c r="S3581" s="47" t="s">
        <v>154</v>
      </c>
      <c r="T3581" s="48">
        <v>600</v>
      </c>
      <c r="U3581" s="165" t="str">
        <f>IFERROR(INDEX('TAXA DE OCUP. RECUR.'!$F$1:$F$60, MATCH(T3581, 'TAXA DE OCUP. RECUR.'!$E$1:$E$60, 0)),"")</f>
        <v>CELULA DE SOLDA P/ CAMISA - BASE E LATERAL - [600]</v>
      </c>
      <c r="V3581" s="53">
        <v>1.3</v>
      </c>
      <c r="Z3581" s="47">
        <f t="shared" si="413"/>
        <v>1</v>
      </c>
      <c r="AA3581" s="47" t="str">
        <f t="shared" si="409"/>
        <v/>
      </c>
      <c r="AB3581" s="25" t="str">
        <f t="shared" si="410"/>
        <v/>
      </c>
      <c r="AC3581" s="25" t="str">
        <f t="shared" si="411"/>
        <v/>
      </c>
      <c r="AD3581" s="165" t="str">
        <f t="shared" si="412"/>
        <v/>
      </c>
    </row>
    <row r="3582" spans="1:30" x14ac:dyDescent="0.25">
      <c r="A3582" s="102" t="s">
        <v>17</v>
      </c>
      <c r="B3582" s="25">
        <v>1005</v>
      </c>
      <c r="C3582" s="25">
        <v>11</v>
      </c>
      <c r="E3582" s="25" t="s">
        <v>1125</v>
      </c>
      <c r="F3582" s="25" t="s">
        <v>2993</v>
      </c>
      <c r="G3582" s="25" t="s">
        <v>23</v>
      </c>
      <c r="H3582" s="25" t="s">
        <v>2992</v>
      </c>
      <c r="I3582" s="25">
        <v>1</v>
      </c>
      <c r="J3582" s="25" t="s">
        <v>1144</v>
      </c>
      <c r="K3582" s="25" t="s">
        <v>1487</v>
      </c>
      <c r="M3582" s="47">
        <f>_xlfn.XLOOKUP(BASE!$A4148,dd_carteira_fundição!A:A,dd_carteira_fundição!G:G,"",0)</f>
        <v>0</v>
      </c>
      <c r="N3582" s="47" t="s">
        <v>1549</v>
      </c>
      <c r="R3582" s="25" t="s">
        <v>1688</v>
      </c>
      <c r="S3582" s="47" t="s">
        <v>155</v>
      </c>
      <c r="T3582" s="48">
        <v>600</v>
      </c>
      <c r="U3582" s="165" t="str">
        <f>IFERROR(INDEX('TAXA DE OCUP. RECUR.'!$F$1:$F$60, MATCH(T3582, 'TAXA DE OCUP. RECUR.'!$E$1:$E$60, 0)),"")</f>
        <v>CELULA DE SOLDA P/ CAMISA - BASE E LATERAL - [600]</v>
      </c>
      <c r="V3582" s="53">
        <v>3.7522727272727265</v>
      </c>
      <c r="Z3582" s="47">
        <f t="shared" si="413"/>
        <v>1</v>
      </c>
      <c r="AA3582" s="47" t="str">
        <f t="shared" si="409"/>
        <v/>
      </c>
      <c r="AB3582" s="25" t="str">
        <f t="shared" si="410"/>
        <v/>
      </c>
      <c r="AC3582" s="25" t="str">
        <f t="shared" si="411"/>
        <v/>
      </c>
      <c r="AD3582" s="165" t="str">
        <f t="shared" si="412"/>
        <v/>
      </c>
    </row>
    <row r="3583" spans="1:30" x14ac:dyDescent="0.25">
      <c r="A3583" s="102" t="s">
        <v>17</v>
      </c>
      <c r="B3583" s="25">
        <v>1005</v>
      </c>
      <c r="C3583" s="25">
        <v>11</v>
      </c>
      <c r="E3583" s="25" t="s">
        <v>1125</v>
      </c>
      <c r="F3583" s="25" t="s">
        <v>2993</v>
      </c>
      <c r="G3583" s="25" t="s">
        <v>23</v>
      </c>
      <c r="H3583" s="25" t="s">
        <v>2992</v>
      </c>
      <c r="I3583" s="25">
        <v>1</v>
      </c>
      <c r="J3583" s="25" t="s">
        <v>1144</v>
      </c>
      <c r="K3583" s="25" t="s">
        <v>1487</v>
      </c>
      <c r="M3583" s="47">
        <f>_xlfn.XLOOKUP(BASE!$A4149,dd_carteira_fundição!A:A,dd_carteira_fundição!G:G,"",0)</f>
        <v>0</v>
      </c>
      <c r="N3583" s="47" t="s">
        <v>1549</v>
      </c>
      <c r="R3583" s="25" t="s">
        <v>1688</v>
      </c>
      <c r="S3583" s="47" t="s">
        <v>156</v>
      </c>
      <c r="T3583" s="48">
        <v>602</v>
      </c>
      <c r="U3583" s="165" t="str">
        <f>IFERROR(INDEX('TAXA DE OCUP. RECUR.'!$F$1:$F$60, MATCH(T3583, 'TAXA DE OCUP. RECUR.'!$E$1:$E$60, 0)),"")</f>
        <v>CELULA DE SOLDA P/ CAMISA - PICOTE MANUAL - [602]</v>
      </c>
      <c r="V3583" s="53">
        <v>4.8700757575757576</v>
      </c>
      <c r="Z3583" s="47">
        <f t="shared" si="413"/>
        <v>1</v>
      </c>
      <c r="AA3583" s="47" t="str">
        <f t="shared" si="409"/>
        <v/>
      </c>
      <c r="AB3583" s="25" t="str">
        <f t="shared" si="410"/>
        <v/>
      </c>
      <c r="AC3583" s="25" t="str">
        <f t="shared" si="411"/>
        <v/>
      </c>
      <c r="AD3583" s="165" t="str">
        <f t="shared" si="412"/>
        <v/>
      </c>
    </row>
    <row r="3584" spans="1:30" x14ac:dyDescent="0.25">
      <c r="A3584" s="102" t="s">
        <v>17</v>
      </c>
      <c r="B3584" s="25">
        <v>1005</v>
      </c>
      <c r="C3584" s="25">
        <v>11</v>
      </c>
      <c r="E3584" s="25" t="s">
        <v>1125</v>
      </c>
      <c r="F3584" s="25" t="s">
        <v>2993</v>
      </c>
      <c r="G3584" s="25" t="s">
        <v>23</v>
      </c>
      <c r="H3584" s="25" t="s">
        <v>2992</v>
      </c>
      <c r="I3584" s="25">
        <v>1</v>
      </c>
      <c r="J3584" s="25" t="s">
        <v>1144</v>
      </c>
      <c r="K3584" s="25" t="s">
        <v>1487</v>
      </c>
      <c r="M3584" s="47">
        <f>_xlfn.XLOOKUP(BASE!$A4150,dd_carteira_fundição!A:A,dd_carteira_fundição!G:G,"",0)</f>
        <v>0</v>
      </c>
      <c r="N3584" s="47" t="s">
        <v>1549</v>
      </c>
      <c r="R3584" s="25" t="s">
        <v>1688</v>
      </c>
      <c r="S3584" s="47" t="s">
        <v>157</v>
      </c>
      <c r="T3584" s="48">
        <v>544</v>
      </c>
      <c r="U3584" s="165" t="str">
        <f>IFERROR(INDEX('TAXA DE OCUP. RECUR.'!$F$1:$F$60, MATCH(T3584, 'TAXA DE OCUP. RECUR.'!$E$1:$E$60, 0)),"")</f>
        <v>CELULA DE SOLDA P/ CAMISA - CHAPISCO - [544]</v>
      </c>
      <c r="V3584" s="53">
        <v>2.0999999999999996</v>
      </c>
      <c r="Z3584" s="47">
        <f t="shared" si="413"/>
        <v>1</v>
      </c>
      <c r="AA3584" s="47" t="str">
        <f t="shared" si="409"/>
        <v/>
      </c>
      <c r="AB3584" s="25" t="str">
        <f t="shared" si="410"/>
        <v/>
      </c>
      <c r="AC3584" s="25" t="str">
        <f t="shared" si="411"/>
        <v/>
      </c>
      <c r="AD3584" s="165" t="str">
        <f t="shared" si="412"/>
        <v/>
      </c>
    </row>
    <row r="3585" spans="1:30" x14ac:dyDescent="0.25">
      <c r="A3585" s="102" t="s">
        <v>17</v>
      </c>
      <c r="B3585" s="25">
        <v>1005</v>
      </c>
      <c r="C3585" s="25">
        <v>12</v>
      </c>
      <c r="E3585" s="25" t="s">
        <v>1125</v>
      </c>
      <c r="F3585" s="25" t="s">
        <v>2993</v>
      </c>
      <c r="G3585" s="25" t="s">
        <v>23</v>
      </c>
      <c r="H3585" s="25" t="s">
        <v>2986</v>
      </c>
      <c r="I3585" s="25">
        <v>1</v>
      </c>
      <c r="J3585" s="25" t="s">
        <v>1144</v>
      </c>
      <c r="K3585" s="25" t="s">
        <v>1487</v>
      </c>
      <c r="M3585" s="47">
        <f>_xlfn.XLOOKUP(BASE!$A4151,dd_carteira_fundição!A:A,dd_carteira_fundição!G:G,"",0)</f>
        <v>0</v>
      </c>
      <c r="N3585" s="47" t="s">
        <v>1549</v>
      </c>
      <c r="R3585" s="25" t="s">
        <v>1688</v>
      </c>
      <c r="S3585" s="46" t="s">
        <v>129</v>
      </c>
      <c r="T3585" s="16">
        <v>91</v>
      </c>
      <c r="U3585" s="165" t="str">
        <f>IFERROR(INDEX('TAXA DE OCUP. RECUR.'!$F$1:$F$60, MATCH(T3585, 'TAXA DE OCUP. RECUR.'!$E$1:$E$60, 0)),"")</f>
        <v>GRAFITAMENTO - [91]</v>
      </c>
      <c r="V3585" s="53">
        <v>4.2097341558103265</v>
      </c>
      <c r="X3585" s="90">
        <v>46195</v>
      </c>
      <c r="Z3585" s="47">
        <f t="shared" si="413"/>
        <v>26</v>
      </c>
      <c r="AA3585" s="47" t="str">
        <f t="shared" si="409"/>
        <v/>
      </c>
      <c r="AB3585" s="25" t="str">
        <f t="shared" si="410"/>
        <v>jun</v>
      </c>
      <c r="AC3585" s="25" t="str">
        <f t="shared" si="411"/>
        <v>2026</v>
      </c>
      <c r="AD3585" s="165" t="str">
        <f t="shared" si="412"/>
        <v/>
      </c>
    </row>
    <row r="3586" spans="1:30" x14ac:dyDescent="0.25">
      <c r="A3586" s="102" t="s">
        <v>17</v>
      </c>
      <c r="B3586" s="25">
        <v>1005</v>
      </c>
      <c r="C3586" s="25">
        <v>12</v>
      </c>
      <c r="E3586" s="25" t="s">
        <v>1125</v>
      </c>
      <c r="F3586" s="25" t="s">
        <v>2993</v>
      </c>
      <c r="G3586" s="25" t="s">
        <v>23</v>
      </c>
      <c r="H3586" s="25" t="s">
        <v>2986</v>
      </c>
      <c r="I3586" s="25">
        <v>1</v>
      </c>
      <c r="J3586" s="25" t="s">
        <v>1144</v>
      </c>
      <c r="K3586" s="25" t="s">
        <v>1487</v>
      </c>
      <c r="M3586" s="47">
        <f>_xlfn.XLOOKUP(BASE!$A4152,dd_carteira_fundição!A:A,dd_carteira_fundição!G:G,"",0)</f>
        <v>0</v>
      </c>
      <c r="N3586" s="47" t="s">
        <v>1549</v>
      </c>
      <c r="R3586" s="47" t="s">
        <v>1690</v>
      </c>
      <c r="S3586" s="46" t="s">
        <v>2997</v>
      </c>
      <c r="T3586" s="16">
        <v>120</v>
      </c>
      <c r="U3586" s="165" t="str">
        <f>IFERROR(INDEX('TAXA DE OCUP. RECUR.'!$F$1:$F$60, MATCH(T3586, 'TAXA DE OCUP. RECUR.'!$E$1:$E$60, 0)),"")</f>
        <v>TORNO HORIZ. TONANI TP-90 - [120]</v>
      </c>
      <c r="V3586" s="53">
        <v>7.1095959595959597</v>
      </c>
      <c r="Z3586" s="47">
        <f t="shared" si="413"/>
        <v>1</v>
      </c>
      <c r="AA3586" s="47" t="str">
        <f t="shared" si="409"/>
        <v/>
      </c>
      <c r="AB3586" s="25" t="str">
        <f t="shared" si="410"/>
        <v/>
      </c>
      <c r="AC3586" s="25" t="str">
        <f t="shared" si="411"/>
        <v/>
      </c>
      <c r="AD3586" s="165" t="str">
        <f t="shared" si="412"/>
        <v/>
      </c>
    </row>
    <row r="3587" spans="1:30" x14ac:dyDescent="0.25">
      <c r="A3587" s="102" t="s">
        <v>17</v>
      </c>
      <c r="B3587" s="25">
        <v>1005</v>
      </c>
      <c r="C3587" s="25">
        <v>12</v>
      </c>
      <c r="E3587" s="25" t="s">
        <v>1125</v>
      </c>
      <c r="F3587" s="25" t="s">
        <v>2993</v>
      </c>
      <c r="G3587" s="25" t="s">
        <v>23</v>
      </c>
      <c r="H3587" s="25" t="s">
        <v>2986</v>
      </c>
      <c r="I3587" s="25">
        <v>1</v>
      </c>
      <c r="J3587" s="25" t="s">
        <v>1144</v>
      </c>
      <c r="K3587" s="25" t="s">
        <v>1487</v>
      </c>
      <c r="M3587" s="47">
        <f>_xlfn.XLOOKUP(BASE!$A4153,dd_carteira_fundição!A:A,dd_carteira_fundição!G:G,"",0)</f>
        <v>0</v>
      </c>
      <c r="N3587" s="47" t="s">
        <v>1549</v>
      </c>
      <c r="R3587" s="47" t="s">
        <v>1690</v>
      </c>
      <c r="S3587" s="46" t="s">
        <v>2998</v>
      </c>
      <c r="T3587" s="16">
        <v>120</v>
      </c>
      <c r="U3587" s="165" t="str">
        <f>IFERROR(INDEX('TAXA DE OCUP. RECUR.'!$F$1:$F$60, MATCH(T3587, 'TAXA DE OCUP. RECUR.'!$E$1:$E$60, 0)),"")</f>
        <v>TORNO HORIZ. TONANI TP-90 - [120]</v>
      </c>
      <c r="V3587" s="53">
        <v>1.2545454545454544</v>
      </c>
      <c r="Z3587" s="47">
        <f t="shared" si="413"/>
        <v>1</v>
      </c>
      <c r="AA3587" s="47" t="str">
        <f t="shared" si="409"/>
        <v/>
      </c>
      <c r="AB3587" s="25" t="str">
        <f t="shared" si="410"/>
        <v/>
      </c>
      <c r="AC3587" s="25" t="str">
        <f t="shared" si="411"/>
        <v/>
      </c>
      <c r="AD3587" s="165" t="str">
        <f t="shared" si="412"/>
        <v/>
      </c>
    </row>
    <row r="3588" spans="1:30" x14ac:dyDescent="0.25">
      <c r="A3588" s="102" t="s">
        <v>17</v>
      </c>
      <c r="B3588" s="25">
        <v>1005</v>
      </c>
      <c r="C3588" s="25">
        <v>12</v>
      </c>
      <c r="E3588" s="25" t="s">
        <v>1125</v>
      </c>
      <c r="F3588" s="25" t="s">
        <v>2993</v>
      </c>
      <c r="G3588" s="25" t="s">
        <v>23</v>
      </c>
      <c r="H3588" s="25" t="s">
        <v>2986</v>
      </c>
      <c r="I3588" s="25">
        <v>1</v>
      </c>
      <c r="J3588" s="25" t="s">
        <v>1144</v>
      </c>
      <c r="K3588" s="25" t="s">
        <v>1487</v>
      </c>
      <c r="M3588" s="47">
        <f>_xlfn.XLOOKUP(BASE!$A4154,dd_carteira_fundição!A:A,dd_carteira_fundição!G:G,"",0)</f>
        <v>0</v>
      </c>
      <c r="N3588" s="47" t="s">
        <v>1549</v>
      </c>
      <c r="R3588" s="25" t="s">
        <v>1688</v>
      </c>
      <c r="S3588" s="47" t="s">
        <v>153</v>
      </c>
      <c r="T3588" s="48">
        <v>600</v>
      </c>
      <c r="U3588" s="165" t="str">
        <f>IFERROR(INDEX('TAXA DE OCUP. RECUR.'!$F$1:$F$60, MATCH(T3588, 'TAXA DE OCUP. RECUR.'!$E$1:$E$60, 0)),"")</f>
        <v>CELULA DE SOLDA P/ CAMISA - BASE E LATERAL - [600]</v>
      </c>
      <c r="V3588" s="53">
        <v>1.3</v>
      </c>
      <c r="Z3588" s="47">
        <f t="shared" si="413"/>
        <v>1</v>
      </c>
      <c r="AA3588" s="47" t="str">
        <f t="shared" si="409"/>
        <v/>
      </c>
      <c r="AB3588" s="25" t="str">
        <f t="shared" si="410"/>
        <v/>
      </c>
      <c r="AC3588" s="25" t="str">
        <f t="shared" si="411"/>
        <v/>
      </c>
      <c r="AD3588" s="165" t="str">
        <f t="shared" si="412"/>
        <v/>
      </c>
    </row>
    <row r="3589" spans="1:30" x14ac:dyDescent="0.25">
      <c r="A3589" s="102" t="s">
        <v>17</v>
      </c>
      <c r="B3589" s="25">
        <v>1005</v>
      </c>
      <c r="C3589" s="25">
        <v>12</v>
      </c>
      <c r="E3589" s="25" t="s">
        <v>1125</v>
      </c>
      <c r="F3589" s="25" t="s">
        <v>2993</v>
      </c>
      <c r="G3589" s="25" t="s">
        <v>23</v>
      </c>
      <c r="H3589" s="25" t="s">
        <v>2986</v>
      </c>
      <c r="I3589" s="25">
        <v>1</v>
      </c>
      <c r="J3589" s="25" t="s">
        <v>1144</v>
      </c>
      <c r="K3589" s="25" t="s">
        <v>1487</v>
      </c>
      <c r="M3589" s="47">
        <f>_xlfn.XLOOKUP(BASE!$A4155,dd_carteira_fundição!A:A,dd_carteira_fundição!G:G,"",0)</f>
        <v>0</v>
      </c>
      <c r="N3589" s="47" t="s">
        <v>1549</v>
      </c>
      <c r="R3589" s="25" t="s">
        <v>1688</v>
      </c>
      <c r="S3589" s="47" t="s">
        <v>154</v>
      </c>
      <c r="T3589" s="48">
        <v>600</v>
      </c>
      <c r="U3589" s="165" t="str">
        <f>IFERROR(INDEX('TAXA DE OCUP. RECUR.'!$F$1:$F$60, MATCH(T3589, 'TAXA DE OCUP. RECUR.'!$E$1:$E$60, 0)),"")</f>
        <v>CELULA DE SOLDA P/ CAMISA - BASE E LATERAL - [600]</v>
      </c>
      <c r="V3589" s="53">
        <v>1.3</v>
      </c>
      <c r="Z3589" s="47">
        <f t="shared" si="413"/>
        <v>1</v>
      </c>
      <c r="AA3589" s="47" t="str">
        <f t="shared" si="409"/>
        <v/>
      </c>
      <c r="AB3589" s="25" t="str">
        <f t="shared" si="410"/>
        <v/>
      </c>
      <c r="AC3589" s="25" t="str">
        <f t="shared" si="411"/>
        <v/>
      </c>
      <c r="AD3589" s="165" t="str">
        <f t="shared" si="412"/>
        <v/>
      </c>
    </row>
    <row r="3590" spans="1:30" x14ac:dyDescent="0.25">
      <c r="A3590" s="102" t="s">
        <v>17</v>
      </c>
      <c r="B3590" s="25">
        <v>1005</v>
      </c>
      <c r="C3590" s="25">
        <v>12</v>
      </c>
      <c r="E3590" s="25" t="s">
        <v>1125</v>
      </c>
      <c r="F3590" s="25" t="s">
        <v>2993</v>
      </c>
      <c r="G3590" s="25" t="s">
        <v>23</v>
      </c>
      <c r="H3590" s="25" t="s">
        <v>2986</v>
      </c>
      <c r="I3590" s="25">
        <v>1</v>
      </c>
      <c r="J3590" s="25" t="s">
        <v>1144</v>
      </c>
      <c r="K3590" s="25" t="s">
        <v>1487</v>
      </c>
      <c r="M3590" s="47">
        <f>_xlfn.XLOOKUP(BASE!$A4156,dd_carteira_fundição!A:A,dd_carteira_fundição!G:G,"",0)</f>
        <v>0</v>
      </c>
      <c r="N3590" s="47" t="s">
        <v>1549</v>
      </c>
      <c r="R3590" s="25" t="s">
        <v>1688</v>
      </c>
      <c r="S3590" s="47" t="s">
        <v>155</v>
      </c>
      <c r="T3590" s="48">
        <v>600</v>
      </c>
      <c r="U3590" s="165" t="str">
        <f>IFERROR(INDEX('TAXA DE OCUP. RECUR.'!$F$1:$F$60, MATCH(T3590, 'TAXA DE OCUP. RECUR.'!$E$1:$E$60, 0)),"")</f>
        <v>CELULA DE SOLDA P/ CAMISA - BASE E LATERAL - [600]</v>
      </c>
      <c r="V3590" s="53">
        <v>3.7522727272727265</v>
      </c>
      <c r="Z3590" s="47">
        <f t="shared" si="413"/>
        <v>1</v>
      </c>
      <c r="AA3590" s="47" t="str">
        <f t="shared" si="409"/>
        <v/>
      </c>
      <c r="AB3590" s="25" t="str">
        <f t="shared" si="410"/>
        <v/>
      </c>
      <c r="AC3590" s="25" t="str">
        <f t="shared" si="411"/>
        <v/>
      </c>
      <c r="AD3590" s="165" t="str">
        <f t="shared" si="412"/>
        <v/>
      </c>
    </row>
    <row r="3591" spans="1:30" x14ac:dyDescent="0.25">
      <c r="A3591" s="102" t="s">
        <v>17</v>
      </c>
      <c r="B3591" s="25">
        <v>1005</v>
      </c>
      <c r="C3591" s="25">
        <v>12</v>
      </c>
      <c r="E3591" s="25" t="s">
        <v>1125</v>
      </c>
      <c r="F3591" s="25" t="s">
        <v>2993</v>
      </c>
      <c r="G3591" s="25" t="s">
        <v>23</v>
      </c>
      <c r="H3591" s="25" t="s">
        <v>2986</v>
      </c>
      <c r="I3591" s="25">
        <v>1</v>
      </c>
      <c r="J3591" s="25" t="s">
        <v>1144</v>
      </c>
      <c r="K3591" s="25" t="s">
        <v>1487</v>
      </c>
      <c r="M3591" s="47">
        <f>_xlfn.XLOOKUP(BASE!$A4157,dd_carteira_fundição!A:A,dd_carteira_fundição!G:G,"",0)</f>
        <v>0</v>
      </c>
      <c r="N3591" s="47" t="s">
        <v>1549</v>
      </c>
      <c r="R3591" s="25" t="s">
        <v>1688</v>
      </c>
      <c r="S3591" s="47" t="s">
        <v>156</v>
      </c>
      <c r="T3591" s="48">
        <v>602</v>
      </c>
      <c r="U3591" s="165" t="str">
        <f>IFERROR(INDEX('TAXA DE OCUP. RECUR.'!$F$1:$F$60, MATCH(T3591, 'TAXA DE OCUP. RECUR.'!$E$1:$E$60, 0)),"")</f>
        <v>CELULA DE SOLDA P/ CAMISA - PICOTE MANUAL - [602]</v>
      </c>
      <c r="V3591" s="53">
        <v>4.8700757575757576</v>
      </c>
      <c r="Z3591" s="47">
        <f t="shared" si="413"/>
        <v>1</v>
      </c>
      <c r="AA3591" s="47" t="str">
        <f t="shared" si="409"/>
        <v/>
      </c>
      <c r="AB3591" s="25" t="str">
        <f t="shared" si="410"/>
        <v/>
      </c>
      <c r="AC3591" s="25" t="str">
        <f t="shared" si="411"/>
        <v/>
      </c>
      <c r="AD3591" s="165" t="str">
        <f t="shared" si="412"/>
        <v/>
      </c>
    </row>
    <row r="3592" spans="1:30" x14ac:dyDescent="0.25">
      <c r="A3592" s="102" t="s">
        <v>17</v>
      </c>
      <c r="B3592" s="25">
        <v>1005</v>
      </c>
      <c r="C3592" s="25">
        <v>12</v>
      </c>
      <c r="E3592" s="25" t="s">
        <v>1125</v>
      </c>
      <c r="F3592" s="25" t="s">
        <v>2993</v>
      </c>
      <c r="G3592" s="25" t="s">
        <v>23</v>
      </c>
      <c r="H3592" s="25" t="s">
        <v>2986</v>
      </c>
      <c r="I3592" s="25">
        <v>1</v>
      </c>
      <c r="J3592" s="25" t="s">
        <v>1144</v>
      </c>
      <c r="K3592" s="25" t="s">
        <v>1487</v>
      </c>
      <c r="M3592" s="47">
        <f>_xlfn.XLOOKUP(BASE!$A4158,dd_carteira_fundição!A:A,dd_carteira_fundição!G:G,"",0)</f>
        <v>0</v>
      </c>
      <c r="N3592" s="47" t="s">
        <v>1549</v>
      </c>
      <c r="R3592" s="25" t="s">
        <v>1688</v>
      </c>
      <c r="S3592" s="47" t="s">
        <v>157</v>
      </c>
      <c r="T3592" s="48">
        <v>544</v>
      </c>
      <c r="U3592" s="165" t="str">
        <f>IFERROR(INDEX('TAXA DE OCUP. RECUR.'!$F$1:$F$60, MATCH(T3592, 'TAXA DE OCUP. RECUR.'!$E$1:$E$60, 0)),"")</f>
        <v>CELULA DE SOLDA P/ CAMISA - CHAPISCO - [544]</v>
      </c>
      <c r="V3592" s="53">
        <v>2.0999999999999996</v>
      </c>
      <c r="Z3592" s="47">
        <f t="shared" si="413"/>
        <v>1</v>
      </c>
      <c r="AA3592" s="47" t="str">
        <f t="shared" si="409"/>
        <v/>
      </c>
      <c r="AB3592" s="25" t="str">
        <f t="shared" si="410"/>
        <v/>
      </c>
      <c r="AC3592" s="25" t="str">
        <f t="shared" si="411"/>
        <v/>
      </c>
      <c r="AD3592" s="165" t="str">
        <f t="shared" si="412"/>
        <v/>
      </c>
    </row>
    <row r="3593" spans="1:30" x14ac:dyDescent="0.25">
      <c r="A3593" s="102" t="s">
        <v>17</v>
      </c>
      <c r="B3593" s="25">
        <v>1005</v>
      </c>
      <c r="C3593" s="25">
        <v>13</v>
      </c>
      <c r="E3593" s="25" t="s">
        <v>1125</v>
      </c>
      <c r="F3593" s="25" t="s">
        <v>2993</v>
      </c>
      <c r="G3593" s="25" t="s">
        <v>23</v>
      </c>
      <c r="H3593" s="25" t="s">
        <v>2991</v>
      </c>
      <c r="I3593" s="25">
        <v>1</v>
      </c>
      <c r="J3593" s="25" t="s">
        <v>1144</v>
      </c>
      <c r="K3593" s="25" t="s">
        <v>1487</v>
      </c>
      <c r="M3593" s="47">
        <f>_xlfn.XLOOKUP(BASE!$A4159,dd_carteira_fundição!A:A,dd_carteira_fundição!G:G,"",0)</f>
        <v>0</v>
      </c>
      <c r="N3593" s="47" t="s">
        <v>1549</v>
      </c>
      <c r="R3593" s="25" t="s">
        <v>1688</v>
      </c>
      <c r="S3593" s="46" t="s">
        <v>129</v>
      </c>
      <c r="T3593" s="16">
        <v>91</v>
      </c>
      <c r="U3593" s="165" t="str">
        <f>IFERROR(INDEX('TAXA DE OCUP. RECUR.'!$F$1:$F$60, MATCH(T3593, 'TAXA DE OCUP. RECUR.'!$E$1:$E$60, 0)),"")</f>
        <v>GRAFITAMENTO - [91]</v>
      </c>
      <c r="V3593" s="53">
        <v>4.2097341558103265</v>
      </c>
      <c r="X3593" s="90">
        <v>46195</v>
      </c>
      <c r="Z3593" s="47">
        <f t="shared" si="413"/>
        <v>26</v>
      </c>
      <c r="AA3593" s="47" t="str">
        <f t="shared" si="409"/>
        <v/>
      </c>
      <c r="AB3593" s="25" t="str">
        <f>IFERROR(IF(X3593="","",TEXT(X3593,"MMM")),"")</f>
        <v>jun</v>
      </c>
      <c r="AC3593" s="25" t="str">
        <f>IFERROR(IF(X3593="","",TEXT(X3593,"AAAA")),"")</f>
        <v>2026</v>
      </c>
      <c r="AD3593" s="165" t="str">
        <f t="shared" si="412"/>
        <v/>
      </c>
    </row>
    <row r="3594" spans="1:30" x14ac:dyDescent="0.25">
      <c r="A3594" s="102" t="s">
        <v>17</v>
      </c>
      <c r="B3594" s="25">
        <v>1005</v>
      </c>
      <c r="C3594" s="25">
        <v>13</v>
      </c>
      <c r="E3594" s="25" t="s">
        <v>1125</v>
      </c>
      <c r="F3594" s="25" t="s">
        <v>2993</v>
      </c>
      <c r="G3594" s="25" t="s">
        <v>23</v>
      </c>
      <c r="H3594" s="25" t="s">
        <v>2991</v>
      </c>
      <c r="I3594" s="25">
        <v>1</v>
      </c>
      <c r="J3594" s="25" t="s">
        <v>1144</v>
      </c>
      <c r="K3594" s="25" t="s">
        <v>1487</v>
      </c>
      <c r="M3594" s="47">
        <f>_xlfn.XLOOKUP(BASE!$A4160,dd_carteira_fundição!A:A,dd_carteira_fundição!G:G,"",0)</f>
        <v>0</v>
      </c>
      <c r="N3594" s="47" t="s">
        <v>1549</v>
      </c>
      <c r="R3594" s="47" t="s">
        <v>1690</v>
      </c>
      <c r="S3594" s="46" t="s">
        <v>2997</v>
      </c>
      <c r="T3594" s="16">
        <v>120</v>
      </c>
      <c r="U3594" s="165" t="str">
        <f>IFERROR(INDEX('TAXA DE OCUP. RECUR.'!$F$1:$F$60, MATCH(T3594, 'TAXA DE OCUP. RECUR.'!$E$1:$E$60, 0)),"")</f>
        <v>TORNO HORIZ. TONANI TP-90 - [120]</v>
      </c>
      <c r="V3594" s="53">
        <v>7.1095959595959597</v>
      </c>
      <c r="Z3594" s="47">
        <f t="shared" si="413"/>
        <v>1</v>
      </c>
      <c r="AA3594" s="47" t="str">
        <f t="shared" si="409"/>
        <v/>
      </c>
      <c r="AB3594" s="25" t="str">
        <f t="shared" si="410"/>
        <v/>
      </c>
      <c r="AC3594" s="25" t="str">
        <f t="shared" si="411"/>
        <v/>
      </c>
      <c r="AD3594" s="165" t="str">
        <f t="shared" si="412"/>
        <v/>
      </c>
    </row>
    <row r="3595" spans="1:30" x14ac:dyDescent="0.25">
      <c r="A3595" s="102" t="s">
        <v>17</v>
      </c>
      <c r="B3595" s="25">
        <v>1005</v>
      </c>
      <c r="C3595" s="25">
        <v>13</v>
      </c>
      <c r="E3595" s="25" t="s">
        <v>1125</v>
      </c>
      <c r="F3595" s="25" t="s">
        <v>2993</v>
      </c>
      <c r="G3595" s="25" t="s">
        <v>23</v>
      </c>
      <c r="H3595" s="25" t="s">
        <v>2991</v>
      </c>
      <c r="I3595" s="25">
        <v>1</v>
      </c>
      <c r="J3595" s="25" t="s">
        <v>1144</v>
      </c>
      <c r="K3595" s="25" t="s">
        <v>1487</v>
      </c>
      <c r="M3595" s="47">
        <f>_xlfn.XLOOKUP(BASE!$A4161,dd_carteira_fundição!A:A,dd_carteira_fundição!G:G,"",0)</f>
        <v>0</v>
      </c>
      <c r="N3595" s="47" t="s">
        <v>1549</v>
      </c>
      <c r="R3595" s="47" t="s">
        <v>1690</v>
      </c>
      <c r="S3595" s="46" t="s">
        <v>2998</v>
      </c>
      <c r="T3595" s="16">
        <v>120</v>
      </c>
      <c r="U3595" s="165" t="str">
        <f>IFERROR(INDEX('TAXA DE OCUP. RECUR.'!$F$1:$F$60, MATCH(T3595, 'TAXA DE OCUP. RECUR.'!$E$1:$E$60, 0)),"")</f>
        <v>TORNO HORIZ. TONANI TP-90 - [120]</v>
      </c>
      <c r="V3595" s="53">
        <v>1.2545454545454544</v>
      </c>
      <c r="Z3595" s="47">
        <f t="shared" si="413"/>
        <v>1</v>
      </c>
      <c r="AA3595" s="47" t="str">
        <f t="shared" si="409"/>
        <v/>
      </c>
      <c r="AB3595" s="25" t="str">
        <f t="shared" si="410"/>
        <v/>
      </c>
      <c r="AC3595" s="25" t="str">
        <f t="shared" si="411"/>
        <v/>
      </c>
      <c r="AD3595" s="165" t="str">
        <f t="shared" si="412"/>
        <v/>
      </c>
    </row>
    <row r="3596" spans="1:30" x14ac:dyDescent="0.25">
      <c r="A3596" s="102" t="s">
        <v>17</v>
      </c>
      <c r="B3596" s="25">
        <v>1005</v>
      </c>
      <c r="C3596" s="25">
        <v>13</v>
      </c>
      <c r="E3596" s="25" t="s">
        <v>1125</v>
      </c>
      <c r="F3596" s="25" t="s">
        <v>2993</v>
      </c>
      <c r="G3596" s="25" t="s">
        <v>23</v>
      </c>
      <c r="H3596" s="25" t="s">
        <v>2991</v>
      </c>
      <c r="I3596" s="25">
        <v>1</v>
      </c>
      <c r="J3596" s="25" t="s">
        <v>1144</v>
      </c>
      <c r="K3596" s="25" t="s">
        <v>1487</v>
      </c>
      <c r="M3596" s="47">
        <f>_xlfn.XLOOKUP(BASE!$A4162,dd_carteira_fundição!A:A,dd_carteira_fundição!G:G,"",0)</f>
        <v>0</v>
      </c>
      <c r="N3596" s="47" t="s">
        <v>1549</v>
      </c>
      <c r="R3596" s="25" t="s">
        <v>1688</v>
      </c>
      <c r="S3596" s="47" t="s">
        <v>153</v>
      </c>
      <c r="T3596" s="48">
        <v>600</v>
      </c>
      <c r="U3596" s="165" t="str">
        <f>IFERROR(INDEX('TAXA DE OCUP. RECUR.'!$F$1:$F$60, MATCH(T3596, 'TAXA DE OCUP. RECUR.'!$E$1:$E$60, 0)),"")</f>
        <v>CELULA DE SOLDA P/ CAMISA - BASE E LATERAL - [600]</v>
      </c>
      <c r="V3596" s="53">
        <v>1.3</v>
      </c>
      <c r="Z3596" s="47">
        <f t="shared" si="413"/>
        <v>1</v>
      </c>
      <c r="AA3596" s="47" t="str">
        <f t="shared" si="409"/>
        <v/>
      </c>
      <c r="AB3596" s="25" t="str">
        <f t="shared" si="410"/>
        <v/>
      </c>
      <c r="AC3596" s="25" t="str">
        <f t="shared" si="411"/>
        <v/>
      </c>
      <c r="AD3596" s="165" t="str">
        <f t="shared" si="412"/>
        <v/>
      </c>
    </row>
    <row r="3597" spans="1:30" x14ac:dyDescent="0.25">
      <c r="A3597" s="102" t="s">
        <v>17</v>
      </c>
      <c r="B3597" s="25">
        <v>1005</v>
      </c>
      <c r="C3597" s="25">
        <v>13</v>
      </c>
      <c r="E3597" s="25" t="s">
        <v>1125</v>
      </c>
      <c r="F3597" s="25" t="s">
        <v>2993</v>
      </c>
      <c r="G3597" s="25" t="s">
        <v>23</v>
      </c>
      <c r="H3597" s="25" t="s">
        <v>2991</v>
      </c>
      <c r="I3597" s="25">
        <v>1</v>
      </c>
      <c r="J3597" s="25" t="s">
        <v>1144</v>
      </c>
      <c r="K3597" s="25" t="s">
        <v>1487</v>
      </c>
      <c r="M3597" s="47">
        <f>_xlfn.XLOOKUP(BASE!$A4163,dd_carteira_fundição!A:A,dd_carteira_fundição!G:G,"",0)</f>
        <v>0</v>
      </c>
      <c r="N3597" s="47" t="s">
        <v>1549</v>
      </c>
      <c r="R3597" s="25" t="s">
        <v>1688</v>
      </c>
      <c r="S3597" s="47" t="s">
        <v>154</v>
      </c>
      <c r="T3597" s="48">
        <v>600</v>
      </c>
      <c r="U3597" s="165" t="str">
        <f>IFERROR(INDEX('TAXA DE OCUP. RECUR.'!$F$1:$F$60, MATCH(T3597, 'TAXA DE OCUP. RECUR.'!$E$1:$E$60, 0)),"")</f>
        <v>CELULA DE SOLDA P/ CAMISA - BASE E LATERAL - [600]</v>
      </c>
      <c r="V3597" s="53">
        <v>1.3</v>
      </c>
      <c r="Z3597" s="47">
        <f t="shared" si="413"/>
        <v>1</v>
      </c>
      <c r="AA3597" s="47" t="str">
        <f t="shared" si="409"/>
        <v/>
      </c>
      <c r="AB3597" s="25" t="str">
        <f t="shared" si="410"/>
        <v/>
      </c>
      <c r="AC3597" s="25" t="str">
        <f t="shared" si="411"/>
        <v/>
      </c>
      <c r="AD3597" s="165" t="str">
        <f t="shared" si="412"/>
        <v/>
      </c>
    </row>
    <row r="3598" spans="1:30" x14ac:dyDescent="0.25">
      <c r="A3598" s="102" t="s">
        <v>17</v>
      </c>
      <c r="B3598" s="25">
        <v>1005</v>
      </c>
      <c r="C3598" s="25">
        <v>13</v>
      </c>
      <c r="E3598" s="25" t="s">
        <v>1125</v>
      </c>
      <c r="F3598" s="25" t="s">
        <v>2993</v>
      </c>
      <c r="G3598" s="25" t="s">
        <v>23</v>
      </c>
      <c r="H3598" s="25" t="s">
        <v>2991</v>
      </c>
      <c r="I3598" s="25">
        <v>1</v>
      </c>
      <c r="J3598" s="25" t="s">
        <v>1144</v>
      </c>
      <c r="K3598" s="25" t="s">
        <v>1487</v>
      </c>
      <c r="M3598" s="47">
        <f>_xlfn.XLOOKUP(BASE!$A4164,dd_carteira_fundição!A:A,dd_carteira_fundição!G:G,"",0)</f>
        <v>0</v>
      </c>
      <c r="N3598" s="47" t="s">
        <v>1549</v>
      </c>
      <c r="R3598" s="25" t="s">
        <v>1688</v>
      </c>
      <c r="S3598" s="47" t="s">
        <v>155</v>
      </c>
      <c r="T3598" s="48">
        <v>600</v>
      </c>
      <c r="U3598" s="165" t="str">
        <f>IFERROR(INDEX('TAXA DE OCUP. RECUR.'!$F$1:$F$60, MATCH(T3598, 'TAXA DE OCUP. RECUR.'!$E$1:$E$60, 0)),"")</f>
        <v>CELULA DE SOLDA P/ CAMISA - BASE E LATERAL - [600]</v>
      </c>
      <c r="V3598" s="53">
        <v>3.7522727272727265</v>
      </c>
      <c r="Z3598" s="47">
        <f t="shared" si="413"/>
        <v>1</v>
      </c>
      <c r="AA3598" s="47" t="str">
        <f t="shared" si="409"/>
        <v/>
      </c>
      <c r="AB3598" s="25" t="str">
        <f t="shared" si="410"/>
        <v/>
      </c>
      <c r="AC3598" s="25" t="str">
        <f t="shared" si="411"/>
        <v/>
      </c>
      <c r="AD3598" s="165" t="str">
        <f t="shared" si="412"/>
        <v/>
      </c>
    </row>
    <row r="3599" spans="1:30" x14ac:dyDescent="0.25">
      <c r="A3599" s="102" t="s">
        <v>17</v>
      </c>
      <c r="B3599" s="25">
        <v>1005</v>
      </c>
      <c r="C3599" s="25">
        <v>13</v>
      </c>
      <c r="E3599" s="25" t="s">
        <v>1125</v>
      </c>
      <c r="F3599" s="25" t="s">
        <v>2993</v>
      </c>
      <c r="G3599" s="25" t="s">
        <v>23</v>
      </c>
      <c r="H3599" s="25" t="s">
        <v>2991</v>
      </c>
      <c r="I3599" s="25">
        <v>1</v>
      </c>
      <c r="J3599" s="25" t="s">
        <v>1144</v>
      </c>
      <c r="K3599" s="25" t="s">
        <v>1487</v>
      </c>
      <c r="M3599" s="47">
        <f>_xlfn.XLOOKUP(BASE!$A4165,dd_carteira_fundição!A:A,dd_carteira_fundição!G:G,"",0)</f>
        <v>0</v>
      </c>
      <c r="N3599" s="47" t="s">
        <v>1549</v>
      </c>
      <c r="R3599" s="25" t="s">
        <v>1688</v>
      </c>
      <c r="S3599" s="47" t="s">
        <v>156</v>
      </c>
      <c r="T3599" s="48">
        <v>602</v>
      </c>
      <c r="U3599" s="165" t="str">
        <f>IFERROR(INDEX('TAXA DE OCUP. RECUR.'!$F$1:$F$60, MATCH(T3599, 'TAXA DE OCUP. RECUR.'!$E$1:$E$60, 0)),"")</f>
        <v>CELULA DE SOLDA P/ CAMISA - PICOTE MANUAL - [602]</v>
      </c>
      <c r="V3599" s="53">
        <v>4.8700757575757576</v>
      </c>
      <c r="Z3599" s="47">
        <f t="shared" si="413"/>
        <v>1</v>
      </c>
      <c r="AA3599" s="47" t="str">
        <f t="shared" si="409"/>
        <v/>
      </c>
      <c r="AB3599" s="25" t="str">
        <f t="shared" si="410"/>
        <v/>
      </c>
      <c r="AC3599" s="25" t="str">
        <f t="shared" si="411"/>
        <v/>
      </c>
      <c r="AD3599" s="165" t="str">
        <f t="shared" si="412"/>
        <v/>
      </c>
    </row>
    <row r="3600" spans="1:30" x14ac:dyDescent="0.25">
      <c r="A3600" s="102" t="s">
        <v>17</v>
      </c>
      <c r="B3600" s="25">
        <v>1005</v>
      </c>
      <c r="C3600" s="25">
        <v>13</v>
      </c>
      <c r="E3600" s="25" t="s">
        <v>1125</v>
      </c>
      <c r="F3600" s="25" t="s">
        <v>2993</v>
      </c>
      <c r="G3600" s="25" t="s">
        <v>23</v>
      </c>
      <c r="H3600" s="25" t="s">
        <v>2991</v>
      </c>
      <c r="I3600" s="25">
        <v>1</v>
      </c>
      <c r="J3600" s="25" t="s">
        <v>1144</v>
      </c>
      <c r="K3600" s="25" t="s">
        <v>1487</v>
      </c>
      <c r="M3600" s="47">
        <f>_xlfn.XLOOKUP(BASE!$A4166,dd_carteira_fundição!A:A,dd_carteira_fundição!G:G,"",0)</f>
        <v>0</v>
      </c>
      <c r="N3600" s="47" t="s">
        <v>1549</v>
      </c>
      <c r="R3600" s="25" t="s">
        <v>1688</v>
      </c>
      <c r="S3600" s="47" t="s">
        <v>157</v>
      </c>
      <c r="T3600" s="48">
        <v>544</v>
      </c>
      <c r="U3600" s="165" t="str">
        <f>IFERROR(INDEX('TAXA DE OCUP. RECUR.'!$F$1:$F$60, MATCH(T3600, 'TAXA DE OCUP. RECUR.'!$E$1:$E$60, 0)),"")</f>
        <v>CELULA DE SOLDA P/ CAMISA - CHAPISCO - [544]</v>
      </c>
      <c r="V3600" s="53">
        <v>2.0999999999999996</v>
      </c>
      <c r="Z3600" s="47">
        <f t="shared" si="413"/>
        <v>1</v>
      </c>
      <c r="AA3600" s="47" t="str">
        <f t="shared" si="409"/>
        <v/>
      </c>
      <c r="AB3600" s="25" t="str">
        <f t="shared" si="410"/>
        <v/>
      </c>
      <c r="AC3600" s="25" t="str">
        <f t="shared" si="411"/>
        <v/>
      </c>
      <c r="AD3600" s="165" t="str">
        <f t="shared" si="412"/>
        <v/>
      </c>
    </row>
    <row r="3601" spans="1:30" x14ac:dyDescent="0.25">
      <c r="A3601" s="102" t="s">
        <v>17</v>
      </c>
      <c r="B3601" s="25">
        <v>1005</v>
      </c>
      <c r="C3601" s="25">
        <v>14</v>
      </c>
      <c r="E3601" s="25" t="s">
        <v>1125</v>
      </c>
      <c r="F3601" s="25" t="s">
        <v>2993</v>
      </c>
      <c r="G3601" s="25" t="s">
        <v>23</v>
      </c>
      <c r="H3601" s="25" t="s">
        <v>2987</v>
      </c>
      <c r="I3601" s="25">
        <v>1</v>
      </c>
      <c r="J3601" s="25" t="s">
        <v>1144</v>
      </c>
      <c r="K3601" s="25" t="s">
        <v>1487</v>
      </c>
      <c r="M3601" s="47">
        <f>_xlfn.XLOOKUP(BASE!$A4167,dd_carteira_fundição!A:A,dd_carteira_fundição!G:G,"",0)</f>
        <v>0</v>
      </c>
      <c r="N3601" s="47" t="s">
        <v>1549</v>
      </c>
      <c r="R3601" s="25" t="s">
        <v>1688</v>
      </c>
      <c r="S3601" s="46" t="s">
        <v>129</v>
      </c>
      <c r="T3601" s="16">
        <v>91</v>
      </c>
      <c r="U3601" s="165" t="str">
        <f>IFERROR(INDEX('TAXA DE OCUP. RECUR.'!$F$1:$F$60, MATCH(T3601, 'TAXA DE OCUP. RECUR.'!$E$1:$E$60, 0)),"")</f>
        <v>GRAFITAMENTO - [91]</v>
      </c>
      <c r="V3601" s="53">
        <v>4.2097341558103265</v>
      </c>
      <c r="X3601" s="90">
        <v>46190</v>
      </c>
      <c r="Z3601" s="47">
        <f>IFERROR(WEEKNUM(X3601,11),"")</f>
        <v>25</v>
      </c>
      <c r="AA3601" s="47" t="str">
        <f t="shared" si="409"/>
        <v/>
      </c>
      <c r="AB3601" s="25" t="str">
        <f>IFERROR(IF(X3601="","",TEXT(X3601,"MMM")),"")</f>
        <v>jun</v>
      </c>
      <c r="AC3601" s="25" t="str">
        <f>IFERROR(IF(X3601="","",TEXT(X3601,"AAAA")),"")</f>
        <v>2026</v>
      </c>
      <c r="AD3601" s="165" t="str">
        <f t="shared" si="412"/>
        <v/>
      </c>
    </row>
    <row r="3602" spans="1:30" x14ac:dyDescent="0.25">
      <c r="A3602" s="102" t="s">
        <v>17</v>
      </c>
      <c r="B3602" s="25">
        <v>1005</v>
      </c>
      <c r="C3602" s="25">
        <v>14</v>
      </c>
      <c r="E3602" s="25" t="s">
        <v>1125</v>
      </c>
      <c r="F3602" s="25" t="s">
        <v>2993</v>
      </c>
      <c r="G3602" s="25" t="s">
        <v>23</v>
      </c>
      <c r="H3602" s="25" t="s">
        <v>2987</v>
      </c>
      <c r="I3602" s="25">
        <v>1</v>
      </c>
      <c r="J3602" s="25" t="s">
        <v>1144</v>
      </c>
      <c r="K3602" s="25" t="s">
        <v>1487</v>
      </c>
      <c r="M3602" s="47">
        <f>_xlfn.XLOOKUP(BASE!$A4168,dd_carteira_fundição!A:A,dd_carteira_fundição!G:G,"",0)</f>
        <v>0</v>
      </c>
      <c r="N3602" s="47" t="s">
        <v>1549</v>
      </c>
      <c r="R3602" s="47" t="s">
        <v>1690</v>
      </c>
      <c r="S3602" s="46" t="s">
        <v>2997</v>
      </c>
      <c r="T3602" s="16">
        <v>120</v>
      </c>
      <c r="U3602" s="165" t="str">
        <f>IFERROR(INDEX('TAXA DE OCUP. RECUR.'!$F$1:$F$60, MATCH(T3602, 'TAXA DE OCUP. RECUR.'!$E$1:$E$60, 0)),"")</f>
        <v>TORNO HORIZ. TONANI TP-90 - [120]</v>
      </c>
      <c r="V3602" s="53">
        <v>7.1095959595959597</v>
      </c>
      <c r="X3602" s="90">
        <v>46195</v>
      </c>
      <c r="Z3602" s="47">
        <f t="shared" ref="Z3602:Z3624" si="414">IFERROR(WEEKNUM(X3602,11),"")</f>
        <v>26</v>
      </c>
      <c r="AA3602" s="47" t="str">
        <f t="shared" si="409"/>
        <v/>
      </c>
      <c r="AB3602" s="25" t="str">
        <f t="shared" si="410"/>
        <v>jun</v>
      </c>
      <c r="AC3602" s="25" t="str">
        <f t="shared" si="411"/>
        <v>2026</v>
      </c>
      <c r="AD3602" s="165" t="str">
        <f t="shared" si="412"/>
        <v/>
      </c>
    </row>
    <row r="3603" spans="1:30" x14ac:dyDescent="0.25">
      <c r="A3603" s="102" t="s">
        <v>17</v>
      </c>
      <c r="B3603" s="25">
        <v>1005</v>
      </c>
      <c r="C3603" s="25">
        <v>14</v>
      </c>
      <c r="E3603" s="25" t="s">
        <v>1125</v>
      </c>
      <c r="F3603" s="25" t="s">
        <v>2993</v>
      </c>
      <c r="G3603" s="25" t="s">
        <v>23</v>
      </c>
      <c r="H3603" s="25" t="s">
        <v>2987</v>
      </c>
      <c r="I3603" s="25">
        <v>1</v>
      </c>
      <c r="J3603" s="25" t="s">
        <v>1144</v>
      </c>
      <c r="K3603" s="25" t="s">
        <v>1487</v>
      </c>
      <c r="M3603" s="47">
        <f>_xlfn.XLOOKUP(BASE!$A4169,dd_carteira_fundição!A:A,dd_carteira_fundição!G:G,"",0)</f>
        <v>0</v>
      </c>
      <c r="N3603" s="47" t="s">
        <v>1549</v>
      </c>
      <c r="R3603" s="47" t="s">
        <v>1690</v>
      </c>
      <c r="S3603" s="46" t="s">
        <v>2998</v>
      </c>
      <c r="T3603" s="16">
        <v>120</v>
      </c>
      <c r="U3603" s="165" t="str">
        <f>IFERROR(INDEX('TAXA DE OCUP. RECUR.'!$F$1:$F$60, MATCH(T3603, 'TAXA DE OCUP. RECUR.'!$E$1:$E$60, 0)),"")</f>
        <v>TORNO HORIZ. TONANI TP-90 - [120]</v>
      </c>
      <c r="V3603" s="53">
        <v>1.2545454545454544</v>
      </c>
      <c r="X3603" s="90">
        <v>46195</v>
      </c>
      <c r="Z3603" s="47">
        <f t="shared" si="414"/>
        <v>26</v>
      </c>
      <c r="AA3603" s="47" t="str">
        <f t="shared" si="409"/>
        <v/>
      </c>
      <c r="AB3603" s="25" t="str">
        <f t="shared" si="410"/>
        <v>jun</v>
      </c>
      <c r="AC3603" s="25" t="str">
        <f t="shared" si="411"/>
        <v>2026</v>
      </c>
      <c r="AD3603" s="165" t="str">
        <f t="shared" si="412"/>
        <v/>
      </c>
    </row>
    <row r="3604" spans="1:30" x14ac:dyDescent="0.25">
      <c r="A3604" s="102" t="s">
        <v>17</v>
      </c>
      <c r="B3604" s="25">
        <v>1005</v>
      </c>
      <c r="C3604" s="25">
        <v>14</v>
      </c>
      <c r="E3604" s="25" t="s">
        <v>1125</v>
      </c>
      <c r="F3604" s="25" t="s">
        <v>2993</v>
      </c>
      <c r="G3604" s="25" t="s">
        <v>23</v>
      </c>
      <c r="H3604" s="25" t="s">
        <v>2987</v>
      </c>
      <c r="I3604" s="25">
        <v>1</v>
      </c>
      <c r="J3604" s="25" t="s">
        <v>1144</v>
      </c>
      <c r="K3604" s="25" t="s">
        <v>1487</v>
      </c>
      <c r="M3604" s="47">
        <f>_xlfn.XLOOKUP(BASE!$A4170,dd_carteira_fundição!A:A,dd_carteira_fundição!G:G,"",0)</f>
        <v>0</v>
      </c>
      <c r="N3604" s="47" t="s">
        <v>1549</v>
      </c>
      <c r="R3604" s="25" t="s">
        <v>1688</v>
      </c>
      <c r="S3604" s="47" t="s">
        <v>153</v>
      </c>
      <c r="T3604" s="48">
        <v>600</v>
      </c>
      <c r="U3604" s="165" t="str">
        <f>IFERROR(INDEX('TAXA DE OCUP. RECUR.'!$F$1:$F$60, MATCH(T3604, 'TAXA DE OCUP. RECUR.'!$E$1:$E$60, 0)),"")</f>
        <v>CELULA DE SOLDA P/ CAMISA - BASE E LATERAL - [600]</v>
      </c>
      <c r="V3604" s="53">
        <v>1.3</v>
      </c>
      <c r="X3604" s="90">
        <v>46195</v>
      </c>
      <c r="Z3604" s="47">
        <f t="shared" si="414"/>
        <v>26</v>
      </c>
      <c r="AA3604" s="47" t="str">
        <f t="shared" si="409"/>
        <v/>
      </c>
      <c r="AB3604" s="25" t="str">
        <f t="shared" si="410"/>
        <v>jun</v>
      </c>
      <c r="AC3604" s="25" t="str">
        <f t="shared" si="411"/>
        <v>2026</v>
      </c>
      <c r="AD3604" s="165" t="str">
        <f t="shared" si="412"/>
        <v/>
      </c>
    </row>
    <row r="3605" spans="1:30" x14ac:dyDescent="0.25">
      <c r="A3605" s="102" t="s">
        <v>17</v>
      </c>
      <c r="B3605" s="25">
        <v>1005</v>
      </c>
      <c r="C3605" s="25">
        <v>14</v>
      </c>
      <c r="E3605" s="25" t="s">
        <v>1125</v>
      </c>
      <c r="F3605" s="25" t="s">
        <v>2993</v>
      </c>
      <c r="G3605" s="25" t="s">
        <v>23</v>
      </c>
      <c r="H3605" s="25" t="s">
        <v>2987</v>
      </c>
      <c r="I3605" s="25">
        <v>1</v>
      </c>
      <c r="J3605" s="25" t="s">
        <v>1144</v>
      </c>
      <c r="K3605" s="25" t="s">
        <v>1487</v>
      </c>
      <c r="M3605" s="47">
        <f>_xlfn.XLOOKUP(BASE!$A4171,dd_carteira_fundição!A:A,dd_carteira_fundição!G:G,"",0)</f>
        <v>0</v>
      </c>
      <c r="N3605" s="47" t="s">
        <v>1549</v>
      </c>
      <c r="R3605" s="25" t="s">
        <v>1688</v>
      </c>
      <c r="S3605" s="47" t="s">
        <v>154</v>
      </c>
      <c r="T3605" s="48">
        <v>600</v>
      </c>
      <c r="U3605" s="165" t="str">
        <f>IFERROR(INDEX('TAXA DE OCUP. RECUR.'!$F$1:$F$60, MATCH(T3605, 'TAXA DE OCUP. RECUR.'!$E$1:$E$60, 0)),"")</f>
        <v>CELULA DE SOLDA P/ CAMISA - BASE E LATERAL - [600]</v>
      </c>
      <c r="V3605" s="53">
        <v>1.3</v>
      </c>
      <c r="X3605" s="90">
        <v>46195</v>
      </c>
      <c r="Z3605" s="47">
        <f t="shared" si="414"/>
        <v>26</v>
      </c>
      <c r="AA3605" s="47" t="str">
        <f t="shared" si="409"/>
        <v/>
      </c>
      <c r="AB3605" s="25" t="str">
        <f t="shared" si="410"/>
        <v>jun</v>
      </c>
      <c r="AC3605" s="25" t="str">
        <f t="shared" si="411"/>
        <v>2026</v>
      </c>
      <c r="AD3605" s="165" t="str">
        <f t="shared" si="412"/>
        <v/>
      </c>
    </row>
    <row r="3606" spans="1:30" x14ac:dyDescent="0.25">
      <c r="A3606" s="102" t="s">
        <v>17</v>
      </c>
      <c r="B3606" s="25">
        <v>1005</v>
      </c>
      <c r="C3606" s="25">
        <v>14</v>
      </c>
      <c r="E3606" s="25" t="s">
        <v>1125</v>
      </c>
      <c r="F3606" s="25" t="s">
        <v>2993</v>
      </c>
      <c r="G3606" s="25" t="s">
        <v>23</v>
      </c>
      <c r="H3606" s="25" t="s">
        <v>2987</v>
      </c>
      <c r="I3606" s="25">
        <v>1</v>
      </c>
      <c r="J3606" s="25" t="s">
        <v>1144</v>
      </c>
      <c r="K3606" s="25" t="s">
        <v>1487</v>
      </c>
      <c r="M3606" s="47">
        <f>_xlfn.XLOOKUP(BASE!$A4172,dd_carteira_fundição!A:A,dd_carteira_fundição!G:G,"",0)</f>
        <v>0</v>
      </c>
      <c r="N3606" s="47" t="s">
        <v>1549</v>
      </c>
      <c r="R3606" s="25" t="s">
        <v>1688</v>
      </c>
      <c r="S3606" s="47" t="s">
        <v>155</v>
      </c>
      <c r="T3606" s="48">
        <v>600</v>
      </c>
      <c r="U3606" s="165" t="str">
        <f>IFERROR(INDEX('TAXA DE OCUP. RECUR.'!$F$1:$F$60, MATCH(T3606, 'TAXA DE OCUP. RECUR.'!$E$1:$E$60, 0)),"")</f>
        <v>CELULA DE SOLDA P/ CAMISA - BASE E LATERAL - [600]</v>
      </c>
      <c r="V3606" s="53">
        <v>3.7522727272727265</v>
      </c>
      <c r="X3606" s="90">
        <v>46195</v>
      </c>
      <c r="Z3606" s="47">
        <f t="shared" si="414"/>
        <v>26</v>
      </c>
      <c r="AA3606" s="47" t="str">
        <f t="shared" si="409"/>
        <v/>
      </c>
      <c r="AB3606" s="25" t="str">
        <f t="shared" si="410"/>
        <v>jun</v>
      </c>
      <c r="AC3606" s="25" t="str">
        <f t="shared" si="411"/>
        <v>2026</v>
      </c>
      <c r="AD3606" s="165" t="str">
        <f t="shared" si="412"/>
        <v/>
      </c>
    </row>
    <row r="3607" spans="1:30" x14ac:dyDescent="0.25">
      <c r="A3607" s="102" t="s">
        <v>17</v>
      </c>
      <c r="B3607" s="25">
        <v>1005</v>
      </c>
      <c r="C3607" s="25">
        <v>14</v>
      </c>
      <c r="E3607" s="25" t="s">
        <v>1125</v>
      </c>
      <c r="F3607" s="25" t="s">
        <v>2993</v>
      </c>
      <c r="G3607" s="25" t="s">
        <v>23</v>
      </c>
      <c r="H3607" s="25" t="s">
        <v>2987</v>
      </c>
      <c r="I3607" s="25">
        <v>1</v>
      </c>
      <c r="J3607" s="25" t="s">
        <v>1144</v>
      </c>
      <c r="K3607" s="25" t="s">
        <v>1487</v>
      </c>
      <c r="M3607" s="47">
        <f>_xlfn.XLOOKUP(BASE!$A4173,dd_carteira_fundição!A:A,dd_carteira_fundição!G:G,"",0)</f>
        <v>0</v>
      </c>
      <c r="N3607" s="47" t="s">
        <v>1549</v>
      </c>
      <c r="R3607" s="25" t="s">
        <v>1688</v>
      </c>
      <c r="S3607" s="47" t="s">
        <v>156</v>
      </c>
      <c r="T3607" s="48">
        <v>602</v>
      </c>
      <c r="U3607" s="165" t="str">
        <f>IFERROR(INDEX('TAXA DE OCUP. RECUR.'!$F$1:$F$60, MATCH(T3607, 'TAXA DE OCUP. RECUR.'!$E$1:$E$60, 0)),"")</f>
        <v>CELULA DE SOLDA P/ CAMISA - PICOTE MANUAL - [602]</v>
      </c>
      <c r="V3607" s="53">
        <v>4.8700757575757576</v>
      </c>
      <c r="X3607" s="90">
        <v>46195</v>
      </c>
      <c r="Z3607" s="47">
        <f t="shared" si="414"/>
        <v>26</v>
      </c>
      <c r="AA3607" s="47" t="str">
        <f t="shared" si="409"/>
        <v/>
      </c>
      <c r="AB3607" s="25" t="str">
        <f t="shared" si="410"/>
        <v>jun</v>
      </c>
      <c r="AC3607" s="25" t="str">
        <f t="shared" si="411"/>
        <v>2026</v>
      </c>
      <c r="AD3607" s="165" t="str">
        <f t="shared" si="412"/>
        <v/>
      </c>
    </row>
    <row r="3608" spans="1:30" x14ac:dyDescent="0.25">
      <c r="A3608" s="102" t="s">
        <v>17</v>
      </c>
      <c r="B3608" s="25">
        <v>1005</v>
      </c>
      <c r="C3608" s="25">
        <v>14</v>
      </c>
      <c r="E3608" s="25" t="s">
        <v>1125</v>
      </c>
      <c r="F3608" s="25" t="s">
        <v>2993</v>
      </c>
      <c r="G3608" s="25" t="s">
        <v>23</v>
      </c>
      <c r="H3608" s="25" t="s">
        <v>2987</v>
      </c>
      <c r="I3608" s="25">
        <v>1</v>
      </c>
      <c r="J3608" s="25" t="s">
        <v>1144</v>
      </c>
      <c r="K3608" s="25" t="s">
        <v>1487</v>
      </c>
      <c r="M3608" s="47">
        <f>_xlfn.XLOOKUP(BASE!$A4174,dd_carteira_fundição!A:A,dd_carteira_fundição!G:G,"",0)</f>
        <v>0</v>
      </c>
      <c r="N3608" s="47" t="s">
        <v>1549</v>
      </c>
      <c r="R3608" s="25" t="s">
        <v>1688</v>
      </c>
      <c r="S3608" s="47" t="s">
        <v>157</v>
      </c>
      <c r="T3608" s="48">
        <v>544</v>
      </c>
      <c r="U3608" s="165" t="str">
        <f>IFERROR(INDEX('TAXA DE OCUP. RECUR.'!$F$1:$F$60, MATCH(T3608, 'TAXA DE OCUP. RECUR.'!$E$1:$E$60, 0)),"")</f>
        <v>CELULA DE SOLDA P/ CAMISA - CHAPISCO - [544]</v>
      </c>
      <c r="V3608" s="53">
        <v>2.0999999999999996</v>
      </c>
      <c r="X3608" s="90">
        <v>46195</v>
      </c>
      <c r="Z3608" s="47">
        <f t="shared" si="414"/>
        <v>26</v>
      </c>
      <c r="AA3608" s="47" t="str">
        <f t="shared" si="409"/>
        <v/>
      </c>
      <c r="AB3608" s="25" t="str">
        <f t="shared" si="410"/>
        <v>jun</v>
      </c>
      <c r="AC3608" s="25" t="str">
        <f t="shared" si="411"/>
        <v>2026</v>
      </c>
      <c r="AD3608" s="165" t="str">
        <f t="shared" si="412"/>
        <v/>
      </c>
    </row>
    <row r="3609" spans="1:30" x14ac:dyDescent="0.25">
      <c r="A3609" s="102" t="s">
        <v>17</v>
      </c>
      <c r="B3609" s="25">
        <v>1005</v>
      </c>
      <c r="C3609" s="25">
        <v>15</v>
      </c>
      <c r="E3609" s="25" t="s">
        <v>1125</v>
      </c>
      <c r="F3609" s="25" t="s">
        <v>2993</v>
      </c>
      <c r="G3609" s="25" t="s">
        <v>23</v>
      </c>
      <c r="H3609" s="25" t="s">
        <v>2990</v>
      </c>
      <c r="I3609" s="25">
        <v>1</v>
      </c>
      <c r="J3609" s="25" t="s">
        <v>1144</v>
      </c>
      <c r="K3609" s="25" t="s">
        <v>1487</v>
      </c>
      <c r="M3609" s="47">
        <f>_xlfn.XLOOKUP(BASE!$A4175,dd_carteira_fundição!A:A,dd_carteira_fundição!G:G,"",0)</f>
        <v>0</v>
      </c>
      <c r="N3609" s="47" t="s">
        <v>1549</v>
      </c>
      <c r="R3609" s="25" t="s">
        <v>1688</v>
      </c>
      <c r="S3609" s="46" t="s">
        <v>129</v>
      </c>
      <c r="T3609" s="16">
        <v>91</v>
      </c>
      <c r="U3609" s="165" t="str">
        <f>IFERROR(INDEX('TAXA DE OCUP. RECUR.'!$F$1:$F$60, MATCH(T3609, 'TAXA DE OCUP. RECUR.'!$E$1:$E$60, 0)),"")</f>
        <v>GRAFITAMENTO - [91]</v>
      </c>
      <c r="V3609" s="53">
        <v>4.2097341558103265</v>
      </c>
      <c r="X3609" s="90">
        <v>46190</v>
      </c>
      <c r="Z3609" s="47">
        <f t="shared" si="414"/>
        <v>25</v>
      </c>
      <c r="AA3609" s="47" t="str">
        <f t="shared" si="409"/>
        <v/>
      </c>
      <c r="AB3609" s="25" t="str">
        <f t="shared" si="410"/>
        <v>jun</v>
      </c>
      <c r="AC3609" s="25" t="str">
        <f t="shared" si="411"/>
        <v>2026</v>
      </c>
      <c r="AD3609" s="165" t="str">
        <f t="shared" si="412"/>
        <v/>
      </c>
    </row>
    <row r="3610" spans="1:30" x14ac:dyDescent="0.25">
      <c r="A3610" s="102" t="s">
        <v>17</v>
      </c>
      <c r="B3610" s="25">
        <v>1005</v>
      </c>
      <c r="C3610" s="25">
        <v>15</v>
      </c>
      <c r="E3610" s="25" t="s">
        <v>1125</v>
      </c>
      <c r="F3610" s="25" t="s">
        <v>2993</v>
      </c>
      <c r="G3610" s="25" t="s">
        <v>23</v>
      </c>
      <c r="H3610" s="25" t="s">
        <v>2990</v>
      </c>
      <c r="I3610" s="25">
        <v>1</v>
      </c>
      <c r="J3610" s="25" t="s">
        <v>1144</v>
      </c>
      <c r="K3610" s="25" t="s">
        <v>1487</v>
      </c>
      <c r="M3610" s="47">
        <f>_xlfn.XLOOKUP(BASE!$A4176,dd_carteira_fundição!A:A,dd_carteira_fundição!G:G,"",0)</f>
        <v>0</v>
      </c>
      <c r="N3610" s="47" t="s">
        <v>1549</v>
      </c>
      <c r="R3610" s="47" t="s">
        <v>1690</v>
      </c>
      <c r="S3610" s="46" t="s">
        <v>2997</v>
      </c>
      <c r="T3610" s="16">
        <v>120</v>
      </c>
      <c r="U3610" s="165" t="str">
        <f>IFERROR(INDEX('TAXA DE OCUP. RECUR.'!$F$1:$F$60, MATCH(T3610, 'TAXA DE OCUP. RECUR.'!$E$1:$E$60, 0)),"")</f>
        <v>TORNO HORIZ. TONANI TP-90 - [120]</v>
      </c>
      <c r="V3610" s="53">
        <v>7.1095959595959597</v>
      </c>
      <c r="X3610" s="90">
        <v>46195</v>
      </c>
      <c r="Z3610" s="47">
        <f t="shared" si="414"/>
        <v>26</v>
      </c>
      <c r="AA3610" s="47" t="str">
        <f t="shared" si="409"/>
        <v/>
      </c>
      <c r="AB3610" s="25" t="str">
        <f t="shared" si="410"/>
        <v>jun</v>
      </c>
      <c r="AC3610" s="25" t="str">
        <f t="shared" si="411"/>
        <v>2026</v>
      </c>
      <c r="AD3610" s="165" t="str">
        <f t="shared" si="412"/>
        <v/>
      </c>
    </row>
    <row r="3611" spans="1:30" x14ac:dyDescent="0.25">
      <c r="A3611" s="102" t="s">
        <v>17</v>
      </c>
      <c r="B3611" s="25">
        <v>1005</v>
      </c>
      <c r="C3611" s="25">
        <v>15</v>
      </c>
      <c r="E3611" s="25" t="s">
        <v>1125</v>
      </c>
      <c r="F3611" s="25" t="s">
        <v>2993</v>
      </c>
      <c r="G3611" s="25" t="s">
        <v>23</v>
      </c>
      <c r="H3611" s="25" t="s">
        <v>2990</v>
      </c>
      <c r="I3611" s="25">
        <v>1</v>
      </c>
      <c r="J3611" s="25" t="s">
        <v>1144</v>
      </c>
      <c r="K3611" s="25" t="s">
        <v>1487</v>
      </c>
      <c r="M3611" s="47">
        <f>_xlfn.XLOOKUP(BASE!$A4177,dd_carteira_fundição!A:A,dd_carteira_fundição!G:G,"",0)</f>
        <v>0</v>
      </c>
      <c r="N3611" s="47" t="s">
        <v>1549</v>
      </c>
      <c r="R3611" s="47" t="s">
        <v>1690</v>
      </c>
      <c r="S3611" s="46" t="s">
        <v>2998</v>
      </c>
      <c r="T3611" s="16">
        <v>120</v>
      </c>
      <c r="U3611" s="165" t="str">
        <f>IFERROR(INDEX('TAXA DE OCUP. RECUR.'!$F$1:$F$60, MATCH(T3611, 'TAXA DE OCUP. RECUR.'!$E$1:$E$60, 0)),"")</f>
        <v>TORNO HORIZ. TONANI TP-90 - [120]</v>
      </c>
      <c r="V3611" s="53">
        <v>1.2545454545454544</v>
      </c>
      <c r="X3611" s="90">
        <v>46195</v>
      </c>
      <c r="Z3611" s="47">
        <f t="shared" si="414"/>
        <v>26</v>
      </c>
      <c r="AA3611" s="47" t="str">
        <f t="shared" si="409"/>
        <v/>
      </c>
      <c r="AB3611" s="25" t="str">
        <f t="shared" si="410"/>
        <v>jun</v>
      </c>
      <c r="AC3611" s="25" t="str">
        <f t="shared" si="411"/>
        <v>2026</v>
      </c>
      <c r="AD3611" s="165" t="str">
        <f t="shared" si="412"/>
        <v/>
      </c>
    </row>
    <row r="3612" spans="1:30" x14ac:dyDescent="0.25">
      <c r="A3612" s="102" t="s">
        <v>17</v>
      </c>
      <c r="B3612" s="25">
        <v>1005</v>
      </c>
      <c r="C3612" s="25">
        <v>15</v>
      </c>
      <c r="E3612" s="25" t="s">
        <v>1125</v>
      </c>
      <c r="F3612" s="25" t="s">
        <v>2993</v>
      </c>
      <c r="G3612" s="25" t="s">
        <v>23</v>
      </c>
      <c r="H3612" s="25" t="s">
        <v>2990</v>
      </c>
      <c r="I3612" s="25">
        <v>1</v>
      </c>
      <c r="J3612" s="25" t="s">
        <v>1144</v>
      </c>
      <c r="K3612" s="25" t="s">
        <v>1487</v>
      </c>
      <c r="M3612" s="47">
        <f>_xlfn.XLOOKUP(BASE!$A4178,dd_carteira_fundição!A:A,dd_carteira_fundição!G:G,"",0)</f>
        <v>0</v>
      </c>
      <c r="N3612" s="47" t="s">
        <v>1549</v>
      </c>
      <c r="R3612" s="25" t="s">
        <v>1688</v>
      </c>
      <c r="S3612" s="47" t="s">
        <v>153</v>
      </c>
      <c r="T3612" s="48">
        <v>600</v>
      </c>
      <c r="U3612" s="165" t="str">
        <f>IFERROR(INDEX('TAXA DE OCUP. RECUR.'!$F$1:$F$60, MATCH(T3612, 'TAXA DE OCUP. RECUR.'!$E$1:$E$60, 0)),"")</f>
        <v>CELULA DE SOLDA P/ CAMISA - BASE E LATERAL - [600]</v>
      </c>
      <c r="V3612" s="53">
        <v>1.3</v>
      </c>
      <c r="X3612" s="90">
        <v>46195</v>
      </c>
      <c r="Z3612" s="47">
        <f t="shared" si="414"/>
        <v>26</v>
      </c>
      <c r="AA3612" s="47" t="str">
        <f t="shared" si="409"/>
        <v/>
      </c>
      <c r="AB3612" s="25" t="str">
        <f t="shared" si="410"/>
        <v>jun</v>
      </c>
      <c r="AC3612" s="25" t="str">
        <f t="shared" si="411"/>
        <v>2026</v>
      </c>
      <c r="AD3612" s="165" t="str">
        <f t="shared" si="412"/>
        <v/>
      </c>
    </row>
    <row r="3613" spans="1:30" x14ac:dyDescent="0.25">
      <c r="A3613" s="102" t="s">
        <v>17</v>
      </c>
      <c r="B3613" s="25">
        <v>1005</v>
      </c>
      <c r="C3613" s="25">
        <v>15</v>
      </c>
      <c r="E3613" s="25" t="s">
        <v>1125</v>
      </c>
      <c r="F3613" s="25" t="s">
        <v>2993</v>
      </c>
      <c r="G3613" s="25" t="s">
        <v>23</v>
      </c>
      <c r="H3613" s="25" t="s">
        <v>2990</v>
      </c>
      <c r="I3613" s="25">
        <v>1</v>
      </c>
      <c r="J3613" s="25" t="s">
        <v>1144</v>
      </c>
      <c r="K3613" s="25" t="s">
        <v>1487</v>
      </c>
      <c r="M3613" s="47">
        <f>_xlfn.XLOOKUP(BASE!$A4179,dd_carteira_fundição!A:A,dd_carteira_fundição!G:G,"",0)</f>
        <v>0</v>
      </c>
      <c r="N3613" s="47" t="s">
        <v>1549</v>
      </c>
      <c r="R3613" s="25" t="s">
        <v>1688</v>
      </c>
      <c r="S3613" s="47" t="s">
        <v>154</v>
      </c>
      <c r="T3613" s="48">
        <v>600</v>
      </c>
      <c r="U3613" s="165" t="str">
        <f>IFERROR(INDEX('TAXA DE OCUP. RECUR.'!$F$1:$F$60, MATCH(T3613, 'TAXA DE OCUP. RECUR.'!$E$1:$E$60, 0)),"")</f>
        <v>CELULA DE SOLDA P/ CAMISA - BASE E LATERAL - [600]</v>
      </c>
      <c r="V3613" s="53">
        <v>1.3</v>
      </c>
      <c r="X3613" s="90">
        <v>46195</v>
      </c>
      <c r="Z3613" s="47">
        <f t="shared" si="414"/>
        <v>26</v>
      </c>
      <c r="AA3613" s="47" t="str">
        <f t="shared" si="409"/>
        <v/>
      </c>
      <c r="AB3613" s="25" t="str">
        <f t="shared" si="410"/>
        <v>jun</v>
      </c>
      <c r="AC3613" s="25" t="str">
        <f t="shared" si="411"/>
        <v>2026</v>
      </c>
      <c r="AD3613" s="165" t="str">
        <f t="shared" si="412"/>
        <v/>
      </c>
    </row>
    <row r="3614" spans="1:30" x14ac:dyDescent="0.25">
      <c r="A3614" s="102" t="s">
        <v>17</v>
      </c>
      <c r="B3614" s="25">
        <v>1005</v>
      </c>
      <c r="C3614" s="25">
        <v>15</v>
      </c>
      <c r="E3614" s="25" t="s">
        <v>1125</v>
      </c>
      <c r="F3614" s="25" t="s">
        <v>2993</v>
      </c>
      <c r="G3614" s="25" t="s">
        <v>23</v>
      </c>
      <c r="H3614" s="25" t="s">
        <v>2990</v>
      </c>
      <c r="I3614" s="25">
        <v>1</v>
      </c>
      <c r="J3614" s="25" t="s">
        <v>1144</v>
      </c>
      <c r="K3614" s="25" t="s">
        <v>1487</v>
      </c>
      <c r="M3614" s="47">
        <f>_xlfn.XLOOKUP(BASE!$A4180,dd_carteira_fundição!A:A,dd_carteira_fundição!G:G,"",0)</f>
        <v>0</v>
      </c>
      <c r="N3614" s="47" t="s">
        <v>1549</v>
      </c>
      <c r="R3614" s="25" t="s">
        <v>1688</v>
      </c>
      <c r="S3614" s="47" t="s">
        <v>155</v>
      </c>
      <c r="T3614" s="48">
        <v>600</v>
      </c>
      <c r="U3614" s="165" t="str">
        <f>IFERROR(INDEX('TAXA DE OCUP. RECUR.'!$F$1:$F$60, MATCH(T3614, 'TAXA DE OCUP. RECUR.'!$E$1:$E$60, 0)),"")</f>
        <v>CELULA DE SOLDA P/ CAMISA - BASE E LATERAL - [600]</v>
      </c>
      <c r="V3614" s="53">
        <v>3.7522727272727265</v>
      </c>
      <c r="X3614" s="90">
        <v>46195</v>
      </c>
      <c r="Z3614" s="47">
        <f t="shared" si="414"/>
        <v>26</v>
      </c>
      <c r="AA3614" s="47" t="str">
        <f t="shared" si="409"/>
        <v/>
      </c>
      <c r="AB3614" s="25" t="str">
        <f t="shared" si="410"/>
        <v>jun</v>
      </c>
      <c r="AC3614" s="25" t="str">
        <f t="shared" si="411"/>
        <v>2026</v>
      </c>
      <c r="AD3614" s="165" t="str">
        <f t="shared" si="412"/>
        <v/>
      </c>
    </row>
    <row r="3615" spans="1:30" x14ac:dyDescent="0.25">
      <c r="A3615" s="102" t="s">
        <v>17</v>
      </c>
      <c r="B3615" s="25">
        <v>1005</v>
      </c>
      <c r="C3615" s="25">
        <v>15</v>
      </c>
      <c r="E3615" s="25" t="s">
        <v>1125</v>
      </c>
      <c r="F3615" s="25" t="s">
        <v>2993</v>
      </c>
      <c r="G3615" s="25" t="s">
        <v>23</v>
      </c>
      <c r="H3615" s="25" t="s">
        <v>2990</v>
      </c>
      <c r="I3615" s="25">
        <v>1</v>
      </c>
      <c r="J3615" s="25" t="s">
        <v>1144</v>
      </c>
      <c r="K3615" s="25" t="s">
        <v>1487</v>
      </c>
      <c r="M3615" s="47">
        <f>_xlfn.XLOOKUP(BASE!$A4181,dd_carteira_fundição!A:A,dd_carteira_fundição!G:G,"",0)</f>
        <v>0</v>
      </c>
      <c r="N3615" s="47" t="s">
        <v>1549</v>
      </c>
      <c r="R3615" s="25" t="s">
        <v>1688</v>
      </c>
      <c r="S3615" s="47" t="s">
        <v>156</v>
      </c>
      <c r="T3615" s="48">
        <v>602</v>
      </c>
      <c r="U3615" s="165" t="str">
        <f>IFERROR(INDEX('TAXA DE OCUP. RECUR.'!$F$1:$F$60, MATCH(T3615, 'TAXA DE OCUP. RECUR.'!$E$1:$E$60, 0)),"")</f>
        <v>CELULA DE SOLDA P/ CAMISA - PICOTE MANUAL - [602]</v>
      </c>
      <c r="V3615" s="53">
        <v>4.8700757575757576</v>
      </c>
      <c r="X3615" s="90">
        <v>46195</v>
      </c>
      <c r="Z3615" s="47">
        <f t="shared" si="414"/>
        <v>26</v>
      </c>
      <c r="AA3615" s="47" t="str">
        <f t="shared" si="409"/>
        <v/>
      </c>
      <c r="AB3615" s="25" t="str">
        <f t="shared" si="410"/>
        <v>jun</v>
      </c>
      <c r="AC3615" s="25" t="str">
        <f t="shared" si="411"/>
        <v>2026</v>
      </c>
      <c r="AD3615" s="165" t="str">
        <f t="shared" si="412"/>
        <v/>
      </c>
    </row>
    <row r="3616" spans="1:30" x14ac:dyDescent="0.25">
      <c r="A3616" s="102" t="s">
        <v>17</v>
      </c>
      <c r="B3616" s="25">
        <v>1005</v>
      </c>
      <c r="C3616" s="25">
        <v>15</v>
      </c>
      <c r="E3616" s="25" t="s">
        <v>1125</v>
      </c>
      <c r="F3616" s="25" t="s">
        <v>2993</v>
      </c>
      <c r="G3616" s="25" t="s">
        <v>23</v>
      </c>
      <c r="H3616" s="25" t="s">
        <v>2990</v>
      </c>
      <c r="I3616" s="25">
        <v>1</v>
      </c>
      <c r="J3616" s="25" t="s">
        <v>1144</v>
      </c>
      <c r="K3616" s="25" t="s">
        <v>1487</v>
      </c>
      <c r="M3616" s="47">
        <f>_xlfn.XLOOKUP(BASE!$A4182,dd_carteira_fundição!A:A,dd_carteira_fundição!G:G,"",0)</f>
        <v>0</v>
      </c>
      <c r="N3616" s="47" t="s">
        <v>1549</v>
      </c>
      <c r="R3616" s="25" t="s">
        <v>1688</v>
      </c>
      <c r="S3616" s="47" t="s">
        <v>157</v>
      </c>
      <c r="T3616" s="48">
        <v>544</v>
      </c>
      <c r="U3616" s="165" t="str">
        <f>IFERROR(INDEX('TAXA DE OCUP. RECUR.'!$F$1:$F$60, MATCH(T3616, 'TAXA DE OCUP. RECUR.'!$E$1:$E$60, 0)),"")</f>
        <v>CELULA DE SOLDA P/ CAMISA - CHAPISCO - [544]</v>
      </c>
      <c r="V3616" s="53">
        <v>2.0999999999999996</v>
      </c>
      <c r="X3616" s="90">
        <v>46195</v>
      </c>
      <c r="Z3616" s="47">
        <f t="shared" si="414"/>
        <v>26</v>
      </c>
      <c r="AA3616" s="47" t="str">
        <f t="shared" si="409"/>
        <v/>
      </c>
      <c r="AB3616" s="25" t="str">
        <f t="shared" si="410"/>
        <v>jun</v>
      </c>
      <c r="AC3616" s="25" t="str">
        <f t="shared" si="411"/>
        <v>2026</v>
      </c>
      <c r="AD3616" s="165" t="str">
        <f t="shared" si="412"/>
        <v/>
      </c>
    </row>
    <row r="3617" spans="1:30" x14ac:dyDescent="0.25">
      <c r="A3617" s="102" t="s">
        <v>17</v>
      </c>
      <c r="B3617" s="25">
        <v>1005</v>
      </c>
      <c r="C3617" s="25">
        <v>16</v>
      </c>
      <c r="E3617" s="25" t="s">
        <v>1125</v>
      </c>
      <c r="F3617" s="25" t="s">
        <v>2993</v>
      </c>
      <c r="G3617" s="25" t="s">
        <v>23</v>
      </c>
      <c r="H3617" s="25" t="s">
        <v>2989</v>
      </c>
      <c r="I3617" s="25">
        <v>1</v>
      </c>
      <c r="J3617" s="25" t="s">
        <v>1144</v>
      </c>
      <c r="K3617" s="25" t="s">
        <v>1487</v>
      </c>
      <c r="M3617" s="47">
        <f>_xlfn.XLOOKUP(BASE!$A4183,dd_carteira_fundição!A:A,dd_carteira_fundição!G:G,"",0)</f>
        <v>0</v>
      </c>
      <c r="N3617" s="47" t="s">
        <v>1549</v>
      </c>
      <c r="R3617" s="25" t="s">
        <v>1688</v>
      </c>
      <c r="S3617" s="46" t="s">
        <v>129</v>
      </c>
      <c r="T3617" s="16">
        <v>91</v>
      </c>
      <c r="U3617" s="165" t="str">
        <f>IFERROR(INDEX('TAXA DE OCUP. RECUR.'!$F$1:$F$60, MATCH(T3617, 'TAXA DE OCUP. RECUR.'!$E$1:$E$60, 0)),"")</f>
        <v>GRAFITAMENTO - [91]</v>
      </c>
      <c r="V3617" s="53">
        <v>4.2097341558103265</v>
      </c>
      <c r="X3617" s="90">
        <v>46190</v>
      </c>
      <c r="Z3617" s="47">
        <f t="shared" si="414"/>
        <v>25</v>
      </c>
      <c r="AA3617" s="47" t="str">
        <f t="shared" si="409"/>
        <v/>
      </c>
      <c r="AB3617" s="25" t="str">
        <f t="shared" si="410"/>
        <v>jun</v>
      </c>
      <c r="AC3617" s="25" t="str">
        <f t="shared" si="411"/>
        <v>2026</v>
      </c>
      <c r="AD3617" s="165" t="str">
        <f t="shared" si="412"/>
        <v/>
      </c>
    </row>
    <row r="3618" spans="1:30" x14ac:dyDescent="0.25">
      <c r="A3618" s="102" t="s">
        <v>17</v>
      </c>
      <c r="B3618" s="25">
        <v>1005</v>
      </c>
      <c r="C3618" s="25">
        <v>16</v>
      </c>
      <c r="E3618" s="25" t="s">
        <v>1125</v>
      </c>
      <c r="F3618" s="25" t="s">
        <v>2993</v>
      </c>
      <c r="G3618" s="25" t="s">
        <v>23</v>
      </c>
      <c r="H3618" s="25" t="s">
        <v>2989</v>
      </c>
      <c r="I3618" s="25">
        <v>1</v>
      </c>
      <c r="J3618" s="25" t="s">
        <v>1144</v>
      </c>
      <c r="K3618" s="25" t="s">
        <v>1487</v>
      </c>
      <c r="M3618" s="47">
        <f>_xlfn.XLOOKUP(BASE!$A4184,dd_carteira_fundição!A:A,dd_carteira_fundição!G:G,"",0)</f>
        <v>0</v>
      </c>
      <c r="N3618" s="47" t="s">
        <v>1549</v>
      </c>
      <c r="R3618" s="47" t="s">
        <v>1690</v>
      </c>
      <c r="S3618" s="46" t="s">
        <v>2997</v>
      </c>
      <c r="T3618" s="16">
        <v>120</v>
      </c>
      <c r="U3618" s="165" t="str">
        <f>IFERROR(INDEX('TAXA DE OCUP. RECUR.'!$F$1:$F$60, MATCH(T3618, 'TAXA DE OCUP. RECUR.'!$E$1:$E$60, 0)),"")</f>
        <v>TORNO HORIZ. TONANI TP-90 - [120]</v>
      </c>
      <c r="V3618" s="53">
        <v>7.1095959595959597</v>
      </c>
      <c r="X3618" s="90">
        <v>46195</v>
      </c>
      <c r="Z3618" s="47">
        <f t="shared" si="414"/>
        <v>26</v>
      </c>
      <c r="AA3618" s="47" t="str">
        <f t="shared" si="409"/>
        <v/>
      </c>
      <c r="AB3618" s="25" t="str">
        <f t="shared" si="410"/>
        <v>jun</v>
      </c>
      <c r="AC3618" s="25" t="str">
        <f t="shared" si="411"/>
        <v>2026</v>
      </c>
      <c r="AD3618" s="165" t="str">
        <f t="shared" si="412"/>
        <v/>
      </c>
    </row>
    <row r="3619" spans="1:30" x14ac:dyDescent="0.25">
      <c r="A3619" s="102" t="s">
        <v>17</v>
      </c>
      <c r="B3619" s="25">
        <v>1005</v>
      </c>
      <c r="C3619" s="25">
        <v>16</v>
      </c>
      <c r="E3619" s="25" t="s">
        <v>1125</v>
      </c>
      <c r="F3619" s="25" t="s">
        <v>2993</v>
      </c>
      <c r="G3619" s="25" t="s">
        <v>23</v>
      </c>
      <c r="H3619" s="25" t="s">
        <v>2989</v>
      </c>
      <c r="I3619" s="25">
        <v>1</v>
      </c>
      <c r="J3619" s="25" t="s">
        <v>1144</v>
      </c>
      <c r="K3619" s="25" t="s">
        <v>1487</v>
      </c>
      <c r="M3619" s="47">
        <f>_xlfn.XLOOKUP(BASE!$A4185,dd_carteira_fundição!A:A,dd_carteira_fundição!G:G,"",0)</f>
        <v>0</v>
      </c>
      <c r="N3619" s="47" t="s">
        <v>1549</v>
      </c>
      <c r="R3619" s="47" t="s">
        <v>1690</v>
      </c>
      <c r="S3619" s="46" t="s">
        <v>2998</v>
      </c>
      <c r="T3619" s="16">
        <v>120</v>
      </c>
      <c r="U3619" s="165" t="str">
        <f>IFERROR(INDEX('TAXA DE OCUP. RECUR.'!$F$1:$F$60, MATCH(T3619, 'TAXA DE OCUP. RECUR.'!$E$1:$E$60, 0)),"")</f>
        <v>TORNO HORIZ. TONANI TP-90 - [120]</v>
      </c>
      <c r="V3619" s="53">
        <v>1.2545454545454544</v>
      </c>
      <c r="X3619" s="90">
        <v>46195</v>
      </c>
      <c r="Z3619" s="47">
        <f t="shared" si="414"/>
        <v>26</v>
      </c>
      <c r="AA3619" s="47" t="str">
        <f t="shared" si="409"/>
        <v/>
      </c>
      <c r="AB3619" s="25" t="str">
        <f t="shared" si="410"/>
        <v>jun</v>
      </c>
      <c r="AC3619" s="25" t="str">
        <f t="shared" si="411"/>
        <v>2026</v>
      </c>
      <c r="AD3619" s="165" t="str">
        <f t="shared" si="412"/>
        <v/>
      </c>
    </row>
    <row r="3620" spans="1:30" x14ac:dyDescent="0.25">
      <c r="A3620" s="102" t="s">
        <v>17</v>
      </c>
      <c r="B3620" s="25">
        <v>1005</v>
      </c>
      <c r="C3620" s="25">
        <v>16</v>
      </c>
      <c r="E3620" s="25" t="s">
        <v>1125</v>
      </c>
      <c r="F3620" s="25" t="s">
        <v>2993</v>
      </c>
      <c r="G3620" s="25" t="s">
        <v>23</v>
      </c>
      <c r="H3620" s="25" t="s">
        <v>2989</v>
      </c>
      <c r="I3620" s="25">
        <v>1</v>
      </c>
      <c r="J3620" s="25" t="s">
        <v>1144</v>
      </c>
      <c r="K3620" s="25" t="s">
        <v>1487</v>
      </c>
      <c r="M3620" s="47">
        <f>_xlfn.XLOOKUP(BASE!$A4186,dd_carteira_fundição!A:A,dd_carteira_fundição!G:G,"",0)</f>
        <v>0</v>
      </c>
      <c r="N3620" s="47" t="s">
        <v>1549</v>
      </c>
      <c r="R3620" s="25" t="s">
        <v>1688</v>
      </c>
      <c r="S3620" s="47" t="s">
        <v>153</v>
      </c>
      <c r="T3620" s="48">
        <v>600</v>
      </c>
      <c r="U3620" s="165" t="str">
        <f>IFERROR(INDEX('TAXA DE OCUP. RECUR.'!$F$1:$F$60, MATCH(T3620, 'TAXA DE OCUP. RECUR.'!$E$1:$E$60, 0)),"")</f>
        <v>CELULA DE SOLDA P/ CAMISA - BASE E LATERAL - [600]</v>
      </c>
      <c r="V3620" s="53">
        <v>1.3</v>
      </c>
      <c r="X3620" s="90">
        <v>46202</v>
      </c>
      <c r="Z3620" s="47">
        <f t="shared" si="414"/>
        <v>27</v>
      </c>
      <c r="AA3620" s="47" t="str">
        <f t="shared" si="409"/>
        <v/>
      </c>
      <c r="AB3620" s="25" t="str">
        <f t="shared" si="410"/>
        <v>jun</v>
      </c>
      <c r="AC3620" s="25" t="str">
        <f t="shared" si="411"/>
        <v>2026</v>
      </c>
      <c r="AD3620" s="165" t="str">
        <f t="shared" si="412"/>
        <v/>
      </c>
    </row>
    <row r="3621" spans="1:30" x14ac:dyDescent="0.25">
      <c r="A3621" s="102" t="s">
        <v>17</v>
      </c>
      <c r="B3621" s="25">
        <v>1005</v>
      </c>
      <c r="C3621" s="25">
        <v>16</v>
      </c>
      <c r="E3621" s="25" t="s">
        <v>1125</v>
      </c>
      <c r="F3621" s="25" t="s">
        <v>2993</v>
      </c>
      <c r="G3621" s="25" t="s">
        <v>23</v>
      </c>
      <c r="H3621" s="25" t="s">
        <v>2989</v>
      </c>
      <c r="I3621" s="25">
        <v>1</v>
      </c>
      <c r="J3621" s="25" t="s">
        <v>1144</v>
      </c>
      <c r="K3621" s="25" t="s">
        <v>1487</v>
      </c>
      <c r="M3621" s="47">
        <f>_xlfn.XLOOKUP(BASE!$A4187,dd_carteira_fundição!A:A,dd_carteira_fundição!G:G,"",0)</f>
        <v>0</v>
      </c>
      <c r="N3621" s="47" t="s">
        <v>1549</v>
      </c>
      <c r="R3621" s="25" t="s">
        <v>1688</v>
      </c>
      <c r="S3621" s="47" t="s">
        <v>154</v>
      </c>
      <c r="T3621" s="48">
        <v>600</v>
      </c>
      <c r="U3621" s="165" t="str">
        <f>IFERROR(INDEX('TAXA DE OCUP. RECUR.'!$F$1:$F$60, MATCH(T3621, 'TAXA DE OCUP. RECUR.'!$E$1:$E$60, 0)),"")</f>
        <v>CELULA DE SOLDA P/ CAMISA - BASE E LATERAL - [600]</v>
      </c>
      <c r="V3621" s="53">
        <v>1.3</v>
      </c>
      <c r="X3621" s="90">
        <v>46202</v>
      </c>
      <c r="Z3621" s="47">
        <f t="shared" si="414"/>
        <v>27</v>
      </c>
      <c r="AA3621" s="47" t="str">
        <f t="shared" si="409"/>
        <v/>
      </c>
      <c r="AB3621" s="25" t="str">
        <f t="shared" si="410"/>
        <v>jun</v>
      </c>
      <c r="AC3621" s="25" t="str">
        <f t="shared" si="411"/>
        <v>2026</v>
      </c>
      <c r="AD3621" s="165" t="str">
        <f t="shared" si="412"/>
        <v/>
      </c>
    </row>
    <row r="3622" spans="1:30" x14ac:dyDescent="0.25">
      <c r="A3622" s="102" t="s">
        <v>17</v>
      </c>
      <c r="B3622" s="25">
        <v>1005</v>
      </c>
      <c r="C3622" s="25">
        <v>16</v>
      </c>
      <c r="E3622" s="25" t="s">
        <v>1125</v>
      </c>
      <c r="F3622" s="25" t="s">
        <v>2993</v>
      </c>
      <c r="G3622" s="25" t="s">
        <v>23</v>
      </c>
      <c r="H3622" s="25" t="s">
        <v>2989</v>
      </c>
      <c r="I3622" s="25">
        <v>1</v>
      </c>
      <c r="J3622" s="25" t="s">
        <v>1144</v>
      </c>
      <c r="K3622" s="25" t="s">
        <v>1487</v>
      </c>
      <c r="M3622" s="47">
        <f>_xlfn.XLOOKUP(BASE!$A4188,dd_carteira_fundição!A:A,dd_carteira_fundição!G:G,"",0)</f>
        <v>0</v>
      </c>
      <c r="N3622" s="47" t="s">
        <v>1549</v>
      </c>
      <c r="R3622" s="25" t="s">
        <v>1688</v>
      </c>
      <c r="S3622" s="47" t="s">
        <v>155</v>
      </c>
      <c r="T3622" s="48">
        <v>600</v>
      </c>
      <c r="U3622" s="165" t="str">
        <f>IFERROR(INDEX('TAXA DE OCUP. RECUR.'!$F$1:$F$60, MATCH(T3622, 'TAXA DE OCUP. RECUR.'!$E$1:$E$60, 0)),"")</f>
        <v>CELULA DE SOLDA P/ CAMISA - BASE E LATERAL - [600]</v>
      </c>
      <c r="V3622" s="53">
        <v>3.7522727272727265</v>
      </c>
      <c r="X3622" s="90">
        <v>46202</v>
      </c>
      <c r="Z3622" s="47">
        <f t="shared" si="414"/>
        <v>27</v>
      </c>
      <c r="AA3622" s="47" t="str">
        <f t="shared" si="409"/>
        <v/>
      </c>
      <c r="AB3622" s="25" t="str">
        <f t="shared" si="410"/>
        <v>jun</v>
      </c>
      <c r="AC3622" s="25" t="str">
        <f t="shared" si="411"/>
        <v>2026</v>
      </c>
      <c r="AD3622" s="165" t="str">
        <f t="shared" si="412"/>
        <v/>
      </c>
    </row>
    <row r="3623" spans="1:30" x14ac:dyDescent="0.25">
      <c r="A3623" s="102" t="s">
        <v>17</v>
      </c>
      <c r="B3623" s="25">
        <v>1005</v>
      </c>
      <c r="C3623" s="25">
        <v>16</v>
      </c>
      <c r="E3623" s="25" t="s">
        <v>1125</v>
      </c>
      <c r="F3623" s="25" t="s">
        <v>2993</v>
      </c>
      <c r="G3623" s="25" t="s">
        <v>23</v>
      </c>
      <c r="H3623" s="25" t="s">
        <v>2989</v>
      </c>
      <c r="I3623" s="25">
        <v>1</v>
      </c>
      <c r="J3623" s="25" t="s">
        <v>1144</v>
      </c>
      <c r="K3623" s="25" t="s">
        <v>1487</v>
      </c>
      <c r="M3623" s="47">
        <f>_xlfn.XLOOKUP(BASE!$A4189,dd_carteira_fundição!A:A,dd_carteira_fundição!G:G,"",0)</f>
        <v>0</v>
      </c>
      <c r="N3623" s="47" t="s">
        <v>1549</v>
      </c>
      <c r="R3623" s="25" t="s">
        <v>1688</v>
      </c>
      <c r="S3623" s="47" t="s">
        <v>156</v>
      </c>
      <c r="T3623" s="48">
        <v>602</v>
      </c>
      <c r="U3623" s="165" t="str">
        <f>IFERROR(INDEX('TAXA DE OCUP. RECUR.'!$F$1:$F$60, MATCH(T3623, 'TAXA DE OCUP. RECUR.'!$E$1:$E$60, 0)),"")</f>
        <v>CELULA DE SOLDA P/ CAMISA - PICOTE MANUAL - [602]</v>
      </c>
      <c r="V3623" s="53">
        <v>4.8700757575757576</v>
      </c>
      <c r="X3623" s="90">
        <v>46202</v>
      </c>
      <c r="Z3623" s="47">
        <f t="shared" si="414"/>
        <v>27</v>
      </c>
      <c r="AA3623" s="47" t="str">
        <f t="shared" si="409"/>
        <v/>
      </c>
      <c r="AB3623" s="25" t="str">
        <f t="shared" si="410"/>
        <v>jun</v>
      </c>
      <c r="AC3623" s="25" t="str">
        <f t="shared" si="411"/>
        <v>2026</v>
      </c>
      <c r="AD3623" s="165" t="str">
        <f t="shared" si="412"/>
        <v/>
      </c>
    </row>
    <row r="3624" spans="1:30" x14ac:dyDescent="0.25">
      <c r="A3624" s="102" t="s">
        <v>17</v>
      </c>
      <c r="B3624" s="25">
        <v>1005</v>
      </c>
      <c r="C3624" s="25">
        <v>16</v>
      </c>
      <c r="E3624" s="25" t="s">
        <v>1125</v>
      </c>
      <c r="F3624" s="25" t="s">
        <v>2993</v>
      </c>
      <c r="G3624" s="25" t="s">
        <v>23</v>
      </c>
      <c r="H3624" s="25" t="s">
        <v>2989</v>
      </c>
      <c r="I3624" s="25">
        <v>1</v>
      </c>
      <c r="J3624" s="25" t="s">
        <v>1144</v>
      </c>
      <c r="K3624" s="25" t="s">
        <v>1487</v>
      </c>
      <c r="M3624" s="47">
        <f>_xlfn.XLOOKUP(BASE!$A4190,dd_carteira_fundição!A:A,dd_carteira_fundição!G:G,"",0)</f>
        <v>0</v>
      </c>
      <c r="N3624" s="47" t="s">
        <v>1549</v>
      </c>
      <c r="R3624" s="25" t="s">
        <v>1688</v>
      </c>
      <c r="S3624" s="47" t="s">
        <v>157</v>
      </c>
      <c r="T3624" s="48">
        <v>544</v>
      </c>
      <c r="U3624" s="165" t="str">
        <f>IFERROR(INDEX('TAXA DE OCUP. RECUR.'!$F$1:$F$60, MATCH(T3624, 'TAXA DE OCUP. RECUR.'!$E$1:$E$60, 0)),"")</f>
        <v>CELULA DE SOLDA P/ CAMISA - CHAPISCO - [544]</v>
      </c>
      <c r="V3624" s="53">
        <v>2.0999999999999996</v>
      </c>
      <c r="X3624" s="90">
        <v>46202</v>
      </c>
      <c r="Z3624" s="47">
        <f t="shared" si="414"/>
        <v>27</v>
      </c>
      <c r="AA3624" s="47" t="str">
        <f t="shared" si="409"/>
        <v/>
      </c>
      <c r="AB3624" s="25" t="str">
        <f t="shared" si="410"/>
        <v>jun</v>
      </c>
      <c r="AC3624" s="25" t="str">
        <f t="shared" si="411"/>
        <v>2026</v>
      </c>
      <c r="AD3624" s="165" t="str">
        <f t="shared" si="412"/>
        <v/>
      </c>
    </row>
    <row r="3625" spans="1:30" x14ac:dyDescent="0.25">
      <c r="A3625" s="102" t="s">
        <v>17</v>
      </c>
      <c r="B3625" s="25">
        <v>1005</v>
      </c>
      <c r="C3625" s="25">
        <v>17</v>
      </c>
      <c r="E3625" s="25" t="s">
        <v>1125</v>
      </c>
      <c r="F3625" s="25" t="s">
        <v>2993</v>
      </c>
      <c r="G3625" s="25" t="s">
        <v>23</v>
      </c>
      <c r="H3625" s="25" t="s">
        <v>2988</v>
      </c>
      <c r="I3625" s="25">
        <v>1</v>
      </c>
      <c r="J3625" s="25" t="s">
        <v>1144</v>
      </c>
      <c r="K3625" s="25" t="s">
        <v>1487</v>
      </c>
      <c r="M3625" s="47">
        <f>_xlfn.XLOOKUP(BASE!$A4191,dd_carteira_fundição!A:A,dd_carteira_fundição!G:G,"",0)</f>
        <v>0</v>
      </c>
      <c r="N3625" s="47" t="s">
        <v>1549</v>
      </c>
      <c r="R3625" s="25" t="s">
        <v>1688</v>
      </c>
      <c r="S3625" s="46" t="s">
        <v>129</v>
      </c>
      <c r="T3625" s="16">
        <v>91</v>
      </c>
      <c r="U3625" s="165" t="str">
        <f>IFERROR(INDEX('TAXA DE OCUP. RECUR.'!$F$1:$F$60, MATCH(T3625, 'TAXA DE OCUP. RECUR.'!$E$1:$E$60, 0)),"")</f>
        <v>GRAFITAMENTO - [91]</v>
      </c>
      <c r="V3625" s="53">
        <v>4.2097341558103265</v>
      </c>
      <c r="X3625" s="90">
        <v>46190</v>
      </c>
      <c r="Z3625" s="47">
        <f t="shared" ref="Z3625:Z3633" si="415">IFERROR(WEEKNUM(X3625,11),"")</f>
        <v>25</v>
      </c>
      <c r="AA3625" s="47" t="str">
        <f t="shared" ref="AA3625:AA3632" si="416">IF(Y3625&lt;&gt;"",WEEKNUM(Y3625,11),"")</f>
        <v/>
      </c>
      <c r="AB3625" s="25" t="str">
        <f t="shared" ref="AB3625:AB3633" si="417">IFERROR(IF(X3625="","",TEXT(X3625,"MMM")),"")</f>
        <v>jun</v>
      </c>
      <c r="AC3625" s="25" t="str">
        <f t="shared" ref="AC3625:AC3633" si="418">IFERROR(IF(X3625="","",TEXT(X3625,"AAAA")),"")</f>
        <v>2026</v>
      </c>
      <c r="AD3625" s="165" t="str">
        <f t="shared" ref="AD3625:AD3640" si="419">IF(Y3625&lt;&gt;"",1,"")</f>
        <v/>
      </c>
    </row>
    <row r="3626" spans="1:30" x14ac:dyDescent="0.25">
      <c r="A3626" s="102" t="s">
        <v>17</v>
      </c>
      <c r="B3626" s="25">
        <v>1005</v>
      </c>
      <c r="C3626" s="25">
        <v>17</v>
      </c>
      <c r="E3626" s="25" t="s">
        <v>1125</v>
      </c>
      <c r="F3626" s="25" t="s">
        <v>2993</v>
      </c>
      <c r="G3626" s="25" t="s">
        <v>23</v>
      </c>
      <c r="H3626" s="25" t="s">
        <v>2988</v>
      </c>
      <c r="I3626" s="25">
        <v>1</v>
      </c>
      <c r="J3626" s="25" t="s">
        <v>1144</v>
      </c>
      <c r="K3626" s="25" t="s">
        <v>1487</v>
      </c>
      <c r="M3626" s="47">
        <f>_xlfn.XLOOKUP(BASE!$A4192,dd_carteira_fundição!A:A,dd_carteira_fundição!G:G,"",0)</f>
        <v>0</v>
      </c>
      <c r="N3626" s="47" t="s">
        <v>1549</v>
      </c>
      <c r="R3626" s="47" t="s">
        <v>1690</v>
      </c>
      <c r="S3626" s="46" t="s">
        <v>2997</v>
      </c>
      <c r="T3626" s="16">
        <v>120</v>
      </c>
      <c r="U3626" s="165" t="str">
        <f>IFERROR(INDEX('TAXA DE OCUP. RECUR.'!$F$1:$F$60, MATCH(T3626, 'TAXA DE OCUP. RECUR.'!$E$1:$E$60, 0)),"")</f>
        <v>TORNO HORIZ. TONANI TP-90 - [120]</v>
      </c>
      <c r="V3626" s="53">
        <v>7.1095959595959597</v>
      </c>
      <c r="X3626" s="90">
        <v>46195</v>
      </c>
      <c r="Z3626" s="47">
        <f t="shared" si="415"/>
        <v>26</v>
      </c>
      <c r="AA3626" s="47" t="str">
        <f>IF(Y3626&lt;&gt;"",WEEKNUM(Y3626,11),"")</f>
        <v/>
      </c>
      <c r="AB3626" s="25" t="str">
        <f t="shared" si="417"/>
        <v>jun</v>
      </c>
      <c r="AC3626" s="25" t="str">
        <f t="shared" si="418"/>
        <v>2026</v>
      </c>
      <c r="AD3626" s="165" t="str">
        <f t="shared" si="419"/>
        <v/>
      </c>
    </row>
    <row r="3627" spans="1:30" x14ac:dyDescent="0.25">
      <c r="A3627" s="102" t="s">
        <v>17</v>
      </c>
      <c r="B3627" s="25">
        <v>1005</v>
      </c>
      <c r="C3627" s="25">
        <v>17</v>
      </c>
      <c r="E3627" s="25" t="s">
        <v>1125</v>
      </c>
      <c r="F3627" s="25" t="s">
        <v>2993</v>
      </c>
      <c r="G3627" s="25" t="s">
        <v>23</v>
      </c>
      <c r="H3627" s="25" t="s">
        <v>2988</v>
      </c>
      <c r="I3627" s="25">
        <v>1</v>
      </c>
      <c r="J3627" s="25" t="s">
        <v>1144</v>
      </c>
      <c r="K3627" s="25" t="s">
        <v>1487</v>
      </c>
      <c r="M3627" s="47">
        <f>_xlfn.XLOOKUP(BASE!$A4193,dd_carteira_fundição!A:A,dd_carteira_fundição!G:G,"",0)</f>
        <v>0</v>
      </c>
      <c r="N3627" s="47" t="s">
        <v>1549</v>
      </c>
      <c r="R3627" s="47" t="s">
        <v>1690</v>
      </c>
      <c r="S3627" s="46" t="s">
        <v>2998</v>
      </c>
      <c r="T3627" s="16">
        <v>120</v>
      </c>
      <c r="U3627" s="165" t="str">
        <f>IFERROR(INDEX('TAXA DE OCUP. RECUR.'!$F$1:$F$60, MATCH(T3627, 'TAXA DE OCUP. RECUR.'!$E$1:$E$60, 0)),"")</f>
        <v>TORNO HORIZ. TONANI TP-90 - [120]</v>
      </c>
      <c r="V3627" s="53">
        <v>1.2545454545454544</v>
      </c>
      <c r="X3627" s="90">
        <v>46195</v>
      </c>
      <c r="Z3627" s="47">
        <f t="shared" si="415"/>
        <v>26</v>
      </c>
      <c r="AA3627" s="47" t="str">
        <f t="shared" si="416"/>
        <v/>
      </c>
      <c r="AB3627" s="25" t="str">
        <f t="shared" si="417"/>
        <v>jun</v>
      </c>
      <c r="AC3627" s="25" t="str">
        <f t="shared" si="418"/>
        <v>2026</v>
      </c>
      <c r="AD3627" s="165" t="str">
        <f t="shared" si="419"/>
        <v/>
      </c>
    </row>
    <row r="3628" spans="1:30" x14ac:dyDescent="0.25">
      <c r="A3628" s="102" t="s">
        <v>17</v>
      </c>
      <c r="B3628" s="25">
        <v>1005</v>
      </c>
      <c r="C3628" s="25">
        <v>17</v>
      </c>
      <c r="E3628" s="25" t="s">
        <v>1125</v>
      </c>
      <c r="F3628" s="25" t="s">
        <v>2993</v>
      </c>
      <c r="G3628" s="25" t="s">
        <v>23</v>
      </c>
      <c r="H3628" s="25" t="s">
        <v>2988</v>
      </c>
      <c r="I3628" s="25">
        <v>1</v>
      </c>
      <c r="J3628" s="25" t="s">
        <v>1144</v>
      </c>
      <c r="K3628" s="25" t="s">
        <v>1487</v>
      </c>
      <c r="M3628" s="47">
        <f>_xlfn.XLOOKUP(BASE!$A4194,dd_carteira_fundição!A:A,dd_carteira_fundição!G:G,"",0)</f>
        <v>0</v>
      </c>
      <c r="N3628" s="47" t="s">
        <v>1549</v>
      </c>
      <c r="R3628" s="25" t="s">
        <v>1688</v>
      </c>
      <c r="S3628" s="47" t="s">
        <v>153</v>
      </c>
      <c r="T3628" s="48">
        <v>600</v>
      </c>
      <c r="U3628" s="165" t="str">
        <f>IFERROR(INDEX('TAXA DE OCUP. RECUR.'!$F$1:$F$60, MATCH(T3628, 'TAXA DE OCUP. RECUR.'!$E$1:$E$60, 0)),"")</f>
        <v>CELULA DE SOLDA P/ CAMISA - BASE E LATERAL - [600]</v>
      </c>
      <c r="V3628" s="53">
        <v>1.3</v>
      </c>
      <c r="X3628" s="90">
        <v>46203</v>
      </c>
      <c r="Z3628" s="47">
        <f t="shared" si="415"/>
        <v>27</v>
      </c>
      <c r="AA3628" s="47" t="str">
        <f t="shared" si="416"/>
        <v/>
      </c>
      <c r="AB3628" s="25" t="str">
        <f t="shared" si="417"/>
        <v>jun</v>
      </c>
      <c r="AC3628" s="25" t="str">
        <f t="shared" si="418"/>
        <v>2026</v>
      </c>
      <c r="AD3628" s="165" t="str">
        <f t="shared" si="419"/>
        <v/>
      </c>
    </row>
    <row r="3629" spans="1:30" x14ac:dyDescent="0.25">
      <c r="A3629" s="102" t="s">
        <v>17</v>
      </c>
      <c r="B3629" s="25">
        <v>1005</v>
      </c>
      <c r="C3629" s="25">
        <v>17</v>
      </c>
      <c r="E3629" s="25" t="s">
        <v>1125</v>
      </c>
      <c r="F3629" s="25" t="s">
        <v>2993</v>
      </c>
      <c r="G3629" s="25" t="s">
        <v>23</v>
      </c>
      <c r="H3629" s="25" t="s">
        <v>2988</v>
      </c>
      <c r="I3629" s="25">
        <v>1</v>
      </c>
      <c r="J3629" s="25" t="s">
        <v>1144</v>
      </c>
      <c r="K3629" s="25" t="s">
        <v>1487</v>
      </c>
      <c r="M3629" s="47">
        <f>_xlfn.XLOOKUP(BASE!$A4195,dd_carteira_fundição!A:A,dd_carteira_fundição!G:G,"",0)</f>
        <v>0</v>
      </c>
      <c r="N3629" s="47" t="s">
        <v>1549</v>
      </c>
      <c r="R3629" s="25" t="s">
        <v>1688</v>
      </c>
      <c r="S3629" s="47" t="s">
        <v>154</v>
      </c>
      <c r="T3629" s="48">
        <v>600</v>
      </c>
      <c r="U3629" s="165" t="str">
        <f>IFERROR(INDEX('TAXA DE OCUP. RECUR.'!$F$1:$F$60, MATCH(T3629, 'TAXA DE OCUP. RECUR.'!$E$1:$E$60, 0)),"")</f>
        <v>CELULA DE SOLDA P/ CAMISA - BASE E LATERAL - [600]</v>
      </c>
      <c r="V3629" s="53">
        <v>1.3</v>
      </c>
      <c r="X3629" s="90">
        <v>46203</v>
      </c>
      <c r="Z3629" s="47">
        <f t="shared" si="415"/>
        <v>27</v>
      </c>
      <c r="AA3629" s="47" t="str">
        <f t="shared" si="416"/>
        <v/>
      </c>
      <c r="AB3629" s="25" t="str">
        <f t="shared" si="417"/>
        <v>jun</v>
      </c>
      <c r="AC3629" s="25" t="str">
        <f t="shared" si="418"/>
        <v>2026</v>
      </c>
      <c r="AD3629" s="165" t="str">
        <f t="shared" si="419"/>
        <v/>
      </c>
    </row>
    <row r="3630" spans="1:30" x14ac:dyDescent="0.25">
      <c r="A3630" s="102" t="s">
        <v>17</v>
      </c>
      <c r="B3630" s="25">
        <v>1005</v>
      </c>
      <c r="C3630" s="25">
        <v>17</v>
      </c>
      <c r="E3630" s="25" t="s">
        <v>1125</v>
      </c>
      <c r="F3630" s="25" t="s">
        <v>2993</v>
      </c>
      <c r="G3630" s="25" t="s">
        <v>23</v>
      </c>
      <c r="H3630" s="25" t="s">
        <v>2988</v>
      </c>
      <c r="I3630" s="25">
        <v>1</v>
      </c>
      <c r="J3630" s="25" t="s">
        <v>1144</v>
      </c>
      <c r="K3630" s="25" t="s">
        <v>1487</v>
      </c>
      <c r="M3630" s="47">
        <f>_xlfn.XLOOKUP(BASE!$A4196,dd_carteira_fundição!A:A,dd_carteira_fundição!G:G,"",0)</f>
        <v>0</v>
      </c>
      <c r="N3630" s="47" t="s">
        <v>1549</v>
      </c>
      <c r="R3630" s="25" t="s">
        <v>1688</v>
      </c>
      <c r="S3630" s="47" t="s">
        <v>155</v>
      </c>
      <c r="T3630" s="48">
        <v>600</v>
      </c>
      <c r="U3630" s="165" t="str">
        <f>IFERROR(INDEX('TAXA DE OCUP. RECUR.'!$F$1:$F$60, MATCH(T3630, 'TAXA DE OCUP. RECUR.'!$E$1:$E$60, 0)),"")</f>
        <v>CELULA DE SOLDA P/ CAMISA - BASE E LATERAL - [600]</v>
      </c>
      <c r="V3630" s="53">
        <v>3.7522727272727265</v>
      </c>
      <c r="X3630" s="90">
        <v>46203</v>
      </c>
      <c r="Z3630" s="47">
        <f t="shared" si="415"/>
        <v>27</v>
      </c>
      <c r="AA3630" s="47" t="str">
        <f t="shared" si="416"/>
        <v/>
      </c>
      <c r="AB3630" s="25" t="str">
        <f t="shared" si="417"/>
        <v>jun</v>
      </c>
      <c r="AC3630" s="25" t="str">
        <f t="shared" si="418"/>
        <v>2026</v>
      </c>
      <c r="AD3630" s="165" t="str">
        <f t="shared" si="419"/>
        <v/>
      </c>
    </row>
    <row r="3631" spans="1:30" x14ac:dyDescent="0.25">
      <c r="A3631" s="102" t="s">
        <v>17</v>
      </c>
      <c r="B3631" s="25">
        <v>1005</v>
      </c>
      <c r="C3631" s="25">
        <v>17</v>
      </c>
      <c r="E3631" s="25" t="s">
        <v>1125</v>
      </c>
      <c r="F3631" s="25" t="s">
        <v>2993</v>
      </c>
      <c r="G3631" s="25" t="s">
        <v>23</v>
      </c>
      <c r="H3631" s="25" t="s">
        <v>2988</v>
      </c>
      <c r="I3631" s="25">
        <v>1</v>
      </c>
      <c r="J3631" s="25" t="s">
        <v>1144</v>
      </c>
      <c r="K3631" s="25" t="s">
        <v>1487</v>
      </c>
      <c r="M3631" s="47">
        <f>_xlfn.XLOOKUP(BASE!$A4197,dd_carteira_fundição!A:A,dd_carteira_fundição!G:G,"",0)</f>
        <v>0</v>
      </c>
      <c r="N3631" s="47" t="s">
        <v>1549</v>
      </c>
      <c r="R3631" s="25" t="s">
        <v>1688</v>
      </c>
      <c r="S3631" s="47" t="s">
        <v>156</v>
      </c>
      <c r="T3631" s="48">
        <v>602</v>
      </c>
      <c r="U3631" s="165" t="str">
        <f>IFERROR(INDEX('TAXA DE OCUP. RECUR.'!$F$1:$F$60, MATCH(T3631, 'TAXA DE OCUP. RECUR.'!$E$1:$E$60, 0)),"")</f>
        <v>CELULA DE SOLDA P/ CAMISA - PICOTE MANUAL - [602]</v>
      </c>
      <c r="V3631" s="53">
        <v>4.8700757575757576</v>
      </c>
      <c r="X3631" s="90">
        <v>46203</v>
      </c>
      <c r="Z3631" s="47">
        <f t="shared" si="415"/>
        <v>27</v>
      </c>
      <c r="AA3631" s="47" t="str">
        <f t="shared" si="416"/>
        <v/>
      </c>
      <c r="AB3631" s="25" t="str">
        <f t="shared" si="417"/>
        <v>jun</v>
      </c>
      <c r="AC3631" s="25" t="str">
        <f t="shared" si="418"/>
        <v>2026</v>
      </c>
      <c r="AD3631" s="165" t="str">
        <f t="shared" si="419"/>
        <v/>
      </c>
    </row>
    <row r="3632" spans="1:30" x14ac:dyDescent="0.25">
      <c r="A3632" s="102" t="s">
        <v>17</v>
      </c>
      <c r="B3632" s="25">
        <v>1005</v>
      </c>
      <c r="C3632" s="25">
        <v>17</v>
      </c>
      <c r="E3632" s="25" t="s">
        <v>1125</v>
      </c>
      <c r="F3632" s="25" t="s">
        <v>2993</v>
      </c>
      <c r="G3632" s="25" t="s">
        <v>23</v>
      </c>
      <c r="H3632" s="25" t="s">
        <v>2988</v>
      </c>
      <c r="I3632" s="25">
        <v>1</v>
      </c>
      <c r="J3632" s="25" t="s">
        <v>1144</v>
      </c>
      <c r="K3632" s="25" t="s">
        <v>1487</v>
      </c>
      <c r="M3632" s="47">
        <f>_xlfn.XLOOKUP(BASE!$A4198,dd_carteira_fundição!A:A,dd_carteira_fundição!G:G,"",0)</f>
        <v>0</v>
      </c>
      <c r="N3632" s="47" t="s">
        <v>1549</v>
      </c>
      <c r="R3632" s="25" t="s">
        <v>1688</v>
      </c>
      <c r="S3632" s="47" t="s">
        <v>157</v>
      </c>
      <c r="T3632" s="48">
        <v>544</v>
      </c>
      <c r="U3632" s="165" t="str">
        <f>IFERROR(INDEX('TAXA DE OCUP. RECUR.'!$F$1:$F$60, MATCH(T3632, 'TAXA DE OCUP. RECUR.'!$E$1:$E$60, 0)),"")</f>
        <v>CELULA DE SOLDA P/ CAMISA - CHAPISCO - [544]</v>
      </c>
      <c r="V3632" s="53">
        <v>2.0999999999999996</v>
      </c>
      <c r="X3632" s="90">
        <v>46203</v>
      </c>
      <c r="Z3632" s="47">
        <f t="shared" si="415"/>
        <v>27</v>
      </c>
      <c r="AA3632" s="47" t="str">
        <f t="shared" si="416"/>
        <v/>
      </c>
      <c r="AB3632" s="25" t="str">
        <f t="shared" si="417"/>
        <v>jun</v>
      </c>
      <c r="AC3632" s="25" t="str">
        <f t="shared" si="418"/>
        <v>2026</v>
      </c>
      <c r="AD3632" s="165" t="str">
        <f t="shared" si="419"/>
        <v/>
      </c>
    </row>
    <row r="3633" spans="1:30" x14ac:dyDescent="0.25">
      <c r="A3633" s="102" t="s">
        <v>17</v>
      </c>
      <c r="B3633" s="25">
        <v>870</v>
      </c>
      <c r="C3633" s="25">
        <v>26</v>
      </c>
      <c r="E3633" s="25" t="s">
        <v>3000</v>
      </c>
      <c r="F3633" s="25" t="s">
        <v>3001</v>
      </c>
      <c r="G3633" s="25" t="s">
        <v>23</v>
      </c>
      <c r="H3633" s="25" t="s">
        <v>3002</v>
      </c>
      <c r="I3633" s="25">
        <v>1</v>
      </c>
      <c r="J3633" s="25" t="s">
        <v>1144</v>
      </c>
      <c r="K3633" s="25" t="s">
        <v>1487</v>
      </c>
      <c r="M3633" s="47">
        <f>_xlfn.XLOOKUP(BASE!$A4199,dd_carteira_fundição!A:A,dd_carteira_fundição!G:G,"",0)</f>
        <v>0</v>
      </c>
      <c r="N3633" s="47" t="s">
        <v>1549</v>
      </c>
      <c r="R3633" s="25" t="s">
        <v>1688</v>
      </c>
      <c r="S3633" s="46" t="s">
        <v>129</v>
      </c>
      <c r="T3633" s="16">
        <v>91</v>
      </c>
      <c r="U3633" s="165" t="str">
        <f>IFERROR(INDEX('TAXA DE OCUP. RECUR.'!$F$1:$F$60, MATCH(T3633, 'TAXA DE OCUP. RECUR.'!$E$1:$E$60, 0)),"")</f>
        <v>GRAFITAMENTO - [91]</v>
      </c>
      <c r="V3633" s="165">
        <v>13.194689145077112</v>
      </c>
      <c r="X3633" s="90">
        <v>46181</v>
      </c>
      <c r="Z3633" s="47">
        <f t="shared" si="415"/>
        <v>24</v>
      </c>
      <c r="AB3633" s="25" t="str">
        <f t="shared" si="417"/>
        <v>jun</v>
      </c>
      <c r="AC3633" s="25" t="str">
        <f t="shared" si="418"/>
        <v>2026</v>
      </c>
      <c r="AD3633" s="165" t="str">
        <f t="shared" si="419"/>
        <v/>
      </c>
    </row>
    <row r="3634" spans="1:30" x14ac:dyDescent="0.25">
      <c r="A3634" s="102" t="s">
        <v>17</v>
      </c>
      <c r="B3634" s="25">
        <v>870</v>
      </c>
      <c r="C3634" s="25">
        <v>26</v>
      </c>
      <c r="E3634" s="25" t="s">
        <v>3000</v>
      </c>
      <c r="F3634" s="25" t="s">
        <v>3001</v>
      </c>
      <c r="G3634" s="25" t="s">
        <v>23</v>
      </c>
      <c r="H3634" s="25" t="s">
        <v>3002</v>
      </c>
      <c r="I3634" s="25">
        <v>1</v>
      </c>
      <c r="J3634" s="25" t="s">
        <v>1144</v>
      </c>
      <c r="K3634" s="25" t="s">
        <v>1487</v>
      </c>
      <c r="M3634" s="47">
        <f>_xlfn.XLOOKUP(BASE!$A4200,dd_carteira_fundição!A:A,dd_carteira_fundição!G:G,"",0)</f>
        <v>0</v>
      </c>
      <c r="N3634" s="47" t="s">
        <v>1549</v>
      </c>
      <c r="R3634" s="47" t="s">
        <v>1690</v>
      </c>
      <c r="S3634" s="46" t="s">
        <v>2997</v>
      </c>
      <c r="T3634" s="16">
        <v>561</v>
      </c>
      <c r="U3634" s="165" t="str">
        <f>IFERROR(INDEX('TAXA DE OCUP. RECUR.'!$F$1:$F$60, MATCH(T3634, 'TAXA DE OCUP. RECUR.'!$E$1:$E$60, 0)),"")</f>
        <v>TORNO HORIZONTAL NILES - [561]</v>
      </c>
      <c r="V3634" s="165">
        <v>13.711363636363636</v>
      </c>
      <c r="X3634" s="90">
        <v>46181</v>
      </c>
      <c r="Z3634" s="47">
        <f t="shared" ref="Z3634:Z3640" si="420">IFERROR(WEEKNUM(X3634,11),"")</f>
        <v>24</v>
      </c>
      <c r="AB3634" s="25" t="str">
        <f t="shared" ref="AB3634:AB3640" si="421">IFERROR(IF(X3634="","",TEXT(X3634,"MMM")),"")</f>
        <v>jun</v>
      </c>
      <c r="AC3634" s="25" t="str">
        <f t="shared" ref="AC3634:AC3640" si="422">IFERROR(IF(X3634="","",TEXT(X3634,"AAAA")),"")</f>
        <v>2026</v>
      </c>
      <c r="AD3634" s="165" t="str">
        <f t="shared" si="419"/>
        <v/>
      </c>
    </row>
    <row r="3635" spans="1:30" x14ac:dyDescent="0.25">
      <c r="A3635" s="102" t="s">
        <v>17</v>
      </c>
      <c r="B3635" s="25">
        <v>870</v>
      </c>
      <c r="C3635" s="25">
        <v>26</v>
      </c>
      <c r="E3635" s="25" t="s">
        <v>3000</v>
      </c>
      <c r="F3635" s="25" t="s">
        <v>3001</v>
      </c>
      <c r="G3635" s="25" t="s">
        <v>23</v>
      </c>
      <c r="H3635" s="25" t="s">
        <v>3002</v>
      </c>
      <c r="I3635" s="25">
        <v>1</v>
      </c>
      <c r="J3635" s="25" t="s">
        <v>1144</v>
      </c>
      <c r="K3635" s="25" t="s">
        <v>1487</v>
      </c>
      <c r="M3635" s="47">
        <f>_xlfn.XLOOKUP(BASE!$A4201,dd_carteira_fundição!A:A,dd_carteira_fundição!G:G,"",0)</f>
        <v>0</v>
      </c>
      <c r="N3635" s="47" t="s">
        <v>1549</v>
      </c>
      <c r="R3635" s="47" t="s">
        <v>1690</v>
      </c>
      <c r="S3635" s="46" t="s">
        <v>2998</v>
      </c>
      <c r="T3635" s="16">
        <v>610</v>
      </c>
      <c r="U3635" s="165" t="str">
        <f>IFERROR(INDEX('TAXA DE OCUP. RECUR.'!$F$1:$F$60, MATCH(T3635, 'TAXA DE OCUP. RECUR.'!$E$1:$E$60, 0)),"")</f>
        <v>FRESADORA HEYLIGENTASDE - [610]</v>
      </c>
      <c r="V3635" s="165">
        <v>1.8545454545454545</v>
      </c>
      <c r="X3635" s="90">
        <v>46181</v>
      </c>
      <c r="Z3635" s="47">
        <f t="shared" si="420"/>
        <v>24</v>
      </c>
      <c r="AB3635" s="25" t="str">
        <f t="shared" si="421"/>
        <v>jun</v>
      </c>
      <c r="AC3635" s="25" t="str">
        <f t="shared" si="422"/>
        <v>2026</v>
      </c>
      <c r="AD3635" s="165" t="str">
        <f t="shared" si="419"/>
        <v/>
      </c>
    </row>
    <row r="3636" spans="1:30" x14ac:dyDescent="0.25">
      <c r="A3636" s="102" t="s">
        <v>17</v>
      </c>
      <c r="B3636" s="25">
        <v>870</v>
      </c>
      <c r="C3636" s="25">
        <v>26</v>
      </c>
      <c r="E3636" s="25" t="s">
        <v>3000</v>
      </c>
      <c r="F3636" s="25" t="s">
        <v>3001</v>
      </c>
      <c r="G3636" s="25" t="s">
        <v>23</v>
      </c>
      <c r="H3636" s="25" t="s">
        <v>3002</v>
      </c>
      <c r="I3636" s="25">
        <v>1</v>
      </c>
      <c r="J3636" s="25" t="s">
        <v>1144</v>
      </c>
      <c r="K3636" s="25" t="s">
        <v>1487</v>
      </c>
      <c r="M3636" s="47">
        <f>_xlfn.XLOOKUP(BASE!$A4202,dd_carteira_fundição!A:A,dd_carteira_fundição!G:G,"",0)</f>
        <v>0</v>
      </c>
      <c r="N3636" s="47" t="s">
        <v>1549</v>
      </c>
      <c r="R3636" s="25" t="s">
        <v>1688</v>
      </c>
      <c r="S3636" s="47" t="s">
        <v>153</v>
      </c>
      <c r="T3636" s="48">
        <v>600</v>
      </c>
      <c r="U3636" s="165" t="str">
        <f>IFERROR(INDEX('TAXA DE OCUP. RECUR.'!$F$1:$F$60, MATCH(T3636, 'TAXA DE OCUP. RECUR.'!$E$1:$E$60, 0)),"")</f>
        <v>CELULA DE SOLDA P/ CAMISA - BASE E LATERAL - [600]</v>
      </c>
      <c r="V3636" s="165">
        <v>3.8409090909090904</v>
      </c>
      <c r="X3636" s="90">
        <v>46190</v>
      </c>
      <c r="Z3636" s="47">
        <f t="shared" si="420"/>
        <v>25</v>
      </c>
      <c r="AB3636" s="25" t="str">
        <f t="shared" si="421"/>
        <v>jun</v>
      </c>
      <c r="AC3636" s="25" t="str">
        <f t="shared" si="422"/>
        <v>2026</v>
      </c>
      <c r="AD3636" s="165" t="str">
        <f t="shared" si="419"/>
        <v/>
      </c>
    </row>
    <row r="3637" spans="1:30" x14ac:dyDescent="0.25">
      <c r="A3637" s="102" t="s">
        <v>17</v>
      </c>
      <c r="B3637" s="25">
        <v>870</v>
      </c>
      <c r="C3637" s="25">
        <v>26</v>
      </c>
      <c r="E3637" s="25" t="s">
        <v>3000</v>
      </c>
      <c r="F3637" s="25" t="s">
        <v>3001</v>
      </c>
      <c r="G3637" s="25" t="s">
        <v>23</v>
      </c>
      <c r="H3637" s="25" t="s">
        <v>3002</v>
      </c>
      <c r="I3637" s="25">
        <v>1</v>
      </c>
      <c r="J3637" s="25" t="s">
        <v>1144</v>
      </c>
      <c r="K3637" s="25" t="s">
        <v>1487</v>
      </c>
      <c r="M3637" s="47">
        <f>_xlfn.XLOOKUP(BASE!$A4203,dd_carteira_fundição!A:A,dd_carteira_fundição!G:G,"",0)</f>
        <v>0</v>
      </c>
      <c r="N3637" s="47" t="s">
        <v>1549</v>
      </c>
      <c r="R3637" s="25" t="s">
        <v>1688</v>
      </c>
      <c r="S3637" s="47" t="s">
        <v>154</v>
      </c>
      <c r="T3637" s="48">
        <v>600</v>
      </c>
      <c r="U3637" s="165" t="str">
        <f>IFERROR(INDEX('TAXA DE OCUP. RECUR.'!$F$1:$F$60, MATCH(T3637, 'TAXA DE OCUP. RECUR.'!$E$1:$E$60, 0)),"")</f>
        <v>CELULA DE SOLDA P/ CAMISA - BASE E LATERAL - [600]</v>
      </c>
      <c r="V3637" s="165">
        <v>3.8409090909090904</v>
      </c>
      <c r="X3637" s="90">
        <v>46190</v>
      </c>
      <c r="Z3637" s="47">
        <f t="shared" si="420"/>
        <v>25</v>
      </c>
      <c r="AB3637" s="25" t="str">
        <f t="shared" si="421"/>
        <v>jun</v>
      </c>
      <c r="AC3637" s="25" t="str">
        <f t="shared" si="422"/>
        <v>2026</v>
      </c>
      <c r="AD3637" s="165" t="str">
        <f t="shared" si="419"/>
        <v/>
      </c>
    </row>
    <row r="3638" spans="1:30" x14ac:dyDescent="0.25">
      <c r="A3638" s="102" t="s">
        <v>17</v>
      </c>
      <c r="B3638" s="25">
        <v>870</v>
      </c>
      <c r="C3638" s="25">
        <v>26</v>
      </c>
      <c r="E3638" s="25" t="s">
        <v>3000</v>
      </c>
      <c r="F3638" s="25" t="s">
        <v>3001</v>
      </c>
      <c r="G3638" s="25" t="s">
        <v>23</v>
      </c>
      <c r="H3638" s="25" t="s">
        <v>3002</v>
      </c>
      <c r="I3638" s="25">
        <v>1</v>
      </c>
      <c r="J3638" s="25" t="s">
        <v>1144</v>
      </c>
      <c r="K3638" s="25" t="s">
        <v>1487</v>
      </c>
      <c r="M3638" s="47">
        <f>_xlfn.XLOOKUP(BASE!$A4204,dd_carteira_fundição!A:A,dd_carteira_fundição!G:G,"",0)</f>
        <v>0</v>
      </c>
      <c r="N3638" s="47" t="s">
        <v>1549</v>
      </c>
      <c r="R3638" s="25" t="s">
        <v>1688</v>
      </c>
      <c r="S3638" s="47" t="s">
        <v>155</v>
      </c>
      <c r="T3638" s="48">
        <v>600</v>
      </c>
      <c r="U3638" s="165" t="str">
        <f>IFERROR(INDEX('TAXA DE OCUP. RECUR.'!$F$1:$F$60, MATCH(T3638, 'TAXA DE OCUP. RECUR.'!$E$1:$E$60, 0)),"")</f>
        <v>CELULA DE SOLDA P/ CAMISA - BASE E LATERAL - [600]</v>
      </c>
      <c r="V3638" s="165">
        <v>10.754545454545454</v>
      </c>
      <c r="X3638" s="90">
        <v>46190</v>
      </c>
      <c r="Z3638" s="47">
        <f t="shared" si="420"/>
        <v>25</v>
      </c>
      <c r="AB3638" s="25" t="str">
        <f t="shared" si="421"/>
        <v>jun</v>
      </c>
      <c r="AC3638" s="25" t="str">
        <f t="shared" si="422"/>
        <v>2026</v>
      </c>
      <c r="AD3638" s="165" t="str">
        <f t="shared" si="419"/>
        <v/>
      </c>
    </row>
    <row r="3639" spans="1:30" x14ac:dyDescent="0.25">
      <c r="A3639" s="102" t="s">
        <v>17</v>
      </c>
      <c r="B3639" s="25">
        <v>870</v>
      </c>
      <c r="C3639" s="25">
        <v>26</v>
      </c>
      <c r="E3639" s="25" t="s">
        <v>3000</v>
      </c>
      <c r="F3639" s="25" t="s">
        <v>3001</v>
      </c>
      <c r="G3639" s="25" t="s">
        <v>23</v>
      </c>
      <c r="H3639" s="25" t="s">
        <v>3002</v>
      </c>
      <c r="I3639" s="25">
        <v>1</v>
      </c>
      <c r="J3639" s="25" t="s">
        <v>1144</v>
      </c>
      <c r="K3639" s="25" t="s">
        <v>1487</v>
      </c>
      <c r="M3639" s="47">
        <f>_xlfn.XLOOKUP(BASE!$A4205,dd_carteira_fundição!A:A,dd_carteira_fundição!G:G,"",0)</f>
        <v>0</v>
      </c>
      <c r="N3639" s="47" t="s">
        <v>1549</v>
      </c>
      <c r="R3639" s="25" t="s">
        <v>1688</v>
      </c>
      <c r="S3639" s="47" t="s">
        <v>156</v>
      </c>
      <c r="T3639" s="48">
        <v>602</v>
      </c>
      <c r="U3639" s="165" t="str">
        <f>IFERROR(INDEX('TAXA DE OCUP. RECUR.'!$F$1:$F$60, MATCH(T3639, 'TAXA DE OCUP. RECUR.'!$E$1:$E$60, 0)),"")</f>
        <v>CELULA DE SOLDA P/ CAMISA - PICOTE MANUAL - [602]</v>
      </c>
      <c r="V3639" s="165">
        <v>13.63621212121212</v>
      </c>
      <c r="X3639" s="90">
        <v>46190</v>
      </c>
      <c r="Z3639" s="47">
        <f t="shared" si="420"/>
        <v>25</v>
      </c>
      <c r="AB3639" s="25" t="str">
        <f t="shared" si="421"/>
        <v>jun</v>
      </c>
      <c r="AC3639" s="25" t="str">
        <f t="shared" si="422"/>
        <v>2026</v>
      </c>
      <c r="AD3639" s="165" t="str">
        <f t="shared" si="419"/>
        <v/>
      </c>
    </row>
    <row r="3640" spans="1:30" x14ac:dyDescent="0.25">
      <c r="A3640" s="102" t="s">
        <v>17</v>
      </c>
      <c r="B3640" s="25">
        <v>870</v>
      </c>
      <c r="C3640" s="25">
        <v>26</v>
      </c>
      <c r="E3640" s="25" t="s">
        <v>3000</v>
      </c>
      <c r="F3640" s="25" t="s">
        <v>3001</v>
      </c>
      <c r="G3640" s="25" t="s">
        <v>23</v>
      </c>
      <c r="H3640" s="25" t="s">
        <v>3002</v>
      </c>
      <c r="I3640" s="25">
        <v>1</v>
      </c>
      <c r="J3640" s="25" t="s">
        <v>1144</v>
      </c>
      <c r="K3640" s="25" t="s">
        <v>1487</v>
      </c>
      <c r="M3640" s="47">
        <f>_xlfn.XLOOKUP(BASE!$A4206,dd_carteira_fundição!A:A,dd_carteira_fundição!G:G,"",0)</f>
        <v>0</v>
      </c>
      <c r="N3640" s="47" t="s">
        <v>1549</v>
      </c>
      <c r="R3640" s="25" t="s">
        <v>1688</v>
      </c>
      <c r="S3640" s="47" t="s">
        <v>157</v>
      </c>
      <c r="T3640" s="48">
        <v>544</v>
      </c>
      <c r="U3640" s="165" t="str">
        <f>IFERROR(INDEX('TAXA DE OCUP. RECUR.'!$F$1:$F$60, MATCH(T3640, 'TAXA DE OCUP. RECUR.'!$E$1:$E$60, 0)),"")</f>
        <v>CELULA DE SOLDA P/ CAMISA - CHAPISCO - [544]</v>
      </c>
      <c r="V3640" s="165">
        <v>6.0136363636363637</v>
      </c>
      <c r="X3640" s="90">
        <v>46190</v>
      </c>
      <c r="Z3640" s="47">
        <f t="shared" si="420"/>
        <v>25</v>
      </c>
      <c r="AB3640" s="25" t="str">
        <f t="shared" si="421"/>
        <v>jun</v>
      </c>
      <c r="AC3640" s="25" t="str">
        <f t="shared" si="422"/>
        <v>2026</v>
      </c>
      <c r="AD3640" s="165" t="str">
        <f t="shared" si="419"/>
        <v/>
      </c>
    </row>
    <row r="3641" spans="1:30" x14ac:dyDescent="0.25">
      <c r="R3641" s="25"/>
      <c r="S3641" s="46"/>
      <c r="T3641" s="16"/>
      <c r="U3641" s="165"/>
      <c r="V3641" s="53"/>
    </row>
    <row r="3642" spans="1:30" x14ac:dyDescent="0.25">
      <c r="R3642" s="47"/>
      <c r="S3642" s="46"/>
      <c r="T3642" s="16"/>
      <c r="U3642" s="165"/>
      <c r="V3642" s="53"/>
    </row>
    <row r="3643" spans="1:30" x14ac:dyDescent="0.25">
      <c r="R3643" s="47"/>
      <c r="S3643" s="46"/>
      <c r="T3643" s="16"/>
      <c r="U3643" s="165"/>
      <c r="V3643" s="53"/>
    </row>
    <row r="3644" spans="1:30" x14ac:dyDescent="0.25">
      <c r="R3644" s="25"/>
      <c r="S3644" s="47"/>
      <c r="T3644" s="48"/>
      <c r="V3644" s="48"/>
      <c r="W3644" s="48"/>
      <c r="X3644" s="217"/>
    </row>
    <row r="3645" spans="1:30" x14ac:dyDescent="0.25">
      <c r="R3645" s="25"/>
      <c r="S3645" s="47"/>
      <c r="T3645" s="48"/>
      <c r="U3645" s="165"/>
      <c r="V3645" s="53"/>
    </row>
    <row r="3646" spans="1:30" x14ac:dyDescent="0.25">
      <c r="R3646" s="25"/>
      <c r="S3646" s="47"/>
      <c r="T3646" s="48"/>
      <c r="U3646" s="165"/>
      <c r="V3646" s="53"/>
    </row>
    <row r="3647" spans="1:30" x14ac:dyDescent="0.25">
      <c r="R3647" s="25"/>
      <c r="S3647" s="47"/>
      <c r="T3647" s="48"/>
      <c r="U3647" s="165"/>
      <c r="V3647" s="53"/>
    </row>
    <row r="3648" spans="1:30" x14ac:dyDescent="0.25">
      <c r="R3648" s="25"/>
      <c r="S3648" s="47"/>
      <c r="T3648" s="48"/>
      <c r="U3648" s="165"/>
      <c r="V3648" s="53"/>
    </row>
    <row r="3649" spans="18:22" x14ac:dyDescent="0.25">
      <c r="R3649" s="25"/>
      <c r="S3649" s="46"/>
      <c r="T3649" s="16"/>
      <c r="U3649" s="165"/>
      <c r="V3649" s="53"/>
    </row>
    <row r="3650" spans="18:22" x14ac:dyDescent="0.25">
      <c r="R3650" s="47"/>
      <c r="S3650" s="46"/>
      <c r="T3650" s="16"/>
      <c r="U3650" s="165"/>
      <c r="V3650" s="53"/>
    </row>
    <row r="3651" spans="18:22" x14ac:dyDescent="0.25">
      <c r="R3651" s="47"/>
      <c r="S3651" s="46"/>
      <c r="T3651" s="16"/>
      <c r="U3651" s="165"/>
      <c r="V3651" s="53"/>
    </row>
    <row r="3652" spans="18:22" x14ac:dyDescent="0.25">
      <c r="R3652" s="25"/>
      <c r="S3652" s="47"/>
      <c r="T3652" s="48"/>
      <c r="U3652" s="165"/>
      <c r="V3652" s="53"/>
    </row>
    <row r="3653" spans="18:22" x14ac:dyDescent="0.25">
      <c r="R3653" s="25"/>
      <c r="S3653" s="47"/>
      <c r="T3653" s="48"/>
      <c r="U3653" s="165"/>
      <c r="V3653" s="53"/>
    </row>
    <row r="3654" spans="18:22" x14ac:dyDescent="0.25">
      <c r="R3654" s="25"/>
      <c r="S3654" s="47"/>
      <c r="T3654" s="48"/>
      <c r="U3654" s="165"/>
      <c r="V3654" s="53"/>
    </row>
    <row r="3655" spans="18:22" x14ac:dyDescent="0.25">
      <c r="R3655" s="25"/>
      <c r="S3655" s="47"/>
      <c r="T3655" s="48"/>
      <c r="U3655" s="165"/>
      <c r="V3655" s="53"/>
    </row>
    <row r="3656" spans="18:22" x14ac:dyDescent="0.25">
      <c r="R3656" s="25"/>
      <c r="S3656" s="47"/>
      <c r="T3656" s="48"/>
      <c r="U3656" s="165"/>
      <c r="V3656" s="53"/>
    </row>
  </sheetData>
  <autoFilter ref="A1:AD3640" xr:uid="{29DE692F-6C3D-4FA6-945C-0229FF358896}"/>
  <phoneticPr fontId="23" type="noConversion"/>
  <pageMargins left="0.51181102362204722" right="0.51181102362204722" top="0.78740157480314965" bottom="0.78740157480314965" header="0.31496062992125984" footer="0.31496062992125984"/>
  <pageSetup paperSize="9" scale="21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F5D2B-D552-4A21-AD55-16C44B2E41D8}">
  <sheetPr codeName="Planilha13"/>
  <dimension ref="A1:AX124"/>
  <sheetViews>
    <sheetView topLeftCell="A59" zoomScaleNormal="100" workbookViewId="0">
      <selection activeCell="A65" sqref="A65"/>
    </sheetView>
  </sheetViews>
  <sheetFormatPr defaultRowHeight="15" x14ac:dyDescent="0.25"/>
  <cols>
    <col min="1" max="1" width="8.42578125" style="25" bestFit="1" customWidth="1"/>
    <col min="2" max="2" width="43.5703125" style="16" bestFit="1" customWidth="1"/>
    <col min="3" max="3" width="11" style="16" bestFit="1" customWidth="1"/>
    <col min="4" max="4" width="12.28515625" style="25" bestFit="1" customWidth="1"/>
    <col min="5" max="5" width="10.140625" style="25" bestFit="1" customWidth="1"/>
    <col min="6" max="6" width="10.42578125" style="25" bestFit="1" customWidth="1"/>
    <col min="7" max="7" width="12" style="25" bestFit="1" customWidth="1"/>
    <col min="8" max="8" width="14.85546875" style="16" bestFit="1" customWidth="1"/>
    <col min="9" max="9" width="15.85546875" bestFit="1" customWidth="1"/>
    <col min="10" max="50" width="6.7109375" bestFit="1" customWidth="1"/>
  </cols>
  <sheetData>
    <row r="1" spans="1:50" x14ac:dyDescent="0.25">
      <c r="A1" s="270" t="s">
        <v>1350</v>
      </c>
      <c r="B1" s="271"/>
      <c r="C1" s="271"/>
      <c r="D1" s="271"/>
      <c r="E1" s="271"/>
      <c r="F1" s="271"/>
      <c r="G1" s="272"/>
      <c r="H1" s="48" t="s">
        <v>1347</v>
      </c>
      <c r="I1" s="48">
        <v>11</v>
      </c>
      <c r="J1" s="48">
        <v>12</v>
      </c>
      <c r="K1" s="48">
        <v>13</v>
      </c>
      <c r="L1" s="48">
        <v>14</v>
      </c>
      <c r="M1" s="48">
        <v>15</v>
      </c>
      <c r="N1" s="48">
        <v>16</v>
      </c>
      <c r="O1" s="48">
        <v>17</v>
      </c>
      <c r="P1" s="48">
        <v>18</v>
      </c>
      <c r="Q1" s="48">
        <v>19</v>
      </c>
      <c r="R1" s="48">
        <v>20</v>
      </c>
      <c r="S1" s="48">
        <v>21</v>
      </c>
      <c r="T1" s="48">
        <v>22</v>
      </c>
      <c r="U1" s="48">
        <v>23</v>
      </c>
      <c r="V1" s="48">
        <v>24</v>
      </c>
      <c r="W1" s="48">
        <v>25</v>
      </c>
      <c r="X1" s="48">
        <v>26</v>
      </c>
      <c r="Y1" s="48">
        <v>27</v>
      </c>
      <c r="Z1" s="48">
        <v>28</v>
      </c>
      <c r="AA1" s="48">
        <v>29</v>
      </c>
      <c r="AB1" s="48">
        <v>30</v>
      </c>
      <c r="AC1" s="48">
        <v>31</v>
      </c>
      <c r="AD1" s="48">
        <v>32</v>
      </c>
      <c r="AE1" s="48">
        <v>33</v>
      </c>
      <c r="AF1" s="48">
        <v>34</v>
      </c>
      <c r="AG1" s="48">
        <v>35</v>
      </c>
      <c r="AH1" s="48">
        <v>36</v>
      </c>
      <c r="AI1" s="48">
        <v>37</v>
      </c>
      <c r="AJ1" s="48">
        <v>38</v>
      </c>
      <c r="AK1" s="48">
        <v>39</v>
      </c>
      <c r="AL1" s="48">
        <v>40</v>
      </c>
      <c r="AM1" s="48">
        <v>41</v>
      </c>
      <c r="AN1" s="48">
        <v>42</v>
      </c>
      <c r="AO1" s="48">
        <v>43</v>
      </c>
      <c r="AP1" s="48">
        <v>44</v>
      </c>
      <c r="AQ1" s="48">
        <v>45</v>
      </c>
      <c r="AR1" s="48">
        <v>46</v>
      </c>
      <c r="AS1" s="48">
        <v>47</v>
      </c>
      <c r="AT1" s="48">
        <v>48</v>
      </c>
      <c r="AU1" s="48">
        <v>49</v>
      </c>
      <c r="AV1" s="48">
        <v>50</v>
      </c>
      <c r="AW1" s="48">
        <v>51</v>
      </c>
      <c r="AX1" s="48">
        <v>52</v>
      </c>
    </row>
    <row r="2" spans="1:50" ht="25.5" customHeight="1" x14ac:dyDescent="0.25">
      <c r="A2" s="273"/>
      <c r="B2" s="274"/>
      <c r="C2" s="274"/>
      <c r="D2" s="274"/>
      <c r="E2" s="274"/>
      <c r="F2" s="274"/>
      <c r="G2" s="275"/>
      <c r="H2" s="48" t="s">
        <v>1349</v>
      </c>
      <c r="I2" s="48">
        <v>5</v>
      </c>
      <c r="J2" s="48">
        <v>5</v>
      </c>
      <c r="K2" s="48">
        <v>5</v>
      </c>
      <c r="L2" s="48">
        <v>4</v>
      </c>
      <c r="M2" s="48">
        <v>5</v>
      </c>
      <c r="N2" s="48">
        <v>5</v>
      </c>
      <c r="O2" s="48">
        <v>4</v>
      </c>
      <c r="P2" s="48">
        <v>4</v>
      </c>
      <c r="Q2" s="48">
        <v>5</v>
      </c>
      <c r="R2" s="48">
        <v>5</v>
      </c>
      <c r="S2" s="48">
        <v>5</v>
      </c>
      <c r="T2" s="48">
        <v>5</v>
      </c>
      <c r="U2" s="48">
        <v>4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48">
        <v>5</v>
      </c>
      <c r="AB2" s="48">
        <v>5</v>
      </c>
      <c r="AC2" s="48">
        <v>5</v>
      </c>
      <c r="AD2" s="48">
        <v>5</v>
      </c>
      <c r="AE2" s="48">
        <v>5</v>
      </c>
      <c r="AF2" s="48">
        <v>5</v>
      </c>
      <c r="AG2" s="48">
        <v>5</v>
      </c>
      <c r="AH2" s="48">
        <v>5</v>
      </c>
      <c r="AI2" s="48">
        <v>4</v>
      </c>
      <c r="AJ2" s="48">
        <v>5</v>
      </c>
      <c r="AK2" s="48">
        <v>5</v>
      </c>
      <c r="AL2" s="48">
        <v>5</v>
      </c>
      <c r="AM2" s="48">
        <v>5</v>
      </c>
      <c r="AN2" s="48">
        <v>4</v>
      </c>
      <c r="AO2" s="48">
        <v>5</v>
      </c>
      <c r="AP2" s="48">
        <v>5</v>
      </c>
      <c r="AQ2" s="48">
        <v>4</v>
      </c>
      <c r="AR2" s="48">
        <v>5</v>
      </c>
      <c r="AS2" s="48">
        <v>4</v>
      </c>
      <c r="AT2" s="48">
        <v>5</v>
      </c>
      <c r="AU2" s="48">
        <v>5</v>
      </c>
      <c r="AV2" s="48">
        <v>5</v>
      </c>
      <c r="AW2" s="48">
        <v>5</v>
      </c>
      <c r="AX2" s="48">
        <v>4</v>
      </c>
    </row>
    <row r="3" spans="1:50" s="25" customFormat="1" ht="26.25" customHeight="1" x14ac:dyDescent="0.25">
      <c r="A3" s="64" t="s">
        <v>1348</v>
      </c>
      <c r="B3" s="64" t="s">
        <v>1321</v>
      </c>
      <c r="C3" s="64" t="s">
        <v>860</v>
      </c>
      <c r="D3" s="64" t="s">
        <v>1322</v>
      </c>
      <c r="E3" s="64" t="s">
        <v>1323</v>
      </c>
      <c r="F3" s="64" t="s">
        <v>1324</v>
      </c>
      <c r="G3" s="64" t="s">
        <v>1325</v>
      </c>
      <c r="H3" s="64" t="s">
        <v>1326</v>
      </c>
      <c r="I3" s="64" t="s">
        <v>1234</v>
      </c>
      <c r="J3" s="64" t="s">
        <v>1235</v>
      </c>
      <c r="K3" s="64" t="s">
        <v>1236</v>
      </c>
      <c r="L3" s="64" t="s">
        <v>1237</v>
      </c>
      <c r="M3" s="64" t="s">
        <v>1240</v>
      </c>
      <c r="N3" s="64" t="s">
        <v>1241</v>
      </c>
      <c r="O3" s="64" t="s">
        <v>1242</v>
      </c>
      <c r="P3" s="64" t="s">
        <v>1243</v>
      </c>
      <c r="Q3" s="64" t="s">
        <v>1244</v>
      </c>
      <c r="R3" s="64" t="s">
        <v>1245</v>
      </c>
      <c r="S3" s="64" t="s">
        <v>1246</v>
      </c>
      <c r="T3" s="64" t="s">
        <v>1247</v>
      </c>
      <c r="U3" s="64" t="s">
        <v>1248</v>
      </c>
      <c r="V3" s="64" t="s">
        <v>1249</v>
      </c>
      <c r="W3" s="64" t="s">
        <v>1250</v>
      </c>
      <c r="X3" s="64" t="s">
        <v>1251</v>
      </c>
      <c r="Y3" s="64" t="s">
        <v>1252</v>
      </c>
      <c r="Z3" s="64" t="s">
        <v>1253</v>
      </c>
      <c r="AA3" s="64" t="s">
        <v>1254</v>
      </c>
      <c r="AB3" s="64" t="s">
        <v>1255</v>
      </c>
      <c r="AC3" s="64" t="s">
        <v>1256</v>
      </c>
      <c r="AD3" s="64" t="s">
        <v>1257</v>
      </c>
      <c r="AE3" s="64" t="s">
        <v>1258</v>
      </c>
      <c r="AF3" s="64" t="s">
        <v>1259</v>
      </c>
      <c r="AG3" s="64" t="s">
        <v>1260</v>
      </c>
      <c r="AH3" s="64" t="s">
        <v>1261</v>
      </c>
      <c r="AI3" s="64" t="s">
        <v>1262</v>
      </c>
      <c r="AJ3" s="64" t="s">
        <v>1263</v>
      </c>
      <c r="AK3" s="64" t="s">
        <v>1264</v>
      </c>
      <c r="AL3" s="64" t="s">
        <v>1265</v>
      </c>
      <c r="AM3" s="64" t="s">
        <v>1266</v>
      </c>
      <c r="AN3" s="64" t="s">
        <v>1267</v>
      </c>
      <c r="AO3" s="64" t="s">
        <v>1268</v>
      </c>
      <c r="AP3" s="64" t="s">
        <v>1269</v>
      </c>
      <c r="AQ3" s="64" t="s">
        <v>1270</v>
      </c>
      <c r="AR3" s="64" t="s">
        <v>1271</v>
      </c>
      <c r="AS3" s="64" t="s">
        <v>1272</v>
      </c>
      <c r="AT3" s="64" t="s">
        <v>1273</v>
      </c>
      <c r="AU3" s="64" t="s">
        <v>1274</v>
      </c>
      <c r="AV3" s="64" t="s">
        <v>1275</v>
      </c>
      <c r="AW3" s="64" t="s">
        <v>1276</v>
      </c>
      <c r="AX3" s="64" t="s">
        <v>1277</v>
      </c>
    </row>
    <row r="4" spans="1:50" x14ac:dyDescent="0.25">
      <c r="A4" s="48">
        <v>120</v>
      </c>
      <c r="B4" s="47" t="s">
        <v>1278</v>
      </c>
      <c r="C4" s="47" t="s">
        <v>1327</v>
      </c>
      <c r="D4" s="48">
        <v>8.8000000000000007</v>
      </c>
      <c r="E4" s="48">
        <v>1</v>
      </c>
      <c r="F4" s="48">
        <v>1</v>
      </c>
      <c r="G4" s="48">
        <v>1</v>
      </c>
      <c r="H4" s="47">
        <f>D4*E4*F4</f>
        <v>8.8000000000000007</v>
      </c>
      <c r="I4" s="48">
        <f>$H4*I$2</f>
        <v>44</v>
      </c>
      <c r="J4" s="48">
        <f t="shared" ref="J4:AX10" si="0">$H4*J$2</f>
        <v>44</v>
      </c>
      <c r="K4" s="48">
        <f t="shared" si="0"/>
        <v>44</v>
      </c>
      <c r="L4" s="48">
        <f t="shared" si="0"/>
        <v>35.200000000000003</v>
      </c>
      <c r="M4" s="48">
        <f t="shared" si="0"/>
        <v>44</v>
      </c>
      <c r="N4" s="48">
        <f t="shared" si="0"/>
        <v>44</v>
      </c>
      <c r="O4" s="48">
        <f t="shared" si="0"/>
        <v>35.200000000000003</v>
      </c>
      <c r="P4" s="48">
        <f t="shared" si="0"/>
        <v>35.200000000000003</v>
      </c>
      <c r="Q4" s="48">
        <f t="shared" si="0"/>
        <v>44</v>
      </c>
      <c r="R4" s="48">
        <f t="shared" si="0"/>
        <v>44</v>
      </c>
      <c r="S4" s="48">
        <f t="shared" si="0"/>
        <v>44</v>
      </c>
      <c r="T4" s="48">
        <f t="shared" si="0"/>
        <v>44</v>
      </c>
      <c r="U4" s="48">
        <f t="shared" si="0"/>
        <v>35.200000000000003</v>
      </c>
      <c r="V4" s="48">
        <f t="shared" si="0"/>
        <v>44</v>
      </c>
      <c r="W4" s="48">
        <f t="shared" si="0"/>
        <v>44</v>
      </c>
      <c r="X4" s="48">
        <f t="shared" si="0"/>
        <v>44</v>
      </c>
      <c r="Y4" s="48">
        <f t="shared" si="0"/>
        <v>44</v>
      </c>
      <c r="Z4" s="48">
        <f t="shared" si="0"/>
        <v>44</v>
      </c>
      <c r="AA4" s="48">
        <f t="shared" si="0"/>
        <v>44</v>
      </c>
      <c r="AB4" s="48">
        <f t="shared" si="0"/>
        <v>44</v>
      </c>
      <c r="AC4" s="48">
        <f t="shared" si="0"/>
        <v>44</v>
      </c>
      <c r="AD4" s="48">
        <f t="shared" si="0"/>
        <v>44</v>
      </c>
      <c r="AE4" s="48">
        <f t="shared" si="0"/>
        <v>44</v>
      </c>
      <c r="AF4" s="48">
        <f t="shared" si="0"/>
        <v>44</v>
      </c>
      <c r="AG4" s="48">
        <f t="shared" si="0"/>
        <v>44</v>
      </c>
      <c r="AH4" s="48">
        <f t="shared" si="0"/>
        <v>44</v>
      </c>
      <c r="AI4" s="48">
        <f t="shared" si="0"/>
        <v>35.200000000000003</v>
      </c>
      <c r="AJ4" s="48">
        <f t="shared" si="0"/>
        <v>44</v>
      </c>
      <c r="AK4" s="48">
        <f t="shared" si="0"/>
        <v>44</v>
      </c>
      <c r="AL4" s="48">
        <f t="shared" si="0"/>
        <v>44</v>
      </c>
      <c r="AM4" s="48">
        <f t="shared" si="0"/>
        <v>44</v>
      </c>
      <c r="AN4" s="48">
        <f t="shared" si="0"/>
        <v>35.200000000000003</v>
      </c>
      <c r="AO4" s="48">
        <f t="shared" si="0"/>
        <v>44</v>
      </c>
      <c r="AP4" s="48">
        <f t="shared" si="0"/>
        <v>44</v>
      </c>
      <c r="AQ4" s="48">
        <f t="shared" si="0"/>
        <v>35.200000000000003</v>
      </c>
      <c r="AR4" s="48">
        <f t="shared" si="0"/>
        <v>44</v>
      </c>
      <c r="AS4" s="48">
        <f t="shared" si="0"/>
        <v>35.200000000000003</v>
      </c>
      <c r="AT4" s="48">
        <f t="shared" si="0"/>
        <v>44</v>
      </c>
      <c r="AU4" s="48">
        <f t="shared" si="0"/>
        <v>44</v>
      </c>
      <c r="AV4" s="48">
        <f t="shared" si="0"/>
        <v>44</v>
      </c>
      <c r="AW4" s="48">
        <f t="shared" si="0"/>
        <v>44</v>
      </c>
      <c r="AX4" s="48">
        <f t="shared" si="0"/>
        <v>35.200000000000003</v>
      </c>
    </row>
    <row r="5" spans="1:50" x14ac:dyDescent="0.25">
      <c r="A5" s="48">
        <v>117</v>
      </c>
      <c r="B5" s="47" t="s">
        <v>1279</v>
      </c>
      <c r="C5" s="47" t="s">
        <v>1327</v>
      </c>
      <c r="D5" s="48">
        <v>8.8000000000000007</v>
      </c>
      <c r="E5" s="48">
        <v>1</v>
      </c>
      <c r="F5" s="48">
        <v>1</v>
      </c>
      <c r="G5" s="48">
        <v>1</v>
      </c>
      <c r="H5" s="47">
        <f t="shared" ref="H5:H14" si="1">D5*E5*F5</f>
        <v>8.8000000000000007</v>
      </c>
      <c r="I5" s="48">
        <f t="shared" ref="I5:X34" si="2">$H5*I$2</f>
        <v>44</v>
      </c>
      <c r="J5" s="48">
        <f t="shared" si="0"/>
        <v>44</v>
      </c>
      <c r="K5" s="48">
        <f t="shared" si="0"/>
        <v>44</v>
      </c>
      <c r="L5" s="48">
        <f t="shared" si="0"/>
        <v>35.200000000000003</v>
      </c>
      <c r="M5" s="48">
        <f t="shared" si="0"/>
        <v>44</v>
      </c>
      <c r="N5" s="48">
        <f t="shared" si="0"/>
        <v>44</v>
      </c>
      <c r="O5" s="48">
        <f t="shared" si="0"/>
        <v>35.200000000000003</v>
      </c>
      <c r="P5" s="48">
        <f t="shared" si="0"/>
        <v>35.200000000000003</v>
      </c>
      <c r="Q5" s="48">
        <f t="shared" si="0"/>
        <v>44</v>
      </c>
      <c r="R5" s="48">
        <f t="shared" si="0"/>
        <v>44</v>
      </c>
      <c r="S5" s="48">
        <f t="shared" si="0"/>
        <v>44</v>
      </c>
      <c r="T5" s="48">
        <f t="shared" si="0"/>
        <v>44</v>
      </c>
      <c r="U5" s="48">
        <f t="shared" si="0"/>
        <v>35.200000000000003</v>
      </c>
      <c r="V5" s="48">
        <f t="shared" si="0"/>
        <v>44</v>
      </c>
      <c r="W5" s="48">
        <f t="shared" si="0"/>
        <v>44</v>
      </c>
      <c r="X5" s="48">
        <f t="shared" si="0"/>
        <v>44</v>
      </c>
      <c r="Y5" s="48">
        <f t="shared" si="0"/>
        <v>44</v>
      </c>
      <c r="Z5" s="48">
        <f t="shared" si="0"/>
        <v>44</v>
      </c>
      <c r="AA5" s="48">
        <f t="shared" si="0"/>
        <v>44</v>
      </c>
      <c r="AB5" s="48">
        <f t="shared" si="0"/>
        <v>44</v>
      </c>
      <c r="AC5" s="48">
        <f t="shared" si="0"/>
        <v>44</v>
      </c>
      <c r="AD5" s="48">
        <f t="shared" si="0"/>
        <v>44</v>
      </c>
      <c r="AE5" s="48">
        <f t="shared" si="0"/>
        <v>44</v>
      </c>
      <c r="AF5" s="48">
        <f t="shared" si="0"/>
        <v>44</v>
      </c>
      <c r="AG5" s="48">
        <f t="shared" si="0"/>
        <v>44</v>
      </c>
      <c r="AH5" s="48">
        <f t="shared" si="0"/>
        <v>44</v>
      </c>
      <c r="AI5" s="48">
        <f t="shared" si="0"/>
        <v>35.200000000000003</v>
      </c>
      <c r="AJ5" s="48">
        <f t="shared" si="0"/>
        <v>44</v>
      </c>
      <c r="AK5" s="48">
        <f t="shared" si="0"/>
        <v>44</v>
      </c>
      <c r="AL5" s="48">
        <f t="shared" si="0"/>
        <v>44</v>
      </c>
      <c r="AM5" s="48">
        <f t="shared" si="0"/>
        <v>44</v>
      </c>
      <c r="AN5" s="48">
        <f t="shared" si="0"/>
        <v>35.200000000000003</v>
      </c>
      <c r="AO5" s="48">
        <f t="shared" si="0"/>
        <v>44</v>
      </c>
      <c r="AP5" s="48">
        <f t="shared" si="0"/>
        <v>44</v>
      </c>
      <c r="AQ5" s="48">
        <f t="shared" si="0"/>
        <v>35.200000000000003</v>
      </c>
      <c r="AR5" s="48">
        <f t="shared" si="0"/>
        <v>44</v>
      </c>
      <c r="AS5" s="48">
        <f t="shared" si="0"/>
        <v>35.200000000000003</v>
      </c>
      <c r="AT5" s="48">
        <f t="shared" si="0"/>
        <v>44</v>
      </c>
      <c r="AU5" s="48">
        <f t="shared" si="0"/>
        <v>44</v>
      </c>
      <c r="AV5" s="48">
        <f t="shared" si="0"/>
        <v>44</v>
      </c>
      <c r="AW5" s="48">
        <f t="shared" si="0"/>
        <v>44</v>
      </c>
      <c r="AX5" s="48">
        <f t="shared" si="0"/>
        <v>35.200000000000003</v>
      </c>
    </row>
    <row r="6" spans="1:50" x14ac:dyDescent="0.25">
      <c r="A6" s="48">
        <v>118</v>
      </c>
      <c r="B6" s="47" t="s">
        <v>1280</v>
      </c>
      <c r="C6" s="47" t="s">
        <v>1327</v>
      </c>
      <c r="D6" s="48">
        <v>8.8000000000000007</v>
      </c>
      <c r="E6" s="48">
        <v>1</v>
      </c>
      <c r="F6" s="48">
        <v>1</v>
      </c>
      <c r="G6" s="48">
        <v>1</v>
      </c>
      <c r="H6" s="47">
        <f t="shared" si="1"/>
        <v>8.8000000000000007</v>
      </c>
      <c r="I6" s="48">
        <f t="shared" si="2"/>
        <v>44</v>
      </c>
      <c r="J6" s="48">
        <f t="shared" si="0"/>
        <v>44</v>
      </c>
      <c r="K6" s="48">
        <f t="shared" si="0"/>
        <v>44</v>
      </c>
      <c r="L6" s="48">
        <f t="shared" si="0"/>
        <v>35.200000000000003</v>
      </c>
      <c r="M6" s="48">
        <f t="shared" si="0"/>
        <v>44</v>
      </c>
      <c r="N6" s="48">
        <f t="shared" si="0"/>
        <v>44</v>
      </c>
      <c r="O6" s="48">
        <f t="shared" si="0"/>
        <v>35.200000000000003</v>
      </c>
      <c r="P6" s="48">
        <f t="shared" si="0"/>
        <v>35.200000000000003</v>
      </c>
      <c r="Q6" s="48">
        <f t="shared" si="0"/>
        <v>44</v>
      </c>
      <c r="R6" s="48">
        <f t="shared" si="0"/>
        <v>44</v>
      </c>
      <c r="S6" s="48">
        <f t="shared" si="0"/>
        <v>44</v>
      </c>
      <c r="T6" s="48">
        <f t="shared" si="0"/>
        <v>44</v>
      </c>
      <c r="U6" s="48">
        <f t="shared" si="0"/>
        <v>35.200000000000003</v>
      </c>
      <c r="V6" s="48">
        <f t="shared" si="0"/>
        <v>44</v>
      </c>
      <c r="W6" s="48">
        <f t="shared" si="0"/>
        <v>44</v>
      </c>
      <c r="X6" s="48">
        <f t="shared" si="0"/>
        <v>44</v>
      </c>
      <c r="Y6" s="48">
        <f t="shared" si="0"/>
        <v>44</v>
      </c>
      <c r="Z6" s="48">
        <f t="shared" si="0"/>
        <v>44</v>
      </c>
      <c r="AA6" s="48">
        <f t="shared" si="0"/>
        <v>44</v>
      </c>
      <c r="AB6" s="48">
        <f t="shared" si="0"/>
        <v>44</v>
      </c>
      <c r="AC6" s="48">
        <f t="shared" si="0"/>
        <v>44</v>
      </c>
      <c r="AD6" s="48">
        <f t="shared" si="0"/>
        <v>44</v>
      </c>
      <c r="AE6" s="48">
        <f t="shared" si="0"/>
        <v>44</v>
      </c>
      <c r="AF6" s="48">
        <f t="shared" si="0"/>
        <v>44</v>
      </c>
      <c r="AG6" s="48">
        <f t="shared" si="0"/>
        <v>44</v>
      </c>
      <c r="AH6" s="48">
        <f t="shared" si="0"/>
        <v>44</v>
      </c>
      <c r="AI6" s="48">
        <f t="shared" si="0"/>
        <v>35.200000000000003</v>
      </c>
      <c r="AJ6" s="48">
        <f t="shared" si="0"/>
        <v>44</v>
      </c>
      <c r="AK6" s="48">
        <f t="shared" si="0"/>
        <v>44</v>
      </c>
      <c r="AL6" s="48">
        <f t="shared" si="0"/>
        <v>44</v>
      </c>
      <c r="AM6" s="48">
        <f t="shared" si="0"/>
        <v>44</v>
      </c>
      <c r="AN6" s="48">
        <f t="shared" si="0"/>
        <v>35.200000000000003</v>
      </c>
      <c r="AO6" s="48">
        <f t="shared" si="0"/>
        <v>44</v>
      </c>
      <c r="AP6" s="48">
        <f t="shared" si="0"/>
        <v>44</v>
      </c>
      <c r="AQ6" s="48">
        <f t="shared" si="0"/>
        <v>35.200000000000003</v>
      </c>
      <c r="AR6" s="48">
        <f t="shared" si="0"/>
        <v>44</v>
      </c>
      <c r="AS6" s="48">
        <f t="shared" si="0"/>
        <v>35.200000000000003</v>
      </c>
      <c r="AT6" s="48">
        <f t="shared" si="0"/>
        <v>44</v>
      </c>
      <c r="AU6" s="48">
        <f t="shared" si="0"/>
        <v>44</v>
      </c>
      <c r="AV6" s="48">
        <f t="shared" si="0"/>
        <v>44</v>
      </c>
      <c r="AW6" s="48">
        <f t="shared" si="0"/>
        <v>44</v>
      </c>
      <c r="AX6" s="48">
        <f t="shared" si="0"/>
        <v>35.200000000000003</v>
      </c>
    </row>
    <row r="7" spans="1:50" x14ac:dyDescent="0.25">
      <c r="A7" s="48">
        <v>121</v>
      </c>
      <c r="B7" s="47" t="s">
        <v>1281</v>
      </c>
      <c r="C7" s="47" t="s">
        <v>1327</v>
      </c>
      <c r="D7" s="48">
        <v>8.8000000000000007</v>
      </c>
      <c r="E7" s="48">
        <v>1</v>
      </c>
      <c r="F7" s="48">
        <v>1</v>
      </c>
      <c r="G7" s="48">
        <v>1</v>
      </c>
      <c r="H7" s="47">
        <f t="shared" si="1"/>
        <v>8.8000000000000007</v>
      </c>
      <c r="I7" s="48">
        <f t="shared" si="2"/>
        <v>44</v>
      </c>
      <c r="J7" s="48">
        <f t="shared" si="0"/>
        <v>44</v>
      </c>
      <c r="K7" s="48">
        <f t="shared" si="0"/>
        <v>44</v>
      </c>
      <c r="L7" s="48">
        <f t="shared" si="0"/>
        <v>35.200000000000003</v>
      </c>
      <c r="M7" s="48">
        <f t="shared" si="0"/>
        <v>44</v>
      </c>
      <c r="N7" s="48">
        <f t="shared" si="0"/>
        <v>44</v>
      </c>
      <c r="O7" s="48">
        <f t="shared" si="0"/>
        <v>35.200000000000003</v>
      </c>
      <c r="P7" s="48">
        <f t="shared" si="0"/>
        <v>35.200000000000003</v>
      </c>
      <c r="Q7" s="48">
        <f t="shared" si="0"/>
        <v>44</v>
      </c>
      <c r="R7" s="48">
        <f t="shared" si="0"/>
        <v>44</v>
      </c>
      <c r="S7" s="48">
        <f t="shared" si="0"/>
        <v>44</v>
      </c>
      <c r="T7" s="48">
        <f t="shared" si="0"/>
        <v>44</v>
      </c>
      <c r="U7" s="48">
        <f t="shared" si="0"/>
        <v>35.200000000000003</v>
      </c>
      <c r="V7" s="48">
        <f t="shared" si="0"/>
        <v>44</v>
      </c>
      <c r="W7" s="48">
        <f t="shared" si="0"/>
        <v>44</v>
      </c>
      <c r="X7" s="48">
        <f t="shared" si="0"/>
        <v>44</v>
      </c>
      <c r="Y7" s="48">
        <f t="shared" si="0"/>
        <v>44</v>
      </c>
      <c r="Z7" s="48">
        <f t="shared" si="0"/>
        <v>44</v>
      </c>
      <c r="AA7" s="48">
        <f t="shared" si="0"/>
        <v>44</v>
      </c>
      <c r="AB7" s="48">
        <f t="shared" si="0"/>
        <v>44</v>
      </c>
      <c r="AC7" s="48">
        <f t="shared" si="0"/>
        <v>44</v>
      </c>
      <c r="AD7" s="48">
        <f t="shared" si="0"/>
        <v>44</v>
      </c>
      <c r="AE7" s="48">
        <f t="shared" si="0"/>
        <v>44</v>
      </c>
      <c r="AF7" s="48">
        <f t="shared" si="0"/>
        <v>44</v>
      </c>
      <c r="AG7" s="48">
        <f t="shared" si="0"/>
        <v>44</v>
      </c>
      <c r="AH7" s="48">
        <f t="shared" si="0"/>
        <v>44</v>
      </c>
      <c r="AI7" s="48">
        <f t="shared" si="0"/>
        <v>35.200000000000003</v>
      </c>
      <c r="AJ7" s="48">
        <f t="shared" si="0"/>
        <v>44</v>
      </c>
      <c r="AK7" s="48">
        <f t="shared" si="0"/>
        <v>44</v>
      </c>
      <c r="AL7" s="48">
        <f t="shared" si="0"/>
        <v>44</v>
      </c>
      <c r="AM7" s="48">
        <f t="shared" si="0"/>
        <v>44</v>
      </c>
      <c r="AN7" s="48">
        <f t="shared" si="0"/>
        <v>35.200000000000003</v>
      </c>
      <c r="AO7" s="48">
        <f t="shared" si="0"/>
        <v>44</v>
      </c>
      <c r="AP7" s="48">
        <f t="shared" si="0"/>
        <v>44</v>
      </c>
      <c r="AQ7" s="48">
        <f t="shared" si="0"/>
        <v>35.200000000000003</v>
      </c>
      <c r="AR7" s="48">
        <f t="shared" si="0"/>
        <v>44</v>
      </c>
      <c r="AS7" s="48">
        <f t="shared" si="0"/>
        <v>35.200000000000003</v>
      </c>
      <c r="AT7" s="48">
        <f t="shared" si="0"/>
        <v>44</v>
      </c>
      <c r="AU7" s="48">
        <f t="shared" si="0"/>
        <v>44</v>
      </c>
      <c r="AV7" s="48">
        <f t="shared" si="0"/>
        <v>44</v>
      </c>
      <c r="AW7" s="48">
        <f t="shared" si="0"/>
        <v>44</v>
      </c>
      <c r="AX7" s="48">
        <f t="shared" si="0"/>
        <v>35.200000000000003</v>
      </c>
    </row>
    <row r="8" spans="1:50" x14ac:dyDescent="0.25">
      <c r="A8" s="48">
        <v>394</v>
      </c>
      <c r="B8" s="47" t="s">
        <v>1282</v>
      </c>
      <c r="C8" s="47" t="s">
        <v>1327</v>
      </c>
      <c r="D8" s="48">
        <v>8.8000000000000007</v>
      </c>
      <c r="E8" s="48">
        <v>1</v>
      </c>
      <c r="F8" s="48">
        <v>1</v>
      </c>
      <c r="G8" s="48">
        <v>1</v>
      </c>
      <c r="H8" s="47">
        <f t="shared" si="1"/>
        <v>8.8000000000000007</v>
      </c>
      <c r="I8" s="48">
        <f t="shared" si="2"/>
        <v>44</v>
      </c>
      <c r="J8" s="48">
        <f t="shared" si="0"/>
        <v>44</v>
      </c>
      <c r="K8" s="48">
        <f t="shared" si="0"/>
        <v>44</v>
      </c>
      <c r="L8" s="48">
        <f t="shared" si="0"/>
        <v>35.200000000000003</v>
      </c>
      <c r="M8" s="48">
        <f t="shared" si="0"/>
        <v>44</v>
      </c>
      <c r="N8" s="48">
        <f t="shared" si="0"/>
        <v>44</v>
      </c>
      <c r="O8" s="48">
        <f t="shared" si="0"/>
        <v>35.200000000000003</v>
      </c>
      <c r="P8" s="48">
        <f t="shared" si="0"/>
        <v>35.200000000000003</v>
      </c>
      <c r="Q8" s="48">
        <f t="shared" si="0"/>
        <v>44</v>
      </c>
      <c r="R8" s="48">
        <f t="shared" si="0"/>
        <v>44</v>
      </c>
      <c r="S8" s="48">
        <f t="shared" si="0"/>
        <v>44</v>
      </c>
      <c r="T8" s="48">
        <f t="shared" si="0"/>
        <v>44</v>
      </c>
      <c r="U8" s="48">
        <f t="shared" si="0"/>
        <v>35.200000000000003</v>
      </c>
      <c r="V8" s="48">
        <f t="shared" si="0"/>
        <v>44</v>
      </c>
      <c r="W8" s="48">
        <f t="shared" si="0"/>
        <v>44</v>
      </c>
      <c r="X8" s="48">
        <f t="shared" si="0"/>
        <v>44</v>
      </c>
      <c r="Y8" s="48">
        <f t="shared" si="0"/>
        <v>44</v>
      </c>
      <c r="Z8" s="48">
        <f t="shared" si="0"/>
        <v>44</v>
      </c>
      <c r="AA8" s="48">
        <f t="shared" si="0"/>
        <v>44</v>
      </c>
      <c r="AB8" s="48">
        <f t="shared" si="0"/>
        <v>44</v>
      </c>
      <c r="AC8" s="48">
        <f t="shared" si="0"/>
        <v>44</v>
      </c>
      <c r="AD8" s="48">
        <f t="shared" si="0"/>
        <v>44</v>
      </c>
      <c r="AE8" s="48">
        <f t="shared" si="0"/>
        <v>44</v>
      </c>
      <c r="AF8" s="48">
        <f t="shared" si="0"/>
        <v>44</v>
      </c>
      <c r="AG8" s="48">
        <f t="shared" si="0"/>
        <v>44</v>
      </c>
      <c r="AH8" s="48">
        <f t="shared" si="0"/>
        <v>44</v>
      </c>
      <c r="AI8" s="48">
        <f t="shared" si="0"/>
        <v>35.200000000000003</v>
      </c>
      <c r="AJ8" s="48">
        <f t="shared" si="0"/>
        <v>44</v>
      </c>
      <c r="AK8" s="48">
        <f t="shared" si="0"/>
        <v>44</v>
      </c>
      <c r="AL8" s="48">
        <f t="shared" si="0"/>
        <v>44</v>
      </c>
      <c r="AM8" s="48">
        <f t="shared" si="0"/>
        <v>44</v>
      </c>
      <c r="AN8" s="48">
        <f t="shared" si="0"/>
        <v>35.200000000000003</v>
      </c>
      <c r="AO8" s="48">
        <f t="shared" si="0"/>
        <v>44</v>
      </c>
      <c r="AP8" s="48">
        <f t="shared" si="0"/>
        <v>44</v>
      </c>
      <c r="AQ8" s="48">
        <f t="shared" si="0"/>
        <v>35.200000000000003</v>
      </c>
      <c r="AR8" s="48">
        <f t="shared" si="0"/>
        <v>44</v>
      </c>
      <c r="AS8" s="48">
        <f t="shared" si="0"/>
        <v>35.200000000000003</v>
      </c>
      <c r="AT8" s="48">
        <f t="shared" si="0"/>
        <v>44</v>
      </c>
      <c r="AU8" s="48">
        <f t="shared" si="0"/>
        <v>44</v>
      </c>
      <c r="AV8" s="48">
        <f t="shared" si="0"/>
        <v>44</v>
      </c>
      <c r="AW8" s="48">
        <f t="shared" si="0"/>
        <v>44</v>
      </c>
      <c r="AX8" s="48">
        <f t="shared" si="0"/>
        <v>35.200000000000003</v>
      </c>
    </row>
    <row r="9" spans="1:50" x14ac:dyDescent="0.25">
      <c r="A9" s="48">
        <v>328</v>
      </c>
      <c r="B9" s="47" t="s">
        <v>1283</v>
      </c>
      <c r="C9" s="47" t="s">
        <v>1327</v>
      </c>
      <c r="D9" s="48">
        <v>8.8000000000000007</v>
      </c>
      <c r="E9" s="48">
        <v>1</v>
      </c>
      <c r="F9" s="48">
        <v>1</v>
      </c>
      <c r="G9" s="48">
        <v>1</v>
      </c>
      <c r="H9" s="47">
        <f t="shared" si="1"/>
        <v>8.8000000000000007</v>
      </c>
      <c r="I9" s="48">
        <f t="shared" si="2"/>
        <v>44</v>
      </c>
      <c r="J9" s="48">
        <f t="shared" si="0"/>
        <v>44</v>
      </c>
      <c r="K9" s="48">
        <f t="shared" si="0"/>
        <v>44</v>
      </c>
      <c r="L9" s="48">
        <f t="shared" si="0"/>
        <v>35.200000000000003</v>
      </c>
      <c r="M9" s="48">
        <f t="shared" si="0"/>
        <v>44</v>
      </c>
      <c r="N9" s="48">
        <f t="shared" si="0"/>
        <v>44</v>
      </c>
      <c r="O9" s="48">
        <f t="shared" si="0"/>
        <v>35.200000000000003</v>
      </c>
      <c r="P9" s="48">
        <f t="shared" si="0"/>
        <v>35.200000000000003</v>
      </c>
      <c r="Q9" s="48">
        <f t="shared" si="0"/>
        <v>44</v>
      </c>
      <c r="R9" s="48">
        <f t="shared" si="0"/>
        <v>44</v>
      </c>
      <c r="S9" s="48">
        <f t="shared" si="0"/>
        <v>44</v>
      </c>
      <c r="T9" s="48">
        <f t="shared" si="0"/>
        <v>44</v>
      </c>
      <c r="U9" s="48">
        <f t="shared" si="0"/>
        <v>35.200000000000003</v>
      </c>
      <c r="V9" s="48">
        <f t="shared" si="0"/>
        <v>44</v>
      </c>
      <c r="W9" s="48">
        <f t="shared" si="0"/>
        <v>44</v>
      </c>
      <c r="X9" s="48">
        <f t="shared" si="0"/>
        <v>44</v>
      </c>
      <c r="Y9" s="48">
        <f t="shared" si="0"/>
        <v>44</v>
      </c>
      <c r="Z9" s="48">
        <f t="shared" si="0"/>
        <v>44</v>
      </c>
      <c r="AA9" s="48">
        <f t="shared" si="0"/>
        <v>44</v>
      </c>
      <c r="AB9" s="48">
        <f t="shared" si="0"/>
        <v>44</v>
      </c>
      <c r="AC9" s="48">
        <f t="shared" si="0"/>
        <v>44</v>
      </c>
      <c r="AD9" s="48">
        <f t="shared" si="0"/>
        <v>44</v>
      </c>
      <c r="AE9" s="48">
        <f t="shared" si="0"/>
        <v>44</v>
      </c>
      <c r="AF9" s="48">
        <f t="shared" si="0"/>
        <v>44</v>
      </c>
      <c r="AG9" s="48">
        <f t="shared" si="0"/>
        <v>44</v>
      </c>
      <c r="AH9" s="48">
        <f t="shared" si="0"/>
        <v>44</v>
      </c>
      <c r="AI9" s="48">
        <f t="shared" si="0"/>
        <v>35.200000000000003</v>
      </c>
      <c r="AJ9" s="48">
        <f t="shared" si="0"/>
        <v>44</v>
      </c>
      <c r="AK9" s="48">
        <f t="shared" si="0"/>
        <v>44</v>
      </c>
      <c r="AL9" s="48">
        <f t="shared" si="0"/>
        <v>44</v>
      </c>
      <c r="AM9" s="48">
        <f t="shared" si="0"/>
        <v>44</v>
      </c>
      <c r="AN9" s="48">
        <f t="shared" si="0"/>
        <v>35.200000000000003</v>
      </c>
      <c r="AO9" s="48">
        <f t="shared" si="0"/>
        <v>44</v>
      </c>
      <c r="AP9" s="48">
        <f t="shared" si="0"/>
        <v>44</v>
      </c>
      <c r="AQ9" s="48">
        <f t="shared" si="0"/>
        <v>35.200000000000003</v>
      </c>
      <c r="AR9" s="48">
        <f t="shared" si="0"/>
        <v>44</v>
      </c>
      <c r="AS9" s="48">
        <f t="shared" si="0"/>
        <v>35.200000000000003</v>
      </c>
      <c r="AT9" s="48">
        <f t="shared" si="0"/>
        <v>44</v>
      </c>
      <c r="AU9" s="48">
        <f t="shared" si="0"/>
        <v>44</v>
      </c>
      <c r="AV9" s="48">
        <f t="shared" si="0"/>
        <v>44</v>
      </c>
      <c r="AW9" s="48">
        <f t="shared" si="0"/>
        <v>44</v>
      </c>
      <c r="AX9" s="48">
        <f t="shared" si="0"/>
        <v>35.200000000000003</v>
      </c>
    </row>
    <row r="10" spans="1:50" x14ac:dyDescent="0.25">
      <c r="A10" s="48">
        <v>561</v>
      </c>
      <c r="B10" s="47" t="s">
        <v>1284</v>
      </c>
      <c r="C10" s="47" t="s">
        <v>1327</v>
      </c>
      <c r="D10" s="48">
        <v>8.8000000000000007</v>
      </c>
      <c r="E10" s="48">
        <v>1</v>
      </c>
      <c r="F10" s="48">
        <v>1</v>
      </c>
      <c r="G10" s="48">
        <v>1</v>
      </c>
      <c r="H10" s="47">
        <f t="shared" si="1"/>
        <v>8.8000000000000007</v>
      </c>
      <c r="I10" s="48">
        <f t="shared" si="2"/>
        <v>44</v>
      </c>
      <c r="J10" s="48">
        <f t="shared" si="0"/>
        <v>44</v>
      </c>
      <c r="K10" s="48">
        <f t="shared" si="0"/>
        <v>44</v>
      </c>
      <c r="L10" s="48">
        <f t="shared" si="0"/>
        <v>35.200000000000003</v>
      </c>
      <c r="M10" s="48">
        <f t="shared" si="0"/>
        <v>44</v>
      </c>
      <c r="N10" s="48">
        <f t="shared" si="0"/>
        <v>44</v>
      </c>
      <c r="O10" s="48">
        <f t="shared" si="0"/>
        <v>35.200000000000003</v>
      </c>
      <c r="P10" s="48">
        <f t="shared" si="0"/>
        <v>35.200000000000003</v>
      </c>
      <c r="Q10" s="48">
        <f t="shared" si="0"/>
        <v>44</v>
      </c>
      <c r="R10" s="48">
        <f t="shared" si="0"/>
        <v>44</v>
      </c>
      <c r="S10" s="48">
        <f t="shared" ref="S10:AH25" si="3">$H10*S$2</f>
        <v>44</v>
      </c>
      <c r="T10" s="48">
        <f t="shared" si="3"/>
        <v>44</v>
      </c>
      <c r="U10" s="48">
        <f t="shared" si="3"/>
        <v>35.200000000000003</v>
      </c>
      <c r="V10" s="48">
        <f t="shared" si="3"/>
        <v>44</v>
      </c>
      <c r="W10" s="48">
        <f t="shared" si="3"/>
        <v>44</v>
      </c>
      <c r="X10" s="48">
        <f t="shared" si="3"/>
        <v>44</v>
      </c>
      <c r="Y10" s="48">
        <f t="shared" si="3"/>
        <v>44</v>
      </c>
      <c r="Z10" s="48">
        <f t="shared" si="3"/>
        <v>44</v>
      </c>
      <c r="AA10" s="48">
        <f t="shared" si="3"/>
        <v>44</v>
      </c>
      <c r="AB10" s="48">
        <f t="shared" si="3"/>
        <v>44</v>
      </c>
      <c r="AC10" s="48">
        <f t="shared" si="3"/>
        <v>44</v>
      </c>
      <c r="AD10" s="48">
        <f t="shared" si="3"/>
        <v>44</v>
      </c>
      <c r="AE10" s="48">
        <f t="shared" si="3"/>
        <v>44</v>
      </c>
      <c r="AF10" s="48">
        <f t="shared" si="3"/>
        <v>44</v>
      </c>
      <c r="AG10" s="48">
        <f t="shared" si="3"/>
        <v>44</v>
      </c>
      <c r="AH10" s="48">
        <f t="shared" si="3"/>
        <v>44</v>
      </c>
      <c r="AI10" s="48">
        <f t="shared" ref="AI10:AX25" si="4">$H10*AI$2</f>
        <v>35.200000000000003</v>
      </c>
      <c r="AJ10" s="48">
        <f t="shared" si="4"/>
        <v>44</v>
      </c>
      <c r="AK10" s="48">
        <f t="shared" si="4"/>
        <v>44</v>
      </c>
      <c r="AL10" s="48">
        <f t="shared" si="4"/>
        <v>44</v>
      </c>
      <c r="AM10" s="48">
        <f t="shared" si="4"/>
        <v>44</v>
      </c>
      <c r="AN10" s="48">
        <f t="shared" si="4"/>
        <v>35.200000000000003</v>
      </c>
      <c r="AO10" s="48">
        <f t="shared" si="4"/>
        <v>44</v>
      </c>
      <c r="AP10" s="48">
        <f t="shared" si="4"/>
        <v>44</v>
      </c>
      <c r="AQ10" s="48">
        <f t="shared" si="4"/>
        <v>35.200000000000003</v>
      </c>
      <c r="AR10" s="48">
        <f t="shared" si="4"/>
        <v>44</v>
      </c>
      <c r="AS10" s="48">
        <f t="shared" si="4"/>
        <v>35.200000000000003</v>
      </c>
      <c r="AT10" s="48">
        <f t="shared" si="4"/>
        <v>44</v>
      </c>
      <c r="AU10" s="48">
        <f t="shared" si="4"/>
        <v>44</v>
      </c>
      <c r="AV10" s="48">
        <f t="shared" si="4"/>
        <v>44</v>
      </c>
      <c r="AW10" s="48">
        <f t="shared" si="4"/>
        <v>44</v>
      </c>
      <c r="AX10" s="48">
        <f t="shared" si="4"/>
        <v>35.200000000000003</v>
      </c>
    </row>
    <row r="11" spans="1:50" x14ac:dyDescent="0.25">
      <c r="A11" s="48">
        <v>609</v>
      </c>
      <c r="B11" s="47" t="s">
        <v>1285</v>
      </c>
      <c r="C11" s="47" t="s">
        <v>1327</v>
      </c>
      <c r="D11" s="48">
        <v>8.8000000000000007</v>
      </c>
      <c r="E11" s="48">
        <v>1</v>
      </c>
      <c r="F11" s="48">
        <v>1</v>
      </c>
      <c r="G11" s="48">
        <v>1</v>
      </c>
      <c r="H11" s="47">
        <f t="shared" si="1"/>
        <v>8.8000000000000007</v>
      </c>
      <c r="I11" s="48">
        <f t="shared" si="2"/>
        <v>44</v>
      </c>
      <c r="J11" s="48">
        <f t="shared" si="2"/>
        <v>44</v>
      </c>
      <c r="K11" s="48">
        <f t="shared" si="2"/>
        <v>44</v>
      </c>
      <c r="L11" s="48">
        <f t="shared" si="2"/>
        <v>35.200000000000003</v>
      </c>
      <c r="M11" s="48">
        <f t="shared" si="2"/>
        <v>44</v>
      </c>
      <c r="N11" s="48">
        <f t="shared" si="2"/>
        <v>44</v>
      </c>
      <c r="O11" s="48">
        <f t="shared" si="2"/>
        <v>35.200000000000003</v>
      </c>
      <c r="P11" s="48">
        <f t="shared" si="2"/>
        <v>35.200000000000003</v>
      </c>
      <c r="Q11" s="48">
        <f t="shared" si="2"/>
        <v>44</v>
      </c>
      <c r="R11" s="48">
        <f t="shared" si="2"/>
        <v>44</v>
      </c>
      <c r="S11" s="48">
        <f t="shared" si="2"/>
        <v>44</v>
      </c>
      <c r="T11" s="48">
        <f t="shared" si="2"/>
        <v>44</v>
      </c>
      <c r="U11" s="48">
        <f t="shared" si="2"/>
        <v>35.200000000000003</v>
      </c>
      <c r="V11" s="48">
        <f t="shared" si="2"/>
        <v>44</v>
      </c>
      <c r="W11" s="48">
        <f t="shared" si="2"/>
        <v>44</v>
      </c>
      <c r="X11" s="48">
        <f t="shared" si="2"/>
        <v>44</v>
      </c>
      <c r="Y11" s="48">
        <f t="shared" si="3"/>
        <v>44</v>
      </c>
      <c r="Z11" s="48">
        <f t="shared" si="3"/>
        <v>44</v>
      </c>
      <c r="AA11" s="48">
        <f t="shared" si="3"/>
        <v>44</v>
      </c>
      <c r="AB11" s="48">
        <f t="shared" si="3"/>
        <v>44</v>
      </c>
      <c r="AC11" s="48">
        <f t="shared" si="3"/>
        <v>44</v>
      </c>
      <c r="AD11" s="48">
        <f t="shared" si="3"/>
        <v>44</v>
      </c>
      <c r="AE11" s="48">
        <f t="shared" si="3"/>
        <v>44</v>
      </c>
      <c r="AF11" s="48">
        <f t="shared" si="3"/>
        <v>44</v>
      </c>
      <c r="AG11" s="48">
        <f t="shared" si="3"/>
        <v>44</v>
      </c>
      <c r="AH11" s="48">
        <f t="shared" si="3"/>
        <v>44</v>
      </c>
      <c r="AI11" s="48">
        <f t="shared" si="4"/>
        <v>35.200000000000003</v>
      </c>
      <c r="AJ11" s="48">
        <f t="shared" si="4"/>
        <v>44</v>
      </c>
      <c r="AK11" s="48">
        <f t="shared" si="4"/>
        <v>44</v>
      </c>
      <c r="AL11" s="48">
        <f t="shared" si="4"/>
        <v>44</v>
      </c>
      <c r="AM11" s="48">
        <f t="shared" si="4"/>
        <v>44</v>
      </c>
      <c r="AN11" s="48">
        <f t="shared" si="4"/>
        <v>35.200000000000003</v>
      </c>
      <c r="AO11" s="48">
        <f t="shared" si="4"/>
        <v>44</v>
      </c>
      <c r="AP11" s="48">
        <f t="shared" si="4"/>
        <v>44</v>
      </c>
      <c r="AQ11" s="48">
        <f t="shared" si="4"/>
        <v>35.200000000000003</v>
      </c>
      <c r="AR11" s="48">
        <f t="shared" si="4"/>
        <v>44</v>
      </c>
      <c r="AS11" s="48">
        <f t="shared" si="4"/>
        <v>35.200000000000003</v>
      </c>
      <c r="AT11" s="48">
        <f t="shared" si="4"/>
        <v>44</v>
      </c>
      <c r="AU11" s="48">
        <f t="shared" si="4"/>
        <v>44</v>
      </c>
      <c r="AV11" s="48">
        <f t="shared" si="4"/>
        <v>44</v>
      </c>
      <c r="AW11" s="48">
        <f t="shared" si="4"/>
        <v>44</v>
      </c>
      <c r="AX11" s="48">
        <f t="shared" si="4"/>
        <v>35.200000000000003</v>
      </c>
    </row>
    <row r="12" spans="1:50" x14ac:dyDescent="0.25">
      <c r="A12" s="48">
        <v>393</v>
      </c>
      <c r="B12" s="47" t="s">
        <v>1286</v>
      </c>
      <c r="C12" s="47" t="s">
        <v>1327</v>
      </c>
      <c r="D12" s="48">
        <v>8.8000000000000007</v>
      </c>
      <c r="E12" s="48">
        <v>1</v>
      </c>
      <c r="F12" s="48">
        <v>2</v>
      </c>
      <c r="G12" s="48">
        <v>1</v>
      </c>
      <c r="H12" s="47">
        <f>D12*E12*F12</f>
        <v>17.600000000000001</v>
      </c>
      <c r="I12" s="48">
        <f>$H12*I$2</f>
        <v>88</v>
      </c>
      <c r="J12" s="48">
        <f t="shared" si="2"/>
        <v>88</v>
      </c>
      <c r="K12" s="48">
        <f t="shared" si="2"/>
        <v>88</v>
      </c>
      <c r="L12" s="48">
        <f t="shared" si="2"/>
        <v>70.400000000000006</v>
      </c>
      <c r="M12" s="48">
        <f t="shared" si="2"/>
        <v>88</v>
      </c>
      <c r="N12" s="48">
        <f t="shared" si="2"/>
        <v>88</v>
      </c>
      <c r="O12" s="48">
        <f t="shared" si="2"/>
        <v>70.400000000000006</v>
      </c>
      <c r="P12" s="48">
        <f t="shared" si="2"/>
        <v>70.400000000000006</v>
      </c>
      <c r="Q12" s="48">
        <f t="shared" si="2"/>
        <v>88</v>
      </c>
      <c r="R12" s="48">
        <f t="shared" si="2"/>
        <v>88</v>
      </c>
      <c r="S12" s="48">
        <f t="shared" si="2"/>
        <v>88</v>
      </c>
      <c r="T12" s="48">
        <f t="shared" si="2"/>
        <v>88</v>
      </c>
      <c r="U12" s="48">
        <f t="shared" si="2"/>
        <v>70.400000000000006</v>
      </c>
      <c r="V12" s="48">
        <f t="shared" si="2"/>
        <v>88</v>
      </c>
      <c r="W12" s="48">
        <f t="shared" si="2"/>
        <v>88</v>
      </c>
      <c r="X12" s="48">
        <f t="shared" si="2"/>
        <v>88</v>
      </c>
      <c r="Y12" s="48">
        <f t="shared" si="3"/>
        <v>88</v>
      </c>
      <c r="Z12" s="48">
        <f t="shared" si="3"/>
        <v>88</v>
      </c>
      <c r="AA12" s="48">
        <f t="shared" si="3"/>
        <v>88</v>
      </c>
      <c r="AB12" s="48">
        <f t="shared" si="3"/>
        <v>88</v>
      </c>
      <c r="AC12" s="48">
        <f t="shared" si="3"/>
        <v>88</v>
      </c>
      <c r="AD12" s="48">
        <f t="shared" si="3"/>
        <v>88</v>
      </c>
      <c r="AE12" s="48">
        <f t="shared" si="3"/>
        <v>88</v>
      </c>
      <c r="AF12" s="48">
        <f t="shared" si="3"/>
        <v>88</v>
      </c>
      <c r="AG12" s="48">
        <f t="shared" si="3"/>
        <v>88</v>
      </c>
      <c r="AH12" s="48">
        <f t="shared" si="3"/>
        <v>88</v>
      </c>
      <c r="AI12" s="48">
        <f t="shared" si="4"/>
        <v>70.400000000000006</v>
      </c>
      <c r="AJ12" s="48">
        <f t="shared" si="4"/>
        <v>88</v>
      </c>
      <c r="AK12" s="48">
        <f t="shared" si="4"/>
        <v>88</v>
      </c>
      <c r="AL12" s="48">
        <f t="shared" si="4"/>
        <v>88</v>
      </c>
      <c r="AM12" s="48">
        <f t="shared" si="4"/>
        <v>88</v>
      </c>
      <c r="AN12" s="48">
        <f t="shared" si="4"/>
        <v>70.400000000000006</v>
      </c>
      <c r="AO12" s="48">
        <f t="shared" si="4"/>
        <v>88</v>
      </c>
      <c r="AP12" s="48">
        <f t="shared" si="4"/>
        <v>88</v>
      </c>
      <c r="AQ12" s="48">
        <f t="shared" si="4"/>
        <v>70.400000000000006</v>
      </c>
      <c r="AR12" s="48">
        <f t="shared" si="4"/>
        <v>88</v>
      </c>
      <c r="AS12" s="48">
        <f t="shared" si="4"/>
        <v>70.400000000000006</v>
      </c>
      <c r="AT12" s="48">
        <f t="shared" si="4"/>
        <v>88</v>
      </c>
      <c r="AU12" s="48">
        <f t="shared" si="4"/>
        <v>88</v>
      </c>
      <c r="AV12" s="48">
        <f t="shared" si="4"/>
        <v>88</v>
      </c>
      <c r="AW12" s="48">
        <f t="shared" si="4"/>
        <v>88</v>
      </c>
      <c r="AX12" s="48">
        <f t="shared" si="4"/>
        <v>70.400000000000006</v>
      </c>
    </row>
    <row r="13" spans="1:50" x14ac:dyDescent="0.25">
      <c r="A13" s="48">
        <v>123</v>
      </c>
      <c r="B13" s="47" t="s">
        <v>1287</v>
      </c>
      <c r="C13" s="47" t="s">
        <v>1327</v>
      </c>
      <c r="D13" s="48">
        <v>8.8000000000000007</v>
      </c>
      <c r="E13" s="48">
        <v>2</v>
      </c>
      <c r="F13" s="48">
        <v>1</v>
      </c>
      <c r="G13" s="48">
        <v>1</v>
      </c>
      <c r="H13" s="47">
        <f t="shared" si="1"/>
        <v>17.600000000000001</v>
      </c>
      <c r="I13" s="48">
        <f t="shared" si="2"/>
        <v>88</v>
      </c>
      <c r="J13" s="48">
        <f t="shared" si="2"/>
        <v>88</v>
      </c>
      <c r="K13" s="48">
        <f t="shared" si="2"/>
        <v>88</v>
      </c>
      <c r="L13" s="48">
        <f t="shared" si="2"/>
        <v>70.400000000000006</v>
      </c>
      <c r="M13" s="48">
        <f t="shared" si="2"/>
        <v>88</v>
      </c>
      <c r="N13" s="48">
        <f t="shared" si="2"/>
        <v>88</v>
      </c>
      <c r="O13" s="48">
        <f t="shared" si="2"/>
        <v>70.400000000000006</v>
      </c>
      <c r="P13" s="48">
        <f t="shared" si="2"/>
        <v>70.400000000000006</v>
      </c>
      <c r="Q13" s="48">
        <f t="shared" si="2"/>
        <v>88</v>
      </c>
      <c r="R13" s="48">
        <f t="shared" si="2"/>
        <v>88</v>
      </c>
      <c r="S13" s="48">
        <f t="shared" si="2"/>
        <v>88</v>
      </c>
      <c r="T13" s="48">
        <f t="shared" si="2"/>
        <v>88</v>
      </c>
      <c r="U13" s="48">
        <f t="shared" si="2"/>
        <v>70.400000000000006</v>
      </c>
      <c r="V13" s="48">
        <f t="shared" si="2"/>
        <v>88</v>
      </c>
      <c r="W13" s="48">
        <f t="shared" si="2"/>
        <v>88</v>
      </c>
      <c r="X13" s="48">
        <f t="shared" si="2"/>
        <v>88</v>
      </c>
      <c r="Y13" s="48">
        <f t="shared" si="3"/>
        <v>88</v>
      </c>
      <c r="Z13" s="48">
        <f t="shared" si="3"/>
        <v>88</v>
      </c>
      <c r="AA13" s="48">
        <f t="shared" si="3"/>
        <v>88</v>
      </c>
      <c r="AB13" s="48">
        <f t="shared" si="3"/>
        <v>88</v>
      </c>
      <c r="AC13" s="48">
        <f t="shared" si="3"/>
        <v>88</v>
      </c>
      <c r="AD13" s="48">
        <f t="shared" si="3"/>
        <v>88</v>
      </c>
      <c r="AE13" s="48">
        <f t="shared" si="3"/>
        <v>88</v>
      </c>
      <c r="AF13" s="48">
        <f t="shared" si="3"/>
        <v>88</v>
      </c>
      <c r="AG13" s="48">
        <f t="shared" si="3"/>
        <v>88</v>
      </c>
      <c r="AH13" s="48">
        <f t="shared" si="3"/>
        <v>88</v>
      </c>
      <c r="AI13" s="48">
        <f t="shared" si="4"/>
        <v>70.400000000000006</v>
      </c>
      <c r="AJ13" s="48">
        <f t="shared" si="4"/>
        <v>88</v>
      </c>
      <c r="AK13" s="48">
        <f t="shared" si="4"/>
        <v>88</v>
      </c>
      <c r="AL13" s="48">
        <f t="shared" si="4"/>
        <v>88</v>
      </c>
      <c r="AM13" s="48">
        <f t="shared" si="4"/>
        <v>88</v>
      </c>
      <c r="AN13" s="48">
        <f t="shared" si="4"/>
        <v>70.400000000000006</v>
      </c>
      <c r="AO13" s="48">
        <f t="shared" si="4"/>
        <v>88</v>
      </c>
      <c r="AP13" s="48">
        <f t="shared" si="4"/>
        <v>88</v>
      </c>
      <c r="AQ13" s="48">
        <f t="shared" si="4"/>
        <v>70.400000000000006</v>
      </c>
      <c r="AR13" s="48">
        <f t="shared" si="4"/>
        <v>88</v>
      </c>
      <c r="AS13" s="48">
        <f t="shared" si="4"/>
        <v>70.400000000000006</v>
      </c>
      <c r="AT13" s="48">
        <f t="shared" si="4"/>
        <v>88</v>
      </c>
      <c r="AU13" s="48">
        <f t="shared" si="4"/>
        <v>88</v>
      </c>
      <c r="AV13" s="48">
        <f t="shared" si="4"/>
        <v>88</v>
      </c>
      <c r="AW13" s="48">
        <f t="shared" si="4"/>
        <v>88</v>
      </c>
      <c r="AX13" s="48">
        <f t="shared" si="4"/>
        <v>70.400000000000006</v>
      </c>
    </row>
    <row r="14" spans="1:50" x14ac:dyDescent="0.25">
      <c r="A14" s="48">
        <v>124</v>
      </c>
      <c r="B14" s="47" t="s">
        <v>1288</v>
      </c>
      <c r="C14" s="47" t="s">
        <v>1327</v>
      </c>
      <c r="D14" s="48">
        <v>8.8000000000000007</v>
      </c>
      <c r="E14" s="48">
        <v>1</v>
      </c>
      <c r="F14" s="48">
        <v>1</v>
      </c>
      <c r="G14" s="48">
        <v>1</v>
      </c>
      <c r="H14" s="47">
        <f t="shared" si="1"/>
        <v>8.8000000000000007</v>
      </c>
      <c r="I14" s="48">
        <f t="shared" si="2"/>
        <v>44</v>
      </c>
      <c r="J14" s="48">
        <f t="shared" si="2"/>
        <v>44</v>
      </c>
      <c r="K14" s="48">
        <f t="shared" si="2"/>
        <v>44</v>
      </c>
      <c r="L14" s="48">
        <f t="shared" si="2"/>
        <v>35.200000000000003</v>
      </c>
      <c r="M14" s="48">
        <f t="shared" si="2"/>
        <v>44</v>
      </c>
      <c r="N14" s="48">
        <f t="shared" si="2"/>
        <v>44</v>
      </c>
      <c r="O14" s="48">
        <f t="shared" si="2"/>
        <v>35.200000000000003</v>
      </c>
      <c r="P14" s="48">
        <f t="shared" si="2"/>
        <v>35.200000000000003</v>
      </c>
      <c r="Q14" s="48">
        <f t="shared" si="2"/>
        <v>44</v>
      </c>
      <c r="R14" s="48">
        <f t="shared" si="2"/>
        <v>44</v>
      </c>
      <c r="S14" s="48">
        <f t="shared" si="2"/>
        <v>44</v>
      </c>
      <c r="T14" s="48">
        <f t="shared" si="2"/>
        <v>44</v>
      </c>
      <c r="U14" s="48">
        <f t="shared" si="2"/>
        <v>35.200000000000003</v>
      </c>
      <c r="V14" s="48">
        <f t="shared" si="2"/>
        <v>44</v>
      </c>
      <c r="W14" s="48">
        <f t="shared" si="2"/>
        <v>44</v>
      </c>
      <c r="X14" s="48">
        <f t="shared" si="2"/>
        <v>44</v>
      </c>
      <c r="Y14" s="48">
        <f t="shared" si="3"/>
        <v>44</v>
      </c>
      <c r="Z14" s="48">
        <f t="shared" si="3"/>
        <v>44</v>
      </c>
      <c r="AA14" s="48">
        <f t="shared" si="3"/>
        <v>44</v>
      </c>
      <c r="AB14" s="48">
        <f t="shared" si="3"/>
        <v>44</v>
      </c>
      <c r="AC14" s="48">
        <f t="shared" si="3"/>
        <v>44</v>
      </c>
      <c r="AD14" s="48">
        <f t="shared" si="3"/>
        <v>44</v>
      </c>
      <c r="AE14" s="48">
        <f t="shared" si="3"/>
        <v>44</v>
      </c>
      <c r="AF14" s="48">
        <f t="shared" si="3"/>
        <v>44</v>
      </c>
      <c r="AG14" s="48">
        <f t="shared" si="3"/>
        <v>44</v>
      </c>
      <c r="AH14" s="48">
        <f t="shared" si="3"/>
        <v>44</v>
      </c>
      <c r="AI14" s="48">
        <f t="shared" si="4"/>
        <v>35.200000000000003</v>
      </c>
      <c r="AJ14" s="48">
        <f t="shared" si="4"/>
        <v>44</v>
      </c>
      <c r="AK14" s="48">
        <f t="shared" si="4"/>
        <v>44</v>
      </c>
      <c r="AL14" s="48">
        <f t="shared" si="4"/>
        <v>44</v>
      </c>
      <c r="AM14" s="48">
        <f t="shared" si="4"/>
        <v>44</v>
      </c>
      <c r="AN14" s="48">
        <f t="shared" si="4"/>
        <v>35.200000000000003</v>
      </c>
      <c r="AO14" s="48">
        <f t="shared" si="4"/>
        <v>44</v>
      </c>
      <c r="AP14" s="48">
        <f t="shared" si="4"/>
        <v>44</v>
      </c>
      <c r="AQ14" s="48">
        <f t="shared" si="4"/>
        <v>35.200000000000003</v>
      </c>
      <c r="AR14" s="48">
        <f t="shared" si="4"/>
        <v>44</v>
      </c>
      <c r="AS14" s="48">
        <f t="shared" si="4"/>
        <v>35.200000000000003</v>
      </c>
      <c r="AT14" s="48">
        <f t="shared" si="4"/>
        <v>44</v>
      </c>
      <c r="AU14" s="48">
        <f t="shared" si="4"/>
        <v>44</v>
      </c>
      <c r="AV14" s="48">
        <f t="shared" si="4"/>
        <v>44</v>
      </c>
      <c r="AW14" s="48">
        <f t="shared" si="4"/>
        <v>44</v>
      </c>
      <c r="AX14" s="48">
        <f t="shared" si="4"/>
        <v>35.200000000000003</v>
      </c>
    </row>
    <row r="15" spans="1:50" x14ac:dyDescent="0.25">
      <c r="A15" s="48">
        <v>395</v>
      </c>
      <c r="B15" s="47" t="s">
        <v>1289</v>
      </c>
      <c r="C15" s="47" t="s">
        <v>1327</v>
      </c>
      <c r="D15" s="48">
        <v>8.8000000000000007</v>
      </c>
      <c r="E15" s="48">
        <v>1</v>
      </c>
      <c r="F15" s="48">
        <v>2</v>
      </c>
      <c r="G15" s="48">
        <v>1</v>
      </c>
      <c r="H15" s="47">
        <f t="shared" ref="H15:H61" si="5">D15*E15*F15</f>
        <v>17.600000000000001</v>
      </c>
      <c r="I15" s="48">
        <f t="shared" si="2"/>
        <v>88</v>
      </c>
      <c r="J15" s="48">
        <f t="shared" si="2"/>
        <v>88</v>
      </c>
      <c r="K15" s="48">
        <f t="shared" si="2"/>
        <v>88</v>
      </c>
      <c r="L15" s="48">
        <f t="shared" si="2"/>
        <v>70.400000000000006</v>
      </c>
      <c r="M15" s="48">
        <f t="shared" si="2"/>
        <v>88</v>
      </c>
      <c r="N15" s="48">
        <f t="shared" si="2"/>
        <v>88</v>
      </c>
      <c r="O15" s="48">
        <f t="shared" si="2"/>
        <v>70.400000000000006</v>
      </c>
      <c r="P15" s="48">
        <f t="shared" si="2"/>
        <v>70.400000000000006</v>
      </c>
      <c r="Q15" s="48">
        <f t="shared" si="2"/>
        <v>88</v>
      </c>
      <c r="R15" s="48">
        <f t="shared" si="2"/>
        <v>88</v>
      </c>
      <c r="S15" s="48">
        <f t="shared" si="2"/>
        <v>88</v>
      </c>
      <c r="T15" s="48">
        <f t="shared" si="2"/>
        <v>88</v>
      </c>
      <c r="U15" s="48">
        <f t="shared" si="2"/>
        <v>70.400000000000006</v>
      </c>
      <c r="V15" s="48">
        <f t="shared" si="2"/>
        <v>88</v>
      </c>
      <c r="W15" s="48">
        <f t="shared" si="2"/>
        <v>88</v>
      </c>
      <c r="X15" s="48">
        <f t="shared" si="2"/>
        <v>88</v>
      </c>
      <c r="Y15" s="48">
        <f t="shared" si="3"/>
        <v>88</v>
      </c>
      <c r="Z15" s="48">
        <f t="shared" si="3"/>
        <v>88</v>
      </c>
      <c r="AA15" s="48">
        <f t="shared" si="3"/>
        <v>88</v>
      </c>
      <c r="AB15" s="48">
        <f t="shared" si="3"/>
        <v>88</v>
      </c>
      <c r="AC15" s="48">
        <f t="shared" si="3"/>
        <v>88</v>
      </c>
      <c r="AD15" s="48">
        <f t="shared" si="3"/>
        <v>88</v>
      </c>
      <c r="AE15" s="48">
        <f t="shared" si="3"/>
        <v>88</v>
      </c>
      <c r="AF15" s="48">
        <f t="shared" si="3"/>
        <v>88</v>
      </c>
      <c r="AG15" s="48">
        <f t="shared" si="3"/>
        <v>88</v>
      </c>
      <c r="AH15" s="48">
        <f t="shared" si="3"/>
        <v>88</v>
      </c>
      <c r="AI15" s="48">
        <f t="shared" si="4"/>
        <v>70.400000000000006</v>
      </c>
      <c r="AJ15" s="48">
        <f t="shared" si="4"/>
        <v>88</v>
      </c>
      <c r="AK15" s="48">
        <f t="shared" si="4"/>
        <v>88</v>
      </c>
      <c r="AL15" s="48">
        <f t="shared" si="4"/>
        <v>88</v>
      </c>
      <c r="AM15" s="48">
        <f t="shared" si="4"/>
        <v>88</v>
      </c>
      <c r="AN15" s="48">
        <f t="shared" si="4"/>
        <v>70.400000000000006</v>
      </c>
      <c r="AO15" s="48">
        <f t="shared" si="4"/>
        <v>88</v>
      </c>
      <c r="AP15" s="48">
        <f t="shared" si="4"/>
        <v>88</v>
      </c>
      <c r="AQ15" s="48">
        <f t="shared" si="4"/>
        <v>70.400000000000006</v>
      </c>
      <c r="AR15" s="48">
        <f t="shared" si="4"/>
        <v>88</v>
      </c>
      <c r="AS15" s="48">
        <f t="shared" si="4"/>
        <v>70.400000000000006</v>
      </c>
      <c r="AT15" s="48">
        <f t="shared" si="4"/>
        <v>88</v>
      </c>
      <c r="AU15" s="48">
        <f t="shared" si="4"/>
        <v>88</v>
      </c>
      <c r="AV15" s="48">
        <f t="shared" si="4"/>
        <v>88</v>
      </c>
      <c r="AW15" s="48">
        <f t="shared" si="4"/>
        <v>88</v>
      </c>
      <c r="AX15" s="48">
        <f t="shared" si="4"/>
        <v>70.400000000000006</v>
      </c>
    </row>
    <row r="16" spans="1:50" x14ac:dyDescent="0.25">
      <c r="A16" s="48">
        <v>396</v>
      </c>
      <c r="B16" s="47" t="s">
        <v>1290</v>
      </c>
      <c r="C16" s="47" t="s">
        <v>1327</v>
      </c>
      <c r="D16" s="48">
        <v>8.8000000000000007</v>
      </c>
      <c r="E16" s="48">
        <v>1</v>
      </c>
      <c r="F16" s="48">
        <v>1</v>
      </c>
      <c r="G16" s="48">
        <v>1</v>
      </c>
      <c r="H16" s="47">
        <f t="shared" si="5"/>
        <v>8.8000000000000007</v>
      </c>
      <c r="I16" s="48">
        <f t="shared" si="2"/>
        <v>44</v>
      </c>
      <c r="J16" s="48">
        <f t="shared" si="2"/>
        <v>44</v>
      </c>
      <c r="K16" s="48">
        <f t="shared" si="2"/>
        <v>44</v>
      </c>
      <c r="L16" s="48">
        <f t="shared" si="2"/>
        <v>35.200000000000003</v>
      </c>
      <c r="M16" s="48">
        <f t="shared" si="2"/>
        <v>44</v>
      </c>
      <c r="N16" s="48">
        <f t="shared" si="2"/>
        <v>44</v>
      </c>
      <c r="O16" s="48">
        <f t="shared" si="2"/>
        <v>35.200000000000003</v>
      </c>
      <c r="P16" s="48">
        <f t="shared" si="2"/>
        <v>35.200000000000003</v>
      </c>
      <c r="Q16" s="48">
        <f t="shared" si="2"/>
        <v>44</v>
      </c>
      <c r="R16" s="48">
        <f t="shared" si="2"/>
        <v>44</v>
      </c>
      <c r="S16" s="48">
        <f t="shared" si="2"/>
        <v>44</v>
      </c>
      <c r="T16" s="48">
        <f t="shared" si="2"/>
        <v>44</v>
      </c>
      <c r="U16" s="48">
        <f t="shared" si="2"/>
        <v>35.200000000000003</v>
      </c>
      <c r="V16" s="48">
        <f t="shared" si="2"/>
        <v>44</v>
      </c>
      <c r="W16" s="48">
        <f t="shared" si="2"/>
        <v>44</v>
      </c>
      <c r="X16" s="48">
        <f t="shared" si="2"/>
        <v>44</v>
      </c>
      <c r="Y16" s="48">
        <f t="shared" si="3"/>
        <v>44</v>
      </c>
      <c r="Z16" s="48">
        <f t="shared" si="3"/>
        <v>44</v>
      </c>
      <c r="AA16" s="48">
        <f t="shared" si="3"/>
        <v>44</v>
      </c>
      <c r="AB16" s="48">
        <f t="shared" si="3"/>
        <v>44</v>
      </c>
      <c r="AC16" s="48">
        <f t="shared" si="3"/>
        <v>44</v>
      </c>
      <c r="AD16" s="48">
        <f t="shared" si="3"/>
        <v>44</v>
      </c>
      <c r="AE16" s="48">
        <f t="shared" si="3"/>
        <v>44</v>
      </c>
      <c r="AF16" s="48">
        <f t="shared" si="3"/>
        <v>44</v>
      </c>
      <c r="AG16" s="48">
        <f t="shared" si="3"/>
        <v>44</v>
      </c>
      <c r="AH16" s="48">
        <f t="shared" si="3"/>
        <v>44</v>
      </c>
      <c r="AI16" s="48">
        <f t="shared" si="4"/>
        <v>35.200000000000003</v>
      </c>
      <c r="AJ16" s="48">
        <f t="shared" si="4"/>
        <v>44</v>
      </c>
      <c r="AK16" s="48">
        <f t="shared" si="4"/>
        <v>44</v>
      </c>
      <c r="AL16" s="48">
        <f t="shared" si="4"/>
        <v>44</v>
      </c>
      <c r="AM16" s="48">
        <f t="shared" si="4"/>
        <v>44</v>
      </c>
      <c r="AN16" s="48">
        <f t="shared" si="4"/>
        <v>35.200000000000003</v>
      </c>
      <c r="AO16" s="48">
        <f t="shared" si="4"/>
        <v>44</v>
      </c>
      <c r="AP16" s="48">
        <f t="shared" si="4"/>
        <v>44</v>
      </c>
      <c r="AQ16" s="48">
        <f t="shared" si="4"/>
        <v>35.200000000000003</v>
      </c>
      <c r="AR16" s="48">
        <f t="shared" si="4"/>
        <v>44</v>
      </c>
      <c r="AS16" s="48">
        <f t="shared" si="4"/>
        <v>35.200000000000003</v>
      </c>
      <c r="AT16" s="48">
        <f t="shared" si="4"/>
        <v>44</v>
      </c>
      <c r="AU16" s="48">
        <f t="shared" si="4"/>
        <v>44</v>
      </c>
      <c r="AV16" s="48">
        <f t="shared" si="4"/>
        <v>44</v>
      </c>
      <c r="AW16" s="48">
        <f t="shared" si="4"/>
        <v>44</v>
      </c>
      <c r="AX16" s="48">
        <f t="shared" si="4"/>
        <v>35.200000000000003</v>
      </c>
    </row>
    <row r="17" spans="1:50" x14ac:dyDescent="0.25">
      <c r="A17" s="48">
        <v>496</v>
      </c>
      <c r="B17" s="47" t="s">
        <v>1291</v>
      </c>
      <c r="C17" s="47" t="s">
        <v>1327</v>
      </c>
      <c r="D17" s="48">
        <v>8.8000000000000007</v>
      </c>
      <c r="E17" s="48">
        <v>1</v>
      </c>
      <c r="F17" s="48">
        <v>1</v>
      </c>
      <c r="G17" s="48">
        <v>1</v>
      </c>
      <c r="H17" s="47">
        <f t="shared" si="5"/>
        <v>8.8000000000000007</v>
      </c>
      <c r="I17" s="48">
        <f t="shared" si="2"/>
        <v>44</v>
      </c>
      <c r="J17" s="48">
        <f t="shared" si="2"/>
        <v>44</v>
      </c>
      <c r="K17" s="48">
        <f t="shared" si="2"/>
        <v>44</v>
      </c>
      <c r="L17" s="48">
        <f t="shared" si="2"/>
        <v>35.200000000000003</v>
      </c>
      <c r="M17" s="48">
        <f t="shared" si="2"/>
        <v>44</v>
      </c>
      <c r="N17" s="48">
        <f t="shared" si="2"/>
        <v>44</v>
      </c>
      <c r="O17" s="48">
        <f t="shared" si="2"/>
        <v>35.200000000000003</v>
      </c>
      <c r="P17" s="48">
        <f t="shared" si="2"/>
        <v>35.200000000000003</v>
      </c>
      <c r="Q17" s="48">
        <f t="shared" si="2"/>
        <v>44</v>
      </c>
      <c r="R17" s="48">
        <f t="shared" si="2"/>
        <v>44</v>
      </c>
      <c r="S17" s="48">
        <f t="shared" si="2"/>
        <v>44</v>
      </c>
      <c r="T17" s="48">
        <f t="shared" si="2"/>
        <v>44</v>
      </c>
      <c r="U17" s="48">
        <f t="shared" si="2"/>
        <v>35.200000000000003</v>
      </c>
      <c r="V17" s="48">
        <f t="shared" si="2"/>
        <v>44</v>
      </c>
      <c r="W17" s="48">
        <f t="shared" si="2"/>
        <v>44</v>
      </c>
      <c r="X17" s="48">
        <f t="shared" si="2"/>
        <v>44</v>
      </c>
      <c r="Y17" s="48">
        <f t="shared" si="3"/>
        <v>44</v>
      </c>
      <c r="Z17" s="48">
        <f t="shared" si="3"/>
        <v>44</v>
      </c>
      <c r="AA17" s="48">
        <f t="shared" si="3"/>
        <v>44</v>
      </c>
      <c r="AB17" s="48">
        <f t="shared" si="3"/>
        <v>44</v>
      </c>
      <c r="AC17" s="48">
        <f t="shared" si="3"/>
        <v>44</v>
      </c>
      <c r="AD17" s="48">
        <f t="shared" si="3"/>
        <v>44</v>
      </c>
      <c r="AE17" s="48">
        <f t="shared" si="3"/>
        <v>44</v>
      </c>
      <c r="AF17" s="48">
        <f t="shared" si="3"/>
        <v>44</v>
      </c>
      <c r="AG17" s="48">
        <f t="shared" si="3"/>
        <v>44</v>
      </c>
      <c r="AH17" s="48">
        <f t="shared" si="3"/>
        <v>44</v>
      </c>
      <c r="AI17" s="48">
        <f t="shared" si="4"/>
        <v>35.200000000000003</v>
      </c>
      <c r="AJ17" s="48">
        <f t="shared" si="4"/>
        <v>44</v>
      </c>
      <c r="AK17" s="48">
        <f t="shared" si="4"/>
        <v>44</v>
      </c>
      <c r="AL17" s="48">
        <f t="shared" si="4"/>
        <v>44</v>
      </c>
      <c r="AM17" s="48">
        <f t="shared" si="4"/>
        <v>44</v>
      </c>
      <c r="AN17" s="48">
        <f t="shared" si="4"/>
        <v>35.200000000000003</v>
      </c>
      <c r="AO17" s="48">
        <f t="shared" si="4"/>
        <v>44</v>
      </c>
      <c r="AP17" s="48">
        <f t="shared" si="4"/>
        <v>44</v>
      </c>
      <c r="AQ17" s="48">
        <f t="shared" si="4"/>
        <v>35.200000000000003</v>
      </c>
      <c r="AR17" s="48">
        <f t="shared" si="4"/>
        <v>44</v>
      </c>
      <c r="AS17" s="48">
        <f t="shared" si="4"/>
        <v>35.200000000000003</v>
      </c>
      <c r="AT17" s="48">
        <f t="shared" si="4"/>
        <v>44</v>
      </c>
      <c r="AU17" s="48">
        <f t="shared" si="4"/>
        <v>44</v>
      </c>
      <c r="AV17" s="48">
        <f t="shared" si="4"/>
        <v>44</v>
      </c>
      <c r="AW17" s="48">
        <f t="shared" si="4"/>
        <v>44</v>
      </c>
      <c r="AX17" s="48">
        <f t="shared" si="4"/>
        <v>35.200000000000003</v>
      </c>
    </row>
    <row r="18" spans="1:50" x14ac:dyDescent="0.25">
      <c r="A18" s="48">
        <v>285</v>
      </c>
      <c r="B18" s="47" t="s">
        <v>1292</v>
      </c>
      <c r="C18" s="47" t="s">
        <v>1327</v>
      </c>
      <c r="D18" s="48">
        <v>8.8000000000000007</v>
      </c>
      <c r="E18" s="48">
        <v>1</v>
      </c>
      <c r="F18" s="48">
        <v>1</v>
      </c>
      <c r="G18" s="48">
        <v>1</v>
      </c>
      <c r="H18" s="47">
        <f t="shared" si="5"/>
        <v>8.8000000000000007</v>
      </c>
      <c r="I18" s="48">
        <f t="shared" si="2"/>
        <v>44</v>
      </c>
      <c r="J18" s="48">
        <f t="shared" si="2"/>
        <v>44</v>
      </c>
      <c r="K18" s="48">
        <f t="shared" si="2"/>
        <v>44</v>
      </c>
      <c r="L18" s="48">
        <f t="shared" si="2"/>
        <v>35.200000000000003</v>
      </c>
      <c r="M18" s="48">
        <f t="shared" si="2"/>
        <v>44</v>
      </c>
      <c r="N18" s="48">
        <f t="shared" si="2"/>
        <v>44</v>
      </c>
      <c r="O18" s="48">
        <f t="shared" si="2"/>
        <v>35.200000000000003</v>
      </c>
      <c r="P18" s="48">
        <f t="shared" si="2"/>
        <v>35.200000000000003</v>
      </c>
      <c r="Q18" s="48">
        <f t="shared" si="2"/>
        <v>44</v>
      </c>
      <c r="R18" s="48">
        <f t="shared" si="2"/>
        <v>44</v>
      </c>
      <c r="S18" s="48">
        <f t="shared" si="2"/>
        <v>44</v>
      </c>
      <c r="T18" s="48">
        <f t="shared" si="2"/>
        <v>44</v>
      </c>
      <c r="U18" s="48">
        <f t="shared" si="2"/>
        <v>35.200000000000003</v>
      </c>
      <c r="V18" s="48">
        <f t="shared" si="2"/>
        <v>44</v>
      </c>
      <c r="W18" s="48">
        <f t="shared" si="2"/>
        <v>44</v>
      </c>
      <c r="X18" s="48">
        <f t="shared" si="2"/>
        <v>44</v>
      </c>
      <c r="Y18" s="48">
        <f t="shared" si="3"/>
        <v>44</v>
      </c>
      <c r="Z18" s="48">
        <f t="shared" si="3"/>
        <v>44</v>
      </c>
      <c r="AA18" s="48">
        <f t="shared" si="3"/>
        <v>44</v>
      </c>
      <c r="AB18" s="48">
        <f t="shared" si="3"/>
        <v>44</v>
      </c>
      <c r="AC18" s="48">
        <f t="shared" si="3"/>
        <v>44</v>
      </c>
      <c r="AD18" s="48">
        <f t="shared" si="3"/>
        <v>44</v>
      </c>
      <c r="AE18" s="48">
        <f t="shared" si="3"/>
        <v>44</v>
      </c>
      <c r="AF18" s="48">
        <f t="shared" si="3"/>
        <v>44</v>
      </c>
      <c r="AG18" s="48">
        <f t="shared" si="3"/>
        <v>44</v>
      </c>
      <c r="AH18" s="48">
        <f t="shared" si="3"/>
        <v>44</v>
      </c>
      <c r="AI18" s="48">
        <f t="shared" si="4"/>
        <v>35.200000000000003</v>
      </c>
      <c r="AJ18" s="48">
        <f t="shared" si="4"/>
        <v>44</v>
      </c>
      <c r="AK18" s="48">
        <f t="shared" si="4"/>
        <v>44</v>
      </c>
      <c r="AL18" s="48">
        <f t="shared" si="4"/>
        <v>44</v>
      </c>
      <c r="AM18" s="48">
        <f t="shared" si="4"/>
        <v>44</v>
      </c>
      <c r="AN18" s="48">
        <f t="shared" si="4"/>
        <v>35.200000000000003</v>
      </c>
      <c r="AO18" s="48">
        <f t="shared" si="4"/>
        <v>44</v>
      </c>
      <c r="AP18" s="48">
        <f t="shared" si="4"/>
        <v>44</v>
      </c>
      <c r="AQ18" s="48">
        <f t="shared" si="4"/>
        <v>35.200000000000003</v>
      </c>
      <c r="AR18" s="48">
        <f t="shared" si="4"/>
        <v>44</v>
      </c>
      <c r="AS18" s="48">
        <f t="shared" si="4"/>
        <v>35.200000000000003</v>
      </c>
      <c r="AT18" s="48">
        <f t="shared" si="4"/>
        <v>44</v>
      </c>
      <c r="AU18" s="48">
        <f t="shared" si="4"/>
        <v>44</v>
      </c>
      <c r="AV18" s="48">
        <f t="shared" si="4"/>
        <v>44</v>
      </c>
      <c r="AW18" s="48">
        <f t="shared" si="4"/>
        <v>44</v>
      </c>
      <c r="AX18" s="48">
        <f t="shared" si="4"/>
        <v>35.200000000000003</v>
      </c>
    </row>
    <row r="19" spans="1:50" x14ac:dyDescent="0.25">
      <c r="A19" s="48">
        <v>151</v>
      </c>
      <c r="B19" s="47" t="s">
        <v>1299</v>
      </c>
      <c r="C19" s="47" t="s">
        <v>1327</v>
      </c>
      <c r="D19" s="48">
        <v>10</v>
      </c>
      <c r="E19" s="48">
        <v>1</v>
      </c>
      <c r="F19" s="48">
        <v>1</v>
      </c>
      <c r="G19" s="48">
        <v>1</v>
      </c>
      <c r="H19" s="47">
        <f t="shared" si="5"/>
        <v>10</v>
      </c>
      <c r="I19" s="48">
        <f t="shared" si="2"/>
        <v>50</v>
      </c>
      <c r="J19" s="48">
        <f t="shared" si="2"/>
        <v>50</v>
      </c>
      <c r="K19" s="48">
        <f t="shared" si="2"/>
        <v>50</v>
      </c>
      <c r="L19" s="48">
        <f t="shared" si="2"/>
        <v>40</v>
      </c>
      <c r="M19" s="48">
        <f t="shared" si="2"/>
        <v>50</v>
      </c>
      <c r="N19" s="48">
        <f t="shared" si="2"/>
        <v>50</v>
      </c>
      <c r="O19" s="48">
        <f t="shared" si="2"/>
        <v>40</v>
      </c>
      <c r="P19" s="48">
        <f t="shared" si="2"/>
        <v>40</v>
      </c>
      <c r="Q19" s="48">
        <f t="shared" si="2"/>
        <v>50</v>
      </c>
      <c r="R19" s="48">
        <f t="shared" si="2"/>
        <v>50</v>
      </c>
      <c r="S19" s="48">
        <f t="shared" si="2"/>
        <v>50</v>
      </c>
      <c r="T19" s="48">
        <f t="shared" si="2"/>
        <v>50</v>
      </c>
      <c r="U19" s="48">
        <f t="shared" si="2"/>
        <v>40</v>
      </c>
      <c r="V19" s="48">
        <f t="shared" si="2"/>
        <v>50</v>
      </c>
      <c r="W19" s="48">
        <f t="shared" si="2"/>
        <v>50</v>
      </c>
      <c r="X19" s="48">
        <f t="shared" si="2"/>
        <v>50</v>
      </c>
      <c r="Y19" s="48">
        <f t="shared" si="3"/>
        <v>50</v>
      </c>
      <c r="Z19" s="48">
        <f t="shared" si="3"/>
        <v>50</v>
      </c>
      <c r="AA19" s="48">
        <f t="shared" si="3"/>
        <v>50</v>
      </c>
      <c r="AB19" s="48">
        <f t="shared" si="3"/>
        <v>50</v>
      </c>
      <c r="AC19" s="48">
        <f t="shared" si="3"/>
        <v>50</v>
      </c>
      <c r="AD19" s="48">
        <f t="shared" si="3"/>
        <v>50</v>
      </c>
      <c r="AE19" s="48">
        <f t="shared" si="3"/>
        <v>50</v>
      </c>
      <c r="AF19" s="48">
        <f t="shared" si="3"/>
        <v>50</v>
      </c>
      <c r="AG19" s="48">
        <f t="shared" si="3"/>
        <v>50</v>
      </c>
      <c r="AH19" s="48">
        <f t="shared" si="3"/>
        <v>50</v>
      </c>
      <c r="AI19" s="48">
        <f t="shared" si="4"/>
        <v>40</v>
      </c>
      <c r="AJ19" s="48">
        <f t="shared" si="4"/>
        <v>50</v>
      </c>
      <c r="AK19" s="48">
        <f t="shared" si="4"/>
        <v>50</v>
      </c>
      <c r="AL19" s="48">
        <f t="shared" si="4"/>
        <v>50</v>
      </c>
      <c r="AM19" s="48">
        <f t="shared" si="4"/>
        <v>50</v>
      </c>
      <c r="AN19" s="48">
        <f t="shared" si="4"/>
        <v>40</v>
      </c>
      <c r="AO19" s="48">
        <f t="shared" si="4"/>
        <v>50</v>
      </c>
      <c r="AP19" s="48">
        <f t="shared" si="4"/>
        <v>50</v>
      </c>
      <c r="AQ19" s="48">
        <f t="shared" si="4"/>
        <v>40</v>
      </c>
      <c r="AR19" s="48">
        <f t="shared" si="4"/>
        <v>50</v>
      </c>
      <c r="AS19" s="48">
        <f t="shared" si="4"/>
        <v>40</v>
      </c>
      <c r="AT19" s="48">
        <f t="shared" si="4"/>
        <v>50</v>
      </c>
      <c r="AU19" s="48">
        <f t="shared" si="4"/>
        <v>50</v>
      </c>
      <c r="AV19" s="48">
        <f t="shared" si="4"/>
        <v>50</v>
      </c>
      <c r="AW19" s="48">
        <f t="shared" si="4"/>
        <v>50</v>
      </c>
      <c r="AX19" s="48">
        <f t="shared" si="4"/>
        <v>40</v>
      </c>
    </row>
    <row r="20" spans="1:50" x14ac:dyDescent="0.25">
      <c r="A20" s="48">
        <v>102</v>
      </c>
      <c r="B20" s="47" t="s">
        <v>1293</v>
      </c>
      <c r="C20" s="47" t="s">
        <v>1327</v>
      </c>
      <c r="D20" s="48">
        <v>8.8000000000000007</v>
      </c>
      <c r="E20" s="48">
        <v>1</v>
      </c>
      <c r="F20" s="48">
        <v>1</v>
      </c>
      <c r="G20" s="48">
        <v>1</v>
      </c>
      <c r="H20" s="47">
        <f t="shared" si="5"/>
        <v>8.8000000000000007</v>
      </c>
      <c r="I20" s="48">
        <f t="shared" si="2"/>
        <v>44</v>
      </c>
      <c r="J20" s="48">
        <f t="shared" si="2"/>
        <v>44</v>
      </c>
      <c r="K20" s="48">
        <f t="shared" si="2"/>
        <v>44</v>
      </c>
      <c r="L20" s="48">
        <f t="shared" si="2"/>
        <v>35.200000000000003</v>
      </c>
      <c r="M20" s="48">
        <f t="shared" si="2"/>
        <v>44</v>
      </c>
      <c r="N20" s="48">
        <f t="shared" si="2"/>
        <v>44</v>
      </c>
      <c r="O20" s="48">
        <f t="shared" si="2"/>
        <v>35.200000000000003</v>
      </c>
      <c r="P20" s="48">
        <f t="shared" si="2"/>
        <v>35.200000000000003</v>
      </c>
      <c r="Q20" s="48">
        <f t="shared" si="2"/>
        <v>44</v>
      </c>
      <c r="R20" s="48">
        <f t="shared" si="2"/>
        <v>44</v>
      </c>
      <c r="S20" s="48">
        <f t="shared" si="2"/>
        <v>44</v>
      </c>
      <c r="T20" s="48">
        <f t="shared" si="2"/>
        <v>44</v>
      </c>
      <c r="U20" s="48">
        <f t="shared" si="2"/>
        <v>35.200000000000003</v>
      </c>
      <c r="V20" s="48">
        <f t="shared" si="2"/>
        <v>44</v>
      </c>
      <c r="W20" s="48">
        <f t="shared" si="2"/>
        <v>44</v>
      </c>
      <c r="X20" s="48">
        <f t="shared" si="2"/>
        <v>44</v>
      </c>
      <c r="Y20" s="48">
        <f t="shared" si="3"/>
        <v>44</v>
      </c>
      <c r="Z20" s="48">
        <f t="shared" si="3"/>
        <v>44</v>
      </c>
      <c r="AA20" s="48">
        <f t="shared" si="3"/>
        <v>44</v>
      </c>
      <c r="AB20" s="48">
        <f t="shared" si="3"/>
        <v>44</v>
      </c>
      <c r="AC20" s="48">
        <f t="shared" si="3"/>
        <v>44</v>
      </c>
      <c r="AD20" s="48">
        <f t="shared" si="3"/>
        <v>44</v>
      </c>
      <c r="AE20" s="48">
        <f t="shared" si="3"/>
        <v>44</v>
      </c>
      <c r="AF20" s="48">
        <f t="shared" si="3"/>
        <v>44</v>
      </c>
      <c r="AG20" s="48">
        <f t="shared" si="3"/>
        <v>44</v>
      </c>
      <c r="AH20" s="48">
        <f t="shared" si="3"/>
        <v>44</v>
      </c>
      <c r="AI20" s="48">
        <f t="shared" si="4"/>
        <v>35.200000000000003</v>
      </c>
      <c r="AJ20" s="48">
        <f t="shared" si="4"/>
        <v>44</v>
      </c>
      <c r="AK20" s="48">
        <f t="shared" si="4"/>
        <v>44</v>
      </c>
      <c r="AL20" s="48">
        <f t="shared" si="4"/>
        <v>44</v>
      </c>
      <c r="AM20" s="48">
        <f t="shared" si="4"/>
        <v>44</v>
      </c>
      <c r="AN20" s="48">
        <f t="shared" si="4"/>
        <v>35.200000000000003</v>
      </c>
      <c r="AO20" s="48">
        <f t="shared" si="4"/>
        <v>44</v>
      </c>
      <c r="AP20" s="48">
        <f t="shared" si="4"/>
        <v>44</v>
      </c>
      <c r="AQ20" s="48">
        <f t="shared" si="4"/>
        <v>35.200000000000003</v>
      </c>
      <c r="AR20" s="48">
        <f t="shared" si="4"/>
        <v>44</v>
      </c>
      <c r="AS20" s="48">
        <f t="shared" si="4"/>
        <v>35.200000000000003</v>
      </c>
      <c r="AT20" s="48">
        <f t="shared" si="4"/>
        <v>44</v>
      </c>
      <c r="AU20" s="48">
        <f t="shared" si="4"/>
        <v>44</v>
      </c>
      <c r="AV20" s="48">
        <f t="shared" si="4"/>
        <v>44</v>
      </c>
      <c r="AW20" s="48">
        <f t="shared" si="4"/>
        <v>44</v>
      </c>
      <c r="AX20" s="48">
        <f t="shared" si="4"/>
        <v>35.200000000000003</v>
      </c>
    </row>
    <row r="21" spans="1:50" x14ac:dyDescent="0.25">
      <c r="A21" s="48">
        <v>284</v>
      </c>
      <c r="B21" s="47" t="s">
        <v>1294</v>
      </c>
      <c r="C21" s="47" t="s">
        <v>1327</v>
      </c>
      <c r="D21" s="48">
        <v>10</v>
      </c>
      <c r="E21" s="48">
        <v>1</v>
      </c>
      <c r="F21" s="48">
        <v>2</v>
      </c>
      <c r="G21" s="48">
        <v>1</v>
      </c>
      <c r="H21" s="47">
        <f t="shared" si="5"/>
        <v>20</v>
      </c>
      <c r="I21" s="48">
        <f t="shared" si="2"/>
        <v>100</v>
      </c>
      <c r="J21" s="48">
        <f t="shared" si="2"/>
        <v>100</v>
      </c>
      <c r="K21" s="48">
        <f t="shared" si="2"/>
        <v>100</v>
      </c>
      <c r="L21" s="48">
        <f t="shared" si="2"/>
        <v>80</v>
      </c>
      <c r="M21" s="48">
        <f t="shared" si="2"/>
        <v>100</v>
      </c>
      <c r="N21" s="48">
        <f t="shared" si="2"/>
        <v>100</v>
      </c>
      <c r="O21" s="48">
        <f t="shared" si="2"/>
        <v>80</v>
      </c>
      <c r="P21" s="48">
        <f t="shared" si="2"/>
        <v>80</v>
      </c>
      <c r="Q21" s="48">
        <f t="shared" si="2"/>
        <v>100</v>
      </c>
      <c r="R21" s="48">
        <f t="shared" si="2"/>
        <v>100</v>
      </c>
      <c r="S21" s="48">
        <f t="shared" si="2"/>
        <v>100</v>
      </c>
      <c r="T21" s="48">
        <f t="shared" si="2"/>
        <v>100</v>
      </c>
      <c r="U21" s="48">
        <f t="shared" si="2"/>
        <v>80</v>
      </c>
      <c r="V21" s="48">
        <f t="shared" si="2"/>
        <v>100</v>
      </c>
      <c r="W21" s="48">
        <f t="shared" si="2"/>
        <v>100</v>
      </c>
      <c r="X21" s="48">
        <f t="shared" si="2"/>
        <v>100</v>
      </c>
      <c r="Y21" s="48">
        <f t="shared" si="3"/>
        <v>100</v>
      </c>
      <c r="Z21" s="48">
        <f t="shared" si="3"/>
        <v>100</v>
      </c>
      <c r="AA21" s="48">
        <f t="shared" si="3"/>
        <v>100</v>
      </c>
      <c r="AB21" s="48">
        <f t="shared" si="3"/>
        <v>100</v>
      </c>
      <c r="AC21" s="48">
        <f t="shared" si="3"/>
        <v>100</v>
      </c>
      <c r="AD21" s="48">
        <f t="shared" si="3"/>
        <v>100</v>
      </c>
      <c r="AE21" s="48">
        <f t="shared" si="3"/>
        <v>100</v>
      </c>
      <c r="AF21" s="48">
        <f t="shared" si="3"/>
        <v>100</v>
      </c>
      <c r="AG21" s="48">
        <f t="shared" si="3"/>
        <v>100</v>
      </c>
      <c r="AH21" s="48">
        <f t="shared" si="3"/>
        <v>100</v>
      </c>
      <c r="AI21" s="48">
        <f t="shared" si="4"/>
        <v>80</v>
      </c>
      <c r="AJ21" s="48">
        <f t="shared" si="4"/>
        <v>100</v>
      </c>
      <c r="AK21" s="48">
        <f t="shared" si="4"/>
        <v>100</v>
      </c>
      <c r="AL21" s="48">
        <f t="shared" si="4"/>
        <v>100</v>
      </c>
      <c r="AM21" s="48">
        <f t="shared" si="4"/>
        <v>100</v>
      </c>
      <c r="AN21" s="48">
        <f t="shared" si="4"/>
        <v>80</v>
      </c>
      <c r="AO21" s="48">
        <f t="shared" si="4"/>
        <v>100</v>
      </c>
      <c r="AP21" s="48">
        <f t="shared" si="4"/>
        <v>100</v>
      </c>
      <c r="AQ21" s="48">
        <f t="shared" si="4"/>
        <v>80</v>
      </c>
      <c r="AR21" s="48">
        <f t="shared" si="4"/>
        <v>100</v>
      </c>
      <c r="AS21" s="48">
        <f t="shared" si="4"/>
        <v>80</v>
      </c>
      <c r="AT21" s="48">
        <f t="shared" si="4"/>
        <v>100</v>
      </c>
      <c r="AU21" s="48">
        <f t="shared" si="4"/>
        <v>100</v>
      </c>
      <c r="AV21" s="48">
        <f t="shared" si="4"/>
        <v>100</v>
      </c>
      <c r="AW21" s="48">
        <f t="shared" si="4"/>
        <v>100</v>
      </c>
      <c r="AX21" s="48">
        <f t="shared" si="4"/>
        <v>80</v>
      </c>
    </row>
    <row r="22" spans="1:50" x14ac:dyDescent="0.25">
      <c r="A22" s="48">
        <v>433</v>
      </c>
      <c r="B22" s="47" t="s">
        <v>1295</v>
      </c>
      <c r="C22" s="47" t="s">
        <v>1327</v>
      </c>
      <c r="D22" s="48">
        <v>10</v>
      </c>
      <c r="E22" s="48">
        <v>1</v>
      </c>
      <c r="F22" s="48">
        <v>2</v>
      </c>
      <c r="G22" s="48">
        <v>1</v>
      </c>
      <c r="H22" s="47">
        <f t="shared" si="5"/>
        <v>20</v>
      </c>
      <c r="I22" s="48">
        <f t="shared" si="2"/>
        <v>100</v>
      </c>
      <c r="J22" s="48">
        <f t="shared" si="2"/>
        <v>100</v>
      </c>
      <c r="K22" s="48">
        <f t="shared" si="2"/>
        <v>100</v>
      </c>
      <c r="L22" s="48">
        <f t="shared" si="2"/>
        <v>80</v>
      </c>
      <c r="M22" s="48">
        <f t="shared" si="2"/>
        <v>100</v>
      </c>
      <c r="N22" s="48">
        <f t="shared" si="2"/>
        <v>100</v>
      </c>
      <c r="O22" s="48">
        <f t="shared" si="2"/>
        <v>80</v>
      </c>
      <c r="P22" s="48">
        <f t="shared" si="2"/>
        <v>80</v>
      </c>
      <c r="Q22" s="48">
        <f t="shared" si="2"/>
        <v>100</v>
      </c>
      <c r="R22" s="48">
        <f t="shared" si="2"/>
        <v>100</v>
      </c>
      <c r="S22" s="48">
        <f t="shared" si="2"/>
        <v>100</v>
      </c>
      <c r="T22" s="48">
        <f t="shared" si="2"/>
        <v>100</v>
      </c>
      <c r="U22" s="48">
        <f t="shared" si="2"/>
        <v>80</v>
      </c>
      <c r="V22" s="48">
        <f t="shared" si="2"/>
        <v>100</v>
      </c>
      <c r="W22" s="48">
        <f t="shared" si="2"/>
        <v>100</v>
      </c>
      <c r="X22" s="48">
        <f t="shared" si="2"/>
        <v>100</v>
      </c>
      <c r="Y22" s="48">
        <f t="shared" si="3"/>
        <v>100</v>
      </c>
      <c r="Z22" s="48">
        <f t="shared" si="3"/>
        <v>100</v>
      </c>
      <c r="AA22" s="48">
        <f t="shared" si="3"/>
        <v>100</v>
      </c>
      <c r="AB22" s="48">
        <f t="shared" si="3"/>
        <v>100</v>
      </c>
      <c r="AC22" s="48">
        <f t="shared" si="3"/>
        <v>100</v>
      </c>
      <c r="AD22" s="48">
        <f t="shared" si="3"/>
        <v>100</v>
      </c>
      <c r="AE22" s="48">
        <f t="shared" si="3"/>
        <v>100</v>
      </c>
      <c r="AF22" s="48">
        <f t="shared" si="3"/>
        <v>100</v>
      </c>
      <c r="AG22" s="48">
        <f t="shared" si="3"/>
        <v>100</v>
      </c>
      <c r="AH22" s="48">
        <f t="shared" si="3"/>
        <v>100</v>
      </c>
      <c r="AI22" s="48">
        <f t="shared" si="4"/>
        <v>80</v>
      </c>
      <c r="AJ22" s="48">
        <f t="shared" si="4"/>
        <v>100</v>
      </c>
      <c r="AK22" s="48">
        <f t="shared" si="4"/>
        <v>100</v>
      </c>
      <c r="AL22" s="48">
        <f t="shared" si="4"/>
        <v>100</v>
      </c>
      <c r="AM22" s="48">
        <f t="shared" si="4"/>
        <v>100</v>
      </c>
      <c r="AN22" s="48">
        <f t="shared" si="4"/>
        <v>80</v>
      </c>
      <c r="AO22" s="48">
        <f t="shared" si="4"/>
        <v>100</v>
      </c>
      <c r="AP22" s="48">
        <f t="shared" si="4"/>
        <v>100</v>
      </c>
      <c r="AQ22" s="48">
        <f t="shared" si="4"/>
        <v>80</v>
      </c>
      <c r="AR22" s="48">
        <f t="shared" si="4"/>
        <v>100</v>
      </c>
      <c r="AS22" s="48">
        <f t="shared" si="4"/>
        <v>80</v>
      </c>
      <c r="AT22" s="48">
        <f t="shared" si="4"/>
        <v>100</v>
      </c>
      <c r="AU22" s="48">
        <f t="shared" si="4"/>
        <v>100</v>
      </c>
      <c r="AV22" s="48">
        <f t="shared" si="4"/>
        <v>100</v>
      </c>
      <c r="AW22" s="48">
        <f t="shared" si="4"/>
        <v>100</v>
      </c>
      <c r="AX22" s="48">
        <f t="shared" si="4"/>
        <v>80</v>
      </c>
    </row>
    <row r="23" spans="1:50" x14ac:dyDescent="0.25">
      <c r="A23" s="48">
        <v>493</v>
      </c>
      <c r="B23" s="47" t="s">
        <v>1298</v>
      </c>
      <c r="C23" s="47" t="s">
        <v>1327</v>
      </c>
      <c r="D23" s="48">
        <v>10</v>
      </c>
      <c r="E23" s="48">
        <v>1</v>
      </c>
      <c r="F23" s="48">
        <v>2</v>
      </c>
      <c r="G23" s="48">
        <v>1</v>
      </c>
      <c r="H23" s="47">
        <f t="shared" ref="H23" si="6">D23*E23*F23</f>
        <v>20</v>
      </c>
      <c r="I23" s="48">
        <f t="shared" si="2"/>
        <v>100</v>
      </c>
      <c r="J23" s="48">
        <f t="shared" si="2"/>
        <v>100</v>
      </c>
      <c r="K23" s="48">
        <f t="shared" si="2"/>
        <v>100</v>
      </c>
      <c r="L23" s="48">
        <f t="shared" si="2"/>
        <v>80</v>
      </c>
      <c r="M23" s="48">
        <f t="shared" si="2"/>
        <v>100</v>
      </c>
      <c r="N23" s="48">
        <f t="shared" si="2"/>
        <v>100</v>
      </c>
      <c r="O23" s="48">
        <f t="shared" si="2"/>
        <v>80</v>
      </c>
      <c r="P23" s="48">
        <f t="shared" si="2"/>
        <v>80</v>
      </c>
      <c r="Q23" s="48">
        <f t="shared" si="2"/>
        <v>100</v>
      </c>
      <c r="R23" s="48">
        <f t="shared" si="2"/>
        <v>100</v>
      </c>
      <c r="S23" s="48">
        <f t="shared" si="2"/>
        <v>100</v>
      </c>
      <c r="T23" s="48">
        <f t="shared" si="2"/>
        <v>100</v>
      </c>
      <c r="U23" s="48">
        <f t="shared" si="2"/>
        <v>80</v>
      </c>
      <c r="V23" s="48">
        <f t="shared" si="2"/>
        <v>100</v>
      </c>
      <c r="W23" s="48">
        <f t="shared" si="2"/>
        <v>100</v>
      </c>
      <c r="X23" s="48">
        <f t="shared" si="2"/>
        <v>100</v>
      </c>
      <c r="Y23" s="48">
        <f t="shared" si="3"/>
        <v>100</v>
      </c>
      <c r="Z23" s="48">
        <f t="shared" si="3"/>
        <v>100</v>
      </c>
      <c r="AA23" s="48">
        <f t="shared" si="3"/>
        <v>100</v>
      </c>
      <c r="AB23" s="48">
        <f t="shared" si="3"/>
        <v>100</v>
      </c>
      <c r="AC23" s="48">
        <f t="shared" si="3"/>
        <v>100</v>
      </c>
      <c r="AD23" s="48">
        <f t="shared" si="3"/>
        <v>100</v>
      </c>
      <c r="AE23" s="48">
        <f t="shared" si="3"/>
        <v>100</v>
      </c>
      <c r="AF23" s="48">
        <f t="shared" si="3"/>
        <v>100</v>
      </c>
      <c r="AG23" s="48">
        <f t="shared" si="3"/>
        <v>100</v>
      </c>
      <c r="AH23" s="48">
        <f t="shared" si="3"/>
        <v>100</v>
      </c>
      <c r="AI23" s="48">
        <f t="shared" si="4"/>
        <v>80</v>
      </c>
      <c r="AJ23" s="48">
        <f t="shared" si="4"/>
        <v>100</v>
      </c>
      <c r="AK23" s="48">
        <f t="shared" si="4"/>
        <v>100</v>
      </c>
      <c r="AL23" s="48">
        <f t="shared" si="4"/>
        <v>100</v>
      </c>
      <c r="AM23" s="48">
        <f t="shared" si="4"/>
        <v>100</v>
      </c>
      <c r="AN23" s="48">
        <f t="shared" si="4"/>
        <v>80</v>
      </c>
      <c r="AO23" s="48">
        <f t="shared" si="4"/>
        <v>100</v>
      </c>
      <c r="AP23" s="48">
        <f t="shared" si="4"/>
        <v>100</v>
      </c>
      <c r="AQ23" s="48">
        <f t="shared" si="4"/>
        <v>80</v>
      </c>
      <c r="AR23" s="48">
        <f t="shared" si="4"/>
        <v>100</v>
      </c>
      <c r="AS23" s="48">
        <f t="shared" si="4"/>
        <v>80</v>
      </c>
      <c r="AT23" s="48">
        <f t="shared" si="4"/>
        <v>100</v>
      </c>
      <c r="AU23" s="48">
        <f t="shared" si="4"/>
        <v>100</v>
      </c>
      <c r="AV23" s="48">
        <f t="shared" si="4"/>
        <v>100</v>
      </c>
      <c r="AW23" s="48">
        <f t="shared" si="4"/>
        <v>100</v>
      </c>
      <c r="AX23" s="48">
        <f t="shared" si="4"/>
        <v>80</v>
      </c>
    </row>
    <row r="24" spans="1:50" x14ac:dyDescent="0.25">
      <c r="A24" s="48">
        <v>210</v>
      </c>
      <c r="B24" s="47" t="s">
        <v>1296</v>
      </c>
      <c r="C24" s="47" t="s">
        <v>1327</v>
      </c>
      <c r="D24" s="48">
        <v>10</v>
      </c>
      <c r="E24" s="48">
        <v>1</v>
      </c>
      <c r="F24" s="48">
        <v>2</v>
      </c>
      <c r="G24" s="48">
        <v>1</v>
      </c>
      <c r="H24" s="47">
        <f t="shared" si="5"/>
        <v>20</v>
      </c>
      <c r="I24" s="48">
        <f t="shared" si="2"/>
        <v>100</v>
      </c>
      <c r="J24" s="48">
        <f t="shared" si="2"/>
        <v>100</v>
      </c>
      <c r="K24" s="48">
        <f t="shared" si="2"/>
        <v>100</v>
      </c>
      <c r="L24" s="48">
        <f t="shared" si="2"/>
        <v>80</v>
      </c>
      <c r="M24" s="48">
        <f t="shared" si="2"/>
        <v>100</v>
      </c>
      <c r="N24" s="48">
        <f t="shared" si="2"/>
        <v>100</v>
      </c>
      <c r="O24" s="48">
        <f t="shared" si="2"/>
        <v>80</v>
      </c>
      <c r="P24" s="48">
        <f t="shared" si="2"/>
        <v>80</v>
      </c>
      <c r="Q24" s="48">
        <f t="shared" si="2"/>
        <v>100</v>
      </c>
      <c r="R24" s="48">
        <f t="shared" si="2"/>
        <v>100</v>
      </c>
      <c r="S24" s="48">
        <f t="shared" si="2"/>
        <v>100</v>
      </c>
      <c r="T24" s="48">
        <f t="shared" si="2"/>
        <v>100</v>
      </c>
      <c r="U24" s="48">
        <f t="shared" si="2"/>
        <v>80</v>
      </c>
      <c r="V24" s="48">
        <f t="shared" si="2"/>
        <v>100</v>
      </c>
      <c r="W24" s="48">
        <f t="shared" si="2"/>
        <v>100</v>
      </c>
      <c r="X24" s="48">
        <f t="shared" si="2"/>
        <v>100</v>
      </c>
      <c r="Y24" s="48">
        <f t="shared" si="3"/>
        <v>100</v>
      </c>
      <c r="Z24" s="48">
        <f t="shared" si="3"/>
        <v>100</v>
      </c>
      <c r="AA24" s="48">
        <f t="shared" si="3"/>
        <v>100</v>
      </c>
      <c r="AB24" s="48">
        <f t="shared" si="3"/>
        <v>100</v>
      </c>
      <c r="AC24" s="48">
        <f t="shared" si="3"/>
        <v>100</v>
      </c>
      <c r="AD24" s="48">
        <f t="shared" si="3"/>
        <v>100</v>
      </c>
      <c r="AE24" s="48">
        <f t="shared" si="3"/>
        <v>100</v>
      </c>
      <c r="AF24" s="48">
        <f t="shared" si="3"/>
        <v>100</v>
      </c>
      <c r="AG24" s="48">
        <f t="shared" si="3"/>
        <v>100</v>
      </c>
      <c r="AH24" s="48">
        <f t="shared" si="3"/>
        <v>100</v>
      </c>
      <c r="AI24" s="48">
        <f t="shared" si="4"/>
        <v>80</v>
      </c>
      <c r="AJ24" s="48">
        <f t="shared" si="4"/>
        <v>100</v>
      </c>
      <c r="AK24" s="48">
        <f t="shared" si="4"/>
        <v>100</v>
      </c>
      <c r="AL24" s="48">
        <f t="shared" si="4"/>
        <v>100</v>
      </c>
      <c r="AM24" s="48">
        <f t="shared" si="4"/>
        <v>100</v>
      </c>
      <c r="AN24" s="48">
        <f t="shared" si="4"/>
        <v>80</v>
      </c>
      <c r="AO24" s="48">
        <f t="shared" si="4"/>
        <v>100</v>
      </c>
      <c r="AP24" s="48">
        <f t="shared" si="4"/>
        <v>100</v>
      </c>
      <c r="AQ24" s="48">
        <f t="shared" si="4"/>
        <v>80</v>
      </c>
      <c r="AR24" s="48">
        <f t="shared" si="4"/>
        <v>100</v>
      </c>
      <c r="AS24" s="48">
        <f t="shared" si="4"/>
        <v>80</v>
      </c>
      <c r="AT24" s="48">
        <f t="shared" si="4"/>
        <v>100</v>
      </c>
      <c r="AU24" s="48">
        <f t="shared" si="4"/>
        <v>100</v>
      </c>
      <c r="AV24" s="48">
        <f t="shared" si="4"/>
        <v>100</v>
      </c>
      <c r="AW24" s="48">
        <f t="shared" si="4"/>
        <v>100</v>
      </c>
      <c r="AX24" s="48">
        <f t="shared" si="4"/>
        <v>80</v>
      </c>
    </row>
    <row r="25" spans="1:50" x14ac:dyDescent="0.25">
      <c r="A25" s="48">
        <v>327</v>
      </c>
      <c r="B25" s="47" t="s">
        <v>1297</v>
      </c>
      <c r="C25" s="47" t="s">
        <v>1327</v>
      </c>
      <c r="D25" s="48">
        <v>10</v>
      </c>
      <c r="E25" s="48">
        <v>1</v>
      </c>
      <c r="F25" s="48">
        <v>2</v>
      </c>
      <c r="G25" s="48">
        <v>1</v>
      </c>
      <c r="H25" s="47">
        <f t="shared" si="5"/>
        <v>20</v>
      </c>
      <c r="I25" s="48">
        <f t="shared" si="2"/>
        <v>100</v>
      </c>
      <c r="J25" s="48">
        <f t="shared" si="2"/>
        <v>100</v>
      </c>
      <c r="K25" s="48">
        <f t="shared" si="2"/>
        <v>100</v>
      </c>
      <c r="L25" s="48">
        <f t="shared" si="2"/>
        <v>80</v>
      </c>
      <c r="M25" s="48">
        <f t="shared" si="2"/>
        <v>100</v>
      </c>
      <c r="N25" s="48">
        <f t="shared" si="2"/>
        <v>100</v>
      </c>
      <c r="O25" s="48">
        <f t="shared" si="2"/>
        <v>80</v>
      </c>
      <c r="P25" s="48">
        <f t="shared" si="2"/>
        <v>80</v>
      </c>
      <c r="Q25" s="48">
        <f t="shared" si="2"/>
        <v>100</v>
      </c>
      <c r="R25" s="48">
        <f t="shared" si="2"/>
        <v>100</v>
      </c>
      <c r="S25" s="48">
        <f t="shared" si="2"/>
        <v>100</v>
      </c>
      <c r="T25" s="48">
        <f t="shared" si="2"/>
        <v>100</v>
      </c>
      <c r="U25" s="48">
        <f t="shared" si="2"/>
        <v>80</v>
      </c>
      <c r="V25" s="48">
        <f t="shared" si="2"/>
        <v>100</v>
      </c>
      <c r="W25" s="48">
        <f t="shared" si="2"/>
        <v>100</v>
      </c>
      <c r="X25" s="48">
        <f t="shared" si="2"/>
        <v>100</v>
      </c>
      <c r="Y25" s="48">
        <f t="shared" si="3"/>
        <v>100</v>
      </c>
      <c r="Z25" s="48">
        <f t="shared" si="3"/>
        <v>100</v>
      </c>
      <c r="AA25" s="48">
        <f t="shared" si="3"/>
        <v>100</v>
      </c>
      <c r="AB25" s="48">
        <f t="shared" si="3"/>
        <v>100</v>
      </c>
      <c r="AC25" s="48">
        <f t="shared" si="3"/>
        <v>100</v>
      </c>
      <c r="AD25" s="48">
        <f t="shared" si="3"/>
        <v>100</v>
      </c>
      <c r="AE25" s="48">
        <f t="shared" si="3"/>
        <v>100</v>
      </c>
      <c r="AF25" s="48">
        <f t="shared" si="3"/>
        <v>100</v>
      </c>
      <c r="AG25" s="48">
        <f t="shared" si="3"/>
        <v>100</v>
      </c>
      <c r="AH25" s="48">
        <f t="shared" si="3"/>
        <v>100</v>
      </c>
      <c r="AI25" s="48">
        <f t="shared" si="4"/>
        <v>80</v>
      </c>
      <c r="AJ25" s="48">
        <f t="shared" si="4"/>
        <v>100</v>
      </c>
      <c r="AK25" s="48">
        <f t="shared" si="4"/>
        <v>100</v>
      </c>
      <c r="AL25" s="48">
        <f t="shared" si="4"/>
        <v>100</v>
      </c>
      <c r="AM25" s="48">
        <f t="shared" si="4"/>
        <v>100</v>
      </c>
      <c r="AN25" s="48">
        <f t="shared" si="4"/>
        <v>80</v>
      </c>
      <c r="AO25" s="48">
        <f t="shared" si="4"/>
        <v>100</v>
      </c>
      <c r="AP25" s="48">
        <f t="shared" si="4"/>
        <v>100</v>
      </c>
      <c r="AQ25" s="48">
        <f t="shared" si="4"/>
        <v>80</v>
      </c>
      <c r="AR25" s="48">
        <f t="shared" si="4"/>
        <v>100</v>
      </c>
      <c r="AS25" s="48">
        <f t="shared" si="4"/>
        <v>80</v>
      </c>
      <c r="AT25" s="48">
        <f t="shared" si="4"/>
        <v>100</v>
      </c>
      <c r="AU25" s="48">
        <f t="shared" si="4"/>
        <v>100</v>
      </c>
      <c r="AV25" s="48">
        <f t="shared" si="4"/>
        <v>100</v>
      </c>
      <c r="AW25" s="48">
        <f t="shared" si="4"/>
        <v>100</v>
      </c>
      <c r="AX25" s="48">
        <f t="shared" ref="J25:AX32" si="7">$H25*AX$2</f>
        <v>80</v>
      </c>
    </row>
    <row r="26" spans="1:50" x14ac:dyDescent="0.25">
      <c r="A26" s="48">
        <v>613</v>
      </c>
      <c r="B26" s="47" t="s">
        <v>1300</v>
      </c>
      <c r="C26" s="47" t="s">
        <v>1327</v>
      </c>
      <c r="D26" s="48">
        <v>10</v>
      </c>
      <c r="E26" s="48">
        <v>1</v>
      </c>
      <c r="F26" s="48">
        <v>2</v>
      </c>
      <c r="G26" s="48">
        <v>1</v>
      </c>
      <c r="H26" s="47">
        <f t="shared" si="5"/>
        <v>20</v>
      </c>
      <c r="I26" s="48">
        <f t="shared" si="2"/>
        <v>100</v>
      </c>
      <c r="J26" s="48">
        <f t="shared" si="7"/>
        <v>100</v>
      </c>
      <c r="K26" s="48">
        <f t="shared" si="7"/>
        <v>100</v>
      </c>
      <c r="L26" s="48">
        <f t="shared" si="7"/>
        <v>80</v>
      </c>
      <c r="M26" s="48">
        <f t="shared" si="7"/>
        <v>100</v>
      </c>
      <c r="N26" s="48">
        <f t="shared" si="7"/>
        <v>100</v>
      </c>
      <c r="O26" s="48">
        <f t="shared" si="7"/>
        <v>80</v>
      </c>
      <c r="P26" s="48">
        <f t="shared" si="7"/>
        <v>80</v>
      </c>
      <c r="Q26" s="48">
        <f t="shared" si="7"/>
        <v>100</v>
      </c>
      <c r="R26" s="48">
        <f t="shared" si="7"/>
        <v>100</v>
      </c>
      <c r="S26" s="48">
        <f t="shared" si="7"/>
        <v>100</v>
      </c>
      <c r="T26" s="48">
        <f t="shared" si="7"/>
        <v>100</v>
      </c>
      <c r="U26" s="48">
        <f t="shared" si="7"/>
        <v>80</v>
      </c>
      <c r="V26" s="48">
        <f t="shared" si="7"/>
        <v>100</v>
      </c>
      <c r="W26" s="48">
        <f t="shared" si="7"/>
        <v>100</v>
      </c>
      <c r="X26" s="48">
        <f t="shared" si="7"/>
        <v>100</v>
      </c>
      <c r="Y26" s="48">
        <f t="shared" si="7"/>
        <v>100</v>
      </c>
      <c r="Z26" s="48">
        <f t="shared" si="7"/>
        <v>100</v>
      </c>
      <c r="AA26" s="48">
        <f t="shared" si="7"/>
        <v>100</v>
      </c>
      <c r="AB26" s="48">
        <f t="shared" si="7"/>
        <v>100</v>
      </c>
      <c r="AC26" s="48">
        <f t="shared" si="7"/>
        <v>100</v>
      </c>
      <c r="AD26" s="48">
        <f t="shared" si="7"/>
        <v>100</v>
      </c>
      <c r="AE26" s="48">
        <f t="shared" si="7"/>
        <v>100</v>
      </c>
      <c r="AF26" s="48">
        <f t="shared" si="7"/>
        <v>100</v>
      </c>
      <c r="AG26" s="48">
        <f t="shared" si="7"/>
        <v>100</v>
      </c>
      <c r="AH26" s="48">
        <f t="shared" si="7"/>
        <v>100</v>
      </c>
      <c r="AI26" s="48">
        <f t="shared" si="7"/>
        <v>80</v>
      </c>
      <c r="AJ26" s="48">
        <f t="shared" si="7"/>
        <v>100</v>
      </c>
      <c r="AK26" s="48">
        <f t="shared" si="7"/>
        <v>100</v>
      </c>
      <c r="AL26" s="48">
        <f t="shared" si="7"/>
        <v>100</v>
      </c>
      <c r="AM26" s="48">
        <f t="shared" si="7"/>
        <v>100</v>
      </c>
      <c r="AN26" s="48">
        <f t="shared" si="7"/>
        <v>80</v>
      </c>
      <c r="AO26" s="48">
        <f t="shared" si="7"/>
        <v>100</v>
      </c>
      <c r="AP26" s="48">
        <f t="shared" si="7"/>
        <v>100</v>
      </c>
      <c r="AQ26" s="48">
        <f t="shared" si="7"/>
        <v>80</v>
      </c>
      <c r="AR26" s="48">
        <f t="shared" si="7"/>
        <v>100</v>
      </c>
      <c r="AS26" s="48">
        <f t="shared" si="7"/>
        <v>80</v>
      </c>
      <c r="AT26" s="48">
        <f t="shared" si="7"/>
        <v>100</v>
      </c>
      <c r="AU26" s="48">
        <f t="shared" si="7"/>
        <v>100</v>
      </c>
      <c r="AV26" s="48">
        <f t="shared" si="7"/>
        <v>100</v>
      </c>
      <c r="AW26" s="48">
        <f t="shared" si="7"/>
        <v>100</v>
      </c>
      <c r="AX26" s="48">
        <f t="shared" si="7"/>
        <v>80</v>
      </c>
    </row>
    <row r="27" spans="1:50" x14ac:dyDescent="0.25">
      <c r="A27" s="48">
        <v>112</v>
      </c>
      <c r="B27" s="47" t="s">
        <v>1301</v>
      </c>
      <c r="C27" s="47" t="s">
        <v>1327</v>
      </c>
      <c r="D27" s="48">
        <v>8.8000000000000007</v>
      </c>
      <c r="E27" s="48">
        <v>1</v>
      </c>
      <c r="F27" s="48">
        <v>1</v>
      </c>
      <c r="G27" s="48">
        <v>1</v>
      </c>
      <c r="H27" s="47">
        <f t="shared" si="5"/>
        <v>8.8000000000000007</v>
      </c>
      <c r="I27" s="48">
        <f t="shared" si="2"/>
        <v>44</v>
      </c>
      <c r="J27" s="48">
        <f t="shared" si="7"/>
        <v>44</v>
      </c>
      <c r="K27" s="48">
        <f t="shared" si="7"/>
        <v>44</v>
      </c>
      <c r="L27" s="48">
        <f t="shared" si="7"/>
        <v>35.200000000000003</v>
      </c>
      <c r="M27" s="48">
        <f t="shared" si="7"/>
        <v>44</v>
      </c>
      <c r="N27" s="48">
        <f t="shared" si="7"/>
        <v>44</v>
      </c>
      <c r="O27" s="48">
        <f t="shared" si="7"/>
        <v>35.200000000000003</v>
      </c>
      <c r="P27" s="48">
        <f t="shared" si="7"/>
        <v>35.200000000000003</v>
      </c>
      <c r="Q27" s="48">
        <f t="shared" si="7"/>
        <v>44</v>
      </c>
      <c r="R27" s="48">
        <f t="shared" si="7"/>
        <v>44</v>
      </c>
      <c r="S27" s="48">
        <f t="shared" si="7"/>
        <v>44</v>
      </c>
      <c r="T27" s="48">
        <f t="shared" si="7"/>
        <v>44</v>
      </c>
      <c r="U27" s="48">
        <f t="shared" si="7"/>
        <v>35.200000000000003</v>
      </c>
      <c r="V27" s="48">
        <f t="shared" si="7"/>
        <v>44</v>
      </c>
      <c r="W27" s="48">
        <f t="shared" si="7"/>
        <v>44</v>
      </c>
      <c r="X27" s="48">
        <f t="shared" si="7"/>
        <v>44</v>
      </c>
      <c r="Y27" s="48">
        <f t="shared" si="7"/>
        <v>44</v>
      </c>
      <c r="Z27" s="48">
        <f t="shared" si="7"/>
        <v>44</v>
      </c>
      <c r="AA27" s="48">
        <f t="shared" si="7"/>
        <v>44</v>
      </c>
      <c r="AB27" s="48">
        <f t="shared" si="7"/>
        <v>44</v>
      </c>
      <c r="AC27" s="48">
        <f t="shared" si="7"/>
        <v>44</v>
      </c>
      <c r="AD27" s="48">
        <f t="shared" si="7"/>
        <v>44</v>
      </c>
      <c r="AE27" s="48">
        <f t="shared" si="7"/>
        <v>44</v>
      </c>
      <c r="AF27" s="48">
        <f t="shared" si="7"/>
        <v>44</v>
      </c>
      <c r="AG27" s="48">
        <f t="shared" si="7"/>
        <v>44</v>
      </c>
      <c r="AH27" s="48">
        <f t="shared" si="7"/>
        <v>44</v>
      </c>
      <c r="AI27" s="48">
        <f t="shared" si="7"/>
        <v>35.200000000000003</v>
      </c>
      <c r="AJ27" s="48">
        <f t="shared" si="7"/>
        <v>44</v>
      </c>
      <c r="AK27" s="48">
        <f t="shared" si="7"/>
        <v>44</v>
      </c>
      <c r="AL27" s="48">
        <f t="shared" si="7"/>
        <v>44</v>
      </c>
      <c r="AM27" s="48">
        <f t="shared" si="7"/>
        <v>44</v>
      </c>
      <c r="AN27" s="48">
        <f t="shared" si="7"/>
        <v>35.200000000000003</v>
      </c>
      <c r="AO27" s="48">
        <f t="shared" si="7"/>
        <v>44</v>
      </c>
      <c r="AP27" s="48">
        <f t="shared" si="7"/>
        <v>44</v>
      </c>
      <c r="AQ27" s="48">
        <f t="shared" si="7"/>
        <v>35.200000000000003</v>
      </c>
      <c r="AR27" s="48">
        <f t="shared" si="7"/>
        <v>44</v>
      </c>
      <c r="AS27" s="48">
        <f t="shared" si="7"/>
        <v>35.200000000000003</v>
      </c>
      <c r="AT27" s="48">
        <f t="shared" si="7"/>
        <v>44</v>
      </c>
      <c r="AU27" s="48">
        <f t="shared" si="7"/>
        <v>44</v>
      </c>
      <c r="AV27" s="48">
        <f t="shared" si="7"/>
        <v>44</v>
      </c>
      <c r="AW27" s="48">
        <f t="shared" si="7"/>
        <v>44</v>
      </c>
      <c r="AX27" s="48">
        <f t="shared" si="7"/>
        <v>35.200000000000003</v>
      </c>
    </row>
    <row r="28" spans="1:50" x14ac:dyDescent="0.25">
      <c r="A28" s="48">
        <v>113</v>
      </c>
      <c r="B28" s="47" t="s">
        <v>1302</v>
      </c>
      <c r="C28" s="47" t="s">
        <v>1327</v>
      </c>
      <c r="D28" s="48">
        <v>8.8000000000000007</v>
      </c>
      <c r="E28" s="48">
        <v>1</v>
      </c>
      <c r="F28" s="48">
        <v>1</v>
      </c>
      <c r="G28" s="48">
        <v>1</v>
      </c>
      <c r="H28" s="47">
        <f t="shared" si="5"/>
        <v>8.8000000000000007</v>
      </c>
      <c r="I28" s="48">
        <f t="shared" si="2"/>
        <v>44</v>
      </c>
      <c r="J28" s="48">
        <f t="shared" si="7"/>
        <v>44</v>
      </c>
      <c r="K28" s="48">
        <f t="shared" si="7"/>
        <v>44</v>
      </c>
      <c r="L28" s="48">
        <f t="shared" si="7"/>
        <v>35.200000000000003</v>
      </c>
      <c r="M28" s="48">
        <f t="shared" si="7"/>
        <v>44</v>
      </c>
      <c r="N28" s="48">
        <f t="shared" si="7"/>
        <v>44</v>
      </c>
      <c r="O28" s="48">
        <f t="shared" si="7"/>
        <v>35.200000000000003</v>
      </c>
      <c r="P28" s="48">
        <f t="shared" si="7"/>
        <v>35.200000000000003</v>
      </c>
      <c r="Q28" s="48">
        <f t="shared" si="7"/>
        <v>44</v>
      </c>
      <c r="R28" s="48">
        <f t="shared" si="7"/>
        <v>44</v>
      </c>
      <c r="S28" s="48">
        <f t="shared" si="7"/>
        <v>44</v>
      </c>
      <c r="T28" s="48">
        <f t="shared" si="7"/>
        <v>44</v>
      </c>
      <c r="U28" s="48">
        <f t="shared" si="7"/>
        <v>35.200000000000003</v>
      </c>
      <c r="V28" s="48">
        <f t="shared" si="7"/>
        <v>44</v>
      </c>
      <c r="W28" s="48">
        <f t="shared" si="7"/>
        <v>44</v>
      </c>
      <c r="X28" s="48">
        <f t="shared" si="7"/>
        <v>44</v>
      </c>
      <c r="Y28" s="48">
        <f t="shared" si="7"/>
        <v>44</v>
      </c>
      <c r="Z28" s="48">
        <f t="shared" si="7"/>
        <v>44</v>
      </c>
      <c r="AA28" s="48">
        <f t="shared" si="7"/>
        <v>44</v>
      </c>
      <c r="AB28" s="48">
        <f t="shared" si="7"/>
        <v>44</v>
      </c>
      <c r="AC28" s="48">
        <f t="shared" si="7"/>
        <v>44</v>
      </c>
      <c r="AD28" s="48">
        <f t="shared" si="7"/>
        <v>44</v>
      </c>
      <c r="AE28" s="48">
        <f t="shared" si="7"/>
        <v>44</v>
      </c>
      <c r="AF28" s="48">
        <f t="shared" si="7"/>
        <v>44</v>
      </c>
      <c r="AG28" s="48">
        <f t="shared" si="7"/>
        <v>44</v>
      </c>
      <c r="AH28" s="48">
        <f t="shared" si="7"/>
        <v>44</v>
      </c>
      <c r="AI28" s="48">
        <f t="shared" si="7"/>
        <v>35.200000000000003</v>
      </c>
      <c r="AJ28" s="48">
        <f t="shared" si="7"/>
        <v>44</v>
      </c>
      <c r="AK28" s="48">
        <f t="shared" si="7"/>
        <v>44</v>
      </c>
      <c r="AL28" s="48">
        <f t="shared" si="7"/>
        <v>44</v>
      </c>
      <c r="AM28" s="48">
        <f t="shared" si="7"/>
        <v>44</v>
      </c>
      <c r="AN28" s="48">
        <f t="shared" si="7"/>
        <v>35.200000000000003</v>
      </c>
      <c r="AO28" s="48">
        <f t="shared" si="7"/>
        <v>44</v>
      </c>
      <c r="AP28" s="48">
        <f t="shared" si="7"/>
        <v>44</v>
      </c>
      <c r="AQ28" s="48">
        <f t="shared" si="7"/>
        <v>35.200000000000003</v>
      </c>
      <c r="AR28" s="48">
        <f t="shared" si="7"/>
        <v>44</v>
      </c>
      <c r="AS28" s="48">
        <f t="shared" si="7"/>
        <v>35.200000000000003</v>
      </c>
      <c r="AT28" s="48">
        <f t="shared" si="7"/>
        <v>44</v>
      </c>
      <c r="AU28" s="48">
        <f t="shared" si="7"/>
        <v>44</v>
      </c>
      <c r="AV28" s="48">
        <f t="shared" si="7"/>
        <v>44</v>
      </c>
      <c r="AW28" s="48">
        <f t="shared" si="7"/>
        <v>44</v>
      </c>
      <c r="AX28" s="48">
        <f t="shared" si="7"/>
        <v>35.200000000000003</v>
      </c>
    </row>
    <row r="29" spans="1:50" x14ac:dyDescent="0.25">
      <c r="A29" s="48">
        <v>489</v>
      </c>
      <c r="B29" s="47" t="s">
        <v>1329</v>
      </c>
      <c r="C29" s="47" t="s">
        <v>1327</v>
      </c>
      <c r="D29" s="48">
        <v>8.8000000000000007</v>
      </c>
      <c r="E29" s="48">
        <v>1</v>
      </c>
      <c r="F29" s="48">
        <v>2</v>
      </c>
      <c r="G29" s="48">
        <v>1</v>
      </c>
      <c r="H29" s="47">
        <f t="shared" si="5"/>
        <v>17.600000000000001</v>
      </c>
      <c r="I29" s="48">
        <f t="shared" si="2"/>
        <v>88</v>
      </c>
      <c r="J29" s="48">
        <f t="shared" si="7"/>
        <v>88</v>
      </c>
      <c r="K29" s="48">
        <f t="shared" si="7"/>
        <v>88</v>
      </c>
      <c r="L29" s="48">
        <f t="shared" si="7"/>
        <v>70.400000000000006</v>
      </c>
      <c r="M29" s="48">
        <f t="shared" si="7"/>
        <v>88</v>
      </c>
      <c r="N29" s="48">
        <f t="shared" si="7"/>
        <v>88</v>
      </c>
      <c r="O29" s="48">
        <f t="shared" si="7"/>
        <v>70.400000000000006</v>
      </c>
      <c r="P29" s="48">
        <f t="shared" si="7"/>
        <v>70.400000000000006</v>
      </c>
      <c r="Q29" s="48">
        <f t="shared" si="7"/>
        <v>88</v>
      </c>
      <c r="R29" s="48">
        <f t="shared" si="7"/>
        <v>88</v>
      </c>
      <c r="S29" s="48">
        <f t="shared" si="7"/>
        <v>88</v>
      </c>
      <c r="T29" s="48">
        <f t="shared" si="7"/>
        <v>88</v>
      </c>
      <c r="U29" s="48">
        <f t="shared" si="7"/>
        <v>70.400000000000006</v>
      </c>
      <c r="V29" s="48">
        <f t="shared" si="7"/>
        <v>88</v>
      </c>
      <c r="W29" s="48">
        <f t="shared" si="7"/>
        <v>88</v>
      </c>
      <c r="X29" s="48">
        <f t="shared" si="7"/>
        <v>88</v>
      </c>
      <c r="Y29" s="48">
        <f t="shared" si="7"/>
        <v>88</v>
      </c>
      <c r="Z29" s="48">
        <f t="shared" si="7"/>
        <v>88</v>
      </c>
      <c r="AA29" s="48">
        <f t="shared" si="7"/>
        <v>88</v>
      </c>
      <c r="AB29" s="48">
        <f t="shared" si="7"/>
        <v>88</v>
      </c>
      <c r="AC29" s="48">
        <f t="shared" si="7"/>
        <v>88</v>
      </c>
      <c r="AD29" s="48">
        <f t="shared" si="7"/>
        <v>88</v>
      </c>
      <c r="AE29" s="48">
        <f t="shared" si="7"/>
        <v>88</v>
      </c>
      <c r="AF29" s="48">
        <f t="shared" si="7"/>
        <v>88</v>
      </c>
      <c r="AG29" s="48">
        <f t="shared" si="7"/>
        <v>88</v>
      </c>
      <c r="AH29" s="48">
        <f t="shared" si="7"/>
        <v>88</v>
      </c>
      <c r="AI29" s="48">
        <f t="shared" si="7"/>
        <v>70.400000000000006</v>
      </c>
      <c r="AJ29" s="48">
        <f t="shared" si="7"/>
        <v>88</v>
      </c>
      <c r="AK29" s="48">
        <f t="shared" si="7"/>
        <v>88</v>
      </c>
      <c r="AL29" s="48">
        <f t="shared" si="7"/>
        <v>88</v>
      </c>
      <c r="AM29" s="48">
        <f t="shared" si="7"/>
        <v>88</v>
      </c>
      <c r="AN29" s="48">
        <f t="shared" si="7"/>
        <v>70.400000000000006</v>
      </c>
      <c r="AO29" s="48">
        <f t="shared" si="7"/>
        <v>88</v>
      </c>
      <c r="AP29" s="48">
        <f t="shared" si="7"/>
        <v>88</v>
      </c>
      <c r="AQ29" s="48">
        <f t="shared" si="7"/>
        <v>70.400000000000006</v>
      </c>
      <c r="AR29" s="48">
        <f t="shared" si="7"/>
        <v>88</v>
      </c>
      <c r="AS29" s="48">
        <f t="shared" si="7"/>
        <v>70.400000000000006</v>
      </c>
      <c r="AT29" s="48">
        <f t="shared" si="7"/>
        <v>88</v>
      </c>
      <c r="AU29" s="48">
        <f t="shared" si="7"/>
        <v>88</v>
      </c>
      <c r="AV29" s="48">
        <f t="shared" si="7"/>
        <v>88</v>
      </c>
      <c r="AW29" s="48">
        <f t="shared" si="7"/>
        <v>88</v>
      </c>
      <c r="AX29" s="48">
        <f t="shared" si="7"/>
        <v>70.400000000000006</v>
      </c>
    </row>
    <row r="30" spans="1:50" x14ac:dyDescent="0.25">
      <c r="A30" s="48">
        <v>490</v>
      </c>
      <c r="B30" s="47" t="s">
        <v>1304</v>
      </c>
      <c r="C30" s="47" t="s">
        <v>1327</v>
      </c>
      <c r="D30" s="48">
        <v>8.8000000000000007</v>
      </c>
      <c r="E30" s="48">
        <v>1</v>
      </c>
      <c r="F30" s="48">
        <v>1</v>
      </c>
      <c r="G30" s="48">
        <v>1</v>
      </c>
      <c r="H30" s="47">
        <f t="shared" si="5"/>
        <v>8.8000000000000007</v>
      </c>
      <c r="I30" s="48">
        <f t="shared" si="2"/>
        <v>44</v>
      </c>
      <c r="J30" s="48">
        <f t="shared" si="7"/>
        <v>44</v>
      </c>
      <c r="K30" s="48">
        <f t="shared" si="7"/>
        <v>44</v>
      </c>
      <c r="L30" s="48">
        <f t="shared" si="7"/>
        <v>35.200000000000003</v>
      </c>
      <c r="M30" s="48">
        <f t="shared" si="7"/>
        <v>44</v>
      </c>
      <c r="N30" s="48">
        <f t="shared" si="7"/>
        <v>44</v>
      </c>
      <c r="O30" s="48">
        <f t="shared" si="7"/>
        <v>35.200000000000003</v>
      </c>
      <c r="P30" s="48">
        <f t="shared" si="7"/>
        <v>35.200000000000003</v>
      </c>
      <c r="Q30" s="48">
        <f t="shared" si="7"/>
        <v>44</v>
      </c>
      <c r="R30" s="48">
        <f t="shared" si="7"/>
        <v>44</v>
      </c>
      <c r="S30" s="48">
        <f t="shared" si="7"/>
        <v>44</v>
      </c>
      <c r="T30" s="48">
        <f t="shared" si="7"/>
        <v>44</v>
      </c>
      <c r="U30" s="48">
        <f t="shared" si="7"/>
        <v>35.200000000000003</v>
      </c>
      <c r="V30" s="48">
        <f t="shared" si="7"/>
        <v>44</v>
      </c>
      <c r="W30" s="48">
        <f t="shared" si="7"/>
        <v>44</v>
      </c>
      <c r="X30" s="48">
        <f t="shared" si="7"/>
        <v>44</v>
      </c>
      <c r="Y30" s="48">
        <f t="shared" si="7"/>
        <v>44</v>
      </c>
      <c r="Z30" s="48">
        <f t="shared" si="7"/>
        <v>44</v>
      </c>
      <c r="AA30" s="48">
        <f t="shared" si="7"/>
        <v>44</v>
      </c>
      <c r="AB30" s="48">
        <f t="shared" si="7"/>
        <v>44</v>
      </c>
      <c r="AC30" s="48">
        <f t="shared" si="7"/>
        <v>44</v>
      </c>
      <c r="AD30" s="48">
        <f t="shared" si="7"/>
        <v>44</v>
      </c>
      <c r="AE30" s="48">
        <f t="shared" si="7"/>
        <v>44</v>
      </c>
      <c r="AF30" s="48">
        <f t="shared" si="7"/>
        <v>44</v>
      </c>
      <c r="AG30" s="48">
        <f t="shared" si="7"/>
        <v>44</v>
      </c>
      <c r="AH30" s="48">
        <f t="shared" si="7"/>
        <v>44</v>
      </c>
      <c r="AI30" s="48">
        <f t="shared" si="7"/>
        <v>35.200000000000003</v>
      </c>
      <c r="AJ30" s="48">
        <f t="shared" si="7"/>
        <v>44</v>
      </c>
      <c r="AK30" s="48">
        <f t="shared" si="7"/>
        <v>44</v>
      </c>
      <c r="AL30" s="48">
        <f t="shared" si="7"/>
        <v>44</v>
      </c>
      <c r="AM30" s="48">
        <f t="shared" si="7"/>
        <v>44</v>
      </c>
      <c r="AN30" s="48">
        <f t="shared" si="7"/>
        <v>35.200000000000003</v>
      </c>
      <c r="AO30" s="48">
        <f t="shared" si="7"/>
        <v>44</v>
      </c>
      <c r="AP30" s="48">
        <f t="shared" si="7"/>
        <v>44</v>
      </c>
      <c r="AQ30" s="48">
        <f t="shared" si="7"/>
        <v>35.200000000000003</v>
      </c>
      <c r="AR30" s="48">
        <f t="shared" si="7"/>
        <v>44</v>
      </c>
      <c r="AS30" s="48">
        <f t="shared" si="7"/>
        <v>35.200000000000003</v>
      </c>
      <c r="AT30" s="48">
        <f t="shared" si="7"/>
        <v>44</v>
      </c>
      <c r="AU30" s="48">
        <f t="shared" si="7"/>
        <v>44</v>
      </c>
      <c r="AV30" s="48">
        <f t="shared" si="7"/>
        <v>44</v>
      </c>
      <c r="AW30" s="48">
        <f t="shared" si="7"/>
        <v>44</v>
      </c>
      <c r="AX30" s="48">
        <f t="shared" si="7"/>
        <v>35.200000000000003</v>
      </c>
    </row>
    <row r="31" spans="1:50" x14ac:dyDescent="0.25">
      <c r="A31" s="48">
        <v>99</v>
      </c>
      <c r="B31" s="47" t="s">
        <v>1303</v>
      </c>
      <c r="C31" s="47" t="s">
        <v>1327</v>
      </c>
      <c r="D31" s="48">
        <v>8.8000000000000007</v>
      </c>
      <c r="E31" s="48">
        <v>1</v>
      </c>
      <c r="F31" s="48">
        <v>1</v>
      </c>
      <c r="G31" s="48">
        <v>1</v>
      </c>
      <c r="H31" s="47">
        <f t="shared" si="5"/>
        <v>8.8000000000000007</v>
      </c>
      <c r="I31" s="48">
        <f t="shared" si="2"/>
        <v>44</v>
      </c>
      <c r="J31" s="48">
        <f t="shared" si="7"/>
        <v>44</v>
      </c>
      <c r="K31" s="48">
        <f t="shared" si="7"/>
        <v>44</v>
      </c>
      <c r="L31" s="48">
        <f t="shared" si="7"/>
        <v>35.200000000000003</v>
      </c>
      <c r="M31" s="48">
        <f t="shared" si="7"/>
        <v>44</v>
      </c>
      <c r="N31" s="48">
        <f t="shared" si="7"/>
        <v>44</v>
      </c>
      <c r="O31" s="48">
        <f t="shared" si="7"/>
        <v>35.200000000000003</v>
      </c>
      <c r="P31" s="48">
        <f t="shared" si="7"/>
        <v>35.200000000000003</v>
      </c>
      <c r="Q31" s="48">
        <f t="shared" si="7"/>
        <v>44</v>
      </c>
      <c r="R31" s="48">
        <f t="shared" si="7"/>
        <v>44</v>
      </c>
      <c r="S31" s="48">
        <f t="shared" si="7"/>
        <v>44</v>
      </c>
      <c r="T31" s="48">
        <f t="shared" si="7"/>
        <v>44</v>
      </c>
      <c r="U31" s="48">
        <f t="shared" si="7"/>
        <v>35.200000000000003</v>
      </c>
      <c r="V31" s="48">
        <f t="shared" si="7"/>
        <v>44</v>
      </c>
      <c r="W31" s="48">
        <f t="shared" si="7"/>
        <v>44</v>
      </c>
      <c r="X31" s="48">
        <f t="shared" si="7"/>
        <v>44</v>
      </c>
      <c r="Y31" s="48">
        <f t="shared" si="7"/>
        <v>44</v>
      </c>
      <c r="Z31" s="48">
        <f t="shared" si="7"/>
        <v>44</v>
      </c>
      <c r="AA31" s="48">
        <f t="shared" si="7"/>
        <v>44</v>
      </c>
      <c r="AB31" s="48">
        <f t="shared" si="7"/>
        <v>44</v>
      </c>
      <c r="AC31" s="48">
        <f t="shared" si="7"/>
        <v>44</v>
      </c>
      <c r="AD31" s="48">
        <f t="shared" si="7"/>
        <v>44</v>
      </c>
      <c r="AE31" s="48">
        <f t="shared" si="7"/>
        <v>44</v>
      </c>
      <c r="AF31" s="48">
        <f t="shared" si="7"/>
        <v>44</v>
      </c>
      <c r="AG31" s="48">
        <f t="shared" si="7"/>
        <v>44</v>
      </c>
      <c r="AH31" s="48">
        <f t="shared" si="7"/>
        <v>44</v>
      </c>
      <c r="AI31" s="48">
        <f t="shared" si="7"/>
        <v>35.200000000000003</v>
      </c>
      <c r="AJ31" s="48">
        <f t="shared" si="7"/>
        <v>44</v>
      </c>
      <c r="AK31" s="48">
        <f t="shared" si="7"/>
        <v>44</v>
      </c>
      <c r="AL31" s="48">
        <f t="shared" si="7"/>
        <v>44</v>
      </c>
      <c r="AM31" s="48">
        <f t="shared" si="7"/>
        <v>44</v>
      </c>
      <c r="AN31" s="48">
        <f t="shared" si="7"/>
        <v>35.200000000000003</v>
      </c>
      <c r="AO31" s="48">
        <f t="shared" si="7"/>
        <v>44</v>
      </c>
      <c r="AP31" s="48">
        <f t="shared" si="7"/>
        <v>44</v>
      </c>
      <c r="AQ31" s="48">
        <f t="shared" si="7"/>
        <v>35.200000000000003</v>
      </c>
      <c r="AR31" s="48">
        <f t="shared" si="7"/>
        <v>44</v>
      </c>
      <c r="AS31" s="48">
        <f t="shared" si="7"/>
        <v>35.200000000000003</v>
      </c>
      <c r="AT31" s="48">
        <f t="shared" si="7"/>
        <v>44</v>
      </c>
      <c r="AU31" s="48">
        <f t="shared" si="7"/>
        <v>44</v>
      </c>
      <c r="AV31" s="48">
        <f t="shared" si="7"/>
        <v>44</v>
      </c>
      <c r="AW31" s="48">
        <f t="shared" si="7"/>
        <v>44</v>
      </c>
      <c r="AX31" s="48">
        <f t="shared" si="7"/>
        <v>35.200000000000003</v>
      </c>
    </row>
    <row r="32" spans="1:50" x14ac:dyDescent="0.25">
      <c r="A32" s="48">
        <v>106</v>
      </c>
      <c r="B32" s="47" t="s">
        <v>1305</v>
      </c>
      <c r="C32" s="47" t="s">
        <v>1327</v>
      </c>
      <c r="D32" s="48">
        <v>10.8</v>
      </c>
      <c r="E32" s="48">
        <v>1</v>
      </c>
      <c r="F32" s="48">
        <v>1</v>
      </c>
      <c r="G32" s="48">
        <v>1</v>
      </c>
      <c r="H32" s="47">
        <f t="shared" si="5"/>
        <v>10.8</v>
      </c>
      <c r="I32" s="48">
        <f t="shared" si="2"/>
        <v>54</v>
      </c>
      <c r="J32" s="48">
        <f t="shared" si="7"/>
        <v>54</v>
      </c>
      <c r="K32" s="48">
        <f t="shared" si="7"/>
        <v>54</v>
      </c>
      <c r="L32" s="48">
        <f t="shared" si="7"/>
        <v>43.2</v>
      </c>
      <c r="M32" s="48">
        <f t="shared" si="7"/>
        <v>54</v>
      </c>
      <c r="N32" s="48">
        <f t="shared" si="7"/>
        <v>54</v>
      </c>
      <c r="O32" s="48">
        <f t="shared" si="7"/>
        <v>43.2</v>
      </c>
      <c r="P32" s="48">
        <f t="shared" si="7"/>
        <v>43.2</v>
      </c>
      <c r="Q32" s="48">
        <f t="shared" si="7"/>
        <v>54</v>
      </c>
      <c r="R32" s="48">
        <f t="shared" ref="R32:AG32" si="8">$H32*R$2</f>
        <v>54</v>
      </c>
      <c r="S32" s="48">
        <f t="shared" si="8"/>
        <v>54</v>
      </c>
      <c r="T32" s="48">
        <f t="shared" si="8"/>
        <v>54</v>
      </c>
      <c r="U32" s="48">
        <f t="shared" si="8"/>
        <v>43.2</v>
      </c>
      <c r="V32" s="48">
        <f t="shared" si="8"/>
        <v>54</v>
      </c>
      <c r="W32" s="48">
        <f t="shared" si="8"/>
        <v>54</v>
      </c>
      <c r="X32" s="48">
        <f t="shared" si="8"/>
        <v>54</v>
      </c>
      <c r="Y32" s="48">
        <f t="shared" si="8"/>
        <v>54</v>
      </c>
      <c r="Z32" s="48">
        <f t="shared" si="8"/>
        <v>54</v>
      </c>
      <c r="AA32" s="48">
        <f t="shared" si="8"/>
        <v>54</v>
      </c>
      <c r="AB32" s="48">
        <f t="shared" si="8"/>
        <v>54</v>
      </c>
      <c r="AC32" s="48">
        <f t="shared" si="8"/>
        <v>54</v>
      </c>
      <c r="AD32" s="48">
        <f t="shared" si="8"/>
        <v>54</v>
      </c>
      <c r="AE32" s="48">
        <f t="shared" si="8"/>
        <v>54</v>
      </c>
      <c r="AF32" s="48">
        <f t="shared" si="8"/>
        <v>54</v>
      </c>
      <c r="AG32" s="48">
        <f t="shared" si="8"/>
        <v>54</v>
      </c>
      <c r="AH32" s="48">
        <f t="shared" ref="AH32:AW32" si="9">$H32*AH$2</f>
        <v>54</v>
      </c>
      <c r="AI32" s="48">
        <f t="shared" si="9"/>
        <v>43.2</v>
      </c>
      <c r="AJ32" s="48">
        <f t="shared" si="9"/>
        <v>54</v>
      </c>
      <c r="AK32" s="48">
        <f t="shared" si="9"/>
        <v>54</v>
      </c>
      <c r="AL32" s="48">
        <f t="shared" si="9"/>
        <v>54</v>
      </c>
      <c r="AM32" s="48">
        <f t="shared" si="9"/>
        <v>54</v>
      </c>
      <c r="AN32" s="48">
        <f t="shared" si="9"/>
        <v>43.2</v>
      </c>
      <c r="AO32" s="48">
        <f t="shared" si="9"/>
        <v>54</v>
      </c>
      <c r="AP32" s="48">
        <f t="shared" si="9"/>
        <v>54</v>
      </c>
      <c r="AQ32" s="48">
        <f t="shared" si="9"/>
        <v>43.2</v>
      </c>
      <c r="AR32" s="48">
        <f t="shared" si="9"/>
        <v>54</v>
      </c>
      <c r="AS32" s="48">
        <f t="shared" si="9"/>
        <v>43.2</v>
      </c>
      <c r="AT32" s="48">
        <f t="shared" si="9"/>
        <v>54</v>
      </c>
      <c r="AU32" s="48">
        <f t="shared" si="9"/>
        <v>54</v>
      </c>
      <c r="AV32" s="48">
        <f t="shared" si="9"/>
        <v>54</v>
      </c>
      <c r="AW32" s="48">
        <f t="shared" si="9"/>
        <v>54</v>
      </c>
      <c r="AX32" s="48">
        <f t="shared" ref="J32:AX39" si="10">$H32*AX$2</f>
        <v>43.2</v>
      </c>
    </row>
    <row r="33" spans="1:50" x14ac:dyDescent="0.25">
      <c r="A33" s="48">
        <v>107</v>
      </c>
      <c r="B33" s="47" t="s">
        <v>1306</v>
      </c>
      <c r="C33" s="47" t="s">
        <v>1327</v>
      </c>
      <c r="D33" s="48">
        <v>10.8</v>
      </c>
      <c r="E33" s="48">
        <v>1</v>
      </c>
      <c r="F33" s="48">
        <v>1</v>
      </c>
      <c r="G33" s="48">
        <v>1</v>
      </c>
      <c r="H33" s="47">
        <f t="shared" si="5"/>
        <v>10.8</v>
      </c>
      <c r="I33" s="48">
        <f t="shared" si="2"/>
        <v>54</v>
      </c>
      <c r="J33" s="48">
        <f t="shared" si="10"/>
        <v>54</v>
      </c>
      <c r="K33" s="48">
        <f t="shared" si="10"/>
        <v>54</v>
      </c>
      <c r="L33" s="48">
        <f t="shared" si="10"/>
        <v>43.2</v>
      </c>
      <c r="M33" s="48">
        <f t="shared" si="10"/>
        <v>54</v>
      </c>
      <c r="N33" s="48">
        <f t="shared" si="10"/>
        <v>54</v>
      </c>
      <c r="O33" s="48">
        <f t="shared" si="10"/>
        <v>43.2</v>
      </c>
      <c r="P33" s="48">
        <f t="shared" si="10"/>
        <v>43.2</v>
      </c>
      <c r="Q33" s="48">
        <f t="shared" si="10"/>
        <v>54</v>
      </c>
      <c r="R33" s="48">
        <f t="shared" si="10"/>
        <v>54</v>
      </c>
      <c r="S33" s="48">
        <f t="shared" si="10"/>
        <v>54</v>
      </c>
      <c r="T33" s="48">
        <f t="shared" si="10"/>
        <v>54</v>
      </c>
      <c r="U33" s="48">
        <f t="shared" si="10"/>
        <v>43.2</v>
      </c>
      <c r="V33" s="48">
        <f t="shared" si="10"/>
        <v>54</v>
      </c>
      <c r="W33" s="48">
        <f t="shared" si="10"/>
        <v>54</v>
      </c>
      <c r="X33" s="48">
        <f t="shared" si="10"/>
        <v>54</v>
      </c>
      <c r="Y33" s="48">
        <f t="shared" si="10"/>
        <v>54</v>
      </c>
      <c r="Z33" s="48">
        <f t="shared" si="10"/>
        <v>54</v>
      </c>
      <c r="AA33" s="48">
        <f t="shared" si="10"/>
        <v>54</v>
      </c>
      <c r="AB33" s="48">
        <f t="shared" si="10"/>
        <v>54</v>
      </c>
      <c r="AC33" s="48">
        <f t="shared" si="10"/>
        <v>54</v>
      </c>
      <c r="AD33" s="48">
        <f t="shared" si="10"/>
        <v>54</v>
      </c>
      <c r="AE33" s="48">
        <f t="shared" si="10"/>
        <v>54</v>
      </c>
      <c r="AF33" s="48">
        <f t="shared" si="10"/>
        <v>54</v>
      </c>
      <c r="AG33" s="48">
        <f t="shared" si="10"/>
        <v>54</v>
      </c>
      <c r="AH33" s="48">
        <f t="shared" si="10"/>
        <v>54</v>
      </c>
      <c r="AI33" s="48">
        <f t="shared" si="10"/>
        <v>43.2</v>
      </c>
      <c r="AJ33" s="48">
        <f t="shared" si="10"/>
        <v>54</v>
      </c>
      <c r="AK33" s="48">
        <f t="shared" si="10"/>
        <v>54</v>
      </c>
      <c r="AL33" s="48">
        <f t="shared" si="10"/>
        <v>54</v>
      </c>
      <c r="AM33" s="48">
        <f t="shared" si="10"/>
        <v>54</v>
      </c>
      <c r="AN33" s="48">
        <f t="shared" si="10"/>
        <v>43.2</v>
      </c>
      <c r="AO33" s="48">
        <f t="shared" si="10"/>
        <v>54</v>
      </c>
      <c r="AP33" s="48">
        <f t="shared" si="10"/>
        <v>54</v>
      </c>
      <c r="AQ33" s="48">
        <f t="shared" si="10"/>
        <v>43.2</v>
      </c>
      <c r="AR33" s="48">
        <f t="shared" si="10"/>
        <v>54</v>
      </c>
      <c r="AS33" s="48">
        <f t="shared" si="10"/>
        <v>43.2</v>
      </c>
      <c r="AT33" s="48">
        <f t="shared" si="10"/>
        <v>54</v>
      </c>
      <c r="AU33" s="48">
        <f t="shared" si="10"/>
        <v>54</v>
      </c>
      <c r="AV33" s="48">
        <f t="shared" si="10"/>
        <v>54</v>
      </c>
      <c r="AW33" s="48">
        <f t="shared" si="10"/>
        <v>54</v>
      </c>
      <c r="AX33" s="48">
        <f t="shared" si="10"/>
        <v>43.2</v>
      </c>
    </row>
    <row r="34" spans="1:50" x14ac:dyDescent="0.25">
      <c r="A34" s="48">
        <v>374</v>
      </c>
      <c r="B34" s="47" t="s">
        <v>1307</v>
      </c>
      <c r="C34" s="47" t="s">
        <v>1327</v>
      </c>
      <c r="D34" s="48">
        <v>8.8000000000000007</v>
      </c>
      <c r="E34" s="48">
        <v>1</v>
      </c>
      <c r="F34" s="48">
        <v>1</v>
      </c>
      <c r="G34" s="48">
        <v>1</v>
      </c>
      <c r="H34" s="47">
        <f t="shared" si="5"/>
        <v>8.8000000000000007</v>
      </c>
      <c r="I34" s="48">
        <f t="shared" si="2"/>
        <v>44</v>
      </c>
      <c r="J34" s="48">
        <f t="shared" si="10"/>
        <v>44</v>
      </c>
      <c r="K34" s="48">
        <f t="shared" si="10"/>
        <v>44</v>
      </c>
      <c r="L34" s="48">
        <f t="shared" si="10"/>
        <v>35.200000000000003</v>
      </c>
      <c r="M34" s="48">
        <f t="shared" si="10"/>
        <v>44</v>
      </c>
      <c r="N34" s="48">
        <f t="shared" si="10"/>
        <v>44</v>
      </c>
      <c r="O34" s="48">
        <f t="shared" si="10"/>
        <v>35.200000000000003</v>
      </c>
      <c r="P34" s="48">
        <f t="shared" si="10"/>
        <v>35.200000000000003</v>
      </c>
      <c r="Q34" s="48">
        <f t="shared" si="10"/>
        <v>44</v>
      </c>
      <c r="R34" s="48">
        <f t="shared" si="10"/>
        <v>44</v>
      </c>
      <c r="S34" s="48">
        <f t="shared" si="10"/>
        <v>44</v>
      </c>
      <c r="T34" s="48">
        <f t="shared" si="10"/>
        <v>44</v>
      </c>
      <c r="U34" s="48">
        <f t="shared" si="10"/>
        <v>35.200000000000003</v>
      </c>
      <c r="V34" s="48">
        <f t="shared" si="10"/>
        <v>44</v>
      </c>
      <c r="W34" s="48">
        <f t="shared" si="10"/>
        <v>44</v>
      </c>
      <c r="X34" s="48">
        <f t="shared" si="10"/>
        <v>44</v>
      </c>
      <c r="Y34" s="48">
        <f t="shared" si="10"/>
        <v>44</v>
      </c>
      <c r="Z34" s="48">
        <f t="shared" si="10"/>
        <v>44</v>
      </c>
      <c r="AA34" s="48">
        <f t="shared" si="10"/>
        <v>44</v>
      </c>
      <c r="AB34" s="48">
        <f t="shared" si="10"/>
        <v>44</v>
      </c>
      <c r="AC34" s="48">
        <f t="shared" si="10"/>
        <v>44</v>
      </c>
      <c r="AD34" s="48">
        <f t="shared" si="10"/>
        <v>44</v>
      </c>
      <c r="AE34" s="48">
        <f t="shared" si="10"/>
        <v>44</v>
      </c>
      <c r="AF34" s="48">
        <f t="shared" si="10"/>
        <v>44</v>
      </c>
      <c r="AG34" s="48">
        <f t="shared" si="10"/>
        <v>44</v>
      </c>
      <c r="AH34" s="48">
        <f t="shared" si="10"/>
        <v>44</v>
      </c>
      <c r="AI34" s="48">
        <f t="shared" si="10"/>
        <v>35.200000000000003</v>
      </c>
      <c r="AJ34" s="48">
        <f t="shared" si="10"/>
        <v>44</v>
      </c>
      <c r="AK34" s="48">
        <f t="shared" si="10"/>
        <v>44</v>
      </c>
      <c r="AL34" s="48">
        <f t="shared" si="10"/>
        <v>44</v>
      </c>
      <c r="AM34" s="48">
        <f t="shared" si="10"/>
        <v>44</v>
      </c>
      <c r="AN34" s="48">
        <f t="shared" si="10"/>
        <v>35.200000000000003</v>
      </c>
      <c r="AO34" s="48">
        <f t="shared" si="10"/>
        <v>44</v>
      </c>
      <c r="AP34" s="48">
        <f t="shared" si="10"/>
        <v>44</v>
      </c>
      <c r="AQ34" s="48">
        <f t="shared" si="10"/>
        <v>35.200000000000003</v>
      </c>
      <c r="AR34" s="48">
        <f t="shared" si="10"/>
        <v>44</v>
      </c>
      <c r="AS34" s="48">
        <f t="shared" si="10"/>
        <v>35.200000000000003</v>
      </c>
      <c r="AT34" s="48">
        <f t="shared" si="10"/>
        <v>44</v>
      </c>
      <c r="AU34" s="48">
        <f t="shared" si="10"/>
        <v>44</v>
      </c>
      <c r="AV34" s="48">
        <f t="shared" si="10"/>
        <v>44</v>
      </c>
      <c r="AW34" s="48">
        <f t="shared" si="10"/>
        <v>44</v>
      </c>
      <c r="AX34" s="48">
        <f t="shared" si="10"/>
        <v>35.200000000000003</v>
      </c>
    </row>
    <row r="35" spans="1:50" x14ac:dyDescent="0.25">
      <c r="A35" s="48">
        <v>560</v>
      </c>
      <c r="B35" s="47" t="s">
        <v>1308</v>
      </c>
      <c r="C35" s="47" t="s">
        <v>1327</v>
      </c>
      <c r="D35" s="48">
        <v>8.8000000000000007</v>
      </c>
      <c r="E35" s="48">
        <v>1</v>
      </c>
      <c r="F35" s="48">
        <v>2</v>
      </c>
      <c r="G35" s="48">
        <v>1</v>
      </c>
      <c r="H35" s="47">
        <f t="shared" si="5"/>
        <v>17.600000000000001</v>
      </c>
      <c r="I35" s="48">
        <f t="shared" ref="I35:I61" si="11">$H35*I$2</f>
        <v>88</v>
      </c>
      <c r="J35" s="48">
        <f t="shared" si="10"/>
        <v>88</v>
      </c>
      <c r="K35" s="48">
        <f t="shared" si="10"/>
        <v>88</v>
      </c>
      <c r="L35" s="48">
        <f t="shared" si="10"/>
        <v>70.400000000000006</v>
      </c>
      <c r="M35" s="48">
        <f t="shared" si="10"/>
        <v>88</v>
      </c>
      <c r="N35" s="48">
        <f t="shared" si="10"/>
        <v>88</v>
      </c>
      <c r="O35" s="48">
        <f t="shared" si="10"/>
        <v>70.400000000000006</v>
      </c>
      <c r="P35" s="48">
        <f t="shared" si="10"/>
        <v>70.400000000000006</v>
      </c>
      <c r="Q35" s="48">
        <f t="shared" si="10"/>
        <v>88</v>
      </c>
      <c r="R35" s="48">
        <f t="shared" si="10"/>
        <v>88</v>
      </c>
      <c r="S35" s="48">
        <f t="shared" si="10"/>
        <v>88</v>
      </c>
      <c r="T35" s="48">
        <f t="shared" si="10"/>
        <v>88</v>
      </c>
      <c r="U35" s="48">
        <f t="shared" si="10"/>
        <v>70.400000000000006</v>
      </c>
      <c r="V35" s="48">
        <f t="shared" si="10"/>
        <v>88</v>
      </c>
      <c r="W35" s="48">
        <f t="shared" si="10"/>
        <v>88</v>
      </c>
      <c r="X35" s="48">
        <f t="shared" si="10"/>
        <v>88</v>
      </c>
      <c r="Y35" s="48">
        <f t="shared" si="10"/>
        <v>88</v>
      </c>
      <c r="Z35" s="48">
        <f t="shared" si="10"/>
        <v>88</v>
      </c>
      <c r="AA35" s="48">
        <f t="shared" si="10"/>
        <v>88</v>
      </c>
      <c r="AB35" s="48">
        <f t="shared" si="10"/>
        <v>88</v>
      </c>
      <c r="AC35" s="48">
        <f t="shared" si="10"/>
        <v>88</v>
      </c>
      <c r="AD35" s="48">
        <f t="shared" si="10"/>
        <v>88</v>
      </c>
      <c r="AE35" s="48">
        <f t="shared" si="10"/>
        <v>88</v>
      </c>
      <c r="AF35" s="48">
        <f t="shared" si="10"/>
        <v>88</v>
      </c>
      <c r="AG35" s="48">
        <f t="shared" si="10"/>
        <v>88</v>
      </c>
      <c r="AH35" s="48">
        <f t="shared" si="10"/>
        <v>88</v>
      </c>
      <c r="AI35" s="48">
        <f t="shared" si="10"/>
        <v>70.400000000000006</v>
      </c>
      <c r="AJ35" s="48">
        <f t="shared" si="10"/>
        <v>88</v>
      </c>
      <c r="AK35" s="48">
        <f t="shared" si="10"/>
        <v>88</v>
      </c>
      <c r="AL35" s="48">
        <f t="shared" si="10"/>
        <v>88</v>
      </c>
      <c r="AM35" s="48">
        <f t="shared" si="10"/>
        <v>88</v>
      </c>
      <c r="AN35" s="48">
        <f t="shared" si="10"/>
        <v>70.400000000000006</v>
      </c>
      <c r="AO35" s="48">
        <f t="shared" si="10"/>
        <v>88</v>
      </c>
      <c r="AP35" s="48">
        <f t="shared" si="10"/>
        <v>88</v>
      </c>
      <c r="AQ35" s="48">
        <f t="shared" si="10"/>
        <v>70.400000000000006</v>
      </c>
      <c r="AR35" s="48">
        <f t="shared" si="10"/>
        <v>88</v>
      </c>
      <c r="AS35" s="48">
        <f t="shared" si="10"/>
        <v>70.400000000000006</v>
      </c>
      <c r="AT35" s="48">
        <f t="shared" si="10"/>
        <v>88</v>
      </c>
      <c r="AU35" s="48">
        <f t="shared" si="10"/>
        <v>88</v>
      </c>
      <c r="AV35" s="48">
        <f t="shared" si="10"/>
        <v>88</v>
      </c>
      <c r="AW35" s="48">
        <f t="shared" si="10"/>
        <v>88</v>
      </c>
      <c r="AX35" s="48">
        <f t="shared" si="10"/>
        <v>70.400000000000006</v>
      </c>
    </row>
    <row r="36" spans="1:50" x14ac:dyDescent="0.25">
      <c r="A36" s="48">
        <v>610</v>
      </c>
      <c r="B36" s="47" t="s">
        <v>1309</v>
      </c>
      <c r="C36" s="47" t="s">
        <v>1327</v>
      </c>
      <c r="D36" s="48">
        <v>8.8000000000000007</v>
      </c>
      <c r="E36" s="48">
        <v>1</v>
      </c>
      <c r="F36" s="48">
        <v>2</v>
      </c>
      <c r="G36" s="48">
        <v>1</v>
      </c>
      <c r="H36" s="47">
        <f t="shared" si="5"/>
        <v>17.600000000000001</v>
      </c>
      <c r="I36" s="48">
        <f t="shared" si="11"/>
        <v>88</v>
      </c>
      <c r="J36" s="48">
        <f t="shared" si="10"/>
        <v>88</v>
      </c>
      <c r="K36" s="48">
        <f t="shared" si="10"/>
        <v>88</v>
      </c>
      <c r="L36" s="48">
        <f t="shared" si="10"/>
        <v>70.400000000000006</v>
      </c>
      <c r="M36" s="48">
        <f t="shared" si="10"/>
        <v>88</v>
      </c>
      <c r="N36" s="48">
        <f t="shared" si="10"/>
        <v>88</v>
      </c>
      <c r="O36" s="48">
        <f t="shared" si="10"/>
        <v>70.400000000000006</v>
      </c>
      <c r="P36" s="48">
        <f t="shared" si="10"/>
        <v>70.400000000000006</v>
      </c>
      <c r="Q36" s="48">
        <f t="shared" si="10"/>
        <v>88</v>
      </c>
      <c r="R36" s="48">
        <f t="shared" si="10"/>
        <v>88</v>
      </c>
      <c r="S36" s="48">
        <f t="shared" si="10"/>
        <v>88</v>
      </c>
      <c r="T36" s="48">
        <f t="shared" si="10"/>
        <v>88</v>
      </c>
      <c r="U36" s="48">
        <f t="shared" si="10"/>
        <v>70.400000000000006</v>
      </c>
      <c r="V36" s="48">
        <f t="shared" si="10"/>
        <v>88</v>
      </c>
      <c r="W36" s="48">
        <f t="shared" si="10"/>
        <v>88</v>
      </c>
      <c r="X36" s="48">
        <f t="shared" si="10"/>
        <v>88</v>
      </c>
      <c r="Y36" s="48">
        <f t="shared" si="10"/>
        <v>88</v>
      </c>
      <c r="Z36" s="48">
        <f t="shared" si="10"/>
        <v>88</v>
      </c>
      <c r="AA36" s="48">
        <f t="shared" si="10"/>
        <v>88</v>
      </c>
      <c r="AB36" s="48">
        <f t="shared" si="10"/>
        <v>88</v>
      </c>
      <c r="AC36" s="48">
        <f t="shared" si="10"/>
        <v>88</v>
      </c>
      <c r="AD36" s="48">
        <f t="shared" si="10"/>
        <v>88</v>
      </c>
      <c r="AE36" s="48">
        <f t="shared" si="10"/>
        <v>88</v>
      </c>
      <c r="AF36" s="48">
        <f t="shared" si="10"/>
        <v>88</v>
      </c>
      <c r="AG36" s="48">
        <f t="shared" si="10"/>
        <v>88</v>
      </c>
      <c r="AH36" s="48">
        <f t="shared" si="10"/>
        <v>88</v>
      </c>
      <c r="AI36" s="48">
        <f t="shared" si="10"/>
        <v>70.400000000000006</v>
      </c>
      <c r="AJ36" s="48">
        <f t="shared" si="10"/>
        <v>88</v>
      </c>
      <c r="AK36" s="48">
        <f t="shared" si="10"/>
        <v>88</v>
      </c>
      <c r="AL36" s="48">
        <f t="shared" si="10"/>
        <v>88</v>
      </c>
      <c r="AM36" s="48">
        <f t="shared" si="10"/>
        <v>88</v>
      </c>
      <c r="AN36" s="48">
        <f t="shared" si="10"/>
        <v>70.400000000000006</v>
      </c>
      <c r="AO36" s="48">
        <f t="shared" si="10"/>
        <v>88</v>
      </c>
      <c r="AP36" s="48">
        <f t="shared" si="10"/>
        <v>88</v>
      </c>
      <c r="AQ36" s="48">
        <f t="shared" si="10"/>
        <v>70.400000000000006</v>
      </c>
      <c r="AR36" s="48">
        <f t="shared" si="10"/>
        <v>88</v>
      </c>
      <c r="AS36" s="48">
        <f t="shared" si="10"/>
        <v>70.400000000000006</v>
      </c>
      <c r="AT36" s="48">
        <f t="shared" si="10"/>
        <v>88</v>
      </c>
      <c r="AU36" s="48">
        <f t="shared" si="10"/>
        <v>88</v>
      </c>
      <c r="AV36" s="48">
        <f t="shared" si="10"/>
        <v>88</v>
      </c>
      <c r="AW36" s="48">
        <f t="shared" si="10"/>
        <v>88</v>
      </c>
      <c r="AX36" s="48">
        <f t="shared" si="10"/>
        <v>70.400000000000006</v>
      </c>
    </row>
    <row r="37" spans="1:50" x14ac:dyDescent="0.25">
      <c r="A37" s="48">
        <v>670</v>
      </c>
      <c r="B37" s="47" t="s">
        <v>1310</v>
      </c>
      <c r="C37" s="47" t="s">
        <v>1327</v>
      </c>
      <c r="D37" s="48">
        <v>8.8000000000000007</v>
      </c>
      <c r="E37" s="48">
        <v>1</v>
      </c>
      <c r="F37" s="48">
        <v>1</v>
      </c>
      <c r="G37" s="48">
        <v>1</v>
      </c>
      <c r="H37" s="47">
        <f t="shared" si="5"/>
        <v>8.8000000000000007</v>
      </c>
      <c r="I37" s="48">
        <f t="shared" si="11"/>
        <v>44</v>
      </c>
      <c r="J37" s="48">
        <f t="shared" si="10"/>
        <v>44</v>
      </c>
      <c r="K37" s="48">
        <f t="shared" si="10"/>
        <v>44</v>
      </c>
      <c r="L37" s="48">
        <f t="shared" si="10"/>
        <v>35.200000000000003</v>
      </c>
      <c r="M37" s="48">
        <f t="shared" si="10"/>
        <v>44</v>
      </c>
      <c r="N37" s="48">
        <f t="shared" si="10"/>
        <v>44</v>
      </c>
      <c r="O37" s="48">
        <f t="shared" si="10"/>
        <v>35.200000000000003</v>
      </c>
      <c r="P37" s="48">
        <f t="shared" si="10"/>
        <v>35.200000000000003</v>
      </c>
      <c r="Q37" s="48">
        <f t="shared" si="10"/>
        <v>44</v>
      </c>
      <c r="R37" s="48">
        <f t="shared" si="10"/>
        <v>44</v>
      </c>
      <c r="S37" s="48">
        <f t="shared" si="10"/>
        <v>44</v>
      </c>
      <c r="T37" s="48">
        <f t="shared" si="10"/>
        <v>44</v>
      </c>
      <c r="U37" s="48">
        <f t="shared" si="10"/>
        <v>35.200000000000003</v>
      </c>
      <c r="V37" s="48">
        <f t="shared" si="10"/>
        <v>44</v>
      </c>
      <c r="W37" s="48">
        <f t="shared" si="10"/>
        <v>44</v>
      </c>
      <c r="X37" s="48">
        <f t="shared" si="10"/>
        <v>44</v>
      </c>
      <c r="Y37" s="48">
        <f t="shared" si="10"/>
        <v>44</v>
      </c>
      <c r="Z37" s="48">
        <f t="shared" si="10"/>
        <v>44</v>
      </c>
      <c r="AA37" s="48">
        <f t="shared" si="10"/>
        <v>44</v>
      </c>
      <c r="AB37" s="48">
        <f t="shared" si="10"/>
        <v>44</v>
      </c>
      <c r="AC37" s="48">
        <f t="shared" si="10"/>
        <v>44</v>
      </c>
      <c r="AD37" s="48">
        <f t="shared" si="10"/>
        <v>44</v>
      </c>
      <c r="AE37" s="48">
        <f t="shared" si="10"/>
        <v>44</v>
      </c>
      <c r="AF37" s="48">
        <f t="shared" si="10"/>
        <v>44</v>
      </c>
      <c r="AG37" s="48">
        <f t="shared" si="10"/>
        <v>44</v>
      </c>
      <c r="AH37" s="48">
        <f t="shared" si="10"/>
        <v>44</v>
      </c>
      <c r="AI37" s="48">
        <f t="shared" si="10"/>
        <v>35.200000000000003</v>
      </c>
      <c r="AJ37" s="48">
        <f t="shared" si="10"/>
        <v>44</v>
      </c>
      <c r="AK37" s="48">
        <f t="shared" si="10"/>
        <v>44</v>
      </c>
      <c r="AL37" s="48">
        <f t="shared" si="10"/>
        <v>44</v>
      </c>
      <c r="AM37" s="48">
        <f t="shared" si="10"/>
        <v>44</v>
      </c>
      <c r="AN37" s="48">
        <f t="shared" si="10"/>
        <v>35.200000000000003</v>
      </c>
      <c r="AO37" s="48">
        <f t="shared" si="10"/>
        <v>44</v>
      </c>
      <c r="AP37" s="48">
        <f t="shared" si="10"/>
        <v>44</v>
      </c>
      <c r="AQ37" s="48">
        <f t="shared" si="10"/>
        <v>35.200000000000003</v>
      </c>
      <c r="AR37" s="48">
        <f t="shared" si="10"/>
        <v>44</v>
      </c>
      <c r="AS37" s="48">
        <f t="shared" si="10"/>
        <v>35.200000000000003</v>
      </c>
      <c r="AT37" s="48">
        <f t="shared" si="10"/>
        <v>44</v>
      </c>
      <c r="AU37" s="48">
        <f t="shared" si="10"/>
        <v>44</v>
      </c>
      <c r="AV37" s="48">
        <f t="shared" si="10"/>
        <v>44</v>
      </c>
      <c r="AW37" s="48">
        <f t="shared" si="10"/>
        <v>44</v>
      </c>
      <c r="AX37" s="48">
        <f t="shared" si="10"/>
        <v>35.200000000000003</v>
      </c>
    </row>
    <row r="38" spans="1:50" x14ac:dyDescent="0.25">
      <c r="A38" s="48">
        <v>671</v>
      </c>
      <c r="B38" s="47" t="s">
        <v>1311</v>
      </c>
      <c r="C38" s="47" t="s">
        <v>1327</v>
      </c>
      <c r="D38" s="48">
        <v>8.8000000000000007</v>
      </c>
      <c r="E38" s="48">
        <v>1</v>
      </c>
      <c r="F38" s="48">
        <v>1</v>
      </c>
      <c r="G38" s="48">
        <v>1</v>
      </c>
      <c r="H38" s="47">
        <f t="shared" si="5"/>
        <v>8.8000000000000007</v>
      </c>
      <c r="I38" s="48">
        <f t="shared" si="11"/>
        <v>44</v>
      </c>
      <c r="J38" s="48">
        <f t="shared" si="10"/>
        <v>44</v>
      </c>
      <c r="K38" s="48">
        <f t="shared" si="10"/>
        <v>44</v>
      </c>
      <c r="L38" s="48">
        <f t="shared" si="10"/>
        <v>35.200000000000003</v>
      </c>
      <c r="M38" s="48">
        <f t="shared" si="10"/>
        <v>44</v>
      </c>
      <c r="N38" s="48">
        <f t="shared" si="10"/>
        <v>44</v>
      </c>
      <c r="O38" s="48">
        <f t="shared" si="10"/>
        <v>35.200000000000003</v>
      </c>
      <c r="P38" s="48">
        <f t="shared" si="10"/>
        <v>35.200000000000003</v>
      </c>
      <c r="Q38" s="48">
        <f t="shared" si="10"/>
        <v>44</v>
      </c>
      <c r="R38" s="48">
        <f t="shared" si="10"/>
        <v>44</v>
      </c>
      <c r="S38" s="48">
        <f t="shared" si="10"/>
        <v>44</v>
      </c>
      <c r="T38" s="48">
        <f t="shared" si="10"/>
        <v>44</v>
      </c>
      <c r="U38" s="48">
        <f t="shared" si="10"/>
        <v>35.200000000000003</v>
      </c>
      <c r="V38" s="48">
        <f t="shared" si="10"/>
        <v>44</v>
      </c>
      <c r="W38" s="48">
        <f t="shared" si="10"/>
        <v>44</v>
      </c>
      <c r="X38" s="48">
        <f t="shared" si="10"/>
        <v>44</v>
      </c>
      <c r="Y38" s="48">
        <f t="shared" si="10"/>
        <v>44</v>
      </c>
      <c r="Z38" s="48">
        <f t="shared" si="10"/>
        <v>44</v>
      </c>
      <c r="AA38" s="48">
        <f t="shared" si="10"/>
        <v>44</v>
      </c>
      <c r="AB38" s="48">
        <f t="shared" si="10"/>
        <v>44</v>
      </c>
      <c r="AC38" s="48">
        <f t="shared" si="10"/>
        <v>44</v>
      </c>
      <c r="AD38" s="48">
        <f t="shared" si="10"/>
        <v>44</v>
      </c>
      <c r="AE38" s="48">
        <f t="shared" si="10"/>
        <v>44</v>
      </c>
      <c r="AF38" s="48">
        <f t="shared" si="10"/>
        <v>44</v>
      </c>
      <c r="AG38" s="48">
        <f t="shared" si="10"/>
        <v>44</v>
      </c>
      <c r="AH38" s="48">
        <f t="shared" si="10"/>
        <v>44</v>
      </c>
      <c r="AI38" s="48">
        <f t="shared" si="10"/>
        <v>35.200000000000003</v>
      </c>
      <c r="AJ38" s="48">
        <f t="shared" si="10"/>
        <v>44</v>
      </c>
      <c r="AK38" s="48">
        <f t="shared" si="10"/>
        <v>44</v>
      </c>
      <c r="AL38" s="48">
        <f t="shared" si="10"/>
        <v>44</v>
      </c>
      <c r="AM38" s="48">
        <f t="shared" si="10"/>
        <v>44</v>
      </c>
      <c r="AN38" s="48">
        <f t="shared" si="10"/>
        <v>35.200000000000003</v>
      </c>
      <c r="AO38" s="48">
        <f t="shared" si="10"/>
        <v>44</v>
      </c>
      <c r="AP38" s="48">
        <f t="shared" si="10"/>
        <v>44</v>
      </c>
      <c r="AQ38" s="48">
        <f t="shared" si="10"/>
        <v>35.200000000000003</v>
      </c>
      <c r="AR38" s="48">
        <f t="shared" si="10"/>
        <v>44</v>
      </c>
      <c r="AS38" s="48">
        <f t="shared" si="10"/>
        <v>35.200000000000003</v>
      </c>
      <c r="AT38" s="48">
        <f t="shared" si="10"/>
        <v>44</v>
      </c>
      <c r="AU38" s="48">
        <f t="shared" si="10"/>
        <v>44</v>
      </c>
      <c r="AV38" s="48">
        <f t="shared" si="10"/>
        <v>44</v>
      </c>
      <c r="AW38" s="48">
        <f t="shared" si="10"/>
        <v>44</v>
      </c>
      <c r="AX38" s="48">
        <f t="shared" si="10"/>
        <v>35.200000000000003</v>
      </c>
    </row>
    <row r="39" spans="1:50" x14ac:dyDescent="0.25">
      <c r="A39" s="48">
        <v>89</v>
      </c>
      <c r="B39" s="62" t="s">
        <v>1312</v>
      </c>
      <c r="C39" s="62" t="s">
        <v>1328</v>
      </c>
      <c r="D39" s="63">
        <v>8.8000000000000007</v>
      </c>
      <c r="E39" s="63">
        <v>1</v>
      </c>
      <c r="F39" s="63">
        <v>5</v>
      </c>
      <c r="G39" s="63">
        <v>1</v>
      </c>
      <c r="H39" s="62">
        <f t="shared" si="5"/>
        <v>44</v>
      </c>
      <c r="I39" s="48">
        <f t="shared" si="11"/>
        <v>220</v>
      </c>
      <c r="J39" s="48">
        <f t="shared" si="10"/>
        <v>220</v>
      </c>
      <c r="K39" s="48">
        <f t="shared" si="10"/>
        <v>220</v>
      </c>
      <c r="L39" s="48">
        <f t="shared" si="10"/>
        <v>176</v>
      </c>
      <c r="M39" s="48">
        <f t="shared" si="10"/>
        <v>220</v>
      </c>
      <c r="N39" s="48">
        <f t="shared" si="10"/>
        <v>220</v>
      </c>
      <c r="O39" s="48">
        <f t="shared" si="10"/>
        <v>176</v>
      </c>
      <c r="P39" s="48">
        <f t="shared" si="10"/>
        <v>176</v>
      </c>
      <c r="Q39" s="48">
        <f t="shared" si="10"/>
        <v>220</v>
      </c>
      <c r="R39" s="48">
        <f t="shared" ref="R39:AG39" si="12">$H39*R$2</f>
        <v>220</v>
      </c>
      <c r="S39" s="48">
        <f t="shared" si="12"/>
        <v>220</v>
      </c>
      <c r="T39" s="48">
        <f t="shared" si="12"/>
        <v>220</v>
      </c>
      <c r="U39" s="48">
        <f t="shared" si="12"/>
        <v>176</v>
      </c>
      <c r="V39" s="48">
        <f t="shared" si="12"/>
        <v>220</v>
      </c>
      <c r="W39" s="48">
        <f t="shared" si="12"/>
        <v>220</v>
      </c>
      <c r="X39" s="48">
        <f t="shared" si="12"/>
        <v>220</v>
      </c>
      <c r="Y39" s="48">
        <f t="shared" si="12"/>
        <v>220</v>
      </c>
      <c r="Z39" s="48">
        <f t="shared" si="12"/>
        <v>220</v>
      </c>
      <c r="AA39" s="48">
        <f t="shared" si="12"/>
        <v>220</v>
      </c>
      <c r="AB39" s="48">
        <f t="shared" si="12"/>
        <v>220</v>
      </c>
      <c r="AC39" s="48">
        <f t="shared" si="12"/>
        <v>220</v>
      </c>
      <c r="AD39" s="48">
        <f t="shared" si="12"/>
        <v>220</v>
      </c>
      <c r="AE39" s="48">
        <f t="shared" si="12"/>
        <v>220</v>
      </c>
      <c r="AF39" s="48">
        <f t="shared" si="12"/>
        <v>220</v>
      </c>
      <c r="AG39" s="48">
        <f t="shared" si="12"/>
        <v>220</v>
      </c>
      <c r="AH39" s="48">
        <f t="shared" ref="AH39:AW39" si="13">$H39*AH$2</f>
        <v>220</v>
      </c>
      <c r="AI39" s="48">
        <f t="shared" si="13"/>
        <v>176</v>
      </c>
      <c r="AJ39" s="48">
        <f t="shared" si="13"/>
        <v>220</v>
      </c>
      <c r="AK39" s="48">
        <f t="shared" si="13"/>
        <v>220</v>
      </c>
      <c r="AL39" s="48">
        <f t="shared" si="13"/>
        <v>220</v>
      </c>
      <c r="AM39" s="48">
        <f t="shared" si="13"/>
        <v>220</v>
      </c>
      <c r="AN39" s="48">
        <f t="shared" si="13"/>
        <v>176</v>
      </c>
      <c r="AO39" s="48">
        <f t="shared" si="13"/>
        <v>220</v>
      </c>
      <c r="AP39" s="48">
        <f t="shared" si="13"/>
        <v>220</v>
      </c>
      <c r="AQ39" s="48">
        <f t="shared" si="13"/>
        <v>176</v>
      </c>
      <c r="AR39" s="48">
        <f t="shared" si="13"/>
        <v>220</v>
      </c>
      <c r="AS39" s="48">
        <f t="shared" si="13"/>
        <v>176</v>
      </c>
      <c r="AT39" s="48">
        <f t="shared" si="13"/>
        <v>220</v>
      </c>
      <c r="AU39" s="48">
        <f t="shared" si="13"/>
        <v>220</v>
      </c>
      <c r="AV39" s="48">
        <f t="shared" si="13"/>
        <v>220</v>
      </c>
      <c r="AW39" s="48">
        <f t="shared" si="13"/>
        <v>220</v>
      </c>
      <c r="AX39" s="48">
        <f t="shared" ref="J39:AX46" si="14">$H39*AX$2</f>
        <v>176</v>
      </c>
    </row>
    <row r="40" spans="1:50" x14ac:dyDescent="0.25">
      <c r="A40" s="48">
        <v>89</v>
      </c>
      <c r="B40" s="62" t="s">
        <v>1313</v>
      </c>
      <c r="C40" s="62" t="s">
        <v>1328</v>
      </c>
      <c r="D40" s="63">
        <v>8.8000000000000007</v>
      </c>
      <c r="E40" s="63">
        <v>1</v>
      </c>
      <c r="F40" s="63">
        <v>5</v>
      </c>
      <c r="G40" s="63">
        <v>1</v>
      </c>
      <c r="H40" s="62">
        <f t="shared" si="5"/>
        <v>44</v>
      </c>
      <c r="I40" s="48">
        <f t="shared" si="11"/>
        <v>220</v>
      </c>
      <c r="J40" s="48">
        <f t="shared" si="14"/>
        <v>220</v>
      </c>
      <c r="K40" s="48">
        <f t="shared" si="14"/>
        <v>220</v>
      </c>
      <c r="L40" s="48">
        <f t="shared" si="14"/>
        <v>176</v>
      </c>
      <c r="M40" s="48">
        <f t="shared" si="14"/>
        <v>220</v>
      </c>
      <c r="N40" s="48">
        <f t="shared" si="14"/>
        <v>220</v>
      </c>
      <c r="O40" s="48">
        <f t="shared" si="14"/>
        <v>176</v>
      </c>
      <c r="P40" s="48">
        <f t="shared" si="14"/>
        <v>176</v>
      </c>
      <c r="Q40" s="48">
        <f t="shared" si="14"/>
        <v>220</v>
      </c>
      <c r="R40" s="48">
        <f t="shared" si="14"/>
        <v>220</v>
      </c>
      <c r="S40" s="48">
        <f t="shared" si="14"/>
        <v>220</v>
      </c>
      <c r="T40" s="48">
        <f t="shared" si="14"/>
        <v>220</v>
      </c>
      <c r="U40" s="48">
        <f t="shared" si="14"/>
        <v>176</v>
      </c>
      <c r="V40" s="48">
        <f t="shared" si="14"/>
        <v>220</v>
      </c>
      <c r="W40" s="48">
        <f t="shared" si="14"/>
        <v>220</v>
      </c>
      <c r="X40" s="48">
        <f t="shared" si="14"/>
        <v>220</v>
      </c>
      <c r="Y40" s="48">
        <f t="shared" si="14"/>
        <v>220</v>
      </c>
      <c r="Z40" s="48">
        <f t="shared" si="14"/>
        <v>220</v>
      </c>
      <c r="AA40" s="48">
        <f t="shared" si="14"/>
        <v>220</v>
      </c>
      <c r="AB40" s="48">
        <f t="shared" si="14"/>
        <v>220</v>
      </c>
      <c r="AC40" s="48">
        <f t="shared" si="14"/>
        <v>220</v>
      </c>
      <c r="AD40" s="48">
        <f t="shared" si="14"/>
        <v>220</v>
      </c>
      <c r="AE40" s="48">
        <f t="shared" si="14"/>
        <v>220</v>
      </c>
      <c r="AF40" s="48">
        <f t="shared" si="14"/>
        <v>220</v>
      </c>
      <c r="AG40" s="48">
        <f t="shared" si="14"/>
        <v>220</v>
      </c>
      <c r="AH40" s="48">
        <f t="shared" si="14"/>
        <v>220</v>
      </c>
      <c r="AI40" s="48">
        <f t="shared" si="14"/>
        <v>176</v>
      </c>
      <c r="AJ40" s="48">
        <f t="shared" si="14"/>
        <v>220</v>
      </c>
      <c r="AK40" s="48">
        <f t="shared" si="14"/>
        <v>220</v>
      </c>
      <c r="AL40" s="48">
        <f t="shared" si="14"/>
        <v>220</v>
      </c>
      <c r="AM40" s="48">
        <f t="shared" si="14"/>
        <v>220</v>
      </c>
      <c r="AN40" s="48">
        <f t="shared" si="14"/>
        <v>176</v>
      </c>
      <c r="AO40" s="48">
        <f t="shared" si="14"/>
        <v>220</v>
      </c>
      <c r="AP40" s="48">
        <f t="shared" si="14"/>
        <v>220</v>
      </c>
      <c r="AQ40" s="48">
        <f t="shared" si="14"/>
        <v>176</v>
      </c>
      <c r="AR40" s="48">
        <f t="shared" si="14"/>
        <v>220</v>
      </c>
      <c r="AS40" s="48">
        <f t="shared" si="14"/>
        <v>176</v>
      </c>
      <c r="AT40" s="48">
        <f t="shared" si="14"/>
        <v>220</v>
      </c>
      <c r="AU40" s="48">
        <f t="shared" si="14"/>
        <v>220</v>
      </c>
      <c r="AV40" s="48">
        <f t="shared" si="14"/>
        <v>220</v>
      </c>
      <c r="AW40" s="48">
        <f t="shared" si="14"/>
        <v>220</v>
      </c>
      <c r="AX40" s="48">
        <f t="shared" si="14"/>
        <v>176</v>
      </c>
    </row>
    <row r="41" spans="1:50" x14ac:dyDescent="0.25">
      <c r="A41" s="48">
        <v>89</v>
      </c>
      <c r="B41" s="62" t="s">
        <v>1314</v>
      </c>
      <c r="C41" s="62" t="s">
        <v>1328</v>
      </c>
      <c r="D41" s="63">
        <v>8.8000000000000007</v>
      </c>
      <c r="E41" s="63">
        <v>1</v>
      </c>
      <c r="F41" s="63">
        <v>5</v>
      </c>
      <c r="G41" s="63">
        <v>1</v>
      </c>
      <c r="H41" s="62">
        <f t="shared" si="5"/>
        <v>44</v>
      </c>
      <c r="I41" s="48">
        <f t="shared" si="11"/>
        <v>220</v>
      </c>
      <c r="J41" s="48">
        <f t="shared" si="14"/>
        <v>220</v>
      </c>
      <c r="K41" s="48">
        <f t="shared" si="14"/>
        <v>220</v>
      </c>
      <c r="L41" s="48">
        <f t="shared" si="14"/>
        <v>176</v>
      </c>
      <c r="M41" s="48">
        <f t="shared" si="14"/>
        <v>220</v>
      </c>
      <c r="N41" s="48">
        <f t="shared" si="14"/>
        <v>220</v>
      </c>
      <c r="O41" s="48">
        <f t="shared" si="14"/>
        <v>176</v>
      </c>
      <c r="P41" s="48">
        <f t="shared" si="14"/>
        <v>176</v>
      </c>
      <c r="Q41" s="48">
        <f t="shared" si="14"/>
        <v>220</v>
      </c>
      <c r="R41" s="48">
        <f t="shared" si="14"/>
        <v>220</v>
      </c>
      <c r="S41" s="48">
        <f t="shared" si="14"/>
        <v>220</v>
      </c>
      <c r="T41" s="48">
        <f t="shared" si="14"/>
        <v>220</v>
      </c>
      <c r="U41" s="48">
        <f t="shared" si="14"/>
        <v>176</v>
      </c>
      <c r="V41" s="48">
        <f t="shared" si="14"/>
        <v>220</v>
      </c>
      <c r="W41" s="48">
        <f t="shared" si="14"/>
        <v>220</v>
      </c>
      <c r="X41" s="48">
        <f t="shared" si="14"/>
        <v>220</v>
      </c>
      <c r="Y41" s="48">
        <f t="shared" si="14"/>
        <v>220</v>
      </c>
      <c r="Z41" s="48">
        <f t="shared" si="14"/>
        <v>220</v>
      </c>
      <c r="AA41" s="48">
        <f t="shared" si="14"/>
        <v>220</v>
      </c>
      <c r="AB41" s="48">
        <f t="shared" si="14"/>
        <v>220</v>
      </c>
      <c r="AC41" s="48">
        <f t="shared" si="14"/>
        <v>220</v>
      </c>
      <c r="AD41" s="48">
        <f t="shared" si="14"/>
        <v>220</v>
      </c>
      <c r="AE41" s="48">
        <f t="shared" si="14"/>
        <v>220</v>
      </c>
      <c r="AF41" s="48">
        <f t="shared" si="14"/>
        <v>220</v>
      </c>
      <c r="AG41" s="48">
        <f t="shared" si="14"/>
        <v>220</v>
      </c>
      <c r="AH41" s="48">
        <f t="shared" si="14"/>
        <v>220</v>
      </c>
      <c r="AI41" s="48">
        <f t="shared" si="14"/>
        <v>176</v>
      </c>
      <c r="AJ41" s="48">
        <f t="shared" si="14"/>
        <v>220</v>
      </c>
      <c r="AK41" s="48">
        <f t="shared" si="14"/>
        <v>220</v>
      </c>
      <c r="AL41" s="48">
        <f t="shared" si="14"/>
        <v>220</v>
      </c>
      <c r="AM41" s="48">
        <f t="shared" si="14"/>
        <v>220</v>
      </c>
      <c r="AN41" s="48">
        <f t="shared" si="14"/>
        <v>176</v>
      </c>
      <c r="AO41" s="48">
        <f t="shared" si="14"/>
        <v>220</v>
      </c>
      <c r="AP41" s="48">
        <f t="shared" si="14"/>
        <v>220</v>
      </c>
      <c r="AQ41" s="48">
        <f t="shared" si="14"/>
        <v>176</v>
      </c>
      <c r="AR41" s="48">
        <f t="shared" si="14"/>
        <v>220</v>
      </c>
      <c r="AS41" s="48">
        <f t="shared" si="14"/>
        <v>176</v>
      </c>
      <c r="AT41" s="48">
        <f t="shared" si="14"/>
        <v>220</v>
      </c>
      <c r="AU41" s="48">
        <f t="shared" si="14"/>
        <v>220</v>
      </c>
      <c r="AV41" s="48">
        <f t="shared" si="14"/>
        <v>220</v>
      </c>
      <c r="AW41" s="48">
        <f t="shared" si="14"/>
        <v>220</v>
      </c>
      <c r="AX41" s="48">
        <f t="shared" si="14"/>
        <v>176</v>
      </c>
    </row>
    <row r="42" spans="1:50" x14ac:dyDescent="0.25">
      <c r="A42" s="48">
        <v>194</v>
      </c>
      <c r="B42" s="47" t="s">
        <v>1315</v>
      </c>
      <c r="C42" s="47" t="s">
        <v>1327</v>
      </c>
      <c r="D42" s="48">
        <v>24</v>
      </c>
      <c r="E42" s="48">
        <v>1</v>
      </c>
      <c r="F42" s="48">
        <v>1</v>
      </c>
      <c r="G42" s="48">
        <v>1</v>
      </c>
      <c r="H42" s="47">
        <f t="shared" si="5"/>
        <v>24</v>
      </c>
      <c r="I42" s="48">
        <f t="shared" si="11"/>
        <v>120</v>
      </c>
      <c r="J42" s="48">
        <f t="shared" si="14"/>
        <v>120</v>
      </c>
      <c r="K42" s="48">
        <f t="shared" si="14"/>
        <v>120</v>
      </c>
      <c r="L42" s="48">
        <f t="shared" si="14"/>
        <v>96</v>
      </c>
      <c r="M42" s="48">
        <f t="shared" si="14"/>
        <v>120</v>
      </c>
      <c r="N42" s="48">
        <f t="shared" si="14"/>
        <v>120</v>
      </c>
      <c r="O42" s="48">
        <f t="shared" si="14"/>
        <v>96</v>
      </c>
      <c r="P42" s="48">
        <f t="shared" si="14"/>
        <v>96</v>
      </c>
      <c r="Q42" s="48">
        <f t="shared" si="14"/>
        <v>120</v>
      </c>
      <c r="R42" s="48">
        <f t="shared" si="14"/>
        <v>120</v>
      </c>
      <c r="S42" s="48">
        <f t="shared" si="14"/>
        <v>120</v>
      </c>
      <c r="T42" s="48">
        <f t="shared" si="14"/>
        <v>120</v>
      </c>
      <c r="U42" s="48">
        <f t="shared" si="14"/>
        <v>96</v>
      </c>
      <c r="V42" s="48">
        <f t="shared" si="14"/>
        <v>120</v>
      </c>
      <c r="W42" s="48">
        <f t="shared" si="14"/>
        <v>120</v>
      </c>
      <c r="X42" s="48">
        <f t="shared" si="14"/>
        <v>120</v>
      </c>
      <c r="Y42" s="48">
        <f t="shared" si="14"/>
        <v>120</v>
      </c>
      <c r="Z42" s="48">
        <f t="shared" si="14"/>
        <v>120</v>
      </c>
      <c r="AA42" s="48">
        <f t="shared" si="14"/>
        <v>120</v>
      </c>
      <c r="AB42" s="48">
        <f t="shared" si="14"/>
        <v>120</v>
      </c>
      <c r="AC42" s="48">
        <f t="shared" si="14"/>
        <v>120</v>
      </c>
      <c r="AD42" s="48">
        <f t="shared" si="14"/>
        <v>120</v>
      </c>
      <c r="AE42" s="48">
        <f t="shared" si="14"/>
        <v>120</v>
      </c>
      <c r="AF42" s="48">
        <f t="shared" si="14"/>
        <v>120</v>
      </c>
      <c r="AG42" s="48">
        <f t="shared" si="14"/>
        <v>120</v>
      </c>
      <c r="AH42" s="48">
        <f t="shared" si="14"/>
        <v>120</v>
      </c>
      <c r="AI42" s="48">
        <f t="shared" si="14"/>
        <v>96</v>
      </c>
      <c r="AJ42" s="48">
        <f t="shared" si="14"/>
        <v>120</v>
      </c>
      <c r="AK42" s="48">
        <f t="shared" si="14"/>
        <v>120</v>
      </c>
      <c r="AL42" s="48">
        <f t="shared" si="14"/>
        <v>120</v>
      </c>
      <c r="AM42" s="48">
        <f t="shared" si="14"/>
        <v>120</v>
      </c>
      <c r="AN42" s="48">
        <f t="shared" si="14"/>
        <v>96</v>
      </c>
      <c r="AO42" s="48">
        <f t="shared" si="14"/>
        <v>120</v>
      </c>
      <c r="AP42" s="48">
        <f t="shared" si="14"/>
        <v>120</v>
      </c>
      <c r="AQ42" s="48">
        <f t="shared" si="14"/>
        <v>96</v>
      </c>
      <c r="AR42" s="48">
        <f t="shared" si="14"/>
        <v>120</v>
      </c>
      <c r="AS42" s="48">
        <f t="shared" si="14"/>
        <v>96</v>
      </c>
      <c r="AT42" s="48">
        <f t="shared" si="14"/>
        <v>120</v>
      </c>
      <c r="AU42" s="48">
        <f t="shared" si="14"/>
        <v>120</v>
      </c>
      <c r="AV42" s="48">
        <f t="shared" si="14"/>
        <v>120</v>
      </c>
      <c r="AW42" s="48">
        <f t="shared" si="14"/>
        <v>120</v>
      </c>
      <c r="AX42" s="48">
        <f t="shared" si="14"/>
        <v>96</v>
      </c>
    </row>
    <row r="43" spans="1:50" x14ac:dyDescent="0.25">
      <c r="A43" s="48">
        <v>100</v>
      </c>
      <c r="B43" s="47" t="s">
        <v>1316</v>
      </c>
      <c r="C43" s="47" t="s">
        <v>1327</v>
      </c>
      <c r="D43" s="48">
        <v>24</v>
      </c>
      <c r="E43" s="48">
        <v>1</v>
      </c>
      <c r="F43" s="48">
        <v>1</v>
      </c>
      <c r="G43" s="48">
        <v>1</v>
      </c>
      <c r="H43" s="47">
        <f t="shared" si="5"/>
        <v>24</v>
      </c>
      <c r="I43" s="48">
        <f t="shared" si="11"/>
        <v>120</v>
      </c>
      <c r="J43" s="48">
        <f t="shared" si="14"/>
        <v>120</v>
      </c>
      <c r="K43" s="48">
        <f t="shared" si="14"/>
        <v>120</v>
      </c>
      <c r="L43" s="48">
        <f t="shared" si="14"/>
        <v>96</v>
      </c>
      <c r="M43" s="48">
        <f t="shared" si="14"/>
        <v>120</v>
      </c>
      <c r="N43" s="48">
        <f t="shared" si="14"/>
        <v>120</v>
      </c>
      <c r="O43" s="48">
        <f t="shared" si="14"/>
        <v>96</v>
      </c>
      <c r="P43" s="48">
        <f t="shared" si="14"/>
        <v>96</v>
      </c>
      <c r="Q43" s="48">
        <f t="shared" si="14"/>
        <v>120</v>
      </c>
      <c r="R43" s="48">
        <f t="shared" si="14"/>
        <v>120</v>
      </c>
      <c r="S43" s="48">
        <f t="shared" si="14"/>
        <v>120</v>
      </c>
      <c r="T43" s="48">
        <f t="shared" si="14"/>
        <v>120</v>
      </c>
      <c r="U43" s="48">
        <f t="shared" si="14"/>
        <v>96</v>
      </c>
      <c r="V43" s="48">
        <f t="shared" si="14"/>
        <v>120</v>
      </c>
      <c r="W43" s="48">
        <f t="shared" si="14"/>
        <v>120</v>
      </c>
      <c r="X43" s="48">
        <f t="shared" si="14"/>
        <v>120</v>
      </c>
      <c r="Y43" s="48">
        <f t="shared" si="14"/>
        <v>120</v>
      </c>
      <c r="Z43" s="48">
        <f t="shared" si="14"/>
        <v>120</v>
      </c>
      <c r="AA43" s="48">
        <f t="shared" si="14"/>
        <v>120</v>
      </c>
      <c r="AB43" s="48">
        <f t="shared" si="14"/>
        <v>120</v>
      </c>
      <c r="AC43" s="48">
        <f t="shared" si="14"/>
        <v>120</v>
      </c>
      <c r="AD43" s="48">
        <f t="shared" si="14"/>
        <v>120</v>
      </c>
      <c r="AE43" s="48">
        <f t="shared" si="14"/>
        <v>120</v>
      </c>
      <c r="AF43" s="48">
        <f t="shared" si="14"/>
        <v>120</v>
      </c>
      <c r="AG43" s="48">
        <f t="shared" si="14"/>
        <v>120</v>
      </c>
      <c r="AH43" s="48">
        <f t="shared" si="14"/>
        <v>120</v>
      </c>
      <c r="AI43" s="48">
        <f t="shared" si="14"/>
        <v>96</v>
      </c>
      <c r="AJ43" s="48">
        <f t="shared" si="14"/>
        <v>120</v>
      </c>
      <c r="AK43" s="48">
        <f t="shared" si="14"/>
        <v>120</v>
      </c>
      <c r="AL43" s="48">
        <f t="shared" si="14"/>
        <v>120</v>
      </c>
      <c r="AM43" s="48">
        <f t="shared" si="14"/>
        <v>120</v>
      </c>
      <c r="AN43" s="48">
        <f t="shared" si="14"/>
        <v>96</v>
      </c>
      <c r="AO43" s="48">
        <f t="shared" si="14"/>
        <v>120</v>
      </c>
      <c r="AP43" s="48">
        <f t="shared" si="14"/>
        <v>120</v>
      </c>
      <c r="AQ43" s="48">
        <f t="shared" si="14"/>
        <v>96</v>
      </c>
      <c r="AR43" s="48">
        <f t="shared" si="14"/>
        <v>120</v>
      </c>
      <c r="AS43" s="48">
        <f t="shared" si="14"/>
        <v>96</v>
      </c>
      <c r="AT43" s="48">
        <f t="shared" si="14"/>
        <v>120</v>
      </c>
      <c r="AU43" s="48">
        <f t="shared" si="14"/>
        <v>120</v>
      </c>
      <c r="AV43" s="48">
        <f t="shared" si="14"/>
        <v>120</v>
      </c>
      <c r="AW43" s="48">
        <f t="shared" si="14"/>
        <v>120</v>
      </c>
      <c r="AX43" s="48">
        <f t="shared" si="14"/>
        <v>96</v>
      </c>
    </row>
    <row r="44" spans="1:50" x14ac:dyDescent="0.25">
      <c r="A44" s="48">
        <v>101</v>
      </c>
      <c r="B44" s="47" t="s">
        <v>1317</v>
      </c>
      <c r="C44" s="47" t="s">
        <v>1327</v>
      </c>
      <c r="D44" s="48">
        <v>24</v>
      </c>
      <c r="E44" s="48">
        <v>1</v>
      </c>
      <c r="F44" s="48">
        <v>1</v>
      </c>
      <c r="G44" s="48">
        <v>1</v>
      </c>
      <c r="H44" s="47">
        <f t="shared" si="5"/>
        <v>24</v>
      </c>
      <c r="I44" s="48">
        <f t="shared" si="11"/>
        <v>120</v>
      </c>
      <c r="J44" s="48">
        <f t="shared" si="14"/>
        <v>120</v>
      </c>
      <c r="K44" s="48">
        <f t="shared" si="14"/>
        <v>120</v>
      </c>
      <c r="L44" s="48">
        <f t="shared" si="14"/>
        <v>96</v>
      </c>
      <c r="M44" s="48">
        <f t="shared" si="14"/>
        <v>120</v>
      </c>
      <c r="N44" s="48">
        <f t="shared" si="14"/>
        <v>120</v>
      </c>
      <c r="O44" s="48">
        <f t="shared" si="14"/>
        <v>96</v>
      </c>
      <c r="P44" s="48">
        <f t="shared" si="14"/>
        <v>96</v>
      </c>
      <c r="Q44" s="48">
        <f t="shared" si="14"/>
        <v>120</v>
      </c>
      <c r="R44" s="48">
        <f t="shared" si="14"/>
        <v>120</v>
      </c>
      <c r="S44" s="48">
        <f t="shared" si="14"/>
        <v>120</v>
      </c>
      <c r="T44" s="48">
        <f t="shared" si="14"/>
        <v>120</v>
      </c>
      <c r="U44" s="48">
        <f t="shared" si="14"/>
        <v>96</v>
      </c>
      <c r="V44" s="48">
        <f t="shared" si="14"/>
        <v>120</v>
      </c>
      <c r="W44" s="48">
        <f t="shared" si="14"/>
        <v>120</v>
      </c>
      <c r="X44" s="48">
        <f t="shared" si="14"/>
        <v>120</v>
      </c>
      <c r="Y44" s="48">
        <f t="shared" si="14"/>
        <v>120</v>
      </c>
      <c r="Z44" s="48">
        <f t="shared" si="14"/>
        <v>120</v>
      </c>
      <c r="AA44" s="48">
        <f t="shared" si="14"/>
        <v>120</v>
      </c>
      <c r="AB44" s="48">
        <f t="shared" si="14"/>
        <v>120</v>
      </c>
      <c r="AC44" s="48">
        <f t="shared" si="14"/>
        <v>120</v>
      </c>
      <c r="AD44" s="48">
        <f t="shared" si="14"/>
        <v>120</v>
      </c>
      <c r="AE44" s="48">
        <f t="shared" si="14"/>
        <v>120</v>
      </c>
      <c r="AF44" s="48">
        <f t="shared" si="14"/>
        <v>120</v>
      </c>
      <c r="AG44" s="48">
        <f t="shared" si="14"/>
        <v>120</v>
      </c>
      <c r="AH44" s="48">
        <f t="shared" si="14"/>
        <v>120</v>
      </c>
      <c r="AI44" s="48">
        <f t="shared" si="14"/>
        <v>96</v>
      </c>
      <c r="AJ44" s="48">
        <f t="shared" si="14"/>
        <v>120</v>
      </c>
      <c r="AK44" s="48">
        <f t="shared" si="14"/>
        <v>120</v>
      </c>
      <c r="AL44" s="48">
        <f t="shared" si="14"/>
        <v>120</v>
      </c>
      <c r="AM44" s="48">
        <f t="shared" si="14"/>
        <v>120</v>
      </c>
      <c r="AN44" s="48">
        <f t="shared" si="14"/>
        <v>96</v>
      </c>
      <c r="AO44" s="48">
        <f t="shared" si="14"/>
        <v>120</v>
      </c>
      <c r="AP44" s="48">
        <f t="shared" si="14"/>
        <v>120</v>
      </c>
      <c r="AQ44" s="48">
        <f t="shared" si="14"/>
        <v>96</v>
      </c>
      <c r="AR44" s="48">
        <f t="shared" si="14"/>
        <v>120</v>
      </c>
      <c r="AS44" s="48">
        <f t="shared" si="14"/>
        <v>96</v>
      </c>
      <c r="AT44" s="48">
        <f t="shared" si="14"/>
        <v>120</v>
      </c>
      <c r="AU44" s="48">
        <f t="shared" si="14"/>
        <v>120</v>
      </c>
      <c r="AV44" s="48">
        <f t="shared" si="14"/>
        <v>120</v>
      </c>
      <c r="AW44" s="48">
        <f t="shared" si="14"/>
        <v>120</v>
      </c>
      <c r="AX44" s="48">
        <f t="shared" si="14"/>
        <v>96</v>
      </c>
    </row>
    <row r="45" spans="1:50" x14ac:dyDescent="0.25">
      <c r="A45" s="48">
        <v>611</v>
      </c>
      <c r="B45" s="47" t="s">
        <v>1318</v>
      </c>
      <c r="C45" s="47" t="s">
        <v>1327</v>
      </c>
      <c r="D45" s="48">
        <v>8.8000000000000007</v>
      </c>
      <c r="E45" s="48">
        <v>1</v>
      </c>
      <c r="F45" s="48">
        <v>1</v>
      </c>
      <c r="G45" s="48">
        <v>1</v>
      </c>
      <c r="H45" s="47">
        <f t="shared" si="5"/>
        <v>8.8000000000000007</v>
      </c>
      <c r="I45" s="48">
        <f t="shared" si="11"/>
        <v>44</v>
      </c>
      <c r="J45" s="48">
        <f t="shared" si="14"/>
        <v>44</v>
      </c>
      <c r="K45" s="48">
        <f t="shared" si="14"/>
        <v>44</v>
      </c>
      <c r="L45" s="48">
        <f t="shared" si="14"/>
        <v>35.200000000000003</v>
      </c>
      <c r="M45" s="48">
        <f t="shared" si="14"/>
        <v>44</v>
      </c>
      <c r="N45" s="48">
        <f t="shared" si="14"/>
        <v>44</v>
      </c>
      <c r="O45" s="48">
        <f t="shared" si="14"/>
        <v>35.200000000000003</v>
      </c>
      <c r="P45" s="48">
        <f t="shared" si="14"/>
        <v>35.200000000000003</v>
      </c>
      <c r="Q45" s="48">
        <f t="shared" si="14"/>
        <v>44</v>
      </c>
      <c r="R45" s="48">
        <f t="shared" si="14"/>
        <v>44</v>
      </c>
      <c r="S45" s="48">
        <f t="shared" si="14"/>
        <v>44</v>
      </c>
      <c r="T45" s="48">
        <f t="shared" si="14"/>
        <v>44</v>
      </c>
      <c r="U45" s="48">
        <f t="shared" si="14"/>
        <v>35.200000000000003</v>
      </c>
      <c r="V45" s="48">
        <f t="shared" si="14"/>
        <v>44</v>
      </c>
      <c r="W45" s="48">
        <f t="shared" si="14"/>
        <v>44</v>
      </c>
      <c r="X45" s="48">
        <f t="shared" si="14"/>
        <v>44</v>
      </c>
      <c r="Y45" s="48">
        <f t="shared" si="14"/>
        <v>44</v>
      </c>
      <c r="Z45" s="48">
        <f t="shared" si="14"/>
        <v>44</v>
      </c>
      <c r="AA45" s="48">
        <f t="shared" si="14"/>
        <v>44</v>
      </c>
      <c r="AB45" s="48">
        <f t="shared" si="14"/>
        <v>44</v>
      </c>
      <c r="AC45" s="48">
        <f t="shared" si="14"/>
        <v>44</v>
      </c>
      <c r="AD45" s="48">
        <f t="shared" si="14"/>
        <v>44</v>
      </c>
      <c r="AE45" s="48">
        <f t="shared" si="14"/>
        <v>44</v>
      </c>
      <c r="AF45" s="48">
        <f t="shared" si="14"/>
        <v>44</v>
      </c>
      <c r="AG45" s="48">
        <f t="shared" si="14"/>
        <v>44</v>
      </c>
      <c r="AH45" s="48">
        <f t="shared" si="14"/>
        <v>44</v>
      </c>
      <c r="AI45" s="48">
        <f t="shared" si="14"/>
        <v>35.200000000000003</v>
      </c>
      <c r="AJ45" s="48">
        <f t="shared" si="14"/>
        <v>44</v>
      </c>
      <c r="AK45" s="48">
        <f t="shared" si="14"/>
        <v>44</v>
      </c>
      <c r="AL45" s="48">
        <f t="shared" si="14"/>
        <v>44</v>
      </c>
      <c r="AM45" s="48">
        <f t="shared" si="14"/>
        <v>44</v>
      </c>
      <c r="AN45" s="48">
        <f t="shared" si="14"/>
        <v>35.200000000000003</v>
      </c>
      <c r="AO45" s="48">
        <f t="shared" si="14"/>
        <v>44</v>
      </c>
      <c r="AP45" s="48">
        <f t="shared" si="14"/>
        <v>44</v>
      </c>
      <c r="AQ45" s="48">
        <f t="shared" si="14"/>
        <v>35.200000000000003</v>
      </c>
      <c r="AR45" s="48">
        <f t="shared" si="14"/>
        <v>44</v>
      </c>
      <c r="AS45" s="48">
        <f t="shared" si="14"/>
        <v>35.200000000000003</v>
      </c>
      <c r="AT45" s="48">
        <f t="shared" si="14"/>
        <v>44</v>
      </c>
      <c r="AU45" s="48">
        <f t="shared" si="14"/>
        <v>44</v>
      </c>
      <c r="AV45" s="48">
        <f t="shared" si="14"/>
        <v>44</v>
      </c>
      <c r="AW45" s="48">
        <f t="shared" si="14"/>
        <v>44</v>
      </c>
      <c r="AX45" s="48">
        <f t="shared" si="14"/>
        <v>35.200000000000003</v>
      </c>
    </row>
    <row r="46" spans="1:50" x14ac:dyDescent="0.25">
      <c r="A46" s="48">
        <v>84</v>
      </c>
      <c r="B46" s="47" t="s">
        <v>1330</v>
      </c>
      <c r="C46" s="47" t="s">
        <v>1328</v>
      </c>
      <c r="D46" s="48">
        <v>8.8000000000000007</v>
      </c>
      <c r="E46" s="48">
        <v>1</v>
      </c>
      <c r="F46" s="48">
        <v>1</v>
      </c>
      <c r="G46" s="48">
        <v>1</v>
      </c>
      <c r="H46" s="47">
        <f t="shared" si="5"/>
        <v>8.8000000000000007</v>
      </c>
      <c r="I46" s="48">
        <f t="shared" si="11"/>
        <v>44</v>
      </c>
      <c r="J46" s="48">
        <f t="shared" si="14"/>
        <v>44</v>
      </c>
      <c r="K46" s="48">
        <f t="shared" si="14"/>
        <v>44</v>
      </c>
      <c r="L46" s="48">
        <f t="shared" si="14"/>
        <v>35.200000000000003</v>
      </c>
      <c r="M46" s="48">
        <f t="shared" si="14"/>
        <v>44</v>
      </c>
      <c r="N46" s="48">
        <f t="shared" si="14"/>
        <v>44</v>
      </c>
      <c r="O46" s="48">
        <f t="shared" si="14"/>
        <v>35.200000000000003</v>
      </c>
      <c r="P46" s="48">
        <f t="shared" si="14"/>
        <v>35.200000000000003</v>
      </c>
      <c r="Q46" s="48">
        <f t="shared" si="14"/>
        <v>44</v>
      </c>
      <c r="R46" s="48">
        <f t="shared" ref="R46:AG46" si="15">$H46*R$2</f>
        <v>44</v>
      </c>
      <c r="S46" s="48">
        <f t="shared" si="15"/>
        <v>44</v>
      </c>
      <c r="T46" s="48">
        <f t="shared" si="15"/>
        <v>44</v>
      </c>
      <c r="U46" s="48">
        <f t="shared" si="15"/>
        <v>35.200000000000003</v>
      </c>
      <c r="V46" s="48">
        <f t="shared" si="15"/>
        <v>44</v>
      </c>
      <c r="W46" s="48">
        <f t="shared" si="15"/>
        <v>44</v>
      </c>
      <c r="X46" s="48">
        <f t="shared" si="15"/>
        <v>44</v>
      </c>
      <c r="Y46" s="48">
        <f t="shared" si="15"/>
        <v>44</v>
      </c>
      <c r="Z46" s="48">
        <f t="shared" si="15"/>
        <v>44</v>
      </c>
      <c r="AA46" s="48">
        <f t="shared" si="15"/>
        <v>44</v>
      </c>
      <c r="AB46" s="48">
        <f t="shared" si="15"/>
        <v>44</v>
      </c>
      <c r="AC46" s="48">
        <f t="shared" si="15"/>
        <v>44</v>
      </c>
      <c r="AD46" s="48">
        <f t="shared" si="15"/>
        <v>44</v>
      </c>
      <c r="AE46" s="48">
        <f t="shared" si="15"/>
        <v>44</v>
      </c>
      <c r="AF46" s="48">
        <f t="shared" si="15"/>
        <v>44</v>
      </c>
      <c r="AG46" s="48">
        <f t="shared" si="15"/>
        <v>44</v>
      </c>
      <c r="AH46" s="48">
        <f t="shared" ref="AH46:AW46" si="16">$H46*AH$2</f>
        <v>44</v>
      </c>
      <c r="AI46" s="48">
        <f t="shared" si="16"/>
        <v>35.200000000000003</v>
      </c>
      <c r="AJ46" s="48">
        <f t="shared" si="16"/>
        <v>44</v>
      </c>
      <c r="AK46" s="48">
        <f t="shared" si="16"/>
        <v>44</v>
      </c>
      <c r="AL46" s="48">
        <f t="shared" si="16"/>
        <v>44</v>
      </c>
      <c r="AM46" s="48">
        <f t="shared" si="16"/>
        <v>44</v>
      </c>
      <c r="AN46" s="48">
        <f t="shared" si="16"/>
        <v>35.200000000000003</v>
      </c>
      <c r="AO46" s="48">
        <f t="shared" si="16"/>
        <v>44</v>
      </c>
      <c r="AP46" s="48">
        <f t="shared" si="16"/>
        <v>44</v>
      </c>
      <c r="AQ46" s="48">
        <f t="shared" si="16"/>
        <v>35.200000000000003</v>
      </c>
      <c r="AR46" s="48">
        <f t="shared" si="16"/>
        <v>44</v>
      </c>
      <c r="AS46" s="48">
        <f t="shared" si="16"/>
        <v>35.200000000000003</v>
      </c>
      <c r="AT46" s="48">
        <f t="shared" si="16"/>
        <v>44</v>
      </c>
      <c r="AU46" s="48">
        <f t="shared" si="16"/>
        <v>44</v>
      </c>
      <c r="AV46" s="48">
        <f t="shared" si="16"/>
        <v>44</v>
      </c>
      <c r="AW46" s="48">
        <f t="shared" si="16"/>
        <v>44</v>
      </c>
      <c r="AX46" s="48">
        <f t="shared" ref="J46:AX53" si="17">$H46*AX$2</f>
        <v>35.200000000000003</v>
      </c>
    </row>
    <row r="47" spans="1:50" x14ac:dyDescent="0.25">
      <c r="A47" s="48">
        <v>91</v>
      </c>
      <c r="B47" s="47" t="s">
        <v>1331</v>
      </c>
      <c r="C47" s="47" t="s">
        <v>1328</v>
      </c>
      <c r="D47" s="48">
        <v>8.8000000000000007</v>
      </c>
      <c r="E47" s="48">
        <v>1</v>
      </c>
      <c r="F47" s="48">
        <v>2</v>
      </c>
      <c r="G47" s="48">
        <v>1</v>
      </c>
      <c r="H47" s="47">
        <f t="shared" si="5"/>
        <v>17.600000000000001</v>
      </c>
      <c r="I47" s="48">
        <f t="shared" si="11"/>
        <v>88</v>
      </c>
      <c r="J47" s="48">
        <f t="shared" si="17"/>
        <v>88</v>
      </c>
      <c r="K47" s="48">
        <f t="shared" si="17"/>
        <v>88</v>
      </c>
      <c r="L47" s="48">
        <f t="shared" si="17"/>
        <v>70.400000000000006</v>
      </c>
      <c r="M47" s="48">
        <f t="shared" si="17"/>
        <v>88</v>
      </c>
      <c r="N47" s="48">
        <f t="shared" si="17"/>
        <v>88</v>
      </c>
      <c r="O47" s="48">
        <f t="shared" si="17"/>
        <v>70.400000000000006</v>
      </c>
      <c r="P47" s="48">
        <f t="shared" si="17"/>
        <v>70.400000000000006</v>
      </c>
      <c r="Q47" s="48">
        <f t="shared" si="17"/>
        <v>88</v>
      </c>
      <c r="R47" s="48">
        <f t="shared" si="17"/>
        <v>88</v>
      </c>
      <c r="S47" s="48">
        <f t="shared" si="17"/>
        <v>88</v>
      </c>
      <c r="T47" s="48">
        <f t="shared" si="17"/>
        <v>88</v>
      </c>
      <c r="U47" s="48">
        <f t="shared" si="17"/>
        <v>70.400000000000006</v>
      </c>
      <c r="V47" s="48">
        <f t="shared" si="17"/>
        <v>88</v>
      </c>
      <c r="W47" s="48">
        <f t="shared" si="17"/>
        <v>88</v>
      </c>
      <c r="X47" s="48">
        <f t="shared" si="17"/>
        <v>88</v>
      </c>
      <c r="Y47" s="48">
        <f t="shared" si="17"/>
        <v>88</v>
      </c>
      <c r="Z47" s="48">
        <f t="shared" si="17"/>
        <v>88</v>
      </c>
      <c r="AA47" s="48">
        <f t="shared" si="17"/>
        <v>88</v>
      </c>
      <c r="AB47" s="48">
        <f t="shared" si="17"/>
        <v>88</v>
      </c>
      <c r="AC47" s="48">
        <f t="shared" si="17"/>
        <v>88</v>
      </c>
      <c r="AD47" s="48">
        <f t="shared" si="17"/>
        <v>88</v>
      </c>
      <c r="AE47" s="48">
        <f t="shared" si="17"/>
        <v>88</v>
      </c>
      <c r="AF47" s="48">
        <f t="shared" si="17"/>
        <v>88</v>
      </c>
      <c r="AG47" s="48">
        <f t="shared" si="17"/>
        <v>88</v>
      </c>
      <c r="AH47" s="48">
        <f t="shared" si="17"/>
        <v>88</v>
      </c>
      <c r="AI47" s="48">
        <f t="shared" si="17"/>
        <v>70.400000000000006</v>
      </c>
      <c r="AJ47" s="48">
        <f t="shared" si="17"/>
        <v>88</v>
      </c>
      <c r="AK47" s="48">
        <f t="shared" si="17"/>
        <v>88</v>
      </c>
      <c r="AL47" s="48">
        <f t="shared" si="17"/>
        <v>88</v>
      </c>
      <c r="AM47" s="48">
        <f t="shared" si="17"/>
        <v>88</v>
      </c>
      <c r="AN47" s="48">
        <f t="shared" si="17"/>
        <v>70.400000000000006</v>
      </c>
      <c r="AO47" s="48">
        <f t="shared" si="17"/>
        <v>88</v>
      </c>
      <c r="AP47" s="48">
        <f t="shared" si="17"/>
        <v>88</v>
      </c>
      <c r="AQ47" s="48">
        <f t="shared" si="17"/>
        <v>70.400000000000006</v>
      </c>
      <c r="AR47" s="48">
        <f t="shared" si="17"/>
        <v>88</v>
      </c>
      <c r="AS47" s="48">
        <f t="shared" si="17"/>
        <v>70.400000000000006</v>
      </c>
      <c r="AT47" s="48">
        <f t="shared" si="17"/>
        <v>88</v>
      </c>
      <c r="AU47" s="48">
        <f t="shared" si="17"/>
        <v>88</v>
      </c>
      <c r="AV47" s="48">
        <f t="shared" si="17"/>
        <v>88</v>
      </c>
      <c r="AW47" s="48">
        <f t="shared" si="17"/>
        <v>88</v>
      </c>
      <c r="AX47" s="48">
        <f t="shared" si="17"/>
        <v>70.400000000000006</v>
      </c>
    </row>
    <row r="48" spans="1:50" x14ac:dyDescent="0.25">
      <c r="A48" s="48">
        <v>105</v>
      </c>
      <c r="B48" s="47" t="s">
        <v>1332</v>
      </c>
      <c r="C48" s="47" t="s">
        <v>1327</v>
      </c>
      <c r="D48" s="48">
        <v>8.8000000000000007</v>
      </c>
      <c r="E48" s="48">
        <v>1</v>
      </c>
      <c r="F48" s="48">
        <v>1</v>
      </c>
      <c r="G48" s="48">
        <v>1</v>
      </c>
      <c r="H48" s="47">
        <f t="shared" si="5"/>
        <v>8.8000000000000007</v>
      </c>
      <c r="I48" s="48">
        <f t="shared" si="11"/>
        <v>44</v>
      </c>
      <c r="J48" s="48">
        <f t="shared" si="17"/>
        <v>44</v>
      </c>
      <c r="K48" s="48">
        <f t="shared" si="17"/>
        <v>44</v>
      </c>
      <c r="L48" s="48">
        <f t="shared" si="17"/>
        <v>35.200000000000003</v>
      </c>
      <c r="M48" s="48">
        <f t="shared" si="17"/>
        <v>44</v>
      </c>
      <c r="N48" s="48">
        <f t="shared" si="17"/>
        <v>44</v>
      </c>
      <c r="O48" s="48">
        <f t="shared" si="17"/>
        <v>35.200000000000003</v>
      </c>
      <c r="P48" s="48">
        <f t="shared" si="17"/>
        <v>35.200000000000003</v>
      </c>
      <c r="Q48" s="48">
        <f t="shared" si="17"/>
        <v>44</v>
      </c>
      <c r="R48" s="48">
        <f t="shared" si="17"/>
        <v>44</v>
      </c>
      <c r="S48" s="48">
        <f t="shared" si="17"/>
        <v>44</v>
      </c>
      <c r="T48" s="48">
        <f t="shared" si="17"/>
        <v>44</v>
      </c>
      <c r="U48" s="48">
        <f t="shared" si="17"/>
        <v>35.200000000000003</v>
      </c>
      <c r="V48" s="48">
        <f t="shared" si="17"/>
        <v>44</v>
      </c>
      <c r="W48" s="48">
        <f t="shared" si="17"/>
        <v>44</v>
      </c>
      <c r="X48" s="48">
        <f t="shared" si="17"/>
        <v>44</v>
      </c>
      <c r="Y48" s="48">
        <f t="shared" si="17"/>
        <v>44</v>
      </c>
      <c r="Z48" s="48">
        <f t="shared" si="17"/>
        <v>44</v>
      </c>
      <c r="AA48" s="48">
        <f t="shared" si="17"/>
        <v>44</v>
      </c>
      <c r="AB48" s="48">
        <f t="shared" si="17"/>
        <v>44</v>
      </c>
      <c r="AC48" s="48">
        <f t="shared" si="17"/>
        <v>44</v>
      </c>
      <c r="AD48" s="48">
        <f t="shared" si="17"/>
        <v>44</v>
      </c>
      <c r="AE48" s="48">
        <f t="shared" si="17"/>
        <v>44</v>
      </c>
      <c r="AF48" s="48">
        <f t="shared" si="17"/>
        <v>44</v>
      </c>
      <c r="AG48" s="48">
        <f t="shared" si="17"/>
        <v>44</v>
      </c>
      <c r="AH48" s="48">
        <f t="shared" si="17"/>
        <v>44</v>
      </c>
      <c r="AI48" s="48">
        <f t="shared" si="17"/>
        <v>35.200000000000003</v>
      </c>
      <c r="AJ48" s="48">
        <f t="shared" si="17"/>
        <v>44</v>
      </c>
      <c r="AK48" s="48">
        <f t="shared" si="17"/>
        <v>44</v>
      </c>
      <c r="AL48" s="48">
        <f t="shared" si="17"/>
        <v>44</v>
      </c>
      <c r="AM48" s="48">
        <f t="shared" si="17"/>
        <v>44</v>
      </c>
      <c r="AN48" s="48">
        <f t="shared" si="17"/>
        <v>35.200000000000003</v>
      </c>
      <c r="AO48" s="48">
        <f t="shared" si="17"/>
        <v>44</v>
      </c>
      <c r="AP48" s="48">
        <f t="shared" si="17"/>
        <v>44</v>
      </c>
      <c r="AQ48" s="48">
        <f t="shared" si="17"/>
        <v>35.200000000000003</v>
      </c>
      <c r="AR48" s="48">
        <f t="shared" si="17"/>
        <v>44</v>
      </c>
      <c r="AS48" s="48">
        <f t="shared" si="17"/>
        <v>35.200000000000003</v>
      </c>
      <c r="AT48" s="48">
        <f t="shared" si="17"/>
        <v>44</v>
      </c>
      <c r="AU48" s="48">
        <f t="shared" si="17"/>
        <v>44</v>
      </c>
      <c r="AV48" s="48">
        <f t="shared" si="17"/>
        <v>44</v>
      </c>
      <c r="AW48" s="48">
        <f t="shared" si="17"/>
        <v>44</v>
      </c>
      <c r="AX48" s="48">
        <f t="shared" si="17"/>
        <v>35.200000000000003</v>
      </c>
    </row>
    <row r="49" spans="1:50" x14ac:dyDescent="0.25">
      <c r="A49" s="48">
        <v>664</v>
      </c>
      <c r="B49" s="47" t="s">
        <v>1333</v>
      </c>
      <c r="C49" s="47" t="s">
        <v>1327</v>
      </c>
      <c r="D49" s="48">
        <v>8.8000000000000007</v>
      </c>
      <c r="E49" s="48">
        <v>1</v>
      </c>
      <c r="F49" s="48">
        <v>1</v>
      </c>
      <c r="G49" s="48">
        <v>1</v>
      </c>
      <c r="H49" s="47">
        <f t="shared" si="5"/>
        <v>8.8000000000000007</v>
      </c>
      <c r="I49" s="48">
        <f t="shared" si="11"/>
        <v>44</v>
      </c>
      <c r="J49" s="48">
        <f t="shared" si="17"/>
        <v>44</v>
      </c>
      <c r="K49" s="48">
        <f t="shared" si="17"/>
        <v>44</v>
      </c>
      <c r="L49" s="48">
        <f t="shared" si="17"/>
        <v>35.200000000000003</v>
      </c>
      <c r="M49" s="48">
        <f t="shared" si="17"/>
        <v>44</v>
      </c>
      <c r="N49" s="48">
        <f t="shared" si="17"/>
        <v>44</v>
      </c>
      <c r="O49" s="48">
        <f t="shared" si="17"/>
        <v>35.200000000000003</v>
      </c>
      <c r="P49" s="48">
        <f t="shared" si="17"/>
        <v>35.200000000000003</v>
      </c>
      <c r="Q49" s="48">
        <f t="shared" si="17"/>
        <v>44</v>
      </c>
      <c r="R49" s="48">
        <f t="shared" si="17"/>
        <v>44</v>
      </c>
      <c r="S49" s="48">
        <f t="shared" si="17"/>
        <v>44</v>
      </c>
      <c r="T49" s="48">
        <f t="shared" si="17"/>
        <v>44</v>
      </c>
      <c r="U49" s="48">
        <f t="shared" si="17"/>
        <v>35.200000000000003</v>
      </c>
      <c r="V49" s="48">
        <f t="shared" si="17"/>
        <v>44</v>
      </c>
      <c r="W49" s="48">
        <f t="shared" si="17"/>
        <v>44</v>
      </c>
      <c r="X49" s="48">
        <f t="shared" si="17"/>
        <v>44</v>
      </c>
      <c r="Y49" s="48">
        <f t="shared" si="17"/>
        <v>44</v>
      </c>
      <c r="Z49" s="48">
        <f t="shared" si="17"/>
        <v>44</v>
      </c>
      <c r="AA49" s="48">
        <f t="shared" si="17"/>
        <v>44</v>
      </c>
      <c r="AB49" s="48">
        <f t="shared" si="17"/>
        <v>44</v>
      </c>
      <c r="AC49" s="48">
        <f t="shared" si="17"/>
        <v>44</v>
      </c>
      <c r="AD49" s="48">
        <f t="shared" si="17"/>
        <v>44</v>
      </c>
      <c r="AE49" s="48">
        <f t="shared" si="17"/>
        <v>44</v>
      </c>
      <c r="AF49" s="48">
        <f t="shared" si="17"/>
        <v>44</v>
      </c>
      <c r="AG49" s="48">
        <f t="shared" si="17"/>
        <v>44</v>
      </c>
      <c r="AH49" s="48">
        <f t="shared" si="17"/>
        <v>44</v>
      </c>
      <c r="AI49" s="48">
        <f t="shared" si="17"/>
        <v>35.200000000000003</v>
      </c>
      <c r="AJ49" s="48">
        <f t="shared" si="17"/>
        <v>44</v>
      </c>
      <c r="AK49" s="48">
        <f t="shared" si="17"/>
        <v>44</v>
      </c>
      <c r="AL49" s="48">
        <f t="shared" si="17"/>
        <v>44</v>
      </c>
      <c r="AM49" s="48">
        <f t="shared" si="17"/>
        <v>44</v>
      </c>
      <c r="AN49" s="48">
        <f t="shared" si="17"/>
        <v>35.200000000000003</v>
      </c>
      <c r="AO49" s="48">
        <f t="shared" si="17"/>
        <v>44</v>
      </c>
      <c r="AP49" s="48">
        <f t="shared" si="17"/>
        <v>44</v>
      </c>
      <c r="AQ49" s="48">
        <f t="shared" si="17"/>
        <v>35.200000000000003</v>
      </c>
      <c r="AR49" s="48">
        <f t="shared" si="17"/>
        <v>44</v>
      </c>
      <c r="AS49" s="48">
        <f t="shared" si="17"/>
        <v>35.200000000000003</v>
      </c>
      <c r="AT49" s="48">
        <f t="shared" si="17"/>
        <v>44</v>
      </c>
      <c r="AU49" s="48">
        <f t="shared" si="17"/>
        <v>44</v>
      </c>
      <c r="AV49" s="48">
        <f t="shared" si="17"/>
        <v>44</v>
      </c>
      <c r="AW49" s="48">
        <f t="shared" si="17"/>
        <v>44</v>
      </c>
      <c r="AX49" s="48">
        <f t="shared" si="17"/>
        <v>35.200000000000003</v>
      </c>
    </row>
    <row r="50" spans="1:50" x14ac:dyDescent="0.25">
      <c r="A50" s="48">
        <v>166</v>
      </c>
      <c r="B50" s="47" t="s">
        <v>1334</v>
      </c>
      <c r="C50" s="47" t="s">
        <v>1327</v>
      </c>
      <c r="D50" s="48">
        <v>8.8000000000000007</v>
      </c>
      <c r="E50" s="48">
        <v>1</v>
      </c>
      <c r="F50" s="48">
        <v>1</v>
      </c>
      <c r="G50" s="48">
        <v>1</v>
      </c>
      <c r="H50" s="47">
        <f t="shared" si="5"/>
        <v>8.8000000000000007</v>
      </c>
      <c r="I50" s="48">
        <f t="shared" si="11"/>
        <v>44</v>
      </c>
      <c r="J50" s="48">
        <f t="shared" si="17"/>
        <v>44</v>
      </c>
      <c r="K50" s="48">
        <f t="shared" si="17"/>
        <v>44</v>
      </c>
      <c r="L50" s="48">
        <f t="shared" si="17"/>
        <v>35.200000000000003</v>
      </c>
      <c r="M50" s="48">
        <f t="shared" si="17"/>
        <v>44</v>
      </c>
      <c r="N50" s="48">
        <f t="shared" si="17"/>
        <v>44</v>
      </c>
      <c r="O50" s="48">
        <f t="shared" si="17"/>
        <v>35.200000000000003</v>
      </c>
      <c r="P50" s="48">
        <f t="shared" si="17"/>
        <v>35.200000000000003</v>
      </c>
      <c r="Q50" s="48">
        <f t="shared" si="17"/>
        <v>44</v>
      </c>
      <c r="R50" s="48">
        <f t="shared" si="17"/>
        <v>44</v>
      </c>
      <c r="S50" s="48">
        <f t="shared" si="17"/>
        <v>44</v>
      </c>
      <c r="T50" s="48">
        <f t="shared" si="17"/>
        <v>44</v>
      </c>
      <c r="U50" s="48">
        <f t="shared" si="17"/>
        <v>35.200000000000003</v>
      </c>
      <c r="V50" s="48">
        <f t="shared" si="17"/>
        <v>44</v>
      </c>
      <c r="W50" s="48">
        <f t="shared" si="17"/>
        <v>44</v>
      </c>
      <c r="X50" s="48">
        <f t="shared" si="17"/>
        <v>44</v>
      </c>
      <c r="Y50" s="48">
        <f t="shared" si="17"/>
        <v>44</v>
      </c>
      <c r="Z50" s="48">
        <f t="shared" si="17"/>
        <v>44</v>
      </c>
      <c r="AA50" s="48">
        <f t="shared" si="17"/>
        <v>44</v>
      </c>
      <c r="AB50" s="48">
        <f t="shared" si="17"/>
        <v>44</v>
      </c>
      <c r="AC50" s="48">
        <f t="shared" si="17"/>
        <v>44</v>
      </c>
      <c r="AD50" s="48">
        <f t="shared" si="17"/>
        <v>44</v>
      </c>
      <c r="AE50" s="48">
        <f t="shared" si="17"/>
        <v>44</v>
      </c>
      <c r="AF50" s="48">
        <f t="shared" si="17"/>
        <v>44</v>
      </c>
      <c r="AG50" s="48">
        <f t="shared" si="17"/>
        <v>44</v>
      </c>
      <c r="AH50" s="48">
        <f t="shared" si="17"/>
        <v>44</v>
      </c>
      <c r="AI50" s="48">
        <f t="shared" si="17"/>
        <v>35.200000000000003</v>
      </c>
      <c r="AJ50" s="48">
        <f t="shared" si="17"/>
        <v>44</v>
      </c>
      <c r="AK50" s="48">
        <f t="shared" si="17"/>
        <v>44</v>
      </c>
      <c r="AL50" s="48">
        <f t="shared" si="17"/>
        <v>44</v>
      </c>
      <c r="AM50" s="48">
        <f t="shared" si="17"/>
        <v>44</v>
      </c>
      <c r="AN50" s="48">
        <f t="shared" si="17"/>
        <v>35.200000000000003</v>
      </c>
      <c r="AO50" s="48">
        <f t="shared" si="17"/>
        <v>44</v>
      </c>
      <c r="AP50" s="48">
        <f t="shared" si="17"/>
        <v>44</v>
      </c>
      <c r="AQ50" s="48">
        <f t="shared" si="17"/>
        <v>35.200000000000003</v>
      </c>
      <c r="AR50" s="48">
        <f t="shared" si="17"/>
        <v>44</v>
      </c>
      <c r="AS50" s="48">
        <f t="shared" si="17"/>
        <v>35.200000000000003</v>
      </c>
      <c r="AT50" s="48">
        <f t="shared" si="17"/>
        <v>44</v>
      </c>
      <c r="AU50" s="48">
        <f t="shared" si="17"/>
        <v>44</v>
      </c>
      <c r="AV50" s="48">
        <f t="shared" si="17"/>
        <v>44</v>
      </c>
      <c r="AW50" s="48">
        <f t="shared" si="17"/>
        <v>44</v>
      </c>
      <c r="AX50" s="48">
        <f t="shared" si="17"/>
        <v>35.200000000000003</v>
      </c>
    </row>
    <row r="51" spans="1:50" x14ac:dyDescent="0.25">
      <c r="A51" s="48">
        <v>600</v>
      </c>
      <c r="B51" s="47" t="s">
        <v>1335</v>
      </c>
      <c r="C51" s="47" t="s">
        <v>1327</v>
      </c>
      <c r="D51" s="48">
        <v>8.8000000000000007</v>
      </c>
      <c r="E51" s="48">
        <v>1</v>
      </c>
      <c r="F51" s="48">
        <v>1</v>
      </c>
      <c r="G51" s="48">
        <v>1</v>
      </c>
      <c r="H51" s="47">
        <f t="shared" si="5"/>
        <v>8.8000000000000007</v>
      </c>
      <c r="I51" s="48">
        <f t="shared" si="11"/>
        <v>44</v>
      </c>
      <c r="J51" s="48">
        <f t="shared" si="17"/>
        <v>44</v>
      </c>
      <c r="K51" s="48">
        <f t="shared" si="17"/>
        <v>44</v>
      </c>
      <c r="L51" s="48">
        <f t="shared" si="17"/>
        <v>35.200000000000003</v>
      </c>
      <c r="M51" s="48">
        <f t="shared" si="17"/>
        <v>44</v>
      </c>
      <c r="N51" s="48">
        <f t="shared" si="17"/>
        <v>44</v>
      </c>
      <c r="O51" s="48">
        <f t="shared" si="17"/>
        <v>35.200000000000003</v>
      </c>
      <c r="P51" s="48">
        <f t="shared" si="17"/>
        <v>35.200000000000003</v>
      </c>
      <c r="Q51" s="48">
        <f t="shared" si="17"/>
        <v>44</v>
      </c>
      <c r="R51" s="48">
        <f t="shared" si="17"/>
        <v>44</v>
      </c>
      <c r="S51" s="48">
        <f t="shared" si="17"/>
        <v>44</v>
      </c>
      <c r="T51" s="48">
        <f t="shared" si="17"/>
        <v>44</v>
      </c>
      <c r="U51" s="48">
        <f t="shared" si="17"/>
        <v>35.200000000000003</v>
      </c>
      <c r="V51" s="48">
        <f t="shared" si="17"/>
        <v>44</v>
      </c>
      <c r="W51" s="48">
        <f t="shared" si="17"/>
        <v>44</v>
      </c>
      <c r="X51" s="48">
        <f t="shared" si="17"/>
        <v>44</v>
      </c>
      <c r="Y51" s="48">
        <f t="shared" si="17"/>
        <v>44</v>
      </c>
      <c r="Z51" s="48">
        <f t="shared" si="17"/>
        <v>44</v>
      </c>
      <c r="AA51" s="48">
        <f t="shared" si="17"/>
        <v>44</v>
      </c>
      <c r="AB51" s="48">
        <f t="shared" si="17"/>
        <v>44</v>
      </c>
      <c r="AC51" s="48">
        <f t="shared" si="17"/>
        <v>44</v>
      </c>
      <c r="AD51" s="48">
        <f t="shared" si="17"/>
        <v>44</v>
      </c>
      <c r="AE51" s="48">
        <f t="shared" si="17"/>
        <v>44</v>
      </c>
      <c r="AF51" s="48">
        <f t="shared" si="17"/>
        <v>44</v>
      </c>
      <c r="AG51" s="48">
        <f t="shared" si="17"/>
        <v>44</v>
      </c>
      <c r="AH51" s="48">
        <f t="shared" si="17"/>
        <v>44</v>
      </c>
      <c r="AI51" s="48">
        <f t="shared" si="17"/>
        <v>35.200000000000003</v>
      </c>
      <c r="AJ51" s="48">
        <f t="shared" si="17"/>
        <v>44</v>
      </c>
      <c r="AK51" s="48">
        <f t="shared" si="17"/>
        <v>44</v>
      </c>
      <c r="AL51" s="48">
        <f t="shared" si="17"/>
        <v>44</v>
      </c>
      <c r="AM51" s="48">
        <f t="shared" si="17"/>
        <v>44</v>
      </c>
      <c r="AN51" s="48">
        <f t="shared" si="17"/>
        <v>35.200000000000003</v>
      </c>
      <c r="AO51" s="48">
        <f t="shared" si="17"/>
        <v>44</v>
      </c>
      <c r="AP51" s="48">
        <f t="shared" si="17"/>
        <v>44</v>
      </c>
      <c r="AQ51" s="48">
        <f t="shared" si="17"/>
        <v>35.200000000000003</v>
      </c>
      <c r="AR51" s="48">
        <f t="shared" si="17"/>
        <v>44</v>
      </c>
      <c r="AS51" s="48">
        <f t="shared" si="17"/>
        <v>35.200000000000003</v>
      </c>
      <c r="AT51" s="48">
        <f t="shared" si="17"/>
        <v>44</v>
      </c>
      <c r="AU51" s="48">
        <f t="shared" si="17"/>
        <v>44</v>
      </c>
      <c r="AV51" s="48">
        <f t="shared" si="17"/>
        <v>44</v>
      </c>
      <c r="AW51" s="48">
        <f t="shared" si="17"/>
        <v>44</v>
      </c>
      <c r="AX51" s="48">
        <f t="shared" si="17"/>
        <v>35.200000000000003</v>
      </c>
    </row>
    <row r="52" spans="1:50" x14ac:dyDescent="0.25">
      <c r="A52" s="48">
        <v>601</v>
      </c>
      <c r="B52" s="47" t="s">
        <v>1336</v>
      </c>
      <c r="C52" s="47" t="s">
        <v>1327</v>
      </c>
      <c r="D52" s="48">
        <v>8.8000000000000007</v>
      </c>
      <c r="E52" s="48">
        <v>1</v>
      </c>
      <c r="F52" s="48">
        <v>1</v>
      </c>
      <c r="G52" s="48">
        <v>1</v>
      </c>
      <c r="H52" s="47">
        <f t="shared" si="5"/>
        <v>8.8000000000000007</v>
      </c>
      <c r="I52" s="48">
        <f t="shared" si="11"/>
        <v>44</v>
      </c>
      <c r="J52" s="48">
        <f t="shared" si="17"/>
        <v>44</v>
      </c>
      <c r="K52" s="48">
        <f t="shared" si="17"/>
        <v>44</v>
      </c>
      <c r="L52" s="48">
        <f t="shared" si="17"/>
        <v>35.200000000000003</v>
      </c>
      <c r="M52" s="48">
        <f t="shared" si="17"/>
        <v>44</v>
      </c>
      <c r="N52" s="48">
        <f t="shared" si="17"/>
        <v>44</v>
      </c>
      <c r="O52" s="48">
        <f t="shared" si="17"/>
        <v>35.200000000000003</v>
      </c>
      <c r="P52" s="48">
        <f t="shared" si="17"/>
        <v>35.200000000000003</v>
      </c>
      <c r="Q52" s="48">
        <f t="shared" si="17"/>
        <v>44</v>
      </c>
      <c r="R52" s="48">
        <f t="shared" si="17"/>
        <v>44</v>
      </c>
      <c r="S52" s="48">
        <f t="shared" si="17"/>
        <v>44</v>
      </c>
      <c r="T52" s="48">
        <f t="shared" si="17"/>
        <v>44</v>
      </c>
      <c r="U52" s="48">
        <f t="shared" si="17"/>
        <v>35.200000000000003</v>
      </c>
      <c r="V52" s="48">
        <f t="shared" si="17"/>
        <v>44</v>
      </c>
      <c r="W52" s="48">
        <f t="shared" si="17"/>
        <v>44</v>
      </c>
      <c r="X52" s="48">
        <f t="shared" si="17"/>
        <v>44</v>
      </c>
      <c r="Y52" s="48">
        <f t="shared" si="17"/>
        <v>44</v>
      </c>
      <c r="Z52" s="48">
        <f t="shared" si="17"/>
        <v>44</v>
      </c>
      <c r="AA52" s="48">
        <f t="shared" si="17"/>
        <v>44</v>
      </c>
      <c r="AB52" s="48">
        <f t="shared" si="17"/>
        <v>44</v>
      </c>
      <c r="AC52" s="48">
        <f t="shared" si="17"/>
        <v>44</v>
      </c>
      <c r="AD52" s="48">
        <f t="shared" si="17"/>
        <v>44</v>
      </c>
      <c r="AE52" s="48">
        <f t="shared" si="17"/>
        <v>44</v>
      </c>
      <c r="AF52" s="48">
        <f t="shared" si="17"/>
        <v>44</v>
      </c>
      <c r="AG52" s="48">
        <f t="shared" si="17"/>
        <v>44</v>
      </c>
      <c r="AH52" s="48">
        <f t="shared" si="17"/>
        <v>44</v>
      </c>
      <c r="AI52" s="48">
        <f t="shared" si="17"/>
        <v>35.200000000000003</v>
      </c>
      <c r="AJ52" s="48">
        <f t="shared" si="17"/>
        <v>44</v>
      </c>
      <c r="AK52" s="48">
        <f t="shared" si="17"/>
        <v>44</v>
      </c>
      <c r="AL52" s="48">
        <f t="shared" si="17"/>
        <v>44</v>
      </c>
      <c r="AM52" s="48">
        <f t="shared" si="17"/>
        <v>44</v>
      </c>
      <c r="AN52" s="48">
        <f t="shared" si="17"/>
        <v>35.200000000000003</v>
      </c>
      <c r="AO52" s="48">
        <f t="shared" si="17"/>
        <v>44</v>
      </c>
      <c r="AP52" s="48">
        <f t="shared" si="17"/>
        <v>44</v>
      </c>
      <c r="AQ52" s="48">
        <f t="shared" si="17"/>
        <v>35.200000000000003</v>
      </c>
      <c r="AR52" s="48">
        <f t="shared" si="17"/>
        <v>44</v>
      </c>
      <c r="AS52" s="48">
        <f t="shared" si="17"/>
        <v>35.200000000000003</v>
      </c>
      <c r="AT52" s="48">
        <f t="shared" si="17"/>
        <v>44</v>
      </c>
      <c r="AU52" s="48">
        <f t="shared" si="17"/>
        <v>44</v>
      </c>
      <c r="AV52" s="48">
        <f t="shared" si="17"/>
        <v>44</v>
      </c>
      <c r="AW52" s="48">
        <f t="shared" si="17"/>
        <v>44</v>
      </c>
      <c r="AX52" s="48">
        <f t="shared" si="17"/>
        <v>35.200000000000003</v>
      </c>
    </row>
    <row r="53" spans="1:50" x14ac:dyDescent="0.25">
      <c r="A53" s="48">
        <v>602</v>
      </c>
      <c r="B53" s="47" t="s">
        <v>1337</v>
      </c>
      <c r="C53" s="47" t="s">
        <v>1327</v>
      </c>
      <c r="D53" s="48">
        <v>8.8000000000000007</v>
      </c>
      <c r="E53" s="48">
        <v>1</v>
      </c>
      <c r="F53" s="48">
        <v>1</v>
      </c>
      <c r="G53" s="48">
        <v>1</v>
      </c>
      <c r="H53" s="47">
        <f t="shared" si="5"/>
        <v>8.8000000000000007</v>
      </c>
      <c r="I53" s="48">
        <f t="shared" si="11"/>
        <v>44</v>
      </c>
      <c r="J53" s="48">
        <f t="shared" si="17"/>
        <v>44</v>
      </c>
      <c r="K53" s="48">
        <f t="shared" si="17"/>
        <v>44</v>
      </c>
      <c r="L53" s="48">
        <f t="shared" si="17"/>
        <v>35.200000000000003</v>
      </c>
      <c r="M53" s="48">
        <f t="shared" si="17"/>
        <v>44</v>
      </c>
      <c r="N53" s="48">
        <f t="shared" si="17"/>
        <v>44</v>
      </c>
      <c r="O53" s="48">
        <f t="shared" si="17"/>
        <v>35.200000000000003</v>
      </c>
      <c r="P53" s="48">
        <f t="shared" si="17"/>
        <v>35.200000000000003</v>
      </c>
      <c r="Q53" s="48">
        <f t="shared" si="17"/>
        <v>44</v>
      </c>
      <c r="R53" s="48">
        <f t="shared" ref="R53:AG53" si="18">$H53*R$2</f>
        <v>44</v>
      </c>
      <c r="S53" s="48">
        <f t="shared" si="18"/>
        <v>44</v>
      </c>
      <c r="T53" s="48">
        <f t="shared" si="18"/>
        <v>44</v>
      </c>
      <c r="U53" s="48">
        <f t="shared" si="18"/>
        <v>35.200000000000003</v>
      </c>
      <c r="V53" s="48">
        <f t="shared" si="18"/>
        <v>44</v>
      </c>
      <c r="W53" s="48">
        <f t="shared" si="18"/>
        <v>44</v>
      </c>
      <c r="X53" s="48">
        <f t="shared" si="18"/>
        <v>44</v>
      </c>
      <c r="Y53" s="48">
        <f t="shared" si="18"/>
        <v>44</v>
      </c>
      <c r="Z53" s="48">
        <f t="shared" si="18"/>
        <v>44</v>
      </c>
      <c r="AA53" s="48">
        <f t="shared" si="18"/>
        <v>44</v>
      </c>
      <c r="AB53" s="48">
        <f t="shared" si="18"/>
        <v>44</v>
      </c>
      <c r="AC53" s="48">
        <f t="shared" si="18"/>
        <v>44</v>
      </c>
      <c r="AD53" s="48">
        <f t="shared" si="18"/>
        <v>44</v>
      </c>
      <c r="AE53" s="48">
        <f t="shared" si="18"/>
        <v>44</v>
      </c>
      <c r="AF53" s="48">
        <f t="shared" si="18"/>
        <v>44</v>
      </c>
      <c r="AG53" s="48">
        <f t="shared" si="18"/>
        <v>44</v>
      </c>
      <c r="AH53" s="48">
        <f t="shared" ref="AH53:AW53" si="19">$H53*AH$2</f>
        <v>44</v>
      </c>
      <c r="AI53" s="48">
        <f t="shared" si="19"/>
        <v>35.200000000000003</v>
      </c>
      <c r="AJ53" s="48">
        <f t="shared" si="19"/>
        <v>44</v>
      </c>
      <c r="AK53" s="48">
        <f t="shared" si="19"/>
        <v>44</v>
      </c>
      <c r="AL53" s="48">
        <f t="shared" si="19"/>
        <v>44</v>
      </c>
      <c r="AM53" s="48">
        <f t="shared" si="19"/>
        <v>44</v>
      </c>
      <c r="AN53" s="48">
        <f t="shared" si="19"/>
        <v>35.200000000000003</v>
      </c>
      <c r="AO53" s="48">
        <f t="shared" si="19"/>
        <v>44</v>
      </c>
      <c r="AP53" s="48">
        <f t="shared" si="19"/>
        <v>44</v>
      </c>
      <c r="AQ53" s="48">
        <f t="shared" si="19"/>
        <v>35.200000000000003</v>
      </c>
      <c r="AR53" s="48">
        <f t="shared" si="19"/>
        <v>44</v>
      </c>
      <c r="AS53" s="48">
        <f t="shared" si="19"/>
        <v>35.200000000000003</v>
      </c>
      <c r="AT53" s="48">
        <f t="shared" si="19"/>
        <v>44</v>
      </c>
      <c r="AU53" s="48">
        <f t="shared" si="19"/>
        <v>44</v>
      </c>
      <c r="AV53" s="48">
        <f t="shared" si="19"/>
        <v>44</v>
      </c>
      <c r="AW53" s="48">
        <f t="shared" si="19"/>
        <v>44</v>
      </c>
      <c r="AX53" s="48">
        <f t="shared" ref="J53:AX60" si="20">$H53*AX$2</f>
        <v>35.200000000000003</v>
      </c>
    </row>
    <row r="54" spans="1:50" x14ac:dyDescent="0.25">
      <c r="A54" s="48">
        <v>608</v>
      </c>
      <c r="B54" s="47" t="s">
        <v>1338</v>
      </c>
      <c r="C54" s="47" t="s">
        <v>1327</v>
      </c>
      <c r="D54" s="48">
        <v>8.8000000000000007</v>
      </c>
      <c r="E54" s="48">
        <v>1</v>
      </c>
      <c r="F54" s="48">
        <v>1</v>
      </c>
      <c r="G54" s="48">
        <v>1</v>
      </c>
      <c r="H54" s="47">
        <f t="shared" si="5"/>
        <v>8.8000000000000007</v>
      </c>
      <c r="I54" s="48">
        <f t="shared" si="11"/>
        <v>44</v>
      </c>
      <c r="J54" s="48">
        <f t="shared" si="20"/>
        <v>44</v>
      </c>
      <c r="K54" s="48">
        <f t="shared" si="20"/>
        <v>44</v>
      </c>
      <c r="L54" s="48">
        <f t="shared" si="20"/>
        <v>35.200000000000003</v>
      </c>
      <c r="M54" s="48">
        <f t="shared" si="20"/>
        <v>44</v>
      </c>
      <c r="N54" s="48">
        <f t="shared" si="20"/>
        <v>44</v>
      </c>
      <c r="O54" s="48">
        <f t="shared" si="20"/>
        <v>35.200000000000003</v>
      </c>
      <c r="P54" s="48">
        <f t="shared" si="20"/>
        <v>35.200000000000003</v>
      </c>
      <c r="Q54" s="48">
        <f t="shared" si="20"/>
        <v>44</v>
      </c>
      <c r="R54" s="48">
        <f t="shared" si="20"/>
        <v>44</v>
      </c>
      <c r="S54" s="48">
        <f t="shared" si="20"/>
        <v>44</v>
      </c>
      <c r="T54" s="48">
        <f t="shared" si="20"/>
        <v>44</v>
      </c>
      <c r="U54" s="48">
        <f t="shared" si="20"/>
        <v>35.200000000000003</v>
      </c>
      <c r="V54" s="48">
        <f t="shared" si="20"/>
        <v>44</v>
      </c>
      <c r="W54" s="48">
        <f t="shared" si="20"/>
        <v>44</v>
      </c>
      <c r="X54" s="48">
        <f t="shared" si="20"/>
        <v>44</v>
      </c>
      <c r="Y54" s="48">
        <f t="shared" si="20"/>
        <v>44</v>
      </c>
      <c r="Z54" s="48">
        <f t="shared" si="20"/>
        <v>44</v>
      </c>
      <c r="AA54" s="48">
        <f t="shared" si="20"/>
        <v>44</v>
      </c>
      <c r="AB54" s="48">
        <f t="shared" si="20"/>
        <v>44</v>
      </c>
      <c r="AC54" s="48">
        <f t="shared" si="20"/>
        <v>44</v>
      </c>
      <c r="AD54" s="48">
        <f t="shared" si="20"/>
        <v>44</v>
      </c>
      <c r="AE54" s="48">
        <f t="shared" si="20"/>
        <v>44</v>
      </c>
      <c r="AF54" s="48">
        <f t="shared" si="20"/>
        <v>44</v>
      </c>
      <c r="AG54" s="48">
        <f t="shared" si="20"/>
        <v>44</v>
      </c>
      <c r="AH54" s="48">
        <f t="shared" si="20"/>
        <v>44</v>
      </c>
      <c r="AI54" s="48">
        <f t="shared" si="20"/>
        <v>35.200000000000003</v>
      </c>
      <c r="AJ54" s="48">
        <f t="shared" si="20"/>
        <v>44</v>
      </c>
      <c r="AK54" s="48">
        <f t="shared" si="20"/>
        <v>44</v>
      </c>
      <c r="AL54" s="48">
        <f t="shared" si="20"/>
        <v>44</v>
      </c>
      <c r="AM54" s="48">
        <f t="shared" si="20"/>
        <v>44</v>
      </c>
      <c r="AN54" s="48">
        <f t="shared" si="20"/>
        <v>35.200000000000003</v>
      </c>
      <c r="AO54" s="48">
        <f t="shared" si="20"/>
        <v>44</v>
      </c>
      <c r="AP54" s="48">
        <f t="shared" si="20"/>
        <v>44</v>
      </c>
      <c r="AQ54" s="48">
        <f t="shared" si="20"/>
        <v>35.200000000000003</v>
      </c>
      <c r="AR54" s="48">
        <f t="shared" si="20"/>
        <v>44</v>
      </c>
      <c r="AS54" s="48">
        <f t="shared" si="20"/>
        <v>35.200000000000003</v>
      </c>
      <c r="AT54" s="48">
        <f t="shared" si="20"/>
        <v>44</v>
      </c>
      <c r="AU54" s="48">
        <f t="shared" si="20"/>
        <v>44</v>
      </c>
      <c r="AV54" s="48">
        <f t="shared" si="20"/>
        <v>44</v>
      </c>
      <c r="AW54" s="48">
        <f t="shared" si="20"/>
        <v>44</v>
      </c>
      <c r="AX54" s="48">
        <f t="shared" si="20"/>
        <v>35.200000000000003</v>
      </c>
    </row>
    <row r="55" spans="1:50" x14ac:dyDescent="0.25">
      <c r="A55" s="48">
        <v>617</v>
      </c>
      <c r="B55" s="47" t="s">
        <v>1339</v>
      </c>
      <c r="C55" s="47" t="s">
        <v>1327</v>
      </c>
      <c r="D55" s="48">
        <v>8.8000000000000007</v>
      </c>
      <c r="E55" s="48">
        <v>1</v>
      </c>
      <c r="F55" s="48">
        <v>1</v>
      </c>
      <c r="G55" s="48">
        <v>1</v>
      </c>
      <c r="H55" s="47">
        <f t="shared" si="5"/>
        <v>8.8000000000000007</v>
      </c>
      <c r="I55" s="48">
        <f t="shared" si="11"/>
        <v>44</v>
      </c>
      <c r="J55" s="48">
        <f t="shared" si="20"/>
        <v>44</v>
      </c>
      <c r="K55" s="48">
        <f t="shared" si="20"/>
        <v>44</v>
      </c>
      <c r="L55" s="48">
        <f t="shared" si="20"/>
        <v>35.200000000000003</v>
      </c>
      <c r="M55" s="48">
        <f t="shared" si="20"/>
        <v>44</v>
      </c>
      <c r="N55" s="48">
        <f t="shared" si="20"/>
        <v>44</v>
      </c>
      <c r="O55" s="48">
        <f t="shared" si="20"/>
        <v>35.200000000000003</v>
      </c>
      <c r="P55" s="48">
        <f t="shared" si="20"/>
        <v>35.200000000000003</v>
      </c>
      <c r="Q55" s="48">
        <f t="shared" si="20"/>
        <v>44</v>
      </c>
      <c r="R55" s="48">
        <f t="shared" si="20"/>
        <v>44</v>
      </c>
      <c r="S55" s="48">
        <f t="shared" si="20"/>
        <v>44</v>
      </c>
      <c r="T55" s="48">
        <f t="shared" si="20"/>
        <v>44</v>
      </c>
      <c r="U55" s="48">
        <f t="shared" si="20"/>
        <v>35.200000000000003</v>
      </c>
      <c r="V55" s="48">
        <f t="shared" si="20"/>
        <v>44</v>
      </c>
      <c r="W55" s="48">
        <f t="shared" si="20"/>
        <v>44</v>
      </c>
      <c r="X55" s="48">
        <f t="shared" si="20"/>
        <v>44</v>
      </c>
      <c r="Y55" s="48">
        <f t="shared" si="20"/>
        <v>44</v>
      </c>
      <c r="Z55" s="48">
        <f t="shared" si="20"/>
        <v>44</v>
      </c>
      <c r="AA55" s="48">
        <f t="shared" si="20"/>
        <v>44</v>
      </c>
      <c r="AB55" s="48">
        <f t="shared" si="20"/>
        <v>44</v>
      </c>
      <c r="AC55" s="48">
        <f t="shared" si="20"/>
        <v>44</v>
      </c>
      <c r="AD55" s="48">
        <f t="shared" si="20"/>
        <v>44</v>
      </c>
      <c r="AE55" s="48">
        <f t="shared" si="20"/>
        <v>44</v>
      </c>
      <c r="AF55" s="48">
        <f t="shared" si="20"/>
        <v>44</v>
      </c>
      <c r="AG55" s="48">
        <f t="shared" si="20"/>
        <v>44</v>
      </c>
      <c r="AH55" s="48">
        <f t="shared" si="20"/>
        <v>44</v>
      </c>
      <c r="AI55" s="48">
        <f t="shared" si="20"/>
        <v>35.200000000000003</v>
      </c>
      <c r="AJ55" s="48">
        <f t="shared" si="20"/>
        <v>44</v>
      </c>
      <c r="AK55" s="48">
        <f t="shared" si="20"/>
        <v>44</v>
      </c>
      <c r="AL55" s="48">
        <f t="shared" si="20"/>
        <v>44</v>
      </c>
      <c r="AM55" s="48">
        <f t="shared" si="20"/>
        <v>44</v>
      </c>
      <c r="AN55" s="48">
        <f t="shared" si="20"/>
        <v>35.200000000000003</v>
      </c>
      <c r="AO55" s="48">
        <f t="shared" si="20"/>
        <v>44</v>
      </c>
      <c r="AP55" s="48">
        <f t="shared" si="20"/>
        <v>44</v>
      </c>
      <c r="AQ55" s="48">
        <f t="shared" si="20"/>
        <v>35.200000000000003</v>
      </c>
      <c r="AR55" s="48">
        <f t="shared" si="20"/>
        <v>44</v>
      </c>
      <c r="AS55" s="48">
        <f t="shared" si="20"/>
        <v>35.200000000000003</v>
      </c>
      <c r="AT55" s="48">
        <f t="shared" si="20"/>
        <v>44</v>
      </c>
      <c r="AU55" s="48">
        <f t="shared" si="20"/>
        <v>44</v>
      </c>
      <c r="AV55" s="48">
        <f t="shared" si="20"/>
        <v>44</v>
      </c>
      <c r="AW55" s="48">
        <f t="shared" si="20"/>
        <v>44</v>
      </c>
      <c r="AX55" s="48">
        <f t="shared" si="20"/>
        <v>35.200000000000003</v>
      </c>
    </row>
    <row r="56" spans="1:50" x14ac:dyDescent="0.25">
      <c r="A56" s="48">
        <v>620</v>
      </c>
      <c r="B56" s="47" t="s">
        <v>1340</v>
      </c>
      <c r="C56" s="47" t="s">
        <v>1327</v>
      </c>
      <c r="D56" s="48">
        <v>8.8000000000000007</v>
      </c>
      <c r="E56" s="48">
        <v>1</v>
      </c>
      <c r="F56" s="48">
        <v>1</v>
      </c>
      <c r="G56" s="48">
        <v>1</v>
      </c>
      <c r="H56" s="47">
        <f t="shared" si="5"/>
        <v>8.8000000000000007</v>
      </c>
      <c r="I56" s="48">
        <f t="shared" si="11"/>
        <v>44</v>
      </c>
      <c r="J56" s="48">
        <f t="shared" si="20"/>
        <v>44</v>
      </c>
      <c r="K56" s="48">
        <f t="shared" si="20"/>
        <v>44</v>
      </c>
      <c r="L56" s="48">
        <f t="shared" si="20"/>
        <v>35.200000000000003</v>
      </c>
      <c r="M56" s="48">
        <f t="shared" si="20"/>
        <v>44</v>
      </c>
      <c r="N56" s="48">
        <f t="shared" si="20"/>
        <v>44</v>
      </c>
      <c r="O56" s="48">
        <f t="shared" si="20"/>
        <v>35.200000000000003</v>
      </c>
      <c r="P56" s="48">
        <f t="shared" si="20"/>
        <v>35.200000000000003</v>
      </c>
      <c r="Q56" s="48">
        <f t="shared" si="20"/>
        <v>44</v>
      </c>
      <c r="R56" s="48">
        <f t="shared" si="20"/>
        <v>44</v>
      </c>
      <c r="S56" s="48">
        <f t="shared" si="20"/>
        <v>44</v>
      </c>
      <c r="T56" s="48">
        <f t="shared" si="20"/>
        <v>44</v>
      </c>
      <c r="U56" s="48">
        <f t="shared" si="20"/>
        <v>35.200000000000003</v>
      </c>
      <c r="V56" s="48">
        <f t="shared" si="20"/>
        <v>44</v>
      </c>
      <c r="W56" s="48">
        <f t="shared" si="20"/>
        <v>44</v>
      </c>
      <c r="X56" s="48">
        <f t="shared" si="20"/>
        <v>44</v>
      </c>
      <c r="Y56" s="48">
        <f t="shared" si="20"/>
        <v>44</v>
      </c>
      <c r="Z56" s="48">
        <f t="shared" si="20"/>
        <v>44</v>
      </c>
      <c r="AA56" s="48">
        <f t="shared" si="20"/>
        <v>44</v>
      </c>
      <c r="AB56" s="48">
        <f t="shared" si="20"/>
        <v>44</v>
      </c>
      <c r="AC56" s="48">
        <f t="shared" si="20"/>
        <v>44</v>
      </c>
      <c r="AD56" s="48">
        <f t="shared" si="20"/>
        <v>44</v>
      </c>
      <c r="AE56" s="48">
        <f t="shared" si="20"/>
        <v>44</v>
      </c>
      <c r="AF56" s="48">
        <f t="shared" si="20"/>
        <v>44</v>
      </c>
      <c r="AG56" s="48">
        <f t="shared" si="20"/>
        <v>44</v>
      </c>
      <c r="AH56" s="48">
        <f t="shared" si="20"/>
        <v>44</v>
      </c>
      <c r="AI56" s="48">
        <f t="shared" si="20"/>
        <v>35.200000000000003</v>
      </c>
      <c r="AJ56" s="48">
        <f t="shared" si="20"/>
        <v>44</v>
      </c>
      <c r="AK56" s="48">
        <f t="shared" si="20"/>
        <v>44</v>
      </c>
      <c r="AL56" s="48">
        <f t="shared" si="20"/>
        <v>44</v>
      </c>
      <c r="AM56" s="48">
        <f t="shared" si="20"/>
        <v>44</v>
      </c>
      <c r="AN56" s="48">
        <f t="shared" si="20"/>
        <v>35.200000000000003</v>
      </c>
      <c r="AO56" s="48">
        <f t="shared" si="20"/>
        <v>44</v>
      </c>
      <c r="AP56" s="48">
        <f t="shared" si="20"/>
        <v>44</v>
      </c>
      <c r="AQ56" s="48">
        <f t="shared" si="20"/>
        <v>35.200000000000003</v>
      </c>
      <c r="AR56" s="48">
        <f t="shared" si="20"/>
        <v>44</v>
      </c>
      <c r="AS56" s="48">
        <f t="shared" si="20"/>
        <v>35.200000000000003</v>
      </c>
      <c r="AT56" s="48">
        <f t="shared" si="20"/>
        <v>44</v>
      </c>
      <c r="AU56" s="48">
        <f t="shared" si="20"/>
        <v>44</v>
      </c>
      <c r="AV56" s="48">
        <f t="shared" si="20"/>
        <v>44</v>
      </c>
      <c r="AW56" s="48">
        <f t="shared" si="20"/>
        <v>44</v>
      </c>
      <c r="AX56" s="48">
        <f t="shared" si="20"/>
        <v>35.200000000000003</v>
      </c>
    </row>
    <row r="57" spans="1:50" x14ac:dyDescent="0.25">
      <c r="A57" s="48">
        <v>621</v>
      </c>
      <c r="B57" s="47" t="s">
        <v>1341</v>
      </c>
      <c r="C57" s="47" t="s">
        <v>1327</v>
      </c>
      <c r="D57" s="48">
        <v>8.8000000000000007</v>
      </c>
      <c r="E57" s="48">
        <v>1</v>
      </c>
      <c r="F57" s="48">
        <v>1</v>
      </c>
      <c r="G57" s="48">
        <v>1</v>
      </c>
      <c r="H57" s="47">
        <f t="shared" si="5"/>
        <v>8.8000000000000007</v>
      </c>
      <c r="I57" s="48">
        <f t="shared" si="11"/>
        <v>44</v>
      </c>
      <c r="J57" s="48">
        <f t="shared" si="20"/>
        <v>44</v>
      </c>
      <c r="K57" s="48">
        <f t="shared" si="20"/>
        <v>44</v>
      </c>
      <c r="L57" s="48">
        <f t="shared" si="20"/>
        <v>35.200000000000003</v>
      </c>
      <c r="M57" s="48">
        <f t="shared" si="20"/>
        <v>44</v>
      </c>
      <c r="N57" s="48">
        <f t="shared" si="20"/>
        <v>44</v>
      </c>
      <c r="O57" s="48">
        <f t="shared" si="20"/>
        <v>35.200000000000003</v>
      </c>
      <c r="P57" s="48">
        <f t="shared" si="20"/>
        <v>35.200000000000003</v>
      </c>
      <c r="Q57" s="48">
        <f t="shared" si="20"/>
        <v>44</v>
      </c>
      <c r="R57" s="48">
        <f t="shared" si="20"/>
        <v>44</v>
      </c>
      <c r="S57" s="48">
        <f t="shared" si="20"/>
        <v>44</v>
      </c>
      <c r="T57" s="48">
        <f t="shared" si="20"/>
        <v>44</v>
      </c>
      <c r="U57" s="48">
        <f t="shared" si="20"/>
        <v>35.200000000000003</v>
      </c>
      <c r="V57" s="48">
        <f t="shared" si="20"/>
        <v>44</v>
      </c>
      <c r="W57" s="48">
        <f t="shared" si="20"/>
        <v>44</v>
      </c>
      <c r="X57" s="48">
        <f t="shared" si="20"/>
        <v>44</v>
      </c>
      <c r="Y57" s="48">
        <f t="shared" si="20"/>
        <v>44</v>
      </c>
      <c r="Z57" s="48">
        <f t="shared" si="20"/>
        <v>44</v>
      </c>
      <c r="AA57" s="48">
        <f t="shared" si="20"/>
        <v>44</v>
      </c>
      <c r="AB57" s="48">
        <f t="shared" si="20"/>
        <v>44</v>
      </c>
      <c r="AC57" s="48">
        <f t="shared" si="20"/>
        <v>44</v>
      </c>
      <c r="AD57" s="48">
        <f t="shared" si="20"/>
        <v>44</v>
      </c>
      <c r="AE57" s="48">
        <f t="shared" si="20"/>
        <v>44</v>
      </c>
      <c r="AF57" s="48">
        <f t="shared" si="20"/>
        <v>44</v>
      </c>
      <c r="AG57" s="48">
        <f t="shared" si="20"/>
        <v>44</v>
      </c>
      <c r="AH57" s="48">
        <f t="shared" si="20"/>
        <v>44</v>
      </c>
      <c r="AI57" s="48">
        <f t="shared" si="20"/>
        <v>35.200000000000003</v>
      </c>
      <c r="AJ57" s="48">
        <f t="shared" si="20"/>
        <v>44</v>
      </c>
      <c r="AK57" s="48">
        <f t="shared" si="20"/>
        <v>44</v>
      </c>
      <c r="AL57" s="48">
        <f t="shared" si="20"/>
        <v>44</v>
      </c>
      <c r="AM57" s="48">
        <f t="shared" si="20"/>
        <v>44</v>
      </c>
      <c r="AN57" s="48">
        <f t="shared" si="20"/>
        <v>35.200000000000003</v>
      </c>
      <c r="AO57" s="48">
        <f t="shared" si="20"/>
        <v>44</v>
      </c>
      <c r="AP57" s="48">
        <f t="shared" si="20"/>
        <v>44</v>
      </c>
      <c r="AQ57" s="48">
        <f t="shared" si="20"/>
        <v>35.200000000000003</v>
      </c>
      <c r="AR57" s="48">
        <f t="shared" si="20"/>
        <v>44</v>
      </c>
      <c r="AS57" s="48">
        <f t="shared" si="20"/>
        <v>35.200000000000003</v>
      </c>
      <c r="AT57" s="48">
        <f t="shared" si="20"/>
        <v>44</v>
      </c>
      <c r="AU57" s="48">
        <f t="shared" si="20"/>
        <v>44</v>
      </c>
      <c r="AV57" s="48">
        <f t="shared" si="20"/>
        <v>44</v>
      </c>
      <c r="AW57" s="48">
        <f t="shared" si="20"/>
        <v>44</v>
      </c>
      <c r="AX57" s="48">
        <f t="shared" si="20"/>
        <v>35.200000000000003</v>
      </c>
    </row>
    <row r="58" spans="1:50" x14ac:dyDescent="0.25">
      <c r="A58" s="48">
        <v>544</v>
      </c>
      <c r="B58" s="47" t="s">
        <v>1342</v>
      </c>
      <c r="C58" s="47" t="s">
        <v>1327</v>
      </c>
      <c r="D58" s="48">
        <v>8.8000000000000007</v>
      </c>
      <c r="E58" s="48">
        <v>1</v>
      </c>
      <c r="F58" s="48">
        <v>1</v>
      </c>
      <c r="G58" s="48">
        <v>1</v>
      </c>
      <c r="H58" s="47">
        <f t="shared" si="5"/>
        <v>8.8000000000000007</v>
      </c>
      <c r="I58" s="48">
        <f t="shared" si="11"/>
        <v>44</v>
      </c>
      <c r="J58" s="48">
        <f t="shared" si="20"/>
        <v>44</v>
      </c>
      <c r="K58" s="48">
        <f t="shared" si="20"/>
        <v>44</v>
      </c>
      <c r="L58" s="48">
        <f t="shared" si="20"/>
        <v>35.200000000000003</v>
      </c>
      <c r="M58" s="48">
        <f t="shared" si="20"/>
        <v>44</v>
      </c>
      <c r="N58" s="48">
        <f t="shared" si="20"/>
        <v>44</v>
      </c>
      <c r="O58" s="48">
        <f t="shared" si="20"/>
        <v>35.200000000000003</v>
      </c>
      <c r="P58" s="48">
        <f t="shared" si="20"/>
        <v>35.200000000000003</v>
      </c>
      <c r="Q58" s="48">
        <f t="shared" si="20"/>
        <v>44</v>
      </c>
      <c r="R58" s="48">
        <f t="shared" si="20"/>
        <v>44</v>
      </c>
      <c r="S58" s="48">
        <f t="shared" si="20"/>
        <v>44</v>
      </c>
      <c r="T58" s="48">
        <f t="shared" si="20"/>
        <v>44</v>
      </c>
      <c r="U58" s="48">
        <f t="shared" si="20"/>
        <v>35.200000000000003</v>
      </c>
      <c r="V58" s="48">
        <f t="shared" si="20"/>
        <v>44</v>
      </c>
      <c r="W58" s="48">
        <f t="shared" si="20"/>
        <v>44</v>
      </c>
      <c r="X58" s="48">
        <f t="shared" si="20"/>
        <v>44</v>
      </c>
      <c r="Y58" s="48">
        <f t="shared" si="20"/>
        <v>44</v>
      </c>
      <c r="Z58" s="48">
        <f t="shared" si="20"/>
        <v>44</v>
      </c>
      <c r="AA58" s="48">
        <f t="shared" si="20"/>
        <v>44</v>
      </c>
      <c r="AB58" s="48">
        <f t="shared" si="20"/>
        <v>44</v>
      </c>
      <c r="AC58" s="48">
        <f t="shared" si="20"/>
        <v>44</v>
      </c>
      <c r="AD58" s="48">
        <f t="shared" si="20"/>
        <v>44</v>
      </c>
      <c r="AE58" s="48">
        <f t="shared" si="20"/>
        <v>44</v>
      </c>
      <c r="AF58" s="48">
        <f t="shared" si="20"/>
        <v>44</v>
      </c>
      <c r="AG58" s="48">
        <f t="shared" si="20"/>
        <v>44</v>
      </c>
      <c r="AH58" s="48">
        <f t="shared" si="20"/>
        <v>44</v>
      </c>
      <c r="AI58" s="48">
        <f t="shared" si="20"/>
        <v>35.200000000000003</v>
      </c>
      <c r="AJ58" s="48">
        <f t="shared" si="20"/>
        <v>44</v>
      </c>
      <c r="AK58" s="48">
        <f t="shared" si="20"/>
        <v>44</v>
      </c>
      <c r="AL58" s="48">
        <f t="shared" si="20"/>
        <v>44</v>
      </c>
      <c r="AM58" s="48">
        <f t="shared" si="20"/>
        <v>44</v>
      </c>
      <c r="AN58" s="48">
        <f t="shared" si="20"/>
        <v>35.200000000000003</v>
      </c>
      <c r="AO58" s="48">
        <f t="shared" si="20"/>
        <v>44</v>
      </c>
      <c r="AP58" s="48">
        <f t="shared" si="20"/>
        <v>44</v>
      </c>
      <c r="AQ58" s="48">
        <f t="shared" si="20"/>
        <v>35.200000000000003</v>
      </c>
      <c r="AR58" s="48">
        <f t="shared" si="20"/>
        <v>44</v>
      </c>
      <c r="AS58" s="48">
        <f t="shared" si="20"/>
        <v>35.200000000000003</v>
      </c>
      <c r="AT58" s="48">
        <f t="shared" si="20"/>
        <v>44</v>
      </c>
      <c r="AU58" s="48">
        <f t="shared" si="20"/>
        <v>44</v>
      </c>
      <c r="AV58" s="48">
        <f t="shared" si="20"/>
        <v>44</v>
      </c>
      <c r="AW58" s="48">
        <f t="shared" si="20"/>
        <v>44</v>
      </c>
      <c r="AX58" s="48">
        <f t="shared" si="20"/>
        <v>35.200000000000003</v>
      </c>
    </row>
    <row r="59" spans="1:50" x14ac:dyDescent="0.25">
      <c r="A59" s="48">
        <v>545</v>
      </c>
      <c r="B59" s="47" t="s">
        <v>1343</v>
      </c>
      <c r="C59" s="47" t="s">
        <v>1327</v>
      </c>
      <c r="D59" s="48">
        <v>8.8000000000000007</v>
      </c>
      <c r="E59" s="48">
        <v>1</v>
      </c>
      <c r="F59" s="48">
        <v>1</v>
      </c>
      <c r="G59" s="48">
        <v>1</v>
      </c>
      <c r="H59" s="47">
        <f t="shared" si="5"/>
        <v>8.8000000000000007</v>
      </c>
      <c r="I59" s="48">
        <f t="shared" si="11"/>
        <v>44</v>
      </c>
      <c r="J59" s="48">
        <f t="shared" si="20"/>
        <v>44</v>
      </c>
      <c r="K59" s="48">
        <f t="shared" si="20"/>
        <v>44</v>
      </c>
      <c r="L59" s="48">
        <f t="shared" si="20"/>
        <v>35.200000000000003</v>
      </c>
      <c r="M59" s="48">
        <f t="shared" si="20"/>
        <v>44</v>
      </c>
      <c r="N59" s="48">
        <f t="shared" si="20"/>
        <v>44</v>
      </c>
      <c r="O59" s="48">
        <f t="shared" si="20"/>
        <v>35.200000000000003</v>
      </c>
      <c r="P59" s="48">
        <f t="shared" si="20"/>
        <v>35.200000000000003</v>
      </c>
      <c r="Q59" s="48">
        <f t="shared" si="20"/>
        <v>44</v>
      </c>
      <c r="R59" s="48">
        <f t="shared" si="20"/>
        <v>44</v>
      </c>
      <c r="S59" s="48">
        <f t="shared" si="20"/>
        <v>44</v>
      </c>
      <c r="T59" s="48">
        <f t="shared" si="20"/>
        <v>44</v>
      </c>
      <c r="U59" s="48">
        <f t="shared" si="20"/>
        <v>35.200000000000003</v>
      </c>
      <c r="V59" s="48">
        <f t="shared" si="20"/>
        <v>44</v>
      </c>
      <c r="W59" s="48">
        <f t="shared" si="20"/>
        <v>44</v>
      </c>
      <c r="X59" s="48">
        <f t="shared" si="20"/>
        <v>44</v>
      </c>
      <c r="Y59" s="48">
        <f t="shared" si="20"/>
        <v>44</v>
      </c>
      <c r="Z59" s="48">
        <f t="shared" si="20"/>
        <v>44</v>
      </c>
      <c r="AA59" s="48">
        <f t="shared" si="20"/>
        <v>44</v>
      </c>
      <c r="AB59" s="48">
        <f t="shared" si="20"/>
        <v>44</v>
      </c>
      <c r="AC59" s="48">
        <f t="shared" si="20"/>
        <v>44</v>
      </c>
      <c r="AD59" s="48">
        <f t="shared" si="20"/>
        <v>44</v>
      </c>
      <c r="AE59" s="48">
        <f t="shared" si="20"/>
        <v>44</v>
      </c>
      <c r="AF59" s="48">
        <f t="shared" si="20"/>
        <v>44</v>
      </c>
      <c r="AG59" s="48">
        <f t="shared" si="20"/>
        <v>44</v>
      </c>
      <c r="AH59" s="48">
        <f t="shared" si="20"/>
        <v>44</v>
      </c>
      <c r="AI59" s="48">
        <f t="shared" si="20"/>
        <v>35.200000000000003</v>
      </c>
      <c r="AJ59" s="48">
        <f t="shared" si="20"/>
        <v>44</v>
      </c>
      <c r="AK59" s="48">
        <f t="shared" si="20"/>
        <v>44</v>
      </c>
      <c r="AL59" s="48">
        <f t="shared" si="20"/>
        <v>44</v>
      </c>
      <c r="AM59" s="48">
        <f t="shared" si="20"/>
        <v>44</v>
      </c>
      <c r="AN59" s="48">
        <f t="shared" si="20"/>
        <v>35.200000000000003</v>
      </c>
      <c r="AO59" s="48">
        <f t="shared" si="20"/>
        <v>44</v>
      </c>
      <c r="AP59" s="48">
        <f t="shared" si="20"/>
        <v>44</v>
      </c>
      <c r="AQ59" s="48">
        <f t="shared" si="20"/>
        <v>35.200000000000003</v>
      </c>
      <c r="AR59" s="48">
        <f t="shared" si="20"/>
        <v>44</v>
      </c>
      <c r="AS59" s="48">
        <f t="shared" si="20"/>
        <v>35.200000000000003</v>
      </c>
      <c r="AT59" s="48">
        <f t="shared" si="20"/>
        <v>44</v>
      </c>
      <c r="AU59" s="48">
        <f t="shared" si="20"/>
        <v>44</v>
      </c>
      <c r="AV59" s="48">
        <f t="shared" si="20"/>
        <v>44</v>
      </c>
      <c r="AW59" s="48">
        <f t="shared" si="20"/>
        <v>44</v>
      </c>
      <c r="AX59" s="48">
        <f t="shared" si="20"/>
        <v>35.200000000000003</v>
      </c>
    </row>
    <row r="60" spans="1:50" x14ac:dyDescent="0.25">
      <c r="A60" s="48">
        <v>605</v>
      </c>
      <c r="B60" s="47" t="s">
        <v>1344</v>
      </c>
      <c r="C60" s="47" t="s">
        <v>1327</v>
      </c>
      <c r="D60" s="48">
        <v>8.8000000000000007</v>
      </c>
      <c r="E60" s="48">
        <v>1</v>
      </c>
      <c r="F60" s="48">
        <v>1</v>
      </c>
      <c r="G60" s="48">
        <v>1</v>
      </c>
      <c r="H60" s="47">
        <f t="shared" si="5"/>
        <v>8.8000000000000007</v>
      </c>
      <c r="I60" s="48">
        <f t="shared" si="11"/>
        <v>44</v>
      </c>
      <c r="J60" s="48">
        <f t="shared" si="20"/>
        <v>44</v>
      </c>
      <c r="K60" s="48">
        <f t="shared" si="20"/>
        <v>44</v>
      </c>
      <c r="L60" s="48">
        <f t="shared" si="20"/>
        <v>35.200000000000003</v>
      </c>
      <c r="M60" s="48">
        <f t="shared" si="20"/>
        <v>44</v>
      </c>
      <c r="N60" s="48">
        <f t="shared" si="20"/>
        <v>44</v>
      </c>
      <c r="O60" s="48">
        <f t="shared" si="20"/>
        <v>35.200000000000003</v>
      </c>
      <c r="P60" s="48">
        <f t="shared" si="20"/>
        <v>35.200000000000003</v>
      </c>
      <c r="Q60" s="48">
        <f t="shared" si="20"/>
        <v>44</v>
      </c>
      <c r="R60" s="48">
        <f t="shared" ref="R60:AG60" si="21">$H60*R$2</f>
        <v>44</v>
      </c>
      <c r="S60" s="48">
        <f t="shared" si="21"/>
        <v>44</v>
      </c>
      <c r="T60" s="48">
        <f t="shared" si="21"/>
        <v>44</v>
      </c>
      <c r="U60" s="48">
        <f t="shared" si="21"/>
        <v>35.200000000000003</v>
      </c>
      <c r="V60" s="48">
        <f t="shared" si="21"/>
        <v>44</v>
      </c>
      <c r="W60" s="48">
        <f t="shared" si="21"/>
        <v>44</v>
      </c>
      <c r="X60" s="48">
        <f t="shared" si="21"/>
        <v>44</v>
      </c>
      <c r="Y60" s="48">
        <f t="shared" si="21"/>
        <v>44</v>
      </c>
      <c r="Z60" s="48">
        <f t="shared" si="21"/>
        <v>44</v>
      </c>
      <c r="AA60" s="48">
        <f t="shared" si="21"/>
        <v>44</v>
      </c>
      <c r="AB60" s="48">
        <f t="shared" si="21"/>
        <v>44</v>
      </c>
      <c r="AC60" s="48">
        <f t="shared" si="21"/>
        <v>44</v>
      </c>
      <c r="AD60" s="48">
        <f t="shared" si="21"/>
        <v>44</v>
      </c>
      <c r="AE60" s="48">
        <f t="shared" si="21"/>
        <v>44</v>
      </c>
      <c r="AF60" s="48">
        <f t="shared" si="21"/>
        <v>44</v>
      </c>
      <c r="AG60" s="48">
        <f t="shared" si="21"/>
        <v>44</v>
      </c>
      <c r="AH60" s="48">
        <f t="shared" ref="AH60:AW60" si="22">$H60*AH$2</f>
        <v>44</v>
      </c>
      <c r="AI60" s="48">
        <f t="shared" si="22"/>
        <v>35.200000000000003</v>
      </c>
      <c r="AJ60" s="48">
        <f t="shared" si="22"/>
        <v>44</v>
      </c>
      <c r="AK60" s="48">
        <f t="shared" si="22"/>
        <v>44</v>
      </c>
      <c r="AL60" s="48">
        <f t="shared" si="22"/>
        <v>44</v>
      </c>
      <c r="AM60" s="48">
        <f t="shared" si="22"/>
        <v>44</v>
      </c>
      <c r="AN60" s="48">
        <f t="shared" si="22"/>
        <v>35.200000000000003</v>
      </c>
      <c r="AO60" s="48">
        <f t="shared" si="22"/>
        <v>44</v>
      </c>
      <c r="AP60" s="48">
        <f t="shared" si="22"/>
        <v>44</v>
      </c>
      <c r="AQ60" s="48">
        <f t="shared" si="22"/>
        <v>35.200000000000003</v>
      </c>
      <c r="AR60" s="48">
        <f t="shared" si="22"/>
        <v>44</v>
      </c>
      <c r="AS60" s="48">
        <f t="shared" si="22"/>
        <v>35.200000000000003</v>
      </c>
      <c r="AT60" s="48">
        <f t="shared" si="22"/>
        <v>44</v>
      </c>
      <c r="AU60" s="48">
        <f t="shared" si="22"/>
        <v>44</v>
      </c>
      <c r="AV60" s="48">
        <f t="shared" si="22"/>
        <v>44</v>
      </c>
      <c r="AW60" s="48">
        <f t="shared" si="22"/>
        <v>44</v>
      </c>
      <c r="AX60" s="48">
        <f t="shared" ref="J60:AX61" si="23">$H60*AX$2</f>
        <v>35.200000000000003</v>
      </c>
    </row>
    <row r="61" spans="1:50" x14ac:dyDescent="0.25">
      <c r="A61" s="48">
        <v>606</v>
      </c>
      <c r="B61" s="47" t="s">
        <v>1345</v>
      </c>
      <c r="C61" s="47" t="s">
        <v>1327</v>
      </c>
      <c r="D61" s="48">
        <v>8.8000000000000007</v>
      </c>
      <c r="E61" s="48">
        <v>1</v>
      </c>
      <c r="F61" s="48">
        <v>1</v>
      </c>
      <c r="G61" s="48">
        <v>1</v>
      </c>
      <c r="H61" s="47">
        <f t="shared" si="5"/>
        <v>8.8000000000000007</v>
      </c>
      <c r="I61" s="48">
        <f t="shared" si="11"/>
        <v>44</v>
      </c>
      <c r="J61" s="48">
        <f t="shared" si="23"/>
        <v>44</v>
      </c>
      <c r="K61" s="48">
        <f t="shared" si="23"/>
        <v>44</v>
      </c>
      <c r="L61" s="48">
        <f t="shared" si="23"/>
        <v>35.200000000000003</v>
      </c>
      <c r="M61" s="48">
        <f t="shared" si="23"/>
        <v>44</v>
      </c>
      <c r="N61" s="48">
        <f t="shared" si="23"/>
        <v>44</v>
      </c>
      <c r="O61" s="48">
        <f t="shared" si="23"/>
        <v>35.200000000000003</v>
      </c>
      <c r="P61" s="48">
        <f t="shared" si="23"/>
        <v>35.200000000000003</v>
      </c>
      <c r="Q61" s="48">
        <f t="shared" si="23"/>
        <v>44</v>
      </c>
      <c r="R61" s="48">
        <f t="shared" si="23"/>
        <v>44</v>
      </c>
      <c r="S61" s="48">
        <f t="shared" si="23"/>
        <v>44</v>
      </c>
      <c r="T61" s="48">
        <f t="shared" si="23"/>
        <v>44</v>
      </c>
      <c r="U61" s="48">
        <f t="shared" si="23"/>
        <v>35.200000000000003</v>
      </c>
      <c r="V61" s="48">
        <f t="shared" si="23"/>
        <v>44</v>
      </c>
      <c r="W61" s="48">
        <f t="shared" si="23"/>
        <v>44</v>
      </c>
      <c r="X61" s="48">
        <f t="shared" si="23"/>
        <v>44</v>
      </c>
      <c r="Y61" s="48">
        <f t="shared" si="23"/>
        <v>44</v>
      </c>
      <c r="Z61" s="48">
        <f t="shared" si="23"/>
        <v>44</v>
      </c>
      <c r="AA61" s="48">
        <f t="shared" si="23"/>
        <v>44</v>
      </c>
      <c r="AB61" s="48">
        <f t="shared" si="23"/>
        <v>44</v>
      </c>
      <c r="AC61" s="48">
        <f t="shared" si="23"/>
        <v>44</v>
      </c>
      <c r="AD61" s="48">
        <f t="shared" si="23"/>
        <v>44</v>
      </c>
      <c r="AE61" s="48">
        <f t="shared" si="23"/>
        <v>44</v>
      </c>
      <c r="AF61" s="48">
        <f t="shared" si="23"/>
        <v>44</v>
      </c>
      <c r="AG61" s="48">
        <f t="shared" si="23"/>
        <v>44</v>
      </c>
      <c r="AH61" s="48">
        <f t="shared" si="23"/>
        <v>44</v>
      </c>
      <c r="AI61" s="48">
        <f t="shared" si="23"/>
        <v>35.200000000000003</v>
      </c>
      <c r="AJ61" s="48">
        <f t="shared" si="23"/>
        <v>44</v>
      </c>
      <c r="AK61" s="48">
        <f t="shared" si="23"/>
        <v>44</v>
      </c>
      <c r="AL61" s="48">
        <f t="shared" si="23"/>
        <v>44</v>
      </c>
      <c r="AM61" s="48">
        <f t="shared" si="23"/>
        <v>44</v>
      </c>
      <c r="AN61" s="48">
        <f t="shared" si="23"/>
        <v>35.200000000000003</v>
      </c>
      <c r="AO61" s="48">
        <f t="shared" si="23"/>
        <v>44</v>
      </c>
      <c r="AP61" s="48">
        <f t="shared" si="23"/>
        <v>44</v>
      </c>
      <c r="AQ61" s="48">
        <f t="shared" si="23"/>
        <v>35.200000000000003</v>
      </c>
      <c r="AR61" s="48">
        <f t="shared" si="23"/>
        <v>44</v>
      </c>
      <c r="AS61" s="48">
        <f t="shared" si="23"/>
        <v>35.200000000000003</v>
      </c>
      <c r="AT61" s="48">
        <f t="shared" si="23"/>
        <v>44</v>
      </c>
      <c r="AU61" s="48">
        <f t="shared" si="23"/>
        <v>44</v>
      </c>
      <c r="AV61" s="48">
        <f t="shared" si="23"/>
        <v>44</v>
      </c>
      <c r="AW61" s="48">
        <f t="shared" si="23"/>
        <v>44</v>
      </c>
      <c r="AX61" s="48">
        <f t="shared" si="23"/>
        <v>35.200000000000003</v>
      </c>
    </row>
    <row r="65" spans="1:45" ht="20.25" customHeight="1" x14ac:dyDescent="0.25">
      <c r="A65" s="65"/>
      <c r="B65" s="66" t="s">
        <v>1351</v>
      </c>
      <c r="C65" s="48" t="s">
        <v>1356</v>
      </c>
      <c r="D65" s="48">
        <v>11</v>
      </c>
      <c r="E65" s="48">
        <v>12</v>
      </c>
      <c r="F65" s="48">
        <v>13</v>
      </c>
      <c r="G65" s="48">
        <v>14</v>
      </c>
      <c r="H65" s="48">
        <v>15</v>
      </c>
      <c r="I65" s="48">
        <v>16</v>
      </c>
      <c r="J65" s="48">
        <v>17</v>
      </c>
      <c r="K65" s="48">
        <v>18</v>
      </c>
      <c r="L65" s="48">
        <v>19</v>
      </c>
      <c r="M65" s="48">
        <v>20</v>
      </c>
      <c r="N65" s="48">
        <v>21</v>
      </c>
      <c r="O65" s="48">
        <v>22</v>
      </c>
      <c r="P65" s="48">
        <v>23</v>
      </c>
      <c r="Q65" s="48">
        <v>24</v>
      </c>
      <c r="R65" s="48">
        <v>25</v>
      </c>
      <c r="S65" s="48">
        <v>26</v>
      </c>
      <c r="T65" s="48">
        <v>27</v>
      </c>
      <c r="U65" s="48">
        <v>28</v>
      </c>
      <c r="V65" s="48">
        <v>29</v>
      </c>
      <c r="W65" s="48">
        <v>30</v>
      </c>
      <c r="X65" s="48">
        <v>31</v>
      </c>
      <c r="Y65" s="48">
        <v>32</v>
      </c>
      <c r="Z65" s="48">
        <v>33</v>
      </c>
      <c r="AA65" s="48">
        <v>34</v>
      </c>
      <c r="AB65" s="48">
        <v>35</v>
      </c>
      <c r="AC65" s="48">
        <v>36</v>
      </c>
      <c r="AD65" s="48">
        <v>37</v>
      </c>
      <c r="AE65" s="48">
        <v>38</v>
      </c>
      <c r="AF65" s="48">
        <v>39</v>
      </c>
      <c r="AG65" s="48">
        <v>40</v>
      </c>
      <c r="AH65" s="48">
        <v>41</v>
      </c>
      <c r="AI65" s="48">
        <v>42</v>
      </c>
      <c r="AJ65" s="48">
        <v>43</v>
      </c>
      <c r="AK65" s="48">
        <v>44</v>
      </c>
      <c r="AL65" s="48">
        <v>45</v>
      </c>
      <c r="AM65" s="48">
        <v>46</v>
      </c>
      <c r="AN65" s="48">
        <v>47</v>
      </c>
      <c r="AO65" s="48">
        <v>48</v>
      </c>
      <c r="AP65" s="48">
        <v>49</v>
      </c>
      <c r="AQ65" s="48">
        <v>50</v>
      </c>
      <c r="AR65" s="48">
        <v>51</v>
      </c>
      <c r="AS65" s="48">
        <v>52</v>
      </c>
    </row>
    <row r="66" spans="1:45" ht="22.5" customHeight="1" x14ac:dyDescent="0.25">
      <c r="A66" s="64" t="s">
        <v>1348</v>
      </c>
      <c r="B66" s="67" t="s">
        <v>1321</v>
      </c>
      <c r="C66" s="48" t="s">
        <v>1355</v>
      </c>
      <c r="D66" s="64" t="s">
        <v>1234</v>
      </c>
      <c r="E66" s="64" t="s">
        <v>1235</v>
      </c>
      <c r="F66" s="64" t="s">
        <v>1236</v>
      </c>
      <c r="G66" s="64" t="s">
        <v>1237</v>
      </c>
      <c r="H66" s="64" t="s">
        <v>1240</v>
      </c>
      <c r="I66" s="64" t="s">
        <v>1241</v>
      </c>
      <c r="J66" s="64" t="s">
        <v>1242</v>
      </c>
      <c r="K66" s="64" t="s">
        <v>1243</v>
      </c>
      <c r="L66" s="64" t="s">
        <v>1244</v>
      </c>
      <c r="M66" s="64" t="s">
        <v>1245</v>
      </c>
      <c r="N66" s="64" t="s">
        <v>1246</v>
      </c>
      <c r="O66" s="64" t="s">
        <v>1247</v>
      </c>
      <c r="P66" s="64" t="s">
        <v>1248</v>
      </c>
      <c r="Q66" s="64" t="s">
        <v>1249</v>
      </c>
      <c r="R66" s="64" t="s">
        <v>1250</v>
      </c>
      <c r="S66" s="64" t="s">
        <v>1251</v>
      </c>
      <c r="T66" s="64" t="s">
        <v>1252</v>
      </c>
      <c r="U66" s="64" t="s">
        <v>1253</v>
      </c>
      <c r="V66" s="64" t="s">
        <v>1254</v>
      </c>
      <c r="W66" s="64" t="s">
        <v>1255</v>
      </c>
      <c r="X66" s="64" t="s">
        <v>1256</v>
      </c>
      <c r="Y66" s="64" t="s">
        <v>1257</v>
      </c>
      <c r="Z66" s="64" t="s">
        <v>1258</v>
      </c>
      <c r="AA66" s="64" t="s">
        <v>1259</v>
      </c>
      <c r="AB66" s="64" t="s">
        <v>1260</v>
      </c>
      <c r="AC66" s="64" t="s">
        <v>1261</v>
      </c>
      <c r="AD66" s="64" t="s">
        <v>1262</v>
      </c>
      <c r="AE66" s="64" t="s">
        <v>1263</v>
      </c>
      <c r="AF66" s="64" t="s">
        <v>1264</v>
      </c>
      <c r="AG66" s="64" t="s">
        <v>1265</v>
      </c>
      <c r="AH66" s="64" t="s">
        <v>1266</v>
      </c>
      <c r="AI66" s="64" t="s">
        <v>1267</v>
      </c>
      <c r="AJ66" s="64" t="s">
        <v>1268</v>
      </c>
      <c r="AK66" s="64" t="s">
        <v>1269</v>
      </c>
      <c r="AL66" s="64" t="s">
        <v>1270</v>
      </c>
      <c r="AM66" s="64" t="s">
        <v>1271</v>
      </c>
      <c r="AN66" s="64" t="s">
        <v>1272</v>
      </c>
      <c r="AO66" s="64" t="s">
        <v>1273</v>
      </c>
      <c r="AP66" s="64" t="s">
        <v>1274</v>
      </c>
      <c r="AQ66" s="64" t="s">
        <v>1275</v>
      </c>
      <c r="AR66" s="64" t="s">
        <v>1276</v>
      </c>
      <c r="AS66" s="64" t="s">
        <v>1277</v>
      </c>
    </row>
    <row r="67" spans="1:45" x14ac:dyDescent="0.25">
      <c r="A67" s="48">
        <v>120</v>
      </c>
      <c r="B67" s="47" t="s">
        <v>1278</v>
      </c>
      <c r="D67" s="53">
        <f>SUMIFS(BASE!$V:$V,BASE!$U:$U,$B67,BASE!$Z:$Z,'CARGA MÁQUINA (CAP INST.)'!D$65)</f>
        <v>0</v>
      </c>
      <c r="E67" s="53">
        <f>SUMIFS(BASE!$V:$V,BASE!$U:$U,$B67,BASE!$Z:$Z,'CARGA MÁQUINA (CAP INST.)'!E$65)</f>
        <v>0</v>
      </c>
      <c r="F67" s="53">
        <f>SUMIFS(BASE!$V:$V,BASE!$U:$U,$B67,BASE!$Z:$Z,'CARGA MÁQUINA (CAP INST.)'!F$65)</f>
        <v>0</v>
      </c>
      <c r="G67" s="53">
        <f>SUMIFS(BASE!$V:$V,BASE!$U:$U,$B67,BASE!$Z:$Z,'CARGA MÁQUINA (CAP INST.)'!G$65)</f>
        <v>0</v>
      </c>
      <c r="H67" s="53">
        <f>SUMIFS(BASE!$V:$V,BASE!$U:$U,$B67,BASE!$Z:$Z,'CARGA MÁQUINA (CAP INST.)'!H$65)</f>
        <v>0</v>
      </c>
      <c r="I67" s="53">
        <f>SUMIFS(BASE!$V:$V,BASE!$U:$U,$B67,BASE!$Z:$Z,'CARGA MÁQUINA (CAP INST.)'!I$65)</f>
        <v>0</v>
      </c>
      <c r="J67" s="53">
        <f>SUMIFS(BASE!$V:$V,BASE!$U:$U,$B67,BASE!$Z:$Z,'CARGA MÁQUINA (CAP INST.)'!J$65)</f>
        <v>0</v>
      </c>
      <c r="K67" s="53">
        <f>SUMIFS(BASE!$V:$V,BASE!$U:$U,$B67,BASE!$Z:$Z,'CARGA MÁQUINA (CAP INST.)'!K$65)</f>
        <v>0</v>
      </c>
      <c r="L67" s="53">
        <f>SUMIFS(BASE!$V:$V,BASE!$U:$U,$B67,BASE!$Z:$Z,'CARGA MÁQUINA (CAP INST.)'!L$65)</f>
        <v>0</v>
      </c>
      <c r="M67" s="53">
        <f>SUMIFS(BASE!$V:$V,BASE!$U:$U,$B67,BASE!$Z:$Z,'CARGA MÁQUINA (CAP INST.)'!M$65)</f>
        <v>0</v>
      </c>
      <c r="N67" s="53">
        <f>SUMIFS(BASE!$V:$V,BASE!$U:$U,$B67,BASE!$Z:$Z,'CARGA MÁQUINA (CAP INST.)'!N$65)</f>
        <v>0</v>
      </c>
      <c r="O67" s="53">
        <f>SUMIFS(BASE!$V:$V,BASE!$U:$U,$B67,BASE!$Z:$Z,'CARGA MÁQUINA (CAP INST.)'!O$65)</f>
        <v>0</v>
      </c>
      <c r="P67" s="53">
        <f>SUMIFS(BASE!$V:$V,BASE!$U:$U,$B67,BASE!$Z:$Z,'CARGA MÁQUINA (CAP INST.)'!P$65)</f>
        <v>0</v>
      </c>
      <c r="Q67" s="53">
        <f>SUMIFS(BASE!$V:$V,BASE!$U:$U,$B67,BASE!$Z:$Z,'CARGA MÁQUINA (CAP INST.)'!Q$65)</f>
        <v>0</v>
      </c>
      <c r="R67" s="53">
        <f>SUMIFS(BASE!$V:$V,BASE!$U:$U,$B67,BASE!$Z:$Z,'CARGA MÁQUINA (CAP INST.)'!R$65)</f>
        <v>0</v>
      </c>
      <c r="S67" s="53">
        <f>SUMIFS(BASE!$V:$V,BASE!$U:$U,$B67,BASE!$Z:$Z,'CARGA MÁQUINA (CAP INST.)'!S$65)</f>
        <v>33.456565656565658</v>
      </c>
      <c r="T67" s="53">
        <f>SUMIFS(BASE!$V:$V,BASE!$U:$U,$B67,BASE!$Z:$Z,'CARGA MÁQUINA (CAP INST.)'!T$65)</f>
        <v>0</v>
      </c>
      <c r="U67" s="53">
        <f>SUMIFS(BASE!$V:$V,BASE!$U:$U,$B67,BASE!$Z:$Z,'CARGA MÁQUINA (CAP INST.)'!U$65)</f>
        <v>0</v>
      </c>
      <c r="V67" s="53">
        <f>SUMIFS(BASE!$V:$V,BASE!$U:$U,$B67,BASE!$Z:$Z,'CARGA MÁQUINA (CAP INST.)'!V$65)</f>
        <v>0</v>
      </c>
      <c r="W67" s="53">
        <f>SUMIFS(BASE!$V:$V,BASE!$U:$U,$B67,BASE!$Z:$Z,'CARGA MÁQUINA (CAP INST.)'!W$65)</f>
        <v>0</v>
      </c>
      <c r="X67" s="53">
        <f>SUMIFS(BASE!$V:$V,BASE!$U:$U,$B67,BASE!$Z:$Z,'CARGA MÁQUINA (CAP INST.)'!X$65)</f>
        <v>0</v>
      </c>
      <c r="Y67" s="53">
        <f>SUMIFS(BASE!$V:$V,BASE!$U:$U,$B67,BASE!$Z:$Z,'CARGA MÁQUINA (CAP INST.)'!Y$65)</f>
        <v>0</v>
      </c>
      <c r="Z67" s="53">
        <f>SUMIFS(BASE!$V:$V,BASE!$U:$U,$B67,BASE!$Z:$Z,'CARGA MÁQUINA (CAP INST.)'!Z$65)</f>
        <v>0</v>
      </c>
      <c r="AA67" s="53">
        <f>SUMIFS(BASE!$V:$V,BASE!$U:$U,$B67,BASE!$Z:$Z,'CARGA MÁQUINA (CAP INST.)'!AA$65)</f>
        <v>0</v>
      </c>
      <c r="AB67" s="53">
        <f>SUMIFS(BASE!$V:$V,BASE!$U:$U,$B67,BASE!$Z:$Z,'CARGA MÁQUINA (CAP INST.)'!AB$65)</f>
        <v>0</v>
      </c>
      <c r="AC67" s="53">
        <f>SUMIFS(BASE!$V:$V,BASE!$U:$U,$B67,BASE!$Z:$Z,'CARGA MÁQUINA (CAP INST.)'!AC$65)</f>
        <v>0</v>
      </c>
      <c r="AD67" s="53">
        <f>SUMIFS(BASE!$V:$V,BASE!$U:$U,$B67,BASE!$Z:$Z,'CARGA MÁQUINA (CAP INST.)'!AD$65)</f>
        <v>0</v>
      </c>
      <c r="AE67" s="53">
        <f>SUMIFS(BASE!$V:$V,BASE!$U:$U,$B67,BASE!$Z:$Z,'CARGA MÁQUINA (CAP INST.)'!AE$65)</f>
        <v>0</v>
      </c>
      <c r="AF67" s="53">
        <f>SUMIFS(BASE!$V:$V,BASE!$U:$U,$B67,BASE!$Z:$Z,'CARGA MÁQUINA (CAP INST.)'!AF$65)</f>
        <v>0</v>
      </c>
      <c r="AG67" s="53">
        <f>SUMIFS(BASE!$V:$V,BASE!$U:$U,$B67,BASE!$Z:$Z,'CARGA MÁQUINA (CAP INST.)'!AG$65)</f>
        <v>0</v>
      </c>
      <c r="AH67" s="53">
        <f>SUMIFS(BASE!$V:$V,BASE!$U:$U,$B67,BASE!$Z:$Z,'CARGA MÁQUINA (CAP INST.)'!AH$65)</f>
        <v>0</v>
      </c>
      <c r="AI67" s="53">
        <f>SUMIFS(BASE!$V:$V,BASE!$U:$U,$B67,BASE!$Z:$Z,'CARGA MÁQUINA (CAP INST.)'!AI$65)</f>
        <v>0</v>
      </c>
      <c r="AJ67" s="53">
        <f>SUMIFS(BASE!$V:$V,BASE!$U:$U,$B67,BASE!$Z:$Z,'CARGA MÁQUINA (CAP INST.)'!AJ$65)</f>
        <v>0</v>
      </c>
      <c r="AK67" s="53">
        <f>SUMIFS(BASE!$V:$V,BASE!$U:$U,$B67,BASE!$Z:$Z,'CARGA MÁQUINA (CAP INST.)'!AK$65)</f>
        <v>0</v>
      </c>
      <c r="AL67" s="53">
        <f>SUMIFS(BASE!$V:$V,BASE!$U:$U,$B67,BASE!$Z:$Z,'CARGA MÁQUINA (CAP INST.)'!AL$65)</f>
        <v>0</v>
      </c>
      <c r="AM67" s="53">
        <f>SUMIFS(BASE!$V:$V,BASE!$U:$U,$B67,BASE!$Z:$Z,'CARGA MÁQUINA (CAP INST.)'!AM$65)</f>
        <v>0</v>
      </c>
      <c r="AN67" s="53">
        <f>SUMIFS(BASE!$V:$V,BASE!$U:$U,$B67,BASE!$Z:$Z,'CARGA MÁQUINA (CAP INST.)'!AN$65)</f>
        <v>0</v>
      </c>
      <c r="AO67" s="53">
        <f>SUMIFS(BASE!$V:$V,BASE!$U:$U,$B67,BASE!$Z:$Z,'CARGA MÁQUINA (CAP INST.)'!AO$65)</f>
        <v>0</v>
      </c>
      <c r="AP67" s="53">
        <f>SUMIFS(BASE!$V:$V,BASE!$U:$U,$B67,BASE!$Z:$Z,'CARGA MÁQUINA (CAP INST.)'!AP$65)</f>
        <v>0</v>
      </c>
      <c r="AQ67" s="53">
        <f>SUMIFS(BASE!$V:$V,BASE!$U:$U,$B67,BASE!$Z:$Z,'CARGA MÁQUINA (CAP INST.)'!AQ$65)</f>
        <v>0</v>
      </c>
      <c r="AR67" s="53">
        <f>SUMIFS(BASE!$V:$V,BASE!$U:$U,$B67,BASE!$Z:$Z,'CARGA MÁQUINA (CAP INST.)'!AR$65)</f>
        <v>0</v>
      </c>
      <c r="AS67" s="53">
        <f>SUMIFS(BASE!$V:$V,BASE!$U:$U,$B67,BASE!$Z:$Z,'CARGA MÁQUINA (CAP INST.)'!AS$65)</f>
        <v>0</v>
      </c>
    </row>
    <row r="68" spans="1:45" x14ac:dyDescent="0.25">
      <c r="A68" s="48">
        <v>117</v>
      </c>
      <c r="B68" s="47" t="s">
        <v>1279</v>
      </c>
      <c r="D68" s="53">
        <f>SUMIFS(BASE!$V:$V,BASE!$U:$U,$B68,BASE!$Z:$Z,'CARGA MÁQUINA (CAP INST.)'!D$65)</f>
        <v>5.5145454545454538</v>
      </c>
      <c r="E68" s="53">
        <f>SUMIFS(BASE!$V:$V,BASE!$U:$U,$B68,BASE!$Z:$Z,'CARGA MÁQUINA (CAP INST.)'!E$65)</f>
        <v>13.918704545454545</v>
      </c>
      <c r="F68" s="53">
        <f>SUMIFS(BASE!$V:$V,BASE!$U:$U,$B68,BASE!$Z:$Z,'CARGA MÁQUINA (CAP INST.)'!F$65)</f>
        <v>11.390522727272728</v>
      </c>
      <c r="G68" s="53">
        <f>SUMIFS(BASE!$V:$V,BASE!$U:$U,$B68,BASE!$Z:$Z,'CARGA MÁQUINA (CAP INST.)'!G$65)</f>
        <v>49.714568181818187</v>
      </c>
      <c r="H68" s="53">
        <f>SUMIFS(BASE!$V:$V,BASE!$U:$U,$B68,BASE!$Z:$Z,'CARGA MÁQUINA (CAP INST.)'!H$65)</f>
        <v>44.236022727272733</v>
      </c>
      <c r="I68" s="53">
        <f>SUMIFS(BASE!$V:$V,BASE!$U:$U,$B68,BASE!$Z:$Z,'CARGA MÁQUINA (CAP INST.)'!I$65)</f>
        <v>55.33506818181818</v>
      </c>
      <c r="J68" s="53">
        <f>SUMIFS(BASE!$V:$V,BASE!$U:$U,$B68,BASE!$Z:$Z,'CARGA MÁQUINA (CAP INST.)'!J$65)</f>
        <v>29.112340909090911</v>
      </c>
      <c r="K68" s="53">
        <f>SUMIFS(BASE!$V:$V,BASE!$U:$U,$B68,BASE!$Z:$Z,'CARGA MÁQUINA (CAP INST.)'!K$65)</f>
        <v>0</v>
      </c>
      <c r="L68" s="53">
        <f>SUMIFS(BASE!$V:$V,BASE!$U:$U,$B68,BASE!$Z:$Z,'CARGA MÁQUINA (CAP INST.)'!L$65)</f>
        <v>0</v>
      </c>
      <c r="M68" s="53">
        <f>SUMIFS(BASE!$V:$V,BASE!$U:$U,$B68,BASE!$Z:$Z,'CARGA MÁQUINA (CAP INST.)'!M$65)</f>
        <v>0</v>
      </c>
      <c r="N68" s="53">
        <f>SUMIFS(BASE!$V:$V,BASE!$U:$U,$B68,BASE!$Z:$Z,'CARGA MÁQUINA (CAP INST.)'!N$65)</f>
        <v>0</v>
      </c>
      <c r="O68" s="53">
        <f>SUMIFS(BASE!$V:$V,BASE!$U:$U,$B68,BASE!$Z:$Z,'CARGA MÁQUINA (CAP INST.)'!O$65)</f>
        <v>15.123681818181819</v>
      </c>
      <c r="P68" s="53">
        <f>SUMIFS(BASE!$V:$V,BASE!$U:$U,$B68,BASE!$Z:$Z,'CARGA MÁQUINA (CAP INST.)'!P$65)</f>
        <v>0</v>
      </c>
      <c r="Q68" s="53">
        <f>SUMIFS(BASE!$V:$V,BASE!$U:$U,$B68,BASE!$Z:$Z,'CARGA MÁQUINA (CAP INST.)'!Q$65)</f>
        <v>7.5618409090909093</v>
      </c>
      <c r="R68" s="53">
        <f>SUMIFS(BASE!$V:$V,BASE!$U:$U,$B68,BASE!$Z:$Z,'CARGA MÁQUINA (CAP INST.)'!R$65)</f>
        <v>7.5618409090909093</v>
      </c>
      <c r="S68" s="53">
        <f>SUMIFS(BASE!$V:$V,BASE!$U:$U,$B68,BASE!$Z:$Z,'CARGA MÁQUINA (CAP INST.)'!S$65)</f>
        <v>0</v>
      </c>
      <c r="T68" s="53">
        <f>SUMIFS(BASE!$V:$V,BASE!$U:$U,$B68,BASE!$Z:$Z,'CARGA MÁQUINA (CAP INST.)'!T$65)</f>
        <v>0</v>
      </c>
      <c r="U68" s="53">
        <f>SUMIFS(BASE!$V:$V,BASE!$U:$U,$B68,BASE!$Z:$Z,'CARGA MÁQUINA (CAP INST.)'!U$65)</f>
        <v>0</v>
      </c>
      <c r="V68" s="53">
        <f>SUMIFS(BASE!$V:$V,BASE!$U:$U,$B68,BASE!$Z:$Z,'CARGA MÁQUINA (CAP INST.)'!V$65)</f>
        <v>0</v>
      </c>
      <c r="W68" s="53">
        <f>SUMIFS(BASE!$V:$V,BASE!$U:$U,$B68,BASE!$Z:$Z,'CARGA MÁQUINA (CAP INST.)'!W$65)</f>
        <v>0</v>
      </c>
      <c r="X68" s="53">
        <f>SUMIFS(BASE!$V:$V,BASE!$U:$U,$B68,BASE!$Z:$Z,'CARGA MÁQUINA (CAP INST.)'!X$65)</f>
        <v>0</v>
      </c>
      <c r="Y68" s="53">
        <f>SUMIFS(BASE!$V:$V,BASE!$U:$U,$B68,BASE!$Z:$Z,'CARGA MÁQUINA (CAP INST.)'!Y$65)</f>
        <v>0</v>
      </c>
      <c r="Z68" s="53">
        <f>SUMIFS(BASE!$V:$V,BASE!$U:$U,$B68,BASE!$Z:$Z,'CARGA MÁQUINA (CAP INST.)'!Z$65)</f>
        <v>0</v>
      </c>
      <c r="AA68" s="53">
        <f>SUMIFS(BASE!$V:$V,BASE!$U:$U,$B68,BASE!$Z:$Z,'CARGA MÁQUINA (CAP INST.)'!AA$65)</f>
        <v>0</v>
      </c>
      <c r="AB68" s="53">
        <f>SUMIFS(BASE!$V:$V,BASE!$U:$U,$B68,BASE!$Z:$Z,'CARGA MÁQUINA (CAP INST.)'!AB$65)</f>
        <v>0</v>
      </c>
      <c r="AC68" s="53">
        <f>SUMIFS(BASE!$V:$V,BASE!$U:$U,$B68,BASE!$Z:$Z,'CARGA MÁQUINA (CAP INST.)'!AC$65)</f>
        <v>0</v>
      </c>
      <c r="AD68" s="53">
        <f>SUMIFS(BASE!$V:$V,BASE!$U:$U,$B68,BASE!$Z:$Z,'CARGA MÁQUINA (CAP INST.)'!AD$65)</f>
        <v>0</v>
      </c>
      <c r="AE68" s="53">
        <f>SUMIFS(BASE!$V:$V,BASE!$U:$U,$B68,BASE!$Z:$Z,'CARGA MÁQUINA (CAP INST.)'!AE$65)</f>
        <v>0</v>
      </c>
      <c r="AF68" s="53">
        <f>SUMIFS(BASE!$V:$V,BASE!$U:$U,$B68,BASE!$Z:$Z,'CARGA MÁQUINA (CAP INST.)'!AF$65)</f>
        <v>0</v>
      </c>
      <c r="AG68" s="53">
        <f>SUMIFS(BASE!$V:$V,BASE!$U:$U,$B68,BASE!$Z:$Z,'CARGA MÁQUINA (CAP INST.)'!AG$65)</f>
        <v>0</v>
      </c>
      <c r="AH68" s="53">
        <f>SUMIFS(BASE!$V:$V,BASE!$U:$U,$B68,BASE!$Z:$Z,'CARGA MÁQUINA (CAP INST.)'!AH$65)</f>
        <v>0</v>
      </c>
      <c r="AI68" s="53">
        <f>SUMIFS(BASE!$V:$V,BASE!$U:$U,$B68,BASE!$Z:$Z,'CARGA MÁQUINA (CAP INST.)'!AI$65)</f>
        <v>0</v>
      </c>
      <c r="AJ68" s="53">
        <f>SUMIFS(BASE!$V:$V,BASE!$U:$U,$B68,BASE!$Z:$Z,'CARGA MÁQUINA (CAP INST.)'!AJ$65)</f>
        <v>0</v>
      </c>
      <c r="AK68" s="53">
        <f>SUMIFS(BASE!$V:$V,BASE!$U:$U,$B68,BASE!$Z:$Z,'CARGA MÁQUINA (CAP INST.)'!AK$65)</f>
        <v>0</v>
      </c>
      <c r="AL68" s="53">
        <f>SUMIFS(BASE!$V:$V,BASE!$U:$U,$B68,BASE!$Z:$Z,'CARGA MÁQUINA (CAP INST.)'!AL$65)</f>
        <v>0</v>
      </c>
      <c r="AM68" s="53">
        <f>SUMIFS(BASE!$V:$V,BASE!$U:$U,$B68,BASE!$Z:$Z,'CARGA MÁQUINA (CAP INST.)'!AM$65)</f>
        <v>0</v>
      </c>
      <c r="AN68" s="53">
        <f>SUMIFS(BASE!$V:$V,BASE!$U:$U,$B68,BASE!$Z:$Z,'CARGA MÁQUINA (CAP INST.)'!AN$65)</f>
        <v>0</v>
      </c>
      <c r="AO68" s="53">
        <f>SUMIFS(BASE!$V:$V,BASE!$U:$U,$B68,BASE!$Z:$Z,'CARGA MÁQUINA (CAP INST.)'!AO$65)</f>
        <v>0</v>
      </c>
      <c r="AP68" s="53">
        <f>SUMIFS(BASE!$V:$V,BASE!$U:$U,$B68,BASE!$Z:$Z,'CARGA MÁQUINA (CAP INST.)'!AP$65)</f>
        <v>0</v>
      </c>
      <c r="AQ68" s="53">
        <f>SUMIFS(BASE!$V:$V,BASE!$U:$U,$B68,BASE!$Z:$Z,'CARGA MÁQUINA (CAP INST.)'!AQ$65)</f>
        <v>0</v>
      </c>
      <c r="AR68" s="53">
        <f>SUMIFS(BASE!$V:$V,BASE!$U:$U,$B68,BASE!$Z:$Z,'CARGA MÁQUINA (CAP INST.)'!AR$65)</f>
        <v>0</v>
      </c>
      <c r="AS68" s="53">
        <f>SUMIFS(BASE!$V:$V,BASE!$U:$U,$B68,BASE!$Z:$Z,'CARGA MÁQUINA (CAP INST.)'!AS$65)</f>
        <v>0</v>
      </c>
    </row>
    <row r="69" spans="1:45" x14ac:dyDescent="0.25">
      <c r="A69" s="48">
        <v>118</v>
      </c>
      <c r="B69" s="47" t="s">
        <v>1280</v>
      </c>
      <c r="D69" s="53">
        <f>SUMIFS(BASE!$V:$V,BASE!$U:$U,$B69,BASE!$Z:$Z,'CARGA MÁQUINA (CAP INST.)'!D$65)</f>
        <v>16.085454545454546</v>
      </c>
      <c r="E69" s="53">
        <f>SUMIFS(BASE!$V:$V,BASE!$U:$U,$B69,BASE!$Z:$Z,'CARGA MÁQUINA (CAP INST.)'!E$65)</f>
        <v>13.534568181818182</v>
      </c>
      <c r="F69" s="53">
        <f>SUMIFS(BASE!$V:$V,BASE!$U:$U,$B69,BASE!$Z:$Z,'CARGA MÁQUINA (CAP INST.)'!F$65)</f>
        <v>5.0563636363636357</v>
      </c>
      <c r="G69" s="53">
        <f>SUMIFS(BASE!$V:$V,BASE!$U:$U,$B69,BASE!$Z:$Z,'CARGA MÁQUINA (CAP INST.)'!G$65)</f>
        <v>2.5281818181818179</v>
      </c>
      <c r="H69" s="53">
        <f>SUMIFS(BASE!$V:$V,BASE!$U:$U,$B69,BASE!$Z:$Z,'CARGA MÁQUINA (CAP INST.)'!H$65)</f>
        <v>0</v>
      </c>
      <c r="I69" s="53">
        <f>SUMIFS(BASE!$V:$V,BASE!$U:$U,$B69,BASE!$Z:$Z,'CARGA MÁQUINA (CAP INST.)'!I$65)</f>
        <v>2.99</v>
      </c>
      <c r="J69" s="53">
        <f>SUMIFS(BASE!$V:$V,BASE!$U:$U,$B69,BASE!$Z:$Z,'CARGA MÁQUINA (CAP INST.)'!J$65)</f>
        <v>0</v>
      </c>
      <c r="K69" s="53">
        <f>SUMIFS(BASE!$V:$V,BASE!$U:$U,$B69,BASE!$Z:$Z,'CARGA MÁQUINA (CAP INST.)'!K$65)</f>
        <v>0</v>
      </c>
      <c r="L69" s="53">
        <f>SUMIFS(BASE!$V:$V,BASE!$U:$U,$B69,BASE!$Z:$Z,'CARGA MÁQUINA (CAP INST.)'!L$65)</f>
        <v>0</v>
      </c>
      <c r="M69" s="53">
        <f>SUMIFS(BASE!$V:$V,BASE!$U:$U,$B69,BASE!$Z:$Z,'CARGA MÁQUINA (CAP INST.)'!M$65)</f>
        <v>0</v>
      </c>
      <c r="N69" s="53">
        <f>SUMIFS(BASE!$V:$V,BASE!$U:$U,$B69,BASE!$Z:$Z,'CARGA MÁQUINA (CAP INST.)'!N$65)</f>
        <v>20.612340909090911</v>
      </c>
      <c r="O69" s="53">
        <f>SUMIFS(BASE!$V:$V,BASE!$U:$U,$B69,BASE!$Z:$Z,'CARGA MÁQUINA (CAP INST.)'!O$65)</f>
        <v>32.846022727272732</v>
      </c>
      <c r="P69" s="53">
        <f>SUMIFS(BASE!$V:$V,BASE!$U:$U,$B69,BASE!$Z:$Z,'CARGA MÁQUINA (CAP INST.)'!P$65)</f>
        <v>11.75</v>
      </c>
      <c r="Q69" s="53">
        <f>SUMIFS(BASE!$V:$V,BASE!$U:$U,$B69,BASE!$Z:$Z,'CARGA MÁQUINA (CAP INST.)'!Q$65)</f>
        <v>0</v>
      </c>
      <c r="R69" s="53">
        <f>SUMIFS(BASE!$V:$V,BASE!$U:$U,$B69,BASE!$Z:$Z,'CARGA MÁQUINA (CAP INST.)'!R$65)</f>
        <v>22.685522727272726</v>
      </c>
      <c r="S69" s="53">
        <f>SUMIFS(BASE!$V:$V,BASE!$U:$U,$B69,BASE!$Z:$Z,'CARGA MÁQUINA (CAP INST.)'!S$65)</f>
        <v>0</v>
      </c>
      <c r="T69" s="53">
        <f>SUMIFS(BASE!$V:$V,BASE!$U:$U,$B69,BASE!$Z:$Z,'CARGA MÁQUINA (CAP INST.)'!T$65)</f>
        <v>0</v>
      </c>
      <c r="U69" s="53">
        <f>SUMIFS(BASE!$V:$V,BASE!$U:$U,$B69,BASE!$Z:$Z,'CARGA MÁQUINA (CAP INST.)'!U$65)</f>
        <v>0</v>
      </c>
      <c r="V69" s="53">
        <f>SUMIFS(BASE!$V:$V,BASE!$U:$U,$B69,BASE!$Z:$Z,'CARGA MÁQUINA (CAP INST.)'!V$65)</f>
        <v>0</v>
      </c>
      <c r="W69" s="53">
        <f>SUMIFS(BASE!$V:$V,BASE!$U:$U,$B69,BASE!$Z:$Z,'CARGA MÁQUINA (CAP INST.)'!W$65)</f>
        <v>0</v>
      </c>
      <c r="X69" s="53">
        <f>SUMIFS(BASE!$V:$V,BASE!$U:$U,$B69,BASE!$Z:$Z,'CARGA MÁQUINA (CAP INST.)'!X$65)</f>
        <v>0</v>
      </c>
      <c r="Y69" s="53">
        <f>SUMIFS(BASE!$V:$V,BASE!$U:$U,$B69,BASE!$Z:$Z,'CARGA MÁQUINA (CAP INST.)'!Y$65)</f>
        <v>0</v>
      </c>
      <c r="Z69" s="53">
        <f>SUMIFS(BASE!$V:$V,BASE!$U:$U,$B69,BASE!$Z:$Z,'CARGA MÁQUINA (CAP INST.)'!Z$65)</f>
        <v>0</v>
      </c>
      <c r="AA69" s="53">
        <f>SUMIFS(BASE!$V:$V,BASE!$U:$U,$B69,BASE!$Z:$Z,'CARGA MÁQUINA (CAP INST.)'!AA$65)</f>
        <v>0</v>
      </c>
      <c r="AB69" s="53">
        <f>SUMIFS(BASE!$V:$V,BASE!$U:$U,$B69,BASE!$Z:$Z,'CARGA MÁQUINA (CAP INST.)'!AB$65)</f>
        <v>0</v>
      </c>
      <c r="AC69" s="53">
        <f>SUMIFS(BASE!$V:$V,BASE!$U:$U,$B69,BASE!$Z:$Z,'CARGA MÁQUINA (CAP INST.)'!AC$65)</f>
        <v>0</v>
      </c>
      <c r="AD69" s="53">
        <f>SUMIFS(BASE!$V:$V,BASE!$U:$U,$B69,BASE!$Z:$Z,'CARGA MÁQUINA (CAP INST.)'!AD$65)</f>
        <v>0</v>
      </c>
      <c r="AE69" s="53">
        <f>SUMIFS(BASE!$V:$V,BASE!$U:$U,$B69,BASE!$Z:$Z,'CARGA MÁQUINA (CAP INST.)'!AE$65)</f>
        <v>0</v>
      </c>
      <c r="AF69" s="53">
        <f>SUMIFS(BASE!$V:$V,BASE!$U:$U,$B69,BASE!$Z:$Z,'CARGA MÁQUINA (CAP INST.)'!AF$65)</f>
        <v>0</v>
      </c>
      <c r="AG69" s="53">
        <f>SUMIFS(BASE!$V:$V,BASE!$U:$U,$B69,BASE!$Z:$Z,'CARGA MÁQUINA (CAP INST.)'!AG$65)</f>
        <v>0</v>
      </c>
      <c r="AH69" s="53">
        <f>SUMIFS(BASE!$V:$V,BASE!$U:$U,$B69,BASE!$Z:$Z,'CARGA MÁQUINA (CAP INST.)'!AH$65)</f>
        <v>0</v>
      </c>
      <c r="AI69" s="53">
        <f>SUMIFS(BASE!$V:$V,BASE!$U:$U,$B69,BASE!$Z:$Z,'CARGA MÁQUINA (CAP INST.)'!AI$65)</f>
        <v>0</v>
      </c>
      <c r="AJ69" s="53">
        <f>SUMIFS(BASE!$V:$V,BASE!$U:$U,$B69,BASE!$Z:$Z,'CARGA MÁQUINA (CAP INST.)'!AJ$65)</f>
        <v>0</v>
      </c>
      <c r="AK69" s="53">
        <f>SUMIFS(BASE!$V:$V,BASE!$U:$U,$B69,BASE!$Z:$Z,'CARGA MÁQUINA (CAP INST.)'!AK$65)</f>
        <v>0</v>
      </c>
      <c r="AL69" s="53">
        <f>SUMIFS(BASE!$V:$V,BASE!$U:$U,$B69,BASE!$Z:$Z,'CARGA MÁQUINA (CAP INST.)'!AL$65)</f>
        <v>0</v>
      </c>
      <c r="AM69" s="53">
        <f>SUMIFS(BASE!$V:$V,BASE!$U:$U,$B69,BASE!$Z:$Z,'CARGA MÁQUINA (CAP INST.)'!AM$65)</f>
        <v>0</v>
      </c>
      <c r="AN69" s="53">
        <f>SUMIFS(BASE!$V:$V,BASE!$U:$U,$B69,BASE!$Z:$Z,'CARGA MÁQUINA (CAP INST.)'!AN$65)</f>
        <v>0</v>
      </c>
      <c r="AO69" s="53">
        <f>SUMIFS(BASE!$V:$V,BASE!$U:$U,$B69,BASE!$Z:$Z,'CARGA MÁQUINA (CAP INST.)'!AO$65)</f>
        <v>0</v>
      </c>
      <c r="AP69" s="53">
        <f>SUMIFS(BASE!$V:$V,BASE!$U:$U,$B69,BASE!$Z:$Z,'CARGA MÁQUINA (CAP INST.)'!AP$65)</f>
        <v>0</v>
      </c>
      <c r="AQ69" s="53">
        <f>SUMIFS(BASE!$V:$V,BASE!$U:$U,$B69,BASE!$Z:$Z,'CARGA MÁQUINA (CAP INST.)'!AQ$65)</f>
        <v>0</v>
      </c>
      <c r="AR69" s="53">
        <f>SUMIFS(BASE!$V:$V,BASE!$U:$U,$B69,BASE!$Z:$Z,'CARGA MÁQUINA (CAP INST.)'!AR$65)</f>
        <v>0</v>
      </c>
      <c r="AS69" s="53">
        <f>SUMIFS(BASE!$V:$V,BASE!$U:$U,$B69,BASE!$Z:$Z,'CARGA MÁQUINA (CAP INST.)'!AS$65)</f>
        <v>0</v>
      </c>
    </row>
    <row r="70" spans="1:45" x14ac:dyDescent="0.25">
      <c r="A70" s="136">
        <v>121</v>
      </c>
      <c r="B70" s="137" t="s">
        <v>1281</v>
      </c>
      <c r="C70" s="138"/>
      <c r="D70" s="139">
        <f>SUMIFS('BASE (SERVIÇO EM EIXO)'!$N:$N,'BASE (SERVIÇO EM EIXO)'!$J:$J,$A70,'BASE (SERVIÇO EM EIXO)'!$Q:$Q,D$65)</f>
        <v>0</v>
      </c>
      <c r="E70" s="139">
        <f>SUMIFS('BASE (SERVIÇO EM EIXO)'!$N:$N,'BASE (SERVIÇO EM EIXO)'!$J:$J,$A70,'BASE (SERVIÇO EM EIXO)'!$Q:$Q,E$65)</f>
        <v>0</v>
      </c>
      <c r="F70" s="139">
        <f>SUMIFS('BASE (SERVIÇO EM EIXO)'!$N:$N,'BASE (SERVIÇO EM EIXO)'!$J:$J,$A70,'BASE (SERVIÇO EM EIXO)'!$Q:$Q,F$65)</f>
        <v>0</v>
      </c>
      <c r="G70" s="139">
        <f>SUMIFS('BASE (SERVIÇO EM EIXO)'!$N:$N,'BASE (SERVIÇO EM EIXO)'!$J:$J,$A70,'BASE (SERVIÇO EM EIXO)'!$Q:$Q,G$65)</f>
        <v>0</v>
      </c>
      <c r="H70" s="139">
        <f>SUMIFS('BASE (SERVIÇO EM EIXO)'!$N:$N,'BASE (SERVIÇO EM EIXO)'!$J:$J,$A70,'BASE (SERVIÇO EM EIXO)'!$Q:$Q,H$65)</f>
        <v>30.162272727272722</v>
      </c>
      <c r="I70" s="139">
        <f>SUMIFS('BASE (SERVIÇO EM EIXO)'!$N:$N,'BASE (SERVIÇO EM EIXO)'!$J:$J,$A70,'BASE (SERVIÇO EM EIXO)'!$Q:$Q,I$65)</f>
        <v>45.306818181818173</v>
      </c>
      <c r="J70" s="139">
        <f>SUMIFS('BASE (SERVIÇO EM EIXO)'!$N:$N,'BASE (SERVIÇO EM EIXO)'!$J:$J,$A70,'BASE (SERVIÇO EM EIXO)'!$Q:$Q,J$65)</f>
        <v>5.5227272727272716</v>
      </c>
      <c r="K70" s="139">
        <f>SUMIFS('BASE (SERVIÇO EM EIXO)'!$N:$N,'BASE (SERVIÇO EM EIXO)'!$J:$J,$A70,'BASE (SERVIÇO EM EIXO)'!$Q:$Q,K$65)</f>
        <v>3.709090909090909</v>
      </c>
      <c r="L70" s="139">
        <f>SUMIFS('BASE (SERVIÇO EM EIXO)'!$N:$N,'BASE (SERVIÇO EM EIXO)'!$J:$J,$A70,'BASE (SERVIÇO EM EIXO)'!$Q:$Q,L$65)</f>
        <v>4.6377948324163363</v>
      </c>
      <c r="M70" s="139">
        <f>SUMIFS('BASE (SERVIÇO EM EIXO)'!$N:$N,'BASE (SERVIÇO EM EIXO)'!$J:$J,$A70,'BASE (SERVIÇO EM EIXO)'!$Q:$Q,M$65)</f>
        <v>31.990909090909085</v>
      </c>
      <c r="N70" s="139">
        <f>SUMIFS('BASE (SERVIÇO EM EIXO)'!$N:$N,'BASE (SERVIÇO EM EIXO)'!$J:$J,$A70,'BASE (SERVIÇO EM EIXO)'!$Q:$Q,N$65)</f>
        <v>21.098013345419506</v>
      </c>
      <c r="O70" s="139">
        <f>SUMIFS('BASE (SERVIÇO EM EIXO)'!$N:$N,'BASE (SERVIÇO EM EIXO)'!$J:$J,$A70,'BASE (SERVIÇO EM EIXO)'!$Q:$Q,O$65)</f>
        <v>2.6909999999999994</v>
      </c>
      <c r="P70" s="139">
        <f>SUMIFS('BASE (SERVIÇO EM EIXO)'!$N:$N,'BASE (SERVIÇO EM EIXO)'!$J:$J,$A70,'BASE (SERVIÇO EM EIXO)'!$Q:$Q,P$65)</f>
        <v>5.6360454545454539</v>
      </c>
      <c r="Q70" s="139">
        <f>SUMIFS('BASE (SERVIÇO EM EIXO)'!$N:$N,'BASE (SERVIÇO EM EIXO)'!$J:$J,$A70,'BASE (SERVIÇO EM EIXO)'!$Q:$Q,Q$65)</f>
        <v>17.553318181818184</v>
      </c>
      <c r="R70" s="139">
        <f>SUMIFS('BASE (SERVIÇO EM EIXO)'!$N:$N,'BASE (SERVIÇO EM EIXO)'!$J:$J,$A70,'BASE (SERVIÇO EM EIXO)'!$Q:$Q,R$65)</f>
        <v>8.4518181818181812</v>
      </c>
      <c r="S70" s="139">
        <f>SUMIFS('BASE (SERVIÇO EM EIXO)'!$N:$N,'BASE (SERVIÇO EM EIXO)'!$J:$J,$A70,'BASE (SERVIÇO EM EIXO)'!$Q:$Q,S$65)</f>
        <v>0</v>
      </c>
      <c r="T70" s="139">
        <f>SUMIFS('BASE (SERVIÇO EM EIXO)'!$N:$N,'BASE (SERVIÇO EM EIXO)'!$J:$J,$A70,'BASE (SERVIÇO EM EIXO)'!$Q:$Q,T$65)</f>
        <v>0</v>
      </c>
      <c r="U70" s="139">
        <f>SUMIFS('BASE (SERVIÇO EM EIXO)'!$N:$N,'BASE (SERVIÇO EM EIXO)'!$J:$J,$A70,'BASE (SERVIÇO EM EIXO)'!$Q:$Q,U$65)</f>
        <v>0</v>
      </c>
      <c r="V70" s="139">
        <f>SUMIFS('BASE (SERVIÇO EM EIXO)'!$N:$N,'BASE (SERVIÇO EM EIXO)'!$J:$J,$A70,'BASE (SERVIÇO EM EIXO)'!$Q:$Q,V$65)</f>
        <v>0</v>
      </c>
      <c r="W70" s="139">
        <f>SUMIFS('BASE (SERVIÇO EM EIXO)'!$N:$N,'BASE (SERVIÇO EM EIXO)'!$J:$J,$A70,'BASE (SERVIÇO EM EIXO)'!$Q:$Q,W$65)</f>
        <v>0</v>
      </c>
      <c r="X70" s="139">
        <f>SUMIFS('BASE (SERVIÇO EM EIXO)'!$N:$N,'BASE (SERVIÇO EM EIXO)'!$J:$J,$A70,'BASE (SERVIÇO EM EIXO)'!$Q:$Q,X$65)</f>
        <v>0</v>
      </c>
      <c r="Y70" s="139">
        <f>SUMIFS('BASE (SERVIÇO EM EIXO)'!$N:$N,'BASE (SERVIÇO EM EIXO)'!$J:$J,$A70,'BASE (SERVIÇO EM EIXO)'!$Q:$Q,Y$65)</f>
        <v>0</v>
      </c>
      <c r="Z70" s="139">
        <f>SUMIFS('BASE (SERVIÇO EM EIXO)'!$N:$N,'BASE (SERVIÇO EM EIXO)'!$J:$J,$A70,'BASE (SERVIÇO EM EIXO)'!$Q:$Q,Z$65)</f>
        <v>0</v>
      </c>
      <c r="AA70" s="139">
        <f>SUMIFS('BASE (SERVIÇO EM EIXO)'!$N:$N,'BASE (SERVIÇO EM EIXO)'!$J:$J,$A70,'BASE (SERVIÇO EM EIXO)'!$Q:$Q,AA$65)</f>
        <v>0</v>
      </c>
      <c r="AB70" s="139">
        <f>SUMIFS('BASE (SERVIÇO EM EIXO)'!$N:$N,'BASE (SERVIÇO EM EIXO)'!$J:$J,$A70,'BASE (SERVIÇO EM EIXO)'!$Q:$Q,AB$65)</f>
        <v>0</v>
      </c>
      <c r="AC70" s="139">
        <f>SUMIFS('BASE (SERVIÇO EM EIXO)'!$N:$N,'BASE (SERVIÇO EM EIXO)'!$J:$J,$A70,'BASE (SERVIÇO EM EIXO)'!$Q:$Q,AC$65)</f>
        <v>0</v>
      </c>
      <c r="AD70" s="139">
        <f>SUMIFS('BASE (SERVIÇO EM EIXO)'!$N:$N,'BASE (SERVIÇO EM EIXO)'!$J:$J,$A70,'BASE (SERVIÇO EM EIXO)'!$Q:$Q,AD$65)</f>
        <v>0</v>
      </c>
      <c r="AE70" s="139">
        <f>SUMIFS('BASE (SERVIÇO EM EIXO)'!$N:$N,'BASE (SERVIÇO EM EIXO)'!$J:$J,$A70,'BASE (SERVIÇO EM EIXO)'!$Q:$Q,AE$65)</f>
        <v>0</v>
      </c>
      <c r="AF70" s="139">
        <f>SUMIFS('BASE (SERVIÇO EM EIXO)'!$N:$N,'BASE (SERVIÇO EM EIXO)'!$J:$J,$A70,'BASE (SERVIÇO EM EIXO)'!$Q:$Q,AF$65)</f>
        <v>0</v>
      </c>
      <c r="AG70" s="139">
        <f>SUMIFS('BASE (SERVIÇO EM EIXO)'!$N:$N,'BASE (SERVIÇO EM EIXO)'!$J:$J,$A70,'BASE (SERVIÇO EM EIXO)'!$Q:$Q,AG$65)</f>
        <v>0</v>
      </c>
      <c r="AH70" s="139">
        <f>SUMIFS('BASE (SERVIÇO EM EIXO)'!$N:$N,'BASE (SERVIÇO EM EIXO)'!$J:$J,$A70,'BASE (SERVIÇO EM EIXO)'!$Q:$Q,AH$65)</f>
        <v>0</v>
      </c>
      <c r="AI70" s="139">
        <f>SUMIFS('BASE (SERVIÇO EM EIXO)'!$N:$N,'BASE (SERVIÇO EM EIXO)'!$J:$J,$A70,'BASE (SERVIÇO EM EIXO)'!$Q:$Q,AI$65)</f>
        <v>0</v>
      </c>
      <c r="AJ70" s="139">
        <f>SUMIFS('BASE (SERVIÇO EM EIXO)'!$N:$N,'BASE (SERVIÇO EM EIXO)'!$J:$J,$A70,'BASE (SERVIÇO EM EIXO)'!$Q:$Q,AJ$65)</f>
        <v>0</v>
      </c>
      <c r="AK70" s="139">
        <f>SUMIFS('BASE (SERVIÇO EM EIXO)'!$N:$N,'BASE (SERVIÇO EM EIXO)'!$J:$J,$A70,'BASE (SERVIÇO EM EIXO)'!$Q:$Q,AK$65)</f>
        <v>0</v>
      </c>
      <c r="AL70" s="139">
        <f>SUMIFS('BASE (SERVIÇO EM EIXO)'!$N:$N,'BASE (SERVIÇO EM EIXO)'!$J:$J,$A70,'BASE (SERVIÇO EM EIXO)'!$Q:$Q,AL$65)</f>
        <v>0</v>
      </c>
      <c r="AM70" s="139">
        <f>SUMIFS('BASE (SERVIÇO EM EIXO)'!$N:$N,'BASE (SERVIÇO EM EIXO)'!$J:$J,$A70,'BASE (SERVIÇO EM EIXO)'!$Q:$Q,AM$65)</f>
        <v>0</v>
      </c>
      <c r="AN70" s="139">
        <f>SUMIFS('BASE (SERVIÇO EM EIXO)'!$N:$N,'BASE (SERVIÇO EM EIXO)'!$J:$J,$A70,'BASE (SERVIÇO EM EIXO)'!$Q:$Q,AN$65)</f>
        <v>0</v>
      </c>
      <c r="AO70" s="139">
        <f>SUMIFS('BASE (SERVIÇO EM EIXO)'!$N:$N,'BASE (SERVIÇO EM EIXO)'!$J:$J,$A70,'BASE (SERVIÇO EM EIXO)'!$Q:$Q,AO$65)</f>
        <v>0</v>
      </c>
      <c r="AP70" s="139">
        <f>SUMIFS('BASE (SERVIÇO EM EIXO)'!$N:$N,'BASE (SERVIÇO EM EIXO)'!$J:$J,$A70,'BASE (SERVIÇO EM EIXO)'!$Q:$Q,AP$65)</f>
        <v>0</v>
      </c>
      <c r="AQ70" s="139">
        <f>SUMIFS('BASE (SERVIÇO EM EIXO)'!$N:$N,'BASE (SERVIÇO EM EIXO)'!$J:$J,$A70,'BASE (SERVIÇO EM EIXO)'!$Q:$Q,AQ$65)</f>
        <v>0</v>
      </c>
      <c r="AR70" s="139">
        <f>SUMIFS('BASE (SERVIÇO EM EIXO)'!$N:$N,'BASE (SERVIÇO EM EIXO)'!$J:$J,$A70,'BASE (SERVIÇO EM EIXO)'!$Q:$Q,AR$65)</f>
        <v>0</v>
      </c>
      <c r="AS70" s="139">
        <f>SUMIFS('BASE (SERVIÇO EM EIXO)'!$N:$N,'BASE (SERVIÇO EM EIXO)'!$J:$J,$A70,'BASE (SERVIÇO EM EIXO)'!$Q:$Q,AS$65)</f>
        <v>0</v>
      </c>
    </row>
    <row r="71" spans="1:45" x14ac:dyDescent="0.25">
      <c r="A71" s="48">
        <v>394</v>
      </c>
      <c r="B71" s="47" t="s">
        <v>1282</v>
      </c>
      <c r="D71" s="53">
        <f>SUMIFS(BASE!$V:$V,BASE!$U:$U,$B71,BASE!$Z:$Z,'CARGA MÁQUINA (CAP INST.)'!D$65)</f>
        <v>0</v>
      </c>
      <c r="E71" s="53">
        <f>SUMIFS(BASE!$V:$V,BASE!$U:$U,$B71,BASE!$Z:$Z,'CARGA MÁQUINA (CAP INST.)'!E$65)</f>
        <v>0</v>
      </c>
      <c r="F71" s="53">
        <f>SUMIFS(BASE!$V:$V,BASE!$U:$U,$B71,BASE!$Z:$Z,'CARGA MÁQUINA (CAP INST.)'!F$65)</f>
        <v>0</v>
      </c>
      <c r="G71" s="53">
        <f>SUMIFS(BASE!$V:$V,BASE!$U:$U,$B71,BASE!$Z:$Z,'CARGA MÁQUINA (CAP INST.)'!G$65)</f>
        <v>0</v>
      </c>
      <c r="H71" s="53">
        <f>SUMIFS(BASE!$V:$V,BASE!$U:$U,$B71,BASE!$Z:$Z,'CARGA MÁQUINA (CAP INST.)'!H$65)</f>
        <v>0</v>
      </c>
      <c r="I71" s="53">
        <f>SUMIFS(BASE!$V:$V,BASE!$U:$U,$B71,BASE!$Z:$Z,'CARGA MÁQUINA (CAP INST.)'!I$65)</f>
        <v>0</v>
      </c>
      <c r="J71" s="53">
        <f>SUMIFS(BASE!$V:$V,BASE!$U:$U,$B71,BASE!$Z:$Z,'CARGA MÁQUINA (CAP INST.)'!J$65)</f>
        <v>0</v>
      </c>
      <c r="K71" s="53">
        <f>SUMIFS(BASE!$V:$V,BASE!$U:$U,$B71,BASE!$Z:$Z,'CARGA MÁQUINA (CAP INST.)'!K$65)</f>
        <v>0</v>
      </c>
      <c r="L71" s="53">
        <f>SUMIFS(BASE!$V:$V,BASE!$U:$U,$B71,BASE!$Z:$Z,'CARGA MÁQUINA (CAP INST.)'!L$65)</f>
        <v>0</v>
      </c>
      <c r="M71" s="53">
        <f>SUMIFS(BASE!$V:$V,BASE!$U:$U,$B71,BASE!$Z:$Z,'CARGA MÁQUINA (CAP INST.)'!M$65)</f>
        <v>0</v>
      </c>
      <c r="N71" s="53">
        <f>SUMIFS(BASE!$V:$V,BASE!$U:$U,$B71,BASE!$Z:$Z,'CARGA MÁQUINA (CAP INST.)'!N$65)</f>
        <v>0</v>
      </c>
      <c r="O71" s="53">
        <f>SUMIFS(BASE!$V:$V,BASE!$U:$U,$B71,BASE!$Z:$Z,'CARGA MÁQUINA (CAP INST.)'!O$65)</f>
        <v>0</v>
      </c>
      <c r="P71" s="53">
        <f>SUMIFS(BASE!$V:$V,BASE!$U:$U,$B71,BASE!$Z:$Z,'CARGA MÁQUINA (CAP INST.)'!P$65)</f>
        <v>0</v>
      </c>
      <c r="Q71" s="53">
        <f>SUMIFS(BASE!$V:$V,BASE!$U:$U,$B71,BASE!$Z:$Z,'CARGA MÁQUINA (CAP INST.)'!Q$65)</f>
        <v>0</v>
      </c>
      <c r="R71" s="53">
        <f>SUMIFS(BASE!$V:$V,BASE!$U:$U,$B71,BASE!$Z:$Z,'CARGA MÁQUINA (CAP INST.)'!R$65)</f>
        <v>0</v>
      </c>
      <c r="S71" s="53">
        <f>SUMIFS(BASE!$V:$V,BASE!$U:$U,$B71,BASE!$Z:$Z,'CARGA MÁQUINA (CAP INST.)'!S$65)</f>
        <v>0</v>
      </c>
      <c r="T71" s="53">
        <f>SUMIFS(BASE!$V:$V,BASE!$U:$U,$B71,BASE!$Z:$Z,'CARGA MÁQUINA (CAP INST.)'!T$65)</f>
        <v>0</v>
      </c>
      <c r="U71" s="53">
        <f>SUMIFS(BASE!$V:$V,BASE!$U:$U,$B71,BASE!$Z:$Z,'CARGA MÁQUINA (CAP INST.)'!U$65)</f>
        <v>0</v>
      </c>
      <c r="V71" s="53">
        <f>SUMIFS(BASE!$V:$V,BASE!$U:$U,$B71,BASE!$Z:$Z,'CARGA MÁQUINA (CAP INST.)'!V$65)</f>
        <v>0</v>
      </c>
      <c r="W71" s="53">
        <f>SUMIFS(BASE!$V:$V,BASE!$U:$U,$B71,BASE!$Z:$Z,'CARGA MÁQUINA (CAP INST.)'!W$65)</f>
        <v>0</v>
      </c>
      <c r="X71" s="53">
        <f>SUMIFS(BASE!$V:$V,BASE!$U:$U,$B71,BASE!$Z:$Z,'CARGA MÁQUINA (CAP INST.)'!X$65)</f>
        <v>0</v>
      </c>
      <c r="Y71" s="53">
        <f>SUMIFS(BASE!$V:$V,BASE!$U:$U,$B71,BASE!$Z:$Z,'CARGA MÁQUINA (CAP INST.)'!Y$65)</f>
        <v>0</v>
      </c>
      <c r="Z71" s="53">
        <f>SUMIFS(BASE!$V:$V,BASE!$U:$U,$B71,BASE!$Z:$Z,'CARGA MÁQUINA (CAP INST.)'!Z$65)</f>
        <v>0</v>
      </c>
      <c r="AA71" s="53">
        <f>SUMIFS(BASE!$V:$V,BASE!$U:$U,$B71,BASE!$Z:$Z,'CARGA MÁQUINA (CAP INST.)'!AA$65)</f>
        <v>0</v>
      </c>
      <c r="AB71" s="53">
        <f>SUMIFS(BASE!$V:$V,BASE!$U:$U,$B71,BASE!$Z:$Z,'CARGA MÁQUINA (CAP INST.)'!AB$65)</f>
        <v>0</v>
      </c>
      <c r="AC71" s="53">
        <f>SUMIFS(BASE!$V:$V,BASE!$U:$U,$B71,BASE!$Z:$Z,'CARGA MÁQUINA (CAP INST.)'!AC$65)</f>
        <v>0</v>
      </c>
      <c r="AD71" s="53">
        <f>SUMIFS(BASE!$V:$V,BASE!$U:$U,$B71,BASE!$Z:$Z,'CARGA MÁQUINA (CAP INST.)'!AD$65)</f>
        <v>0</v>
      </c>
      <c r="AE71" s="53">
        <f>SUMIFS(BASE!$V:$V,BASE!$U:$U,$B71,BASE!$Z:$Z,'CARGA MÁQUINA (CAP INST.)'!AE$65)</f>
        <v>0</v>
      </c>
      <c r="AF71" s="53">
        <f>SUMIFS(BASE!$V:$V,BASE!$U:$U,$B71,BASE!$Z:$Z,'CARGA MÁQUINA (CAP INST.)'!AF$65)</f>
        <v>0</v>
      </c>
      <c r="AG71" s="53">
        <f>SUMIFS(BASE!$V:$V,BASE!$U:$U,$B71,BASE!$Z:$Z,'CARGA MÁQUINA (CAP INST.)'!AG$65)</f>
        <v>0</v>
      </c>
      <c r="AH71" s="53">
        <f>SUMIFS(BASE!$V:$V,BASE!$U:$U,$B71,BASE!$Z:$Z,'CARGA MÁQUINA (CAP INST.)'!AH$65)</f>
        <v>0</v>
      </c>
      <c r="AI71" s="53">
        <f>SUMIFS(BASE!$V:$V,BASE!$U:$U,$B71,BASE!$Z:$Z,'CARGA MÁQUINA (CAP INST.)'!AI$65)</f>
        <v>0</v>
      </c>
      <c r="AJ71" s="53">
        <f>SUMIFS(BASE!$V:$V,BASE!$U:$U,$B71,BASE!$Z:$Z,'CARGA MÁQUINA (CAP INST.)'!AJ$65)</f>
        <v>0</v>
      </c>
      <c r="AK71" s="53">
        <f>SUMIFS(BASE!$V:$V,BASE!$U:$U,$B71,BASE!$Z:$Z,'CARGA MÁQUINA (CAP INST.)'!AK$65)</f>
        <v>0</v>
      </c>
      <c r="AL71" s="53">
        <f>SUMIFS(BASE!$V:$V,BASE!$U:$U,$B71,BASE!$Z:$Z,'CARGA MÁQUINA (CAP INST.)'!AL$65)</f>
        <v>0</v>
      </c>
      <c r="AM71" s="53">
        <f>SUMIFS(BASE!$V:$V,BASE!$U:$U,$B71,BASE!$Z:$Z,'CARGA MÁQUINA (CAP INST.)'!AM$65)</f>
        <v>0</v>
      </c>
      <c r="AN71" s="53">
        <f>SUMIFS(BASE!$V:$V,BASE!$U:$U,$B71,BASE!$Z:$Z,'CARGA MÁQUINA (CAP INST.)'!AN$65)</f>
        <v>0</v>
      </c>
      <c r="AO71" s="53">
        <f>SUMIFS(BASE!$V:$V,BASE!$U:$U,$B71,BASE!$Z:$Z,'CARGA MÁQUINA (CAP INST.)'!AO$65)</f>
        <v>0</v>
      </c>
      <c r="AP71" s="53">
        <f>SUMIFS(BASE!$V:$V,BASE!$U:$U,$B71,BASE!$Z:$Z,'CARGA MÁQUINA (CAP INST.)'!AP$65)</f>
        <v>0</v>
      </c>
      <c r="AQ71" s="53">
        <f>SUMIFS(BASE!$V:$V,BASE!$U:$U,$B71,BASE!$Z:$Z,'CARGA MÁQUINA (CAP INST.)'!AQ$65)</f>
        <v>0</v>
      </c>
      <c r="AR71" s="53">
        <f>SUMIFS(BASE!$V:$V,BASE!$U:$U,$B71,BASE!$Z:$Z,'CARGA MÁQUINA (CAP INST.)'!AR$65)</f>
        <v>0</v>
      </c>
      <c r="AS71" s="53">
        <f>SUMIFS(BASE!$V:$V,BASE!$U:$U,$B71,BASE!$Z:$Z,'CARGA MÁQUINA (CAP INST.)'!AS$65)</f>
        <v>0</v>
      </c>
    </row>
    <row r="72" spans="1:45" x14ac:dyDescent="0.25">
      <c r="A72" s="136">
        <v>328</v>
      </c>
      <c r="B72" s="137" t="s">
        <v>1283</v>
      </c>
      <c r="C72" s="138"/>
      <c r="D72" s="139">
        <f>SUMIFS('BASE (SERVIÇO EM EIXO)'!$N:$N,'BASE (SERVIÇO EM EIXO)'!$J:$J,$A72,'BASE (SERVIÇO EM EIXO)'!$Q:$Q,D$65)</f>
        <v>0</v>
      </c>
      <c r="E72" s="139">
        <f>SUMIFS('BASE (SERVIÇO EM EIXO)'!$N:$N,'BASE (SERVIÇO EM EIXO)'!$J:$J,$A72,'BASE (SERVIÇO EM EIXO)'!$Q:$Q,E$65)</f>
        <v>0</v>
      </c>
      <c r="F72" s="139">
        <f>SUMIFS('BASE (SERVIÇO EM EIXO)'!$N:$N,'BASE (SERVIÇO EM EIXO)'!$J:$J,$A72,'BASE (SERVIÇO EM EIXO)'!$Q:$Q,F$65)</f>
        <v>0</v>
      </c>
      <c r="G72" s="139">
        <f>SUMIFS('BASE (SERVIÇO EM EIXO)'!$N:$N,'BASE (SERVIÇO EM EIXO)'!$J:$J,$A72,'BASE (SERVIÇO EM EIXO)'!$Q:$Q,G$65)</f>
        <v>0</v>
      </c>
      <c r="H72" s="139">
        <f>SUMIFS('BASE (SERVIÇO EM EIXO)'!$N:$N,'BASE (SERVIÇO EM EIXO)'!$J:$J,$A72,'BASE (SERVIÇO EM EIXO)'!$Q:$Q,H$65)</f>
        <v>0</v>
      </c>
      <c r="I72" s="139">
        <f>SUMIFS('BASE (SERVIÇO EM EIXO)'!$N:$N,'BASE (SERVIÇO EM EIXO)'!$J:$J,$A72,'BASE (SERVIÇO EM EIXO)'!$Q:$Q,I$65)</f>
        <v>0</v>
      </c>
      <c r="J72" s="139">
        <f>SUMIFS('BASE (SERVIÇO EM EIXO)'!$N:$N,'BASE (SERVIÇO EM EIXO)'!$J:$J,$A72,'BASE (SERVIÇO EM EIXO)'!$Q:$Q,J$65)</f>
        <v>0</v>
      </c>
      <c r="K72" s="139">
        <f>SUMIFS('BASE (SERVIÇO EM EIXO)'!$N:$N,'BASE (SERVIÇO EM EIXO)'!$J:$J,$A72,'BASE (SERVIÇO EM EIXO)'!$Q:$Q,K$65)</f>
        <v>0</v>
      </c>
      <c r="L72" s="139">
        <f>SUMIFS('BASE (SERVIÇO EM EIXO)'!$N:$N,'BASE (SERVIÇO EM EIXO)'!$J:$J,$A72,'BASE (SERVIÇO EM EIXO)'!$Q:$Q,L$65)</f>
        <v>0</v>
      </c>
      <c r="M72" s="139">
        <f>SUMIFS('BASE (SERVIÇO EM EIXO)'!$N:$N,'BASE (SERVIÇO EM EIXO)'!$J:$J,$A72,'BASE (SERVIÇO EM EIXO)'!$Q:$Q,M$65)</f>
        <v>0</v>
      </c>
      <c r="N72" s="139">
        <f>SUMIFS('BASE (SERVIÇO EM EIXO)'!$N:$N,'BASE (SERVIÇO EM EIXO)'!$J:$J,$A72,'BASE (SERVIÇO EM EIXO)'!$Q:$Q,N$65)</f>
        <v>0</v>
      </c>
      <c r="O72" s="139">
        <f>SUMIFS('BASE (SERVIÇO EM EIXO)'!$N:$N,'BASE (SERVIÇO EM EIXO)'!$J:$J,$A72,'BASE (SERVIÇO EM EIXO)'!$Q:$Q,O$65)</f>
        <v>0</v>
      </c>
      <c r="P72" s="139">
        <f>SUMIFS('BASE (SERVIÇO EM EIXO)'!$N:$N,'BASE (SERVIÇO EM EIXO)'!$J:$J,$A72,'BASE (SERVIÇO EM EIXO)'!$Q:$Q,P$65)</f>
        <v>0</v>
      </c>
      <c r="Q72" s="139">
        <f>SUMIFS('BASE (SERVIÇO EM EIXO)'!$N:$N,'BASE (SERVIÇO EM EIXO)'!$J:$J,$A72,'BASE (SERVIÇO EM EIXO)'!$Q:$Q,Q$65)</f>
        <v>0</v>
      </c>
      <c r="R72" s="139">
        <f>SUMIFS('BASE (SERVIÇO EM EIXO)'!$N:$N,'BASE (SERVIÇO EM EIXO)'!$J:$J,$A72,'BASE (SERVIÇO EM EIXO)'!$Q:$Q,R$65)</f>
        <v>0</v>
      </c>
      <c r="S72" s="139">
        <f>SUMIFS('BASE (SERVIÇO EM EIXO)'!$N:$N,'BASE (SERVIÇO EM EIXO)'!$J:$J,$A72,'BASE (SERVIÇO EM EIXO)'!$Q:$Q,S$65)</f>
        <v>0</v>
      </c>
      <c r="T72" s="139">
        <f>SUMIFS('BASE (SERVIÇO EM EIXO)'!$N:$N,'BASE (SERVIÇO EM EIXO)'!$J:$J,$A72,'BASE (SERVIÇO EM EIXO)'!$Q:$Q,T$65)</f>
        <v>0</v>
      </c>
      <c r="U72" s="139">
        <f>SUMIFS('BASE (SERVIÇO EM EIXO)'!$N:$N,'BASE (SERVIÇO EM EIXO)'!$J:$J,$A72,'BASE (SERVIÇO EM EIXO)'!$Q:$Q,U$65)</f>
        <v>0</v>
      </c>
      <c r="V72" s="139">
        <f>SUMIFS('BASE (SERVIÇO EM EIXO)'!$N:$N,'BASE (SERVIÇO EM EIXO)'!$J:$J,$A72,'BASE (SERVIÇO EM EIXO)'!$Q:$Q,V$65)</f>
        <v>0</v>
      </c>
      <c r="W72" s="139">
        <f>SUMIFS('BASE (SERVIÇO EM EIXO)'!$N:$N,'BASE (SERVIÇO EM EIXO)'!$J:$J,$A72,'BASE (SERVIÇO EM EIXO)'!$Q:$Q,W$65)</f>
        <v>0</v>
      </c>
      <c r="X72" s="139">
        <f>SUMIFS('BASE (SERVIÇO EM EIXO)'!$N:$N,'BASE (SERVIÇO EM EIXO)'!$J:$J,$A72,'BASE (SERVIÇO EM EIXO)'!$Q:$Q,X$65)</f>
        <v>0</v>
      </c>
      <c r="Y72" s="139">
        <f>SUMIFS('BASE (SERVIÇO EM EIXO)'!$N:$N,'BASE (SERVIÇO EM EIXO)'!$J:$J,$A72,'BASE (SERVIÇO EM EIXO)'!$Q:$Q,Y$65)</f>
        <v>0</v>
      </c>
      <c r="Z72" s="139">
        <f>SUMIFS('BASE (SERVIÇO EM EIXO)'!$N:$N,'BASE (SERVIÇO EM EIXO)'!$J:$J,$A72,'BASE (SERVIÇO EM EIXO)'!$Q:$Q,Z$65)</f>
        <v>0</v>
      </c>
      <c r="AA72" s="139">
        <f>SUMIFS('BASE (SERVIÇO EM EIXO)'!$N:$N,'BASE (SERVIÇO EM EIXO)'!$J:$J,$A72,'BASE (SERVIÇO EM EIXO)'!$Q:$Q,AA$65)</f>
        <v>0</v>
      </c>
      <c r="AB72" s="139">
        <f>SUMIFS('BASE (SERVIÇO EM EIXO)'!$N:$N,'BASE (SERVIÇO EM EIXO)'!$J:$J,$A72,'BASE (SERVIÇO EM EIXO)'!$Q:$Q,AB$65)</f>
        <v>0</v>
      </c>
      <c r="AC72" s="139">
        <f>SUMIFS('BASE (SERVIÇO EM EIXO)'!$N:$N,'BASE (SERVIÇO EM EIXO)'!$J:$J,$A72,'BASE (SERVIÇO EM EIXO)'!$Q:$Q,AC$65)</f>
        <v>0</v>
      </c>
      <c r="AD72" s="139">
        <f>SUMIFS('BASE (SERVIÇO EM EIXO)'!$N:$N,'BASE (SERVIÇO EM EIXO)'!$J:$J,$A72,'BASE (SERVIÇO EM EIXO)'!$Q:$Q,AD$65)</f>
        <v>0</v>
      </c>
      <c r="AE72" s="139">
        <f>SUMIFS('BASE (SERVIÇO EM EIXO)'!$N:$N,'BASE (SERVIÇO EM EIXO)'!$J:$J,$A72,'BASE (SERVIÇO EM EIXO)'!$Q:$Q,AE$65)</f>
        <v>0</v>
      </c>
      <c r="AF72" s="139">
        <f>SUMIFS('BASE (SERVIÇO EM EIXO)'!$N:$N,'BASE (SERVIÇO EM EIXO)'!$J:$J,$A72,'BASE (SERVIÇO EM EIXO)'!$Q:$Q,AF$65)</f>
        <v>0</v>
      </c>
      <c r="AG72" s="139">
        <f>SUMIFS('BASE (SERVIÇO EM EIXO)'!$N:$N,'BASE (SERVIÇO EM EIXO)'!$J:$J,$A72,'BASE (SERVIÇO EM EIXO)'!$Q:$Q,AG$65)</f>
        <v>0</v>
      </c>
      <c r="AH72" s="139">
        <f>SUMIFS('BASE (SERVIÇO EM EIXO)'!$N:$N,'BASE (SERVIÇO EM EIXO)'!$J:$J,$A72,'BASE (SERVIÇO EM EIXO)'!$Q:$Q,AH$65)</f>
        <v>0</v>
      </c>
      <c r="AI72" s="139">
        <f>SUMIFS('BASE (SERVIÇO EM EIXO)'!$N:$N,'BASE (SERVIÇO EM EIXO)'!$J:$J,$A72,'BASE (SERVIÇO EM EIXO)'!$Q:$Q,AI$65)</f>
        <v>0</v>
      </c>
      <c r="AJ72" s="139">
        <f>SUMIFS('BASE (SERVIÇO EM EIXO)'!$N:$N,'BASE (SERVIÇO EM EIXO)'!$J:$J,$A72,'BASE (SERVIÇO EM EIXO)'!$Q:$Q,AJ$65)</f>
        <v>0</v>
      </c>
      <c r="AK72" s="139">
        <f>SUMIFS('BASE (SERVIÇO EM EIXO)'!$N:$N,'BASE (SERVIÇO EM EIXO)'!$J:$J,$A72,'BASE (SERVIÇO EM EIXO)'!$Q:$Q,AK$65)</f>
        <v>0</v>
      </c>
      <c r="AL72" s="139">
        <f>SUMIFS('BASE (SERVIÇO EM EIXO)'!$N:$N,'BASE (SERVIÇO EM EIXO)'!$J:$J,$A72,'BASE (SERVIÇO EM EIXO)'!$Q:$Q,AL$65)</f>
        <v>0</v>
      </c>
      <c r="AM72" s="139">
        <f>SUMIFS('BASE (SERVIÇO EM EIXO)'!$N:$N,'BASE (SERVIÇO EM EIXO)'!$J:$J,$A72,'BASE (SERVIÇO EM EIXO)'!$Q:$Q,AM$65)</f>
        <v>0</v>
      </c>
      <c r="AN72" s="139">
        <f>SUMIFS('BASE (SERVIÇO EM EIXO)'!$N:$N,'BASE (SERVIÇO EM EIXO)'!$J:$J,$A72,'BASE (SERVIÇO EM EIXO)'!$Q:$Q,AN$65)</f>
        <v>0</v>
      </c>
      <c r="AO72" s="139">
        <f>SUMIFS('BASE (SERVIÇO EM EIXO)'!$N:$N,'BASE (SERVIÇO EM EIXO)'!$J:$J,$A72,'BASE (SERVIÇO EM EIXO)'!$Q:$Q,AO$65)</f>
        <v>0</v>
      </c>
      <c r="AP72" s="139">
        <f>SUMIFS('BASE (SERVIÇO EM EIXO)'!$N:$N,'BASE (SERVIÇO EM EIXO)'!$J:$J,$A72,'BASE (SERVIÇO EM EIXO)'!$Q:$Q,AP$65)</f>
        <v>0</v>
      </c>
      <c r="AQ72" s="139">
        <f>SUMIFS('BASE (SERVIÇO EM EIXO)'!$N:$N,'BASE (SERVIÇO EM EIXO)'!$J:$J,$A72,'BASE (SERVIÇO EM EIXO)'!$Q:$Q,AQ$65)</f>
        <v>0</v>
      </c>
      <c r="AR72" s="139">
        <f>SUMIFS('BASE (SERVIÇO EM EIXO)'!$N:$N,'BASE (SERVIÇO EM EIXO)'!$J:$J,$A72,'BASE (SERVIÇO EM EIXO)'!$Q:$Q,AR$65)</f>
        <v>0</v>
      </c>
      <c r="AS72" s="139">
        <f>SUMIFS('BASE (SERVIÇO EM EIXO)'!$N:$N,'BASE (SERVIÇO EM EIXO)'!$J:$J,$A72,'BASE (SERVIÇO EM EIXO)'!$Q:$Q,AS$65)</f>
        <v>0</v>
      </c>
    </row>
    <row r="73" spans="1:45" x14ac:dyDescent="0.25">
      <c r="A73" s="48">
        <v>561</v>
      </c>
      <c r="B73" s="47" t="s">
        <v>1284</v>
      </c>
      <c r="D73" s="53">
        <f>SUMIFS(BASE!$V:$V,BASE!$U:$U,$B73,BASE!$Z:$Z,'CARGA MÁQUINA (CAP INST.)'!D$65)</f>
        <v>0</v>
      </c>
      <c r="E73" s="53">
        <f>SUMIFS(BASE!$V:$V,BASE!$U:$U,$B73,BASE!$Z:$Z,'CARGA MÁQUINA (CAP INST.)'!E$65)</f>
        <v>21.599999999999998</v>
      </c>
      <c r="F73" s="53">
        <f>SUMIFS(BASE!$V:$V,BASE!$U:$U,$B73,BASE!$Z:$Z,'CARGA MÁQUINA (CAP INST.)'!F$65)</f>
        <v>46.644545454545451</v>
      </c>
      <c r="G73" s="53">
        <f>SUMIFS(BASE!$V:$V,BASE!$U:$U,$B73,BASE!$Z:$Z,'CARGA MÁQUINA (CAP INST.)'!G$65)</f>
        <v>0</v>
      </c>
      <c r="H73" s="53">
        <f>SUMIFS(BASE!$V:$V,BASE!$U:$U,$B73,BASE!$Z:$Z,'CARGA MÁQUINA (CAP INST.)'!H$65)</f>
        <v>0</v>
      </c>
      <c r="I73" s="53">
        <f>SUMIFS(BASE!$V:$V,BASE!$U:$U,$B73,BASE!$Z:$Z,'CARGA MÁQUINA (CAP INST.)'!I$65)</f>
        <v>12.728045454545455</v>
      </c>
      <c r="J73" s="53">
        <f>SUMIFS(BASE!$V:$V,BASE!$U:$U,$B73,BASE!$Z:$Z,'CARGA MÁQUINA (CAP INST.)'!J$65)</f>
        <v>51.5</v>
      </c>
      <c r="K73" s="53">
        <f>SUMIFS(BASE!$V:$V,BASE!$U:$U,$B73,BASE!$Z:$Z,'CARGA MÁQUINA (CAP INST.)'!K$65)</f>
        <v>0</v>
      </c>
      <c r="L73" s="53">
        <f>SUMIFS(BASE!$V:$V,BASE!$U:$U,$B73,BASE!$Z:$Z,'CARGA MÁQUINA (CAP INST.)'!L$65)</f>
        <v>0</v>
      </c>
      <c r="M73" s="53">
        <f>SUMIFS(BASE!$V:$V,BASE!$U:$U,$B73,BASE!$Z:$Z,'CARGA MÁQUINA (CAP INST.)'!M$65)</f>
        <v>0</v>
      </c>
      <c r="N73" s="53">
        <f>SUMIFS(BASE!$V:$V,BASE!$U:$U,$B73,BASE!$Z:$Z,'CARGA MÁQUINA (CAP INST.)'!N$65)</f>
        <v>10.162840909090908</v>
      </c>
      <c r="O73" s="53">
        <f>SUMIFS(BASE!$V:$V,BASE!$U:$U,$B73,BASE!$Z:$Z,'CARGA MÁQUINA (CAP INST.)'!O$65)</f>
        <v>0</v>
      </c>
      <c r="P73" s="53">
        <f>SUMIFS(BASE!$V:$V,BASE!$U:$U,$B73,BASE!$Z:$Z,'CARGA MÁQUINA (CAP INST.)'!P$65)</f>
        <v>20.25</v>
      </c>
      <c r="Q73" s="53">
        <f>SUMIFS(BASE!$V:$V,BASE!$U:$U,$B73,BASE!$Z:$Z,'CARGA MÁQUINA (CAP INST.)'!Q$65)</f>
        <v>13.711363636363636</v>
      </c>
      <c r="R73" s="53">
        <f>SUMIFS(BASE!$V:$V,BASE!$U:$U,$B73,BASE!$Z:$Z,'CARGA MÁQUINA (CAP INST.)'!R$65)</f>
        <v>20.25</v>
      </c>
      <c r="S73" s="53">
        <f>SUMIFS(BASE!$V:$V,BASE!$U:$U,$B73,BASE!$Z:$Z,'CARGA MÁQUINA (CAP INST.)'!S$65)</f>
        <v>0</v>
      </c>
      <c r="T73" s="53">
        <f>SUMIFS(BASE!$V:$V,BASE!$U:$U,$B73,BASE!$Z:$Z,'CARGA MÁQUINA (CAP INST.)'!T$65)</f>
        <v>0</v>
      </c>
      <c r="U73" s="53">
        <f>SUMIFS(BASE!$V:$V,BASE!$U:$U,$B73,BASE!$Z:$Z,'CARGA MÁQUINA (CAP INST.)'!U$65)</f>
        <v>0</v>
      </c>
      <c r="V73" s="53">
        <f>SUMIFS(BASE!$V:$V,BASE!$U:$U,$B73,BASE!$Z:$Z,'CARGA MÁQUINA (CAP INST.)'!V$65)</f>
        <v>0</v>
      </c>
      <c r="W73" s="53">
        <f>SUMIFS(BASE!$V:$V,BASE!$U:$U,$B73,BASE!$Z:$Z,'CARGA MÁQUINA (CAP INST.)'!W$65)</f>
        <v>0</v>
      </c>
      <c r="X73" s="53">
        <f>SUMIFS(BASE!$V:$V,BASE!$U:$U,$B73,BASE!$Z:$Z,'CARGA MÁQUINA (CAP INST.)'!X$65)</f>
        <v>0</v>
      </c>
      <c r="Y73" s="53">
        <f>SUMIFS(BASE!$V:$V,BASE!$U:$U,$B73,BASE!$Z:$Z,'CARGA MÁQUINA (CAP INST.)'!Y$65)</f>
        <v>0</v>
      </c>
      <c r="Z73" s="53">
        <f>SUMIFS(BASE!$V:$V,BASE!$U:$U,$B73,BASE!$Z:$Z,'CARGA MÁQUINA (CAP INST.)'!Z$65)</f>
        <v>0</v>
      </c>
      <c r="AA73" s="53">
        <f>SUMIFS(BASE!$V:$V,BASE!$U:$U,$B73,BASE!$Z:$Z,'CARGA MÁQUINA (CAP INST.)'!AA$65)</f>
        <v>0</v>
      </c>
      <c r="AB73" s="53">
        <f>SUMIFS(BASE!$V:$V,BASE!$U:$U,$B73,BASE!$Z:$Z,'CARGA MÁQUINA (CAP INST.)'!AB$65)</f>
        <v>0</v>
      </c>
      <c r="AC73" s="53">
        <f>SUMIFS(BASE!$V:$V,BASE!$U:$U,$B73,BASE!$Z:$Z,'CARGA MÁQUINA (CAP INST.)'!AC$65)</f>
        <v>0</v>
      </c>
      <c r="AD73" s="53">
        <f>SUMIFS(BASE!$V:$V,BASE!$U:$U,$B73,BASE!$Z:$Z,'CARGA MÁQUINA (CAP INST.)'!AD$65)</f>
        <v>0</v>
      </c>
      <c r="AE73" s="53">
        <f>SUMIFS(BASE!$V:$V,BASE!$U:$U,$B73,BASE!$Z:$Z,'CARGA MÁQUINA (CAP INST.)'!AE$65)</f>
        <v>0</v>
      </c>
      <c r="AF73" s="53">
        <f>SUMIFS(BASE!$V:$V,BASE!$U:$U,$B73,BASE!$Z:$Z,'CARGA MÁQUINA (CAP INST.)'!AF$65)</f>
        <v>0</v>
      </c>
      <c r="AG73" s="53">
        <f>SUMIFS(BASE!$V:$V,BASE!$U:$U,$B73,BASE!$Z:$Z,'CARGA MÁQUINA (CAP INST.)'!AG$65)</f>
        <v>0</v>
      </c>
      <c r="AH73" s="53">
        <f>SUMIFS(BASE!$V:$V,BASE!$U:$U,$B73,BASE!$Z:$Z,'CARGA MÁQUINA (CAP INST.)'!AH$65)</f>
        <v>0</v>
      </c>
      <c r="AI73" s="53">
        <f>SUMIFS(BASE!$V:$V,BASE!$U:$U,$B73,BASE!$Z:$Z,'CARGA MÁQUINA (CAP INST.)'!AI$65)</f>
        <v>0</v>
      </c>
      <c r="AJ73" s="53">
        <f>SUMIFS(BASE!$V:$V,BASE!$U:$U,$B73,BASE!$Z:$Z,'CARGA MÁQUINA (CAP INST.)'!AJ$65)</f>
        <v>0</v>
      </c>
      <c r="AK73" s="53">
        <f>SUMIFS(BASE!$V:$V,BASE!$U:$U,$B73,BASE!$Z:$Z,'CARGA MÁQUINA (CAP INST.)'!AK$65)</f>
        <v>0</v>
      </c>
      <c r="AL73" s="53">
        <f>SUMIFS(BASE!$V:$V,BASE!$U:$U,$B73,BASE!$Z:$Z,'CARGA MÁQUINA (CAP INST.)'!AL$65)</f>
        <v>0</v>
      </c>
      <c r="AM73" s="53">
        <f>SUMIFS(BASE!$V:$V,BASE!$U:$U,$B73,BASE!$Z:$Z,'CARGA MÁQUINA (CAP INST.)'!AM$65)</f>
        <v>0</v>
      </c>
      <c r="AN73" s="53">
        <f>SUMIFS(BASE!$V:$V,BASE!$U:$U,$B73,BASE!$Z:$Z,'CARGA MÁQUINA (CAP INST.)'!AN$65)</f>
        <v>0</v>
      </c>
      <c r="AO73" s="53">
        <f>SUMIFS(BASE!$V:$V,BASE!$U:$U,$B73,BASE!$Z:$Z,'CARGA MÁQUINA (CAP INST.)'!AO$65)</f>
        <v>0</v>
      </c>
      <c r="AP73" s="53">
        <f>SUMIFS(BASE!$V:$V,BASE!$U:$U,$B73,BASE!$Z:$Z,'CARGA MÁQUINA (CAP INST.)'!AP$65)</f>
        <v>0</v>
      </c>
      <c r="AQ73" s="53">
        <f>SUMIFS(BASE!$V:$V,BASE!$U:$U,$B73,BASE!$Z:$Z,'CARGA MÁQUINA (CAP INST.)'!AQ$65)</f>
        <v>0</v>
      </c>
      <c r="AR73" s="53">
        <f>SUMIFS(BASE!$V:$V,BASE!$U:$U,$B73,BASE!$Z:$Z,'CARGA MÁQUINA (CAP INST.)'!AR$65)</f>
        <v>0</v>
      </c>
      <c r="AS73" s="53">
        <f>SUMIFS(BASE!$V:$V,BASE!$U:$U,$B73,BASE!$Z:$Z,'CARGA MÁQUINA (CAP INST.)'!AS$65)</f>
        <v>0</v>
      </c>
    </row>
    <row r="74" spans="1:45" x14ac:dyDescent="0.25">
      <c r="A74" s="48">
        <v>609</v>
      </c>
      <c r="B74" s="47" t="s">
        <v>1285</v>
      </c>
      <c r="D74" s="53">
        <f>SUMIFS(BASE!$V:$V,BASE!$U:$U,$B74,BASE!$Z:$Z,'CARGA MÁQUINA (CAP INST.)'!D$65)</f>
        <v>0</v>
      </c>
      <c r="E74" s="53">
        <f>SUMIFS(BASE!$V:$V,BASE!$U:$U,$B74,BASE!$Z:$Z,'CARGA MÁQUINA (CAP INST.)'!E$65)</f>
        <v>0</v>
      </c>
      <c r="F74" s="53">
        <f>SUMIFS(BASE!$V:$V,BASE!$U:$U,$B74,BASE!$Z:$Z,'CARGA MÁQUINA (CAP INST.)'!F$65)</f>
        <v>0</v>
      </c>
      <c r="G74" s="53">
        <f>SUMIFS(BASE!$V:$V,BASE!$U:$U,$B74,BASE!$Z:$Z,'CARGA MÁQUINA (CAP INST.)'!G$65)</f>
        <v>0</v>
      </c>
      <c r="H74" s="53">
        <f>SUMIFS(BASE!$V:$V,BASE!$U:$U,$B74,BASE!$Z:$Z,'CARGA MÁQUINA (CAP INST.)'!H$65)</f>
        <v>0</v>
      </c>
      <c r="I74" s="53">
        <f>SUMIFS(BASE!$V:$V,BASE!$U:$U,$B74,BASE!$Z:$Z,'CARGA MÁQUINA (CAP INST.)'!I$65)</f>
        <v>0</v>
      </c>
      <c r="J74" s="53">
        <f>SUMIFS(BASE!$V:$V,BASE!$U:$U,$B74,BASE!$Z:$Z,'CARGA MÁQUINA (CAP INST.)'!J$65)</f>
        <v>0</v>
      </c>
      <c r="K74" s="53">
        <f>SUMIFS(BASE!$V:$V,BASE!$U:$U,$B74,BASE!$Z:$Z,'CARGA MÁQUINA (CAP INST.)'!K$65)</f>
        <v>0</v>
      </c>
      <c r="L74" s="53">
        <f>SUMIFS(BASE!$V:$V,BASE!$U:$U,$B74,BASE!$Z:$Z,'CARGA MÁQUINA (CAP INST.)'!L$65)</f>
        <v>0</v>
      </c>
      <c r="M74" s="53">
        <f>SUMIFS(BASE!$V:$V,BASE!$U:$U,$B74,BASE!$Z:$Z,'CARGA MÁQUINA (CAP INST.)'!M$65)</f>
        <v>0</v>
      </c>
      <c r="N74" s="53">
        <f>SUMIFS(BASE!$V:$V,BASE!$U:$U,$B74,BASE!$Z:$Z,'CARGA MÁQUINA (CAP INST.)'!N$65)</f>
        <v>0</v>
      </c>
      <c r="O74" s="53">
        <f>SUMIFS(BASE!$V:$V,BASE!$U:$U,$B74,BASE!$Z:$Z,'CARGA MÁQUINA (CAP INST.)'!O$65)</f>
        <v>0</v>
      </c>
      <c r="P74" s="53">
        <f>SUMIFS(BASE!$V:$V,BASE!$U:$U,$B74,BASE!$Z:$Z,'CARGA MÁQUINA (CAP INST.)'!P$65)</f>
        <v>0</v>
      </c>
      <c r="Q74" s="53">
        <f>SUMIFS(BASE!$V:$V,BASE!$U:$U,$B74,BASE!$Z:$Z,'CARGA MÁQUINA (CAP INST.)'!Q$65)</f>
        <v>0</v>
      </c>
      <c r="R74" s="53">
        <f>SUMIFS(BASE!$V:$V,BASE!$U:$U,$B74,BASE!$Z:$Z,'CARGA MÁQUINA (CAP INST.)'!R$65)</f>
        <v>0</v>
      </c>
      <c r="S74" s="53">
        <f>SUMIFS(BASE!$V:$V,BASE!$U:$U,$B74,BASE!$Z:$Z,'CARGA MÁQUINA (CAP INST.)'!S$65)</f>
        <v>0</v>
      </c>
      <c r="T74" s="53">
        <f>SUMIFS(BASE!$V:$V,BASE!$U:$U,$B74,BASE!$Z:$Z,'CARGA MÁQUINA (CAP INST.)'!T$65)</f>
        <v>0</v>
      </c>
      <c r="U74" s="53">
        <f>SUMIFS(BASE!$V:$V,BASE!$U:$U,$B74,BASE!$Z:$Z,'CARGA MÁQUINA (CAP INST.)'!U$65)</f>
        <v>0</v>
      </c>
      <c r="V74" s="53">
        <f>SUMIFS(BASE!$V:$V,BASE!$U:$U,$B74,BASE!$Z:$Z,'CARGA MÁQUINA (CAP INST.)'!V$65)</f>
        <v>0</v>
      </c>
      <c r="W74" s="53">
        <f>SUMIFS(BASE!$V:$V,BASE!$U:$U,$B74,BASE!$Z:$Z,'CARGA MÁQUINA (CAP INST.)'!W$65)</f>
        <v>0</v>
      </c>
      <c r="X74" s="53">
        <f>SUMIFS(BASE!$V:$V,BASE!$U:$U,$B74,BASE!$Z:$Z,'CARGA MÁQUINA (CAP INST.)'!X$65)</f>
        <v>0</v>
      </c>
      <c r="Y74" s="53">
        <f>SUMIFS(BASE!$V:$V,BASE!$U:$U,$B74,BASE!$Z:$Z,'CARGA MÁQUINA (CAP INST.)'!Y$65)</f>
        <v>0</v>
      </c>
      <c r="Z74" s="53">
        <f>SUMIFS(BASE!$V:$V,BASE!$U:$U,$B74,BASE!$Z:$Z,'CARGA MÁQUINA (CAP INST.)'!Z$65)</f>
        <v>0</v>
      </c>
      <c r="AA74" s="53">
        <f>SUMIFS(BASE!$V:$V,BASE!$U:$U,$B74,BASE!$Z:$Z,'CARGA MÁQUINA (CAP INST.)'!AA$65)</f>
        <v>0</v>
      </c>
      <c r="AB74" s="53">
        <f>SUMIFS(BASE!$V:$V,BASE!$U:$U,$B74,BASE!$Z:$Z,'CARGA MÁQUINA (CAP INST.)'!AB$65)</f>
        <v>0</v>
      </c>
      <c r="AC74" s="53">
        <f>SUMIFS(BASE!$V:$V,BASE!$U:$U,$B74,BASE!$Z:$Z,'CARGA MÁQUINA (CAP INST.)'!AC$65)</f>
        <v>0</v>
      </c>
      <c r="AD74" s="53">
        <f>SUMIFS(BASE!$V:$V,BASE!$U:$U,$B74,BASE!$Z:$Z,'CARGA MÁQUINA (CAP INST.)'!AD$65)</f>
        <v>0</v>
      </c>
      <c r="AE74" s="53">
        <f>SUMIFS(BASE!$V:$V,BASE!$U:$U,$B74,BASE!$Z:$Z,'CARGA MÁQUINA (CAP INST.)'!AE$65)</f>
        <v>0</v>
      </c>
      <c r="AF74" s="53">
        <f>SUMIFS(BASE!$V:$V,BASE!$U:$U,$B74,BASE!$Z:$Z,'CARGA MÁQUINA (CAP INST.)'!AF$65)</f>
        <v>0</v>
      </c>
      <c r="AG74" s="53">
        <f>SUMIFS(BASE!$V:$V,BASE!$U:$U,$B74,BASE!$Z:$Z,'CARGA MÁQUINA (CAP INST.)'!AG$65)</f>
        <v>0</v>
      </c>
      <c r="AH74" s="53">
        <f>SUMIFS(BASE!$V:$V,BASE!$U:$U,$B74,BASE!$Z:$Z,'CARGA MÁQUINA (CAP INST.)'!AH$65)</f>
        <v>0</v>
      </c>
      <c r="AI74" s="53">
        <f>SUMIFS(BASE!$V:$V,BASE!$U:$U,$B74,BASE!$Z:$Z,'CARGA MÁQUINA (CAP INST.)'!AI$65)</f>
        <v>0</v>
      </c>
      <c r="AJ74" s="53">
        <f>SUMIFS(BASE!$V:$V,BASE!$U:$U,$B74,BASE!$Z:$Z,'CARGA MÁQUINA (CAP INST.)'!AJ$65)</f>
        <v>0</v>
      </c>
      <c r="AK74" s="53">
        <f>SUMIFS(BASE!$V:$V,BASE!$U:$U,$B74,BASE!$Z:$Z,'CARGA MÁQUINA (CAP INST.)'!AK$65)</f>
        <v>0</v>
      </c>
      <c r="AL74" s="53">
        <f>SUMIFS(BASE!$V:$V,BASE!$U:$U,$B74,BASE!$Z:$Z,'CARGA MÁQUINA (CAP INST.)'!AL$65)</f>
        <v>0</v>
      </c>
      <c r="AM74" s="53">
        <f>SUMIFS(BASE!$V:$V,BASE!$U:$U,$B74,BASE!$Z:$Z,'CARGA MÁQUINA (CAP INST.)'!AM$65)</f>
        <v>0</v>
      </c>
      <c r="AN74" s="53">
        <f>SUMIFS(BASE!$V:$V,BASE!$U:$U,$B74,BASE!$Z:$Z,'CARGA MÁQUINA (CAP INST.)'!AN$65)</f>
        <v>0</v>
      </c>
      <c r="AO74" s="53">
        <f>SUMIFS(BASE!$V:$V,BASE!$U:$U,$B74,BASE!$Z:$Z,'CARGA MÁQUINA (CAP INST.)'!AO$65)</f>
        <v>0</v>
      </c>
      <c r="AP74" s="53">
        <f>SUMIFS(BASE!$V:$V,BASE!$U:$U,$B74,BASE!$Z:$Z,'CARGA MÁQUINA (CAP INST.)'!AP$65)</f>
        <v>0</v>
      </c>
      <c r="AQ74" s="53">
        <f>SUMIFS(BASE!$V:$V,BASE!$U:$U,$B74,BASE!$Z:$Z,'CARGA MÁQUINA (CAP INST.)'!AQ$65)</f>
        <v>0</v>
      </c>
      <c r="AR74" s="53">
        <f>SUMIFS(BASE!$V:$V,BASE!$U:$U,$B74,BASE!$Z:$Z,'CARGA MÁQUINA (CAP INST.)'!AR$65)</f>
        <v>0</v>
      </c>
      <c r="AS74" s="53">
        <f>SUMIFS(BASE!$V:$V,BASE!$U:$U,$B74,BASE!$Z:$Z,'CARGA MÁQUINA (CAP INST.)'!AS$65)</f>
        <v>0</v>
      </c>
    </row>
    <row r="75" spans="1:45" x14ac:dyDescent="0.25">
      <c r="A75" s="136">
        <v>393</v>
      </c>
      <c r="B75" s="137" t="s">
        <v>1286</v>
      </c>
      <c r="C75" s="138"/>
      <c r="D75" s="139">
        <f>SUMIFS('BASE (SERVIÇO EM EIXO)'!$N:$N,'BASE (SERVIÇO EM EIXO)'!$J:$J,$A75,'BASE (SERVIÇO EM EIXO)'!$Q:$Q,D$65)</f>
        <v>0</v>
      </c>
      <c r="E75" s="139">
        <f>SUMIFS('BASE (SERVIÇO EM EIXO)'!$N:$N,'BASE (SERVIÇO EM EIXO)'!$J:$J,$A75,'BASE (SERVIÇO EM EIXO)'!$Q:$Q,E$65)</f>
        <v>0</v>
      </c>
      <c r="F75" s="139">
        <f>SUMIFS('BASE (SERVIÇO EM EIXO)'!$N:$N,'BASE (SERVIÇO EM EIXO)'!$J:$J,$A75,'BASE (SERVIÇO EM EIXO)'!$Q:$Q,F$65)</f>
        <v>0</v>
      </c>
      <c r="G75" s="139">
        <f>SUMIFS('BASE (SERVIÇO EM EIXO)'!$N:$N,'BASE (SERVIÇO EM EIXO)'!$J:$J,$A75,'BASE (SERVIÇO EM EIXO)'!$Q:$Q,G$65)</f>
        <v>0</v>
      </c>
      <c r="H75" s="139">
        <f>SUMIFS('BASE (SERVIÇO EM EIXO)'!$N:$N,'BASE (SERVIÇO EM EIXO)'!$J:$J,$A75,'BASE (SERVIÇO EM EIXO)'!$Q:$Q,H$65)</f>
        <v>0</v>
      </c>
      <c r="I75" s="139">
        <f>SUMIFS('BASE (SERVIÇO EM EIXO)'!$N:$N,'BASE (SERVIÇO EM EIXO)'!$J:$J,$A75,'BASE (SERVIÇO EM EIXO)'!$Q:$Q,I$65)</f>
        <v>0</v>
      </c>
      <c r="J75" s="139">
        <f>SUMIFS('BASE (SERVIÇO EM EIXO)'!$N:$N,'BASE (SERVIÇO EM EIXO)'!$J:$J,$A75,'BASE (SERVIÇO EM EIXO)'!$Q:$Q,J$65)</f>
        <v>12.853636363636362</v>
      </c>
      <c r="K75" s="139">
        <f>SUMIFS('BASE (SERVIÇO EM EIXO)'!$N:$N,'BASE (SERVIÇO EM EIXO)'!$J:$J,$A75,'BASE (SERVIÇO EM EIXO)'!$Q:$Q,K$65)</f>
        <v>0</v>
      </c>
      <c r="L75" s="139">
        <f>SUMIFS('BASE (SERVIÇO EM EIXO)'!$N:$N,'BASE (SERVIÇO EM EIXO)'!$J:$J,$A75,'BASE (SERVIÇO EM EIXO)'!$Q:$Q,L$65)</f>
        <v>0.94090909090909081</v>
      </c>
      <c r="M75" s="139">
        <f>SUMIFS('BASE (SERVIÇO EM EIXO)'!$N:$N,'BASE (SERVIÇO EM EIXO)'!$J:$J,$A75,'BASE (SERVIÇO EM EIXO)'!$Q:$Q,M$65)</f>
        <v>19.448181818181823</v>
      </c>
      <c r="N75" s="139">
        <f>SUMIFS('BASE (SERVIÇO EM EIXO)'!$N:$N,'BASE (SERVIÇO EM EIXO)'!$J:$J,$A75,'BASE (SERVIÇO EM EIXO)'!$Q:$Q,N$65)</f>
        <v>5.6063636363636364</v>
      </c>
      <c r="O75" s="139">
        <f>SUMIFS('BASE (SERVIÇO EM EIXO)'!$N:$N,'BASE (SERVIÇO EM EIXO)'!$J:$J,$A75,'BASE (SERVIÇO EM EIXO)'!$Q:$Q,O$65)</f>
        <v>16.13909090909091</v>
      </c>
      <c r="P75" s="139">
        <f>SUMIFS('BASE (SERVIÇO EM EIXO)'!$N:$N,'BASE (SERVIÇO EM EIXO)'!$J:$J,$A75,'BASE (SERVIÇO EM EIXO)'!$Q:$Q,P$65)</f>
        <v>0</v>
      </c>
      <c r="Q75" s="139">
        <f>SUMIFS('BASE (SERVIÇO EM EIXO)'!$N:$N,'BASE (SERVIÇO EM EIXO)'!$J:$J,$A75,'BASE (SERVIÇO EM EIXO)'!$Q:$Q,Q$65)</f>
        <v>3.2295454545454541</v>
      </c>
      <c r="R75" s="139">
        <f>SUMIFS('BASE (SERVIÇO EM EIXO)'!$N:$N,'BASE (SERVIÇO EM EIXO)'!$J:$J,$A75,'BASE (SERVIÇO EM EIXO)'!$Q:$Q,R$65)</f>
        <v>15.116363636363637</v>
      </c>
      <c r="S75" s="139">
        <f>SUMIFS('BASE (SERVIÇO EM EIXO)'!$N:$N,'BASE (SERVIÇO EM EIXO)'!$J:$J,$A75,'BASE (SERVIÇO EM EIXO)'!$Q:$Q,S$65)</f>
        <v>0</v>
      </c>
      <c r="T75" s="139">
        <f>SUMIFS('BASE (SERVIÇO EM EIXO)'!$N:$N,'BASE (SERVIÇO EM EIXO)'!$J:$J,$A75,'BASE (SERVIÇO EM EIXO)'!$Q:$Q,T$65)</f>
        <v>0</v>
      </c>
      <c r="U75" s="139">
        <f>SUMIFS('BASE (SERVIÇO EM EIXO)'!$N:$N,'BASE (SERVIÇO EM EIXO)'!$J:$J,$A75,'BASE (SERVIÇO EM EIXO)'!$Q:$Q,U$65)</f>
        <v>0</v>
      </c>
      <c r="V75" s="139">
        <f>SUMIFS('BASE (SERVIÇO EM EIXO)'!$N:$N,'BASE (SERVIÇO EM EIXO)'!$J:$J,$A75,'BASE (SERVIÇO EM EIXO)'!$Q:$Q,V$65)</f>
        <v>0</v>
      </c>
      <c r="W75" s="139">
        <f>SUMIFS('BASE (SERVIÇO EM EIXO)'!$N:$N,'BASE (SERVIÇO EM EIXO)'!$J:$J,$A75,'BASE (SERVIÇO EM EIXO)'!$Q:$Q,W$65)</f>
        <v>0</v>
      </c>
      <c r="X75" s="139">
        <f>SUMIFS('BASE (SERVIÇO EM EIXO)'!$N:$N,'BASE (SERVIÇO EM EIXO)'!$J:$J,$A75,'BASE (SERVIÇO EM EIXO)'!$Q:$Q,X$65)</f>
        <v>0</v>
      </c>
      <c r="Y75" s="139">
        <f>SUMIFS('BASE (SERVIÇO EM EIXO)'!$N:$N,'BASE (SERVIÇO EM EIXO)'!$J:$J,$A75,'BASE (SERVIÇO EM EIXO)'!$Q:$Q,Y$65)</f>
        <v>0</v>
      </c>
      <c r="Z75" s="139">
        <f>SUMIFS('BASE (SERVIÇO EM EIXO)'!$N:$N,'BASE (SERVIÇO EM EIXO)'!$J:$J,$A75,'BASE (SERVIÇO EM EIXO)'!$Q:$Q,Z$65)</f>
        <v>0</v>
      </c>
      <c r="AA75" s="139">
        <f>SUMIFS('BASE (SERVIÇO EM EIXO)'!$N:$N,'BASE (SERVIÇO EM EIXO)'!$J:$J,$A75,'BASE (SERVIÇO EM EIXO)'!$Q:$Q,AA$65)</f>
        <v>0</v>
      </c>
      <c r="AB75" s="139">
        <f>SUMIFS('BASE (SERVIÇO EM EIXO)'!$N:$N,'BASE (SERVIÇO EM EIXO)'!$J:$J,$A75,'BASE (SERVIÇO EM EIXO)'!$Q:$Q,AB$65)</f>
        <v>0</v>
      </c>
      <c r="AC75" s="139">
        <f>SUMIFS('BASE (SERVIÇO EM EIXO)'!$N:$N,'BASE (SERVIÇO EM EIXO)'!$J:$J,$A75,'BASE (SERVIÇO EM EIXO)'!$Q:$Q,AC$65)</f>
        <v>0</v>
      </c>
      <c r="AD75" s="139">
        <f>SUMIFS('BASE (SERVIÇO EM EIXO)'!$N:$N,'BASE (SERVIÇO EM EIXO)'!$J:$J,$A75,'BASE (SERVIÇO EM EIXO)'!$Q:$Q,AD$65)</f>
        <v>0</v>
      </c>
      <c r="AE75" s="139">
        <f>SUMIFS('BASE (SERVIÇO EM EIXO)'!$N:$N,'BASE (SERVIÇO EM EIXO)'!$J:$J,$A75,'BASE (SERVIÇO EM EIXO)'!$Q:$Q,AE$65)</f>
        <v>0</v>
      </c>
      <c r="AF75" s="139">
        <f>SUMIFS('BASE (SERVIÇO EM EIXO)'!$N:$N,'BASE (SERVIÇO EM EIXO)'!$J:$J,$A75,'BASE (SERVIÇO EM EIXO)'!$Q:$Q,AF$65)</f>
        <v>0</v>
      </c>
      <c r="AG75" s="139">
        <f>SUMIFS('BASE (SERVIÇO EM EIXO)'!$N:$N,'BASE (SERVIÇO EM EIXO)'!$J:$J,$A75,'BASE (SERVIÇO EM EIXO)'!$Q:$Q,AG$65)</f>
        <v>0</v>
      </c>
      <c r="AH75" s="139">
        <f>SUMIFS('BASE (SERVIÇO EM EIXO)'!$N:$N,'BASE (SERVIÇO EM EIXO)'!$J:$J,$A75,'BASE (SERVIÇO EM EIXO)'!$Q:$Q,AH$65)</f>
        <v>0</v>
      </c>
      <c r="AI75" s="139">
        <f>SUMIFS('BASE (SERVIÇO EM EIXO)'!$N:$N,'BASE (SERVIÇO EM EIXO)'!$J:$J,$A75,'BASE (SERVIÇO EM EIXO)'!$Q:$Q,AI$65)</f>
        <v>0</v>
      </c>
      <c r="AJ75" s="139">
        <f>SUMIFS('BASE (SERVIÇO EM EIXO)'!$N:$N,'BASE (SERVIÇO EM EIXO)'!$J:$J,$A75,'BASE (SERVIÇO EM EIXO)'!$Q:$Q,AJ$65)</f>
        <v>0</v>
      </c>
      <c r="AK75" s="139">
        <f>SUMIFS('BASE (SERVIÇO EM EIXO)'!$N:$N,'BASE (SERVIÇO EM EIXO)'!$J:$J,$A75,'BASE (SERVIÇO EM EIXO)'!$Q:$Q,AK$65)</f>
        <v>0</v>
      </c>
      <c r="AL75" s="139">
        <f>SUMIFS('BASE (SERVIÇO EM EIXO)'!$N:$N,'BASE (SERVIÇO EM EIXO)'!$J:$J,$A75,'BASE (SERVIÇO EM EIXO)'!$Q:$Q,AL$65)</f>
        <v>0</v>
      </c>
      <c r="AM75" s="139">
        <f>SUMIFS('BASE (SERVIÇO EM EIXO)'!$N:$N,'BASE (SERVIÇO EM EIXO)'!$J:$J,$A75,'BASE (SERVIÇO EM EIXO)'!$Q:$Q,AM$65)</f>
        <v>0</v>
      </c>
      <c r="AN75" s="139">
        <f>SUMIFS('BASE (SERVIÇO EM EIXO)'!$N:$N,'BASE (SERVIÇO EM EIXO)'!$J:$J,$A75,'BASE (SERVIÇO EM EIXO)'!$Q:$Q,AN$65)</f>
        <v>0</v>
      </c>
      <c r="AO75" s="139">
        <f>SUMIFS('BASE (SERVIÇO EM EIXO)'!$N:$N,'BASE (SERVIÇO EM EIXO)'!$J:$J,$A75,'BASE (SERVIÇO EM EIXO)'!$Q:$Q,AO$65)</f>
        <v>0</v>
      </c>
      <c r="AP75" s="139">
        <f>SUMIFS('BASE (SERVIÇO EM EIXO)'!$N:$N,'BASE (SERVIÇO EM EIXO)'!$J:$J,$A75,'BASE (SERVIÇO EM EIXO)'!$Q:$Q,AP$65)</f>
        <v>0</v>
      </c>
      <c r="AQ75" s="139">
        <f>SUMIFS('BASE (SERVIÇO EM EIXO)'!$N:$N,'BASE (SERVIÇO EM EIXO)'!$J:$J,$A75,'BASE (SERVIÇO EM EIXO)'!$Q:$Q,AQ$65)</f>
        <v>0</v>
      </c>
      <c r="AR75" s="139">
        <f>SUMIFS('BASE (SERVIÇO EM EIXO)'!$N:$N,'BASE (SERVIÇO EM EIXO)'!$J:$J,$A75,'BASE (SERVIÇO EM EIXO)'!$Q:$Q,AR$65)</f>
        <v>0</v>
      </c>
      <c r="AS75" s="139">
        <f>SUMIFS('BASE (SERVIÇO EM EIXO)'!$N:$N,'BASE (SERVIÇO EM EIXO)'!$J:$J,$A75,'BASE (SERVIÇO EM EIXO)'!$Q:$Q,AS$65)</f>
        <v>0</v>
      </c>
    </row>
    <row r="76" spans="1:45" x14ac:dyDescent="0.25">
      <c r="A76" s="48">
        <v>123</v>
      </c>
      <c r="B76" s="47" t="s">
        <v>1287</v>
      </c>
      <c r="D76" s="53">
        <f>SUMIFS(BASE!$V:$V,BASE!$U:$U,$B76,BASE!$Z:$Z,'CARGA MÁQUINA (CAP INST.)'!D$65)</f>
        <v>31.2</v>
      </c>
      <c r="E76" s="53">
        <f>SUMIFS(BASE!$V:$V,BASE!$U:$U,$B76,BASE!$Z:$Z,'CARGA MÁQUINA (CAP INST.)'!E$65)</f>
        <v>0</v>
      </c>
      <c r="F76" s="53">
        <f>SUMIFS(BASE!$V:$V,BASE!$U:$U,$B76,BASE!$Z:$Z,'CARGA MÁQUINA (CAP INST.)'!F$65)</f>
        <v>0</v>
      </c>
      <c r="G76" s="53">
        <f>SUMIFS(BASE!$V:$V,BASE!$U:$U,$B76,BASE!$Z:$Z,'CARGA MÁQUINA (CAP INST.)'!G$65)</f>
        <v>0</v>
      </c>
      <c r="H76" s="53">
        <f>SUMIFS(BASE!$V:$V,BASE!$U:$U,$B76,BASE!$Z:$Z,'CARGA MÁQUINA (CAP INST.)'!H$65)</f>
        <v>0</v>
      </c>
      <c r="I76" s="53">
        <f>SUMIFS(BASE!$V:$V,BASE!$U:$U,$B76,BASE!$Z:$Z,'CARGA MÁQUINA (CAP INST.)'!I$65)</f>
        <v>0</v>
      </c>
      <c r="J76" s="53">
        <f>SUMIFS(BASE!$V:$V,BASE!$U:$U,$B76,BASE!$Z:$Z,'CARGA MÁQUINA (CAP INST.)'!J$65)</f>
        <v>0</v>
      </c>
      <c r="K76" s="53">
        <f>SUMIFS(BASE!$V:$V,BASE!$U:$U,$B76,BASE!$Z:$Z,'CARGA MÁQUINA (CAP INST.)'!K$65)</f>
        <v>0</v>
      </c>
      <c r="L76" s="53">
        <f>SUMIFS(BASE!$V:$V,BASE!$U:$U,$B76,BASE!$Z:$Z,'CARGA MÁQUINA (CAP INST.)'!L$65)</f>
        <v>0</v>
      </c>
      <c r="M76" s="53">
        <f>SUMIFS(BASE!$V:$V,BASE!$U:$U,$B76,BASE!$Z:$Z,'CARGA MÁQUINA (CAP INST.)'!M$65)</f>
        <v>25</v>
      </c>
      <c r="N76" s="53">
        <f>SUMIFS(BASE!$V:$V,BASE!$U:$U,$B76,BASE!$Z:$Z,'CARGA MÁQUINA (CAP INST.)'!N$65)</f>
        <v>100</v>
      </c>
      <c r="O76" s="53">
        <f>SUMIFS(BASE!$V:$V,BASE!$U:$U,$B76,BASE!$Z:$Z,'CARGA MÁQUINA (CAP INST.)'!O$65)</f>
        <v>0</v>
      </c>
      <c r="P76" s="53">
        <f>SUMIFS(BASE!$V:$V,BASE!$U:$U,$B76,BASE!$Z:$Z,'CARGA MÁQUINA (CAP INST.)'!P$65)</f>
        <v>0</v>
      </c>
      <c r="Q76" s="53">
        <f>SUMIFS(BASE!$V:$V,BASE!$U:$U,$B76,BASE!$Z:$Z,'CARGA MÁQUINA (CAP INST.)'!Q$65)</f>
        <v>0</v>
      </c>
      <c r="R76" s="53">
        <f>SUMIFS(BASE!$V:$V,BASE!$U:$U,$B76,BASE!$Z:$Z,'CARGA MÁQUINA (CAP INST.)'!R$65)</f>
        <v>75</v>
      </c>
      <c r="S76" s="53">
        <f>SUMIFS(BASE!$V:$V,BASE!$U:$U,$B76,BASE!$Z:$Z,'CARGA MÁQUINA (CAP INST.)'!S$65)</f>
        <v>0</v>
      </c>
      <c r="T76" s="53">
        <f>SUMIFS(BASE!$V:$V,BASE!$U:$U,$B76,BASE!$Z:$Z,'CARGA MÁQUINA (CAP INST.)'!T$65)</f>
        <v>0</v>
      </c>
      <c r="U76" s="53">
        <f>SUMIFS(BASE!$V:$V,BASE!$U:$U,$B76,BASE!$Z:$Z,'CARGA MÁQUINA (CAP INST.)'!U$65)</f>
        <v>0</v>
      </c>
      <c r="V76" s="53">
        <f>SUMIFS(BASE!$V:$V,BASE!$U:$U,$B76,BASE!$Z:$Z,'CARGA MÁQUINA (CAP INST.)'!V$65)</f>
        <v>0</v>
      </c>
      <c r="W76" s="53">
        <f>SUMIFS(BASE!$V:$V,BASE!$U:$U,$B76,BASE!$Z:$Z,'CARGA MÁQUINA (CAP INST.)'!W$65)</f>
        <v>0</v>
      </c>
      <c r="X76" s="53">
        <f>SUMIFS(BASE!$V:$V,BASE!$U:$U,$B76,BASE!$Z:$Z,'CARGA MÁQUINA (CAP INST.)'!X$65)</f>
        <v>0</v>
      </c>
      <c r="Y76" s="53">
        <f>SUMIFS(BASE!$V:$V,BASE!$U:$U,$B76,BASE!$Z:$Z,'CARGA MÁQUINA (CAP INST.)'!Y$65)</f>
        <v>0</v>
      </c>
      <c r="Z76" s="53">
        <f>SUMIFS(BASE!$V:$V,BASE!$U:$U,$B76,BASE!$Z:$Z,'CARGA MÁQUINA (CAP INST.)'!Z$65)</f>
        <v>0</v>
      </c>
      <c r="AA76" s="53">
        <f>SUMIFS(BASE!$V:$V,BASE!$U:$U,$B76,BASE!$Z:$Z,'CARGA MÁQUINA (CAP INST.)'!AA$65)</f>
        <v>0</v>
      </c>
      <c r="AB76" s="53">
        <f>SUMIFS(BASE!$V:$V,BASE!$U:$U,$B76,BASE!$Z:$Z,'CARGA MÁQUINA (CAP INST.)'!AB$65)</f>
        <v>0</v>
      </c>
      <c r="AC76" s="53">
        <f>SUMIFS(BASE!$V:$V,BASE!$U:$U,$B76,BASE!$Z:$Z,'CARGA MÁQUINA (CAP INST.)'!AC$65)</f>
        <v>0</v>
      </c>
      <c r="AD76" s="53">
        <f>SUMIFS(BASE!$V:$V,BASE!$U:$U,$B76,BASE!$Z:$Z,'CARGA MÁQUINA (CAP INST.)'!AD$65)</f>
        <v>0</v>
      </c>
      <c r="AE76" s="53">
        <f>SUMIFS(BASE!$V:$V,BASE!$U:$U,$B76,BASE!$Z:$Z,'CARGA MÁQUINA (CAP INST.)'!AE$65)</f>
        <v>0</v>
      </c>
      <c r="AF76" s="53">
        <f>SUMIFS(BASE!$V:$V,BASE!$U:$U,$B76,BASE!$Z:$Z,'CARGA MÁQUINA (CAP INST.)'!AF$65)</f>
        <v>0</v>
      </c>
      <c r="AG76" s="53">
        <f>SUMIFS(BASE!$V:$V,BASE!$U:$U,$B76,BASE!$Z:$Z,'CARGA MÁQUINA (CAP INST.)'!AG$65)</f>
        <v>0</v>
      </c>
      <c r="AH76" s="53">
        <f>SUMIFS(BASE!$V:$V,BASE!$U:$U,$B76,BASE!$Z:$Z,'CARGA MÁQUINA (CAP INST.)'!AH$65)</f>
        <v>0</v>
      </c>
      <c r="AI76" s="53">
        <f>SUMIFS(BASE!$V:$V,BASE!$U:$U,$B76,BASE!$Z:$Z,'CARGA MÁQUINA (CAP INST.)'!AI$65)</f>
        <v>0</v>
      </c>
      <c r="AJ76" s="53">
        <f>SUMIFS(BASE!$V:$V,BASE!$U:$U,$B76,BASE!$Z:$Z,'CARGA MÁQUINA (CAP INST.)'!AJ$65)</f>
        <v>0</v>
      </c>
      <c r="AK76" s="53">
        <f>SUMIFS(BASE!$V:$V,BASE!$U:$U,$B76,BASE!$Z:$Z,'CARGA MÁQUINA (CAP INST.)'!AK$65)</f>
        <v>0</v>
      </c>
      <c r="AL76" s="53">
        <f>SUMIFS(BASE!$V:$V,BASE!$U:$U,$B76,BASE!$Z:$Z,'CARGA MÁQUINA (CAP INST.)'!AL$65)</f>
        <v>0</v>
      </c>
      <c r="AM76" s="53">
        <f>SUMIFS(BASE!$V:$V,BASE!$U:$U,$B76,BASE!$Z:$Z,'CARGA MÁQUINA (CAP INST.)'!AM$65)</f>
        <v>0</v>
      </c>
      <c r="AN76" s="53">
        <f>SUMIFS(BASE!$V:$V,BASE!$U:$U,$B76,BASE!$Z:$Z,'CARGA MÁQUINA (CAP INST.)'!AN$65)</f>
        <v>0</v>
      </c>
      <c r="AO76" s="53">
        <f>SUMIFS(BASE!$V:$V,BASE!$U:$U,$B76,BASE!$Z:$Z,'CARGA MÁQUINA (CAP INST.)'!AO$65)</f>
        <v>0</v>
      </c>
      <c r="AP76" s="53">
        <f>SUMIFS(BASE!$V:$V,BASE!$U:$U,$B76,BASE!$Z:$Z,'CARGA MÁQUINA (CAP INST.)'!AP$65)</f>
        <v>0</v>
      </c>
      <c r="AQ76" s="53">
        <f>SUMIFS(BASE!$V:$V,BASE!$U:$U,$B76,BASE!$Z:$Z,'CARGA MÁQUINA (CAP INST.)'!AQ$65)</f>
        <v>0</v>
      </c>
      <c r="AR76" s="53">
        <f>SUMIFS(BASE!$V:$V,BASE!$U:$U,$B76,BASE!$Z:$Z,'CARGA MÁQUINA (CAP INST.)'!AR$65)</f>
        <v>0</v>
      </c>
      <c r="AS76" s="53">
        <f>SUMIFS(BASE!$V:$V,BASE!$U:$U,$B76,BASE!$Z:$Z,'CARGA MÁQUINA (CAP INST.)'!AS$65)</f>
        <v>0</v>
      </c>
    </row>
    <row r="77" spans="1:45" x14ac:dyDescent="0.25">
      <c r="A77" s="48">
        <v>124</v>
      </c>
      <c r="B77" s="47" t="s">
        <v>1288</v>
      </c>
      <c r="D77" s="53">
        <f>SUMIFS(BASE!$V:$V,BASE!$U:$U,$B77,BASE!$Z:$Z,'CARGA MÁQUINA (CAP INST.)'!D$65)</f>
        <v>36.322749999999999</v>
      </c>
      <c r="E77" s="53">
        <f>SUMIFS(BASE!$V:$V,BASE!$U:$U,$B77,BASE!$Z:$Z,'CARGA MÁQUINA (CAP INST.)'!E$65)</f>
        <v>0</v>
      </c>
      <c r="F77" s="53">
        <f>SUMIFS(BASE!$V:$V,BASE!$U:$U,$B77,BASE!$Z:$Z,'CARGA MÁQUINA (CAP INST.)'!F$65)</f>
        <v>0</v>
      </c>
      <c r="G77" s="53">
        <f>SUMIFS(BASE!$V:$V,BASE!$U:$U,$B77,BASE!$Z:$Z,'CARGA MÁQUINA (CAP INST.)'!G$65)</f>
        <v>37.5</v>
      </c>
      <c r="H77" s="53">
        <f>SUMIFS(BASE!$V:$V,BASE!$U:$U,$B77,BASE!$Z:$Z,'CARGA MÁQUINA (CAP INST.)'!H$65)</f>
        <v>0</v>
      </c>
      <c r="I77" s="53">
        <f>SUMIFS(BASE!$V:$V,BASE!$U:$U,$B77,BASE!$Z:$Z,'CARGA MÁQUINA (CAP INST.)'!I$65)</f>
        <v>17.11</v>
      </c>
      <c r="J77" s="53">
        <f>SUMIFS(BASE!$V:$V,BASE!$U:$U,$B77,BASE!$Z:$Z,'CARGA MÁQUINA (CAP INST.)'!J$65)</f>
        <v>0</v>
      </c>
      <c r="K77" s="53">
        <f>SUMIFS(BASE!$V:$V,BASE!$U:$U,$B77,BASE!$Z:$Z,'CARGA MÁQUINA (CAP INST.)'!K$65)</f>
        <v>0</v>
      </c>
      <c r="L77" s="53">
        <f>SUMIFS(BASE!$V:$V,BASE!$U:$U,$B77,BASE!$Z:$Z,'CARGA MÁQUINA (CAP INST.)'!L$65)</f>
        <v>0</v>
      </c>
      <c r="M77" s="53">
        <f>SUMIFS(BASE!$V:$V,BASE!$U:$U,$B77,BASE!$Z:$Z,'CARGA MÁQUINA (CAP INST.)'!M$65)</f>
        <v>0</v>
      </c>
      <c r="N77" s="53">
        <f>SUMIFS(BASE!$V:$V,BASE!$U:$U,$B77,BASE!$Z:$Z,'CARGA MÁQUINA (CAP INST.)'!N$65)</f>
        <v>64</v>
      </c>
      <c r="O77" s="53">
        <f>SUMIFS(BASE!$V:$V,BASE!$U:$U,$B77,BASE!$Z:$Z,'CARGA MÁQUINA (CAP INST.)'!O$65)</f>
        <v>0</v>
      </c>
      <c r="P77" s="53">
        <f>SUMIFS(BASE!$V:$V,BASE!$U:$U,$B77,BASE!$Z:$Z,'CARGA MÁQUINA (CAP INST.)'!P$65)</f>
        <v>0</v>
      </c>
      <c r="Q77" s="53">
        <f>SUMIFS(BASE!$V:$V,BASE!$U:$U,$B77,BASE!$Z:$Z,'CARGA MÁQUINA (CAP INST.)'!Q$65)</f>
        <v>0</v>
      </c>
      <c r="R77" s="53">
        <f>SUMIFS(BASE!$V:$V,BASE!$U:$U,$B77,BASE!$Z:$Z,'CARGA MÁQUINA (CAP INST.)'!R$65)</f>
        <v>8</v>
      </c>
      <c r="S77" s="53">
        <f>SUMIFS(BASE!$V:$V,BASE!$U:$U,$B77,BASE!$Z:$Z,'CARGA MÁQUINA (CAP INST.)'!S$65)</f>
        <v>0</v>
      </c>
      <c r="T77" s="53">
        <f>SUMIFS(BASE!$V:$V,BASE!$U:$U,$B77,BASE!$Z:$Z,'CARGA MÁQUINA (CAP INST.)'!T$65)</f>
        <v>0</v>
      </c>
      <c r="U77" s="53">
        <f>SUMIFS(BASE!$V:$V,BASE!$U:$U,$B77,BASE!$Z:$Z,'CARGA MÁQUINA (CAP INST.)'!U$65)</f>
        <v>0</v>
      </c>
      <c r="V77" s="53">
        <f>SUMIFS(BASE!$V:$V,BASE!$U:$U,$B77,BASE!$Z:$Z,'CARGA MÁQUINA (CAP INST.)'!V$65)</f>
        <v>0</v>
      </c>
      <c r="W77" s="53">
        <f>SUMIFS(BASE!$V:$V,BASE!$U:$U,$B77,BASE!$Z:$Z,'CARGA MÁQUINA (CAP INST.)'!W$65)</f>
        <v>0</v>
      </c>
      <c r="X77" s="53">
        <f>SUMIFS(BASE!$V:$V,BASE!$U:$U,$B77,BASE!$Z:$Z,'CARGA MÁQUINA (CAP INST.)'!X$65)</f>
        <v>0</v>
      </c>
      <c r="Y77" s="53">
        <f>SUMIFS(BASE!$V:$V,BASE!$U:$U,$B77,BASE!$Z:$Z,'CARGA MÁQUINA (CAP INST.)'!Y$65)</f>
        <v>0</v>
      </c>
      <c r="Z77" s="53">
        <f>SUMIFS(BASE!$V:$V,BASE!$U:$U,$B77,BASE!$Z:$Z,'CARGA MÁQUINA (CAP INST.)'!Z$65)</f>
        <v>0</v>
      </c>
      <c r="AA77" s="53">
        <f>SUMIFS(BASE!$V:$V,BASE!$U:$U,$B77,BASE!$Z:$Z,'CARGA MÁQUINA (CAP INST.)'!AA$65)</f>
        <v>0</v>
      </c>
      <c r="AB77" s="53">
        <f>SUMIFS(BASE!$V:$V,BASE!$U:$U,$B77,BASE!$Z:$Z,'CARGA MÁQUINA (CAP INST.)'!AB$65)</f>
        <v>0</v>
      </c>
      <c r="AC77" s="53">
        <f>SUMIFS(BASE!$V:$V,BASE!$U:$U,$B77,BASE!$Z:$Z,'CARGA MÁQUINA (CAP INST.)'!AC$65)</f>
        <v>0</v>
      </c>
      <c r="AD77" s="53">
        <f>SUMIFS(BASE!$V:$V,BASE!$U:$U,$B77,BASE!$Z:$Z,'CARGA MÁQUINA (CAP INST.)'!AD$65)</f>
        <v>0</v>
      </c>
      <c r="AE77" s="53">
        <f>SUMIFS(BASE!$V:$V,BASE!$U:$U,$B77,BASE!$Z:$Z,'CARGA MÁQUINA (CAP INST.)'!AE$65)</f>
        <v>0</v>
      </c>
      <c r="AF77" s="53">
        <f>SUMIFS(BASE!$V:$V,BASE!$U:$U,$B77,BASE!$Z:$Z,'CARGA MÁQUINA (CAP INST.)'!AF$65)</f>
        <v>0</v>
      </c>
      <c r="AG77" s="53">
        <f>SUMIFS(BASE!$V:$V,BASE!$U:$U,$B77,BASE!$Z:$Z,'CARGA MÁQUINA (CAP INST.)'!AG$65)</f>
        <v>0</v>
      </c>
      <c r="AH77" s="53">
        <f>SUMIFS(BASE!$V:$V,BASE!$U:$U,$B77,BASE!$Z:$Z,'CARGA MÁQUINA (CAP INST.)'!AH$65)</f>
        <v>0</v>
      </c>
      <c r="AI77" s="53">
        <f>SUMIFS(BASE!$V:$V,BASE!$U:$U,$B77,BASE!$Z:$Z,'CARGA MÁQUINA (CAP INST.)'!AI$65)</f>
        <v>0</v>
      </c>
      <c r="AJ77" s="53">
        <f>SUMIFS(BASE!$V:$V,BASE!$U:$U,$B77,BASE!$Z:$Z,'CARGA MÁQUINA (CAP INST.)'!AJ$65)</f>
        <v>0</v>
      </c>
      <c r="AK77" s="53">
        <f>SUMIFS(BASE!$V:$V,BASE!$U:$U,$B77,BASE!$Z:$Z,'CARGA MÁQUINA (CAP INST.)'!AK$65)</f>
        <v>0</v>
      </c>
      <c r="AL77" s="53">
        <f>SUMIFS(BASE!$V:$V,BASE!$U:$U,$B77,BASE!$Z:$Z,'CARGA MÁQUINA (CAP INST.)'!AL$65)</f>
        <v>0</v>
      </c>
      <c r="AM77" s="53">
        <f>SUMIFS(BASE!$V:$V,BASE!$U:$U,$B77,BASE!$Z:$Z,'CARGA MÁQUINA (CAP INST.)'!AM$65)</f>
        <v>0</v>
      </c>
      <c r="AN77" s="53">
        <f>SUMIFS(BASE!$V:$V,BASE!$U:$U,$B77,BASE!$Z:$Z,'CARGA MÁQUINA (CAP INST.)'!AN$65)</f>
        <v>0</v>
      </c>
      <c r="AO77" s="53">
        <f>SUMIFS(BASE!$V:$V,BASE!$U:$U,$B77,BASE!$Z:$Z,'CARGA MÁQUINA (CAP INST.)'!AO$65)</f>
        <v>0</v>
      </c>
      <c r="AP77" s="53">
        <f>SUMIFS(BASE!$V:$V,BASE!$U:$U,$B77,BASE!$Z:$Z,'CARGA MÁQUINA (CAP INST.)'!AP$65)</f>
        <v>0</v>
      </c>
      <c r="AQ77" s="53">
        <f>SUMIFS(BASE!$V:$V,BASE!$U:$U,$B77,BASE!$Z:$Z,'CARGA MÁQUINA (CAP INST.)'!AQ$65)</f>
        <v>0</v>
      </c>
      <c r="AR77" s="53">
        <f>SUMIFS(BASE!$V:$V,BASE!$U:$U,$B77,BASE!$Z:$Z,'CARGA MÁQUINA (CAP INST.)'!AR$65)</f>
        <v>0</v>
      </c>
      <c r="AS77" s="53">
        <f>SUMIFS(BASE!$V:$V,BASE!$U:$U,$B77,BASE!$Z:$Z,'CARGA MÁQUINA (CAP INST.)'!AS$65)</f>
        <v>0</v>
      </c>
    </row>
    <row r="78" spans="1:45" x14ac:dyDescent="0.25">
      <c r="A78" s="48">
        <v>395</v>
      </c>
      <c r="B78" s="47" t="s">
        <v>1289</v>
      </c>
      <c r="D78" s="53">
        <f>SUMIFS(BASE!$V:$V,BASE!$U:$U,$B78,BASE!$Z:$Z,'CARGA MÁQUINA (CAP INST.)'!D$65)</f>
        <v>52.184433333333331</v>
      </c>
      <c r="E78" s="53">
        <f>SUMIFS(BASE!$V:$V,BASE!$U:$U,$B78,BASE!$Z:$Z,'CARGA MÁQUINA (CAP INST.)'!E$65)</f>
        <v>0</v>
      </c>
      <c r="F78" s="53">
        <f>SUMIFS(BASE!$V:$V,BASE!$U:$U,$B78,BASE!$Z:$Z,'CARGA MÁQUINA (CAP INST.)'!F$65)</f>
        <v>25</v>
      </c>
      <c r="G78" s="53">
        <f>SUMIFS(BASE!$V:$V,BASE!$U:$U,$B78,BASE!$Z:$Z,'CARGA MÁQUINA (CAP INST.)'!G$65)</f>
        <v>51</v>
      </c>
      <c r="H78" s="53">
        <f>SUMIFS(BASE!$V:$V,BASE!$U:$U,$B78,BASE!$Z:$Z,'CARGA MÁQUINA (CAP INST.)'!H$65)</f>
        <v>102.44</v>
      </c>
      <c r="I78" s="53">
        <f>SUMIFS(BASE!$V:$V,BASE!$U:$U,$B78,BASE!$Z:$Z,'CARGA MÁQUINA (CAP INST.)'!I$65)</f>
        <v>12.5</v>
      </c>
      <c r="J78" s="53">
        <f>SUMIFS(BASE!$V:$V,BASE!$U:$U,$B78,BASE!$Z:$Z,'CARGA MÁQUINA (CAP INST.)'!J$65)</f>
        <v>50</v>
      </c>
      <c r="K78" s="53">
        <f>SUMIFS(BASE!$V:$V,BASE!$U:$U,$B78,BASE!$Z:$Z,'CARGA MÁQUINA (CAP INST.)'!K$65)</f>
        <v>12.5</v>
      </c>
      <c r="L78" s="53">
        <f>SUMIFS(BASE!$V:$V,BASE!$U:$U,$B78,BASE!$Z:$Z,'CARGA MÁQUINA (CAP INST.)'!L$65)</f>
        <v>0</v>
      </c>
      <c r="M78" s="53">
        <f>SUMIFS(BASE!$V:$V,BASE!$U:$U,$B78,BASE!$Z:$Z,'CARGA MÁQUINA (CAP INST.)'!M$65)</f>
        <v>62.5</v>
      </c>
      <c r="N78" s="53">
        <f>SUMIFS(BASE!$V:$V,BASE!$U:$U,$B78,BASE!$Z:$Z,'CARGA MÁQUINA (CAP INST.)'!N$65)</f>
        <v>222</v>
      </c>
      <c r="O78" s="53">
        <f>SUMIFS(BASE!$V:$V,BASE!$U:$U,$B78,BASE!$Z:$Z,'CARGA MÁQUINA (CAP INST.)'!O$65)</f>
        <v>14.7</v>
      </c>
      <c r="P78" s="53">
        <f>SUMIFS(BASE!$V:$V,BASE!$U:$U,$B78,BASE!$Z:$Z,'CARGA MÁQUINA (CAP INST.)'!P$65)</f>
        <v>159.5</v>
      </c>
      <c r="Q78" s="53">
        <f>SUMIFS(BASE!$V:$V,BASE!$U:$U,$B78,BASE!$Z:$Z,'CARGA MÁQUINA (CAP INST.)'!Q$65)</f>
        <v>160</v>
      </c>
      <c r="R78" s="53">
        <f>SUMIFS(BASE!$V:$V,BASE!$U:$U,$B78,BASE!$Z:$Z,'CARGA MÁQUINA (CAP INST.)'!R$65)</f>
        <v>62.5</v>
      </c>
      <c r="S78" s="53">
        <f>SUMIFS(BASE!$V:$V,BASE!$U:$U,$B78,BASE!$Z:$Z,'CARGA MÁQUINA (CAP INST.)'!S$65)</f>
        <v>125</v>
      </c>
      <c r="T78" s="53">
        <f>SUMIFS(BASE!$V:$V,BASE!$U:$U,$B78,BASE!$Z:$Z,'CARGA MÁQUINA (CAP INST.)'!T$65)</f>
        <v>118.85</v>
      </c>
      <c r="U78" s="53">
        <f>SUMIFS(BASE!$V:$V,BASE!$U:$U,$B78,BASE!$Z:$Z,'CARGA MÁQUINA (CAP INST.)'!U$65)</f>
        <v>0</v>
      </c>
      <c r="V78" s="53">
        <f>SUMIFS(BASE!$V:$V,BASE!$U:$U,$B78,BASE!$Z:$Z,'CARGA MÁQUINA (CAP INST.)'!V$65)</f>
        <v>0</v>
      </c>
      <c r="W78" s="53">
        <f>SUMIFS(BASE!$V:$V,BASE!$U:$U,$B78,BASE!$Z:$Z,'CARGA MÁQUINA (CAP INST.)'!W$65)</f>
        <v>0</v>
      </c>
      <c r="X78" s="53">
        <f>SUMIFS(BASE!$V:$V,BASE!$U:$U,$B78,BASE!$Z:$Z,'CARGA MÁQUINA (CAP INST.)'!X$65)</f>
        <v>0</v>
      </c>
      <c r="Y78" s="53">
        <f>SUMIFS(BASE!$V:$V,BASE!$U:$U,$B78,BASE!$Z:$Z,'CARGA MÁQUINA (CAP INST.)'!Y$65)</f>
        <v>0</v>
      </c>
      <c r="Z78" s="53">
        <f>SUMIFS(BASE!$V:$V,BASE!$U:$U,$B78,BASE!$Z:$Z,'CARGA MÁQUINA (CAP INST.)'!Z$65)</f>
        <v>0</v>
      </c>
      <c r="AA78" s="53">
        <f>SUMIFS(BASE!$V:$V,BASE!$U:$U,$B78,BASE!$Z:$Z,'CARGA MÁQUINA (CAP INST.)'!AA$65)</f>
        <v>0</v>
      </c>
      <c r="AB78" s="53">
        <f>SUMIFS(BASE!$V:$V,BASE!$U:$U,$B78,BASE!$Z:$Z,'CARGA MÁQUINA (CAP INST.)'!AB$65)</f>
        <v>0</v>
      </c>
      <c r="AC78" s="53">
        <f>SUMIFS(BASE!$V:$V,BASE!$U:$U,$B78,BASE!$Z:$Z,'CARGA MÁQUINA (CAP INST.)'!AC$65)</f>
        <v>0</v>
      </c>
      <c r="AD78" s="53">
        <f>SUMIFS(BASE!$V:$V,BASE!$U:$U,$B78,BASE!$Z:$Z,'CARGA MÁQUINA (CAP INST.)'!AD$65)</f>
        <v>40.5</v>
      </c>
      <c r="AE78" s="53">
        <f>SUMIFS(BASE!$V:$V,BASE!$U:$U,$B78,BASE!$Z:$Z,'CARGA MÁQUINA (CAP INST.)'!AE$65)</f>
        <v>12.5</v>
      </c>
      <c r="AF78" s="53">
        <f>SUMIFS(BASE!$V:$V,BASE!$U:$U,$B78,BASE!$Z:$Z,'CARGA MÁQUINA (CAP INST.)'!AF$65)</f>
        <v>1</v>
      </c>
      <c r="AG78" s="53">
        <f>SUMIFS(BASE!$V:$V,BASE!$U:$U,$B78,BASE!$Z:$Z,'CARGA MÁQUINA (CAP INST.)'!AG$65)</f>
        <v>0</v>
      </c>
      <c r="AH78" s="53">
        <f>SUMIFS(BASE!$V:$V,BASE!$U:$U,$B78,BASE!$Z:$Z,'CARGA MÁQUINA (CAP INST.)'!AH$65)</f>
        <v>0</v>
      </c>
      <c r="AI78" s="53">
        <f>SUMIFS(BASE!$V:$V,BASE!$U:$U,$B78,BASE!$Z:$Z,'CARGA MÁQUINA (CAP INST.)'!AI$65)</f>
        <v>14</v>
      </c>
      <c r="AJ78" s="53">
        <f>SUMIFS(BASE!$V:$V,BASE!$U:$U,$B78,BASE!$Z:$Z,'CARGA MÁQUINA (CAP INST.)'!AJ$65)</f>
        <v>0</v>
      </c>
      <c r="AK78" s="53">
        <f>SUMIFS(BASE!$V:$V,BASE!$U:$U,$B78,BASE!$Z:$Z,'CARGA MÁQUINA (CAP INST.)'!AK$65)</f>
        <v>0</v>
      </c>
      <c r="AL78" s="53">
        <f>SUMIFS(BASE!$V:$V,BASE!$U:$U,$B78,BASE!$Z:$Z,'CARGA MÁQUINA (CAP INST.)'!AL$65)</f>
        <v>0</v>
      </c>
      <c r="AM78" s="53">
        <f>SUMIFS(BASE!$V:$V,BASE!$U:$U,$B78,BASE!$Z:$Z,'CARGA MÁQUINA (CAP INST.)'!AM$65)</f>
        <v>0</v>
      </c>
      <c r="AN78" s="53">
        <f>SUMIFS(BASE!$V:$V,BASE!$U:$U,$B78,BASE!$Z:$Z,'CARGA MÁQUINA (CAP INST.)'!AN$65)</f>
        <v>0</v>
      </c>
      <c r="AO78" s="53">
        <f>SUMIFS(BASE!$V:$V,BASE!$U:$U,$B78,BASE!$Z:$Z,'CARGA MÁQUINA (CAP INST.)'!AO$65)</f>
        <v>0</v>
      </c>
      <c r="AP78" s="53">
        <f>SUMIFS(BASE!$V:$V,BASE!$U:$U,$B78,BASE!$Z:$Z,'CARGA MÁQUINA (CAP INST.)'!AP$65)</f>
        <v>0</v>
      </c>
      <c r="AQ78" s="53">
        <f>SUMIFS(BASE!$V:$V,BASE!$U:$U,$B78,BASE!$Z:$Z,'CARGA MÁQUINA (CAP INST.)'!AQ$65)</f>
        <v>0</v>
      </c>
      <c r="AR78" s="53">
        <f>SUMIFS(BASE!$V:$V,BASE!$U:$U,$B78,BASE!$Z:$Z,'CARGA MÁQUINA (CAP INST.)'!AR$65)</f>
        <v>0</v>
      </c>
      <c r="AS78" s="53">
        <f>SUMIFS(BASE!$V:$V,BASE!$U:$U,$B78,BASE!$Z:$Z,'CARGA MÁQUINA (CAP INST.)'!AS$65)</f>
        <v>0</v>
      </c>
    </row>
    <row r="79" spans="1:45" x14ac:dyDescent="0.25">
      <c r="A79" s="48">
        <v>396</v>
      </c>
      <c r="B79" s="47" t="s">
        <v>1290</v>
      </c>
      <c r="D79" s="53">
        <f>SUMIFS(BASE!$V:$V,BASE!$U:$U,$B79,BASE!$Z:$Z,'CARGA MÁQUINA (CAP INST.)'!D$65)</f>
        <v>0</v>
      </c>
      <c r="E79" s="53">
        <f>SUMIFS(BASE!$V:$V,BASE!$U:$U,$B79,BASE!$Z:$Z,'CARGA MÁQUINA (CAP INST.)'!E$65)</f>
        <v>0</v>
      </c>
      <c r="F79" s="53">
        <f>SUMIFS(BASE!$V:$V,BASE!$U:$U,$B79,BASE!$Z:$Z,'CARGA MÁQUINA (CAP INST.)'!F$65)</f>
        <v>0</v>
      </c>
      <c r="G79" s="53">
        <f>SUMIFS(BASE!$V:$V,BASE!$U:$U,$B79,BASE!$Z:$Z,'CARGA MÁQUINA (CAP INST.)'!G$65)</f>
        <v>0</v>
      </c>
      <c r="H79" s="53">
        <f>SUMIFS(BASE!$V:$V,BASE!$U:$U,$B79,BASE!$Z:$Z,'CARGA MÁQUINA (CAP INST.)'!H$65)</f>
        <v>0</v>
      </c>
      <c r="I79" s="53">
        <f>SUMIFS(BASE!$V:$V,BASE!$U:$U,$B79,BASE!$Z:$Z,'CARGA MÁQUINA (CAP INST.)'!I$65)</f>
        <v>0</v>
      </c>
      <c r="J79" s="53">
        <f>SUMIFS(BASE!$V:$V,BASE!$U:$U,$B79,BASE!$Z:$Z,'CARGA MÁQUINA (CAP INST.)'!J$65)</f>
        <v>0</v>
      </c>
      <c r="K79" s="53">
        <f>SUMIFS(BASE!$V:$V,BASE!$U:$U,$B79,BASE!$Z:$Z,'CARGA MÁQUINA (CAP INST.)'!K$65)</f>
        <v>0</v>
      </c>
      <c r="L79" s="53">
        <f>SUMIFS(BASE!$V:$V,BASE!$U:$U,$B79,BASE!$Z:$Z,'CARGA MÁQUINA (CAP INST.)'!L$65)</f>
        <v>0</v>
      </c>
      <c r="M79" s="53">
        <f>SUMIFS(BASE!$V:$V,BASE!$U:$U,$B79,BASE!$Z:$Z,'CARGA MÁQUINA (CAP INST.)'!M$65)</f>
        <v>0</v>
      </c>
      <c r="N79" s="53">
        <f>SUMIFS(BASE!$V:$V,BASE!$U:$U,$B79,BASE!$Z:$Z,'CARGA MÁQUINA (CAP INST.)'!N$65)</f>
        <v>0</v>
      </c>
      <c r="O79" s="53">
        <f>SUMIFS(BASE!$V:$V,BASE!$U:$U,$B79,BASE!$Z:$Z,'CARGA MÁQUINA (CAP INST.)'!O$65)</f>
        <v>0</v>
      </c>
      <c r="P79" s="53">
        <f>SUMIFS(BASE!$V:$V,BASE!$U:$U,$B79,BASE!$Z:$Z,'CARGA MÁQUINA (CAP INST.)'!P$65)</f>
        <v>18.081818181818182</v>
      </c>
      <c r="Q79" s="53">
        <f>SUMIFS(BASE!$V:$V,BASE!$U:$U,$B79,BASE!$Z:$Z,'CARGA MÁQUINA (CAP INST.)'!Q$65)</f>
        <v>0</v>
      </c>
      <c r="R79" s="53">
        <f>SUMIFS(BASE!$V:$V,BASE!$U:$U,$B79,BASE!$Z:$Z,'CARGA MÁQUINA (CAP INST.)'!R$65)</f>
        <v>0</v>
      </c>
      <c r="S79" s="53">
        <f>SUMIFS(BASE!$V:$V,BASE!$U:$U,$B79,BASE!$Z:$Z,'CARGA MÁQUINA (CAP INST.)'!S$65)</f>
        <v>0</v>
      </c>
      <c r="T79" s="53">
        <f>SUMIFS(BASE!$V:$V,BASE!$U:$U,$B79,BASE!$Z:$Z,'CARGA MÁQUINA (CAP INST.)'!T$65)</f>
        <v>0</v>
      </c>
      <c r="U79" s="53">
        <f>SUMIFS(BASE!$V:$V,BASE!$U:$U,$B79,BASE!$Z:$Z,'CARGA MÁQUINA (CAP INST.)'!U$65)</f>
        <v>0</v>
      </c>
      <c r="V79" s="53">
        <f>SUMIFS(BASE!$V:$V,BASE!$U:$U,$B79,BASE!$Z:$Z,'CARGA MÁQUINA (CAP INST.)'!V$65)</f>
        <v>0</v>
      </c>
      <c r="W79" s="53">
        <f>SUMIFS(BASE!$V:$V,BASE!$U:$U,$B79,BASE!$Z:$Z,'CARGA MÁQUINA (CAP INST.)'!W$65)</f>
        <v>0</v>
      </c>
      <c r="X79" s="53">
        <f>SUMIFS(BASE!$V:$V,BASE!$U:$U,$B79,BASE!$Z:$Z,'CARGA MÁQUINA (CAP INST.)'!X$65)</f>
        <v>0</v>
      </c>
      <c r="Y79" s="53">
        <f>SUMIFS(BASE!$V:$V,BASE!$U:$U,$B79,BASE!$Z:$Z,'CARGA MÁQUINA (CAP INST.)'!Y$65)</f>
        <v>0</v>
      </c>
      <c r="Z79" s="53">
        <f>SUMIFS(BASE!$V:$V,BASE!$U:$U,$B79,BASE!$Z:$Z,'CARGA MÁQUINA (CAP INST.)'!Z$65)</f>
        <v>0</v>
      </c>
      <c r="AA79" s="53">
        <f>SUMIFS(BASE!$V:$V,BASE!$U:$U,$B79,BASE!$Z:$Z,'CARGA MÁQUINA (CAP INST.)'!AA$65)</f>
        <v>0</v>
      </c>
      <c r="AB79" s="53">
        <f>SUMIFS(BASE!$V:$V,BASE!$U:$U,$B79,BASE!$Z:$Z,'CARGA MÁQUINA (CAP INST.)'!AB$65)</f>
        <v>0</v>
      </c>
      <c r="AC79" s="53">
        <f>SUMIFS(BASE!$V:$V,BASE!$U:$U,$B79,BASE!$Z:$Z,'CARGA MÁQUINA (CAP INST.)'!AC$65)</f>
        <v>0</v>
      </c>
      <c r="AD79" s="53">
        <f>SUMIFS(BASE!$V:$V,BASE!$U:$U,$B79,BASE!$Z:$Z,'CARGA MÁQUINA (CAP INST.)'!AD$65)</f>
        <v>0</v>
      </c>
      <c r="AE79" s="53">
        <f>SUMIFS(BASE!$V:$V,BASE!$U:$U,$B79,BASE!$Z:$Z,'CARGA MÁQUINA (CAP INST.)'!AE$65)</f>
        <v>0</v>
      </c>
      <c r="AF79" s="53">
        <f>SUMIFS(BASE!$V:$V,BASE!$U:$U,$B79,BASE!$Z:$Z,'CARGA MÁQUINA (CAP INST.)'!AF$65)</f>
        <v>0</v>
      </c>
      <c r="AG79" s="53">
        <f>SUMIFS(BASE!$V:$V,BASE!$U:$U,$B79,BASE!$Z:$Z,'CARGA MÁQUINA (CAP INST.)'!AG$65)</f>
        <v>0</v>
      </c>
      <c r="AH79" s="53">
        <f>SUMIFS(BASE!$V:$V,BASE!$U:$U,$B79,BASE!$Z:$Z,'CARGA MÁQUINA (CAP INST.)'!AH$65)</f>
        <v>0</v>
      </c>
      <c r="AI79" s="53">
        <f>SUMIFS(BASE!$V:$V,BASE!$U:$U,$B79,BASE!$Z:$Z,'CARGA MÁQUINA (CAP INST.)'!AI$65)</f>
        <v>0</v>
      </c>
      <c r="AJ79" s="53">
        <f>SUMIFS(BASE!$V:$V,BASE!$U:$U,$B79,BASE!$Z:$Z,'CARGA MÁQUINA (CAP INST.)'!AJ$65)</f>
        <v>0</v>
      </c>
      <c r="AK79" s="53">
        <f>SUMIFS(BASE!$V:$V,BASE!$U:$U,$B79,BASE!$Z:$Z,'CARGA MÁQUINA (CAP INST.)'!AK$65)</f>
        <v>0</v>
      </c>
      <c r="AL79" s="53">
        <f>SUMIFS(BASE!$V:$V,BASE!$U:$U,$B79,BASE!$Z:$Z,'CARGA MÁQUINA (CAP INST.)'!AL$65)</f>
        <v>0</v>
      </c>
      <c r="AM79" s="53">
        <f>SUMIFS(BASE!$V:$V,BASE!$U:$U,$B79,BASE!$Z:$Z,'CARGA MÁQUINA (CAP INST.)'!AM$65)</f>
        <v>0</v>
      </c>
      <c r="AN79" s="53">
        <f>SUMIFS(BASE!$V:$V,BASE!$U:$U,$B79,BASE!$Z:$Z,'CARGA MÁQUINA (CAP INST.)'!AN$65)</f>
        <v>0</v>
      </c>
      <c r="AO79" s="53">
        <f>SUMIFS(BASE!$V:$V,BASE!$U:$U,$B79,BASE!$Z:$Z,'CARGA MÁQUINA (CAP INST.)'!AO$65)</f>
        <v>0</v>
      </c>
      <c r="AP79" s="53">
        <f>SUMIFS(BASE!$V:$V,BASE!$U:$U,$B79,BASE!$Z:$Z,'CARGA MÁQUINA (CAP INST.)'!AP$65)</f>
        <v>0</v>
      </c>
      <c r="AQ79" s="53">
        <f>SUMIFS(BASE!$V:$V,BASE!$U:$U,$B79,BASE!$Z:$Z,'CARGA MÁQUINA (CAP INST.)'!AQ$65)</f>
        <v>0</v>
      </c>
      <c r="AR79" s="53">
        <f>SUMIFS(BASE!$V:$V,BASE!$U:$U,$B79,BASE!$Z:$Z,'CARGA MÁQUINA (CAP INST.)'!AR$65)</f>
        <v>0</v>
      </c>
      <c r="AS79" s="53">
        <f>SUMIFS(BASE!$V:$V,BASE!$U:$U,$B79,BASE!$Z:$Z,'CARGA MÁQUINA (CAP INST.)'!AS$65)</f>
        <v>0</v>
      </c>
    </row>
    <row r="80" spans="1:45" x14ac:dyDescent="0.25">
      <c r="A80" s="48">
        <v>496</v>
      </c>
      <c r="B80" s="47" t="s">
        <v>1291</v>
      </c>
      <c r="D80" s="53">
        <f>SUMIFS(BASE!$V:$V,BASE!$U:$U,$B80,BASE!$Z:$Z,'CARGA MÁQUINA (CAP INST.)'!D$65)</f>
        <v>0</v>
      </c>
      <c r="E80" s="53">
        <f>SUMIFS(BASE!$V:$V,BASE!$U:$U,$B80,BASE!$Z:$Z,'CARGA MÁQUINA (CAP INST.)'!E$65)</f>
        <v>0</v>
      </c>
      <c r="F80" s="53">
        <f>SUMIFS(BASE!$V:$V,BASE!$U:$U,$B80,BASE!$Z:$Z,'CARGA MÁQUINA (CAP INST.)'!F$65)</f>
        <v>0</v>
      </c>
      <c r="G80" s="53">
        <f>SUMIFS(BASE!$V:$V,BASE!$U:$U,$B80,BASE!$Z:$Z,'CARGA MÁQUINA (CAP INST.)'!G$65)</f>
        <v>0</v>
      </c>
      <c r="H80" s="53">
        <f>SUMIFS(BASE!$V:$V,BASE!$U:$U,$B80,BASE!$Z:$Z,'CARGA MÁQUINA (CAP INST.)'!H$65)</f>
        <v>0</v>
      </c>
      <c r="I80" s="53">
        <f>SUMIFS(BASE!$V:$V,BASE!$U:$U,$B80,BASE!$Z:$Z,'CARGA MÁQUINA (CAP INST.)'!I$65)</f>
        <v>0</v>
      </c>
      <c r="J80" s="53">
        <f>SUMIFS(BASE!$V:$V,BASE!$U:$U,$B80,BASE!$Z:$Z,'CARGA MÁQUINA (CAP INST.)'!J$65)</f>
        <v>0</v>
      </c>
      <c r="K80" s="53">
        <f>SUMIFS(BASE!$V:$V,BASE!$U:$U,$B80,BASE!$Z:$Z,'CARGA MÁQUINA (CAP INST.)'!K$65)</f>
        <v>0</v>
      </c>
      <c r="L80" s="53">
        <f>SUMIFS(BASE!$V:$V,BASE!$U:$U,$B80,BASE!$Z:$Z,'CARGA MÁQUINA (CAP INST.)'!L$65)</f>
        <v>0</v>
      </c>
      <c r="M80" s="53">
        <f>SUMIFS(BASE!$V:$V,BASE!$U:$U,$B80,BASE!$Z:$Z,'CARGA MÁQUINA (CAP INST.)'!M$65)</f>
        <v>0</v>
      </c>
      <c r="N80" s="53">
        <f>SUMIFS(BASE!$V:$V,BASE!$U:$U,$B80,BASE!$Z:$Z,'CARGA MÁQUINA (CAP INST.)'!N$65)</f>
        <v>0</v>
      </c>
      <c r="O80" s="53">
        <f>SUMIFS(BASE!$V:$V,BASE!$U:$U,$B80,BASE!$Z:$Z,'CARGA MÁQUINA (CAP INST.)'!O$65)</f>
        <v>0</v>
      </c>
      <c r="P80" s="53">
        <f>SUMIFS(BASE!$V:$V,BASE!$U:$U,$B80,BASE!$Z:$Z,'CARGA MÁQUINA (CAP INST.)'!P$65)</f>
        <v>0</v>
      </c>
      <c r="Q80" s="53">
        <f>SUMIFS(BASE!$V:$V,BASE!$U:$U,$B80,BASE!$Z:$Z,'CARGA MÁQUINA (CAP INST.)'!Q$65)</f>
        <v>0</v>
      </c>
      <c r="R80" s="53">
        <f>SUMIFS(BASE!$V:$V,BASE!$U:$U,$B80,BASE!$Z:$Z,'CARGA MÁQUINA (CAP INST.)'!R$65)</f>
        <v>0</v>
      </c>
      <c r="S80" s="53">
        <f>SUMIFS(BASE!$V:$V,BASE!$U:$U,$B80,BASE!$Z:$Z,'CARGA MÁQUINA (CAP INST.)'!S$65)</f>
        <v>0</v>
      </c>
      <c r="T80" s="53">
        <f>SUMIFS(BASE!$V:$V,BASE!$U:$U,$B80,BASE!$Z:$Z,'CARGA MÁQUINA (CAP INST.)'!T$65)</f>
        <v>0</v>
      </c>
      <c r="U80" s="53">
        <f>SUMIFS(BASE!$V:$V,BASE!$U:$U,$B80,BASE!$Z:$Z,'CARGA MÁQUINA (CAP INST.)'!U$65)</f>
        <v>0</v>
      </c>
      <c r="V80" s="53">
        <f>SUMIFS(BASE!$V:$V,BASE!$U:$U,$B80,BASE!$Z:$Z,'CARGA MÁQUINA (CAP INST.)'!V$65)</f>
        <v>0</v>
      </c>
      <c r="W80" s="53">
        <f>SUMIFS(BASE!$V:$V,BASE!$U:$U,$B80,BASE!$Z:$Z,'CARGA MÁQUINA (CAP INST.)'!W$65)</f>
        <v>0</v>
      </c>
      <c r="X80" s="53">
        <f>SUMIFS(BASE!$V:$V,BASE!$U:$U,$B80,BASE!$Z:$Z,'CARGA MÁQUINA (CAP INST.)'!X$65)</f>
        <v>0</v>
      </c>
      <c r="Y80" s="53">
        <f>SUMIFS(BASE!$V:$V,BASE!$U:$U,$B80,BASE!$Z:$Z,'CARGA MÁQUINA (CAP INST.)'!Y$65)</f>
        <v>0</v>
      </c>
      <c r="Z80" s="53">
        <f>SUMIFS(BASE!$V:$V,BASE!$U:$U,$B80,BASE!$Z:$Z,'CARGA MÁQUINA (CAP INST.)'!Z$65)</f>
        <v>0</v>
      </c>
      <c r="AA80" s="53">
        <f>SUMIFS(BASE!$V:$V,BASE!$U:$U,$B80,BASE!$Z:$Z,'CARGA MÁQUINA (CAP INST.)'!AA$65)</f>
        <v>0</v>
      </c>
      <c r="AB80" s="53">
        <f>SUMIFS(BASE!$V:$V,BASE!$U:$U,$B80,BASE!$Z:$Z,'CARGA MÁQUINA (CAP INST.)'!AB$65)</f>
        <v>0</v>
      </c>
      <c r="AC80" s="53">
        <f>SUMIFS(BASE!$V:$V,BASE!$U:$U,$B80,BASE!$Z:$Z,'CARGA MÁQUINA (CAP INST.)'!AC$65)</f>
        <v>0</v>
      </c>
      <c r="AD80" s="53">
        <f>SUMIFS(BASE!$V:$V,BASE!$U:$U,$B80,BASE!$Z:$Z,'CARGA MÁQUINA (CAP INST.)'!AD$65)</f>
        <v>0</v>
      </c>
      <c r="AE80" s="53">
        <f>SUMIFS(BASE!$V:$V,BASE!$U:$U,$B80,BASE!$Z:$Z,'CARGA MÁQUINA (CAP INST.)'!AE$65)</f>
        <v>0</v>
      </c>
      <c r="AF80" s="53">
        <f>SUMIFS(BASE!$V:$V,BASE!$U:$U,$B80,BASE!$Z:$Z,'CARGA MÁQUINA (CAP INST.)'!AF$65)</f>
        <v>0</v>
      </c>
      <c r="AG80" s="53">
        <f>SUMIFS(BASE!$V:$V,BASE!$U:$U,$B80,BASE!$Z:$Z,'CARGA MÁQUINA (CAP INST.)'!AG$65)</f>
        <v>0</v>
      </c>
      <c r="AH80" s="53">
        <f>SUMIFS(BASE!$V:$V,BASE!$U:$U,$B80,BASE!$Z:$Z,'CARGA MÁQUINA (CAP INST.)'!AH$65)</f>
        <v>0</v>
      </c>
      <c r="AI80" s="53">
        <f>SUMIFS(BASE!$V:$V,BASE!$U:$U,$B80,BASE!$Z:$Z,'CARGA MÁQUINA (CAP INST.)'!AI$65)</f>
        <v>0</v>
      </c>
      <c r="AJ80" s="53">
        <f>SUMIFS(BASE!$V:$V,BASE!$U:$U,$B80,BASE!$Z:$Z,'CARGA MÁQUINA (CAP INST.)'!AJ$65)</f>
        <v>0</v>
      </c>
      <c r="AK80" s="53">
        <f>SUMIFS(BASE!$V:$V,BASE!$U:$U,$B80,BASE!$Z:$Z,'CARGA MÁQUINA (CAP INST.)'!AK$65)</f>
        <v>0</v>
      </c>
      <c r="AL80" s="53">
        <f>SUMIFS(BASE!$V:$V,BASE!$U:$U,$B80,BASE!$Z:$Z,'CARGA MÁQUINA (CAP INST.)'!AL$65)</f>
        <v>0</v>
      </c>
      <c r="AM80" s="53">
        <f>SUMIFS(BASE!$V:$V,BASE!$U:$U,$B80,BASE!$Z:$Z,'CARGA MÁQUINA (CAP INST.)'!AM$65)</f>
        <v>0</v>
      </c>
      <c r="AN80" s="53">
        <f>SUMIFS(BASE!$V:$V,BASE!$U:$U,$B80,BASE!$Z:$Z,'CARGA MÁQUINA (CAP INST.)'!AN$65)</f>
        <v>0</v>
      </c>
      <c r="AO80" s="53">
        <f>SUMIFS(BASE!$V:$V,BASE!$U:$U,$B80,BASE!$Z:$Z,'CARGA MÁQUINA (CAP INST.)'!AO$65)</f>
        <v>0</v>
      </c>
      <c r="AP80" s="53">
        <f>SUMIFS(BASE!$V:$V,BASE!$U:$U,$B80,BASE!$Z:$Z,'CARGA MÁQUINA (CAP INST.)'!AP$65)</f>
        <v>0</v>
      </c>
      <c r="AQ80" s="53">
        <f>SUMIFS(BASE!$V:$V,BASE!$U:$U,$B80,BASE!$Z:$Z,'CARGA MÁQUINA (CAP INST.)'!AQ$65)</f>
        <v>0</v>
      </c>
      <c r="AR80" s="53">
        <f>SUMIFS(BASE!$V:$V,BASE!$U:$U,$B80,BASE!$Z:$Z,'CARGA MÁQUINA (CAP INST.)'!AR$65)</f>
        <v>0</v>
      </c>
      <c r="AS80" s="53">
        <f>SUMIFS(BASE!$V:$V,BASE!$U:$U,$B80,BASE!$Z:$Z,'CARGA MÁQUINA (CAP INST.)'!AS$65)</f>
        <v>0</v>
      </c>
    </row>
    <row r="81" spans="1:45" x14ac:dyDescent="0.25">
      <c r="A81" s="48">
        <v>285</v>
      </c>
      <c r="B81" s="47" t="s">
        <v>1292</v>
      </c>
      <c r="D81" s="53">
        <f>SUMIFS(BASE!$V:$V,BASE!$U:$U,$B81,BASE!$Z:$Z,'CARGA MÁQUINA (CAP INST.)'!D$65)</f>
        <v>33.799999999999997</v>
      </c>
      <c r="E81" s="53">
        <f>SUMIFS(BASE!$V:$V,BASE!$U:$U,$B81,BASE!$Z:$Z,'CARGA MÁQUINA (CAP INST.)'!E$65)</f>
        <v>28.6</v>
      </c>
      <c r="F81" s="53">
        <f>SUMIFS(BASE!$V:$V,BASE!$U:$U,$B81,BASE!$Z:$Z,'CARGA MÁQUINA (CAP INST.)'!F$65)</f>
        <v>0</v>
      </c>
      <c r="G81" s="53">
        <f>SUMIFS(BASE!$V:$V,BASE!$U:$U,$B81,BASE!$Z:$Z,'CARGA MÁQUINA (CAP INST.)'!G$65)</f>
        <v>26</v>
      </c>
      <c r="H81" s="53">
        <f>SUMIFS(BASE!$V:$V,BASE!$U:$U,$B81,BASE!$Z:$Z,'CARGA MÁQUINA (CAP INST.)'!H$65)</f>
        <v>0</v>
      </c>
      <c r="I81" s="53">
        <f>SUMIFS(BASE!$V:$V,BASE!$U:$U,$B81,BASE!$Z:$Z,'CARGA MÁQUINA (CAP INST.)'!I$65)</f>
        <v>22</v>
      </c>
      <c r="J81" s="53">
        <f>SUMIFS(BASE!$V:$V,BASE!$U:$U,$B81,BASE!$Z:$Z,'CARGA MÁQUINA (CAP INST.)'!J$65)</f>
        <v>0</v>
      </c>
      <c r="K81" s="53">
        <f>SUMIFS(BASE!$V:$V,BASE!$U:$U,$B81,BASE!$Z:$Z,'CARGA MÁQUINA (CAP INST.)'!K$65)</f>
        <v>0</v>
      </c>
      <c r="L81" s="53">
        <f>SUMIFS(BASE!$V:$V,BASE!$U:$U,$B81,BASE!$Z:$Z,'CARGA MÁQUINA (CAP INST.)'!L$65)</f>
        <v>0</v>
      </c>
      <c r="M81" s="53">
        <f>SUMIFS(BASE!$V:$V,BASE!$U:$U,$B81,BASE!$Z:$Z,'CARGA MÁQUINA (CAP INST.)'!M$65)</f>
        <v>37.349999999999994</v>
      </c>
      <c r="N81" s="53">
        <f>SUMIFS(BASE!$V:$V,BASE!$U:$U,$B81,BASE!$Z:$Z,'CARGA MÁQUINA (CAP INST.)'!N$65)</f>
        <v>131.55000000000001</v>
      </c>
      <c r="O81" s="53">
        <f>SUMIFS(BASE!$V:$V,BASE!$U:$U,$B81,BASE!$Z:$Z,'CARGA MÁQUINA (CAP INST.)'!O$65)</f>
        <v>0</v>
      </c>
      <c r="P81" s="53">
        <f>SUMIFS(BASE!$V:$V,BASE!$U:$U,$B81,BASE!$Z:$Z,'CARGA MÁQUINA (CAP INST.)'!P$65)</f>
        <v>0</v>
      </c>
      <c r="Q81" s="53">
        <f>SUMIFS(BASE!$V:$V,BASE!$U:$U,$B81,BASE!$Z:$Z,'CARGA MÁQUINA (CAP INST.)'!Q$65)</f>
        <v>0</v>
      </c>
      <c r="R81" s="53">
        <f>SUMIFS(BASE!$V:$V,BASE!$U:$U,$B81,BASE!$Z:$Z,'CARGA MÁQUINA (CAP INST.)'!R$65)</f>
        <v>18</v>
      </c>
      <c r="S81" s="53">
        <f>SUMIFS(BASE!$V:$V,BASE!$U:$U,$B81,BASE!$Z:$Z,'CARGA MÁQUINA (CAP INST.)'!S$65)</f>
        <v>0</v>
      </c>
      <c r="T81" s="53">
        <f>SUMIFS(BASE!$V:$V,BASE!$U:$U,$B81,BASE!$Z:$Z,'CARGA MÁQUINA (CAP INST.)'!T$65)</f>
        <v>0</v>
      </c>
      <c r="U81" s="53">
        <f>SUMIFS(BASE!$V:$V,BASE!$U:$U,$B81,BASE!$Z:$Z,'CARGA MÁQUINA (CAP INST.)'!U$65)</f>
        <v>0</v>
      </c>
      <c r="V81" s="53">
        <f>SUMIFS(BASE!$V:$V,BASE!$U:$U,$B81,BASE!$Z:$Z,'CARGA MÁQUINA (CAP INST.)'!V$65)</f>
        <v>0</v>
      </c>
      <c r="W81" s="53">
        <f>SUMIFS(BASE!$V:$V,BASE!$U:$U,$B81,BASE!$Z:$Z,'CARGA MÁQUINA (CAP INST.)'!W$65)</f>
        <v>0</v>
      </c>
      <c r="X81" s="53">
        <f>SUMIFS(BASE!$V:$V,BASE!$U:$U,$B81,BASE!$Z:$Z,'CARGA MÁQUINA (CAP INST.)'!X$65)</f>
        <v>0</v>
      </c>
      <c r="Y81" s="53">
        <f>SUMIFS(BASE!$V:$V,BASE!$U:$U,$B81,BASE!$Z:$Z,'CARGA MÁQUINA (CAP INST.)'!Y$65)</f>
        <v>0</v>
      </c>
      <c r="Z81" s="53">
        <f>SUMIFS(BASE!$V:$V,BASE!$U:$U,$B81,BASE!$Z:$Z,'CARGA MÁQUINA (CAP INST.)'!Z$65)</f>
        <v>0</v>
      </c>
      <c r="AA81" s="53">
        <f>SUMIFS(BASE!$V:$V,BASE!$U:$U,$B81,BASE!$Z:$Z,'CARGA MÁQUINA (CAP INST.)'!AA$65)</f>
        <v>0</v>
      </c>
      <c r="AB81" s="53">
        <f>SUMIFS(BASE!$V:$V,BASE!$U:$U,$B81,BASE!$Z:$Z,'CARGA MÁQUINA (CAP INST.)'!AB$65)</f>
        <v>0</v>
      </c>
      <c r="AC81" s="53">
        <f>SUMIFS(BASE!$V:$V,BASE!$U:$U,$B81,BASE!$Z:$Z,'CARGA MÁQUINA (CAP INST.)'!AC$65)</f>
        <v>0</v>
      </c>
      <c r="AD81" s="53">
        <f>SUMIFS(BASE!$V:$V,BASE!$U:$U,$B81,BASE!$Z:$Z,'CARGA MÁQUINA (CAP INST.)'!AD$65)</f>
        <v>0</v>
      </c>
      <c r="AE81" s="53">
        <f>SUMIFS(BASE!$V:$V,BASE!$U:$U,$B81,BASE!$Z:$Z,'CARGA MÁQUINA (CAP INST.)'!AE$65)</f>
        <v>0</v>
      </c>
      <c r="AF81" s="53">
        <f>SUMIFS(BASE!$V:$V,BASE!$U:$U,$B81,BASE!$Z:$Z,'CARGA MÁQUINA (CAP INST.)'!AF$65)</f>
        <v>0</v>
      </c>
      <c r="AG81" s="53">
        <f>SUMIFS(BASE!$V:$V,BASE!$U:$U,$B81,BASE!$Z:$Z,'CARGA MÁQUINA (CAP INST.)'!AG$65)</f>
        <v>0</v>
      </c>
      <c r="AH81" s="53">
        <f>SUMIFS(BASE!$V:$V,BASE!$U:$U,$B81,BASE!$Z:$Z,'CARGA MÁQUINA (CAP INST.)'!AH$65)</f>
        <v>0</v>
      </c>
      <c r="AI81" s="53">
        <f>SUMIFS(BASE!$V:$V,BASE!$U:$U,$B81,BASE!$Z:$Z,'CARGA MÁQUINA (CAP INST.)'!AI$65)</f>
        <v>0</v>
      </c>
      <c r="AJ81" s="53">
        <f>SUMIFS(BASE!$V:$V,BASE!$U:$U,$B81,BASE!$Z:$Z,'CARGA MÁQUINA (CAP INST.)'!AJ$65)</f>
        <v>0</v>
      </c>
      <c r="AK81" s="53">
        <f>SUMIFS(BASE!$V:$V,BASE!$U:$U,$B81,BASE!$Z:$Z,'CARGA MÁQUINA (CAP INST.)'!AK$65)</f>
        <v>0</v>
      </c>
      <c r="AL81" s="53">
        <f>SUMIFS(BASE!$V:$V,BASE!$U:$U,$B81,BASE!$Z:$Z,'CARGA MÁQUINA (CAP INST.)'!AL$65)</f>
        <v>0</v>
      </c>
      <c r="AM81" s="53">
        <f>SUMIFS(BASE!$V:$V,BASE!$U:$U,$B81,BASE!$Z:$Z,'CARGA MÁQUINA (CAP INST.)'!AM$65)</f>
        <v>38</v>
      </c>
      <c r="AN81" s="53">
        <f>SUMIFS(BASE!$V:$V,BASE!$U:$U,$B81,BASE!$Z:$Z,'CARGA MÁQUINA (CAP INST.)'!AN$65)</f>
        <v>0</v>
      </c>
      <c r="AO81" s="53">
        <f>SUMIFS(BASE!$V:$V,BASE!$U:$U,$B81,BASE!$Z:$Z,'CARGA MÁQUINA (CAP INST.)'!AO$65)</f>
        <v>0</v>
      </c>
      <c r="AP81" s="53">
        <f>SUMIFS(BASE!$V:$V,BASE!$U:$U,$B81,BASE!$Z:$Z,'CARGA MÁQUINA (CAP INST.)'!AP$65)</f>
        <v>0</v>
      </c>
      <c r="AQ81" s="53">
        <f>SUMIFS(BASE!$V:$V,BASE!$U:$U,$B81,BASE!$Z:$Z,'CARGA MÁQUINA (CAP INST.)'!AQ$65)</f>
        <v>0</v>
      </c>
      <c r="AR81" s="53">
        <f>SUMIFS(BASE!$V:$V,BASE!$U:$U,$B81,BASE!$Z:$Z,'CARGA MÁQUINA (CAP INST.)'!AR$65)</f>
        <v>0</v>
      </c>
      <c r="AS81" s="53">
        <f>SUMIFS(BASE!$V:$V,BASE!$U:$U,$B81,BASE!$Z:$Z,'CARGA MÁQUINA (CAP INST.)'!AS$65)</f>
        <v>0</v>
      </c>
    </row>
    <row r="82" spans="1:45" x14ac:dyDescent="0.25">
      <c r="A82" s="48">
        <v>151</v>
      </c>
      <c r="B82" s="47" t="s">
        <v>1299</v>
      </c>
      <c r="D82" s="53">
        <f>SUMIFS(BASE!$V:$V,BASE!$U:$U,$B82,BASE!$Z:$Z,'CARGA MÁQUINA (CAP INST.)'!D$65)</f>
        <v>40.090909090909093</v>
      </c>
      <c r="E82" s="53">
        <f>SUMIFS(BASE!$V:$V,BASE!$U:$U,$B82,BASE!$Z:$Z,'CARGA MÁQUINA (CAP INST.)'!E$65)</f>
        <v>24.709090909090911</v>
      </c>
      <c r="F82" s="53">
        <f>SUMIFS(BASE!$V:$V,BASE!$U:$U,$B82,BASE!$Z:$Z,'CARGA MÁQUINA (CAP INST.)'!F$65)</f>
        <v>0</v>
      </c>
      <c r="G82" s="53">
        <f>SUMIFS(BASE!$V:$V,BASE!$U:$U,$B82,BASE!$Z:$Z,'CARGA MÁQUINA (CAP INST.)'!G$65)</f>
        <v>18.654545454545453</v>
      </c>
      <c r="H82" s="53">
        <f>SUMIFS(BASE!$V:$V,BASE!$U:$U,$B82,BASE!$Z:$Z,'CARGA MÁQUINA (CAP INST.)'!H$65)</f>
        <v>18.654545454545453</v>
      </c>
      <c r="I82" s="53">
        <f>SUMIFS(BASE!$V:$V,BASE!$U:$U,$B82,BASE!$Z:$Z,'CARGA MÁQUINA (CAP INST.)'!I$65)</f>
        <v>29.536363636363635</v>
      </c>
      <c r="J82" s="53">
        <f>SUMIFS(BASE!$V:$V,BASE!$U:$U,$B82,BASE!$Z:$Z,'CARGA MÁQUINA (CAP INST.)'!J$65)</f>
        <v>15.545454545454545</v>
      </c>
      <c r="K82" s="53">
        <f>SUMIFS(BASE!$V:$V,BASE!$U:$U,$B82,BASE!$Z:$Z,'CARGA MÁQUINA (CAP INST.)'!K$65)</f>
        <v>1.5545454545454545</v>
      </c>
      <c r="L82" s="53">
        <f>SUMIFS(BASE!$V:$V,BASE!$U:$U,$B82,BASE!$Z:$Z,'CARGA MÁQUINA (CAP INST.)'!L$65)</f>
        <v>0</v>
      </c>
      <c r="M82" s="53">
        <f>SUMIFS(BASE!$V:$V,BASE!$U:$U,$B82,BASE!$Z:$Z,'CARGA MÁQUINA (CAP INST.)'!M$65)</f>
        <v>0</v>
      </c>
      <c r="N82" s="53">
        <f>SUMIFS(BASE!$V:$V,BASE!$U:$U,$B82,BASE!$Z:$Z,'CARGA MÁQUINA (CAP INST.)'!N$65)</f>
        <v>0</v>
      </c>
      <c r="O82" s="53">
        <f>SUMIFS(BASE!$V:$V,BASE!$U:$U,$B82,BASE!$Z:$Z,'CARGA MÁQUINA (CAP INST.)'!O$65)</f>
        <v>12.436363636363636</v>
      </c>
      <c r="P82" s="53">
        <f>SUMIFS(BASE!$V:$V,BASE!$U:$U,$B82,BASE!$Z:$Z,'CARGA MÁQUINA (CAP INST.)'!P$65)</f>
        <v>9.3272727272727263</v>
      </c>
      <c r="Q82" s="53">
        <f>SUMIFS(BASE!$V:$V,BASE!$U:$U,$B82,BASE!$Z:$Z,'CARGA MÁQUINA (CAP INST.)'!Q$65)</f>
        <v>17.263636363636365</v>
      </c>
      <c r="R82" s="53">
        <f>SUMIFS(BASE!$V:$V,BASE!$U:$U,$B82,BASE!$Z:$Z,'CARGA MÁQUINA (CAP INST.)'!R$65)</f>
        <v>10.963636363636363</v>
      </c>
      <c r="S82" s="53">
        <f>SUMIFS(BASE!$V:$V,BASE!$U:$U,$B82,BASE!$Z:$Z,'CARGA MÁQUINA (CAP INST.)'!S$65)</f>
        <v>7.5272727272727256</v>
      </c>
      <c r="T82" s="53">
        <f>SUMIFS(BASE!$V:$V,BASE!$U:$U,$B82,BASE!$Z:$Z,'CARGA MÁQUINA (CAP INST.)'!T$65)</f>
        <v>6.8727272727272721</v>
      </c>
      <c r="U82" s="53">
        <f>SUMIFS(BASE!$V:$V,BASE!$U:$U,$B82,BASE!$Z:$Z,'CARGA MÁQUINA (CAP INST.)'!U$65)</f>
        <v>6.9545454545454541</v>
      </c>
      <c r="V82" s="53">
        <f>SUMIFS(BASE!$V:$V,BASE!$U:$U,$B82,BASE!$Z:$Z,'CARGA MÁQUINA (CAP INST.)'!V$65)</f>
        <v>7.2</v>
      </c>
      <c r="W82" s="53">
        <f>SUMIFS(BASE!$V:$V,BASE!$U:$U,$B82,BASE!$Z:$Z,'CARGA MÁQUINA (CAP INST.)'!W$65)</f>
        <v>0</v>
      </c>
      <c r="X82" s="53">
        <f>SUMIFS(BASE!$V:$V,BASE!$U:$U,$B82,BASE!$Z:$Z,'CARGA MÁQUINA (CAP INST.)'!X$65)</f>
        <v>0</v>
      </c>
      <c r="Y82" s="53">
        <f>SUMIFS(BASE!$V:$V,BASE!$U:$U,$B82,BASE!$Z:$Z,'CARGA MÁQUINA (CAP INST.)'!Y$65)</f>
        <v>0</v>
      </c>
      <c r="Z82" s="53">
        <f>SUMIFS(BASE!$V:$V,BASE!$U:$U,$B82,BASE!$Z:$Z,'CARGA MÁQUINA (CAP INST.)'!Z$65)</f>
        <v>0</v>
      </c>
      <c r="AA82" s="53">
        <f>SUMIFS(BASE!$V:$V,BASE!$U:$U,$B82,BASE!$Z:$Z,'CARGA MÁQUINA (CAP INST.)'!AA$65)</f>
        <v>0</v>
      </c>
      <c r="AB82" s="53">
        <f>SUMIFS(BASE!$V:$V,BASE!$U:$U,$B82,BASE!$Z:$Z,'CARGA MÁQUINA (CAP INST.)'!AB$65)</f>
        <v>0</v>
      </c>
      <c r="AC82" s="53">
        <f>SUMIFS(BASE!$V:$V,BASE!$U:$U,$B82,BASE!$Z:$Z,'CARGA MÁQUINA (CAP INST.)'!AC$65)</f>
        <v>0</v>
      </c>
      <c r="AD82" s="53">
        <f>SUMIFS(BASE!$V:$V,BASE!$U:$U,$B82,BASE!$Z:$Z,'CARGA MÁQUINA (CAP INST.)'!AD$65)</f>
        <v>0</v>
      </c>
      <c r="AE82" s="53">
        <f>SUMIFS(BASE!$V:$V,BASE!$U:$U,$B82,BASE!$Z:$Z,'CARGA MÁQUINA (CAP INST.)'!AE$65)</f>
        <v>0</v>
      </c>
      <c r="AF82" s="53">
        <f>SUMIFS(BASE!$V:$V,BASE!$U:$U,$B82,BASE!$Z:$Z,'CARGA MÁQUINA (CAP INST.)'!AF$65)</f>
        <v>0</v>
      </c>
      <c r="AG82" s="53">
        <f>SUMIFS(BASE!$V:$V,BASE!$U:$U,$B82,BASE!$Z:$Z,'CARGA MÁQUINA (CAP INST.)'!AG$65)</f>
        <v>0</v>
      </c>
      <c r="AH82" s="53">
        <f>SUMIFS(BASE!$V:$V,BASE!$U:$U,$B82,BASE!$Z:$Z,'CARGA MÁQUINA (CAP INST.)'!AH$65)</f>
        <v>0</v>
      </c>
      <c r="AI82" s="53">
        <f>SUMIFS(BASE!$V:$V,BASE!$U:$U,$B82,BASE!$Z:$Z,'CARGA MÁQUINA (CAP INST.)'!AI$65)</f>
        <v>0</v>
      </c>
      <c r="AJ82" s="53">
        <f>SUMIFS(BASE!$V:$V,BASE!$U:$U,$B82,BASE!$Z:$Z,'CARGA MÁQUINA (CAP INST.)'!AJ$65)</f>
        <v>0</v>
      </c>
      <c r="AK82" s="53">
        <f>SUMIFS(BASE!$V:$V,BASE!$U:$U,$B82,BASE!$Z:$Z,'CARGA MÁQUINA (CAP INST.)'!AK$65)</f>
        <v>0</v>
      </c>
      <c r="AL82" s="53">
        <f>SUMIFS(BASE!$V:$V,BASE!$U:$U,$B82,BASE!$Z:$Z,'CARGA MÁQUINA (CAP INST.)'!AL$65)</f>
        <v>0</v>
      </c>
      <c r="AM82" s="53">
        <f>SUMIFS(BASE!$V:$V,BASE!$U:$U,$B82,BASE!$Z:$Z,'CARGA MÁQUINA (CAP INST.)'!AM$65)</f>
        <v>0</v>
      </c>
      <c r="AN82" s="53">
        <f>SUMIFS(BASE!$V:$V,BASE!$U:$U,$B82,BASE!$Z:$Z,'CARGA MÁQUINA (CAP INST.)'!AN$65)</f>
        <v>0</v>
      </c>
      <c r="AO82" s="53">
        <f>SUMIFS(BASE!$V:$V,BASE!$U:$U,$B82,BASE!$Z:$Z,'CARGA MÁQUINA (CAP INST.)'!AO$65)</f>
        <v>0</v>
      </c>
      <c r="AP82" s="53">
        <f>SUMIFS(BASE!$V:$V,BASE!$U:$U,$B82,BASE!$Z:$Z,'CARGA MÁQUINA (CAP INST.)'!AP$65)</f>
        <v>0</v>
      </c>
      <c r="AQ82" s="53">
        <f>SUMIFS(BASE!$V:$V,BASE!$U:$U,$B82,BASE!$Z:$Z,'CARGA MÁQUINA (CAP INST.)'!AQ$65)</f>
        <v>0</v>
      </c>
      <c r="AR82" s="53">
        <f>SUMIFS(BASE!$V:$V,BASE!$U:$U,$B82,BASE!$Z:$Z,'CARGA MÁQUINA (CAP INST.)'!AR$65)</f>
        <v>0</v>
      </c>
      <c r="AS82" s="53">
        <f>SUMIFS(BASE!$V:$V,BASE!$U:$U,$B82,BASE!$Z:$Z,'CARGA MÁQUINA (CAP INST.)'!AS$65)</f>
        <v>0</v>
      </c>
    </row>
    <row r="83" spans="1:45" x14ac:dyDescent="0.25">
      <c r="A83" s="48">
        <v>102</v>
      </c>
      <c r="B83" s="47" t="s">
        <v>1293</v>
      </c>
      <c r="D83" s="53">
        <f>SUMIFS(BASE!$V:$V,BASE!$U:$U,$B83,BASE!$Z:$Z,'CARGA MÁQUINA (CAP INST.)'!D$65)</f>
        <v>0</v>
      </c>
      <c r="E83" s="53">
        <f>SUMIFS(BASE!$V:$V,BASE!$U:$U,$B83,BASE!$Z:$Z,'CARGA MÁQUINA (CAP INST.)'!E$65)</f>
        <v>0</v>
      </c>
      <c r="F83" s="53">
        <f>SUMIFS(BASE!$V:$V,BASE!$U:$U,$B83,BASE!$Z:$Z,'CARGA MÁQUINA (CAP INST.)'!F$65)</f>
        <v>0</v>
      </c>
      <c r="G83" s="53">
        <f>SUMIFS(BASE!$V:$V,BASE!$U:$U,$B83,BASE!$Z:$Z,'CARGA MÁQUINA (CAP INST.)'!G$65)</f>
        <v>0</v>
      </c>
      <c r="H83" s="53">
        <f>SUMIFS(BASE!$V:$V,BASE!$U:$U,$B83,BASE!$Z:$Z,'CARGA MÁQUINA (CAP INST.)'!H$65)</f>
        <v>0</v>
      </c>
      <c r="I83" s="53">
        <f>SUMIFS(BASE!$V:$V,BASE!$U:$U,$B83,BASE!$Z:$Z,'CARGA MÁQUINA (CAP INST.)'!I$65)</f>
        <v>0</v>
      </c>
      <c r="J83" s="53">
        <f>SUMIFS(BASE!$V:$V,BASE!$U:$U,$B83,BASE!$Z:$Z,'CARGA MÁQUINA (CAP INST.)'!J$65)</f>
        <v>0</v>
      </c>
      <c r="K83" s="53">
        <f>SUMIFS(BASE!$V:$V,BASE!$U:$U,$B83,BASE!$Z:$Z,'CARGA MÁQUINA (CAP INST.)'!K$65)</f>
        <v>0</v>
      </c>
      <c r="L83" s="53">
        <f>SUMIFS(BASE!$V:$V,BASE!$U:$U,$B83,BASE!$Z:$Z,'CARGA MÁQUINA (CAP INST.)'!L$65)</f>
        <v>0</v>
      </c>
      <c r="M83" s="53">
        <f>SUMIFS(BASE!$V:$V,BASE!$U:$U,$B83,BASE!$Z:$Z,'CARGA MÁQUINA (CAP INST.)'!M$65)</f>
        <v>0</v>
      </c>
      <c r="N83" s="53">
        <f>SUMIFS(BASE!$V:$V,BASE!$U:$U,$B83,BASE!$Z:$Z,'CARGA MÁQUINA (CAP INST.)'!N$65)</f>
        <v>0</v>
      </c>
      <c r="O83" s="53">
        <f>SUMIFS(BASE!$V:$V,BASE!$U:$U,$B83,BASE!$Z:$Z,'CARGA MÁQUINA (CAP INST.)'!O$65)</f>
        <v>0</v>
      </c>
      <c r="P83" s="53">
        <f>SUMIFS(BASE!$V:$V,BASE!$U:$U,$B83,BASE!$Z:$Z,'CARGA MÁQUINA (CAP INST.)'!P$65)</f>
        <v>0</v>
      </c>
      <c r="Q83" s="53">
        <f>SUMIFS(BASE!$V:$V,BASE!$U:$U,$B83,BASE!$Z:$Z,'CARGA MÁQUINA (CAP INST.)'!Q$65)</f>
        <v>0</v>
      </c>
      <c r="R83" s="53">
        <f>SUMIFS(BASE!$V:$V,BASE!$U:$U,$B83,BASE!$Z:$Z,'CARGA MÁQUINA (CAP INST.)'!R$65)</f>
        <v>0</v>
      </c>
      <c r="S83" s="53">
        <f>SUMIFS(BASE!$V:$V,BASE!$U:$U,$B83,BASE!$Z:$Z,'CARGA MÁQUINA (CAP INST.)'!S$65)</f>
        <v>0</v>
      </c>
      <c r="T83" s="53">
        <f>SUMIFS(BASE!$V:$V,BASE!$U:$U,$B83,BASE!$Z:$Z,'CARGA MÁQUINA (CAP INST.)'!T$65)</f>
        <v>0</v>
      </c>
      <c r="U83" s="53">
        <f>SUMIFS(BASE!$V:$V,BASE!$U:$U,$B83,BASE!$Z:$Z,'CARGA MÁQUINA (CAP INST.)'!U$65)</f>
        <v>0</v>
      </c>
      <c r="V83" s="53">
        <f>SUMIFS(BASE!$V:$V,BASE!$U:$U,$B83,BASE!$Z:$Z,'CARGA MÁQUINA (CAP INST.)'!V$65)</f>
        <v>0</v>
      </c>
      <c r="W83" s="53">
        <f>SUMIFS(BASE!$V:$V,BASE!$U:$U,$B83,BASE!$Z:$Z,'CARGA MÁQUINA (CAP INST.)'!W$65)</f>
        <v>0</v>
      </c>
      <c r="X83" s="53">
        <f>SUMIFS(BASE!$V:$V,BASE!$U:$U,$B83,BASE!$Z:$Z,'CARGA MÁQUINA (CAP INST.)'!X$65)</f>
        <v>0</v>
      </c>
      <c r="Y83" s="53">
        <f>SUMIFS(BASE!$V:$V,BASE!$U:$U,$B83,BASE!$Z:$Z,'CARGA MÁQUINA (CAP INST.)'!Y$65)</f>
        <v>0</v>
      </c>
      <c r="Z83" s="53">
        <f>SUMIFS(BASE!$V:$V,BASE!$U:$U,$B83,BASE!$Z:$Z,'CARGA MÁQUINA (CAP INST.)'!Z$65)</f>
        <v>0</v>
      </c>
      <c r="AA83" s="53">
        <f>SUMIFS(BASE!$V:$V,BASE!$U:$U,$B83,BASE!$Z:$Z,'CARGA MÁQUINA (CAP INST.)'!AA$65)</f>
        <v>0</v>
      </c>
      <c r="AB83" s="53">
        <f>SUMIFS(BASE!$V:$V,BASE!$U:$U,$B83,BASE!$Z:$Z,'CARGA MÁQUINA (CAP INST.)'!AB$65)</f>
        <v>0</v>
      </c>
      <c r="AC83" s="53">
        <f>SUMIFS(BASE!$V:$V,BASE!$U:$U,$B83,BASE!$Z:$Z,'CARGA MÁQUINA (CAP INST.)'!AC$65)</f>
        <v>0</v>
      </c>
      <c r="AD83" s="53">
        <f>SUMIFS(BASE!$V:$V,BASE!$U:$U,$B83,BASE!$Z:$Z,'CARGA MÁQUINA (CAP INST.)'!AD$65)</f>
        <v>0</v>
      </c>
      <c r="AE83" s="53">
        <f>SUMIFS(BASE!$V:$V,BASE!$U:$U,$B83,BASE!$Z:$Z,'CARGA MÁQUINA (CAP INST.)'!AE$65)</f>
        <v>0</v>
      </c>
      <c r="AF83" s="53">
        <f>SUMIFS(BASE!$V:$V,BASE!$U:$U,$B83,BASE!$Z:$Z,'CARGA MÁQUINA (CAP INST.)'!AF$65)</f>
        <v>0</v>
      </c>
      <c r="AG83" s="53">
        <f>SUMIFS(BASE!$V:$V,BASE!$U:$U,$B83,BASE!$Z:$Z,'CARGA MÁQUINA (CAP INST.)'!AG$65)</f>
        <v>0</v>
      </c>
      <c r="AH83" s="53">
        <f>SUMIFS(BASE!$V:$V,BASE!$U:$U,$B83,BASE!$Z:$Z,'CARGA MÁQUINA (CAP INST.)'!AH$65)</f>
        <v>0</v>
      </c>
      <c r="AI83" s="53">
        <f>SUMIFS(BASE!$V:$V,BASE!$U:$U,$B83,BASE!$Z:$Z,'CARGA MÁQUINA (CAP INST.)'!AI$65)</f>
        <v>0</v>
      </c>
      <c r="AJ83" s="53">
        <f>SUMIFS(BASE!$V:$V,BASE!$U:$U,$B83,BASE!$Z:$Z,'CARGA MÁQUINA (CAP INST.)'!AJ$65)</f>
        <v>0</v>
      </c>
      <c r="AK83" s="53">
        <f>SUMIFS(BASE!$V:$V,BASE!$U:$U,$B83,BASE!$Z:$Z,'CARGA MÁQUINA (CAP INST.)'!AK$65)</f>
        <v>0</v>
      </c>
      <c r="AL83" s="53">
        <f>SUMIFS(BASE!$V:$V,BASE!$U:$U,$B83,BASE!$Z:$Z,'CARGA MÁQUINA (CAP INST.)'!AL$65)</f>
        <v>0</v>
      </c>
      <c r="AM83" s="53">
        <f>SUMIFS(BASE!$V:$V,BASE!$U:$U,$B83,BASE!$Z:$Z,'CARGA MÁQUINA (CAP INST.)'!AM$65)</f>
        <v>0</v>
      </c>
      <c r="AN83" s="53">
        <f>SUMIFS(BASE!$V:$V,BASE!$U:$U,$B83,BASE!$Z:$Z,'CARGA MÁQUINA (CAP INST.)'!AN$65)</f>
        <v>0</v>
      </c>
      <c r="AO83" s="53">
        <f>SUMIFS(BASE!$V:$V,BASE!$U:$U,$B83,BASE!$Z:$Z,'CARGA MÁQUINA (CAP INST.)'!AO$65)</f>
        <v>0</v>
      </c>
      <c r="AP83" s="53">
        <f>SUMIFS(BASE!$V:$V,BASE!$U:$U,$B83,BASE!$Z:$Z,'CARGA MÁQUINA (CAP INST.)'!AP$65)</f>
        <v>0</v>
      </c>
      <c r="AQ83" s="53">
        <f>SUMIFS(BASE!$V:$V,BASE!$U:$U,$B83,BASE!$Z:$Z,'CARGA MÁQUINA (CAP INST.)'!AQ$65)</f>
        <v>0</v>
      </c>
      <c r="AR83" s="53">
        <f>SUMIFS(BASE!$V:$V,BASE!$U:$U,$B83,BASE!$Z:$Z,'CARGA MÁQUINA (CAP INST.)'!AR$65)</f>
        <v>0</v>
      </c>
      <c r="AS83" s="53">
        <f>SUMIFS(BASE!$V:$V,BASE!$U:$U,$B83,BASE!$Z:$Z,'CARGA MÁQUINA (CAP INST.)'!AS$65)</f>
        <v>0</v>
      </c>
    </row>
    <row r="84" spans="1:45" x14ac:dyDescent="0.25">
      <c r="A84" s="48">
        <v>284</v>
      </c>
      <c r="B84" s="47" t="s">
        <v>1294</v>
      </c>
      <c r="D84" s="53">
        <f>SUMIFS(BASE!$V:$V,BASE!$U:$U,$B84,BASE!$Z:$Z,'CARGA MÁQUINA (CAP INST.)'!D$65)</f>
        <v>0</v>
      </c>
      <c r="E84" s="53">
        <f>SUMIFS(BASE!$V:$V,BASE!$U:$U,$B84,BASE!$Z:$Z,'CARGA MÁQUINA (CAP INST.)'!E$65)</f>
        <v>0</v>
      </c>
      <c r="F84" s="53">
        <f>SUMIFS(BASE!$V:$V,BASE!$U:$U,$B84,BASE!$Z:$Z,'CARGA MÁQUINA (CAP INST.)'!F$65)</f>
        <v>0</v>
      </c>
      <c r="G84" s="53">
        <f>SUMIFS(BASE!$V:$V,BASE!$U:$U,$B84,BASE!$Z:$Z,'CARGA MÁQUINA (CAP INST.)'!G$65)</f>
        <v>0</v>
      </c>
      <c r="H84" s="53">
        <f>SUMIFS(BASE!$V:$V,BASE!$U:$U,$B84,BASE!$Z:$Z,'CARGA MÁQUINA (CAP INST.)'!H$65)</f>
        <v>0</v>
      </c>
      <c r="I84" s="53">
        <f>SUMIFS(BASE!$V:$V,BASE!$U:$U,$B84,BASE!$Z:$Z,'CARGA MÁQUINA (CAP INST.)'!I$65)</f>
        <v>0</v>
      </c>
      <c r="J84" s="53">
        <f>SUMIFS(BASE!$V:$V,BASE!$U:$U,$B84,BASE!$Z:$Z,'CARGA MÁQUINA (CAP INST.)'!J$65)</f>
        <v>0</v>
      </c>
      <c r="K84" s="53">
        <f>SUMIFS(BASE!$V:$V,BASE!$U:$U,$B84,BASE!$Z:$Z,'CARGA MÁQUINA (CAP INST.)'!K$65)</f>
        <v>0</v>
      </c>
      <c r="L84" s="53">
        <f>SUMIFS(BASE!$V:$V,BASE!$U:$U,$B84,BASE!$Z:$Z,'CARGA MÁQUINA (CAP INST.)'!L$65)</f>
        <v>0</v>
      </c>
      <c r="M84" s="53">
        <f>SUMIFS(BASE!$V:$V,BASE!$U:$U,$B84,BASE!$Z:$Z,'CARGA MÁQUINA (CAP INST.)'!M$65)</f>
        <v>0</v>
      </c>
      <c r="N84" s="53">
        <f>SUMIFS(BASE!$V:$V,BASE!$U:$U,$B84,BASE!$Z:$Z,'CARGA MÁQUINA (CAP INST.)'!N$65)</f>
        <v>0</v>
      </c>
      <c r="O84" s="53">
        <f>SUMIFS(BASE!$V:$V,BASE!$U:$U,$B84,BASE!$Z:$Z,'CARGA MÁQUINA (CAP INST.)'!O$65)</f>
        <v>0</v>
      </c>
      <c r="P84" s="53">
        <f>SUMIFS(BASE!$V:$V,BASE!$U:$U,$B84,BASE!$Z:$Z,'CARGA MÁQUINA (CAP INST.)'!P$65)</f>
        <v>0</v>
      </c>
      <c r="Q84" s="53">
        <f>SUMIFS(BASE!$V:$V,BASE!$U:$U,$B84,BASE!$Z:$Z,'CARGA MÁQUINA (CAP INST.)'!Q$65)</f>
        <v>0</v>
      </c>
      <c r="R84" s="53">
        <f>SUMIFS(BASE!$V:$V,BASE!$U:$U,$B84,BASE!$Z:$Z,'CARGA MÁQUINA (CAP INST.)'!R$65)</f>
        <v>0</v>
      </c>
      <c r="S84" s="53">
        <f>SUMIFS(BASE!$V:$V,BASE!$U:$U,$B84,BASE!$Z:$Z,'CARGA MÁQUINA (CAP INST.)'!S$65)</f>
        <v>0</v>
      </c>
      <c r="T84" s="53">
        <f>SUMIFS(BASE!$V:$V,BASE!$U:$U,$B84,BASE!$Z:$Z,'CARGA MÁQUINA (CAP INST.)'!T$65)</f>
        <v>0</v>
      </c>
      <c r="U84" s="53">
        <f>SUMIFS(BASE!$V:$V,BASE!$U:$U,$B84,BASE!$Z:$Z,'CARGA MÁQUINA (CAP INST.)'!U$65)</f>
        <v>0</v>
      </c>
      <c r="V84" s="53">
        <f>SUMIFS(BASE!$V:$V,BASE!$U:$U,$B84,BASE!$Z:$Z,'CARGA MÁQUINA (CAP INST.)'!V$65)</f>
        <v>0</v>
      </c>
      <c r="W84" s="53">
        <f>SUMIFS(BASE!$V:$V,BASE!$U:$U,$B84,BASE!$Z:$Z,'CARGA MÁQUINA (CAP INST.)'!W$65)</f>
        <v>0</v>
      </c>
      <c r="X84" s="53">
        <f>SUMIFS(BASE!$V:$V,BASE!$U:$U,$B84,BASE!$Z:$Z,'CARGA MÁQUINA (CAP INST.)'!X$65)</f>
        <v>0</v>
      </c>
      <c r="Y84" s="53">
        <f>SUMIFS(BASE!$V:$V,BASE!$U:$U,$B84,BASE!$Z:$Z,'CARGA MÁQUINA (CAP INST.)'!Y$65)</f>
        <v>0</v>
      </c>
      <c r="Z84" s="53">
        <f>SUMIFS(BASE!$V:$V,BASE!$U:$U,$B84,BASE!$Z:$Z,'CARGA MÁQUINA (CAP INST.)'!Z$65)</f>
        <v>0</v>
      </c>
      <c r="AA84" s="53">
        <f>SUMIFS(BASE!$V:$V,BASE!$U:$U,$B84,BASE!$Z:$Z,'CARGA MÁQUINA (CAP INST.)'!AA$65)</f>
        <v>0</v>
      </c>
      <c r="AB84" s="53">
        <f>SUMIFS(BASE!$V:$V,BASE!$U:$U,$B84,BASE!$Z:$Z,'CARGA MÁQUINA (CAP INST.)'!AB$65)</f>
        <v>0</v>
      </c>
      <c r="AC84" s="53">
        <f>SUMIFS(BASE!$V:$V,BASE!$U:$U,$B84,BASE!$Z:$Z,'CARGA MÁQUINA (CAP INST.)'!AC$65)</f>
        <v>0</v>
      </c>
      <c r="AD84" s="53">
        <f>SUMIFS(BASE!$V:$V,BASE!$U:$U,$B84,BASE!$Z:$Z,'CARGA MÁQUINA (CAP INST.)'!AD$65)</f>
        <v>0</v>
      </c>
      <c r="AE84" s="53">
        <f>SUMIFS(BASE!$V:$V,BASE!$U:$U,$B84,BASE!$Z:$Z,'CARGA MÁQUINA (CAP INST.)'!AE$65)</f>
        <v>0</v>
      </c>
      <c r="AF84" s="53">
        <f>SUMIFS(BASE!$V:$V,BASE!$U:$U,$B84,BASE!$Z:$Z,'CARGA MÁQUINA (CAP INST.)'!AF$65)</f>
        <v>0</v>
      </c>
      <c r="AG84" s="53">
        <f>SUMIFS(BASE!$V:$V,BASE!$U:$U,$B84,BASE!$Z:$Z,'CARGA MÁQUINA (CAP INST.)'!AG$65)</f>
        <v>0</v>
      </c>
      <c r="AH84" s="53">
        <f>SUMIFS(BASE!$V:$V,BASE!$U:$U,$B84,BASE!$Z:$Z,'CARGA MÁQUINA (CAP INST.)'!AH$65)</f>
        <v>0</v>
      </c>
      <c r="AI84" s="53">
        <f>SUMIFS(BASE!$V:$V,BASE!$U:$U,$B84,BASE!$Z:$Z,'CARGA MÁQUINA (CAP INST.)'!AI$65)</f>
        <v>0</v>
      </c>
      <c r="AJ84" s="53">
        <f>SUMIFS(BASE!$V:$V,BASE!$U:$U,$B84,BASE!$Z:$Z,'CARGA MÁQUINA (CAP INST.)'!AJ$65)</f>
        <v>0</v>
      </c>
      <c r="AK84" s="53">
        <f>SUMIFS(BASE!$V:$V,BASE!$U:$U,$B84,BASE!$Z:$Z,'CARGA MÁQUINA (CAP INST.)'!AK$65)</f>
        <v>0</v>
      </c>
      <c r="AL84" s="53">
        <f>SUMIFS(BASE!$V:$V,BASE!$U:$U,$B84,BASE!$Z:$Z,'CARGA MÁQUINA (CAP INST.)'!AL$65)</f>
        <v>0</v>
      </c>
      <c r="AM84" s="53">
        <f>SUMIFS(BASE!$V:$V,BASE!$U:$U,$B84,BASE!$Z:$Z,'CARGA MÁQUINA (CAP INST.)'!AM$65)</f>
        <v>0</v>
      </c>
      <c r="AN84" s="53">
        <f>SUMIFS(BASE!$V:$V,BASE!$U:$U,$B84,BASE!$Z:$Z,'CARGA MÁQUINA (CAP INST.)'!AN$65)</f>
        <v>0</v>
      </c>
      <c r="AO84" s="53">
        <f>SUMIFS(BASE!$V:$V,BASE!$U:$U,$B84,BASE!$Z:$Z,'CARGA MÁQUINA (CAP INST.)'!AO$65)</f>
        <v>0</v>
      </c>
      <c r="AP84" s="53">
        <f>SUMIFS(BASE!$V:$V,BASE!$U:$U,$B84,BASE!$Z:$Z,'CARGA MÁQUINA (CAP INST.)'!AP$65)</f>
        <v>0</v>
      </c>
      <c r="AQ84" s="53">
        <f>SUMIFS(BASE!$V:$V,BASE!$U:$U,$B84,BASE!$Z:$Z,'CARGA MÁQUINA (CAP INST.)'!AQ$65)</f>
        <v>0</v>
      </c>
      <c r="AR84" s="53">
        <f>SUMIFS(BASE!$V:$V,BASE!$U:$U,$B84,BASE!$Z:$Z,'CARGA MÁQUINA (CAP INST.)'!AR$65)</f>
        <v>0</v>
      </c>
      <c r="AS84" s="53">
        <f>SUMIFS(BASE!$V:$V,BASE!$U:$U,$B84,BASE!$Z:$Z,'CARGA MÁQUINA (CAP INST.)'!AS$65)</f>
        <v>0</v>
      </c>
    </row>
    <row r="85" spans="1:45" x14ac:dyDescent="0.25">
      <c r="A85" s="48">
        <v>433</v>
      </c>
      <c r="B85" s="47" t="s">
        <v>1295</v>
      </c>
      <c r="D85" s="53">
        <f>SUMIFS(BASE!$V:$V,BASE!$U:$U,$B85,BASE!$Z:$Z,'CARGA MÁQUINA (CAP INST.)'!D$65)</f>
        <v>27.32</v>
      </c>
      <c r="E85" s="53">
        <f>SUMIFS(BASE!$V:$V,BASE!$U:$U,$B85,BASE!$Z:$Z,'CARGA MÁQUINA (CAP INST.)'!E$65)</f>
        <v>86.163750000000007</v>
      </c>
      <c r="F85" s="53">
        <f>SUMIFS(BASE!$V:$V,BASE!$U:$U,$B85,BASE!$Z:$Z,'CARGA MÁQUINA (CAP INST.)'!F$65)</f>
        <v>0</v>
      </c>
      <c r="G85" s="53">
        <f>SUMIFS(BASE!$V:$V,BASE!$U:$U,$B85,BASE!$Z:$Z,'CARGA MÁQUINA (CAP INST.)'!G$65)</f>
        <v>54</v>
      </c>
      <c r="H85" s="53">
        <f>SUMIFS(BASE!$V:$V,BASE!$U:$U,$B85,BASE!$Z:$Z,'CARGA MÁQUINA (CAP INST.)'!H$65)</f>
        <v>0</v>
      </c>
      <c r="I85" s="53">
        <f>SUMIFS(BASE!$V:$V,BASE!$U:$U,$B85,BASE!$Z:$Z,'CARGA MÁQUINA (CAP INST.)'!I$65)</f>
        <v>5.5</v>
      </c>
      <c r="J85" s="53">
        <f>SUMIFS(BASE!$V:$V,BASE!$U:$U,$B85,BASE!$Z:$Z,'CARGA MÁQUINA (CAP INST.)'!J$65)</f>
        <v>29.454545454545453</v>
      </c>
      <c r="K85" s="53">
        <f>SUMIFS(BASE!$V:$V,BASE!$U:$U,$B85,BASE!$Z:$Z,'CARGA MÁQUINA (CAP INST.)'!K$65)</f>
        <v>0</v>
      </c>
      <c r="L85" s="53">
        <f>SUMIFS(BASE!$V:$V,BASE!$U:$U,$B85,BASE!$Z:$Z,'CARGA MÁQUINA (CAP INST.)'!L$65)</f>
        <v>48</v>
      </c>
      <c r="M85" s="53">
        <f>SUMIFS(BASE!$V:$V,BASE!$U:$U,$B85,BASE!$Z:$Z,'CARGA MÁQUINA (CAP INST.)'!M$65)</f>
        <v>48</v>
      </c>
      <c r="N85" s="53">
        <f>SUMIFS(BASE!$V:$V,BASE!$U:$U,$B85,BASE!$Z:$Z,'CARGA MÁQUINA (CAP INST.)'!N$65)</f>
        <v>24</v>
      </c>
      <c r="O85" s="53">
        <f>SUMIFS(BASE!$V:$V,BASE!$U:$U,$B85,BASE!$Z:$Z,'CARGA MÁQUINA (CAP INST.)'!O$65)</f>
        <v>4</v>
      </c>
      <c r="P85" s="53">
        <f>SUMIFS(BASE!$V:$V,BASE!$U:$U,$B85,BASE!$Z:$Z,'CARGA MÁQUINA (CAP INST.)'!P$65)</f>
        <v>28</v>
      </c>
      <c r="Q85" s="53">
        <f>SUMIFS(BASE!$V:$V,BASE!$U:$U,$B85,BASE!$Z:$Z,'CARGA MÁQUINA (CAP INST.)'!Q$65)</f>
        <v>0</v>
      </c>
      <c r="R85" s="53">
        <f>SUMIFS(BASE!$V:$V,BASE!$U:$U,$B85,BASE!$Z:$Z,'CARGA MÁQUINA (CAP INST.)'!R$65)</f>
        <v>96</v>
      </c>
      <c r="S85" s="53">
        <f>SUMIFS(BASE!$V:$V,BASE!$U:$U,$B85,BASE!$Z:$Z,'CARGA MÁQUINA (CAP INST.)'!S$65)</f>
        <v>0</v>
      </c>
      <c r="T85" s="53">
        <f>SUMIFS(BASE!$V:$V,BASE!$U:$U,$B85,BASE!$Z:$Z,'CARGA MÁQUINA (CAP INST.)'!T$65)</f>
        <v>0</v>
      </c>
      <c r="U85" s="53">
        <f>SUMIFS(BASE!$V:$V,BASE!$U:$U,$B85,BASE!$Z:$Z,'CARGA MÁQUINA (CAP INST.)'!U$65)</f>
        <v>0</v>
      </c>
      <c r="V85" s="53">
        <f>SUMIFS(BASE!$V:$V,BASE!$U:$U,$B85,BASE!$Z:$Z,'CARGA MÁQUINA (CAP INST.)'!V$65)</f>
        <v>0</v>
      </c>
      <c r="W85" s="53">
        <f>SUMIFS(BASE!$V:$V,BASE!$U:$U,$B85,BASE!$Z:$Z,'CARGA MÁQUINA (CAP INST.)'!W$65)</f>
        <v>0</v>
      </c>
      <c r="X85" s="53">
        <f>SUMIFS(BASE!$V:$V,BASE!$U:$U,$B85,BASE!$Z:$Z,'CARGA MÁQUINA (CAP INST.)'!X$65)</f>
        <v>0</v>
      </c>
      <c r="Y85" s="53">
        <f>SUMIFS(BASE!$V:$V,BASE!$U:$U,$B85,BASE!$Z:$Z,'CARGA MÁQUINA (CAP INST.)'!Y$65)</f>
        <v>0</v>
      </c>
      <c r="Z85" s="53">
        <f>SUMIFS(BASE!$V:$V,BASE!$U:$U,$B85,BASE!$Z:$Z,'CARGA MÁQUINA (CAP INST.)'!Z$65)</f>
        <v>0</v>
      </c>
      <c r="AA85" s="53">
        <f>SUMIFS(BASE!$V:$V,BASE!$U:$U,$B85,BASE!$Z:$Z,'CARGA MÁQUINA (CAP INST.)'!AA$65)</f>
        <v>0</v>
      </c>
      <c r="AB85" s="53">
        <f>SUMIFS(BASE!$V:$V,BASE!$U:$U,$B85,BASE!$Z:$Z,'CARGA MÁQUINA (CAP INST.)'!AB$65)</f>
        <v>0</v>
      </c>
      <c r="AC85" s="53">
        <f>SUMIFS(BASE!$V:$V,BASE!$U:$U,$B85,BASE!$Z:$Z,'CARGA MÁQUINA (CAP INST.)'!AC$65)</f>
        <v>0</v>
      </c>
      <c r="AD85" s="53">
        <f>SUMIFS(BASE!$V:$V,BASE!$U:$U,$B85,BASE!$Z:$Z,'CARGA MÁQUINA (CAP INST.)'!AD$65)</f>
        <v>0</v>
      </c>
      <c r="AE85" s="53">
        <f>SUMIFS(BASE!$V:$V,BASE!$U:$U,$B85,BASE!$Z:$Z,'CARGA MÁQUINA (CAP INST.)'!AE$65)</f>
        <v>0</v>
      </c>
      <c r="AF85" s="53">
        <f>SUMIFS(BASE!$V:$V,BASE!$U:$U,$B85,BASE!$Z:$Z,'CARGA MÁQUINA (CAP INST.)'!AF$65)</f>
        <v>0</v>
      </c>
      <c r="AG85" s="53">
        <f>SUMIFS(BASE!$V:$V,BASE!$U:$U,$B85,BASE!$Z:$Z,'CARGA MÁQUINA (CAP INST.)'!AG$65)</f>
        <v>0</v>
      </c>
      <c r="AH85" s="53">
        <f>SUMIFS(BASE!$V:$V,BASE!$U:$U,$B85,BASE!$Z:$Z,'CARGA MÁQUINA (CAP INST.)'!AH$65)</f>
        <v>0</v>
      </c>
      <c r="AI85" s="53">
        <f>SUMIFS(BASE!$V:$V,BASE!$U:$U,$B85,BASE!$Z:$Z,'CARGA MÁQUINA (CAP INST.)'!AI$65)</f>
        <v>0</v>
      </c>
      <c r="AJ85" s="53">
        <f>SUMIFS(BASE!$V:$V,BASE!$U:$U,$B85,BASE!$Z:$Z,'CARGA MÁQUINA (CAP INST.)'!AJ$65)</f>
        <v>0</v>
      </c>
      <c r="AK85" s="53">
        <f>SUMIFS(BASE!$V:$V,BASE!$U:$U,$B85,BASE!$Z:$Z,'CARGA MÁQUINA (CAP INST.)'!AK$65)</f>
        <v>0</v>
      </c>
      <c r="AL85" s="53">
        <f>SUMIFS(BASE!$V:$V,BASE!$U:$U,$B85,BASE!$Z:$Z,'CARGA MÁQUINA (CAP INST.)'!AL$65)</f>
        <v>0</v>
      </c>
      <c r="AM85" s="53">
        <f>SUMIFS(BASE!$V:$V,BASE!$U:$U,$B85,BASE!$Z:$Z,'CARGA MÁQUINA (CAP INST.)'!AM$65)</f>
        <v>0</v>
      </c>
      <c r="AN85" s="53">
        <f>SUMIFS(BASE!$V:$V,BASE!$U:$U,$B85,BASE!$Z:$Z,'CARGA MÁQUINA (CAP INST.)'!AN$65)</f>
        <v>0</v>
      </c>
      <c r="AO85" s="53">
        <f>SUMIFS(BASE!$V:$V,BASE!$U:$U,$B85,BASE!$Z:$Z,'CARGA MÁQUINA (CAP INST.)'!AO$65)</f>
        <v>0</v>
      </c>
      <c r="AP85" s="53">
        <f>SUMIFS(BASE!$V:$V,BASE!$U:$U,$B85,BASE!$Z:$Z,'CARGA MÁQUINA (CAP INST.)'!AP$65)</f>
        <v>0</v>
      </c>
      <c r="AQ85" s="53">
        <f>SUMIFS(BASE!$V:$V,BASE!$U:$U,$B85,BASE!$Z:$Z,'CARGA MÁQUINA (CAP INST.)'!AQ$65)</f>
        <v>0</v>
      </c>
      <c r="AR85" s="53">
        <f>SUMIFS(BASE!$V:$V,BASE!$U:$U,$B85,BASE!$Z:$Z,'CARGA MÁQUINA (CAP INST.)'!AR$65)</f>
        <v>0</v>
      </c>
      <c r="AS85" s="53">
        <f>SUMIFS(BASE!$V:$V,BASE!$U:$U,$B85,BASE!$Z:$Z,'CARGA MÁQUINA (CAP INST.)'!AS$65)</f>
        <v>0</v>
      </c>
    </row>
    <row r="86" spans="1:45" x14ac:dyDescent="0.25">
      <c r="A86" s="48">
        <v>493</v>
      </c>
      <c r="B86" s="47" t="s">
        <v>1298</v>
      </c>
      <c r="D86" s="53">
        <f>SUMIFS(BASE!$V:$V,BASE!$U:$U,$B86,BASE!$Z:$Z,'CARGA MÁQUINA (CAP INST.)'!D$65)</f>
        <v>8.1818181818181817</v>
      </c>
      <c r="E86" s="53">
        <f>SUMIFS(BASE!$V:$V,BASE!$U:$U,$B86,BASE!$Z:$Z,'CARGA MÁQUINA (CAP INST.)'!E$65)</f>
        <v>55.145454545454541</v>
      </c>
      <c r="F86" s="53">
        <f>SUMIFS(BASE!$V:$V,BASE!$U:$U,$B86,BASE!$Z:$Z,'CARGA MÁQUINA (CAP INST.)'!F$65)</f>
        <v>90</v>
      </c>
      <c r="G86" s="53">
        <f>SUMIFS(BASE!$V:$V,BASE!$U:$U,$B86,BASE!$Z:$Z,'CARGA MÁQUINA (CAP INST.)'!G$65)</f>
        <v>54</v>
      </c>
      <c r="H86" s="53">
        <f>SUMIFS(BASE!$V:$V,BASE!$U:$U,$B86,BASE!$Z:$Z,'CARGA MÁQUINA (CAP INST.)'!H$65)</f>
        <v>45</v>
      </c>
      <c r="I86" s="53">
        <f>SUMIFS(BASE!$V:$V,BASE!$U:$U,$B86,BASE!$Z:$Z,'CARGA MÁQUINA (CAP INST.)'!I$65)</f>
        <v>0</v>
      </c>
      <c r="J86" s="53">
        <f>SUMIFS(BASE!$V:$V,BASE!$U:$U,$B86,BASE!$Z:$Z,'CARGA MÁQUINA (CAP INST.)'!J$65)</f>
        <v>7.4454545454545444</v>
      </c>
      <c r="K86" s="53">
        <f>SUMIFS(BASE!$V:$V,BASE!$U:$U,$B86,BASE!$Z:$Z,'CARGA MÁQUINA (CAP INST.)'!K$65)</f>
        <v>0</v>
      </c>
      <c r="L86" s="53">
        <f>SUMIFS(BASE!$V:$V,BASE!$U:$U,$B86,BASE!$Z:$Z,'CARGA MÁQUINA (CAP INST.)'!L$65)</f>
        <v>0</v>
      </c>
      <c r="M86" s="53">
        <f>SUMIFS(BASE!$V:$V,BASE!$U:$U,$B86,BASE!$Z:$Z,'CARGA MÁQUINA (CAP INST.)'!M$65)</f>
        <v>0</v>
      </c>
      <c r="N86" s="53">
        <f>SUMIFS(BASE!$V:$V,BASE!$U:$U,$B86,BASE!$Z:$Z,'CARGA MÁQUINA (CAP INST.)'!N$65)</f>
        <v>72</v>
      </c>
      <c r="O86" s="53">
        <f>SUMIFS(BASE!$V:$V,BASE!$U:$U,$B86,BASE!$Z:$Z,'CARGA MÁQUINA (CAP INST.)'!O$65)</f>
        <v>0</v>
      </c>
      <c r="P86" s="53">
        <f>SUMIFS(BASE!$V:$V,BASE!$U:$U,$B86,BASE!$Z:$Z,'CARGA MÁQUINA (CAP INST.)'!P$65)</f>
        <v>0</v>
      </c>
      <c r="Q86" s="53">
        <f>SUMIFS(BASE!$V:$V,BASE!$U:$U,$B86,BASE!$Z:$Z,'CARGA MÁQUINA (CAP INST.)'!Q$65)</f>
        <v>24</v>
      </c>
      <c r="R86" s="53">
        <f>SUMIFS(BASE!$V:$V,BASE!$U:$U,$B86,BASE!$Z:$Z,'CARGA MÁQUINA (CAP INST.)'!R$65)</f>
        <v>36</v>
      </c>
      <c r="S86" s="53">
        <f>SUMIFS(BASE!$V:$V,BASE!$U:$U,$B86,BASE!$Z:$Z,'CARGA MÁQUINA (CAP INST.)'!S$65)</f>
        <v>0</v>
      </c>
      <c r="T86" s="53">
        <f>SUMIFS(BASE!$V:$V,BASE!$U:$U,$B86,BASE!$Z:$Z,'CARGA MÁQUINA (CAP INST.)'!T$65)</f>
        <v>48</v>
      </c>
      <c r="U86" s="53">
        <f>SUMIFS(BASE!$V:$V,BASE!$U:$U,$B86,BASE!$Z:$Z,'CARGA MÁQUINA (CAP INST.)'!U$65)</f>
        <v>0</v>
      </c>
      <c r="V86" s="53">
        <f>SUMIFS(BASE!$V:$V,BASE!$U:$U,$B86,BASE!$Z:$Z,'CARGA MÁQUINA (CAP INST.)'!V$65)</f>
        <v>0</v>
      </c>
      <c r="W86" s="53">
        <f>SUMIFS(BASE!$V:$V,BASE!$U:$U,$B86,BASE!$Z:$Z,'CARGA MÁQUINA (CAP INST.)'!W$65)</f>
        <v>0</v>
      </c>
      <c r="X86" s="53">
        <f>SUMIFS(BASE!$V:$V,BASE!$U:$U,$B86,BASE!$Z:$Z,'CARGA MÁQUINA (CAP INST.)'!X$65)</f>
        <v>0</v>
      </c>
      <c r="Y86" s="53">
        <f>SUMIFS(BASE!$V:$V,BASE!$U:$U,$B86,BASE!$Z:$Z,'CARGA MÁQUINA (CAP INST.)'!Y$65)</f>
        <v>0</v>
      </c>
      <c r="Z86" s="53">
        <f>SUMIFS(BASE!$V:$V,BASE!$U:$U,$B86,BASE!$Z:$Z,'CARGA MÁQUINA (CAP INST.)'!Z$65)</f>
        <v>0</v>
      </c>
      <c r="AA86" s="53">
        <f>SUMIFS(BASE!$V:$V,BASE!$U:$U,$B86,BASE!$Z:$Z,'CARGA MÁQUINA (CAP INST.)'!AA$65)</f>
        <v>0</v>
      </c>
      <c r="AB86" s="53">
        <f>SUMIFS(BASE!$V:$V,BASE!$U:$U,$B86,BASE!$Z:$Z,'CARGA MÁQUINA (CAP INST.)'!AB$65)</f>
        <v>0</v>
      </c>
      <c r="AC86" s="53">
        <f>SUMIFS(BASE!$V:$V,BASE!$U:$U,$B86,BASE!$Z:$Z,'CARGA MÁQUINA (CAP INST.)'!AC$65)</f>
        <v>0</v>
      </c>
      <c r="AD86" s="53">
        <f>SUMIFS(BASE!$V:$V,BASE!$U:$U,$B86,BASE!$Z:$Z,'CARGA MÁQUINA (CAP INST.)'!AD$65)</f>
        <v>0</v>
      </c>
      <c r="AE86" s="53">
        <f>SUMIFS(BASE!$V:$V,BASE!$U:$U,$B86,BASE!$Z:$Z,'CARGA MÁQUINA (CAP INST.)'!AE$65)</f>
        <v>0</v>
      </c>
      <c r="AF86" s="53">
        <f>SUMIFS(BASE!$V:$V,BASE!$U:$U,$B86,BASE!$Z:$Z,'CARGA MÁQUINA (CAP INST.)'!AF$65)</f>
        <v>0</v>
      </c>
      <c r="AG86" s="53">
        <f>SUMIFS(BASE!$V:$V,BASE!$U:$U,$B86,BASE!$Z:$Z,'CARGA MÁQUINA (CAP INST.)'!AG$65)</f>
        <v>0</v>
      </c>
      <c r="AH86" s="53">
        <f>SUMIFS(BASE!$V:$V,BASE!$U:$U,$B86,BASE!$Z:$Z,'CARGA MÁQUINA (CAP INST.)'!AH$65)</f>
        <v>0</v>
      </c>
      <c r="AI86" s="53">
        <f>SUMIFS(BASE!$V:$V,BASE!$U:$U,$B86,BASE!$Z:$Z,'CARGA MÁQUINA (CAP INST.)'!AI$65)</f>
        <v>0</v>
      </c>
      <c r="AJ86" s="53">
        <f>SUMIFS(BASE!$V:$V,BASE!$U:$U,$B86,BASE!$Z:$Z,'CARGA MÁQUINA (CAP INST.)'!AJ$65)</f>
        <v>0</v>
      </c>
      <c r="AK86" s="53">
        <f>SUMIFS(BASE!$V:$V,BASE!$U:$U,$B86,BASE!$Z:$Z,'CARGA MÁQUINA (CAP INST.)'!AK$65)</f>
        <v>0</v>
      </c>
      <c r="AL86" s="53">
        <f>SUMIFS(BASE!$V:$V,BASE!$U:$U,$B86,BASE!$Z:$Z,'CARGA MÁQUINA (CAP INST.)'!AL$65)</f>
        <v>0</v>
      </c>
      <c r="AM86" s="53">
        <f>SUMIFS(BASE!$V:$V,BASE!$U:$U,$B86,BASE!$Z:$Z,'CARGA MÁQUINA (CAP INST.)'!AM$65)</f>
        <v>0</v>
      </c>
      <c r="AN86" s="53">
        <f>SUMIFS(BASE!$V:$V,BASE!$U:$U,$B86,BASE!$Z:$Z,'CARGA MÁQUINA (CAP INST.)'!AN$65)</f>
        <v>0</v>
      </c>
      <c r="AO86" s="53">
        <f>SUMIFS(BASE!$V:$V,BASE!$U:$U,$B86,BASE!$Z:$Z,'CARGA MÁQUINA (CAP INST.)'!AO$65)</f>
        <v>0</v>
      </c>
      <c r="AP86" s="53">
        <f>SUMIFS(BASE!$V:$V,BASE!$U:$U,$B86,BASE!$Z:$Z,'CARGA MÁQUINA (CAP INST.)'!AP$65)</f>
        <v>0</v>
      </c>
      <c r="AQ86" s="53">
        <f>SUMIFS(BASE!$V:$V,BASE!$U:$U,$B86,BASE!$Z:$Z,'CARGA MÁQUINA (CAP INST.)'!AQ$65)</f>
        <v>0</v>
      </c>
      <c r="AR86" s="53">
        <f>SUMIFS(BASE!$V:$V,BASE!$U:$U,$B86,BASE!$Z:$Z,'CARGA MÁQUINA (CAP INST.)'!AR$65)</f>
        <v>0</v>
      </c>
      <c r="AS86" s="53">
        <f>SUMIFS(BASE!$V:$V,BASE!$U:$U,$B86,BASE!$Z:$Z,'CARGA MÁQUINA (CAP INST.)'!AS$65)</f>
        <v>0</v>
      </c>
    </row>
    <row r="87" spans="1:45" x14ac:dyDescent="0.25">
      <c r="A87" s="48">
        <v>210</v>
      </c>
      <c r="B87" s="47" t="s">
        <v>1296</v>
      </c>
      <c r="D87" s="53">
        <f>SUMIFS(BASE!$V:$V,BASE!$U:$U,$B87,BASE!$Z:$Z,'CARGA MÁQUINA (CAP INST.)'!D$65)</f>
        <v>29.792727272727269</v>
      </c>
      <c r="E87" s="53">
        <f>SUMIFS(BASE!$V:$V,BASE!$U:$U,$B87,BASE!$Z:$Z,'CARGA MÁQUINA (CAP INST.)'!E$65)</f>
        <v>21.763636363636362</v>
      </c>
      <c r="F87" s="53">
        <f>SUMIFS(BASE!$V:$V,BASE!$U:$U,$B87,BASE!$Z:$Z,'CARGA MÁQUINA (CAP INST.)'!F$65)</f>
        <v>39.354545454545452</v>
      </c>
      <c r="G87" s="53">
        <f>SUMIFS(BASE!$V:$V,BASE!$U:$U,$B87,BASE!$Z:$Z,'CARGA MÁQUINA (CAP INST.)'!G$65)</f>
        <v>18.409090909090907</v>
      </c>
      <c r="H87" s="53">
        <f>SUMIFS(BASE!$V:$V,BASE!$U:$U,$B87,BASE!$Z:$Z,'CARGA MÁQUINA (CAP INST.)'!H$65)</f>
        <v>0</v>
      </c>
      <c r="I87" s="53">
        <f>SUMIFS(BASE!$V:$V,BASE!$U:$U,$B87,BASE!$Z:$Z,'CARGA MÁQUINA (CAP INST.)'!I$65)</f>
        <v>23.072727272727271</v>
      </c>
      <c r="J87" s="53">
        <f>SUMIFS(BASE!$V:$V,BASE!$U:$U,$B87,BASE!$Z:$Z,'CARGA MÁQUINA (CAP INST.)'!J$65)</f>
        <v>14.895454545454545</v>
      </c>
      <c r="K87" s="53">
        <f>SUMIFS(BASE!$V:$V,BASE!$U:$U,$B87,BASE!$Z:$Z,'CARGA MÁQUINA (CAP INST.)'!K$65)</f>
        <v>7.4454545454545444</v>
      </c>
      <c r="L87" s="53">
        <f>SUMIFS(BASE!$V:$V,BASE!$U:$U,$B87,BASE!$Z:$Z,'CARGA MÁQUINA (CAP INST.)'!L$65)</f>
        <v>6.1363636363636358</v>
      </c>
      <c r="M87" s="53">
        <f>SUMIFS(BASE!$V:$V,BASE!$U:$U,$B87,BASE!$Z:$Z,'CARGA MÁQUINA (CAP INST.)'!M$65)</f>
        <v>6.1363636363636358</v>
      </c>
      <c r="N87" s="53">
        <f>SUMIFS(BASE!$V:$V,BASE!$U:$U,$B87,BASE!$Z:$Z,'CARGA MÁQUINA (CAP INST.)'!N$65)</f>
        <v>18.409090909090907</v>
      </c>
      <c r="O87" s="53">
        <f>SUMIFS(BASE!$V:$V,BASE!$U:$U,$B87,BASE!$Z:$Z,'CARGA MÁQUINA (CAP INST.)'!O$65)</f>
        <v>6.1363636363636358</v>
      </c>
      <c r="P87" s="53">
        <f>SUMIFS(BASE!$V:$V,BASE!$U:$U,$B87,BASE!$Z:$Z,'CARGA MÁQUINA (CAP INST.)'!P$65)</f>
        <v>0</v>
      </c>
      <c r="Q87" s="53">
        <f>SUMIFS(BASE!$V:$V,BASE!$U:$U,$B87,BASE!$Z:$Z,'CARGA MÁQUINA (CAP INST.)'!Q$65)</f>
        <v>0</v>
      </c>
      <c r="R87" s="53">
        <f>SUMIFS(BASE!$V:$V,BASE!$U:$U,$B87,BASE!$Z:$Z,'CARGA MÁQUINA (CAP INST.)'!R$65)</f>
        <v>0</v>
      </c>
      <c r="S87" s="53">
        <f>SUMIFS(BASE!$V:$V,BASE!$U:$U,$B87,BASE!$Z:$Z,'CARGA MÁQUINA (CAP INST.)'!S$65)</f>
        <v>0</v>
      </c>
      <c r="T87" s="53">
        <f>SUMIFS(BASE!$V:$V,BASE!$U:$U,$B87,BASE!$Z:$Z,'CARGA MÁQUINA (CAP INST.)'!T$65)</f>
        <v>0</v>
      </c>
      <c r="U87" s="53">
        <f>SUMIFS(BASE!$V:$V,BASE!$U:$U,$B87,BASE!$Z:$Z,'CARGA MÁQUINA (CAP INST.)'!U$65)</f>
        <v>0</v>
      </c>
      <c r="V87" s="53">
        <f>SUMIFS(BASE!$V:$V,BASE!$U:$U,$B87,BASE!$Z:$Z,'CARGA MÁQUINA (CAP INST.)'!V$65)</f>
        <v>0</v>
      </c>
      <c r="W87" s="53">
        <f>SUMIFS(BASE!$V:$V,BASE!$U:$U,$B87,BASE!$Z:$Z,'CARGA MÁQUINA (CAP INST.)'!W$65)</f>
        <v>0</v>
      </c>
      <c r="X87" s="53">
        <f>SUMIFS(BASE!$V:$V,BASE!$U:$U,$B87,BASE!$Z:$Z,'CARGA MÁQUINA (CAP INST.)'!X$65)</f>
        <v>0</v>
      </c>
      <c r="Y87" s="53">
        <f>SUMIFS(BASE!$V:$V,BASE!$U:$U,$B87,BASE!$Z:$Z,'CARGA MÁQUINA (CAP INST.)'!Y$65)</f>
        <v>0</v>
      </c>
      <c r="Z87" s="53">
        <f>SUMIFS(BASE!$V:$V,BASE!$U:$U,$B87,BASE!$Z:$Z,'CARGA MÁQUINA (CAP INST.)'!Z$65)</f>
        <v>0</v>
      </c>
      <c r="AA87" s="53">
        <f>SUMIFS(BASE!$V:$V,BASE!$U:$U,$B87,BASE!$Z:$Z,'CARGA MÁQUINA (CAP INST.)'!AA$65)</f>
        <v>0</v>
      </c>
      <c r="AB87" s="53">
        <f>SUMIFS(BASE!$V:$V,BASE!$U:$U,$B87,BASE!$Z:$Z,'CARGA MÁQUINA (CAP INST.)'!AB$65)</f>
        <v>0</v>
      </c>
      <c r="AC87" s="53">
        <f>SUMIFS(BASE!$V:$V,BASE!$U:$U,$B87,BASE!$Z:$Z,'CARGA MÁQUINA (CAP INST.)'!AC$65)</f>
        <v>0</v>
      </c>
      <c r="AD87" s="53">
        <f>SUMIFS(BASE!$V:$V,BASE!$U:$U,$B87,BASE!$Z:$Z,'CARGA MÁQUINA (CAP INST.)'!AD$65)</f>
        <v>0</v>
      </c>
      <c r="AE87" s="53">
        <f>SUMIFS(BASE!$V:$V,BASE!$U:$U,$B87,BASE!$Z:$Z,'CARGA MÁQUINA (CAP INST.)'!AE$65)</f>
        <v>0</v>
      </c>
      <c r="AF87" s="53">
        <f>SUMIFS(BASE!$V:$V,BASE!$U:$U,$B87,BASE!$Z:$Z,'CARGA MÁQUINA (CAP INST.)'!AF$65)</f>
        <v>0</v>
      </c>
      <c r="AG87" s="53">
        <f>SUMIFS(BASE!$V:$V,BASE!$U:$U,$B87,BASE!$Z:$Z,'CARGA MÁQUINA (CAP INST.)'!AG$65)</f>
        <v>0</v>
      </c>
      <c r="AH87" s="53">
        <f>SUMIFS(BASE!$V:$V,BASE!$U:$U,$B87,BASE!$Z:$Z,'CARGA MÁQUINA (CAP INST.)'!AH$65)</f>
        <v>0</v>
      </c>
      <c r="AI87" s="53">
        <f>SUMIFS(BASE!$V:$V,BASE!$U:$U,$B87,BASE!$Z:$Z,'CARGA MÁQUINA (CAP INST.)'!AI$65)</f>
        <v>0</v>
      </c>
      <c r="AJ87" s="53">
        <f>SUMIFS(BASE!$V:$V,BASE!$U:$U,$B87,BASE!$Z:$Z,'CARGA MÁQUINA (CAP INST.)'!AJ$65)</f>
        <v>0</v>
      </c>
      <c r="AK87" s="53">
        <f>SUMIFS(BASE!$V:$V,BASE!$U:$U,$B87,BASE!$Z:$Z,'CARGA MÁQUINA (CAP INST.)'!AK$65)</f>
        <v>0</v>
      </c>
      <c r="AL87" s="53">
        <f>SUMIFS(BASE!$V:$V,BASE!$U:$U,$B87,BASE!$Z:$Z,'CARGA MÁQUINA (CAP INST.)'!AL$65)</f>
        <v>0</v>
      </c>
      <c r="AM87" s="53">
        <f>SUMIFS(BASE!$V:$V,BASE!$U:$U,$B87,BASE!$Z:$Z,'CARGA MÁQUINA (CAP INST.)'!AM$65)</f>
        <v>0</v>
      </c>
      <c r="AN87" s="53">
        <f>SUMIFS(BASE!$V:$V,BASE!$U:$U,$B87,BASE!$Z:$Z,'CARGA MÁQUINA (CAP INST.)'!AN$65)</f>
        <v>0</v>
      </c>
      <c r="AO87" s="53">
        <f>SUMIFS(BASE!$V:$V,BASE!$U:$U,$B87,BASE!$Z:$Z,'CARGA MÁQUINA (CAP INST.)'!AO$65)</f>
        <v>0</v>
      </c>
      <c r="AP87" s="53">
        <f>SUMIFS(BASE!$V:$V,BASE!$U:$U,$B87,BASE!$Z:$Z,'CARGA MÁQUINA (CAP INST.)'!AP$65)</f>
        <v>0</v>
      </c>
      <c r="AQ87" s="53">
        <f>SUMIFS(BASE!$V:$V,BASE!$U:$U,$B87,BASE!$Z:$Z,'CARGA MÁQUINA (CAP INST.)'!AQ$65)</f>
        <v>0</v>
      </c>
      <c r="AR87" s="53">
        <f>SUMIFS(BASE!$V:$V,BASE!$U:$U,$B87,BASE!$Z:$Z,'CARGA MÁQUINA (CAP INST.)'!AR$65)</f>
        <v>0</v>
      </c>
      <c r="AS87" s="53">
        <f>SUMIFS(BASE!$V:$V,BASE!$U:$U,$B87,BASE!$Z:$Z,'CARGA MÁQUINA (CAP INST.)'!AS$65)</f>
        <v>0</v>
      </c>
    </row>
    <row r="88" spans="1:45" x14ac:dyDescent="0.25">
      <c r="A88" s="48">
        <v>327</v>
      </c>
      <c r="B88" s="47" t="s">
        <v>1297</v>
      </c>
      <c r="D88" s="53">
        <f>SUMIFS(BASE!$V:$V,BASE!$U:$U,$B88,BASE!$Z:$Z,'CARGA MÁQUINA (CAP INST.)'!D$65)</f>
        <v>0</v>
      </c>
      <c r="E88" s="53">
        <f>SUMIFS(BASE!$V:$V,BASE!$U:$U,$B88,BASE!$Z:$Z,'CARGA MÁQUINA (CAP INST.)'!E$65)</f>
        <v>0</v>
      </c>
      <c r="F88" s="53">
        <f>SUMIFS(BASE!$V:$V,BASE!$U:$U,$B88,BASE!$Z:$Z,'CARGA MÁQUINA (CAP INST.)'!F$65)</f>
        <v>0</v>
      </c>
      <c r="G88" s="53">
        <f>SUMIFS(BASE!$V:$V,BASE!$U:$U,$B88,BASE!$Z:$Z,'CARGA MÁQUINA (CAP INST.)'!G$65)</f>
        <v>0</v>
      </c>
      <c r="H88" s="53">
        <f>SUMIFS(BASE!$V:$V,BASE!$U:$U,$B88,BASE!$Z:$Z,'CARGA MÁQUINA (CAP INST.)'!H$65)</f>
        <v>38</v>
      </c>
      <c r="I88" s="53">
        <f>SUMIFS(BASE!$V:$V,BASE!$U:$U,$B88,BASE!$Z:$Z,'CARGA MÁQUINA (CAP INST.)'!I$65)</f>
        <v>11.700000000000001</v>
      </c>
      <c r="J88" s="53">
        <f>SUMIFS(BASE!$V:$V,BASE!$U:$U,$B88,BASE!$Z:$Z,'CARGA MÁQUINA (CAP INST.)'!J$65)</f>
        <v>0</v>
      </c>
      <c r="K88" s="53">
        <f>SUMIFS(BASE!$V:$V,BASE!$U:$U,$B88,BASE!$Z:$Z,'CARGA MÁQUINA (CAP INST.)'!K$65)</f>
        <v>0</v>
      </c>
      <c r="L88" s="53">
        <f>SUMIFS(BASE!$V:$V,BASE!$U:$U,$B88,BASE!$Z:$Z,'CARGA MÁQUINA (CAP INST.)'!L$65)</f>
        <v>0</v>
      </c>
      <c r="M88" s="53">
        <f>SUMIFS(BASE!$V:$V,BASE!$U:$U,$B88,BASE!$Z:$Z,'CARGA MÁQUINA (CAP INST.)'!M$65)</f>
        <v>0</v>
      </c>
      <c r="N88" s="53">
        <f>SUMIFS(BASE!$V:$V,BASE!$U:$U,$B88,BASE!$Z:$Z,'CARGA MÁQUINA (CAP INST.)'!N$65)</f>
        <v>21.6</v>
      </c>
      <c r="O88" s="53">
        <f>SUMIFS(BASE!$V:$V,BASE!$U:$U,$B88,BASE!$Z:$Z,'CARGA MÁQUINA (CAP INST.)'!O$65)</f>
        <v>0</v>
      </c>
      <c r="P88" s="53">
        <f>SUMIFS(BASE!$V:$V,BASE!$U:$U,$B88,BASE!$Z:$Z,'CARGA MÁQUINA (CAP INST.)'!P$65)</f>
        <v>29.2</v>
      </c>
      <c r="Q88" s="53">
        <f>SUMIFS(BASE!$V:$V,BASE!$U:$U,$B88,BASE!$Z:$Z,'CARGA MÁQUINA (CAP INST.)'!Q$65)</f>
        <v>4.55</v>
      </c>
      <c r="R88" s="53">
        <f>SUMIFS(BASE!$V:$V,BASE!$U:$U,$B88,BASE!$Z:$Z,'CARGA MÁQUINA (CAP INST.)'!R$65)</f>
        <v>7.3</v>
      </c>
      <c r="S88" s="53">
        <f>SUMIFS(BASE!$V:$V,BASE!$U:$U,$B88,BASE!$Z:$Z,'CARGA MÁQUINA (CAP INST.)'!S$65)</f>
        <v>13.75</v>
      </c>
      <c r="T88" s="53">
        <f>SUMIFS(BASE!$V:$V,BASE!$U:$U,$B88,BASE!$Z:$Z,'CARGA MÁQUINA (CAP INST.)'!T$65)</f>
        <v>13.75</v>
      </c>
      <c r="U88" s="53">
        <f>SUMIFS(BASE!$V:$V,BASE!$U:$U,$B88,BASE!$Z:$Z,'CARGA MÁQUINA (CAP INST.)'!U$65)</f>
        <v>0</v>
      </c>
      <c r="V88" s="53">
        <f>SUMIFS(BASE!$V:$V,BASE!$U:$U,$B88,BASE!$Z:$Z,'CARGA MÁQUINA (CAP INST.)'!V$65)</f>
        <v>0</v>
      </c>
      <c r="W88" s="53">
        <f>SUMIFS(BASE!$V:$V,BASE!$U:$U,$B88,BASE!$Z:$Z,'CARGA MÁQUINA (CAP INST.)'!W$65)</f>
        <v>0</v>
      </c>
      <c r="X88" s="53">
        <f>SUMIFS(BASE!$V:$V,BASE!$U:$U,$B88,BASE!$Z:$Z,'CARGA MÁQUINA (CAP INST.)'!X$65)</f>
        <v>0</v>
      </c>
      <c r="Y88" s="53">
        <f>SUMIFS(BASE!$V:$V,BASE!$U:$U,$B88,BASE!$Z:$Z,'CARGA MÁQUINA (CAP INST.)'!Y$65)</f>
        <v>0</v>
      </c>
      <c r="Z88" s="53">
        <f>SUMIFS(BASE!$V:$V,BASE!$U:$U,$B88,BASE!$Z:$Z,'CARGA MÁQUINA (CAP INST.)'!Z$65)</f>
        <v>0</v>
      </c>
      <c r="AA88" s="53">
        <f>SUMIFS(BASE!$V:$V,BASE!$U:$U,$B88,BASE!$Z:$Z,'CARGA MÁQUINA (CAP INST.)'!AA$65)</f>
        <v>0</v>
      </c>
      <c r="AB88" s="53">
        <f>SUMIFS(BASE!$V:$V,BASE!$U:$U,$B88,BASE!$Z:$Z,'CARGA MÁQUINA (CAP INST.)'!AB$65)</f>
        <v>0</v>
      </c>
      <c r="AC88" s="53">
        <f>SUMIFS(BASE!$V:$V,BASE!$U:$U,$B88,BASE!$Z:$Z,'CARGA MÁQUINA (CAP INST.)'!AC$65)</f>
        <v>0</v>
      </c>
      <c r="AD88" s="53">
        <f>SUMIFS(BASE!$V:$V,BASE!$U:$U,$B88,BASE!$Z:$Z,'CARGA MÁQUINA (CAP INST.)'!AD$65)</f>
        <v>0</v>
      </c>
      <c r="AE88" s="53">
        <f>SUMIFS(BASE!$V:$V,BASE!$U:$U,$B88,BASE!$Z:$Z,'CARGA MÁQUINA (CAP INST.)'!AE$65)</f>
        <v>0</v>
      </c>
      <c r="AF88" s="53">
        <f>SUMIFS(BASE!$V:$V,BASE!$U:$U,$B88,BASE!$Z:$Z,'CARGA MÁQUINA (CAP INST.)'!AF$65)</f>
        <v>0</v>
      </c>
      <c r="AG88" s="53">
        <f>SUMIFS(BASE!$V:$V,BASE!$U:$U,$B88,BASE!$Z:$Z,'CARGA MÁQUINA (CAP INST.)'!AG$65)</f>
        <v>0</v>
      </c>
      <c r="AH88" s="53">
        <f>SUMIFS(BASE!$V:$V,BASE!$U:$U,$B88,BASE!$Z:$Z,'CARGA MÁQUINA (CAP INST.)'!AH$65)</f>
        <v>0</v>
      </c>
      <c r="AI88" s="53">
        <f>SUMIFS(BASE!$V:$V,BASE!$U:$U,$B88,BASE!$Z:$Z,'CARGA MÁQUINA (CAP INST.)'!AI$65)</f>
        <v>0</v>
      </c>
      <c r="AJ88" s="53">
        <f>SUMIFS(BASE!$V:$V,BASE!$U:$U,$B88,BASE!$Z:$Z,'CARGA MÁQUINA (CAP INST.)'!AJ$65)</f>
        <v>0</v>
      </c>
      <c r="AK88" s="53">
        <f>SUMIFS(BASE!$V:$V,BASE!$U:$U,$B88,BASE!$Z:$Z,'CARGA MÁQUINA (CAP INST.)'!AK$65)</f>
        <v>0</v>
      </c>
      <c r="AL88" s="53">
        <f>SUMIFS(BASE!$V:$V,BASE!$U:$U,$B88,BASE!$Z:$Z,'CARGA MÁQUINA (CAP INST.)'!AL$65)</f>
        <v>0</v>
      </c>
      <c r="AM88" s="53">
        <f>SUMIFS(BASE!$V:$V,BASE!$U:$U,$B88,BASE!$Z:$Z,'CARGA MÁQUINA (CAP INST.)'!AM$65)</f>
        <v>0</v>
      </c>
      <c r="AN88" s="53">
        <f>SUMIFS(BASE!$V:$V,BASE!$U:$U,$B88,BASE!$Z:$Z,'CARGA MÁQUINA (CAP INST.)'!AN$65)</f>
        <v>0</v>
      </c>
      <c r="AO88" s="53">
        <f>SUMIFS(BASE!$V:$V,BASE!$U:$U,$B88,BASE!$Z:$Z,'CARGA MÁQUINA (CAP INST.)'!AO$65)</f>
        <v>13</v>
      </c>
      <c r="AP88" s="53">
        <f>SUMIFS(BASE!$V:$V,BASE!$U:$U,$B88,BASE!$Z:$Z,'CARGA MÁQUINA (CAP INST.)'!AP$65)</f>
        <v>0</v>
      </c>
      <c r="AQ88" s="53">
        <f>SUMIFS(BASE!$V:$V,BASE!$U:$U,$B88,BASE!$Z:$Z,'CARGA MÁQUINA (CAP INST.)'!AQ$65)</f>
        <v>0</v>
      </c>
      <c r="AR88" s="53">
        <f>SUMIFS(BASE!$V:$V,BASE!$U:$U,$B88,BASE!$Z:$Z,'CARGA MÁQUINA (CAP INST.)'!AR$65)</f>
        <v>0</v>
      </c>
      <c r="AS88" s="53">
        <f>SUMIFS(BASE!$V:$V,BASE!$U:$U,$B88,BASE!$Z:$Z,'CARGA MÁQUINA (CAP INST.)'!AS$65)</f>
        <v>0</v>
      </c>
    </row>
    <row r="89" spans="1:45" x14ac:dyDescent="0.25">
      <c r="A89" s="48">
        <v>613</v>
      </c>
      <c r="B89" s="47" t="s">
        <v>1300</v>
      </c>
      <c r="D89" s="53">
        <f>SUMIFS(BASE!$V:$V,BASE!$U:$U,$B89,BASE!$Z:$Z,'CARGA MÁQUINA (CAP INST.)'!D$65)</f>
        <v>18</v>
      </c>
      <c r="E89" s="53">
        <f>SUMIFS(BASE!$V:$V,BASE!$U:$U,$B89,BASE!$Z:$Z,'CARGA MÁQUINA (CAP INST.)'!E$65)</f>
        <v>157.41690909090909</v>
      </c>
      <c r="F89" s="53">
        <f>SUMIFS(BASE!$V:$V,BASE!$U:$U,$B89,BASE!$Z:$Z,'CARGA MÁQUINA (CAP INST.)'!F$65)</f>
        <v>74.180454545454538</v>
      </c>
      <c r="G89" s="53">
        <f>SUMIFS(BASE!$V:$V,BASE!$U:$U,$B89,BASE!$Z:$Z,'CARGA MÁQUINA (CAP INST.)'!G$65)</f>
        <v>90</v>
      </c>
      <c r="H89" s="53">
        <f>SUMIFS(BASE!$V:$V,BASE!$U:$U,$B89,BASE!$Z:$Z,'CARGA MÁQUINA (CAP INST.)'!H$65)</f>
        <v>0</v>
      </c>
      <c r="I89" s="53">
        <f>SUMIFS(BASE!$V:$V,BASE!$U:$U,$B89,BASE!$Z:$Z,'CARGA MÁQUINA (CAP INST.)'!I$65)</f>
        <v>76.198909090909083</v>
      </c>
      <c r="J89" s="53">
        <f>SUMIFS(BASE!$V:$V,BASE!$U:$U,$B89,BASE!$Z:$Z,'CARGA MÁQUINA (CAP INST.)'!J$65)</f>
        <v>0</v>
      </c>
      <c r="K89" s="53">
        <f>SUMIFS(BASE!$V:$V,BASE!$U:$U,$B89,BASE!$Z:$Z,'CARGA MÁQUINA (CAP INST.)'!K$65)</f>
        <v>0</v>
      </c>
      <c r="L89" s="53">
        <f>SUMIFS(BASE!$V:$V,BASE!$U:$U,$B89,BASE!$Z:$Z,'CARGA MÁQUINA (CAP INST.)'!L$65)</f>
        <v>24.545454545454543</v>
      </c>
      <c r="M89" s="53">
        <f>SUMIFS(BASE!$V:$V,BASE!$U:$U,$B89,BASE!$Z:$Z,'CARGA MÁQUINA (CAP INST.)'!M$65)</f>
        <v>42.55</v>
      </c>
      <c r="N89" s="53">
        <f>SUMIFS(BASE!$V:$V,BASE!$U:$U,$B89,BASE!$Z:$Z,'CARGA MÁQUINA (CAP INST.)'!N$65)</f>
        <v>18</v>
      </c>
      <c r="O89" s="53">
        <f>SUMIFS(BASE!$V:$V,BASE!$U:$U,$B89,BASE!$Z:$Z,'CARGA MÁQUINA (CAP INST.)'!O$65)</f>
        <v>96.545454545454547</v>
      </c>
      <c r="P89" s="53">
        <f>SUMIFS(BASE!$V:$V,BASE!$U:$U,$B89,BASE!$Z:$Z,'CARGA MÁQUINA (CAP INST.)'!P$65)</f>
        <v>0</v>
      </c>
      <c r="Q89" s="53">
        <f>SUMIFS(BASE!$V:$V,BASE!$U:$U,$B89,BASE!$Z:$Z,'CARGA MÁQUINA (CAP INST.)'!Q$65)</f>
        <v>0</v>
      </c>
      <c r="R89" s="53">
        <f>SUMIFS(BASE!$V:$V,BASE!$U:$U,$B89,BASE!$Z:$Z,'CARGA MÁQUINA (CAP INST.)'!R$65)</f>
        <v>0</v>
      </c>
      <c r="S89" s="53">
        <f>SUMIFS(BASE!$V:$V,BASE!$U:$U,$B89,BASE!$Z:$Z,'CARGA MÁQUINA (CAP INST.)'!S$65)</f>
        <v>0</v>
      </c>
      <c r="T89" s="53">
        <f>SUMIFS(BASE!$V:$V,BASE!$U:$U,$B89,BASE!$Z:$Z,'CARGA MÁQUINA (CAP INST.)'!T$65)</f>
        <v>0</v>
      </c>
      <c r="U89" s="53">
        <f>SUMIFS(BASE!$V:$V,BASE!$U:$U,$B89,BASE!$Z:$Z,'CARGA MÁQUINA (CAP INST.)'!U$65)</f>
        <v>0</v>
      </c>
      <c r="V89" s="53">
        <f>SUMIFS(BASE!$V:$V,BASE!$U:$U,$B89,BASE!$Z:$Z,'CARGA MÁQUINA (CAP INST.)'!V$65)</f>
        <v>0</v>
      </c>
      <c r="W89" s="53">
        <f>SUMIFS(BASE!$V:$V,BASE!$U:$U,$B89,BASE!$Z:$Z,'CARGA MÁQUINA (CAP INST.)'!W$65)</f>
        <v>0</v>
      </c>
      <c r="X89" s="53">
        <f>SUMIFS(BASE!$V:$V,BASE!$U:$U,$B89,BASE!$Z:$Z,'CARGA MÁQUINA (CAP INST.)'!X$65)</f>
        <v>0</v>
      </c>
      <c r="Y89" s="53">
        <f>SUMIFS(BASE!$V:$V,BASE!$U:$U,$B89,BASE!$Z:$Z,'CARGA MÁQUINA (CAP INST.)'!Y$65)</f>
        <v>0</v>
      </c>
      <c r="Z89" s="53">
        <f>SUMIFS(BASE!$V:$V,BASE!$U:$U,$B89,BASE!$Z:$Z,'CARGA MÁQUINA (CAP INST.)'!Z$65)</f>
        <v>0</v>
      </c>
      <c r="AA89" s="53">
        <f>SUMIFS(BASE!$V:$V,BASE!$U:$U,$B89,BASE!$Z:$Z,'CARGA MÁQUINA (CAP INST.)'!AA$65)</f>
        <v>0</v>
      </c>
      <c r="AB89" s="53">
        <f>SUMIFS(BASE!$V:$V,BASE!$U:$U,$B89,BASE!$Z:$Z,'CARGA MÁQUINA (CAP INST.)'!AB$65)</f>
        <v>0</v>
      </c>
      <c r="AC89" s="53">
        <f>SUMIFS(BASE!$V:$V,BASE!$U:$U,$B89,BASE!$Z:$Z,'CARGA MÁQUINA (CAP INST.)'!AC$65)</f>
        <v>0</v>
      </c>
      <c r="AD89" s="53">
        <f>SUMIFS(BASE!$V:$V,BASE!$U:$U,$B89,BASE!$Z:$Z,'CARGA MÁQUINA (CAP INST.)'!AD$65)</f>
        <v>0</v>
      </c>
      <c r="AE89" s="53">
        <f>SUMIFS(BASE!$V:$V,BASE!$U:$U,$B89,BASE!$Z:$Z,'CARGA MÁQUINA (CAP INST.)'!AE$65)</f>
        <v>0</v>
      </c>
      <c r="AF89" s="53">
        <f>SUMIFS(BASE!$V:$V,BASE!$U:$U,$B89,BASE!$Z:$Z,'CARGA MÁQUINA (CAP INST.)'!AF$65)</f>
        <v>0</v>
      </c>
      <c r="AG89" s="53">
        <f>SUMIFS(BASE!$V:$V,BASE!$U:$U,$B89,BASE!$Z:$Z,'CARGA MÁQUINA (CAP INST.)'!AG$65)</f>
        <v>0</v>
      </c>
      <c r="AH89" s="53">
        <f>SUMIFS(BASE!$V:$V,BASE!$U:$U,$B89,BASE!$Z:$Z,'CARGA MÁQUINA (CAP INST.)'!AH$65)</f>
        <v>0</v>
      </c>
      <c r="AI89" s="53">
        <f>SUMIFS(BASE!$V:$V,BASE!$U:$U,$B89,BASE!$Z:$Z,'CARGA MÁQUINA (CAP INST.)'!AI$65)</f>
        <v>0</v>
      </c>
      <c r="AJ89" s="53">
        <f>SUMIFS(BASE!$V:$V,BASE!$U:$U,$B89,BASE!$Z:$Z,'CARGA MÁQUINA (CAP INST.)'!AJ$65)</f>
        <v>0</v>
      </c>
      <c r="AK89" s="53">
        <f>SUMIFS(BASE!$V:$V,BASE!$U:$U,$B89,BASE!$Z:$Z,'CARGA MÁQUINA (CAP INST.)'!AK$65)</f>
        <v>0</v>
      </c>
      <c r="AL89" s="53">
        <f>SUMIFS(BASE!$V:$V,BASE!$U:$U,$B89,BASE!$Z:$Z,'CARGA MÁQUINA (CAP INST.)'!AL$65)</f>
        <v>0</v>
      </c>
      <c r="AM89" s="53">
        <f>SUMIFS(BASE!$V:$V,BASE!$U:$U,$B89,BASE!$Z:$Z,'CARGA MÁQUINA (CAP INST.)'!AM$65)</f>
        <v>0</v>
      </c>
      <c r="AN89" s="53">
        <f>SUMIFS(BASE!$V:$V,BASE!$U:$U,$B89,BASE!$Z:$Z,'CARGA MÁQUINA (CAP INST.)'!AN$65)</f>
        <v>0</v>
      </c>
      <c r="AO89" s="53">
        <f>SUMIFS(BASE!$V:$V,BASE!$U:$U,$B89,BASE!$Z:$Z,'CARGA MÁQUINA (CAP INST.)'!AO$65)</f>
        <v>0</v>
      </c>
      <c r="AP89" s="53">
        <f>SUMIFS(BASE!$V:$V,BASE!$U:$U,$B89,BASE!$Z:$Z,'CARGA MÁQUINA (CAP INST.)'!AP$65)</f>
        <v>0</v>
      </c>
      <c r="AQ89" s="53">
        <f>SUMIFS(BASE!$V:$V,BASE!$U:$U,$B89,BASE!$Z:$Z,'CARGA MÁQUINA (CAP INST.)'!AQ$65)</f>
        <v>0</v>
      </c>
      <c r="AR89" s="53">
        <f>SUMIFS(BASE!$V:$V,BASE!$U:$U,$B89,BASE!$Z:$Z,'CARGA MÁQUINA (CAP INST.)'!AR$65)</f>
        <v>0</v>
      </c>
      <c r="AS89" s="53">
        <f>SUMIFS(BASE!$V:$V,BASE!$U:$U,$B89,BASE!$Z:$Z,'CARGA MÁQUINA (CAP INST.)'!AS$65)</f>
        <v>0</v>
      </c>
    </row>
    <row r="90" spans="1:45" x14ac:dyDescent="0.25">
      <c r="A90" s="48">
        <v>112</v>
      </c>
      <c r="B90" s="47" t="s">
        <v>1301</v>
      </c>
      <c r="D90" s="53">
        <f>SUMIFS(BASE!$V:$V,BASE!$U:$U,$B90,BASE!$Z:$Z,'CARGA MÁQUINA (CAP INST.)'!D$65)</f>
        <v>3.8563636363636364</v>
      </c>
      <c r="E90" s="53">
        <f>SUMIFS(BASE!$V:$V,BASE!$U:$U,$B90,BASE!$Z:$Z,'CARGA MÁQUINA (CAP INST.)'!E$65)</f>
        <v>3.5400000000000009</v>
      </c>
      <c r="F90" s="53">
        <f>SUMIFS(BASE!$V:$V,BASE!$U:$U,$B90,BASE!$Z:$Z,'CARGA MÁQUINA (CAP INST.)'!F$65)</f>
        <v>0</v>
      </c>
      <c r="G90" s="53">
        <f>SUMIFS(BASE!$V:$V,BASE!$U:$U,$B90,BASE!$Z:$Z,'CARGA MÁQUINA (CAP INST.)'!G$65)</f>
        <v>12.272727272727272</v>
      </c>
      <c r="H90" s="53">
        <f>SUMIFS(BASE!$V:$V,BASE!$U:$U,$B90,BASE!$Z:$Z,'CARGA MÁQUINA (CAP INST.)'!H$65)</f>
        <v>0</v>
      </c>
      <c r="I90" s="53">
        <f>SUMIFS(BASE!$V:$V,BASE!$U:$U,$B90,BASE!$Z:$Z,'CARGA MÁQUINA (CAP INST.)'!I$65)</f>
        <v>14.890909090909089</v>
      </c>
      <c r="J90" s="53">
        <f>SUMIFS(BASE!$V:$V,BASE!$U:$U,$B90,BASE!$Z:$Z,'CARGA MÁQUINA (CAP INST.)'!J$65)</f>
        <v>31.990909090909085</v>
      </c>
      <c r="K90" s="53">
        <f>SUMIFS(BASE!$V:$V,BASE!$U:$U,$B90,BASE!$Z:$Z,'CARGA MÁQUINA (CAP INST.)'!K$65)</f>
        <v>5.7272727272727275</v>
      </c>
      <c r="L90" s="53">
        <f>SUMIFS(BASE!$V:$V,BASE!$U:$U,$B90,BASE!$Z:$Z,'CARGA MÁQUINA (CAP INST.)'!L$65)</f>
        <v>0</v>
      </c>
      <c r="M90" s="53">
        <f>SUMIFS(BASE!$V:$V,BASE!$U:$U,$B90,BASE!$Z:$Z,'CARGA MÁQUINA (CAP INST.)'!M$65)</f>
        <v>0</v>
      </c>
      <c r="N90" s="53">
        <f>SUMIFS(BASE!$V:$V,BASE!$U:$U,$B90,BASE!$Z:$Z,'CARGA MÁQUINA (CAP INST.)'!N$65)</f>
        <v>31.461776253097003</v>
      </c>
      <c r="O90" s="53">
        <f>SUMIFS(BASE!$V:$V,BASE!$U:$U,$B90,BASE!$Z:$Z,'CARGA MÁQUINA (CAP INST.)'!O$65)</f>
        <v>15.905713741185437</v>
      </c>
      <c r="P90" s="53">
        <f>SUMIFS(BASE!$V:$V,BASE!$U:$U,$B90,BASE!$Z:$Z,'CARGA MÁQUINA (CAP INST.)'!P$65)</f>
        <v>52.625584143319983</v>
      </c>
      <c r="Q90" s="53">
        <f>SUMIFS(BASE!$V:$V,BASE!$U:$U,$B90,BASE!$Z:$Z,'CARGA MÁQUINA (CAP INST.)'!Q$65)</f>
        <v>7.9528568705927185</v>
      </c>
      <c r="R90" s="53">
        <f>SUMIFS(BASE!$V:$V,BASE!$U:$U,$B90,BASE!$Z:$Z,'CARGA MÁQUINA (CAP INST.)'!R$65)</f>
        <v>0</v>
      </c>
      <c r="S90" s="53">
        <f>SUMIFS(BASE!$V:$V,BASE!$U:$U,$B90,BASE!$Z:$Z,'CARGA MÁQUINA (CAP INST.)'!S$65)</f>
        <v>0</v>
      </c>
      <c r="T90" s="53">
        <f>SUMIFS(BASE!$V:$V,BASE!$U:$U,$B90,BASE!$Z:$Z,'CARGA MÁQUINA (CAP INST.)'!T$65)</f>
        <v>0</v>
      </c>
      <c r="U90" s="53">
        <f>SUMIFS(BASE!$V:$V,BASE!$U:$U,$B90,BASE!$Z:$Z,'CARGA MÁQUINA (CAP INST.)'!U$65)</f>
        <v>0</v>
      </c>
      <c r="V90" s="53">
        <f>SUMIFS(BASE!$V:$V,BASE!$U:$U,$B90,BASE!$Z:$Z,'CARGA MÁQUINA (CAP INST.)'!V$65)</f>
        <v>0</v>
      </c>
      <c r="W90" s="53">
        <f>SUMIFS(BASE!$V:$V,BASE!$U:$U,$B90,BASE!$Z:$Z,'CARGA MÁQUINA (CAP INST.)'!W$65)</f>
        <v>0</v>
      </c>
      <c r="X90" s="53">
        <f>SUMIFS(BASE!$V:$V,BASE!$U:$U,$B90,BASE!$Z:$Z,'CARGA MÁQUINA (CAP INST.)'!X$65)</f>
        <v>0</v>
      </c>
      <c r="Y90" s="53">
        <f>SUMIFS(BASE!$V:$V,BASE!$U:$U,$B90,BASE!$Z:$Z,'CARGA MÁQUINA (CAP INST.)'!Y$65)</f>
        <v>0</v>
      </c>
      <c r="Z90" s="53">
        <f>SUMIFS(BASE!$V:$V,BASE!$U:$U,$B90,BASE!$Z:$Z,'CARGA MÁQUINA (CAP INST.)'!Z$65)</f>
        <v>0</v>
      </c>
      <c r="AA90" s="53">
        <f>SUMIFS(BASE!$V:$V,BASE!$U:$U,$B90,BASE!$Z:$Z,'CARGA MÁQUINA (CAP INST.)'!AA$65)</f>
        <v>0</v>
      </c>
      <c r="AB90" s="53">
        <f>SUMIFS(BASE!$V:$V,BASE!$U:$U,$B90,BASE!$Z:$Z,'CARGA MÁQUINA (CAP INST.)'!AB$65)</f>
        <v>0</v>
      </c>
      <c r="AC90" s="53">
        <f>SUMIFS(BASE!$V:$V,BASE!$U:$U,$B90,BASE!$Z:$Z,'CARGA MÁQUINA (CAP INST.)'!AC$65)</f>
        <v>0</v>
      </c>
      <c r="AD90" s="53">
        <f>SUMIFS(BASE!$V:$V,BASE!$U:$U,$B90,BASE!$Z:$Z,'CARGA MÁQUINA (CAP INST.)'!AD$65)</f>
        <v>0</v>
      </c>
      <c r="AE90" s="53">
        <f>SUMIFS(BASE!$V:$V,BASE!$U:$U,$B90,BASE!$Z:$Z,'CARGA MÁQUINA (CAP INST.)'!AE$65)</f>
        <v>0</v>
      </c>
      <c r="AF90" s="53">
        <f>SUMIFS(BASE!$V:$V,BASE!$U:$U,$B90,BASE!$Z:$Z,'CARGA MÁQUINA (CAP INST.)'!AF$65)</f>
        <v>0</v>
      </c>
      <c r="AG90" s="53">
        <f>SUMIFS(BASE!$V:$V,BASE!$U:$U,$B90,BASE!$Z:$Z,'CARGA MÁQUINA (CAP INST.)'!AG$65)</f>
        <v>0</v>
      </c>
      <c r="AH90" s="53">
        <f>SUMIFS(BASE!$V:$V,BASE!$U:$U,$B90,BASE!$Z:$Z,'CARGA MÁQUINA (CAP INST.)'!AH$65)</f>
        <v>0</v>
      </c>
      <c r="AI90" s="53">
        <f>SUMIFS(BASE!$V:$V,BASE!$U:$U,$B90,BASE!$Z:$Z,'CARGA MÁQUINA (CAP INST.)'!AI$65)</f>
        <v>0</v>
      </c>
      <c r="AJ90" s="53">
        <f>SUMIFS(BASE!$V:$V,BASE!$U:$U,$B90,BASE!$Z:$Z,'CARGA MÁQUINA (CAP INST.)'!AJ$65)</f>
        <v>0</v>
      </c>
      <c r="AK90" s="53">
        <f>SUMIFS(BASE!$V:$V,BASE!$U:$U,$B90,BASE!$Z:$Z,'CARGA MÁQUINA (CAP INST.)'!AK$65)</f>
        <v>0</v>
      </c>
      <c r="AL90" s="53">
        <f>SUMIFS(BASE!$V:$V,BASE!$U:$U,$B90,BASE!$Z:$Z,'CARGA MÁQUINA (CAP INST.)'!AL$65)</f>
        <v>0</v>
      </c>
      <c r="AM90" s="53">
        <f>SUMIFS(BASE!$V:$V,BASE!$U:$U,$B90,BASE!$Z:$Z,'CARGA MÁQUINA (CAP INST.)'!AM$65)</f>
        <v>0</v>
      </c>
      <c r="AN90" s="53">
        <f>SUMIFS(BASE!$V:$V,BASE!$U:$U,$B90,BASE!$Z:$Z,'CARGA MÁQUINA (CAP INST.)'!AN$65)</f>
        <v>0</v>
      </c>
      <c r="AO90" s="53">
        <f>SUMIFS(BASE!$V:$V,BASE!$U:$U,$B90,BASE!$Z:$Z,'CARGA MÁQUINA (CAP INST.)'!AO$65)</f>
        <v>0</v>
      </c>
      <c r="AP90" s="53">
        <f>SUMIFS(BASE!$V:$V,BASE!$U:$U,$B90,BASE!$Z:$Z,'CARGA MÁQUINA (CAP INST.)'!AP$65)</f>
        <v>0</v>
      </c>
      <c r="AQ90" s="53">
        <f>SUMIFS(BASE!$V:$V,BASE!$U:$U,$B90,BASE!$Z:$Z,'CARGA MÁQUINA (CAP INST.)'!AQ$65)</f>
        <v>0</v>
      </c>
      <c r="AR90" s="53">
        <f>SUMIFS(BASE!$V:$V,BASE!$U:$U,$B90,BASE!$Z:$Z,'CARGA MÁQUINA (CAP INST.)'!AR$65)</f>
        <v>0</v>
      </c>
      <c r="AS90" s="53">
        <f>SUMIFS(BASE!$V:$V,BASE!$U:$U,$B90,BASE!$Z:$Z,'CARGA MÁQUINA (CAP INST.)'!AS$65)</f>
        <v>0</v>
      </c>
    </row>
    <row r="91" spans="1:45" x14ac:dyDescent="0.25">
      <c r="A91" s="48">
        <v>113</v>
      </c>
      <c r="B91" s="47" t="s">
        <v>1302</v>
      </c>
      <c r="D91" s="53">
        <f>SUMIFS(BASE!$V:$V,BASE!$U:$U,$B91,BASE!$Z:$Z,'CARGA MÁQUINA (CAP INST.)'!D$65)</f>
        <v>0</v>
      </c>
      <c r="E91" s="53">
        <f>SUMIFS(BASE!$V:$V,BASE!$U:$U,$B91,BASE!$Z:$Z,'CARGA MÁQUINA (CAP INST.)'!E$65)</f>
        <v>0</v>
      </c>
      <c r="F91" s="53">
        <f>SUMIFS(BASE!$V:$V,BASE!$U:$U,$B91,BASE!$Z:$Z,'CARGA MÁQUINA (CAP INST.)'!F$65)</f>
        <v>0</v>
      </c>
      <c r="G91" s="53">
        <f>SUMIFS(BASE!$V:$V,BASE!$U:$U,$B91,BASE!$Z:$Z,'CARGA MÁQUINA (CAP INST.)'!G$65)</f>
        <v>0</v>
      </c>
      <c r="H91" s="53">
        <f>SUMIFS(BASE!$V:$V,BASE!$U:$U,$B91,BASE!$Z:$Z,'CARGA MÁQUINA (CAP INST.)'!H$65)</f>
        <v>0</v>
      </c>
      <c r="I91" s="53">
        <f>SUMIFS(BASE!$V:$V,BASE!$U:$U,$B91,BASE!$Z:$Z,'CARGA MÁQUINA (CAP INST.)'!I$65)</f>
        <v>0</v>
      </c>
      <c r="J91" s="53">
        <f>SUMIFS(BASE!$V:$V,BASE!$U:$U,$B91,BASE!$Z:$Z,'CARGA MÁQUINA (CAP INST.)'!J$65)</f>
        <v>0</v>
      </c>
      <c r="K91" s="53">
        <f>SUMIFS(BASE!$V:$V,BASE!$U:$U,$B91,BASE!$Z:$Z,'CARGA MÁQUINA (CAP INST.)'!K$65)</f>
        <v>0</v>
      </c>
      <c r="L91" s="53">
        <f>SUMIFS(BASE!$V:$V,BASE!$U:$U,$B91,BASE!$Z:$Z,'CARGA MÁQUINA (CAP INST.)'!L$65)</f>
        <v>0</v>
      </c>
      <c r="M91" s="53">
        <f>SUMIFS(BASE!$V:$V,BASE!$U:$U,$B91,BASE!$Z:$Z,'CARGA MÁQUINA (CAP INST.)'!M$65)</f>
        <v>0</v>
      </c>
      <c r="N91" s="53">
        <f>SUMIFS(BASE!$V:$V,BASE!$U:$U,$B91,BASE!$Z:$Z,'CARGA MÁQUINA (CAP INST.)'!N$65)</f>
        <v>0</v>
      </c>
      <c r="O91" s="53">
        <f>SUMIFS(BASE!$V:$V,BASE!$U:$U,$B91,BASE!$Z:$Z,'CARGA MÁQUINA (CAP INST.)'!O$65)</f>
        <v>0</v>
      </c>
      <c r="P91" s="53">
        <f>SUMIFS(BASE!$V:$V,BASE!$U:$U,$B91,BASE!$Z:$Z,'CARGA MÁQUINA (CAP INST.)'!P$65)</f>
        <v>0</v>
      </c>
      <c r="Q91" s="53">
        <f>SUMIFS(BASE!$V:$V,BASE!$U:$U,$B91,BASE!$Z:$Z,'CARGA MÁQUINA (CAP INST.)'!Q$65)</f>
        <v>0</v>
      </c>
      <c r="R91" s="53">
        <f>SUMIFS(BASE!$V:$V,BASE!$U:$U,$B91,BASE!$Z:$Z,'CARGA MÁQUINA (CAP INST.)'!R$65)</f>
        <v>0</v>
      </c>
      <c r="S91" s="53">
        <f>SUMIFS(BASE!$V:$V,BASE!$U:$U,$B91,BASE!$Z:$Z,'CARGA MÁQUINA (CAP INST.)'!S$65)</f>
        <v>0</v>
      </c>
      <c r="T91" s="53">
        <f>SUMIFS(BASE!$V:$V,BASE!$U:$U,$B91,BASE!$Z:$Z,'CARGA MÁQUINA (CAP INST.)'!T$65)</f>
        <v>0</v>
      </c>
      <c r="U91" s="53">
        <f>SUMIFS(BASE!$V:$V,BASE!$U:$U,$B91,BASE!$Z:$Z,'CARGA MÁQUINA (CAP INST.)'!U$65)</f>
        <v>0</v>
      </c>
      <c r="V91" s="53">
        <f>SUMIFS(BASE!$V:$V,BASE!$U:$U,$B91,BASE!$Z:$Z,'CARGA MÁQUINA (CAP INST.)'!V$65)</f>
        <v>0</v>
      </c>
      <c r="W91" s="53">
        <f>SUMIFS(BASE!$V:$V,BASE!$U:$U,$B91,BASE!$Z:$Z,'CARGA MÁQUINA (CAP INST.)'!W$65)</f>
        <v>0</v>
      </c>
      <c r="X91" s="53">
        <f>SUMIFS(BASE!$V:$V,BASE!$U:$U,$B91,BASE!$Z:$Z,'CARGA MÁQUINA (CAP INST.)'!X$65)</f>
        <v>0</v>
      </c>
      <c r="Y91" s="53">
        <f>SUMIFS(BASE!$V:$V,BASE!$U:$U,$B91,BASE!$Z:$Z,'CARGA MÁQUINA (CAP INST.)'!Y$65)</f>
        <v>0</v>
      </c>
      <c r="Z91" s="53">
        <f>SUMIFS(BASE!$V:$V,BASE!$U:$U,$B91,BASE!$Z:$Z,'CARGA MÁQUINA (CAP INST.)'!Z$65)</f>
        <v>0</v>
      </c>
      <c r="AA91" s="53">
        <f>SUMIFS(BASE!$V:$V,BASE!$U:$U,$B91,BASE!$Z:$Z,'CARGA MÁQUINA (CAP INST.)'!AA$65)</f>
        <v>0</v>
      </c>
      <c r="AB91" s="53">
        <f>SUMIFS(BASE!$V:$V,BASE!$U:$U,$B91,BASE!$Z:$Z,'CARGA MÁQUINA (CAP INST.)'!AB$65)</f>
        <v>0</v>
      </c>
      <c r="AC91" s="53">
        <f>SUMIFS(BASE!$V:$V,BASE!$U:$U,$B91,BASE!$Z:$Z,'CARGA MÁQUINA (CAP INST.)'!AC$65)</f>
        <v>0</v>
      </c>
      <c r="AD91" s="53">
        <f>SUMIFS(BASE!$V:$V,BASE!$U:$U,$B91,BASE!$Z:$Z,'CARGA MÁQUINA (CAP INST.)'!AD$65)</f>
        <v>0</v>
      </c>
      <c r="AE91" s="53">
        <f>SUMIFS(BASE!$V:$V,BASE!$U:$U,$B91,BASE!$Z:$Z,'CARGA MÁQUINA (CAP INST.)'!AE$65)</f>
        <v>0</v>
      </c>
      <c r="AF91" s="53">
        <f>SUMIFS(BASE!$V:$V,BASE!$U:$U,$B91,BASE!$Z:$Z,'CARGA MÁQUINA (CAP INST.)'!AF$65)</f>
        <v>0</v>
      </c>
      <c r="AG91" s="53">
        <f>SUMIFS(BASE!$V:$V,BASE!$U:$U,$B91,BASE!$Z:$Z,'CARGA MÁQUINA (CAP INST.)'!AG$65)</f>
        <v>0</v>
      </c>
      <c r="AH91" s="53">
        <f>SUMIFS(BASE!$V:$V,BASE!$U:$U,$B91,BASE!$Z:$Z,'CARGA MÁQUINA (CAP INST.)'!AH$65)</f>
        <v>0</v>
      </c>
      <c r="AI91" s="53">
        <f>SUMIFS(BASE!$V:$V,BASE!$U:$U,$B91,BASE!$Z:$Z,'CARGA MÁQUINA (CAP INST.)'!AI$65)</f>
        <v>0</v>
      </c>
      <c r="AJ91" s="53">
        <f>SUMIFS(BASE!$V:$V,BASE!$U:$U,$B91,BASE!$Z:$Z,'CARGA MÁQUINA (CAP INST.)'!AJ$65)</f>
        <v>0</v>
      </c>
      <c r="AK91" s="53">
        <f>SUMIFS(BASE!$V:$V,BASE!$U:$U,$B91,BASE!$Z:$Z,'CARGA MÁQUINA (CAP INST.)'!AK$65)</f>
        <v>0</v>
      </c>
      <c r="AL91" s="53">
        <f>SUMIFS(BASE!$V:$V,BASE!$U:$U,$B91,BASE!$Z:$Z,'CARGA MÁQUINA (CAP INST.)'!AL$65)</f>
        <v>0</v>
      </c>
      <c r="AM91" s="53">
        <f>SUMIFS(BASE!$V:$V,BASE!$U:$U,$B91,BASE!$Z:$Z,'CARGA MÁQUINA (CAP INST.)'!AM$65)</f>
        <v>0</v>
      </c>
      <c r="AN91" s="53">
        <f>SUMIFS(BASE!$V:$V,BASE!$U:$U,$B91,BASE!$Z:$Z,'CARGA MÁQUINA (CAP INST.)'!AN$65)</f>
        <v>0</v>
      </c>
      <c r="AO91" s="53">
        <f>SUMIFS(BASE!$V:$V,BASE!$U:$U,$B91,BASE!$Z:$Z,'CARGA MÁQUINA (CAP INST.)'!AO$65)</f>
        <v>0</v>
      </c>
      <c r="AP91" s="53">
        <f>SUMIFS(BASE!$V:$V,BASE!$U:$U,$B91,BASE!$Z:$Z,'CARGA MÁQUINA (CAP INST.)'!AP$65)</f>
        <v>0</v>
      </c>
      <c r="AQ91" s="53">
        <f>SUMIFS(BASE!$V:$V,BASE!$U:$U,$B91,BASE!$Z:$Z,'CARGA MÁQUINA (CAP INST.)'!AQ$65)</f>
        <v>0</v>
      </c>
      <c r="AR91" s="53">
        <f>SUMIFS(BASE!$V:$V,BASE!$U:$U,$B91,BASE!$Z:$Z,'CARGA MÁQUINA (CAP INST.)'!AR$65)</f>
        <v>0</v>
      </c>
      <c r="AS91" s="53">
        <f>SUMIFS(BASE!$V:$V,BASE!$U:$U,$B91,BASE!$Z:$Z,'CARGA MÁQUINA (CAP INST.)'!AS$65)</f>
        <v>0</v>
      </c>
    </row>
    <row r="92" spans="1:45" x14ac:dyDescent="0.25">
      <c r="A92" s="48">
        <v>489</v>
      </c>
      <c r="B92" s="47" t="s">
        <v>1329</v>
      </c>
      <c r="D92" s="53">
        <f>SUMIFS(BASE!$V:$V,BASE!$U:$U,$B92,BASE!$Z:$Z,'CARGA MÁQUINA (CAP INST.)'!D$65)</f>
        <v>114.87272727272725</v>
      </c>
      <c r="E92" s="53">
        <f>SUMIFS(BASE!$V:$V,BASE!$U:$U,$B92,BASE!$Z:$Z,'CARGA MÁQUINA (CAP INST.)'!E$65)</f>
        <v>0</v>
      </c>
      <c r="F92" s="53">
        <f>SUMIFS(BASE!$V:$V,BASE!$U:$U,$B92,BASE!$Z:$Z,'CARGA MÁQUINA (CAP INST.)'!F$65)</f>
        <v>21.436363636363637</v>
      </c>
      <c r="G92" s="53">
        <f>SUMIFS(BASE!$V:$V,BASE!$U:$U,$B92,BASE!$Z:$Z,'CARGA MÁQUINA (CAP INST.)'!G$65)</f>
        <v>19.309090909090905</v>
      </c>
      <c r="H92" s="53">
        <f>SUMIFS(BASE!$V:$V,BASE!$U:$U,$B92,BASE!$Z:$Z,'CARGA MÁQUINA (CAP INST.)'!H$65)</f>
        <v>52.527272727272724</v>
      </c>
      <c r="I92" s="53">
        <f>SUMIFS(BASE!$V:$V,BASE!$U:$U,$B92,BASE!$Z:$Z,'CARGA MÁQUINA (CAP INST.)'!I$65)</f>
        <v>9.4909090909090903</v>
      </c>
      <c r="J92" s="53">
        <f>SUMIFS(BASE!$V:$V,BASE!$U:$U,$B92,BASE!$Z:$Z,'CARGA MÁQUINA (CAP INST.)'!J$65)</f>
        <v>88.690909090909074</v>
      </c>
      <c r="K92" s="53">
        <f>SUMIFS(BASE!$V:$V,BASE!$U:$U,$B92,BASE!$Z:$Z,'CARGA MÁQUINA (CAP INST.)'!K$65)</f>
        <v>0</v>
      </c>
      <c r="L92" s="53">
        <f>SUMIFS(BASE!$V:$V,BASE!$U:$U,$B92,BASE!$Z:$Z,'CARGA MÁQUINA (CAP INST.)'!L$65)</f>
        <v>29.699999999999996</v>
      </c>
      <c r="M92" s="53">
        <f>SUMIFS(BASE!$V:$V,BASE!$U:$U,$B92,BASE!$Z:$Z,'CARGA MÁQUINA (CAP INST.)'!M$65)</f>
        <v>41.890909090909091</v>
      </c>
      <c r="N92" s="53">
        <f>SUMIFS(BASE!$V:$V,BASE!$U:$U,$B92,BASE!$Z:$Z,'CARGA MÁQUINA (CAP INST.)'!N$65)</f>
        <v>20.290909090909089</v>
      </c>
      <c r="O92" s="53">
        <f>SUMIFS(BASE!$V:$V,BASE!$U:$U,$B92,BASE!$Z:$Z,'CARGA MÁQUINA (CAP INST.)'!O$65)</f>
        <v>34.690909090909088</v>
      </c>
      <c r="P92" s="53">
        <f>SUMIFS(BASE!$V:$V,BASE!$U:$U,$B92,BASE!$Z:$Z,'CARGA MÁQUINA (CAP INST.)'!P$65)</f>
        <v>21.6</v>
      </c>
      <c r="Q92" s="53">
        <f>SUMIFS(BASE!$V:$V,BASE!$U:$U,$B92,BASE!$Z:$Z,'CARGA MÁQUINA (CAP INST.)'!Q$65)</f>
        <v>0</v>
      </c>
      <c r="R92" s="53">
        <f>SUMIFS(BASE!$V:$V,BASE!$U:$U,$B92,BASE!$Z:$Z,'CARGA MÁQUINA (CAP INST.)'!R$65)</f>
        <v>11.945454545454545</v>
      </c>
      <c r="S92" s="53">
        <f>SUMIFS(BASE!$V:$V,BASE!$U:$U,$B92,BASE!$Z:$Z,'CARGA MÁQUINA (CAP INST.)'!S$65)</f>
        <v>0</v>
      </c>
      <c r="T92" s="53">
        <f>SUMIFS(BASE!$V:$V,BASE!$U:$U,$B92,BASE!$Z:$Z,'CARGA MÁQUINA (CAP INST.)'!T$65)</f>
        <v>50.072727272727271</v>
      </c>
      <c r="U92" s="53">
        <f>SUMIFS(BASE!$V:$V,BASE!$U:$U,$B92,BASE!$Z:$Z,'CARGA MÁQUINA (CAP INST.)'!U$65)</f>
        <v>0</v>
      </c>
      <c r="V92" s="53">
        <f>SUMIFS(BASE!$V:$V,BASE!$U:$U,$B92,BASE!$Z:$Z,'CARGA MÁQUINA (CAP INST.)'!V$65)</f>
        <v>0</v>
      </c>
      <c r="W92" s="53">
        <f>SUMIFS(BASE!$V:$V,BASE!$U:$U,$B92,BASE!$Z:$Z,'CARGA MÁQUINA (CAP INST.)'!W$65)</f>
        <v>0</v>
      </c>
      <c r="X92" s="53">
        <f>SUMIFS(BASE!$V:$V,BASE!$U:$U,$B92,BASE!$Z:$Z,'CARGA MÁQUINA (CAP INST.)'!X$65)</f>
        <v>0</v>
      </c>
      <c r="Y92" s="53">
        <f>SUMIFS(BASE!$V:$V,BASE!$U:$U,$B92,BASE!$Z:$Z,'CARGA MÁQUINA (CAP INST.)'!Y$65)</f>
        <v>0</v>
      </c>
      <c r="Z92" s="53">
        <f>SUMIFS(BASE!$V:$V,BASE!$U:$U,$B92,BASE!$Z:$Z,'CARGA MÁQUINA (CAP INST.)'!Z$65)</f>
        <v>0</v>
      </c>
      <c r="AA92" s="53">
        <f>SUMIFS(BASE!$V:$V,BASE!$U:$U,$B92,BASE!$Z:$Z,'CARGA MÁQUINA (CAP INST.)'!AA$65)</f>
        <v>0</v>
      </c>
      <c r="AB92" s="53">
        <f>SUMIFS(BASE!$V:$V,BASE!$U:$U,$B92,BASE!$Z:$Z,'CARGA MÁQUINA (CAP INST.)'!AB$65)</f>
        <v>0</v>
      </c>
      <c r="AC92" s="53">
        <f>SUMIFS(BASE!$V:$V,BASE!$U:$U,$B92,BASE!$Z:$Z,'CARGA MÁQUINA (CAP INST.)'!AC$65)</f>
        <v>0</v>
      </c>
      <c r="AD92" s="53">
        <f>SUMIFS(BASE!$V:$V,BASE!$U:$U,$B92,BASE!$Z:$Z,'CARGA MÁQUINA (CAP INST.)'!AD$65)</f>
        <v>0</v>
      </c>
      <c r="AE92" s="53">
        <f>SUMIFS(BASE!$V:$V,BASE!$U:$U,$B92,BASE!$Z:$Z,'CARGA MÁQUINA (CAP INST.)'!AE$65)</f>
        <v>0</v>
      </c>
      <c r="AF92" s="53">
        <f>SUMIFS(BASE!$V:$V,BASE!$U:$U,$B92,BASE!$Z:$Z,'CARGA MÁQUINA (CAP INST.)'!AF$65)</f>
        <v>0</v>
      </c>
      <c r="AG92" s="53">
        <f>SUMIFS(BASE!$V:$V,BASE!$U:$U,$B92,BASE!$Z:$Z,'CARGA MÁQUINA (CAP INST.)'!AG$65)</f>
        <v>0</v>
      </c>
      <c r="AH92" s="53">
        <f>SUMIFS(BASE!$V:$V,BASE!$U:$U,$B92,BASE!$Z:$Z,'CARGA MÁQUINA (CAP INST.)'!AH$65)</f>
        <v>0</v>
      </c>
      <c r="AI92" s="53">
        <f>SUMIFS(BASE!$V:$V,BASE!$U:$U,$B92,BASE!$Z:$Z,'CARGA MÁQUINA (CAP INST.)'!AI$65)</f>
        <v>0</v>
      </c>
      <c r="AJ92" s="53">
        <f>SUMIFS(BASE!$V:$V,BASE!$U:$U,$B92,BASE!$Z:$Z,'CARGA MÁQUINA (CAP INST.)'!AJ$65)</f>
        <v>0</v>
      </c>
      <c r="AK92" s="53">
        <f>SUMIFS(BASE!$V:$V,BASE!$U:$U,$B92,BASE!$Z:$Z,'CARGA MÁQUINA (CAP INST.)'!AK$65)</f>
        <v>0</v>
      </c>
      <c r="AL92" s="53">
        <f>SUMIFS(BASE!$V:$V,BASE!$U:$U,$B92,BASE!$Z:$Z,'CARGA MÁQUINA (CAP INST.)'!AL$65)</f>
        <v>0</v>
      </c>
      <c r="AM92" s="53">
        <f>SUMIFS(BASE!$V:$V,BASE!$U:$U,$B92,BASE!$Z:$Z,'CARGA MÁQUINA (CAP INST.)'!AM$65)</f>
        <v>0</v>
      </c>
      <c r="AN92" s="53">
        <f>SUMIFS(BASE!$V:$V,BASE!$U:$U,$B92,BASE!$Z:$Z,'CARGA MÁQUINA (CAP INST.)'!AN$65)</f>
        <v>0</v>
      </c>
      <c r="AO92" s="53">
        <f>SUMIFS(BASE!$V:$V,BASE!$U:$U,$B92,BASE!$Z:$Z,'CARGA MÁQUINA (CAP INST.)'!AO$65)</f>
        <v>0</v>
      </c>
      <c r="AP92" s="53">
        <f>SUMIFS(BASE!$V:$V,BASE!$U:$U,$B92,BASE!$Z:$Z,'CARGA MÁQUINA (CAP INST.)'!AP$65)</f>
        <v>0</v>
      </c>
      <c r="AQ92" s="53">
        <f>SUMIFS(BASE!$V:$V,BASE!$U:$U,$B92,BASE!$Z:$Z,'CARGA MÁQUINA (CAP INST.)'!AQ$65)</f>
        <v>0</v>
      </c>
      <c r="AR92" s="53">
        <f>SUMIFS(BASE!$V:$V,BASE!$U:$U,$B92,BASE!$Z:$Z,'CARGA MÁQUINA (CAP INST.)'!AR$65)</f>
        <v>0</v>
      </c>
      <c r="AS92" s="53">
        <f>SUMIFS(BASE!$V:$V,BASE!$U:$U,$B92,BASE!$Z:$Z,'CARGA MÁQUINA (CAP INST.)'!AS$65)</f>
        <v>0</v>
      </c>
    </row>
    <row r="93" spans="1:45" x14ac:dyDescent="0.25">
      <c r="A93" s="48">
        <v>490</v>
      </c>
      <c r="B93" s="47" t="s">
        <v>1304</v>
      </c>
      <c r="D93" s="53">
        <f>SUMIFS(BASE!$V:$V,BASE!$U:$U,$B93,BASE!$Z:$Z,'CARGA MÁQUINA (CAP INST.)'!D$65)</f>
        <v>0</v>
      </c>
      <c r="E93" s="53">
        <f>SUMIFS(BASE!$V:$V,BASE!$U:$U,$B93,BASE!$Z:$Z,'CARGA MÁQUINA (CAP INST.)'!E$65)</f>
        <v>0</v>
      </c>
      <c r="F93" s="53">
        <f>SUMIFS(BASE!$V:$V,BASE!$U:$U,$B93,BASE!$Z:$Z,'CARGA MÁQUINA (CAP INST.)'!F$65)</f>
        <v>0</v>
      </c>
      <c r="G93" s="53">
        <f>SUMIFS(BASE!$V:$V,BASE!$U:$U,$B93,BASE!$Z:$Z,'CARGA MÁQUINA (CAP INST.)'!G$65)</f>
        <v>0</v>
      </c>
      <c r="H93" s="53">
        <f>SUMIFS(BASE!$V:$V,BASE!$U:$U,$B93,BASE!$Z:$Z,'CARGA MÁQUINA (CAP INST.)'!H$65)</f>
        <v>0</v>
      </c>
      <c r="I93" s="53">
        <f>SUMIFS(BASE!$V:$V,BASE!$U:$U,$B93,BASE!$Z:$Z,'CARGA MÁQUINA (CAP INST.)'!I$65)</f>
        <v>0</v>
      </c>
      <c r="J93" s="53">
        <f>SUMIFS(BASE!$V:$V,BASE!$U:$U,$B93,BASE!$Z:$Z,'CARGA MÁQUINA (CAP INST.)'!J$65)</f>
        <v>0</v>
      </c>
      <c r="K93" s="53">
        <f>SUMIFS(BASE!$V:$V,BASE!$U:$U,$B93,BASE!$Z:$Z,'CARGA MÁQUINA (CAP INST.)'!K$65)</f>
        <v>0</v>
      </c>
      <c r="L93" s="53">
        <f>SUMIFS(BASE!$V:$V,BASE!$U:$U,$B93,BASE!$Z:$Z,'CARGA MÁQUINA (CAP INST.)'!L$65)</f>
        <v>0</v>
      </c>
      <c r="M93" s="53">
        <f>SUMIFS(BASE!$V:$V,BASE!$U:$U,$B93,BASE!$Z:$Z,'CARGA MÁQUINA (CAP INST.)'!M$65)</f>
        <v>0</v>
      </c>
      <c r="N93" s="53">
        <f>SUMIFS(BASE!$V:$V,BASE!$U:$U,$B93,BASE!$Z:$Z,'CARGA MÁQUINA (CAP INST.)'!N$65)</f>
        <v>0</v>
      </c>
      <c r="O93" s="53">
        <f>SUMIFS(BASE!$V:$V,BASE!$U:$U,$B93,BASE!$Z:$Z,'CARGA MÁQUINA (CAP INST.)'!O$65)</f>
        <v>0</v>
      </c>
      <c r="P93" s="53">
        <f>SUMIFS(BASE!$V:$V,BASE!$U:$U,$B93,BASE!$Z:$Z,'CARGA MÁQUINA (CAP INST.)'!P$65)</f>
        <v>0</v>
      </c>
      <c r="Q93" s="53">
        <f>SUMIFS(BASE!$V:$V,BASE!$U:$U,$B93,BASE!$Z:$Z,'CARGA MÁQUINA (CAP INST.)'!Q$65)</f>
        <v>0</v>
      </c>
      <c r="R93" s="53">
        <f>SUMIFS(BASE!$V:$V,BASE!$U:$U,$B93,BASE!$Z:$Z,'CARGA MÁQUINA (CAP INST.)'!R$65)</f>
        <v>0</v>
      </c>
      <c r="S93" s="53">
        <f>SUMIFS(BASE!$V:$V,BASE!$U:$U,$B93,BASE!$Z:$Z,'CARGA MÁQUINA (CAP INST.)'!S$65)</f>
        <v>0</v>
      </c>
      <c r="T93" s="53">
        <f>SUMIFS(BASE!$V:$V,BASE!$U:$U,$B93,BASE!$Z:$Z,'CARGA MÁQUINA (CAP INST.)'!T$65)</f>
        <v>0</v>
      </c>
      <c r="U93" s="53">
        <f>SUMIFS(BASE!$V:$V,BASE!$U:$U,$B93,BASE!$Z:$Z,'CARGA MÁQUINA (CAP INST.)'!U$65)</f>
        <v>0</v>
      </c>
      <c r="V93" s="53">
        <f>SUMIFS(BASE!$V:$V,BASE!$U:$U,$B93,BASE!$Z:$Z,'CARGA MÁQUINA (CAP INST.)'!V$65)</f>
        <v>0</v>
      </c>
      <c r="W93" s="53">
        <f>SUMIFS(BASE!$V:$V,BASE!$U:$U,$B93,BASE!$Z:$Z,'CARGA MÁQUINA (CAP INST.)'!W$65)</f>
        <v>0</v>
      </c>
      <c r="X93" s="53">
        <f>SUMIFS(BASE!$V:$V,BASE!$U:$U,$B93,BASE!$Z:$Z,'CARGA MÁQUINA (CAP INST.)'!X$65)</f>
        <v>0</v>
      </c>
      <c r="Y93" s="53">
        <f>SUMIFS(BASE!$V:$V,BASE!$U:$U,$B93,BASE!$Z:$Z,'CARGA MÁQUINA (CAP INST.)'!Y$65)</f>
        <v>0</v>
      </c>
      <c r="Z93" s="53">
        <f>SUMIFS(BASE!$V:$V,BASE!$U:$U,$B93,BASE!$Z:$Z,'CARGA MÁQUINA (CAP INST.)'!Z$65)</f>
        <v>0</v>
      </c>
      <c r="AA93" s="53">
        <f>SUMIFS(BASE!$V:$V,BASE!$U:$U,$B93,BASE!$Z:$Z,'CARGA MÁQUINA (CAP INST.)'!AA$65)</f>
        <v>0</v>
      </c>
      <c r="AB93" s="53">
        <f>SUMIFS(BASE!$V:$V,BASE!$U:$U,$B93,BASE!$Z:$Z,'CARGA MÁQUINA (CAP INST.)'!AB$65)</f>
        <v>0</v>
      </c>
      <c r="AC93" s="53">
        <f>SUMIFS(BASE!$V:$V,BASE!$U:$U,$B93,BASE!$Z:$Z,'CARGA MÁQUINA (CAP INST.)'!AC$65)</f>
        <v>0</v>
      </c>
      <c r="AD93" s="53">
        <f>SUMIFS(BASE!$V:$V,BASE!$U:$U,$B93,BASE!$Z:$Z,'CARGA MÁQUINA (CAP INST.)'!AD$65)</f>
        <v>0</v>
      </c>
      <c r="AE93" s="53">
        <f>SUMIFS(BASE!$V:$V,BASE!$U:$U,$B93,BASE!$Z:$Z,'CARGA MÁQUINA (CAP INST.)'!AE$65)</f>
        <v>0</v>
      </c>
      <c r="AF93" s="53">
        <f>SUMIFS(BASE!$V:$V,BASE!$U:$U,$B93,BASE!$Z:$Z,'CARGA MÁQUINA (CAP INST.)'!AF$65)</f>
        <v>0</v>
      </c>
      <c r="AG93" s="53">
        <f>SUMIFS(BASE!$V:$V,BASE!$U:$U,$B93,BASE!$Z:$Z,'CARGA MÁQUINA (CAP INST.)'!AG$65)</f>
        <v>0</v>
      </c>
      <c r="AH93" s="53">
        <f>SUMIFS(BASE!$V:$V,BASE!$U:$U,$B93,BASE!$Z:$Z,'CARGA MÁQUINA (CAP INST.)'!AH$65)</f>
        <v>0</v>
      </c>
      <c r="AI93" s="53">
        <f>SUMIFS(BASE!$V:$V,BASE!$U:$U,$B93,BASE!$Z:$Z,'CARGA MÁQUINA (CAP INST.)'!AI$65)</f>
        <v>0</v>
      </c>
      <c r="AJ93" s="53">
        <f>SUMIFS(BASE!$V:$V,BASE!$U:$U,$B93,BASE!$Z:$Z,'CARGA MÁQUINA (CAP INST.)'!AJ$65)</f>
        <v>0</v>
      </c>
      <c r="AK93" s="53">
        <f>SUMIFS(BASE!$V:$V,BASE!$U:$U,$B93,BASE!$Z:$Z,'CARGA MÁQUINA (CAP INST.)'!AK$65)</f>
        <v>0</v>
      </c>
      <c r="AL93" s="53">
        <f>SUMIFS(BASE!$V:$V,BASE!$U:$U,$B93,BASE!$Z:$Z,'CARGA MÁQUINA (CAP INST.)'!AL$65)</f>
        <v>0</v>
      </c>
      <c r="AM93" s="53">
        <f>SUMIFS(BASE!$V:$V,BASE!$U:$U,$B93,BASE!$Z:$Z,'CARGA MÁQUINA (CAP INST.)'!AM$65)</f>
        <v>0</v>
      </c>
      <c r="AN93" s="53">
        <f>SUMIFS(BASE!$V:$V,BASE!$U:$U,$B93,BASE!$Z:$Z,'CARGA MÁQUINA (CAP INST.)'!AN$65)</f>
        <v>0</v>
      </c>
      <c r="AO93" s="53">
        <f>SUMIFS(BASE!$V:$V,BASE!$U:$U,$B93,BASE!$Z:$Z,'CARGA MÁQUINA (CAP INST.)'!AO$65)</f>
        <v>0</v>
      </c>
      <c r="AP93" s="53">
        <f>SUMIFS(BASE!$V:$V,BASE!$U:$U,$B93,BASE!$Z:$Z,'CARGA MÁQUINA (CAP INST.)'!AP$65)</f>
        <v>0</v>
      </c>
      <c r="AQ93" s="53">
        <f>SUMIFS(BASE!$V:$V,BASE!$U:$U,$B93,BASE!$Z:$Z,'CARGA MÁQUINA (CAP INST.)'!AQ$65)</f>
        <v>0</v>
      </c>
      <c r="AR93" s="53">
        <f>SUMIFS(BASE!$V:$V,BASE!$U:$U,$B93,BASE!$Z:$Z,'CARGA MÁQUINA (CAP INST.)'!AR$65)</f>
        <v>0</v>
      </c>
      <c r="AS93" s="53">
        <f>SUMIFS(BASE!$V:$V,BASE!$U:$U,$B93,BASE!$Z:$Z,'CARGA MÁQUINA (CAP INST.)'!AS$65)</f>
        <v>0</v>
      </c>
    </row>
    <row r="94" spans="1:45" x14ac:dyDescent="0.25">
      <c r="A94" s="48">
        <v>99</v>
      </c>
      <c r="B94" s="47" t="s">
        <v>1303</v>
      </c>
      <c r="D94" s="53">
        <f>SUMIFS(BASE!$V:$V,BASE!$U:$U,$B94,BASE!$Z:$Z,'CARGA MÁQUINA (CAP INST.)'!D$65)</f>
        <v>0</v>
      </c>
      <c r="E94" s="53">
        <f>SUMIFS(BASE!$V:$V,BASE!$U:$U,$B94,BASE!$Z:$Z,'CARGA MÁQUINA (CAP INST.)'!E$65)</f>
        <v>0</v>
      </c>
      <c r="F94" s="53">
        <f>SUMIFS(BASE!$V:$V,BASE!$U:$U,$B94,BASE!$Z:$Z,'CARGA MÁQUINA (CAP INST.)'!F$65)</f>
        <v>0</v>
      </c>
      <c r="G94" s="53">
        <f>SUMIFS(BASE!$V:$V,BASE!$U:$U,$B94,BASE!$Z:$Z,'CARGA MÁQUINA (CAP INST.)'!G$65)</f>
        <v>0</v>
      </c>
      <c r="H94" s="53">
        <f>SUMIFS(BASE!$V:$V,BASE!$U:$U,$B94,BASE!$Z:$Z,'CARGA MÁQUINA (CAP INST.)'!H$65)</f>
        <v>0</v>
      </c>
      <c r="I94" s="53">
        <f>SUMIFS(BASE!$V:$V,BASE!$U:$U,$B94,BASE!$Z:$Z,'CARGA MÁQUINA (CAP INST.)'!I$65)</f>
        <v>0</v>
      </c>
      <c r="J94" s="53">
        <f>SUMIFS(BASE!$V:$V,BASE!$U:$U,$B94,BASE!$Z:$Z,'CARGA MÁQUINA (CAP INST.)'!J$65)</f>
        <v>0</v>
      </c>
      <c r="K94" s="53">
        <f>SUMIFS(BASE!$V:$V,BASE!$U:$U,$B94,BASE!$Z:$Z,'CARGA MÁQUINA (CAP INST.)'!K$65)</f>
        <v>0</v>
      </c>
      <c r="L94" s="53">
        <f>SUMIFS(BASE!$V:$V,BASE!$U:$U,$B94,BASE!$Z:$Z,'CARGA MÁQUINA (CAP INST.)'!L$65)</f>
        <v>0</v>
      </c>
      <c r="M94" s="53">
        <f>SUMIFS(BASE!$V:$V,BASE!$U:$U,$B94,BASE!$Z:$Z,'CARGA MÁQUINA (CAP INST.)'!M$65)</f>
        <v>0</v>
      </c>
      <c r="N94" s="53">
        <f>SUMIFS(BASE!$V:$V,BASE!$U:$U,$B94,BASE!$Z:$Z,'CARGA MÁQUINA (CAP INST.)'!N$65)</f>
        <v>0</v>
      </c>
      <c r="O94" s="53">
        <f>SUMIFS(BASE!$V:$V,BASE!$U:$U,$B94,BASE!$Z:$Z,'CARGA MÁQUINA (CAP INST.)'!O$65)</f>
        <v>0</v>
      </c>
      <c r="P94" s="53">
        <f>SUMIFS(BASE!$V:$V,BASE!$U:$U,$B94,BASE!$Z:$Z,'CARGA MÁQUINA (CAP INST.)'!P$65)</f>
        <v>0</v>
      </c>
      <c r="Q94" s="53">
        <f>SUMIFS(BASE!$V:$V,BASE!$U:$U,$B94,BASE!$Z:$Z,'CARGA MÁQUINA (CAP INST.)'!Q$65)</f>
        <v>0</v>
      </c>
      <c r="R94" s="53">
        <f>SUMIFS(BASE!$V:$V,BASE!$U:$U,$B94,BASE!$Z:$Z,'CARGA MÁQUINA (CAP INST.)'!R$65)</f>
        <v>0</v>
      </c>
      <c r="S94" s="53">
        <f>SUMIFS(BASE!$V:$V,BASE!$U:$U,$B94,BASE!$Z:$Z,'CARGA MÁQUINA (CAP INST.)'!S$65)</f>
        <v>0</v>
      </c>
      <c r="T94" s="53">
        <f>SUMIFS(BASE!$V:$V,BASE!$U:$U,$B94,BASE!$Z:$Z,'CARGA MÁQUINA (CAP INST.)'!T$65)</f>
        <v>0</v>
      </c>
      <c r="U94" s="53">
        <f>SUMIFS(BASE!$V:$V,BASE!$U:$U,$B94,BASE!$Z:$Z,'CARGA MÁQUINA (CAP INST.)'!U$65)</f>
        <v>0</v>
      </c>
      <c r="V94" s="53">
        <f>SUMIFS(BASE!$V:$V,BASE!$U:$U,$B94,BASE!$Z:$Z,'CARGA MÁQUINA (CAP INST.)'!V$65)</f>
        <v>0</v>
      </c>
      <c r="W94" s="53">
        <f>SUMIFS(BASE!$V:$V,BASE!$U:$U,$B94,BASE!$Z:$Z,'CARGA MÁQUINA (CAP INST.)'!W$65)</f>
        <v>0</v>
      </c>
      <c r="X94" s="53">
        <f>SUMIFS(BASE!$V:$V,BASE!$U:$U,$B94,BASE!$Z:$Z,'CARGA MÁQUINA (CAP INST.)'!X$65)</f>
        <v>0</v>
      </c>
      <c r="Y94" s="53">
        <f>SUMIFS(BASE!$V:$V,BASE!$U:$U,$B94,BASE!$Z:$Z,'CARGA MÁQUINA (CAP INST.)'!Y$65)</f>
        <v>0</v>
      </c>
      <c r="Z94" s="53">
        <f>SUMIFS(BASE!$V:$V,BASE!$U:$U,$B94,BASE!$Z:$Z,'CARGA MÁQUINA (CAP INST.)'!Z$65)</f>
        <v>0</v>
      </c>
      <c r="AA94" s="53">
        <f>SUMIFS(BASE!$V:$V,BASE!$U:$U,$B94,BASE!$Z:$Z,'CARGA MÁQUINA (CAP INST.)'!AA$65)</f>
        <v>0</v>
      </c>
      <c r="AB94" s="53">
        <f>SUMIFS(BASE!$V:$V,BASE!$U:$U,$B94,BASE!$Z:$Z,'CARGA MÁQUINA (CAP INST.)'!AB$65)</f>
        <v>0</v>
      </c>
      <c r="AC94" s="53">
        <f>SUMIFS(BASE!$V:$V,BASE!$U:$U,$B94,BASE!$Z:$Z,'CARGA MÁQUINA (CAP INST.)'!AC$65)</f>
        <v>0</v>
      </c>
      <c r="AD94" s="53">
        <f>SUMIFS(BASE!$V:$V,BASE!$U:$U,$B94,BASE!$Z:$Z,'CARGA MÁQUINA (CAP INST.)'!AD$65)</f>
        <v>0</v>
      </c>
      <c r="AE94" s="53">
        <f>SUMIFS(BASE!$V:$V,BASE!$U:$U,$B94,BASE!$Z:$Z,'CARGA MÁQUINA (CAP INST.)'!AE$65)</f>
        <v>0</v>
      </c>
      <c r="AF94" s="53">
        <f>SUMIFS(BASE!$V:$V,BASE!$U:$U,$B94,BASE!$Z:$Z,'CARGA MÁQUINA (CAP INST.)'!AF$65)</f>
        <v>0</v>
      </c>
      <c r="AG94" s="53">
        <f>SUMIFS(BASE!$V:$V,BASE!$U:$U,$B94,BASE!$Z:$Z,'CARGA MÁQUINA (CAP INST.)'!AG$65)</f>
        <v>0</v>
      </c>
      <c r="AH94" s="53">
        <f>SUMIFS(BASE!$V:$V,BASE!$U:$U,$B94,BASE!$Z:$Z,'CARGA MÁQUINA (CAP INST.)'!AH$65)</f>
        <v>0</v>
      </c>
      <c r="AI94" s="53">
        <f>SUMIFS(BASE!$V:$V,BASE!$U:$U,$B94,BASE!$Z:$Z,'CARGA MÁQUINA (CAP INST.)'!AI$65)</f>
        <v>0</v>
      </c>
      <c r="AJ94" s="53">
        <f>SUMIFS(BASE!$V:$V,BASE!$U:$U,$B94,BASE!$Z:$Z,'CARGA MÁQUINA (CAP INST.)'!AJ$65)</f>
        <v>0</v>
      </c>
      <c r="AK94" s="53">
        <f>SUMIFS(BASE!$V:$V,BASE!$U:$U,$B94,BASE!$Z:$Z,'CARGA MÁQUINA (CAP INST.)'!AK$65)</f>
        <v>0</v>
      </c>
      <c r="AL94" s="53">
        <f>SUMIFS(BASE!$V:$V,BASE!$U:$U,$B94,BASE!$Z:$Z,'CARGA MÁQUINA (CAP INST.)'!AL$65)</f>
        <v>0</v>
      </c>
      <c r="AM94" s="53">
        <f>SUMIFS(BASE!$V:$V,BASE!$U:$U,$B94,BASE!$Z:$Z,'CARGA MÁQUINA (CAP INST.)'!AM$65)</f>
        <v>0</v>
      </c>
      <c r="AN94" s="53">
        <f>SUMIFS(BASE!$V:$V,BASE!$U:$U,$B94,BASE!$Z:$Z,'CARGA MÁQUINA (CAP INST.)'!AN$65)</f>
        <v>0</v>
      </c>
      <c r="AO94" s="53">
        <f>SUMIFS(BASE!$V:$V,BASE!$U:$U,$B94,BASE!$Z:$Z,'CARGA MÁQUINA (CAP INST.)'!AO$65)</f>
        <v>0</v>
      </c>
      <c r="AP94" s="53">
        <f>SUMIFS(BASE!$V:$V,BASE!$U:$U,$B94,BASE!$Z:$Z,'CARGA MÁQUINA (CAP INST.)'!AP$65)</f>
        <v>0</v>
      </c>
      <c r="AQ94" s="53">
        <f>SUMIFS(BASE!$V:$V,BASE!$U:$U,$B94,BASE!$Z:$Z,'CARGA MÁQUINA (CAP INST.)'!AQ$65)</f>
        <v>0</v>
      </c>
      <c r="AR94" s="53">
        <f>SUMIFS(BASE!$V:$V,BASE!$U:$U,$B94,BASE!$Z:$Z,'CARGA MÁQUINA (CAP INST.)'!AR$65)</f>
        <v>0</v>
      </c>
      <c r="AS94" s="53">
        <f>SUMIFS(BASE!$V:$V,BASE!$U:$U,$B94,BASE!$Z:$Z,'CARGA MÁQUINA (CAP INST.)'!AS$65)</f>
        <v>0</v>
      </c>
    </row>
    <row r="95" spans="1:45" x14ac:dyDescent="0.25">
      <c r="A95" s="48">
        <v>106</v>
      </c>
      <c r="B95" s="47" t="s">
        <v>1305</v>
      </c>
      <c r="D95" s="53">
        <f>SUMIFS(BASE!$V:$V,BASE!$U:$U,$B95,BASE!$Z:$Z,'CARGA MÁQUINA (CAP INST.)'!D$65)</f>
        <v>56.520000000000024</v>
      </c>
      <c r="E95" s="53">
        <f>SUMIFS(BASE!$V:$V,BASE!$U:$U,$B95,BASE!$Z:$Z,'CARGA MÁQUINA (CAP INST.)'!E$65)</f>
        <v>12.96</v>
      </c>
      <c r="F95" s="53">
        <f>SUMIFS(BASE!$V:$V,BASE!$U:$U,$B95,BASE!$Z:$Z,'CARGA MÁQUINA (CAP INST.)'!F$65)</f>
        <v>0</v>
      </c>
      <c r="G95" s="53">
        <f>SUMIFS(BASE!$V:$V,BASE!$U:$U,$B95,BASE!$Z:$Z,'CARGA MÁQUINA (CAP INST.)'!G$65)</f>
        <v>39.780000000000015</v>
      </c>
      <c r="H95" s="53">
        <f>SUMIFS(BASE!$V:$V,BASE!$U:$U,$B95,BASE!$Z:$Z,'CARGA MÁQUINA (CAP INST.)'!H$65)</f>
        <v>85.500000000000028</v>
      </c>
      <c r="I95" s="53">
        <f>SUMIFS(BASE!$V:$V,BASE!$U:$U,$B95,BASE!$Z:$Z,'CARGA MÁQUINA (CAP INST.)'!I$65)</f>
        <v>57.960000000000022</v>
      </c>
      <c r="J95" s="53">
        <f>SUMIFS(BASE!$V:$V,BASE!$U:$U,$B95,BASE!$Z:$Z,'CARGA MÁQUINA (CAP INST.)'!J$65)</f>
        <v>0</v>
      </c>
      <c r="K95" s="53">
        <f>SUMIFS(BASE!$V:$V,BASE!$U:$U,$B95,BASE!$Z:$Z,'CARGA MÁQUINA (CAP INST.)'!K$65)</f>
        <v>3.42</v>
      </c>
      <c r="L95" s="53">
        <f>SUMIFS(BASE!$V:$V,BASE!$U:$U,$B95,BASE!$Z:$Z,'CARGA MÁQUINA (CAP INST.)'!L$65)</f>
        <v>0</v>
      </c>
      <c r="M95" s="53">
        <f>SUMIFS(BASE!$V:$V,BASE!$U:$U,$B95,BASE!$Z:$Z,'CARGA MÁQUINA (CAP INST.)'!M$65)</f>
        <v>0</v>
      </c>
      <c r="N95" s="53">
        <f>SUMIFS(BASE!$V:$V,BASE!$U:$U,$B95,BASE!$Z:$Z,'CARGA MÁQUINA (CAP INST.)'!N$65)</f>
        <v>0</v>
      </c>
      <c r="O95" s="53">
        <f>SUMIFS(BASE!$V:$V,BASE!$U:$U,$B95,BASE!$Z:$Z,'CARGA MÁQUINA (CAP INST.)'!O$65)</f>
        <v>27.360000000000007</v>
      </c>
      <c r="P95" s="53">
        <f>SUMIFS(BASE!$V:$V,BASE!$U:$U,$B95,BASE!$Z:$Z,'CARGA MÁQUINA (CAP INST.)'!P$65)</f>
        <v>20.520000000000003</v>
      </c>
      <c r="Q95" s="53">
        <f>SUMIFS(BASE!$V:$V,BASE!$U:$U,$B95,BASE!$Z:$Z,'CARGA MÁQUINA (CAP INST.)'!Q$65)</f>
        <v>50.85</v>
      </c>
      <c r="R95" s="53">
        <f>SUMIFS(BASE!$V:$V,BASE!$U:$U,$B95,BASE!$Z:$Z,'CARGA MÁQUINA (CAP INST.)'!R$65)</f>
        <v>58.499999999999993</v>
      </c>
      <c r="S95" s="53">
        <f>SUMIFS(BASE!$V:$V,BASE!$U:$U,$B95,BASE!$Z:$Z,'CARGA MÁQUINA (CAP INST.)'!S$65)</f>
        <v>0</v>
      </c>
      <c r="T95" s="53">
        <f>SUMIFS(BASE!$V:$V,BASE!$U:$U,$B95,BASE!$Z:$Z,'CARGA MÁQUINA (CAP INST.)'!T$65)</f>
        <v>82.89</v>
      </c>
      <c r="U95" s="53">
        <f>SUMIFS(BASE!$V:$V,BASE!$U:$U,$B95,BASE!$Z:$Z,'CARGA MÁQUINA (CAP INST.)'!U$65)</f>
        <v>13.59</v>
      </c>
      <c r="V95" s="53">
        <f>SUMIFS(BASE!$V:$V,BASE!$U:$U,$B95,BASE!$Z:$Z,'CARGA MÁQUINA (CAP INST.)'!V$65)</f>
        <v>27.18</v>
      </c>
      <c r="W95" s="53">
        <f>SUMIFS(BASE!$V:$V,BASE!$U:$U,$B95,BASE!$Z:$Z,'CARGA MÁQUINA (CAP INST.)'!W$65)</f>
        <v>0</v>
      </c>
      <c r="X95" s="53">
        <f>SUMIFS(BASE!$V:$V,BASE!$U:$U,$B95,BASE!$Z:$Z,'CARGA MÁQUINA (CAP INST.)'!X$65)</f>
        <v>0</v>
      </c>
      <c r="Y95" s="53">
        <f>SUMIFS(BASE!$V:$V,BASE!$U:$U,$B95,BASE!$Z:$Z,'CARGA MÁQUINA (CAP INST.)'!Y$65)</f>
        <v>0</v>
      </c>
      <c r="Z95" s="53">
        <f>SUMIFS(BASE!$V:$V,BASE!$U:$U,$B95,BASE!$Z:$Z,'CARGA MÁQUINA (CAP INST.)'!Z$65)</f>
        <v>0</v>
      </c>
      <c r="AA95" s="53">
        <f>SUMIFS(BASE!$V:$V,BASE!$U:$U,$B95,BASE!$Z:$Z,'CARGA MÁQUINA (CAP INST.)'!AA$65)</f>
        <v>0</v>
      </c>
      <c r="AB95" s="53">
        <f>SUMIFS(BASE!$V:$V,BASE!$U:$U,$B95,BASE!$Z:$Z,'CARGA MÁQUINA (CAP INST.)'!AB$65)</f>
        <v>0</v>
      </c>
      <c r="AC95" s="53">
        <f>SUMIFS(BASE!$V:$V,BASE!$U:$U,$B95,BASE!$Z:$Z,'CARGA MÁQUINA (CAP INST.)'!AC$65)</f>
        <v>0</v>
      </c>
      <c r="AD95" s="53">
        <f>SUMIFS(BASE!$V:$V,BASE!$U:$U,$B95,BASE!$Z:$Z,'CARGA MÁQUINA (CAP INST.)'!AD$65)</f>
        <v>0</v>
      </c>
      <c r="AE95" s="53">
        <f>SUMIFS(BASE!$V:$V,BASE!$U:$U,$B95,BASE!$Z:$Z,'CARGA MÁQUINA (CAP INST.)'!AE$65)</f>
        <v>0</v>
      </c>
      <c r="AF95" s="53">
        <f>SUMIFS(BASE!$V:$V,BASE!$U:$U,$B95,BASE!$Z:$Z,'CARGA MÁQUINA (CAP INST.)'!AF$65)</f>
        <v>0</v>
      </c>
      <c r="AG95" s="53">
        <f>SUMIFS(BASE!$V:$V,BASE!$U:$U,$B95,BASE!$Z:$Z,'CARGA MÁQUINA (CAP INST.)'!AG$65)</f>
        <v>0</v>
      </c>
      <c r="AH95" s="53">
        <f>SUMIFS(BASE!$V:$V,BASE!$U:$U,$B95,BASE!$Z:$Z,'CARGA MÁQUINA (CAP INST.)'!AH$65)</f>
        <v>0</v>
      </c>
      <c r="AI95" s="53">
        <f>SUMIFS(BASE!$V:$V,BASE!$U:$U,$B95,BASE!$Z:$Z,'CARGA MÁQUINA (CAP INST.)'!AI$65)</f>
        <v>0</v>
      </c>
      <c r="AJ95" s="53">
        <f>SUMIFS(BASE!$V:$V,BASE!$U:$U,$B95,BASE!$Z:$Z,'CARGA MÁQUINA (CAP INST.)'!AJ$65)</f>
        <v>0</v>
      </c>
      <c r="AK95" s="53">
        <f>SUMIFS(BASE!$V:$V,BASE!$U:$U,$B95,BASE!$Z:$Z,'CARGA MÁQUINA (CAP INST.)'!AK$65)</f>
        <v>0</v>
      </c>
      <c r="AL95" s="53">
        <f>SUMIFS(BASE!$V:$V,BASE!$U:$U,$B95,BASE!$Z:$Z,'CARGA MÁQUINA (CAP INST.)'!AL$65)</f>
        <v>0</v>
      </c>
      <c r="AM95" s="53">
        <f>SUMIFS(BASE!$V:$V,BASE!$U:$U,$B95,BASE!$Z:$Z,'CARGA MÁQUINA (CAP INST.)'!AM$65)</f>
        <v>0</v>
      </c>
      <c r="AN95" s="53">
        <f>SUMIFS(BASE!$V:$V,BASE!$U:$U,$B95,BASE!$Z:$Z,'CARGA MÁQUINA (CAP INST.)'!AN$65)</f>
        <v>0</v>
      </c>
      <c r="AO95" s="53">
        <f>SUMIFS(BASE!$V:$V,BASE!$U:$U,$B95,BASE!$Z:$Z,'CARGA MÁQUINA (CAP INST.)'!AO$65)</f>
        <v>0</v>
      </c>
      <c r="AP95" s="53">
        <f>SUMIFS(BASE!$V:$V,BASE!$U:$U,$B95,BASE!$Z:$Z,'CARGA MÁQUINA (CAP INST.)'!AP$65)</f>
        <v>0</v>
      </c>
      <c r="AQ95" s="53">
        <f>SUMIFS(BASE!$V:$V,BASE!$U:$U,$B95,BASE!$Z:$Z,'CARGA MÁQUINA (CAP INST.)'!AQ$65)</f>
        <v>0</v>
      </c>
      <c r="AR95" s="53">
        <f>SUMIFS(BASE!$V:$V,BASE!$U:$U,$B95,BASE!$Z:$Z,'CARGA MÁQUINA (CAP INST.)'!AR$65)</f>
        <v>0</v>
      </c>
      <c r="AS95" s="53">
        <f>SUMIFS(BASE!$V:$V,BASE!$U:$U,$B95,BASE!$Z:$Z,'CARGA MÁQUINA (CAP INST.)'!AS$65)</f>
        <v>0</v>
      </c>
    </row>
    <row r="96" spans="1:45" x14ac:dyDescent="0.25">
      <c r="A96" s="48">
        <v>107</v>
      </c>
      <c r="B96" s="47" t="s">
        <v>1306</v>
      </c>
      <c r="D96" s="53">
        <f>SUMIFS(BASE!$V:$V,BASE!$U:$U,$B96,BASE!$Z:$Z,'CARGA MÁQUINA (CAP INST.)'!D$65)</f>
        <v>0</v>
      </c>
      <c r="E96" s="53">
        <f>SUMIFS(BASE!$V:$V,BASE!$U:$U,$B96,BASE!$Z:$Z,'CARGA MÁQUINA (CAP INST.)'!E$65)</f>
        <v>0</v>
      </c>
      <c r="F96" s="53">
        <f>SUMIFS(BASE!$V:$V,BASE!$U:$U,$B96,BASE!$Z:$Z,'CARGA MÁQUINA (CAP INST.)'!F$65)</f>
        <v>0</v>
      </c>
      <c r="G96" s="53">
        <f>SUMIFS(BASE!$V:$V,BASE!$U:$U,$B96,BASE!$Z:$Z,'CARGA MÁQUINA (CAP INST.)'!G$65)</f>
        <v>0</v>
      </c>
      <c r="H96" s="53">
        <f>SUMIFS(BASE!$V:$V,BASE!$U:$U,$B96,BASE!$Z:$Z,'CARGA MÁQUINA (CAP INST.)'!H$65)</f>
        <v>0</v>
      </c>
      <c r="I96" s="53">
        <f>SUMIFS(BASE!$V:$V,BASE!$U:$U,$B96,BASE!$Z:$Z,'CARGA MÁQUINA (CAP INST.)'!I$65)</f>
        <v>0</v>
      </c>
      <c r="J96" s="53">
        <f>SUMIFS(BASE!$V:$V,BASE!$U:$U,$B96,BASE!$Z:$Z,'CARGA MÁQUINA (CAP INST.)'!J$65)</f>
        <v>0</v>
      </c>
      <c r="K96" s="53">
        <f>SUMIFS(BASE!$V:$V,BASE!$U:$U,$B96,BASE!$Z:$Z,'CARGA MÁQUINA (CAP INST.)'!K$65)</f>
        <v>0</v>
      </c>
      <c r="L96" s="53">
        <f>SUMIFS(BASE!$V:$V,BASE!$U:$U,$B96,BASE!$Z:$Z,'CARGA MÁQUINA (CAP INST.)'!L$65)</f>
        <v>0</v>
      </c>
      <c r="M96" s="53">
        <f>SUMIFS(BASE!$V:$V,BASE!$U:$U,$B96,BASE!$Z:$Z,'CARGA MÁQUINA (CAP INST.)'!M$65)</f>
        <v>0</v>
      </c>
      <c r="N96" s="53">
        <f>SUMIFS(BASE!$V:$V,BASE!$U:$U,$B96,BASE!$Z:$Z,'CARGA MÁQUINA (CAP INST.)'!N$65)</f>
        <v>0</v>
      </c>
      <c r="O96" s="53">
        <f>SUMIFS(BASE!$V:$V,BASE!$U:$U,$B96,BASE!$Z:$Z,'CARGA MÁQUINA (CAP INST.)'!O$65)</f>
        <v>0</v>
      </c>
      <c r="P96" s="53">
        <f>SUMIFS(BASE!$V:$V,BASE!$U:$U,$B96,BASE!$Z:$Z,'CARGA MÁQUINA (CAP INST.)'!P$65)</f>
        <v>15</v>
      </c>
      <c r="Q96" s="53">
        <f>SUMIFS(BASE!$V:$V,BASE!$U:$U,$B96,BASE!$Z:$Z,'CARGA MÁQUINA (CAP INST.)'!Q$65)</f>
        <v>40.769999999999996</v>
      </c>
      <c r="R96" s="53">
        <f>SUMIFS(BASE!$V:$V,BASE!$U:$U,$B96,BASE!$Z:$Z,'CARGA MÁQUINA (CAP INST.)'!R$65)</f>
        <v>125.30999999999997</v>
      </c>
      <c r="S96" s="53">
        <f>SUMIFS(BASE!$V:$V,BASE!$U:$U,$B96,BASE!$Z:$Z,'CARGA MÁQUINA (CAP INST.)'!S$65)</f>
        <v>0</v>
      </c>
      <c r="T96" s="53">
        <f>SUMIFS(BASE!$V:$V,BASE!$U:$U,$B96,BASE!$Z:$Z,'CARGA MÁQUINA (CAP INST.)'!T$65)</f>
        <v>0</v>
      </c>
      <c r="U96" s="53">
        <f>SUMIFS(BASE!$V:$V,BASE!$U:$U,$B96,BASE!$Z:$Z,'CARGA MÁQUINA (CAP INST.)'!U$65)</f>
        <v>27.18</v>
      </c>
      <c r="V96" s="53">
        <f>SUMIFS(BASE!$V:$V,BASE!$U:$U,$B96,BASE!$Z:$Z,'CARGA MÁQUINA (CAP INST.)'!V$65)</f>
        <v>27.18</v>
      </c>
      <c r="W96" s="53">
        <f>SUMIFS(BASE!$V:$V,BASE!$U:$U,$B96,BASE!$Z:$Z,'CARGA MÁQUINA (CAP INST.)'!W$65)</f>
        <v>0</v>
      </c>
      <c r="X96" s="53">
        <f>SUMIFS(BASE!$V:$V,BASE!$U:$U,$B96,BASE!$Z:$Z,'CARGA MÁQUINA (CAP INST.)'!X$65)</f>
        <v>0</v>
      </c>
      <c r="Y96" s="53">
        <f>SUMIFS(BASE!$V:$V,BASE!$U:$U,$B96,BASE!$Z:$Z,'CARGA MÁQUINA (CAP INST.)'!Y$65)</f>
        <v>0</v>
      </c>
      <c r="Z96" s="53">
        <f>SUMIFS(BASE!$V:$V,BASE!$U:$U,$B96,BASE!$Z:$Z,'CARGA MÁQUINA (CAP INST.)'!Z$65)</f>
        <v>0</v>
      </c>
      <c r="AA96" s="53">
        <f>SUMIFS(BASE!$V:$V,BASE!$U:$U,$B96,BASE!$Z:$Z,'CARGA MÁQUINA (CAP INST.)'!AA$65)</f>
        <v>0</v>
      </c>
      <c r="AB96" s="53">
        <f>SUMIFS(BASE!$V:$V,BASE!$U:$U,$B96,BASE!$Z:$Z,'CARGA MÁQUINA (CAP INST.)'!AB$65)</f>
        <v>0</v>
      </c>
      <c r="AC96" s="53">
        <f>SUMIFS(BASE!$V:$V,BASE!$U:$U,$B96,BASE!$Z:$Z,'CARGA MÁQUINA (CAP INST.)'!AC$65)</f>
        <v>0</v>
      </c>
      <c r="AD96" s="53">
        <f>SUMIFS(BASE!$V:$V,BASE!$U:$U,$B96,BASE!$Z:$Z,'CARGA MÁQUINA (CAP INST.)'!AD$65)</f>
        <v>0</v>
      </c>
      <c r="AE96" s="53">
        <f>SUMIFS(BASE!$V:$V,BASE!$U:$U,$B96,BASE!$Z:$Z,'CARGA MÁQUINA (CAP INST.)'!AE$65)</f>
        <v>0</v>
      </c>
      <c r="AF96" s="53">
        <f>SUMIFS(BASE!$V:$V,BASE!$U:$U,$B96,BASE!$Z:$Z,'CARGA MÁQUINA (CAP INST.)'!AF$65)</f>
        <v>0</v>
      </c>
      <c r="AG96" s="53">
        <f>SUMIFS(BASE!$V:$V,BASE!$U:$U,$B96,BASE!$Z:$Z,'CARGA MÁQUINA (CAP INST.)'!AG$65)</f>
        <v>0</v>
      </c>
      <c r="AH96" s="53">
        <f>SUMIFS(BASE!$V:$V,BASE!$U:$U,$B96,BASE!$Z:$Z,'CARGA MÁQUINA (CAP INST.)'!AH$65)</f>
        <v>0</v>
      </c>
      <c r="AI96" s="53">
        <f>SUMIFS(BASE!$V:$V,BASE!$U:$U,$B96,BASE!$Z:$Z,'CARGA MÁQUINA (CAP INST.)'!AI$65)</f>
        <v>0</v>
      </c>
      <c r="AJ96" s="53">
        <f>SUMIFS(BASE!$V:$V,BASE!$U:$U,$B96,BASE!$Z:$Z,'CARGA MÁQUINA (CAP INST.)'!AJ$65)</f>
        <v>0</v>
      </c>
      <c r="AK96" s="53">
        <f>SUMIFS(BASE!$V:$V,BASE!$U:$U,$B96,BASE!$Z:$Z,'CARGA MÁQUINA (CAP INST.)'!AK$65)</f>
        <v>0</v>
      </c>
      <c r="AL96" s="53">
        <f>SUMIFS(BASE!$V:$V,BASE!$U:$U,$B96,BASE!$Z:$Z,'CARGA MÁQUINA (CAP INST.)'!AL$65)</f>
        <v>0</v>
      </c>
      <c r="AM96" s="53">
        <f>SUMIFS(BASE!$V:$V,BASE!$U:$U,$B96,BASE!$Z:$Z,'CARGA MÁQUINA (CAP INST.)'!AM$65)</f>
        <v>0</v>
      </c>
      <c r="AN96" s="53">
        <f>SUMIFS(BASE!$V:$V,BASE!$U:$U,$B96,BASE!$Z:$Z,'CARGA MÁQUINA (CAP INST.)'!AN$65)</f>
        <v>0</v>
      </c>
      <c r="AO96" s="53">
        <f>SUMIFS(BASE!$V:$V,BASE!$U:$U,$B96,BASE!$Z:$Z,'CARGA MÁQUINA (CAP INST.)'!AO$65)</f>
        <v>0</v>
      </c>
      <c r="AP96" s="53">
        <f>SUMIFS(BASE!$V:$V,BASE!$U:$U,$B96,BASE!$Z:$Z,'CARGA MÁQUINA (CAP INST.)'!AP$65)</f>
        <v>0</v>
      </c>
      <c r="AQ96" s="53">
        <f>SUMIFS(BASE!$V:$V,BASE!$U:$U,$B96,BASE!$Z:$Z,'CARGA MÁQUINA (CAP INST.)'!AQ$65)</f>
        <v>0</v>
      </c>
      <c r="AR96" s="53">
        <f>SUMIFS(BASE!$V:$V,BASE!$U:$U,$B96,BASE!$Z:$Z,'CARGA MÁQUINA (CAP INST.)'!AR$65)</f>
        <v>0</v>
      </c>
      <c r="AS96" s="53">
        <f>SUMIFS(BASE!$V:$V,BASE!$U:$U,$B96,BASE!$Z:$Z,'CARGA MÁQUINA (CAP INST.)'!AS$65)</f>
        <v>0</v>
      </c>
    </row>
    <row r="97" spans="1:45" x14ac:dyDescent="0.25">
      <c r="A97" s="48">
        <v>374</v>
      </c>
      <c r="B97" s="47" t="s">
        <v>1307</v>
      </c>
      <c r="D97" s="53">
        <f>SUMIFS(BASE!$V:$V,BASE!$U:$U,$B97,BASE!$Z:$Z,'CARGA MÁQUINA (CAP INST.)'!D$65)</f>
        <v>8.2170000000000005</v>
      </c>
      <c r="E97" s="53">
        <f>SUMIFS(BASE!$V:$V,BASE!$U:$U,$B97,BASE!$Z:$Z,'CARGA MÁQUINA (CAP INST.)'!E$65)</f>
        <v>37.380750000000006</v>
      </c>
      <c r="F97" s="53">
        <f>SUMIFS(BASE!$V:$V,BASE!$U:$U,$B97,BASE!$Z:$Z,'CARGA MÁQUINA (CAP INST.)'!F$65)</f>
        <v>0</v>
      </c>
      <c r="G97" s="53">
        <f>SUMIFS(BASE!$V:$V,BASE!$U:$U,$B97,BASE!$Z:$Z,'CARGA MÁQUINA (CAP INST.)'!G$65)</f>
        <v>0</v>
      </c>
      <c r="H97" s="53">
        <f>SUMIFS(BASE!$V:$V,BASE!$U:$U,$B97,BASE!$Z:$Z,'CARGA MÁQUINA (CAP INST.)'!H$65)</f>
        <v>0</v>
      </c>
      <c r="I97" s="53">
        <f>SUMIFS(BASE!$V:$V,BASE!$U:$U,$B97,BASE!$Z:$Z,'CARGA MÁQUINA (CAP INST.)'!I$65)</f>
        <v>0</v>
      </c>
      <c r="J97" s="53">
        <f>SUMIFS(BASE!$V:$V,BASE!$U:$U,$B97,BASE!$Z:$Z,'CARGA MÁQUINA (CAP INST.)'!J$65)</f>
        <v>0</v>
      </c>
      <c r="K97" s="53">
        <f>SUMIFS(BASE!$V:$V,BASE!$U:$U,$B97,BASE!$Z:$Z,'CARGA MÁQUINA (CAP INST.)'!K$65)</f>
        <v>0</v>
      </c>
      <c r="L97" s="53">
        <f>SUMIFS(BASE!$V:$V,BASE!$U:$U,$B97,BASE!$Z:$Z,'CARGA MÁQUINA (CAP INST.)'!L$65)</f>
        <v>0</v>
      </c>
      <c r="M97" s="53">
        <f>SUMIFS(BASE!$V:$V,BASE!$U:$U,$B97,BASE!$Z:$Z,'CARGA MÁQUINA (CAP INST.)'!M$65)</f>
        <v>0</v>
      </c>
      <c r="N97" s="53">
        <f>SUMIFS(BASE!$V:$V,BASE!$U:$U,$B97,BASE!$Z:$Z,'CARGA MÁQUINA (CAP INST.)'!N$65)</f>
        <v>0</v>
      </c>
      <c r="O97" s="53">
        <f>SUMIFS(BASE!$V:$V,BASE!$U:$U,$B97,BASE!$Z:$Z,'CARGA MÁQUINA (CAP INST.)'!O$65)</f>
        <v>0</v>
      </c>
      <c r="P97" s="53">
        <f>SUMIFS(BASE!$V:$V,BASE!$U:$U,$B97,BASE!$Z:$Z,'CARGA MÁQUINA (CAP INST.)'!P$65)</f>
        <v>0</v>
      </c>
      <c r="Q97" s="53">
        <f>SUMIFS(BASE!$V:$V,BASE!$U:$U,$B97,BASE!$Z:$Z,'CARGA MÁQUINA (CAP INST.)'!Q$65)</f>
        <v>0</v>
      </c>
      <c r="R97" s="53">
        <f>SUMIFS(BASE!$V:$V,BASE!$U:$U,$B97,BASE!$Z:$Z,'CARGA MÁQUINA (CAP INST.)'!R$65)</f>
        <v>0</v>
      </c>
      <c r="S97" s="53">
        <f>SUMIFS(BASE!$V:$V,BASE!$U:$U,$B97,BASE!$Z:$Z,'CARGA MÁQUINA (CAP INST.)'!S$65)</f>
        <v>0</v>
      </c>
      <c r="T97" s="53">
        <f>SUMIFS(BASE!$V:$V,BASE!$U:$U,$B97,BASE!$Z:$Z,'CARGA MÁQUINA (CAP INST.)'!T$65)</f>
        <v>0</v>
      </c>
      <c r="U97" s="53">
        <f>SUMIFS(BASE!$V:$V,BASE!$U:$U,$B97,BASE!$Z:$Z,'CARGA MÁQUINA (CAP INST.)'!U$65)</f>
        <v>0</v>
      </c>
      <c r="V97" s="53">
        <f>SUMIFS(BASE!$V:$V,BASE!$U:$U,$B97,BASE!$Z:$Z,'CARGA MÁQUINA (CAP INST.)'!V$65)</f>
        <v>0</v>
      </c>
      <c r="W97" s="53">
        <f>SUMIFS(BASE!$V:$V,BASE!$U:$U,$B97,BASE!$Z:$Z,'CARGA MÁQUINA (CAP INST.)'!W$65)</f>
        <v>0</v>
      </c>
      <c r="X97" s="53">
        <f>SUMIFS(BASE!$V:$V,BASE!$U:$U,$B97,BASE!$Z:$Z,'CARGA MÁQUINA (CAP INST.)'!X$65)</f>
        <v>0</v>
      </c>
      <c r="Y97" s="53">
        <f>SUMIFS(BASE!$V:$V,BASE!$U:$U,$B97,BASE!$Z:$Z,'CARGA MÁQUINA (CAP INST.)'!Y$65)</f>
        <v>0</v>
      </c>
      <c r="Z97" s="53">
        <f>SUMIFS(BASE!$V:$V,BASE!$U:$U,$B97,BASE!$Z:$Z,'CARGA MÁQUINA (CAP INST.)'!Z$65)</f>
        <v>0</v>
      </c>
      <c r="AA97" s="53">
        <f>SUMIFS(BASE!$V:$V,BASE!$U:$U,$B97,BASE!$Z:$Z,'CARGA MÁQUINA (CAP INST.)'!AA$65)</f>
        <v>0</v>
      </c>
      <c r="AB97" s="53">
        <f>SUMIFS(BASE!$V:$V,BASE!$U:$U,$B97,BASE!$Z:$Z,'CARGA MÁQUINA (CAP INST.)'!AB$65)</f>
        <v>0</v>
      </c>
      <c r="AC97" s="53">
        <f>SUMIFS(BASE!$V:$V,BASE!$U:$U,$B97,BASE!$Z:$Z,'CARGA MÁQUINA (CAP INST.)'!AC$65)</f>
        <v>0</v>
      </c>
      <c r="AD97" s="53">
        <f>SUMIFS(BASE!$V:$V,BASE!$U:$U,$B97,BASE!$Z:$Z,'CARGA MÁQUINA (CAP INST.)'!AD$65)</f>
        <v>0</v>
      </c>
      <c r="AE97" s="53">
        <f>SUMIFS(BASE!$V:$V,BASE!$U:$U,$B97,BASE!$Z:$Z,'CARGA MÁQUINA (CAP INST.)'!AE$65)</f>
        <v>0</v>
      </c>
      <c r="AF97" s="53">
        <f>SUMIFS(BASE!$V:$V,BASE!$U:$U,$B97,BASE!$Z:$Z,'CARGA MÁQUINA (CAP INST.)'!AF$65)</f>
        <v>0</v>
      </c>
      <c r="AG97" s="53">
        <f>SUMIFS(BASE!$V:$V,BASE!$U:$U,$B97,BASE!$Z:$Z,'CARGA MÁQUINA (CAP INST.)'!AG$65)</f>
        <v>0</v>
      </c>
      <c r="AH97" s="53">
        <f>SUMIFS(BASE!$V:$V,BASE!$U:$U,$B97,BASE!$Z:$Z,'CARGA MÁQUINA (CAP INST.)'!AH$65)</f>
        <v>0</v>
      </c>
      <c r="AI97" s="53">
        <f>SUMIFS(BASE!$V:$V,BASE!$U:$U,$B97,BASE!$Z:$Z,'CARGA MÁQUINA (CAP INST.)'!AI$65)</f>
        <v>0</v>
      </c>
      <c r="AJ97" s="53">
        <f>SUMIFS(BASE!$V:$V,BASE!$U:$U,$B97,BASE!$Z:$Z,'CARGA MÁQUINA (CAP INST.)'!AJ$65)</f>
        <v>0</v>
      </c>
      <c r="AK97" s="53">
        <f>SUMIFS(BASE!$V:$V,BASE!$U:$U,$B97,BASE!$Z:$Z,'CARGA MÁQUINA (CAP INST.)'!AK$65)</f>
        <v>0</v>
      </c>
      <c r="AL97" s="53">
        <f>SUMIFS(BASE!$V:$V,BASE!$U:$U,$B97,BASE!$Z:$Z,'CARGA MÁQUINA (CAP INST.)'!AL$65)</f>
        <v>0</v>
      </c>
      <c r="AM97" s="53">
        <f>SUMIFS(BASE!$V:$V,BASE!$U:$U,$B97,BASE!$Z:$Z,'CARGA MÁQUINA (CAP INST.)'!AM$65)</f>
        <v>0</v>
      </c>
      <c r="AN97" s="53">
        <f>SUMIFS(BASE!$V:$V,BASE!$U:$U,$B97,BASE!$Z:$Z,'CARGA MÁQUINA (CAP INST.)'!AN$65)</f>
        <v>0</v>
      </c>
      <c r="AO97" s="53">
        <f>SUMIFS(BASE!$V:$V,BASE!$U:$U,$B97,BASE!$Z:$Z,'CARGA MÁQUINA (CAP INST.)'!AO$65)</f>
        <v>0</v>
      </c>
      <c r="AP97" s="53">
        <f>SUMIFS(BASE!$V:$V,BASE!$U:$U,$B97,BASE!$Z:$Z,'CARGA MÁQUINA (CAP INST.)'!AP$65)</f>
        <v>0</v>
      </c>
      <c r="AQ97" s="53">
        <f>SUMIFS(BASE!$V:$V,BASE!$U:$U,$B97,BASE!$Z:$Z,'CARGA MÁQUINA (CAP INST.)'!AQ$65)</f>
        <v>0</v>
      </c>
      <c r="AR97" s="53">
        <f>SUMIFS(BASE!$V:$V,BASE!$U:$U,$B97,BASE!$Z:$Z,'CARGA MÁQUINA (CAP INST.)'!AR$65)</f>
        <v>0</v>
      </c>
      <c r="AS97" s="53">
        <f>SUMIFS(BASE!$V:$V,BASE!$U:$U,$B97,BASE!$Z:$Z,'CARGA MÁQUINA (CAP INST.)'!AS$65)</f>
        <v>0</v>
      </c>
    </row>
    <row r="98" spans="1:45" x14ac:dyDescent="0.25">
      <c r="A98" s="48">
        <v>560</v>
      </c>
      <c r="B98" s="47" t="s">
        <v>1308</v>
      </c>
      <c r="D98" s="53">
        <f>SUMIFS(BASE!$V:$V,BASE!$U:$U,$B98,BASE!$Z:$Z,'CARGA MÁQUINA (CAP INST.)'!D$65)</f>
        <v>42.930000000000007</v>
      </c>
      <c r="E98" s="53">
        <f>SUMIFS(BASE!$V:$V,BASE!$U:$U,$B98,BASE!$Z:$Z,'CARGA MÁQUINA (CAP INST.)'!E$65)</f>
        <v>50.490000000000009</v>
      </c>
      <c r="F98" s="53">
        <f>SUMIFS(BASE!$V:$V,BASE!$U:$U,$B98,BASE!$Z:$Z,'CARGA MÁQUINA (CAP INST.)'!F$65)</f>
        <v>0</v>
      </c>
      <c r="G98" s="53">
        <f>SUMIFS(BASE!$V:$V,BASE!$U:$U,$B98,BASE!$Z:$Z,'CARGA MÁQUINA (CAP INST.)'!G$65)</f>
        <v>56.429999999999993</v>
      </c>
      <c r="H98" s="53">
        <f>SUMIFS(BASE!$V:$V,BASE!$U:$U,$B98,BASE!$Z:$Z,'CARGA MÁQUINA (CAP INST.)'!H$65)</f>
        <v>58.32</v>
      </c>
      <c r="I98" s="53">
        <f>SUMIFS(BASE!$V:$V,BASE!$U:$U,$B98,BASE!$Z:$Z,'CARGA MÁQUINA (CAP INST.)'!I$65)</f>
        <v>91.620000000000019</v>
      </c>
      <c r="J98" s="53">
        <f>SUMIFS(BASE!$V:$V,BASE!$U:$U,$B98,BASE!$Z:$Z,'CARGA MÁQUINA (CAP INST.)'!J$65)</f>
        <v>48.6</v>
      </c>
      <c r="K98" s="53">
        <f>SUMIFS(BASE!$V:$V,BASE!$U:$U,$B98,BASE!$Z:$Z,'CARGA MÁQUINA (CAP INST.)'!K$65)</f>
        <v>4.8600000000000003</v>
      </c>
      <c r="L98" s="53">
        <f>SUMIFS(BASE!$V:$V,BASE!$U:$U,$B98,BASE!$Z:$Z,'CARGA MÁQUINA (CAP INST.)'!L$65)</f>
        <v>0</v>
      </c>
      <c r="M98" s="53">
        <f>SUMIFS(BASE!$V:$V,BASE!$U:$U,$B98,BASE!$Z:$Z,'CARGA MÁQUINA (CAP INST.)'!M$65)</f>
        <v>0</v>
      </c>
      <c r="N98" s="53">
        <f>SUMIFS(BASE!$V:$V,BASE!$U:$U,$B98,BASE!$Z:$Z,'CARGA MÁQUINA (CAP INST.)'!N$65)</f>
        <v>0</v>
      </c>
      <c r="O98" s="53">
        <f>SUMIFS(BASE!$V:$V,BASE!$U:$U,$B98,BASE!$Z:$Z,'CARGA MÁQUINA (CAP INST.)'!O$65)</f>
        <v>38.880000000000003</v>
      </c>
      <c r="P98" s="53">
        <f>SUMIFS(BASE!$V:$V,BASE!$U:$U,$B98,BASE!$Z:$Z,'CARGA MÁQUINA (CAP INST.)'!P$65)</f>
        <v>19.440000000000001</v>
      </c>
      <c r="Q98" s="53">
        <f>SUMIFS(BASE!$V:$V,BASE!$U:$U,$B98,BASE!$Z:$Z,'CARGA MÁQUINA (CAP INST.)'!Q$65)</f>
        <v>62.91</v>
      </c>
      <c r="R98" s="53">
        <f>SUMIFS(BASE!$V:$V,BASE!$U:$U,$B98,BASE!$Z:$Z,'CARGA MÁQUINA (CAP INST.)'!R$65)</f>
        <v>78.300000000000011</v>
      </c>
      <c r="S98" s="53">
        <f>SUMIFS(BASE!$V:$V,BASE!$U:$U,$B98,BASE!$Z:$Z,'CARGA MÁQUINA (CAP INST.)'!S$65)</f>
        <v>19.98</v>
      </c>
      <c r="T98" s="53">
        <f>SUMIFS(BASE!$V:$V,BASE!$U:$U,$B98,BASE!$Z:$Z,'CARGA MÁQUINA (CAP INST.)'!T$65)</f>
        <v>75.600000000000009</v>
      </c>
      <c r="U98" s="53">
        <f>SUMIFS(BASE!$V:$V,BASE!$U:$U,$B98,BASE!$Z:$Z,'CARGA MÁQUINA (CAP INST.)'!U$65)</f>
        <v>26.46</v>
      </c>
      <c r="V98" s="53">
        <f>SUMIFS(BASE!$V:$V,BASE!$U:$U,$B98,BASE!$Z:$Z,'CARGA MÁQUINA (CAP INST.)'!V$65)</f>
        <v>0</v>
      </c>
      <c r="W98" s="53">
        <f>SUMIFS(BASE!$V:$V,BASE!$U:$U,$B98,BASE!$Z:$Z,'CARGA MÁQUINA (CAP INST.)'!W$65)</f>
        <v>0</v>
      </c>
      <c r="X98" s="53">
        <f>SUMIFS(BASE!$V:$V,BASE!$U:$U,$B98,BASE!$Z:$Z,'CARGA MÁQUINA (CAP INST.)'!X$65)</f>
        <v>0</v>
      </c>
      <c r="Y98" s="53">
        <f>SUMIFS(BASE!$V:$V,BASE!$U:$U,$B98,BASE!$Z:$Z,'CARGA MÁQUINA (CAP INST.)'!Y$65)</f>
        <v>0</v>
      </c>
      <c r="Z98" s="53">
        <f>SUMIFS(BASE!$V:$V,BASE!$U:$U,$B98,BASE!$Z:$Z,'CARGA MÁQUINA (CAP INST.)'!Z$65)</f>
        <v>0</v>
      </c>
      <c r="AA98" s="53">
        <f>SUMIFS(BASE!$V:$V,BASE!$U:$U,$B98,BASE!$Z:$Z,'CARGA MÁQUINA (CAP INST.)'!AA$65)</f>
        <v>0</v>
      </c>
      <c r="AB98" s="53">
        <f>SUMIFS(BASE!$V:$V,BASE!$U:$U,$B98,BASE!$Z:$Z,'CARGA MÁQUINA (CAP INST.)'!AB$65)</f>
        <v>0</v>
      </c>
      <c r="AC98" s="53">
        <f>SUMIFS(BASE!$V:$V,BASE!$U:$U,$B98,BASE!$Z:$Z,'CARGA MÁQUINA (CAP INST.)'!AC$65)</f>
        <v>0</v>
      </c>
      <c r="AD98" s="53">
        <f>SUMIFS(BASE!$V:$V,BASE!$U:$U,$B98,BASE!$Z:$Z,'CARGA MÁQUINA (CAP INST.)'!AD$65)</f>
        <v>0</v>
      </c>
      <c r="AE98" s="53">
        <f>SUMIFS(BASE!$V:$V,BASE!$U:$U,$B98,BASE!$Z:$Z,'CARGA MÁQUINA (CAP INST.)'!AE$65)</f>
        <v>0</v>
      </c>
      <c r="AF98" s="53">
        <f>SUMIFS(BASE!$V:$V,BASE!$U:$U,$B98,BASE!$Z:$Z,'CARGA MÁQUINA (CAP INST.)'!AF$65)</f>
        <v>0</v>
      </c>
      <c r="AG98" s="53">
        <f>SUMIFS(BASE!$V:$V,BASE!$U:$U,$B98,BASE!$Z:$Z,'CARGA MÁQUINA (CAP INST.)'!AG$65)</f>
        <v>0</v>
      </c>
      <c r="AH98" s="53">
        <f>SUMIFS(BASE!$V:$V,BASE!$U:$U,$B98,BASE!$Z:$Z,'CARGA MÁQUINA (CAP INST.)'!AH$65)</f>
        <v>0</v>
      </c>
      <c r="AI98" s="53">
        <f>SUMIFS(BASE!$V:$V,BASE!$U:$U,$B98,BASE!$Z:$Z,'CARGA MÁQUINA (CAP INST.)'!AI$65)</f>
        <v>0</v>
      </c>
      <c r="AJ98" s="53">
        <f>SUMIFS(BASE!$V:$V,BASE!$U:$U,$B98,BASE!$Z:$Z,'CARGA MÁQUINA (CAP INST.)'!AJ$65)</f>
        <v>0</v>
      </c>
      <c r="AK98" s="53">
        <f>SUMIFS(BASE!$V:$V,BASE!$U:$U,$B98,BASE!$Z:$Z,'CARGA MÁQUINA (CAP INST.)'!AK$65)</f>
        <v>0</v>
      </c>
      <c r="AL98" s="53">
        <f>SUMIFS(BASE!$V:$V,BASE!$U:$U,$B98,BASE!$Z:$Z,'CARGA MÁQUINA (CAP INST.)'!AL$65)</f>
        <v>0</v>
      </c>
      <c r="AM98" s="53">
        <f>SUMIFS(BASE!$V:$V,BASE!$U:$U,$B98,BASE!$Z:$Z,'CARGA MÁQUINA (CAP INST.)'!AM$65)</f>
        <v>0</v>
      </c>
      <c r="AN98" s="53">
        <f>SUMIFS(BASE!$V:$V,BASE!$U:$U,$B98,BASE!$Z:$Z,'CARGA MÁQUINA (CAP INST.)'!AN$65)</f>
        <v>0</v>
      </c>
      <c r="AO98" s="53">
        <f>SUMIFS(BASE!$V:$V,BASE!$U:$U,$B98,BASE!$Z:$Z,'CARGA MÁQUINA (CAP INST.)'!AO$65)</f>
        <v>0</v>
      </c>
      <c r="AP98" s="53">
        <f>SUMIFS(BASE!$V:$V,BASE!$U:$U,$B98,BASE!$Z:$Z,'CARGA MÁQUINA (CAP INST.)'!AP$65)</f>
        <v>0</v>
      </c>
      <c r="AQ98" s="53">
        <f>SUMIFS(BASE!$V:$V,BASE!$U:$U,$B98,BASE!$Z:$Z,'CARGA MÁQUINA (CAP INST.)'!AQ$65)</f>
        <v>0</v>
      </c>
      <c r="AR98" s="53">
        <f>SUMIFS(BASE!$V:$V,BASE!$U:$U,$B98,BASE!$Z:$Z,'CARGA MÁQUINA (CAP INST.)'!AR$65)</f>
        <v>0</v>
      </c>
      <c r="AS98" s="53">
        <f>SUMIFS(BASE!$V:$V,BASE!$U:$U,$B98,BASE!$Z:$Z,'CARGA MÁQUINA (CAP INST.)'!AS$65)</f>
        <v>0</v>
      </c>
    </row>
    <row r="99" spans="1:45" x14ac:dyDescent="0.25">
      <c r="A99" s="48">
        <v>610</v>
      </c>
      <c r="B99" s="47" t="s">
        <v>1309</v>
      </c>
      <c r="D99" s="53">
        <f>SUMIFS(BASE!$V:$V,BASE!$U:$U,$B99,BASE!$Z:$Z,'CARGA MÁQUINA (CAP INST.)'!D$65)</f>
        <v>25.6577302858583</v>
      </c>
      <c r="E99" s="53">
        <f>SUMIFS(BASE!$V:$V,BASE!$U:$U,$B99,BASE!$Z:$Z,'CARGA MÁQUINA (CAP INST.)'!E$65)</f>
        <v>20.709559748427672</v>
      </c>
      <c r="F99" s="53">
        <f>SUMIFS(BASE!$V:$V,BASE!$U:$U,$B99,BASE!$Z:$Z,'CARGA MÁQUINA (CAP INST.)'!F$65)</f>
        <v>0</v>
      </c>
      <c r="G99" s="53">
        <f>SUMIFS(BASE!$V:$V,BASE!$U:$U,$B99,BASE!$Z:$Z,'CARGA MÁQUINA (CAP INST.)'!G$65)</f>
        <v>28.028972746331231</v>
      </c>
      <c r="H99" s="53">
        <f>SUMIFS(BASE!$V:$V,BASE!$U:$U,$B99,BASE!$Z:$Z,'CARGA MÁQUINA (CAP INST.)'!H$65)</f>
        <v>23.858570611778148</v>
      </c>
      <c r="I99" s="53">
        <f>SUMIFS(BASE!$V:$V,BASE!$U:$U,$B99,BASE!$Z:$Z,'CARGA MÁQUINA (CAP INST.)'!I$65)</f>
        <v>25.846784829426326</v>
      </c>
      <c r="J99" s="53">
        <f>SUMIFS(BASE!$V:$V,BASE!$U:$U,$B99,BASE!$Z:$Z,'CARGA MÁQUINA (CAP INST.)'!J$65)</f>
        <v>19.882142176481793</v>
      </c>
      <c r="K99" s="53">
        <f>SUMIFS(BASE!$V:$V,BASE!$U:$U,$B99,BASE!$Z:$Z,'CARGA MÁQUINA (CAP INST.)'!K$65)</f>
        <v>0</v>
      </c>
      <c r="L99" s="53">
        <f>SUMIFS(BASE!$V:$V,BASE!$U:$U,$B99,BASE!$Z:$Z,'CARGA MÁQUINA (CAP INST.)'!L$65)</f>
        <v>4.581818181818182</v>
      </c>
      <c r="M99" s="53">
        <f>SUMIFS(BASE!$V:$V,BASE!$U:$U,$B99,BASE!$Z:$Z,'CARGA MÁQUINA (CAP INST.)'!M$65)</f>
        <v>0</v>
      </c>
      <c r="N99" s="53">
        <f>SUMIFS(BASE!$V:$V,BASE!$U:$U,$B99,BASE!$Z:$Z,'CARGA MÁQUINA (CAP INST.)'!N$65)</f>
        <v>96</v>
      </c>
      <c r="O99" s="53">
        <f>SUMIFS(BASE!$V:$V,BASE!$U:$U,$B99,BASE!$Z:$Z,'CARGA MÁQUINA (CAP INST.)'!O$65)</f>
        <v>0</v>
      </c>
      <c r="P99" s="53">
        <f>SUMIFS(BASE!$V:$V,BASE!$U:$U,$B99,BASE!$Z:$Z,'CARGA MÁQUINA (CAP INST.)'!P$65)</f>
        <v>0</v>
      </c>
      <c r="Q99" s="53">
        <f>SUMIFS(BASE!$V:$V,BASE!$U:$U,$B99,BASE!$Z:$Z,'CARGA MÁQUINA (CAP INST.)'!Q$65)</f>
        <v>5.3735963407661522</v>
      </c>
      <c r="R99" s="53">
        <f>SUMIFS(BASE!$V:$V,BASE!$U:$U,$B99,BASE!$Z:$Z,'CARGA MÁQUINA (CAP INST.)'!R$65)</f>
        <v>39.102108245442288</v>
      </c>
      <c r="S99" s="53">
        <f>SUMIFS(BASE!$V:$V,BASE!$U:$U,$B99,BASE!$Z:$Z,'CARGA MÁQUINA (CAP INST.)'!S$65)</f>
        <v>93.277185153398349</v>
      </c>
      <c r="T99" s="53">
        <f>SUMIFS(BASE!$V:$V,BASE!$U:$U,$B99,BASE!$Z:$Z,'CARGA MÁQUINA (CAP INST.)'!T$65)</f>
        <v>58.825955349230213</v>
      </c>
      <c r="U99" s="53">
        <f>SUMIFS(BASE!$V:$V,BASE!$U:$U,$B99,BASE!$Z:$Z,'CARGA MÁQUINA (CAP INST.)'!U$65)</f>
        <v>20.484410920867074</v>
      </c>
      <c r="V99" s="53">
        <f>SUMIFS(BASE!$V:$V,BASE!$U:$U,$B99,BASE!$Z:$Z,'CARGA MÁQUINA (CAP INST.)'!V$65)</f>
        <v>0</v>
      </c>
      <c r="W99" s="53">
        <f>SUMIFS(BASE!$V:$V,BASE!$U:$U,$B99,BASE!$Z:$Z,'CARGA MÁQUINA (CAP INST.)'!W$65)</f>
        <v>0</v>
      </c>
      <c r="X99" s="53">
        <f>SUMIFS(BASE!$V:$V,BASE!$U:$U,$B99,BASE!$Z:$Z,'CARGA MÁQUINA (CAP INST.)'!X$65)</f>
        <v>0</v>
      </c>
      <c r="Y99" s="53">
        <f>SUMIFS(BASE!$V:$V,BASE!$U:$U,$B99,BASE!$Z:$Z,'CARGA MÁQUINA (CAP INST.)'!Y$65)</f>
        <v>0</v>
      </c>
      <c r="Z99" s="53">
        <f>SUMIFS(BASE!$V:$V,BASE!$U:$U,$B99,BASE!$Z:$Z,'CARGA MÁQUINA (CAP INST.)'!Z$65)</f>
        <v>0</v>
      </c>
      <c r="AA99" s="53">
        <f>SUMIFS(BASE!$V:$V,BASE!$U:$U,$B99,BASE!$Z:$Z,'CARGA MÁQUINA (CAP INST.)'!AA$65)</f>
        <v>0</v>
      </c>
      <c r="AB99" s="53">
        <f>SUMIFS(BASE!$V:$V,BASE!$U:$U,$B99,BASE!$Z:$Z,'CARGA MÁQUINA (CAP INST.)'!AB$65)</f>
        <v>0</v>
      </c>
      <c r="AC99" s="53">
        <f>SUMIFS(BASE!$V:$V,BASE!$U:$U,$B99,BASE!$Z:$Z,'CARGA MÁQUINA (CAP INST.)'!AC$65)</f>
        <v>0</v>
      </c>
      <c r="AD99" s="53">
        <f>SUMIFS(BASE!$V:$V,BASE!$U:$U,$B99,BASE!$Z:$Z,'CARGA MÁQUINA (CAP INST.)'!AD$65)</f>
        <v>0</v>
      </c>
      <c r="AE99" s="53">
        <f>SUMIFS(BASE!$V:$V,BASE!$U:$U,$B99,BASE!$Z:$Z,'CARGA MÁQUINA (CAP INST.)'!AE$65)</f>
        <v>0</v>
      </c>
      <c r="AF99" s="53">
        <f>SUMIFS(BASE!$V:$V,BASE!$U:$U,$B99,BASE!$Z:$Z,'CARGA MÁQUINA (CAP INST.)'!AF$65)</f>
        <v>0</v>
      </c>
      <c r="AG99" s="53">
        <f>SUMIFS(BASE!$V:$V,BASE!$U:$U,$B99,BASE!$Z:$Z,'CARGA MÁQUINA (CAP INST.)'!AG$65)</f>
        <v>0</v>
      </c>
      <c r="AH99" s="53">
        <f>SUMIFS(BASE!$V:$V,BASE!$U:$U,$B99,BASE!$Z:$Z,'CARGA MÁQUINA (CAP INST.)'!AH$65)</f>
        <v>0</v>
      </c>
      <c r="AI99" s="53">
        <f>SUMIFS(BASE!$V:$V,BASE!$U:$U,$B99,BASE!$Z:$Z,'CARGA MÁQUINA (CAP INST.)'!AI$65)</f>
        <v>0</v>
      </c>
      <c r="AJ99" s="53">
        <f>SUMIFS(BASE!$V:$V,BASE!$U:$U,$B99,BASE!$Z:$Z,'CARGA MÁQUINA (CAP INST.)'!AJ$65)</f>
        <v>0</v>
      </c>
      <c r="AK99" s="53">
        <f>SUMIFS(BASE!$V:$V,BASE!$U:$U,$B99,BASE!$Z:$Z,'CARGA MÁQUINA (CAP INST.)'!AK$65)</f>
        <v>0</v>
      </c>
      <c r="AL99" s="53">
        <f>SUMIFS(BASE!$V:$V,BASE!$U:$U,$B99,BASE!$Z:$Z,'CARGA MÁQUINA (CAP INST.)'!AL$65)</f>
        <v>0</v>
      </c>
      <c r="AM99" s="53">
        <f>SUMIFS(BASE!$V:$V,BASE!$U:$U,$B99,BASE!$Z:$Z,'CARGA MÁQUINA (CAP INST.)'!AM$65)</f>
        <v>0</v>
      </c>
      <c r="AN99" s="53">
        <f>SUMIFS(BASE!$V:$V,BASE!$U:$U,$B99,BASE!$Z:$Z,'CARGA MÁQUINA (CAP INST.)'!AN$65)</f>
        <v>0</v>
      </c>
      <c r="AO99" s="53">
        <f>SUMIFS(BASE!$V:$V,BASE!$U:$U,$B99,BASE!$Z:$Z,'CARGA MÁQUINA (CAP INST.)'!AO$65)</f>
        <v>0</v>
      </c>
      <c r="AP99" s="53">
        <f>SUMIFS(BASE!$V:$V,BASE!$U:$U,$B99,BASE!$Z:$Z,'CARGA MÁQUINA (CAP INST.)'!AP$65)</f>
        <v>0</v>
      </c>
      <c r="AQ99" s="53">
        <f>SUMIFS(BASE!$V:$V,BASE!$U:$U,$B99,BASE!$Z:$Z,'CARGA MÁQUINA (CAP INST.)'!AQ$65)</f>
        <v>0</v>
      </c>
      <c r="AR99" s="53">
        <f>SUMIFS(BASE!$V:$V,BASE!$U:$U,$B99,BASE!$Z:$Z,'CARGA MÁQUINA (CAP INST.)'!AR$65)</f>
        <v>0</v>
      </c>
      <c r="AS99" s="53">
        <f>SUMIFS(BASE!$V:$V,BASE!$U:$U,$B99,BASE!$Z:$Z,'CARGA MÁQUINA (CAP INST.)'!AS$65)</f>
        <v>0</v>
      </c>
    </row>
    <row r="100" spans="1:45" x14ac:dyDescent="0.25">
      <c r="A100" s="48">
        <v>670</v>
      </c>
      <c r="B100" s="47" t="s">
        <v>1310</v>
      </c>
      <c r="D100" s="53">
        <f>SUMIFS(BASE!$V:$V,BASE!$U:$U,$B100,BASE!$Z:$Z,'CARGA MÁQUINA (CAP INST.)'!D$65)</f>
        <v>0</v>
      </c>
      <c r="E100" s="53">
        <f>SUMIFS(BASE!$V:$V,BASE!$U:$U,$B100,BASE!$Z:$Z,'CARGA MÁQUINA (CAP INST.)'!E$65)</f>
        <v>0</v>
      </c>
      <c r="F100" s="53">
        <f>SUMIFS(BASE!$V:$V,BASE!$U:$U,$B100,BASE!$Z:$Z,'CARGA MÁQUINA (CAP INST.)'!F$65)</f>
        <v>0</v>
      </c>
      <c r="G100" s="53">
        <f>SUMIFS(BASE!$V:$V,BASE!$U:$U,$B100,BASE!$Z:$Z,'CARGA MÁQUINA (CAP INST.)'!G$65)</f>
        <v>0</v>
      </c>
      <c r="H100" s="53">
        <f>SUMIFS(BASE!$V:$V,BASE!$U:$U,$B100,BASE!$Z:$Z,'CARGA MÁQUINA (CAP INST.)'!H$65)</f>
        <v>0</v>
      </c>
      <c r="I100" s="53">
        <f>SUMIFS(BASE!$V:$V,BASE!$U:$U,$B100,BASE!$Z:$Z,'CARGA MÁQUINA (CAP INST.)'!I$65)</f>
        <v>0</v>
      </c>
      <c r="J100" s="53">
        <f>SUMIFS(BASE!$V:$V,BASE!$U:$U,$B100,BASE!$Z:$Z,'CARGA MÁQUINA (CAP INST.)'!J$65)</f>
        <v>0</v>
      </c>
      <c r="K100" s="53">
        <f>SUMIFS(BASE!$V:$V,BASE!$U:$U,$B100,BASE!$Z:$Z,'CARGA MÁQUINA (CAP INST.)'!K$65)</f>
        <v>0</v>
      </c>
      <c r="L100" s="53">
        <f>SUMIFS(BASE!$V:$V,BASE!$U:$U,$B100,BASE!$Z:$Z,'CARGA MÁQUINA (CAP INST.)'!L$65)</f>
        <v>0</v>
      </c>
      <c r="M100" s="53">
        <f>SUMIFS(BASE!$V:$V,BASE!$U:$U,$B100,BASE!$Z:$Z,'CARGA MÁQUINA (CAP INST.)'!M$65)</f>
        <v>0</v>
      </c>
      <c r="N100" s="53">
        <f>SUMIFS(BASE!$V:$V,BASE!$U:$U,$B100,BASE!$Z:$Z,'CARGA MÁQUINA (CAP INST.)'!N$65)</f>
        <v>0</v>
      </c>
      <c r="O100" s="53">
        <f>SUMIFS(BASE!$V:$V,BASE!$U:$U,$B100,BASE!$Z:$Z,'CARGA MÁQUINA (CAP INST.)'!O$65)</f>
        <v>0</v>
      </c>
      <c r="P100" s="53">
        <f>SUMIFS(BASE!$V:$V,BASE!$U:$U,$B100,BASE!$Z:$Z,'CARGA MÁQUINA (CAP INST.)'!P$65)</f>
        <v>0</v>
      </c>
      <c r="Q100" s="53">
        <f>SUMIFS(BASE!$V:$V,BASE!$U:$U,$B100,BASE!$Z:$Z,'CARGA MÁQUINA (CAP INST.)'!Q$65)</f>
        <v>0</v>
      </c>
      <c r="R100" s="53">
        <f>SUMIFS(BASE!$V:$V,BASE!$U:$U,$B100,BASE!$Z:$Z,'CARGA MÁQUINA (CAP INST.)'!R$65)</f>
        <v>0</v>
      </c>
      <c r="S100" s="53">
        <f>SUMIFS(BASE!$V:$V,BASE!$U:$U,$B100,BASE!$Z:$Z,'CARGA MÁQUINA (CAP INST.)'!S$65)</f>
        <v>0</v>
      </c>
      <c r="T100" s="53">
        <f>SUMIFS(BASE!$V:$V,BASE!$U:$U,$B100,BASE!$Z:$Z,'CARGA MÁQUINA (CAP INST.)'!T$65)</f>
        <v>0</v>
      </c>
      <c r="U100" s="53">
        <f>SUMIFS(BASE!$V:$V,BASE!$U:$U,$B100,BASE!$Z:$Z,'CARGA MÁQUINA (CAP INST.)'!U$65)</f>
        <v>0</v>
      </c>
      <c r="V100" s="53">
        <f>SUMIFS(BASE!$V:$V,BASE!$U:$U,$B100,BASE!$Z:$Z,'CARGA MÁQUINA (CAP INST.)'!V$65)</f>
        <v>0</v>
      </c>
      <c r="W100" s="53">
        <f>SUMIFS(BASE!$V:$V,BASE!$U:$U,$B100,BASE!$Z:$Z,'CARGA MÁQUINA (CAP INST.)'!W$65)</f>
        <v>0</v>
      </c>
      <c r="X100" s="53">
        <f>SUMIFS(BASE!$V:$V,BASE!$U:$U,$B100,BASE!$Z:$Z,'CARGA MÁQUINA (CAP INST.)'!X$65)</f>
        <v>0</v>
      </c>
      <c r="Y100" s="53">
        <f>SUMIFS(BASE!$V:$V,BASE!$U:$U,$B100,BASE!$Z:$Z,'CARGA MÁQUINA (CAP INST.)'!Y$65)</f>
        <v>0</v>
      </c>
      <c r="Z100" s="53">
        <f>SUMIFS(BASE!$V:$V,BASE!$U:$U,$B100,BASE!$Z:$Z,'CARGA MÁQUINA (CAP INST.)'!Z$65)</f>
        <v>0</v>
      </c>
      <c r="AA100" s="53">
        <f>SUMIFS(BASE!$V:$V,BASE!$U:$U,$B100,BASE!$Z:$Z,'CARGA MÁQUINA (CAP INST.)'!AA$65)</f>
        <v>0</v>
      </c>
      <c r="AB100" s="53">
        <f>SUMIFS(BASE!$V:$V,BASE!$U:$U,$B100,BASE!$Z:$Z,'CARGA MÁQUINA (CAP INST.)'!AB$65)</f>
        <v>0</v>
      </c>
      <c r="AC100" s="53">
        <f>SUMIFS(BASE!$V:$V,BASE!$U:$U,$B100,BASE!$Z:$Z,'CARGA MÁQUINA (CAP INST.)'!AC$65)</f>
        <v>0</v>
      </c>
      <c r="AD100" s="53">
        <f>SUMIFS(BASE!$V:$V,BASE!$U:$U,$B100,BASE!$Z:$Z,'CARGA MÁQUINA (CAP INST.)'!AD$65)</f>
        <v>0</v>
      </c>
      <c r="AE100" s="53">
        <f>SUMIFS(BASE!$V:$V,BASE!$U:$U,$B100,BASE!$Z:$Z,'CARGA MÁQUINA (CAP INST.)'!AE$65)</f>
        <v>0</v>
      </c>
      <c r="AF100" s="53">
        <f>SUMIFS(BASE!$V:$V,BASE!$U:$U,$B100,BASE!$Z:$Z,'CARGA MÁQUINA (CAP INST.)'!AF$65)</f>
        <v>0</v>
      </c>
      <c r="AG100" s="53">
        <f>SUMIFS(BASE!$V:$V,BASE!$U:$U,$B100,BASE!$Z:$Z,'CARGA MÁQUINA (CAP INST.)'!AG$65)</f>
        <v>0</v>
      </c>
      <c r="AH100" s="53">
        <f>SUMIFS(BASE!$V:$V,BASE!$U:$U,$B100,BASE!$Z:$Z,'CARGA MÁQUINA (CAP INST.)'!AH$65)</f>
        <v>0</v>
      </c>
      <c r="AI100" s="53">
        <f>SUMIFS(BASE!$V:$V,BASE!$U:$U,$B100,BASE!$Z:$Z,'CARGA MÁQUINA (CAP INST.)'!AI$65)</f>
        <v>0</v>
      </c>
      <c r="AJ100" s="53">
        <f>SUMIFS(BASE!$V:$V,BASE!$U:$U,$B100,BASE!$Z:$Z,'CARGA MÁQUINA (CAP INST.)'!AJ$65)</f>
        <v>0</v>
      </c>
      <c r="AK100" s="53">
        <f>SUMIFS(BASE!$V:$V,BASE!$U:$U,$B100,BASE!$Z:$Z,'CARGA MÁQUINA (CAP INST.)'!AK$65)</f>
        <v>0</v>
      </c>
      <c r="AL100" s="53">
        <f>SUMIFS(BASE!$V:$V,BASE!$U:$U,$B100,BASE!$Z:$Z,'CARGA MÁQUINA (CAP INST.)'!AL$65)</f>
        <v>0</v>
      </c>
      <c r="AM100" s="53">
        <f>SUMIFS(BASE!$V:$V,BASE!$U:$U,$B100,BASE!$Z:$Z,'CARGA MÁQUINA (CAP INST.)'!AM$65)</f>
        <v>0</v>
      </c>
      <c r="AN100" s="53">
        <f>SUMIFS(BASE!$V:$V,BASE!$U:$U,$B100,BASE!$Z:$Z,'CARGA MÁQUINA (CAP INST.)'!AN$65)</f>
        <v>0</v>
      </c>
      <c r="AO100" s="53">
        <f>SUMIFS(BASE!$V:$V,BASE!$U:$U,$B100,BASE!$Z:$Z,'CARGA MÁQUINA (CAP INST.)'!AO$65)</f>
        <v>0</v>
      </c>
      <c r="AP100" s="53">
        <f>SUMIFS(BASE!$V:$V,BASE!$U:$U,$B100,BASE!$Z:$Z,'CARGA MÁQUINA (CAP INST.)'!AP$65)</f>
        <v>0</v>
      </c>
      <c r="AQ100" s="53">
        <f>SUMIFS(BASE!$V:$V,BASE!$U:$U,$B100,BASE!$Z:$Z,'CARGA MÁQUINA (CAP INST.)'!AQ$65)</f>
        <v>0</v>
      </c>
      <c r="AR100" s="53">
        <f>SUMIFS(BASE!$V:$V,BASE!$U:$U,$B100,BASE!$Z:$Z,'CARGA MÁQUINA (CAP INST.)'!AR$65)</f>
        <v>0</v>
      </c>
      <c r="AS100" s="53">
        <f>SUMIFS(BASE!$V:$V,BASE!$U:$U,$B100,BASE!$Z:$Z,'CARGA MÁQUINA (CAP INST.)'!AS$65)</f>
        <v>0</v>
      </c>
    </row>
    <row r="101" spans="1:45" x14ac:dyDescent="0.25">
      <c r="A101" s="48">
        <v>671</v>
      </c>
      <c r="B101" s="47" t="s">
        <v>1311</v>
      </c>
      <c r="D101" s="53">
        <f>SUMIFS(BASE!$V:$V,BASE!$U:$U,$B101,BASE!$Z:$Z,'CARGA MÁQUINA (CAP INST.)'!D$65)</f>
        <v>0</v>
      </c>
      <c r="E101" s="53">
        <f>SUMIFS(BASE!$V:$V,BASE!$U:$U,$B101,BASE!$Z:$Z,'CARGA MÁQUINA (CAP INST.)'!E$65)</f>
        <v>0</v>
      </c>
      <c r="F101" s="53">
        <f>SUMIFS(BASE!$V:$V,BASE!$U:$U,$B101,BASE!$Z:$Z,'CARGA MÁQUINA (CAP INST.)'!F$65)</f>
        <v>0</v>
      </c>
      <c r="G101" s="53">
        <f>SUMIFS(BASE!$V:$V,BASE!$U:$U,$B101,BASE!$Z:$Z,'CARGA MÁQUINA (CAP INST.)'!G$65)</f>
        <v>0</v>
      </c>
      <c r="H101" s="53">
        <f>SUMIFS(BASE!$V:$V,BASE!$U:$U,$B101,BASE!$Z:$Z,'CARGA MÁQUINA (CAP INST.)'!H$65)</f>
        <v>0</v>
      </c>
      <c r="I101" s="53">
        <f>SUMIFS(BASE!$V:$V,BASE!$U:$U,$B101,BASE!$Z:$Z,'CARGA MÁQUINA (CAP INST.)'!I$65)</f>
        <v>0</v>
      </c>
      <c r="J101" s="53">
        <f>SUMIFS(BASE!$V:$V,BASE!$U:$U,$B101,BASE!$Z:$Z,'CARGA MÁQUINA (CAP INST.)'!J$65)</f>
        <v>0</v>
      </c>
      <c r="K101" s="53">
        <f>SUMIFS(BASE!$V:$V,BASE!$U:$U,$B101,BASE!$Z:$Z,'CARGA MÁQUINA (CAP INST.)'!K$65)</f>
        <v>0</v>
      </c>
      <c r="L101" s="53">
        <f>SUMIFS(BASE!$V:$V,BASE!$U:$U,$B101,BASE!$Z:$Z,'CARGA MÁQUINA (CAP INST.)'!L$65)</f>
        <v>0</v>
      </c>
      <c r="M101" s="53">
        <f>SUMIFS(BASE!$V:$V,BASE!$U:$U,$B101,BASE!$Z:$Z,'CARGA MÁQUINA (CAP INST.)'!M$65)</f>
        <v>0</v>
      </c>
      <c r="N101" s="53">
        <f>SUMIFS(BASE!$V:$V,BASE!$U:$U,$B101,BASE!$Z:$Z,'CARGA MÁQUINA (CAP INST.)'!N$65)</f>
        <v>0</v>
      </c>
      <c r="O101" s="53">
        <f>SUMIFS(BASE!$V:$V,BASE!$U:$U,$B101,BASE!$Z:$Z,'CARGA MÁQUINA (CAP INST.)'!O$65)</f>
        <v>0</v>
      </c>
      <c r="P101" s="53">
        <f>SUMIFS(BASE!$V:$V,BASE!$U:$U,$B101,BASE!$Z:$Z,'CARGA MÁQUINA (CAP INST.)'!P$65)</f>
        <v>0</v>
      </c>
      <c r="Q101" s="53">
        <f>SUMIFS(BASE!$V:$V,BASE!$U:$U,$B101,BASE!$Z:$Z,'CARGA MÁQUINA (CAP INST.)'!Q$65)</f>
        <v>0</v>
      </c>
      <c r="R101" s="53">
        <f>SUMIFS(BASE!$V:$V,BASE!$U:$U,$B101,BASE!$Z:$Z,'CARGA MÁQUINA (CAP INST.)'!R$65)</f>
        <v>0</v>
      </c>
      <c r="S101" s="53">
        <f>SUMIFS(BASE!$V:$V,BASE!$U:$U,$B101,BASE!$Z:$Z,'CARGA MÁQUINA (CAP INST.)'!S$65)</f>
        <v>0</v>
      </c>
      <c r="T101" s="53">
        <f>SUMIFS(BASE!$V:$V,BASE!$U:$U,$B101,BASE!$Z:$Z,'CARGA MÁQUINA (CAP INST.)'!T$65)</f>
        <v>0</v>
      </c>
      <c r="U101" s="53">
        <f>SUMIFS(BASE!$V:$V,BASE!$U:$U,$B101,BASE!$Z:$Z,'CARGA MÁQUINA (CAP INST.)'!U$65)</f>
        <v>0</v>
      </c>
      <c r="V101" s="53">
        <f>SUMIFS(BASE!$V:$V,BASE!$U:$U,$B101,BASE!$Z:$Z,'CARGA MÁQUINA (CAP INST.)'!V$65)</f>
        <v>0</v>
      </c>
      <c r="W101" s="53">
        <f>SUMIFS(BASE!$V:$V,BASE!$U:$U,$B101,BASE!$Z:$Z,'CARGA MÁQUINA (CAP INST.)'!W$65)</f>
        <v>0</v>
      </c>
      <c r="X101" s="53">
        <f>SUMIFS(BASE!$V:$V,BASE!$U:$U,$B101,BASE!$Z:$Z,'CARGA MÁQUINA (CAP INST.)'!X$65)</f>
        <v>0</v>
      </c>
      <c r="Y101" s="53">
        <f>SUMIFS(BASE!$V:$V,BASE!$U:$U,$B101,BASE!$Z:$Z,'CARGA MÁQUINA (CAP INST.)'!Y$65)</f>
        <v>0</v>
      </c>
      <c r="Z101" s="53">
        <f>SUMIFS(BASE!$V:$V,BASE!$U:$U,$B101,BASE!$Z:$Z,'CARGA MÁQUINA (CAP INST.)'!Z$65)</f>
        <v>0</v>
      </c>
      <c r="AA101" s="53">
        <f>SUMIFS(BASE!$V:$V,BASE!$U:$U,$B101,BASE!$Z:$Z,'CARGA MÁQUINA (CAP INST.)'!AA$65)</f>
        <v>0</v>
      </c>
      <c r="AB101" s="53">
        <f>SUMIFS(BASE!$V:$V,BASE!$U:$U,$B101,BASE!$Z:$Z,'CARGA MÁQUINA (CAP INST.)'!AB$65)</f>
        <v>0</v>
      </c>
      <c r="AC101" s="53">
        <f>SUMIFS(BASE!$V:$V,BASE!$U:$U,$B101,BASE!$Z:$Z,'CARGA MÁQUINA (CAP INST.)'!AC$65)</f>
        <v>0</v>
      </c>
      <c r="AD101" s="53">
        <f>SUMIFS(BASE!$V:$V,BASE!$U:$U,$B101,BASE!$Z:$Z,'CARGA MÁQUINA (CAP INST.)'!AD$65)</f>
        <v>0</v>
      </c>
      <c r="AE101" s="53">
        <f>SUMIFS(BASE!$V:$V,BASE!$U:$U,$B101,BASE!$Z:$Z,'CARGA MÁQUINA (CAP INST.)'!AE$65)</f>
        <v>0</v>
      </c>
      <c r="AF101" s="53">
        <f>SUMIFS(BASE!$V:$V,BASE!$U:$U,$B101,BASE!$Z:$Z,'CARGA MÁQUINA (CAP INST.)'!AF$65)</f>
        <v>0</v>
      </c>
      <c r="AG101" s="53">
        <f>SUMIFS(BASE!$V:$V,BASE!$U:$U,$B101,BASE!$Z:$Z,'CARGA MÁQUINA (CAP INST.)'!AG$65)</f>
        <v>0</v>
      </c>
      <c r="AH101" s="53">
        <f>SUMIFS(BASE!$V:$V,BASE!$U:$U,$B101,BASE!$Z:$Z,'CARGA MÁQUINA (CAP INST.)'!AH$65)</f>
        <v>0</v>
      </c>
      <c r="AI101" s="53">
        <f>SUMIFS(BASE!$V:$V,BASE!$U:$U,$B101,BASE!$Z:$Z,'CARGA MÁQUINA (CAP INST.)'!AI$65)</f>
        <v>0</v>
      </c>
      <c r="AJ101" s="53">
        <f>SUMIFS(BASE!$V:$V,BASE!$U:$U,$B101,BASE!$Z:$Z,'CARGA MÁQUINA (CAP INST.)'!AJ$65)</f>
        <v>0</v>
      </c>
      <c r="AK101" s="53">
        <f>SUMIFS(BASE!$V:$V,BASE!$U:$U,$B101,BASE!$Z:$Z,'CARGA MÁQUINA (CAP INST.)'!AK$65)</f>
        <v>0</v>
      </c>
      <c r="AL101" s="53">
        <f>SUMIFS(BASE!$V:$V,BASE!$U:$U,$B101,BASE!$Z:$Z,'CARGA MÁQUINA (CAP INST.)'!AL$65)</f>
        <v>0</v>
      </c>
      <c r="AM101" s="53">
        <f>SUMIFS(BASE!$V:$V,BASE!$U:$U,$B101,BASE!$Z:$Z,'CARGA MÁQUINA (CAP INST.)'!AM$65)</f>
        <v>0</v>
      </c>
      <c r="AN101" s="53">
        <f>SUMIFS(BASE!$V:$V,BASE!$U:$U,$B101,BASE!$Z:$Z,'CARGA MÁQUINA (CAP INST.)'!AN$65)</f>
        <v>0</v>
      </c>
      <c r="AO101" s="53">
        <f>SUMIFS(BASE!$V:$V,BASE!$U:$U,$B101,BASE!$Z:$Z,'CARGA MÁQUINA (CAP INST.)'!AO$65)</f>
        <v>0</v>
      </c>
      <c r="AP101" s="53">
        <f>SUMIFS(BASE!$V:$V,BASE!$U:$U,$B101,BASE!$Z:$Z,'CARGA MÁQUINA (CAP INST.)'!AP$65)</f>
        <v>0</v>
      </c>
      <c r="AQ101" s="53">
        <f>SUMIFS(BASE!$V:$V,BASE!$U:$U,$B101,BASE!$Z:$Z,'CARGA MÁQUINA (CAP INST.)'!AQ$65)</f>
        <v>0</v>
      </c>
      <c r="AR101" s="53">
        <f>SUMIFS(BASE!$V:$V,BASE!$U:$U,$B101,BASE!$Z:$Z,'CARGA MÁQUINA (CAP INST.)'!AR$65)</f>
        <v>0</v>
      </c>
      <c r="AS101" s="53">
        <f>SUMIFS(BASE!$V:$V,BASE!$U:$U,$B101,BASE!$Z:$Z,'CARGA MÁQUINA (CAP INST.)'!AS$65)</f>
        <v>0</v>
      </c>
    </row>
    <row r="102" spans="1:45" x14ac:dyDescent="0.25">
      <c r="A102" s="48">
        <v>89</v>
      </c>
      <c r="B102" s="47" t="s">
        <v>1312</v>
      </c>
      <c r="D102" s="53">
        <f>SUMIFS(BASE!$V:$V,BASE!$U:$U,$B102,BASE!$Z:$Z,'CARGA MÁQUINA (CAP INST.)'!D$65)</f>
        <v>19.90909090909091</v>
      </c>
      <c r="E102" s="53">
        <f>SUMIFS(BASE!$V:$V,BASE!$U:$U,$B102,BASE!$Z:$Z,'CARGA MÁQUINA (CAP INST.)'!E$65)</f>
        <v>33.545454545454547</v>
      </c>
      <c r="F102" s="53">
        <f>SUMIFS(BASE!$V:$V,BASE!$U:$U,$B102,BASE!$Z:$Z,'CARGA MÁQUINA (CAP INST.)'!F$65)</f>
        <v>230.45454545454544</v>
      </c>
      <c r="G102" s="53">
        <f>SUMIFS(BASE!$V:$V,BASE!$U:$U,$B102,BASE!$Z:$Z,'CARGA MÁQUINA (CAP INST.)'!G$65)</f>
        <v>37</v>
      </c>
      <c r="H102" s="53">
        <f>SUMIFS(BASE!$V:$V,BASE!$U:$U,$B102,BASE!$Z:$Z,'CARGA MÁQUINA (CAP INST.)'!H$65)</f>
        <v>13.499999999999998</v>
      </c>
      <c r="I102" s="53">
        <f>SUMIFS(BASE!$V:$V,BASE!$U:$U,$B102,BASE!$Z:$Z,'CARGA MÁQUINA (CAP INST.)'!I$65)</f>
        <v>24.545454545454543</v>
      </c>
      <c r="J102" s="53">
        <f>SUMIFS(BASE!$V:$V,BASE!$U:$U,$B102,BASE!$Z:$Z,'CARGA MÁQUINA (CAP INST.)'!J$65)</f>
        <v>10.909090909090908</v>
      </c>
      <c r="K102" s="53">
        <f>SUMIFS(BASE!$V:$V,BASE!$U:$U,$B102,BASE!$Z:$Z,'CARGA MÁQUINA (CAP INST.)'!K$65)</f>
        <v>139.85454545454544</v>
      </c>
      <c r="L102" s="53">
        <f>SUMIFS(BASE!$V:$V,BASE!$U:$U,$B102,BASE!$Z:$Z,'CARGA MÁQUINA (CAP INST.)'!L$65)</f>
        <v>55</v>
      </c>
      <c r="M102" s="53">
        <f>SUMIFS(BASE!$V:$V,BASE!$U:$U,$B102,BASE!$Z:$Z,'CARGA MÁQUINA (CAP INST.)'!M$65)</f>
        <v>68.88000000000001</v>
      </c>
      <c r="N102" s="53">
        <f>SUMIFS(BASE!$V:$V,BASE!$U:$U,$B102,BASE!$Z:$Z,'CARGA MÁQUINA (CAP INST.)'!N$65)</f>
        <v>27.409090909090907</v>
      </c>
      <c r="O102" s="53">
        <f>SUMIFS(BASE!$V:$V,BASE!$U:$U,$B102,BASE!$Z:$Z,'CARGA MÁQUINA (CAP INST.)'!O$65)</f>
        <v>48.269999999999996</v>
      </c>
      <c r="P102" s="53">
        <f>SUMIFS(BASE!$V:$V,BASE!$U:$U,$B102,BASE!$Z:$Z,'CARGA MÁQUINA (CAP INST.)'!P$65)</f>
        <v>32.272727272727273</v>
      </c>
      <c r="Q102" s="53">
        <f>SUMIFS(BASE!$V:$V,BASE!$U:$U,$B102,BASE!$Z:$Z,'CARGA MÁQUINA (CAP INST.)'!Q$65)</f>
        <v>52.63636363636364</v>
      </c>
      <c r="R102" s="53">
        <f>SUMIFS(BASE!$V:$V,BASE!$U:$U,$B102,BASE!$Z:$Z,'CARGA MÁQUINA (CAP INST.)'!R$65)</f>
        <v>36</v>
      </c>
      <c r="S102" s="53">
        <f>SUMIFS(BASE!$V:$V,BASE!$U:$U,$B102,BASE!$Z:$Z,'CARGA MÁQUINA (CAP INST.)'!S$65)</f>
        <v>0</v>
      </c>
      <c r="T102" s="53">
        <f>SUMIFS(BASE!$V:$V,BASE!$U:$U,$B102,BASE!$Z:$Z,'CARGA MÁQUINA (CAP INST.)'!T$65)</f>
        <v>0</v>
      </c>
      <c r="U102" s="53">
        <f>SUMIFS(BASE!$V:$V,BASE!$U:$U,$B102,BASE!$Z:$Z,'CARGA MÁQUINA (CAP INST.)'!U$65)</f>
        <v>0</v>
      </c>
      <c r="V102" s="53">
        <f>SUMIFS(BASE!$V:$V,BASE!$U:$U,$B102,BASE!$Z:$Z,'CARGA MÁQUINA (CAP INST.)'!V$65)</f>
        <v>0</v>
      </c>
      <c r="W102" s="53">
        <f>SUMIFS(BASE!$V:$V,BASE!$U:$U,$B102,BASE!$Z:$Z,'CARGA MÁQUINA (CAP INST.)'!W$65)</f>
        <v>0</v>
      </c>
      <c r="X102" s="53">
        <f>SUMIFS(BASE!$V:$V,BASE!$U:$U,$B102,BASE!$Z:$Z,'CARGA MÁQUINA (CAP INST.)'!X$65)</f>
        <v>0</v>
      </c>
      <c r="Y102" s="53">
        <f>SUMIFS(BASE!$V:$V,BASE!$U:$U,$B102,BASE!$Z:$Z,'CARGA MÁQUINA (CAP INST.)'!Y$65)</f>
        <v>0</v>
      </c>
      <c r="Z102" s="53">
        <f>SUMIFS(BASE!$V:$V,BASE!$U:$U,$B102,BASE!$Z:$Z,'CARGA MÁQUINA (CAP INST.)'!Z$65)</f>
        <v>0</v>
      </c>
      <c r="AA102" s="53">
        <f>SUMIFS(BASE!$V:$V,BASE!$U:$U,$B102,BASE!$Z:$Z,'CARGA MÁQUINA (CAP INST.)'!AA$65)</f>
        <v>0</v>
      </c>
      <c r="AB102" s="53">
        <f>SUMIFS(BASE!$V:$V,BASE!$U:$U,$B102,BASE!$Z:$Z,'CARGA MÁQUINA (CAP INST.)'!AB$65)</f>
        <v>0</v>
      </c>
      <c r="AC102" s="53">
        <f>SUMIFS(BASE!$V:$V,BASE!$U:$U,$B102,BASE!$Z:$Z,'CARGA MÁQUINA (CAP INST.)'!AC$65)</f>
        <v>0</v>
      </c>
      <c r="AD102" s="53">
        <f>SUMIFS(BASE!$V:$V,BASE!$U:$U,$B102,BASE!$Z:$Z,'CARGA MÁQUINA (CAP INST.)'!AD$65)</f>
        <v>0</v>
      </c>
      <c r="AE102" s="53">
        <f>SUMIFS(BASE!$V:$V,BASE!$U:$U,$B102,BASE!$Z:$Z,'CARGA MÁQUINA (CAP INST.)'!AE$65)</f>
        <v>0</v>
      </c>
      <c r="AF102" s="53">
        <f>SUMIFS(BASE!$V:$V,BASE!$U:$U,$B102,BASE!$Z:$Z,'CARGA MÁQUINA (CAP INST.)'!AF$65)</f>
        <v>0</v>
      </c>
      <c r="AG102" s="53">
        <f>SUMIFS(BASE!$V:$V,BASE!$U:$U,$B102,BASE!$Z:$Z,'CARGA MÁQUINA (CAP INST.)'!AG$65)</f>
        <v>0</v>
      </c>
      <c r="AH102" s="53">
        <f>SUMIFS(BASE!$V:$V,BASE!$U:$U,$B102,BASE!$Z:$Z,'CARGA MÁQUINA (CAP INST.)'!AH$65)</f>
        <v>0</v>
      </c>
      <c r="AI102" s="53">
        <f>SUMIFS(BASE!$V:$V,BASE!$U:$U,$B102,BASE!$Z:$Z,'CARGA MÁQUINA (CAP INST.)'!AI$65)</f>
        <v>0</v>
      </c>
      <c r="AJ102" s="53">
        <f>SUMIFS(BASE!$V:$V,BASE!$U:$U,$B102,BASE!$Z:$Z,'CARGA MÁQUINA (CAP INST.)'!AJ$65)</f>
        <v>0</v>
      </c>
      <c r="AK102" s="53">
        <f>SUMIFS(BASE!$V:$V,BASE!$U:$U,$B102,BASE!$Z:$Z,'CARGA MÁQUINA (CAP INST.)'!AK$65)</f>
        <v>0</v>
      </c>
      <c r="AL102" s="53">
        <f>SUMIFS(BASE!$V:$V,BASE!$U:$U,$B102,BASE!$Z:$Z,'CARGA MÁQUINA (CAP INST.)'!AL$65)</f>
        <v>0</v>
      </c>
      <c r="AM102" s="53">
        <f>SUMIFS(BASE!$V:$V,BASE!$U:$U,$B102,BASE!$Z:$Z,'CARGA MÁQUINA (CAP INST.)'!AM$65)</f>
        <v>0</v>
      </c>
      <c r="AN102" s="53">
        <f>SUMIFS(BASE!$V:$V,BASE!$U:$U,$B102,BASE!$Z:$Z,'CARGA MÁQUINA (CAP INST.)'!AN$65)</f>
        <v>0</v>
      </c>
      <c r="AO102" s="53">
        <f>SUMIFS(BASE!$V:$V,BASE!$U:$U,$B102,BASE!$Z:$Z,'CARGA MÁQUINA (CAP INST.)'!AO$65)</f>
        <v>0</v>
      </c>
      <c r="AP102" s="53">
        <f>SUMIFS(BASE!$V:$V,BASE!$U:$U,$B102,BASE!$Z:$Z,'CARGA MÁQUINA (CAP INST.)'!AP$65)</f>
        <v>0</v>
      </c>
      <c r="AQ102" s="53">
        <f>SUMIFS(BASE!$V:$V,BASE!$U:$U,$B102,BASE!$Z:$Z,'CARGA MÁQUINA (CAP INST.)'!AQ$65)</f>
        <v>0</v>
      </c>
      <c r="AR102" s="53">
        <f>SUMIFS(BASE!$V:$V,BASE!$U:$U,$B102,BASE!$Z:$Z,'CARGA MÁQUINA (CAP INST.)'!AR$65)</f>
        <v>0</v>
      </c>
      <c r="AS102" s="53">
        <f>SUMIFS(BASE!$V:$V,BASE!$U:$U,$B102,BASE!$Z:$Z,'CARGA MÁQUINA (CAP INST.)'!AS$65)</f>
        <v>0</v>
      </c>
    </row>
    <row r="103" spans="1:45" x14ac:dyDescent="0.25">
      <c r="A103" s="48">
        <v>89</v>
      </c>
      <c r="B103" s="47" t="s">
        <v>1313</v>
      </c>
      <c r="D103" s="53">
        <f>SUMIFS(BASE!$V:$V,BASE!$U:$U,$B103,BASE!$Z:$Z,'CARGA MÁQUINA (CAP INST.)'!D$65)</f>
        <v>0</v>
      </c>
      <c r="E103" s="53">
        <f>SUMIFS(BASE!$V:$V,BASE!$U:$U,$B103,BASE!$Z:$Z,'CARGA MÁQUINA (CAP INST.)'!E$65)</f>
        <v>0</v>
      </c>
      <c r="F103" s="53">
        <f>SUMIFS(BASE!$V:$V,BASE!$U:$U,$B103,BASE!$Z:$Z,'CARGA MÁQUINA (CAP INST.)'!F$65)</f>
        <v>0</v>
      </c>
      <c r="G103" s="53">
        <f>SUMIFS(BASE!$V:$V,BASE!$U:$U,$B103,BASE!$Z:$Z,'CARGA MÁQUINA (CAP INST.)'!G$65)</f>
        <v>0</v>
      </c>
      <c r="H103" s="53">
        <f>SUMIFS(BASE!$V:$V,BASE!$U:$U,$B103,BASE!$Z:$Z,'CARGA MÁQUINA (CAP INST.)'!H$65)</f>
        <v>0</v>
      </c>
      <c r="I103" s="53">
        <f>SUMIFS(BASE!$V:$V,BASE!$U:$U,$B103,BASE!$Z:$Z,'CARGA MÁQUINA (CAP INST.)'!I$65)</f>
        <v>0</v>
      </c>
      <c r="J103" s="53">
        <f>SUMIFS(BASE!$V:$V,BASE!$U:$U,$B103,BASE!$Z:$Z,'CARGA MÁQUINA (CAP INST.)'!J$65)</f>
        <v>0</v>
      </c>
      <c r="K103" s="53">
        <f>SUMIFS(BASE!$V:$V,BASE!$U:$U,$B103,BASE!$Z:$Z,'CARGA MÁQUINA (CAP INST.)'!K$65)</f>
        <v>0</v>
      </c>
      <c r="L103" s="53">
        <f>SUMIFS(BASE!$V:$V,BASE!$U:$U,$B103,BASE!$Z:$Z,'CARGA MÁQUINA (CAP INST.)'!L$65)</f>
        <v>0</v>
      </c>
      <c r="M103" s="53">
        <f>SUMIFS(BASE!$V:$V,BASE!$U:$U,$B103,BASE!$Z:$Z,'CARGA MÁQUINA (CAP INST.)'!M$65)</f>
        <v>0</v>
      </c>
      <c r="N103" s="53">
        <f>SUMIFS(BASE!$V:$V,BASE!$U:$U,$B103,BASE!$Z:$Z,'CARGA MÁQUINA (CAP INST.)'!N$65)</f>
        <v>0</v>
      </c>
      <c r="O103" s="53">
        <f>SUMIFS(BASE!$V:$V,BASE!$U:$U,$B103,BASE!$Z:$Z,'CARGA MÁQUINA (CAP INST.)'!O$65)</f>
        <v>0</v>
      </c>
      <c r="P103" s="53">
        <f>SUMIFS(BASE!$V:$V,BASE!$U:$U,$B103,BASE!$Z:$Z,'CARGA MÁQUINA (CAP INST.)'!P$65)</f>
        <v>0</v>
      </c>
      <c r="Q103" s="53">
        <f>SUMIFS(BASE!$V:$V,BASE!$U:$U,$B103,BASE!$Z:$Z,'CARGA MÁQUINA (CAP INST.)'!Q$65)</f>
        <v>0</v>
      </c>
      <c r="R103" s="53">
        <f>SUMIFS(BASE!$V:$V,BASE!$U:$U,$B103,BASE!$Z:$Z,'CARGA MÁQUINA (CAP INST.)'!R$65)</f>
        <v>0</v>
      </c>
      <c r="S103" s="53">
        <f>SUMIFS(BASE!$V:$V,BASE!$U:$U,$B103,BASE!$Z:$Z,'CARGA MÁQUINA (CAP INST.)'!S$65)</f>
        <v>0</v>
      </c>
      <c r="T103" s="53">
        <f>SUMIFS(BASE!$V:$V,BASE!$U:$U,$B103,BASE!$Z:$Z,'CARGA MÁQUINA (CAP INST.)'!T$65)</f>
        <v>0</v>
      </c>
      <c r="U103" s="53">
        <f>SUMIFS(BASE!$V:$V,BASE!$U:$U,$B103,BASE!$Z:$Z,'CARGA MÁQUINA (CAP INST.)'!U$65)</f>
        <v>0</v>
      </c>
      <c r="V103" s="53">
        <f>SUMIFS(BASE!$V:$V,BASE!$U:$U,$B103,BASE!$Z:$Z,'CARGA MÁQUINA (CAP INST.)'!V$65)</f>
        <v>0</v>
      </c>
      <c r="W103" s="53">
        <f>SUMIFS(BASE!$V:$V,BASE!$U:$U,$B103,BASE!$Z:$Z,'CARGA MÁQUINA (CAP INST.)'!W$65)</f>
        <v>0</v>
      </c>
      <c r="X103" s="53">
        <f>SUMIFS(BASE!$V:$V,BASE!$U:$U,$B103,BASE!$Z:$Z,'CARGA MÁQUINA (CAP INST.)'!X$65)</f>
        <v>0</v>
      </c>
      <c r="Y103" s="53">
        <f>SUMIFS(BASE!$V:$V,BASE!$U:$U,$B103,BASE!$Z:$Z,'CARGA MÁQUINA (CAP INST.)'!Y$65)</f>
        <v>0</v>
      </c>
      <c r="Z103" s="53">
        <f>SUMIFS(BASE!$V:$V,BASE!$U:$U,$B103,BASE!$Z:$Z,'CARGA MÁQUINA (CAP INST.)'!Z$65)</f>
        <v>0</v>
      </c>
      <c r="AA103" s="53">
        <f>SUMIFS(BASE!$V:$V,BASE!$U:$U,$B103,BASE!$Z:$Z,'CARGA MÁQUINA (CAP INST.)'!AA$65)</f>
        <v>0</v>
      </c>
      <c r="AB103" s="53">
        <f>SUMIFS(BASE!$V:$V,BASE!$U:$U,$B103,BASE!$Z:$Z,'CARGA MÁQUINA (CAP INST.)'!AB$65)</f>
        <v>0</v>
      </c>
      <c r="AC103" s="53">
        <f>SUMIFS(BASE!$V:$V,BASE!$U:$U,$B103,BASE!$Z:$Z,'CARGA MÁQUINA (CAP INST.)'!AC$65)</f>
        <v>0</v>
      </c>
      <c r="AD103" s="53">
        <f>SUMIFS(BASE!$V:$V,BASE!$U:$U,$B103,BASE!$Z:$Z,'CARGA MÁQUINA (CAP INST.)'!AD$65)</f>
        <v>0</v>
      </c>
      <c r="AE103" s="53">
        <f>SUMIFS(BASE!$V:$V,BASE!$U:$U,$B103,BASE!$Z:$Z,'CARGA MÁQUINA (CAP INST.)'!AE$65)</f>
        <v>0</v>
      </c>
      <c r="AF103" s="53">
        <f>SUMIFS(BASE!$V:$V,BASE!$U:$U,$B103,BASE!$Z:$Z,'CARGA MÁQUINA (CAP INST.)'!AF$65)</f>
        <v>0</v>
      </c>
      <c r="AG103" s="53">
        <f>SUMIFS(BASE!$V:$V,BASE!$U:$U,$B103,BASE!$Z:$Z,'CARGA MÁQUINA (CAP INST.)'!AG$65)</f>
        <v>0</v>
      </c>
      <c r="AH103" s="53">
        <f>SUMIFS(BASE!$V:$V,BASE!$U:$U,$B103,BASE!$Z:$Z,'CARGA MÁQUINA (CAP INST.)'!AH$65)</f>
        <v>0</v>
      </c>
      <c r="AI103" s="53">
        <f>SUMIFS(BASE!$V:$V,BASE!$U:$U,$B103,BASE!$Z:$Z,'CARGA MÁQUINA (CAP INST.)'!AI$65)</f>
        <v>0</v>
      </c>
      <c r="AJ103" s="53">
        <f>SUMIFS(BASE!$V:$V,BASE!$U:$U,$B103,BASE!$Z:$Z,'CARGA MÁQUINA (CAP INST.)'!AJ$65)</f>
        <v>0</v>
      </c>
      <c r="AK103" s="53">
        <f>SUMIFS(BASE!$V:$V,BASE!$U:$U,$B103,BASE!$Z:$Z,'CARGA MÁQUINA (CAP INST.)'!AK$65)</f>
        <v>0</v>
      </c>
      <c r="AL103" s="53">
        <f>SUMIFS(BASE!$V:$V,BASE!$U:$U,$B103,BASE!$Z:$Z,'CARGA MÁQUINA (CAP INST.)'!AL$65)</f>
        <v>0</v>
      </c>
      <c r="AM103" s="53">
        <f>SUMIFS(BASE!$V:$V,BASE!$U:$U,$B103,BASE!$Z:$Z,'CARGA MÁQUINA (CAP INST.)'!AM$65)</f>
        <v>0</v>
      </c>
      <c r="AN103" s="53">
        <f>SUMIFS(BASE!$V:$V,BASE!$U:$U,$B103,BASE!$Z:$Z,'CARGA MÁQUINA (CAP INST.)'!AN$65)</f>
        <v>0</v>
      </c>
      <c r="AO103" s="53">
        <f>SUMIFS(BASE!$V:$V,BASE!$U:$U,$B103,BASE!$Z:$Z,'CARGA MÁQUINA (CAP INST.)'!AO$65)</f>
        <v>0</v>
      </c>
      <c r="AP103" s="53">
        <f>SUMIFS(BASE!$V:$V,BASE!$U:$U,$B103,BASE!$Z:$Z,'CARGA MÁQUINA (CAP INST.)'!AP$65)</f>
        <v>0</v>
      </c>
      <c r="AQ103" s="53">
        <f>SUMIFS(BASE!$V:$V,BASE!$U:$U,$B103,BASE!$Z:$Z,'CARGA MÁQUINA (CAP INST.)'!AQ$65)</f>
        <v>0</v>
      </c>
      <c r="AR103" s="53">
        <f>SUMIFS(BASE!$V:$V,BASE!$U:$U,$B103,BASE!$Z:$Z,'CARGA MÁQUINA (CAP INST.)'!AR$65)</f>
        <v>0</v>
      </c>
      <c r="AS103" s="53">
        <f>SUMIFS(BASE!$V:$V,BASE!$U:$U,$B103,BASE!$Z:$Z,'CARGA MÁQUINA (CAP INST.)'!AS$65)</f>
        <v>0</v>
      </c>
    </row>
    <row r="104" spans="1:45" x14ac:dyDescent="0.25">
      <c r="A104" s="48">
        <v>89</v>
      </c>
      <c r="B104" s="47" t="s">
        <v>1314</v>
      </c>
      <c r="D104" s="53">
        <f>SUMIFS(BASE!$V:$V,BASE!$U:$U,$B104,BASE!$Z:$Z,'CARGA MÁQUINA (CAP INST.)'!D$65)</f>
        <v>0</v>
      </c>
      <c r="E104" s="53">
        <f>SUMIFS(BASE!$V:$V,BASE!$U:$U,$B104,BASE!$Z:$Z,'CARGA MÁQUINA (CAP INST.)'!E$65)</f>
        <v>0</v>
      </c>
      <c r="F104" s="53">
        <f>SUMIFS(BASE!$V:$V,BASE!$U:$U,$B104,BASE!$Z:$Z,'CARGA MÁQUINA (CAP INST.)'!F$65)</f>
        <v>0</v>
      </c>
      <c r="G104" s="53">
        <f>SUMIFS(BASE!$V:$V,BASE!$U:$U,$B104,BASE!$Z:$Z,'CARGA MÁQUINA (CAP INST.)'!G$65)</f>
        <v>0</v>
      </c>
      <c r="H104" s="53">
        <f>SUMIFS(BASE!$V:$V,BASE!$U:$U,$B104,BASE!$Z:$Z,'CARGA MÁQUINA (CAP INST.)'!H$65)</f>
        <v>0</v>
      </c>
      <c r="I104" s="53">
        <f>SUMIFS(BASE!$V:$V,BASE!$U:$U,$B104,BASE!$Z:$Z,'CARGA MÁQUINA (CAP INST.)'!I$65)</f>
        <v>0</v>
      </c>
      <c r="J104" s="53">
        <f>SUMIFS(BASE!$V:$V,BASE!$U:$U,$B104,BASE!$Z:$Z,'CARGA MÁQUINA (CAP INST.)'!J$65)</f>
        <v>0</v>
      </c>
      <c r="K104" s="53">
        <f>SUMIFS(BASE!$V:$V,BASE!$U:$U,$B104,BASE!$Z:$Z,'CARGA MÁQUINA (CAP INST.)'!K$65)</f>
        <v>0</v>
      </c>
      <c r="L104" s="53">
        <f>SUMIFS(BASE!$V:$V,BASE!$U:$U,$B104,BASE!$Z:$Z,'CARGA MÁQUINA (CAP INST.)'!L$65)</f>
        <v>0</v>
      </c>
      <c r="M104" s="53">
        <f>SUMIFS(BASE!$V:$V,BASE!$U:$U,$B104,BASE!$Z:$Z,'CARGA MÁQUINA (CAP INST.)'!M$65)</f>
        <v>0</v>
      </c>
      <c r="N104" s="53">
        <f>SUMIFS(BASE!$V:$V,BASE!$U:$U,$B104,BASE!$Z:$Z,'CARGA MÁQUINA (CAP INST.)'!N$65)</f>
        <v>0</v>
      </c>
      <c r="O104" s="53">
        <f>SUMIFS(BASE!$V:$V,BASE!$U:$U,$B104,BASE!$Z:$Z,'CARGA MÁQUINA (CAP INST.)'!O$65)</f>
        <v>0</v>
      </c>
      <c r="P104" s="53">
        <f>SUMIFS(BASE!$V:$V,BASE!$U:$U,$B104,BASE!$Z:$Z,'CARGA MÁQUINA (CAP INST.)'!P$65)</f>
        <v>0</v>
      </c>
      <c r="Q104" s="53">
        <f>SUMIFS(BASE!$V:$V,BASE!$U:$U,$B104,BASE!$Z:$Z,'CARGA MÁQUINA (CAP INST.)'!Q$65)</f>
        <v>0</v>
      </c>
      <c r="R104" s="53">
        <f>SUMIFS(BASE!$V:$V,BASE!$U:$U,$B104,BASE!$Z:$Z,'CARGA MÁQUINA (CAP INST.)'!R$65)</f>
        <v>0</v>
      </c>
      <c r="S104" s="53">
        <f>SUMIFS(BASE!$V:$V,BASE!$U:$U,$B104,BASE!$Z:$Z,'CARGA MÁQUINA (CAP INST.)'!S$65)</f>
        <v>0</v>
      </c>
      <c r="T104" s="53">
        <f>SUMIFS(BASE!$V:$V,BASE!$U:$U,$B104,BASE!$Z:$Z,'CARGA MÁQUINA (CAP INST.)'!T$65)</f>
        <v>0</v>
      </c>
      <c r="U104" s="53">
        <f>SUMIFS(BASE!$V:$V,BASE!$U:$U,$B104,BASE!$Z:$Z,'CARGA MÁQUINA (CAP INST.)'!U$65)</f>
        <v>0</v>
      </c>
      <c r="V104" s="53">
        <f>SUMIFS(BASE!$V:$V,BASE!$U:$U,$B104,BASE!$Z:$Z,'CARGA MÁQUINA (CAP INST.)'!V$65)</f>
        <v>0</v>
      </c>
      <c r="W104" s="53">
        <f>SUMIFS(BASE!$V:$V,BASE!$U:$U,$B104,BASE!$Z:$Z,'CARGA MÁQUINA (CAP INST.)'!W$65)</f>
        <v>0</v>
      </c>
      <c r="X104" s="53">
        <f>SUMIFS(BASE!$V:$V,BASE!$U:$U,$B104,BASE!$Z:$Z,'CARGA MÁQUINA (CAP INST.)'!X$65)</f>
        <v>0</v>
      </c>
      <c r="Y104" s="53">
        <f>SUMIFS(BASE!$V:$V,BASE!$U:$U,$B104,BASE!$Z:$Z,'CARGA MÁQUINA (CAP INST.)'!Y$65)</f>
        <v>0</v>
      </c>
      <c r="Z104" s="53">
        <f>SUMIFS(BASE!$V:$V,BASE!$U:$U,$B104,BASE!$Z:$Z,'CARGA MÁQUINA (CAP INST.)'!Z$65)</f>
        <v>0</v>
      </c>
      <c r="AA104" s="53">
        <f>SUMIFS(BASE!$V:$V,BASE!$U:$U,$B104,BASE!$Z:$Z,'CARGA MÁQUINA (CAP INST.)'!AA$65)</f>
        <v>0</v>
      </c>
      <c r="AB104" s="53">
        <f>SUMIFS(BASE!$V:$V,BASE!$U:$U,$B104,BASE!$Z:$Z,'CARGA MÁQUINA (CAP INST.)'!AB$65)</f>
        <v>0</v>
      </c>
      <c r="AC104" s="53">
        <f>SUMIFS(BASE!$V:$V,BASE!$U:$U,$B104,BASE!$Z:$Z,'CARGA MÁQUINA (CAP INST.)'!AC$65)</f>
        <v>0</v>
      </c>
      <c r="AD104" s="53">
        <f>SUMIFS(BASE!$V:$V,BASE!$U:$U,$B104,BASE!$Z:$Z,'CARGA MÁQUINA (CAP INST.)'!AD$65)</f>
        <v>0</v>
      </c>
      <c r="AE104" s="53">
        <f>SUMIFS(BASE!$V:$V,BASE!$U:$U,$B104,BASE!$Z:$Z,'CARGA MÁQUINA (CAP INST.)'!AE$65)</f>
        <v>0</v>
      </c>
      <c r="AF104" s="53">
        <f>SUMIFS(BASE!$V:$V,BASE!$U:$U,$B104,BASE!$Z:$Z,'CARGA MÁQUINA (CAP INST.)'!AF$65)</f>
        <v>0</v>
      </c>
      <c r="AG104" s="53">
        <f>SUMIFS(BASE!$V:$V,BASE!$U:$U,$B104,BASE!$Z:$Z,'CARGA MÁQUINA (CAP INST.)'!AG$65)</f>
        <v>0</v>
      </c>
      <c r="AH104" s="53">
        <f>SUMIFS(BASE!$V:$V,BASE!$U:$U,$B104,BASE!$Z:$Z,'CARGA MÁQUINA (CAP INST.)'!AH$65)</f>
        <v>0</v>
      </c>
      <c r="AI104" s="53">
        <f>SUMIFS(BASE!$V:$V,BASE!$U:$U,$B104,BASE!$Z:$Z,'CARGA MÁQUINA (CAP INST.)'!AI$65)</f>
        <v>0</v>
      </c>
      <c r="AJ104" s="53">
        <f>SUMIFS(BASE!$V:$V,BASE!$U:$U,$B104,BASE!$Z:$Z,'CARGA MÁQUINA (CAP INST.)'!AJ$65)</f>
        <v>0</v>
      </c>
      <c r="AK104" s="53">
        <f>SUMIFS(BASE!$V:$V,BASE!$U:$U,$B104,BASE!$Z:$Z,'CARGA MÁQUINA (CAP INST.)'!AK$65)</f>
        <v>0</v>
      </c>
      <c r="AL104" s="53">
        <f>SUMIFS(BASE!$V:$V,BASE!$U:$U,$B104,BASE!$Z:$Z,'CARGA MÁQUINA (CAP INST.)'!AL$65)</f>
        <v>0</v>
      </c>
      <c r="AM104" s="53">
        <f>SUMIFS(BASE!$V:$V,BASE!$U:$U,$B104,BASE!$Z:$Z,'CARGA MÁQUINA (CAP INST.)'!AM$65)</f>
        <v>0</v>
      </c>
      <c r="AN104" s="53">
        <f>SUMIFS(BASE!$V:$V,BASE!$U:$U,$B104,BASE!$Z:$Z,'CARGA MÁQUINA (CAP INST.)'!AN$65)</f>
        <v>0</v>
      </c>
      <c r="AO104" s="53">
        <f>SUMIFS(BASE!$V:$V,BASE!$U:$U,$B104,BASE!$Z:$Z,'CARGA MÁQUINA (CAP INST.)'!AO$65)</f>
        <v>0</v>
      </c>
      <c r="AP104" s="53">
        <f>SUMIFS(BASE!$V:$V,BASE!$U:$U,$B104,BASE!$Z:$Z,'CARGA MÁQUINA (CAP INST.)'!AP$65)</f>
        <v>0</v>
      </c>
      <c r="AQ104" s="53">
        <f>SUMIFS(BASE!$V:$V,BASE!$U:$U,$B104,BASE!$Z:$Z,'CARGA MÁQUINA (CAP INST.)'!AQ$65)</f>
        <v>0</v>
      </c>
      <c r="AR104" s="53">
        <f>SUMIFS(BASE!$V:$V,BASE!$U:$U,$B104,BASE!$Z:$Z,'CARGA MÁQUINA (CAP INST.)'!AR$65)</f>
        <v>0</v>
      </c>
      <c r="AS104" s="53">
        <f>SUMIFS(BASE!$V:$V,BASE!$U:$U,$B104,BASE!$Z:$Z,'CARGA MÁQUINA (CAP INST.)'!AS$65)</f>
        <v>0</v>
      </c>
    </row>
    <row r="105" spans="1:45" x14ac:dyDescent="0.25">
      <c r="A105" s="48">
        <v>194</v>
      </c>
      <c r="B105" s="47" t="s">
        <v>1315</v>
      </c>
      <c r="D105" s="53">
        <f>SUMIFS(BASE!$V:$V,BASE!$U:$U,$B105,BASE!$Z:$Z,'CARGA MÁQUINA (CAP INST.)'!D$65)</f>
        <v>12.272727272727272</v>
      </c>
      <c r="E105" s="53">
        <f>SUMIFS(BASE!$V:$V,BASE!$U:$U,$B105,BASE!$Z:$Z,'CARGA MÁQUINA (CAP INST.)'!E$65)</f>
        <v>0</v>
      </c>
      <c r="F105" s="53">
        <f>SUMIFS(BASE!$V:$V,BASE!$U:$U,$B105,BASE!$Z:$Z,'CARGA MÁQUINA (CAP INST.)'!F$65)</f>
        <v>3.4772727272727275</v>
      </c>
      <c r="G105" s="53">
        <f>SUMIFS(BASE!$V:$V,BASE!$U:$U,$B105,BASE!$Z:$Z,'CARGA MÁQUINA (CAP INST.)'!G$65)</f>
        <v>2.0454545454545454</v>
      </c>
      <c r="H105" s="53">
        <f>SUMIFS(BASE!$V:$V,BASE!$U:$U,$B105,BASE!$Z:$Z,'CARGA MÁQUINA (CAP INST.)'!H$65)</f>
        <v>1.2272727272727273</v>
      </c>
      <c r="I105" s="53">
        <f>SUMIFS(BASE!$V:$V,BASE!$U:$U,$B105,BASE!$Z:$Z,'CARGA MÁQUINA (CAP INST.)'!I$65)</f>
        <v>0</v>
      </c>
      <c r="J105" s="53">
        <f>SUMIFS(BASE!$V:$V,BASE!$U:$U,$B105,BASE!$Z:$Z,'CARGA MÁQUINA (CAP INST.)'!J$65)</f>
        <v>11.659090909090908</v>
      </c>
      <c r="K105" s="53">
        <f>SUMIFS(BASE!$V:$V,BASE!$U:$U,$B105,BASE!$Z:$Z,'CARGA MÁQUINA (CAP INST.)'!K$65)</f>
        <v>15.759090909090906</v>
      </c>
      <c r="L105" s="53">
        <f>SUMIFS(BASE!$V:$V,BASE!$U:$U,$B105,BASE!$Z:$Z,'CARGA MÁQUINA (CAP INST.)'!L$65)</f>
        <v>4.704545454545455</v>
      </c>
      <c r="M105" s="53">
        <f>SUMIFS(BASE!$V:$V,BASE!$U:$U,$B105,BASE!$Z:$Z,'CARGA MÁQUINA (CAP INST.)'!M$65)</f>
        <v>0</v>
      </c>
      <c r="N105" s="53">
        <f>SUMIFS(BASE!$V:$V,BASE!$U:$U,$B105,BASE!$Z:$Z,'CARGA MÁQUINA (CAP INST.)'!N$65)</f>
        <v>0</v>
      </c>
      <c r="O105" s="53">
        <f>SUMIFS(BASE!$V:$V,BASE!$U:$U,$B105,BASE!$Z:$Z,'CARGA MÁQUINA (CAP INST.)'!O$65)</f>
        <v>4.0909090909090908</v>
      </c>
      <c r="P105" s="53">
        <f>SUMIFS(BASE!$V:$V,BASE!$U:$U,$B105,BASE!$Z:$Z,'CARGA MÁQUINA (CAP INST.)'!P$65)</f>
        <v>2.0454545454545454</v>
      </c>
      <c r="Q105" s="53">
        <f>SUMIFS(BASE!$V:$V,BASE!$U:$U,$B105,BASE!$Z:$Z,'CARGA MÁQUINA (CAP INST.)'!Q$65)</f>
        <v>4.0909090909090908</v>
      </c>
      <c r="R105" s="53">
        <f>SUMIFS(BASE!$V:$V,BASE!$U:$U,$B105,BASE!$Z:$Z,'CARGA MÁQUINA (CAP INST.)'!R$65)</f>
        <v>0</v>
      </c>
      <c r="S105" s="53">
        <f>SUMIFS(BASE!$V:$V,BASE!$U:$U,$B105,BASE!$Z:$Z,'CARGA MÁQUINA (CAP INST.)'!S$65)</f>
        <v>0</v>
      </c>
      <c r="T105" s="53">
        <f>SUMIFS(BASE!$V:$V,BASE!$U:$U,$B105,BASE!$Z:$Z,'CARGA MÁQUINA (CAP INST.)'!T$65)</f>
        <v>13.504545454545454</v>
      </c>
      <c r="U105" s="53">
        <f>SUMIFS(BASE!$V:$V,BASE!$U:$U,$B105,BASE!$Z:$Z,'CARGA MÁQUINA (CAP INST.)'!U$65)</f>
        <v>0</v>
      </c>
      <c r="V105" s="53">
        <f>SUMIFS(BASE!$V:$V,BASE!$U:$U,$B105,BASE!$Z:$Z,'CARGA MÁQUINA (CAP INST.)'!V$65)</f>
        <v>0</v>
      </c>
      <c r="W105" s="53">
        <f>SUMIFS(BASE!$V:$V,BASE!$U:$U,$B105,BASE!$Z:$Z,'CARGA MÁQUINA (CAP INST.)'!W$65)</f>
        <v>0</v>
      </c>
      <c r="X105" s="53">
        <f>SUMIFS(BASE!$V:$V,BASE!$U:$U,$B105,BASE!$Z:$Z,'CARGA MÁQUINA (CAP INST.)'!X$65)</f>
        <v>0</v>
      </c>
      <c r="Y105" s="53">
        <f>SUMIFS(BASE!$V:$V,BASE!$U:$U,$B105,BASE!$Z:$Z,'CARGA MÁQUINA (CAP INST.)'!Y$65)</f>
        <v>0</v>
      </c>
      <c r="Z105" s="53">
        <f>SUMIFS(BASE!$V:$V,BASE!$U:$U,$B105,BASE!$Z:$Z,'CARGA MÁQUINA (CAP INST.)'!Z$65)</f>
        <v>0</v>
      </c>
      <c r="AA105" s="53">
        <f>SUMIFS(BASE!$V:$V,BASE!$U:$U,$B105,BASE!$Z:$Z,'CARGA MÁQUINA (CAP INST.)'!AA$65)</f>
        <v>0</v>
      </c>
      <c r="AB105" s="53">
        <f>SUMIFS(BASE!$V:$V,BASE!$U:$U,$B105,BASE!$Z:$Z,'CARGA MÁQUINA (CAP INST.)'!AB$65)</f>
        <v>0</v>
      </c>
      <c r="AC105" s="53">
        <f>SUMIFS(BASE!$V:$V,BASE!$U:$U,$B105,BASE!$Z:$Z,'CARGA MÁQUINA (CAP INST.)'!AC$65)</f>
        <v>0</v>
      </c>
      <c r="AD105" s="53">
        <f>SUMIFS(BASE!$V:$V,BASE!$U:$U,$B105,BASE!$Z:$Z,'CARGA MÁQUINA (CAP INST.)'!AD$65)</f>
        <v>0</v>
      </c>
      <c r="AE105" s="53">
        <f>SUMIFS(BASE!$V:$V,BASE!$U:$U,$B105,BASE!$Z:$Z,'CARGA MÁQUINA (CAP INST.)'!AE$65)</f>
        <v>0</v>
      </c>
      <c r="AF105" s="53">
        <f>SUMIFS(BASE!$V:$V,BASE!$U:$U,$B105,BASE!$Z:$Z,'CARGA MÁQUINA (CAP INST.)'!AF$65)</f>
        <v>0</v>
      </c>
      <c r="AG105" s="53">
        <f>SUMIFS(BASE!$V:$V,BASE!$U:$U,$B105,BASE!$Z:$Z,'CARGA MÁQUINA (CAP INST.)'!AG$65)</f>
        <v>0</v>
      </c>
      <c r="AH105" s="53">
        <f>SUMIFS(BASE!$V:$V,BASE!$U:$U,$B105,BASE!$Z:$Z,'CARGA MÁQUINA (CAP INST.)'!AH$65)</f>
        <v>0</v>
      </c>
      <c r="AI105" s="53">
        <f>SUMIFS(BASE!$V:$V,BASE!$U:$U,$B105,BASE!$Z:$Z,'CARGA MÁQUINA (CAP INST.)'!AI$65)</f>
        <v>0</v>
      </c>
      <c r="AJ105" s="53">
        <f>SUMIFS(BASE!$V:$V,BASE!$U:$U,$B105,BASE!$Z:$Z,'CARGA MÁQUINA (CAP INST.)'!AJ$65)</f>
        <v>0</v>
      </c>
      <c r="AK105" s="53">
        <f>SUMIFS(BASE!$V:$V,BASE!$U:$U,$B105,BASE!$Z:$Z,'CARGA MÁQUINA (CAP INST.)'!AK$65)</f>
        <v>0</v>
      </c>
      <c r="AL105" s="53">
        <f>SUMIFS(BASE!$V:$V,BASE!$U:$U,$B105,BASE!$Z:$Z,'CARGA MÁQUINA (CAP INST.)'!AL$65)</f>
        <v>0</v>
      </c>
      <c r="AM105" s="53">
        <f>SUMIFS(BASE!$V:$V,BASE!$U:$U,$B105,BASE!$Z:$Z,'CARGA MÁQUINA (CAP INST.)'!AM$65)</f>
        <v>0</v>
      </c>
      <c r="AN105" s="53">
        <f>SUMIFS(BASE!$V:$V,BASE!$U:$U,$B105,BASE!$Z:$Z,'CARGA MÁQUINA (CAP INST.)'!AN$65)</f>
        <v>0</v>
      </c>
      <c r="AO105" s="53">
        <f>SUMIFS(BASE!$V:$V,BASE!$U:$U,$B105,BASE!$Z:$Z,'CARGA MÁQUINA (CAP INST.)'!AO$65)</f>
        <v>0</v>
      </c>
      <c r="AP105" s="53">
        <f>SUMIFS(BASE!$V:$V,BASE!$U:$U,$B105,BASE!$Z:$Z,'CARGA MÁQUINA (CAP INST.)'!AP$65)</f>
        <v>0</v>
      </c>
      <c r="AQ105" s="53">
        <f>SUMIFS(BASE!$V:$V,BASE!$U:$U,$B105,BASE!$Z:$Z,'CARGA MÁQUINA (CAP INST.)'!AQ$65)</f>
        <v>0</v>
      </c>
      <c r="AR105" s="53">
        <f>SUMIFS(BASE!$V:$V,BASE!$U:$U,$B105,BASE!$Z:$Z,'CARGA MÁQUINA (CAP INST.)'!AR$65)</f>
        <v>0</v>
      </c>
      <c r="AS105" s="53">
        <f>SUMIFS(BASE!$V:$V,BASE!$U:$U,$B105,BASE!$Z:$Z,'CARGA MÁQUINA (CAP INST.)'!AS$65)</f>
        <v>0</v>
      </c>
    </row>
    <row r="106" spans="1:45" x14ac:dyDescent="0.25">
      <c r="A106" s="48">
        <v>100</v>
      </c>
      <c r="B106" s="47" t="s">
        <v>1316</v>
      </c>
      <c r="D106" s="53">
        <f>SUMIFS(BASE!$V:$V,BASE!$U:$U,$B106,BASE!$Z:$Z,'CARGA MÁQUINA (CAP INST.)'!D$65)</f>
        <v>0</v>
      </c>
      <c r="E106" s="53">
        <f>SUMIFS(BASE!$V:$V,BASE!$U:$U,$B106,BASE!$Z:$Z,'CARGA MÁQUINA (CAP INST.)'!E$65)</f>
        <v>0</v>
      </c>
      <c r="F106" s="53">
        <f>SUMIFS(BASE!$V:$V,BASE!$U:$U,$B106,BASE!$Z:$Z,'CARGA MÁQUINA (CAP INST.)'!F$65)</f>
        <v>0</v>
      </c>
      <c r="G106" s="53">
        <f>SUMIFS(BASE!$V:$V,BASE!$U:$U,$B106,BASE!$Z:$Z,'CARGA MÁQUINA (CAP INST.)'!G$65)</f>
        <v>0</v>
      </c>
      <c r="H106" s="53">
        <f>SUMIFS(BASE!$V:$V,BASE!$U:$U,$B106,BASE!$Z:$Z,'CARGA MÁQUINA (CAP INST.)'!H$65)</f>
        <v>0</v>
      </c>
      <c r="I106" s="53">
        <f>SUMIFS(BASE!$V:$V,BASE!$U:$U,$B106,BASE!$Z:$Z,'CARGA MÁQUINA (CAP INST.)'!I$65)</f>
        <v>0</v>
      </c>
      <c r="J106" s="53">
        <f>SUMIFS(BASE!$V:$V,BASE!$U:$U,$B106,BASE!$Z:$Z,'CARGA MÁQUINA (CAP INST.)'!J$65)</f>
        <v>0</v>
      </c>
      <c r="K106" s="53">
        <f>SUMIFS(BASE!$V:$V,BASE!$U:$U,$B106,BASE!$Z:$Z,'CARGA MÁQUINA (CAP INST.)'!K$65)</f>
        <v>0</v>
      </c>
      <c r="L106" s="53">
        <f>SUMIFS(BASE!$V:$V,BASE!$U:$U,$B106,BASE!$Z:$Z,'CARGA MÁQUINA (CAP INST.)'!L$65)</f>
        <v>0</v>
      </c>
      <c r="M106" s="53">
        <f>SUMIFS(BASE!$V:$V,BASE!$U:$U,$B106,BASE!$Z:$Z,'CARGA MÁQUINA (CAP INST.)'!M$65)</f>
        <v>0</v>
      </c>
      <c r="N106" s="53">
        <f>SUMIFS(BASE!$V:$V,BASE!$U:$U,$B106,BASE!$Z:$Z,'CARGA MÁQUINA (CAP INST.)'!N$65)</f>
        <v>0</v>
      </c>
      <c r="O106" s="53">
        <f>SUMIFS(BASE!$V:$V,BASE!$U:$U,$B106,BASE!$Z:$Z,'CARGA MÁQUINA (CAP INST.)'!O$65)</f>
        <v>0</v>
      </c>
      <c r="P106" s="53">
        <f>SUMIFS(BASE!$V:$V,BASE!$U:$U,$B106,BASE!$Z:$Z,'CARGA MÁQUINA (CAP INST.)'!P$65)</f>
        <v>0</v>
      </c>
      <c r="Q106" s="53">
        <f>SUMIFS(BASE!$V:$V,BASE!$U:$U,$B106,BASE!$Z:$Z,'CARGA MÁQUINA (CAP INST.)'!Q$65)</f>
        <v>0</v>
      </c>
      <c r="R106" s="53">
        <f>SUMIFS(BASE!$V:$V,BASE!$U:$U,$B106,BASE!$Z:$Z,'CARGA MÁQUINA (CAP INST.)'!R$65)</f>
        <v>0</v>
      </c>
      <c r="S106" s="53">
        <f>SUMIFS(BASE!$V:$V,BASE!$U:$U,$B106,BASE!$Z:$Z,'CARGA MÁQUINA (CAP INST.)'!S$65)</f>
        <v>0</v>
      </c>
      <c r="T106" s="53">
        <f>SUMIFS(BASE!$V:$V,BASE!$U:$U,$B106,BASE!$Z:$Z,'CARGA MÁQUINA (CAP INST.)'!T$65)</f>
        <v>0</v>
      </c>
      <c r="U106" s="53">
        <f>SUMIFS(BASE!$V:$V,BASE!$U:$U,$B106,BASE!$Z:$Z,'CARGA MÁQUINA (CAP INST.)'!U$65)</f>
        <v>0</v>
      </c>
      <c r="V106" s="53">
        <f>SUMIFS(BASE!$V:$V,BASE!$U:$U,$B106,BASE!$Z:$Z,'CARGA MÁQUINA (CAP INST.)'!V$65)</f>
        <v>0</v>
      </c>
      <c r="W106" s="53">
        <f>SUMIFS(BASE!$V:$V,BASE!$U:$U,$B106,BASE!$Z:$Z,'CARGA MÁQUINA (CAP INST.)'!W$65)</f>
        <v>0</v>
      </c>
      <c r="X106" s="53">
        <f>SUMIFS(BASE!$V:$V,BASE!$U:$U,$B106,BASE!$Z:$Z,'CARGA MÁQUINA (CAP INST.)'!X$65)</f>
        <v>0</v>
      </c>
      <c r="Y106" s="53">
        <f>SUMIFS(BASE!$V:$V,BASE!$U:$U,$B106,BASE!$Z:$Z,'CARGA MÁQUINA (CAP INST.)'!Y$65)</f>
        <v>0</v>
      </c>
      <c r="Z106" s="53">
        <f>SUMIFS(BASE!$V:$V,BASE!$U:$U,$B106,BASE!$Z:$Z,'CARGA MÁQUINA (CAP INST.)'!Z$65)</f>
        <v>0</v>
      </c>
      <c r="AA106" s="53">
        <f>SUMIFS(BASE!$V:$V,BASE!$U:$U,$B106,BASE!$Z:$Z,'CARGA MÁQUINA (CAP INST.)'!AA$65)</f>
        <v>0</v>
      </c>
      <c r="AB106" s="53">
        <f>SUMIFS(BASE!$V:$V,BASE!$U:$U,$B106,BASE!$Z:$Z,'CARGA MÁQUINA (CAP INST.)'!AB$65)</f>
        <v>0</v>
      </c>
      <c r="AC106" s="53">
        <f>SUMIFS(BASE!$V:$V,BASE!$U:$U,$B106,BASE!$Z:$Z,'CARGA MÁQUINA (CAP INST.)'!AC$65)</f>
        <v>0</v>
      </c>
      <c r="AD106" s="53">
        <f>SUMIFS(BASE!$V:$V,BASE!$U:$U,$B106,BASE!$Z:$Z,'CARGA MÁQUINA (CAP INST.)'!AD$65)</f>
        <v>0</v>
      </c>
      <c r="AE106" s="53">
        <f>SUMIFS(BASE!$V:$V,BASE!$U:$U,$B106,BASE!$Z:$Z,'CARGA MÁQUINA (CAP INST.)'!AE$65)</f>
        <v>0</v>
      </c>
      <c r="AF106" s="53">
        <f>SUMIFS(BASE!$V:$V,BASE!$U:$U,$B106,BASE!$Z:$Z,'CARGA MÁQUINA (CAP INST.)'!AF$65)</f>
        <v>0</v>
      </c>
      <c r="AG106" s="53">
        <f>SUMIFS(BASE!$V:$V,BASE!$U:$U,$B106,BASE!$Z:$Z,'CARGA MÁQUINA (CAP INST.)'!AG$65)</f>
        <v>0</v>
      </c>
      <c r="AH106" s="53">
        <f>SUMIFS(BASE!$V:$V,BASE!$U:$U,$B106,BASE!$Z:$Z,'CARGA MÁQUINA (CAP INST.)'!AH$65)</f>
        <v>0</v>
      </c>
      <c r="AI106" s="53">
        <f>SUMIFS(BASE!$V:$V,BASE!$U:$U,$B106,BASE!$Z:$Z,'CARGA MÁQUINA (CAP INST.)'!AI$65)</f>
        <v>0</v>
      </c>
      <c r="AJ106" s="53">
        <f>SUMIFS(BASE!$V:$V,BASE!$U:$U,$B106,BASE!$Z:$Z,'CARGA MÁQUINA (CAP INST.)'!AJ$65)</f>
        <v>0</v>
      </c>
      <c r="AK106" s="53">
        <f>SUMIFS(BASE!$V:$V,BASE!$U:$U,$B106,BASE!$Z:$Z,'CARGA MÁQUINA (CAP INST.)'!AK$65)</f>
        <v>0</v>
      </c>
      <c r="AL106" s="53">
        <f>SUMIFS(BASE!$V:$V,BASE!$U:$U,$B106,BASE!$Z:$Z,'CARGA MÁQUINA (CAP INST.)'!AL$65)</f>
        <v>0</v>
      </c>
      <c r="AM106" s="53">
        <f>SUMIFS(BASE!$V:$V,BASE!$U:$U,$B106,BASE!$Z:$Z,'CARGA MÁQUINA (CAP INST.)'!AM$65)</f>
        <v>0</v>
      </c>
      <c r="AN106" s="53">
        <f>SUMIFS(BASE!$V:$V,BASE!$U:$U,$B106,BASE!$Z:$Z,'CARGA MÁQUINA (CAP INST.)'!AN$65)</f>
        <v>0</v>
      </c>
      <c r="AO106" s="53">
        <f>SUMIFS(BASE!$V:$V,BASE!$U:$U,$B106,BASE!$Z:$Z,'CARGA MÁQUINA (CAP INST.)'!AO$65)</f>
        <v>0</v>
      </c>
      <c r="AP106" s="53">
        <f>SUMIFS(BASE!$V:$V,BASE!$U:$U,$B106,BASE!$Z:$Z,'CARGA MÁQUINA (CAP INST.)'!AP$65)</f>
        <v>0</v>
      </c>
      <c r="AQ106" s="53">
        <f>SUMIFS(BASE!$V:$V,BASE!$U:$U,$B106,BASE!$Z:$Z,'CARGA MÁQUINA (CAP INST.)'!AQ$65)</f>
        <v>0</v>
      </c>
      <c r="AR106" s="53">
        <f>SUMIFS(BASE!$V:$V,BASE!$U:$U,$B106,BASE!$Z:$Z,'CARGA MÁQUINA (CAP INST.)'!AR$65)</f>
        <v>0</v>
      </c>
      <c r="AS106" s="53">
        <f>SUMIFS(BASE!$V:$V,BASE!$U:$U,$B106,BASE!$Z:$Z,'CARGA MÁQUINA (CAP INST.)'!AS$65)</f>
        <v>0</v>
      </c>
    </row>
    <row r="107" spans="1:45" x14ac:dyDescent="0.25">
      <c r="A107" s="48">
        <v>101</v>
      </c>
      <c r="B107" s="47" t="s">
        <v>1317</v>
      </c>
      <c r="D107" s="53">
        <f>SUMIFS(BASE!$V:$V,BASE!$U:$U,$B107,BASE!$Z:$Z,'CARGA MÁQUINA (CAP INST.)'!D$65)</f>
        <v>0</v>
      </c>
      <c r="E107" s="53">
        <f>SUMIFS(BASE!$V:$V,BASE!$U:$U,$B107,BASE!$Z:$Z,'CARGA MÁQUINA (CAP INST.)'!E$65)</f>
        <v>0</v>
      </c>
      <c r="F107" s="53">
        <f>SUMIFS(BASE!$V:$V,BASE!$U:$U,$B107,BASE!$Z:$Z,'CARGA MÁQUINA (CAP INST.)'!F$65)</f>
        <v>0</v>
      </c>
      <c r="G107" s="53">
        <f>SUMIFS(BASE!$V:$V,BASE!$U:$U,$B107,BASE!$Z:$Z,'CARGA MÁQUINA (CAP INST.)'!G$65)</f>
        <v>0</v>
      </c>
      <c r="H107" s="53">
        <f>SUMIFS(BASE!$V:$V,BASE!$U:$U,$B107,BASE!$Z:$Z,'CARGA MÁQUINA (CAP INST.)'!H$65)</f>
        <v>0</v>
      </c>
      <c r="I107" s="53">
        <f>SUMIFS(BASE!$V:$V,BASE!$U:$U,$B107,BASE!$Z:$Z,'CARGA MÁQUINA (CAP INST.)'!I$65)</f>
        <v>0</v>
      </c>
      <c r="J107" s="53">
        <f>SUMIFS(BASE!$V:$V,BASE!$U:$U,$B107,BASE!$Z:$Z,'CARGA MÁQUINA (CAP INST.)'!J$65)</f>
        <v>0</v>
      </c>
      <c r="K107" s="53">
        <f>SUMIFS(BASE!$V:$V,BASE!$U:$U,$B107,BASE!$Z:$Z,'CARGA MÁQUINA (CAP INST.)'!K$65)</f>
        <v>0</v>
      </c>
      <c r="L107" s="53">
        <f>SUMIFS(BASE!$V:$V,BASE!$U:$U,$B107,BASE!$Z:$Z,'CARGA MÁQUINA (CAP INST.)'!L$65)</f>
        <v>0</v>
      </c>
      <c r="M107" s="53">
        <f>SUMIFS(BASE!$V:$V,BASE!$U:$U,$B107,BASE!$Z:$Z,'CARGA MÁQUINA (CAP INST.)'!M$65)</f>
        <v>0</v>
      </c>
      <c r="N107" s="53">
        <f>SUMIFS(BASE!$V:$V,BASE!$U:$U,$B107,BASE!$Z:$Z,'CARGA MÁQUINA (CAP INST.)'!N$65)</f>
        <v>0</v>
      </c>
      <c r="O107" s="53">
        <f>SUMIFS(BASE!$V:$V,BASE!$U:$U,$B107,BASE!$Z:$Z,'CARGA MÁQUINA (CAP INST.)'!O$65)</f>
        <v>0</v>
      </c>
      <c r="P107" s="53">
        <f>SUMIFS(BASE!$V:$V,BASE!$U:$U,$B107,BASE!$Z:$Z,'CARGA MÁQUINA (CAP INST.)'!P$65)</f>
        <v>0</v>
      </c>
      <c r="Q107" s="53">
        <f>SUMIFS(BASE!$V:$V,BASE!$U:$U,$B107,BASE!$Z:$Z,'CARGA MÁQUINA (CAP INST.)'!Q$65)</f>
        <v>0</v>
      </c>
      <c r="R107" s="53">
        <f>SUMIFS(BASE!$V:$V,BASE!$U:$U,$B107,BASE!$Z:$Z,'CARGA MÁQUINA (CAP INST.)'!R$65)</f>
        <v>0</v>
      </c>
      <c r="S107" s="53">
        <f>SUMIFS(BASE!$V:$V,BASE!$U:$U,$B107,BASE!$Z:$Z,'CARGA MÁQUINA (CAP INST.)'!S$65)</f>
        <v>0</v>
      </c>
      <c r="T107" s="53">
        <f>SUMIFS(BASE!$V:$V,BASE!$U:$U,$B107,BASE!$Z:$Z,'CARGA MÁQUINA (CAP INST.)'!T$65)</f>
        <v>0</v>
      </c>
      <c r="U107" s="53">
        <f>SUMIFS(BASE!$V:$V,BASE!$U:$U,$B107,BASE!$Z:$Z,'CARGA MÁQUINA (CAP INST.)'!U$65)</f>
        <v>0</v>
      </c>
      <c r="V107" s="53">
        <f>SUMIFS(BASE!$V:$V,BASE!$U:$U,$B107,BASE!$Z:$Z,'CARGA MÁQUINA (CAP INST.)'!V$65)</f>
        <v>0</v>
      </c>
      <c r="W107" s="53">
        <f>SUMIFS(BASE!$V:$V,BASE!$U:$U,$B107,BASE!$Z:$Z,'CARGA MÁQUINA (CAP INST.)'!W$65)</f>
        <v>0</v>
      </c>
      <c r="X107" s="53">
        <f>SUMIFS(BASE!$V:$V,BASE!$U:$U,$B107,BASE!$Z:$Z,'CARGA MÁQUINA (CAP INST.)'!X$65)</f>
        <v>0</v>
      </c>
      <c r="Y107" s="53">
        <f>SUMIFS(BASE!$V:$V,BASE!$U:$U,$B107,BASE!$Z:$Z,'CARGA MÁQUINA (CAP INST.)'!Y$65)</f>
        <v>0</v>
      </c>
      <c r="Z107" s="53">
        <f>SUMIFS(BASE!$V:$V,BASE!$U:$U,$B107,BASE!$Z:$Z,'CARGA MÁQUINA (CAP INST.)'!Z$65)</f>
        <v>0</v>
      </c>
      <c r="AA107" s="53">
        <f>SUMIFS(BASE!$V:$V,BASE!$U:$U,$B107,BASE!$Z:$Z,'CARGA MÁQUINA (CAP INST.)'!AA$65)</f>
        <v>0</v>
      </c>
      <c r="AB107" s="53">
        <f>SUMIFS(BASE!$V:$V,BASE!$U:$U,$B107,BASE!$Z:$Z,'CARGA MÁQUINA (CAP INST.)'!AB$65)</f>
        <v>0</v>
      </c>
      <c r="AC107" s="53">
        <f>SUMIFS(BASE!$V:$V,BASE!$U:$U,$B107,BASE!$Z:$Z,'CARGA MÁQUINA (CAP INST.)'!AC$65)</f>
        <v>0</v>
      </c>
      <c r="AD107" s="53">
        <f>SUMIFS(BASE!$V:$V,BASE!$U:$U,$B107,BASE!$Z:$Z,'CARGA MÁQUINA (CAP INST.)'!AD$65)</f>
        <v>0</v>
      </c>
      <c r="AE107" s="53">
        <f>SUMIFS(BASE!$V:$V,BASE!$U:$U,$B107,BASE!$Z:$Z,'CARGA MÁQUINA (CAP INST.)'!AE$65)</f>
        <v>0</v>
      </c>
      <c r="AF107" s="53">
        <f>SUMIFS(BASE!$V:$V,BASE!$U:$U,$B107,BASE!$Z:$Z,'CARGA MÁQUINA (CAP INST.)'!AF$65)</f>
        <v>0</v>
      </c>
      <c r="AG107" s="53">
        <f>SUMIFS(BASE!$V:$V,BASE!$U:$U,$B107,BASE!$Z:$Z,'CARGA MÁQUINA (CAP INST.)'!AG$65)</f>
        <v>0</v>
      </c>
      <c r="AH107" s="53">
        <f>SUMIFS(BASE!$V:$V,BASE!$U:$U,$B107,BASE!$Z:$Z,'CARGA MÁQUINA (CAP INST.)'!AH$65)</f>
        <v>0</v>
      </c>
      <c r="AI107" s="53">
        <f>SUMIFS(BASE!$V:$V,BASE!$U:$U,$B107,BASE!$Z:$Z,'CARGA MÁQUINA (CAP INST.)'!AI$65)</f>
        <v>0</v>
      </c>
      <c r="AJ107" s="53">
        <f>SUMIFS(BASE!$V:$V,BASE!$U:$U,$B107,BASE!$Z:$Z,'CARGA MÁQUINA (CAP INST.)'!AJ$65)</f>
        <v>0</v>
      </c>
      <c r="AK107" s="53">
        <f>SUMIFS(BASE!$V:$V,BASE!$U:$U,$B107,BASE!$Z:$Z,'CARGA MÁQUINA (CAP INST.)'!AK$65)</f>
        <v>0</v>
      </c>
      <c r="AL107" s="53">
        <f>SUMIFS(BASE!$V:$V,BASE!$U:$U,$B107,BASE!$Z:$Z,'CARGA MÁQUINA (CAP INST.)'!AL$65)</f>
        <v>0</v>
      </c>
      <c r="AM107" s="53">
        <f>SUMIFS(BASE!$V:$V,BASE!$U:$U,$B107,BASE!$Z:$Z,'CARGA MÁQUINA (CAP INST.)'!AM$65)</f>
        <v>0</v>
      </c>
      <c r="AN107" s="53">
        <f>SUMIFS(BASE!$V:$V,BASE!$U:$U,$B107,BASE!$Z:$Z,'CARGA MÁQUINA (CAP INST.)'!AN$65)</f>
        <v>0</v>
      </c>
      <c r="AO107" s="53">
        <f>SUMIFS(BASE!$V:$V,BASE!$U:$U,$B107,BASE!$Z:$Z,'CARGA MÁQUINA (CAP INST.)'!AO$65)</f>
        <v>0</v>
      </c>
      <c r="AP107" s="53">
        <f>SUMIFS(BASE!$V:$V,BASE!$U:$U,$B107,BASE!$Z:$Z,'CARGA MÁQUINA (CAP INST.)'!AP$65)</f>
        <v>0</v>
      </c>
      <c r="AQ107" s="53">
        <f>SUMIFS(BASE!$V:$V,BASE!$U:$U,$B107,BASE!$Z:$Z,'CARGA MÁQUINA (CAP INST.)'!AQ$65)</f>
        <v>0</v>
      </c>
      <c r="AR107" s="53">
        <f>SUMIFS(BASE!$V:$V,BASE!$U:$U,$B107,BASE!$Z:$Z,'CARGA MÁQUINA (CAP INST.)'!AR$65)</f>
        <v>0</v>
      </c>
      <c r="AS107" s="53">
        <f>SUMIFS(BASE!$V:$V,BASE!$U:$U,$B107,BASE!$Z:$Z,'CARGA MÁQUINA (CAP INST.)'!AS$65)</f>
        <v>0</v>
      </c>
    </row>
    <row r="108" spans="1:45" x14ac:dyDescent="0.25">
      <c r="A108" s="48">
        <v>611</v>
      </c>
      <c r="B108" s="47" t="s">
        <v>1318</v>
      </c>
      <c r="D108" s="53">
        <f>SUMIFS(BASE!$V:$V,BASE!$U:$U,$B108,BASE!$Z:$Z,'CARGA MÁQUINA (CAP INST.)'!D$65)</f>
        <v>0</v>
      </c>
      <c r="E108" s="53">
        <f>SUMIFS(BASE!$V:$V,BASE!$U:$U,$B108,BASE!$Z:$Z,'CARGA MÁQUINA (CAP INST.)'!E$65)</f>
        <v>0</v>
      </c>
      <c r="F108" s="53">
        <f>SUMIFS(BASE!$V:$V,BASE!$U:$U,$B108,BASE!$Z:$Z,'CARGA MÁQUINA (CAP INST.)'!F$65)</f>
        <v>0</v>
      </c>
      <c r="G108" s="53">
        <f>SUMIFS(BASE!$V:$V,BASE!$U:$U,$B108,BASE!$Z:$Z,'CARGA MÁQUINA (CAP INST.)'!G$65)</f>
        <v>0</v>
      </c>
      <c r="H108" s="53">
        <f>SUMIFS(BASE!$V:$V,BASE!$U:$U,$B108,BASE!$Z:$Z,'CARGA MÁQUINA (CAP INST.)'!H$65)</f>
        <v>0</v>
      </c>
      <c r="I108" s="53">
        <f>SUMIFS(BASE!$V:$V,BASE!$U:$U,$B108,BASE!$Z:$Z,'CARGA MÁQUINA (CAP INST.)'!I$65)</f>
        <v>0</v>
      </c>
      <c r="J108" s="53">
        <f>SUMIFS(BASE!$V:$V,BASE!$U:$U,$B108,BASE!$Z:$Z,'CARGA MÁQUINA (CAP INST.)'!J$65)</f>
        <v>0</v>
      </c>
      <c r="K108" s="53">
        <f>SUMIFS(BASE!$V:$V,BASE!$U:$U,$B108,BASE!$Z:$Z,'CARGA MÁQUINA (CAP INST.)'!K$65)</f>
        <v>0</v>
      </c>
      <c r="L108" s="53">
        <f>SUMIFS(BASE!$V:$V,BASE!$U:$U,$B108,BASE!$Z:$Z,'CARGA MÁQUINA (CAP INST.)'!L$65)</f>
        <v>0</v>
      </c>
      <c r="M108" s="53">
        <f>SUMIFS(BASE!$V:$V,BASE!$U:$U,$B108,BASE!$Z:$Z,'CARGA MÁQUINA (CAP INST.)'!M$65)</f>
        <v>0</v>
      </c>
      <c r="N108" s="53">
        <f>SUMIFS(BASE!$V:$V,BASE!$U:$U,$B108,BASE!$Z:$Z,'CARGA MÁQUINA (CAP INST.)'!N$65)</f>
        <v>0</v>
      </c>
      <c r="O108" s="53">
        <f>SUMIFS(BASE!$V:$V,BASE!$U:$U,$B108,BASE!$Z:$Z,'CARGA MÁQUINA (CAP INST.)'!O$65)</f>
        <v>0</v>
      </c>
      <c r="P108" s="53">
        <f>SUMIFS(BASE!$V:$V,BASE!$U:$U,$B108,BASE!$Z:$Z,'CARGA MÁQUINA (CAP INST.)'!P$65)</f>
        <v>0</v>
      </c>
      <c r="Q108" s="53">
        <f>SUMIFS(BASE!$V:$V,BASE!$U:$U,$B108,BASE!$Z:$Z,'CARGA MÁQUINA (CAP INST.)'!Q$65)</f>
        <v>0</v>
      </c>
      <c r="R108" s="53">
        <f>SUMIFS(BASE!$V:$V,BASE!$U:$U,$B108,BASE!$Z:$Z,'CARGA MÁQUINA (CAP INST.)'!R$65)</f>
        <v>0</v>
      </c>
      <c r="S108" s="53">
        <f>SUMIFS(BASE!$V:$V,BASE!$U:$U,$B108,BASE!$Z:$Z,'CARGA MÁQUINA (CAP INST.)'!S$65)</f>
        <v>0</v>
      </c>
      <c r="T108" s="53">
        <f>SUMIFS(BASE!$V:$V,BASE!$U:$U,$B108,BASE!$Z:$Z,'CARGA MÁQUINA (CAP INST.)'!T$65)</f>
        <v>0</v>
      </c>
      <c r="U108" s="53">
        <f>SUMIFS(BASE!$V:$V,BASE!$U:$U,$B108,BASE!$Z:$Z,'CARGA MÁQUINA (CAP INST.)'!U$65)</f>
        <v>0</v>
      </c>
      <c r="V108" s="53">
        <f>SUMIFS(BASE!$V:$V,BASE!$U:$U,$B108,BASE!$Z:$Z,'CARGA MÁQUINA (CAP INST.)'!V$65)</f>
        <v>0</v>
      </c>
      <c r="W108" s="53">
        <f>SUMIFS(BASE!$V:$V,BASE!$U:$U,$B108,BASE!$Z:$Z,'CARGA MÁQUINA (CAP INST.)'!W$65)</f>
        <v>0</v>
      </c>
      <c r="X108" s="53">
        <f>SUMIFS(BASE!$V:$V,BASE!$U:$U,$B108,BASE!$Z:$Z,'CARGA MÁQUINA (CAP INST.)'!X$65)</f>
        <v>0</v>
      </c>
      <c r="Y108" s="53">
        <f>SUMIFS(BASE!$V:$V,BASE!$U:$U,$B108,BASE!$Z:$Z,'CARGA MÁQUINA (CAP INST.)'!Y$65)</f>
        <v>0</v>
      </c>
      <c r="Z108" s="53">
        <f>SUMIFS(BASE!$V:$V,BASE!$U:$U,$B108,BASE!$Z:$Z,'CARGA MÁQUINA (CAP INST.)'!Z$65)</f>
        <v>0</v>
      </c>
      <c r="AA108" s="53">
        <f>SUMIFS(BASE!$V:$V,BASE!$U:$U,$B108,BASE!$Z:$Z,'CARGA MÁQUINA (CAP INST.)'!AA$65)</f>
        <v>0</v>
      </c>
      <c r="AB108" s="53">
        <f>SUMIFS(BASE!$V:$V,BASE!$U:$U,$B108,BASE!$Z:$Z,'CARGA MÁQUINA (CAP INST.)'!AB$65)</f>
        <v>0</v>
      </c>
      <c r="AC108" s="53">
        <f>SUMIFS(BASE!$V:$V,BASE!$U:$U,$B108,BASE!$Z:$Z,'CARGA MÁQUINA (CAP INST.)'!AC$65)</f>
        <v>0</v>
      </c>
      <c r="AD108" s="53">
        <f>SUMIFS(BASE!$V:$V,BASE!$U:$U,$B108,BASE!$Z:$Z,'CARGA MÁQUINA (CAP INST.)'!AD$65)</f>
        <v>0</v>
      </c>
      <c r="AE108" s="53">
        <f>SUMIFS(BASE!$V:$V,BASE!$U:$U,$B108,BASE!$Z:$Z,'CARGA MÁQUINA (CAP INST.)'!AE$65)</f>
        <v>0</v>
      </c>
      <c r="AF108" s="53">
        <f>SUMIFS(BASE!$V:$V,BASE!$U:$U,$B108,BASE!$Z:$Z,'CARGA MÁQUINA (CAP INST.)'!AF$65)</f>
        <v>0</v>
      </c>
      <c r="AG108" s="53">
        <f>SUMIFS(BASE!$V:$V,BASE!$U:$U,$B108,BASE!$Z:$Z,'CARGA MÁQUINA (CAP INST.)'!AG$65)</f>
        <v>0</v>
      </c>
      <c r="AH108" s="53">
        <f>SUMIFS(BASE!$V:$V,BASE!$U:$U,$B108,BASE!$Z:$Z,'CARGA MÁQUINA (CAP INST.)'!AH$65)</f>
        <v>0</v>
      </c>
      <c r="AI108" s="53">
        <f>SUMIFS(BASE!$V:$V,BASE!$U:$U,$B108,BASE!$Z:$Z,'CARGA MÁQUINA (CAP INST.)'!AI$65)</f>
        <v>0</v>
      </c>
      <c r="AJ108" s="53">
        <f>SUMIFS(BASE!$V:$V,BASE!$U:$U,$B108,BASE!$Z:$Z,'CARGA MÁQUINA (CAP INST.)'!AJ$65)</f>
        <v>0</v>
      </c>
      <c r="AK108" s="53">
        <f>SUMIFS(BASE!$V:$V,BASE!$U:$U,$B108,BASE!$Z:$Z,'CARGA MÁQUINA (CAP INST.)'!AK$65)</f>
        <v>0</v>
      </c>
      <c r="AL108" s="53">
        <f>SUMIFS(BASE!$V:$V,BASE!$U:$U,$B108,BASE!$Z:$Z,'CARGA MÁQUINA (CAP INST.)'!AL$65)</f>
        <v>0</v>
      </c>
      <c r="AM108" s="53">
        <f>SUMIFS(BASE!$V:$V,BASE!$U:$U,$B108,BASE!$Z:$Z,'CARGA MÁQUINA (CAP INST.)'!AM$65)</f>
        <v>0</v>
      </c>
      <c r="AN108" s="53">
        <f>SUMIFS(BASE!$V:$V,BASE!$U:$U,$B108,BASE!$Z:$Z,'CARGA MÁQUINA (CAP INST.)'!AN$65)</f>
        <v>0</v>
      </c>
      <c r="AO108" s="53">
        <f>SUMIFS(BASE!$V:$V,BASE!$U:$U,$B108,BASE!$Z:$Z,'CARGA MÁQUINA (CAP INST.)'!AO$65)</f>
        <v>0</v>
      </c>
      <c r="AP108" s="53">
        <f>SUMIFS(BASE!$V:$V,BASE!$U:$U,$B108,BASE!$Z:$Z,'CARGA MÁQUINA (CAP INST.)'!AP$65)</f>
        <v>0</v>
      </c>
      <c r="AQ108" s="53">
        <f>SUMIFS(BASE!$V:$V,BASE!$U:$U,$B108,BASE!$Z:$Z,'CARGA MÁQUINA (CAP INST.)'!AQ$65)</f>
        <v>0</v>
      </c>
      <c r="AR108" s="53">
        <f>SUMIFS(BASE!$V:$V,BASE!$U:$U,$B108,BASE!$Z:$Z,'CARGA MÁQUINA (CAP INST.)'!AR$65)</f>
        <v>0</v>
      </c>
      <c r="AS108" s="53">
        <f>SUMIFS(BASE!$V:$V,BASE!$U:$U,$B108,BASE!$Z:$Z,'CARGA MÁQUINA (CAP INST.)'!AS$65)</f>
        <v>0</v>
      </c>
    </row>
    <row r="109" spans="1:45" x14ac:dyDescent="0.25">
      <c r="A109" s="48">
        <v>84</v>
      </c>
      <c r="B109" s="47" t="s">
        <v>1330</v>
      </c>
      <c r="D109" s="53">
        <f>SUMIFS(BASE!$V:$V,BASE!$U:$U,$B109,BASE!$Z:$Z,'CARGA MÁQUINA (CAP INST.)'!D$65)</f>
        <v>8.1818181818181817</v>
      </c>
      <c r="E109" s="53">
        <f>SUMIFS(BASE!$V:$V,BASE!$U:$U,$B109,BASE!$Z:$Z,'CARGA MÁQUINA (CAP INST.)'!E$65)</f>
        <v>0</v>
      </c>
      <c r="F109" s="53">
        <f>SUMIFS(BASE!$V:$V,BASE!$U:$U,$B109,BASE!$Z:$Z,'CARGA MÁQUINA (CAP INST.)'!F$65)</f>
        <v>0</v>
      </c>
      <c r="G109" s="53">
        <f>SUMIFS(BASE!$V:$V,BASE!$U:$U,$B109,BASE!$Z:$Z,'CARGA MÁQUINA (CAP INST.)'!G$65)</f>
        <v>0</v>
      </c>
      <c r="H109" s="53">
        <f>SUMIFS(BASE!$V:$V,BASE!$U:$U,$B109,BASE!$Z:$Z,'CARGA MÁQUINA (CAP INST.)'!H$65)</f>
        <v>0</v>
      </c>
      <c r="I109" s="53">
        <f>SUMIFS(BASE!$V:$V,BASE!$U:$U,$B109,BASE!$Z:$Z,'CARGA MÁQUINA (CAP INST.)'!I$65)</f>
        <v>0</v>
      </c>
      <c r="J109" s="53">
        <f>SUMIFS(BASE!$V:$V,BASE!$U:$U,$B109,BASE!$Z:$Z,'CARGA MÁQUINA (CAP INST.)'!J$65)</f>
        <v>8.1818181818181817</v>
      </c>
      <c r="K109" s="53">
        <f>SUMIFS(BASE!$V:$V,BASE!$U:$U,$B109,BASE!$Z:$Z,'CARGA MÁQUINA (CAP INST.)'!K$65)</f>
        <v>0</v>
      </c>
      <c r="L109" s="53">
        <f>SUMIFS(BASE!$V:$V,BASE!$U:$U,$B109,BASE!$Z:$Z,'CARGA MÁQUINA (CAP INST.)'!L$65)</f>
        <v>18.900000000000002</v>
      </c>
      <c r="M109" s="53">
        <f>SUMIFS(BASE!$V:$V,BASE!$U:$U,$B109,BASE!$Z:$Z,'CARGA MÁQUINA (CAP INST.)'!M$65)</f>
        <v>6.1090909090909085</v>
      </c>
      <c r="N109" s="53">
        <f>SUMIFS(BASE!$V:$V,BASE!$U:$U,$B109,BASE!$Z:$Z,'CARGA MÁQUINA (CAP INST.)'!N$65)</f>
        <v>0</v>
      </c>
      <c r="O109" s="53">
        <f>SUMIFS(BASE!$V:$V,BASE!$U:$U,$B109,BASE!$Z:$Z,'CARGA MÁQUINA (CAP INST.)'!O$65)</f>
        <v>0</v>
      </c>
      <c r="P109" s="53">
        <f>SUMIFS(BASE!$V:$V,BASE!$U:$U,$B109,BASE!$Z:$Z,'CARGA MÁQUINA (CAP INST.)'!P$65)</f>
        <v>0</v>
      </c>
      <c r="Q109" s="53">
        <f>SUMIFS(BASE!$V:$V,BASE!$U:$U,$B109,BASE!$Z:$Z,'CARGA MÁQUINA (CAP INST.)'!Q$65)</f>
        <v>2.7272727272727271</v>
      </c>
      <c r="R109" s="53">
        <f>SUMIFS(BASE!$V:$V,BASE!$U:$U,$B109,BASE!$Z:$Z,'CARGA MÁQUINA (CAP INST.)'!R$65)</f>
        <v>0</v>
      </c>
      <c r="S109" s="53">
        <f>SUMIFS(BASE!$V:$V,BASE!$U:$U,$B109,BASE!$Z:$Z,'CARGA MÁQUINA (CAP INST.)'!S$65)</f>
        <v>0</v>
      </c>
      <c r="T109" s="53">
        <f>SUMIFS(BASE!$V:$V,BASE!$U:$U,$B109,BASE!$Z:$Z,'CARGA MÁQUINA (CAP INST.)'!T$65)</f>
        <v>0</v>
      </c>
      <c r="U109" s="53">
        <f>SUMIFS(BASE!$V:$V,BASE!$U:$U,$B109,BASE!$Z:$Z,'CARGA MÁQUINA (CAP INST.)'!U$65)</f>
        <v>0</v>
      </c>
      <c r="V109" s="53">
        <f>SUMIFS(BASE!$V:$V,BASE!$U:$U,$B109,BASE!$Z:$Z,'CARGA MÁQUINA (CAP INST.)'!V$65)</f>
        <v>0</v>
      </c>
      <c r="W109" s="53">
        <f>SUMIFS(BASE!$V:$V,BASE!$U:$U,$B109,BASE!$Z:$Z,'CARGA MÁQUINA (CAP INST.)'!W$65)</f>
        <v>0</v>
      </c>
      <c r="X109" s="53">
        <f>SUMIFS(BASE!$V:$V,BASE!$U:$U,$B109,BASE!$Z:$Z,'CARGA MÁQUINA (CAP INST.)'!X$65)</f>
        <v>0</v>
      </c>
      <c r="Y109" s="53">
        <f>SUMIFS(BASE!$V:$V,BASE!$U:$U,$B109,BASE!$Z:$Z,'CARGA MÁQUINA (CAP INST.)'!Y$65)</f>
        <v>0</v>
      </c>
      <c r="Z109" s="53">
        <f>SUMIFS(BASE!$V:$V,BASE!$U:$U,$B109,BASE!$Z:$Z,'CARGA MÁQUINA (CAP INST.)'!Z$65)</f>
        <v>0</v>
      </c>
      <c r="AA109" s="53">
        <f>SUMIFS(BASE!$V:$V,BASE!$U:$U,$B109,BASE!$Z:$Z,'CARGA MÁQUINA (CAP INST.)'!AA$65)</f>
        <v>0</v>
      </c>
      <c r="AB109" s="53">
        <f>SUMIFS(BASE!$V:$V,BASE!$U:$U,$B109,BASE!$Z:$Z,'CARGA MÁQUINA (CAP INST.)'!AB$65)</f>
        <v>0</v>
      </c>
      <c r="AC109" s="53">
        <f>SUMIFS(BASE!$V:$V,BASE!$U:$U,$B109,BASE!$Z:$Z,'CARGA MÁQUINA (CAP INST.)'!AC$65)</f>
        <v>0</v>
      </c>
      <c r="AD109" s="53">
        <f>SUMIFS(BASE!$V:$V,BASE!$U:$U,$B109,BASE!$Z:$Z,'CARGA MÁQUINA (CAP INST.)'!AD$65)</f>
        <v>0</v>
      </c>
      <c r="AE109" s="53">
        <f>SUMIFS(BASE!$V:$V,BASE!$U:$U,$B109,BASE!$Z:$Z,'CARGA MÁQUINA (CAP INST.)'!AE$65)</f>
        <v>0</v>
      </c>
      <c r="AF109" s="53">
        <f>SUMIFS(BASE!$V:$V,BASE!$U:$U,$B109,BASE!$Z:$Z,'CARGA MÁQUINA (CAP INST.)'!AF$65)</f>
        <v>0</v>
      </c>
      <c r="AG109" s="53">
        <f>SUMIFS(BASE!$V:$V,BASE!$U:$U,$B109,BASE!$Z:$Z,'CARGA MÁQUINA (CAP INST.)'!AG$65)</f>
        <v>0</v>
      </c>
      <c r="AH109" s="53">
        <f>SUMIFS(BASE!$V:$V,BASE!$U:$U,$B109,BASE!$Z:$Z,'CARGA MÁQUINA (CAP INST.)'!AH$65)</f>
        <v>0</v>
      </c>
      <c r="AI109" s="53">
        <f>SUMIFS(BASE!$V:$V,BASE!$U:$U,$B109,BASE!$Z:$Z,'CARGA MÁQUINA (CAP INST.)'!AI$65)</f>
        <v>0</v>
      </c>
      <c r="AJ109" s="53">
        <f>SUMIFS(BASE!$V:$V,BASE!$U:$U,$B109,BASE!$Z:$Z,'CARGA MÁQUINA (CAP INST.)'!AJ$65)</f>
        <v>0</v>
      </c>
      <c r="AK109" s="53">
        <f>SUMIFS(BASE!$V:$V,BASE!$U:$U,$B109,BASE!$Z:$Z,'CARGA MÁQUINA (CAP INST.)'!AK$65)</f>
        <v>0</v>
      </c>
      <c r="AL109" s="53">
        <f>SUMIFS(BASE!$V:$V,BASE!$U:$U,$B109,BASE!$Z:$Z,'CARGA MÁQUINA (CAP INST.)'!AL$65)</f>
        <v>0</v>
      </c>
      <c r="AM109" s="53">
        <f>SUMIFS(BASE!$V:$V,BASE!$U:$U,$B109,BASE!$Z:$Z,'CARGA MÁQUINA (CAP INST.)'!AM$65)</f>
        <v>0</v>
      </c>
      <c r="AN109" s="53">
        <f>SUMIFS(BASE!$V:$V,BASE!$U:$U,$B109,BASE!$Z:$Z,'CARGA MÁQUINA (CAP INST.)'!AN$65)</f>
        <v>0</v>
      </c>
      <c r="AO109" s="53">
        <f>SUMIFS(BASE!$V:$V,BASE!$U:$U,$B109,BASE!$Z:$Z,'CARGA MÁQUINA (CAP INST.)'!AO$65)</f>
        <v>0</v>
      </c>
      <c r="AP109" s="53">
        <f>SUMIFS(BASE!$V:$V,BASE!$U:$U,$B109,BASE!$Z:$Z,'CARGA MÁQUINA (CAP INST.)'!AP$65)</f>
        <v>0</v>
      </c>
      <c r="AQ109" s="53">
        <f>SUMIFS(BASE!$V:$V,BASE!$U:$U,$B109,BASE!$Z:$Z,'CARGA MÁQUINA (CAP INST.)'!AQ$65)</f>
        <v>0</v>
      </c>
      <c r="AR109" s="53">
        <f>SUMIFS(BASE!$V:$V,BASE!$U:$U,$B109,BASE!$Z:$Z,'CARGA MÁQUINA (CAP INST.)'!AR$65)</f>
        <v>0</v>
      </c>
      <c r="AS109" s="53">
        <f>SUMIFS(BASE!$V:$V,BASE!$U:$U,$B109,BASE!$Z:$Z,'CARGA MÁQUINA (CAP INST.)'!AS$65)</f>
        <v>0</v>
      </c>
    </row>
    <row r="110" spans="1:45" x14ac:dyDescent="0.25">
      <c r="A110" s="48">
        <v>91</v>
      </c>
      <c r="B110" s="47" t="s">
        <v>1331</v>
      </c>
      <c r="D110" s="53">
        <f>SUMIFS(BASE!$V:$V,BASE!$U:$U,$B110,BASE!$Z:$Z,'CARGA MÁQUINA (CAP INST.)'!D$65)</f>
        <v>0</v>
      </c>
      <c r="E110" s="53">
        <f>SUMIFS(BASE!$V:$V,BASE!$U:$U,$B110,BASE!$Z:$Z,'CARGA MÁQUINA (CAP INST.)'!E$65)</f>
        <v>0</v>
      </c>
      <c r="F110" s="53">
        <f>SUMIFS(BASE!$V:$V,BASE!$U:$U,$B110,BASE!$Z:$Z,'CARGA MÁQUINA (CAP INST.)'!F$65)</f>
        <v>0</v>
      </c>
      <c r="G110" s="53">
        <f>SUMIFS(BASE!$V:$V,BASE!$U:$U,$B110,BASE!$Z:$Z,'CARGA MÁQUINA (CAP INST.)'!G$65)</f>
        <v>0</v>
      </c>
      <c r="H110" s="53">
        <f>SUMIFS(BASE!$V:$V,BASE!$U:$U,$B110,BASE!$Z:$Z,'CARGA MÁQUINA (CAP INST.)'!H$65)</f>
        <v>0</v>
      </c>
      <c r="I110" s="53">
        <f>SUMIFS(BASE!$V:$V,BASE!$U:$U,$B110,BASE!$Z:$Z,'CARGA MÁQUINA (CAP INST.)'!I$65)</f>
        <v>0</v>
      </c>
      <c r="J110" s="53">
        <f>SUMIFS(BASE!$V:$V,BASE!$U:$U,$B110,BASE!$Z:$Z,'CARGA MÁQUINA (CAP INST.)'!J$65)</f>
        <v>0</v>
      </c>
      <c r="K110" s="53">
        <f>SUMIFS(BASE!$V:$V,BASE!$U:$U,$B110,BASE!$Z:$Z,'CARGA MÁQUINA (CAP INST.)'!K$65)</f>
        <v>0</v>
      </c>
      <c r="L110" s="53">
        <f>SUMIFS(BASE!$V:$V,BASE!$U:$U,$B110,BASE!$Z:$Z,'CARGA MÁQUINA (CAP INST.)'!L$65)</f>
        <v>0</v>
      </c>
      <c r="M110" s="53">
        <f>SUMIFS(BASE!$V:$V,BASE!$U:$U,$B110,BASE!$Z:$Z,'CARGA MÁQUINA (CAP INST.)'!M$65)</f>
        <v>0</v>
      </c>
      <c r="N110" s="53">
        <f>SUMIFS(BASE!$V:$V,BASE!$U:$U,$B110,BASE!$Z:$Z,'CARGA MÁQUINA (CAP INST.)'!N$65)</f>
        <v>0</v>
      </c>
      <c r="O110" s="53">
        <f>SUMIFS(BASE!$V:$V,BASE!$U:$U,$B110,BASE!$Z:$Z,'CARGA MÁQUINA (CAP INST.)'!O$65)</f>
        <v>0</v>
      </c>
      <c r="P110" s="53">
        <f>SUMIFS(BASE!$V:$V,BASE!$U:$U,$B110,BASE!$Z:$Z,'CARGA MÁQUINA (CAP INST.)'!P$65)</f>
        <v>0</v>
      </c>
      <c r="Q110" s="53">
        <f>SUMIFS(BASE!$V:$V,BASE!$U:$U,$B110,BASE!$Z:$Z,'CARGA MÁQUINA (CAP INST.)'!Q$65)</f>
        <v>13.194689145077112</v>
      </c>
      <c r="R110" s="53">
        <f>SUMIFS(BASE!$V:$V,BASE!$U:$U,$B110,BASE!$Z:$Z,'CARGA MÁQUINA (CAP INST.)'!R$65)</f>
        <v>21.048670779051633</v>
      </c>
      <c r="S110" s="53">
        <f>SUMIFS(BASE!$V:$V,BASE!$U:$U,$B110,BASE!$Z:$Z,'CARGA MÁQUINA (CAP INST.)'!S$65)</f>
        <v>8.419468311620653</v>
      </c>
      <c r="T110" s="53">
        <f>SUMIFS(BASE!$V:$V,BASE!$U:$U,$B110,BASE!$Z:$Z,'CARGA MÁQUINA (CAP INST.)'!T$65)</f>
        <v>0</v>
      </c>
      <c r="U110" s="53">
        <f>SUMIFS(BASE!$V:$V,BASE!$U:$U,$B110,BASE!$Z:$Z,'CARGA MÁQUINA (CAP INST.)'!U$65)</f>
        <v>0</v>
      </c>
      <c r="V110" s="53">
        <f>SUMIFS(BASE!$V:$V,BASE!$U:$U,$B110,BASE!$Z:$Z,'CARGA MÁQUINA (CAP INST.)'!V$65)</f>
        <v>0</v>
      </c>
      <c r="W110" s="53">
        <f>SUMIFS(BASE!$V:$V,BASE!$U:$U,$B110,BASE!$Z:$Z,'CARGA MÁQUINA (CAP INST.)'!W$65)</f>
        <v>0</v>
      </c>
      <c r="X110" s="53">
        <f>SUMIFS(BASE!$V:$V,BASE!$U:$U,$B110,BASE!$Z:$Z,'CARGA MÁQUINA (CAP INST.)'!X$65)</f>
        <v>0</v>
      </c>
      <c r="Y110" s="53">
        <f>SUMIFS(BASE!$V:$V,BASE!$U:$U,$B110,BASE!$Z:$Z,'CARGA MÁQUINA (CAP INST.)'!Y$65)</f>
        <v>0</v>
      </c>
      <c r="Z110" s="53">
        <f>SUMIFS(BASE!$V:$V,BASE!$U:$U,$B110,BASE!$Z:$Z,'CARGA MÁQUINA (CAP INST.)'!Z$65)</f>
        <v>0</v>
      </c>
      <c r="AA110" s="53">
        <f>SUMIFS(BASE!$V:$V,BASE!$U:$U,$B110,BASE!$Z:$Z,'CARGA MÁQUINA (CAP INST.)'!AA$65)</f>
        <v>0</v>
      </c>
      <c r="AB110" s="53">
        <f>SUMIFS(BASE!$V:$V,BASE!$U:$U,$B110,BASE!$Z:$Z,'CARGA MÁQUINA (CAP INST.)'!AB$65)</f>
        <v>0</v>
      </c>
      <c r="AC110" s="53">
        <f>SUMIFS(BASE!$V:$V,BASE!$U:$U,$B110,BASE!$Z:$Z,'CARGA MÁQUINA (CAP INST.)'!AC$65)</f>
        <v>0</v>
      </c>
      <c r="AD110" s="53">
        <f>SUMIFS(BASE!$V:$V,BASE!$U:$U,$B110,BASE!$Z:$Z,'CARGA MÁQUINA (CAP INST.)'!AD$65)</f>
        <v>0</v>
      </c>
      <c r="AE110" s="53">
        <f>SUMIFS(BASE!$V:$V,BASE!$U:$U,$B110,BASE!$Z:$Z,'CARGA MÁQUINA (CAP INST.)'!AE$65)</f>
        <v>0</v>
      </c>
      <c r="AF110" s="53">
        <f>SUMIFS(BASE!$V:$V,BASE!$U:$U,$B110,BASE!$Z:$Z,'CARGA MÁQUINA (CAP INST.)'!AF$65)</f>
        <v>0</v>
      </c>
      <c r="AG110" s="53">
        <f>SUMIFS(BASE!$V:$V,BASE!$U:$U,$B110,BASE!$Z:$Z,'CARGA MÁQUINA (CAP INST.)'!AG$65)</f>
        <v>0</v>
      </c>
      <c r="AH110" s="53">
        <f>SUMIFS(BASE!$V:$V,BASE!$U:$U,$B110,BASE!$Z:$Z,'CARGA MÁQUINA (CAP INST.)'!AH$65)</f>
        <v>0</v>
      </c>
      <c r="AI110" s="53">
        <f>SUMIFS(BASE!$V:$V,BASE!$U:$U,$B110,BASE!$Z:$Z,'CARGA MÁQUINA (CAP INST.)'!AI$65)</f>
        <v>0</v>
      </c>
      <c r="AJ110" s="53">
        <f>SUMIFS(BASE!$V:$V,BASE!$U:$U,$B110,BASE!$Z:$Z,'CARGA MÁQUINA (CAP INST.)'!AJ$65)</f>
        <v>0</v>
      </c>
      <c r="AK110" s="53">
        <f>SUMIFS(BASE!$V:$V,BASE!$U:$U,$B110,BASE!$Z:$Z,'CARGA MÁQUINA (CAP INST.)'!AK$65)</f>
        <v>0</v>
      </c>
      <c r="AL110" s="53">
        <f>SUMIFS(BASE!$V:$V,BASE!$U:$U,$B110,BASE!$Z:$Z,'CARGA MÁQUINA (CAP INST.)'!AL$65)</f>
        <v>0</v>
      </c>
      <c r="AM110" s="53">
        <f>SUMIFS(BASE!$V:$V,BASE!$U:$U,$B110,BASE!$Z:$Z,'CARGA MÁQUINA (CAP INST.)'!AM$65)</f>
        <v>0</v>
      </c>
      <c r="AN110" s="53">
        <f>SUMIFS(BASE!$V:$V,BASE!$U:$U,$B110,BASE!$Z:$Z,'CARGA MÁQUINA (CAP INST.)'!AN$65)</f>
        <v>0</v>
      </c>
      <c r="AO110" s="53">
        <f>SUMIFS(BASE!$V:$V,BASE!$U:$U,$B110,BASE!$Z:$Z,'CARGA MÁQUINA (CAP INST.)'!AO$65)</f>
        <v>0</v>
      </c>
      <c r="AP110" s="53">
        <f>SUMIFS(BASE!$V:$V,BASE!$U:$U,$B110,BASE!$Z:$Z,'CARGA MÁQUINA (CAP INST.)'!AP$65)</f>
        <v>0</v>
      </c>
      <c r="AQ110" s="53">
        <f>SUMIFS(BASE!$V:$V,BASE!$U:$U,$B110,BASE!$Z:$Z,'CARGA MÁQUINA (CAP INST.)'!AQ$65)</f>
        <v>0</v>
      </c>
      <c r="AR110" s="53">
        <f>SUMIFS(BASE!$V:$V,BASE!$U:$U,$B110,BASE!$Z:$Z,'CARGA MÁQUINA (CAP INST.)'!AR$65)</f>
        <v>0</v>
      </c>
      <c r="AS110" s="53">
        <f>SUMIFS(BASE!$V:$V,BASE!$U:$U,$B110,BASE!$Z:$Z,'CARGA MÁQUINA (CAP INST.)'!AS$65)</f>
        <v>0</v>
      </c>
    </row>
    <row r="111" spans="1:45" x14ac:dyDescent="0.25">
      <c r="A111" s="136">
        <v>105</v>
      </c>
      <c r="B111" s="137" t="s">
        <v>1332</v>
      </c>
      <c r="C111" s="138"/>
      <c r="D111" s="139">
        <f>SUMIFS('BASE (SERVIÇO EM EIXO)'!$N:$N,'BASE (SERVIÇO EM EIXO)'!$J:$J,$A111,'BASE (SERVIÇO EM EIXO)'!$Q:$Q,D$65)</f>
        <v>0</v>
      </c>
      <c r="E111" s="139">
        <f>SUMIFS('BASE (SERVIÇO EM EIXO)'!$N:$N,'BASE (SERVIÇO EM EIXO)'!$J:$J,$A111,'BASE (SERVIÇO EM EIXO)'!$Q:$Q,E$65)</f>
        <v>0</v>
      </c>
      <c r="F111" s="139">
        <f>SUMIFS('BASE (SERVIÇO EM EIXO)'!$N:$N,'BASE (SERVIÇO EM EIXO)'!$J:$J,$A111,'BASE (SERVIÇO EM EIXO)'!$Q:$Q,F$65)</f>
        <v>0</v>
      </c>
      <c r="G111" s="139">
        <f>SUMIFS('BASE (SERVIÇO EM EIXO)'!$N:$N,'BASE (SERVIÇO EM EIXO)'!$J:$J,$A111,'BASE (SERVIÇO EM EIXO)'!$Q:$Q,G$65)</f>
        <v>0</v>
      </c>
      <c r="H111" s="139">
        <f>SUMIFS('BASE (SERVIÇO EM EIXO)'!$N:$N,'BASE (SERVIÇO EM EIXO)'!$J:$J,$A111,'BASE (SERVIÇO EM EIXO)'!$Q:$Q,H$65)</f>
        <v>3.1649194922117201</v>
      </c>
      <c r="I111" s="139">
        <f>SUMIFS('BASE (SERVIÇO EM EIXO)'!$N:$N,'BASE (SERVIÇO EM EIXO)'!$J:$J,$A111,'BASE (SERVIÇO EM EIXO)'!$Q:$Q,I$65)</f>
        <v>14.925075259248963</v>
      </c>
      <c r="J111" s="139">
        <f>SUMIFS('BASE (SERVIÇO EM EIXO)'!$N:$N,'BASE (SERVIÇO EM EIXO)'!$J:$J,$A111,'BASE (SERVIÇO EM EIXO)'!$Q:$Q,J$65)</f>
        <v>13.81677216471687</v>
      </c>
      <c r="K111" s="139">
        <f>SUMIFS('BASE (SERVIÇO EM EIXO)'!$N:$N,'BASE (SERVIÇO EM EIXO)'!$J:$J,$A111,'BASE (SERVIÇO EM EIXO)'!$Q:$Q,K$65)</f>
        <v>9.2763231279249112</v>
      </c>
      <c r="L111" s="139">
        <f>SUMIFS('BASE (SERVIÇO EM EIXO)'!$N:$N,'BASE (SERVIÇO EM EIXO)'!$J:$J,$A111,'BASE (SERVIÇO EM EIXO)'!$Q:$Q,L$65)</f>
        <v>0</v>
      </c>
      <c r="M111" s="139">
        <f>SUMIFS('BASE (SERVIÇO EM EIXO)'!$N:$N,'BASE (SERVIÇO EM EIXO)'!$J:$J,$A111,'BASE (SERVIÇO EM EIXO)'!$Q:$Q,M$65)</f>
        <v>0</v>
      </c>
      <c r="N111" s="139">
        <f>SUMIFS('BASE (SERVIÇO EM EIXO)'!$N:$N,'BASE (SERVIÇO EM EIXO)'!$J:$J,$A111,'BASE (SERVIÇO EM EIXO)'!$Q:$Q,N$65)</f>
        <v>83.960371598998449</v>
      </c>
      <c r="O111" s="139">
        <f>SUMIFS('BASE (SERVIÇO EM EIXO)'!$N:$N,'BASE (SERVIÇO EM EIXO)'!$J:$J,$A111,'BASE (SERVIÇO EM EIXO)'!$Q:$Q,O$65)</f>
        <v>0</v>
      </c>
      <c r="P111" s="139">
        <f>SUMIFS('BASE (SERVIÇO EM EIXO)'!$N:$N,'BASE (SERVIÇO EM EIXO)'!$J:$J,$A111,'BASE (SERVIÇO EM EIXO)'!$Q:$Q,P$65)</f>
        <v>12.386441507898951</v>
      </c>
      <c r="Q111" s="139">
        <f>SUMIFS('BASE (SERVIÇO EM EIXO)'!$N:$N,'BASE (SERVIÇO EM EIXO)'!$J:$J,$A111,'BASE (SERVIÇO EM EIXO)'!$Q:$Q,Q$65)</f>
        <v>58.767668005063264</v>
      </c>
      <c r="R111" s="139">
        <f>SUMIFS('BASE (SERVIÇO EM EIXO)'!$N:$N,'BASE (SERVIÇO EM EIXO)'!$J:$J,$A111,'BASE (SERVIÇO EM EIXO)'!$Q:$Q,R$65)</f>
        <v>30.213731770223205</v>
      </c>
      <c r="S111" s="139">
        <f>SUMIFS('BASE (SERVIÇO EM EIXO)'!$N:$N,'BASE (SERVIÇO EM EIXO)'!$J:$J,$A111,'BASE (SERVIÇO EM EIXO)'!$Q:$Q,S$65)</f>
        <v>0</v>
      </c>
      <c r="T111" s="139">
        <f>SUMIFS('BASE (SERVIÇO EM EIXO)'!$N:$N,'BASE (SERVIÇO EM EIXO)'!$J:$J,$A111,'BASE (SERVIÇO EM EIXO)'!$Q:$Q,T$65)</f>
        <v>0</v>
      </c>
      <c r="U111" s="139">
        <f>SUMIFS('BASE (SERVIÇO EM EIXO)'!$N:$N,'BASE (SERVIÇO EM EIXO)'!$J:$J,$A111,'BASE (SERVIÇO EM EIXO)'!$Q:$Q,U$65)</f>
        <v>0</v>
      </c>
      <c r="V111" s="139">
        <f>SUMIFS('BASE (SERVIÇO EM EIXO)'!$N:$N,'BASE (SERVIÇO EM EIXO)'!$J:$J,$A111,'BASE (SERVIÇO EM EIXO)'!$Q:$Q,V$65)</f>
        <v>0</v>
      </c>
      <c r="W111" s="139">
        <f>SUMIFS('BASE (SERVIÇO EM EIXO)'!$N:$N,'BASE (SERVIÇO EM EIXO)'!$J:$J,$A111,'BASE (SERVIÇO EM EIXO)'!$Q:$Q,W$65)</f>
        <v>0</v>
      </c>
      <c r="X111" s="139">
        <f>SUMIFS('BASE (SERVIÇO EM EIXO)'!$N:$N,'BASE (SERVIÇO EM EIXO)'!$J:$J,$A111,'BASE (SERVIÇO EM EIXO)'!$Q:$Q,X$65)</f>
        <v>0</v>
      </c>
      <c r="Y111" s="139">
        <f>SUMIFS('BASE (SERVIÇO EM EIXO)'!$N:$N,'BASE (SERVIÇO EM EIXO)'!$J:$J,$A111,'BASE (SERVIÇO EM EIXO)'!$Q:$Q,Y$65)</f>
        <v>0</v>
      </c>
      <c r="Z111" s="139">
        <f>SUMIFS('BASE (SERVIÇO EM EIXO)'!$N:$N,'BASE (SERVIÇO EM EIXO)'!$J:$J,$A111,'BASE (SERVIÇO EM EIXO)'!$Q:$Q,Z$65)</f>
        <v>0</v>
      </c>
      <c r="AA111" s="139">
        <f>SUMIFS('BASE (SERVIÇO EM EIXO)'!$N:$N,'BASE (SERVIÇO EM EIXO)'!$J:$J,$A111,'BASE (SERVIÇO EM EIXO)'!$Q:$Q,AA$65)</f>
        <v>0</v>
      </c>
      <c r="AB111" s="139">
        <f>SUMIFS('BASE (SERVIÇO EM EIXO)'!$N:$N,'BASE (SERVIÇO EM EIXO)'!$J:$J,$A111,'BASE (SERVIÇO EM EIXO)'!$Q:$Q,AB$65)</f>
        <v>0</v>
      </c>
      <c r="AC111" s="139">
        <f>SUMIFS('BASE (SERVIÇO EM EIXO)'!$N:$N,'BASE (SERVIÇO EM EIXO)'!$J:$J,$A111,'BASE (SERVIÇO EM EIXO)'!$Q:$Q,AC$65)</f>
        <v>0</v>
      </c>
      <c r="AD111" s="139">
        <f>SUMIFS('BASE (SERVIÇO EM EIXO)'!$N:$N,'BASE (SERVIÇO EM EIXO)'!$J:$J,$A111,'BASE (SERVIÇO EM EIXO)'!$Q:$Q,AD$65)</f>
        <v>0</v>
      </c>
      <c r="AE111" s="139">
        <f>SUMIFS('BASE (SERVIÇO EM EIXO)'!$N:$N,'BASE (SERVIÇO EM EIXO)'!$J:$J,$A111,'BASE (SERVIÇO EM EIXO)'!$Q:$Q,AE$65)</f>
        <v>0</v>
      </c>
      <c r="AF111" s="139">
        <f>SUMIFS('BASE (SERVIÇO EM EIXO)'!$N:$N,'BASE (SERVIÇO EM EIXO)'!$J:$J,$A111,'BASE (SERVIÇO EM EIXO)'!$Q:$Q,AF$65)</f>
        <v>0</v>
      </c>
      <c r="AG111" s="139">
        <f>SUMIFS('BASE (SERVIÇO EM EIXO)'!$N:$N,'BASE (SERVIÇO EM EIXO)'!$J:$J,$A111,'BASE (SERVIÇO EM EIXO)'!$Q:$Q,AG$65)</f>
        <v>0</v>
      </c>
      <c r="AH111" s="139">
        <f>SUMIFS('BASE (SERVIÇO EM EIXO)'!$N:$N,'BASE (SERVIÇO EM EIXO)'!$J:$J,$A111,'BASE (SERVIÇO EM EIXO)'!$Q:$Q,AH$65)</f>
        <v>0</v>
      </c>
      <c r="AI111" s="139">
        <f>SUMIFS('BASE (SERVIÇO EM EIXO)'!$N:$N,'BASE (SERVIÇO EM EIXO)'!$J:$J,$A111,'BASE (SERVIÇO EM EIXO)'!$Q:$Q,AI$65)</f>
        <v>0</v>
      </c>
      <c r="AJ111" s="139">
        <f>SUMIFS('BASE (SERVIÇO EM EIXO)'!$N:$N,'BASE (SERVIÇO EM EIXO)'!$J:$J,$A111,'BASE (SERVIÇO EM EIXO)'!$Q:$Q,AJ$65)</f>
        <v>0</v>
      </c>
      <c r="AK111" s="139">
        <f>SUMIFS('BASE (SERVIÇO EM EIXO)'!$N:$N,'BASE (SERVIÇO EM EIXO)'!$J:$J,$A111,'BASE (SERVIÇO EM EIXO)'!$Q:$Q,AK$65)</f>
        <v>0</v>
      </c>
      <c r="AL111" s="139">
        <f>SUMIFS('BASE (SERVIÇO EM EIXO)'!$N:$N,'BASE (SERVIÇO EM EIXO)'!$J:$J,$A111,'BASE (SERVIÇO EM EIXO)'!$Q:$Q,AL$65)</f>
        <v>0</v>
      </c>
      <c r="AM111" s="139">
        <f>SUMIFS('BASE (SERVIÇO EM EIXO)'!$N:$N,'BASE (SERVIÇO EM EIXO)'!$J:$J,$A111,'BASE (SERVIÇO EM EIXO)'!$Q:$Q,AM$65)</f>
        <v>0</v>
      </c>
      <c r="AN111" s="139">
        <f>SUMIFS('BASE (SERVIÇO EM EIXO)'!$N:$N,'BASE (SERVIÇO EM EIXO)'!$J:$J,$A111,'BASE (SERVIÇO EM EIXO)'!$Q:$Q,AN$65)</f>
        <v>0</v>
      </c>
      <c r="AO111" s="139">
        <f>SUMIFS('BASE (SERVIÇO EM EIXO)'!$N:$N,'BASE (SERVIÇO EM EIXO)'!$J:$J,$A111,'BASE (SERVIÇO EM EIXO)'!$Q:$Q,AO$65)</f>
        <v>0</v>
      </c>
      <c r="AP111" s="139">
        <f>SUMIFS('BASE (SERVIÇO EM EIXO)'!$N:$N,'BASE (SERVIÇO EM EIXO)'!$J:$J,$A111,'BASE (SERVIÇO EM EIXO)'!$Q:$Q,AP$65)</f>
        <v>0</v>
      </c>
      <c r="AQ111" s="139">
        <f>SUMIFS('BASE (SERVIÇO EM EIXO)'!$N:$N,'BASE (SERVIÇO EM EIXO)'!$J:$J,$A111,'BASE (SERVIÇO EM EIXO)'!$Q:$Q,AQ$65)</f>
        <v>0</v>
      </c>
      <c r="AR111" s="139">
        <f>SUMIFS('BASE (SERVIÇO EM EIXO)'!$N:$N,'BASE (SERVIÇO EM EIXO)'!$J:$J,$A111,'BASE (SERVIÇO EM EIXO)'!$Q:$Q,AR$65)</f>
        <v>0</v>
      </c>
      <c r="AS111" s="139">
        <f>SUMIFS('BASE (SERVIÇO EM EIXO)'!$N:$N,'BASE (SERVIÇO EM EIXO)'!$J:$J,$A111,'BASE (SERVIÇO EM EIXO)'!$Q:$Q,AS$65)</f>
        <v>0</v>
      </c>
    </row>
    <row r="112" spans="1:45" x14ac:dyDescent="0.25">
      <c r="A112" s="48">
        <v>664</v>
      </c>
      <c r="B112" s="47" t="s">
        <v>1333</v>
      </c>
      <c r="D112" s="53">
        <f>SUMIFS(BASE!$V:$V,BASE!$U:$U,$B112,BASE!$Z:$Z,'CARGA MÁQUINA (CAP INST.)'!D$65)</f>
        <v>0</v>
      </c>
      <c r="E112" s="53">
        <f>SUMIFS(BASE!$V:$V,BASE!$U:$U,$B112,BASE!$Z:$Z,'CARGA MÁQUINA (CAP INST.)'!E$65)</f>
        <v>0</v>
      </c>
      <c r="F112" s="53">
        <f>SUMIFS(BASE!$V:$V,BASE!$U:$U,$B112,BASE!$Z:$Z,'CARGA MÁQUINA (CAP INST.)'!F$65)</f>
        <v>0</v>
      </c>
      <c r="G112" s="53">
        <f>SUMIFS(BASE!$V:$V,BASE!$U:$U,$B112,BASE!$Z:$Z,'CARGA MÁQUINA (CAP INST.)'!G$65)</f>
        <v>0</v>
      </c>
      <c r="H112" s="53">
        <f>SUMIFS(BASE!$V:$V,BASE!$U:$U,$B112,BASE!$Z:$Z,'CARGA MÁQUINA (CAP INST.)'!H$65)</f>
        <v>0</v>
      </c>
      <c r="I112" s="53">
        <f>SUMIFS(BASE!$V:$V,BASE!$U:$U,$B112,BASE!$Z:$Z,'CARGA MÁQUINA (CAP INST.)'!I$65)</f>
        <v>0</v>
      </c>
      <c r="J112" s="53">
        <f>SUMIFS(BASE!$V:$V,BASE!$U:$U,$B112,BASE!$Z:$Z,'CARGA MÁQUINA (CAP INST.)'!J$65)</f>
        <v>0</v>
      </c>
      <c r="K112" s="53">
        <f>SUMIFS(BASE!$V:$V,BASE!$U:$U,$B112,BASE!$Z:$Z,'CARGA MÁQUINA (CAP INST.)'!K$65)</f>
        <v>0</v>
      </c>
      <c r="L112" s="53">
        <f>SUMIFS(BASE!$V:$V,BASE!$U:$U,$B112,BASE!$Z:$Z,'CARGA MÁQUINA (CAP INST.)'!L$65)</f>
        <v>0</v>
      </c>
      <c r="M112" s="53">
        <f>SUMIFS(BASE!$V:$V,BASE!$U:$U,$B112,BASE!$Z:$Z,'CARGA MÁQUINA (CAP INST.)'!M$65)</f>
        <v>0</v>
      </c>
      <c r="N112" s="53">
        <f>SUMIFS(BASE!$V:$V,BASE!$U:$U,$B112,BASE!$Z:$Z,'CARGA MÁQUINA (CAP INST.)'!N$65)</f>
        <v>0</v>
      </c>
      <c r="O112" s="53">
        <f>SUMIFS(BASE!$V:$V,BASE!$U:$U,$B112,BASE!$Z:$Z,'CARGA MÁQUINA (CAP INST.)'!O$65)</f>
        <v>0</v>
      </c>
      <c r="P112" s="53">
        <f>SUMIFS(BASE!$V:$V,BASE!$U:$U,$B112,BASE!$Z:$Z,'CARGA MÁQUINA (CAP INST.)'!P$65)</f>
        <v>0</v>
      </c>
      <c r="Q112" s="53">
        <f>SUMIFS(BASE!$V:$V,BASE!$U:$U,$B112,BASE!$Z:$Z,'CARGA MÁQUINA (CAP INST.)'!Q$65)</f>
        <v>0</v>
      </c>
      <c r="R112" s="53">
        <f>SUMIFS(BASE!$V:$V,BASE!$U:$U,$B112,BASE!$Z:$Z,'CARGA MÁQUINA (CAP INST.)'!R$65)</f>
        <v>0</v>
      </c>
      <c r="S112" s="53">
        <f>SUMIFS(BASE!$V:$V,BASE!$U:$U,$B112,BASE!$Z:$Z,'CARGA MÁQUINA (CAP INST.)'!S$65)</f>
        <v>0</v>
      </c>
      <c r="T112" s="53">
        <f>SUMIFS(BASE!$V:$V,BASE!$U:$U,$B112,BASE!$Z:$Z,'CARGA MÁQUINA (CAP INST.)'!T$65)</f>
        <v>0</v>
      </c>
      <c r="U112" s="53">
        <f>SUMIFS(BASE!$V:$V,BASE!$U:$U,$B112,BASE!$Z:$Z,'CARGA MÁQUINA (CAP INST.)'!U$65)</f>
        <v>0</v>
      </c>
      <c r="V112" s="53">
        <f>SUMIFS(BASE!$V:$V,BASE!$U:$U,$B112,BASE!$Z:$Z,'CARGA MÁQUINA (CAP INST.)'!V$65)</f>
        <v>0</v>
      </c>
      <c r="W112" s="53">
        <f>SUMIFS(BASE!$V:$V,BASE!$U:$U,$B112,BASE!$Z:$Z,'CARGA MÁQUINA (CAP INST.)'!W$65)</f>
        <v>0</v>
      </c>
      <c r="X112" s="53">
        <f>SUMIFS(BASE!$V:$V,BASE!$U:$U,$B112,BASE!$Z:$Z,'CARGA MÁQUINA (CAP INST.)'!X$65)</f>
        <v>0</v>
      </c>
      <c r="Y112" s="53">
        <f>SUMIFS(BASE!$V:$V,BASE!$U:$U,$B112,BASE!$Z:$Z,'CARGA MÁQUINA (CAP INST.)'!Y$65)</f>
        <v>0</v>
      </c>
      <c r="Z112" s="53">
        <f>SUMIFS(BASE!$V:$V,BASE!$U:$U,$B112,BASE!$Z:$Z,'CARGA MÁQUINA (CAP INST.)'!Z$65)</f>
        <v>0</v>
      </c>
      <c r="AA112" s="53">
        <f>SUMIFS(BASE!$V:$V,BASE!$U:$U,$B112,BASE!$Z:$Z,'CARGA MÁQUINA (CAP INST.)'!AA$65)</f>
        <v>0</v>
      </c>
      <c r="AB112" s="53">
        <f>SUMIFS(BASE!$V:$V,BASE!$U:$U,$B112,BASE!$Z:$Z,'CARGA MÁQUINA (CAP INST.)'!AB$65)</f>
        <v>0</v>
      </c>
      <c r="AC112" s="53">
        <f>SUMIFS(BASE!$V:$V,BASE!$U:$U,$B112,BASE!$Z:$Z,'CARGA MÁQUINA (CAP INST.)'!AC$65)</f>
        <v>0</v>
      </c>
      <c r="AD112" s="53">
        <f>SUMIFS(BASE!$V:$V,BASE!$U:$U,$B112,BASE!$Z:$Z,'CARGA MÁQUINA (CAP INST.)'!AD$65)</f>
        <v>0</v>
      </c>
      <c r="AE112" s="53">
        <f>SUMIFS(BASE!$V:$V,BASE!$U:$U,$B112,BASE!$Z:$Z,'CARGA MÁQUINA (CAP INST.)'!AE$65)</f>
        <v>0</v>
      </c>
      <c r="AF112" s="53">
        <f>SUMIFS(BASE!$V:$V,BASE!$U:$U,$B112,BASE!$Z:$Z,'CARGA MÁQUINA (CAP INST.)'!AF$65)</f>
        <v>0</v>
      </c>
      <c r="AG112" s="53">
        <f>SUMIFS(BASE!$V:$V,BASE!$U:$U,$B112,BASE!$Z:$Z,'CARGA MÁQUINA (CAP INST.)'!AG$65)</f>
        <v>0</v>
      </c>
      <c r="AH112" s="53">
        <f>SUMIFS(BASE!$V:$V,BASE!$U:$U,$B112,BASE!$Z:$Z,'CARGA MÁQUINA (CAP INST.)'!AH$65)</f>
        <v>0</v>
      </c>
      <c r="AI112" s="53">
        <f>SUMIFS(BASE!$V:$V,BASE!$U:$U,$B112,BASE!$Z:$Z,'CARGA MÁQUINA (CAP INST.)'!AI$65)</f>
        <v>0</v>
      </c>
      <c r="AJ112" s="53">
        <f>SUMIFS(BASE!$V:$V,BASE!$U:$U,$B112,BASE!$Z:$Z,'CARGA MÁQUINA (CAP INST.)'!AJ$65)</f>
        <v>0</v>
      </c>
      <c r="AK112" s="53">
        <f>SUMIFS(BASE!$V:$V,BASE!$U:$U,$B112,BASE!$Z:$Z,'CARGA MÁQUINA (CAP INST.)'!AK$65)</f>
        <v>0</v>
      </c>
      <c r="AL112" s="53">
        <f>SUMIFS(BASE!$V:$V,BASE!$U:$U,$B112,BASE!$Z:$Z,'CARGA MÁQUINA (CAP INST.)'!AL$65)</f>
        <v>0</v>
      </c>
      <c r="AM112" s="53">
        <f>SUMIFS(BASE!$V:$V,BASE!$U:$U,$B112,BASE!$Z:$Z,'CARGA MÁQUINA (CAP INST.)'!AM$65)</f>
        <v>0</v>
      </c>
      <c r="AN112" s="53">
        <f>SUMIFS(BASE!$V:$V,BASE!$U:$U,$B112,BASE!$Z:$Z,'CARGA MÁQUINA (CAP INST.)'!AN$65)</f>
        <v>0</v>
      </c>
      <c r="AO112" s="53">
        <f>SUMIFS(BASE!$V:$V,BASE!$U:$U,$B112,BASE!$Z:$Z,'CARGA MÁQUINA (CAP INST.)'!AO$65)</f>
        <v>0</v>
      </c>
      <c r="AP112" s="53">
        <f>SUMIFS(BASE!$V:$V,BASE!$U:$U,$B112,BASE!$Z:$Z,'CARGA MÁQUINA (CAP INST.)'!AP$65)</f>
        <v>0</v>
      </c>
      <c r="AQ112" s="53">
        <f>SUMIFS(BASE!$V:$V,BASE!$U:$U,$B112,BASE!$Z:$Z,'CARGA MÁQUINA (CAP INST.)'!AQ$65)</f>
        <v>0</v>
      </c>
      <c r="AR112" s="53">
        <f>SUMIFS(BASE!$V:$V,BASE!$U:$U,$B112,BASE!$Z:$Z,'CARGA MÁQUINA (CAP INST.)'!AR$65)</f>
        <v>0</v>
      </c>
      <c r="AS112" s="53">
        <f>SUMIFS(BASE!$V:$V,BASE!$U:$U,$B112,BASE!$Z:$Z,'CARGA MÁQUINA (CAP INST.)'!AS$65)</f>
        <v>0</v>
      </c>
    </row>
    <row r="113" spans="1:45" x14ac:dyDescent="0.25">
      <c r="A113" s="136">
        <v>166</v>
      </c>
      <c r="B113" s="137" t="s">
        <v>1334</v>
      </c>
      <c r="C113" s="138"/>
      <c r="D113" s="139">
        <f>SUMIFS('BASE (SERVIÇO EM EIXO)'!$N:$N,'BASE (SERVIÇO EM EIXO)'!$J:$J,$A113,'BASE (SERVIÇO EM EIXO)'!$Q:$Q,D$65)</f>
        <v>0</v>
      </c>
      <c r="E113" s="139">
        <f>SUMIFS('BASE (SERVIÇO EM EIXO)'!$N:$N,'BASE (SERVIÇO EM EIXO)'!$J:$J,$A113,'BASE (SERVIÇO EM EIXO)'!$Q:$Q,E$65)</f>
        <v>0</v>
      </c>
      <c r="F113" s="139">
        <f>SUMIFS('BASE (SERVIÇO EM EIXO)'!$N:$N,'BASE (SERVIÇO EM EIXO)'!$J:$J,$A113,'BASE (SERVIÇO EM EIXO)'!$Q:$Q,F$65)</f>
        <v>0</v>
      </c>
      <c r="G113" s="139">
        <f>SUMIFS('BASE (SERVIÇO EM EIXO)'!$N:$N,'BASE (SERVIÇO EM EIXO)'!$J:$J,$A113,'BASE (SERVIÇO EM EIXO)'!$Q:$Q,G$65)</f>
        <v>0</v>
      </c>
      <c r="H113" s="139">
        <f>SUMIFS('BASE (SERVIÇO EM EIXO)'!$N:$N,'BASE (SERVIÇO EM EIXO)'!$J:$J,$A113,'BASE (SERVIÇO EM EIXO)'!$Q:$Q,H$65)</f>
        <v>0</v>
      </c>
      <c r="I113" s="139">
        <f>SUMIFS('BASE (SERVIÇO EM EIXO)'!$N:$N,'BASE (SERVIÇO EM EIXO)'!$J:$J,$A113,'BASE (SERVIÇO EM EIXO)'!$Q:$Q,I$65)</f>
        <v>0</v>
      </c>
      <c r="J113" s="139">
        <f>SUMIFS('BASE (SERVIÇO EM EIXO)'!$N:$N,'BASE (SERVIÇO EM EIXO)'!$J:$J,$A113,'BASE (SERVIÇO EM EIXO)'!$Q:$Q,J$65)</f>
        <v>0</v>
      </c>
      <c r="K113" s="139">
        <f>SUMIFS('BASE (SERVIÇO EM EIXO)'!$N:$N,'BASE (SERVIÇO EM EIXO)'!$J:$J,$A113,'BASE (SERVIÇO EM EIXO)'!$Q:$Q,K$65)</f>
        <v>16.425000000000001</v>
      </c>
      <c r="L113" s="139">
        <f>SUMIFS('BASE (SERVIÇO EM EIXO)'!$N:$N,'BASE (SERVIÇO EM EIXO)'!$J:$J,$A113,'BASE (SERVIÇO EM EIXO)'!$Q:$Q,L$65)</f>
        <v>19.350000000000001</v>
      </c>
      <c r="M113" s="139">
        <f>SUMIFS('BASE (SERVIÇO EM EIXO)'!$N:$N,'BASE (SERVIÇO EM EIXO)'!$J:$J,$A113,'BASE (SERVIÇO EM EIXO)'!$Q:$Q,M$65)</f>
        <v>0</v>
      </c>
      <c r="N113" s="139">
        <f>SUMIFS('BASE (SERVIÇO EM EIXO)'!$N:$N,'BASE (SERVIÇO EM EIXO)'!$J:$J,$A113,'BASE (SERVIÇO EM EIXO)'!$Q:$Q,N$65)</f>
        <v>35.550000000000004</v>
      </c>
      <c r="O113" s="139">
        <f>SUMIFS('BASE (SERVIÇO EM EIXO)'!$N:$N,'BASE (SERVIÇO EM EIXO)'!$J:$J,$A113,'BASE (SERVIÇO EM EIXO)'!$Q:$Q,O$65)</f>
        <v>0</v>
      </c>
      <c r="P113" s="139">
        <f>SUMIFS('BASE (SERVIÇO EM EIXO)'!$N:$N,'BASE (SERVIÇO EM EIXO)'!$J:$J,$A113,'BASE (SERVIÇO EM EIXO)'!$Q:$Q,P$65)</f>
        <v>15.678000000000003</v>
      </c>
      <c r="Q113" s="139">
        <f>SUMIFS('BASE (SERVIÇO EM EIXO)'!$N:$N,'BASE (SERVIÇO EM EIXO)'!$J:$J,$A113,'BASE (SERVIÇO EM EIXO)'!$Q:$Q,Q$65)</f>
        <v>54.900000000000006</v>
      </c>
      <c r="R113" s="139">
        <f>SUMIFS('BASE (SERVIÇO EM EIXO)'!$N:$N,'BASE (SERVIÇO EM EIXO)'!$J:$J,$A113,'BASE (SERVIÇO EM EIXO)'!$Q:$Q,R$65)</f>
        <v>16.200000000000003</v>
      </c>
      <c r="S113" s="139">
        <f>SUMIFS('BASE (SERVIÇO EM EIXO)'!$N:$N,'BASE (SERVIÇO EM EIXO)'!$J:$J,$A113,'BASE (SERVIÇO EM EIXO)'!$Q:$Q,S$65)</f>
        <v>0</v>
      </c>
      <c r="T113" s="139">
        <f>SUMIFS('BASE (SERVIÇO EM EIXO)'!$N:$N,'BASE (SERVIÇO EM EIXO)'!$J:$J,$A113,'BASE (SERVIÇO EM EIXO)'!$Q:$Q,T$65)</f>
        <v>0</v>
      </c>
      <c r="U113" s="139">
        <f>SUMIFS('BASE (SERVIÇO EM EIXO)'!$N:$N,'BASE (SERVIÇO EM EIXO)'!$J:$J,$A113,'BASE (SERVIÇO EM EIXO)'!$Q:$Q,U$65)</f>
        <v>0</v>
      </c>
      <c r="V113" s="139">
        <f>SUMIFS('BASE (SERVIÇO EM EIXO)'!$N:$N,'BASE (SERVIÇO EM EIXO)'!$J:$J,$A113,'BASE (SERVIÇO EM EIXO)'!$Q:$Q,V$65)</f>
        <v>0</v>
      </c>
      <c r="W113" s="139">
        <f>SUMIFS('BASE (SERVIÇO EM EIXO)'!$N:$N,'BASE (SERVIÇO EM EIXO)'!$J:$J,$A113,'BASE (SERVIÇO EM EIXO)'!$Q:$Q,W$65)</f>
        <v>0</v>
      </c>
      <c r="X113" s="139">
        <f>SUMIFS('BASE (SERVIÇO EM EIXO)'!$N:$N,'BASE (SERVIÇO EM EIXO)'!$J:$J,$A113,'BASE (SERVIÇO EM EIXO)'!$Q:$Q,X$65)</f>
        <v>0</v>
      </c>
      <c r="Y113" s="139">
        <f>SUMIFS('BASE (SERVIÇO EM EIXO)'!$N:$N,'BASE (SERVIÇO EM EIXO)'!$J:$J,$A113,'BASE (SERVIÇO EM EIXO)'!$Q:$Q,Y$65)</f>
        <v>0</v>
      </c>
      <c r="Z113" s="139">
        <f>SUMIFS('BASE (SERVIÇO EM EIXO)'!$N:$N,'BASE (SERVIÇO EM EIXO)'!$J:$J,$A113,'BASE (SERVIÇO EM EIXO)'!$Q:$Q,Z$65)</f>
        <v>0</v>
      </c>
      <c r="AA113" s="139">
        <f>SUMIFS('BASE (SERVIÇO EM EIXO)'!$N:$N,'BASE (SERVIÇO EM EIXO)'!$J:$J,$A113,'BASE (SERVIÇO EM EIXO)'!$Q:$Q,AA$65)</f>
        <v>0</v>
      </c>
      <c r="AB113" s="139">
        <f>SUMIFS('BASE (SERVIÇO EM EIXO)'!$N:$N,'BASE (SERVIÇO EM EIXO)'!$J:$J,$A113,'BASE (SERVIÇO EM EIXO)'!$Q:$Q,AB$65)</f>
        <v>0</v>
      </c>
      <c r="AC113" s="139">
        <f>SUMIFS('BASE (SERVIÇO EM EIXO)'!$N:$N,'BASE (SERVIÇO EM EIXO)'!$J:$J,$A113,'BASE (SERVIÇO EM EIXO)'!$Q:$Q,AC$65)</f>
        <v>0</v>
      </c>
      <c r="AD113" s="139">
        <f>SUMIFS('BASE (SERVIÇO EM EIXO)'!$N:$N,'BASE (SERVIÇO EM EIXO)'!$J:$J,$A113,'BASE (SERVIÇO EM EIXO)'!$Q:$Q,AD$65)</f>
        <v>0</v>
      </c>
      <c r="AE113" s="139">
        <f>SUMIFS('BASE (SERVIÇO EM EIXO)'!$N:$N,'BASE (SERVIÇO EM EIXO)'!$J:$J,$A113,'BASE (SERVIÇO EM EIXO)'!$Q:$Q,AE$65)</f>
        <v>0</v>
      </c>
      <c r="AF113" s="139">
        <f>SUMIFS('BASE (SERVIÇO EM EIXO)'!$N:$N,'BASE (SERVIÇO EM EIXO)'!$J:$J,$A113,'BASE (SERVIÇO EM EIXO)'!$Q:$Q,AF$65)</f>
        <v>0</v>
      </c>
      <c r="AG113" s="139">
        <f>SUMIFS('BASE (SERVIÇO EM EIXO)'!$N:$N,'BASE (SERVIÇO EM EIXO)'!$J:$J,$A113,'BASE (SERVIÇO EM EIXO)'!$Q:$Q,AG$65)</f>
        <v>0</v>
      </c>
      <c r="AH113" s="139">
        <f>SUMIFS('BASE (SERVIÇO EM EIXO)'!$N:$N,'BASE (SERVIÇO EM EIXO)'!$J:$J,$A113,'BASE (SERVIÇO EM EIXO)'!$Q:$Q,AH$65)</f>
        <v>0</v>
      </c>
      <c r="AI113" s="139">
        <f>SUMIFS('BASE (SERVIÇO EM EIXO)'!$N:$N,'BASE (SERVIÇO EM EIXO)'!$J:$J,$A113,'BASE (SERVIÇO EM EIXO)'!$Q:$Q,AI$65)</f>
        <v>0</v>
      </c>
      <c r="AJ113" s="139">
        <f>SUMIFS('BASE (SERVIÇO EM EIXO)'!$N:$N,'BASE (SERVIÇO EM EIXO)'!$J:$J,$A113,'BASE (SERVIÇO EM EIXO)'!$Q:$Q,AJ$65)</f>
        <v>0</v>
      </c>
      <c r="AK113" s="139">
        <f>SUMIFS('BASE (SERVIÇO EM EIXO)'!$N:$N,'BASE (SERVIÇO EM EIXO)'!$J:$J,$A113,'BASE (SERVIÇO EM EIXO)'!$Q:$Q,AK$65)</f>
        <v>0</v>
      </c>
      <c r="AL113" s="139">
        <f>SUMIFS('BASE (SERVIÇO EM EIXO)'!$N:$N,'BASE (SERVIÇO EM EIXO)'!$J:$J,$A113,'BASE (SERVIÇO EM EIXO)'!$Q:$Q,AL$65)</f>
        <v>0</v>
      </c>
      <c r="AM113" s="139">
        <f>SUMIFS('BASE (SERVIÇO EM EIXO)'!$N:$N,'BASE (SERVIÇO EM EIXO)'!$J:$J,$A113,'BASE (SERVIÇO EM EIXO)'!$Q:$Q,AM$65)</f>
        <v>0</v>
      </c>
      <c r="AN113" s="139">
        <f>SUMIFS('BASE (SERVIÇO EM EIXO)'!$N:$N,'BASE (SERVIÇO EM EIXO)'!$J:$J,$A113,'BASE (SERVIÇO EM EIXO)'!$Q:$Q,AN$65)</f>
        <v>0</v>
      </c>
      <c r="AO113" s="139">
        <f>SUMIFS('BASE (SERVIÇO EM EIXO)'!$N:$N,'BASE (SERVIÇO EM EIXO)'!$J:$J,$A113,'BASE (SERVIÇO EM EIXO)'!$Q:$Q,AO$65)</f>
        <v>0</v>
      </c>
      <c r="AP113" s="139">
        <f>SUMIFS('BASE (SERVIÇO EM EIXO)'!$N:$N,'BASE (SERVIÇO EM EIXO)'!$J:$J,$A113,'BASE (SERVIÇO EM EIXO)'!$Q:$Q,AP$65)</f>
        <v>0</v>
      </c>
      <c r="AQ113" s="139">
        <f>SUMIFS('BASE (SERVIÇO EM EIXO)'!$N:$N,'BASE (SERVIÇO EM EIXO)'!$J:$J,$A113,'BASE (SERVIÇO EM EIXO)'!$Q:$Q,AQ$65)</f>
        <v>0</v>
      </c>
      <c r="AR113" s="139">
        <f>SUMIFS('BASE (SERVIÇO EM EIXO)'!$N:$N,'BASE (SERVIÇO EM EIXO)'!$J:$J,$A113,'BASE (SERVIÇO EM EIXO)'!$Q:$Q,AR$65)</f>
        <v>0</v>
      </c>
      <c r="AS113" s="139">
        <f>SUMIFS('BASE (SERVIÇO EM EIXO)'!$N:$N,'BASE (SERVIÇO EM EIXO)'!$J:$J,$A113,'BASE (SERVIÇO EM EIXO)'!$Q:$Q,AS$65)</f>
        <v>0</v>
      </c>
    </row>
    <row r="114" spans="1:45" x14ac:dyDescent="0.25">
      <c r="A114" s="48">
        <v>600</v>
      </c>
      <c r="B114" s="47" t="s">
        <v>1335</v>
      </c>
      <c r="D114" s="53">
        <f>SUMIFS(BASE!$V:$V,BASE!$U:$U,$B114,BASE!$Z:$Z,'CARGA MÁQUINA (CAP INST.)'!D$65)</f>
        <v>0</v>
      </c>
      <c r="E114" s="53">
        <f>SUMIFS(BASE!$V:$V,BASE!$U:$U,$B114,BASE!$Z:$Z,'CARGA MÁQUINA (CAP INST.)'!E$65)</f>
        <v>14.595454545454544</v>
      </c>
      <c r="F114" s="53">
        <f>SUMIFS(BASE!$V:$V,BASE!$U:$U,$B114,BASE!$Z:$Z,'CARGA MÁQUINA (CAP INST.)'!F$65)</f>
        <v>0</v>
      </c>
      <c r="G114" s="53">
        <f>SUMIFS(BASE!$V:$V,BASE!$U:$U,$B114,BASE!$Z:$Z,'CARGA MÁQUINA (CAP INST.)'!G$65)</f>
        <v>9.8681818181818173</v>
      </c>
      <c r="H114" s="53">
        <f>SUMIFS(BASE!$V:$V,BASE!$U:$U,$B114,BASE!$Z:$Z,'CARGA MÁQUINA (CAP INST.)'!H$65)</f>
        <v>0</v>
      </c>
      <c r="I114" s="53">
        <f>SUMIFS(BASE!$V:$V,BASE!$U:$U,$B114,BASE!$Z:$Z,'CARGA MÁQUINA (CAP INST.)'!I$65)</f>
        <v>0</v>
      </c>
      <c r="J114" s="53">
        <f>SUMIFS(BASE!$V:$V,BASE!$U:$U,$B114,BASE!$Z:$Z,'CARGA MÁQUINA (CAP INST.)'!J$65)</f>
        <v>0</v>
      </c>
      <c r="K114" s="53">
        <f>SUMIFS(BASE!$V:$V,BASE!$U:$U,$B114,BASE!$Z:$Z,'CARGA MÁQUINA (CAP INST.)'!K$65)</f>
        <v>0</v>
      </c>
      <c r="L114" s="53">
        <f>SUMIFS(BASE!$V:$V,BASE!$U:$U,$B114,BASE!$Z:$Z,'CARGA MÁQUINA (CAP INST.)'!L$65)</f>
        <v>0</v>
      </c>
      <c r="M114" s="53">
        <f>SUMIFS(BASE!$V:$V,BASE!$U:$U,$B114,BASE!$Z:$Z,'CARGA MÁQUINA (CAP INST.)'!M$65)</f>
        <v>0</v>
      </c>
      <c r="N114" s="53">
        <f>SUMIFS(BASE!$V:$V,BASE!$U:$U,$B114,BASE!$Z:$Z,'CARGA MÁQUINA (CAP INST.)'!N$65)</f>
        <v>0</v>
      </c>
      <c r="O114" s="53">
        <f>SUMIFS(BASE!$V:$V,BASE!$U:$U,$B114,BASE!$Z:$Z,'CARGA MÁQUINA (CAP INST.)'!O$65)</f>
        <v>0</v>
      </c>
      <c r="P114" s="53">
        <f>SUMIFS(BASE!$V:$V,BASE!$U:$U,$B114,BASE!$Z:$Z,'CARGA MÁQUINA (CAP INST.)'!P$65)</f>
        <v>17.136363636363637</v>
      </c>
      <c r="Q114" s="53">
        <f>SUMIFS(BASE!$V:$V,BASE!$U:$U,$B114,BASE!$Z:$Z,'CARGA MÁQUINA (CAP INST.)'!Q$65)</f>
        <v>0</v>
      </c>
      <c r="R114" s="53">
        <f>SUMIFS(BASE!$V:$V,BASE!$U:$U,$B114,BASE!$Z:$Z,'CARGA MÁQUINA (CAP INST.)'!R$65)</f>
        <v>18.436363636363634</v>
      </c>
      <c r="S114" s="53">
        <f>SUMIFS(BASE!$V:$V,BASE!$U:$U,$B114,BASE!$Z:$Z,'CARGA MÁQUINA (CAP INST.)'!S$65)</f>
        <v>12.704545454545453</v>
      </c>
      <c r="T114" s="53">
        <f>SUMIFS(BASE!$V:$V,BASE!$U:$U,$B114,BASE!$Z:$Z,'CARGA MÁQUINA (CAP INST.)'!T$65)</f>
        <v>12.704545454545453</v>
      </c>
      <c r="U114" s="53">
        <f>SUMIFS(BASE!$V:$V,BASE!$U:$U,$B114,BASE!$Z:$Z,'CARGA MÁQUINA (CAP INST.)'!U$65)</f>
        <v>0</v>
      </c>
      <c r="V114" s="53">
        <f>SUMIFS(BASE!$V:$V,BASE!$U:$U,$B114,BASE!$Z:$Z,'CARGA MÁQUINA (CAP INST.)'!V$65)</f>
        <v>0</v>
      </c>
      <c r="W114" s="53">
        <f>SUMIFS(BASE!$V:$V,BASE!$U:$U,$B114,BASE!$Z:$Z,'CARGA MÁQUINA (CAP INST.)'!W$65)</f>
        <v>0</v>
      </c>
      <c r="X114" s="53">
        <f>SUMIFS(BASE!$V:$V,BASE!$U:$U,$B114,BASE!$Z:$Z,'CARGA MÁQUINA (CAP INST.)'!X$65)</f>
        <v>0</v>
      </c>
      <c r="Y114" s="53">
        <f>SUMIFS(BASE!$V:$V,BASE!$U:$U,$B114,BASE!$Z:$Z,'CARGA MÁQUINA (CAP INST.)'!Y$65)</f>
        <v>0</v>
      </c>
      <c r="Z114" s="53">
        <f>SUMIFS(BASE!$V:$V,BASE!$U:$U,$B114,BASE!$Z:$Z,'CARGA MÁQUINA (CAP INST.)'!Z$65)</f>
        <v>0</v>
      </c>
      <c r="AA114" s="53">
        <f>SUMIFS(BASE!$V:$V,BASE!$U:$U,$B114,BASE!$Z:$Z,'CARGA MÁQUINA (CAP INST.)'!AA$65)</f>
        <v>0</v>
      </c>
      <c r="AB114" s="53">
        <f>SUMIFS(BASE!$V:$V,BASE!$U:$U,$B114,BASE!$Z:$Z,'CARGA MÁQUINA (CAP INST.)'!AB$65)</f>
        <v>0</v>
      </c>
      <c r="AC114" s="53">
        <f>SUMIFS(BASE!$V:$V,BASE!$U:$U,$B114,BASE!$Z:$Z,'CARGA MÁQUINA (CAP INST.)'!AC$65)</f>
        <v>0</v>
      </c>
      <c r="AD114" s="53">
        <f>SUMIFS(BASE!$V:$V,BASE!$U:$U,$B114,BASE!$Z:$Z,'CARGA MÁQUINA (CAP INST.)'!AD$65)</f>
        <v>0</v>
      </c>
      <c r="AE114" s="53">
        <f>SUMIFS(BASE!$V:$V,BASE!$U:$U,$B114,BASE!$Z:$Z,'CARGA MÁQUINA (CAP INST.)'!AE$65)</f>
        <v>0</v>
      </c>
      <c r="AF114" s="53">
        <f>SUMIFS(BASE!$V:$V,BASE!$U:$U,$B114,BASE!$Z:$Z,'CARGA MÁQUINA (CAP INST.)'!AF$65)</f>
        <v>0</v>
      </c>
      <c r="AG114" s="53">
        <f>SUMIFS(BASE!$V:$V,BASE!$U:$U,$B114,BASE!$Z:$Z,'CARGA MÁQUINA (CAP INST.)'!AG$65)</f>
        <v>0</v>
      </c>
      <c r="AH114" s="53">
        <f>SUMIFS(BASE!$V:$V,BASE!$U:$U,$B114,BASE!$Z:$Z,'CARGA MÁQUINA (CAP INST.)'!AH$65)</f>
        <v>0</v>
      </c>
      <c r="AI114" s="53">
        <f>SUMIFS(BASE!$V:$V,BASE!$U:$U,$B114,BASE!$Z:$Z,'CARGA MÁQUINA (CAP INST.)'!AI$65)</f>
        <v>0</v>
      </c>
      <c r="AJ114" s="53">
        <f>SUMIFS(BASE!$V:$V,BASE!$U:$U,$B114,BASE!$Z:$Z,'CARGA MÁQUINA (CAP INST.)'!AJ$65)</f>
        <v>0</v>
      </c>
      <c r="AK114" s="53">
        <f>SUMIFS(BASE!$V:$V,BASE!$U:$U,$B114,BASE!$Z:$Z,'CARGA MÁQUINA (CAP INST.)'!AK$65)</f>
        <v>0</v>
      </c>
      <c r="AL114" s="53">
        <f>SUMIFS(BASE!$V:$V,BASE!$U:$U,$B114,BASE!$Z:$Z,'CARGA MÁQUINA (CAP INST.)'!AL$65)</f>
        <v>0</v>
      </c>
      <c r="AM114" s="53">
        <f>SUMIFS(BASE!$V:$V,BASE!$U:$U,$B114,BASE!$Z:$Z,'CARGA MÁQUINA (CAP INST.)'!AM$65)</f>
        <v>0</v>
      </c>
      <c r="AN114" s="53">
        <f>SUMIFS(BASE!$V:$V,BASE!$U:$U,$B114,BASE!$Z:$Z,'CARGA MÁQUINA (CAP INST.)'!AN$65)</f>
        <v>0</v>
      </c>
      <c r="AO114" s="53">
        <f>SUMIFS(BASE!$V:$V,BASE!$U:$U,$B114,BASE!$Z:$Z,'CARGA MÁQUINA (CAP INST.)'!AO$65)</f>
        <v>0</v>
      </c>
      <c r="AP114" s="53">
        <f>SUMIFS(BASE!$V:$V,BASE!$U:$U,$B114,BASE!$Z:$Z,'CARGA MÁQUINA (CAP INST.)'!AP$65)</f>
        <v>0</v>
      </c>
      <c r="AQ114" s="53">
        <f>SUMIFS(BASE!$V:$V,BASE!$U:$U,$B114,BASE!$Z:$Z,'CARGA MÁQUINA (CAP INST.)'!AQ$65)</f>
        <v>0</v>
      </c>
      <c r="AR114" s="53">
        <f>SUMIFS(BASE!$V:$V,BASE!$U:$U,$B114,BASE!$Z:$Z,'CARGA MÁQUINA (CAP INST.)'!AR$65)</f>
        <v>0</v>
      </c>
      <c r="AS114" s="53">
        <f>SUMIFS(BASE!$V:$V,BASE!$U:$U,$B114,BASE!$Z:$Z,'CARGA MÁQUINA (CAP INST.)'!AS$65)</f>
        <v>0</v>
      </c>
    </row>
    <row r="115" spans="1:45" x14ac:dyDescent="0.25">
      <c r="A115" s="48">
        <v>601</v>
      </c>
      <c r="B115" s="47" t="s">
        <v>1336</v>
      </c>
      <c r="D115" s="53">
        <f>SUMIFS(BASE!$V:$V,BASE!$U:$U,$B115,BASE!$Z:$Z,'CARGA MÁQUINA (CAP INST.)'!D$65)</f>
        <v>0</v>
      </c>
      <c r="E115" s="53">
        <f>SUMIFS(BASE!$V:$V,BASE!$U:$U,$B115,BASE!$Z:$Z,'CARGA MÁQUINA (CAP INST.)'!E$65)</f>
        <v>0</v>
      </c>
      <c r="F115" s="53">
        <f>SUMIFS(BASE!$V:$V,BASE!$U:$U,$B115,BASE!$Z:$Z,'CARGA MÁQUINA (CAP INST.)'!F$65)</f>
        <v>0</v>
      </c>
      <c r="G115" s="53">
        <f>SUMIFS(BASE!$V:$V,BASE!$U:$U,$B115,BASE!$Z:$Z,'CARGA MÁQUINA (CAP INST.)'!G$65)</f>
        <v>0</v>
      </c>
      <c r="H115" s="53">
        <f>SUMIFS(BASE!$V:$V,BASE!$U:$U,$B115,BASE!$Z:$Z,'CARGA MÁQUINA (CAP INST.)'!H$65)</f>
        <v>0</v>
      </c>
      <c r="I115" s="53">
        <f>SUMIFS(BASE!$V:$V,BASE!$U:$U,$B115,BASE!$Z:$Z,'CARGA MÁQUINA (CAP INST.)'!I$65)</f>
        <v>0</v>
      </c>
      <c r="J115" s="53">
        <f>SUMIFS(BASE!$V:$V,BASE!$U:$U,$B115,BASE!$Z:$Z,'CARGA MÁQUINA (CAP INST.)'!J$65)</f>
        <v>18.436363636363634</v>
      </c>
      <c r="K115" s="53">
        <f>SUMIFS(BASE!$V:$V,BASE!$U:$U,$B115,BASE!$Z:$Z,'CARGA MÁQUINA (CAP INST.)'!K$65)</f>
        <v>0</v>
      </c>
      <c r="L115" s="53">
        <f>SUMIFS(BASE!$V:$V,BASE!$U:$U,$B115,BASE!$Z:$Z,'CARGA MÁQUINA (CAP INST.)'!L$65)</f>
        <v>0</v>
      </c>
      <c r="M115" s="53">
        <f>SUMIFS(BASE!$V:$V,BASE!$U:$U,$B115,BASE!$Z:$Z,'CARGA MÁQUINA (CAP INST.)'!M$65)</f>
        <v>0</v>
      </c>
      <c r="N115" s="53">
        <f>SUMIFS(BASE!$V:$V,BASE!$U:$U,$B115,BASE!$Z:$Z,'CARGA MÁQUINA (CAP INST.)'!N$65)</f>
        <v>0</v>
      </c>
      <c r="O115" s="53">
        <f>SUMIFS(BASE!$V:$V,BASE!$U:$U,$B115,BASE!$Z:$Z,'CARGA MÁQUINA (CAP INST.)'!O$65)</f>
        <v>0</v>
      </c>
      <c r="P115" s="53">
        <f>SUMIFS(BASE!$V:$V,BASE!$U:$U,$B115,BASE!$Z:$Z,'CARGA MÁQUINA (CAP INST.)'!P$65)</f>
        <v>0</v>
      </c>
      <c r="Q115" s="53">
        <f>SUMIFS(BASE!$V:$V,BASE!$U:$U,$B115,BASE!$Z:$Z,'CARGA MÁQUINA (CAP INST.)'!Q$65)</f>
        <v>0</v>
      </c>
      <c r="R115" s="53">
        <f>SUMIFS(BASE!$V:$V,BASE!$U:$U,$B115,BASE!$Z:$Z,'CARGA MÁQUINA (CAP INST.)'!R$65)</f>
        <v>0</v>
      </c>
      <c r="S115" s="53">
        <f>SUMIFS(BASE!$V:$V,BASE!$U:$U,$B115,BASE!$Z:$Z,'CARGA MÁQUINA (CAP INST.)'!S$65)</f>
        <v>0</v>
      </c>
      <c r="T115" s="53">
        <f>SUMIFS(BASE!$V:$V,BASE!$U:$U,$B115,BASE!$Z:$Z,'CARGA MÁQUINA (CAP INST.)'!T$65)</f>
        <v>0</v>
      </c>
      <c r="U115" s="53">
        <f>SUMIFS(BASE!$V:$V,BASE!$U:$U,$B115,BASE!$Z:$Z,'CARGA MÁQUINA (CAP INST.)'!U$65)</f>
        <v>0</v>
      </c>
      <c r="V115" s="53">
        <f>SUMIFS(BASE!$V:$V,BASE!$U:$U,$B115,BASE!$Z:$Z,'CARGA MÁQUINA (CAP INST.)'!V$65)</f>
        <v>0</v>
      </c>
      <c r="W115" s="53">
        <f>SUMIFS(BASE!$V:$V,BASE!$U:$U,$B115,BASE!$Z:$Z,'CARGA MÁQUINA (CAP INST.)'!W$65)</f>
        <v>0</v>
      </c>
      <c r="X115" s="53">
        <f>SUMIFS(BASE!$V:$V,BASE!$U:$U,$B115,BASE!$Z:$Z,'CARGA MÁQUINA (CAP INST.)'!X$65)</f>
        <v>0</v>
      </c>
      <c r="Y115" s="53">
        <f>SUMIFS(BASE!$V:$V,BASE!$U:$U,$B115,BASE!$Z:$Z,'CARGA MÁQUINA (CAP INST.)'!Y$65)</f>
        <v>0</v>
      </c>
      <c r="Z115" s="53">
        <f>SUMIFS(BASE!$V:$V,BASE!$U:$U,$B115,BASE!$Z:$Z,'CARGA MÁQUINA (CAP INST.)'!Z$65)</f>
        <v>0</v>
      </c>
      <c r="AA115" s="53">
        <f>SUMIFS(BASE!$V:$V,BASE!$U:$U,$B115,BASE!$Z:$Z,'CARGA MÁQUINA (CAP INST.)'!AA$65)</f>
        <v>0</v>
      </c>
      <c r="AB115" s="53">
        <f>SUMIFS(BASE!$V:$V,BASE!$U:$U,$B115,BASE!$Z:$Z,'CARGA MÁQUINA (CAP INST.)'!AB$65)</f>
        <v>0</v>
      </c>
      <c r="AC115" s="53">
        <f>SUMIFS(BASE!$V:$V,BASE!$U:$U,$B115,BASE!$Z:$Z,'CARGA MÁQUINA (CAP INST.)'!AC$65)</f>
        <v>0</v>
      </c>
      <c r="AD115" s="53">
        <f>SUMIFS(BASE!$V:$V,BASE!$U:$U,$B115,BASE!$Z:$Z,'CARGA MÁQUINA (CAP INST.)'!AD$65)</f>
        <v>0</v>
      </c>
      <c r="AE115" s="53">
        <f>SUMIFS(BASE!$V:$V,BASE!$U:$U,$B115,BASE!$Z:$Z,'CARGA MÁQUINA (CAP INST.)'!AE$65)</f>
        <v>0</v>
      </c>
      <c r="AF115" s="53">
        <f>SUMIFS(BASE!$V:$V,BASE!$U:$U,$B115,BASE!$Z:$Z,'CARGA MÁQUINA (CAP INST.)'!AF$65)</f>
        <v>0</v>
      </c>
      <c r="AG115" s="53">
        <f>SUMIFS(BASE!$V:$V,BASE!$U:$U,$B115,BASE!$Z:$Z,'CARGA MÁQUINA (CAP INST.)'!AG$65)</f>
        <v>0</v>
      </c>
      <c r="AH115" s="53">
        <f>SUMIFS(BASE!$V:$V,BASE!$U:$U,$B115,BASE!$Z:$Z,'CARGA MÁQUINA (CAP INST.)'!AH$65)</f>
        <v>0</v>
      </c>
      <c r="AI115" s="53">
        <f>SUMIFS(BASE!$V:$V,BASE!$U:$U,$B115,BASE!$Z:$Z,'CARGA MÁQUINA (CAP INST.)'!AI$65)</f>
        <v>0</v>
      </c>
      <c r="AJ115" s="53">
        <f>SUMIFS(BASE!$V:$V,BASE!$U:$U,$B115,BASE!$Z:$Z,'CARGA MÁQUINA (CAP INST.)'!AJ$65)</f>
        <v>0</v>
      </c>
      <c r="AK115" s="53">
        <f>SUMIFS(BASE!$V:$V,BASE!$U:$U,$B115,BASE!$Z:$Z,'CARGA MÁQUINA (CAP INST.)'!AK$65)</f>
        <v>0</v>
      </c>
      <c r="AL115" s="53">
        <f>SUMIFS(BASE!$V:$V,BASE!$U:$U,$B115,BASE!$Z:$Z,'CARGA MÁQUINA (CAP INST.)'!AL$65)</f>
        <v>0</v>
      </c>
      <c r="AM115" s="53">
        <f>SUMIFS(BASE!$V:$V,BASE!$U:$U,$B115,BASE!$Z:$Z,'CARGA MÁQUINA (CAP INST.)'!AM$65)</f>
        <v>0</v>
      </c>
      <c r="AN115" s="53">
        <f>SUMIFS(BASE!$V:$V,BASE!$U:$U,$B115,BASE!$Z:$Z,'CARGA MÁQUINA (CAP INST.)'!AN$65)</f>
        <v>0</v>
      </c>
      <c r="AO115" s="53">
        <f>SUMIFS(BASE!$V:$V,BASE!$U:$U,$B115,BASE!$Z:$Z,'CARGA MÁQUINA (CAP INST.)'!AO$65)</f>
        <v>0</v>
      </c>
      <c r="AP115" s="53">
        <f>SUMIFS(BASE!$V:$V,BASE!$U:$U,$B115,BASE!$Z:$Z,'CARGA MÁQUINA (CAP INST.)'!AP$65)</f>
        <v>0</v>
      </c>
      <c r="AQ115" s="53">
        <f>SUMIFS(BASE!$V:$V,BASE!$U:$U,$B115,BASE!$Z:$Z,'CARGA MÁQUINA (CAP INST.)'!AQ$65)</f>
        <v>0</v>
      </c>
      <c r="AR115" s="53">
        <f>SUMIFS(BASE!$V:$V,BASE!$U:$U,$B115,BASE!$Z:$Z,'CARGA MÁQUINA (CAP INST.)'!AR$65)</f>
        <v>0</v>
      </c>
      <c r="AS115" s="53">
        <f>SUMIFS(BASE!$V:$V,BASE!$U:$U,$B115,BASE!$Z:$Z,'CARGA MÁQUINA (CAP INST.)'!AS$65)</f>
        <v>0</v>
      </c>
    </row>
    <row r="116" spans="1:45" x14ac:dyDescent="0.25">
      <c r="A116" s="48">
        <v>602</v>
      </c>
      <c r="B116" s="47" t="s">
        <v>1337</v>
      </c>
      <c r="D116" s="53">
        <f>SUMIFS(BASE!$V:$V,BASE!$U:$U,$B116,BASE!$Z:$Z,'CARGA MÁQUINA (CAP INST.)'!D$65)</f>
        <v>13.63621212121212</v>
      </c>
      <c r="E116" s="53">
        <f>SUMIFS(BASE!$V:$V,BASE!$U:$U,$B116,BASE!$Z:$Z,'CARGA MÁQUINA (CAP INST.)'!E$65)</f>
        <v>0</v>
      </c>
      <c r="F116" s="53">
        <f>SUMIFS(BASE!$V:$V,BASE!$U:$U,$B116,BASE!$Z:$Z,'CARGA MÁQUINA (CAP INST.)'!F$65)</f>
        <v>0</v>
      </c>
      <c r="G116" s="53">
        <f>SUMIFS(BASE!$V:$V,BASE!$U:$U,$B116,BASE!$Z:$Z,'CARGA MÁQUINA (CAP INST.)'!G$65)</f>
        <v>7.4924242424242395</v>
      </c>
      <c r="H116" s="53">
        <f>SUMIFS(BASE!$V:$V,BASE!$U:$U,$B116,BASE!$Z:$Z,'CARGA MÁQUINA (CAP INST.)'!H$65)</f>
        <v>0</v>
      </c>
      <c r="I116" s="53">
        <f>SUMIFS(BASE!$V:$V,BASE!$U:$U,$B116,BASE!$Z:$Z,'CARGA MÁQUINA (CAP INST.)'!I$65)</f>
        <v>0</v>
      </c>
      <c r="J116" s="53">
        <f>SUMIFS(BASE!$V:$V,BASE!$U:$U,$B116,BASE!$Z:$Z,'CARGA MÁQUINA (CAP INST.)'!J$65)</f>
        <v>13.63621212121212</v>
      </c>
      <c r="K116" s="53">
        <f>SUMIFS(BASE!$V:$V,BASE!$U:$U,$B116,BASE!$Z:$Z,'CARGA MÁQUINA (CAP INST.)'!K$65)</f>
        <v>0</v>
      </c>
      <c r="L116" s="53">
        <f>SUMIFS(BASE!$V:$V,BASE!$U:$U,$B116,BASE!$Z:$Z,'CARGA MÁQUINA (CAP INST.)'!L$65)</f>
        <v>0</v>
      </c>
      <c r="M116" s="53">
        <f>SUMIFS(BASE!$V:$V,BASE!$U:$U,$B116,BASE!$Z:$Z,'CARGA MÁQUINA (CAP INST.)'!M$65)</f>
        <v>0</v>
      </c>
      <c r="N116" s="53">
        <f>SUMIFS(BASE!$V:$V,BASE!$U:$U,$B116,BASE!$Z:$Z,'CARGA MÁQUINA (CAP INST.)'!N$65)</f>
        <v>0</v>
      </c>
      <c r="O116" s="53">
        <f>SUMIFS(BASE!$V:$V,BASE!$U:$U,$B116,BASE!$Z:$Z,'CARGA MÁQUINA (CAP INST.)'!O$65)</f>
        <v>0</v>
      </c>
      <c r="P116" s="53">
        <f>SUMIFS(BASE!$V:$V,BASE!$U:$U,$B116,BASE!$Z:$Z,'CARGA MÁQUINA (CAP INST.)'!P$65)</f>
        <v>12.587272727272726</v>
      </c>
      <c r="Q116" s="53">
        <f>SUMIFS(BASE!$V:$V,BASE!$U:$U,$B116,BASE!$Z:$Z,'CARGA MÁQUINA (CAP INST.)'!Q$65)</f>
        <v>0</v>
      </c>
      <c r="R116" s="53">
        <f>SUMIFS(BASE!$V:$V,BASE!$U:$U,$B116,BASE!$Z:$Z,'CARGA MÁQUINA (CAP INST.)'!R$65)</f>
        <v>13.63621212121212</v>
      </c>
      <c r="S116" s="53">
        <f>SUMIFS(BASE!$V:$V,BASE!$U:$U,$B116,BASE!$Z:$Z,'CARGA MÁQUINA (CAP INST.)'!S$65)</f>
        <v>9.7401515151515152</v>
      </c>
      <c r="T116" s="53">
        <f>SUMIFS(BASE!$V:$V,BASE!$U:$U,$B116,BASE!$Z:$Z,'CARGA MÁQUINA (CAP INST.)'!T$65)</f>
        <v>9.7401515151515152</v>
      </c>
      <c r="U116" s="53">
        <f>SUMIFS(BASE!$V:$V,BASE!$U:$U,$B116,BASE!$Z:$Z,'CARGA MÁQUINA (CAP INST.)'!U$65)</f>
        <v>0</v>
      </c>
      <c r="V116" s="53">
        <f>SUMIFS(BASE!$V:$V,BASE!$U:$U,$B116,BASE!$Z:$Z,'CARGA MÁQUINA (CAP INST.)'!V$65)</f>
        <v>0</v>
      </c>
      <c r="W116" s="53">
        <f>SUMIFS(BASE!$V:$V,BASE!$U:$U,$B116,BASE!$Z:$Z,'CARGA MÁQUINA (CAP INST.)'!W$65)</f>
        <v>0</v>
      </c>
      <c r="X116" s="53">
        <f>SUMIFS(BASE!$V:$V,BASE!$U:$U,$B116,BASE!$Z:$Z,'CARGA MÁQUINA (CAP INST.)'!X$65)</f>
        <v>0</v>
      </c>
      <c r="Y116" s="53">
        <f>SUMIFS(BASE!$V:$V,BASE!$U:$U,$B116,BASE!$Z:$Z,'CARGA MÁQUINA (CAP INST.)'!Y$65)</f>
        <v>0</v>
      </c>
      <c r="Z116" s="53">
        <f>SUMIFS(BASE!$V:$V,BASE!$U:$U,$B116,BASE!$Z:$Z,'CARGA MÁQUINA (CAP INST.)'!Z$65)</f>
        <v>0</v>
      </c>
      <c r="AA116" s="53">
        <f>SUMIFS(BASE!$V:$V,BASE!$U:$U,$B116,BASE!$Z:$Z,'CARGA MÁQUINA (CAP INST.)'!AA$65)</f>
        <v>0</v>
      </c>
      <c r="AB116" s="53">
        <f>SUMIFS(BASE!$V:$V,BASE!$U:$U,$B116,BASE!$Z:$Z,'CARGA MÁQUINA (CAP INST.)'!AB$65)</f>
        <v>0</v>
      </c>
      <c r="AC116" s="53">
        <f>SUMIFS(BASE!$V:$V,BASE!$U:$U,$B116,BASE!$Z:$Z,'CARGA MÁQUINA (CAP INST.)'!AC$65)</f>
        <v>0</v>
      </c>
      <c r="AD116" s="53">
        <f>SUMIFS(BASE!$V:$V,BASE!$U:$U,$B116,BASE!$Z:$Z,'CARGA MÁQUINA (CAP INST.)'!AD$65)</f>
        <v>0</v>
      </c>
      <c r="AE116" s="53">
        <f>SUMIFS(BASE!$V:$V,BASE!$U:$U,$B116,BASE!$Z:$Z,'CARGA MÁQUINA (CAP INST.)'!AE$65)</f>
        <v>0</v>
      </c>
      <c r="AF116" s="53">
        <f>SUMIFS(BASE!$V:$V,BASE!$U:$U,$B116,BASE!$Z:$Z,'CARGA MÁQUINA (CAP INST.)'!AF$65)</f>
        <v>0</v>
      </c>
      <c r="AG116" s="53">
        <f>SUMIFS(BASE!$V:$V,BASE!$U:$U,$B116,BASE!$Z:$Z,'CARGA MÁQUINA (CAP INST.)'!AG$65)</f>
        <v>0</v>
      </c>
      <c r="AH116" s="53">
        <f>SUMIFS(BASE!$V:$V,BASE!$U:$U,$B116,BASE!$Z:$Z,'CARGA MÁQUINA (CAP INST.)'!AH$65)</f>
        <v>0</v>
      </c>
      <c r="AI116" s="53">
        <f>SUMIFS(BASE!$V:$V,BASE!$U:$U,$B116,BASE!$Z:$Z,'CARGA MÁQUINA (CAP INST.)'!AI$65)</f>
        <v>0</v>
      </c>
      <c r="AJ116" s="53">
        <f>SUMIFS(BASE!$V:$V,BASE!$U:$U,$B116,BASE!$Z:$Z,'CARGA MÁQUINA (CAP INST.)'!AJ$65)</f>
        <v>0</v>
      </c>
      <c r="AK116" s="53">
        <f>SUMIFS(BASE!$V:$V,BASE!$U:$U,$B116,BASE!$Z:$Z,'CARGA MÁQUINA (CAP INST.)'!AK$65)</f>
        <v>0</v>
      </c>
      <c r="AL116" s="53">
        <f>SUMIFS(BASE!$V:$V,BASE!$U:$U,$B116,BASE!$Z:$Z,'CARGA MÁQUINA (CAP INST.)'!AL$65)</f>
        <v>0</v>
      </c>
      <c r="AM116" s="53">
        <f>SUMIFS(BASE!$V:$V,BASE!$U:$U,$B116,BASE!$Z:$Z,'CARGA MÁQUINA (CAP INST.)'!AM$65)</f>
        <v>0</v>
      </c>
      <c r="AN116" s="53">
        <f>SUMIFS(BASE!$V:$V,BASE!$U:$U,$B116,BASE!$Z:$Z,'CARGA MÁQUINA (CAP INST.)'!AN$65)</f>
        <v>0</v>
      </c>
      <c r="AO116" s="53">
        <f>SUMIFS(BASE!$V:$V,BASE!$U:$U,$B116,BASE!$Z:$Z,'CARGA MÁQUINA (CAP INST.)'!AO$65)</f>
        <v>0</v>
      </c>
      <c r="AP116" s="53">
        <f>SUMIFS(BASE!$V:$V,BASE!$U:$U,$B116,BASE!$Z:$Z,'CARGA MÁQUINA (CAP INST.)'!AP$65)</f>
        <v>0</v>
      </c>
      <c r="AQ116" s="53">
        <f>SUMIFS(BASE!$V:$V,BASE!$U:$U,$B116,BASE!$Z:$Z,'CARGA MÁQUINA (CAP INST.)'!AQ$65)</f>
        <v>0</v>
      </c>
      <c r="AR116" s="53">
        <f>SUMIFS(BASE!$V:$V,BASE!$U:$U,$B116,BASE!$Z:$Z,'CARGA MÁQUINA (CAP INST.)'!AR$65)</f>
        <v>0</v>
      </c>
      <c r="AS116" s="53">
        <f>SUMIFS(BASE!$V:$V,BASE!$U:$U,$B116,BASE!$Z:$Z,'CARGA MÁQUINA (CAP INST.)'!AS$65)</f>
        <v>0</v>
      </c>
    </row>
    <row r="117" spans="1:45" x14ac:dyDescent="0.25">
      <c r="A117" s="48">
        <v>608</v>
      </c>
      <c r="B117" s="47" t="s">
        <v>1338</v>
      </c>
      <c r="D117" s="53">
        <f>SUMIFS(BASE!$V:$V,BASE!$U:$U,$B117,BASE!$Z:$Z,'CARGA MÁQUINA (CAP INST.)'!D$65)</f>
        <v>0</v>
      </c>
      <c r="E117" s="53">
        <f>SUMIFS(BASE!$V:$V,BASE!$U:$U,$B117,BASE!$Z:$Z,'CARGA MÁQUINA (CAP INST.)'!E$65)</f>
        <v>0</v>
      </c>
      <c r="F117" s="53">
        <f>SUMIFS(BASE!$V:$V,BASE!$U:$U,$B117,BASE!$Z:$Z,'CARGA MÁQUINA (CAP INST.)'!F$65)</f>
        <v>0</v>
      </c>
      <c r="G117" s="53">
        <f>SUMIFS(BASE!$V:$V,BASE!$U:$U,$B117,BASE!$Z:$Z,'CARGA MÁQUINA (CAP INST.)'!G$65)</f>
        <v>0</v>
      </c>
      <c r="H117" s="53">
        <f>SUMIFS(BASE!$V:$V,BASE!$U:$U,$B117,BASE!$Z:$Z,'CARGA MÁQUINA (CAP INST.)'!H$65)</f>
        <v>0</v>
      </c>
      <c r="I117" s="53">
        <f>SUMIFS(BASE!$V:$V,BASE!$U:$U,$B117,BASE!$Z:$Z,'CARGA MÁQUINA (CAP INST.)'!I$65)</f>
        <v>0</v>
      </c>
      <c r="J117" s="53">
        <f>SUMIFS(BASE!$V:$V,BASE!$U:$U,$B117,BASE!$Z:$Z,'CARGA MÁQUINA (CAP INST.)'!J$65)</f>
        <v>0</v>
      </c>
      <c r="K117" s="53">
        <f>SUMIFS(BASE!$V:$V,BASE!$U:$U,$B117,BASE!$Z:$Z,'CARGA MÁQUINA (CAP INST.)'!K$65)</f>
        <v>0</v>
      </c>
      <c r="L117" s="53">
        <f>SUMIFS(BASE!$V:$V,BASE!$U:$U,$B117,BASE!$Z:$Z,'CARGA MÁQUINA (CAP INST.)'!L$65)</f>
        <v>0</v>
      </c>
      <c r="M117" s="53">
        <f>SUMIFS(BASE!$V:$V,BASE!$U:$U,$B117,BASE!$Z:$Z,'CARGA MÁQUINA (CAP INST.)'!M$65)</f>
        <v>0</v>
      </c>
      <c r="N117" s="53">
        <f>SUMIFS(BASE!$V:$V,BASE!$U:$U,$B117,BASE!$Z:$Z,'CARGA MÁQUINA (CAP INST.)'!N$65)</f>
        <v>0</v>
      </c>
      <c r="O117" s="53">
        <f>SUMIFS(BASE!$V:$V,BASE!$U:$U,$B117,BASE!$Z:$Z,'CARGA MÁQUINA (CAP INST.)'!O$65)</f>
        <v>0</v>
      </c>
      <c r="P117" s="53">
        <f>SUMIFS(BASE!$V:$V,BASE!$U:$U,$B117,BASE!$Z:$Z,'CARGA MÁQUINA (CAP INST.)'!P$65)</f>
        <v>0</v>
      </c>
      <c r="Q117" s="53">
        <f>SUMIFS(BASE!$V:$V,BASE!$U:$U,$B117,BASE!$Z:$Z,'CARGA MÁQUINA (CAP INST.)'!Q$65)</f>
        <v>0</v>
      </c>
      <c r="R117" s="53">
        <f>SUMIFS(BASE!$V:$V,BASE!$U:$U,$B117,BASE!$Z:$Z,'CARGA MÁQUINA (CAP INST.)'!R$65)</f>
        <v>0</v>
      </c>
      <c r="S117" s="53">
        <f>SUMIFS(BASE!$V:$V,BASE!$U:$U,$B117,BASE!$Z:$Z,'CARGA MÁQUINA (CAP INST.)'!S$65)</f>
        <v>0</v>
      </c>
      <c r="T117" s="53">
        <f>SUMIFS(BASE!$V:$V,BASE!$U:$U,$B117,BASE!$Z:$Z,'CARGA MÁQUINA (CAP INST.)'!T$65)</f>
        <v>0</v>
      </c>
      <c r="U117" s="53">
        <f>SUMIFS(BASE!$V:$V,BASE!$U:$U,$B117,BASE!$Z:$Z,'CARGA MÁQUINA (CAP INST.)'!U$65)</f>
        <v>0</v>
      </c>
      <c r="V117" s="53">
        <f>SUMIFS(BASE!$V:$V,BASE!$U:$U,$B117,BASE!$Z:$Z,'CARGA MÁQUINA (CAP INST.)'!V$65)</f>
        <v>0</v>
      </c>
      <c r="W117" s="53">
        <f>SUMIFS(BASE!$V:$V,BASE!$U:$U,$B117,BASE!$Z:$Z,'CARGA MÁQUINA (CAP INST.)'!W$65)</f>
        <v>0</v>
      </c>
      <c r="X117" s="53">
        <f>SUMIFS(BASE!$V:$V,BASE!$U:$U,$B117,BASE!$Z:$Z,'CARGA MÁQUINA (CAP INST.)'!X$65)</f>
        <v>0</v>
      </c>
      <c r="Y117" s="53">
        <f>SUMIFS(BASE!$V:$V,BASE!$U:$U,$B117,BASE!$Z:$Z,'CARGA MÁQUINA (CAP INST.)'!Y$65)</f>
        <v>0</v>
      </c>
      <c r="Z117" s="53">
        <f>SUMIFS(BASE!$V:$V,BASE!$U:$U,$B117,BASE!$Z:$Z,'CARGA MÁQUINA (CAP INST.)'!Z$65)</f>
        <v>0</v>
      </c>
      <c r="AA117" s="53">
        <f>SUMIFS(BASE!$V:$V,BASE!$U:$U,$B117,BASE!$Z:$Z,'CARGA MÁQUINA (CAP INST.)'!AA$65)</f>
        <v>0</v>
      </c>
      <c r="AB117" s="53">
        <f>SUMIFS(BASE!$V:$V,BASE!$U:$U,$B117,BASE!$Z:$Z,'CARGA MÁQUINA (CAP INST.)'!AB$65)</f>
        <v>0</v>
      </c>
      <c r="AC117" s="53">
        <f>SUMIFS(BASE!$V:$V,BASE!$U:$U,$B117,BASE!$Z:$Z,'CARGA MÁQUINA (CAP INST.)'!AC$65)</f>
        <v>0</v>
      </c>
      <c r="AD117" s="53">
        <f>SUMIFS(BASE!$V:$V,BASE!$U:$U,$B117,BASE!$Z:$Z,'CARGA MÁQUINA (CAP INST.)'!AD$65)</f>
        <v>0</v>
      </c>
      <c r="AE117" s="53">
        <f>SUMIFS(BASE!$V:$V,BASE!$U:$U,$B117,BASE!$Z:$Z,'CARGA MÁQUINA (CAP INST.)'!AE$65)</f>
        <v>0</v>
      </c>
      <c r="AF117" s="53">
        <f>SUMIFS(BASE!$V:$V,BASE!$U:$U,$B117,BASE!$Z:$Z,'CARGA MÁQUINA (CAP INST.)'!AF$65)</f>
        <v>0</v>
      </c>
      <c r="AG117" s="53">
        <f>SUMIFS(BASE!$V:$V,BASE!$U:$U,$B117,BASE!$Z:$Z,'CARGA MÁQUINA (CAP INST.)'!AG$65)</f>
        <v>0</v>
      </c>
      <c r="AH117" s="53">
        <f>SUMIFS(BASE!$V:$V,BASE!$U:$U,$B117,BASE!$Z:$Z,'CARGA MÁQUINA (CAP INST.)'!AH$65)</f>
        <v>0</v>
      </c>
      <c r="AI117" s="53">
        <f>SUMIFS(BASE!$V:$V,BASE!$U:$U,$B117,BASE!$Z:$Z,'CARGA MÁQUINA (CAP INST.)'!AI$65)</f>
        <v>0</v>
      </c>
      <c r="AJ117" s="53">
        <f>SUMIFS(BASE!$V:$V,BASE!$U:$U,$B117,BASE!$Z:$Z,'CARGA MÁQUINA (CAP INST.)'!AJ$65)</f>
        <v>0</v>
      </c>
      <c r="AK117" s="53">
        <f>SUMIFS(BASE!$V:$V,BASE!$U:$U,$B117,BASE!$Z:$Z,'CARGA MÁQUINA (CAP INST.)'!AK$65)</f>
        <v>0</v>
      </c>
      <c r="AL117" s="53">
        <f>SUMIFS(BASE!$V:$V,BASE!$U:$U,$B117,BASE!$Z:$Z,'CARGA MÁQUINA (CAP INST.)'!AL$65)</f>
        <v>0</v>
      </c>
      <c r="AM117" s="53">
        <f>SUMIFS(BASE!$V:$V,BASE!$U:$U,$B117,BASE!$Z:$Z,'CARGA MÁQUINA (CAP INST.)'!AM$65)</f>
        <v>0</v>
      </c>
      <c r="AN117" s="53">
        <f>SUMIFS(BASE!$V:$V,BASE!$U:$U,$B117,BASE!$Z:$Z,'CARGA MÁQUINA (CAP INST.)'!AN$65)</f>
        <v>0</v>
      </c>
      <c r="AO117" s="53">
        <f>SUMIFS(BASE!$V:$V,BASE!$U:$U,$B117,BASE!$Z:$Z,'CARGA MÁQUINA (CAP INST.)'!AO$65)</f>
        <v>0</v>
      </c>
      <c r="AP117" s="53">
        <f>SUMIFS(BASE!$V:$V,BASE!$U:$U,$B117,BASE!$Z:$Z,'CARGA MÁQUINA (CAP INST.)'!AP$65)</f>
        <v>0</v>
      </c>
      <c r="AQ117" s="53">
        <f>SUMIFS(BASE!$V:$V,BASE!$U:$U,$B117,BASE!$Z:$Z,'CARGA MÁQUINA (CAP INST.)'!AQ$65)</f>
        <v>0</v>
      </c>
      <c r="AR117" s="53">
        <f>SUMIFS(BASE!$V:$V,BASE!$U:$U,$B117,BASE!$Z:$Z,'CARGA MÁQUINA (CAP INST.)'!AR$65)</f>
        <v>0</v>
      </c>
      <c r="AS117" s="53">
        <f>SUMIFS(BASE!$V:$V,BASE!$U:$U,$B117,BASE!$Z:$Z,'CARGA MÁQUINA (CAP INST.)'!AS$65)</f>
        <v>0</v>
      </c>
    </row>
    <row r="118" spans="1:45" x14ac:dyDescent="0.25">
      <c r="A118" s="48">
        <v>617</v>
      </c>
      <c r="B118" s="47" t="s">
        <v>1339</v>
      </c>
      <c r="D118" s="53">
        <f>SUMIFS(BASE!$V:$V,BASE!$U:$U,$B118,BASE!$Z:$Z,'CARGA MÁQUINA (CAP INST.)'!D$65)</f>
        <v>0</v>
      </c>
      <c r="E118" s="53">
        <f>SUMIFS(BASE!$V:$V,BASE!$U:$U,$B118,BASE!$Z:$Z,'CARGA MÁQUINA (CAP INST.)'!E$65)</f>
        <v>17.477121212121212</v>
      </c>
      <c r="F118" s="53">
        <f>SUMIFS(BASE!$V:$V,BASE!$U:$U,$B118,BASE!$Z:$Z,'CARGA MÁQUINA (CAP INST.)'!F$65)</f>
        <v>0</v>
      </c>
      <c r="G118" s="53">
        <f>SUMIFS(BASE!$V:$V,BASE!$U:$U,$B118,BASE!$Z:$Z,'CARGA MÁQUINA (CAP INST.)'!G$65)</f>
        <v>0</v>
      </c>
      <c r="H118" s="53">
        <f>SUMIFS(BASE!$V:$V,BASE!$U:$U,$B118,BASE!$Z:$Z,'CARGA MÁQUINA (CAP INST.)'!H$65)</f>
        <v>0</v>
      </c>
      <c r="I118" s="53">
        <f>SUMIFS(BASE!$V:$V,BASE!$U:$U,$B118,BASE!$Z:$Z,'CARGA MÁQUINA (CAP INST.)'!I$65)</f>
        <v>0</v>
      </c>
      <c r="J118" s="53">
        <f>SUMIFS(BASE!$V:$V,BASE!$U:$U,$B118,BASE!$Z:$Z,'CARGA MÁQUINA (CAP INST.)'!J$65)</f>
        <v>0</v>
      </c>
      <c r="K118" s="53">
        <f>SUMIFS(BASE!$V:$V,BASE!$U:$U,$B118,BASE!$Z:$Z,'CARGA MÁQUINA (CAP INST.)'!K$65)</f>
        <v>0</v>
      </c>
      <c r="L118" s="53">
        <f>SUMIFS(BASE!$V:$V,BASE!$U:$U,$B118,BASE!$Z:$Z,'CARGA MÁQUINA (CAP INST.)'!L$65)</f>
        <v>0</v>
      </c>
      <c r="M118" s="53">
        <f>SUMIFS(BASE!$V:$V,BASE!$U:$U,$B118,BASE!$Z:$Z,'CARGA MÁQUINA (CAP INST.)'!M$65)</f>
        <v>0</v>
      </c>
      <c r="N118" s="53">
        <f>SUMIFS(BASE!$V:$V,BASE!$U:$U,$B118,BASE!$Z:$Z,'CARGA MÁQUINA (CAP INST.)'!N$65)</f>
        <v>0</v>
      </c>
      <c r="O118" s="53">
        <f>SUMIFS(BASE!$V:$V,BASE!$U:$U,$B118,BASE!$Z:$Z,'CARGA MÁQUINA (CAP INST.)'!O$65)</f>
        <v>0</v>
      </c>
      <c r="P118" s="53">
        <f>SUMIFS(BASE!$V:$V,BASE!$U:$U,$B118,BASE!$Z:$Z,'CARGA MÁQUINA (CAP INST.)'!P$65)</f>
        <v>0</v>
      </c>
      <c r="Q118" s="53">
        <f>SUMIFS(BASE!$V:$V,BASE!$U:$U,$B118,BASE!$Z:$Z,'CARGA MÁQUINA (CAP INST.)'!Q$65)</f>
        <v>0</v>
      </c>
      <c r="R118" s="53">
        <f>SUMIFS(BASE!$V:$V,BASE!$U:$U,$B118,BASE!$Z:$Z,'CARGA MÁQUINA (CAP INST.)'!R$65)</f>
        <v>0</v>
      </c>
      <c r="S118" s="53">
        <f>SUMIFS(BASE!$V:$V,BASE!$U:$U,$B118,BASE!$Z:$Z,'CARGA MÁQUINA (CAP INST.)'!S$65)</f>
        <v>0</v>
      </c>
      <c r="T118" s="53">
        <f>SUMIFS(BASE!$V:$V,BASE!$U:$U,$B118,BASE!$Z:$Z,'CARGA MÁQUINA (CAP INST.)'!T$65)</f>
        <v>0</v>
      </c>
      <c r="U118" s="53">
        <f>SUMIFS(BASE!$V:$V,BASE!$U:$U,$B118,BASE!$Z:$Z,'CARGA MÁQUINA (CAP INST.)'!U$65)</f>
        <v>0</v>
      </c>
      <c r="V118" s="53">
        <f>SUMIFS(BASE!$V:$V,BASE!$U:$U,$B118,BASE!$Z:$Z,'CARGA MÁQUINA (CAP INST.)'!V$65)</f>
        <v>0</v>
      </c>
      <c r="W118" s="53">
        <f>SUMIFS(BASE!$V:$V,BASE!$U:$U,$B118,BASE!$Z:$Z,'CARGA MÁQUINA (CAP INST.)'!W$65)</f>
        <v>0</v>
      </c>
      <c r="X118" s="53">
        <f>SUMIFS(BASE!$V:$V,BASE!$U:$U,$B118,BASE!$Z:$Z,'CARGA MÁQUINA (CAP INST.)'!X$65)</f>
        <v>0</v>
      </c>
      <c r="Y118" s="53">
        <f>SUMIFS(BASE!$V:$V,BASE!$U:$U,$B118,BASE!$Z:$Z,'CARGA MÁQUINA (CAP INST.)'!Y$65)</f>
        <v>0</v>
      </c>
      <c r="Z118" s="53">
        <f>SUMIFS(BASE!$V:$V,BASE!$U:$U,$B118,BASE!$Z:$Z,'CARGA MÁQUINA (CAP INST.)'!Z$65)</f>
        <v>0</v>
      </c>
      <c r="AA118" s="53">
        <f>SUMIFS(BASE!$V:$V,BASE!$U:$U,$B118,BASE!$Z:$Z,'CARGA MÁQUINA (CAP INST.)'!AA$65)</f>
        <v>0</v>
      </c>
      <c r="AB118" s="53">
        <f>SUMIFS(BASE!$V:$V,BASE!$U:$U,$B118,BASE!$Z:$Z,'CARGA MÁQUINA (CAP INST.)'!AB$65)</f>
        <v>0</v>
      </c>
      <c r="AC118" s="53">
        <f>SUMIFS(BASE!$V:$V,BASE!$U:$U,$B118,BASE!$Z:$Z,'CARGA MÁQUINA (CAP INST.)'!AC$65)</f>
        <v>0</v>
      </c>
      <c r="AD118" s="53">
        <f>SUMIFS(BASE!$V:$V,BASE!$U:$U,$B118,BASE!$Z:$Z,'CARGA MÁQUINA (CAP INST.)'!AD$65)</f>
        <v>0</v>
      </c>
      <c r="AE118" s="53">
        <f>SUMIFS(BASE!$V:$V,BASE!$U:$U,$B118,BASE!$Z:$Z,'CARGA MÁQUINA (CAP INST.)'!AE$65)</f>
        <v>0</v>
      </c>
      <c r="AF118" s="53">
        <f>SUMIFS(BASE!$V:$V,BASE!$U:$U,$B118,BASE!$Z:$Z,'CARGA MÁQUINA (CAP INST.)'!AF$65)</f>
        <v>0</v>
      </c>
      <c r="AG118" s="53">
        <f>SUMIFS(BASE!$V:$V,BASE!$U:$U,$B118,BASE!$Z:$Z,'CARGA MÁQUINA (CAP INST.)'!AG$65)</f>
        <v>0</v>
      </c>
      <c r="AH118" s="53">
        <f>SUMIFS(BASE!$V:$V,BASE!$U:$U,$B118,BASE!$Z:$Z,'CARGA MÁQUINA (CAP INST.)'!AH$65)</f>
        <v>0</v>
      </c>
      <c r="AI118" s="53">
        <f>SUMIFS(BASE!$V:$V,BASE!$U:$U,$B118,BASE!$Z:$Z,'CARGA MÁQUINA (CAP INST.)'!AI$65)</f>
        <v>0</v>
      </c>
      <c r="AJ118" s="53">
        <f>SUMIFS(BASE!$V:$V,BASE!$U:$U,$B118,BASE!$Z:$Z,'CARGA MÁQUINA (CAP INST.)'!AJ$65)</f>
        <v>0</v>
      </c>
      <c r="AK118" s="53">
        <f>SUMIFS(BASE!$V:$V,BASE!$U:$U,$B118,BASE!$Z:$Z,'CARGA MÁQUINA (CAP INST.)'!AK$65)</f>
        <v>0</v>
      </c>
      <c r="AL118" s="53">
        <f>SUMIFS(BASE!$V:$V,BASE!$U:$U,$B118,BASE!$Z:$Z,'CARGA MÁQUINA (CAP INST.)'!AL$65)</f>
        <v>0</v>
      </c>
      <c r="AM118" s="53">
        <f>SUMIFS(BASE!$V:$V,BASE!$U:$U,$B118,BASE!$Z:$Z,'CARGA MÁQUINA (CAP INST.)'!AM$65)</f>
        <v>0</v>
      </c>
      <c r="AN118" s="53">
        <f>SUMIFS(BASE!$V:$V,BASE!$U:$U,$B118,BASE!$Z:$Z,'CARGA MÁQUINA (CAP INST.)'!AN$65)</f>
        <v>0</v>
      </c>
      <c r="AO118" s="53">
        <f>SUMIFS(BASE!$V:$V,BASE!$U:$U,$B118,BASE!$Z:$Z,'CARGA MÁQUINA (CAP INST.)'!AO$65)</f>
        <v>0</v>
      </c>
      <c r="AP118" s="53">
        <f>SUMIFS(BASE!$V:$V,BASE!$U:$U,$B118,BASE!$Z:$Z,'CARGA MÁQUINA (CAP INST.)'!AP$65)</f>
        <v>0</v>
      </c>
      <c r="AQ118" s="53">
        <f>SUMIFS(BASE!$V:$V,BASE!$U:$U,$B118,BASE!$Z:$Z,'CARGA MÁQUINA (CAP INST.)'!AQ$65)</f>
        <v>0</v>
      </c>
      <c r="AR118" s="53">
        <f>SUMIFS(BASE!$V:$V,BASE!$U:$U,$B118,BASE!$Z:$Z,'CARGA MÁQUINA (CAP INST.)'!AR$65)</f>
        <v>0</v>
      </c>
      <c r="AS118" s="53">
        <f>SUMIFS(BASE!$V:$V,BASE!$U:$U,$B118,BASE!$Z:$Z,'CARGA MÁQUINA (CAP INST.)'!AS$65)</f>
        <v>0</v>
      </c>
    </row>
    <row r="119" spans="1:45" x14ac:dyDescent="0.25">
      <c r="A119" s="48">
        <v>620</v>
      </c>
      <c r="B119" s="47" t="s">
        <v>1340</v>
      </c>
      <c r="D119" s="53">
        <f>SUMIFS(BASE!$V:$V,BASE!$U:$U,$B119,BASE!$Z:$Z,'CARGA MÁQUINA (CAP INST.)'!D$65)</f>
        <v>0</v>
      </c>
      <c r="E119" s="53">
        <f>SUMIFS(BASE!$V:$V,BASE!$U:$U,$B119,BASE!$Z:$Z,'CARGA MÁQUINA (CAP INST.)'!E$65)</f>
        <v>0</v>
      </c>
      <c r="F119" s="53">
        <f>SUMIFS(BASE!$V:$V,BASE!$U:$U,$B119,BASE!$Z:$Z,'CARGA MÁQUINA (CAP INST.)'!F$65)</f>
        <v>0</v>
      </c>
      <c r="G119" s="53">
        <f>SUMIFS(BASE!$V:$V,BASE!$U:$U,$B119,BASE!$Z:$Z,'CARGA MÁQUINA (CAP INST.)'!G$65)</f>
        <v>0</v>
      </c>
      <c r="H119" s="53">
        <f>SUMIFS(BASE!$V:$V,BASE!$U:$U,$B119,BASE!$Z:$Z,'CARGA MÁQUINA (CAP INST.)'!H$65)</f>
        <v>0</v>
      </c>
      <c r="I119" s="53">
        <f>SUMIFS(BASE!$V:$V,BASE!$U:$U,$B119,BASE!$Z:$Z,'CARGA MÁQUINA (CAP INST.)'!I$65)</f>
        <v>0</v>
      </c>
      <c r="J119" s="53">
        <f>SUMIFS(BASE!$V:$V,BASE!$U:$U,$B119,BASE!$Z:$Z,'CARGA MÁQUINA (CAP INST.)'!J$65)</f>
        <v>0</v>
      </c>
      <c r="K119" s="53">
        <f>SUMIFS(BASE!$V:$V,BASE!$U:$U,$B119,BASE!$Z:$Z,'CARGA MÁQUINA (CAP INST.)'!K$65)</f>
        <v>0</v>
      </c>
      <c r="L119" s="53">
        <f>SUMIFS(BASE!$V:$V,BASE!$U:$U,$B119,BASE!$Z:$Z,'CARGA MÁQUINA (CAP INST.)'!L$65)</f>
        <v>0</v>
      </c>
      <c r="M119" s="53">
        <f>SUMIFS(BASE!$V:$V,BASE!$U:$U,$B119,BASE!$Z:$Z,'CARGA MÁQUINA (CAP INST.)'!M$65)</f>
        <v>0</v>
      </c>
      <c r="N119" s="53">
        <f>SUMIFS(BASE!$V:$V,BASE!$U:$U,$B119,BASE!$Z:$Z,'CARGA MÁQUINA (CAP INST.)'!N$65)</f>
        <v>0</v>
      </c>
      <c r="O119" s="53">
        <f>SUMIFS(BASE!$V:$V,BASE!$U:$U,$B119,BASE!$Z:$Z,'CARGA MÁQUINA (CAP INST.)'!O$65)</f>
        <v>0</v>
      </c>
      <c r="P119" s="53">
        <f>SUMIFS(BASE!$V:$V,BASE!$U:$U,$B119,BASE!$Z:$Z,'CARGA MÁQUINA (CAP INST.)'!P$65)</f>
        <v>0</v>
      </c>
      <c r="Q119" s="53">
        <f>SUMIFS(BASE!$V:$V,BASE!$U:$U,$B119,BASE!$Z:$Z,'CARGA MÁQUINA (CAP INST.)'!Q$65)</f>
        <v>0</v>
      </c>
      <c r="R119" s="53">
        <f>SUMIFS(BASE!$V:$V,BASE!$U:$U,$B119,BASE!$Z:$Z,'CARGA MÁQUINA (CAP INST.)'!R$65)</f>
        <v>0</v>
      </c>
      <c r="S119" s="53">
        <f>SUMIFS(BASE!$V:$V,BASE!$U:$U,$B119,BASE!$Z:$Z,'CARGA MÁQUINA (CAP INST.)'!S$65)</f>
        <v>0</v>
      </c>
      <c r="T119" s="53">
        <f>SUMIFS(BASE!$V:$V,BASE!$U:$U,$B119,BASE!$Z:$Z,'CARGA MÁQUINA (CAP INST.)'!T$65)</f>
        <v>0</v>
      </c>
      <c r="U119" s="53">
        <f>SUMIFS(BASE!$V:$V,BASE!$U:$U,$B119,BASE!$Z:$Z,'CARGA MÁQUINA (CAP INST.)'!U$65)</f>
        <v>0</v>
      </c>
      <c r="V119" s="53">
        <f>SUMIFS(BASE!$V:$V,BASE!$U:$U,$B119,BASE!$Z:$Z,'CARGA MÁQUINA (CAP INST.)'!V$65)</f>
        <v>0</v>
      </c>
      <c r="W119" s="53">
        <f>SUMIFS(BASE!$V:$V,BASE!$U:$U,$B119,BASE!$Z:$Z,'CARGA MÁQUINA (CAP INST.)'!W$65)</f>
        <v>0</v>
      </c>
      <c r="X119" s="53">
        <f>SUMIFS(BASE!$V:$V,BASE!$U:$U,$B119,BASE!$Z:$Z,'CARGA MÁQUINA (CAP INST.)'!X$65)</f>
        <v>0</v>
      </c>
      <c r="Y119" s="53">
        <f>SUMIFS(BASE!$V:$V,BASE!$U:$U,$B119,BASE!$Z:$Z,'CARGA MÁQUINA (CAP INST.)'!Y$65)</f>
        <v>0</v>
      </c>
      <c r="Z119" s="53">
        <f>SUMIFS(BASE!$V:$V,BASE!$U:$U,$B119,BASE!$Z:$Z,'CARGA MÁQUINA (CAP INST.)'!Z$65)</f>
        <v>0</v>
      </c>
      <c r="AA119" s="53">
        <f>SUMIFS(BASE!$V:$V,BASE!$U:$U,$B119,BASE!$Z:$Z,'CARGA MÁQUINA (CAP INST.)'!AA$65)</f>
        <v>0</v>
      </c>
      <c r="AB119" s="53">
        <f>SUMIFS(BASE!$V:$V,BASE!$U:$U,$B119,BASE!$Z:$Z,'CARGA MÁQUINA (CAP INST.)'!AB$65)</f>
        <v>0</v>
      </c>
      <c r="AC119" s="53">
        <f>SUMIFS(BASE!$V:$V,BASE!$U:$U,$B119,BASE!$Z:$Z,'CARGA MÁQUINA (CAP INST.)'!AC$65)</f>
        <v>0</v>
      </c>
      <c r="AD119" s="53">
        <f>SUMIFS(BASE!$V:$V,BASE!$U:$U,$B119,BASE!$Z:$Z,'CARGA MÁQUINA (CAP INST.)'!AD$65)</f>
        <v>0</v>
      </c>
      <c r="AE119" s="53">
        <f>SUMIFS(BASE!$V:$V,BASE!$U:$U,$B119,BASE!$Z:$Z,'CARGA MÁQUINA (CAP INST.)'!AE$65)</f>
        <v>0</v>
      </c>
      <c r="AF119" s="53">
        <f>SUMIFS(BASE!$V:$V,BASE!$U:$U,$B119,BASE!$Z:$Z,'CARGA MÁQUINA (CAP INST.)'!AF$65)</f>
        <v>0</v>
      </c>
      <c r="AG119" s="53">
        <f>SUMIFS(BASE!$V:$V,BASE!$U:$U,$B119,BASE!$Z:$Z,'CARGA MÁQUINA (CAP INST.)'!AG$65)</f>
        <v>0</v>
      </c>
      <c r="AH119" s="53">
        <f>SUMIFS(BASE!$V:$V,BASE!$U:$U,$B119,BASE!$Z:$Z,'CARGA MÁQUINA (CAP INST.)'!AH$65)</f>
        <v>0</v>
      </c>
      <c r="AI119" s="53">
        <f>SUMIFS(BASE!$V:$V,BASE!$U:$U,$B119,BASE!$Z:$Z,'CARGA MÁQUINA (CAP INST.)'!AI$65)</f>
        <v>0</v>
      </c>
      <c r="AJ119" s="53">
        <f>SUMIFS(BASE!$V:$V,BASE!$U:$U,$B119,BASE!$Z:$Z,'CARGA MÁQUINA (CAP INST.)'!AJ$65)</f>
        <v>0</v>
      </c>
      <c r="AK119" s="53">
        <f>SUMIFS(BASE!$V:$V,BASE!$U:$U,$B119,BASE!$Z:$Z,'CARGA MÁQUINA (CAP INST.)'!AK$65)</f>
        <v>0</v>
      </c>
      <c r="AL119" s="53">
        <f>SUMIFS(BASE!$V:$V,BASE!$U:$U,$B119,BASE!$Z:$Z,'CARGA MÁQUINA (CAP INST.)'!AL$65)</f>
        <v>0</v>
      </c>
      <c r="AM119" s="53">
        <f>SUMIFS(BASE!$V:$V,BASE!$U:$U,$B119,BASE!$Z:$Z,'CARGA MÁQUINA (CAP INST.)'!AM$65)</f>
        <v>0</v>
      </c>
      <c r="AN119" s="53">
        <f>SUMIFS(BASE!$V:$V,BASE!$U:$U,$B119,BASE!$Z:$Z,'CARGA MÁQUINA (CAP INST.)'!AN$65)</f>
        <v>0</v>
      </c>
      <c r="AO119" s="53">
        <f>SUMIFS(BASE!$V:$V,BASE!$U:$U,$B119,BASE!$Z:$Z,'CARGA MÁQUINA (CAP INST.)'!AO$65)</f>
        <v>0</v>
      </c>
      <c r="AP119" s="53">
        <f>SUMIFS(BASE!$V:$V,BASE!$U:$U,$B119,BASE!$Z:$Z,'CARGA MÁQUINA (CAP INST.)'!AP$65)</f>
        <v>0</v>
      </c>
      <c r="AQ119" s="53">
        <f>SUMIFS(BASE!$V:$V,BASE!$U:$U,$B119,BASE!$Z:$Z,'CARGA MÁQUINA (CAP INST.)'!AQ$65)</f>
        <v>0</v>
      </c>
      <c r="AR119" s="53">
        <f>SUMIFS(BASE!$V:$V,BASE!$U:$U,$B119,BASE!$Z:$Z,'CARGA MÁQUINA (CAP INST.)'!AR$65)</f>
        <v>0</v>
      </c>
      <c r="AS119" s="53">
        <f>SUMIFS(BASE!$V:$V,BASE!$U:$U,$B119,BASE!$Z:$Z,'CARGA MÁQUINA (CAP INST.)'!AS$65)</f>
        <v>0</v>
      </c>
    </row>
    <row r="120" spans="1:45" x14ac:dyDescent="0.25">
      <c r="A120" s="48">
        <v>621</v>
      </c>
      <c r="B120" s="47" t="s">
        <v>1341</v>
      </c>
      <c r="D120" s="53">
        <f>SUMIFS(BASE!$V:$V,BASE!$U:$U,$B120,BASE!$Z:$Z,'CARGA MÁQUINA (CAP INST.)'!D$65)</f>
        <v>0</v>
      </c>
      <c r="E120" s="53">
        <f>SUMIFS(BASE!$V:$V,BASE!$U:$U,$B120,BASE!$Z:$Z,'CARGA MÁQUINA (CAP INST.)'!E$65)</f>
        <v>0</v>
      </c>
      <c r="F120" s="53">
        <f>SUMIFS(BASE!$V:$V,BASE!$U:$U,$B120,BASE!$Z:$Z,'CARGA MÁQUINA (CAP INST.)'!F$65)</f>
        <v>0</v>
      </c>
      <c r="G120" s="53">
        <f>SUMIFS(BASE!$V:$V,BASE!$U:$U,$B120,BASE!$Z:$Z,'CARGA MÁQUINA (CAP INST.)'!G$65)</f>
        <v>0</v>
      </c>
      <c r="H120" s="53">
        <f>SUMIFS(BASE!$V:$V,BASE!$U:$U,$B120,BASE!$Z:$Z,'CARGA MÁQUINA (CAP INST.)'!H$65)</f>
        <v>0</v>
      </c>
      <c r="I120" s="53">
        <f>SUMIFS(BASE!$V:$V,BASE!$U:$U,$B120,BASE!$Z:$Z,'CARGA MÁQUINA (CAP INST.)'!I$65)</f>
        <v>0</v>
      </c>
      <c r="J120" s="53">
        <f>SUMIFS(BASE!$V:$V,BASE!$U:$U,$B120,BASE!$Z:$Z,'CARGA MÁQUINA (CAP INST.)'!J$65)</f>
        <v>0</v>
      </c>
      <c r="K120" s="53">
        <f>SUMIFS(BASE!$V:$V,BASE!$U:$U,$B120,BASE!$Z:$Z,'CARGA MÁQUINA (CAP INST.)'!K$65)</f>
        <v>0</v>
      </c>
      <c r="L120" s="53">
        <f>SUMIFS(BASE!$V:$V,BASE!$U:$U,$B120,BASE!$Z:$Z,'CARGA MÁQUINA (CAP INST.)'!L$65)</f>
        <v>0</v>
      </c>
      <c r="M120" s="53">
        <f>SUMIFS(BASE!$V:$V,BASE!$U:$U,$B120,BASE!$Z:$Z,'CARGA MÁQUINA (CAP INST.)'!M$65)</f>
        <v>0</v>
      </c>
      <c r="N120" s="53">
        <f>SUMIFS(BASE!$V:$V,BASE!$U:$U,$B120,BASE!$Z:$Z,'CARGA MÁQUINA (CAP INST.)'!N$65)</f>
        <v>0</v>
      </c>
      <c r="O120" s="53">
        <f>SUMIFS(BASE!$V:$V,BASE!$U:$U,$B120,BASE!$Z:$Z,'CARGA MÁQUINA (CAP INST.)'!O$65)</f>
        <v>0</v>
      </c>
      <c r="P120" s="53">
        <f>SUMIFS(BASE!$V:$V,BASE!$U:$U,$B120,BASE!$Z:$Z,'CARGA MÁQUINA (CAP INST.)'!P$65)</f>
        <v>0</v>
      </c>
      <c r="Q120" s="53">
        <f>SUMIFS(BASE!$V:$V,BASE!$U:$U,$B120,BASE!$Z:$Z,'CARGA MÁQUINA (CAP INST.)'!Q$65)</f>
        <v>0</v>
      </c>
      <c r="R120" s="53">
        <f>SUMIFS(BASE!$V:$V,BASE!$U:$U,$B120,BASE!$Z:$Z,'CARGA MÁQUINA (CAP INST.)'!R$65)</f>
        <v>0</v>
      </c>
      <c r="S120" s="53">
        <f>SUMIFS(BASE!$V:$V,BASE!$U:$U,$B120,BASE!$Z:$Z,'CARGA MÁQUINA (CAP INST.)'!S$65)</f>
        <v>0</v>
      </c>
      <c r="T120" s="53">
        <f>SUMIFS(BASE!$V:$V,BASE!$U:$U,$B120,BASE!$Z:$Z,'CARGA MÁQUINA (CAP INST.)'!T$65)</f>
        <v>0</v>
      </c>
      <c r="U120" s="53">
        <f>SUMIFS(BASE!$V:$V,BASE!$U:$U,$B120,BASE!$Z:$Z,'CARGA MÁQUINA (CAP INST.)'!U$65)</f>
        <v>0</v>
      </c>
      <c r="V120" s="53">
        <f>SUMIFS(BASE!$V:$V,BASE!$U:$U,$B120,BASE!$Z:$Z,'CARGA MÁQUINA (CAP INST.)'!V$65)</f>
        <v>0</v>
      </c>
      <c r="W120" s="53">
        <f>SUMIFS(BASE!$V:$V,BASE!$U:$U,$B120,BASE!$Z:$Z,'CARGA MÁQUINA (CAP INST.)'!W$65)</f>
        <v>0</v>
      </c>
      <c r="X120" s="53">
        <f>SUMIFS(BASE!$V:$V,BASE!$U:$U,$B120,BASE!$Z:$Z,'CARGA MÁQUINA (CAP INST.)'!X$65)</f>
        <v>0</v>
      </c>
      <c r="Y120" s="53">
        <f>SUMIFS(BASE!$V:$V,BASE!$U:$U,$B120,BASE!$Z:$Z,'CARGA MÁQUINA (CAP INST.)'!Y$65)</f>
        <v>0</v>
      </c>
      <c r="Z120" s="53">
        <f>SUMIFS(BASE!$V:$V,BASE!$U:$U,$B120,BASE!$Z:$Z,'CARGA MÁQUINA (CAP INST.)'!Z$65)</f>
        <v>0</v>
      </c>
      <c r="AA120" s="53">
        <f>SUMIFS(BASE!$V:$V,BASE!$U:$U,$B120,BASE!$Z:$Z,'CARGA MÁQUINA (CAP INST.)'!AA$65)</f>
        <v>0</v>
      </c>
      <c r="AB120" s="53">
        <f>SUMIFS(BASE!$V:$V,BASE!$U:$U,$B120,BASE!$Z:$Z,'CARGA MÁQUINA (CAP INST.)'!AB$65)</f>
        <v>0</v>
      </c>
      <c r="AC120" s="53">
        <f>SUMIFS(BASE!$V:$V,BASE!$U:$U,$B120,BASE!$Z:$Z,'CARGA MÁQUINA (CAP INST.)'!AC$65)</f>
        <v>0</v>
      </c>
      <c r="AD120" s="53">
        <f>SUMIFS(BASE!$V:$V,BASE!$U:$U,$B120,BASE!$Z:$Z,'CARGA MÁQUINA (CAP INST.)'!AD$65)</f>
        <v>0</v>
      </c>
      <c r="AE120" s="53">
        <f>SUMIFS(BASE!$V:$V,BASE!$U:$U,$B120,BASE!$Z:$Z,'CARGA MÁQUINA (CAP INST.)'!AE$65)</f>
        <v>0</v>
      </c>
      <c r="AF120" s="53">
        <f>SUMIFS(BASE!$V:$V,BASE!$U:$U,$B120,BASE!$Z:$Z,'CARGA MÁQUINA (CAP INST.)'!AF$65)</f>
        <v>0</v>
      </c>
      <c r="AG120" s="53">
        <f>SUMIFS(BASE!$V:$V,BASE!$U:$U,$B120,BASE!$Z:$Z,'CARGA MÁQUINA (CAP INST.)'!AG$65)</f>
        <v>0</v>
      </c>
      <c r="AH120" s="53">
        <f>SUMIFS(BASE!$V:$V,BASE!$U:$U,$B120,BASE!$Z:$Z,'CARGA MÁQUINA (CAP INST.)'!AH$65)</f>
        <v>0</v>
      </c>
      <c r="AI120" s="53">
        <f>SUMIFS(BASE!$V:$V,BASE!$U:$U,$B120,BASE!$Z:$Z,'CARGA MÁQUINA (CAP INST.)'!AI$65)</f>
        <v>0</v>
      </c>
      <c r="AJ120" s="53">
        <f>SUMIFS(BASE!$V:$V,BASE!$U:$U,$B120,BASE!$Z:$Z,'CARGA MÁQUINA (CAP INST.)'!AJ$65)</f>
        <v>0</v>
      </c>
      <c r="AK120" s="53">
        <f>SUMIFS(BASE!$V:$V,BASE!$U:$U,$B120,BASE!$Z:$Z,'CARGA MÁQUINA (CAP INST.)'!AK$65)</f>
        <v>0</v>
      </c>
      <c r="AL120" s="53">
        <f>SUMIFS(BASE!$V:$V,BASE!$U:$U,$B120,BASE!$Z:$Z,'CARGA MÁQUINA (CAP INST.)'!AL$65)</f>
        <v>0</v>
      </c>
      <c r="AM120" s="53">
        <f>SUMIFS(BASE!$V:$V,BASE!$U:$U,$B120,BASE!$Z:$Z,'CARGA MÁQUINA (CAP INST.)'!AM$65)</f>
        <v>0</v>
      </c>
      <c r="AN120" s="53">
        <f>SUMIFS(BASE!$V:$V,BASE!$U:$U,$B120,BASE!$Z:$Z,'CARGA MÁQUINA (CAP INST.)'!AN$65)</f>
        <v>0</v>
      </c>
      <c r="AO120" s="53">
        <f>SUMIFS(BASE!$V:$V,BASE!$U:$U,$B120,BASE!$Z:$Z,'CARGA MÁQUINA (CAP INST.)'!AO$65)</f>
        <v>0</v>
      </c>
      <c r="AP120" s="53">
        <f>SUMIFS(BASE!$V:$V,BASE!$U:$U,$B120,BASE!$Z:$Z,'CARGA MÁQUINA (CAP INST.)'!AP$65)</f>
        <v>0</v>
      </c>
      <c r="AQ120" s="53">
        <f>SUMIFS(BASE!$V:$V,BASE!$U:$U,$B120,BASE!$Z:$Z,'CARGA MÁQUINA (CAP INST.)'!AQ$65)</f>
        <v>0</v>
      </c>
      <c r="AR120" s="53">
        <f>SUMIFS(BASE!$V:$V,BASE!$U:$U,$B120,BASE!$Z:$Z,'CARGA MÁQUINA (CAP INST.)'!AR$65)</f>
        <v>0</v>
      </c>
      <c r="AS120" s="53">
        <f>SUMIFS(BASE!$V:$V,BASE!$U:$U,$B120,BASE!$Z:$Z,'CARGA MÁQUINA (CAP INST.)'!AS$65)</f>
        <v>0</v>
      </c>
    </row>
    <row r="121" spans="1:45" x14ac:dyDescent="0.25">
      <c r="A121" s="48">
        <v>544</v>
      </c>
      <c r="B121" s="47" t="s">
        <v>1342</v>
      </c>
      <c r="D121" s="53">
        <f>SUMIFS(BASE!$V:$V,BASE!$U:$U,$B121,BASE!$Z:$Z,'CARGA MÁQUINA (CAP INST.)'!D$65)</f>
        <v>6.0136363636363637</v>
      </c>
      <c r="E121" s="53">
        <f>SUMIFS(BASE!$V:$V,BASE!$U:$U,$B121,BASE!$Z:$Z,'CARGA MÁQUINA (CAP INST.)'!E$65)</f>
        <v>0</v>
      </c>
      <c r="F121" s="53">
        <f>SUMIFS(BASE!$V:$V,BASE!$U:$U,$B121,BASE!$Z:$Z,'CARGA MÁQUINA (CAP INST.)'!F$65)</f>
        <v>0</v>
      </c>
      <c r="G121" s="53">
        <f>SUMIFS(BASE!$V:$V,BASE!$U:$U,$B121,BASE!$Z:$Z,'CARGA MÁQUINA (CAP INST.)'!G$65)</f>
        <v>3.3090909090909086</v>
      </c>
      <c r="H121" s="53">
        <f>SUMIFS(BASE!$V:$V,BASE!$U:$U,$B121,BASE!$Z:$Z,'CARGA MÁQUINA (CAP INST.)'!H$65)</f>
        <v>0</v>
      </c>
      <c r="I121" s="53">
        <f>SUMIFS(BASE!$V:$V,BASE!$U:$U,$B121,BASE!$Z:$Z,'CARGA MÁQUINA (CAP INST.)'!I$65)</f>
        <v>0</v>
      </c>
      <c r="J121" s="53">
        <f>SUMIFS(BASE!$V:$V,BASE!$U:$U,$B121,BASE!$Z:$Z,'CARGA MÁQUINA (CAP INST.)'!J$65)</f>
        <v>6.0136363636363637</v>
      </c>
      <c r="K121" s="53">
        <f>SUMIFS(BASE!$V:$V,BASE!$U:$U,$B121,BASE!$Z:$Z,'CARGA MÁQUINA (CAP INST.)'!K$65)</f>
        <v>0</v>
      </c>
      <c r="L121" s="53">
        <f>SUMIFS(BASE!$V:$V,BASE!$U:$U,$B121,BASE!$Z:$Z,'CARGA MÁQUINA (CAP INST.)'!L$65)</f>
        <v>0</v>
      </c>
      <c r="M121" s="53">
        <f>SUMIFS(BASE!$V:$V,BASE!$U:$U,$B121,BASE!$Z:$Z,'CARGA MÁQUINA (CAP INST.)'!M$65)</f>
        <v>0</v>
      </c>
      <c r="N121" s="53">
        <f>SUMIFS(BASE!$V:$V,BASE!$U:$U,$B121,BASE!$Z:$Z,'CARGA MÁQUINA (CAP INST.)'!N$65)</f>
        <v>0</v>
      </c>
      <c r="O121" s="53">
        <f>SUMIFS(BASE!$V:$V,BASE!$U:$U,$B121,BASE!$Z:$Z,'CARGA MÁQUINA (CAP INST.)'!O$65)</f>
        <v>0</v>
      </c>
      <c r="P121" s="53">
        <f>SUMIFS(BASE!$V:$V,BASE!$U:$U,$B121,BASE!$Z:$Z,'CARGA MÁQUINA (CAP INST.)'!P$65)</f>
        <v>5.7272727272727266</v>
      </c>
      <c r="Q121" s="53">
        <f>SUMIFS(BASE!$V:$V,BASE!$U:$U,$B121,BASE!$Z:$Z,'CARGA MÁQUINA (CAP INST.)'!Q$65)</f>
        <v>0</v>
      </c>
      <c r="R121" s="53">
        <f>SUMIFS(BASE!$V:$V,BASE!$U:$U,$B121,BASE!$Z:$Z,'CARGA MÁQUINA (CAP INST.)'!R$65)</f>
        <v>6.0136363636363637</v>
      </c>
      <c r="S121" s="53">
        <f>SUMIFS(BASE!$V:$V,BASE!$U:$U,$B121,BASE!$Z:$Z,'CARGA MÁQUINA (CAP INST.)'!S$65)</f>
        <v>4.1999999999999993</v>
      </c>
      <c r="T121" s="53">
        <f>SUMIFS(BASE!$V:$V,BASE!$U:$U,$B121,BASE!$Z:$Z,'CARGA MÁQUINA (CAP INST.)'!T$65)</f>
        <v>4.1999999999999993</v>
      </c>
      <c r="U121" s="53">
        <f>SUMIFS(BASE!$V:$V,BASE!$U:$U,$B121,BASE!$Z:$Z,'CARGA MÁQUINA (CAP INST.)'!U$65)</f>
        <v>0</v>
      </c>
      <c r="V121" s="53">
        <f>SUMIFS(BASE!$V:$V,BASE!$U:$U,$B121,BASE!$Z:$Z,'CARGA MÁQUINA (CAP INST.)'!V$65)</f>
        <v>0</v>
      </c>
      <c r="W121" s="53">
        <f>SUMIFS(BASE!$V:$V,BASE!$U:$U,$B121,BASE!$Z:$Z,'CARGA MÁQUINA (CAP INST.)'!W$65)</f>
        <v>0</v>
      </c>
      <c r="X121" s="53">
        <f>SUMIFS(BASE!$V:$V,BASE!$U:$U,$B121,BASE!$Z:$Z,'CARGA MÁQUINA (CAP INST.)'!X$65)</f>
        <v>0</v>
      </c>
      <c r="Y121" s="53">
        <f>SUMIFS(BASE!$V:$V,BASE!$U:$U,$B121,BASE!$Z:$Z,'CARGA MÁQUINA (CAP INST.)'!Y$65)</f>
        <v>0</v>
      </c>
      <c r="Z121" s="53">
        <f>SUMIFS(BASE!$V:$V,BASE!$U:$U,$B121,BASE!$Z:$Z,'CARGA MÁQUINA (CAP INST.)'!Z$65)</f>
        <v>0</v>
      </c>
      <c r="AA121" s="53">
        <f>SUMIFS(BASE!$V:$V,BASE!$U:$U,$B121,BASE!$Z:$Z,'CARGA MÁQUINA (CAP INST.)'!AA$65)</f>
        <v>0</v>
      </c>
      <c r="AB121" s="53">
        <f>SUMIFS(BASE!$V:$V,BASE!$U:$U,$B121,BASE!$Z:$Z,'CARGA MÁQUINA (CAP INST.)'!AB$65)</f>
        <v>0</v>
      </c>
      <c r="AC121" s="53">
        <f>SUMIFS(BASE!$V:$V,BASE!$U:$U,$B121,BASE!$Z:$Z,'CARGA MÁQUINA (CAP INST.)'!AC$65)</f>
        <v>0</v>
      </c>
      <c r="AD121" s="53">
        <f>SUMIFS(BASE!$V:$V,BASE!$U:$U,$B121,BASE!$Z:$Z,'CARGA MÁQUINA (CAP INST.)'!AD$65)</f>
        <v>0</v>
      </c>
      <c r="AE121" s="53">
        <f>SUMIFS(BASE!$V:$V,BASE!$U:$U,$B121,BASE!$Z:$Z,'CARGA MÁQUINA (CAP INST.)'!AE$65)</f>
        <v>0</v>
      </c>
      <c r="AF121" s="53">
        <f>SUMIFS(BASE!$V:$V,BASE!$U:$U,$B121,BASE!$Z:$Z,'CARGA MÁQUINA (CAP INST.)'!AF$65)</f>
        <v>0</v>
      </c>
      <c r="AG121" s="53">
        <f>SUMIFS(BASE!$V:$V,BASE!$U:$U,$B121,BASE!$Z:$Z,'CARGA MÁQUINA (CAP INST.)'!AG$65)</f>
        <v>0</v>
      </c>
      <c r="AH121" s="53">
        <f>SUMIFS(BASE!$V:$V,BASE!$U:$U,$B121,BASE!$Z:$Z,'CARGA MÁQUINA (CAP INST.)'!AH$65)</f>
        <v>0</v>
      </c>
      <c r="AI121" s="53">
        <f>SUMIFS(BASE!$V:$V,BASE!$U:$U,$B121,BASE!$Z:$Z,'CARGA MÁQUINA (CAP INST.)'!AI$65)</f>
        <v>0</v>
      </c>
      <c r="AJ121" s="53">
        <f>SUMIFS(BASE!$V:$V,BASE!$U:$U,$B121,BASE!$Z:$Z,'CARGA MÁQUINA (CAP INST.)'!AJ$65)</f>
        <v>0</v>
      </c>
      <c r="AK121" s="53">
        <f>SUMIFS(BASE!$V:$V,BASE!$U:$U,$B121,BASE!$Z:$Z,'CARGA MÁQUINA (CAP INST.)'!AK$65)</f>
        <v>0</v>
      </c>
      <c r="AL121" s="53">
        <f>SUMIFS(BASE!$V:$V,BASE!$U:$U,$B121,BASE!$Z:$Z,'CARGA MÁQUINA (CAP INST.)'!AL$65)</f>
        <v>0</v>
      </c>
      <c r="AM121" s="53">
        <f>SUMIFS(BASE!$V:$V,BASE!$U:$U,$B121,BASE!$Z:$Z,'CARGA MÁQUINA (CAP INST.)'!AM$65)</f>
        <v>0</v>
      </c>
      <c r="AN121" s="53">
        <f>SUMIFS(BASE!$V:$V,BASE!$U:$U,$B121,BASE!$Z:$Z,'CARGA MÁQUINA (CAP INST.)'!AN$65)</f>
        <v>0</v>
      </c>
      <c r="AO121" s="53">
        <f>SUMIFS(BASE!$V:$V,BASE!$U:$U,$B121,BASE!$Z:$Z,'CARGA MÁQUINA (CAP INST.)'!AO$65)</f>
        <v>0</v>
      </c>
      <c r="AP121" s="53">
        <f>SUMIFS(BASE!$V:$V,BASE!$U:$U,$B121,BASE!$Z:$Z,'CARGA MÁQUINA (CAP INST.)'!AP$65)</f>
        <v>0</v>
      </c>
      <c r="AQ121" s="53">
        <f>SUMIFS(BASE!$V:$V,BASE!$U:$U,$B121,BASE!$Z:$Z,'CARGA MÁQUINA (CAP INST.)'!AQ$65)</f>
        <v>0</v>
      </c>
      <c r="AR121" s="53">
        <f>SUMIFS(BASE!$V:$V,BASE!$U:$U,$B121,BASE!$Z:$Z,'CARGA MÁQUINA (CAP INST.)'!AR$65)</f>
        <v>0</v>
      </c>
      <c r="AS121" s="53">
        <f>SUMIFS(BASE!$V:$V,BASE!$U:$U,$B121,BASE!$Z:$Z,'CARGA MÁQUINA (CAP INST.)'!AS$65)</f>
        <v>0</v>
      </c>
    </row>
    <row r="122" spans="1:45" x14ac:dyDescent="0.25">
      <c r="A122" s="48">
        <v>545</v>
      </c>
      <c r="B122" s="47" t="s">
        <v>1343</v>
      </c>
      <c r="D122" s="53">
        <f>SUMIFS(BASE!$V:$V,BASE!$U:$U,$B122,BASE!$Z:$Z,'CARGA MÁQUINA (CAP INST.)'!D$65)</f>
        <v>6.0136363636363637</v>
      </c>
      <c r="E122" s="53">
        <f>SUMIFS(BASE!$V:$V,BASE!$U:$U,$B122,BASE!$Z:$Z,'CARGA MÁQUINA (CAP INST.)'!E$65)</f>
        <v>6.0136363636363637</v>
      </c>
      <c r="F122" s="53">
        <f>SUMIFS(BASE!$V:$V,BASE!$U:$U,$B122,BASE!$Z:$Z,'CARGA MÁQUINA (CAP INST.)'!F$65)</f>
        <v>0</v>
      </c>
      <c r="G122" s="53">
        <f>SUMIFS(BASE!$V:$V,BASE!$U:$U,$B122,BASE!$Z:$Z,'CARGA MÁQUINA (CAP INST.)'!G$65)</f>
        <v>0</v>
      </c>
      <c r="H122" s="53">
        <f>SUMIFS(BASE!$V:$V,BASE!$U:$U,$B122,BASE!$Z:$Z,'CARGA MÁQUINA (CAP INST.)'!H$65)</f>
        <v>0</v>
      </c>
      <c r="I122" s="53">
        <f>SUMIFS(BASE!$V:$V,BASE!$U:$U,$B122,BASE!$Z:$Z,'CARGA MÁQUINA (CAP INST.)'!I$65)</f>
        <v>0</v>
      </c>
      <c r="J122" s="53">
        <f>SUMIFS(BASE!$V:$V,BASE!$U:$U,$B122,BASE!$Z:$Z,'CARGA MÁQUINA (CAP INST.)'!J$65)</f>
        <v>0</v>
      </c>
      <c r="K122" s="53">
        <f>SUMIFS(BASE!$V:$V,BASE!$U:$U,$B122,BASE!$Z:$Z,'CARGA MÁQUINA (CAP INST.)'!K$65)</f>
        <v>0</v>
      </c>
      <c r="L122" s="53">
        <f>SUMIFS(BASE!$V:$V,BASE!$U:$U,$B122,BASE!$Z:$Z,'CARGA MÁQUINA (CAP INST.)'!L$65)</f>
        <v>0</v>
      </c>
      <c r="M122" s="53">
        <f>SUMIFS(BASE!$V:$V,BASE!$U:$U,$B122,BASE!$Z:$Z,'CARGA MÁQUINA (CAP INST.)'!M$65)</f>
        <v>0</v>
      </c>
      <c r="N122" s="53">
        <f>SUMIFS(BASE!$V:$V,BASE!$U:$U,$B122,BASE!$Z:$Z,'CARGA MÁQUINA (CAP INST.)'!N$65)</f>
        <v>0</v>
      </c>
      <c r="O122" s="53">
        <f>SUMIFS(BASE!$V:$V,BASE!$U:$U,$B122,BASE!$Z:$Z,'CARGA MÁQUINA (CAP INST.)'!O$65)</f>
        <v>0</v>
      </c>
      <c r="P122" s="53">
        <f>SUMIFS(BASE!$V:$V,BASE!$U:$U,$B122,BASE!$Z:$Z,'CARGA MÁQUINA (CAP INST.)'!P$65)</f>
        <v>0</v>
      </c>
      <c r="Q122" s="53">
        <f>SUMIFS(BASE!$V:$V,BASE!$U:$U,$B122,BASE!$Z:$Z,'CARGA MÁQUINA (CAP INST.)'!Q$65)</f>
        <v>0</v>
      </c>
      <c r="R122" s="53">
        <f>SUMIFS(BASE!$V:$V,BASE!$U:$U,$B122,BASE!$Z:$Z,'CARGA MÁQUINA (CAP INST.)'!R$65)</f>
        <v>0</v>
      </c>
      <c r="S122" s="53">
        <f>SUMIFS(BASE!$V:$V,BASE!$U:$U,$B122,BASE!$Z:$Z,'CARGA MÁQUINA (CAP INST.)'!S$65)</f>
        <v>0</v>
      </c>
      <c r="T122" s="53">
        <f>SUMIFS(BASE!$V:$V,BASE!$U:$U,$B122,BASE!$Z:$Z,'CARGA MÁQUINA (CAP INST.)'!T$65)</f>
        <v>0</v>
      </c>
      <c r="U122" s="53">
        <f>SUMIFS(BASE!$V:$V,BASE!$U:$U,$B122,BASE!$Z:$Z,'CARGA MÁQUINA (CAP INST.)'!U$65)</f>
        <v>0</v>
      </c>
      <c r="V122" s="53">
        <f>SUMIFS(BASE!$V:$V,BASE!$U:$U,$B122,BASE!$Z:$Z,'CARGA MÁQUINA (CAP INST.)'!V$65)</f>
        <v>0</v>
      </c>
      <c r="W122" s="53">
        <f>SUMIFS(BASE!$V:$V,BASE!$U:$U,$B122,BASE!$Z:$Z,'CARGA MÁQUINA (CAP INST.)'!W$65)</f>
        <v>0</v>
      </c>
      <c r="X122" s="53">
        <f>SUMIFS(BASE!$V:$V,BASE!$U:$U,$B122,BASE!$Z:$Z,'CARGA MÁQUINA (CAP INST.)'!X$65)</f>
        <v>0</v>
      </c>
      <c r="Y122" s="53">
        <f>SUMIFS(BASE!$V:$V,BASE!$U:$U,$B122,BASE!$Z:$Z,'CARGA MÁQUINA (CAP INST.)'!Y$65)</f>
        <v>0</v>
      </c>
      <c r="Z122" s="53">
        <f>SUMIFS(BASE!$V:$V,BASE!$U:$U,$B122,BASE!$Z:$Z,'CARGA MÁQUINA (CAP INST.)'!Z$65)</f>
        <v>0</v>
      </c>
      <c r="AA122" s="53">
        <f>SUMIFS(BASE!$V:$V,BASE!$U:$U,$B122,BASE!$Z:$Z,'CARGA MÁQUINA (CAP INST.)'!AA$65)</f>
        <v>0</v>
      </c>
      <c r="AB122" s="53">
        <f>SUMIFS(BASE!$V:$V,BASE!$U:$U,$B122,BASE!$Z:$Z,'CARGA MÁQUINA (CAP INST.)'!AB$65)</f>
        <v>0</v>
      </c>
      <c r="AC122" s="53">
        <f>SUMIFS(BASE!$V:$V,BASE!$U:$U,$B122,BASE!$Z:$Z,'CARGA MÁQUINA (CAP INST.)'!AC$65)</f>
        <v>0</v>
      </c>
      <c r="AD122" s="53">
        <f>SUMIFS(BASE!$V:$V,BASE!$U:$U,$B122,BASE!$Z:$Z,'CARGA MÁQUINA (CAP INST.)'!AD$65)</f>
        <v>0</v>
      </c>
      <c r="AE122" s="53">
        <f>SUMIFS(BASE!$V:$V,BASE!$U:$U,$B122,BASE!$Z:$Z,'CARGA MÁQUINA (CAP INST.)'!AE$65)</f>
        <v>0</v>
      </c>
      <c r="AF122" s="53">
        <f>SUMIFS(BASE!$V:$V,BASE!$U:$U,$B122,BASE!$Z:$Z,'CARGA MÁQUINA (CAP INST.)'!AF$65)</f>
        <v>0</v>
      </c>
      <c r="AG122" s="53">
        <f>SUMIFS(BASE!$V:$V,BASE!$U:$U,$B122,BASE!$Z:$Z,'CARGA MÁQUINA (CAP INST.)'!AG$65)</f>
        <v>0</v>
      </c>
      <c r="AH122" s="53">
        <f>SUMIFS(BASE!$V:$V,BASE!$U:$U,$B122,BASE!$Z:$Z,'CARGA MÁQUINA (CAP INST.)'!AH$65)</f>
        <v>0</v>
      </c>
      <c r="AI122" s="53">
        <f>SUMIFS(BASE!$V:$V,BASE!$U:$U,$B122,BASE!$Z:$Z,'CARGA MÁQUINA (CAP INST.)'!AI$65)</f>
        <v>0</v>
      </c>
      <c r="AJ122" s="53">
        <f>SUMIFS(BASE!$V:$V,BASE!$U:$U,$B122,BASE!$Z:$Z,'CARGA MÁQUINA (CAP INST.)'!AJ$65)</f>
        <v>0</v>
      </c>
      <c r="AK122" s="53">
        <f>SUMIFS(BASE!$V:$V,BASE!$U:$U,$B122,BASE!$Z:$Z,'CARGA MÁQUINA (CAP INST.)'!AK$65)</f>
        <v>0</v>
      </c>
      <c r="AL122" s="53">
        <f>SUMIFS(BASE!$V:$V,BASE!$U:$U,$B122,BASE!$Z:$Z,'CARGA MÁQUINA (CAP INST.)'!AL$65)</f>
        <v>0</v>
      </c>
      <c r="AM122" s="53">
        <f>SUMIFS(BASE!$V:$V,BASE!$U:$U,$B122,BASE!$Z:$Z,'CARGA MÁQUINA (CAP INST.)'!AM$65)</f>
        <v>0</v>
      </c>
      <c r="AN122" s="53">
        <f>SUMIFS(BASE!$V:$V,BASE!$U:$U,$B122,BASE!$Z:$Z,'CARGA MÁQUINA (CAP INST.)'!AN$65)</f>
        <v>0</v>
      </c>
      <c r="AO122" s="53">
        <f>SUMIFS(BASE!$V:$V,BASE!$U:$U,$B122,BASE!$Z:$Z,'CARGA MÁQUINA (CAP INST.)'!AO$65)</f>
        <v>0</v>
      </c>
      <c r="AP122" s="53">
        <f>SUMIFS(BASE!$V:$V,BASE!$U:$U,$B122,BASE!$Z:$Z,'CARGA MÁQUINA (CAP INST.)'!AP$65)</f>
        <v>0</v>
      </c>
      <c r="AQ122" s="53">
        <f>SUMIFS(BASE!$V:$V,BASE!$U:$U,$B122,BASE!$Z:$Z,'CARGA MÁQUINA (CAP INST.)'!AQ$65)</f>
        <v>0</v>
      </c>
      <c r="AR122" s="53">
        <f>SUMIFS(BASE!$V:$V,BASE!$U:$U,$B122,BASE!$Z:$Z,'CARGA MÁQUINA (CAP INST.)'!AR$65)</f>
        <v>0</v>
      </c>
      <c r="AS122" s="53">
        <f>SUMIFS(BASE!$V:$V,BASE!$U:$U,$B122,BASE!$Z:$Z,'CARGA MÁQUINA (CAP INST.)'!AS$65)</f>
        <v>0</v>
      </c>
    </row>
    <row r="123" spans="1:45" x14ac:dyDescent="0.25">
      <c r="A123" s="48">
        <v>605</v>
      </c>
      <c r="B123" s="47" t="s">
        <v>1344</v>
      </c>
      <c r="D123" s="53">
        <f>SUMIFS(BASE!$V:$V,BASE!$U:$U,$B123,BASE!$Z:$Z,'CARGA MÁQUINA (CAP INST.)'!D$65)</f>
        <v>0</v>
      </c>
      <c r="E123" s="53">
        <f>SUMIFS(BASE!$V:$V,BASE!$U:$U,$B123,BASE!$Z:$Z,'CARGA MÁQUINA (CAP INST.)'!E$65)</f>
        <v>0</v>
      </c>
      <c r="F123" s="53">
        <f>SUMIFS(BASE!$V:$V,BASE!$U:$U,$B123,BASE!$Z:$Z,'CARGA MÁQUINA (CAP INST.)'!F$65)</f>
        <v>0</v>
      </c>
      <c r="G123" s="53">
        <f>SUMIFS(BASE!$V:$V,BASE!$U:$U,$B123,BASE!$Z:$Z,'CARGA MÁQUINA (CAP INST.)'!G$65)</f>
        <v>0</v>
      </c>
      <c r="H123" s="53">
        <f>SUMIFS(BASE!$V:$V,BASE!$U:$U,$B123,BASE!$Z:$Z,'CARGA MÁQUINA (CAP INST.)'!H$65)</f>
        <v>0</v>
      </c>
      <c r="I123" s="53">
        <f>SUMIFS(BASE!$V:$V,BASE!$U:$U,$B123,BASE!$Z:$Z,'CARGA MÁQUINA (CAP INST.)'!I$65)</f>
        <v>0</v>
      </c>
      <c r="J123" s="53">
        <f>SUMIFS(BASE!$V:$V,BASE!$U:$U,$B123,BASE!$Z:$Z,'CARGA MÁQUINA (CAP INST.)'!J$65)</f>
        <v>0</v>
      </c>
      <c r="K123" s="53">
        <f>SUMIFS(BASE!$V:$V,BASE!$U:$U,$B123,BASE!$Z:$Z,'CARGA MÁQUINA (CAP INST.)'!K$65)</f>
        <v>0</v>
      </c>
      <c r="L123" s="53">
        <f>SUMIFS(BASE!$V:$V,BASE!$U:$U,$B123,BASE!$Z:$Z,'CARGA MÁQUINA (CAP INST.)'!L$65)</f>
        <v>0</v>
      </c>
      <c r="M123" s="53">
        <f>SUMIFS(BASE!$V:$V,BASE!$U:$U,$B123,BASE!$Z:$Z,'CARGA MÁQUINA (CAP INST.)'!M$65)</f>
        <v>0</v>
      </c>
      <c r="N123" s="53">
        <f>SUMIFS(BASE!$V:$V,BASE!$U:$U,$B123,BASE!$Z:$Z,'CARGA MÁQUINA (CAP INST.)'!N$65)</f>
        <v>0</v>
      </c>
      <c r="O123" s="53">
        <f>SUMIFS(BASE!$V:$V,BASE!$U:$U,$B123,BASE!$Z:$Z,'CARGA MÁQUINA (CAP INST.)'!O$65)</f>
        <v>0</v>
      </c>
      <c r="P123" s="53">
        <f>SUMIFS(BASE!$V:$V,BASE!$U:$U,$B123,BASE!$Z:$Z,'CARGA MÁQUINA (CAP INST.)'!P$65)</f>
        <v>0</v>
      </c>
      <c r="Q123" s="53">
        <f>SUMIFS(BASE!$V:$V,BASE!$U:$U,$B123,BASE!$Z:$Z,'CARGA MÁQUINA (CAP INST.)'!Q$65)</f>
        <v>0</v>
      </c>
      <c r="R123" s="53">
        <f>SUMIFS(BASE!$V:$V,BASE!$U:$U,$B123,BASE!$Z:$Z,'CARGA MÁQUINA (CAP INST.)'!R$65)</f>
        <v>0</v>
      </c>
      <c r="S123" s="53">
        <f>SUMIFS(BASE!$V:$V,BASE!$U:$U,$B123,BASE!$Z:$Z,'CARGA MÁQUINA (CAP INST.)'!S$65)</f>
        <v>0</v>
      </c>
      <c r="T123" s="53">
        <f>SUMIFS(BASE!$V:$V,BASE!$U:$U,$B123,BASE!$Z:$Z,'CARGA MÁQUINA (CAP INST.)'!T$65)</f>
        <v>0</v>
      </c>
      <c r="U123" s="53">
        <f>SUMIFS(BASE!$V:$V,BASE!$U:$U,$B123,BASE!$Z:$Z,'CARGA MÁQUINA (CAP INST.)'!U$65)</f>
        <v>0</v>
      </c>
      <c r="V123" s="53">
        <f>SUMIFS(BASE!$V:$V,BASE!$U:$U,$B123,BASE!$Z:$Z,'CARGA MÁQUINA (CAP INST.)'!V$65)</f>
        <v>0</v>
      </c>
      <c r="W123" s="53">
        <f>SUMIFS(BASE!$V:$V,BASE!$U:$U,$B123,BASE!$Z:$Z,'CARGA MÁQUINA (CAP INST.)'!W$65)</f>
        <v>0</v>
      </c>
      <c r="X123" s="53">
        <f>SUMIFS(BASE!$V:$V,BASE!$U:$U,$B123,BASE!$Z:$Z,'CARGA MÁQUINA (CAP INST.)'!X$65)</f>
        <v>0</v>
      </c>
      <c r="Y123" s="53">
        <f>SUMIFS(BASE!$V:$V,BASE!$U:$U,$B123,BASE!$Z:$Z,'CARGA MÁQUINA (CAP INST.)'!Y$65)</f>
        <v>0</v>
      </c>
      <c r="Z123" s="53">
        <f>SUMIFS(BASE!$V:$V,BASE!$U:$U,$B123,BASE!$Z:$Z,'CARGA MÁQUINA (CAP INST.)'!Z$65)</f>
        <v>0</v>
      </c>
      <c r="AA123" s="53">
        <f>SUMIFS(BASE!$V:$V,BASE!$U:$U,$B123,BASE!$Z:$Z,'CARGA MÁQUINA (CAP INST.)'!AA$65)</f>
        <v>0</v>
      </c>
      <c r="AB123" s="53">
        <f>SUMIFS(BASE!$V:$V,BASE!$U:$U,$B123,BASE!$Z:$Z,'CARGA MÁQUINA (CAP INST.)'!AB$65)</f>
        <v>0</v>
      </c>
      <c r="AC123" s="53">
        <f>SUMIFS(BASE!$V:$V,BASE!$U:$U,$B123,BASE!$Z:$Z,'CARGA MÁQUINA (CAP INST.)'!AC$65)</f>
        <v>0</v>
      </c>
      <c r="AD123" s="53">
        <f>SUMIFS(BASE!$V:$V,BASE!$U:$U,$B123,BASE!$Z:$Z,'CARGA MÁQUINA (CAP INST.)'!AD$65)</f>
        <v>0</v>
      </c>
      <c r="AE123" s="53">
        <f>SUMIFS(BASE!$V:$V,BASE!$U:$U,$B123,BASE!$Z:$Z,'CARGA MÁQUINA (CAP INST.)'!AE$65)</f>
        <v>0</v>
      </c>
      <c r="AF123" s="53">
        <f>SUMIFS(BASE!$V:$V,BASE!$U:$U,$B123,BASE!$Z:$Z,'CARGA MÁQUINA (CAP INST.)'!AF$65)</f>
        <v>0</v>
      </c>
      <c r="AG123" s="53">
        <f>SUMIFS(BASE!$V:$V,BASE!$U:$U,$B123,BASE!$Z:$Z,'CARGA MÁQUINA (CAP INST.)'!AG$65)</f>
        <v>0</v>
      </c>
      <c r="AH123" s="53">
        <f>SUMIFS(BASE!$V:$V,BASE!$U:$U,$B123,BASE!$Z:$Z,'CARGA MÁQUINA (CAP INST.)'!AH$65)</f>
        <v>0</v>
      </c>
      <c r="AI123" s="53">
        <f>SUMIFS(BASE!$V:$V,BASE!$U:$U,$B123,BASE!$Z:$Z,'CARGA MÁQUINA (CAP INST.)'!AI$65)</f>
        <v>0</v>
      </c>
      <c r="AJ123" s="53">
        <f>SUMIFS(BASE!$V:$V,BASE!$U:$U,$B123,BASE!$Z:$Z,'CARGA MÁQUINA (CAP INST.)'!AJ$65)</f>
        <v>0</v>
      </c>
      <c r="AK123" s="53">
        <f>SUMIFS(BASE!$V:$V,BASE!$U:$U,$B123,BASE!$Z:$Z,'CARGA MÁQUINA (CAP INST.)'!AK$65)</f>
        <v>0</v>
      </c>
      <c r="AL123" s="53">
        <f>SUMIFS(BASE!$V:$V,BASE!$U:$U,$B123,BASE!$Z:$Z,'CARGA MÁQUINA (CAP INST.)'!AL$65)</f>
        <v>0</v>
      </c>
      <c r="AM123" s="53">
        <f>SUMIFS(BASE!$V:$V,BASE!$U:$U,$B123,BASE!$Z:$Z,'CARGA MÁQUINA (CAP INST.)'!AM$65)</f>
        <v>0</v>
      </c>
      <c r="AN123" s="53">
        <f>SUMIFS(BASE!$V:$V,BASE!$U:$U,$B123,BASE!$Z:$Z,'CARGA MÁQUINA (CAP INST.)'!AN$65)</f>
        <v>0</v>
      </c>
      <c r="AO123" s="53">
        <f>SUMIFS(BASE!$V:$V,BASE!$U:$U,$B123,BASE!$Z:$Z,'CARGA MÁQUINA (CAP INST.)'!AO$65)</f>
        <v>0</v>
      </c>
      <c r="AP123" s="53">
        <f>SUMIFS(BASE!$V:$V,BASE!$U:$U,$B123,BASE!$Z:$Z,'CARGA MÁQUINA (CAP INST.)'!AP$65)</f>
        <v>0</v>
      </c>
      <c r="AQ123" s="53">
        <f>SUMIFS(BASE!$V:$V,BASE!$U:$U,$B123,BASE!$Z:$Z,'CARGA MÁQUINA (CAP INST.)'!AQ$65)</f>
        <v>0</v>
      </c>
      <c r="AR123" s="53">
        <f>SUMIFS(BASE!$V:$V,BASE!$U:$U,$B123,BASE!$Z:$Z,'CARGA MÁQUINA (CAP INST.)'!AR$65)</f>
        <v>0</v>
      </c>
      <c r="AS123" s="53">
        <f>SUMIFS(BASE!$V:$V,BASE!$U:$U,$B123,BASE!$Z:$Z,'CARGA MÁQUINA (CAP INST.)'!AS$65)</f>
        <v>0</v>
      </c>
    </row>
    <row r="124" spans="1:45" x14ac:dyDescent="0.25">
      <c r="A124" s="48">
        <v>606</v>
      </c>
      <c r="B124" s="47" t="s">
        <v>1345</v>
      </c>
      <c r="D124" s="53">
        <f>SUMIFS(BASE!$V:$V,BASE!$U:$U,$B124,BASE!$Z:$Z,'CARGA MÁQUINA (CAP INST.)'!D$65)</f>
        <v>0</v>
      </c>
      <c r="E124" s="53">
        <f>SUMIFS(BASE!$V:$V,BASE!$U:$U,$B124,BASE!$Z:$Z,'CARGA MÁQUINA (CAP INST.)'!E$65)</f>
        <v>0</v>
      </c>
      <c r="F124" s="53">
        <f>SUMIFS(BASE!$V:$V,BASE!$U:$U,$B124,BASE!$Z:$Z,'CARGA MÁQUINA (CAP INST.)'!F$65)</f>
        <v>0</v>
      </c>
      <c r="G124" s="53">
        <f>SUMIFS(BASE!$V:$V,BASE!$U:$U,$B124,BASE!$Z:$Z,'CARGA MÁQUINA (CAP INST.)'!G$65)</f>
        <v>0</v>
      </c>
      <c r="H124" s="53">
        <f>SUMIFS(BASE!$V:$V,BASE!$U:$U,$B124,BASE!$Z:$Z,'CARGA MÁQUINA (CAP INST.)'!H$65)</f>
        <v>0</v>
      </c>
      <c r="I124" s="53">
        <f>SUMIFS(BASE!$V:$V,BASE!$U:$U,$B124,BASE!$Z:$Z,'CARGA MÁQUINA (CAP INST.)'!I$65)</f>
        <v>0</v>
      </c>
      <c r="J124" s="53">
        <f>SUMIFS(BASE!$V:$V,BASE!$U:$U,$B124,BASE!$Z:$Z,'CARGA MÁQUINA (CAP INST.)'!J$65)</f>
        <v>0</v>
      </c>
      <c r="K124" s="53">
        <f>SUMIFS(BASE!$V:$V,BASE!$U:$U,$B124,BASE!$Z:$Z,'CARGA MÁQUINA (CAP INST.)'!K$65)</f>
        <v>0</v>
      </c>
      <c r="L124" s="53">
        <f>SUMIFS(BASE!$V:$V,BASE!$U:$U,$B124,BASE!$Z:$Z,'CARGA MÁQUINA (CAP INST.)'!L$65)</f>
        <v>0</v>
      </c>
      <c r="M124" s="53">
        <f>SUMIFS(BASE!$V:$V,BASE!$U:$U,$B124,BASE!$Z:$Z,'CARGA MÁQUINA (CAP INST.)'!M$65)</f>
        <v>0</v>
      </c>
      <c r="N124" s="53">
        <f>SUMIFS(BASE!$V:$V,BASE!$U:$U,$B124,BASE!$Z:$Z,'CARGA MÁQUINA (CAP INST.)'!N$65)</f>
        <v>0</v>
      </c>
      <c r="O124" s="53">
        <f>SUMIFS(BASE!$V:$V,BASE!$U:$U,$B124,BASE!$Z:$Z,'CARGA MÁQUINA (CAP INST.)'!O$65)</f>
        <v>0</v>
      </c>
      <c r="P124" s="53">
        <f>SUMIFS(BASE!$V:$V,BASE!$U:$U,$B124,BASE!$Z:$Z,'CARGA MÁQUINA (CAP INST.)'!P$65)</f>
        <v>0</v>
      </c>
      <c r="Q124" s="53">
        <f>SUMIFS(BASE!$V:$V,BASE!$U:$U,$B124,BASE!$Z:$Z,'CARGA MÁQUINA (CAP INST.)'!Q$65)</f>
        <v>0</v>
      </c>
      <c r="R124" s="53">
        <f>SUMIFS(BASE!$V:$V,BASE!$U:$U,$B124,BASE!$Z:$Z,'CARGA MÁQUINA (CAP INST.)'!R$65)</f>
        <v>0</v>
      </c>
      <c r="S124" s="53">
        <f>SUMIFS(BASE!$V:$V,BASE!$U:$U,$B124,BASE!$Z:$Z,'CARGA MÁQUINA (CAP INST.)'!S$65)</f>
        <v>0</v>
      </c>
      <c r="T124" s="53">
        <f>SUMIFS(BASE!$V:$V,BASE!$U:$U,$B124,BASE!$Z:$Z,'CARGA MÁQUINA (CAP INST.)'!T$65)</f>
        <v>0</v>
      </c>
      <c r="U124" s="53">
        <f>SUMIFS(BASE!$V:$V,BASE!$U:$U,$B124,BASE!$Z:$Z,'CARGA MÁQUINA (CAP INST.)'!U$65)</f>
        <v>0</v>
      </c>
      <c r="V124" s="53">
        <f>SUMIFS(BASE!$V:$V,BASE!$U:$U,$B124,BASE!$Z:$Z,'CARGA MÁQUINA (CAP INST.)'!V$65)</f>
        <v>0</v>
      </c>
      <c r="W124" s="53">
        <f>SUMIFS(BASE!$V:$V,BASE!$U:$U,$B124,BASE!$Z:$Z,'CARGA MÁQUINA (CAP INST.)'!W$65)</f>
        <v>0</v>
      </c>
      <c r="X124" s="53">
        <f>SUMIFS(BASE!$V:$V,BASE!$U:$U,$B124,BASE!$Z:$Z,'CARGA MÁQUINA (CAP INST.)'!X$65)</f>
        <v>0</v>
      </c>
      <c r="Y124" s="53">
        <f>SUMIFS(BASE!$V:$V,BASE!$U:$U,$B124,BASE!$Z:$Z,'CARGA MÁQUINA (CAP INST.)'!Y$65)</f>
        <v>0</v>
      </c>
      <c r="Z124" s="53">
        <f>SUMIFS(BASE!$V:$V,BASE!$U:$U,$B124,BASE!$Z:$Z,'CARGA MÁQUINA (CAP INST.)'!Z$65)</f>
        <v>0</v>
      </c>
      <c r="AA124" s="53">
        <f>SUMIFS(BASE!$V:$V,BASE!$U:$U,$B124,BASE!$Z:$Z,'CARGA MÁQUINA (CAP INST.)'!AA$65)</f>
        <v>0</v>
      </c>
      <c r="AB124" s="53">
        <f>SUMIFS(BASE!$V:$V,BASE!$U:$U,$B124,BASE!$Z:$Z,'CARGA MÁQUINA (CAP INST.)'!AB$65)</f>
        <v>0</v>
      </c>
      <c r="AC124" s="53">
        <f>SUMIFS(BASE!$V:$V,BASE!$U:$U,$B124,BASE!$Z:$Z,'CARGA MÁQUINA (CAP INST.)'!AC$65)</f>
        <v>0</v>
      </c>
      <c r="AD124" s="53">
        <f>SUMIFS(BASE!$V:$V,BASE!$U:$U,$B124,BASE!$Z:$Z,'CARGA MÁQUINA (CAP INST.)'!AD$65)</f>
        <v>0</v>
      </c>
      <c r="AE124" s="53">
        <f>SUMIFS(BASE!$V:$V,BASE!$U:$U,$B124,BASE!$Z:$Z,'CARGA MÁQUINA (CAP INST.)'!AE$65)</f>
        <v>0</v>
      </c>
      <c r="AF124" s="53">
        <f>SUMIFS(BASE!$V:$V,BASE!$U:$U,$B124,BASE!$Z:$Z,'CARGA MÁQUINA (CAP INST.)'!AF$65)</f>
        <v>0</v>
      </c>
      <c r="AG124" s="53">
        <f>SUMIFS(BASE!$V:$V,BASE!$U:$U,$B124,BASE!$Z:$Z,'CARGA MÁQUINA (CAP INST.)'!AG$65)</f>
        <v>0</v>
      </c>
      <c r="AH124" s="53">
        <f>SUMIFS(BASE!$V:$V,BASE!$U:$U,$B124,BASE!$Z:$Z,'CARGA MÁQUINA (CAP INST.)'!AH$65)</f>
        <v>0</v>
      </c>
      <c r="AI124" s="53">
        <f>SUMIFS(BASE!$V:$V,BASE!$U:$U,$B124,BASE!$Z:$Z,'CARGA MÁQUINA (CAP INST.)'!AI$65)</f>
        <v>0</v>
      </c>
      <c r="AJ124" s="53">
        <f>SUMIFS(BASE!$V:$V,BASE!$U:$U,$B124,BASE!$Z:$Z,'CARGA MÁQUINA (CAP INST.)'!AJ$65)</f>
        <v>0</v>
      </c>
      <c r="AK124" s="53">
        <f>SUMIFS(BASE!$V:$V,BASE!$U:$U,$B124,BASE!$Z:$Z,'CARGA MÁQUINA (CAP INST.)'!AK$65)</f>
        <v>0</v>
      </c>
      <c r="AL124" s="53">
        <f>SUMIFS(BASE!$V:$V,BASE!$U:$U,$B124,BASE!$Z:$Z,'CARGA MÁQUINA (CAP INST.)'!AL$65)</f>
        <v>0</v>
      </c>
      <c r="AM124" s="53">
        <f>SUMIFS(BASE!$V:$V,BASE!$U:$U,$B124,BASE!$Z:$Z,'CARGA MÁQUINA (CAP INST.)'!AM$65)</f>
        <v>0</v>
      </c>
      <c r="AN124" s="53">
        <f>SUMIFS(BASE!$V:$V,BASE!$U:$U,$B124,BASE!$Z:$Z,'CARGA MÁQUINA (CAP INST.)'!AN$65)</f>
        <v>0</v>
      </c>
      <c r="AO124" s="53">
        <f>SUMIFS(BASE!$V:$V,BASE!$U:$U,$B124,BASE!$Z:$Z,'CARGA MÁQUINA (CAP INST.)'!AO$65)</f>
        <v>0</v>
      </c>
      <c r="AP124" s="53">
        <f>SUMIFS(BASE!$V:$V,BASE!$U:$U,$B124,BASE!$Z:$Z,'CARGA MÁQUINA (CAP INST.)'!AP$65)</f>
        <v>0</v>
      </c>
      <c r="AQ124" s="53">
        <f>SUMIFS(BASE!$V:$V,BASE!$U:$U,$B124,BASE!$Z:$Z,'CARGA MÁQUINA (CAP INST.)'!AQ$65)</f>
        <v>0</v>
      </c>
      <c r="AR124" s="53">
        <f>SUMIFS(BASE!$V:$V,BASE!$U:$U,$B124,BASE!$Z:$Z,'CARGA MÁQUINA (CAP INST.)'!AR$65)</f>
        <v>0</v>
      </c>
      <c r="AS124" s="53">
        <f>SUMIFS(BASE!$V:$V,BASE!$U:$U,$B124,BASE!$Z:$Z,'CARGA MÁQUINA (CAP INST.)'!AS$65)</f>
        <v>0</v>
      </c>
    </row>
  </sheetData>
  <autoFilter ref="A65:AS124" xr:uid="{A2FF5D2B-D552-4A21-AD55-16C44B2E41D8}"/>
  <mergeCells count="1">
    <mergeCell ref="A1:G2"/>
  </mergeCells>
  <phoneticPr fontId="23" type="noConversion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58DD-0F02-4A14-9C63-B477876F9131}">
  <sheetPr codeName="Planilha2"/>
  <dimension ref="A1:AD45"/>
  <sheetViews>
    <sheetView zoomScale="85" zoomScaleNormal="85" workbookViewId="0">
      <selection activeCell="G5" sqref="G5:G20"/>
    </sheetView>
  </sheetViews>
  <sheetFormatPr defaultRowHeight="15" x14ac:dyDescent="0.25"/>
  <cols>
    <col min="1" max="1" width="39" customWidth="1"/>
    <col min="2" max="2" width="12.7109375" customWidth="1"/>
    <col min="3" max="3" width="2.7109375" customWidth="1"/>
    <col min="4" max="4" width="36" bestFit="1" customWidth="1"/>
    <col min="5" max="5" width="13.85546875" bestFit="1" customWidth="1"/>
    <col min="6" max="6" width="2.7109375" customWidth="1"/>
    <col min="7" max="7" width="34.28515625" customWidth="1"/>
    <col min="8" max="8" width="10" bestFit="1" customWidth="1"/>
    <col min="9" max="9" width="3.140625" customWidth="1"/>
    <col min="10" max="10" width="34.140625" bestFit="1" customWidth="1"/>
    <col min="11" max="11" width="12" bestFit="1" customWidth="1"/>
    <col min="12" max="12" width="2.7109375" customWidth="1"/>
    <col min="13" max="13" width="29.85546875" customWidth="1"/>
    <col min="14" max="14" width="6.5703125" bestFit="1" customWidth="1"/>
    <col min="15" max="15" width="35.85546875" bestFit="1" customWidth="1"/>
    <col min="16" max="16" width="2.85546875" customWidth="1"/>
    <col min="17" max="17" width="40.28515625" bestFit="1" customWidth="1"/>
    <col min="18" max="18" width="2.7109375" customWidth="1"/>
    <col min="19" max="19" width="47.7109375" bestFit="1" customWidth="1"/>
    <col min="20" max="20" width="10.42578125" bestFit="1" customWidth="1"/>
    <col min="21" max="21" width="3.7109375" customWidth="1"/>
    <col min="22" max="22" width="32.85546875" bestFit="1" customWidth="1"/>
    <col min="23" max="23" width="3.7109375" customWidth="1"/>
    <col min="24" max="24" width="46.85546875" bestFit="1" customWidth="1"/>
    <col min="25" max="25" width="3.28515625" customWidth="1"/>
    <col min="26" max="26" width="43" bestFit="1" customWidth="1"/>
    <col min="27" max="27" width="4.5703125" customWidth="1"/>
    <col min="28" max="28" width="41.7109375" bestFit="1" customWidth="1"/>
    <col min="30" max="30" width="53.7109375" bestFit="1" customWidth="1"/>
  </cols>
  <sheetData>
    <row r="1" spans="1:30" ht="15" customHeight="1" x14ac:dyDescent="0.25">
      <c r="A1" s="276" t="s">
        <v>185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  <c r="AB1" s="277"/>
    </row>
    <row r="2" spans="1:30" ht="15" customHeight="1" x14ac:dyDescent="0.25">
      <c r="A2" s="276"/>
      <c r="B2" s="277"/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7"/>
      <c r="Y2" s="277"/>
      <c r="Z2" s="277"/>
      <c r="AA2" s="277"/>
      <c r="AB2" s="277"/>
    </row>
    <row r="4" spans="1:30" x14ac:dyDescent="0.25">
      <c r="A4" s="26" t="s">
        <v>151</v>
      </c>
      <c r="B4" s="45"/>
      <c r="D4" s="26" t="s">
        <v>164</v>
      </c>
      <c r="E4" s="45" t="s">
        <v>39</v>
      </c>
      <c r="G4" s="26" t="s">
        <v>165</v>
      </c>
      <c r="H4" s="45" t="s">
        <v>39</v>
      </c>
      <c r="J4" s="26" t="s">
        <v>171</v>
      </c>
      <c r="K4" s="45" t="s">
        <v>39</v>
      </c>
      <c r="M4" s="26" t="s">
        <v>172</v>
      </c>
      <c r="O4" s="26" t="s">
        <v>178</v>
      </c>
      <c r="Q4" s="26" t="s">
        <v>179</v>
      </c>
      <c r="S4" s="26" t="s">
        <v>186</v>
      </c>
      <c r="T4" s="26" t="s">
        <v>1217</v>
      </c>
      <c r="V4" s="26" t="s">
        <v>187</v>
      </c>
      <c r="X4" s="26" t="s">
        <v>1147</v>
      </c>
      <c r="Z4" s="26" t="s">
        <v>1149</v>
      </c>
      <c r="AB4" s="26" t="s">
        <v>437</v>
      </c>
      <c r="AD4" s="26" t="s">
        <v>1152</v>
      </c>
    </row>
    <row r="5" spans="1:30" x14ac:dyDescent="0.25">
      <c r="A5" s="24" t="s">
        <v>141</v>
      </c>
      <c r="B5" s="25"/>
      <c r="D5" s="30" t="s">
        <v>1157</v>
      </c>
      <c r="E5" s="46"/>
      <c r="G5" s="30" t="s">
        <v>163</v>
      </c>
      <c r="H5" s="46" t="s">
        <v>862</v>
      </c>
      <c r="J5" s="30" t="s">
        <v>1156</v>
      </c>
      <c r="K5" s="46"/>
      <c r="M5" s="30" t="s">
        <v>1156</v>
      </c>
      <c r="O5" s="30" t="s">
        <v>1156</v>
      </c>
      <c r="Q5" s="30" t="s">
        <v>192</v>
      </c>
      <c r="S5" s="30" t="s">
        <v>1156</v>
      </c>
      <c r="T5" s="17"/>
      <c r="V5" s="30" t="s">
        <v>192</v>
      </c>
      <c r="X5" s="30" t="s">
        <v>1156</v>
      </c>
      <c r="Z5" s="30" t="s">
        <v>1156</v>
      </c>
      <c r="AB5" s="30" t="s">
        <v>1156</v>
      </c>
      <c r="AD5" s="30" t="s">
        <v>141</v>
      </c>
    </row>
    <row r="6" spans="1:30" x14ac:dyDescent="0.25">
      <c r="A6" s="24" t="s">
        <v>142</v>
      </c>
      <c r="B6" s="25"/>
      <c r="D6" s="30" t="s">
        <v>1202</v>
      </c>
      <c r="E6" s="46"/>
      <c r="G6" s="30" t="s">
        <v>1201</v>
      </c>
      <c r="H6" s="46"/>
      <c r="J6" s="30" t="s">
        <v>166</v>
      </c>
      <c r="K6" s="46"/>
      <c r="M6" s="30" t="s">
        <v>166</v>
      </c>
      <c r="O6" s="30" t="s">
        <v>174</v>
      </c>
      <c r="Q6" s="30" t="s">
        <v>180</v>
      </c>
      <c r="S6" s="30" t="s">
        <v>193</v>
      </c>
      <c r="T6" s="57" t="s">
        <v>1216</v>
      </c>
      <c r="U6" s="48"/>
      <c r="V6" s="30" t="s">
        <v>188</v>
      </c>
      <c r="X6" s="30" t="s">
        <v>1165</v>
      </c>
      <c r="Z6" s="30" t="s">
        <v>1172</v>
      </c>
      <c r="AA6" s="61" t="s">
        <v>1221</v>
      </c>
      <c r="AB6" s="30" t="s">
        <v>1174</v>
      </c>
      <c r="AC6" s="61" t="s">
        <v>1224</v>
      </c>
      <c r="AD6" s="30" t="s">
        <v>1536</v>
      </c>
    </row>
    <row r="7" spans="1:30" x14ac:dyDescent="0.25">
      <c r="A7" s="24" t="s">
        <v>143</v>
      </c>
      <c r="B7" s="25"/>
      <c r="D7" s="30" t="s">
        <v>159</v>
      </c>
      <c r="E7" s="46"/>
      <c r="G7" s="30" t="s">
        <v>159</v>
      </c>
      <c r="H7" s="46"/>
      <c r="J7" s="30" t="s">
        <v>167</v>
      </c>
      <c r="K7" s="46"/>
      <c r="M7" s="30" t="s">
        <v>167</v>
      </c>
      <c r="O7" s="30" t="s">
        <v>175</v>
      </c>
      <c r="Q7" s="30" t="s">
        <v>181</v>
      </c>
      <c r="S7" s="30" t="s">
        <v>194</v>
      </c>
      <c r="T7" s="57" t="s">
        <v>1216</v>
      </c>
      <c r="U7" s="48"/>
      <c r="V7" s="30" t="s">
        <v>189</v>
      </c>
      <c r="X7" s="30" t="s">
        <v>1166</v>
      </c>
      <c r="Z7" s="30" t="s">
        <v>1173</v>
      </c>
      <c r="AA7" s="61" t="s">
        <v>1221</v>
      </c>
      <c r="AB7" s="30" t="s">
        <v>1175</v>
      </c>
      <c r="AC7" s="61" t="s">
        <v>1224</v>
      </c>
      <c r="AD7" s="30" t="s">
        <v>1531</v>
      </c>
    </row>
    <row r="8" spans="1:30" x14ac:dyDescent="0.25">
      <c r="A8" s="24" t="s">
        <v>149</v>
      </c>
      <c r="B8" s="25"/>
      <c r="D8" s="30" t="s">
        <v>160</v>
      </c>
      <c r="E8" s="46"/>
      <c r="G8" s="30" t="s">
        <v>153</v>
      </c>
      <c r="H8" s="46"/>
      <c r="J8" s="30" t="s">
        <v>168</v>
      </c>
      <c r="K8" s="46"/>
      <c r="M8" s="30" t="s">
        <v>168</v>
      </c>
      <c r="O8" s="30" t="s">
        <v>177</v>
      </c>
      <c r="Q8" s="30" t="s">
        <v>182</v>
      </c>
      <c r="S8" s="30" t="s">
        <v>195</v>
      </c>
      <c r="T8" s="57" t="s">
        <v>1216</v>
      </c>
      <c r="U8" s="48"/>
      <c r="V8" s="30" t="s">
        <v>190</v>
      </c>
      <c r="X8" s="30" t="s">
        <v>1167</v>
      </c>
      <c r="Z8" s="30" t="s">
        <v>158</v>
      </c>
      <c r="AB8" s="30" t="s">
        <v>1172</v>
      </c>
      <c r="AC8" s="61" t="s">
        <v>1224</v>
      </c>
      <c r="AD8" s="30" t="s">
        <v>1533</v>
      </c>
    </row>
    <row r="9" spans="1:30" x14ac:dyDescent="0.25">
      <c r="A9" s="24" t="s">
        <v>150</v>
      </c>
      <c r="B9" s="25"/>
      <c r="D9" s="30" t="s">
        <v>161</v>
      </c>
      <c r="E9" s="46"/>
      <c r="G9" s="30" t="s">
        <v>154</v>
      </c>
      <c r="H9" s="46"/>
      <c r="J9" s="30" t="s">
        <v>169</v>
      </c>
      <c r="K9" s="46"/>
      <c r="M9" s="30" t="s">
        <v>173</v>
      </c>
      <c r="O9" s="30" t="s">
        <v>176</v>
      </c>
      <c r="Q9" s="30" t="s">
        <v>183</v>
      </c>
      <c r="S9" s="30" t="s">
        <v>196</v>
      </c>
      <c r="T9" s="57" t="s">
        <v>1216</v>
      </c>
      <c r="U9" s="48"/>
      <c r="V9" s="30" t="s">
        <v>191</v>
      </c>
      <c r="X9" s="30" t="s">
        <v>1168</v>
      </c>
      <c r="AB9" s="30" t="s">
        <v>170</v>
      </c>
      <c r="AC9" s="61" t="s">
        <v>1224</v>
      </c>
      <c r="AD9" s="30" t="s">
        <v>1532</v>
      </c>
    </row>
    <row r="10" spans="1:30" x14ac:dyDescent="0.25">
      <c r="A10" s="24" t="s">
        <v>152</v>
      </c>
      <c r="B10" s="25"/>
      <c r="D10" s="30" t="s">
        <v>147</v>
      </c>
      <c r="E10" s="46"/>
      <c r="G10" s="30" t="s">
        <v>155</v>
      </c>
      <c r="H10" s="46"/>
      <c r="J10" s="30" t="s">
        <v>170</v>
      </c>
      <c r="K10" s="46"/>
      <c r="M10" s="30" t="s">
        <v>169</v>
      </c>
      <c r="O10" s="30" t="s">
        <v>158</v>
      </c>
      <c r="Q10" s="30" t="s">
        <v>184</v>
      </c>
      <c r="S10" s="30" t="s">
        <v>197</v>
      </c>
      <c r="T10" s="57" t="s">
        <v>1216</v>
      </c>
      <c r="U10" s="48"/>
      <c r="V10" s="30" t="s">
        <v>158</v>
      </c>
      <c r="X10" s="30" t="s">
        <v>1169</v>
      </c>
      <c r="AB10" s="30" t="s">
        <v>158</v>
      </c>
      <c r="AD10" s="30" t="s">
        <v>1534</v>
      </c>
    </row>
    <row r="11" spans="1:30" x14ac:dyDescent="0.25">
      <c r="A11" s="24" t="s">
        <v>144</v>
      </c>
      <c r="B11" s="25"/>
      <c r="D11" s="30" t="s">
        <v>153</v>
      </c>
      <c r="E11" s="46"/>
      <c r="G11" s="30" t="s">
        <v>156</v>
      </c>
      <c r="H11" s="46"/>
      <c r="J11" s="30" t="s">
        <v>158</v>
      </c>
      <c r="K11" s="46"/>
      <c r="M11" s="30" t="s">
        <v>170</v>
      </c>
      <c r="Q11" s="30" t="s">
        <v>158</v>
      </c>
      <c r="S11" s="30" t="s">
        <v>198</v>
      </c>
      <c r="T11" s="57" t="s">
        <v>1216</v>
      </c>
      <c r="U11" s="48"/>
      <c r="X11" s="30" t="s">
        <v>1170</v>
      </c>
      <c r="AD11" s="30" t="s">
        <v>1541</v>
      </c>
    </row>
    <row r="12" spans="1:30" x14ac:dyDescent="0.25">
      <c r="A12" s="24" t="s">
        <v>153</v>
      </c>
      <c r="B12" s="25"/>
      <c r="D12" s="30" t="s">
        <v>154</v>
      </c>
      <c r="E12" s="46"/>
      <c r="G12" s="30" t="s">
        <v>157</v>
      </c>
      <c r="H12" s="46"/>
      <c r="M12" s="30" t="s">
        <v>158</v>
      </c>
      <c r="S12" s="30" t="s">
        <v>158</v>
      </c>
      <c r="T12" s="17"/>
      <c r="X12" s="30" t="s">
        <v>1171</v>
      </c>
      <c r="AD12" s="30" t="s">
        <v>158</v>
      </c>
    </row>
    <row r="13" spans="1:30" x14ac:dyDescent="0.25">
      <c r="A13" s="24" t="s">
        <v>154</v>
      </c>
      <c r="B13" s="25"/>
      <c r="C13" s="25"/>
      <c r="D13" s="30" t="s">
        <v>155</v>
      </c>
      <c r="E13" s="46"/>
      <c r="G13" s="30" t="s">
        <v>148</v>
      </c>
      <c r="H13" s="46"/>
      <c r="X13" s="30" t="s">
        <v>158</v>
      </c>
    </row>
    <row r="14" spans="1:30" x14ac:dyDescent="0.25">
      <c r="A14" s="24" t="s">
        <v>155</v>
      </c>
      <c r="B14" s="25"/>
      <c r="C14" s="25"/>
      <c r="D14" s="30" t="s">
        <v>156</v>
      </c>
      <c r="E14" s="46"/>
      <c r="G14" s="30" t="s">
        <v>143</v>
      </c>
      <c r="H14" s="46"/>
    </row>
    <row r="15" spans="1:30" x14ac:dyDescent="0.25">
      <c r="A15" s="24" t="s">
        <v>156</v>
      </c>
      <c r="B15" s="25"/>
      <c r="C15" s="25"/>
      <c r="D15" s="30" t="s">
        <v>157</v>
      </c>
      <c r="E15" s="46"/>
      <c r="G15" s="30" t="s">
        <v>149</v>
      </c>
      <c r="H15" s="46"/>
    </row>
    <row r="16" spans="1:30" x14ac:dyDescent="0.25">
      <c r="A16" s="24" t="s">
        <v>157</v>
      </c>
      <c r="B16" s="25"/>
      <c r="C16" s="25"/>
      <c r="D16" s="30" t="s">
        <v>148</v>
      </c>
      <c r="E16" s="46"/>
      <c r="G16" s="30" t="s">
        <v>150</v>
      </c>
      <c r="H16" s="46"/>
    </row>
    <row r="17" spans="1:28" x14ac:dyDescent="0.25">
      <c r="A17" s="24" t="s">
        <v>148</v>
      </c>
      <c r="B17" s="25"/>
      <c r="C17" s="25"/>
      <c r="D17" s="30" t="s">
        <v>143</v>
      </c>
      <c r="E17" s="46"/>
      <c r="G17" s="30" t="s">
        <v>145</v>
      </c>
      <c r="H17" s="46"/>
    </row>
    <row r="18" spans="1:28" x14ac:dyDescent="0.25">
      <c r="A18" s="24" t="s">
        <v>145</v>
      </c>
      <c r="B18" s="25"/>
      <c r="C18" s="25"/>
      <c r="D18" s="30" t="s">
        <v>149</v>
      </c>
      <c r="E18" s="46"/>
      <c r="G18" s="30" t="s">
        <v>162</v>
      </c>
      <c r="H18" s="46"/>
    </row>
    <row r="19" spans="1:28" x14ac:dyDescent="0.25">
      <c r="A19" s="24" t="s">
        <v>146</v>
      </c>
      <c r="B19" s="25"/>
      <c r="D19" s="30" t="s">
        <v>150</v>
      </c>
      <c r="E19" s="46"/>
      <c r="G19" s="30" t="s">
        <v>146</v>
      </c>
      <c r="H19" s="46"/>
    </row>
    <row r="20" spans="1:28" x14ac:dyDescent="0.25">
      <c r="A20" s="24" t="s">
        <v>158</v>
      </c>
      <c r="B20" s="25"/>
      <c r="D20" s="30" t="s">
        <v>145</v>
      </c>
      <c r="E20" s="46"/>
      <c r="G20" s="30" t="s">
        <v>158</v>
      </c>
      <c r="H20" s="46"/>
    </row>
    <row r="21" spans="1:28" x14ac:dyDescent="0.25">
      <c r="D21" s="30" t="s">
        <v>162</v>
      </c>
      <c r="E21" s="46"/>
    </row>
    <row r="22" spans="1:28" x14ac:dyDescent="0.25">
      <c r="D22" s="30" t="s">
        <v>146</v>
      </c>
      <c r="E22" s="46"/>
    </row>
    <row r="23" spans="1:28" x14ac:dyDescent="0.25">
      <c r="D23" s="30" t="s">
        <v>158</v>
      </c>
      <c r="E23" s="46"/>
    </row>
    <row r="28" spans="1:28" x14ac:dyDescent="0.25">
      <c r="A28" s="276" t="s">
        <v>1399</v>
      </c>
      <c r="B28" s="277"/>
      <c r="C28" s="277"/>
      <c r="D28" s="277"/>
      <c r="E28" s="277"/>
      <c r="F28" s="277"/>
      <c r="G28" s="277"/>
      <c r="H28" s="277"/>
      <c r="I28" s="277"/>
      <c r="J28" s="277"/>
      <c r="K28" s="277"/>
      <c r="L28" s="277"/>
      <c r="M28" s="277"/>
      <c r="N28" s="277"/>
      <c r="O28" s="277"/>
      <c r="P28" s="277"/>
      <c r="Q28" s="277"/>
      <c r="R28" s="277"/>
      <c r="S28" s="277"/>
      <c r="T28" s="277"/>
      <c r="U28" s="277"/>
      <c r="V28" s="277"/>
      <c r="W28" s="277"/>
      <c r="X28" s="277"/>
      <c r="Y28" s="277"/>
      <c r="Z28" s="277"/>
      <c r="AA28" s="277"/>
      <c r="AB28" s="277"/>
    </row>
    <row r="29" spans="1:28" x14ac:dyDescent="0.25">
      <c r="A29" s="276"/>
      <c r="B29" s="277"/>
      <c r="C29" s="277"/>
      <c r="D29" s="277"/>
      <c r="E29" s="277"/>
      <c r="F29" s="277"/>
      <c r="G29" s="277"/>
      <c r="H29" s="277"/>
      <c r="I29" s="277"/>
      <c r="J29" s="277"/>
      <c r="K29" s="277"/>
      <c r="L29" s="277"/>
      <c r="M29" s="277"/>
      <c r="N29" s="277"/>
      <c r="O29" s="277"/>
      <c r="P29" s="277"/>
      <c r="Q29" s="277"/>
      <c r="R29" s="277"/>
      <c r="S29" s="277"/>
      <c r="T29" s="277"/>
      <c r="U29" s="277"/>
      <c r="V29" s="277"/>
      <c r="W29" s="277"/>
      <c r="X29" s="277"/>
      <c r="Y29" s="277"/>
      <c r="Z29" s="277"/>
      <c r="AA29" s="277"/>
      <c r="AB29" s="277"/>
    </row>
    <row r="30" spans="1:28" x14ac:dyDescent="0.25">
      <c r="A30" s="26" t="s">
        <v>306</v>
      </c>
      <c r="D30" s="26" t="s">
        <v>609</v>
      </c>
      <c r="G30" s="26" t="s">
        <v>1387</v>
      </c>
      <c r="J30" s="26" t="s">
        <v>705</v>
      </c>
      <c r="M30" s="26" t="s">
        <v>1393</v>
      </c>
      <c r="O30" s="26" t="s">
        <v>1396</v>
      </c>
      <c r="Q30" s="26" t="s">
        <v>657</v>
      </c>
    </row>
    <row r="31" spans="1:28" x14ac:dyDescent="0.25">
      <c r="A31" s="30" t="s">
        <v>1157</v>
      </c>
      <c r="D31" s="30" t="s">
        <v>1157</v>
      </c>
      <c r="G31" s="30" t="s">
        <v>1157</v>
      </c>
      <c r="J31" s="30" t="s">
        <v>1157</v>
      </c>
      <c r="M31" s="30" t="s">
        <v>1157</v>
      </c>
      <c r="O31" s="30" t="s">
        <v>1157</v>
      </c>
      <c r="Q31" s="30" t="s">
        <v>1157</v>
      </c>
    </row>
    <row r="32" spans="1:28" x14ac:dyDescent="0.25">
      <c r="A32" s="24" t="s">
        <v>1229</v>
      </c>
      <c r="B32" s="24" t="s">
        <v>1230</v>
      </c>
      <c r="D32" s="24" t="s">
        <v>1386</v>
      </c>
      <c r="E32" s="24" t="s">
        <v>1232</v>
      </c>
      <c r="G32" s="24" t="s">
        <v>1388</v>
      </c>
      <c r="H32" s="24" t="s">
        <v>1389</v>
      </c>
      <c r="J32" s="24" t="s">
        <v>1391</v>
      </c>
      <c r="K32" s="24" t="s">
        <v>1392</v>
      </c>
      <c r="M32" s="24" t="s">
        <v>1394</v>
      </c>
      <c r="N32" s="24" t="s">
        <v>1395</v>
      </c>
      <c r="O32" s="24" t="s">
        <v>1397</v>
      </c>
      <c r="P32" s="24" t="s">
        <v>1398</v>
      </c>
      <c r="Q32" s="24" t="s">
        <v>1402</v>
      </c>
      <c r="R32" t="s">
        <v>1401</v>
      </c>
      <c r="S32" s="48" t="s">
        <v>657</v>
      </c>
    </row>
    <row r="33" spans="1:18" x14ac:dyDescent="0.25">
      <c r="A33" s="24" t="s">
        <v>1231</v>
      </c>
      <c r="B33" s="24" t="s">
        <v>1230</v>
      </c>
      <c r="D33" s="24" t="s">
        <v>1231</v>
      </c>
      <c r="E33" s="24" t="s">
        <v>1232</v>
      </c>
      <c r="G33" s="24" t="s">
        <v>1231</v>
      </c>
      <c r="H33" s="24" t="s">
        <v>1390</v>
      </c>
      <c r="J33" s="24" t="s">
        <v>1231</v>
      </c>
      <c r="K33" s="24" t="s">
        <v>1392</v>
      </c>
      <c r="M33" s="24" t="s">
        <v>1231</v>
      </c>
      <c r="N33" s="24" t="s">
        <v>1395</v>
      </c>
      <c r="O33" s="24" t="s">
        <v>1231</v>
      </c>
      <c r="P33" s="24" t="s">
        <v>1398</v>
      </c>
      <c r="Q33" s="24" t="s">
        <v>1402</v>
      </c>
      <c r="R33" t="s">
        <v>1401</v>
      </c>
    </row>
    <row r="34" spans="1:18" x14ac:dyDescent="0.25">
      <c r="A34" s="24" t="s">
        <v>158</v>
      </c>
      <c r="D34" s="24" t="s">
        <v>158</v>
      </c>
      <c r="G34" s="24" t="s">
        <v>158</v>
      </c>
      <c r="J34" s="24" t="s">
        <v>158</v>
      </c>
      <c r="M34" s="24" t="s">
        <v>158</v>
      </c>
      <c r="O34" s="24" t="s">
        <v>158</v>
      </c>
      <c r="Q34" s="24" t="s">
        <v>158</v>
      </c>
    </row>
    <row r="37" spans="1:18" x14ac:dyDescent="0.25">
      <c r="A37" s="48"/>
    </row>
    <row r="39" spans="1:18" x14ac:dyDescent="0.25">
      <c r="A39" s="48"/>
    </row>
    <row r="40" spans="1:18" x14ac:dyDescent="0.25">
      <c r="B40" s="48"/>
      <c r="C40" s="48"/>
    </row>
    <row r="41" spans="1:18" x14ac:dyDescent="0.25">
      <c r="A41" s="48"/>
      <c r="B41" s="48"/>
      <c r="C41" s="48"/>
    </row>
    <row r="43" spans="1:18" x14ac:dyDescent="0.25">
      <c r="A43" s="48"/>
    </row>
    <row r="45" spans="1:18" x14ac:dyDescent="0.25">
      <c r="A45" s="48"/>
    </row>
  </sheetData>
  <mergeCells count="2">
    <mergeCell ref="A1:AB2"/>
    <mergeCell ref="A28:AB29"/>
  </mergeCell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02018-32C3-4A02-AAA7-5946A628B245}">
  <sheetPr codeName="Planilha22"/>
  <dimension ref="A1:AC82"/>
  <sheetViews>
    <sheetView workbookViewId="0">
      <selection activeCell="E14" sqref="E14"/>
    </sheetView>
  </sheetViews>
  <sheetFormatPr defaultRowHeight="15" x14ac:dyDescent="0.25"/>
  <cols>
    <col min="1" max="1" width="31.7109375" bestFit="1" customWidth="1"/>
    <col min="2" max="2" width="28" bestFit="1" customWidth="1"/>
    <col min="3" max="3" width="26.28515625" bestFit="1" customWidth="1"/>
    <col min="4" max="4" width="5" customWidth="1"/>
    <col min="5" max="5" width="43" bestFit="1" customWidth="1"/>
    <col min="6" max="6" width="28" bestFit="1" customWidth="1"/>
    <col min="7" max="7" width="28" customWidth="1"/>
    <col min="8" max="8" width="5" customWidth="1"/>
    <col min="9" max="9" width="47.7109375" bestFit="1" customWidth="1"/>
    <col min="10" max="10" width="32.42578125" bestFit="1" customWidth="1"/>
    <col min="11" max="12" width="32.42578125" customWidth="1"/>
    <col min="13" max="13" width="121.140625" bestFit="1" customWidth="1"/>
    <col min="14" max="15" width="47.7109375" customWidth="1"/>
    <col min="16" max="16" width="5.28515625" customWidth="1"/>
    <col min="17" max="17" width="121.140625" bestFit="1" customWidth="1"/>
    <col min="18" max="19" width="47.7109375" customWidth="1"/>
    <col min="20" max="20" width="5.85546875" customWidth="1"/>
    <col min="21" max="21" width="121.140625" bestFit="1" customWidth="1"/>
    <col min="22" max="23" width="47.7109375" customWidth="1"/>
    <col min="24" max="24" width="4.7109375" customWidth="1"/>
    <col min="25" max="25" width="121.140625" bestFit="1" customWidth="1"/>
    <col min="26" max="27" width="47.7109375" customWidth="1"/>
    <col min="28" max="28" width="3.28515625" customWidth="1"/>
    <col min="29" max="29" width="121.140625" bestFit="1" customWidth="1"/>
  </cols>
  <sheetData>
    <row r="1" spans="1:29" x14ac:dyDescent="0.25">
      <c r="A1" s="75" t="s">
        <v>1137</v>
      </c>
      <c r="B1" t="s">
        <v>1146</v>
      </c>
      <c r="E1" s="75" t="s">
        <v>1137</v>
      </c>
      <c r="F1" t="s">
        <v>2624</v>
      </c>
      <c r="I1" s="75" t="s">
        <v>1137</v>
      </c>
      <c r="J1" t="s">
        <v>2624</v>
      </c>
      <c r="M1" s="75" t="s">
        <v>1358</v>
      </c>
      <c r="N1" s="75"/>
      <c r="O1" s="75"/>
      <c r="Q1" s="75" t="s">
        <v>1358</v>
      </c>
      <c r="R1" s="75"/>
      <c r="S1" s="75"/>
      <c r="U1" s="75" t="s">
        <v>1358</v>
      </c>
      <c r="V1" s="75"/>
      <c r="W1" s="75"/>
      <c r="Y1" s="75" t="s">
        <v>1358</v>
      </c>
      <c r="Z1" s="75"/>
      <c r="AA1" s="75"/>
      <c r="AC1" s="75" t="s">
        <v>1358</v>
      </c>
    </row>
    <row r="2" spans="1:29" x14ac:dyDescent="0.25">
      <c r="M2" s="76" t="s">
        <v>147</v>
      </c>
      <c r="N2" s="76"/>
      <c r="O2" s="76"/>
      <c r="Q2" s="76" t="s">
        <v>147</v>
      </c>
      <c r="R2" s="76"/>
      <c r="S2" s="76"/>
      <c r="U2" s="76" t="s">
        <v>147</v>
      </c>
      <c r="V2" s="76"/>
      <c r="W2" s="76"/>
      <c r="Y2" s="76" t="s">
        <v>147</v>
      </c>
      <c r="Z2" s="76"/>
      <c r="AA2" s="76"/>
      <c r="AC2" s="76" t="s">
        <v>147</v>
      </c>
    </row>
    <row r="3" spans="1:29" x14ac:dyDescent="0.25">
      <c r="A3" s="75" t="s">
        <v>1358</v>
      </c>
      <c r="B3" t="s">
        <v>1360</v>
      </c>
      <c r="C3" t="s">
        <v>1385</v>
      </c>
      <c r="E3" s="75" t="s">
        <v>1358</v>
      </c>
      <c r="F3" t="s">
        <v>1360</v>
      </c>
      <c r="G3" t="s">
        <v>1384</v>
      </c>
      <c r="I3" s="75" t="s">
        <v>1358</v>
      </c>
      <c r="J3" t="s">
        <v>1360</v>
      </c>
      <c r="K3" t="s">
        <v>1384</v>
      </c>
      <c r="M3" s="76" t="s">
        <v>1175</v>
      </c>
      <c r="N3" s="76"/>
      <c r="O3" s="76"/>
      <c r="Q3" s="76" t="s">
        <v>1175</v>
      </c>
      <c r="R3" s="76"/>
      <c r="S3" s="76"/>
      <c r="U3" s="76" t="s">
        <v>1175</v>
      </c>
      <c r="V3" s="76"/>
      <c r="W3" s="76"/>
      <c r="Y3" s="76" t="s">
        <v>1175</v>
      </c>
      <c r="Z3" s="76"/>
      <c r="AA3" s="76"/>
      <c r="AC3" s="76" t="s">
        <v>1175</v>
      </c>
    </row>
    <row r="4" spans="1:29" x14ac:dyDescent="0.25">
      <c r="A4" s="76" t="s">
        <v>170</v>
      </c>
      <c r="B4">
        <v>2</v>
      </c>
      <c r="C4">
        <v>67</v>
      </c>
      <c r="E4" s="76" t="s">
        <v>1359</v>
      </c>
      <c r="I4" s="76" t="s">
        <v>1359</v>
      </c>
      <c r="M4" s="76" t="s">
        <v>148</v>
      </c>
      <c r="N4" s="76"/>
      <c r="O4" s="76"/>
      <c r="Q4" s="76" t="s">
        <v>148</v>
      </c>
      <c r="R4" s="76"/>
      <c r="S4" s="76"/>
      <c r="U4" s="76" t="s">
        <v>148</v>
      </c>
      <c r="V4" s="76"/>
      <c r="W4" s="76"/>
      <c r="Y4" s="76" t="s">
        <v>148</v>
      </c>
      <c r="Z4" s="76"/>
      <c r="AA4" s="76"/>
      <c r="AC4" s="76" t="s">
        <v>148</v>
      </c>
    </row>
    <row r="5" spans="1:29" x14ac:dyDescent="0.25">
      <c r="A5" s="76" t="s">
        <v>158</v>
      </c>
      <c r="B5">
        <v>0</v>
      </c>
      <c r="C5">
        <v>67</v>
      </c>
      <c r="M5" s="76" t="s">
        <v>162</v>
      </c>
      <c r="N5" s="76"/>
      <c r="O5" s="76"/>
      <c r="Q5" s="76" t="s">
        <v>162</v>
      </c>
      <c r="R5" s="76"/>
      <c r="S5" s="76"/>
      <c r="U5" s="76" t="s">
        <v>162</v>
      </c>
      <c r="V5" s="76"/>
      <c r="W5" s="76"/>
      <c r="Y5" s="76" t="s">
        <v>162</v>
      </c>
      <c r="Z5" s="76"/>
      <c r="AA5" s="76"/>
      <c r="AC5" s="76" t="s">
        <v>162</v>
      </c>
    </row>
    <row r="6" spans="1:29" x14ac:dyDescent="0.25">
      <c r="A6" s="76" t="s">
        <v>1156</v>
      </c>
      <c r="B6">
        <v>27</v>
      </c>
      <c r="C6">
        <v>68</v>
      </c>
      <c r="M6" s="76" t="s">
        <v>176</v>
      </c>
      <c r="N6" s="76"/>
      <c r="O6" s="76"/>
      <c r="Q6" s="76" t="s">
        <v>176</v>
      </c>
      <c r="R6" s="76"/>
      <c r="S6" s="76"/>
      <c r="U6" s="76" t="s">
        <v>176</v>
      </c>
      <c r="V6" s="76"/>
      <c r="W6" s="76"/>
      <c r="Y6" s="76" t="s">
        <v>176</v>
      </c>
      <c r="Z6" s="76"/>
      <c r="AA6" s="76"/>
      <c r="AC6" s="76" t="s">
        <v>176</v>
      </c>
    </row>
    <row r="7" spans="1:29" x14ac:dyDescent="0.25">
      <c r="A7" s="76" t="s">
        <v>168</v>
      </c>
      <c r="B7">
        <v>8</v>
      </c>
      <c r="C7">
        <v>67</v>
      </c>
      <c r="M7" s="76" t="s">
        <v>170</v>
      </c>
      <c r="N7" s="76"/>
      <c r="O7" s="76"/>
      <c r="Q7" s="76" t="s">
        <v>170</v>
      </c>
      <c r="R7" s="76"/>
      <c r="S7" s="76"/>
      <c r="U7" s="76" t="s">
        <v>170</v>
      </c>
      <c r="V7" s="76"/>
      <c r="W7" s="76"/>
      <c r="Y7" s="76" t="s">
        <v>170</v>
      </c>
      <c r="Z7" s="76"/>
      <c r="AA7" s="76"/>
      <c r="AC7" s="76" t="s">
        <v>170</v>
      </c>
    </row>
    <row r="8" spans="1:29" x14ac:dyDescent="0.25">
      <c r="A8" s="76" t="s">
        <v>166</v>
      </c>
      <c r="B8">
        <v>8</v>
      </c>
      <c r="C8">
        <v>67</v>
      </c>
      <c r="M8" s="76" t="s">
        <v>158</v>
      </c>
      <c r="N8" s="76"/>
      <c r="O8" s="76"/>
      <c r="Q8" s="76" t="s">
        <v>158</v>
      </c>
      <c r="R8" s="76"/>
      <c r="S8" s="76"/>
      <c r="U8" s="76" t="s">
        <v>158</v>
      </c>
      <c r="V8" s="76"/>
      <c r="W8" s="76"/>
      <c r="Y8" s="76" t="s">
        <v>158</v>
      </c>
      <c r="Z8" s="76"/>
      <c r="AA8" s="76"/>
      <c r="AC8" s="76" t="s">
        <v>158</v>
      </c>
    </row>
    <row r="9" spans="1:29" x14ac:dyDescent="0.25">
      <c r="A9" s="76" t="s">
        <v>169</v>
      </c>
      <c r="B9">
        <v>2</v>
      </c>
      <c r="C9">
        <v>67</v>
      </c>
      <c r="M9" s="76" t="s">
        <v>1201</v>
      </c>
      <c r="N9" s="76"/>
      <c r="O9" s="76"/>
      <c r="Q9" s="76" t="s">
        <v>1201</v>
      </c>
      <c r="R9" s="76"/>
      <c r="S9" s="76"/>
      <c r="U9" s="76" t="s">
        <v>1201</v>
      </c>
      <c r="V9" s="76"/>
      <c r="W9" s="76"/>
      <c r="Y9" s="76" t="s">
        <v>1201</v>
      </c>
      <c r="Z9" s="76"/>
      <c r="AA9" s="76"/>
      <c r="AC9" s="76" t="s">
        <v>1201</v>
      </c>
    </row>
    <row r="10" spans="1:29" x14ac:dyDescent="0.25">
      <c r="A10" s="76" t="s">
        <v>167</v>
      </c>
      <c r="B10">
        <v>10</v>
      </c>
      <c r="C10">
        <v>67</v>
      </c>
      <c r="M10" s="76" t="s">
        <v>1202</v>
      </c>
      <c r="N10" s="76"/>
      <c r="O10" s="76"/>
      <c r="Q10" s="76" t="s">
        <v>1202</v>
      </c>
      <c r="R10" s="76"/>
      <c r="S10" s="76"/>
      <c r="U10" s="76" t="s">
        <v>1202</v>
      </c>
      <c r="V10" s="76"/>
      <c r="W10" s="76"/>
      <c r="Y10" s="76" t="s">
        <v>1202</v>
      </c>
      <c r="Z10" s="76"/>
      <c r="AA10" s="76"/>
      <c r="AC10" s="76" t="s">
        <v>1202</v>
      </c>
    </row>
    <row r="11" spans="1:29" x14ac:dyDescent="0.25">
      <c r="A11" s="76" t="s">
        <v>1359</v>
      </c>
      <c r="B11">
        <v>57</v>
      </c>
      <c r="C11">
        <v>470</v>
      </c>
      <c r="M11" s="76" t="s">
        <v>160</v>
      </c>
      <c r="N11" s="76"/>
      <c r="O11" s="76"/>
      <c r="Q11" s="76" t="s">
        <v>160</v>
      </c>
      <c r="R11" s="76"/>
      <c r="S11" s="76"/>
      <c r="U11" s="76" t="s">
        <v>160</v>
      </c>
      <c r="V11" s="76"/>
      <c r="W11" s="76"/>
      <c r="Y11" s="76" t="s">
        <v>160</v>
      </c>
      <c r="Z11" s="76"/>
      <c r="AA11" s="76"/>
      <c r="AC11" s="76" t="s">
        <v>160</v>
      </c>
    </row>
    <row r="12" spans="1:29" x14ac:dyDescent="0.25">
      <c r="M12" s="76" t="s">
        <v>159</v>
      </c>
      <c r="N12" s="76"/>
      <c r="O12" s="76"/>
      <c r="Q12" s="76" t="s">
        <v>159</v>
      </c>
      <c r="R12" s="76"/>
      <c r="S12" s="76"/>
      <c r="U12" s="76" t="s">
        <v>159</v>
      </c>
      <c r="V12" s="76"/>
      <c r="W12" s="76"/>
      <c r="Y12" s="76" t="s">
        <v>159</v>
      </c>
      <c r="Z12" s="76"/>
      <c r="AA12" s="76"/>
      <c r="AC12" s="76" t="s">
        <v>159</v>
      </c>
    </row>
    <row r="13" spans="1:29" x14ac:dyDescent="0.25">
      <c r="M13" s="76" t="s">
        <v>1156</v>
      </c>
      <c r="N13" s="76"/>
      <c r="O13" s="76"/>
      <c r="Q13" s="76" t="s">
        <v>1156</v>
      </c>
      <c r="R13" s="76"/>
      <c r="S13" s="76"/>
      <c r="U13" s="76" t="s">
        <v>1156</v>
      </c>
      <c r="V13" s="76"/>
      <c r="W13" s="76"/>
      <c r="Y13" s="76" t="s">
        <v>1156</v>
      </c>
      <c r="Z13" s="76"/>
      <c r="AA13" s="76"/>
      <c r="AC13" s="76" t="s">
        <v>1156</v>
      </c>
    </row>
    <row r="14" spans="1:29" x14ac:dyDescent="0.25">
      <c r="M14" s="76" t="s">
        <v>161</v>
      </c>
      <c r="N14" s="76"/>
      <c r="O14" s="76"/>
      <c r="Q14" s="76" t="s">
        <v>161</v>
      </c>
      <c r="R14" s="76"/>
      <c r="S14" s="76"/>
      <c r="U14" s="76" t="s">
        <v>161</v>
      </c>
      <c r="V14" s="76"/>
      <c r="W14" s="76"/>
      <c r="Y14" s="76" t="s">
        <v>161</v>
      </c>
      <c r="Z14" s="76"/>
      <c r="AA14" s="76"/>
      <c r="AC14" s="76" t="s">
        <v>161</v>
      </c>
    </row>
    <row r="15" spans="1:29" x14ac:dyDescent="0.25">
      <c r="M15" s="76" t="s">
        <v>168</v>
      </c>
      <c r="N15" s="76"/>
      <c r="O15" s="76"/>
      <c r="Q15" s="76" t="s">
        <v>168</v>
      </c>
      <c r="R15" s="76"/>
      <c r="S15" s="76"/>
      <c r="U15" s="76" t="s">
        <v>168</v>
      </c>
      <c r="V15" s="76"/>
      <c r="W15" s="76"/>
      <c r="Y15" s="76" t="s">
        <v>168</v>
      </c>
      <c r="Z15" s="76"/>
      <c r="AA15" s="76"/>
      <c r="AC15" s="76" t="s">
        <v>168</v>
      </c>
    </row>
    <row r="16" spans="1:29" x14ac:dyDescent="0.25">
      <c r="M16" s="76" t="s">
        <v>177</v>
      </c>
      <c r="N16" s="76"/>
      <c r="O16" s="76"/>
      <c r="Q16" s="76" t="s">
        <v>177</v>
      </c>
      <c r="R16" s="76"/>
      <c r="S16" s="76"/>
      <c r="U16" s="76" t="s">
        <v>177</v>
      </c>
      <c r="V16" s="76"/>
      <c r="W16" s="76"/>
      <c r="Y16" s="76" t="s">
        <v>177</v>
      </c>
      <c r="Z16" s="76"/>
      <c r="AA16" s="76"/>
      <c r="AC16" s="76" t="s">
        <v>177</v>
      </c>
    </row>
    <row r="17" spans="13:29" x14ac:dyDescent="0.25">
      <c r="M17" s="76" t="s">
        <v>153</v>
      </c>
      <c r="N17" s="76"/>
      <c r="O17" s="76"/>
      <c r="Q17" s="76" t="s">
        <v>153</v>
      </c>
      <c r="R17" s="76"/>
      <c r="S17" s="76"/>
      <c r="U17" s="76" t="s">
        <v>153</v>
      </c>
      <c r="V17" s="76"/>
      <c r="W17" s="76"/>
      <c r="Y17" s="76" t="s">
        <v>153</v>
      </c>
      <c r="Z17" s="76"/>
      <c r="AA17" s="76"/>
      <c r="AC17" s="76" t="s">
        <v>153</v>
      </c>
    </row>
    <row r="18" spans="13:29" x14ac:dyDescent="0.25">
      <c r="M18" s="76" t="s">
        <v>157</v>
      </c>
      <c r="N18" s="76"/>
      <c r="O18" s="76"/>
      <c r="Q18" s="76" t="s">
        <v>157</v>
      </c>
      <c r="R18" s="76"/>
      <c r="S18" s="76"/>
      <c r="U18" s="76" t="s">
        <v>157</v>
      </c>
      <c r="V18" s="76"/>
      <c r="W18" s="76"/>
      <c r="Y18" s="76" t="s">
        <v>157</v>
      </c>
      <c r="Z18" s="76"/>
      <c r="AA18" s="76"/>
      <c r="AC18" s="76" t="s">
        <v>157</v>
      </c>
    </row>
    <row r="19" spans="13:29" x14ac:dyDescent="0.25">
      <c r="M19" s="76" t="s">
        <v>156</v>
      </c>
      <c r="N19" s="76"/>
      <c r="O19" s="76"/>
      <c r="Q19" s="76" t="s">
        <v>156</v>
      </c>
      <c r="R19" s="76"/>
      <c r="S19" s="76"/>
      <c r="U19" s="76" t="s">
        <v>156</v>
      </c>
      <c r="V19" s="76"/>
      <c r="W19" s="76"/>
      <c r="Y19" s="76" t="s">
        <v>156</v>
      </c>
      <c r="Z19" s="76"/>
      <c r="AA19" s="76"/>
      <c r="AC19" s="76" t="s">
        <v>156</v>
      </c>
    </row>
    <row r="20" spans="13:29" x14ac:dyDescent="0.25">
      <c r="M20" s="76" t="s">
        <v>154</v>
      </c>
      <c r="N20" s="76"/>
      <c r="O20" s="76"/>
      <c r="Q20" s="76" t="s">
        <v>154</v>
      </c>
      <c r="R20" s="76"/>
      <c r="S20" s="76"/>
      <c r="U20" s="76" t="s">
        <v>154</v>
      </c>
      <c r="V20" s="76"/>
      <c r="W20" s="76"/>
      <c r="Y20" s="76" t="s">
        <v>154</v>
      </c>
      <c r="Z20" s="76"/>
      <c r="AA20" s="76"/>
      <c r="AC20" s="76" t="s">
        <v>154</v>
      </c>
    </row>
    <row r="21" spans="13:29" x14ac:dyDescent="0.25">
      <c r="M21" s="76" t="s">
        <v>155</v>
      </c>
      <c r="N21" s="76"/>
      <c r="O21" s="76"/>
      <c r="Q21" s="76" t="s">
        <v>155</v>
      </c>
      <c r="R21" s="76"/>
      <c r="S21" s="76"/>
      <c r="U21" s="76" t="s">
        <v>155</v>
      </c>
      <c r="V21" s="76"/>
      <c r="W21" s="76"/>
      <c r="Y21" s="76" t="s">
        <v>155</v>
      </c>
      <c r="Z21" s="76"/>
      <c r="AA21" s="76"/>
      <c r="AC21" s="76" t="s">
        <v>155</v>
      </c>
    </row>
    <row r="22" spans="13:29" x14ac:dyDescent="0.25">
      <c r="M22" s="76" t="s">
        <v>166</v>
      </c>
      <c r="N22" s="76"/>
      <c r="O22" s="76"/>
      <c r="Q22" s="76" t="s">
        <v>166</v>
      </c>
      <c r="R22" s="76"/>
      <c r="S22" s="76"/>
      <c r="U22" s="76" t="s">
        <v>166</v>
      </c>
      <c r="V22" s="76"/>
      <c r="W22" s="76"/>
      <c r="Y22" s="76" t="s">
        <v>166</v>
      </c>
      <c r="Z22" s="76"/>
      <c r="AA22" s="76"/>
      <c r="AC22" s="76" t="s">
        <v>166</v>
      </c>
    </row>
    <row r="23" spans="13:29" x14ac:dyDescent="0.25">
      <c r="M23" s="76" t="s">
        <v>174</v>
      </c>
      <c r="N23" s="76"/>
      <c r="O23" s="76"/>
      <c r="Q23" s="76" t="s">
        <v>174</v>
      </c>
      <c r="R23" s="76"/>
      <c r="S23" s="76"/>
      <c r="U23" s="76" t="s">
        <v>174</v>
      </c>
      <c r="V23" s="76"/>
      <c r="W23" s="76"/>
      <c r="Y23" s="76" t="s">
        <v>174</v>
      </c>
      <c r="Z23" s="76"/>
      <c r="AA23" s="76"/>
      <c r="AC23" s="76" t="s">
        <v>174</v>
      </c>
    </row>
    <row r="24" spans="13:29" x14ac:dyDescent="0.25">
      <c r="M24" s="76" t="s">
        <v>175</v>
      </c>
      <c r="N24" s="76"/>
      <c r="O24" s="76"/>
      <c r="Q24" s="76" t="s">
        <v>175</v>
      </c>
      <c r="R24" s="76"/>
      <c r="S24" s="76"/>
      <c r="U24" s="76" t="s">
        <v>175</v>
      </c>
      <c r="V24" s="76"/>
      <c r="W24" s="76"/>
      <c r="Y24" s="76" t="s">
        <v>175</v>
      </c>
      <c r="Z24" s="76"/>
      <c r="AA24" s="76"/>
      <c r="AC24" s="76" t="s">
        <v>175</v>
      </c>
    </row>
    <row r="25" spans="13:29" x14ac:dyDescent="0.25">
      <c r="M25" s="76" t="s">
        <v>1172</v>
      </c>
      <c r="N25" s="76"/>
      <c r="O25" s="76"/>
      <c r="Q25" s="76" t="s">
        <v>1172</v>
      </c>
      <c r="R25" s="76"/>
      <c r="S25" s="76"/>
      <c r="U25" s="76" t="s">
        <v>1172</v>
      </c>
      <c r="V25" s="76"/>
      <c r="W25" s="76"/>
      <c r="Y25" s="76" t="s">
        <v>1172</v>
      </c>
      <c r="Z25" s="76"/>
      <c r="AA25" s="76"/>
      <c r="AC25" s="76" t="s">
        <v>1172</v>
      </c>
    </row>
    <row r="26" spans="13:29" x14ac:dyDescent="0.25">
      <c r="M26" s="76" t="s">
        <v>169</v>
      </c>
      <c r="N26" s="76"/>
      <c r="O26" s="76"/>
      <c r="Q26" s="76" t="s">
        <v>169</v>
      </c>
      <c r="R26" s="76"/>
      <c r="S26" s="76"/>
      <c r="U26" s="76" t="s">
        <v>169</v>
      </c>
      <c r="V26" s="76"/>
      <c r="W26" s="76"/>
      <c r="Y26" s="76" t="s">
        <v>169</v>
      </c>
      <c r="Z26" s="76"/>
      <c r="AA26" s="76"/>
      <c r="AC26" s="76" t="s">
        <v>169</v>
      </c>
    </row>
    <row r="27" spans="13:29" x14ac:dyDescent="0.25">
      <c r="M27" s="76" t="s">
        <v>167</v>
      </c>
      <c r="N27" s="76"/>
      <c r="O27" s="76"/>
      <c r="Q27" s="76" t="s">
        <v>167</v>
      </c>
      <c r="R27" s="76"/>
      <c r="S27" s="76"/>
      <c r="U27" s="76" t="s">
        <v>167</v>
      </c>
      <c r="V27" s="76"/>
      <c r="W27" s="76"/>
      <c r="Y27" s="76" t="s">
        <v>167</v>
      </c>
      <c r="Z27" s="76"/>
      <c r="AA27" s="76"/>
      <c r="AC27" s="76" t="s">
        <v>167</v>
      </c>
    </row>
    <row r="28" spans="13:29" x14ac:dyDescent="0.25">
      <c r="M28" s="76" t="s">
        <v>1174</v>
      </c>
      <c r="N28" s="76"/>
      <c r="O28" s="76"/>
      <c r="Q28" s="76" t="s">
        <v>1174</v>
      </c>
      <c r="R28" s="76"/>
      <c r="S28" s="76"/>
      <c r="U28" s="76" t="s">
        <v>1174</v>
      </c>
      <c r="V28" s="76"/>
      <c r="W28" s="76"/>
      <c r="Y28" s="76" t="s">
        <v>1174</v>
      </c>
      <c r="Z28" s="76"/>
      <c r="AA28" s="76"/>
      <c r="AC28" s="76" t="s">
        <v>1174</v>
      </c>
    </row>
    <row r="29" spans="13:29" x14ac:dyDescent="0.25">
      <c r="M29" s="76" t="s">
        <v>1229</v>
      </c>
      <c r="N29" s="76"/>
      <c r="O29" s="76"/>
      <c r="Q29" s="76" t="s">
        <v>1229</v>
      </c>
      <c r="R29" s="76"/>
      <c r="S29" s="76"/>
      <c r="U29" s="76" t="s">
        <v>1229</v>
      </c>
      <c r="V29" s="76"/>
      <c r="W29" s="76"/>
      <c r="Y29" s="76" t="s">
        <v>1229</v>
      </c>
      <c r="Z29" s="76"/>
      <c r="AA29" s="76"/>
      <c r="AC29" s="76" t="s">
        <v>1229</v>
      </c>
    </row>
    <row r="30" spans="13:29" x14ac:dyDescent="0.25">
      <c r="M30" s="76" t="s">
        <v>1231</v>
      </c>
      <c r="N30" s="76"/>
      <c r="O30" s="76"/>
      <c r="Q30" s="76" t="s">
        <v>1231</v>
      </c>
      <c r="R30" s="76"/>
      <c r="S30" s="76"/>
      <c r="U30" s="76" t="s">
        <v>1231</v>
      </c>
      <c r="V30" s="76"/>
      <c r="W30" s="76"/>
      <c r="Y30" s="76" t="s">
        <v>1231</v>
      </c>
      <c r="Z30" s="76"/>
      <c r="AA30" s="76"/>
      <c r="AC30" s="76" t="s">
        <v>1231</v>
      </c>
    </row>
    <row r="31" spans="13:29" x14ac:dyDescent="0.25">
      <c r="M31" s="76" t="s">
        <v>1386</v>
      </c>
      <c r="N31" s="76"/>
      <c r="O31" s="76"/>
      <c r="Q31" s="76" t="s">
        <v>1386</v>
      </c>
      <c r="R31" s="76"/>
      <c r="S31" s="76"/>
      <c r="U31" s="76" t="s">
        <v>1386</v>
      </c>
      <c r="V31" s="76"/>
      <c r="W31" s="76"/>
      <c r="Y31" s="76" t="s">
        <v>1386</v>
      </c>
      <c r="Z31" s="76"/>
      <c r="AA31" s="76"/>
      <c r="AC31" s="76" t="s">
        <v>1386</v>
      </c>
    </row>
    <row r="32" spans="13:29" x14ac:dyDescent="0.25">
      <c r="M32" s="76" t="s">
        <v>1388</v>
      </c>
      <c r="N32" s="76"/>
      <c r="O32" s="76"/>
      <c r="Q32" s="76" t="s">
        <v>1388</v>
      </c>
      <c r="R32" s="76"/>
      <c r="S32" s="76"/>
      <c r="U32" s="76" t="s">
        <v>1388</v>
      </c>
      <c r="V32" s="76"/>
      <c r="W32" s="76"/>
      <c r="Y32" s="76" t="s">
        <v>1388</v>
      </c>
      <c r="Z32" s="76"/>
      <c r="AA32" s="76"/>
      <c r="AC32" s="76" t="s">
        <v>1388</v>
      </c>
    </row>
    <row r="33" spans="13:29" x14ac:dyDescent="0.25">
      <c r="M33" s="76" t="s">
        <v>1391</v>
      </c>
      <c r="N33" s="76"/>
      <c r="O33" s="76"/>
      <c r="Q33" s="76" t="s">
        <v>1391</v>
      </c>
      <c r="R33" s="76"/>
      <c r="S33" s="76"/>
      <c r="U33" s="76" t="s">
        <v>1391</v>
      </c>
      <c r="V33" s="76"/>
      <c r="W33" s="76"/>
      <c r="Y33" s="76" t="s">
        <v>1391</v>
      </c>
      <c r="Z33" s="76"/>
      <c r="AA33" s="76"/>
      <c r="AC33" s="76" t="s">
        <v>1391</v>
      </c>
    </row>
    <row r="34" spans="13:29" x14ac:dyDescent="0.25">
      <c r="M34" s="76" t="s">
        <v>1438</v>
      </c>
      <c r="N34" s="76"/>
      <c r="O34" s="76"/>
      <c r="Q34" s="76" t="s">
        <v>1438</v>
      </c>
      <c r="R34" s="76"/>
      <c r="S34" s="76"/>
      <c r="U34" s="76" t="s">
        <v>1438</v>
      </c>
      <c r="V34" s="76"/>
      <c r="W34" s="76"/>
      <c r="Y34" s="76" t="s">
        <v>1438</v>
      </c>
      <c r="Z34" s="76"/>
      <c r="AA34" s="76"/>
      <c r="AC34" s="76" t="s">
        <v>1438</v>
      </c>
    </row>
    <row r="35" spans="13:29" x14ac:dyDescent="0.25">
      <c r="M35" s="76" t="s">
        <v>1439</v>
      </c>
      <c r="N35" s="76"/>
      <c r="O35" s="76"/>
      <c r="Q35" s="76" t="s">
        <v>1439</v>
      </c>
      <c r="R35" s="76"/>
      <c r="S35" s="76"/>
      <c r="U35" s="76" t="s">
        <v>1439</v>
      </c>
      <c r="V35" s="76"/>
      <c r="W35" s="76"/>
      <c r="Y35" s="76" t="s">
        <v>1439</v>
      </c>
      <c r="Z35" s="76"/>
      <c r="AA35" s="76"/>
      <c r="AC35" s="76" t="s">
        <v>1439</v>
      </c>
    </row>
    <row r="36" spans="13:29" x14ac:dyDescent="0.25">
      <c r="M36" s="76" t="s">
        <v>1440</v>
      </c>
      <c r="N36" s="76"/>
      <c r="O36" s="76"/>
      <c r="Q36" s="76" t="s">
        <v>1440</v>
      </c>
      <c r="R36" s="76"/>
      <c r="S36" s="76"/>
      <c r="U36" s="76" t="s">
        <v>1440</v>
      </c>
      <c r="V36" s="76"/>
      <c r="W36" s="76"/>
      <c r="Y36" s="76" t="s">
        <v>1440</v>
      </c>
      <c r="Z36" s="76"/>
      <c r="AA36" s="76"/>
      <c r="AC36" s="76" t="s">
        <v>1440</v>
      </c>
    </row>
    <row r="37" spans="13:29" x14ac:dyDescent="0.25">
      <c r="M37" s="76" t="s">
        <v>1456</v>
      </c>
      <c r="N37" s="76"/>
      <c r="O37" s="76"/>
      <c r="Q37" s="76" t="s">
        <v>1456</v>
      </c>
      <c r="R37" s="76"/>
      <c r="S37" s="76"/>
      <c r="U37" s="76" t="s">
        <v>1456</v>
      </c>
      <c r="V37" s="76"/>
      <c r="W37" s="76"/>
      <c r="Y37" s="76" t="s">
        <v>1456</v>
      </c>
      <c r="Z37" s="76"/>
      <c r="AA37" s="76"/>
      <c r="AC37" s="76" t="s">
        <v>1456</v>
      </c>
    </row>
    <row r="38" spans="13:29" x14ac:dyDescent="0.25">
      <c r="M38" s="76" t="s">
        <v>1457</v>
      </c>
      <c r="N38" s="76"/>
      <c r="O38" s="76"/>
      <c r="Q38" s="76" t="s">
        <v>1457</v>
      </c>
      <c r="R38" s="76"/>
      <c r="S38" s="76"/>
      <c r="U38" s="76" t="s">
        <v>1457</v>
      </c>
      <c r="V38" s="76"/>
      <c r="W38" s="76"/>
      <c r="Y38" s="76" t="s">
        <v>1457</v>
      </c>
      <c r="Z38" s="76"/>
      <c r="AA38" s="76"/>
      <c r="AC38" s="76" t="s">
        <v>1457</v>
      </c>
    </row>
    <row r="39" spans="13:29" x14ac:dyDescent="0.25">
      <c r="M39" s="76" t="s">
        <v>1458</v>
      </c>
      <c r="N39" s="76"/>
      <c r="O39" s="76"/>
      <c r="Q39" s="76" t="s">
        <v>1458</v>
      </c>
      <c r="R39" s="76"/>
      <c r="S39" s="76"/>
      <c r="U39" s="76" t="s">
        <v>1458</v>
      </c>
      <c r="V39" s="76"/>
      <c r="W39" s="76"/>
      <c r="Y39" s="76" t="s">
        <v>1458</v>
      </c>
      <c r="Z39" s="76"/>
      <c r="AA39" s="76"/>
      <c r="AC39" s="76" t="s">
        <v>1458</v>
      </c>
    </row>
    <row r="40" spans="13:29" x14ac:dyDescent="0.25">
      <c r="M40" s="76" t="s">
        <v>1482</v>
      </c>
      <c r="N40" s="76"/>
      <c r="O40" s="76"/>
      <c r="Q40" s="76" t="s">
        <v>1482</v>
      </c>
      <c r="R40" s="76"/>
      <c r="S40" s="76"/>
      <c r="U40" s="76" t="s">
        <v>1482</v>
      </c>
      <c r="V40" s="76"/>
      <c r="W40" s="76"/>
      <c r="Y40" s="76" t="s">
        <v>1482</v>
      </c>
      <c r="Z40" s="76"/>
      <c r="AA40" s="76"/>
      <c r="AC40" s="76" t="s">
        <v>1482</v>
      </c>
    </row>
    <row r="41" spans="13:29" x14ac:dyDescent="0.25">
      <c r="M41" s="76" t="s">
        <v>1483</v>
      </c>
      <c r="N41" s="76"/>
      <c r="O41" s="76"/>
      <c r="Q41" s="76" t="s">
        <v>1483</v>
      </c>
      <c r="R41" s="76"/>
      <c r="S41" s="76"/>
      <c r="U41" s="76" t="s">
        <v>1483</v>
      </c>
      <c r="V41" s="76"/>
      <c r="W41" s="76"/>
      <c r="Y41" s="76" t="s">
        <v>1483</v>
      </c>
      <c r="Z41" s="76"/>
      <c r="AA41" s="76"/>
      <c r="AC41" s="76" t="s">
        <v>1483</v>
      </c>
    </row>
    <row r="42" spans="13:29" x14ac:dyDescent="0.25">
      <c r="M42" s="76" t="s">
        <v>1501</v>
      </c>
      <c r="N42" s="76"/>
      <c r="O42" s="76"/>
      <c r="Q42" s="76" t="s">
        <v>1501</v>
      </c>
      <c r="R42" s="76"/>
      <c r="S42" s="76"/>
      <c r="U42" s="76" t="s">
        <v>1501</v>
      </c>
      <c r="V42" s="76"/>
      <c r="W42" s="76"/>
      <c r="Y42" s="76" t="s">
        <v>1501</v>
      </c>
      <c r="Z42" s="76"/>
      <c r="AA42" s="76"/>
      <c r="AC42" s="76" t="s">
        <v>1501</v>
      </c>
    </row>
    <row r="43" spans="13:29" x14ac:dyDescent="0.25">
      <c r="M43" s="76" t="s">
        <v>1503</v>
      </c>
      <c r="N43" s="76"/>
      <c r="O43" s="76"/>
      <c r="Q43" s="76" t="s">
        <v>1503</v>
      </c>
      <c r="R43" s="76"/>
      <c r="S43" s="76"/>
      <c r="U43" s="76" t="s">
        <v>1503</v>
      </c>
      <c r="V43" s="76"/>
      <c r="W43" s="76"/>
      <c r="Y43" s="76" t="s">
        <v>1503</v>
      </c>
      <c r="Z43" s="76"/>
      <c r="AA43" s="76"/>
      <c r="AC43" s="76" t="s">
        <v>1503</v>
      </c>
    </row>
    <row r="44" spans="13:29" x14ac:dyDescent="0.25">
      <c r="M44" s="76" t="s">
        <v>141</v>
      </c>
      <c r="N44" s="76"/>
      <c r="O44" s="76"/>
      <c r="Q44" s="76" t="s">
        <v>141</v>
      </c>
      <c r="R44" s="76"/>
      <c r="S44" s="76"/>
      <c r="U44" s="76" t="s">
        <v>141</v>
      </c>
      <c r="V44" s="76"/>
      <c r="W44" s="76"/>
      <c r="Y44" s="76" t="s">
        <v>141</v>
      </c>
      <c r="Z44" s="76"/>
      <c r="AA44" s="76"/>
      <c r="AC44" s="76" t="s">
        <v>141</v>
      </c>
    </row>
    <row r="45" spans="13:29" x14ac:dyDescent="0.25">
      <c r="M45" s="76" t="s">
        <v>1536</v>
      </c>
      <c r="N45" s="76"/>
      <c r="O45" s="76"/>
      <c r="Q45" s="76" t="s">
        <v>1536</v>
      </c>
      <c r="R45" s="76"/>
      <c r="S45" s="76"/>
      <c r="U45" s="76" t="s">
        <v>1536</v>
      </c>
      <c r="V45" s="76"/>
      <c r="W45" s="76"/>
      <c r="Y45" s="76" t="s">
        <v>1536</v>
      </c>
      <c r="Z45" s="76"/>
      <c r="AA45" s="76"/>
      <c r="AC45" s="76" t="s">
        <v>1536</v>
      </c>
    </row>
    <row r="46" spans="13:29" x14ac:dyDescent="0.25">
      <c r="M46" s="76" t="s">
        <v>1531</v>
      </c>
      <c r="N46" s="76"/>
      <c r="O46" s="76"/>
      <c r="Q46" s="76" t="s">
        <v>1531</v>
      </c>
      <c r="R46" s="76"/>
      <c r="S46" s="76"/>
      <c r="U46" s="76" t="s">
        <v>1531</v>
      </c>
      <c r="V46" s="76"/>
      <c r="W46" s="76"/>
      <c r="Y46" s="76" t="s">
        <v>1531</v>
      </c>
      <c r="Z46" s="76"/>
      <c r="AA46" s="76"/>
      <c r="AC46" s="76" t="s">
        <v>1531</v>
      </c>
    </row>
    <row r="47" spans="13:29" x14ac:dyDescent="0.25">
      <c r="M47" s="76" t="s">
        <v>1533</v>
      </c>
      <c r="N47" s="76"/>
      <c r="O47" s="76"/>
      <c r="Q47" s="76" t="s">
        <v>1533</v>
      </c>
      <c r="R47" s="76"/>
      <c r="S47" s="76"/>
      <c r="U47" s="76" t="s">
        <v>1533</v>
      </c>
      <c r="V47" s="76"/>
      <c r="W47" s="76"/>
      <c r="Y47" s="76" t="s">
        <v>1533</v>
      </c>
      <c r="Z47" s="76"/>
      <c r="AA47" s="76"/>
      <c r="AC47" s="76" t="s">
        <v>1533</v>
      </c>
    </row>
    <row r="48" spans="13:29" x14ac:dyDescent="0.25">
      <c r="M48" s="76" t="s">
        <v>1532</v>
      </c>
      <c r="N48" s="76"/>
      <c r="O48" s="76"/>
      <c r="Q48" s="76" t="s">
        <v>1532</v>
      </c>
      <c r="R48" s="76"/>
      <c r="S48" s="76"/>
      <c r="U48" s="76" t="s">
        <v>1532</v>
      </c>
      <c r="V48" s="76"/>
      <c r="W48" s="76"/>
      <c r="Y48" s="76" t="s">
        <v>1532</v>
      </c>
      <c r="Z48" s="76"/>
      <c r="AA48" s="76"/>
      <c r="AC48" s="76" t="s">
        <v>1532</v>
      </c>
    </row>
    <row r="49" spans="13:29" x14ac:dyDescent="0.25">
      <c r="M49" s="76" t="s">
        <v>1534</v>
      </c>
      <c r="N49" s="76"/>
      <c r="O49" s="76"/>
      <c r="Q49" s="76" t="s">
        <v>1534</v>
      </c>
      <c r="R49" s="76"/>
      <c r="S49" s="76"/>
      <c r="U49" s="76" t="s">
        <v>1534</v>
      </c>
      <c r="V49" s="76"/>
      <c r="W49" s="76"/>
      <c r="Y49" s="76" t="s">
        <v>1534</v>
      </c>
      <c r="Z49" s="76"/>
      <c r="AA49" s="76"/>
      <c r="AC49" s="76" t="s">
        <v>1534</v>
      </c>
    </row>
    <row r="50" spans="13:29" x14ac:dyDescent="0.25">
      <c r="M50" s="76" t="s">
        <v>1541</v>
      </c>
      <c r="Q50" s="76" t="s">
        <v>1541</v>
      </c>
      <c r="U50" s="76" t="s">
        <v>1541</v>
      </c>
      <c r="Y50" s="76" t="s">
        <v>1541</v>
      </c>
      <c r="AC50" s="76" t="s">
        <v>1541</v>
      </c>
    </row>
    <row r="51" spans="13:29" x14ac:dyDescent="0.25">
      <c r="M51" s="76" t="s">
        <v>1682</v>
      </c>
      <c r="Q51" s="76" t="s">
        <v>1682</v>
      </c>
      <c r="U51" s="76" t="s">
        <v>1682</v>
      </c>
      <c r="Y51" s="76" t="s">
        <v>1682</v>
      </c>
      <c r="AC51" s="76" t="s">
        <v>1682</v>
      </c>
    </row>
    <row r="52" spans="13:29" x14ac:dyDescent="0.25">
      <c r="M52" s="76" t="s">
        <v>1683</v>
      </c>
      <c r="Q52" s="76" t="s">
        <v>1683</v>
      </c>
      <c r="U52" s="76" t="s">
        <v>1683</v>
      </c>
      <c r="Y52" s="76" t="s">
        <v>1683</v>
      </c>
      <c r="AC52" s="76" t="s">
        <v>1683</v>
      </c>
    </row>
    <row r="53" spans="13:29" x14ac:dyDescent="0.25">
      <c r="M53" s="76" t="s">
        <v>1678</v>
      </c>
      <c r="Q53" s="76" t="s">
        <v>1678</v>
      </c>
      <c r="U53" s="76" t="s">
        <v>1678</v>
      </c>
      <c r="Y53" s="76" t="s">
        <v>1678</v>
      </c>
      <c r="AC53" s="76" t="s">
        <v>1678</v>
      </c>
    </row>
    <row r="54" spans="13:29" x14ac:dyDescent="0.25">
      <c r="M54" s="76" t="s">
        <v>2453</v>
      </c>
      <c r="Q54" s="76" t="s">
        <v>2453</v>
      </c>
      <c r="U54" s="76" t="s">
        <v>2453</v>
      </c>
      <c r="Y54" s="76" t="s">
        <v>2453</v>
      </c>
      <c r="AC54" s="76" t="s">
        <v>2453</v>
      </c>
    </row>
    <row r="55" spans="13:29" x14ac:dyDescent="0.25">
      <c r="M55" s="76" t="s">
        <v>2454</v>
      </c>
      <c r="Q55" s="76" t="s">
        <v>2454</v>
      </c>
      <c r="U55" s="76" t="s">
        <v>2454</v>
      </c>
      <c r="Y55" s="76" t="s">
        <v>2454</v>
      </c>
      <c r="AC55" s="76" t="s">
        <v>2454</v>
      </c>
    </row>
    <row r="56" spans="13:29" x14ac:dyDescent="0.25">
      <c r="M56" s="76" t="s">
        <v>2455</v>
      </c>
      <c r="Q56" s="76" t="s">
        <v>2455</v>
      </c>
      <c r="U56" s="76" t="s">
        <v>2455</v>
      </c>
      <c r="Y56" s="76" t="s">
        <v>2455</v>
      </c>
      <c r="AC56" s="76" t="s">
        <v>2455</v>
      </c>
    </row>
    <row r="57" spans="13:29" x14ac:dyDescent="0.25">
      <c r="M57" s="76" t="s">
        <v>2456</v>
      </c>
      <c r="Q57" s="76" t="s">
        <v>2456</v>
      </c>
      <c r="U57" s="76" t="s">
        <v>2456</v>
      </c>
      <c r="Y57" s="76" t="s">
        <v>2456</v>
      </c>
      <c r="AC57" s="76" t="s">
        <v>2456</v>
      </c>
    </row>
    <row r="58" spans="13:29" x14ac:dyDescent="0.25">
      <c r="M58" s="76" t="s">
        <v>2457</v>
      </c>
      <c r="Q58" s="76" t="s">
        <v>2457</v>
      </c>
      <c r="U58" s="76" t="s">
        <v>2457</v>
      </c>
      <c r="Y58" s="76" t="s">
        <v>2457</v>
      </c>
      <c r="AC58" s="76" t="s">
        <v>2457</v>
      </c>
    </row>
    <row r="59" spans="13:29" x14ac:dyDescent="0.25">
      <c r="M59" s="76" t="s">
        <v>1870</v>
      </c>
      <c r="Q59" s="76" t="s">
        <v>1870</v>
      </c>
      <c r="U59" s="76" t="s">
        <v>1870</v>
      </c>
      <c r="Y59" s="76" t="s">
        <v>1870</v>
      </c>
      <c r="AC59" s="76" t="s">
        <v>1870</v>
      </c>
    </row>
    <row r="60" spans="13:29" x14ac:dyDescent="0.25">
      <c r="M60" s="76" t="s">
        <v>1871</v>
      </c>
      <c r="Q60" s="76" t="s">
        <v>1871</v>
      </c>
      <c r="U60" s="76" t="s">
        <v>1871</v>
      </c>
      <c r="Y60" s="76" t="s">
        <v>1871</v>
      </c>
      <c r="AC60" s="76" t="s">
        <v>1871</v>
      </c>
    </row>
    <row r="61" spans="13:29" x14ac:dyDescent="0.25">
      <c r="M61" s="76" t="s">
        <v>1872</v>
      </c>
      <c r="Q61" s="76" t="s">
        <v>1872</v>
      </c>
      <c r="U61" s="76" t="s">
        <v>1872</v>
      </c>
      <c r="Y61" s="76" t="s">
        <v>1872</v>
      </c>
      <c r="AC61" s="76" t="s">
        <v>1872</v>
      </c>
    </row>
    <row r="62" spans="13:29" x14ac:dyDescent="0.25">
      <c r="M62" s="76" t="s">
        <v>2473</v>
      </c>
      <c r="Q62" s="76" t="s">
        <v>2473</v>
      </c>
      <c r="U62" s="76" t="s">
        <v>2473</v>
      </c>
      <c r="Y62" s="76" t="s">
        <v>2473</v>
      </c>
      <c r="AC62" s="76" t="s">
        <v>2473</v>
      </c>
    </row>
    <row r="63" spans="13:29" x14ac:dyDescent="0.25">
      <c r="M63" s="76" t="s">
        <v>2470</v>
      </c>
      <c r="Q63" s="76" t="s">
        <v>2470</v>
      </c>
      <c r="U63" s="76" t="s">
        <v>2470</v>
      </c>
      <c r="Y63" s="76" t="s">
        <v>2470</v>
      </c>
      <c r="AC63" s="76" t="s">
        <v>2470</v>
      </c>
    </row>
    <row r="64" spans="13:29" x14ac:dyDescent="0.25">
      <c r="M64" s="76" t="s">
        <v>1877</v>
      </c>
      <c r="Q64" s="76" t="s">
        <v>1877</v>
      </c>
      <c r="U64" s="76" t="s">
        <v>1877</v>
      </c>
      <c r="Y64" s="76" t="s">
        <v>1877</v>
      </c>
      <c r="AC64" s="76" t="s">
        <v>1877</v>
      </c>
    </row>
    <row r="65" spans="13:29" x14ac:dyDescent="0.25">
      <c r="M65" s="76" t="s">
        <v>2468</v>
      </c>
      <c r="Q65" s="76" t="s">
        <v>2468</v>
      </c>
      <c r="U65" s="76" t="s">
        <v>2468</v>
      </c>
      <c r="Y65" s="76" t="s">
        <v>2468</v>
      </c>
      <c r="AC65" s="76" t="s">
        <v>2468</v>
      </c>
    </row>
    <row r="66" spans="13:29" x14ac:dyDescent="0.25">
      <c r="M66" s="76" t="s">
        <v>2469</v>
      </c>
      <c r="Q66" s="76" t="s">
        <v>2469</v>
      </c>
      <c r="U66" s="76" t="s">
        <v>2469</v>
      </c>
      <c r="Y66" s="76" t="s">
        <v>2469</v>
      </c>
      <c r="AC66" s="76" t="s">
        <v>2469</v>
      </c>
    </row>
    <row r="67" spans="13:29" x14ac:dyDescent="0.25">
      <c r="M67" s="76" t="s">
        <v>2472</v>
      </c>
      <c r="Q67" s="76" t="s">
        <v>2472</v>
      </c>
      <c r="U67" s="76" t="s">
        <v>2472</v>
      </c>
      <c r="Y67" s="76" t="s">
        <v>2472</v>
      </c>
      <c r="AC67" s="76" t="s">
        <v>2472</v>
      </c>
    </row>
    <row r="68" spans="13:29" x14ac:dyDescent="0.25">
      <c r="M68" s="76" t="s">
        <v>2124</v>
      </c>
      <c r="Q68" s="76" t="s">
        <v>2124</v>
      </c>
      <c r="U68" s="76" t="s">
        <v>2124</v>
      </c>
      <c r="Y68" s="76" t="s">
        <v>2124</v>
      </c>
      <c r="AC68" s="76" t="s">
        <v>2124</v>
      </c>
    </row>
    <row r="69" spans="13:29" x14ac:dyDescent="0.25">
      <c r="M69" s="76" t="s">
        <v>2125</v>
      </c>
      <c r="Q69" s="76" t="s">
        <v>2125</v>
      </c>
      <c r="U69" s="76" t="s">
        <v>2125</v>
      </c>
      <c r="Y69" s="76" t="s">
        <v>2125</v>
      </c>
      <c r="AC69" s="76" t="s">
        <v>2125</v>
      </c>
    </row>
    <row r="70" spans="13:29" x14ac:dyDescent="0.25">
      <c r="M70" s="76" t="s">
        <v>2117</v>
      </c>
      <c r="Q70" s="76" t="s">
        <v>2117</v>
      </c>
      <c r="U70" s="76" t="s">
        <v>2117</v>
      </c>
      <c r="Y70" s="76" t="s">
        <v>2117</v>
      </c>
      <c r="AC70" s="76" t="s">
        <v>2117</v>
      </c>
    </row>
    <row r="71" spans="13:29" x14ac:dyDescent="0.25">
      <c r="M71" s="76" t="s">
        <v>2119</v>
      </c>
      <c r="Q71" s="76" t="s">
        <v>2119</v>
      </c>
      <c r="U71" s="76" t="s">
        <v>2119</v>
      </c>
      <c r="Y71" s="76" t="s">
        <v>2119</v>
      </c>
      <c r="AC71" s="76" t="s">
        <v>2119</v>
      </c>
    </row>
    <row r="72" spans="13:29" x14ac:dyDescent="0.25">
      <c r="M72" s="76" t="s">
        <v>2474</v>
      </c>
      <c r="Q72" s="76" t="s">
        <v>2474</v>
      </c>
      <c r="U72" s="76" t="s">
        <v>2474</v>
      </c>
      <c r="Y72" s="76" t="s">
        <v>2474</v>
      </c>
      <c r="AC72" s="76" t="s">
        <v>2474</v>
      </c>
    </row>
    <row r="73" spans="13:29" x14ac:dyDescent="0.25">
      <c r="M73" s="76" t="s">
        <v>2433</v>
      </c>
      <c r="Q73" s="76" t="s">
        <v>2433</v>
      </c>
      <c r="U73" s="76" t="s">
        <v>2433</v>
      </c>
      <c r="Y73" s="76" t="s">
        <v>2433</v>
      </c>
      <c r="AC73" s="76" t="s">
        <v>2433</v>
      </c>
    </row>
    <row r="74" spans="13:29" x14ac:dyDescent="0.25">
      <c r="M74" s="76" t="s">
        <v>2434</v>
      </c>
      <c r="Q74" s="76" t="s">
        <v>2434</v>
      </c>
      <c r="U74" s="76" t="s">
        <v>2434</v>
      </c>
      <c r="Y74" s="76" t="s">
        <v>2434</v>
      </c>
      <c r="AC74" s="76" t="s">
        <v>2434</v>
      </c>
    </row>
    <row r="75" spans="13:29" x14ac:dyDescent="0.25">
      <c r="M75" s="76" t="s">
        <v>2850</v>
      </c>
      <c r="Q75" s="76" t="s">
        <v>2850</v>
      </c>
      <c r="U75" s="76" t="s">
        <v>2850</v>
      </c>
      <c r="Y75" s="76" t="s">
        <v>2850</v>
      </c>
      <c r="AC75" s="76" t="s">
        <v>2850</v>
      </c>
    </row>
    <row r="76" spans="13:29" x14ac:dyDescent="0.25">
      <c r="M76" s="76" t="s">
        <v>2851</v>
      </c>
      <c r="Q76" s="76" t="s">
        <v>2851</v>
      </c>
      <c r="U76" s="76" t="s">
        <v>2851</v>
      </c>
      <c r="Y76" s="76" t="s">
        <v>2851</v>
      </c>
      <c r="AC76" s="76" t="s">
        <v>2851</v>
      </c>
    </row>
    <row r="77" spans="13:29" x14ac:dyDescent="0.25">
      <c r="M77" s="76" t="s">
        <v>2854</v>
      </c>
      <c r="Q77" s="76" t="s">
        <v>2854</v>
      </c>
      <c r="U77" s="76" t="s">
        <v>2854</v>
      </c>
      <c r="Y77" s="76" t="s">
        <v>2854</v>
      </c>
      <c r="AC77" s="76" t="s">
        <v>2854</v>
      </c>
    </row>
    <row r="78" spans="13:29" x14ac:dyDescent="0.25">
      <c r="M78" s="76" t="s">
        <v>2852</v>
      </c>
      <c r="Q78" s="76" t="s">
        <v>2852</v>
      </c>
      <c r="U78" s="76" t="s">
        <v>2852</v>
      </c>
      <c r="Y78" s="76" t="s">
        <v>2852</v>
      </c>
      <c r="AC78" s="76" t="s">
        <v>2852</v>
      </c>
    </row>
    <row r="79" spans="13:29" x14ac:dyDescent="0.25">
      <c r="M79" s="76" t="s">
        <v>2853</v>
      </c>
      <c r="Q79" s="76" t="s">
        <v>2853</v>
      </c>
      <c r="U79" s="76" t="s">
        <v>2853</v>
      </c>
      <c r="Y79" s="76" t="s">
        <v>2853</v>
      </c>
      <c r="AC79" s="76" t="s">
        <v>2853</v>
      </c>
    </row>
    <row r="80" spans="13:29" x14ac:dyDescent="0.25">
      <c r="M80" s="76" t="s">
        <v>2935</v>
      </c>
      <c r="Q80" s="76" t="s">
        <v>2935</v>
      </c>
      <c r="U80" s="76" t="s">
        <v>2935</v>
      </c>
      <c r="Y80" s="76" t="s">
        <v>2935</v>
      </c>
      <c r="AC80" s="76" t="s">
        <v>2935</v>
      </c>
    </row>
    <row r="81" spans="13:29" x14ac:dyDescent="0.25">
      <c r="M81" s="76" t="s">
        <v>2936</v>
      </c>
      <c r="Q81" s="76" t="s">
        <v>2936</v>
      </c>
      <c r="U81" s="76" t="s">
        <v>2936</v>
      </c>
      <c r="Y81" s="76" t="s">
        <v>2936</v>
      </c>
      <c r="AC81" s="76" t="s">
        <v>2936</v>
      </c>
    </row>
    <row r="82" spans="13:29" x14ac:dyDescent="0.25">
      <c r="M82" s="76" t="s">
        <v>1359</v>
      </c>
      <c r="Q82" s="76" t="s">
        <v>1359</v>
      </c>
      <c r="U82" s="76" t="s">
        <v>1359</v>
      </c>
      <c r="Y82" s="76" t="s">
        <v>1359</v>
      </c>
      <c r="AC82" s="76" t="s">
        <v>1359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A2277-1DAF-48A7-8B33-2796E9A258C5}">
  <sheetPr codeName="Planilha12" filterMode="1"/>
  <dimension ref="A1:M566"/>
  <sheetViews>
    <sheetView topLeftCell="C1" zoomScale="85" zoomScaleNormal="85" workbookViewId="0">
      <selection activeCell="K490" activeCellId="1" sqref="I490:I560 K490:L560"/>
    </sheetView>
  </sheetViews>
  <sheetFormatPr defaultRowHeight="15" x14ac:dyDescent="0.25"/>
  <cols>
    <col min="1" max="1" width="74.85546875" bestFit="1" customWidth="1"/>
    <col min="2" max="2" width="13.85546875" bestFit="1" customWidth="1"/>
    <col min="3" max="3" width="9.85546875" bestFit="1" customWidth="1"/>
    <col min="4" max="4" width="46.85546875" bestFit="1" customWidth="1"/>
    <col min="5" max="5" width="16.85546875" bestFit="1" customWidth="1"/>
    <col min="6" max="6" width="27.5703125" bestFit="1" customWidth="1"/>
    <col min="7" max="7" width="43.7109375" bestFit="1" customWidth="1"/>
    <col min="8" max="8" width="65.85546875" bestFit="1" customWidth="1"/>
    <col min="9" max="9" width="52.28515625" bestFit="1" customWidth="1"/>
    <col min="10" max="10" width="20" style="48" bestFit="1" customWidth="1"/>
    <col min="11" max="11" width="7.7109375" style="48" bestFit="1" customWidth="1"/>
    <col min="12" max="12" width="13.5703125" style="16" bestFit="1" customWidth="1"/>
  </cols>
  <sheetData>
    <row r="1" spans="4:12" x14ac:dyDescent="0.25">
      <c r="D1" s="31"/>
      <c r="E1" s="31"/>
      <c r="F1" s="48"/>
      <c r="G1" s="48" t="s">
        <v>1223</v>
      </c>
      <c r="H1" s="47" t="s">
        <v>1204</v>
      </c>
      <c r="I1" s="47" t="s">
        <v>4</v>
      </c>
      <c r="J1" s="48" t="s">
        <v>1177</v>
      </c>
      <c r="K1" s="48" t="s">
        <v>1178</v>
      </c>
      <c r="L1" s="47" t="s">
        <v>1179</v>
      </c>
    </row>
    <row r="2" spans="4:12" hidden="1" x14ac:dyDescent="0.25">
      <c r="D2" s="31"/>
      <c r="E2" s="31"/>
      <c r="F2" s="47"/>
      <c r="G2" s="48" t="s">
        <v>1213</v>
      </c>
      <c r="H2" s="47" t="s">
        <v>1200</v>
      </c>
      <c r="I2" s="47" t="s">
        <v>1199</v>
      </c>
      <c r="J2" s="48" t="s">
        <v>1176</v>
      </c>
      <c r="K2" s="48">
        <v>120</v>
      </c>
      <c r="L2" s="53">
        <v>8.4272727272727277</v>
      </c>
    </row>
    <row r="3" spans="4:12" hidden="1" x14ac:dyDescent="0.25">
      <c r="D3" s="31"/>
      <c r="E3" s="31"/>
      <c r="F3" s="47"/>
      <c r="G3" s="48" t="s">
        <v>1213</v>
      </c>
      <c r="H3" s="47" t="s">
        <v>1200</v>
      </c>
      <c r="I3" s="47" t="s">
        <v>1199</v>
      </c>
      <c r="J3" s="48" t="s">
        <v>1163</v>
      </c>
      <c r="K3" s="48">
        <v>120</v>
      </c>
      <c r="L3" s="53">
        <v>10.472727272727273</v>
      </c>
    </row>
    <row r="4" spans="4:12" hidden="1" x14ac:dyDescent="0.25">
      <c r="D4" s="31"/>
      <c r="E4" s="31"/>
      <c r="F4" s="47"/>
      <c r="G4" s="48" t="s">
        <v>1213</v>
      </c>
      <c r="H4" s="47" t="s">
        <v>1200</v>
      </c>
      <c r="I4" s="47" t="s">
        <v>1199</v>
      </c>
      <c r="J4" s="48" t="s">
        <v>1180</v>
      </c>
      <c r="K4" s="48">
        <v>118</v>
      </c>
      <c r="L4" s="53">
        <v>13.499999999999996</v>
      </c>
    </row>
    <row r="5" spans="4:12" hidden="1" x14ac:dyDescent="0.25">
      <c r="D5" s="31"/>
      <c r="E5" s="31"/>
      <c r="F5" s="47"/>
      <c r="G5" s="48" t="s">
        <v>1213</v>
      </c>
      <c r="H5" s="47" t="s">
        <v>1200</v>
      </c>
      <c r="I5" s="47" t="s">
        <v>1199</v>
      </c>
      <c r="J5" s="48" t="s">
        <v>1162</v>
      </c>
      <c r="K5" s="48">
        <v>118</v>
      </c>
      <c r="L5" s="53">
        <v>14.318181818181818</v>
      </c>
    </row>
    <row r="6" spans="4:12" hidden="1" x14ac:dyDescent="0.25">
      <c r="D6" s="31"/>
      <c r="E6" s="31"/>
      <c r="F6" s="47"/>
      <c r="G6" s="48" t="s">
        <v>1213</v>
      </c>
      <c r="H6" s="47" t="s">
        <v>1200</v>
      </c>
      <c r="I6" s="47" t="s">
        <v>1199</v>
      </c>
      <c r="J6" s="48" t="s">
        <v>1138</v>
      </c>
      <c r="K6" s="48">
        <v>118</v>
      </c>
      <c r="L6" s="53">
        <v>15.954545454545453</v>
      </c>
    </row>
    <row r="7" spans="4:12" hidden="1" x14ac:dyDescent="0.25">
      <c r="D7" s="31"/>
      <c r="E7" s="31"/>
      <c r="F7" s="47"/>
      <c r="G7" s="48" t="s">
        <v>1213</v>
      </c>
      <c r="H7" s="47" t="s">
        <v>1200</v>
      </c>
      <c r="I7" s="47" t="s">
        <v>1199</v>
      </c>
      <c r="J7" s="48" t="s">
        <v>1159</v>
      </c>
      <c r="K7" s="48">
        <v>118</v>
      </c>
      <c r="L7" s="53">
        <v>18.981818181818181</v>
      </c>
    </row>
    <row r="8" spans="4:12" hidden="1" x14ac:dyDescent="0.25">
      <c r="D8" s="31"/>
      <c r="E8" s="31"/>
      <c r="F8" s="47"/>
      <c r="G8" s="48" t="s">
        <v>1213</v>
      </c>
      <c r="H8" s="47" t="s">
        <v>1200</v>
      </c>
      <c r="I8" s="47" t="s">
        <v>1199</v>
      </c>
      <c r="J8" s="48" t="s">
        <v>1181</v>
      </c>
      <c r="K8" s="48">
        <v>118</v>
      </c>
      <c r="L8" s="53">
        <v>19.554545454545455</v>
      </c>
    </row>
    <row r="9" spans="4:12" hidden="1" x14ac:dyDescent="0.25">
      <c r="D9" s="31"/>
      <c r="E9" s="31"/>
      <c r="G9" s="48" t="s">
        <v>1213</v>
      </c>
      <c r="H9" s="47" t="s">
        <v>1200</v>
      </c>
      <c r="I9" s="47" t="s">
        <v>1199</v>
      </c>
      <c r="J9" s="48" t="s">
        <v>1160</v>
      </c>
      <c r="K9" s="48">
        <v>118</v>
      </c>
      <c r="L9" s="53">
        <v>20.25</v>
      </c>
    </row>
    <row r="10" spans="4:12" hidden="1" x14ac:dyDescent="0.25">
      <c r="D10" s="31"/>
      <c r="E10" s="31"/>
      <c r="G10" s="48" t="s">
        <v>1213</v>
      </c>
      <c r="H10" s="47" t="s">
        <v>1200</v>
      </c>
      <c r="I10" s="47" t="s">
        <v>1199</v>
      </c>
      <c r="J10" s="48" t="s">
        <v>1158</v>
      </c>
      <c r="K10" s="48">
        <v>561</v>
      </c>
      <c r="L10" s="53">
        <v>21.599999999999998</v>
      </c>
    </row>
    <row r="11" spans="4:12" hidden="1" x14ac:dyDescent="0.25">
      <c r="D11" s="31"/>
      <c r="E11" s="31"/>
      <c r="G11" s="48" t="s">
        <v>1213</v>
      </c>
      <c r="H11" s="47" t="s">
        <v>1200</v>
      </c>
      <c r="I11" s="47" t="s">
        <v>1199</v>
      </c>
      <c r="J11" s="48" t="s">
        <v>1161</v>
      </c>
      <c r="K11" s="48">
        <v>561</v>
      </c>
      <c r="L11" s="53">
        <v>23.400000000000002</v>
      </c>
    </row>
    <row r="12" spans="4:12" hidden="1" x14ac:dyDescent="0.25">
      <c r="D12" s="31"/>
      <c r="E12" s="31"/>
      <c r="G12" s="48" t="s">
        <v>1213</v>
      </c>
      <c r="H12" s="47" t="s">
        <v>1200</v>
      </c>
      <c r="I12" s="47" t="s">
        <v>1199</v>
      </c>
      <c r="J12" s="48" t="s">
        <v>1182</v>
      </c>
      <c r="K12" s="48">
        <v>561</v>
      </c>
      <c r="L12" s="53">
        <v>29.380909090909093</v>
      </c>
    </row>
    <row r="13" spans="4:12" hidden="1" x14ac:dyDescent="0.25">
      <c r="D13" s="31"/>
      <c r="E13" s="31"/>
      <c r="G13" s="48" t="s">
        <v>1213</v>
      </c>
      <c r="H13" s="47" t="s">
        <v>148</v>
      </c>
      <c r="I13" s="47" t="s">
        <v>1185</v>
      </c>
      <c r="J13" s="48" t="s">
        <v>1176</v>
      </c>
      <c r="K13" s="48">
        <v>489</v>
      </c>
      <c r="L13" s="53">
        <v>4.0909090909090908</v>
      </c>
    </row>
    <row r="14" spans="4:12" hidden="1" x14ac:dyDescent="0.25">
      <c r="D14" s="31"/>
      <c r="E14" s="31"/>
      <c r="G14" s="48" t="s">
        <v>1213</v>
      </c>
      <c r="H14" s="47" t="s">
        <v>148</v>
      </c>
      <c r="I14" s="47" t="s">
        <v>1185</v>
      </c>
      <c r="J14" s="48" t="s">
        <v>1163</v>
      </c>
      <c r="K14" s="48">
        <v>489</v>
      </c>
      <c r="L14" s="53">
        <v>6.4636363636363638</v>
      </c>
    </row>
    <row r="15" spans="4:12" hidden="1" x14ac:dyDescent="0.25">
      <c r="D15" s="31"/>
      <c r="E15" s="31"/>
      <c r="G15" s="48" t="s">
        <v>1213</v>
      </c>
      <c r="H15" s="47" t="s">
        <v>148</v>
      </c>
      <c r="I15" s="47" t="s">
        <v>1185</v>
      </c>
      <c r="J15" s="48" t="s">
        <v>1180</v>
      </c>
      <c r="K15" s="48">
        <v>489</v>
      </c>
      <c r="L15" s="53">
        <v>7.9363636363636347</v>
      </c>
    </row>
    <row r="16" spans="4:12" hidden="1" x14ac:dyDescent="0.25">
      <c r="D16" s="31"/>
      <c r="E16" s="31"/>
      <c r="G16" s="48" t="s">
        <v>1213</v>
      </c>
      <c r="H16" s="47" t="s">
        <v>148</v>
      </c>
      <c r="I16" s="47" t="s">
        <v>1185</v>
      </c>
      <c r="J16" s="48" t="s">
        <v>1162</v>
      </c>
      <c r="K16" s="48">
        <v>489</v>
      </c>
      <c r="L16" s="53">
        <v>8.5090909090909079</v>
      </c>
    </row>
    <row r="17" spans="4:12" hidden="1" x14ac:dyDescent="0.25">
      <c r="D17" s="31"/>
      <c r="E17" s="31"/>
      <c r="G17" s="48" t="s">
        <v>1213</v>
      </c>
      <c r="H17" s="47" t="s">
        <v>148</v>
      </c>
      <c r="I17" s="47" t="s">
        <v>1185</v>
      </c>
      <c r="J17" s="48" t="s">
        <v>1138</v>
      </c>
      <c r="K17" s="48">
        <v>489</v>
      </c>
      <c r="L17" s="53">
        <v>9.4909090909090903</v>
      </c>
    </row>
    <row r="18" spans="4:12" hidden="1" x14ac:dyDescent="0.25">
      <c r="D18" s="31"/>
      <c r="E18" s="31"/>
      <c r="G18" s="48" t="s">
        <v>1213</v>
      </c>
      <c r="H18" s="47" t="s">
        <v>148</v>
      </c>
      <c r="I18" s="47" t="s">
        <v>1185</v>
      </c>
      <c r="J18" s="48" t="s">
        <v>1159</v>
      </c>
      <c r="K18" s="48">
        <v>489</v>
      </c>
      <c r="L18" s="53">
        <v>9.9818181818181806</v>
      </c>
    </row>
    <row r="19" spans="4:12" hidden="1" x14ac:dyDescent="0.25">
      <c r="D19" s="31"/>
      <c r="E19" s="31"/>
      <c r="G19" s="48" t="s">
        <v>1213</v>
      </c>
      <c r="H19" s="47" t="s">
        <v>148</v>
      </c>
      <c r="I19" s="47" t="s">
        <v>1185</v>
      </c>
      <c r="J19" s="48" t="s">
        <v>1181</v>
      </c>
      <c r="K19" s="48">
        <v>489</v>
      </c>
      <c r="L19" s="53">
        <v>10.390909090909089</v>
      </c>
    </row>
    <row r="20" spans="4:12" hidden="1" x14ac:dyDescent="0.25">
      <c r="D20" s="31"/>
      <c r="E20" s="31"/>
      <c r="G20" s="48" t="s">
        <v>1213</v>
      </c>
      <c r="H20" s="47" t="s">
        <v>148</v>
      </c>
      <c r="I20" s="47" t="s">
        <v>1185</v>
      </c>
      <c r="J20" s="48" t="s">
        <v>1160</v>
      </c>
      <c r="K20" s="48">
        <v>489</v>
      </c>
      <c r="L20" s="53">
        <v>10.799999999999999</v>
      </c>
    </row>
    <row r="21" spans="4:12" hidden="1" x14ac:dyDescent="0.25">
      <c r="D21" s="31"/>
      <c r="E21" s="31"/>
      <c r="G21" s="48" t="s">
        <v>1213</v>
      </c>
      <c r="H21" s="47" t="s">
        <v>148</v>
      </c>
      <c r="I21" s="47" t="s">
        <v>1185</v>
      </c>
      <c r="J21" s="48" t="s">
        <v>1158</v>
      </c>
      <c r="K21" s="48">
        <v>489</v>
      </c>
      <c r="L21" s="53">
        <v>11.945454545454545</v>
      </c>
    </row>
    <row r="22" spans="4:12" hidden="1" x14ac:dyDescent="0.25">
      <c r="D22" s="31"/>
      <c r="E22" s="31"/>
      <c r="G22" s="48" t="s">
        <v>1213</v>
      </c>
      <c r="H22" s="47" t="s">
        <v>148</v>
      </c>
      <c r="I22" s="47" t="s">
        <v>1185</v>
      </c>
      <c r="J22" s="48" t="s">
        <v>1161</v>
      </c>
      <c r="K22" s="48">
        <v>489</v>
      </c>
      <c r="L22" s="53">
        <v>13.418181818181816</v>
      </c>
    </row>
    <row r="23" spans="4:12" hidden="1" x14ac:dyDescent="0.25">
      <c r="D23" s="31"/>
      <c r="E23" s="31"/>
      <c r="G23" s="48" t="s">
        <v>1213</v>
      </c>
      <c r="H23" s="47" t="s">
        <v>148</v>
      </c>
      <c r="I23" s="47" t="s">
        <v>1185</v>
      </c>
      <c r="J23" s="48" t="s">
        <v>1182</v>
      </c>
      <c r="K23" s="48">
        <v>489</v>
      </c>
      <c r="L23" s="53">
        <v>16.2</v>
      </c>
    </row>
    <row r="24" spans="4:12" hidden="1" x14ac:dyDescent="0.25">
      <c r="D24" s="31"/>
      <c r="E24" s="31"/>
      <c r="G24" s="48" t="s">
        <v>1213</v>
      </c>
      <c r="H24" s="47" t="s">
        <v>159</v>
      </c>
      <c r="I24" s="47" t="s">
        <v>1197</v>
      </c>
      <c r="J24" s="48" t="s">
        <v>1176</v>
      </c>
      <c r="K24" s="48">
        <v>112</v>
      </c>
      <c r="L24" s="53">
        <v>4.5</v>
      </c>
    </row>
    <row r="25" spans="4:12" hidden="1" x14ac:dyDescent="0.25">
      <c r="D25" s="31"/>
      <c r="E25" s="31"/>
      <c r="G25" s="48" t="s">
        <v>1213</v>
      </c>
      <c r="H25" s="47" t="s">
        <v>159</v>
      </c>
      <c r="I25" s="47" t="s">
        <v>1197</v>
      </c>
      <c r="J25" s="48" t="s">
        <v>1163</v>
      </c>
      <c r="K25" s="48">
        <v>112</v>
      </c>
      <c r="L25" s="53">
        <v>5.0727272727272723</v>
      </c>
    </row>
    <row r="26" spans="4:12" hidden="1" x14ac:dyDescent="0.25">
      <c r="D26" s="31"/>
      <c r="E26" s="31"/>
      <c r="G26" s="48" t="s">
        <v>1213</v>
      </c>
      <c r="H26" s="47" t="s">
        <v>159</v>
      </c>
      <c r="I26" s="47" t="s">
        <v>1197</v>
      </c>
      <c r="J26" s="48" t="s">
        <v>1180</v>
      </c>
      <c r="K26" s="48">
        <v>112</v>
      </c>
      <c r="L26" s="53">
        <v>5.3999999999999995</v>
      </c>
    </row>
    <row r="27" spans="4:12" hidden="1" x14ac:dyDescent="0.25">
      <c r="D27" s="31"/>
      <c r="E27" s="31"/>
      <c r="G27" s="48" t="s">
        <v>1213</v>
      </c>
      <c r="H27" s="47" t="s">
        <v>159</v>
      </c>
      <c r="I27" s="47" t="s">
        <v>1197</v>
      </c>
      <c r="J27" s="48" t="s">
        <v>1162</v>
      </c>
      <c r="K27" s="48">
        <v>112</v>
      </c>
      <c r="L27" s="53">
        <v>6.1363636363636358</v>
      </c>
    </row>
    <row r="28" spans="4:12" hidden="1" x14ac:dyDescent="0.25">
      <c r="D28" s="31"/>
      <c r="E28" s="31"/>
      <c r="G28" s="48" t="s">
        <v>1213</v>
      </c>
      <c r="H28" s="47" t="s">
        <v>159</v>
      </c>
      <c r="I28" s="47" t="s">
        <v>1197</v>
      </c>
      <c r="J28" s="48" t="s">
        <v>1138</v>
      </c>
      <c r="K28" s="48">
        <v>112</v>
      </c>
      <c r="L28" s="53">
        <v>6.1363636363636358</v>
      </c>
    </row>
    <row r="29" spans="4:12" hidden="1" x14ac:dyDescent="0.25">
      <c r="D29" s="31"/>
      <c r="E29" s="31"/>
      <c r="G29" s="48" t="s">
        <v>1213</v>
      </c>
      <c r="H29" s="47" t="s">
        <v>159</v>
      </c>
      <c r="I29" s="47" t="s">
        <v>1197</v>
      </c>
      <c r="J29" s="48" t="s">
        <v>1159</v>
      </c>
      <c r="K29" s="48">
        <v>112</v>
      </c>
      <c r="L29" s="53">
        <v>7.4454545454545444</v>
      </c>
    </row>
    <row r="30" spans="4:12" hidden="1" x14ac:dyDescent="0.25">
      <c r="D30" s="31"/>
      <c r="E30" s="31"/>
      <c r="G30" s="48" t="s">
        <v>1213</v>
      </c>
      <c r="H30" s="47" t="s">
        <v>159</v>
      </c>
      <c r="I30" s="47" t="s">
        <v>1197</v>
      </c>
      <c r="J30" s="48" t="s">
        <v>1181</v>
      </c>
      <c r="K30" s="48">
        <v>112</v>
      </c>
      <c r="L30" s="53">
        <v>7.4454545454545444</v>
      </c>
    </row>
    <row r="31" spans="4:12" hidden="1" x14ac:dyDescent="0.25">
      <c r="D31" s="31"/>
      <c r="E31" s="31"/>
      <c r="G31" s="48" t="s">
        <v>1213</v>
      </c>
      <c r="H31" s="47" t="s">
        <v>159</v>
      </c>
      <c r="I31" s="47" t="s">
        <v>1197</v>
      </c>
      <c r="J31" s="48" t="s">
        <v>1160</v>
      </c>
      <c r="K31" s="48">
        <v>112</v>
      </c>
      <c r="L31" s="53">
        <v>7.4454545454545444</v>
      </c>
    </row>
    <row r="32" spans="4:12" hidden="1" x14ac:dyDescent="0.25">
      <c r="D32" s="31"/>
      <c r="E32" s="31"/>
      <c r="G32" s="48" t="s">
        <v>1213</v>
      </c>
      <c r="H32" s="47" t="s">
        <v>159</v>
      </c>
      <c r="I32" s="47" t="s">
        <v>1197</v>
      </c>
      <c r="J32" s="48" t="s">
        <v>1158</v>
      </c>
      <c r="K32" s="48">
        <v>112</v>
      </c>
      <c r="L32" s="53">
        <v>8.1818181818181817</v>
      </c>
    </row>
    <row r="33" spans="4:12" hidden="1" x14ac:dyDescent="0.25">
      <c r="D33" s="31"/>
      <c r="E33" s="31"/>
      <c r="G33" s="48" t="s">
        <v>1213</v>
      </c>
      <c r="H33" s="47" t="s">
        <v>159</v>
      </c>
      <c r="I33" s="47" t="s">
        <v>1197</v>
      </c>
      <c r="J33" s="48" t="s">
        <v>1161</v>
      </c>
      <c r="K33" s="48">
        <v>112</v>
      </c>
      <c r="L33" s="53">
        <v>9.4090909090909083</v>
      </c>
    </row>
    <row r="34" spans="4:12" hidden="1" x14ac:dyDescent="0.25">
      <c r="D34" s="31"/>
      <c r="E34" s="31"/>
      <c r="G34" s="48" t="s">
        <v>1213</v>
      </c>
      <c r="H34" s="47" t="s">
        <v>159</v>
      </c>
      <c r="I34" s="47" t="s">
        <v>1197</v>
      </c>
      <c r="J34" s="48" t="s">
        <v>1182</v>
      </c>
      <c r="K34" s="48">
        <v>112</v>
      </c>
      <c r="L34" s="53">
        <v>10.963636363636363</v>
      </c>
    </row>
    <row r="35" spans="4:12" hidden="1" x14ac:dyDescent="0.25">
      <c r="D35" s="31"/>
      <c r="E35" s="31"/>
      <c r="G35" s="48" t="s">
        <v>1213</v>
      </c>
      <c r="H35" s="47" t="s">
        <v>159</v>
      </c>
      <c r="I35" s="47" t="s">
        <v>1197</v>
      </c>
      <c r="J35" s="48" t="s">
        <v>1176</v>
      </c>
      <c r="K35" s="48">
        <v>433</v>
      </c>
      <c r="L35" s="53">
        <v>2.6999999999999997</v>
      </c>
    </row>
    <row r="36" spans="4:12" hidden="1" x14ac:dyDescent="0.25">
      <c r="D36" s="31"/>
      <c r="E36" s="31"/>
      <c r="G36" s="48" t="s">
        <v>1213</v>
      </c>
      <c r="H36" s="47" t="s">
        <v>159</v>
      </c>
      <c r="I36" s="47" t="s">
        <v>1197</v>
      </c>
      <c r="J36" s="48" t="s">
        <v>1163</v>
      </c>
      <c r="K36" s="48">
        <v>433</v>
      </c>
      <c r="L36" s="53">
        <v>3.2727272727272725</v>
      </c>
    </row>
    <row r="37" spans="4:12" hidden="1" x14ac:dyDescent="0.25">
      <c r="D37" s="31"/>
      <c r="E37" s="31"/>
      <c r="G37" s="48" t="s">
        <v>1213</v>
      </c>
      <c r="H37" s="47" t="s">
        <v>159</v>
      </c>
      <c r="I37" s="47" t="s">
        <v>1197</v>
      </c>
      <c r="J37" s="48" t="s">
        <v>1180</v>
      </c>
      <c r="K37" s="48">
        <v>433</v>
      </c>
      <c r="L37" s="53">
        <v>3.6</v>
      </c>
    </row>
    <row r="38" spans="4:12" hidden="1" x14ac:dyDescent="0.25">
      <c r="D38" s="31"/>
      <c r="E38" s="31"/>
      <c r="G38" s="48" t="s">
        <v>1213</v>
      </c>
      <c r="H38" s="47" t="s">
        <v>159</v>
      </c>
      <c r="I38" s="47" t="s">
        <v>1197</v>
      </c>
      <c r="J38" s="48" t="s">
        <v>1162</v>
      </c>
      <c r="K38" s="48">
        <v>433</v>
      </c>
      <c r="L38" s="53">
        <v>4.336363636363636</v>
      </c>
    </row>
    <row r="39" spans="4:12" hidden="1" x14ac:dyDescent="0.25">
      <c r="D39" s="31"/>
      <c r="E39" s="31"/>
      <c r="G39" s="48" t="s">
        <v>1213</v>
      </c>
      <c r="H39" s="47" t="s">
        <v>159</v>
      </c>
      <c r="I39" s="47" t="s">
        <v>1197</v>
      </c>
      <c r="J39" s="48" t="s">
        <v>1138</v>
      </c>
      <c r="K39" s="48">
        <v>433</v>
      </c>
      <c r="L39" s="53">
        <v>4.336363636363636</v>
      </c>
    </row>
    <row r="40" spans="4:12" hidden="1" x14ac:dyDescent="0.25">
      <c r="D40" s="31"/>
      <c r="E40" s="31"/>
      <c r="G40" s="48" t="s">
        <v>1213</v>
      </c>
      <c r="H40" s="47" t="s">
        <v>159</v>
      </c>
      <c r="I40" s="47" t="s">
        <v>1197</v>
      </c>
      <c r="J40" s="48" t="s">
        <v>1159</v>
      </c>
      <c r="K40" s="48">
        <v>327</v>
      </c>
      <c r="L40" s="53">
        <v>5.6454545454545455</v>
      </c>
    </row>
    <row r="41" spans="4:12" hidden="1" x14ac:dyDescent="0.25">
      <c r="D41" s="31"/>
      <c r="E41" s="31"/>
      <c r="G41" s="48" t="s">
        <v>1213</v>
      </c>
      <c r="H41" s="47" t="s">
        <v>159</v>
      </c>
      <c r="I41" s="47" t="s">
        <v>1197</v>
      </c>
      <c r="J41" s="48" t="s">
        <v>1181</v>
      </c>
      <c r="K41" s="48">
        <v>327</v>
      </c>
      <c r="L41" s="53">
        <v>5.6454545454545455</v>
      </c>
    </row>
    <row r="42" spans="4:12" hidden="1" x14ac:dyDescent="0.25">
      <c r="D42" s="31"/>
      <c r="E42" s="31"/>
      <c r="G42" s="48" t="s">
        <v>1213</v>
      </c>
      <c r="H42" s="47" t="s">
        <v>159</v>
      </c>
      <c r="I42" s="47" t="s">
        <v>1197</v>
      </c>
      <c r="J42" s="48" t="s">
        <v>1160</v>
      </c>
      <c r="K42" s="48">
        <v>327</v>
      </c>
      <c r="L42" s="53">
        <v>5.6454545454545455</v>
      </c>
    </row>
    <row r="43" spans="4:12" hidden="1" x14ac:dyDescent="0.25">
      <c r="D43" s="31"/>
      <c r="E43" s="31"/>
      <c r="G43" s="48" t="s">
        <v>1213</v>
      </c>
      <c r="H43" s="47" t="s">
        <v>159</v>
      </c>
      <c r="I43" s="47" t="s">
        <v>1197</v>
      </c>
      <c r="J43" s="48" t="s">
        <v>1158</v>
      </c>
      <c r="K43" s="48">
        <v>327</v>
      </c>
      <c r="L43" s="53">
        <v>6.3818181818181809</v>
      </c>
    </row>
    <row r="44" spans="4:12" hidden="1" x14ac:dyDescent="0.25">
      <c r="D44" s="31"/>
      <c r="E44" s="31"/>
      <c r="G44" s="48" t="s">
        <v>1213</v>
      </c>
      <c r="H44" s="47" t="s">
        <v>159</v>
      </c>
      <c r="I44" s="47" t="s">
        <v>1197</v>
      </c>
      <c r="J44" s="48" t="s">
        <v>1161</v>
      </c>
      <c r="K44" s="48">
        <v>327</v>
      </c>
      <c r="L44" s="53">
        <v>7.4454545454545444</v>
      </c>
    </row>
    <row r="45" spans="4:12" hidden="1" x14ac:dyDescent="0.25">
      <c r="D45" s="31"/>
      <c r="E45" s="31"/>
      <c r="G45" s="48" t="s">
        <v>1213</v>
      </c>
      <c r="H45" s="47" t="s">
        <v>159</v>
      </c>
      <c r="I45" s="47" t="s">
        <v>1197</v>
      </c>
      <c r="J45" s="48" t="s">
        <v>1182</v>
      </c>
      <c r="K45" s="48">
        <v>327</v>
      </c>
      <c r="L45" s="53">
        <v>9.1636363636363622</v>
      </c>
    </row>
    <row r="46" spans="4:12" hidden="1" x14ac:dyDescent="0.25">
      <c r="D46" s="31"/>
      <c r="E46" s="31"/>
      <c r="G46" s="48" t="s">
        <v>1213</v>
      </c>
      <c r="H46" s="47" t="s">
        <v>153</v>
      </c>
      <c r="I46" s="47" t="s">
        <v>153</v>
      </c>
      <c r="J46" s="48" t="s">
        <v>1161</v>
      </c>
      <c r="K46" s="48">
        <v>600</v>
      </c>
      <c r="L46" s="53">
        <v>4.4022727272727273</v>
      </c>
    </row>
    <row r="47" spans="4:12" hidden="1" x14ac:dyDescent="0.25">
      <c r="D47" s="31"/>
      <c r="E47" s="31"/>
      <c r="G47" s="48" t="s">
        <v>1213</v>
      </c>
      <c r="H47" s="47" t="s">
        <v>153</v>
      </c>
      <c r="I47" s="47" t="s">
        <v>153</v>
      </c>
      <c r="J47" s="48" t="s">
        <v>1160</v>
      </c>
      <c r="K47" s="48">
        <v>600</v>
      </c>
      <c r="L47" s="53">
        <v>3.5454545454545454</v>
      </c>
    </row>
    <row r="48" spans="4:12" hidden="1" x14ac:dyDescent="0.25">
      <c r="D48" s="31"/>
      <c r="E48" s="31"/>
      <c r="G48" s="48" t="s">
        <v>1213</v>
      </c>
      <c r="H48" s="47" t="s">
        <v>153</v>
      </c>
      <c r="I48" s="47" t="s">
        <v>153</v>
      </c>
      <c r="J48" s="48" t="s">
        <v>1180</v>
      </c>
      <c r="K48" s="48">
        <v>600</v>
      </c>
      <c r="L48" s="53">
        <v>1.7727272727272727</v>
      </c>
    </row>
    <row r="49" spans="4:12" hidden="1" x14ac:dyDescent="0.25">
      <c r="D49" s="31"/>
      <c r="E49" s="31"/>
      <c r="G49" s="48" t="s">
        <v>1213</v>
      </c>
      <c r="H49" s="47" t="s">
        <v>153</v>
      </c>
      <c r="I49" s="47" t="s">
        <v>153</v>
      </c>
      <c r="J49" s="48" t="s">
        <v>1158</v>
      </c>
      <c r="K49" s="48">
        <v>600</v>
      </c>
      <c r="L49" s="53">
        <v>3.8409090909090904</v>
      </c>
    </row>
    <row r="50" spans="4:12" hidden="1" x14ac:dyDescent="0.25">
      <c r="D50" s="31"/>
      <c r="E50" s="31"/>
      <c r="G50" s="48" t="s">
        <v>1213</v>
      </c>
      <c r="H50" s="47" t="s">
        <v>153</v>
      </c>
      <c r="I50" s="47" t="s">
        <v>153</v>
      </c>
      <c r="J50" s="48" t="s">
        <v>1138</v>
      </c>
      <c r="K50" s="48">
        <v>600</v>
      </c>
      <c r="L50" s="53">
        <v>2.5113636363636362</v>
      </c>
    </row>
    <row r="51" spans="4:12" hidden="1" x14ac:dyDescent="0.25">
      <c r="D51" s="31"/>
      <c r="E51" s="31"/>
      <c r="G51" s="48" t="s">
        <v>1213</v>
      </c>
      <c r="H51" s="47" t="s">
        <v>153</v>
      </c>
      <c r="I51" s="47" t="s">
        <v>153</v>
      </c>
      <c r="J51" s="48" t="s">
        <v>1182</v>
      </c>
      <c r="K51" s="48">
        <v>600</v>
      </c>
      <c r="L51" s="53">
        <v>6.0568181818181808</v>
      </c>
    </row>
    <row r="52" spans="4:12" hidden="1" x14ac:dyDescent="0.25">
      <c r="D52" s="31"/>
      <c r="E52" s="31"/>
      <c r="G52" s="48" t="s">
        <v>1213</v>
      </c>
      <c r="H52" s="47" t="s">
        <v>153</v>
      </c>
      <c r="I52" s="47" t="s">
        <v>153</v>
      </c>
      <c r="J52" s="48" t="s">
        <v>1163</v>
      </c>
      <c r="K52" s="48">
        <v>600</v>
      </c>
      <c r="L52" s="53">
        <v>1.3</v>
      </c>
    </row>
    <row r="53" spans="4:12" hidden="1" x14ac:dyDescent="0.25">
      <c r="D53" s="31"/>
      <c r="E53" s="31"/>
      <c r="G53" s="48" t="s">
        <v>1213</v>
      </c>
      <c r="H53" s="47" t="s">
        <v>153</v>
      </c>
      <c r="I53" s="47" t="s">
        <v>153</v>
      </c>
      <c r="J53" s="48" t="s">
        <v>1181</v>
      </c>
      <c r="K53" s="48">
        <v>600</v>
      </c>
      <c r="L53" s="53">
        <v>2.9545454545454541</v>
      </c>
    </row>
    <row r="54" spans="4:12" hidden="1" x14ac:dyDescent="0.25">
      <c r="D54" s="31"/>
      <c r="E54" s="31"/>
      <c r="G54" s="48" t="s">
        <v>1213</v>
      </c>
      <c r="H54" s="47" t="s">
        <v>153</v>
      </c>
      <c r="I54" s="47" t="s">
        <v>153</v>
      </c>
      <c r="J54" s="48" t="s">
        <v>1203</v>
      </c>
      <c r="K54" s="48">
        <v>600</v>
      </c>
      <c r="L54" s="53">
        <v>1.9795454545454545</v>
      </c>
    </row>
    <row r="55" spans="4:12" hidden="1" x14ac:dyDescent="0.25">
      <c r="D55" s="31"/>
      <c r="E55" s="31"/>
      <c r="G55" s="48" t="s">
        <v>1213</v>
      </c>
      <c r="H55" s="47" t="s">
        <v>153</v>
      </c>
      <c r="I55" s="47" t="s">
        <v>153</v>
      </c>
      <c r="J55" s="48" t="s">
        <v>1162</v>
      </c>
      <c r="K55" s="48">
        <v>600</v>
      </c>
      <c r="L55" s="53">
        <v>1.9795454545454545</v>
      </c>
    </row>
    <row r="56" spans="4:12" hidden="1" x14ac:dyDescent="0.25">
      <c r="D56" s="31"/>
      <c r="E56" s="31"/>
      <c r="G56" s="48" t="s">
        <v>1213</v>
      </c>
      <c r="H56" s="47" t="s">
        <v>154</v>
      </c>
      <c r="I56" s="47" t="s">
        <v>154</v>
      </c>
      <c r="J56" s="48" t="s">
        <v>1161</v>
      </c>
      <c r="K56" s="48">
        <v>600</v>
      </c>
      <c r="L56" s="53">
        <v>4.4022727272727273</v>
      </c>
    </row>
    <row r="57" spans="4:12" hidden="1" x14ac:dyDescent="0.25">
      <c r="D57" s="31"/>
      <c r="E57" s="31"/>
      <c r="G57" s="48" t="s">
        <v>1213</v>
      </c>
      <c r="H57" s="47" t="s">
        <v>154</v>
      </c>
      <c r="I57" s="47" t="s">
        <v>154</v>
      </c>
      <c r="J57" s="48" t="s">
        <v>1160</v>
      </c>
      <c r="K57" s="48">
        <v>600</v>
      </c>
      <c r="L57" s="53">
        <v>3.5454545454545454</v>
      </c>
    </row>
    <row r="58" spans="4:12" hidden="1" x14ac:dyDescent="0.25">
      <c r="D58" s="31"/>
      <c r="E58" s="31"/>
      <c r="G58" s="48" t="s">
        <v>1213</v>
      </c>
      <c r="H58" s="47" t="s">
        <v>154</v>
      </c>
      <c r="I58" s="47" t="s">
        <v>154</v>
      </c>
      <c r="J58" s="48" t="s">
        <v>1180</v>
      </c>
      <c r="K58" s="48">
        <v>600</v>
      </c>
      <c r="L58" s="53">
        <v>1.7727272727272727</v>
      </c>
    </row>
    <row r="59" spans="4:12" hidden="1" x14ac:dyDescent="0.25">
      <c r="D59" s="31"/>
      <c r="E59" s="31"/>
      <c r="G59" s="48" t="s">
        <v>1213</v>
      </c>
      <c r="H59" s="47" t="s">
        <v>154</v>
      </c>
      <c r="I59" s="47" t="s">
        <v>154</v>
      </c>
      <c r="J59" s="48" t="s">
        <v>1158</v>
      </c>
      <c r="K59" s="48">
        <v>600</v>
      </c>
      <c r="L59" s="53">
        <v>3.8409090909090904</v>
      </c>
    </row>
    <row r="60" spans="4:12" hidden="1" x14ac:dyDescent="0.25">
      <c r="D60" s="31"/>
      <c r="E60" s="31"/>
      <c r="G60" s="48" t="s">
        <v>1213</v>
      </c>
      <c r="H60" s="47" t="s">
        <v>154</v>
      </c>
      <c r="I60" s="47" t="s">
        <v>154</v>
      </c>
      <c r="J60" s="48" t="s">
        <v>1138</v>
      </c>
      <c r="K60" s="48">
        <v>600</v>
      </c>
      <c r="L60" s="53">
        <v>2.5113636363636362</v>
      </c>
    </row>
    <row r="61" spans="4:12" hidden="1" x14ac:dyDescent="0.25">
      <c r="D61" s="31"/>
      <c r="E61" s="31"/>
      <c r="G61" s="48" t="s">
        <v>1213</v>
      </c>
      <c r="H61" s="47" t="s">
        <v>154</v>
      </c>
      <c r="I61" s="47" t="s">
        <v>154</v>
      </c>
      <c r="J61" s="48" t="s">
        <v>1182</v>
      </c>
      <c r="K61" s="48">
        <v>600</v>
      </c>
      <c r="L61" s="53">
        <v>6.0568181818181808</v>
      </c>
    </row>
    <row r="62" spans="4:12" hidden="1" x14ac:dyDescent="0.25">
      <c r="D62" s="31"/>
      <c r="E62" s="31"/>
      <c r="G62" s="48" t="s">
        <v>1213</v>
      </c>
      <c r="H62" s="47" t="s">
        <v>154</v>
      </c>
      <c r="I62" s="47" t="s">
        <v>154</v>
      </c>
      <c r="J62" s="48" t="s">
        <v>1163</v>
      </c>
      <c r="K62" s="48">
        <v>600</v>
      </c>
      <c r="L62" s="53">
        <v>1.3</v>
      </c>
    </row>
    <row r="63" spans="4:12" hidden="1" x14ac:dyDescent="0.25">
      <c r="D63" s="31"/>
      <c r="E63" s="31"/>
      <c r="G63" s="48" t="s">
        <v>1213</v>
      </c>
      <c r="H63" s="47" t="s">
        <v>154</v>
      </c>
      <c r="I63" s="47" t="s">
        <v>154</v>
      </c>
      <c r="J63" s="48" t="s">
        <v>1181</v>
      </c>
      <c r="K63" s="48">
        <v>600</v>
      </c>
      <c r="L63" s="53">
        <v>2.9545454545454541</v>
      </c>
    </row>
    <row r="64" spans="4:12" hidden="1" x14ac:dyDescent="0.25">
      <c r="D64" s="31"/>
      <c r="E64" s="31"/>
      <c r="G64" s="48" t="s">
        <v>1213</v>
      </c>
      <c r="H64" s="47" t="s">
        <v>154</v>
      </c>
      <c r="I64" s="47" t="s">
        <v>154</v>
      </c>
      <c r="J64" s="48" t="s">
        <v>1203</v>
      </c>
      <c r="K64" s="48">
        <v>600</v>
      </c>
      <c r="L64" s="53">
        <v>1.9795454545454545</v>
      </c>
    </row>
    <row r="65" spans="4:12" hidden="1" x14ac:dyDescent="0.25">
      <c r="D65" s="31"/>
      <c r="E65" s="31"/>
      <c r="G65" s="48" t="s">
        <v>1213</v>
      </c>
      <c r="H65" s="47" t="s">
        <v>154</v>
      </c>
      <c r="I65" s="47" t="s">
        <v>154</v>
      </c>
      <c r="J65" s="48" t="s">
        <v>1162</v>
      </c>
      <c r="K65" s="48">
        <v>600</v>
      </c>
      <c r="L65" s="53">
        <v>1.9795454545454545</v>
      </c>
    </row>
    <row r="66" spans="4:12" hidden="1" x14ac:dyDescent="0.25">
      <c r="D66" s="31"/>
      <c r="E66" s="31"/>
      <c r="G66" s="48" t="s">
        <v>1213</v>
      </c>
      <c r="H66" s="47" t="s">
        <v>155</v>
      </c>
      <c r="I66" s="47" t="s">
        <v>155</v>
      </c>
      <c r="J66" s="48" t="s">
        <v>1161</v>
      </c>
      <c r="K66" s="48">
        <v>600</v>
      </c>
      <c r="L66" s="53">
        <v>12.645454545454545</v>
      </c>
    </row>
    <row r="67" spans="4:12" hidden="1" x14ac:dyDescent="0.25">
      <c r="D67" s="31"/>
      <c r="E67" s="31"/>
      <c r="G67" s="48" t="s">
        <v>1213</v>
      </c>
      <c r="H67" s="47" t="s">
        <v>155</v>
      </c>
      <c r="I67" s="47" t="s">
        <v>155</v>
      </c>
      <c r="J67" s="48" t="s">
        <v>1160</v>
      </c>
      <c r="K67" s="48">
        <v>600</v>
      </c>
      <c r="L67" s="53">
        <v>10.045454545454545</v>
      </c>
    </row>
    <row r="68" spans="4:12" hidden="1" x14ac:dyDescent="0.25">
      <c r="D68" s="31"/>
      <c r="E68" s="31"/>
      <c r="G68" s="48" t="s">
        <v>1213</v>
      </c>
      <c r="H68" s="47" t="s">
        <v>155</v>
      </c>
      <c r="I68" s="47" t="s">
        <v>155</v>
      </c>
      <c r="J68" s="48" t="s">
        <v>1180</v>
      </c>
      <c r="K68" s="48">
        <v>600</v>
      </c>
      <c r="L68" s="53">
        <v>4.9045454545454543</v>
      </c>
    </row>
    <row r="69" spans="4:12" hidden="1" x14ac:dyDescent="0.25">
      <c r="D69" s="31"/>
      <c r="E69" s="31"/>
      <c r="G69" s="48" t="s">
        <v>1213</v>
      </c>
      <c r="H69" s="47" t="s">
        <v>155</v>
      </c>
      <c r="I69" s="47" t="s">
        <v>155</v>
      </c>
      <c r="J69" s="48" t="s">
        <v>1158</v>
      </c>
      <c r="K69" s="48">
        <v>600</v>
      </c>
      <c r="L69" s="53">
        <v>10.754545454545454</v>
      </c>
    </row>
    <row r="70" spans="4:12" hidden="1" x14ac:dyDescent="0.25">
      <c r="D70" s="31"/>
      <c r="E70" s="31"/>
      <c r="G70" s="48" t="s">
        <v>1213</v>
      </c>
      <c r="H70" s="47" t="s">
        <v>155</v>
      </c>
      <c r="I70" s="47" t="s">
        <v>155</v>
      </c>
      <c r="J70" s="48" t="s">
        <v>1138</v>
      </c>
      <c r="K70" s="48">
        <v>600</v>
      </c>
      <c r="L70" s="53">
        <v>7.1499999999999986</v>
      </c>
    </row>
    <row r="71" spans="4:12" hidden="1" x14ac:dyDescent="0.25">
      <c r="D71" s="31"/>
      <c r="E71" s="31"/>
      <c r="G71" s="48" t="s">
        <v>1213</v>
      </c>
      <c r="H71" s="47" t="s">
        <v>155</v>
      </c>
      <c r="I71" s="47" t="s">
        <v>155</v>
      </c>
      <c r="J71" s="48" t="s">
        <v>1182</v>
      </c>
      <c r="K71" s="48">
        <v>600</v>
      </c>
      <c r="L71" s="53">
        <v>17.254545454545454</v>
      </c>
    </row>
    <row r="72" spans="4:12" hidden="1" x14ac:dyDescent="0.25">
      <c r="D72" s="31"/>
      <c r="E72" s="31"/>
      <c r="G72" s="48" t="s">
        <v>1213</v>
      </c>
      <c r="H72" s="47" t="s">
        <v>155</v>
      </c>
      <c r="I72" s="47" t="s">
        <v>155</v>
      </c>
      <c r="J72" s="48" t="s">
        <v>1163</v>
      </c>
      <c r="K72" s="48">
        <v>600</v>
      </c>
      <c r="L72" s="53">
        <v>3.7522727272727265</v>
      </c>
    </row>
    <row r="73" spans="4:12" hidden="1" x14ac:dyDescent="0.25">
      <c r="D73" s="31"/>
      <c r="E73" s="31"/>
      <c r="G73" s="48" t="s">
        <v>1213</v>
      </c>
      <c r="H73" s="47" t="s">
        <v>155</v>
      </c>
      <c r="I73" s="47" t="s">
        <v>155</v>
      </c>
      <c r="J73" s="48" t="s">
        <v>1181</v>
      </c>
      <c r="K73" s="48">
        <v>600</v>
      </c>
      <c r="L73" s="53">
        <v>8.4499999999999993</v>
      </c>
    </row>
    <row r="74" spans="4:12" hidden="1" x14ac:dyDescent="0.25">
      <c r="D74" s="31"/>
      <c r="E74" s="31"/>
      <c r="G74" s="48" t="s">
        <v>1213</v>
      </c>
      <c r="H74" s="47" t="s">
        <v>155</v>
      </c>
      <c r="I74" s="47" t="s">
        <v>155</v>
      </c>
      <c r="J74" s="48" t="s">
        <v>1203</v>
      </c>
      <c r="K74" s="48">
        <v>600</v>
      </c>
      <c r="L74" s="53">
        <v>5.9090909090909083</v>
      </c>
    </row>
    <row r="75" spans="4:12" hidden="1" x14ac:dyDescent="0.25">
      <c r="D75" s="31"/>
      <c r="E75" s="31"/>
      <c r="G75" s="48" t="s">
        <v>1213</v>
      </c>
      <c r="H75" s="47" t="s">
        <v>155</v>
      </c>
      <c r="I75" s="47" t="s">
        <v>155</v>
      </c>
      <c r="J75" s="48" t="s">
        <v>1162</v>
      </c>
      <c r="K75" s="48">
        <v>600</v>
      </c>
      <c r="L75" s="53">
        <v>5.9090909090909083</v>
      </c>
    </row>
    <row r="76" spans="4:12" hidden="1" x14ac:dyDescent="0.25">
      <c r="D76" s="31"/>
      <c r="E76" s="31"/>
      <c r="G76" s="48" t="s">
        <v>1213</v>
      </c>
      <c r="H76" s="47" t="s">
        <v>156</v>
      </c>
      <c r="I76" s="47" t="s">
        <v>156</v>
      </c>
      <c r="J76" s="48" t="s">
        <v>1161</v>
      </c>
      <c r="K76" s="48">
        <v>602</v>
      </c>
      <c r="L76" s="53">
        <v>16.18363636363636</v>
      </c>
    </row>
    <row r="77" spans="4:12" hidden="1" x14ac:dyDescent="0.25">
      <c r="D77" s="31"/>
      <c r="E77" s="31"/>
      <c r="G77" s="48" t="s">
        <v>1213</v>
      </c>
      <c r="H77" s="47" t="s">
        <v>156</v>
      </c>
      <c r="I77" s="47" t="s">
        <v>156</v>
      </c>
      <c r="J77" s="48" t="s">
        <v>1160</v>
      </c>
      <c r="K77" s="48">
        <v>602</v>
      </c>
      <c r="L77" s="53">
        <v>12.587272727272726</v>
      </c>
    </row>
    <row r="78" spans="4:12" hidden="1" x14ac:dyDescent="0.25">
      <c r="D78" s="31"/>
      <c r="E78" s="31"/>
      <c r="G78" s="48" t="s">
        <v>1213</v>
      </c>
      <c r="H78" s="47" t="s">
        <v>156</v>
      </c>
      <c r="I78" s="47" t="s">
        <v>156</v>
      </c>
      <c r="J78" s="48" t="s">
        <v>1180</v>
      </c>
      <c r="K78" s="48">
        <v>602</v>
      </c>
      <c r="L78" s="53">
        <v>6.293636363636363</v>
      </c>
    </row>
    <row r="79" spans="4:12" hidden="1" x14ac:dyDescent="0.25">
      <c r="D79" s="31"/>
      <c r="E79" s="31"/>
      <c r="G79" s="48" t="s">
        <v>1213</v>
      </c>
      <c r="H79" s="47" t="s">
        <v>156</v>
      </c>
      <c r="I79" s="47" t="s">
        <v>156</v>
      </c>
      <c r="J79" s="48" t="s">
        <v>1158</v>
      </c>
      <c r="K79" s="48">
        <v>602</v>
      </c>
      <c r="L79" s="53">
        <v>13.63621212121212</v>
      </c>
    </row>
    <row r="80" spans="4:12" hidden="1" x14ac:dyDescent="0.25">
      <c r="D80" s="31"/>
      <c r="E80" s="31"/>
      <c r="G80" s="48" t="s">
        <v>1213</v>
      </c>
      <c r="H80" s="47" t="s">
        <v>156</v>
      </c>
      <c r="I80" s="47" t="s">
        <v>156</v>
      </c>
      <c r="J80" s="48" t="s">
        <v>1138</v>
      </c>
      <c r="K80" s="48">
        <v>602</v>
      </c>
      <c r="L80" s="53">
        <v>9.1407575757575739</v>
      </c>
    </row>
    <row r="81" spans="4:12" hidden="1" x14ac:dyDescent="0.25">
      <c r="D81" s="31"/>
      <c r="E81" s="31"/>
      <c r="G81" s="48" t="s">
        <v>1213</v>
      </c>
      <c r="H81" s="47" t="s">
        <v>156</v>
      </c>
      <c r="I81" s="47" t="s">
        <v>156</v>
      </c>
      <c r="J81" s="48" t="s">
        <v>1182</v>
      </c>
      <c r="K81" s="48">
        <v>602</v>
      </c>
      <c r="L81" s="53">
        <v>21.728030303030298</v>
      </c>
    </row>
    <row r="82" spans="4:12" hidden="1" x14ac:dyDescent="0.25">
      <c r="D82" s="31"/>
      <c r="E82" s="31"/>
      <c r="G82" s="48" t="s">
        <v>1213</v>
      </c>
      <c r="H82" s="47" t="s">
        <v>156</v>
      </c>
      <c r="I82" s="47" t="s">
        <v>156</v>
      </c>
      <c r="J82" s="48" t="s">
        <v>1163</v>
      </c>
      <c r="K82" s="48">
        <v>602</v>
      </c>
      <c r="L82" s="53">
        <v>4.8700757575757576</v>
      </c>
    </row>
    <row r="83" spans="4:12" hidden="1" x14ac:dyDescent="0.25">
      <c r="D83" s="31"/>
      <c r="E83" s="31"/>
      <c r="G83" s="48" t="s">
        <v>1213</v>
      </c>
      <c r="H83" s="47" t="s">
        <v>156</v>
      </c>
      <c r="I83" s="47" t="s">
        <v>156</v>
      </c>
      <c r="J83" s="48" t="s">
        <v>1181</v>
      </c>
      <c r="K83" s="48">
        <v>602</v>
      </c>
      <c r="L83" s="53">
        <v>10.489393939393937</v>
      </c>
    </row>
    <row r="84" spans="4:12" hidden="1" x14ac:dyDescent="0.25">
      <c r="D84" s="31"/>
      <c r="E84" s="31"/>
      <c r="G84" s="48" t="s">
        <v>1213</v>
      </c>
      <c r="H84" s="47" t="s">
        <v>156</v>
      </c>
      <c r="I84" s="47" t="s">
        <v>156</v>
      </c>
      <c r="J84" s="48" t="s">
        <v>1203</v>
      </c>
      <c r="K84" s="48">
        <v>602</v>
      </c>
      <c r="L84" s="53">
        <v>7.4924242424242395</v>
      </c>
    </row>
    <row r="85" spans="4:12" hidden="1" x14ac:dyDescent="0.25">
      <c r="D85" s="31"/>
      <c r="E85" s="31"/>
      <c r="G85" s="48" t="s">
        <v>1213</v>
      </c>
      <c r="H85" s="47" t="s">
        <v>156</v>
      </c>
      <c r="I85" s="47" t="s">
        <v>156</v>
      </c>
      <c r="J85" s="48" t="s">
        <v>1162</v>
      </c>
      <c r="K85" s="48">
        <v>602</v>
      </c>
      <c r="L85" s="53">
        <v>7.4924242424242395</v>
      </c>
    </row>
    <row r="86" spans="4:12" hidden="1" x14ac:dyDescent="0.25">
      <c r="D86" s="31"/>
      <c r="E86" s="31"/>
      <c r="G86" s="48" t="s">
        <v>1213</v>
      </c>
      <c r="H86" s="47" t="s">
        <v>157</v>
      </c>
      <c r="I86" s="47" t="s">
        <v>157</v>
      </c>
      <c r="J86" s="48" t="s">
        <v>1161</v>
      </c>
      <c r="K86" s="48">
        <v>544</v>
      </c>
      <c r="L86" s="53">
        <v>7.1909090909090914</v>
      </c>
    </row>
    <row r="87" spans="4:12" hidden="1" x14ac:dyDescent="0.25">
      <c r="D87" s="31"/>
      <c r="E87" s="31"/>
      <c r="G87" s="48" t="s">
        <v>1213</v>
      </c>
      <c r="H87" s="47" t="s">
        <v>157</v>
      </c>
      <c r="I87" s="47" t="s">
        <v>157</v>
      </c>
      <c r="J87" s="48" t="s">
        <v>1160</v>
      </c>
      <c r="K87" s="48">
        <v>544</v>
      </c>
      <c r="L87" s="53">
        <v>5.7272727272727266</v>
      </c>
    </row>
    <row r="88" spans="4:12" hidden="1" x14ac:dyDescent="0.25">
      <c r="D88" s="31"/>
      <c r="E88" s="31"/>
      <c r="G88" s="48" t="s">
        <v>1213</v>
      </c>
      <c r="H88" s="47" t="s">
        <v>157</v>
      </c>
      <c r="I88" s="47" t="s">
        <v>157</v>
      </c>
      <c r="J88" s="48" t="s">
        <v>1180</v>
      </c>
      <c r="K88" s="48">
        <v>544</v>
      </c>
      <c r="L88" s="53">
        <v>2.7363636363636363</v>
      </c>
    </row>
    <row r="89" spans="4:12" hidden="1" x14ac:dyDescent="0.25">
      <c r="D89" s="31"/>
      <c r="E89" s="31"/>
      <c r="G89" s="48" t="s">
        <v>1213</v>
      </c>
      <c r="H89" s="47" t="s">
        <v>157</v>
      </c>
      <c r="I89" s="47" t="s">
        <v>157</v>
      </c>
      <c r="J89" s="48" t="s">
        <v>1158</v>
      </c>
      <c r="K89" s="48">
        <v>544</v>
      </c>
      <c r="L89" s="53">
        <v>6.0136363636363637</v>
      </c>
    </row>
    <row r="90" spans="4:12" hidden="1" x14ac:dyDescent="0.25">
      <c r="D90" s="31"/>
      <c r="E90" s="31"/>
      <c r="G90" s="48" t="s">
        <v>1213</v>
      </c>
      <c r="H90" s="47" t="s">
        <v>157</v>
      </c>
      <c r="I90" s="47" t="s">
        <v>157</v>
      </c>
      <c r="J90" s="48" t="s">
        <v>1138</v>
      </c>
      <c r="K90" s="48">
        <v>544</v>
      </c>
      <c r="L90" s="53">
        <v>3.9772727272727275</v>
      </c>
    </row>
    <row r="91" spans="4:12" hidden="1" x14ac:dyDescent="0.25">
      <c r="D91" s="31"/>
      <c r="E91" s="31"/>
      <c r="G91" s="48" t="s">
        <v>1213</v>
      </c>
      <c r="H91" s="47" t="s">
        <v>157</v>
      </c>
      <c r="I91" s="47" t="s">
        <v>157</v>
      </c>
      <c r="J91" s="48" t="s">
        <v>1182</v>
      </c>
      <c r="K91" s="48">
        <v>544</v>
      </c>
      <c r="L91" s="53">
        <v>9.7681818181818176</v>
      </c>
    </row>
    <row r="92" spans="4:12" hidden="1" x14ac:dyDescent="0.25">
      <c r="D92" s="31"/>
      <c r="E92" s="31"/>
      <c r="G92" s="48" t="s">
        <v>1213</v>
      </c>
      <c r="H92" s="47" t="s">
        <v>157</v>
      </c>
      <c r="I92" s="47" t="s">
        <v>157</v>
      </c>
      <c r="J92" s="48" t="s">
        <v>1163</v>
      </c>
      <c r="K92" s="48">
        <v>544</v>
      </c>
      <c r="L92" s="53">
        <v>2.0999999999999996</v>
      </c>
    </row>
    <row r="93" spans="4:12" hidden="1" x14ac:dyDescent="0.25">
      <c r="D93" s="31"/>
      <c r="E93" s="31"/>
      <c r="G93" s="48" t="s">
        <v>1213</v>
      </c>
      <c r="H93" s="47" t="s">
        <v>157</v>
      </c>
      <c r="I93" s="47" t="s">
        <v>157</v>
      </c>
      <c r="J93" s="48" t="s">
        <v>1181</v>
      </c>
      <c r="K93" s="48">
        <v>544</v>
      </c>
      <c r="L93" s="53">
        <v>5.0909090909090908</v>
      </c>
    </row>
    <row r="94" spans="4:12" hidden="1" x14ac:dyDescent="0.25">
      <c r="D94" s="31"/>
      <c r="E94" s="31"/>
      <c r="G94" s="48" t="s">
        <v>1213</v>
      </c>
      <c r="H94" s="47" t="s">
        <v>157</v>
      </c>
      <c r="I94" s="47" t="s">
        <v>157</v>
      </c>
      <c r="J94" s="48" t="s">
        <v>1203</v>
      </c>
      <c r="K94" s="48">
        <v>544</v>
      </c>
      <c r="L94" s="53">
        <v>3.3090909090909086</v>
      </c>
    </row>
    <row r="95" spans="4:12" hidden="1" x14ac:dyDescent="0.25">
      <c r="D95" s="31"/>
      <c r="E95" s="31"/>
      <c r="G95" s="48" t="s">
        <v>1213</v>
      </c>
      <c r="H95" s="47" t="s">
        <v>157</v>
      </c>
      <c r="I95" s="47" t="s">
        <v>157</v>
      </c>
      <c r="J95" s="48" t="s">
        <v>1162</v>
      </c>
      <c r="K95" s="48">
        <v>544</v>
      </c>
      <c r="L95" s="53">
        <v>3.3090909090909086</v>
      </c>
    </row>
    <row r="96" spans="4:12" hidden="1" x14ac:dyDescent="0.25">
      <c r="D96" s="31"/>
      <c r="E96" s="31"/>
      <c r="G96" s="48" t="s">
        <v>1213</v>
      </c>
      <c r="H96" s="47" t="s">
        <v>162</v>
      </c>
      <c r="I96" s="47" t="s">
        <v>1198</v>
      </c>
      <c r="J96" s="48" t="s">
        <v>1176</v>
      </c>
      <c r="K96" s="48">
        <v>194</v>
      </c>
      <c r="L96" s="53">
        <v>0.81818181818181812</v>
      </c>
    </row>
    <row r="97" spans="4:12" hidden="1" x14ac:dyDescent="0.25">
      <c r="D97" s="31"/>
      <c r="E97" s="31"/>
      <c r="G97" s="48" t="s">
        <v>1213</v>
      </c>
      <c r="H97" s="47" t="s">
        <v>162</v>
      </c>
      <c r="I97" s="47" t="s">
        <v>1198</v>
      </c>
      <c r="J97" s="48" t="s">
        <v>1163</v>
      </c>
      <c r="K97" s="48">
        <v>194</v>
      </c>
      <c r="L97" s="53">
        <v>1.0227272727272727</v>
      </c>
    </row>
    <row r="98" spans="4:12" hidden="1" x14ac:dyDescent="0.25">
      <c r="D98" s="31"/>
      <c r="E98" s="31"/>
      <c r="G98" s="48" t="s">
        <v>1213</v>
      </c>
      <c r="H98" s="47" t="s">
        <v>162</v>
      </c>
      <c r="I98" s="47" t="s">
        <v>1198</v>
      </c>
      <c r="J98" s="48" t="s">
        <v>1180</v>
      </c>
      <c r="K98" s="48">
        <v>194</v>
      </c>
      <c r="L98" s="53">
        <v>1.2272727272727273</v>
      </c>
    </row>
    <row r="99" spans="4:12" hidden="1" x14ac:dyDescent="0.25">
      <c r="D99" s="31"/>
      <c r="E99" s="31"/>
      <c r="G99" s="48" t="s">
        <v>1213</v>
      </c>
      <c r="H99" s="47" t="s">
        <v>162</v>
      </c>
      <c r="I99" s="47" t="s">
        <v>1198</v>
      </c>
      <c r="J99" s="48" t="s">
        <v>1162</v>
      </c>
      <c r="K99" s="48">
        <v>194</v>
      </c>
      <c r="L99" s="53">
        <v>1.2272727272727273</v>
      </c>
    </row>
    <row r="100" spans="4:12" hidden="1" x14ac:dyDescent="0.25">
      <c r="G100" s="48" t="s">
        <v>1213</v>
      </c>
      <c r="H100" s="47" t="s">
        <v>162</v>
      </c>
      <c r="I100" s="47" t="s">
        <v>1198</v>
      </c>
      <c r="J100" s="48" t="s">
        <v>1138</v>
      </c>
      <c r="K100" s="48">
        <v>194</v>
      </c>
      <c r="L100" s="53">
        <v>1.4318181818181819</v>
      </c>
    </row>
    <row r="101" spans="4:12" hidden="1" x14ac:dyDescent="0.25">
      <c r="G101" s="48" t="s">
        <v>1213</v>
      </c>
      <c r="H101" s="47" t="s">
        <v>162</v>
      </c>
      <c r="I101" s="47" t="s">
        <v>1198</v>
      </c>
      <c r="J101" s="48" t="s">
        <v>1159</v>
      </c>
      <c r="K101" s="48">
        <v>194</v>
      </c>
      <c r="L101" s="53">
        <v>1.4318181818181819</v>
      </c>
    </row>
    <row r="102" spans="4:12" hidden="1" x14ac:dyDescent="0.25">
      <c r="G102" s="48" t="s">
        <v>1213</v>
      </c>
      <c r="H102" s="47" t="s">
        <v>162</v>
      </c>
      <c r="I102" s="47" t="s">
        <v>1198</v>
      </c>
      <c r="J102" s="48" t="s">
        <v>1181</v>
      </c>
      <c r="K102" s="48">
        <v>194</v>
      </c>
      <c r="L102" s="53">
        <v>1.6363636363636362</v>
      </c>
    </row>
    <row r="103" spans="4:12" hidden="1" x14ac:dyDescent="0.25">
      <c r="G103" s="48" t="s">
        <v>1213</v>
      </c>
      <c r="H103" s="47" t="s">
        <v>162</v>
      </c>
      <c r="I103" s="47" t="s">
        <v>1198</v>
      </c>
      <c r="J103" s="48" t="s">
        <v>1160</v>
      </c>
      <c r="K103" s="48">
        <v>194</v>
      </c>
      <c r="L103" s="53">
        <v>2.0454545454545454</v>
      </c>
    </row>
    <row r="104" spans="4:12" hidden="1" x14ac:dyDescent="0.25">
      <c r="G104" s="48" t="s">
        <v>1213</v>
      </c>
      <c r="H104" s="47" t="s">
        <v>162</v>
      </c>
      <c r="I104" s="47" t="s">
        <v>1198</v>
      </c>
      <c r="J104" s="48" t="s">
        <v>1158</v>
      </c>
      <c r="K104" s="48">
        <v>194</v>
      </c>
      <c r="L104" s="53">
        <v>2.0454545454545454</v>
      </c>
    </row>
    <row r="105" spans="4:12" hidden="1" x14ac:dyDescent="0.25">
      <c r="G105" s="48" t="s">
        <v>1213</v>
      </c>
      <c r="H105" s="47" t="s">
        <v>162</v>
      </c>
      <c r="I105" s="47" t="s">
        <v>1198</v>
      </c>
      <c r="J105" s="48" t="s">
        <v>1161</v>
      </c>
      <c r="K105" s="48">
        <v>194</v>
      </c>
      <c r="L105" s="53">
        <v>2.25</v>
      </c>
    </row>
    <row r="106" spans="4:12" hidden="1" x14ac:dyDescent="0.25">
      <c r="G106" s="48" t="s">
        <v>1213</v>
      </c>
      <c r="H106" s="47" t="s">
        <v>162</v>
      </c>
      <c r="I106" s="47" t="s">
        <v>1198</v>
      </c>
      <c r="J106" s="48" t="s">
        <v>1182</v>
      </c>
      <c r="K106" s="48">
        <v>194</v>
      </c>
      <c r="L106" s="53">
        <v>2.4545454545454546</v>
      </c>
    </row>
    <row r="107" spans="4:12" hidden="1" x14ac:dyDescent="0.25">
      <c r="G107" s="48" t="s">
        <v>1213</v>
      </c>
      <c r="H107" s="47" t="s">
        <v>145</v>
      </c>
      <c r="I107" s="47" t="s">
        <v>145</v>
      </c>
      <c r="J107" s="48" t="s">
        <v>1176</v>
      </c>
      <c r="K107" s="48">
        <v>121</v>
      </c>
      <c r="L107" s="53">
        <v>18</v>
      </c>
    </row>
    <row r="108" spans="4:12" hidden="1" x14ac:dyDescent="0.25">
      <c r="G108" s="48" t="s">
        <v>1213</v>
      </c>
      <c r="H108" s="47" t="s">
        <v>145</v>
      </c>
      <c r="I108" s="47" t="s">
        <v>145</v>
      </c>
      <c r="J108" s="48" t="s">
        <v>1163</v>
      </c>
      <c r="K108" s="48">
        <v>121</v>
      </c>
      <c r="L108" s="53">
        <v>18</v>
      </c>
    </row>
    <row r="109" spans="4:12" hidden="1" x14ac:dyDescent="0.25">
      <c r="G109" s="48" t="s">
        <v>1213</v>
      </c>
      <c r="H109" s="47" t="s">
        <v>145</v>
      </c>
      <c r="I109" s="47" t="s">
        <v>145</v>
      </c>
      <c r="J109" s="48" t="s">
        <v>1180</v>
      </c>
      <c r="K109" s="48">
        <v>121</v>
      </c>
      <c r="L109" s="53">
        <v>18</v>
      </c>
    </row>
    <row r="110" spans="4:12" hidden="1" x14ac:dyDescent="0.25">
      <c r="G110" s="48" t="s">
        <v>1213</v>
      </c>
      <c r="H110" s="47" t="s">
        <v>145</v>
      </c>
      <c r="I110" s="47" t="s">
        <v>145</v>
      </c>
      <c r="J110" s="48" t="s">
        <v>1162</v>
      </c>
      <c r="K110" s="48">
        <v>121</v>
      </c>
      <c r="L110" s="53">
        <v>18</v>
      </c>
    </row>
    <row r="111" spans="4:12" hidden="1" x14ac:dyDescent="0.25">
      <c r="G111" s="48" t="s">
        <v>1213</v>
      </c>
      <c r="H111" s="47" t="s">
        <v>145</v>
      </c>
      <c r="I111" s="47" t="s">
        <v>145</v>
      </c>
      <c r="J111" s="48" t="s">
        <v>1138</v>
      </c>
      <c r="K111" s="48">
        <v>121</v>
      </c>
      <c r="L111" s="53">
        <v>18</v>
      </c>
    </row>
    <row r="112" spans="4:12" hidden="1" x14ac:dyDescent="0.25">
      <c r="G112" s="48" t="s">
        <v>1213</v>
      </c>
      <c r="H112" s="47" t="s">
        <v>145</v>
      </c>
      <c r="I112" s="47" t="s">
        <v>145</v>
      </c>
      <c r="J112" s="48" t="s">
        <v>1159</v>
      </c>
      <c r="K112" s="48">
        <v>121</v>
      </c>
      <c r="L112" s="53">
        <v>18</v>
      </c>
    </row>
    <row r="113" spans="4:12" hidden="1" x14ac:dyDescent="0.25">
      <c r="G113" s="48" t="s">
        <v>1213</v>
      </c>
      <c r="H113" s="47" t="s">
        <v>145</v>
      </c>
      <c r="I113" s="47" t="s">
        <v>145</v>
      </c>
      <c r="J113" s="48" t="s">
        <v>1181</v>
      </c>
      <c r="K113" s="48">
        <v>393</v>
      </c>
      <c r="L113" s="53">
        <v>18</v>
      </c>
    </row>
    <row r="114" spans="4:12" hidden="1" x14ac:dyDescent="0.25">
      <c r="G114" s="48" t="s">
        <v>1213</v>
      </c>
      <c r="H114" s="47" t="s">
        <v>145</v>
      </c>
      <c r="I114" s="47" t="s">
        <v>145</v>
      </c>
      <c r="J114" s="48" t="s">
        <v>1160</v>
      </c>
      <c r="K114" s="48">
        <v>393</v>
      </c>
      <c r="L114" s="53">
        <v>18</v>
      </c>
    </row>
    <row r="115" spans="4:12" hidden="1" x14ac:dyDescent="0.25">
      <c r="G115" s="48" t="s">
        <v>1213</v>
      </c>
      <c r="H115" s="47" t="s">
        <v>145</v>
      </c>
      <c r="I115" s="47" t="s">
        <v>145</v>
      </c>
      <c r="J115" s="48" t="s">
        <v>1158</v>
      </c>
      <c r="K115" s="48">
        <v>393</v>
      </c>
      <c r="L115" s="53">
        <v>18</v>
      </c>
    </row>
    <row r="116" spans="4:12" hidden="1" x14ac:dyDescent="0.25">
      <c r="G116" s="48" t="s">
        <v>1213</v>
      </c>
      <c r="H116" s="47" t="s">
        <v>145</v>
      </c>
      <c r="I116" s="47" t="s">
        <v>145</v>
      </c>
      <c r="J116" s="48" t="s">
        <v>1161</v>
      </c>
      <c r="K116" s="48">
        <v>393</v>
      </c>
      <c r="L116" s="53">
        <v>18</v>
      </c>
    </row>
    <row r="117" spans="4:12" hidden="1" x14ac:dyDescent="0.25">
      <c r="G117" s="48" t="s">
        <v>1213</v>
      </c>
      <c r="H117" s="47" t="s">
        <v>145</v>
      </c>
      <c r="I117" s="47" t="s">
        <v>145</v>
      </c>
      <c r="J117" s="48" t="s">
        <v>1182</v>
      </c>
      <c r="K117" s="48">
        <v>393</v>
      </c>
      <c r="L117" s="53">
        <v>18</v>
      </c>
    </row>
    <row r="118" spans="4:12" hidden="1" x14ac:dyDescent="0.25">
      <c r="G118" s="48" t="s">
        <v>1213</v>
      </c>
      <c r="H118" s="47" t="s">
        <v>143</v>
      </c>
      <c r="I118" s="47" t="s">
        <v>1205</v>
      </c>
      <c r="J118" s="48" t="s">
        <v>1176</v>
      </c>
      <c r="K118" s="48" t="s">
        <v>17</v>
      </c>
      <c r="L118" s="53">
        <v>10</v>
      </c>
    </row>
    <row r="119" spans="4:12" hidden="1" x14ac:dyDescent="0.25">
      <c r="G119" s="48" t="s">
        <v>1213</v>
      </c>
      <c r="H119" s="47" t="s">
        <v>143</v>
      </c>
      <c r="I119" s="47" t="s">
        <v>1205</v>
      </c>
      <c r="J119" s="48" t="s">
        <v>1163</v>
      </c>
      <c r="K119" s="48" t="s">
        <v>17</v>
      </c>
      <c r="L119" s="53">
        <v>10</v>
      </c>
    </row>
    <row r="120" spans="4:12" hidden="1" x14ac:dyDescent="0.25">
      <c r="G120" s="48" t="s">
        <v>1213</v>
      </c>
      <c r="H120" s="47" t="s">
        <v>143</v>
      </c>
      <c r="I120" s="47" t="s">
        <v>1205</v>
      </c>
      <c r="J120" s="48" t="s">
        <v>1180</v>
      </c>
      <c r="K120" s="48" t="s">
        <v>17</v>
      </c>
      <c r="L120" s="53">
        <v>10</v>
      </c>
    </row>
    <row r="121" spans="4:12" hidden="1" x14ac:dyDescent="0.25">
      <c r="G121" s="48" t="s">
        <v>1213</v>
      </c>
      <c r="H121" s="47" t="s">
        <v>143</v>
      </c>
      <c r="I121" s="47" t="s">
        <v>1205</v>
      </c>
      <c r="J121" s="48" t="s">
        <v>1162</v>
      </c>
      <c r="K121" s="48" t="s">
        <v>17</v>
      </c>
      <c r="L121" s="53">
        <v>10</v>
      </c>
    </row>
    <row r="122" spans="4:12" hidden="1" x14ac:dyDescent="0.25">
      <c r="G122" s="48" t="s">
        <v>1213</v>
      </c>
      <c r="H122" s="47" t="s">
        <v>143</v>
      </c>
      <c r="I122" s="47" t="s">
        <v>1205</v>
      </c>
      <c r="J122" s="48" t="s">
        <v>1138</v>
      </c>
      <c r="K122" s="48" t="s">
        <v>17</v>
      </c>
      <c r="L122" s="53">
        <v>10</v>
      </c>
    </row>
    <row r="123" spans="4:12" hidden="1" x14ac:dyDescent="0.25">
      <c r="D123" s="31"/>
      <c r="E123" s="31"/>
      <c r="G123" s="48" t="s">
        <v>1213</v>
      </c>
      <c r="H123" s="47" t="s">
        <v>143</v>
      </c>
      <c r="I123" s="47" t="s">
        <v>1205</v>
      </c>
      <c r="J123" s="48" t="s">
        <v>1159</v>
      </c>
      <c r="K123" s="48" t="s">
        <v>17</v>
      </c>
      <c r="L123" s="53">
        <v>10</v>
      </c>
    </row>
    <row r="124" spans="4:12" hidden="1" x14ac:dyDescent="0.25">
      <c r="D124" s="31"/>
      <c r="E124" s="31"/>
      <c r="G124" s="48" t="s">
        <v>1213</v>
      </c>
      <c r="H124" s="47" t="s">
        <v>143</v>
      </c>
      <c r="I124" s="47" t="s">
        <v>1205</v>
      </c>
      <c r="J124" s="48" t="s">
        <v>1181</v>
      </c>
      <c r="K124" s="48" t="s">
        <v>17</v>
      </c>
      <c r="L124" s="53">
        <v>10</v>
      </c>
    </row>
    <row r="125" spans="4:12" hidden="1" x14ac:dyDescent="0.25">
      <c r="D125" s="31"/>
      <c r="E125" s="31"/>
      <c r="G125" s="48" t="s">
        <v>1213</v>
      </c>
      <c r="H125" s="47" t="s">
        <v>143</v>
      </c>
      <c r="I125" s="47" t="s">
        <v>1205</v>
      </c>
      <c r="J125" s="48" t="s">
        <v>1160</v>
      </c>
      <c r="K125" s="48" t="s">
        <v>17</v>
      </c>
      <c r="L125" s="53">
        <v>10</v>
      </c>
    </row>
    <row r="126" spans="4:12" hidden="1" x14ac:dyDescent="0.25">
      <c r="D126" s="31"/>
      <c r="E126" s="31"/>
      <c r="G126" s="48" t="s">
        <v>1213</v>
      </c>
      <c r="H126" s="47" t="s">
        <v>143</v>
      </c>
      <c r="I126" s="47" t="s">
        <v>1205</v>
      </c>
      <c r="J126" s="48" t="s">
        <v>1158</v>
      </c>
      <c r="K126" s="48" t="s">
        <v>17</v>
      </c>
      <c r="L126" s="53">
        <v>10</v>
      </c>
    </row>
    <row r="127" spans="4:12" hidden="1" x14ac:dyDescent="0.25">
      <c r="D127" s="31"/>
      <c r="E127" s="31"/>
      <c r="G127" s="48" t="s">
        <v>1213</v>
      </c>
      <c r="H127" s="47" t="s">
        <v>143</v>
      </c>
      <c r="I127" s="47" t="s">
        <v>1205</v>
      </c>
      <c r="J127" s="48" t="s">
        <v>1161</v>
      </c>
      <c r="K127" s="48" t="s">
        <v>17</v>
      </c>
      <c r="L127" s="53">
        <v>10</v>
      </c>
    </row>
    <row r="128" spans="4:12" hidden="1" x14ac:dyDescent="0.25">
      <c r="D128" s="31"/>
      <c r="E128" s="31"/>
      <c r="G128" s="48" t="s">
        <v>1213</v>
      </c>
      <c r="H128" s="47" t="s">
        <v>143</v>
      </c>
      <c r="I128" s="47" t="s">
        <v>1205</v>
      </c>
      <c r="J128" s="48" t="s">
        <v>1182</v>
      </c>
      <c r="K128" s="48" t="s">
        <v>17</v>
      </c>
      <c r="L128" s="53">
        <v>10</v>
      </c>
    </row>
    <row r="129" spans="4:12" hidden="1" x14ac:dyDescent="0.25">
      <c r="D129" s="31"/>
      <c r="E129" s="31"/>
      <c r="G129" s="48" t="s">
        <v>1213</v>
      </c>
      <c r="H129" s="48" t="s">
        <v>1156</v>
      </c>
      <c r="I129" s="47" t="s">
        <v>1108</v>
      </c>
      <c r="J129" s="48" t="s">
        <v>1176</v>
      </c>
      <c r="K129" s="48">
        <v>1</v>
      </c>
      <c r="L129" s="53">
        <v>1</v>
      </c>
    </row>
    <row r="130" spans="4:12" hidden="1" x14ac:dyDescent="0.25">
      <c r="D130" s="31"/>
      <c r="E130" s="31"/>
      <c r="G130" s="48" t="s">
        <v>1213</v>
      </c>
      <c r="H130" s="48" t="s">
        <v>1156</v>
      </c>
      <c r="I130" s="47" t="s">
        <v>1108</v>
      </c>
      <c r="J130" s="48" t="s">
        <v>1163</v>
      </c>
      <c r="K130" s="48">
        <v>1</v>
      </c>
      <c r="L130" s="53">
        <v>1</v>
      </c>
    </row>
    <row r="131" spans="4:12" hidden="1" x14ac:dyDescent="0.25">
      <c r="D131" s="31"/>
      <c r="E131" s="31"/>
      <c r="G131" s="48" t="s">
        <v>1213</v>
      </c>
      <c r="H131" s="48" t="s">
        <v>1156</v>
      </c>
      <c r="I131" s="47" t="s">
        <v>1108</v>
      </c>
      <c r="J131" s="48" t="s">
        <v>1180</v>
      </c>
      <c r="K131" s="48">
        <v>1</v>
      </c>
      <c r="L131" s="53">
        <v>1</v>
      </c>
    </row>
    <row r="132" spans="4:12" hidden="1" x14ac:dyDescent="0.25">
      <c r="D132" s="31"/>
      <c r="E132" s="31"/>
      <c r="G132" s="48" t="s">
        <v>1213</v>
      </c>
      <c r="H132" s="48" t="s">
        <v>1156</v>
      </c>
      <c r="I132" s="47" t="s">
        <v>1108</v>
      </c>
      <c r="J132" s="48" t="s">
        <v>1162</v>
      </c>
      <c r="K132" s="48">
        <v>1</v>
      </c>
      <c r="L132" s="53">
        <v>1</v>
      </c>
    </row>
    <row r="133" spans="4:12" hidden="1" x14ac:dyDescent="0.25">
      <c r="D133" s="31"/>
      <c r="E133" s="31"/>
      <c r="G133" s="48" t="s">
        <v>1213</v>
      </c>
      <c r="H133" s="48" t="s">
        <v>1156</v>
      </c>
      <c r="I133" s="47" t="s">
        <v>1108</v>
      </c>
      <c r="J133" s="48" t="s">
        <v>1138</v>
      </c>
      <c r="K133" s="48">
        <v>1</v>
      </c>
      <c r="L133" s="53">
        <v>1</v>
      </c>
    </row>
    <row r="134" spans="4:12" hidden="1" x14ac:dyDescent="0.25">
      <c r="D134" s="31"/>
      <c r="E134" s="31"/>
      <c r="G134" s="48" t="s">
        <v>1213</v>
      </c>
      <c r="H134" s="48" t="s">
        <v>1156</v>
      </c>
      <c r="I134" s="47" t="s">
        <v>1108</v>
      </c>
      <c r="J134" s="48" t="s">
        <v>1159</v>
      </c>
      <c r="K134" s="48">
        <v>1</v>
      </c>
      <c r="L134" s="53">
        <v>1</v>
      </c>
    </row>
    <row r="135" spans="4:12" hidden="1" x14ac:dyDescent="0.25">
      <c r="D135" s="31"/>
      <c r="E135" s="31"/>
      <c r="G135" s="48" t="s">
        <v>1213</v>
      </c>
      <c r="H135" s="48" t="s">
        <v>1156</v>
      </c>
      <c r="I135" s="47" t="s">
        <v>1108</v>
      </c>
      <c r="J135" s="48" t="s">
        <v>1181</v>
      </c>
      <c r="K135" s="48">
        <v>1</v>
      </c>
      <c r="L135" s="53">
        <v>1</v>
      </c>
    </row>
    <row r="136" spans="4:12" hidden="1" x14ac:dyDescent="0.25">
      <c r="D136" s="31"/>
      <c r="E136" s="31"/>
      <c r="G136" s="48" t="s">
        <v>1213</v>
      </c>
      <c r="H136" s="48" t="s">
        <v>1156</v>
      </c>
      <c r="I136" s="47" t="s">
        <v>1108</v>
      </c>
      <c r="J136" s="48" t="s">
        <v>1160</v>
      </c>
      <c r="K136" s="48">
        <v>1</v>
      </c>
      <c r="L136" s="53">
        <v>1</v>
      </c>
    </row>
    <row r="137" spans="4:12" hidden="1" x14ac:dyDescent="0.25">
      <c r="D137" s="31"/>
      <c r="E137" s="31"/>
      <c r="G137" s="48" t="s">
        <v>1213</v>
      </c>
      <c r="H137" s="48" t="s">
        <v>1156</v>
      </c>
      <c r="I137" s="47" t="s">
        <v>1108</v>
      </c>
      <c r="J137" s="48" t="s">
        <v>1158</v>
      </c>
      <c r="K137" s="48">
        <v>1</v>
      </c>
      <c r="L137" s="53">
        <v>1</v>
      </c>
    </row>
    <row r="138" spans="4:12" hidden="1" x14ac:dyDescent="0.25">
      <c r="D138" s="31"/>
      <c r="E138" s="31"/>
      <c r="G138" s="48" t="s">
        <v>1213</v>
      </c>
      <c r="H138" s="48" t="s">
        <v>1156</v>
      </c>
      <c r="I138" s="47" t="s">
        <v>1108</v>
      </c>
      <c r="J138" s="48" t="s">
        <v>1161</v>
      </c>
      <c r="K138" s="48">
        <v>1</v>
      </c>
      <c r="L138" s="53">
        <v>1</v>
      </c>
    </row>
    <row r="139" spans="4:12" hidden="1" x14ac:dyDescent="0.25">
      <c r="D139" s="31"/>
      <c r="E139" s="31"/>
      <c r="G139" s="48" t="s">
        <v>1213</v>
      </c>
      <c r="H139" s="48" t="s">
        <v>1156</v>
      </c>
      <c r="I139" s="47" t="s">
        <v>1108</v>
      </c>
      <c r="J139" s="48" t="s">
        <v>1182</v>
      </c>
      <c r="K139" s="48">
        <v>1</v>
      </c>
      <c r="L139" s="53">
        <v>1</v>
      </c>
    </row>
    <row r="140" spans="4:12" hidden="1" x14ac:dyDescent="0.25">
      <c r="D140" s="31"/>
      <c r="E140" s="31"/>
      <c r="G140" s="48" t="s">
        <v>1213</v>
      </c>
      <c r="H140" s="47" t="s">
        <v>158</v>
      </c>
      <c r="I140" s="47" t="s">
        <v>1206</v>
      </c>
      <c r="J140" s="48" t="s">
        <v>1176</v>
      </c>
      <c r="K140" s="48">
        <v>2</v>
      </c>
      <c r="L140" s="53">
        <v>1</v>
      </c>
    </row>
    <row r="141" spans="4:12" hidden="1" x14ac:dyDescent="0.25">
      <c r="D141" s="31"/>
      <c r="E141" s="31"/>
      <c r="G141" s="48" t="s">
        <v>1213</v>
      </c>
      <c r="H141" s="47" t="s">
        <v>158</v>
      </c>
      <c r="I141" s="47" t="s">
        <v>1206</v>
      </c>
      <c r="J141" s="48" t="s">
        <v>1163</v>
      </c>
      <c r="K141" s="48">
        <v>2</v>
      </c>
      <c r="L141" s="53">
        <v>1</v>
      </c>
    </row>
    <row r="142" spans="4:12" hidden="1" x14ac:dyDescent="0.25">
      <c r="D142" s="31"/>
      <c r="E142" s="31"/>
      <c r="G142" s="48" t="s">
        <v>1213</v>
      </c>
      <c r="H142" s="47" t="s">
        <v>158</v>
      </c>
      <c r="I142" s="47" t="s">
        <v>1206</v>
      </c>
      <c r="J142" s="48" t="s">
        <v>1180</v>
      </c>
      <c r="K142" s="48">
        <v>2</v>
      </c>
      <c r="L142" s="53">
        <v>1</v>
      </c>
    </row>
    <row r="143" spans="4:12" hidden="1" x14ac:dyDescent="0.25">
      <c r="D143" s="31"/>
      <c r="E143" s="31"/>
      <c r="G143" s="48" t="s">
        <v>1213</v>
      </c>
      <c r="H143" s="47" t="s">
        <v>158</v>
      </c>
      <c r="I143" s="47" t="s">
        <v>1206</v>
      </c>
      <c r="J143" s="48" t="s">
        <v>1162</v>
      </c>
      <c r="K143" s="48">
        <v>2</v>
      </c>
      <c r="L143" s="53">
        <v>1</v>
      </c>
    </row>
    <row r="144" spans="4:12" hidden="1" x14ac:dyDescent="0.25">
      <c r="D144" s="31"/>
      <c r="E144" s="31"/>
      <c r="G144" s="48" t="s">
        <v>1213</v>
      </c>
      <c r="H144" s="47" t="s">
        <v>158</v>
      </c>
      <c r="I144" s="47" t="s">
        <v>1206</v>
      </c>
      <c r="J144" s="48" t="s">
        <v>1138</v>
      </c>
      <c r="K144" s="48">
        <v>2</v>
      </c>
      <c r="L144" s="53">
        <v>1</v>
      </c>
    </row>
    <row r="145" spans="4:12" hidden="1" x14ac:dyDescent="0.25">
      <c r="D145" s="31"/>
      <c r="E145" s="31"/>
      <c r="G145" s="48" t="s">
        <v>1213</v>
      </c>
      <c r="H145" s="47" t="s">
        <v>158</v>
      </c>
      <c r="I145" s="47" t="s">
        <v>1206</v>
      </c>
      <c r="J145" s="48" t="s">
        <v>1159</v>
      </c>
      <c r="K145" s="48">
        <v>2</v>
      </c>
      <c r="L145" s="53">
        <v>1</v>
      </c>
    </row>
    <row r="146" spans="4:12" hidden="1" x14ac:dyDescent="0.25">
      <c r="D146" s="31"/>
      <c r="E146" s="31"/>
      <c r="G146" s="48" t="s">
        <v>1213</v>
      </c>
      <c r="H146" s="47" t="s">
        <v>158</v>
      </c>
      <c r="I146" s="47" t="s">
        <v>1206</v>
      </c>
      <c r="J146" s="48" t="s">
        <v>1181</v>
      </c>
      <c r="K146" s="48">
        <v>2</v>
      </c>
      <c r="L146" s="53">
        <v>1</v>
      </c>
    </row>
    <row r="147" spans="4:12" hidden="1" x14ac:dyDescent="0.25">
      <c r="D147" s="31"/>
      <c r="E147" s="31"/>
      <c r="G147" s="48" t="s">
        <v>1213</v>
      </c>
      <c r="H147" s="47" t="s">
        <v>158</v>
      </c>
      <c r="I147" s="47" t="s">
        <v>1206</v>
      </c>
      <c r="J147" s="48" t="s">
        <v>1160</v>
      </c>
      <c r="K147" s="48">
        <v>2</v>
      </c>
      <c r="L147" s="53">
        <v>1</v>
      </c>
    </row>
    <row r="148" spans="4:12" hidden="1" x14ac:dyDescent="0.25">
      <c r="D148" s="31"/>
      <c r="E148" s="31"/>
      <c r="G148" s="48" t="s">
        <v>1213</v>
      </c>
      <c r="H148" s="47" t="s">
        <v>158</v>
      </c>
      <c r="I148" s="47" t="s">
        <v>1206</v>
      </c>
      <c r="J148" s="48" t="s">
        <v>1158</v>
      </c>
      <c r="K148" s="48">
        <v>2</v>
      </c>
      <c r="L148" s="53">
        <v>1</v>
      </c>
    </row>
    <row r="149" spans="4:12" hidden="1" x14ac:dyDescent="0.25">
      <c r="D149" s="31"/>
      <c r="E149" s="31"/>
      <c r="G149" s="48" t="s">
        <v>1213</v>
      </c>
      <c r="H149" s="47" t="s">
        <v>158</v>
      </c>
      <c r="I149" s="47" t="s">
        <v>1206</v>
      </c>
      <c r="J149" s="48" t="s">
        <v>1161</v>
      </c>
      <c r="K149" s="48">
        <v>2</v>
      </c>
      <c r="L149" s="53">
        <v>1</v>
      </c>
    </row>
    <row r="150" spans="4:12" hidden="1" x14ac:dyDescent="0.25">
      <c r="D150" s="31"/>
      <c r="E150" s="31"/>
      <c r="G150" s="48" t="s">
        <v>1213</v>
      </c>
      <c r="H150" s="47" t="s">
        <v>158</v>
      </c>
      <c r="I150" s="47" t="s">
        <v>1206</v>
      </c>
      <c r="J150" s="48" t="s">
        <v>1182</v>
      </c>
      <c r="K150" s="48">
        <v>2</v>
      </c>
      <c r="L150" s="53">
        <v>1</v>
      </c>
    </row>
    <row r="151" spans="4:12" hidden="1" x14ac:dyDescent="0.25">
      <c r="D151" s="31"/>
      <c r="E151" s="31"/>
      <c r="G151" s="48" t="s">
        <v>1213</v>
      </c>
      <c r="H151" s="47" t="s">
        <v>1202</v>
      </c>
      <c r="I151" s="47" t="s">
        <v>1183</v>
      </c>
      <c r="J151" s="48" t="s">
        <v>1176</v>
      </c>
      <c r="K151" s="48">
        <v>120</v>
      </c>
      <c r="L151" s="53">
        <v>1.3745454545454545</v>
      </c>
    </row>
    <row r="152" spans="4:12" hidden="1" x14ac:dyDescent="0.25">
      <c r="D152" s="31"/>
      <c r="E152" s="31"/>
      <c r="G152" s="48" t="s">
        <v>1213</v>
      </c>
      <c r="H152" s="47" t="s">
        <v>1202</v>
      </c>
      <c r="I152" s="47" t="s">
        <v>1183</v>
      </c>
      <c r="J152" s="48" t="s">
        <v>1163</v>
      </c>
      <c r="K152" s="48">
        <v>120</v>
      </c>
      <c r="L152" s="53">
        <v>1.832727272727273</v>
      </c>
    </row>
    <row r="153" spans="4:12" hidden="1" x14ac:dyDescent="0.25">
      <c r="D153" s="31"/>
      <c r="E153" s="31"/>
      <c r="G153" s="48" t="s">
        <v>1213</v>
      </c>
      <c r="H153" s="47" t="s">
        <v>1202</v>
      </c>
      <c r="I153" s="47" t="s">
        <v>1183</v>
      </c>
      <c r="J153" s="48" t="s">
        <v>1180</v>
      </c>
      <c r="K153" s="48">
        <v>118</v>
      </c>
      <c r="L153" s="53">
        <v>2.0618181818181816</v>
      </c>
    </row>
    <row r="154" spans="4:12" hidden="1" x14ac:dyDescent="0.25">
      <c r="D154" s="31"/>
      <c r="E154" s="31"/>
      <c r="G154" s="48" t="s">
        <v>1213</v>
      </c>
      <c r="H154" s="47" t="s">
        <v>1202</v>
      </c>
      <c r="I154" s="47" t="s">
        <v>1183</v>
      </c>
      <c r="J154" s="48" t="s">
        <v>1162</v>
      </c>
      <c r="K154" s="48">
        <v>118</v>
      </c>
      <c r="L154" s="53">
        <v>2.2990909090909089</v>
      </c>
    </row>
    <row r="155" spans="4:12" hidden="1" x14ac:dyDescent="0.25">
      <c r="D155" s="31"/>
      <c r="E155" s="31"/>
      <c r="G155" s="48" t="s">
        <v>1213</v>
      </c>
      <c r="H155" s="47" t="s">
        <v>1202</v>
      </c>
      <c r="I155" s="47" t="s">
        <v>1183</v>
      </c>
      <c r="J155" s="48" t="s">
        <v>1138</v>
      </c>
      <c r="K155" s="48">
        <v>118</v>
      </c>
      <c r="L155" s="53">
        <v>2.5281818181818179</v>
      </c>
    </row>
    <row r="156" spans="4:12" hidden="1" x14ac:dyDescent="0.25">
      <c r="D156" s="31"/>
      <c r="E156" s="31"/>
      <c r="G156" s="48" t="s">
        <v>1213</v>
      </c>
      <c r="H156" s="47" t="s">
        <v>1202</v>
      </c>
      <c r="I156" s="47" t="s">
        <v>1183</v>
      </c>
      <c r="J156" s="48" t="s">
        <v>1159</v>
      </c>
      <c r="K156" s="48">
        <v>118</v>
      </c>
      <c r="L156" s="53">
        <v>2.7572727272727273</v>
      </c>
    </row>
    <row r="157" spans="4:12" hidden="1" x14ac:dyDescent="0.25">
      <c r="D157" s="31"/>
      <c r="E157" s="31"/>
      <c r="G157" s="48" t="s">
        <v>1213</v>
      </c>
      <c r="H157" s="47" t="s">
        <v>1202</v>
      </c>
      <c r="I157" s="47" t="s">
        <v>1183</v>
      </c>
      <c r="J157" s="48" t="s">
        <v>1181</v>
      </c>
      <c r="K157" s="48">
        <v>118</v>
      </c>
      <c r="L157" s="53">
        <v>2.8718181818181816</v>
      </c>
    </row>
    <row r="158" spans="4:12" hidden="1" x14ac:dyDescent="0.25">
      <c r="D158" s="31"/>
      <c r="E158" s="31"/>
      <c r="G158" s="48" t="s">
        <v>1213</v>
      </c>
      <c r="H158" s="47" t="s">
        <v>1202</v>
      </c>
      <c r="I158" s="47" t="s">
        <v>1183</v>
      </c>
      <c r="J158" s="48" t="s">
        <v>1160</v>
      </c>
      <c r="K158" s="48">
        <v>118</v>
      </c>
      <c r="L158" s="53">
        <v>2.9863636363636363</v>
      </c>
    </row>
    <row r="159" spans="4:12" hidden="1" x14ac:dyDescent="0.25">
      <c r="D159" s="31"/>
      <c r="E159" s="31"/>
      <c r="G159" s="48" t="s">
        <v>1213</v>
      </c>
      <c r="H159" s="47" t="s">
        <v>1202</v>
      </c>
      <c r="I159" s="47" t="s">
        <v>1183</v>
      </c>
      <c r="J159" s="48" t="s">
        <v>1158</v>
      </c>
      <c r="K159" s="48">
        <v>561</v>
      </c>
      <c r="L159" s="53">
        <v>3.2154545454545453</v>
      </c>
    </row>
    <row r="160" spans="4:12" hidden="1" x14ac:dyDescent="0.25">
      <c r="D160" s="31"/>
      <c r="E160" s="31"/>
      <c r="G160" s="48" t="s">
        <v>1213</v>
      </c>
      <c r="H160" s="47" t="s">
        <v>1202</v>
      </c>
      <c r="I160" s="47" t="s">
        <v>1183</v>
      </c>
      <c r="J160" s="48" t="s">
        <v>1161</v>
      </c>
      <c r="K160" s="48">
        <v>561</v>
      </c>
      <c r="L160" s="53">
        <v>3.4445454545454539</v>
      </c>
    </row>
    <row r="161" spans="4:12" hidden="1" x14ac:dyDescent="0.25">
      <c r="D161" s="31"/>
      <c r="E161" s="31"/>
      <c r="G161" s="48" t="s">
        <v>1213</v>
      </c>
      <c r="H161" s="47" t="s">
        <v>1202</v>
      </c>
      <c r="I161" s="47" t="s">
        <v>1183</v>
      </c>
      <c r="J161" s="48" t="s">
        <v>1182</v>
      </c>
      <c r="K161" s="48">
        <v>561</v>
      </c>
      <c r="L161" s="53">
        <v>3.8290909090909087</v>
      </c>
    </row>
    <row r="162" spans="4:12" hidden="1" x14ac:dyDescent="0.25">
      <c r="D162" s="31"/>
      <c r="E162" s="31"/>
      <c r="G162" s="48" t="s">
        <v>1213</v>
      </c>
      <c r="H162" s="48" t="s">
        <v>160</v>
      </c>
      <c r="I162" s="47" t="s">
        <v>1186</v>
      </c>
      <c r="J162" s="47" t="s">
        <v>1176</v>
      </c>
      <c r="K162" s="47">
        <v>613</v>
      </c>
      <c r="L162" s="53">
        <v>7.4863636363636363</v>
      </c>
    </row>
    <row r="163" spans="4:12" hidden="1" x14ac:dyDescent="0.25">
      <c r="D163" s="31"/>
      <c r="E163" s="31"/>
      <c r="G163" s="48" t="s">
        <v>1213</v>
      </c>
      <c r="H163" s="48" t="s">
        <v>160</v>
      </c>
      <c r="I163" s="47" t="s">
        <v>1187</v>
      </c>
      <c r="J163" s="47" t="s">
        <v>1163</v>
      </c>
      <c r="K163" s="47">
        <v>613</v>
      </c>
      <c r="L163" s="53">
        <v>10.472727272727273</v>
      </c>
    </row>
    <row r="164" spans="4:12" hidden="1" x14ac:dyDescent="0.25">
      <c r="D164" s="31"/>
      <c r="E164" s="31"/>
      <c r="G164" s="48" t="s">
        <v>1213</v>
      </c>
      <c r="H164" s="48" t="s">
        <v>160</v>
      </c>
      <c r="I164" s="47" t="s">
        <v>1188</v>
      </c>
      <c r="J164" s="47" t="s">
        <v>1180</v>
      </c>
      <c r="K164" s="47">
        <v>613</v>
      </c>
      <c r="L164" s="53">
        <v>13.09090909090909</v>
      </c>
    </row>
    <row r="165" spans="4:12" hidden="1" x14ac:dyDescent="0.25">
      <c r="D165" s="31"/>
      <c r="E165" s="31"/>
      <c r="G165" s="48" t="s">
        <v>1213</v>
      </c>
      <c r="H165" s="48" t="s">
        <v>160</v>
      </c>
      <c r="I165" s="47" t="s">
        <v>1189</v>
      </c>
      <c r="J165" s="47" t="s">
        <v>1162</v>
      </c>
      <c r="K165" s="47">
        <v>613</v>
      </c>
      <c r="L165" s="53">
        <v>15.218181818181819</v>
      </c>
    </row>
    <row r="166" spans="4:12" hidden="1" x14ac:dyDescent="0.25">
      <c r="D166" s="31"/>
      <c r="E166" s="31"/>
      <c r="G166" s="48" t="s">
        <v>1213</v>
      </c>
      <c r="H166" s="48" t="s">
        <v>160</v>
      </c>
      <c r="I166" s="47" t="s">
        <v>1190</v>
      </c>
      <c r="J166" s="47" t="s">
        <v>1138</v>
      </c>
      <c r="K166" s="47">
        <v>613</v>
      </c>
      <c r="L166" s="53">
        <v>18</v>
      </c>
    </row>
    <row r="167" spans="4:12" hidden="1" x14ac:dyDescent="0.25">
      <c r="D167" s="31"/>
      <c r="E167" s="31"/>
      <c r="G167" s="48" t="s">
        <v>1213</v>
      </c>
      <c r="H167" s="48" t="s">
        <v>160</v>
      </c>
      <c r="I167" s="47" t="s">
        <v>1191</v>
      </c>
      <c r="J167" s="47" t="s">
        <v>1159</v>
      </c>
      <c r="K167" s="47">
        <v>613</v>
      </c>
      <c r="L167" s="53">
        <v>20.945454545454545</v>
      </c>
    </row>
    <row r="168" spans="4:12" hidden="1" x14ac:dyDescent="0.25">
      <c r="D168" s="31"/>
      <c r="E168" s="31"/>
      <c r="G168" s="48" t="s">
        <v>1213</v>
      </c>
      <c r="H168" s="48" t="s">
        <v>160</v>
      </c>
      <c r="I168" s="47" t="s">
        <v>1192</v>
      </c>
      <c r="J168" s="47" t="s">
        <v>1181</v>
      </c>
      <c r="K168" s="47">
        <v>613</v>
      </c>
      <c r="L168" s="53">
        <v>22.25454545454545</v>
      </c>
    </row>
    <row r="169" spans="4:12" hidden="1" x14ac:dyDescent="0.25">
      <c r="D169" s="31"/>
      <c r="E169" s="31"/>
      <c r="G169" s="48" t="s">
        <v>1213</v>
      </c>
      <c r="H169" s="48" t="s">
        <v>160</v>
      </c>
      <c r="I169" s="47" t="s">
        <v>1193</v>
      </c>
      <c r="J169" s="47" t="s">
        <v>1160</v>
      </c>
      <c r="K169" s="47">
        <v>613</v>
      </c>
      <c r="L169" s="53">
        <v>24.545454545454543</v>
      </c>
    </row>
    <row r="170" spans="4:12" hidden="1" x14ac:dyDescent="0.25">
      <c r="D170" s="31"/>
      <c r="E170" s="31"/>
      <c r="G170" s="48" t="s">
        <v>1213</v>
      </c>
      <c r="H170" s="48" t="s">
        <v>160</v>
      </c>
      <c r="I170" s="47" t="s">
        <v>1194</v>
      </c>
      <c r="J170" s="47" t="s">
        <v>1158</v>
      </c>
      <c r="K170" s="47">
        <v>613</v>
      </c>
      <c r="L170" s="53">
        <v>27.108000000000001</v>
      </c>
    </row>
    <row r="171" spans="4:12" hidden="1" x14ac:dyDescent="0.25">
      <c r="D171" s="31"/>
      <c r="E171" s="31"/>
      <c r="G171" s="48" t="s">
        <v>1213</v>
      </c>
      <c r="H171" s="48" t="s">
        <v>160</v>
      </c>
      <c r="I171" s="47" t="s">
        <v>1195</v>
      </c>
      <c r="J171" s="47" t="s">
        <v>1161</v>
      </c>
      <c r="K171" s="47">
        <v>613</v>
      </c>
      <c r="L171" s="53">
        <v>31.634999999999998</v>
      </c>
    </row>
    <row r="172" spans="4:12" hidden="1" x14ac:dyDescent="0.25">
      <c r="D172" s="31"/>
      <c r="E172" s="31"/>
      <c r="G172" s="48" t="s">
        <v>1213</v>
      </c>
      <c r="H172" s="48" t="s">
        <v>160</v>
      </c>
      <c r="I172" s="47" t="s">
        <v>1196</v>
      </c>
      <c r="J172" s="47" t="s">
        <v>1182</v>
      </c>
      <c r="K172" s="47">
        <v>613</v>
      </c>
      <c r="L172" s="53">
        <v>49.239000000000004</v>
      </c>
    </row>
    <row r="173" spans="4:12" hidden="1" x14ac:dyDescent="0.25">
      <c r="D173" s="31"/>
      <c r="E173" s="31"/>
      <c r="G173" s="48" t="s">
        <v>1213</v>
      </c>
      <c r="H173" s="48" t="s">
        <v>161</v>
      </c>
      <c r="I173" s="47" t="s">
        <v>161</v>
      </c>
      <c r="J173" s="47" t="s">
        <v>1176</v>
      </c>
      <c r="K173" s="47">
        <v>89</v>
      </c>
      <c r="L173" s="53">
        <v>2.4545454545454546</v>
      </c>
    </row>
    <row r="174" spans="4:12" hidden="1" x14ac:dyDescent="0.25">
      <c r="D174" s="31"/>
      <c r="E174" s="31"/>
      <c r="G174" s="48" t="s">
        <v>1213</v>
      </c>
      <c r="H174" s="48" t="s">
        <v>161</v>
      </c>
      <c r="I174" s="47" t="s">
        <v>161</v>
      </c>
      <c r="J174" s="47" t="s">
        <v>1163</v>
      </c>
      <c r="K174" s="47">
        <v>89</v>
      </c>
      <c r="L174" s="53">
        <v>4.5</v>
      </c>
    </row>
    <row r="175" spans="4:12" hidden="1" x14ac:dyDescent="0.25">
      <c r="D175" s="31"/>
      <c r="E175" s="31"/>
      <c r="G175" s="48" t="s">
        <v>1213</v>
      </c>
      <c r="H175" s="48" t="s">
        <v>161</v>
      </c>
      <c r="I175" s="47" t="s">
        <v>161</v>
      </c>
      <c r="J175" s="47" t="s">
        <v>1180</v>
      </c>
      <c r="K175" s="47">
        <v>89</v>
      </c>
      <c r="L175" s="53">
        <v>5.7272727272727275</v>
      </c>
    </row>
    <row r="176" spans="4:12" hidden="1" x14ac:dyDescent="0.25">
      <c r="D176" s="31"/>
      <c r="E176" s="31"/>
      <c r="G176" s="48" t="s">
        <v>1213</v>
      </c>
      <c r="H176" s="48" t="s">
        <v>161</v>
      </c>
      <c r="I176" s="47" t="s">
        <v>161</v>
      </c>
      <c r="J176" s="47" t="s">
        <v>1162</v>
      </c>
      <c r="K176" s="47">
        <v>89</v>
      </c>
      <c r="L176" s="53">
        <v>7.0363636363636362</v>
      </c>
    </row>
    <row r="177" spans="4:12" hidden="1" x14ac:dyDescent="0.25">
      <c r="D177" s="31"/>
      <c r="E177" s="31"/>
      <c r="G177" s="48" t="s">
        <v>1213</v>
      </c>
      <c r="H177" s="48" t="s">
        <v>161</v>
      </c>
      <c r="I177" s="47" t="s">
        <v>161</v>
      </c>
      <c r="J177" s="47" t="s">
        <v>1138</v>
      </c>
      <c r="K177" s="47">
        <v>89</v>
      </c>
      <c r="L177" s="53">
        <v>9</v>
      </c>
    </row>
    <row r="178" spans="4:12" hidden="1" x14ac:dyDescent="0.25">
      <c r="D178" s="31"/>
      <c r="E178" s="31"/>
      <c r="G178" s="48" t="s">
        <v>1213</v>
      </c>
      <c r="H178" s="48" t="s">
        <v>161</v>
      </c>
      <c r="I178" s="47" t="s">
        <v>161</v>
      </c>
      <c r="J178" s="47" t="s">
        <v>1159</v>
      </c>
      <c r="K178" s="47">
        <v>89</v>
      </c>
      <c r="L178" s="53">
        <v>10.636363636363635</v>
      </c>
    </row>
    <row r="179" spans="4:12" hidden="1" x14ac:dyDescent="0.25">
      <c r="D179" s="31"/>
      <c r="E179" s="31"/>
      <c r="G179" s="48" t="s">
        <v>1213</v>
      </c>
      <c r="H179" s="48" t="s">
        <v>161</v>
      </c>
      <c r="I179" s="47" t="s">
        <v>161</v>
      </c>
      <c r="J179" s="47" t="s">
        <v>1181</v>
      </c>
      <c r="K179" s="47">
        <v>89</v>
      </c>
      <c r="L179" s="53">
        <v>11.454545454545455</v>
      </c>
    </row>
    <row r="180" spans="4:12" hidden="1" x14ac:dyDescent="0.25">
      <c r="D180" s="31"/>
      <c r="E180" s="31"/>
      <c r="G180" s="48" t="s">
        <v>1213</v>
      </c>
      <c r="H180" s="48" t="s">
        <v>161</v>
      </c>
      <c r="I180" s="47" t="s">
        <v>161</v>
      </c>
      <c r="J180" s="47" t="s">
        <v>1160</v>
      </c>
      <c r="K180" s="47">
        <v>89</v>
      </c>
      <c r="L180" s="53">
        <v>12.272727272727272</v>
      </c>
    </row>
    <row r="181" spans="4:12" hidden="1" x14ac:dyDescent="0.25">
      <c r="D181" s="31"/>
      <c r="E181" s="31"/>
      <c r="G181" s="48" t="s">
        <v>1213</v>
      </c>
      <c r="H181" s="48" t="s">
        <v>161</v>
      </c>
      <c r="I181" s="47" t="s">
        <v>161</v>
      </c>
      <c r="J181" s="47" t="s">
        <v>1158</v>
      </c>
      <c r="K181" s="47">
        <v>89</v>
      </c>
      <c r="L181" s="53">
        <v>13.499999999999998</v>
      </c>
    </row>
    <row r="182" spans="4:12" hidden="1" x14ac:dyDescent="0.25">
      <c r="D182" s="31"/>
      <c r="E182" s="31"/>
      <c r="G182" s="48" t="s">
        <v>1213</v>
      </c>
      <c r="H182" s="48" t="s">
        <v>161</v>
      </c>
      <c r="I182" s="47" t="s">
        <v>161</v>
      </c>
      <c r="J182" s="47" t="s">
        <v>1161</v>
      </c>
      <c r="K182" s="47">
        <v>89</v>
      </c>
      <c r="L182" s="53">
        <v>15.136363636363635</v>
      </c>
    </row>
    <row r="183" spans="4:12" hidden="1" x14ac:dyDescent="0.25">
      <c r="D183" s="31"/>
      <c r="E183" s="31"/>
      <c r="G183" s="48" t="s">
        <v>1213</v>
      </c>
      <c r="H183" s="48" t="s">
        <v>161</v>
      </c>
      <c r="I183" s="47" t="s">
        <v>161</v>
      </c>
      <c r="J183" s="47" t="s">
        <v>1182</v>
      </c>
      <c r="K183" s="47">
        <v>89</v>
      </c>
      <c r="L183" s="53">
        <v>17.18181818181818</v>
      </c>
    </row>
    <row r="184" spans="4:12" hidden="1" x14ac:dyDescent="0.25">
      <c r="D184" s="31"/>
      <c r="E184" s="31"/>
      <c r="G184" s="48" t="s">
        <v>1213</v>
      </c>
      <c r="H184" s="48" t="s">
        <v>147</v>
      </c>
      <c r="I184" s="47" t="s">
        <v>1184</v>
      </c>
      <c r="J184" s="47" t="s">
        <v>1176</v>
      </c>
      <c r="K184" s="47">
        <v>120</v>
      </c>
      <c r="L184" s="53">
        <v>4.3105909090909087</v>
      </c>
    </row>
    <row r="185" spans="4:12" hidden="1" x14ac:dyDescent="0.25">
      <c r="D185" s="31"/>
      <c r="E185" s="31"/>
      <c r="G185" s="48" t="s">
        <v>1213</v>
      </c>
      <c r="H185" s="48" t="s">
        <v>147</v>
      </c>
      <c r="I185" s="47" t="s">
        <v>1184</v>
      </c>
      <c r="J185" s="47" t="s">
        <v>1163</v>
      </c>
      <c r="K185" s="47">
        <v>120</v>
      </c>
      <c r="L185" s="53">
        <v>5.6110909090909091</v>
      </c>
    </row>
    <row r="186" spans="4:12" hidden="1" x14ac:dyDescent="0.25">
      <c r="D186" s="31"/>
      <c r="E186" s="31"/>
      <c r="G186" s="48" t="s">
        <v>1213</v>
      </c>
      <c r="H186" s="48" t="s">
        <v>147</v>
      </c>
      <c r="I186" s="47" t="s">
        <v>1184</v>
      </c>
      <c r="J186" s="47" t="s">
        <v>1180</v>
      </c>
      <c r="K186" s="47">
        <v>118</v>
      </c>
      <c r="L186" s="53">
        <v>6.2613409090909089</v>
      </c>
    </row>
    <row r="187" spans="4:12" hidden="1" x14ac:dyDescent="0.25">
      <c r="D187" s="31"/>
      <c r="E187" s="31"/>
      <c r="G187" s="48" t="s">
        <v>1213</v>
      </c>
      <c r="H187" s="48" t="s">
        <v>147</v>
      </c>
      <c r="I187" s="47" t="s">
        <v>1184</v>
      </c>
      <c r="J187" s="47" t="s">
        <v>1162</v>
      </c>
      <c r="K187" s="47">
        <v>118</v>
      </c>
      <c r="L187" s="53">
        <v>6.9115909090909105</v>
      </c>
    </row>
    <row r="188" spans="4:12" hidden="1" x14ac:dyDescent="0.25">
      <c r="D188" s="31"/>
      <c r="E188" s="31"/>
      <c r="G188" s="48" t="s">
        <v>1213</v>
      </c>
      <c r="H188" s="48" t="s">
        <v>147</v>
      </c>
      <c r="I188" s="47" t="s">
        <v>1184</v>
      </c>
      <c r="J188" s="47" t="s">
        <v>1138</v>
      </c>
      <c r="K188" s="47">
        <v>118</v>
      </c>
      <c r="L188" s="53">
        <v>7.5618409090909093</v>
      </c>
    </row>
    <row r="189" spans="4:12" hidden="1" x14ac:dyDescent="0.25">
      <c r="D189" s="31"/>
      <c r="E189" s="31"/>
      <c r="G189" s="48" t="s">
        <v>1213</v>
      </c>
      <c r="H189" s="48" t="s">
        <v>147</v>
      </c>
      <c r="I189" s="47" t="s">
        <v>1184</v>
      </c>
      <c r="J189" s="47" t="s">
        <v>1159</v>
      </c>
      <c r="K189" s="47">
        <v>118</v>
      </c>
      <c r="L189" s="53">
        <v>8.2120909090909091</v>
      </c>
    </row>
    <row r="190" spans="4:12" hidden="1" x14ac:dyDescent="0.25">
      <c r="D190" s="31"/>
      <c r="E190" s="31"/>
      <c r="G190" s="48" t="s">
        <v>1213</v>
      </c>
      <c r="H190" s="48" t="s">
        <v>147</v>
      </c>
      <c r="I190" s="47" t="s">
        <v>1184</v>
      </c>
      <c r="J190" s="47" t="s">
        <v>1181</v>
      </c>
      <c r="K190" s="47">
        <v>118</v>
      </c>
      <c r="L190" s="53">
        <v>8.537215909090909</v>
      </c>
    </row>
    <row r="191" spans="4:12" hidden="1" x14ac:dyDescent="0.25">
      <c r="D191" s="31"/>
      <c r="E191" s="31"/>
      <c r="G191" s="48" t="s">
        <v>1213</v>
      </c>
      <c r="H191" s="48" t="s">
        <v>147</v>
      </c>
      <c r="I191" s="47" t="s">
        <v>1184</v>
      </c>
      <c r="J191" s="47" t="s">
        <v>1160</v>
      </c>
      <c r="K191" s="47">
        <v>118</v>
      </c>
      <c r="L191" s="53">
        <v>8.8623409090909107</v>
      </c>
    </row>
    <row r="192" spans="4:12" hidden="1" x14ac:dyDescent="0.25">
      <c r="D192" s="31"/>
      <c r="E192" s="31"/>
      <c r="G192" s="48" t="s">
        <v>1213</v>
      </c>
      <c r="H192" s="48" t="s">
        <v>147</v>
      </c>
      <c r="I192" s="47" t="s">
        <v>1184</v>
      </c>
      <c r="J192" s="47" t="s">
        <v>1158</v>
      </c>
      <c r="K192" s="47">
        <v>561</v>
      </c>
      <c r="L192" s="53">
        <v>9.5125909090909104</v>
      </c>
    </row>
    <row r="193" spans="4:12" hidden="1" x14ac:dyDescent="0.25">
      <c r="D193" s="31"/>
      <c r="E193" s="31"/>
      <c r="G193" s="48" t="s">
        <v>1213</v>
      </c>
      <c r="H193" s="48" t="s">
        <v>147</v>
      </c>
      <c r="I193" s="47" t="s">
        <v>1184</v>
      </c>
      <c r="J193" s="47" t="s">
        <v>1161</v>
      </c>
      <c r="K193" s="47">
        <v>561</v>
      </c>
      <c r="L193" s="53">
        <v>10.162840909090908</v>
      </c>
    </row>
    <row r="194" spans="4:12" hidden="1" x14ac:dyDescent="0.25">
      <c r="D194" s="31"/>
      <c r="E194" s="31"/>
      <c r="G194" s="48" t="s">
        <v>1213</v>
      </c>
      <c r="H194" s="48" t="s">
        <v>147</v>
      </c>
      <c r="I194" s="47" t="s">
        <v>1184</v>
      </c>
      <c r="J194" s="47" t="s">
        <v>1182</v>
      </c>
      <c r="K194" s="47">
        <v>561</v>
      </c>
      <c r="L194" s="53">
        <v>11.246590909090909</v>
      </c>
    </row>
    <row r="195" spans="4:12" hidden="1" x14ac:dyDescent="0.25">
      <c r="D195" s="31"/>
      <c r="E195" s="31"/>
      <c r="G195" s="48" t="s">
        <v>679</v>
      </c>
      <c r="H195" s="48" t="s">
        <v>174</v>
      </c>
      <c r="I195" s="47" t="s">
        <v>1207</v>
      </c>
      <c r="J195" s="47" t="s">
        <v>1176</v>
      </c>
      <c r="K195" s="47">
        <v>106</v>
      </c>
      <c r="L195" s="53">
        <v>1.8900000000000001</v>
      </c>
    </row>
    <row r="196" spans="4:12" hidden="1" x14ac:dyDescent="0.25">
      <c r="D196" s="31"/>
      <c r="E196" s="31"/>
      <c r="G196" s="48" t="s">
        <v>679</v>
      </c>
      <c r="H196" s="48" t="s">
        <v>174</v>
      </c>
      <c r="I196" s="47" t="s">
        <v>1207</v>
      </c>
      <c r="J196" s="47" t="s">
        <v>1163</v>
      </c>
      <c r="K196" s="47">
        <v>106</v>
      </c>
      <c r="L196" s="53">
        <v>2.25</v>
      </c>
    </row>
    <row r="197" spans="4:12" hidden="1" x14ac:dyDescent="0.25">
      <c r="D197" s="31"/>
      <c r="E197" s="31"/>
      <c r="G197" s="48" t="s">
        <v>679</v>
      </c>
      <c r="H197" s="48" t="s">
        <v>174</v>
      </c>
      <c r="I197" s="47" t="s">
        <v>1207</v>
      </c>
      <c r="J197" s="47" t="s">
        <v>1180</v>
      </c>
      <c r="K197" s="47">
        <v>106</v>
      </c>
      <c r="L197" s="53">
        <v>2.4300000000000002</v>
      </c>
    </row>
    <row r="198" spans="4:12" hidden="1" x14ac:dyDescent="0.25">
      <c r="D198" s="31"/>
      <c r="E198" s="31"/>
      <c r="G198" s="48" t="s">
        <v>679</v>
      </c>
      <c r="H198" s="48" t="s">
        <v>174</v>
      </c>
      <c r="I198" s="47" t="s">
        <v>1207</v>
      </c>
      <c r="J198" s="47" t="s">
        <v>1162</v>
      </c>
      <c r="K198" s="47">
        <v>106</v>
      </c>
      <c r="L198" s="53">
        <v>2.61</v>
      </c>
    </row>
    <row r="199" spans="4:12" hidden="1" x14ac:dyDescent="0.25">
      <c r="D199" s="31"/>
      <c r="E199" s="31"/>
      <c r="G199" s="48" t="s">
        <v>679</v>
      </c>
      <c r="H199" s="48" t="s">
        <v>174</v>
      </c>
      <c r="I199" s="47" t="s">
        <v>1207</v>
      </c>
      <c r="J199" s="47" t="s">
        <v>1138</v>
      </c>
      <c r="K199" s="47">
        <v>106</v>
      </c>
      <c r="L199" s="53">
        <v>2.8800000000000003</v>
      </c>
    </row>
    <row r="200" spans="4:12" hidden="1" x14ac:dyDescent="0.25">
      <c r="D200" s="31"/>
      <c r="E200" s="31"/>
      <c r="G200" s="48" t="s">
        <v>679</v>
      </c>
      <c r="H200" s="48" t="s">
        <v>174</v>
      </c>
      <c r="I200" s="47" t="s">
        <v>1207</v>
      </c>
      <c r="J200" s="47" t="s">
        <v>1159</v>
      </c>
      <c r="K200" s="47">
        <v>106</v>
      </c>
      <c r="L200" s="53">
        <v>3.06</v>
      </c>
    </row>
    <row r="201" spans="4:12" hidden="1" x14ac:dyDescent="0.25">
      <c r="D201" s="31"/>
      <c r="E201" s="31"/>
      <c r="G201" s="48" t="s">
        <v>679</v>
      </c>
      <c r="H201" s="48" t="s">
        <v>174</v>
      </c>
      <c r="I201" s="47" t="s">
        <v>1207</v>
      </c>
      <c r="J201" s="47" t="s">
        <v>1181</v>
      </c>
      <c r="K201" s="47">
        <v>106</v>
      </c>
      <c r="L201" s="53">
        <v>3.15</v>
      </c>
    </row>
    <row r="202" spans="4:12" hidden="1" x14ac:dyDescent="0.25">
      <c r="D202" s="31"/>
      <c r="E202" s="31"/>
      <c r="G202" s="48" t="s">
        <v>679</v>
      </c>
      <c r="H202" s="48" t="s">
        <v>174</v>
      </c>
      <c r="I202" s="47" t="s">
        <v>1207</v>
      </c>
      <c r="J202" s="47" t="s">
        <v>1160</v>
      </c>
      <c r="K202" s="47">
        <v>106</v>
      </c>
      <c r="L202" s="53">
        <v>3.24</v>
      </c>
    </row>
    <row r="203" spans="4:12" hidden="1" x14ac:dyDescent="0.25">
      <c r="D203" s="31"/>
      <c r="E203" s="31"/>
      <c r="G203" s="48" t="s">
        <v>679</v>
      </c>
      <c r="H203" s="48" t="s">
        <v>174</v>
      </c>
      <c r="I203" s="47" t="s">
        <v>1207</v>
      </c>
      <c r="J203" s="47" t="s">
        <v>1158</v>
      </c>
      <c r="K203" s="47">
        <v>106</v>
      </c>
      <c r="L203" s="53">
        <v>3.42</v>
      </c>
    </row>
    <row r="204" spans="4:12" hidden="1" x14ac:dyDescent="0.25">
      <c r="D204" s="31"/>
      <c r="E204" s="31"/>
      <c r="G204" s="48" t="s">
        <v>679</v>
      </c>
      <c r="H204" s="48" t="s">
        <v>174</v>
      </c>
      <c r="I204" s="47" t="s">
        <v>1207</v>
      </c>
      <c r="J204" s="47" t="s">
        <v>1161</v>
      </c>
      <c r="K204" s="47">
        <v>106</v>
      </c>
      <c r="L204" s="53">
        <v>3.6</v>
      </c>
    </row>
    <row r="205" spans="4:12" hidden="1" x14ac:dyDescent="0.25">
      <c r="D205" s="31"/>
      <c r="E205" s="31"/>
      <c r="G205" s="48" t="s">
        <v>679</v>
      </c>
      <c r="H205" s="48" t="s">
        <v>174</v>
      </c>
      <c r="I205" s="47" t="s">
        <v>1207</v>
      </c>
      <c r="J205" s="47" t="s">
        <v>1182</v>
      </c>
      <c r="K205" s="47">
        <v>106</v>
      </c>
      <c r="L205" s="53">
        <v>3.9600000000000004</v>
      </c>
    </row>
    <row r="206" spans="4:12" hidden="1" x14ac:dyDescent="0.25">
      <c r="D206" s="31"/>
      <c r="E206" s="31"/>
      <c r="G206" s="48" t="s">
        <v>679</v>
      </c>
      <c r="H206" s="48" t="s">
        <v>175</v>
      </c>
      <c r="I206" s="47" t="s">
        <v>175</v>
      </c>
      <c r="J206" s="47" t="s">
        <v>1176</v>
      </c>
      <c r="K206" s="47">
        <v>151</v>
      </c>
      <c r="L206" s="53">
        <v>1.4727272727272727</v>
      </c>
    </row>
    <row r="207" spans="4:12" hidden="1" x14ac:dyDescent="0.25">
      <c r="D207" s="31"/>
      <c r="E207" s="31"/>
      <c r="G207" s="48" t="s">
        <v>679</v>
      </c>
      <c r="H207" s="48" t="s">
        <v>175</v>
      </c>
      <c r="I207" s="47" t="s">
        <v>175</v>
      </c>
      <c r="J207" s="47" t="s">
        <v>1163</v>
      </c>
      <c r="K207" s="47">
        <v>151</v>
      </c>
      <c r="L207" s="53">
        <v>1.4727272727272727</v>
      </c>
    </row>
    <row r="208" spans="4:12" hidden="1" x14ac:dyDescent="0.25">
      <c r="D208" s="31"/>
      <c r="E208" s="31"/>
      <c r="G208" s="48" t="s">
        <v>679</v>
      </c>
      <c r="H208" s="48" t="s">
        <v>175</v>
      </c>
      <c r="I208" s="47" t="s">
        <v>175</v>
      </c>
      <c r="J208" s="47" t="s">
        <v>1180</v>
      </c>
      <c r="K208" s="47">
        <v>151</v>
      </c>
      <c r="L208" s="53">
        <v>1.4727272727272727</v>
      </c>
    </row>
    <row r="209" spans="4:12" hidden="1" x14ac:dyDescent="0.25">
      <c r="D209" s="31"/>
      <c r="E209" s="31"/>
      <c r="G209" s="48" t="s">
        <v>679</v>
      </c>
      <c r="H209" s="48" t="s">
        <v>175</v>
      </c>
      <c r="I209" s="47" t="s">
        <v>175</v>
      </c>
      <c r="J209" s="47" t="s">
        <v>1162</v>
      </c>
      <c r="K209" s="47">
        <v>151</v>
      </c>
      <c r="L209" s="53">
        <v>1.4727272727272727</v>
      </c>
    </row>
    <row r="210" spans="4:12" hidden="1" x14ac:dyDescent="0.25">
      <c r="D210" s="31"/>
      <c r="E210" s="31"/>
      <c r="G210" s="48" t="s">
        <v>679</v>
      </c>
      <c r="H210" s="48" t="s">
        <v>175</v>
      </c>
      <c r="I210" s="47" t="s">
        <v>175</v>
      </c>
      <c r="J210" s="47" t="s">
        <v>1138</v>
      </c>
      <c r="K210" s="47">
        <v>151</v>
      </c>
      <c r="L210" s="53">
        <v>1.5545454545454545</v>
      </c>
    </row>
    <row r="211" spans="4:12" hidden="1" x14ac:dyDescent="0.25">
      <c r="D211" s="31"/>
      <c r="E211" s="31"/>
      <c r="G211" s="48" t="s">
        <v>679</v>
      </c>
      <c r="H211" s="48" t="s">
        <v>175</v>
      </c>
      <c r="I211" s="47" t="s">
        <v>175</v>
      </c>
      <c r="J211" s="47" t="s">
        <v>1159</v>
      </c>
      <c r="K211" s="47">
        <v>151</v>
      </c>
      <c r="L211" s="53">
        <v>1.5545454545454545</v>
      </c>
    </row>
    <row r="212" spans="4:12" hidden="1" x14ac:dyDescent="0.25">
      <c r="D212" s="31"/>
      <c r="E212" s="31"/>
      <c r="G212" s="48" t="s">
        <v>679</v>
      </c>
      <c r="H212" s="48" t="s">
        <v>175</v>
      </c>
      <c r="I212" s="47" t="s">
        <v>175</v>
      </c>
      <c r="J212" s="47" t="s">
        <v>1181</v>
      </c>
      <c r="K212" s="47">
        <v>151</v>
      </c>
      <c r="L212" s="53">
        <v>1.5545454545454545</v>
      </c>
    </row>
    <row r="213" spans="4:12" hidden="1" x14ac:dyDescent="0.25">
      <c r="D213" s="31"/>
      <c r="E213" s="31"/>
      <c r="G213" s="48" t="s">
        <v>679</v>
      </c>
      <c r="H213" s="48" t="s">
        <v>175</v>
      </c>
      <c r="I213" s="47" t="s">
        <v>175</v>
      </c>
      <c r="J213" s="47" t="s">
        <v>1160</v>
      </c>
      <c r="K213" s="47">
        <v>151</v>
      </c>
      <c r="L213" s="53">
        <v>1.5545454545454545</v>
      </c>
    </row>
    <row r="214" spans="4:12" hidden="1" x14ac:dyDescent="0.25">
      <c r="D214" s="31"/>
      <c r="E214" s="31"/>
      <c r="G214" s="48" t="s">
        <v>679</v>
      </c>
      <c r="H214" s="48" t="s">
        <v>175</v>
      </c>
      <c r="I214" s="47" t="s">
        <v>175</v>
      </c>
      <c r="J214" s="47" t="s">
        <v>1158</v>
      </c>
      <c r="K214" s="47">
        <v>151</v>
      </c>
      <c r="L214" s="53">
        <v>1.5545454545454545</v>
      </c>
    </row>
    <row r="215" spans="4:12" hidden="1" x14ac:dyDescent="0.25">
      <c r="D215" s="31"/>
      <c r="E215" s="31"/>
      <c r="G215" s="48" t="s">
        <v>679</v>
      </c>
      <c r="H215" s="48" t="s">
        <v>175</v>
      </c>
      <c r="I215" s="47" t="s">
        <v>175</v>
      </c>
      <c r="J215" s="47" t="s">
        <v>1161</v>
      </c>
      <c r="K215" s="47">
        <v>151</v>
      </c>
      <c r="L215" s="53">
        <v>1.5545454545454545</v>
      </c>
    </row>
    <row r="216" spans="4:12" hidden="1" x14ac:dyDescent="0.25">
      <c r="D216" s="31"/>
      <c r="E216" s="31"/>
      <c r="G216" s="48" t="s">
        <v>679</v>
      </c>
      <c r="H216" s="48" t="s">
        <v>175</v>
      </c>
      <c r="I216" s="47" t="s">
        <v>175</v>
      </c>
      <c r="J216" s="47" t="s">
        <v>1182</v>
      </c>
      <c r="K216" s="47">
        <v>151</v>
      </c>
      <c r="L216" s="53">
        <v>1.6363636363636362</v>
      </c>
    </row>
    <row r="217" spans="4:12" hidden="1" x14ac:dyDescent="0.25">
      <c r="D217" s="31"/>
      <c r="E217" s="31"/>
      <c r="G217" s="48" t="s">
        <v>679</v>
      </c>
      <c r="H217" s="48" t="s">
        <v>177</v>
      </c>
      <c r="I217" s="47" t="s">
        <v>1208</v>
      </c>
      <c r="J217" s="47" t="s">
        <v>1176</v>
      </c>
      <c r="K217" s="47">
        <v>560</v>
      </c>
      <c r="L217" s="53">
        <v>2.8800000000000003</v>
      </c>
    </row>
    <row r="218" spans="4:12" hidden="1" x14ac:dyDescent="0.25">
      <c r="D218" s="31"/>
      <c r="E218" s="31"/>
      <c r="G218" s="48" t="s">
        <v>679</v>
      </c>
      <c r="H218" s="48" t="s">
        <v>177</v>
      </c>
      <c r="I218" s="47" t="s">
        <v>1208</v>
      </c>
      <c r="J218" s="47" t="s">
        <v>1163</v>
      </c>
      <c r="K218" s="47">
        <v>560</v>
      </c>
      <c r="L218" s="53">
        <v>3.33</v>
      </c>
    </row>
    <row r="219" spans="4:12" hidden="1" x14ac:dyDescent="0.25">
      <c r="D219" s="31"/>
      <c r="E219" s="31"/>
      <c r="G219" s="48" t="s">
        <v>679</v>
      </c>
      <c r="H219" s="48" t="s">
        <v>177</v>
      </c>
      <c r="I219" s="47" t="s">
        <v>1208</v>
      </c>
      <c r="J219" s="47" t="s">
        <v>1180</v>
      </c>
      <c r="K219" s="47">
        <v>560</v>
      </c>
      <c r="L219" s="53">
        <v>3.6</v>
      </c>
    </row>
    <row r="220" spans="4:12" hidden="1" x14ac:dyDescent="0.25">
      <c r="D220" s="31"/>
      <c r="E220" s="31"/>
      <c r="G220" s="48" t="s">
        <v>679</v>
      </c>
      <c r="H220" s="48" t="s">
        <v>177</v>
      </c>
      <c r="I220" s="47" t="s">
        <v>1208</v>
      </c>
      <c r="J220" s="47" t="s">
        <v>1162</v>
      </c>
      <c r="K220" s="47">
        <v>560</v>
      </c>
      <c r="L220" s="53">
        <v>3.87</v>
      </c>
    </row>
    <row r="221" spans="4:12" hidden="1" x14ac:dyDescent="0.25">
      <c r="D221" s="31"/>
      <c r="E221" s="31"/>
      <c r="G221" s="48" t="s">
        <v>679</v>
      </c>
      <c r="H221" s="48" t="s">
        <v>177</v>
      </c>
      <c r="I221" s="47" t="s">
        <v>1208</v>
      </c>
      <c r="J221" s="47" t="s">
        <v>1138</v>
      </c>
      <c r="K221" s="47">
        <v>560</v>
      </c>
      <c r="L221" s="53">
        <v>4.05</v>
      </c>
    </row>
    <row r="222" spans="4:12" hidden="1" x14ac:dyDescent="0.25">
      <c r="D222" s="31"/>
      <c r="E222" s="31"/>
      <c r="G222" s="48" t="s">
        <v>679</v>
      </c>
      <c r="H222" s="48" t="s">
        <v>177</v>
      </c>
      <c r="I222" s="47" t="s">
        <v>1208</v>
      </c>
      <c r="J222" s="47" t="s">
        <v>1159</v>
      </c>
      <c r="K222" s="47">
        <v>560</v>
      </c>
      <c r="L222" s="53">
        <v>4.32</v>
      </c>
    </row>
    <row r="223" spans="4:12" hidden="1" x14ac:dyDescent="0.25">
      <c r="D223" s="31"/>
      <c r="E223" s="31"/>
      <c r="G223" s="48" t="s">
        <v>679</v>
      </c>
      <c r="H223" s="48" t="s">
        <v>177</v>
      </c>
      <c r="I223" s="47" t="s">
        <v>1208</v>
      </c>
      <c r="J223" s="47" t="s">
        <v>1181</v>
      </c>
      <c r="K223" s="47">
        <v>560</v>
      </c>
      <c r="L223" s="53">
        <v>4.4550000000000001</v>
      </c>
    </row>
    <row r="224" spans="4:12" hidden="1" x14ac:dyDescent="0.25">
      <c r="D224" s="31"/>
      <c r="E224" s="31"/>
      <c r="G224" s="48" t="s">
        <v>679</v>
      </c>
      <c r="H224" s="48" t="s">
        <v>177</v>
      </c>
      <c r="I224" s="47" t="s">
        <v>1208</v>
      </c>
      <c r="J224" s="47" t="s">
        <v>1160</v>
      </c>
      <c r="K224" s="47">
        <v>560</v>
      </c>
      <c r="L224" s="53">
        <v>4.59</v>
      </c>
    </row>
    <row r="225" spans="4:12" hidden="1" x14ac:dyDescent="0.25">
      <c r="D225" s="31"/>
      <c r="E225" s="31"/>
      <c r="G225" s="48" t="s">
        <v>679</v>
      </c>
      <c r="H225" s="48" t="s">
        <v>177</v>
      </c>
      <c r="I225" s="47" t="s">
        <v>1208</v>
      </c>
      <c r="J225" s="47" t="s">
        <v>1158</v>
      </c>
      <c r="K225" s="47">
        <v>560</v>
      </c>
      <c r="L225" s="53">
        <v>4.8600000000000003</v>
      </c>
    </row>
    <row r="226" spans="4:12" hidden="1" x14ac:dyDescent="0.25">
      <c r="D226" s="31"/>
      <c r="E226" s="31"/>
      <c r="G226" s="48" t="s">
        <v>679</v>
      </c>
      <c r="H226" s="48" t="s">
        <v>177</v>
      </c>
      <c r="I226" s="47" t="s">
        <v>1208</v>
      </c>
      <c r="J226" s="47" t="s">
        <v>1161</v>
      </c>
      <c r="K226" s="47">
        <v>560</v>
      </c>
      <c r="L226" s="53">
        <v>5.04</v>
      </c>
    </row>
    <row r="227" spans="4:12" hidden="1" x14ac:dyDescent="0.25">
      <c r="D227" s="31"/>
      <c r="E227" s="31"/>
      <c r="G227" s="48" t="s">
        <v>679</v>
      </c>
      <c r="H227" s="48" t="s">
        <v>177</v>
      </c>
      <c r="I227" s="47" t="s">
        <v>1208</v>
      </c>
      <c r="J227" s="47" t="s">
        <v>1182</v>
      </c>
      <c r="K227" s="47">
        <v>560</v>
      </c>
      <c r="L227" s="53">
        <v>5.49</v>
      </c>
    </row>
    <row r="228" spans="4:12" hidden="1" x14ac:dyDescent="0.25">
      <c r="D228" s="31"/>
      <c r="E228" s="31"/>
      <c r="G228" s="48" t="s">
        <v>679</v>
      </c>
      <c r="H228" s="48" t="s">
        <v>176</v>
      </c>
      <c r="I228" s="47" t="s">
        <v>176</v>
      </c>
      <c r="J228" s="47" t="s">
        <v>1176</v>
      </c>
      <c r="K228" s="47">
        <v>112</v>
      </c>
      <c r="L228" s="53">
        <v>0.9477186963979416</v>
      </c>
    </row>
    <row r="229" spans="4:12" hidden="1" x14ac:dyDescent="0.25">
      <c r="D229" s="31"/>
      <c r="E229" s="31"/>
      <c r="G229" s="48" t="s">
        <v>679</v>
      </c>
      <c r="H229" s="48" t="s">
        <v>176</v>
      </c>
      <c r="I229" s="47" t="s">
        <v>176</v>
      </c>
      <c r="J229" s="47" t="s">
        <v>1163</v>
      </c>
      <c r="K229" s="47">
        <v>112</v>
      </c>
      <c r="L229" s="53">
        <v>1.0439203354297695</v>
      </c>
    </row>
    <row r="230" spans="4:12" hidden="1" x14ac:dyDescent="0.25">
      <c r="D230" s="31"/>
      <c r="E230" s="31"/>
      <c r="G230" s="48" t="s">
        <v>679</v>
      </c>
      <c r="H230" s="48" t="s">
        <v>176</v>
      </c>
      <c r="I230" s="47" t="s">
        <v>176</v>
      </c>
      <c r="J230" s="47" t="s">
        <v>1180</v>
      </c>
      <c r="K230" s="47">
        <v>112</v>
      </c>
      <c r="L230" s="53">
        <v>1.2256603773584904</v>
      </c>
    </row>
    <row r="231" spans="4:12" hidden="1" x14ac:dyDescent="0.25">
      <c r="D231" s="31"/>
      <c r="E231" s="31"/>
      <c r="G231" s="48" t="s">
        <v>679</v>
      </c>
      <c r="H231" s="48" t="s">
        <v>176</v>
      </c>
      <c r="I231" s="47" t="s">
        <v>176</v>
      </c>
      <c r="J231" s="47" t="s">
        <v>1162</v>
      </c>
      <c r="K231" s="47">
        <v>112</v>
      </c>
      <c r="L231" s="53">
        <v>1.4098713550600346</v>
      </c>
    </row>
    <row r="232" spans="4:12" hidden="1" x14ac:dyDescent="0.25">
      <c r="D232" s="31"/>
      <c r="E232" s="31"/>
      <c r="G232" s="48" t="s">
        <v>679</v>
      </c>
      <c r="H232" s="48" t="s">
        <v>176</v>
      </c>
      <c r="I232" s="47" t="s">
        <v>176</v>
      </c>
      <c r="J232" s="47" t="s">
        <v>1138</v>
      </c>
      <c r="K232" s="47">
        <v>112</v>
      </c>
      <c r="L232" s="53">
        <v>1.5127577663426721</v>
      </c>
    </row>
    <row r="233" spans="4:12" hidden="1" x14ac:dyDescent="0.25">
      <c r="D233" s="31"/>
      <c r="E233" s="31"/>
      <c r="G233" s="48" t="s">
        <v>679</v>
      </c>
      <c r="H233" s="48" t="s">
        <v>176</v>
      </c>
      <c r="I233" s="47" t="s">
        <v>176</v>
      </c>
      <c r="J233" s="47" t="s">
        <v>1159</v>
      </c>
      <c r="K233" s="47">
        <v>112</v>
      </c>
      <c r="L233" s="53">
        <v>1.7928873642081193</v>
      </c>
    </row>
    <row r="234" spans="4:12" hidden="1" x14ac:dyDescent="0.25">
      <c r="D234" s="31"/>
      <c r="E234" s="31"/>
      <c r="G234" s="48" t="s">
        <v>679</v>
      </c>
      <c r="H234" s="48" t="s">
        <v>176</v>
      </c>
      <c r="I234" s="47" t="s">
        <v>176</v>
      </c>
      <c r="J234" s="47" t="s">
        <v>1181</v>
      </c>
      <c r="K234" s="47">
        <v>112</v>
      </c>
      <c r="L234" s="53">
        <v>1.8409090909090908</v>
      </c>
    </row>
    <row r="235" spans="4:12" hidden="1" x14ac:dyDescent="0.25">
      <c r="D235" s="31"/>
      <c r="E235" s="31"/>
      <c r="G235" s="48" t="s">
        <v>679</v>
      </c>
      <c r="H235" s="48" t="s">
        <v>176</v>
      </c>
      <c r="I235" s="47" t="s">
        <v>176</v>
      </c>
      <c r="J235" s="47" t="s">
        <v>1160</v>
      </c>
      <c r="K235" s="47">
        <v>112</v>
      </c>
      <c r="L235" s="53">
        <v>1.8826872498570613</v>
      </c>
    </row>
    <row r="236" spans="4:12" hidden="1" x14ac:dyDescent="0.25">
      <c r="D236" s="31"/>
      <c r="E236" s="31"/>
      <c r="G236" s="48" t="s">
        <v>679</v>
      </c>
      <c r="H236" s="48" t="s">
        <v>176</v>
      </c>
      <c r="I236" s="47" t="s">
        <v>176</v>
      </c>
      <c r="J236" s="47" t="s">
        <v>1158</v>
      </c>
      <c r="K236" s="47">
        <v>112</v>
      </c>
      <c r="L236" s="53">
        <v>1.9882142176481796</v>
      </c>
    </row>
    <row r="237" spans="4:12" hidden="1" x14ac:dyDescent="0.25">
      <c r="D237" s="31"/>
      <c r="E237" s="31"/>
      <c r="G237" s="48" t="s">
        <v>679</v>
      </c>
      <c r="H237" s="48" t="s">
        <v>176</v>
      </c>
      <c r="I237" s="47" t="s">
        <v>176</v>
      </c>
      <c r="J237" s="47" t="s">
        <v>1161</v>
      </c>
      <c r="K237" s="47">
        <v>112</v>
      </c>
      <c r="L237" s="53">
        <v>2.2714065180102918</v>
      </c>
    </row>
    <row r="238" spans="4:12" hidden="1" x14ac:dyDescent="0.25">
      <c r="D238" s="31"/>
      <c r="E238" s="31"/>
      <c r="G238" s="48" t="s">
        <v>679</v>
      </c>
      <c r="H238" s="48" t="s">
        <v>176</v>
      </c>
      <c r="I238" s="47" t="s">
        <v>176</v>
      </c>
      <c r="J238" s="47" t="s">
        <v>1182</v>
      </c>
      <c r="K238" s="47">
        <v>112</v>
      </c>
      <c r="L238" s="53">
        <v>2.4550085763293312</v>
      </c>
    </row>
    <row r="239" spans="4:12" hidden="1" x14ac:dyDescent="0.25">
      <c r="D239" s="31"/>
      <c r="E239" s="31"/>
      <c r="G239" s="48" t="s">
        <v>1214</v>
      </c>
      <c r="H239" s="48" t="s">
        <v>1165</v>
      </c>
      <c r="I239" s="47" t="s">
        <v>1165</v>
      </c>
      <c r="J239" s="47" t="s">
        <v>1176</v>
      </c>
      <c r="K239" s="47">
        <v>124</v>
      </c>
      <c r="L239" s="53">
        <v>2.9518500000000003</v>
      </c>
    </row>
    <row r="240" spans="4:12" hidden="1" x14ac:dyDescent="0.25">
      <c r="D240" s="31"/>
      <c r="E240" s="31"/>
      <c r="G240" s="48" t="s">
        <v>1214</v>
      </c>
      <c r="H240" s="48" t="s">
        <v>1165</v>
      </c>
      <c r="I240" s="47" t="s">
        <v>1165</v>
      </c>
      <c r="J240" s="47" t="s">
        <v>1163</v>
      </c>
      <c r="K240" s="47">
        <v>124</v>
      </c>
      <c r="L240" s="53">
        <v>3.081375</v>
      </c>
    </row>
    <row r="241" spans="4:12" hidden="1" x14ac:dyDescent="0.25">
      <c r="D241" s="31"/>
      <c r="E241" s="31"/>
      <c r="G241" s="48" t="s">
        <v>1214</v>
      </c>
      <c r="H241" s="48" t="s">
        <v>1165</v>
      </c>
      <c r="I241" s="47" t="s">
        <v>1165</v>
      </c>
      <c r="J241" s="47" t="s">
        <v>1180</v>
      </c>
      <c r="K241" s="47">
        <v>124</v>
      </c>
      <c r="L241" s="53">
        <v>3.1625000000000005</v>
      </c>
    </row>
    <row r="242" spans="4:12" hidden="1" x14ac:dyDescent="0.25">
      <c r="D242" s="31"/>
      <c r="E242" s="31"/>
      <c r="G242" s="48" t="s">
        <v>1214</v>
      </c>
      <c r="H242" s="48" t="s">
        <v>1165</v>
      </c>
      <c r="I242" s="47" t="s">
        <v>1165</v>
      </c>
      <c r="J242" s="47" t="s">
        <v>1162</v>
      </c>
      <c r="K242" s="47">
        <v>124</v>
      </c>
      <c r="L242" s="53">
        <v>3.454275</v>
      </c>
    </row>
    <row r="243" spans="4:12" hidden="1" x14ac:dyDescent="0.25">
      <c r="G243" s="48" t="s">
        <v>1214</v>
      </c>
      <c r="H243" s="48" t="s">
        <v>1165</v>
      </c>
      <c r="I243" s="47" t="s">
        <v>1165</v>
      </c>
      <c r="J243" s="47" t="s">
        <v>1138</v>
      </c>
      <c r="K243" s="47">
        <v>395</v>
      </c>
      <c r="L243" s="53">
        <v>3.9644000000000004</v>
      </c>
    </row>
    <row r="244" spans="4:12" hidden="1" x14ac:dyDescent="0.25">
      <c r="G244" s="48" t="s">
        <v>1214</v>
      </c>
      <c r="H244" s="48" t="s">
        <v>1165</v>
      </c>
      <c r="I244" s="47" t="s">
        <v>1165</v>
      </c>
      <c r="J244" s="47" t="s">
        <v>1159</v>
      </c>
      <c r="K244" s="47">
        <v>395</v>
      </c>
      <c r="L244" s="53">
        <v>4.1099208333333346</v>
      </c>
    </row>
    <row r="245" spans="4:12" hidden="1" x14ac:dyDescent="0.25">
      <c r="G245" s="48" t="s">
        <v>1214</v>
      </c>
      <c r="H245" s="48" t="s">
        <v>1165</v>
      </c>
      <c r="I245" s="47" t="s">
        <v>1165</v>
      </c>
      <c r="J245" s="47" t="s">
        <v>1181</v>
      </c>
      <c r="K245" s="47">
        <v>395</v>
      </c>
      <c r="L245" s="53">
        <v>4.212926666666668</v>
      </c>
    </row>
    <row r="246" spans="4:12" hidden="1" x14ac:dyDescent="0.25">
      <c r="G246" s="48" t="s">
        <v>1214</v>
      </c>
      <c r="H246" s="48" t="s">
        <v>1165</v>
      </c>
      <c r="I246" s="47" t="s">
        <v>1165</v>
      </c>
      <c r="J246" s="47" t="s">
        <v>1160</v>
      </c>
      <c r="K246" s="47">
        <v>395</v>
      </c>
      <c r="L246" s="53">
        <v>4.3734166666666674</v>
      </c>
    </row>
    <row r="247" spans="4:12" hidden="1" x14ac:dyDescent="0.25">
      <c r="G247" s="48" t="s">
        <v>1214</v>
      </c>
      <c r="H247" s="48" t="s">
        <v>1165</v>
      </c>
      <c r="I247" s="47" t="s">
        <v>1165</v>
      </c>
      <c r="J247" s="47" t="s">
        <v>1158</v>
      </c>
      <c r="K247" s="47">
        <v>395</v>
      </c>
      <c r="L247" s="53">
        <v>5.3262000000000009</v>
      </c>
    </row>
    <row r="248" spans="4:12" hidden="1" x14ac:dyDescent="0.25">
      <c r="G248" s="48" t="s">
        <v>1214</v>
      </c>
      <c r="H248" s="48" t="s">
        <v>1165</v>
      </c>
      <c r="I248" s="47" t="s">
        <v>1165</v>
      </c>
      <c r="J248" s="47" t="s">
        <v>1161</v>
      </c>
      <c r="K248" s="47">
        <v>395</v>
      </c>
      <c r="L248" s="53">
        <v>6.5821038461538466</v>
      </c>
    </row>
    <row r="249" spans="4:12" hidden="1" x14ac:dyDescent="0.25">
      <c r="G249" s="48" t="s">
        <v>1214</v>
      </c>
      <c r="H249" s="48" t="s">
        <v>1165</v>
      </c>
      <c r="I249" s="47" t="s">
        <v>1165</v>
      </c>
      <c r="J249" s="47" t="s">
        <v>1182</v>
      </c>
      <c r="K249" s="47">
        <v>395</v>
      </c>
      <c r="L249" s="53">
        <v>7.8170714285714293</v>
      </c>
    </row>
    <row r="250" spans="4:12" hidden="1" x14ac:dyDescent="0.25">
      <c r="G250" s="48" t="s">
        <v>1214</v>
      </c>
      <c r="H250" s="48" t="s">
        <v>1166</v>
      </c>
      <c r="I250" s="47" t="s">
        <v>1165</v>
      </c>
      <c r="J250" s="47" t="s">
        <v>1176</v>
      </c>
      <c r="K250" s="47">
        <v>124</v>
      </c>
      <c r="L250" s="53">
        <v>2.9518500000000003</v>
      </c>
    </row>
    <row r="251" spans="4:12" hidden="1" x14ac:dyDescent="0.25">
      <c r="G251" s="48" t="s">
        <v>1214</v>
      </c>
      <c r="H251" s="48" t="s">
        <v>1166</v>
      </c>
      <c r="I251" s="47" t="s">
        <v>1165</v>
      </c>
      <c r="J251" s="47" t="s">
        <v>1163</v>
      </c>
      <c r="K251" s="47">
        <v>124</v>
      </c>
      <c r="L251" s="53">
        <v>3.081375</v>
      </c>
    </row>
    <row r="252" spans="4:12" hidden="1" x14ac:dyDescent="0.25">
      <c r="G252" s="48" t="s">
        <v>1214</v>
      </c>
      <c r="H252" s="48" t="s">
        <v>1166</v>
      </c>
      <c r="I252" s="47" t="s">
        <v>1165</v>
      </c>
      <c r="J252" s="47" t="s">
        <v>1180</v>
      </c>
      <c r="K252" s="47">
        <v>124</v>
      </c>
      <c r="L252" s="53">
        <v>3.1625000000000005</v>
      </c>
    </row>
    <row r="253" spans="4:12" hidden="1" x14ac:dyDescent="0.25">
      <c r="G253" s="48" t="s">
        <v>1214</v>
      </c>
      <c r="H253" s="48" t="s">
        <v>1166</v>
      </c>
      <c r="I253" s="47" t="s">
        <v>1165</v>
      </c>
      <c r="J253" s="47" t="s">
        <v>1162</v>
      </c>
      <c r="K253" s="47">
        <v>124</v>
      </c>
      <c r="L253" s="53">
        <v>3.454275</v>
      </c>
    </row>
    <row r="254" spans="4:12" hidden="1" x14ac:dyDescent="0.25">
      <c r="G254" s="48" t="s">
        <v>1214</v>
      </c>
      <c r="H254" s="48" t="s">
        <v>1166</v>
      </c>
      <c r="I254" s="47" t="s">
        <v>1165</v>
      </c>
      <c r="J254" s="47" t="s">
        <v>1138</v>
      </c>
      <c r="K254" s="47">
        <v>395</v>
      </c>
      <c r="L254" s="53">
        <v>3.9644000000000004</v>
      </c>
    </row>
    <row r="255" spans="4:12" hidden="1" x14ac:dyDescent="0.25">
      <c r="G255" s="48" t="s">
        <v>1214</v>
      </c>
      <c r="H255" s="48" t="s">
        <v>1166</v>
      </c>
      <c r="I255" s="47" t="s">
        <v>1165</v>
      </c>
      <c r="J255" s="47" t="s">
        <v>1159</v>
      </c>
      <c r="K255" s="47">
        <v>395</v>
      </c>
      <c r="L255" s="53">
        <v>4.1099208333333346</v>
      </c>
    </row>
    <row r="256" spans="4:12" hidden="1" x14ac:dyDescent="0.25">
      <c r="G256" s="48" t="s">
        <v>1214</v>
      </c>
      <c r="H256" s="48" t="s">
        <v>1166</v>
      </c>
      <c r="I256" s="47" t="s">
        <v>1165</v>
      </c>
      <c r="J256" s="47" t="s">
        <v>1181</v>
      </c>
      <c r="K256" s="47">
        <v>395</v>
      </c>
      <c r="L256" s="53">
        <v>4.212926666666668</v>
      </c>
    </row>
    <row r="257" spans="7:12" hidden="1" x14ac:dyDescent="0.25">
      <c r="G257" s="48" t="s">
        <v>1214</v>
      </c>
      <c r="H257" s="48" t="s">
        <v>1166</v>
      </c>
      <c r="I257" s="47" t="s">
        <v>1165</v>
      </c>
      <c r="J257" s="47" t="s">
        <v>1160</v>
      </c>
      <c r="K257" s="47">
        <v>395</v>
      </c>
      <c r="L257" s="53">
        <v>4.3734166666666674</v>
      </c>
    </row>
    <row r="258" spans="7:12" hidden="1" x14ac:dyDescent="0.25">
      <c r="G258" s="48" t="s">
        <v>1214</v>
      </c>
      <c r="H258" s="48" t="s">
        <v>1166</v>
      </c>
      <c r="I258" s="47" t="s">
        <v>1165</v>
      </c>
      <c r="J258" s="47" t="s">
        <v>1158</v>
      </c>
      <c r="K258" s="47">
        <v>395</v>
      </c>
      <c r="L258" s="53">
        <v>5.3262000000000009</v>
      </c>
    </row>
    <row r="259" spans="7:12" hidden="1" x14ac:dyDescent="0.25">
      <c r="G259" s="48" t="s">
        <v>1214</v>
      </c>
      <c r="H259" s="48" t="s">
        <v>1166</v>
      </c>
      <c r="I259" s="47" t="s">
        <v>1165</v>
      </c>
      <c r="J259" s="47" t="s">
        <v>1161</v>
      </c>
      <c r="K259" s="47">
        <v>395</v>
      </c>
      <c r="L259" s="53">
        <v>6.5821038461538466</v>
      </c>
    </row>
    <row r="260" spans="7:12" hidden="1" x14ac:dyDescent="0.25">
      <c r="G260" s="48" t="s">
        <v>1214</v>
      </c>
      <c r="H260" s="48" t="s">
        <v>1166</v>
      </c>
      <c r="I260" s="47" t="s">
        <v>1165</v>
      </c>
      <c r="J260" s="47" t="s">
        <v>1182</v>
      </c>
      <c r="K260" s="47">
        <v>395</v>
      </c>
      <c r="L260" s="53">
        <v>7.8170714285714293</v>
      </c>
    </row>
    <row r="261" spans="7:12" hidden="1" x14ac:dyDescent="0.25">
      <c r="G261" s="48" t="s">
        <v>1214</v>
      </c>
      <c r="H261" s="47" t="s">
        <v>1167</v>
      </c>
      <c r="I261" s="47" t="s">
        <v>1209</v>
      </c>
      <c r="J261" s="47" t="s">
        <v>1176</v>
      </c>
      <c r="K261" s="47">
        <v>374</v>
      </c>
      <c r="L261" s="53">
        <v>6.7883750000000003</v>
      </c>
    </row>
    <row r="262" spans="7:12" hidden="1" x14ac:dyDescent="0.25">
      <c r="G262" s="48" t="s">
        <v>1214</v>
      </c>
      <c r="H262" s="47" t="s">
        <v>1167</v>
      </c>
      <c r="I262" s="47" t="s">
        <v>1209</v>
      </c>
      <c r="J262" s="47" t="s">
        <v>1163</v>
      </c>
      <c r="K262" s="47">
        <v>374</v>
      </c>
      <c r="L262" s="53">
        <v>8.2170000000000005</v>
      </c>
    </row>
    <row r="263" spans="7:12" hidden="1" x14ac:dyDescent="0.25">
      <c r="G263" s="48" t="s">
        <v>1214</v>
      </c>
      <c r="H263" s="47" t="s">
        <v>1167</v>
      </c>
      <c r="I263" s="47" t="s">
        <v>1209</v>
      </c>
      <c r="J263" s="47" t="s">
        <v>1180</v>
      </c>
      <c r="K263" s="47">
        <v>374</v>
      </c>
      <c r="L263" s="53">
        <v>10.068666666666669</v>
      </c>
    </row>
    <row r="264" spans="7:12" hidden="1" x14ac:dyDescent="0.25">
      <c r="G264" s="48" t="s">
        <v>1214</v>
      </c>
      <c r="H264" s="47" t="s">
        <v>1167</v>
      </c>
      <c r="I264" s="47" t="s">
        <v>1209</v>
      </c>
      <c r="J264" s="47" t="s">
        <v>1162</v>
      </c>
      <c r="K264" s="47">
        <v>374</v>
      </c>
      <c r="L264" s="53">
        <v>13.134</v>
      </c>
    </row>
    <row r="265" spans="7:12" hidden="1" x14ac:dyDescent="0.25">
      <c r="G265" s="48" t="s">
        <v>1214</v>
      </c>
      <c r="H265" s="47" t="s">
        <v>1167</v>
      </c>
      <c r="I265" s="47" t="s">
        <v>1209</v>
      </c>
      <c r="J265" s="47" t="s">
        <v>1138</v>
      </c>
      <c r="K265" s="47">
        <v>374</v>
      </c>
      <c r="L265" s="53">
        <v>14.581875000000002</v>
      </c>
    </row>
    <row r="266" spans="7:12" hidden="1" x14ac:dyDescent="0.25">
      <c r="G266" s="48" t="s">
        <v>1214</v>
      </c>
      <c r="H266" s="47" t="s">
        <v>1167</v>
      </c>
      <c r="I266" s="47" t="s">
        <v>1209</v>
      </c>
      <c r="J266" s="47" t="s">
        <v>1159</v>
      </c>
      <c r="K266" s="47">
        <v>374</v>
      </c>
      <c r="L266" s="53">
        <v>16.825285714285716</v>
      </c>
    </row>
    <row r="267" spans="7:12" hidden="1" x14ac:dyDescent="0.25">
      <c r="G267" s="48" t="s">
        <v>1214</v>
      </c>
      <c r="H267" s="47" t="s">
        <v>1167</v>
      </c>
      <c r="I267" s="47" t="s">
        <v>1209</v>
      </c>
      <c r="J267" s="47" t="s">
        <v>1181</v>
      </c>
      <c r="K267" s="47">
        <v>374</v>
      </c>
      <c r="L267" s="53">
        <v>17.886000000000003</v>
      </c>
    </row>
    <row r="268" spans="7:12" hidden="1" x14ac:dyDescent="0.25">
      <c r="G268" s="48" t="s">
        <v>1214</v>
      </c>
      <c r="H268" s="47" t="s">
        <v>1167</v>
      </c>
      <c r="I268" s="47" t="s">
        <v>1209</v>
      </c>
      <c r="J268" s="47" t="s">
        <v>1160</v>
      </c>
      <c r="K268" s="47">
        <v>374</v>
      </c>
      <c r="L268" s="53">
        <v>19.177714285714288</v>
      </c>
    </row>
    <row r="269" spans="7:12" hidden="1" x14ac:dyDescent="0.25">
      <c r="G269" s="48" t="s">
        <v>1214</v>
      </c>
      <c r="H269" s="47" t="s">
        <v>1167</v>
      </c>
      <c r="I269" s="47" t="s">
        <v>1209</v>
      </c>
      <c r="J269" s="47" t="s">
        <v>1158</v>
      </c>
      <c r="K269" s="47">
        <v>374</v>
      </c>
      <c r="L269" s="53">
        <v>25.407250000000005</v>
      </c>
    </row>
    <row r="270" spans="7:12" hidden="1" x14ac:dyDescent="0.25">
      <c r="G270" s="48" t="s">
        <v>1214</v>
      </c>
      <c r="H270" s="47" t="s">
        <v>1167</v>
      </c>
      <c r="I270" s="47" t="s">
        <v>1209</v>
      </c>
      <c r="J270" s="47" t="s">
        <v>1161</v>
      </c>
      <c r="K270" s="47">
        <v>374</v>
      </c>
      <c r="L270" s="53">
        <v>30.739500000000003</v>
      </c>
    </row>
    <row r="271" spans="7:12" hidden="1" x14ac:dyDescent="0.25">
      <c r="G271" s="48" t="s">
        <v>1214</v>
      </c>
      <c r="H271" s="47" t="s">
        <v>1167</v>
      </c>
      <c r="I271" s="47" t="s">
        <v>1209</v>
      </c>
      <c r="J271" s="47" t="s">
        <v>1182</v>
      </c>
      <c r="K271" s="47">
        <v>327</v>
      </c>
      <c r="L271" s="53">
        <v>19.776152299755367</v>
      </c>
    </row>
    <row r="272" spans="7:12" hidden="1" x14ac:dyDescent="0.25">
      <c r="G272" s="48" t="s">
        <v>1214</v>
      </c>
      <c r="H272" s="48" t="s">
        <v>1168</v>
      </c>
      <c r="I272" s="47" t="s">
        <v>1168</v>
      </c>
      <c r="J272" s="47" t="s">
        <v>1176</v>
      </c>
      <c r="K272" s="47">
        <v>151</v>
      </c>
      <c r="L272" s="53">
        <v>5.9727272727272727</v>
      </c>
    </row>
    <row r="273" spans="7:12" hidden="1" x14ac:dyDescent="0.25">
      <c r="G273" s="48" t="s">
        <v>1214</v>
      </c>
      <c r="H273" s="48" t="s">
        <v>1168</v>
      </c>
      <c r="I273" s="47" t="s">
        <v>1168</v>
      </c>
      <c r="J273" s="47" t="s">
        <v>1163</v>
      </c>
      <c r="K273" s="47">
        <v>151</v>
      </c>
      <c r="L273" s="53">
        <v>6.6272727272727261</v>
      </c>
    </row>
    <row r="274" spans="7:12" hidden="1" x14ac:dyDescent="0.25">
      <c r="G274" s="48" t="s">
        <v>1214</v>
      </c>
      <c r="H274" s="48" t="s">
        <v>1168</v>
      </c>
      <c r="I274" s="47" t="s">
        <v>1168</v>
      </c>
      <c r="J274" s="47" t="s">
        <v>1180</v>
      </c>
      <c r="K274" s="47">
        <v>151</v>
      </c>
      <c r="L274" s="53">
        <v>7.6909090909090905</v>
      </c>
    </row>
    <row r="275" spans="7:12" hidden="1" x14ac:dyDescent="0.25">
      <c r="G275" s="48" t="s">
        <v>1214</v>
      </c>
      <c r="H275" s="48" t="s">
        <v>1168</v>
      </c>
      <c r="I275" s="47" t="s">
        <v>1168</v>
      </c>
      <c r="J275" s="47" t="s">
        <v>1162</v>
      </c>
      <c r="K275" s="47">
        <v>151</v>
      </c>
      <c r="L275" s="53">
        <v>8.4272727272727277</v>
      </c>
    </row>
    <row r="276" spans="7:12" hidden="1" x14ac:dyDescent="0.25">
      <c r="G276" s="48" t="s">
        <v>1214</v>
      </c>
      <c r="H276" s="48" t="s">
        <v>1168</v>
      </c>
      <c r="I276" s="47" t="s">
        <v>1168</v>
      </c>
      <c r="J276" s="47" t="s">
        <v>1138</v>
      </c>
      <c r="K276" s="47">
        <v>151</v>
      </c>
      <c r="L276" s="53">
        <v>9.245454545454546</v>
      </c>
    </row>
    <row r="277" spans="7:12" hidden="1" x14ac:dyDescent="0.25">
      <c r="G277" s="48" t="s">
        <v>1214</v>
      </c>
      <c r="H277" s="48" t="s">
        <v>1168</v>
      </c>
      <c r="I277" s="47" t="s">
        <v>1168</v>
      </c>
      <c r="J277" s="47" t="s">
        <v>1159</v>
      </c>
      <c r="K277" s="47">
        <v>151</v>
      </c>
      <c r="L277" s="53">
        <v>9.4909090909090903</v>
      </c>
    </row>
    <row r="278" spans="7:12" hidden="1" x14ac:dyDescent="0.25">
      <c r="G278" s="48" t="s">
        <v>1214</v>
      </c>
      <c r="H278" s="48" t="s">
        <v>1168</v>
      </c>
      <c r="I278" s="47" t="s">
        <v>1168</v>
      </c>
      <c r="J278" s="47" t="s">
        <v>1181</v>
      </c>
      <c r="K278" s="47">
        <v>151</v>
      </c>
      <c r="L278" s="53">
        <v>9.6545454545454543</v>
      </c>
    </row>
    <row r="279" spans="7:12" hidden="1" x14ac:dyDescent="0.25">
      <c r="G279" s="48" t="s">
        <v>1214</v>
      </c>
      <c r="H279" s="48" t="s">
        <v>1168</v>
      </c>
      <c r="I279" s="47" t="s">
        <v>1168</v>
      </c>
      <c r="J279" s="47" t="s">
        <v>1160</v>
      </c>
      <c r="K279" s="47">
        <v>151</v>
      </c>
      <c r="L279" s="53">
        <v>9.8181818181818183</v>
      </c>
    </row>
    <row r="280" spans="7:12" hidden="1" x14ac:dyDescent="0.25">
      <c r="G280" s="48" t="s">
        <v>1214</v>
      </c>
      <c r="H280" s="48" t="s">
        <v>1168</v>
      </c>
      <c r="I280" s="47" t="s">
        <v>1168</v>
      </c>
      <c r="J280" s="47" t="s">
        <v>1158</v>
      </c>
      <c r="K280" s="47">
        <v>151</v>
      </c>
      <c r="L280" s="53">
        <v>12.027272727272726</v>
      </c>
    </row>
    <row r="281" spans="7:12" hidden="1" x14ac:dyDescent="0.25">
      <c r="G281" s="48" t="s">
        <v>1214</v>
      </c>
      <c r="H281" s="48" t="s">
        <v>1168</v>
      </c>
      <c r="I281" s="47" t="s">
        <v>1168</v>
      </c>
      <c r="J281" s="47" t="s">
        <v>1161</v>
      </c>
      <c r="K281" s="47">
        <v>151</v>
      </c>
      <c r="L281" s="53">
        <v>13.745454545454544</v>
      </c>
    </row>
    <row r="282" spans="7:12" hidden="1" x14ac:dyDescent="0.25">
      <c r="G282" s="48" t="s">
        <v>1214</v>
      </c>
      <c r="H282" s="48" t="s">
        <v>1168</v>
      </c>
      <c r="I282" s="47" t="s">
        <v>1168</v>
      </c>
      <c r="J282" s="47" t="s">
        <v>1182</v>
      </c>
      <c r="K282" s="47">
        <v>327</v>
      </c>
      <c r="L282" s="53">
        <v>15.463636363636363</v>
      </c>
    </row>
    <row r="283" spans="7:12" hidden="1" x14ac:dyDescent="0.25">
      <c r="G283" s="48" t="s">
        <v>1214</v>
      </c>
      <c r="H283" s="48" t="s">
        <v>1169</v>
      </c>
      <c r="I283" s="48" t="s">
        <v>1169</v>
      </c>
      <c r="J283" s="47" t="s">
        <v>1176</v>
      </c>
      <c r="K283" s="47">
        <v>74</v>
      </c>
      <c r="L283" s="53">
        <v>2.2909090909090906</v>
      </c>
    </row>
    <row r="284" spans="7:12" hidden="1" x14ac:dyDescent="0.25">
      <c r="G284" s="48" t="s">
        <v>1214</v>
      </c>
      <c r="H284" s="48" t="s">
        <v>1169</v>
      </c>
      <c r="I284" s="48" t="s">
        <v>1169</v>
      </c>
      <c r="J284" s="47" t="s">
        <v>1163</v>
      </c>
      <c r="K284" s="47">
        <v>74</v>
      </c>
      <c r="L284" s="53">
        <v>2.4545454545454546</v>
      </c>
    </row>
    <row r="285" spans="7:12" hidden="1" x14ac:dyDescent="0.25">
      <c r="G285" s="48" t="s">
        <v>1214</v>
      </c>
      <c r="H285" s="48" t="s">
        <v>1169</v>
      </c>
      <c r="I285" s="48" t="s">
        <v>1169</v>
      </c>
      <c r="J285" s="47" t="s">
        <v>1180</v>
      </c>
      <c r="K285" s="47">
        <v>74</v>
      </c>
      <c r="L285" s="53">
        <v>2.4545454545454546</v>
      </c>
    </row>
    <row r="286" spans="7:12" hidden="1" x14ac:dyDescent="0.25">
      <c r="G286" s="48" t="s">
        <v>1214</v>
      </c>
      <c r="H286" s="48" t="s">
        <v>1169</v>
      </c>
      <c r="I286" s="48" t="s">
        <v>1169</v>
      </c>
      <c r="J286" s="47" t="s">
        <v>1162</v>
      </c>
      <c r="K286" s="47">
        <v>74</v>
      </c>
      <c r="L286" s="53">
        <v>2.6181818181818182</v>
      </c>
    </row>
    <row r="287" spans="7:12" hidden="1" x14ac:dyDescent="0.25">
      <c r="G287" s="48" t="s">
        <v>1214</v>
      </c>
      <c r="H287" s="48" t="s">
        <v>1169</v>
      </c>
      <c r="I287" s="48" t="s">
        <v>1169</v>
      </c>
      <c r="J287" s="47" t="s">
        <v>1138</v>
      </c>
      <c r="K287" s="47">
        <v>74</v>
      </c>
      <c r="L287" s="53">
        <v>2.6181818181818182</v>
      </c>
    </row>
    <row r="288" spans="7:12" hidden="1" x14ac:dyDescent="0.25">
      <c r="G288" s="48" t="s">
        <v>1214</v>
      </c>
      <c r="H288" s="48" t="s">
        <v>1169</v>
      </c>
      <c r="I288" s="48" t="s">
        <v>1169</v>
      </c>
      <c r="J288" s="47" t="s">
        <v>1159</v>
      </c>
      <c r="K288" s="47">
        <v>74</v>
      </c>
      <c r="L288" s="53">
        <v>2.6999999999999997</v>
      </c>
    </row>
    <row r="289" spans="7:12" hidden="1" x14ac:dyDescent="0.25">
      <c r="G289" s="48" t="s">
        <v>1214</v>
      </c>
      <c r="H289" s="48" t="s">
        <v>1169</v>
      </c>
      <c r="I289" s="48" t="s">
        <v>1169</v>
      </c>
      <c r="J289" s="47" t="s">
        <v>1181</v>
      </c>
      <c r="K289" s="47">
        <v>74</v>
      </c>
      <c r="L289" s="53">
        <v>2.7818181818181813</v>
      </c>
    </row>
    <row r="290" spans="7:12" hidden="1" x14ac:dyDescent="0.25">
      <c r="G290" s="48" t="s">
        <v>1214</v>
      </c>
      <c r="H290" s="48" t="s">
        <v>1169</v>
      </c>
      <c r="I290" s="48" t="s">
        <v>1169</v>
      </c>
      <c r="J290" s="47" t="s">
        <v>1160</v>
      </c>
      <c r="K290" s="47">
        <v>74</v>
      </c>
      <c r="L290" s="53">
        <v>2.7818181818181813</v>
      </c>
    </row>
    <row r="291" spans="7:12" hidden="1" x14ac:dyDescent="0.25">
      <c r="G291" s="48" t="s">
        <v>1214</v>
      </c>
      <c r="H291" s="48" t="s">
        <v>1169</v>
      </c>
      <c r="I291" s="48" t="s">
        <v>1169</v>
      </c>
      <c r="J291" s="47" t="s">
        <v>1158</v>
      </c>
      <c r="K291" s="47">
        <v>74</v>
      </c>
      <c r="L291" s="53">
        <v>2.9454545454545453</v>
      </c>
    </row>
    <row r="292" spans="7:12" hidden="1" x14ac:dyDescent="0.25">
      <c r="G292" s="48" t="s">
        <v>1214</v>
      </c>
      <c r="H292" s="48" t="s">
        <v>1169</v>
      </c>
      <c r="I292" s="48" t="s">
        <v>1169</v>
      </c>
      <c r="J292" s="47" t="s">
        <v>1161</v>
      </c>
      <c r="K292" s="47">
        <v>74</v>
      </c>
      <c r="L292" s="53">
        <v>3.1090909090909089</v>
      </c>
    </row>
    <row r="293" spans="7:12" hidden="1" x14ac:dyDescent="0.25">
      <c r="G293" s="48" t="s">
        <v>1214</v>
      </c>
      <c r="H293" s="48" t="s">
        <v>1169</v>
      </c>
      <c r="I293" s="48" t="s">
        <v>1169</v>
      </c>
      <c r="J293" s="47" t="s">
        <v>1182</v>
      </c>
      <c r="K293" s="47">
        <v>74</v>
      </c>
      <c r="L293" s="53">
        <v>3.2727272727272725</v>
      </c>
    </row>
    <row r="294" spans="7:12" hidden="1" x14ac:dyDescent="0.25">
      <c r="G294" s="48" t="s">
        <v>1214</v>
      </c>
      <c r="H294" s="48" t="s">
        <v>1170</v>
      </c>
      <c r="I294" s="48" t="s">
        <v>1170</v>
      </c>
      <c r="J294" s="47" t="s">
        <v>1176</v>
      </c>
      <c r="K294" s="47">
        <v>112</v>
      </c>
      <c r="L294" s="53">
        <f t="shared" ref="L294:L302" si="0">L295-0.15</f>
        <v>1.1700000000000008</v>
      </c>
    </row>
    <row r="295" spans="7:12" hidden="1" x14ac:dyDescent="0.25">
      <c r="G295" s="48" t="s">
        <v>1214</v>
      </c>
      <c r="H295" s="48" t="s">
        <v>1170</v>
      </c>
      <c r="I295" s="48" t="s">
        <v>1170</v>
      </c>
      <c r="J295" s="47" t="s">
        <v>1163</v>
      </c>
      <c r="K295" s="47">
        <v>112</v>
      </c>
      <c r="L295" s="53">
        <f t="shared" si="0"/>
        <v>1.3200000000000007</v>
      </c>
    </row>
    <row r="296" spans="7:12" hidden="1" x14ac:dyDescent="0.25">
      <c r="G296" s="48" t="s">
        <v>1214</v>
      </c>
      <c r="H296" s="48" t="s">
        <v>1170</v>
      </c>
      <c r="I296" s="48" t="s">
        <v>1170</v>
      </c>
      <c r="J296" s="47" t="s">
        <v>1180</v>
      </c>
      <c r="K296" s="47">
        <v>112</v>
      </c>
      <c r="L296" s="53">
        <f t="shared" si="0"/>
        <v>1.4700000000000006</v>
      </c>
    </row>
    <row r="297" spans="7:12" hidden="1" x14ac:dyDescent="0.25">
      <c r="G297" s="48" t="s">
        <v>1214</v>
      </c>
      <c r="H297" s="48" t="s">
        <v>1170</v>
      </c>
      <c r="I297" s="48" t="s">
        <v>1170</v>
      </c>
      <c r="J297" s="47" t="s">
        <v>1162</v>
      </c>
      <c r="K297" s="47">
        <v>112</v>
      </c>
      <c r="L297" s="53">
        <f t="shared" si="0"/>
        <v>1.6200000000000006</v>
      </c>
    </row>
    <row r="298" spans="7:12" hidden="1" x14ac:dyDescent="0.25">
      <c r="G298" s="48" t="s">
        <v>1214</v>
      </c>
      <c r="H298" s="48" t="s">
        <v>1170</v>
      </c>
      <c r="I298" s="48" t="s">
        <v>1170</v>
      </c>
      <c r="J298" s="47" t="s">
        <v>1138</v>
      </c>
      <c r="K298" s="47">
        <v>112</v>
      </c>
      <c r="L298" s="53">
        <f t="shared" si="0"/>
        <v>1.7700000000000005</v>
      </c>
    </row>
    <row r="299" spans="7:12" hidden="1" x14ac:dyDescent="0.25">
      <c r="G299" s="48" t="s">
        <v>1214</v>
      </c>
      <c r="H299" s="48" t="s">
        <v>1170</v>
      </c>
      <c r="I299" s="48" t="s">
        <v>1170</v>
      </c>
      <c r="J299" s="47" t="s">
        <v>1159</v>
      </c>
      <c r="K299" s="47">
        <v>112</v>
      </c>
      <c r="L299" s="53">
        <f t="shared" si="0"/>
        <v>1.9200000000000004</v>
      </c>
    </row>
    <row r="300" spans="7:12" hidden="1" x14ac:dyDescent="0.25">
      <c r="G300" s="48" t="s">
        <v>1214</v>
      </c>
      <c r="H300" s="48" t="s">
        <v>1170</v>
      </c>
      <c r="I300" s="48" t="s">
        <v>1170</v>
      </c>
      <c r="J300" s="47" t="s">
        <v>1181</v>
      </c>
      <c r="K300" s="47">
        <v>112</v>
      </c>
      <c r="L300" s="53">
        <f t="shared" si="0"/>
        <v>2.0700000000000003</v>
      </c>
    </row>
    <row r="301" spans="7:12" hidden="1" x14ac:dyDescent="0.25">
      <c r="G301" s="48" t="s">
        <v>1214</v>
      </c>
      <c r="H301" s="48" t="s">
        <v>1170</v>
      </c>
      <c r="I301" s="48" t="s">
        <v>1170</v>
      </c>
      <c r="J301" s="47" t="s">
        <v>1160</v>
      </c>
      <c r="K301" s="47">
        <v>112</v>
      </c>
      <c r="L301" s="53">
        <f t="shared" si="0"/>
        <v>2.2200000000000002</v>
      </c>
    </row>
    <row r="302" spans="7:12" hidden="1" x14ac:dyDescent="0.25">
      <c r="G302" s="48" t="s">
        <v>1214</v>
      </c>
      <c r="H302" s="48" t="s">
        <v>1170</v>
      </c>
      <c r="I302" s="48" t="s">
        <v>1170</v>
      </c>
      <c r="J302" s="47" t="s">
        <v>1158</v>
      </c>
      <c r="K302" s="47">
        <v>112</v>
      </c>
      <c r="L302" s="53">
        <f t="shared" si="0"/>
        <v>2.37</v>
      </c>
    </row>
    <row r="303" spans="7:12" hidden="1" x14ac:dyDescent="0.25">
      <c r="G303" s="48" t="s">
        <v>1214</v>
      </c>
      <c r="H303" s="48" t="s">
        <v>1170</v>
      </c>
      <c r="I303" s="48" t="s">
        <v>1170</v>
      </c>
      <c r="J303" s="47" t="s">
        <v>1161</v>
      </c>
      <c r="K303" s="47">
        <v>112</v>
      </c>
      <c r="L303" s="53">
        <v>2.52</v>
      </c>
    </row>
    <row r="304" spans="7:12" hidden="1" x14ac:dyDescent="0.25">
      <c r="G304" s="48" t="s">
        <v>1214</v>
      </c>
      <c r="H304" s="48" t="s">
        <v>1170</v>
      </c>
      <c r="I304" s="48" t="s">
        <v>1170</v>
      </c>
      <c r="J304" s="47" t="s">
        <v>1182</v>
      </c>
      <c r="K304" s="47">
        <v>112</v>
      </c>
      <c r="L304" s="53">
        <f>L303+0.15</f>
        <v>2.67</v>
      </c>
    </row>
    <row r="305" spans="7:13" hidden="1" x14ac:dyDescent="0.25">
      <c r="G305" s="48" t="s">
        <v>1215</v>
      </c>
      <c r="H305" s="48" t="s">
        <v>166</v>
      </c>
      <c r="I305" s="48" t="s">
        <v>1210</v>
      </c>
      <c r="J305" s="47" t="s">
        <v>1176</v>
      </c>
      <c r="K305" s="47">
        <v>106</v>
      </c>
      <c r="L305" s="53">
        <v>5.7600000000000007</v>
      </c>
    </row>
    <row r="306" spans="7:13" hidden="1" x14ac:dyDescent="0.25">
      <c r="G306" s="48" t="s">
        <v>1215</v>
      </c>
      <c r="H306" s="48" t="s">
        <v>166</v>
      </c>
      <c r="I306" s="48" t="s">
        <v>1210</v>
      </c>
      <c r="J306" s="48" t="s">
        <v>1163</v>
      </c>
      <c r="K306" s="48">
        <v>106</v>
      </c>
      <c r="L306" s="53">
        <v>6.66</v>
      </c>
    </row>
    <row r="307" spans="7:13" hidden="1" x14ac:dyDescent="0.25">
      <c r="G307" s="48" t="s">
        <v>1215</v>
      </c>
      <c r="H307" s="48" t="s">
        <v>166</v>
      </c>
      <c r="I307" s="48" t="s">
        <v>1210</v>
      </c>
      <c r="J307" s="48" t="s">
        <v>1180</v>
      </c>
      <c r="K307" s="48">
        <v>106</v>
      </c>
      <c r="L307" s="53">
        <v>9.09</v>
      </c>
    </row>
    <row r="308" spans="7:13" hidden="1" x14ac:dyDescent="0.25">
      <c r="G308" s="48" t="s">
        <v>1215</v>
      </c>
      <c r="H308" s="48" t="s">
        <v>166</v>
      </c>
      <c r="I308" s="48" t="s">
        <v>1210</v>
      </c>
      <c r="J308" s="48" t="s">
        <v>1162</v>
      </c>
      <c r="K308" s="48">
        <v>106</v>
      </c>
      <c r="L308" s="53">
        <v>10.620000000000001</v>
      </c>
    </row>
    <row r="309" spans="7:13" hidden="1" x14ac:dyDescent="0.25">
      <c r="G309" s="48" t="s">
        <v>1215</v>
      </c>
      <c r="H309" s="48" t="s">
        <v>166</v>
      </c>
      <c r="I309" s="48" t="s">
        <v>1210</v>
      </c>
      <c r="J309" s="48" t="s">
        <v>1138</v>
      </c>
      <c r="K309" s="48">
        <v>106</v>
      </c>
      <c r="L309" s="53">
        <v>11.79</v>
      </c>
      <c r="M309" s="53"/>
    </row>
    <row r="310" spans="7:13" hidden="1" x14ac:dyDescent="0.25">
      <c r="G310" s="48" t="s">
        <v>1215</v>
      </c>
      <c r="H310" s="48" t="s">
        <v>166</v>
      </c>
      <c r="I310" s="48" t="s">
        <v>1210</v>
      </c>
      <c r="J310" s="48" t="s">
        <v>1159</v>
      </c>
      <c r="K310" s="48">
        <v>106</v>
      </c>
      <c r="L310" s="53">
        <v>12.15</v>
      </c>
    </row>
    <row r="311" spans="7:13" hidden="1" x14ac:dyDescent="0.25">
      <c r="G311" s="48" t="s">
        <v>1215</v>
      </c>
      <c r="H311" s="48" t="s">
        <v>166</v>
      </c>
      <c r="I311" s="48" t="s">
        <v>1210</v>
      </c>
      <c r="J311" s="48" t="s">
        <v>1181</v>
      </c>
      <c r="K311" s="48">
        <v>106</v>
      </c>
      <c r="L311" s="53">
        <v>12.870000000000001</v>
      </c>
    </row>
    <row r="312" spans="7:13" hidden="1" x14ac:dyDescent="0.25">
      <c r="G312" s="48" t="s">
        <v>1215</v>
      </c>
      <c r="H312" s="48" t="s">
        <v>166</v>
      </c>
      <c r="I312" s="48" t="s">
        <v>1210</v>
      </c>
      <c r="J312" s="48" t="s">
        <v>1160</v>
      </c>
      <c r="K312" s="48">
        <v>106</v>
      </c>
      <c r="L312" s="53">
        <v>13.59</v>
      </c>
    </row>
    <row r="313" spans="7:13" hidden="1" x14ac:dyDescent="0.25">
      <c r="G313" s="48" t="s">
        <v>1215</v>
      </c>
      <c r="H313" s="48" t="s">
        <v>166</v>
      </c>
      <c r="I313" s="48" t="s">
        <v>1210</v>
      </c>
      <c r="J313" s="48" t="s">
        <v>1158</v>
      </c>
      <c r="K313" s="48">
        <v>106</v>
      </c>
      <c r="L313" s="53">
        <v>15.659999999999998</v>
      </c>
    </row>
    <row r="314" spans="7:13" hidden="1" x14ac:dyDescent="0.25">
      <c r="G314" s="48" t="s">
        <v>1215</v>
      </c>
      <c r="H314" s="48" t="s">
        <v>166</v>
      </c>
      <c r="I314" s="48" t="s">
        <v>1210</v>
      </c>
      <c r="J314" s="48" t="s">
        <v>1161</v>
      </c>
      <c r="K314" s="48">
        <v>106</v>
      </c>
      <c r="L314" s="48">
        <v>17.64</v>
      </c>
    </row>
    <row r="315" spans="7:13" hidden="1" x14ac:dyDescent="0.25">
      <c r="G315" s="48" t="s">
        <v>1215</v>
      </c>
      <c r="H315" s="48" t="s">
        <v>166</v>
      </c>
      <c r="I315" s="48" t="s">
        <v>1210</v>
      </c>
      <c r="J315" s="48" t="s">
        <v>1182</v>
      </c>
      <c r="K315" s="48">
        <v>106</v>
      </c>
      <c r="L315" s="48">
        <v>23.220000000000002</v>
      </c>
    </row>
    <row r="316" spans="7:13" hidden="1" x14ac:dyDescent="0.25">
      <c r="G316" s="48" t="s">
        <v>1215</v>
      </c>
      <c r="H316" s="48" t="s">
        <v>167</v>
      </c>
      <c r="I316" s="48" t="s">
        <v>175</v>
      </c>
      <c r="J316" s="48" t="s">
        <v>1176</v>
      </c>
      <c r="K316" s="48">
        <v>151</v>
      </c>
      <c r="L316" s="53">
        <v>1.4727272727272727</v>
      </c>
    </row>
    <row r="317" spans="7:13" hidden="1" x14ac:dyDescent="0.25">
      <c r="G317" s="48" t="s">
        <v>1215</v>
      </c>
      <c r="H317" s="48" t="s">
        <v>167</v>
      </c>
      <c r="I317" s="48" t="s">
        <v>175</v>
      </c>
      <c r="J317" s="48" t="s">
        <v>1163</v>
      </c>
      <c r="K317" s="48">
        <v>151</v>
      </c>
      <c r="L317" s="53">
        <v>1.5545454545454545</v>
      </c>
    </row>
    <row r="318" spans="7:13" hidden="1" x14ac:dyDescent="0.25">
      <c r="G318" s="48" t="s">
        <v>1215</v>
      </c>
      <c r="H318" s="48" t="s">
        <v>167</v>
      </c>
      <c r="I318" s="48" t="s">
        <v>175</v>
      </c>
      <c r="J318" s="48" t="s">
        <v>1180</v>
      </c>
      <c r="K318" s="48">
        <v>151</v>
      </c>
      <c r="L318" s="53">
        <v>1.718181818181818</v>
      </c>
    </row>
    <row r="319" spans="7:13" hidden="1" x14ac:dyDescent="0.25">
      <c r="G319" s="48" t="s">
        <v>1215</v>
      </c>
      <c r="H319" s="48" t="s">
        <v>167</v>
      </c>
      <c r="I319" s="48" t="s">
        <v>175</v>
      </c>
      <c r="J319" s="48" t="s">
        <v>1162</v>
      </c>
      <c r="K319" s="48">
        <v>151</v>
      </c>
      <c r="L319" s="53">
        <v>1.718181818181818</v>
      </c>
    </row>
    <row r="320" spans="7:13" hidden="1" x14ac:dyDescent="0.25">
      <c r="G320" s="48" t="s">
        <v>1215</v>
      </c>
      <c r="H320" s="48" t="s">
        <v>167</v>
      </c>
      <c r="I320" s="48" t="s">
        <v>175</v>
      </c>
      <c r="J320" s="48" t="s">
        <v>1138</v>
      </c>
      <c r="K320" s="48">
        <v>151</v>
      </c>
      <c r="L320" s="53">
        <v>1.718181818181818</v>
      </c>
    </row>
    <row r="321" spans="7:12" hidden="1" x14ac:dyDescent="0.25">
      <c r="G321" s="48" t="s">
        <v>1215</v>
      </c>
      <c r="H321" s="48" t="s">
        <v>167</v>
      </c>
      <c r="I321" s="48" t="s">
        <v>175</v>
      </c>
      <c r="J321" s="48" t="s">
        <v>1159</v>
      </c>
      <c r="K321" s="48">
        <v>151</v>
      </c>
      <c r="L321" s="53">
        <v>1.718181818181818</v>
      </c>
    </row>
    <row r="322" spans="7:12" hidden="1" x14ac:dyDescent="0.25">
      <c r="G322" s="48" t="s">
        <v>1215</v>
      </c>
      <c r="H322" s="48" t="s">
        <v>167</v>
      </c>
      <c r="I322" s="48" t="s">
        <v>175</v>
      </c>
      <c r="J322" s="48" t="s">
        <v>1181</v>
      </c>
      <c r="K322" s="48">
        <v>151</v>
      </c>
      <c r="L322" s="53">
        <v>1.8</v>
      </c>
    </row>
    <row r="323" spans="7:12" hidden="1" x14ac:dyDescent="0.25">
      <c r="G323" s="48" t="s">
        <v>1215</v>
      </c>
      <c r="H323" s="48" t="s">
        <v>167</v>
      </c>
      <c r="I323" s="48" t="s">
        <v>175</v>
      </c>
      <c r="J323" s="48" t="s">
        <v>1160</v>
      </c>
      <c r="K323" s="48">
        <v>151</v>
      </c>
      <c r="L323" s="53">
        <v>1.8</v>
      </c>
    </row>
    <row r="324" spans="7:12" hidden="1" x14ac:dyDescent="0.25">
      <c r="G324" s="48" t="s">
        <v>1215</v>
      </c>
      <c r="H324" s="48" t="s">
        <v>167</v>
      </c>
      <c r="I324" s="48" t="s">
        <v>175</v>
      </c>
      <c r="J324" s="48" t="s">
        <v>1158</v>
      </c>
      <c r="K324" s="48">
        <v>151</v>
      </c>
      <c r="L324" s="53">
        <v>1.8818181818181814</v>
      </c>
    </row>
    <row r="325" spans="7:12" hidden="1" x14ac:dyDescent="0.25">
      <c r="G325" s="48" t="s">
        <v>1215</v>
      </c>
      <c r="H325" s="48" t="s">
        <v>167</v>
      </c>
      <c r="I325" s="48" t="s">
        <v>175</v>
      </c>
      <c r="J325" s="48" t="s">
        <v>1161</v>
      </c>
      <c r="K325" s="48">
        <v>151</v>
      </c>
      <c r="L325" s="53">
        <v>1.8818181818181814</v>
      </c>
    </row>
    <row r="326" spans="7:12" hidden="1" x14ac:dyDescent="0.25">
      <c r="G326" s="48" t="s">
        <v>1215</v>
      </c>
      <c r="H326" s="48" t="s">
        <v>167</v>
      </c>
      <c r="I326" s="48" t="s">
        <v>175</v>
      </c>
      <c r="J326" s="48" t="s">
        <v>1182</v>
      </c>
      <c r="K326" s="48">
        <v>151</v>
      </c>
      <c r="L326" s="53">
        <v>2.0454545454545454</v>
      </c>
    </row>
    <row r="327" spans="7:12" hidden="1" x14ac:dyDescent="0.25">
      <c r="G327" s="48" t="s">
        <v>1215</v>
      </c>
      <c r="H327" s="48" t="s">
        <v>168</v>
      </c>
      <c r="I327" s="48" t="s">
        <v>1211</v>
      </c>
      <c r="J327" s="48" t="s">
        <v>1176</v>
      </c>
      <c r="K327" s="48">
        <v>560</v>
      </c>
      <c r="L327" s="53">
        <v>5.9399999999999995</v>
      </c>
    </row>
    <row r="328" spans="7:12" hidden="1" x14ac:dyDescent="0.25">
      <c r="G328" s="48" t="s">
        <v>1215</v>
      </c>
      <c r="H328" s="48" t="s">
        <v>168</v>
      </c>
      <c r="I328" s="48" t="s">
        <v>1211</v>
      </c>
      <c r="J328" s="48" t="s">
        <v>1163</v>
      </c>
      <c r="K328" s="48">
        <v>560</v>
      </c>
      <c r="L328" s="53">
        <v>7.02</v>
      </c>
    </row>
    <row r="329" spans="7:12" hidden="1" x14ac:dyDescent="0.25">
      <c r="G329" s="48" t="s">
        <v>1215</v>
      </c>
      <c r="H329" s="48" t="s">
        <v>168</v>
      </c>
      <c r="I329" s="48" t="s">
        <v>1211</v>
      </c>
      <c r="J329" s="48" t="s">
        <v>1180</v>
      </c>
      <c r="K329" s="48">
        <v>560</v>
      </c>
      <c r="L329" s="53">
        <v>7.5600000000000005</v>
      </c>
    </row>
    <row r="330" spans="7:12" hidden="1" x14ac:dyDescent="0.25">
      <c r="G330" s="48" t="s">
        <v>1215</v>
      </c>
      <c r="H330" s="48" t="s">
        <v>168</v>
      </c>
      <c r="I330" s="48" t="s">
        <v>1211</v>
      </c>
      <c r="J330" s="48" t="s">
        <v>1162</v>
      </c>
      <c r="K330" s="48">
        <v>560</v>
      </c>
      <c r="L330" s="53">
        <v>8.1</v>
      </c>
    </row>
    <row r="331" spans="7:12" hidden="1" x14ac:dyDescent="0.25">
      <c r="G331" s="48" t="s">
        <v>1215</v>
      </c>
      <c r="H331" s="48" t="s">
        <v>168</v>
      </c>
      <c r="I331" s="48" t="s">
        <v>1211</v>
      </c>
      <c r="J331" s="48" t="s">
        <v>1138</v>
      </c>
      <c r="K331" s="48">
        <v>560</v>
      </c>
      <c r="L331" s="53">
        <v>8.64</v>
      </c>
    </row>
    <row r="332" spans="7:12" hidden="1" x14ac:dyDescent="0.25">
      <c r="G332" s="48" t="s">
        <v>1215</v>
      </c>
      <c r="H332" s="48" t="s">
        <v>168</v>
      </c>
      <c r="I332" s="48" t="s">
        <v>1211</v>
      </c>
      <c r="J332" s="48" t="s">
        <v>1159</v>
      </c>
      <c r="K332" s="48">
        <v>560</v>
      </c>
      <c r="L332" s="53">
        <v>9.18</v>
      </c>
    </row>
    <row r="333" spans="7:12" hidden="1" x14ac:dyDescent="0.25">
      <c r="G333" s="48" t="s">
        <v>1215</v>
      </c>
      <c r="H333" s="48" t="s">
        <v>168</v>
      </c>
      <c r="I333" s="48" t="s">
        <v>1211</v>
      </c>
      <c r="J333" s="48" t="s">
        <v>1181</v>
      </c>
      <c r="K333" s="48">
        <v>560</v>
      </c>
      <c r="L333" s="53">
        <v>9.4500000000000011</v>
      </c>
    </row>
    <row r="334" spans="7:12" hidden="1" x14ac:dyDescent="0.25">
      <c r="G334" s="48" t="s">
        <v>1215</v>
      </c>
      <c r="H334" s="48" t="s">
        <v>168</v>
      </c>
      <c r="I334" s="48" t="s">
        <v>1211</v>
      </c>
      <c r="J334" s="48" t="s">
        <v>1160</v>
      </c>
      <c r="K334" s="48">
        <v>560</v>
      </c>
      <c r="L334" s="53">
        <v>9.7200000000000006</v>
      </c>
    </row>
    <row r="335" spans="7:12" hidden="1" x14ac:dyDescent="0.25">
      <c r="G335" s="48" t="s">
        <v>1215</v>
      </c>
      <c r="H335" s="48" t="s">
        <v>168</v>
      </c>
      <c r="I335" s="48" t="s">
        <v>1211</v>
      </c>
      <c r="J335" s="48" t="s">
        <v>1158</v>
      </c>
      <c r="K335" s="48">
        <v>560</v>
      </c>
      <c r="L335" s="53">
        <v>10.26</v>
      </c>
    </row>
    <row r="336" spans="7:12" hidden="1" x14ac:dyDescent="0.25">
      <c r="G336" s="48" t="s">
        <v>1215</v>
      </c>
      <c r="H336" s="48" t="s">
        <v>168</v>
      </c>
      <c r="I336" s="48" t="s">
        <v>1211</v>
      </c>
      <c r="J336" s="48" t="s">
        <v>1161</v>
      </c>
      <c r="K336" s="48">
        <v>560</v>
      </c>
      <c r="L336" s="53">
        <v>10.8</v>
      </c>
    </row>
    <row r="337" spans="2:12" hidden="1" x14ac:dyDescent="0.25">
      <c r="G337" s="48" t="s">
        <v>1215</v>
      </c>
      <c r="H337" s="48" t="s">
        <v>168</v>
      </c>
      <c r="I337" s="48" t="s">
        <v>1211</v>
      </c>
      <c r="J337" s="48" t="s">
        <v>1182</v>
      </c>
      <c r="K337" s="48">
        <v>560</v>
      </c>
      <c r="L337" s="53">
        <v>11.700000000000001</v>
      </c>
    </row>
    <row r="338" spans="2:12" hidden="1" x14ac:dyDescent="0.25">
      <c r="G338" s="48" t="s">
        <v>1215</v>
      </c>
      <c r="H338" s="48" t="s">
        <v>169</v>
      </c>
      <c r="I338" s="48" t="s">
        <v>1212</v>
      </c>
      <c r="J338" s="48" t="s">
        <v>1176</v>
      </c>
      <c r="K338" s="48">
        <v>610</v>
      </c>
      <c r="L338" s="53">
        <v>3.4651291505266064</v>
      </c>
    </row>
    <row r="339" spans="2:12" hidden="1" x14ac:dyDescent="0.25">
      <c r="G339" s="48" t="s">
        <v>1215</v>
      </c>
      <c r="H339" s="48" t="s">
        <v>169</v>
      </c>
      <c r="I339" s="48" t="s">
        <v>1212</v>
      </c>
      <c r="J339" s="48" t="s">
        <v>1163</v>
      </c>
      <c r="K339" s="48">
        <v>610</v>
      </c>
      <c r="L339" s="53">
        <v>4.0297336084003295</v>
      </c>
    </row>
    <row r="340" spans="2:12" hidden="1" x14ac:dyDescent="0.25">
      <c r="G340" s="48" t="s">
        <v>1215</v>
      </c>
      <c r="H340" s="48" t="s">
        <v>169</v>
      </c>
      <c r="I340" s="48" t="s">
        <v>1212</v>
      </c>
      <c r="J340" s="48" t="s">
        <v>1180</v>
      </c>
      <c r="K340" s="48">
        <v>610</v>
      </c>
      <c r="L340" s="53">
        <v>4.3120358373371896</v>
      </c>
    </row>
    <row r="341" spans="2:12" hidden="1" x14ac:dyDescent="0.25">
      <c r="G341" s="48" t="s">
        <v>1215</v>
      </c>
      <c r="H341" s="48" t="s">
        <v>169</v>
      </c>
      <c r="I341" s="48" t="s">
        <v>1212</v>
      </c>
      <c r="J341" s="48" t="s">
        <v>1162</v>
      </c>
      <c r="K341" s="48">
        <v>610</v>
      </c>
      <c r="L341" s="53">
        <v>4.5943380662740507</v>
      </c>
    </row>
    <row r="342" spans="2:12" hidden="1" x14ac:dyDescent="0.25">
      <c r="G342" s="48" t="s">
        <v>1215</v>
      </c>
      <c r="H342" s="48" t="s">
        <v>169</v>
      </c>
      <c r="I342" s="48" t="s">
        <v>1212</v>
      </c>
      <c r="J342" s="48" t="s">
        <v>1138</v>
      </c>
      <c r="K342" s="48">
        <v>610</v>
      </c>
      <c r="L342" s="53">
        <v>4.8766402952109127</v>
      </c>
    </row>
    <row r="343" spans="2:12" hidden="1" x14ac:dyDescent="0.25">
      <c r="G343" s="48" t="s">
        <v>1215</v>
      </c>
      <c r="H343" s="48" t="s">
        <v>169</v>
      </c>
      <c r="I343" s="48" t="s">
        <v>1212</v>
      </c>
      <c r="J343" s="48" t="s">
        <v>1159</v>
      </c>
      <c r="K343" s="48">
        <v>610</v>
      </c>
      <c r="L343" s="53">
        <v>5.1589425241477738</v>
      </c>
    </row>
    <row r="344" spans="2:12" hidden="1" x14ac:dyDescent="0.25">
      <c r="G344" s="48" t="s">
        <v>1215</v>
      </c>
      <c r="H344" s="48" t="s">
        <v>169</v>
      </c>
      <c r="I344" s="48" t="s">
        <v>1212</v>
      </c>
      <c r="J344" s="48" t="s">
        <v>1181</v>
      </c>
      <c r="K344" s="48">
        <v>610</v>
      </c>
      <c r="L344" s="53">
        <v>5.3000936386162039</v>
      </c>
    </row>
    <row r="345" spans="2:12" hidden="1" x14ac:dyDescent="0.25">
      <c r="G345" s="48" t="s">
        <v>1215</v>
      </c>
      <c r="H345" s="48" t="s">
        <v>169</v>
      </c>
      <c r="I345" s="48" t="s">
        <v>1212</v>
      </c>
      <c r="J345" s="48" t="s">
        <v>1160</v>
      </c>
      <c r="K345" s="48">
        <v>610</v>
      </c>
      <c r="L345" s="53">
        <v>5.4412447530846348</v>
      </c>
    </row>
    <row r="346" spans="2:12" hidden="1" x14ac:dyDescent="0.25">
      <c r="G346" s="48" t="s">
        <v>1215</v>
      </c>
      <c r="H346" s="48" t="s">
        <v>169</v>
      </c>
      <c r="I346" s="48" t="s">
        <v>1212</v>
      </c>
      <c r="J346" s="48" t="s">
        <v>1158</v>
      </c>
      <c r="K346" s="48">
        <v>610</v>
      </c>
      <c r="L346" s="53">
        <v>5.723546982021495</v>
      </c>
    </row>
    <row r="347" spans="2:12" hidden="1" x14ac:dyDescent="0.25">
      <c r="G347" s="48" t="s">
        <v>1215</v>
      </c>
      <c r="H347" s="48" t="s">
        <v>169</v>
      </c>
      <c r="I347" s="48" t="s">
        <v>1212</v>
      </c>
      <c r="J347" s="48" t="s">
        <v>1161</v>
      </c>
      <c r="K347" s="48">
        <v>610</v>
      </c>
      <c r="L347" s="53">
        <v>6.0058492109583588</v>
      </c>
    </row>
    <row r="348" spans="2:12" hidden="1" x14ac:dyDescent="0.25">
      <c r="G348" s="48" t="s">
        <v>1215</v>
      </c>
      <c r="H348" s="48" t="s">
        <v>169</v>
      </c>
      <c r="I348" s="48" t="s">
        <v>1212</v>
      </c>
      <c r="J348" s="48" t="s">
        <v>1182</v>
      </c>
      <c r="K348" s="48">
        <v>610</v>
      </c>
      <c r="L348" s="53">
        <v>6.4763529258531252</v>
      </c>
    </row>
    <row r="349" spans="2:12" hidden="1" x14ac:dyDescent="0.25">
      <c r="B349" s="58"/>
      <c r="D349" s="56"/>
      <c r="E349" s="56"/>
      <c r="F349" s="56"/>
      <c r="G349" s="48" t="s">
        <v>1215</v>
      </c>
      <c r="H349" s="48" t="s">
        <v>170</v>
      </c>
      <c r="I349" s="48" t="s">
        <v>170</v>
      </c>
      <c r="J349" s="48" t="s">
        <v>1176</v>
      </c>
      <c r="K349" s="48">
        <v>112</v>
      </c>
      <c r="L349" s="53">
        <v>1.2594339622641511</v>
      </c>
    </row>
    <row r="350" spans="2:12" hidden="1" x14ac:dyDescent="0.25">
      <c r="B350" s="58"/>
      <c r="D350" s="56"/>
      <c r="E350" s="56"/>
      <c r="F350" s="56"/>
      <c r="G350" s="48" t="s">
        <v>1215</v>
      </c>
      <c r="H350" s="48" t="s">
        <v>170</v>
      </c>
      <c r="I350" s="48" t="s">
        <v>170</v>
      </c>
      <c r="J350" s="48" t="s">
        <v>1163</v>
      </c>
      <c r="K350" s="48">
        <v>112</v>
      </c>
      <c r="L350" s="53">
        <v>1.3176547312750142</v>
      </c>
    </row>
    <row r="351" spans="2:12" hidden="1" x14ac:dyDescent="0.25">
      <c r="B351" s="59"/>
      <c r="D351" s="56"/>
      <c r="E351" s="56"/>
      <c r="F351" s="56"/>
      <c r="G351" s="48" t="s">
        <v>1215</v>
      </c>
      <c r="H351" s="48" t="s">
        <v>170</v>
      </c>
      <c r="I351" s="48" t="s">
        <v>170</v>
      </c>
      <c r="J351" s="48" t="s">
        <v>1180</v>
      </c>
      <c r="K351" s="48">
        <v>112</v>
      </c>
      <c r="L351" s="53">
        <v>1.3714979988564893</v>
      </c>
    </row>
    <row r="352" spans="2:12" hidden="1" x14ac:dyDescent="0.25">
      <c r="B352" s="59"/>
      <c r="D352" s="56"/>
      <c r="E352" s="56"/>
      <c r="F352" s="56"/>
      <c r="G352" s="48" t="s">
        <v>1215</v>
      </c>
      <c r="H352" s="48" t="s">
        <v>170</v>
      </c>
      <c r="I352" s="48" t="s">
        <v>170</v>
      </c>
      <c r="J352" s="48" t="s">
        <v>1162</v>
      </c>
      <c r="K352" s="48">
        <v>112</v>
      </c>
      <c r="L352" s="53">
        <v>1.6124356775300173</v>
      </c>
    </row>
    <row r="353" spans="4:12" hidden="1" x14ac:dyDescent="0.25">
      <c r="D353" s="56"/>
      <c r="E353" s="56"/>
      <c r="G353" s="48" t="s">
        <v>1215</v>
      </c>
      <c r="H353" s="48" t="s">
        <v>170</v>
      </c>
      <c r="I353" s="48" t="s">
        <v>170</v>
      </c>
      <c r="J353" s="48" t="s">
        <v>1138</v>
      </c>
      <c r="K353" s="48">
        <v>112</v>
      </c>
      <c r="L353" s="53">
        <v>1.6849271012006861</v>
      </c>
    </row>
    <row r="354" spans="4:12" hidden="1" x14ac:dyDescent="0.25">
      <c r="D354" s="56"/>
      <c r="E354" s="56"/>
      <c r="G354" s="48" t="s">
        <v>1215</v>
      </c>
      <c r="H354" s="48" t="s">
        <v>170</v>
      </c>
      <c r="I354" s="48" t="s">
        <v>170</v>
      </c>
      <c r="J354" s="48" t="s">
        <v>1159</v>
      </c>
      <c r="K354" s="48">
        <v>112</v>
      </c>
      <c r="L354" s="53">
        <v>2.2023336038961037</v>
      </c>
    </row>
    <row r="355" spans="4:12" hidden="1" x14ac:dyDescent="0.25">
      <c r="G355" s="48" t="s">
        <v>1215</v>
      </c>
      <c r="H355" s="48" t="s">
        <v>170</v>
      </c>
      <c r="I355" s="48" t="s">
        <v>170</v>
      </c>
      <c r="J355" s="48" t="s">
        <v>1181</v>
      </c>
      <c r="K355" s="48">
        <v>112</v>
      </c>
      <c r="L355" s="53">
        <v>2.25</v>
      </c>
    </row>
    <row r="356" spans="4:12" hidden="1" x14ac:dyDescent="0.25">
      <c r="G356" s="48" t="s">
        <v>1215</v>
      </c>
      <c r="H356" s="48" t="s">
        <v>170</v>
      </c>
      <c r="I356" s="48" t="s">
        <v>170</v>
      </c>
      <c r="J356" s="48" t="s">
        <v>1160</v>
      </c>
      <c r="K356" s="48">
        <v>112</v>
      </c>
      <c r="L356" s="53">
        <v>2.2980519480519477</v>
      </c>
    </row>
    <row r="357" spans="4:12" hidden="1" x14ac:dyDescent="0.25">
      <c r="G357" s="48" t="s">
        <v>1215</v>
      </c>
      <c r="H357" s="48" t="s">
        <v>170</v>
      </c>
      <c r="I357" s="48" t="s">
        <v>170</v>
      </c>
      <c r="J357" s="48" t="s">
        <v>1158</v>
      </c>
      <c r="K357" s="48">
        <v>112</v>
      </c>
      <c r="L357" s="53">
        <v>2.421374458874459</v>
      </c>
    </row>
    <row r="358" spans="4:12" hidden="1" x14ac:dyDescent="0.25">
      <c r="G358" s="48" t="s">
        <v>1215</v>
      </c>
      <c r="H358" s="48" t="s">
        <v>170</v>
      </c>
      <c r="I358" s="48" t="s">
        <v>170</v>
      </c>
      <c r="J358" s="48" t="s">
        <v>1161</v>
      </c>
      <c r="K358" s="48">
        <v>112</v>
      </c>
      <c r="L358" s="53">
        <v>3.2003430531732415</v>
      </c>
    </row>
    <row r="359" spans="4:12" hidden="1" x14ac:dyDescent="0.25">
      <c r="G359" s="48" t="s">
        <v>1215</v>
      </c>
      <c r="H359" s="48" t="s">
        <v>170</v>
      </c>
      <c r="I359" s="48" t="s">
        <v>170</v>
      </c>
      <c r="J359" s="48" t="s">
        <v>1182</v>
      </c>
      <c r="K359" s="48">
        <v>112</v>
      </c>
      <c r="L359" s="53">
        <v>3.3704974271012005</v>
      </c>
    </row>
    <row r="360" spans="4:12" hidden="1" x14ac:dyDescent="0.25">
      <c r="G360" s="48" t="s">
        <v>1218</v>
      </c>
      <c r="H360" s="48" t="s">
        <v>193</v>
      </c>
      <c r="I360" s="48" t="s">
        <v>193</v>
      </c>
      <c r="J360" s="48" t="s">
        <v>1216</v>
      </c>
      <c r="K360" s="48">
        <v>327</v>
      </c>
      <c r="L360" s="53">
        <v>8.1818181818181817</v>
      </c>
    </row>
    <row r="361" spans="4:12" hidden="1" x14ac:dyDescent="0.25">
      <c r="G361" s="48" t="s">
        <v>1218</v>
      </c>
      <c r="H361" s="48" t="s">
        <v>194</v>
      </c>
      <c r="I361" s="48" t="s">
        <v>194</v>
      </c>
      <c r="J361" s="48" t="s">
        <v>1216</v>
      </c>
      <c r="K361" s="48">
        <v>84</v>
      </c>
      <c r="L361" s="53">
        <v>22.27090909090909</v>
      </c>
    </row>
    <row r="362" spans="4:12" hidden="1" x14ac:dyDescent="0.25">
      <c r="G362" s="48" t="s">
        <v>1218</v>
      </c>
      <c r="H362" s="48" t="s">
        <v>195</v>
      </c>
      <c r="I362" s="48" t="s">
        <v>195</v>
      </c>
      <c r="J362" s="48" t="s">
        <v>1216</v>
      </c>
      <c r="K362" s="48">
        <v>327</v>
      </c>
      <c r="L362" s="53">
        <v>2.7245454545454542</v>
      </c>
    </row>
    <row r="363" spans="4:12" hidden="1" x14ac:dyDescent="0.25">
      <c r="D363" s="56"/>
      <c r="G363" s="48" t="s">
        <v>1218</v>
      </c>
      <c r="H363" s="48" t="s">
        <v>196</v>
      </c>
      <c r="I363" s="48" t="s">
        <v>196</v>
      </c>
      <c r="J363" s="48" t="s">
        <v>1216</v>
      </c>
      <c r="K363" s="48">
        <v>395</v>
      </c>
      <c r="L363" s="53">
        <v>8.1818181818181817</v>
      </c>
    </row>
    <row r="364" spans="4:12" hidden="1" x14ac:dyDescent="0.25">
      <c r="D364" s="56"/>
      <c r="G364" s="48" t="s">
        <v>1218</v>
      </c>
      <c r="H364" s="48" t="s">
        <v>197</v>
      </c>
      <c r="I364" s="48" t="s">
        <v>197</v>
      </c>
      <c r="J364" s="48" t="s">
        <v>1216</v>
      </c>
      <c r="K364" s="48">
        <v>433</v>
      </c>
      <c r="L364" s="53">
        <v>9.8181818181818183</v>
      </c>
    </row>
    <row r="365" spans="4:12" hidden="1" x14ac:dyDescent="0.25">
      <c r="G365" s="48" t="s">
        <v>1218</v>
      </c>
      <c r="H365" s="48" t="s">
        <v>198</v>
      </c>
      <c r="I365" s="48" t="s">
        <v>198</v>
      </c>
      <c r="J365" s="48" t="s">
        <v>1216</v>
      </c>
      <c r="K365" s="48">
        <v>84</v>
      </c>
      <c r="L365" s="53">
        <v>21.82090909090909</v>
      </c>
    </row>
    <row r="366" spans="4:12" hidden="1" x14ac:dyDescent="0.25">
      <c r="G366" s="48" t="s">
        <v>1220</v>
      </c>
      <c r="H366" s="48" t="s">
        <v>188</v>
      </c>
      <c r="I366" s="48" t="s">
        <v>188</v>
      </c>
      <c r="J366" s="60">
        <v>20001027061</v>
      </c>
      <c r="K366" s="48">
        <v>119</v>
      </c>
      <c r="L366" s="53">
        <v>2.2909090909090906</v>
      </c>
    </row>
    <row r="367" spans="4:12" hidden="1" x14ac:dyDescent="0.25">
      <c r="G367" s="48" t="s">
        <v>1220</v>
      </c>
      <c r="H367" s="48" t="s">
        <v>189</v>
      </c>
      <c r="I367" s="48" t="s">
        <v>189</v>
      </c>
      <c r="J367" s="60">
        <v>20001027061</v>
      </c>
      <c r="K367" s="48">
        <v>112</v>
      </c>
      <c r="L367" s="53">
        <v>2.4545454545454546</v>
      </c>
    </row>
    <row r="368" spans="4:12" hidden="1" x14ac:dyDescent="0.25">
      <c r="G368" s="48" t="s">
        <v>1220</v>
      </c>
      <c r="H368" s="48" t="s">
        <v>190</v>
      </c>
      <c r="I368" s="48" t="s">
        <v>190</v>
      </c>
      <c r="J368" s="61" t="s">
        <v>1219</v>
      </c>
      <c r="K368" s="48">
        <v>84</v>
      </c>
      <c r="L368" s="53">
        <v>0.18</v>
      </c>
    </row>
    <row r="369" spans="6:12" hidden="1" x14ac:dyDescent="0.25">
      <c r="G369" s="48" t="s">
        <v>1220</v>
      </c>
      <c r="H369" s="48" t="s">
        <v>191</v>
      </c>
      <c r="I369" s="48" t="s">
        <v>191</v>
      </c>
      <c r="J369" s="61" t="s">
        <v>1219</v>
      </c>
      <c r="K369" s="48">
        <v>84</v>
      </c>
      <c r="L369" s="53">
        <v>7.5354545454545461</v>
      </c>
    </row>
    <row r="370" spans="6:12" hidden="1" x14ac:dyDescent="0.25">
      <c r="G370" s="48" t="s">
        <v>1222</v>
      </c>
      <c r="H370" s="48" t="s">
        <v>1172</v>
      </c>
      <c r="I370" s="48" t="s">
        <v>1172</v>
      </c>
      <c r="J370" s="61" t="s">
        <v>1221</v>
      </c>
      <c r="K370" s="48">
        <v>433</v>
      </c>
      <c r="L370" s="53">
        <v>14.727272727272727</v>
      </c>
    </row>
    <row r="371" spans="6:12" hidden="1" x14ac:dyDescent="0.25">
      <c r="G371" s="48" t="s">
        <v>1222</v>
      </c>
      <c r="H371" s="48" t="s">
        <v>1173</v>
      </c>
      <c r="I371" s="48" t="s">
        <v>1173</v>
      </c>
      <c r="J371" s="61" t="s">
        <v>1221</v>
      </c>
      <c r="K371" s="48">
        <v>112</v>
      </c>
      <c r="L371" s="53">
        <v>2.8636363636363638</v>
      </c>
    </row>
    <row r="372" spans="6:12" hidden="1" x14ac:dyDescent="0.25">
      <c r="G372" s="48" t="s">
        <v>1225</v>
      </c>
      <c r="H372" s="48" t="s">
        <v>1174</v>
      </c>
      <c r="I372" s="48" t="s">
        <v>1174</v>
      </c>
      <c r="J372" s="61" t="s">
        <v>1224</v>
      </c>
      <c r="K372" s="48">
        <v>327</v>
      </c>
      <c r="L372" s="53">
        <v>11.700000000000001</v>
      </c>
    </row>
    <row r="373" spans="6:12" hidden="1" x14ac:dyDescent="0.25">
      <c r="G373" s="48" t="s">
        <v>1225</v>
      </c>
      <c r="H373" s="48" t="s">
        <v>1175</v>
      </c>
      <c r="I373" s="48" t="s">
        <v>1175</v>
      </c>
      <c r="J373" s="61" t="s">
        <v>1224</v>
      </c>
      <c r="K373" s="48">
        <v>84</v>
      </c>
      <c r="L373" s="53">
        <v>18.900000000000002</v>
      </c>
    </row>
    <row r="374" spans="6:12" hidden="1" x14ac:dyDescent="0.25">
      <c r="G374" s="48" t="s">
        <v>1225</v>
      </c>
      <c r="H374" s="48" t="s">
        <v>1172</v>
      </c>
      <c r="I374" s="48" t="s">
        <v>1172</v>
      </c>
      <c r="J374" s="61" t="s">
        <v>1224</v>
      </c>
      <c r="K374" s="48">
        <v>327</v>
      </c>
      <c r="L374" s="53">
        <v>21.6</v>
      </c>
    </row>
    <row r="375" spans="6:12" hidden="1" x14ac:dyDescent="0.25">
      <c r="G375" s="48" t="s">
        <v>1225</v>
      </c>
      <c r="H375" s="48" t="s">
        <v>170</v>
      </c>
      <c r="I375" s="48" t="s">
        <v>1173</v>
      </c>
      <c r="J375" s="61" t="s">
        <v>1224</v>
      </c>
      <c r="K375" s="48">
        <v>112</v>
      </c>
      <c r="L375" s="53">
        <v>5.4</v>
      </c>
    </row>
    <row r="376" spans="6:12" hidden="1" x14ac:dyDescent="0.25">
      <c r="G376" s="48" t="s">
        <v>306</v>
      </c>
      <c r="H376" s="48" t="s">
        <v>1229</v>
      </c>
      <c r="I376" s="48" t="s">
        <v>1229</v>
      </c>
      <c r="J376" s="61" t="s">
        <v>1230</v>
      </c>
      <c r="K376" s="48">
        <v>395</v>
      </c>
      <c r="L376" s="53">
        <v>12.5</v>
      </c>
    </row>
    <row r="377" spans="6:12" hidden="1" x14ac:dyDescent="0.25">
      <c r="G377" s="48" t="s">
        <v>306</v>
      </c>
      <c r="H377" s="48" t="s">
        <v>1231</v>
      </c>
      <c r="I377" s="48" t="s">
        <v>1231</v>
      </c>
      <c r="J377" s="61" t="s">
        <v>1230</v>
      </c>
      <c r="K377" s="48">
        <v>74</v>
      </c>
      <c r="L377" s="53">
        <v>0.41666666666666669</v>
      </c>
    </row>
    <row r="378" spans="6:12" hidden="1" x14ac:dyDescent="0.25">
      <c r="F378" s="48"/>
      <c r="G378" s="48" t="s">
        <v>609</v>
      </c>
      <c r="H378" s="48" t="s">
        <v>1386</v>
      </c>
      <c r="I378" s="48" t="s">
        <v>1386</v>
      </c>
      <c r="J378" s="48" t="s">
        <v>1232</v>
      </c>
      <c r="K378" s="48">
        <v>395</v>
      </c>
      <c r="L378" s="53">
        <v>7</v>
      </c>
    </row>
    <row r="379" spans="6:12" hidden="1" x14ac:dyDescent="0.25">
      <c r="G379" s="48" t="s">
        <v>609</v>
      </c>
      <c r="H379" s="48" t="s">
        <v>1231</v>
      </c>
      <c r="I379" s="48" t="s">
        <v>1231</v>
      </c>
      <c r="J379" s="48" t="s">
        <v>1232</v>
      </c>
      <c r="K379" s="48">
        <v>74</v>
      </c>
      <c r="L379" s="53">
        <v>0.41666666666666669</v>
      </c>
    </row>
    <row r="380" spans="6:12" hidden="1" x14ac:dyDescent="0.25">
      <c r="F380" s="48"/>
      <c r="G380" s="48" t="s">
        <v>1387</v>
      </c>
      <c r="H380" s="48" t="s">
        <v>1388</v>
      </c>
      <c r="I380" s="48" t="s">
        <v>1386</v>
      </c>
      <c r="J380" s="48" t="s">
        <v>1389</v>
      </c>
      <c r="K380" s="48">
        <v>285</v>
      </c>
      <c r="L380" s="53">
        <v>13</v>
      </c>
    </row>
    <row r="381" spans="6:12" hidden="1" x14ac:dyDescent="0.25">
      <c r="G381" s="48" t="s">
        <v>1387</v>
      </c>
      <c r="H381" s="48" t="s">
        <v>1231</v>
      </c>
      <c r="I381" s="48" t="s">
        <v>1231</v>
      </c>
      <c r="J381" s="48" t="s">
        <v>1389</v>
      </c>
      <c r="K381" s="48">
        <v>74</v>
      </c>
      <c r="L381" s="53">
        <v>0.41666666666666669</v>
      </c>
    </row>
    <row r="382" spans="6:12" hidden="1" x14ac:dyDescent="0.25">
      <c r="G382" s="48" t="s">
        <v>705</v>
      </c>
      <c r="H382" s="48" t="s">
        <v>1391</v>
      </c>
      <c r="I382" s="48" t="s">
        <v>1391</v>
      </c>
      <c r="J382" s="48" t="s">
        <v>1392</v>
      </c>
      <c r="K382" s="48">
        <v>285</v>
      </c>
      <c r="L382" s="53">
        <v>15</v>
      </c>
    </row>
    <row r="383" spans="6:12" hidden="1" x14ac:dyDescent="0.25">
      <c r="G383" s="48" t="s">
        <v>706</v>
      </c>
      <c r="H383" s="48" t="s">
        <v>1231</v>
      </c>
      <c r="I383" s="48" t="s">
        <v>1231</v>
      </c>
      <c r="J383" s="48" t="s">
        <v>1392</v>
      </c>
      <c r="K383" s="48">
        <v>74</v>
      </c>
      <c r="L383" s="53">
        <v>0.41666666666666669</v>
      </c>
    </row>
    <row r="384" spans="6:12" hidden="1" x14ac:dyDescent="0.25">
      <c r="G384" s="48" t="s">
        <v>1393</v>
      </c>
      <c r="H384" s="48" t="s">
        <v>1394</v>
      </c>
      <c r="I384" s="48" t="s">
        <v>1394</v>
      </c>
      <c r="J384" s="48" t="s">
        <v>1395</v>
      </c>
      <c r="K384" s="48">
        <v>395</v>
      </c>
      <c r="L384" s="53">
        <v>15.5</v>
      </c>
    </row>
    <row r="385" spans="7:12" hidden="1" x14ac:dyDescent="0.25">
      <c r="G385" s="48" t="s">
        <v>1393</v>
      </c>
      <c r="H385" s="48" t="s">
        <v>1231</v>
      </c>
      <c r="I385" s="48" t="s">
        <v>1231</v>
      </c>
      <c r="J385" s="48" t="s">
        <v>1395</v>
      </c>
      <c r="K385" s="48">
        <v>74</v>
      </c>
      <c r="L385" s="53">
        <v>0.42</v>
      </c>
    </row>
    <row r="386" spans="7:12" hidden="1" x14ac:dyDescent="0.25">
      <c r="G386" s="48" t="s">
        <v>1396</v>
      </c>
      <c r="H386" s="48" t="s">
        <v>1397</v>
      </c>
      <c r="I386" s="48" t="s">
        <v>1397</v>
      </c>
      <c r="J386" s="48" t="s">
        <v>1398</v>
      </c>
      <c r="K386" s="48">
        <v>285</v>
      </c>
      <c r="L386" s="53">
        <v>14</v>
      </c>
    </row>
    <row r="387" spans="7:12" hidden="1" x14ac:dyDescent="0.25">
      <c r="G387" s="48" t="s">
        <v>1396</v>
      </c>
      <c r="H387" s="48" t="s">
        <v>1231</v>
      </c>
      <c r="I387" s="48" t="s">
        <v>1231</v>
      </c>
      <c r="J387" s="48" t="s">
        <v>1398</v>
      </c>
      <c r="K387" s="48">
        <v>74</v>
      </c>
      <c r="L387" s="53">
        <v>0.41666666666666669</v>
      </c>
    </row>
    <row r="388" spans="7:12" hidden="1" x14ac:dyDescent="0.25">
      <c r="G388" s="48" t="s">
        <v>657</v>
      </c>
      <c r="H388" s="48" t="s">
        <v>1400</v>
      </c>
      <c r="I388" s="48" t="s">
        <v>1400</v>
      </c>
      <c r="J388" s="48" t="s">
        <v>1401</v>
      </c>
      <c r="K388" s="48">
        <v>285</v>
      </c>
      <c r="L388" s="53">
        <v>14.3</v>
      </c>
    </row>
    <row r="389" spans="7:12" hidden="1" x14ac:dyDescent="0.25">
      <c r="G389" s="48" t="s">
        <v>657</v>
      </c>
      <c r="H389" s="48" t="s">
        <v>1400</v>
      </c>
      <c r="I389" s="48" t="s">
        <v>1400</v>
      </c>
      <c r="J389" s="48" t="s">
        <v>1401</v>
      </c>
      <c r="K389" s="48">
        <v>493</v>
      </c>
      <c r="L389" s="53">
        <v>15.3</v>
      </c>
    </row>
    <row r="390" spans="7:12" hidden="1" x14ac:dyDescent="0.25">
      <c r="G390" s="48" t="s">
        <v>707</v>
      </c>
      <c r="H390" s="48" t="s">
        <v>1406</v>
      </c>
      <c r="I390" s="48" t="s">
        <v>1406</v>
      </c>
      <c r="J390" s="48" t="s">
        <v>707</v>
      </c>
      <c r="K390" s="48">
        <v>117</v>
      </c>
      <c r="L390" s="53">
        <v>7.9474499999999999</v>
      </c>
    </row>
    <row r="391" spans="7:12" hidden="1" x14ac:dyDescent="0.25">
      <c r="G391" s="48" t="s">
        <v>707</v>
      </c>
      <c r="H391" s="48" t="s">
        <v>1407</v>
      </c>
      <c r="I391" s="48" t="s">
        <v>1407</v>
      </c>
      <c r="J391" s="48" t="s">
        <v>707</v>
      </c>
      <c r="K391" s="48">
        <v>124</v>
      </c>
      <c r="L391" s="53">
        <v>45.262619999999998</v>
      </c>
    </row>
    <row r="392" spans="7:12" hidden="1" x14ac:dyDescent="0.25">
      <c r="G392" s="48" t="s">
        <v>707</v>
      </c>
      <c r="H392" s="48" t="s">
        <v>1408</v>
      </c>
      <c r="I392" s="48" t="s">
        <v>1408</v>
      </c>
      <c r="J392" s="48" t="s">
        <v>707</v>
      </c>
      <c r="K392" s="48">
        <v>433</v>
      </c>
      <c r="L392" s="53">
        <v>14.53248</v>
      </c>
    </row>
    <row r="393" spans="7:12" hidden="1" x14ac:dyDescent="0.25">
      <c r="G393" s="48" t="s">
        <v>707</v>
      </c>
      <c r="H393" s="48" t="s">
        <v>1409</v>
      </c>
      <c r="I393" s="48" t="s">
        <v>1409</v>
      </c>
      <c r="J393" s="48" t="s">
        <v>707</v>
      </c>
      <c r="K393" s="48">
        <v>285</v>
      </c>
      <c r="L393" s="53">
        <v>60.863999999999997</v>
      </c>
    </row>
    <row r="394" spans="7:12" hidden="1" x14ac:dyDescent="0.25">
      <c r="G394" s="48" t="s">
        <v>272</v>
      </c>
      <c r="H394" s="48" t="s">
        <v>1410</v>
      </c>
      <c r="I394" s="48" t="s">
        <v>1410</v>
      </c>
      <c r="J394" s="48" t="s">
        <v>272</v>
      </c>
      <c r="K394" s="48">
        <v>433</v>
      </c>
      <c r="L394" s="53">
        <v>22.919999999999998</v>
      </c>
    </row>
    <row r="395" spans="7:12" hidden="1" x14ac:dyDescent="0.25">
      <c r="G395" s="48" t="s">
        <v>272</v>
      </c>
      <c r="H395" s="48" t="s">
        <v>1411</v>
      </c>
      <c r="I395" s="48" t="s">
        <v>1411</v>
      </c>
      <c r="J395" s="48" t="s">
        <v>272</v>
      </c>
      <c r="K395" s="48">
        <v>395</v>
      </c>
      <c r="L395" s="53">
        <v>15.080000000000002</v>
      </c>
    </row>
    <row r="396" spans="7:12" hidden="1" x14ac:dyDescent="0.25">
      <c r="G396" s="48" t="s">
        <v>272</v>
      </c>
      <c r="H396" s="48" t="s">
        <v>1412</v>
      </c>
      <c r="I396" s="48" t="s">
        <v>1412</v>
      </c>
      <c r="J396" s="48" t="s">
        <v>272</v>
      </c>
      <c r="K396" s="48">
        <v>285</v>
      </c>
      <c r="L396" s="53">
        <v>7.8</v>
      </c>
    </row>
    <row r="397" spans="7:12" hidden="1" x14ac:dyDescent="0.25">
      <c r="G397" s="48" t="s">
        <v>793</v>
      </c>
      <c r="H397" s="48" t="s">
        <v>1413</v>
      </c>
      <c r="I397" s="48" t="s">
        <v>1413</v>
      </c>
      <c r="J397" s="48" t="s">
        <v>793</v>
      </c>
      <c r="K397" s="48">
        <v>496</v>
      </c>
      <c r="L397" s="53">
        <v>61.04</v>
      </c>
    </row>
    <row r="398" spans="7:12" hidden="1" x14ac:dyDescent="0.25">
      <c r="G398" s="48" t="s">
        <v>793</v>
      </c>
      <c r="H398" s="48" t="s">
        <v>1414</v>
      </c>
      <c r="I398" s="48" t="s">
        <v>1414</v>
      </c>
      <c r="J398" s="48" t="s">
        <v>793</v>
      </c>
      <c r="K398" s="48">
        <v>112</v>
      </c>
      <c r="L398" s="53">
        <v>10.879999999999999</v>
      </c>
    </row>
    <row r="399" spans="7:12" hidden="1" x14ac:dyDescent="0.25">
      <c r="G399" s="48" t="s">
        <v>708</v>
      </c>
      <c r="H399" s="48" t="s">
        <v>1415</v>
      </c>
      <c r="I399" s="48" t="s">
        <v>1415</v>
      </c>
      <c r="J399" s="48" t="s">
        <v>708</v>
      </c>
      <c r="K399" s="48">
        <v>124</v>
      </c>
      <c r="L399" s="53">
        <v>132</v>
      </c>
    </row>
    <row r="400" spans="7:12" hidden="1" x14ac:dyDescent="0.25">
      <c r="G400" s="48" t="s">
        <v>708</v>
      </c>
      <c r="H400" s="48" t="s">
        <v>1416</v>
      </c>
      <c r="I400" s="48" t="s">
        <v>1416</v>
      </c>
      <c r="J400" s="48" t="s">
        <v>708</v>
      </c>
      <c r="K400" s="48">
        <v>610</v>
      </c>
      <c r="L400" s="53">
        <v>104.8</v>
      </c>
    </row>
    <row r="401" spans="1:12" hidden="1" x14ac:dyDescent="0.25">
      <c r="G401" s="48" t="s">
        <v>708</v>
      </c>
      <c r="H401" s="48" t="s">
        <v>1417</v>
      </c>
      <c r="I401" s="48" t="s">
        <v>1417</v>
      </c>
      <c r="J401" s="48" t="s">
        <v>708</v>
      </c>
      <c r="K401" s="48">
        <v>433</v>
      </c>
      <c r="L401" s="100">
        <v>44</v>
      </c>
    </row>
    <row r="402" spans="1:12" hidden="1" x14ac:dyDescent="0.25">
      <c r="G402" s="48" t="s">
        <v>591</v>
      </c>
      <c r="H402" s="48" t="s">
        <v>1424</v>
      </c>
      <c r="I402" s="48" t="s">
        <v>1424</v>
      </c>
      <c r="J402" s="48" t="s">
        <v>591</v>
      </c>
      <c r="K402" s="48">
        <v>395</v>
      </c>
      <c r="L402" s="100">
        <v>22</v>
      </c>
    </row>
    <row r="403" spans="1:12" hidden="1" x14ac:dyDescent="0.25">
      <c r="G403" s="48" t="s">
        <v>591</v>
      </c>
      <c r="H403" s="48" t="s">
        <v>1425</v>
      </c>
      <c r="I403" s="48" t="s">
        <v>1425</v>
      </c>
      <c r="J403" s="48" t="s">
        <v>591</v>
      </c>
      <c r="K403" s="48">
        <v>118</v>
      </c>
      <c r="L403" s="100">
        <v>11.75</v>
      </c>
    </row>
    <row r="404" spans="1:12" hidden="1" x14ac:dyDescent="0.25">
      <c r="G404" s="48" t="s">
        <v>591</v>
      </c>
      <c r="H404" s="48" t="s">
        <v>1404</v>
      </c>
      <c r="I404" s="48" t="s">
        <v>1404</v>
      </c>
      <c r="J404" s="48" t="s">
        <v>591</v>
      </c>
      <c r="K404" s="48">
        <v>74</v>
      </c>
      <c r="L404" s="100">
        <v>3</v>
      </c>
    </row>
    <row r="405" spans="1:12" hidden="1" x14ac:dyDescent="0.25">
      <c r="G405" s="48" t="s">
        <v>1444</v>
      </c>
      <c r="H405" s="48" t="s">
        <v>1441</v>
      </c>
      <c r="I405" s="48" t="s">
        <v>1441</v>
      </c>
      <c r="K405" s="48">
        <v>285</v>
      </c>
      <c r="L405" s="100">
        <v>38.44</v>
      </c>
    </row>
    <row r="406" spans="1:12" hidden="1" x14ac:dyDescent="0.25">
      <c r="G406" s="48" t="s">
        <v>1444</v>
      </c>
      <c r="H406" s="48" t="s">
        <v>1442</v>
      </c>
      <c r="I406" s="48" t="s">
        <v>1442</v>
      </c>
      <c r="K406" s="48">
        <v>124</v>
      </c>
      <c r="L406" s="100">
        <v>17.11</v>
      </c>
    </row>
    <row r="407" spans="1:12" hidden="1" x14ac:dyDescent="0.25">
      <c r="G407" s="48" t="s">
        <v>1444</v>
      </c>
      <c r="H407" s="48" t="s">
        <v>1443</v>
      </c>
      <c r="I407" s="48" t="s">
        <v>1443</v>
      </c>
      <c r="K407" s="48">
        <v>433</v>
      </c>
      <c r="L407" s="100">
        <v>5.5</v>
      </c>
    </row>
    <row r="408" spans="1:12" hidden="1" x14ac:dyDescent="0.25">
      <c r="G408" s="47" t="s">
        <v>657</v>
      </c>
      <c r="H408" s="48" t="s">
        <v>1405</v>
      </c>
      <c r="I408" s="48" t="s">
        <v>1405</v>
      </c>
      <c r="K408" s="48">
        <v>81</v>
      </c>
      <c r="L408" s="100">
        <v>1.5</v>
      </c>
    </row>
    <row r="409" spans="1:12" hidden="1" x14ac:dyDescent="0.25">
      <c r="G409" s="47" t="s">
        <v>657</v>
      </c>
      <c r="H409" s="48" t="s">
        <v>1445</v>
      </c>
      <c r="I409" s="48" t="s">
        <v>1445</v>
      </c>
      <c r="K409" s="48">
        <v>433</v>
      </c>
      <c r="L409" s="100">
        <v>19</v>
      </c>
    </row>
    <row r="410" spans="1:12" hidden="1" x14ac:dyDescent="0.25">
      <c r="G410" s="47" t="s">
        <v>657</v>
      </c>
      <c r="H410" s="48" t="s">
        <v>1404</v>
      </c>
      <c r="I410" s="48" t="s">
        <v>1404</v>
      </c>
      <c r="K410" s="48">
        <v>74</v>
      </c>
      <c r="L410" s="100">
        <v>2</v>
      </c>
    </row>
    <row r="411" spans="1:12" hidden="1" x14ac:dyDescent="0.25">
      <c r="G411" s="47" t="s">
        <v>657</v>
      </c>
      <c r="H411" s="48" t="s">
        <v>1403</v>
      </c>
      <c r="I411" s="48" t="s">
        <v>1403</v>
      </c>
      <c r="K411" s="48">
        <v>82</v>
      </c>
      <c r="L411" s="100">
        <v>1.5</v>
      </c>
    </row>
    <row r="412" spans="1:12" s="47" customFormat="1" ht="15" hidden="1" customHeight="1" x14ac:dyDescent="0.25">
      <c r="A412"/>
      <c r="G412" s="47" t="s">
        <v>765</v>
      </c>
      <c r="H412" s="48" t="s">
        <v>1447</v>
      </c>
      <c r="I412" s="48" t="s">
        <v>1447</v>
      </c>
      <c r="K412" s="47">
        <v>433</v>
      </c>
      <c r="L412" s="101">
        <v>19</v>
      </c>
    </row>
    <row r="413" spans="1:12" s="47" customFormat="1" ht="15" hidden="1" customHeight="1" x14ac:dyDescent="0.25">
      <c r="A413"/>
      <c r="G413" s="47" t="s">
        <v>765</v>
      </c>
      <c r="H413" s="48" t="s">
        <v>1448</v>
      </c>
      <c r="I413" s="48" t="s">
        <v>1448</v>
      </c>
      <c r="K413" s="47">
        <v>74</v>
      </c>
      <c r="L413" s="101">
        <v>2</v>
      </c>
    </row>
    <row r="414" spans="1:12" hidden="1" x14ac:dyDescent="0.25">
      <c r="G414" s="47" t="s">
        <v>795</v>
      </c>
      <c r="H414" s="87" t="s">
        <v>1449</v>
      </c>
      <c r="I414" s="87" t="s">
        <v>1449</v>
      </c>
      <c r="K414" s="48">
        <v>126</v>
      </c>
      <c r="L414" s="99">
        <v>8</v>
      </c>
    </row>
    <row r="415" spans="1:12" hidden="1" x14ac:dyDescent="0.25">
      <c r="F415" s="88"/>
      <c r="G415" s="47" t="s">
        <v>798</v>
      </c>
      <c r="H415" s="87" t="s">
        <v>1450</v>
      </c>
      <c r="I415" s="87" t="s">
        <v>1450</v>
      </c>
      <c r="J415" s="87"/>
      <c r="K415" s="87">
        <v>327</v>
      </c>
      <c r="L415" s="99">
        <v>13.75</v>
      </c>
    </row>
    <row r="416" spans="1:12" hidden="1" x14ac:dyDescent="0.25">
      <c r="F416" s="88"/>
      <c r="G416" s="47" t="s">
        <v>798</v>
      </c>
      <c r="H416" s="87" t="s">
        <v>1424</v>
      </c>
      <c r="I416" s="87" t="s">
        <v>1424</v>
      </c>
      <c r="J416" s="87"/>
      <c r="K416" s="87">
        <v>395</v>
      </c>
      <c r="L416" s="99">
        <v>9.4250000000000007</v>
      </c>
    </row>
    <row r="417" spans="4:12" hidden="1" x14ac:dyDescent="0.25">
      <c r="F417" s="88"/>
      <c r="G417" s="47" t="s">
        <v>798</v>
      </c>
      <c r="H417" s="87" t="s">
        <v>1451</v>
      </c>
      <c r="I417" s="87" t="s">
        <v>1451</v>
      </c>
      <c r="J417" s="87"/>
      <c r="K417" s="87">
        <v>493</v>
      </c>
      <c r="L417" s="99">
        <v>24</v>
      </c>
    </row>
    <row r="418" spans="4:12" hidden="1" x14ac:dyDescent="0.25">
      <c r="F418" s="88"/>
      <c r="G418" s="47" t="s">
        <v>799</v>
      </c>
      <c r="H418" s="87" t="s">
        <v>1450</v>
      </c>
      <c r="I418" s="87" t="s">
        <v>1450</v>
      </c>
      <c r="J418" s="89"/>
      <c r="K418" s="87">
        <v>327</v>
      </c>
      <c r="L418" s="99">
        <v>13.75</v>
      </c>
    </row>
    <row r="419" spans="4:12" hidden="1" x14ac:dyDescent="0.25">
      <c r="F419" s="88"/>
      <c r="G419" s="47" t="s">
        <v>799</v>
      </c>
      <c r="H419" s="87" t="s">
        <v>1424</v>
      </c>
      <c r="I419" s="87" t="s">
        <v>1424</v>
      </c>
      <c r="K419" s="87">
        <v>395</v>
      </c>
      <c r="L419" s="99">
        <v>9.4250000000000007</v>
      </c>
    </row>
    <row r="420" spans="4:12" hidden="1" x14ac:dyDescent="0.25">
      <c r="D420" s="88"/>
      <c r="E420" s="88"/>
      <c r="F420" s="88"/>
      <c r="G420" s="47" t="s">
        <v>799</v>
      </c>
      <c r="H420" s="87" t="s">
        <v>1451</v>
      </c>
      <c r="I420" s="87" t="s">
        <v>1451</v>
      </c>
      <c r="K420" s="87">
        <v>493</v>
      </c>
      <c r="L420" s="99">
        <v>24</v>
      </c>
    </row>
    <row r="421" spans="4:12" hidden="1" x14ac:dyDescent="0.25">
      <c r="D421" s="86"/>
      <c r="G421" s="46" t="s">
        <v>1152</v>
      </c>
      <c r="H421" s="46" t="s">
        <v>1536</v>
      </c>
      <c r="I421" s="46" t="s">
        <v>1535</v>
      </c>
      <c r="J421" s="46" t="s">
        <v>1176</v>
      </c>
      <c r="K421" s="46">
        <v>89</v>
      </c>
      <c r="L421" s="99">
        <v>30.909090909090907</v>
      </c>
    </row>
    <row r="422" spans="4:12" hidden="1" x14ac:dyDescent="0.25">
      <c r="G422" s="46" t="s">
        <v>1152</v>
      </c>
      <c r="H422" s="46" t="s">
        <v>1536</v>
      </c>
      <c r="I422" s="46" t="s">
        <v>1535</v>
      </c>
      <c r="J422" s="46" t="s">
        <v>1163</v>
      </c>
      <c r="K422" s="46">
        <v>89</v>
      </c>
      <c r="L422" s="99">
        <v>31.818181818181817</v>
      </c>
    </row>
    <row r="423" spans="4:12" hidden="1" x14ac:dyDescent="0.25">
      <c r="G423" s="46" t="s">
        <v>1152</v>
      </c>
      <c r="H423" s="46" t="s">
        <v>1536</v>
      </c>
      <c r="I423" s="46" t="s">
        <v>1535</v>
      </c>
      <c r="J423" s="46" t="s">
        <v>1180</v>
      </c>
      <c r="K423" s="46">
        <v>89</v>
      </c>
      <c r="L423" s="99">
        <v>32.727272727272727</v>
      </c>
    </row>
    <row r="424" spans="4:12" hidden="1" x14ac:dyDescent="0.25">
      <c r="G424" s="46" t="s">
        <v>1152</v>
      </c>
      <c r="H424" s="46" t="s">
        <v>1536</v>
      </c>
      <c r="I424" s="46" t="s">
        <v>1535</v>
      </c>
      <c r="J424" s="46" t="s">
        <v>1162</v>
      </c>
      <c r="K424" s="46">
        <v>89</v>
      </c>
      <c r="L424" s="98">
        <v>33.636363636363633</v>
      </c>
    </row>
    <row r="425" spans="4:12" hidden="1" x14ac:dyDescent="0.25">
      <c r="D425" s="46"/>
      <c r="G425" s="46" t="s">
        <v>1152</v>
      </c>
      <c r="H425" s="46" t="s">
        <v>1536</v>
      </c>
      <c r="I425" s="46" t="s">
        <v>1535</v>
      </c>
      <c r="J425" s="46" t="s">
        <v>1138</v>
      </c>
      <c r="K425" s="46">
        <v>89</v>
      </c>
      <c r="L425" s="98">
        <v>34.54545454545454</v>
      </c>
    </row>
    <row r="426" spans="4:12" hidden="1" x14ac:dyDescent="0.25">
      <c r="D426" s="46"/>
      <c r="G426" s="46" t="s">
        <v>1152</v>
      </c>
      <c r="H426" s="46" t="s">
        <v>1536</v>
      </c>
      <c r="I426" s="46" t="s">
        <v>1535</v>
      </c>
      <c r="J426" s="46" t="s">
        <v>1159</v>
      </c>
      <c r="K426" s="46">
        <v>89</v>
      </c>
      <c r="L426" s="98">
        <v>35.454545454545453</v>
      </c>
    </row>
    <row r="427" spans="4:12" hidden="1" x14ac:dyDescent="0.25">
      <c r="D427" s="46"/>
      <c r="G427" s="46" t="s">
        <v>1152</v>
      </c>
      <c r="H427" s="46" t="s">
        <v>1536</v>
      </c>
      <c r="I427" s="46" t="s">
        <v>1535</v>
      </c>
      <c r="J427" s="46" t="s">
        <v>1160</v>
      </c>
      <c r="K427" s="46">
        <v>89</v>
      </c>
      <c r="L427" s="98">
        <v>36.36363636363636</v>
      </c>
    </row>
    <row r="428" spans="4:12" hidden="1" x14ac:dyDescent="0.25">
      <c r="G428" s="46" t="s">
        <v>1152</v>
      </c>
      <c r="H428" s="46" t="s">
        <v>1536</v>
      </c>
      <c r="I428" s="46" t="s">
        <v>1535</v>
      </c>
      <c r="J428" s="46" t="s">
        <v>1158</v>
      </c>
      <c r="K428" s="46">
        <v>89</v>
      </c>
      <c r="L428" s="98">
        <v>37.272727272727266</v>
      </c>
    </row>
    <row r="429" spans="4:12" hidden="1" x14ac:dyDescent="0.25">
      <c r="G429" s="46" t="s">
        <v>1152</v>
      </c>
      <c r="H429" s="46" t="s">
        <v>1536</v>
      </c>
      <c r="I429" s="46" t="s">
        <v>1535</v>
      </c>
      <c r="J429" s="46" t="s">
        <v>1161</v>
      </c>
      <c r="K429" s="46">
        <v>89</v>
      </c>
      <c r="L429" s="98">
        <v>38.18181818181818</v>
      </c>
    </row>
    <row r="430" spans="4:12" hidden="1" x14ac:dyDescent="0.25">
      <c r="G430" s="46" t="s">
        <v>1152</v>
      </c>
      <c r="H430" s="46" t="s">
        <v>1536</v>
      </c>
      <c r="I430" s="46" t="s">
        <v>1535</v>
      </c>
      <c r="J430" s="46" t="s">
        <v>1182</v>
      </c>
      <c r="K430" s="46">
        <v>89</v>
      </c>
      <c r="L430" s="98">
        <v>40</v>
      </c>
    </row>
    <row r="431" spans="4:12" hidden="1" x14ac:dyDescent="0.25">
      <c r="G431" s="46" t="s">
        <v>1152</v>
      </c>
      <c r="H431" s="46" t="s">
        <v>1531</v>
      </c>
      <c r="I431" s="46" t="s">
        <v>1537</v>
      </c>
      <c r="J431" s="48" t="s">
        <v>1176</v>
      </c>
      <c r="K431" s="48">
        <v>82</v>
      </c>
      <c r="L431" s="98">
        <v>10.909090909090908</v>
      </c>
    </row>
    <row r="432" spans="4:12" hidden="1" x14ac:dyDescent="0.25">
      <c r="G432" s="46" t="s">
        <v>1152</v>
      </c>
      <c r="H432" s="46" t="s">
        <v>1531</v>
      </c>
      <c r="I432" s="46" t="s">
        <v>1537</v>
      </c>
      <c r="J432" s="48" t="s">
        <v>1163</v>
      </c>
      <c r="K432" s="48">
        <v>82</v>
      </c>
      <c r="L432" s="98">
        <v>10.909090909090908</v>
      </c>
    </row>
    <row r="433" spans="7:12" hidden="1" x14ac:dyDescent="0.25">
      <c r="G433" s="46" t="s">
        <v>1152</v>
      </c>
      <c r="H433" s="46" t="s">
        <v>1531</v>
      </c>
      <c r="I433" s="46" t="s">
        <v>1537</v>
      </c>
      <c r="J433" s="48" t="s">
        <v>1180</v>
      </c>
      <c r="K433" s="48">
        <v>82</v>
      </c>
      <c r="L433" s="98">
        <v>11.818181818181817</v>
      </c>
    </row>
    <row r="434" spans="7:12" hidden="1" x14ac:dyDescent="0.25">
      <c r="G434" s="46" t="s">
        <v>1152</v>
      </c>
      <c r="H434" s="46" t="s">
        <v>1531</v>
      </c>
      <c r="I434" s="46" t="s">
        <v>1537</v>
      </c>
      <c r="J434" s="48" t="s">
        <v>1162</v>
      </c>
      <c r="K434" s="48">
        <v>82</v>
      </c>
      <c r="L434" s="98">
        <v>11.818181818181817</v>
      </c>
    </row>
    <row r="435" spans="7:12" hidden="1" x14ac:dyDescent="0.25">
      <c r="G435" s="46" t="s">
        <v>1152</v>
      </c>
      <c r="H435" s="46" t="s">
        <v>1531</v>
      </c>
      <c r="I435" s="46" t="s">
        <v>1537</v>
      </c>
      <c r="J435" s="48" t="s">
        <v>1138</v>
      </c>
      <c r="K435" s="48">
        <v>82</v>
      </c>
      <c r="L435" s="98">
        <v>12.727272727272727</v>
      </c>
    </row>
    <row r="436" spans="7:12" hidden="1" x14ac:dyDescent="0.25">
      <c r="G436" s="46" t="s">
        <v>1152</v>
      </c>
      <c r="H436" s="46" t="s">
        <v>1531</v>
      </c>
      <c r="I436" s="46" t="s">
        <v>1537</v>
      </c>
      <c r="J436" s="48" t="s">
        <v>1159</v>
      </c>
      <c r="K436" s="48">
        <v>82</v>
      </c>
      <c r="L436" s="98">
        <v>12.727272727272727</v>
      </c>
    </row>
    <row r="437" spans="7:12" hidden="1" x14ac:dyDescent="0.25">
      <c r="G437" s="46" t="s">
        <v>1152</v>
      </c>
      <c r="H437" s="46" t="s">
        <v>1531</v>
      </c>
      <c r="I437" s="46" t="s">
        <v>1537</v>
      </c>
      <c r="J437" s="48" t="s">
        <v>1160</v>
      </c>
      <c r="K437" s="48">
        <v>82</v>
      </c>
      <c r="L437" s="98">
        <v>13.636363636363635</v>
      </c>
    </row>
    <row r="438" spans="7:12" hidden="1" x14ac:dyDescent="0.25">
      <c r="G438" s="46" t="s">
        <v>1152</v>
      </c>
      <c r="H438" s="46" t="s">
        <v>1531</v>
      </c>
      <c r="I438" s="46" t="s">
        <v>1537</v>
      </c>
      <c r="J438" s="48" t="s">
        <v>1158</v>
      </c>
      <c r="K438" s="48">
        <v>82</v>
      </c>
      <c r="L438" s="98">
        <v>13.636363636363635</v>
      </c>
    </row>
    <row r="439" spans="7:12" hidden="1" x14ac:dyDescent="0.25">
      <c r="G439" s="46" t="s">
        <v>1152</v>
      </c>
      <c r="H439" s="46" t="s">
        <v>1531</v>
      </c>
      <c r="I439" s="46" t="s">
        <v>1537</v>
      </c>
      <c r="J439" s="48" t="s">
        <v>1161</v>
      </c>
      <c r="K439" s="48">
        <v>82</v>
      </c>
      <c r="L439" s="98">
        <v>14.545454545454545</v>
      </c>
    </row>
    <row r="440" spans="7:12" hidden="1" x14ac:dyDescent="0.25">
      <c r="G440" s="46" t="s">
        <v>1152</v>
      </c>
      <c r="H440" s="46" t="s">
        <v>1531</v>
      </c>
      <c r="I440" s="46" t="s">
        <v>1537</v>
      </c>
      <c r="J440" s="48" t="s">
        <v>1182</v>
      </c>
      <c r="K440" s="48">
        <v>82</v>
      </c>
      <c r="L440" s="98">
        <v>14.545454545454545</v>
      </c>
    </row>
    <row r="441" spans="7:12" hidden="1" x14ac:dyDescent="0.25">
      <c r="G441" s="46" t="s">
        <v>1152</v>
      </c>
      <c r="H441" s="46" t="s">
        <v>1533</v>
      </c>
      <c r="I441" s="46" t="s">
        <v>1538</v>
      </c>
      <c r="J441" s="48" t="s">
        <v>1176</v>
      </c>
      <c r="K441" s="48">
        <v>114</v>
      </c>
      <c r="L441" s="53">
        <v>1.6363636363636362</v>
      </c>
    </row>
    <row r="442" spans="7:12" hidden="1" x14ac:dyDescent="0.25">
      <c r="G442" s="46" t="s">
        <v>1152</v>
      </c>
      <c r="H442" s="46" t="s">
        <v>1533</v>
      </c>
      <c r="I442" s="46" t="s">
        <v>1538</v>
      </c>
      <c r="J442" s="48" t="s">
        <v>1163</v>
      </c>
      <c r="K442" s="48">
        <v>114</v>
      </c>
      <c r="L442" s="53">
        <v>1.6363636363636362</v>
      </c>
    </row>
    <row r="443" spans="7:12" hidden="1" x14ac:dyDescent="0.25">
      <c r="G443" s="46" t="s">
        <v>1152</v>
      </c>
      <c r="H443" s="46" t="s">
        <v>1533</v>
      </c>
      <c r="I443" s="46" t="s">
        <v>1538</v>
      </c>
      <c r="J443" s="48" t="s">
        <v>1180</v>
      </c>
      <c r="K443" s="48">
        <v>114</v>
      </c>
      <c r="L443" s="53">
        <v>1.6363636363636362</v>
      </c>
    </row>
    <row r="444" spans="7:12" hidden="1" x14ac:dyDescent="0.25">
      <c r="G444" s="46" t="s">
        <v>1152</v>
      </c>
      <c r="H444" s="46" t="s">
        <v>1533</v>
      </c>
      <c r="I444" s="46" t="s">
        <v>1538</v>
      </c>
      <c r="J444" s="48" t="s">
        <v>1162</v>
      </c>
      <c r="K444" s="48">
        <v>114</v>
      </c>
      <c r="L444" s="53">
        <v>1.6363636363636362</v>
      </c>
    </row>
    <row r="445" spans="7:12" hidden="1" x14ac:dyDescent="0.25">
      <c r="G445" s="46" t="s">
        <v>1152</v>
      </c>
      <c r="H445" s="46" t="s">
        <v>1533</v>
      </c>
      <c r="I445" s="46" t="s">
        <v>1538</v>
      </c>
      <c r="J445" s="48" t="s">
        <v>1138</v>
      </c>
      <c r="K445" s="48">
        <v>114</v>
      </c>
      <c r="L445" s="53">
        <v>1.6363636363636362</v>
      </c>
    </row>
    <row r="446" spans="7:12" hidden="1" x14ac:dyDescent="0.25">
      <c r="G446" s="46" t="s">
        <v>1152</v>
      </c>
      <c r="H446" s="46" t="s">
        <v>1533</v>
      </c>
      <c r="I446" s="46" t="s">
        <v>1538</v>
      </c>
      <c r="J446" s="48" t="s">
        <v>1159</v>
      </c>
      <c r="K446" s="48">
        <v>114</v>
      </c>
      <c r="L446" s="53">
        <v>1.6363636363636362</v>
      </c>
    </row>
    <row r="447" spans="7:12" hidden="1" x14ac:dyDescent="0.25">
      <c r="G447" s="46" t="s">
        <v>1152</v>
      </c>
      <c r="H447" s="46" t="s">
        <v>1533</v>
      </c>
      <c r="I447" s="46" t="s">
        <v>1538</v>
      </c>
      <c r="J447" s="48" t="s">
        <v>1160</v>
      </c>
      <c r="K447" s="48">
        <v>114</v>
      </c>
      <c r="L447" s="53">
        <v>1.6363636363636362</v>
      </c>
    </row>
    <row r="448" spans="7:12" hidden="1" x14ac:dyDescent="0.25">
      <c r="G448" s="46" t="s">
        <v>1152</v>
      </c>
      <c r="H448" s="46" t="s">
        <v>1533</v>
      </c>
      <c r="I448" s="46" t="s">
        <v>1538</v>
      </c>
      <c r="J448" s="48" t="s">
        <v>1158</v>
      </c>
      <c r="K448" s="48">
        <v>114</v>
      </c>
      <c r="L448" s="53">
        <v>1.6363636363636362</v>
      </c>
    </row>
    <row r="449" spans="5:12" hidden="1" x14ac:dyDescent="0.25">
      <c r="G449" s="46" t="s">
        <v>1152</v>
      </c>
      <c r="H449" s="46" t="s">
        <v>1533</v>
      </c>
      <c r="I449" s="46" t="s">
        <v>1538</v>
      </c>
      <c r="J449" s="48" t="s">
        <v>1161</v>
      </c>
      <c r="K449" s="48">
        <v>114</v>
      </c>
      <c r="L449" s="53">
        <v>1.6363636363636362</v>
      </c>
    </row>
    <row r="450" spans="5:12" hidden="1" x14ac:dyDescent="0.25">
      <c r="E450" s="46"/>
      <c r="G450" s="46" t="s">
        <v>1152</v>
      </c>
      <c r="H450" s="46" t="s">
        <v>1533</v>
      </c>
      <c r="I450" s="46" t="s">
        <v>1538</v>
      </c>
      <c r="J450" s="48" t="s">
        <v>1182</v>
      </c>
      <c r="K450" s="48">
        <v>114</v>
      </c>
      <c r="L450" s="53">
        <v>1.6363636363636362</v>
      </c>
    </row>
    <row r="451" spans="5:12" hidden="1" x14ac:dyDescent="0.25">
      <c r="E451" s="46"/>
      <c r="G451" s="46" t="s">
        <v>1152</v>
      </c>
      <c r="H451" s="46" t="s">
        <v>1532</v>
      </c>
      <c r="I451" s="46" t="s">
        <v>1539</v>
      </c>
      <c r="J451" s="48" t="s">
        <v>1176</v>
      </c>
      <c r="K451" s="48">
        <v>84</v>
      </c>
      <c r="L451" s="53">
        <v>2.7272727272727271</v>
      </c>
    </row>
    <row r="452" spans="5:12" hidden="1" x14ac:dyDescent="0.25">
      <c r="E452" s="46"/>
      <c r="G452" s="46" t="s">
        <v>1152</v>
      </c>
      <c r="H452" s="46" t="s">
        <v>1532</v>
      </c>
      <c r="I452" s="46" t="s">
        <v>1539</v>
      </c>
      <c r="J452" s="48" t="s">
        <v>1163</v>
      </c>
      <c r="K452" s="48">
        <v>84</v>
      </c>
      <c r="L452" s="53">
        <v>2.7272727272727271</v>
      </c>
    </row>
    <row r="453" spans="5:12" hidden="1" x14ac:dyDescent="0.25">
      <c r="E453" s="46"/>
      <c r="G453" s="46" t="s">
        <v>1152</v>
      </c>
      <c r="H453" s="46" t="s">
        <v>1532</v>
      </c>
      <c r="I453" s="46" t="s">
        <v>1539</v>
      </c>
      <c r="J453" s="48" t="s">
        <v>1180</v>
      </c>
      <c r="K453" s="48">
        <v>84</v>
      </c>
      <c r="L453" s="53">
        <v>2.7272727272727271</v>
      </c>
    </row>
    <row r="454" spans="5:12" hidden="1" x14ac:dyDescent="0.25">
      <c r="G454" s="46" t="s">
        <v>1152</v>
      </c>
      <c r="H454" s="46" t="s">
        <v>1532</v>
      </c>
      <c r="I454" s="46" t="s">
        <v>1539</v>
      </c>
      <c r="J454" s="48" t="s">
        <v>1162</v>
      </c>
      <c r="K454" s="48">
        <v>84</v>
      </c>
      <c r="L454" s="53">
        <v>2.7272727272727271</v>
      </c>
    </row>
    <row r="455" spans="5:12" hidden="1" x14ac:dyDescent="0.25">
      <c r="G455" s="46" t="s">
        <v>1152</v>
      </c>
      <c r="H455" s="46" t="s">
        <v>1532</v>
      </c>
      <c r="I455" s="46" t="s">
        <v>1539</v>
      </c>
      <c r="J455" s="48" t="s">
        <v>1138</v>
      </c>
      <c r="K455" s="48">
        <v>84</v>
      </c>
      <c r="L455" s="53">
        <v>2.7272727272727271</v>
      </c>
    </row>
    <row r="456" spans="5:12" hidden="1" x14ac:dyDescent="0.25">
      <c r="G456" s="46" t="s">
        <v>1152</v>
      </c>
      <c r="H456" s="46" t="s">
        <v>1532</v>
      </c>
      <c r="I456" s="46" t="s">
        <v>1539</v>
      </c>
      <c r="J456" s="48" t="s">
        <v>1159</v>
      </c>
      <c r="K456" s="48">
        <v>84</v>
      </c>
      <c r="L456" s="53">
        <v>2.7272727272727271</v>
      </c>
    </row>
    <row r="457" spans="5:12" hidden="1" x14ac:dyDescent="0.25">
      <c r="G457" s="46" t="s">
        <v>1152</v>
      </c>
      <c r="H457" s="46" t="s">
        <v>1532</v>
      </c>
      <c r="I457" s="46" t="s">
        <v>1539</v>
      </c>
      <c r="J457" s="48" t="s">
        <v>1160</v>
      </c>
      <c r="K457" s="48">
        <v>84</v>
      </c>
      <c r="L457" s="53">
        <v>2.7272727272727271</v>
      </c>
    </row>
    <row r="458" spans="5:12" hidden="1" x14ac:dyDescent="0.25">
      <c r="G458" s="46" t="s">
        <v>1152</v>
      </c>
      <c r="H458" s="46" t="s">
        <v>1532</v>
      </c>
      <c r="I458" s="46" t="s">
        <v>1539</v>
      </c>
      <c r="J458" s="48" t="s">
        <v>1158</v>
      </c>
      <c r="K458" s="48">
        <v>84</v>
      </c>
      <c r="L458" s="53">
        <v>2.7272727272727271</v>
      </c>
    </row>
    <row r="459" spans="5:12" hidden="1" x14ac:dyDescent="0.25">
      <c r="G459" s="46" t="s">
        <v>1152</v>
      </c>
      <c r="H459" s="46" t="s">
        <v>1532</v>
      </c>
      <c r="I459" s="46" t="s">
        <v>1539</v>
      </c>
      <c r="J459" s="48" t="s">
        <v>1161</v>
      </c>
      <c r="K459" s="48">
        <v>84</v>
      </c>
      <c r="L459" s="53">
        <v>2.7272727272727271</v>
      </c>
    </row>
    <row r="460" spans="5:12" hidden="1" x14ac:dyDescent="0.25">
      <c r="G460" s="46" t="s">
        <v>1152</v>
      </c>
      <c r="H460" s="46" t="s">
        <v>1532</v>
      </c>
      <c r="I460" s="46" t="s">
        <v>1539</v>
      </c>
      <c r="J460" s="48" t="s">
        <v>1182</v>
      </c>
      <c r="K460" s="48">
        <v>84</v>
      </c>
      <c r="L460" s="53">
        <v>2.7272727272727271</v>
      </c>
    </row>
    <row r="461" spans="5:12" hidden="1" x14ac:dyDescent="0.25">
      <c r="G461" s="46" t="s">
        <v>1152</v>
      </c>
      <c r="H461" s="46" t="s">
        <v>1534</v>
      </c>
      <c r="I461" s="46" t="s">
        <v>1540</v>
      </c>
      <c r="J461" s="48" t="s">
        <v>1176</v>
      </c>
      <c r="K461" s="48">
        <v>89</v>
      </c>
      <c r="L461" s="53">
        <v>3.6363636363636362</v>
      </c>
    </row>
    <row r="462" spans="5:12" hidden="1" x14ac:dyDescent="0.25">
      <c r="G462" s="46" t="s">
        <v>1152</v>
      </c>
      <c r="H462" s="46" t="s">
        <v>1534</v>
      </c>
      <c r="I462" s="46" t="s">
        <v>1540</v>
      </c>
      <c r="J462" s="48" t="s">
        <v>1163</v>
      </c>
      <c r="K462" s="48">
        <v>89</v>
      </c>
      <c r="L462" s="53">
        <v>3.6363636363636362</v>
      </c>
    </row>
    <row r="463" spans="5:12" hidden="1" x14ac:dyDescent="0.25">
      <c r="G463" s="46" t="s">
        <v>1152</v>
      </c>
      <c r="H463" s="46" t="s">
        <v>1534</v>
      </c>
      <c r="I463" s="46" t="s">
        <v>1540</v>
      </c>
      <c r="J463" s="48" t="s">
        <v>1180</v>
      </c>
      <c r="K463" s="48">
        <v>89</v>
      </c>
      <c r="L463" s="53">
        <v>3.6363636363636362</v>
      </c>
    </row>
    <row r="464" spans="5:12" hidden="1" x14ac:dyDescent="0.25">
      <c r="G464" s="46" t="s">
        <v>1152</v>
      </c>
      <c r="H464" s="46" t="s">
        <v>1534</v>
      </c>
      <c r="I464" s="46" t="s">
        <v>1540</v>
      </c>
      <c r="J464" s="48" t="s">
        <v>1162</v>
      </c>
      <c r="K464" s="48">
        <v>89</v>
      </c>
      <c r="L464" s="53">
        <v>3.6363636363636362</v>
      </c>
    </row>
    <row r="465" spans="7:12" hidden="1" x14ac:dyDescent="0.25">
      <c r="G465" s="46" t="s">
        <v>1152</v>
      </c>
      <c r="H465" s="46" t="s">
        <v>1534</v>
      </c>
      <c r="I465" s="46" t="s">
        <v>1540</v>
      </c>
      <c r="J465" s="48" t="s">
        <v>1138</v>
      </c>
      <c r="K465" s="48">
        <v>89</v>
      </c>
      <c r="L465" s="53">
        <v>4.545454545454545</v>
      </c>
    </row>
    <row r="466" spans="7:12" hidden="1" x14ac:dyDescent="0.25">
      <c r="G466" s="46" t="s">
        <v>1152</v>
      </c>
      <c r="H466" s="46" t="s">
        <v>1534</v>
      </c>
      <c r="I466" s="46" t="s">
        <v>1540</v>
      </c>
      <c r="J466" s="48" t="s">
        <v>1159</v>
      </c>
      <c r="K466" s="48">
        <v>89</v>
      </c>
      <c r="L466" s="53">
        <v>4.545454545454545</v>
      </c>
    </row>
    <row r="467" spans="7:12" hidden="1" x14ac:dyDescent="0.25">
      <c r="G467" s="46" t="s">
        <v>1152</v>
      </c>
      <c r="H467" s="46" t="s">
        <v>1534</v>
      </c>
      <c r="I467" s="46" t="s">
        <v>1540</v>
      </c>
      <c r="J467" s="48" t="s">
        <v>1160</v>
      </c>
      <c r="K467" s="48">
        <v>89</v>
      </c>
      <c r="L467" s="53">
        <v>4.545454545454545</v>
      </c>
    </row>
    <row r="468" spans="7:12" hidden="1" x14ac:dyDescent="0.25">
      <c r="G468" s="46" t="s">
        <v>1152</v>
      </c>
      <c r="H468" s="46" t="s">
        <v>1534</v>
      </c>
      <c r="I468" s="46" t="s">
        <v>1540</v>
      </c>
      <c r="J468" s="48" t="s">
        <v>1158</v>
      </c>
      <c r="K468" s="48">
        <v>89</v>
      </c>
      <c r="L468" s="53">
        <v>4.545454545454545</v>
      </c>
    </row>
    <row r="469" spans="7:12" hidden="1" x14ac:dyDescent="0.25">
      <c r="G469" s="46" t="s">
        <v>1152</v>
      </c>
      <c r="H469" s="46" t="s">
        <v>1534</v>
      </c>
      <c r="I469" s="46" t="s">
        <v>1540</v>
      </c>
      <c r="J469" s="48" t="s">
        <v>1161</v>
      </c>
      <c r="K469" s="48">
        <v>89</v>
      </c>
      <c r="L469" s="53">
        <v>4.545454545454545</v>
      </c>
    </row>
    <row r="470" spans="7:12" hidden="1" x14ac:dyDescent="0.25">
      <c r="G470" s="46" t="s">
        <v>1152</v>
      </c>
      <c r="H470" s="46" t="s">
        <v>1534</v>
      </c>
      <c r="I470" s="46" t="s">
        <v>1540</v>
      </c>
      <c r="J470" s="48" t="s">
        <v>1182</v>
      </c>
      <c r="K470" s="48">
        <v>89</v>
      </c>
      <c r="L470" s="53">
        <v>4.545454545454545</v>
      </c>
    </row>
    <row r="471" spans="7:12" hidden="1" x14ac:dyDescent="0.25">
      <c r="G471" s="46" t="s">
        <v>1152</v>
      </c>
      <c r="H471" s="46" t="s">
        <v>1541</v>
      </c>
      <c r="I471" s="46" t="s">
        <v>1542</v>
      </c>
      <c r="J471" s="46" t="s">
        <v>1176</v>
      </c>
      <c r="K471" s="46">
        <v>89</v>
      </c>
      <c r="L471" s="53">
        <v>38.18181818181818</v>
      </c>
    </row>
    <row r="472" spans="7:12" hidden="1" x14ac:dyDescent="0.25">
      <c r="G472" s="46" t="s">
        <v>1152</v>
      </c>
      <c r="H472" s="46" t="s">
        <v>1541</v>
      </c>
      <c r="I472" s="46" t="s">
        <v>1542</v>
      </c>
      <c r="J472" s="46" t="s">
        <v>1163</v>
      </c>
      <c r="K472" s="46">
        <v>89</v>
      </c>
      <c r="L472" s="53">
        <v>39.090909090909086</v>
      </c>
    </row>
    <row r="473" spans="7:12" hidden="1" x14ac:dyDescent="0.25">
      <c r="G473" s="46" t="s">
        <v>1152</v>
      </c>
      <c r="H473" s="46" t="s">
        <v>1541</v>
      </c>
      <c r="I473" s="46" t="s">
        <v>1542</v>
      </c>
      <c r="J473" s="46" t="s">
        <v>1180</v>
      </c>
      <c r="K473" s="46">
        <v>89</v>
      </c>
      <c r="L473" s="53">
        <v>40</v>
      </c>
    </row>
    <row r="474" spans="7:12" hidden="1" x14ac:dyDescent="0.25">
      <c r="G474" s="46" t="s">
        <v>1152</v>
      </c>
      <c r="H474" s="46" t="s">
        <v>1541</v>
      </c>
      <c r="I474" s="46" t="s">
        <v>1542</v>
      </c>
      <c r="J474" s="46" t="s">
        <v>1162</v>
      </c>
      <c r="K474" s="46">
        <v>89</v>
      </c>
      <c r="L474" s="53">
        <v>40</v>
      </c>
    </row>
    <row r="475" spans="7:12" hidden="1" x14ac:dyDescent="0.25">
      <c r="G475" s="46" t="s">
        <v>1152</v>
      </c>
      <c r="H475" s="46" t="s">
        <v>1541</v>
      </c>
      <c r="I475" s="46" t="s">
        <v>1542</v>
      </c>
      <c r="J475" s="46" t="s">
        <v>1138</v>
      </c>
      <c r="K475" s="46">
        <v>89</v>
      </c>
      <c r="L475" s="53">
        <v>41.818181818181813</v>
      </c>
    </row>
    <row r="476" spans="7:12" hidden="1" x14ac:dyDescent="0.25">
      <c r="G476" s="46" t="s">
        <v>1152</v>
      </c>
      <c r="H476" s="46" t="s">
        <v>1541</v>
      </c>
      <c r="I476" s="46" t="s">
        <v>1542</v>
      </c>
      <c r="J476" s="46" t="s">
        <v>1159</v>
      </c>
      <c r="K476" s="46">
        <v>89</v>
      </c>
      <c r="L476" s="53">
        <v>43.636363636363633</v>
      </c>
    </row>
    <row r="477" spans="7:12" hidden="1" x14ac:dyDescent="0.25">
      <c r="G477" s="46" t="s">
        <v>1152</v>
      </c>
      <c r="H477" s="46" t="s">
        <v>1541</v>
      </c>
      <c r="I477" s="46" t="s">
        <v>1542</v>
      </c>
      <c r="J477" s="46" t="s">
        <v>1160</v>
      </c>
      <c r="K477" s="46">
        <v>89</v>
      </c>
      <c r="L477" s="53">
        <v>44.54545454545454</v>
      </c>
    </row>
    <row r="478" spans="7:12" hidden="1" x14ac:dyDescent="0.25">
      <c r="G478" s="46" t="s">
        <v>1152</v>
      </c>
      <c r="H478" s="46" t="s">
        <v>1541</v>
      </c>
      <c r="I478" s="46" t="s">
        <v>1542</v>
      </c>
      <c r="J478" s="46" t="s">
        <v>1158</v>
      </c>
      <c r="K478" s="46">
        <v>89</v>
      </c>
      <c r="L478" s="53">
        <v>46.36363636363636</v>
      </c>
    </row>
    <row r="479" spans="7:12" hidden="1" x14ac:dyDescent="0.25">
      <c r="G479" s="46" t="s">
        <v>1152</v>
      </c>
      <c r="H479" s="46" t="s">
        <v>1541</v>
      </c>
      <c r="I479" s="46" t="s">
        <v>1542</v>
      </c>
      <c r="J479" s="46" t="s">
        <v>1161</v>
      </c>
      <c r="K479" s="46">
        <v>89</v>
      </c>
      <c r="L479" s="53">
        <v>49.090909090909086</v>
      </c>
    </row>
    <row r="480" spans="7:12" hidden="1" x14ac:dyDescent="0.25">
      <c r="G480" s="46" t="s">
        <v>1152</v>
      </c>
      <c r="H480" s="46" t="s">
        <v>1541</v>
      </c>
      <c r="I480" s="46" t="s">
        <v>1542</v>
      </c>
      <c r="J480" s="46" t="s">
        <v>1182</v>
      </c>
      <c r="K480" s="46">
        <v>89</v>
      </c>
      <c r="L480" s="53">
        <v>52.72727272727272</v>
      </c>
    </row>
    <row r="481" spans="7:12" hidden="1" x14ac:dyDescent="0.25">
      <c r="G481" s="46" t="s">
        <v>2999</v>
      </c>
      <c r="H481" s="16" t="s">
        <v>2994</v>
      </c>
      <c r="I481" s="46" t="s">
        <v>129</v>
      </c>
      <c r="J481" s="16" t="s">
        <v>2995</v>
      </c>
      <c r="K481" s="46">
        <v>91</v>
      </c>
      <c r="L481" s="259">
        <v>2.9311059457992732</v>
      </c>
    </row>
    <row r="482" spans="7:12" hidden="1" x14ac:dyDescent="0.25">
      <c r="G482" s="46" t="s">
        <v>2999</v>
      </c>
      <c r="H482" s="16" t="s">
        <v>2994</v>
      </c>
      <c r="I482" s="46" t="s">
        <v>129</v>
      </c>
      <c r="J482" s="16" t="s">
        <v>1163</v>
      </c>
      <c r="K482" s="16">
        <v>91</v>
      </c>
      <c r="L482" s="53">
        <v>4.2097341558103265</v>
      </c>
    </row>
    <row r="483" spans="7:12" hidden="1" x14ac:dyDescent="0.25">
      <c r="G483" s="46" t="s">
        <v>2999</v>
      </c>
      <c r="H483" s="16" t="s">
        <v>2994</v>
      </c>
      <c r="I483" s="46" t="s">
        <v>129</v>
      </c>
      <c r="J483" s="16" t="s">
        <v>1180</v>
      </c>
      <c r="K483" s="16">
        <v>91</v>
      </c>
      <c r="L483" s="53">
        <v>6.5172339598720201</v>
      </c>
    </row>
    <row r="484" spans="7:12" hidden="1" x14ac:dyDescent="0.25">
      <c r="G484" s="46" t="s">
        <v>2999</v>
      </c>
      <c r="H484" s="16" t="s">
        <v>2994</v>
      </c>
      <c r="I484" s="46" t="s">
        <v>129</v>
      </c>
      <c r="J484" s="16" t="s">
        <v>1162</v>
      </c>
      <c r="K484" s="16">
        <v>91</v>
      </c>
      <c r="L484" s="53">
        <v>6.9115038378975493</v>
      </c>
    </row>
    <row r="485" spans="7:12" hidden="1" x14ac:dyDescent="0.25">
      <c r="G485" s="46" t="s">
        <v>2999</v>
      </c>
      <c r="H485" s="16" t="s">
        <v>2994</v>
      </c>
      <c r="I485" s="46" t="s">
        <v>129</v>
      </c>
      <c r="J485" s="16" t="s">
        <v>1138</v>
      </c>
      <c r="K485" s="16">
        <v>91</v>
      </c>
      <c r="L485" s="53">
        <v>9.0627094074431547</v>
      </c>
    </row>
    <row r="486" spans="7:12" hidden="1" x14ac:dyDescent="0.25">
      <c r="G486" s="46" t="s">
        <v>2999</v>
      </c>
      <c r="H486" s="16" t="s">
        <v>2994</v>
      </c>
      <c r="I486" s="46" t="s">
        <v>129</v>
      </c>
      <c r="J486" s="16" t="s">
        <v>1159</v>
      </c>
      <c r="K486" s="16">
        <v>91</v>
      </c>
      <c r="L486" s="53">
        <v>9.9054416367686251</v>
      </c>
    </row>
    <row r="487" spans="7:12" hidden="1" x14ac:dyDescent="0.25">
      <c r="G487" s="46" t="s">
        <v>2999</v>
      </c>
      <c r="H487" s="16" t="s">
        <v>2994</v>
      </c>
      <c r="I487" s="46" t="s">
        <v>129</v>
      </c>
      <c r="J487" s="16" t="s">
        <v>1181</v>
      </c>
      <c r="K487" s="16">
        <v>91</v>
      </c>
      <c r="L487" s="53">
        <v>10.799224746714911</v>
      </c>
    </row>
    <row r="488" spans="7:12" hidden="1" x14ac:dyDescent="0.25">
      <c r="G488" s="46" t="s">
        <v>2999</v>
      </c>
      <c r="H488" s="16" t="s">
        <v>2994</v>
      </c>
      <c r="I488" s="46" t="s">
        <v>129</v>
      </c>
      <c r="J488" s="16" t="s">
        <v>1160</v>
      </c>
      <c r="K488" s="16">
        <v>91</v>
      </c>
      <c r="L488" s="53">
        <v>11.53749902030847</v>
      </c>
    </row>
    <row r="489" spans="7:12" hidden="1" x14ac:dyDescent="0.25">
      <c r="G489" s="46" t="s">
        <v>2999</v>
      </c>
      <c r="H489" s="16" t="s">
        <v>2994</v>
      </c>
      <c r="I489" s="46" t="s">
        <v>129</v>
      </c>
      <c r="J489" s="16" t="s">
        <v>2996</v>
      </c>
      <c r="K489" s="16">
        <v>91</v>
      </c>
      <c r="L489" s="53">
        <v>11.833332328521552</v>
      </c>
    </row>
    <row r="490" spans="7:12" x14ac:dyDescent="0.25">
      <c r="G490" s="46" t="s">
        <v>2999</v>
      </c>
      <c r="H490" s="16" t="s">
        <v>2994</v>
      </c>
      <c r="I490" s="46" t="s">
        <v>129</v>
      </c>
      <c r="J490" s="16" t="s">
        <v>1158</v>
      </c>
      <c r="K490" s="16">
        <v>91</v>
      </c>
      <c r="L490" s="53">
        <v>13.194689145077112</v>
      </c>
    </row>
    <row r="491" spans="7:12" hidden="1" x14ac:dyDescent="0.25">
      <c r="G491" s="46" t="s">
        <v>2999</v>
      </c>
      <c r="H491" s="16" t="s">
        <v>2994</v>
      </c>
      <c r="I491" s="46" t="s">
        <v>129</v>
      </c>
      <c r="J491" s="16" t="s">
        <v>1161</v>
      </c>
      <c r="K491" s="16">
        <v>91</v>
      </c>
      <c r="L491" s="53">
        <v>15.821846001641571</v>
      </c>
    </row>
    <row r="492" spans="7:12" hidden="1" x14ac:dyDescent="0.25">
      <c r="G492" s="46" t="s">
        <v>2999</v>
      </c>
      <c r="H492" s="16" t="s">
        <v>2994</v>
      </c>
      <c r="I492" s="46" t="s">
        <v>129</v>
      </c>
      <c r="J492" s="16" t="s">
        <v>1182</v>
      </c>
      <c r="K492" s="16">
        <v>91</v>
      </c>
      <c r="L492" s="53">
        <v>20.813051330032394</v>
      </c>
    </row>
    <row r="493" spans="7:12" hidden="1" x14ac:dyDescent="0.25">
      <c r="G493" s="46" t="s">
        <v>2999</v>
      </c>
      <c r="H493" s="16" t="s">
        <v>2997</v>
      </c>
      <c r="I493" s="46" t="str">
        <f>H493</f>
        <v>TORNEAR DIÂMETRO E REUSINAR FRISOS</v>
      </c>
      <c r="J493" s="16" t="s">
        <v>2995</v>
      </c>
      <c r="K493" s="16">
        <v>120</v>
      </c>
      <c r="L493" s="53">
        <v>5.4881313131313121</v>
      </c>
    </row>
    <row r="494" spans="7:12" hidden="1" x14ac:dyDescent="0.25">
      <c r="G494" s="46" t="s">
        <v>2999</v>
      </c>
      <c r="H494" s="16" t="s">
        <v>2997</v>
      </c>
      <c r="I494" s="46" t="str">
        <f t="shared" ref="I494:I516" si="1">H494</f>
        <v>TORNEAR DIÂMETRO E REUSINAR FRISOS</v>
      </c>
      <c r="J494" s="16" t="s">
        <v>1163</v>
      </c>
      <c r="K494" s="16">
        <v>120</v>
      </c>
      <c r="L494" s="53">
        <v>7.1095959595959597</v>
      </c>
    </row>
    <row r="495" spans="7:12" hidden="1" x14ac:dyDescent="0.25">
      <c r="G495" s="46" t="s">
        <v>2999</v>
      </c>
      <c r="H495" s="16" t="s">
        <v>2997</v>
      </c>
      <c r="I495" s="46" t="str">
        <f t="shared" si="1"/>
        <v>TORNEAR DIÂMETRO E REUSINAR FRISOS</v>
      </c>
      <c r="J495" s="16" t="s">
        <v>1180</v>
      </c>
      <c r="K495" s="16">
        <v>118</v>
      </c>
      <c r="L495" s="53">
        <v>8.4629870129870142</v>
      </c>
    </row>
    <row r="496" spans="7:12" hidden="1" x14ac:dyDescent="0.25">
      <c r="G496" s="46" t="s">
        <v>2999</v>
      </c>
      <c r="H496" s="16" t="s">
        <v>2997</v>
      </c>
      <c r="I496" s="46" t="str">
        <f t="shared" si="1"/>
        <v>TORNEAR DIÂMETRO E REUSINAR FRISOS</v>
      </c>
      <c r="J496" s="16" t="s">
        <v>1162</v>
      </c>
      <c r="K496" s="16">
        <v>118</v>
      </c>
      <c r="L496" s="53">
        <v>9.3279220779220768</v>
      </c>
    </row>
    <row r="497" spans="7:12" hidden="1" x14ac:dyDescent="0.25">
      <c r="G497" s="46" t="s">
        <v>2999</v>
      </c>
      <c r="H497" s="16" t="s">
        <v>2997</v>
      </c>
      <c r="I497" s="46" t="str">
        <f t="shared" si="1"/>
        <v>TORNEAR DIÂMETRO E REUSINAR FRISOS</v>
      </c>
      <c r="J497" s="16" t="s">
        <v>1138</v>
      </c>
      <c r="K497" s="16">
        <v>118</v>
      </c>
      <c r="L497" s="53">
        <v>10.194480519480518</v>
      </c>
    </row>
    <row r="498" spans="7:12" hidden="1" x14ac:dyDescent="0.25">
      <c r="G498" s="46" t="s">
        <v>2999</v>
      </c>
      <c r="H498" s="16" t="s">
        <v>2997</v>
      </c>
      <c r="I498" s="46" t="str">
        <f t="shared" si="1"/>
        <v>TORNEAR DIÂMETRO E REUSINAR FRISOS</v>
      </c>
      <c r="J498" s="16" t="s">
        <v>1159</v>
      </c>
      <c r="K498" s="16">
        <v>118</v>
      </c>
      <c r="L498" s="53">
        <v>11.856087662337663</v>
      </c>
    </row>
    <row r="499" spans="7:12" hidden="1" x14ac:dyDescent="0.25">
      <c r="G499" s="46" t="s">
        <v>2999</v>
      </c>
      <c r="H499" s="16" t="s">
        <v>2997</v>
      </c>
      <c r="I499" s="46" t="str">
        <f t="shared" si="1"/>
        <v>TORNEAR DIÂMETRO E REUSINAR FRISOS</v>
      </c>
      <c r="J499" s="16" t="s">
        <v>1181</v>
      </c>
      <c r="K499" s="16">
        <v>118</v>
      </c>
      <c r="L499" s="53">
        <v>12.31939935064935</v>
      </c>
    </row>
    <row r="500" spans="7:12" hidden="1" x14ac:dyDescent="0.25">
      <c r="G500" s="46" t="s">
        <v>2999</v>
      </c>
      <c r="H500" s="16" t="s">
        <v>2997</v>
      </c>
      <c r="I500" s="46" t="str">
        <f t="shared" si="1"/>
        <v>TORNEAR DIÂMETRO E REUSINAR FRISOS</v>
      </c>
      <c r="J500" s="16" t="s">
        <v>1160</v>
      </c>
      <c r="K500" s="16">
        <v>118</v>
      </c>
      <c r="L500" s="53">
        <v>12.784740259740261</v>
      </c>
    </row>
    <row r="501" spans="7:12" hidden="1" x14ac:dyDescent="0.25">
      <c r="G501" s="46" t="s">
        <v>2999</v>
      </c>
      <c r="H501" s="16" t="s">
        <v>2997</v>
      </c>
      <c r="I501" s="46" t="str">
        <f t="shared" si="1"/>
        <v>TORNEAR DIÂMETRO E REUSINAR FRISOS</v>
      </c>
      <c r="J501" s="16" t="s">
        <v>2996</v>
      </c>
      <c r="K501" s="16">
        <v>118</v>
      </c>
      <c r="L501" s="53">
        <v>13.11255411255409</v>
      </c>
    </row>
    <row r="502" spans="7:12" x14ac:dyDescent="0.25">
      <c r="G502" s="46" t="s">
        <v>2999</v>
      </c>
      <c r="H502" s="16" t="s">
        <v>2997</v>
      </c>
      <c r="I502" s="46" t="str">
        <f t="shared" si="1"/>
        <v>TORNEAR DIÂMETRO E REUSINAR FRISOS</v>
      </c>
      <c r="J502" s="16" t="s">
        <v>1158</v>
      </c>
      <c r="K502" s="16">
        <v>561</v>
      </c>
      <c r="L502" s="53">
        <v>13.711363636363636</v>
      </c>
    </row>
    <row r="503" spans="7:12" hidden="1" x14ac:dyDescent="0.25">
      <c r="G503" s="46" t="s">
        <v>2999</v>
      </c>
      <c r="H503" s="16" t="s">
        <v>2997</v>
      </c>
      <c r="I503" s="46" t="str">
        <f t="shared" si="1"/>
        <v>TORNEAR DIÂMETRO E REUSINAR FRISOS</v>
      </c>
      <c r="J503" s="16" t="s">
        <v>1161</v>
      </c>
      <c r="K503" s="16">
        <v>561</v>
      </c>
      <c r="L503" s="53">
        <v>14.637987012987011</v>
      </c>
    </row>
    <row r="504" spans="7:12" hidden="1" x14ac:dyDescent="0.25">
      <c r="G504" s="46" t="s">
        <v>2999</v>
      </c>
      <c r="H504" s="16" t="s">
        <v>2997</v>
      </c>
      <c r="I504" s="46" t="str">
        <f t="shared" si="1"/>
        <v>TORNEAR DIÂMETRO E REUSINAR FRISOS</v>
      </c>
      <c r="J504" s="16" t="s">
        <v>1182</v>
      </c>
      <c r="K504" s="16">
        <v>561</v>
      </c>
      <c r="L504" s="53">
        <v>17.51010101010101</v>
      </c>
    </row>
    <row r="505" spans="7:12" hidden="1" x14ac:dyDescent="0.25">
      <c r="G505" s="46" t="s">
        <v>2999</v>
      </c>
      <c r="H505" s="16" t="s">
        <v>2998</v>
      </c>
      <c r="I505" s="46" t="str">
        <f t="shared" si="1"/>
        <v>USINAGEM DOS REBAIXOS DOS FRISOS P/ SOLDA</v>
      </c>
      <c r="J505" s="16" t="s">
        <v>2995</v>
      </c>
      <c r="K505" s="16">
        <v>120</v>
      </c>
      <c r="L505" s="53">
        <v>1.0545454545454545</v>
      </c>
    </row>
    <row r="506" spans="7:12" hidden="1" x14ac:dyDescent="0.25">
      <c r="G506" s="46" t="s">
        <v>2999</v>
      </c>
      <c r="H506" s="16" t="s">
        <v>2998</v>
      </c>
      <c r="I506" s="46" t="str">
        <f t="shared" si="1"/>
        <v>USINAGEM DOS REBAIXOS DOS FRISOS P/ SOLDA</v>
      </c>
      <c r="J506" s="16" t="s">
        <v>1163</v>
      </c>
      <c r="K506" s="16">
        <v>120</v>
      </c>
      <c r="L506" s="53">
        <v>1.2545454545454544</v>
      </c>
    </row>
    <row r="507" spans="7:12" hidden="1" x14ac:dyDescent="0.25">
      <c r="G507" s="46" t="s">
        <v>2999</v>
      </c>
      <c r="H507" s="16" t="s">
        <v>2998</v>
      </c>
      <c r="I507" s="46" t="str">
        <f t="shared" si="1"/>
        <v>USINAGEM DOS REBAIXOS DOS FRISOS P/ SOLDA</v>
      </c>
      <c r="J507" s="16" t="s">
        <v>1180</v>
      </c>
      <c r="K507" s="16">
        <v>118</v>
      </c>
      <c r="L507" s="53">
        <v>1.3545454545454545</v>
      </c>
    </row>
    <row r="508" spans="7:12" hidden="1" x14ac:dyDescent="0.25">
      <c r="G508" s="46" t="s">
        <v>2999</v>
      </c>
      <c r="H508" s="16" t="s">
        <v>2998</v>
      </c>
      <c r="I508" s="46" t="str">
        <f t="shared" si="1"/>
        <v>USINAGEM DOS REBAIXOS DOS FRISOS P/ SOLDA</v>
      </c>
      <c r="J508" s="16" t="s">
        <v>1162</v>
      </c>
      <c r="K508" s="16">
        <v>118</v>
      </c>
      <c r="L508" s="53">
        <v>1.4545454545454546</v>
      </c>
    </row>
    <row r="509" spans="7:12" hidden="1" x14ac:dyDescent="0.25">
      <c r="G509" s="46" t="s">
        <v>2999</v>
      </c>
      <c r="H509" s="16" t="s">
        <v>2998</v>
      </c>
      <c r="I509" s="46" t="str">
        <f t="shared" si="1"/>
        <v>USINAGEM DOS REBAIXOS DOS FRISOS P/ SOLDA</v>
      </c>
      <c r="J509" s="16" t="s">
        <v>1138</v>
      </c>
      <c r="K509" s="16">
        <v>118</v>
      </c>
      <c r="L509" s="53">
        <v>1.5545454545454545</v>
      </c>
    </row>
    <row r="510" spans="7:12" hidden="1" x14ac:dyDescent="0.25">
      <c r="G510" s="46" t="s">
        <v>2999</v>
      </c>
      <c r="H510" s="16" t="s">
        <v>2998</v>
      </c>
      <c r="I510" s="46" t="str">
        <f t="shared" si="1"/>
        <v>USINAGEM DOS REBAIXOS DOS FRISOS P/ SOLDA</v>
      </c>
      <c r="J510" s="16" t="s">
        <v>1159</v>
      </c>
      <c r="K510" s="16">
        <v>118</v>
      </c>
      <c r="L510" s="53">
        <v>1.6545454545454545</v>
      </c>
    </row>
    <row r="511" spans="7:12" hidden="1" x14ac:dyDescent="0.25">
      <c r="G511" s="46" t="s">
        <v>2999</v>
      </c>
      <c r="H511" s="16" t="s">
        <v>2998</v>
      </c>
      <c r="I511" s="46" t="str">
        <f t="shared" si="1"/>
        <v>USINAGEM DOS REBAIXOS DOS FRISOS P/ SOLDA</v>
      </c>
      <c r="J511" s="16" t="s">
        <v>1181</v>
      </c>
      <c r="K511" s="16">
        <v>118</v>
      </c>
      <c r="L511" s="53">
        <v>1.7090909090909088</v>
      </c>
    </row>
    <row r="512" spans="7:12" hidden="1" x14ac:dyDescent="0.25">
      <c r="G512" s="46" t="s">
        <v>2999</v>
      </c>
      <c r="H512" s="16" t="s">
        <v>2998</v>
      </c>
      <c r="I512" s="46" t="str">
        <f t="shared" si="1"/>
        <v>USINAGEM DOS REBAIXOS DOS FRISOS P/ SOLDA</v>
      </c>
      <c r="J512" s="16" t="s">
        <v>1160</v>
      </c>
      <c r="K512" s="16">
        <v>118</v>
      </c>
      <c r="L512" s="53">
        <v>1.7545454545454544</v>
      </c>
    </row>
    <row r="513" spans="7:12" hidden="1" x14ac:dyDescent="0.25">
      <c r="G513" s="46" t="s">
        <v>2999</v>
      </c>
      <c r="H513" s="16" t="s">
        <v>2998</v>
      </c>
      <c r="I513" s="46" t="str">
        <f t="shared" si="1"/>
        <v>USINAGEM DOS REBAIXOS DOS FRISOS P/ SOLDA</v>
      </c>
      <c r="J513" s="16" t="s">
        <v>2996</v>
      </c>
      <c r="K513" s="16">
        <v>118</v>
      </c>
      <c r="L513" s="53">
        <v>1.7727272727272725</v>
      </c>
    </row>
    <row r="514" spans="7:12" x14ac:dyDescent="0.25">
      <c r="G514" s="46" t="s">
        <v>2999</v>
      </c>
      <c r="H514" s="16" t="s">
        <v>2998</v>
      </c>
      <c r="I514" s="46" t="str">
        <f t="shared" si="1"/>
        <v>USINAGEM DOS REBAIXOS DOS FRISOS P/ SOLDA</v>
      </c>
      <c r="J514" s="16" t="s">
        <v>1158</v>
      </c>
      <c r="K514" s="16">
        <v>610</v>
      </c>
      <c r="L514" s="53">
        <v>1.8545454545454545</v>
      </c>
    </row>
    <row r="515" spans="7:12" hidden="1" x14ac:dyDescent="0.25">
      <c r="G515" s="46" t="s">
        <v>2999</v>
      </c>
      <c r="H515" s="16" t="s">
        <v>2998</v>
      </c>
      <c r="I515" s="46" t="str">
        <f t="shared" si="1"/>
        <v>USINAGEM DOS REBAIXOS DOS FRISOS P/ SOLDA</v>
      </c>
      <c r="J515" s="16" t="s">
        <v>1161</v>
      </c>
      <c r="K515" s="16">
        <v>610</v>
      </c>
      <c r="L515" s="53">
        <v>1.9545454545454544</v>
      </c>
    </row>
    <row r="516" spans="7:12" hidden="1" x14ac:dyDescent="0.25">
      <c r="G516" s="46" t="s">
        <v>2999</v>
      </c>
      <c r="H516" s="16" t="s">
        <v>2998</v>
      </c>
      <c r="I516" s="46" t="str">
        <f t="shared" si="1"/>
        <v>USINAGEM DOS REBAIXOS DOS FRISOS P/ SOLDA</v>
      </c>
      <c r="J516" s="16" t="s">
        <v>1182</v>
      </c>
      <c r="K516" s="16">
        <v>610</v>
      </c>
      <c r="L516" s="53">
        <v>2.1181818181818182</v>
      </c>
    </row>
    <row r="517" spans="7:12" hidden="1" x14ac:dyDescent="0.25">
      <c r="G517" s="46" t="s">
        <v>2999</v>
      </c>
      <c r="H517" s="47" t="s">
        <v>153</v>
      </c>
      <c r="I517" s="47" t="s">
        <v>153</v>
      </c>
      <c r="J517" s="48" t="s">
        <v>1161</v>
      </c>
      <c r="K517" s="48">
        <v>600</v>
      </c>
      <c r="L517" s="53">
        <v>4.4022727272727273</v>
      </c>
    </row>
    <row r="518" spans="7:12" hidden="1" x14ac:dyDescent="0.25">
      <c r="G518" s="46" t="s">
        <v>2999</v>
      </c>
      <c r="H518" s="47" t="s">
        <v>153</v>
      </c>
      <c r="I518" s="47" t="s">
        <v>153</v>
      </c>
      <c r="J518" s="48" t="s">
        <v>1160</v>
      </c>
      <c r="K518" s="48">
        <v>600</v>
      </c>
      <c r="L518" s="53">
        <v>3.5454545454545454</v>
      </c>
    </row>
    <row r="519" spans="7:12" hidden="1" x14ac:dyDescent="0.25">
      <c r="G519" s="46" t="s">
        <v>2999</v>
      </c>
      <c r="H519" s="47" t="s">
        <v>153</v>
      </c>
      <c r="I519" s="47" t="s">
        <v>153</v>
      </c>
      <c r="J519" s="48" t="s">
        <v>1180</v>
      </c>
      <c r="K519" s="48">
        <v>600</v>
      </c>
      <c r="L519" s="53">
        <v>1.7727272727272727</v>
      </c>
    </row>
    <row r="520" spans="7:12" x14ac:dyDescent="0.25">
      <c r="G520" s="46" t="s">
        <v>2999</v>
      </c>
      <c r="H520" s="47" t="s">
        <v>153</v>
      </c>
      <c r="I520" s="47" t="s">
        <v>153</v>
      </c>
      <c r="J520" s="48" t="s">
        <v>1158</v>
      </c>
      <c r="K520" s="48">
        <v>600</v>
      </c>
      <c r="L520" s="53">
        <v>3.8409090909090904</v>
      </c>
    </row>
    <row r="521" spans="7:12" hidden="1" x14ac:dyDescent="0.25">
      <c r="G521" s="46" t="s">
        <v>2999</v>
      </c>
      <c r="H521" s="47" t="s">
        <v>153</v>
      </c>
      <c r="I521" s="47" t="s">
        <v>153</v>
      </c>
      <c r="J521" s="48" t="s">
        <v>1138</v>
      </c>
      <c r="K521" s="48">
        <v>600</v>
      </c>
      <c r="L521" s="53">
        <v>2.5113636363636362</v>
      </c>
    </row>
    <row r="522" spans="7:12" hidden="1" x14ac:dyDescent="0.25">
      <c r="G522" s="46" t="s">
        <v>2999</v>
      </c>
      <c r="H522" s="47" t="s">
        <v>153</v>
      </c>
      <c r="I522" s="47" t="s">
        <v>153</v>
      </c>
      <c r="J522" s="48" t="s">
        <v>1182</v>
      </c>
      <c r="K522" s="48">
        <v>600</v>
      </c>
      <c r="L522" s="53">
        <v>6.0568181818181808</v>
      </c>
    </row>
    <row r="523" spans="7:12" hidden="1" x14ac:dyDescent="0.25">
      <c r="G523" s="46" t="s">
        <v>2999</v>
      </c>
      <c r="H523" s="47" t="s">
        <v>153</v>
      </c>
      <c r="I523" s="47" t="s">
        <v>153</v>
      </c>
      <c r="J523" s="48" t="s">
        <v>1163</v>
      </c>
      <c r="K523" s="48">
        <v>600</v>
      </c>
      <c r="L523" s="53">
        <v>1.3</v>
      </c>
    </row>
    <row r="524" spans="7:12" hidden="1" x14ac:dyDescent="0.25">
      <c r="G524" s="46" t="s">
        <v>2999</v>
      </c>
      <c r="H524" s="47" t="s">
        <v>153</v>
      </c>
      <c r="I524" s="47" t="s">
        <v>153</v>
      </c>
      <c r="J524" s="48" t="s">
        <v>1181</v>
      </c>
      <c r="K524" s="48">
        <v>600</v>
      </c>
      <c r="L524" s="53">
        <v>2.9545454545454541</v>
      </c>
    </row>
    <row r="525" spans="7:12" hidden="1" x14ac:dyDescent="0.25">
      <c r="G525" s="46" t="s">
        <v>2999</v>
      </c>
      <c r="H525" s="47" t="s">
        <v>153</v>
      </c>
      <c r="I525" s="47" t="s">
        <v>153</v>
      </c>
      <c r="J525" s="48" t="s">
        <v>1203</v>
      </c>
      <c r="K525" s="48">
        <v>600</v>
      </c>
      <c r="L525" s="53">
        <v>1.9795454545454545</v>
      </c>
    </row>
    <row r="526" spans="7:12" hidden="1" x14ac:dyDescent="0.25">
      <c r="G526" s="46" t="s">
        <v>2999</v>
      </c>
      <c r="H526" s="47" t="s">
        <v>153</v>
      </c>
      <c r="I526" s="47" t="s">
        <v>153</v>
      </c>
      <c r="J526" s="48" t="s">
        <v>1162</v>
      </c>
      <c r="K526" s="48">
        <v>600</v>
      </c>
      <c r="L526" s="53">
        <v>1.9795454545454545</v>
      </c>
    </row>
    <row r="527" spans="7:12" hidden="1" x14ac:dyDescent="0.25">
      <c r="G527" s="46" t="s">
        <v>2999</v>
      </c>
      <c r="H527" s="47" t="s">
        <v>154</v>
      </c>
      <c r="I527" s="47" t="s">
        <v>154</v>
      </c>
      <c r="J527" s="48" t="s">
        <v>1161</v>
      </c>
      <c r="K527" s="48">
        <v>600</v>
      </c>
      <c r="L527" s="53">
        <v>4.4022727272727273</v>
      </c>
    </row>
    <row r="528" spans="7:12" hidden="1" x14ac:dyDescent="0.25">
      <c r="G528" s="46" t="s">
        <v>2999</v>
      </c>
      <c r="H528" s="47" t="s">
        <v>154</v>
      </c>
      <c r="I528" s="47" t="s">
        <v>154</v>
      </c>
      <c r="J528" s="48" t="s">
        <v>1160</v>
      </c>
      <c r="K528" s="48">
        <v>600</v>
      </c>
      <c r="L528" s="53">
        <v>3.5454545454545454</v>
      </c>
    </row>
    <row r="529" spans="7:12" hidden="1" x14ac:dyDescent="0.25">
      <c r="G529" s="46" t="s">
        <v>2999</v>
      </c>
      <c r="H529" s="47" t="s">
        <v>154</v>
      </c>
      <c r="I529" s="47" t="s">
        <v>154</v>
      </c>
      <c r="J529" s="48" t="s">
        <v>1180</v>
      </c>
      <c r="K529" s="48">
        <v>600</v>
      </c>
      <c r="L529" s="53">
        <v>1.7727272727272727</v>
      </c>
    </row>
    <row r="530" spans="7:12" x14ac:dyDescent="0.25">
      <c r="G530" s="46" t="s">
        <v>2999</v>
      </c>
      <c r="H530" s="47" t="s">
        <v>154</v>
      </c>
      <c r="I530" s="47" t="s">
        <v>154</v>
      </c>
      <c r="J530" s="48" t="s">
        <v>1158</v>
      </c>
      <c r="K530" s="48">
        <v>600</v>
      </c>
      <c r="L530" s="53">
        <v>3.8409090909090904</v>
      </c>
    </row>
    <row r="531" spans="7:12" hidden="1" x14ac:dyDescent="0.25">
      <c r="G531" s="46" t="s">
        <v>2999</v>
      </c>
      <c r="H531" s="47" t="s">
        <v>154</v>
      </c>
      <c r="I531" s="47" t="s">
        <v>154</v>
      </c>
      <c r="J531" s="48" t="s">
        <v>1138</v>
      </c>
      <c r="K531" s="48">
        <v>600</v>
      </c>
      <c r="L531" s="53">
        <v>2.5113636363636362</v>
      </c>
    </row>
    <row r="532" spans="7:12" hidden="1" x14ac:dyDescent="0.25">
      <c r="G532" s="46" t="s">
        <v>2999</v>
      </c>
      <c r="H532" s="47" t="s">
        <v>154</v>
      </c>
      <c r="I532" s="47" t="s">
        <v>154</v>
      </c>
      <c r="J532" s="48" t="s">
        <v>1182</v>
      </c>
      <c r="K532" s="48">
        <v>600</v>
      </c>
      <c r="L532" s="53">
        <v>6.0568181818181808</v>
      </c>
    </row>
    <row r="533" spans="7:12" hidden="1" x14ac:dyDescent="0.25">
      <c r="G533" s="46" t="s">
        <v>2999</v>
      </c>
      <c r="H533" s="47" t="s">
        <v>154</v>
      </c>
      <c r="I533" s="47" t="s">
        <v>154</v>
      </c>
      <c r="J533" s="48" t="s">
        <v>1163</v>
      </c>
      <c r="K533" s="48">
        <v>600</v>
      </c>
      <c r="L533" s="53">
        <v>1.3</v>
      </c>
    </row>
    <row r="534" spans="7:12" hidden="1" x14ac:dyDescent="0.25">
      <c r="G534" s="46" t="s">
        <v>2999</v>
      </c>
      <c r="H534" s="47" t="s">
        <v>154</v>
      </c>
      <c r="I534" s="47" t="s">
        <v>154</v>
      </c>
      <c r="J534" s="48" t="s">
        <v>1181</v>
      </c>
      <c r="K534" s="48">
        <v>600</v>
      </c>
      <c r="L534" s="53">
        <v>2.9545454545454541</v>
      </c>
    </row>
    <row r="535" spans="7:12" hidden="1" x14ac:dyDescent="0.25">
      <c r="G535" s="46" t="s">
        <v>2999</v>
      </c>
      <c r="H535" s="47" t="s">
        <v>154</v>
      </c>
      <c r="I535" s="47" t="s">
        <v>154</v>
      </c>
      <c r="J535" s="48" t="s">
        <v>1203</v>
      </c>
      <c r="K535" s="48">
        <v>600</v>
      </c>
      <c r="L535" s="53">
        <v>1.9795454545454545</v>
      </c>
    </row>
    <row r="536" spans="7:12" hidden="1" x14ac:dyDescent="0.25">
      <c r="G536" s="46" t="s">
        <v>2999</v>
      </c>
      <c r="H536" s="47" t="s">
        <v>154</v>
      </c>
      <c r="I536" s="47" t="s">
        <v>154</v>
      </c>
      <c r="J536" s="48" t="s">
        <v>1162</v>
      </c>
      <c r="K536" s="48">
        <v>600</v>
      </c>
      <c r="L536" s="53">
        <v>1.9795454545454545</v>
      </c>
    </row>
    <row r="537" spans="7:12" hidden="1" x14ac:dyDescent="0.25">
      <c r="G537" s="46" t="s">
        <v>2999</v>
      </c>
      <c r="H537" s="47" t="s">
        <v>155</v>
      </c>
      <c r="I537" s="47" t="s">
        <v>155</v>
      </c>
      <c r="J537" s="48" t="s">
        <v>1161</v>
      </c>
      <c r="K537" s="48">
        <v>600</v>
      </c>
      <c r="L537" s="53">
        <v>12.645454545454545</v>
      </c>
    </row>
    <row r="538" spans="7:12" hidden="1" x14ac:dyDescent="0.25">
      <c r="G538" s="46" t="s">
        <v>2999</v>
      </c>
      <c r="H538" s="47" t="s">
        <v>155</v>
      </c>
      <c r="I538" s="47" t="s">
        <v>155</v>
      </c>
      <c r="J538" s="48" t="s">
        <v>1160</v>
      </c>
      <c r="K538" s="48">
        <v>600</v>
      </c>
      <c r="L538" s="53">
        <v>10.045454545454545</v>
      </c>
    </row>
    <row r="539" spans="7:12" hidden="1" x14ac:dyDescent="0.25">
      <c r="G539" s="46" t="s">
        <v>2999</v>
      </c>
      <c r="H539" s="47" t="s">
        <v>155</v>
      </c>
      <c r="I539" s="47" t="s">
        <v>155</v>
      </c>
      <c r="J539" s="48" t="s">
        <v>1180</v>
      </c>
      <c r="K539" s="48">
        <v>600</v>
      </c>
      <c r="L539" s="53">
        <v>4.9045454545454543</v>
      </c>
    </row>
    <row r="540" spans="7:12" x14ac:dyDescent="0.25">
      <c r="G540" s="46" t="s">
        <v>2999</v>
      </c>
      <c r="H540" s="47" t="s">
        <v>155</v>
      </c>
      <c r="I540" s="47" t="s">
        <v>155</v>
      </c>
      <c r="J540" s="48" t="s">
        <v>1158</v>
      </c>
      <c r="K540" s="48">
        <v>600</v>
      </c>
      <c r="L540" s="53">
        <v>10.754545454545454</v>
      </c>
    </row>
    <row r="541" spans="7:12" hidden="1" x14ac:dyDescent="0.25">
      <c r="G541" s="46" t="s">
        <v>2999</v>
      </c>
      <c r="H541" s="47" t="s">
        <v>155</v>
      </c>
      <c r="I541" s="47" t="s">
        <v>155</v>
      </c>
      <c r="J541" s="48" t="s">
        <v>1138</v>
      </c>
      <c r="K541" s="48">
        <v>600</v>
      </c>
      <c r="L541" s="53">
        <v>7.1499999999999986</v>
      </c>
    </row>
    <row r="542" spans="7:12" hidden="1" x14ac:dyDescent="0.25">
      <c r="G542" s="46" t="s">
        <v>2999</v>
      </c>
      <c r="H542" s="47" t="s">
        <v>155</v>
      </c>
      <c r="I542" s="47" t="s">
        <v>155</v>
      </c>
      <c r="J542" s="48" t="s">
        <v>1182</v>
      </c>
      <c r="K542" s="48">
        <v>600</v>
      </c>
      <c r="L542" s="53">
        <v>17.254545454545454</v>
      </c>
    </row>
    <row r="543" spans="7:12" hidden="1" x14ac:dyDescent="0.25">
      <c r="G543" s="46" t="s">
        <v>2999</v>
      </c>
      <c r="H543" s="47" t="s">
        <v>155</v>
      </c>
      <c r="I543" s="47" t="s">
        <v>155</v>
      </c>
      <c r="J543" s="48" t="s">
        <v>1163</v>
      </c>
      <c r="K543" s="48">
        <v>600</v>
      </c>
      <c r="L543" s="53">
        <v>3.7522727272727265</v>
      </c>
    </row>
    <row r="544" spans="7:12" hidden="1" x14ac:dyDescent="0.25">
      <c r="G544" s="46" t="s">
        <v>2999</v>
      </c>
      <c r="H544" s="47" t="s">
        <v>155</v>
      </c>
      <c r="I544" s="47" t="s">
        <v>155</v>
      </c>
      <c r="J544" s="48" t="s">
        <v>1181</v>
      </c>
      <c r="K544" s="48">
        <v>600</v>
      </c>
      <c r="L544" s="53">
        <v>8.4499999999999993</v>
      </c>
    </row>
    <row r="545" spans="7:12" hidden="1" x14ac:dyDescent="0.25">
      <c r="G545" s="46" t="s">
        <v>2999</v>
      </c>
      <c r="H545" s="47" t="s">
        <v>155</v>
      </c>
      <c r="I545" s="47" t="s">
        <v>155</v>
      </c>
      <c r="J545" s="48" t="s">
        <v>1203</v>
      </c>
      <c r="K545" s="48">
        <v>600</v>
      </c>
      <c r="L545" s="53">
        <v>5.9090909090909083</v>
      </c>
    </row>
    <row r="546" spans="7:12" hidden="1" x14ac:dyDescent="0.25">
      <c r="G546" s="46" t="s">
        <v>2999</v>
      </c>
      <c r="H546" s="47" t="s">
        <v>155</v>
      </c>
      <c r="I546" s="47" t="s">
        <v>155</v>
      </c>
      <c r="J546" s="48" t="s">
        <v>1162</v>
      </c>
      <c r="K546" s="48">
        <v>600</v>
      </c>
      <c r="L546" s="53">
        <v>5.9090909090909083</v>
      </c>
    </row>
    <row r="547" spans="7:12" hidden="1" x14ac:dyDescent="0.25">
      <c r="G547" s="46" t="s">
        <v>2999</v>
      </c>
      <c r="H547" s="47" t="s">
        <v>156</v>
      </c>
      <c r="I547" s="47" t="s">
        <v>156</v>
      </c>
      <c r="J547" s="48" t="s">
        <v>1161</v>
      </c>
      <c r="K547" s="48">
        <v>602</v>
      </c>
      <c r="L547" s="53">
        <v>16.18363636363636</v>
      </c>
    </row>
    <row r="548" spans="7:12" hidden="1" x14ac:dyDescent="0.25">
      <c r="G548" s="46" t="s">
        <v>2999</v>
      </c>
      <c r="H548" s="47" t="s">
        <v>156</v>
      </c>
      <c r="I548" s="47" t="s">
        <v>156</v>
      </c>
      <c r="J548" s="48" t="s">
        <v>1160</v>
      </c>
      <c r="K548" s="48">
        <v>602</v>
      </c>
      <c r="L548" s="53">
        <v>12.587272727272726</v>
      </c>
    </row>
    <row r="549" spans="7:12" hidden="1" x14ac:dyDescent="0.25">
      <c r="G549" s="46" t="s">
        <v>2999</v>
      </c>
      <c r="H549" s="47" t="s">
        <v>156</v>
      </c>
      <c r="I549" s="47" t="s">
        <v>156</v>
      </c>
      <c r="J549" s="48" t="s">
        <v>1180</v>
      </c>
      <c r="K549" s="48">
        <v>602</v>
      </c>
      <c r="L549" s="53">
        <v>6.293636363636363</v>
      </c>
    </row>
    <row r="550" spans="7:12" x14ac:dyDescent="0.25">
      <c r="G550" s="46" t="s">
        <v>2999</v>
      </c>
      <c r="H550" s="47" t="s">
        <v>156</v>
      </c>
      <c r="I550" s="47" t="s">
        <v>156</v>
      </c>
      <c r="J550" s="48" t="s">
        <v>1158</v>
      </c>
      <c r="K550" s="48">
        <v>602</v>
      </c>
      <c r="L550" s="53">
        <v>13.63621212121212</v>
      </c>
    </row>
    <row r="551" spans="7:12" hidden="1" x14ac:dyDescent="0.25">
      <c r="G551" s="46" t="s">
        <v>2999</v>
      </c>
      <c r="H551" s="47" t="s">
        <v>156</v>
      </c>
      <c r="I551" s="47" t="s">
        <v>156</v>
      </c>
      <c r="J551" s="48" t="s">
        <v>1138</v>
      </c>
      <c r="K551" s="48">
        <v>602</v>
      </c>
      <c r="L551" s="53">
        <v>9.1407575757575739</v>
      </c>
    </row>
    <row r="552" spans="7:12" hidden="1" x14ac:dyDescent="0.25">
      <c r="G552" s="46" t="s">
        <v>2999</v>
      </c>
      <c r="H552" s="47" t="s">
        <v>156</v>
      </c>
      <c r="I552" s="47" t="s">
        <v>156</v>
      </c>
      <c r="J552" s="48" t="s">
        <v>1182</v>
      </c>
      <c r="K552" s="48">
        <v>602</v>
      </c>
      <c r="L552" s="53">
        <v>21.728030303030298</v>
      </c>
    </row>
    <row r="553" spans="7:12" hidden="1" x14ac:dyDescent="0.25">
      <c r="G553" s="46" t="s">
        <v>2999</v>
      </c>
      <c r="H553" s="47" t="s">
        <v>156</v>
      </c>
      <c r="I553" s="47" t="s">
        <v>156</v>
      </c>
      <c r="J553" s="48" t="s">
        <v>1163</v>
      </c>
      <c r="K553" s="48">
        <v>602</v>
      </c>
      <c r="L553" s="53">
        <v>4.8700757575757576</v>
      </c>
    </row>
    <row r="554" spans="7:12" hidden="1" x14ac:dyDescent="0.25">
      <c r="G554" s="46" t="s">
        <v>2999</v>
      </c>
      <c r="H554" s="47" t="s">
        <v>156</v>
      </c>
      <c r="I554" s="47" t="s">
        <v>156</v>
      </c>
      <c r="J554" s="48" t="s">
        <v>1181</v>
      </c>
      <c r="K554" s="48">
        <v>602</v>
      </c>
      <c r="L554" s="53">
        <v>10.489393939393937</v>
      </c>
    </row>
    <row r="555" spans="7:12" hidden="1" x14ac:dyDescent="0.25">
      <c r="G555" s="46" t="s">
        <v>2999</v>
      </c>
      <c r="H555" s="47" t="s">
        <v>156</v>
      </c>
      <c r="I555" s="47" t="s">
        <v>156</v>
      </c>
      <c r="J555" s="48" t="s">
        <v>1203</v>
      </c>
      <c r="K555" s="48">
        <v>602</v>
      </c>
      <c r="L555" s="53">
        <v>7.4924242424242395</v>
      </c>
    </row>
    <row r="556" spans="7:12" hidden="1" x14ac:dyDescent="0.25">
      <c r="G556" s="46" t="s">
        <v>2999</v>
      </c>
      <c r="H556" s="47" t="s">
        <v>156</v>
      </c>
      <c r="I556" s="47" t="s">
        <v>156</v>
      </c>
      <c r="J556" s="48" t="s">
        <v>1162</v>
      </c>
      <c r="K556" s="48">
        <v>602</v>
      </c>
      <c r="L556" s="53">
        <v>7.4924242424242395</v>
      </c>
    </row>
    <row r="557" spans="7:12" hidden="1" x14ac:dyDescent="0.25">
      <c r="G557" s="46" t="s">
        <v>2999</v>
      </c>
      <c r="H557" s="47" t="s">
        <v>157</v>
      </c>
      <c r="I557" s="47" t="s">
        <v>157</v>
      </c>
      <c r="J557" s="48" t="s">
        <v>1161</v>
      </c>
      <c r="K557" s="48">
        <v>544</v>
      </c>
      <c r="L557" s="53">
        <v>7.1909090909090914</v>
      </c>
    </row>
    <row r="558" spans="7:12" hidden="1" x14ac:dyDescent="0.25">
      <c r="G558" s="46" t="s">
        <v>2999</v>
      </c>
      <c r="H558" s="47" t="s">
        <v>157</v>
      </c>
      <c r="I558" s="47" t="s">
        <v>157</v>
      </c>
      <c r="J558" s="48" t="s">
        <v>1160</v>
      </c>
      <c r="K558" s="48">
        <v>544</v>
      </c>
      <c r="L558" s="53">
        <v>5.7272727272727266</v>
      </c>
    </row>
    <row r="559" spans="7:12" hidden="1" x14ac:dyDescent="0.25">
      <c r="G559" s="46" t="s">
        <v>2999</v>
      </c>
      <c r="H559" s="47" t="s">
        <v>157</v>
      </c>
      <c r="I559" s="47" t="s">
        <v>157</v>
      </c>
      <c r="J559" s="48" t="s">
        <v>1180</v>
      </c>
      <c r="K559" s="48">
        <v>544</v>
      </c>
      <c r="L559" s="53">
        <v>2.7363636363636363</v>
      </c>
    </row>
    <row r="560" spans="7:12" x14ac:dyDescent="0.25">
      <c r="G560" s="46" t="s">
        <v>2999</v>
      </c>
      <c r="H560" s="47" t="s">
        <v>157</v>
      </c>
      <c r="I560" s="47" t="s">
        <v>157</v>
      </c>
      <c r="J560" s="48" t="s">
        <v>1158</v>
      </c>
      <c r="K560" s="48">
        <v>544</v>
      </c>
      <c r="L560" s="53">
        <v>6.0136363636363637</v>
      </c>
    </row>
    <row r="561" spans="7:12" hidden="1" x14ac:dyDescent="0.25">
      <c r="G561" s="46" t="s">
        <v>2999</v>
      </c>
      <c r="H561" s="47" t="s">
        <v>157</v>
      </c>
      <c r="I561" s="47" t="s">
        <v>157</v>
      </c>
      <c r="J561" s="48" t="s">
        <v>1138</v>
      </c>
      <c r="K561" s="48">
        <v>544</v>
      </c>
      <c r="L561" s="53">
        <v>3.9772727272727275</v>
      </c>
    </row>
    <row r="562" spans="7:12" hidden="1" x14ac:dyDescent="0.25">
      <c r="G562" s="46" t="s">
        <v>2999</v>
      </c>
      <c r="H562" s="47" t="s">
        <v>157</v>
      </c>
      <c r="I562" s="47" t="s">
        <v>157</v>
      </c>
      <c r="J562" s="48" t="s">
        <v>1182</v>
      </c>
      <c r="K562" s="48">
        <v>544</v>
      </c>
      <c r="L562" s="53">
        <v>9.7681818181818176</v>
      </c>
    </row>
    <row r="563" spans="7:12" hidden="1" x14ac:dyDescent="0.25">
      <c r="G563" s="46" t="s">
        <v>2999</v>
      </c>
      <c r="H563" s="47" t="s">
        <v>157</v>
      </c>
      <c r="I563" s="47" t="s">
        <v>157</v>
      </c>
      <c r="J563" s="48" t="s">
        <v>1163</v>
      </c>
      <c r="K563" s="48">
        <v>544</v>
      </c>
      <c r="L563" s="53">
        <v>2.0999999999999996</v>
      </c>
    </row>
    <row r="564" spans="7:12" hidden="1" x14ac:dyDescent="0.25">
      <c r="G564" s="46" t="s">
        <v>2999</v>
      </c>
      <c r="H564" s="47" t="s">
        <v>157</v>
      </c>
      <c r="I564" s="47" t="s">
        <v>157</v>
      </c>
      <c r="J564" s="48" t="s">
        <v>1181</v>
      </c>
      <c r="K564" s="48">
        <v>544</v>
      </c>
      <c r="L564" s="53">
        <v>5.0909090909090908</v>
      </c>
    </row>
    <row r="565" spans="7:12" hidden="1" x14ac:dyDescent="0.25">
      <c r="G565" s="46" t="s">
        <v>2999</v>
      </c>
      <c r="H565" s="47" t="s">
        <v>157</v>
      </c>
      <c r="I565" s="47" t="s">
        <v>157</v>
      </c>
      <c r="J565" s="48" t="s">
        <v>1203</v>
      </c>
      <c r="K565" s="48">
        <v>544</v>
      </c>
      <c r="L565" s="53">
        <v>3.3090909090909086</v>
      </c>
    </row>
    <row r="566" spans="7:12" hidden="1" x14ac:dyDescent="0.25">
      <c r="G566" s="46" t="s">
        <v>2999</v>
      </c>
      <c r="H566" s="47" t="s">
        <v>157</v>
      </c>
      <c r="I566" s="47" t="s">
        <v>157</v>
      </c>
      <c r="J566" s="48" t="s">
        <v>1162</v>
      </c>
      <c r="K566" s="48">
        <v>544</v>
      </c>
      <c r="L566" s="53">
        <v>3.3090909090909086</v>
      </c>
    </row>
  </sheetData>
  <autoFilter ref="G1:L566" xr:uid="{7CEA2277-1DAF-48A7-8B33-2796E9A258C5}">
    <filterColumn colId="0">
      <filters>
        <filter val="CAMISA REFRISADA"/>
      </filters>
    </filterColumn>
    <filterColumn colId="3">
      <filters>
        <filter val="84&quot;"/>
      </filters>
    </filterColumn>
  </autoFilter>
  <phoneticPr fontId="23" type="noConversion"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B9B8B-D7F0-4A72-A764-52FC49999BEB}">
  <sheetPr codeName="Planilha28"/>
  <dimension ref="A1:AS60"/>
  <sheetViews>
    <sheetView topLeftCell="A6" zoomScaleNormal="100" workbookViewId="0">
      <selection activeCell="N57" sqref="N57"/>
    </sheetView>
  </sheetViews>
  <sheetFormatPr defaultRowHeight="15" x14ac:dyDescent="0.25"/>
  <cols>
    <col min="1" max="1" width="8.42578125" style="25" bestFit="1" customWidth="1"/>
    <col min="2" max="2" width="43.5703125" style="16" bestFit="1" customWidth="1"/>
    <col min="3" max="3" width="11" style="16" bestFit="1" customWidth="1"/>
    <col min="4" max="4" width="12.28515625" style="25" bestFit="1" customWidth="1"/>
    <col min="5" max="5" width="10.140625" style="25" bestFit="1" customWidth="1"/>
    <col min="6" max="6" width="10.42578125" style="25" bestFit="1" customWidth="1"/>
    <col min="7" max="7" width="12" style="25" bestFit="1" customWidth="1"/>
    <col min="8" max="8" width="14.85546875" style="16" bestFit="1" customWidth="1"/>
    <col min="9" max="9" width="15.85546875" bestFit="1" customWidth="1"/>
    <col min="10" max="50" width="6.7109375" bestFit="1" customWidth="1"/>
  </cols>
  <sheetData>
    <row r="1" spans="1:45" ht="20.25" customHeight="1" x14ac:dyDescent="0.25">
      <c r="A1" s="65"/>
      <c r="B1" s="66" t="s">
        <v>1351</v>
      </c>
      <c r="C1" s="48" t="s">
        <v>1356</v>
      </c>
      <c r="D1" s="48">
        <v>11</v>
      </c>
      <c r="E1" s="48">
        <v>12</v>
      </c>
      <c r="F1" s="48">
        <v>13</v>
      </c>
      <c r="G1" s="48">
        <v>14</v>
      </c>
      <c r="H1" s="48">
        <v>15</v>
      </c>
      <c r="I1" s="48">
        <v>16</v>
      </c>
      <c r="J1" s="48">
        <v>17</v>
      </c>
      <c r="K1" s="48">
        <v>18</v>
      </c>
      <c r="L1" s="48">
        <v>19</v>
      </c>
      <c r="M1" s="48">
        <v>20</v>
      </c>
      <c r="N1" s="48">
        <v>21</v>
      </c>
      <c r="O1" s="48">
        <v>22</v>
      </c>
      <c r="P1" s="48">
        <v>23</v>
      </c>
      <c r="Q1" s="48">
        <v>24</v>
      </c>
      <c r="R1" s="48">
        <v>25</v>
      </c>
      <c r="S1" s="48">
        <v>26</v>
      </c>
      <c r="T1" s="48">
        <v>27</v>
      </c>
      <c r="U1" s="48">
        <v>28</v>
      </c>
      <c r="V1" s="48">
        <v>29</v>
      </c>
      <c r="W1" s="48">
        <v>30</v>
      </c>
      <c r="X1" s="48">
        <v>31</v>
      </c>
      <c r="Y1" s="48">
        <v>32</v>
      </c>
      <c r="Z1" s="48">
        <v>33</v>
      </c>
      <c r="AA1" s="48">
        <v>34</v>
      </c>
      <c r="AB1" s="48">
        <v>35</v>
      </c>
      <c r="AC1" s="48">
        <v>36</v>
      </c>
      <c r="AD1" s="48">
        <v>37</v>
      </c>
      <c r="AE1" s="48">
        <v>38</v>
      </c>
      <c r="AF1" s="48">
        <v>39</v>
      </c>
      <c r="AG1" s="48">
        <v>40</v>
      </c>
      <c r="AH1" s="48">
        <v>41</v>
      </c>
      <c r="AI1" s="48">
        <v>42</v>
      </c>
      <c r="AJ1" s="48">
        <v>43</v>
      </c>
      <c r="AK1" s="48">
        <v>44</v>
      </c>
      <c r="AL1" s="48">
        <v>45</v>
      </c>
      <c r="AM1" s="48">
        <v>46</v>
      </c>
      <c r="AN1" s="48">
        <v>47</v>
      </c>
      <c r="AO1" s="48">
        <v>48</v>
      </c>
      <c r="AP1" s="48">
        <v>49</v>
      </c>
      <c r="AQ1" s="48">
        <v>50</v>
      </c>
      <c r="AR1" s="48">
        <v>51</v>
      </c>
      <c r="AS1" s="48">
        <v>52</v>
      </c>
    </row>
    <row r="2" spans="1:45" ht="22.5" customHeight="1" x14ac:dyDescent="0.25">
      <c r="A2" s="64" t="s">
        <v>1348</v>
      </c>
      <c r="B2" s="67" t="s">
        <v>1321</v>
      </c>
      <c r="C2" s="48" t="s">
        <v>1355</v>
      </c>
      <c r="D2" s="64" t="s">
        <v>1234</v>
      </c>
      <c r="E2" s="64" t="s">
        <v>1235</v>
      </c>
      <c r="F2" s="64" t="s">
        <v>1236</v>
      </c>
      <c r="G2" s="64" t="s">
        <v>1237</v>
      </c>
      <c r="H2" s="64" t="s">
        <v>1240</v>
      </c>
      <c r="I2" s="64" t="s">
        <v>1241</v>
      </c>
      <c r="J2" s="64" t="s">
        <v>1242</v>
      </c>
      <c r="K2" s="64" t="s">
        <v>1243</v>
      </c>
      <c r="L2" s="64" t="s">
        <v>1244</v>
      </c>
      <c r="M2" s="64" t="s">
        <v>1245</v>
      </c>
      <c r="N2" s="64" t="s">
        <v>1246</v>
      </c>
      <c r="O2" s="64" t="s">
        <v>1247</v>
      </c>
      <c r="P2" s="64" t="s">
        <v>1248</v>
      </c>
      <c r="Q2" s="64" t="s">
        <v>1249</v>
      </c>
      <c r="R2" s="64" t="s">
        <v>1250</v>
      </c>
      <c r="S2" s="64" t="s">
        <v>1251</v>
      </c>
      <c r="T2" s="64" t="s">
        <v>1252</v>
      </c>
      <c r="U2" s="64" t="s">
        <v>1253</v>
      </c>
      <c r="V2" s="64" t="s">
        <v>1254</v>
      </c>
      <c r="W2" s="64" t="s">
        <v>1255</v>
      </c>
      <c r="X2" s="64" t="s">
        <v>1256</v>
      </c>
      <c r="Y2" s="64" t="s">
        <v>1257</v>
      </c>
      <c r="Z2" s="64" t="s">
        <v>1258</v>
      </c>
      <c r="AA2" s="64" t="s">
        <v>1259</v>
      </c>
      <c r="AB2" s="64" t="s">
        <v>1260</v>
      </c>
      <c r="AC2" s="64" t="s">
        <v>1261</v>
      </c>
      <c r="AD2" s="64" t="s">
        <v>1262</v>
      </c>
      <c r="AE2" s="64" t="s">
        <v>1263</v>
      </c>
      <c r="AF2" s="64" t="s">
        <v>1264</v>
      </c>
      <c r="AG2" s="64" t="s">
        <v>1265</v>
      </c>
      <c r="AH2" s="64" t="s">
        <v>1266</v>
      </c>
      <c r="AI2" s="64" t="s">
        <v>1267</v>
      </c>
      <c r="AJ2" s="64" t="s">
        <v>1268</v>
      </c>
      <c r="AK2" s="64" t="s">
        <v>1269</v>
      </c>
      <c r="AL2" s="64" t="s">
        <v>1270</v>
      </c>
      <c r="AM2" s="64" t="s">
        <v>1271</v>
      </c>
      <c r="AN2" s="64" t="s">
        <v>1272</v>
      </c>
      <c r="AO2" s="64" t="s">
        <v>1273</v>
      </c>
      <c r="AP2" s="64" t="s">
        <v>1274</v>
      </c>
      <c r="AQ2" s="64" t="s">
        <v>1275</v>
      </c>
      <c r="AR2" s="64" t="s">
        <v>1276</v>
      </c>
      <c r="AS2" s="64" t="s">
        <v>1277</v>
      </c>
    </row>
    <row r="3" spans="1:45" x14ac:dyDescent="0.25">
      <c r="A3" s="48">
        <v>120</v>
      </c>
      <c r="B3" s="47" t="s">
        <v>1278</v>
      </c>
      <c r="D3" s="53">
        <f>SUMIFS(BASE!$V:$V,BASE!$U:$U,$B3,BASE!$Z:$Z,'CARGA MÁQUINA (PLANEJ.)'!D$1)</f>
        <v>0</v>
      </c>
      <c r="E3" s="53">
        <f>SUMIFS(BASE!$V:$V,BASE!$U:$U,$B3,BASE!$Z:$Z,'CARGA MÁQUINA (PLANEJ.)'!E$1)</f>
        <v>0</v>
      </c>
      <c r="F3" s="53">
        <f>SUMIFS(BASE!$V:$V,BASE!$U:$U,$B3,BASE!$Z:$Z,'CARGA MÁQUINA (PLANEJ.)'!F$1)</f>
        <v>0</v>
      </c>
      <c r="G3" s="53">
        <f>SUMIFS(BASE!$V:$V,BASE!$U:$U,$B3,BASE!$Z:$Z,'CARGA MÁQUINA (PLANEJ.)'!G$1)</f>
        <v>0</v>
      </c>
      <c r="H3" s="53">
        <f>SUMIFS(BASE!$V:$V,BASE!$U:$U,$B3,BASE!$Z:$Z,'CARGA MÁQUINA (PLANEJ.)'!H$1)</f>
        <v>0</v>
      </c>
      <c r="I3" s="53">
        <f>SUMIFS(BASE!$V:$V,BASE!$U:$U,$B3,BASE!$Z:$Z,'CARGA MÁQUINA (PLANEJ.)'!I$1)</f>
        <v>0</v>
      </c>
      <c r="J3" s="53">
        <f>SUMIFS(BASE!$V:$V,BASE!$U:$U,$B3,BASE!$Z:$Z,'CARGA MÁQUINA (PLANEJ.)'!J$1)</f>
        <v>0</v>
      </c>
      <c r="K3" s="53">
        <f>SUMIFS(BASE!$V:$V,BASE!$U:$U,$B3,BASE!$Z:$Z,'CARGA MÁQUINA (PLANEJ.)'!K$1)</f>
        <v>0</v>
      </c>
      <c r="L3" s="53">
        <f>SUMIFS(BASE!$V:$V,BASE!$U:$U,$B3,BASE!$Z:$Z,'CARGA MÁQUINA (PLANEJ.)'!L$1)</f>
        <v>0</v>
      </c>
      <c r="M3" s="53">
        <f>SUMIFS(BASE!$V:$V,BASE!$U:$U,$B3,BASE!$Z:$Z,'CARGA MÁQUINA (PLANEJ.)'!M$1)</f>
        <v>0</v>
      </c>
      <c r="N3" s="53">
        <f>SUMIFS(BASE!$V:$V,BASE!$U:$U,$B3,BASE!$Z:$Z,'CARGA MÁQUINA (PLANEJ.)'!N$1)</f>
        <v>0</v>
      </c>
      <c r="O3" s="53">
        <f>SUMIFS(BASE!$V:$V,BASE!$U:$U,$B3,BASE!$Z:$Z,'CARGA MÁQUINA (PLANEJ.)'!O$1)</f>
        <v>0</v>
      </c>
      <c r="P3" s="53">
        <f>SUMIFS(BASE!$V:$V,BASE!$U:$U,$B3,BASE!$Z:$Z,'CARGA MÁQUINA (PLANEJ.)'!P$1)</f>
        <v>0</v>
      </c>
      <c r="Q3" s="53">
        <f>SUMIFS(BASE!$V:$V,BASE!$U:$U,$B3,BASE!$Z:$Z,'CARGA MÁQUINA (PLANEJ.)'!Q$1)</f>
        <v>0</v>
      </c>
      <c r="R3" s="53">
        <f>SUMIFS(BASE!$V:$V,BASE!$U:$U,$B3,BASE!$Z:$Z,'CARGA MÁQUINA (PLANEJ.)'!R$1)</f>
        <v>0</v>
      </c>
      <c r="S3" s="53">
        <f>SUMIFS(BASE!$V:$V,BASE!$U:$U,$B3,BASE!$Z:$Z,'CARGA MÁQUINA (PLANEJ.)'!S$1)</f>
        <v>33.456565656565658</v>
      </c>
      <c r="T3" s="53">
        <f>SUMIFS(BASE!$V:$V,BASE!$U:$U,$B3,BASE!$Z:$Z,'CARGA MÁQUINA (PLANEJ.)'!T$1)</f>
        <v>0</v>
      </c>
      <c r="U3" s="53">
        <f>SUMIFS(BASE!$V:$V,BASE!$U:$U,$B3,BASE!$Z:$Z,'CARGA MÁQUINA (PLANEJ.)'!U$1)</f>
        <v>0</v>
      </c>
      <c r="V3" s="53">
        <f>SUMIFS(BASE!$V:$V,BASE!$U:$U,$B3,BASE!$Z:$Z,'CARGA MÁQUINA (PLANEJ.)'!V$1)</f>
        <v>0</v>
      </c>
      <c r="W3" s="53">
        <f>SUMIFS(BASE!$V:$V,BASE!$U:$U,$B3,BASE!$Z:$Z,'CARGA MÁQUINA (PLANEJ.)'!W$1)</f>
        <v>0</v>
      </c>
      <c r="X3" s="53">
        <f>SUMIFS(BASE!$V:$V,BASE!$U:$U,$B3,BASE!$Z:$Z,'CARGA MÁQUINA (PLANEJ.)'!X$1)</f>
        <v>0</v>
      </c>
      <c r="Y3" s="53">
        <f>SUMIFS(BASE!$V:$V,BASE!$U:$U,$B3,BASE!$Z:$Z,'CARGA MÁQUINA (PLANEJ.)'!Y$1)</f>
        <v>0</v>
      </c>
      <c r="Z3" s="53">
        <f>SUMIFS(BASE!$V:$V,BASE!$U:$U,$B3,BASE!$Z:$Z,'CARGA MÁQUINA (PLANEJ.)'!Z$1)</f>
        <v>0</v>
      </c>
      <c r="AA3" s="53">
        <f>SUMIFS(BASE!$V:$V,BASE!$U:$U,$B3,BASE!$Z:$Z,'CARGA MÁQUINA (PLANEJ.)'!AA$1)</f>
        <v>0</v>
      </c>
      <c r="AB3" s="53">
        <f>SUMIFS(BASE!$V:$V,BASE!$U:$U,$B3,BASE!$Z:$Z,'CARGA MÁQUINA (PLANEJ.)'!AB$1)</f>
        <v>0</v>
      </c>
      <c r="AC3" s="53">
        <f>SUMIFS(BASE!$V:$V,BASE!$U:$U,$B3,BASE!$Z:$Z,'CARGA MÁQUINA (PLANEJ.)'!AC$1)</f>
        <v>0</v>
      </c>
      <c r="AD3" s="53">
        <f>SUMIFS(BASE!$V:$V,BASE!$U:$U,$B3,BASE!$Z:$Z,'CARGA MÁQUINA (PLANEJ.)'!AD$1)</f>
        <v>0</v>
      </c>
      <c r="AE3" s="53">
        <f>SUMIFS(BASE!$V:$V,BASE!$U:$U,$B3,BASE!$Z:$Z,'CARGA MÁQUINA (PLANEJ.)'!AE$1)</f>
        <v>0</v>
      </c>
      <c r="AF3" s="53">
        <f>SUMIFS(BASE!$V:$V,BASE!$U:$U,$B3,BASE!$Z:$Z,'CARGA MÁQUINA (PLANEJ.)'!AF$1)</f>
        <v>0</v>
      </c>
      <c r="AG3" s="53">
        <f>SUMIFS(BASE!$V:$V,BASE!$U:$U,$B3,BASE!$Z:$Z,'CARGA MÁQUINA (PLANEJ.)'!AG$1)</f>
        <v>0</v>
      </c>
      <c r="AH3" s="53">
        <f>SUMIFS(BASE!$V:$V,BASE!$U:$U,$B3,BASE!$Z:$Z,'CARGA MÁQUINA (PLANEJ.)'!AH$1)</f>
        <v>0</v>
      </c>
      <c r="AI3" s="53">
        <f>SUMIFS(BASE!$V:$V,BASE!$U:$U,$B3,BASE!$Z:$Z,'CARGA MÁQUINA (PLANEJ.)'!AI$1)</f>
        <v>0</v>
      </c>
      <c r="AJ3" s="53">
        <f>SUMIFS(BASE!$V:$V,BASE!$U:$U,$B3,BASE!$Z:$Z,'CARGA MÁQUINA (PLANEJ.)'!AJ$1)</f>
        <v>0</v>
      </c>
      <c r="AK3" s="53">
        <f>SUMIFS(BASE!$V:$V,BASE!$U:$U,$B3,BASE!$Z:$Z,'CARGA MÁQUINA (PLANEJ.)'!AK$1)</f>
        <v>0</v>
      </c>
      <c r="AL3" s="53">
        <f>SUMIFS(BASE!$V:$V,BASE!$U:$U,$B3,BASE!$Z:$Z,'CARGA MÁQUINA (PLANEJ.)'!AL$1)</f>
        <v>0</v>
      </c>
      <c r="AM3" s="53">
        <f>SUMIFS(BASE!$V:$V,BASE!$U:$U,$B3,BASE!$Z:$Z,'CARGA MÁQUINA (PLANEJ.)'!AM$1)</f>
        <v>0</v>
      </c>
      <c r="AN3" s="53">
        <f>SUMIFS(BASE!$V:$V,BASE!$U:$U,$B3,BASE!$Z:$Z,'CARGA MÁQUINA (PLANEJ.)'!AN$1)</f>
        <v>0</v>
      </c>
      <c r="AO3" s="53">
        <f>SUMIFS(BASE!$V:$V,BASE!$U:$U,$B3,BASE!$Z:$Z,'CARGA MÁQUINA (PLANEJ.)'!AO$1)</f>
        <v>0</v>
      </c>
      <c r="AP3" s="53">
        <f>SUMIFS(BASE!$V:$V,BASE!$U:$U,$B3,BASE!$Z:$Z,'CARGA MÁQUINA (PLANEJ.)'!AP$1)</f>
        <v>0</v>
      </c>
      <c r="AQ3" s="53">
        <f>SUMIFS(BASE!$V:$V,BASE!$U:$U,$B3,BASE!$Z:$Z,'CARGA MÁQUINA (PLANEJ.)'!AQ$1)</f>
        <v>0</v>
      </c>
      <c r="AR3" s="53">
        <f>SUMIFS(BASE!$V:$V,BASE!$U:$U,$B3,BASE!$Z:$Z,'CARGA MÁQUINA (PLANEJ.)'!AR$1)</f>
        <v>0</v>
      </c>
      <c r="AS3" s="53">
        <f>SUMIFS(BASE!$V:$V,BASE!$U:$U,$B3,BASE!$Z:$Z,'CARGA MÁQUINA (PLANEJ.)'!AS$1)</f>
        <v>0</v>
      </c>
    </row>
    <row r="4" spans="1:45" x14ac:dyDescent="0.25">
      <c r="A4" s="48">
        <v>117</v>
      </c>
      <c r="B4" s="47" t="s">
        <v>1279</v>
      </c>
      <c r="D4" s="53">
        <f>SUMIFS(BASE!$V:$V,BASE!$U:$U,$B4,BASE!$Z:$Z,'CARGA MÁQUINA (PLANEJ.)'!D$1)</f>
        <v>5.5145454545454538</v>
      </c>
      <c r="E4" s="53">
        <f>SUMIFS(BASE!$V:$V,BASE!$U:$U,$B4,BASE!$Z:$Z,'CARGA MÁQUINA (PLANEJ.)'!E$1)</f>
        <v>13.918704545454545</v>
      </c>
      <c r="F4" s="53">
        <f>SUMIFS(BASE!$V:$V,BASE!$U:$U,$B4,BASE!$Z:$Z,'CARGA MÁQUINA (PLANEJ.)'!F$1)</f>
        <v>11.390522727272728</v>
      </c>
      <c r="G4" s="53">
        <f>SUMIFS(BASE!$V:$V,BASE!$U:$U,$B4,BASE!$Z:$Z,'CARGA MÁQUINA (PLANEJ.)'!G$1)</f>
        <v>49.714568181818187</v>
      </c>
      <c r="H4" s="53">
        <f>SUMIFS(BASE!$V:$V,BASE!$U:$U,$B4,BASE!$Z:$Z,'CARGA MÁQUINA (PLANEJ.)'!H$1)</f>
        <v>44.236022727272733</v>
      </c>
      <c r="I4" s="53">
        <f>SUMIFS(BASE!$V:$V,BASE!$U:$U,$B4,BASE!$Z:$Z,'CARGA MÁQUINA (PLANEJ.)'!I$1)</f>
        <v>55.33506818181818</v>
      </c>
      <c r="J4" s="53">
        <f>SUMIFS(BASE!$V:$V,BASE!$U:$U,$B4,BASE!$Z:$Z,'CARGA MÁQUINA (PLANEJ.)'!J$1)</f>
        <v>29.112340909090911</v>
      </c>
      <c r="K4" s="53">
        <f>SUMIFS(BASE!$V:$V,BASE!$U:$U,$B4,BASE!$Z:$Z,'CARGA MÁQUINA (PLANEJ.)'!K$1)</f>
        <v>0</v>
      </c>
      <c r="L4" s="53">
        <f>SUMIFS(BASE!$V:$V,BASE!$U:$U,$B4,BASE!$Z:$Z,'CARGA MÁQUINA (PLANEJ.)'!L$1)</f>
        <v>0</v>
      </c>
      <c r="M4" s="53">
        <f>SUMIFS(BASE!$V:$V,BASE!$U:$U,$B4,BASE!$Z:$Z,'CARGA MÁQUINA (PLANEJ.)'!M$1)</f>
        <v>0</v>
      </c>
      <c r="N4" s="53">
        <f>SUMIFS(BASE!$V:$V,BASE!$U:$U,$B4,BASE!$Z:$Z,'CARGA MÁQUINA (PLANEJ.)'!N$1)</f>
        <v>0</v>
      </c>
      <c r="O4" s="53">
        <f>SUMIFS(BASE!$V:$V,BASE!$U:$U,$B4,BASE!$Z:$Z,'CARGA MÁQUINA (PLANEJ.)'!O$1)</f>
        <v>15.123681818181819</v>
      </c>
      <c r="P4" s="53">
        <f>SUMIFS(BASE!$V:$V,BASE!$U:$U,$B4,BASE!$Z:$Z,'CARGA MÁQUINA (PLANEJ.)'!P$1)</f>
        <v>0</v>
      </c>
      <c r="Q4" s="53">
        <f>SUMIFS(BASE!$V:$V,BASE!$U:$U,$B4,BASE!$Z:$Z,'CARGA MÁQUINA (PLANEJ.)'!Q$1)</f>
        <v>7.5618409090909093</v>
      </c>
      <c r="R4" s="53">
        <f>SUMIFS(BASE!$V:$V,BASE!$U:$U,$B4,BASE!$Z:$Z,'CARGA MÁQUINA (PLANEJ.)'!R$1)</f>
        <v>7.5618409090909093</v>
      </c>
      <c r="S4" s="53">
        <f>SUMIFS(BASE!$V:$V,BASE!$U:$U,$B4,BASE!$Z:$Z,'CARGA MÁQUINA (PLANEJ.)'!S$1)</f>
        <v>0</v>
      </c>
      <c r="T4" s="53">
        <f>SUMIFS(BASE!$V:$V,BASE!$U:$U,$B4,BASE!$Z:$Z,'CARGA MÁQUINA (PLANEJ.)'!T$1)</f>
        <v>0</v>
      </c>
      <c r="U4" s="53">
        <f>SUMIFS(BASE!$V:$V,BASE!$U:$U,$B4,BASE!$Z:$Z,'CARGA MÁQUINA (PLANEJ.)'!U$1)</f>
        <v>0</v>
      </c>
      <c r="V4" s="53">
        <f>SUMIFS(BASE!$V:$V,BASE!$U:$U,$B4,BASE!$Z:$Z,'CARGA MÁQUINA (PLANEJ.)'!V$1)</f>
        <v>0</v>
      </c>
      <c r="W4" s="53">
        <f>SUMIFS(BASE!$V:$V,BASE!$U:$U,$B4,BASE!$Z:$Z,'CARGA MÁQUINA (PLANEJ.)'!W$1)</f>
        <v>0</v>
      </c>
      <c r="X4" s="53">
        <f>SUMIFS(BASE!$V:$V,BASE!$U:$U,$B4,BASE!$Z:$Z,'CARGA MÁQUINA (PLANEJ.)'!X$1)</f>
        <v>0</v>
      </c>
      <c r="Y4" s="53">
        <f>SUMIFS(BASE!$V:$V,BASE!$U:$U,$B4,BASE!$Z:$Z,'CARGA MÁQUINA (PLANEJ.)'!Y$1)</f>
        <v>0</v>
      </c>
      <c r="Z4" s="53">
        <f>SUMIFS(BASE!$V:$V,BASE!$U:$U,$B4,BASE!$Z:$Z,'CARGA MÁQUINA (PLANEJ.)'!Z$1)</f>
        <v>0</v>
      </c>
      <c r="AA4" s="53">
        <f>SUMIFS(BASE!$V:$V,BASE!$U:$U,$B4,BASE!$Z:$Z,'CARGA MÁQUINA (PLANEJ.)'!AA$1)</f>
        <v>0</v>
      </c>
      <c r="AB4" s="53">
        <f>SUMIFS(BASE!$V:$V,BASE!$U:$U,$B4,BASE!$Z:$Z,'CARGA MÁQUINA (PLANEJ.)'!AB$1)</f>
        <v>0</v>
      </c>
      <c r="AC4" s="53">
        <f>SUMIFS(BASE!$V:$V,BASE!$U:$U,$B4,BASE!$Z:$Z,'CARGA MÁQUINA (PLANEJ.)'!AC$1)</f>
        <v>0</v>
      </c>
      <c r="AD4" s="53">
        <f>SUMIFS(BASE!$V:$V,BASE!$U:$U,$B4,BASE!$Z:$Z,'CARGA MÁQUINA (PLANEJ.)'!AD$1)</f>
        <v>0</v>
      </c>
      <c r="AE4" s="53">
        <f>SUMIFS(BASE!$V:$V,BASE!$U:$U,$B4,BASE!$Z:$Z,'CARGA MÁQUINA (PLANEJ.)'!AE$1)</f>
        <v>0</v>
      </c>
      <c r="AF4" s="53">
        <f>SUMIFS(BASE!$V:$V,BASE!$U:$U,$B4,BASE!$Z:$Z,'CARGA MÁQUINA (PLANEJ.)'!AF$1)</f>
        <v>0</v>
      </c>
      <c r="AG4" s="53">
        <f>SUMIFS(BASE!$V:$V,BASE!$U:$U,$B4,BASE!$Z:$Z,'CARGA MÁQUINA (PLANEJ.)'!AG$1)</f>
        <v>0</v>
      </c>
      <c r="AH4" s="53">
        <f>SUMIFS(BASE!$V:$V,BASE!$U:$U,$B4,BASE!$Z:$Z,'CARGA MÁQUINA (PLANEJ.)'!AH$1)</f>
        <v>0</v>
      </c>
      <c r="AI4" s="53">
        <f>SUMIFS(BASE!$V:$V,BASE!$U:$U,$B4,BASE!$Z:$Z,'CARGA MÁQUINA (PLANEJ.)'!AI$1)</f>
        <v>0</v>
      </c>
      <c r="AJ4" s="53">
        <f>SUMIFS(BASE!$V:$V,BASE!$U:$U,$B4,BASE!$Z:$Z,'CARGA MÁQUINA (PLANEJ.)'!AJ$1)</f>
        <v>0</v>
      </c>
      <c r="AK4" s="53">
        <f>SUMIFS(BASE!$V:$V,BASE!$U:$U,$B4,BASE!$Z:$Z,'CARGA MÁQUINA (PLANEJ.)'!AK$1)</f>
        <v>0</v>
      </c>
      <c r="AL4" s="53">
        <f>SUMIFS(BASE!$V:$V,BASE!$U:$U,$B4,BASE!$Z:$Z,'CARGA MÁQUINA (PLANEJ.)'!AL$1)</f>
        <v>0</v>
      </c>
      <c r="AM4" s="53">
        <f>SUMIFS(BASE!$V:$V,BASE!$U:$U,$B4,BASE!$Z:$Z,'CARGA MÁQUINA (PLANEJ.)'!AM$1)</f>
        <v>0</v>
      </c>
      <c r="AN4" s="53">
        <f>SUMIFS(BASE!$V:$V,BASE!$U:$U,$B4,BASE!$Z:$Z,'CARGA MÁQUINA (PLANEJ.)'!AN$1)</f>
        <v>0</v>
      </c>
      <c r="AO4" s="53">
        <f>SUMIFS(BASE!$V:$V,BASE!$U:$U,$B4,BASE!$Z:$Z,'CARGA MÁQUINA (PLANEJ.)'!AO$1)</f>
        <v>0</v>
      </c>
      <c r="AP4" s="53">
        <f>SUMIFS(BASE!$V:$V,BASE!$U:$U,$B4,BASE!$Z:$Z,'CARGA MÁQUINA (PLANEJ.)'!AP$1)</f>
        <v>0</v>
      </c>
      <c r="AQ4" s="53">
        <f>SUMIFS(BASE!$V:$V,BASE!$U:$U,$B4,BASE!$Z:$Z,'CARGA MÁQUINA (PLANEJ.)'!AQ$1)</f>
        <v>0</v>
      </c>
      <c r="AR4" s="53">
        <f>SUMIFS(BASE!$V:$V,BASE!$U:$U,$B4,BASE!$Z:$Z,'CARGA MÁQUINA (PLANEJ.)'!AR$1)</f>
        <v>0</v>
      </c>
      <c r="AS4" s="53">
        <f>SUMIFS(BASE!$V:$V,BASE!$U:$U,$B4,BASE!$Z:$Z,'CARGA MÁQUINA (PLANEJ.)'!AS$1)</f>
        <v>0</v>
      </c>
    </row>
    <row r="5" spans="1:45" x14ac:dyDescent="0.25">
      <c r="A5" s="48">
        <v>118</v>
      </c>
      <c r="B5" s="47" t="s">
        <v>1280</v>
      </c>
      <c r="D5" s="53">
        <f>SUMIFS(BASE!$V:$V,BASE!$U:$U,$B5,BASE!$Z:$Z,'CARGA MÁQUINA (PLANEJ.)'!D$1)</f>
        <v>16.085454545454546</v>
      </c>
      <c r="E5" s="53">
        <f>SUMIFS(BASE!$V:$V,BASE!$U:$U,$B5,BASE!$Z:$Z,'CARGA MÁQUINA (PLANEJ.)'!E$1)</f>
        <v>13.534568181818182</v>
      </c>
      <c r="F5" s="53">
        <f>SUMIFS(BASE!$V:$V,BASE!$U:$U,$B5,BASE!$Z:$Z,'CARGA MÁQUINA (PLANEJ.)'!F$1)</f>
        <v>5.0563636363636357</v>
      </c>
      <c r="G5" s="53">
        <f>SUMIFS(BASE!$V:$V,BASE!$U:$U,$B5,BASE!$Z:$Z,'CARGA MÁQUINA (PLANEJ.)'!G$1)</f>
        <v>2.5281818181818179</v>
      </c>
      <c r="H5" s="53">
        <f>SUMIFS(BASE!$V:$V,BASE!$U:$U,$B5,BASE!$Z:$Z,'CARGA MÁQUINA (PLANEJ.)'!H$1)</f>
        <v>0</v>
      </c>
      <c r="I5" s="53">
        <f>SUMIFS(BASE!$V:$V,BASE!$U:$U,$B5,BASE!$Z:$Z,'CARGA MÁQUINA (PLANEJ.)'!I$1)</f>
        <v>2.99</v>
      </c>
      <c r="J5" s="53">
        <f>SUMIFS(BASE!$V:$V,BASE!$U:$U,$B5,BASE!$Z:$Z,'CARGA MÁQUINA (PLANEJ.)'!J$1)</f>
        <v>0</v>
      </c>
      <c r="K5" s="53">
        <f>SUMIFS(BASE!$V:$V,BASE!$U:$U,$B5,BASE!$Z:$Z,'CARGA MÁQUINA (PLANEJ.)'!K$1)</f>
        <v>0</v>
      </c>
      <c r="L5" s="53">
        <f>SUMIFS(BASE!$V:$V,BASE!$U:$U,$B5,BASE!$Z:$Z,'CARGA MÁQUINA (PLANEJ.)'!L$1)</f>
        <v>0</v>
      </c>
      <c r="M5" s="53">
        <f>SUMIFS(BASE!$V:$V,BASE!$U:$U,$B5,BASE!$Z:$Z,'CARGA MÁQUINA (PLANEJ.)'!M$1)</f>
        <v>0</v>
      </c>
      <c r="N5" s="53">
        <f>SUMIFS(BASE!$V:$V,BASE!$U:$U,$B5,BASE!$Z:$Z,'CARGA MÁQUINA (PLANEJ.)'!N$1)</f>
        <v>20.612340909090911</v>
      </c>
      <c r="O5" s="53">
        <f>SUMIFS(BASE!$V:$V,BASE!$U:$U,$B5,BASE!$Z:$Z,'CARGA MÁQUINA (PLANEJ.)'!O$1)</f>
        <v>32.846022727272732</v>
      </c>
      <c r="P5" s="53">
        <f>SUMIFS(BASE!$V:$V,BASE!$U:$U,$B5,BASE!$Z:$Z,'CARGA MÁQUINA (PLANEJ.)'!P$1)</f>
        <v>11.75</v>
      </c>
      <c r="Q5" s="53">
        <f>SUMIFS(BASE!$V:$V,BASE!$U:$U,$B5,BASE!$Z:$Z,'CARGA MÁQUINA (PLANEJ.)'!Q$1)</f>
        <v>0</v>
      </c>
      <c r="R5" s="53">
        <f>SUMIFS(BASE!$V:$V,BASE!$U:$U,$B5,BASE!$Z:$Z,'CARGA MÁQUINA (PLANEJ.)'!R$1)</f>
        <v>22.685522727272726</v>
      </c>
      <c r="S5" s="53">
        <f>SUMIFS(BASE!$V:$V,BASE!$U:$U,$B5,BASE!$Z:$Z,'CARGA MÁQUINA (PLANEJ.)'!S$1)</f>
        <v>0</v>
      </c>
      <c r="T5" s="53">
        <f>SUMIFS(BASE!$V:$V,BASE!$U:$U,$B5,BASE!$Z:$Z,'CARGA MÁQUINA (PLANEJ.)'!T$1)</f>
        <v>0</v>
      </c>
      <c r="U5" s="53">
        <f>SUMIFS(BASE!$V:$V,BASE!$U:$U,$B5,BASE!$Z:$Z,'CARGA MÁQUINA (PLANEJ.)'!U$1)</f>
        <v>0</v>
      </c>
      <c r="V5" s="53">
        <f>SUMIFS(BASE!$V:$V,BASE!$U:$U,$B5,BASE!$Z:$Z,'CARGA MÁQUINA (PLANEJ.)'!V$1)</f>
        <v>0</v>
      </c>
      <c r="W5" s="53">
        <f>SUMIFS(BASE!$V:$V,BASE!$U:$U,$B5,BASE!$Z:$Z,'CARGA MÁQUINA (PLANEJ.)'!W$1)</f>
        <v>0</v>
      </c>
      <c r="X5" s="53">
        <f>SUMIFS(BASE!$V:$V,BASE!$U:$U,$B5,BASE!$Z:$Z,'CARGA MÁQUINA (PLANEJ.)'!X$1)</f>
        <v>0</v>
      </c>
      <c r="Y5" s="53">
        <f>SUMIFS(BASE!$V:$V,BASE!$U:$U,$B5,BASE!$Z:$Z,'CARGA MÁQUINA (PLANEJ.)'!Y$1)</f>
        <v>0</v>
      </c>
      <c r="Z5" s="53">
        <f>SUMIFS(BASE!$V:$V,BASE!$U:$U,$B5,BASE!$Z:$Z,'CARGA MÁQUINA (PLANEJ.)'!Z$1)</f>
        <v>0</v>
      </c>
      <c r="AA5" s="53">
        <f>SUMIFS(BASE!$V:$V,BASE!$U:$U,$B5,BASE!$Z:$Z,'CARGA MÁQUINA (PLANEJ.)'!AA$1)</f>
        <v>0</v>
      </c>
      <c r="AB5" s="53">
        <f>SUMIFS(BASE!$V:$V,BASE!$U:$U,$B5,BASE!$Z:$Z,'CARGA MÁQUINA (PLANEJ.)'!AB$1)</f>
        <v>0</v>
      </c>
      <c r="AC5" s="53">
        <f>SUMIFS(BASE!$V:$V,BASE!$U:$U,$B5,BASE!$Z:$Z,'CARGA MÁQUINA (PLANEJ.)'!AC$1)</f>
        <v>0</v>
      </c>
      <c r="AD5" s="53">
        <f>SUMIFS(BASE!$V:$V,BASE!$U:$U,$B5,BASE!$Z:$Z,'CARGA MÁQUINA (PLANEJ.)'!AD$1)</f>
        <v>0</v>
      </c>
      <c r="AE5" s="53">
        <f>SUMIFS(BASE!$V:$V,BASE!$U:$U,$B5,BASE!$Z:$Z,'CARGA MÁQUINA (PLANEJ.)'!AE$1)</f>
        <v>0</v>
      </c>
      <c r="AF5" s="53">
        <f>SUMIFS(BASE!$V:$V,BASE!$U:$U,$B5,BASE!$Z:$Z,'CARGA MÁQUINA (PLANEJ.)'!AF$1)</f>
        <v>0</v>
      </c>
      <c r="AG5" s="53">
        <f>SUMIFS(BASE!$V:$V,BASE!$U:$U,$B5,BASE!$Z:$Z,'CARGA MÁQUINA (PLANEJ.)'!AG$1)</f>
        <v>0</v>
      </c>
      <c r="AH5" s="53">
        <f>SUMIFS(BASE!$V:$V,BASE!$U:$U,$B5,BASE!$Z:$Z,'CARGA MÁQUINA (PLANEJ.)'!AH$1)</f>
        <v>0</v>
      </c>
      <c r="AI5" s="53">
        <f>SUMIFS(BASE!$V:$V,BASE!$U:$U,$B5,BASE!$Z:$Z,'CARGA MÁQUINA (PLANEJ.)'!AI$1)</f>
        <v>0</v>
      </c>
      <c r="AJ5" s="53">
        <f>SUMIFS(BASE!$V:$V,BASE!$U:$U,$B5,BASE!$Z:$Z,'CARGA MÁQUINA (PLANEJ.)'!AJ$1)</f>
        <v>0</v>
      </c>
      <c r="AK5" s="53">
        <f>SUMIFS(BASE!$V:$V,BASE!$U:$U,$B5,BASE!$Z:$Z,'CARGA MÁQUINA (PLANEJ.)'!AK$1)</f>
        <v>0</v>
      </c>
      <c r="AL5" s="53">
        <f>SUMIFS(BASE!$V:$V,BASE!$U:$U,$B5,BASE!$Z:$Z,'CARGA MÁQUINA (PLANEJ.)'!AL$1)</f>
        <v>0</v>
      </c>
      <c r="AM5" s="53">
        <f>SUMIFS(BASE!$V:$V,BASE!$U:$U,$B5,BASE!$Z:$Z,'CARGA MÁQUINA (PLANEJ.)'!AM$1)</f>
        <v>0</v>
      </c>
      <c r="AN5" s="53">
        <f>SUMIFS(BASE!$V:$V,BASE!$U:$U,$B5,BASE!$Z:$Z,'CARGA MÁQUINA (PLANEJ.)'!AN$1)</f>
        <v>0</v>
      </c>
      <c r="AO5" s="53">
        <f>SUMIFS(BASE!$V:$V,BASE!$U:$U,$B5,BASE!$Z:$Z,'CARGA MÁQUINA (PLANEJ.)'!AO$1)</f>
        <v>0</v>
      </c>
      <c r="AP5" s="53">
        <f>SUMIFS(BASE!$V:$V,BASE!$U:$U,$B5,BASE!$Z:$Z,'CARGA MÁQUINA (PLANEJ.)'!AP$1)</f>
        <v>0</v>
      </c>
      <c r="AQ5" s="53">
        <f>SUMIFS(BASE!$V:$V,BASE!$U:$U,$B5,BASE!$Z:$Z,'CARGA MÁQUINA (PLANEJ.)'!AQ$1)</f>
        <v>0</v>
      </c>
      <c r="AR5" s="53">
        <f>SUMIFS(BASE!$V:$V,BASE!$U:$U,$B5,BASE!$Z:$Z,'CARGA MÁQUINA (PLANEJ.)'!AR$1)</f>
        <v>0</v>
      </c>
      <c r="AS5" s="53">
        <f>SUMIFS(BASE!$V:$V,BASE!$U:$U,$B5,BASE!$Z:$Z,'CARGA MÁQUINA (PLANEJ.)'!AS$1)</f>
        <v>0</v>
      </c>
    </row>
    <row r="6" spans="1:45" x14ac:dyDescent="0.25">
      <c r="A6" s="136">
        <v>121</v>
      </c>
      <c r="B6" s="137" t="s">
        <v>1281</v>
      </c>
      <c r="C6" s="138"/>
      <c r="D6" s="139">
        <f>SUMIFS('BASE (SERVIÇO EM EIXO)'!$N:$N,'BASE (SERVIÇO EM EIXO)'!$J:$J,$A6,'BASE (SERVIÇO EM EIXO)'!$Q:$Q,D$1)</f>
        <v>0</v>
      </c>
      <c r="E6" s="139">
        <f>SUMIFS('BASE (SERVIÇO EM EIXO)'!$N:$N,'BASE (SERVIÇO EM EIXO)'!$J:$J,$A6,'BASE (SERVIÇO EM EIXO)'!$Q:$Q,E$1)</f>
        <v>0</v>
      </c>
      <c r="F6" s="139">
        <f>SUMIFS('BASE (SERVIÇO EM EIXO)'!$N:$N,'BASE (SERVIÇO EM EIXO)'!$J:$J,$A6,'BASE (SERVIÇO EM EIXO)'!$Q:$Q,F$1)</f>
        <v>0</v>
      </c>
      <c r="G6" s="139">
        <f>SUMIFS('BASE (SERVIÇO EM EIXO)'!$N:$N,'BASE (SERVIÇO EM EIXO)'!$J:$J,$A6,'BASE (SERVIÇO EM EIXO)'!$Q:$Q,G$1)</f>
        <v>0</v>
      </c>
      <c r="H6" s="139">
        <f>SUMIFS('BASE (SERVIÇO EM EIXO)'!$N:$N,'BASE (SERVIÇO EM EIXO)'!$J:$J,$A6,'BASE (SERVIÇO EM EIXO)'!$Q:$Q,H$1)</f>
        <v>30.162272727272722</v>
      </c>
      <c r="I6" s="139">
        <f>SUMIFS('BASE (SERVIÇO EM EIXO)'!$N:$N,'BASE (SERVIÇO EM EIXO)'!$J:$J,$A6,'BASE (SERVIÇO EM EIXO)'!$Q:$Q,I$1)</f>
        <v>45.306818181818173</v>
      </c>
      <c r="J6" s="139">
        <f>SUMIFS('BASE (SERVIÇO EM EIXO)'!$N:$N,'BASE (SERVIÇO EM EIXO)'!$J:$J,$A6,'BASE (SERVIÇO EM EIXO)'!$Q:$Q,J$1)</f>
        <v>5.5227272727272716</v>
      </c>
      <c r="K6" s="139">
        <f>SUMIFS('BASE (SERVIÇO EM EIXO)'!$N:$N,'BASE (SERVIÇO EM EIXO)'!$J:$J,$A6,'BASE (SERVIÇO EM EIXO)'!$Q:$Q,K$1)</f>
        <v>3.709090909090909</v>
      </c>
      <c r="L6" s="139">
        <f>SUMIFS('BASE (SERVIÇO EM EIXO)'!$N:$N,'BASE (SERVIÇO EM EIXO)'!$J:$J,$A6,'BASE (SERVIÇO EM EIXO)'!$Q:$Q,L$1)</f>
        <v>4.6377948324163363</v>
      </c>
      <c r="M6" s="139">
        <f>SUMIFS('BASE (SERVIÇO EM EIXO)'!$N:$N,'BASE (SERVIÇO EM EIXO)'!$J:$J,$A6,'BASE (SERVIÇO EM EIXO)'!$Q:$Q,M$1)</f>
        <v>31.990909090909085</v>
      </c>
      <c r="N6" s="139">
        <f>SUMIFS('BASE (SERVIÇO EM EIXO)'!$N:$N,'BASE (SERVIÇO EM EIXO)'!$J:$J,$A6,'BASE (SERVIÇO EM EIXO)'!$Q:$Q,N$1)</f>
        <v>21.098013345419506</v>
      </c>
      <c r="O6" s="139">
        <f>SUMIFS('BASE (SERVIÇO EM EIXO)'!$N:$N,'BASE (SERVIÇO EM EIXO)'!$J:$J,$A6,'BASE (SERVIÇO EM EIXO)'!$Q:$Q,O$1)</f>
        <v>2.6909999999999994</v>
      </c>
      <c r="P6" s="139">
        <f>SUMIFS('BASE (SERVIÇO EM EIXO)'!$N:$N,'BASE (SERVIÇO EM EIXO)'!$J:$J,$A6,'BASE (SERVIÇO EM EIXO)'!$Q:$Q,P$1)</f>
        <v>5.6360454545454539</v>
      </c>
      <c r="Q6" s="139">
        <f>SUMIFS('BASE (SERVIÇO EM EIXO)'!$N:$N,'BASE (SERVIÇO EM EIXO)'!$J:$J,$A6,'BASE (SERVIÇO EM EIXO)'!$Q:$Q,Q$1)</f>
        <v>17.553318181818184</v>
      </c>
      <c r="R6" s="139">
        <f>SUMIFS('BASE (SERVIÇO EM EIXO)'!$N:$N,'BASE (SERVIÇO EM EIXO)'!$J:$J,$A6,'BASE (SERVIÇO EM EIXO)'!$Q:$Q,R$1)</f>
        <v>8.4518181818181812</v>
      </c>
      <c r="S6" s="139">
        <f>SUMIFS('BASE (SERVIÇO EM EIXO)'!$N:$N,'BASE (SERVIÇO EM EIXO)'!$J:$J,$A6,'BASE (SERVIÇO EM EIXO)'!$Q:$Q,S$1)</f>
        <v>0</v>
      </c>
      <c r="T6" s="139">
        <f>SUMIFS('BASE (SERVIÇO EM EIXO)'!$N:$N,'BASE (SERVIÇO EM EIXO)'!$J:$J,$A6,'BASE (SERVIÇO EM EIXO)'!$Q:$Q,T$1)</f>
        <v>0</v>
      </c>
      <c r="U6" s="139">
        <f>SUMIFS('BASE (SERVIÇO EM EIXO)'!$N:$N,'BASE (SERVIÇO EM EIXO)'!$J:$J,$A6,'BASE (SERVIÇO EM EIXO)'!$Q:$Q,U$1)</f>
        <v>0</v>
      </c>
      <c r="V6" s="139">
        <f>SUMIFS('BASE (SERVIÇO EM EIXO)'!$N:$N,'BASE (SERVIÇO EM EIXO)'!$J:$J,$A6,'BASE (SERVIÇO EM EIXO)'!$Q:$Q,V$1)</f>
        <v>0</v>
      </c>
      <c r="W6" s="139">
        <f>SUMIFS('BASE (SERVIÇO EM EIXO)'!$N:$N,'BASE (SERVIÇO EM EIXO)'!$J:$J,$A6,'BASE (SERVIÇO EM EIXO)'!$Q:$Q,W$1)</f>
        <v>0</v>
      </c>
      <c r="X6" s="139">
        <f>SUMIFS('BASE (SERVIÇO EM EIXO)'!$N:$N,'BASE (SERVIÇO EM EIXO)'!$J:$J,$A6,'BASE (SERVIÇO EM EIXO)'!$Q:$Q,X$1)</f>
        <v>0</v>
      </c>
      <c r="Y6" s="139">
        <f>SUMIFS('BASE (SERVIÇO EM EIXO)'!$N:$N,'BASE (SERVIÇO EM EIXO)'!$J:$J,$A6,'BASE (SERVIÇO EM EIXO)'!$Q:$Q,Y$1)</f>
        <v>0</v>
      </c>
      <c r="Z6" s="139">
        <f>SUMIFS('BASE (SERVIÇO EM EIXO)'!$N:$N,'BASE (SERVIÇO EM EIXO)'!$J:$J,$A6,'BASE (SERVIÇO EM EIXO)'!$Q:$Q,Z$1)</f>
        <v>0</v>
      </c>
      <c r="AA6" s="139">
        <f>SUMIFS('BASE (SERVIÇO EM EIXO)'!$N:$N,'BASE (SERVIÇO EM EIXO)'!$J:$J,$A6,'BASE (SERVIÇO EM EIXO)'!$Q:$Q,AA$1)</f>
        <v>0</v>
      </c>
      <c r="AB6" s="139">
        <f>SUMIFS('BASE (SERVIÇO EM EIXO)'!$N:$N,'BASE (SERVIÇO EM EIXO)'!$J:$J,$A6,'BASE (SERVIÇO EM EIXO)'!$Q:$Q,AB$1)</f>
        <v>0</v>
      </c>
      <c r="AC6" s="139">
        <f>SUMIFS('BASE (SERVIÇO EM EIXO)'!$N:$N,'BASE (SERVIÇO EM EIXO)'!$J:$J,$A6,'BASE (SERVIÇO EM EIXO)'!$Q:$Q,AC$1)</f>
        <v>0</v>
      </c>
      <c r="AD6" s="139">
        <f>SUMIFS('BASE (SERVIÇO EM EIXO)'!$N:$N,'BASE (SERVIÇO EM EIXO)'!$J:$J,$A6,'BASE (SERVIÇO EM EIXO)'!$Q:$Q,AD$1)</f>
        <v>0</v>
      </c>
      <c r="AE6" s="139">
        <f>SUMIFS('BASE (SERVIÇO EM EIXO)'!$N:$N,'BASE (SERVIÇO EM EIXO)'!$J:$J,$A6,'BASE (SERVIÇO EM EIXO)'!$Q:$Q,AE$1)</f>
        <v>0</v>
      </c>
      <c r="AF6" s="139">
        <f>SUMIFS('BASE (SERVIÇO EM EIXO)'!$N:$N,'BASE (SERVIÇO EM EIXO)'!$J:$J,$A6,'BASE (SERVIÇO EM EIXO)'!$Q:$Q,AF$1)</f>
        <v>0</v>
      </c>
      <c r="AG6" s="139">
        <f>SUMIFS('BASE (SERVIÇO EM EIXO)'!$N:$N,'BASE (SERVIÇO EM EIXO)'!$J:$J,$A6,'BASE (SERVIÇO EM EIXO)'!$Q:$Q,AG$1)</f>
        <v>0</v>
      </c>
      <c r="AH6" s="139">
        <f>SUMIFS('BASE (SERVIÇO EM EIXO)'!$N:$N,'BASE (SERVIÇO EM EIXO)'!$J:$J,$A6,'BASE (SERVIÇO EM EIXO)'!$Q:$Q,AH$1)</f>
        <v>0</v>
      </c>
      <c r="AI6" s="139">
        <f>SUMIFS('BASE (SERVIÇO EM EIXO)'!$N:$N,'BASE (SERVIÇO EM EIXO)'!$J:$J,$A6,'BASE (SERVIÇO EM EIXO)'!$Q:$Q,AI$1)</f>
        <v>0</v>
      </c>
      <c r="AJ6" s="139">
        <f>SUMIFS('BASE (SERVIÇO EM EIXO)'!$N:$N,'BASE (SERVIÇO EM EIXO)'!$J:$J,$A6,'BASE (SERVIÇO EM EIXO)'!$Q:$Q,AJ$1)</f>
        <v>0</v>
      </c>
      <c r="AK6" s="139">
        <f>SUMIFS('BASE (SERVIÇO EM EIXO)'!$N:$N,'BASE (SERVIÇO EM EIXO)'!$J:$J,$A6,'BASE (SERVIÇO EM EIXO)'!$Q:$Q,AK$1)</f>
        <v>0</v>
      </c>
      <c r="AL6" s="139">
        <f>SUMIFS('BASE (SERVIÇO EM EIXO)'!$N:$N,'BASE (SERVIÇO EM EIXO)'!$J:$J,$A6,'BASE (SERVIÇO EM EIXO)'!$Q:$Q,AL$1)</f>
        <v>0</v>
      </c>
      <c r="AM6" s="139">
        <f>SUMIFS('BASE (SERVIÇO EM EIXO)'!$N:$N,'BASE (SERVIÇO EM EIXO)'!$J:$J,$A6,'BASE (SERVIÇO EM EIXO)'!$Q:$Q,AM$1)</f>
        <v>0</v>
      </c>
      <c r="AN6" s="139">
        <f>SUMIFS('BASE (SERVIÇO EM EIXO)'!$N:$N,'BASE (SERVIÇO EM EIXO)'!$J:$J,$A6,'BASE (SERVIÇO EM EIXO)'!$Q:$Q,AN$1)</f>
        <v>0</v>
      </c>
      <c r="AO6" s="139">
        <f>SUMIFS('BASE (SERVIÇO EM EIXO)'!$N:$N,'BASE (SERVIÇO EM EIXO)'!$J:$J,$A6,'BASE (SERVIÇO EM EIXO)'!$Q:$Q,AO$1)</f>
        <v>0</v>
      </c>
      <c r="AP6" s="139">
        <f>SUMIFS('BASE (SERVIÇO EM EIXO)'!$N:$N,'BASE (SERVIÇO EM EIXO)'!$J:$J,$A6,'BASE (SERVIÇO EM EIXO)'!$Q:$Q,AP$1)</f>
        <v>0</v>
      </c>
      <c r="AQ6" s="139">
        <f>SUMIFS('BASE (SERVIÇO EM EIXO)'!$N:$N,'BASE (SERVIÇO EM EIXO)'!$J:$J,$A6,'BASE (SERVIÇO EM EIXO)'!$Q:$Q,AQ$1)</f>
        <v>0</v>
      </c>
      <c r="AR6" s="139">
        <f>SUMIFS('BASE (SERVIÇO EM EIXO)'!$N:$N,'BASE (SERVIÇO EM EIXO)'!$J:$J,$A6,'BASE (SERVIÇO EM EIXO)'!$Q:$Q,AR$1)</f>
        <v>0</v>
      </c>
      <c r="AS6" s="139">
        <f>SUMIFS('BASE (SERVIÇO EM EIXO)'!$N:$N,'BASE (SERVIÇO EM EIXO)'!$J:$J,$A6,'BASE (SERVIÇO EM EIXO)'!$Q:$Q,AS$1)</f>
        <v>0</v>
      </c>
    </row>
    <row r="7" spans="1:45" x14ac:dyDescent="0.25">
      <c r="A7" s="48">
        <v>394</v>
      </c>
      <c r="B7" s="47" t="s">
        <v>1282</v>
      </c>
      <c r="D7" s="53">
        <f>SUMIFS(BASE!$V:$V,BASE!$U:$U,$B7,BASE!$Z:$Z,'CARGA MÁQUINA (PLANEJ.)'!D$1)</f>
        <v>0</v>
      </c>
      <c r="E7" s="53">
        <f>SUMIFS(BASE!$V:$V,BASE!$U:$U,$B7,BASE!$Z:$Z,'CARGA MÁQUINA (PLANEJ.)'!E$1)</f>
        <v>0</v>
      </c>
      <c r="F7" s="53">
        <f>SUMIFS(BASE!$V:$V,BASE!$U:$U,$B7,BASE!$Z:$Z,'CARGA MÁQUINA (PLANEJ.)'!F$1)</f>
        <v>0</v>
      </c>
      <c r="G7" s="53">
        <f>SUMIFS(BASE!$V:$V,BASE!$U:$U,$B7,BASE!$Z:$Z,'CARGA MÁQUINA (PLANEJ.)'!G$1)</f>
        <v>0</v>
      </c>
      <c r="H7" s="53">
        <f>SUMIFS(BASE!$V:$V,BASE!$U:$U,$B7,BASE!$Z:$Z,'CARGA MÁQUINA (PLANEJ.)'!H$1)</f>
        <v>0</v>
      </c>
      <c r="I7" s="53">
        <f>SUMIFS(BASE!$V:$V,BASE!$U:$U,$B7,BASE!$Z:$Z,'CARGA MÁQUINA (PLANEJ.)'!I$1)</f>
        <v>0</v>
      </c>
      <c r="J7" s="53">
        <f>SUMIFS(BASE!$V:$V,BASE!$U:$U,$B7,BASE!$Z:$Z,'CARGA MÁQUINA (PLANEJ.)'!J$1)</f>
        <v>0</v>
      </c>
      <c r="K7" s="53">
        <f>SUMIFS(BASE!$V:$V,BASE!$U:$U,$B7,BASE!$Z:$Z,'CARGA MÁQUINA (PLANEJ.)'!K$1)</f>
        <v>0</v>
      </c>
      <c r="L7" s="53">
        <f>SUMIFS(BASE!$V:$V,BASE!$U:$U,$B7,BASE!$Z:$Z,'CARGA MÁQUINA (PLANEJ.)'!L$1)</f>
        <v>0</v>
      </c>
      <c r="M7" s="53">
        <f>SUMIFS(BASE!$V:$V,BASE!$U:$U,$B7,BASE!$Z:$Z,'CARGA MÁQUINA (PLANEJ.)'!M$1)</f>
        <v>0</v>
      </c>
      <c r="N7" s="53">
        <f>SUMIFS(BASE!$V:$V,BASE!$U:$U,$B7,BASE!$Z:$Z,'CARGA MÁQUINA (PLANEJ.)'!N$1)</f>
        <v>0</v>
      </c>
      <c r="O7" s="53">
        <f>SUMIFS(BASE!$V:$V,BASE!$U:$U,$B7,BASE!$Z:$Z,'CARGA MÁQUINA (PLANEJ.)'!O$1)</f>
        <v>0</v>
      </c>
      <c r="P7" s="53">
        <f>SUMIFS(BASE!$V:$V,BASE!$U:$U,$B7,BASE!$Z:$Z,'CARGA MÁQUINA (PLANEJ.)'!P$1)</f>
        <v>0</v>
      </c>
      <c r="Q7" s="53">
        <f>SUMIFS(BASE!$V:$V,BASE!$U:$U,$B7,BASE!$Z:$Z,'CARGA MÁQUINA (PLANEJ.)'!Q$1)</f>
        <v>0</v>
      </c>
      <c r="R7" s="53">
        <f>SUMIFS(BASE!$V:$V,BASE!$U:$U,$B7,BASE!$Z:$Z,'CARGA MÁQUINA (PLANEJ.)'!R$1)</f>
        <v>0</v>
      </c>
      <c r="S7" s="53">
        <f>SUMIFS(BASE!$V:$V,BASE!$U:$U,$B7,BASE!$Z:$Z,'CARGA MÁQUINA (PLANEJ.)'!S$1)</f>
        <v>0</v>
      </c>
      <c r="T7" s="53">
        <f>SUMIFS(BASE!$V:$V,BASE!$U:$U,$B7,BASE!$Z:$Z,'CARGA MÁQUINA (PLANEJ.)'!T$1)</f>
        <v>0</v>
      </c>
      <c r="U7" s="53">
        <f>SUMIFS(BASE!$V:$V,BASE!$U:$U,$B7,BASE!$Z:$Z,'CARGA MÁQUINA (PLANEJ.)'!U$1)</f>
        <v>0</v>
      </c>
      <c r="V7" s="53">
        <f>SUMIFS(BASE!$V:$V,BASE!$U:$U,$B7,BASE!$Z:$Z,'CARGA MÁQUINA (PLANEJ.)'!V$1)</f>
        <v>0</v>
      </c>
      <c r="W7" s="53">
        <f>SUMIFS(BASE!$V:$V,BASE!$U:$U,$B7,BASE!$Z:$Z,'CARGA MÁQUINA (PLANEJ.)'!W$1)</f>
        <v>0</v>
      </c>
      <c r="X7" s="53">
        <f>SUMIFS(BASE!$V:$V,BASE!$U:$U,$B7,BASE!$Z:$Z,'CARGA MÁQUINA (PLANEJ.)'!X$1)</f>
        <v>0</v>
      </c>
      <c r="Y7" s="53">
        <f>SUMIFS(BASE!$V:$V,BASE!$U:$U,$B7,BASE!$Z:$Z,'CARGA MÁQUINA (PLANEJ.)'!Y$1)</f>
        <v>0</v>
      </c>
      <c r="Z7" s="53">
        <f>SUMIFS(BASE!$V:$V,BASE!$U:$U,$B7,BASE!$Z:$Z,'CARGA MÁQUINA (PLANEJ.)'!Z$1)</f>
        <v>0</v>
      </c>
      <c r="AA7" s="53">
        <f>SUMIFS(BASE!$V:$V,BASE!$U:$U,$B7,BASE!$Z:$Z,'CARGA MÁQUINA (PLANEJ.)'!AA$1)</f>
        <v>0</v>
      </c>
      <c r="AB7" s="53">
        <f>SUMIFS(BASE!$V:$V,BASE!$U:$U,$B7,BASE!$Z:$Z,'CARGA MÁQUINA (PLANEJ.)'!AB$1)</f>
        <v>0</v>
      </c>
      <c r="AC7" s="53">
        <f>SUMIFS(BASE!$V:$V,BASE!$U:$U,$B7,BASE!$Z:$Z,'CARGA MÁQUINA (PLANEJ.)'!AC$1)</f>
        <v>0</v>
      </c>
      <c r="AD7" s="53">
        <f>SUMIFS(BASE!$V:$V,BASE!$U:$U,$B7,BASE!$Z:$Z,'CARGA MÁQUINA (PLANEJ.)'!AD$1)</f>
        <v>0</v>
      </c>
      <c r="AE7" s="53">
        <f>SUMIFS(BASE!$V:$V,BASE!$U:$U,$B7,BASE!$Z:$Z,'CARGA MÁQUINA (PLANEJ.)'!AE$1)</f>
        <v>0</v>
      </c>
      <c r="AF7" s="53">
        <f>SUMIFS(BASE!$V:$V,BASE!$U:$U,$B7,BASE!$Z:$Z,'CARGA MÁQUINA (PLANEJ.)'!AF$1)</f>
        <v>0</v>
      </c>
      <c r="AG7" s="53">
        <f>SUMIFS(BASE!$V:$V,BASE!$U:$U,$B7,BASE!$Z:$Z,'CARGA MÁQUINA (PLANEJ.)'!AG$1)</f>
        <v>0</v>
      </c>
      <c r="AH7" s="53">
        <f>SUMIFS(BASE!$V:$V,BASE!$U:$U,$B7,BASE!$Z:$Z,'CARGA MÁQUINA (PLANEJ.)'!AH$1)</f>
        <v>0</v>
      </c>
      <c r="AI7" s="53">
        <f>SUMIFS(BASE!$V:$V,BASE!$U:$U,$B7,BASE!$Z:$Z,'CARGA MÁQUINA (PLANEJ.)'!AI$1)</f>
        <v>0</v>
      </c>
      <c r="AJ7" s="53">
        <f>SUMIFS(BASE!$V:$V,BASE!$U:$U,$B7,BASE!$Z:$Z,'CARGA MÁQUINA (PLANEJ.)'!AJ$1)</f>
        <v>0</v>
      </c>
      <c r="AK7" s="53">
        <f>SUMIFS(BASE!$V:$V,BASE!$U:$U,$B7,BASE!$Z:$Z,'CARGA MÁQUINA (PLANEJ.)'!AK$1)</f>
        <v>0</v>
      </c>
      <c r="AL7" s="53">
        <f>SUMIFS(BASE!$V:$V,BASE!$U:$U,$B7,BASE!$Z:$Z,'CARGA MÁQUINA (PLANEJ.)'!AL$1)</f>
        <v>0</v>
      </c>
      <c r="AM7" s="53">
        <f>SUMIFS(BASE!$V:$V,BASE!$U:$U,$B7,BASE!$Z:$Z,'CARGA MÁQUINA (PLANEJ.)'!AM$1)</f>
        <v>0</v>
      </c>
      <c r="AN7" s="53">
        <f>SUMIFS(BASE!$V:$V,BASE!$U:$U,$B7,BASE!$Z:$Z,'CARGA MÁQUINA (PLANEJ.)'!AN$1)</f>
        <v>0</v>
      </c>
      <c r="AO7" s="53">
        <f>SUMIFS(BASE!$V:$V,BASE!$U:$U,$B7,BASE!$Z:$Z,'CARGA MÁQUINA (PLANEJ.)'!AO$1)</f>
        <v>0</v>
      </c>
      <c r="AP7" s="53">
        <f>SUMIFS(BASE!$V:$V,BASE!$U:$U,$B7,BASE!$Z:$Z,'CARGA MÁQUINA (PLANEJ.)'!AP$1)</f>
        <v>0</v>
      </c>
      <c r="AQ7" s="53">
        <f>SUMIFS(BASE!$V:$V,BASE!$U:$U,$B7,BASE!$Z:$Z,'CARGA MÁQUINA (PLANEJ.)'!AQ$1)</f>
        <v>0</v>
      </c>
      <c r="AR7" s="53">
        <f>SUMIFS(BASE!$V:$V,BASE!$U:$U,$B7,BASE!$Z:$Z,'CARGA MÁQUINA (PLANEJ.)'!AR$1)</f>
        <v>0</v>
      </c>
      <c r="AS7" s="53">
        <f>SUMIFS(BASE!$V:$V,BASE!$U:$U,$B7,BASE!$Z:$Z,'CARGA MÁQUINA (PLANEJ.)'!AS$1)</f>
        <v>0</v>
      </c>
    </row>
    <row r="8" spans="1:45" x14ac:dyDescent="0.25">
      <c r="A8" s="136">
        <v>328</v>
      </c>
      <c r="B8" s="137" t="s">
        <v>1283</v>
      </c>
      <c r="C8" s="138"/>
      <c r="D8" s="139">
        <f>SUMIFS('BASE (SERVIÇO EM EIXO)'!$N:$N,'BASE (SERVIÇO EM EIXO)'!$J:$J,$A8,'BASE (SERVIÇO EM EIXO)'!$Q:$Q,D$1)</f>
        <v>0</v>
      </c>
      <c r="E8" s="139">
        <f>SUMIFS('BASE (SERVIÇO EM EIXO)'!$N:$N,'BASE (SERVIÇO EM EIXO)'!$J:$J,$A8,'BASE (SERVIÇO EM EIXO)'!$Q:$Q,E$1)</f>
        <v>0</v>
      </c>
      <c r="F8" s="139">
        <f>SUMIFS('BASE (SERVIÇO EM EIXO)'!$N:$N,'BASE (SERVIÇO EM EIXO)'!$J:$J,$A8,'BASE (SERVIÇO EM EIXO)'!$Q:$Q,F$1)</f>
        <v>0</v>
      </c>
      <c r="G8" s="139">
        <f>SUMIFS('BASE (SERVIÇO EM EIXO)'!$N:$N,'BASE (SERVIÇO EM EIXO)'!$J:$J,$A8,'BASE (SERVIÇO EM EIXO)'!$Q:$Q,G$1)</f>
        <v>0</v>
      </c>
      <c r="H8" s="139">
        <f>SUMIFS('BASE (SERVIÇO EM EIXO)'!$N:$N,'BASE (SERVIÇO EM EIXO)'!$J:$J,$A8,'BASE (SERVIÇO EM EIXO)'!$Q:$Q,H$1)</f>
        <v>0</v>
      </c>
      <c r="I8" s="139">
        <f>SUMIFS('BASE (SERVIÇO EM EIXO)'!$N:$N,'BASE (SERVIÇO EM EIXO)'!$J:$J,$A8,'BASE (SERVIÇO EM EIXO)'!$Q:$Q,I$1)</f>
        <v>0</v>
      </c>
      <c r="J8" s="139">
        <f>SUMIFS('BASE (SERVIÇO EM EIXO)'!$N:$N,'BASE (SERVIÇO EM EIXO)'!$J:$J,$A8,'BASE (SERVIÇO EM EIXO)'!$Q:$Q,J$1)</f>
        <v>0</v>
      </c>
      <c r="K8" s="139">
        <f>SUMIFS('BASE (SERVIÇO EM EIXO)'!$N:$N,'BASE (SERVIÇO EM EIXO)'!$J:$J,$A8,'BASE (SERVIÇO EM EIXO)'!$Q:$Q,K$1)</f>
        <v>0</v>
      </c>
      <c r="L8" s="139">
        <f>SUMIFS('BASE (SERVIÇO EM EIXO)'!$N:$N,'BASE (SERVIÇO EM EIXO)'!$J:$J,$A8,'BASE (SERVIÇO EM EIXO)'!$Q:$Q,L$1)</f>
        <v>0</v>
      </c>
      <c r="M8" s="139">
        <f>SUMIFS('BASE (SERVIÇO EM EIXO)'!$N:$N,'BASE (SERVIÇO EM EIXO)'!$J:$J,$A8,'BASE (SERVIÇO EM EIXO)'!$Q:$Q,M$1)</f>
        <v>0</v>
      </c>
      <c r="N8" s="139">
        <f>SUMIFS('BASE (SERVIÇO EM EIXO)'!$N:$N,'BASE (SERVIÇO EM EIXO)'!$J:$J,$A8,'BASE (SERVIÇO EM EIXO)'!$Q:$Q,N$1)</f>
        <v>0</v>
      </c>
      <c r="O8" s="139">
        <f>SUMIFS('BASE (SERVIÇO EM EIXO)'!$N:$N,'BASE (SERVIÇO EM EIXO)'!$J:$J,$A8,'BASE (SERVIÇO EM EIXO)'!$Q:$Q,O$1)</f>
        <v>0</v>
      </c>
      <c r="P8" s="139">
        <f>SUMIFS('BASE (SERVIÇO EM EIXO)'!$N:$N,'BASE (SERVIÇO EM EIXO)'!$J:$J,$A8,'BASE (SERVIÇO EM EIXO)'!$Q:$Q,P$1)</f>
        <v>0</v>
      </c>
      <c r="Q8" s="139">
        <f>SUMIFS('BASE (SERVIÇO EM EIXO)'!$N:$N,'BASE (SERVIÇO EM EIXO)'!$J:$J,$A8,'BASE (SERVIÇO EM EIXO)'!$Q:$Q,Q$1)</f>
        <v>0</v>
      </c>
      <c r="R8" s="139">
        <f>SUMIFS('BASE (SERVIÇO EM EIXO)'!$N:$N,'BASE (SERVIÇO EM EIXO)'!$J:$J,$A8,'BASE (SERVIÇO EM EIXO)'!$Q:$Q,R$1)</f>
        <v>0</v>
      </c>
      <c r="S8" s="139">
        <f>SUMIFS('BASE (SERVIÇO EM EIXO)'!$N:$N,'BASE (SERVIÇO EM EIXO)'!$J:$J,$A8,'BASE (SERVIÇO EM EIXO)'!$Q:$Q,S$1)</f>
        <v>0</v>
      </c>
      <c r="T8" s="139">
        <f>SUMIFS('BASE (SERVIÇO EM EIXO)'!$N:$N,'BASE (SERVIÇO EM EIXO)'!$J:$J,$A8,'BASE (SERVIÇO EM EIXO)'!$Q:$Q,T$1)</f>
        <v>0</v>
      </c>
      <c r="U8" s="139">
        <f>SUMIFS('BASE (SERVIÇO EM EIXO)'!$N:$N,'BASE (SERVIÇO EM EIXO)'!$J:$J,$A8,'BASE (SERVIÇO EM EIXO)'!$Q:$Q,U$1)</f>
        <v>0</v>
      </c>
      <c r="V8" s="139">
        <f>SUMIFS('BASE (SERVIÇO EM EIXO)'!$N:$N,'BASE (SERVIÇO EM EIXO)'!$J:$J,$A8,'BASE (SERVIÇO EM EIXO)'!$Q:$Q,V$1)</f>
        <v>0</v>
      </c>
      <c r="W8" s="139">
        <f>SUMIFS('BASE (SERVIÇO EM EIXO)'!$N:$N,'BASE (SERVIÇO EM EIXO)'!$J:$J,$A8,'BASE (SERVIÇO EM EIXO)'!$Q:$Q,W$1)</f>
        <v>0</v>
      </c>
      <c r="X8" s="139">
        <f>SUMIFS('BASE (SERVIÇO EM EIXO)'!$N:$N,'BASE (SERVIÇO EM EIXO)'!$J:$J,$A8,'BASE (SERVIÇO EM EIXO)'!$Q:$Q,X$1)</f>
        <v>0</v>
      </c>
      <c r="Y8" s="139">
        <f>SUMIFS('BASE (SERVIÇO EM EIXO)'!$N:$N,'BASE (SERVIÇO EM EIXO)'!$J:$J,$A8,'BASE (SERVIÇO EM EIXO)'!$Q:$Q,Y$1)</f>
        <v>0</v>
      </c>
      <c r="Z8" s="139">
        <f>SUMIFS('BASE (SERVIÇO EM EIXO)'!$N:$N,'BASE (SERVIÇO EM EIXO)'!$J:$J,$A8,'BASE (SERVIÇO EM EIXO)'!$Q:$Q,Z$1)</f>
        <v>0</v>
      </c>
      <c r="AA8" s="139">
        <f>SUMIFS('BASE (SERVIÇO EM EIXO)'!$N:$N,'BASE (SERVIÇO EM EIXO)'!$J:$J,$A8,'BASE (SERVIÇO EM EIXO)'!$Q:$Q,AA$1)</f>
        <v>0</v>
      </c>
      <c r="AB8" s="139">
        <f>SUMIFS('BASE (SERVIÇO EM EIXO)'!$N:$N,'BASE (SERVIÇO EM EIXO)'!$J:$J,$A8,'BASE (SERVIÇO EM EIXO)'!$Q:$Q,AB$1)</f>
        <v>0</v>
      </c>
      <c r="AC8" s="139">
        <f>SUMIFS('BASE (SERVIÇO EM EIXO)'!$N:$N,'BASE (SERVIÇO EM EIXO)'!$J:$J,$A8,'BASE (SERVIÇO EM EIXO)'!$Q:$Q,AC$1)</f>
        <v>0</v>
      </c>
      <c r="AD8" s="139">
        <f>SUMIFS('BASE (SERVIÇO EM EIXO)'!$N:$N,'BASE (SERVIÇO EM EIXO)'!$J:$J,$A8,'BASE (SERVIÇO EM EIXO)'!$Q:$Q,AD$1)</f>
        <v>0</v>
      </c>
      <c r="AE8" s="139">
        <f>SUMIFS('BASE (SERVIÇO EM EIXO)'!$N:$N,'BASE (SERVIÇO EM EIXO)'!$J:$J,$A8,'BASE (SERVIÇO EM EIXO)'!$Q:$Q,AE$1)</f>
        <v>0</v>
      </c>
      <c r="AF8" s="139">
        <f>SUMIFS('BASE (SERVIÇO EM EIXO)'!$N:$N,'BASE (SERVIÇO EM EIXO)'!$J:$J,$A8,'BASE (SERVIÇO EM EIXO)'!$Q:$Q,AF$1)</f>
        <v>0</v>
      </c>
      <c r="AG8" s="139">
        <f>SUMIFS('BASE (SERVIÇO EM EIXO)'!$N:$N,'BASE (SERVIÇO EM EIXO)'!$J:$J,$A8,'BASE (SERVIÇO EM EIXO)'!$Q:$Q,AG$1)</f>
        <v>0</v>
      </c>
      <c r="AH8" s="139">
        <f>SUMIFS('BASE (SERVIÇO EM EIXO)'!$N:$N,'BASE (SERVIÇO EM EIXO)'!$J:$J,$A8,'BASE (SERVIÇO EM EIXO)'!$Q:$Q,AH$1)</f>
        <v>0</v>
      </c>
      <c r="AI8" s="139">
        <f>SUMIFS('BASE (SERVIÇO EM EIXO)'!$N:$N,'BASE (SERVIÇO EM EIXO)'!$J:$J,$A8,'BASE (SERVIÇO EM EIXO)'!$Q:$Q,AI$1)</f>
        <v>0</v>
      </c>
      <c r="AJ8" s="139">
        <f>SUMIFS('BASE (SERVIÇO EM EIXO)'!$N:$N,'BASE (SERVIÇO EM EIXO)'!$J:$J,$A8,'BASE (SERVIÇO EM EIXO)'!$Q:$Q,AJ$1)</f>
        <v>0</v>
      </c>
      <c r="AK8" s="139">
        <f>SUMIFS('BASE (SERVIÇO EM EIXO)'!$N:$N,'BASE (SERVIÇO EM EIXO)'!$J:$J,$A8,'BASE (SERVIÇO EM EIXO)'!$Q:$Q,AK$1)</f>
        <v>0</v>
      </c>
      <c r="AL8" s="139">
        <f>SUMIFS('BASE (SERVIÇO EM EIXO)'!$N:$N,'BASE (SERVIÇO EM EIXO)'!$J:$J,$A8,'BASE (SERVIÇO EM EIXO)'!$Q:$Q,AL$1)</f>
        <v>0</v>
      </c>
      <c r="AM8" s="139">
        <f>SUMIFS('BASE (SERVIÇO EM EIXO)'!$N:$N,'BASE (SERVIÇO EM EIXO)'!$J:$J,$A8,'BASE (SERVIÇO EM EIXO)'!$Q:$Q,AM$1)</f>
        <v>0</v>
      </c>
      <c r="AN8" s="139">
        <f>SUMIFS('BASE (SERVIÇO EM EIXO)'!$N:$N,'BASE (SERVIÇO EM EIXO)'!$J:$J,$A8,'BASE (SERVIÇO EM EIXO)'!$Q:$Q,AN$1)</f>
        <v>0</v>
      </c>
      <c r="AO8" s="139">
        <f>SUMIFS('BASE (SERVIÇO EM EIXO)'!$N:$N,'BASE (SERVIÇO EM EIXO)'!$J:$J,$A8,'BASE (SERVIÇO EM EIXO)'!$Q:$Q,AO$1)</f>
        <v>0</v>
      </c>
      <c r="AP8" s="139">
        <f>SUMIFS('BASE (SERVIÇO EM EIXO)'!$N:$N,'BASE (SERVIÇO EM EIXO)'!$J:$J,$A8,'BASE (SERVIÇO EM EIXO)'!$Q:$Q,AP$1)</f>
        <v>0</v>
      </c>
      <c r="AQ8" s="139">
        <f>SUMIFS('BASE (SERVIÇO EM EIXO)'!$N:$N,'BASE (SERVIÇO EM EIXO)'!$J:$J,$A8,'BASE (SERVIÇO EM EIXO)'!$Q:$Q,AQ$1)</f>
        <v>0</v>
      </c>
      <c r="AR8" s="139">
        <f>SUMIFS('BASE (SERVIÇO EM EIXO)'!$N:$N,'BASE (SERVIÇO EM EIXO)'!$J:$J,$A8,'BASE (SERVIÇO EM EIXO)'!$Q:$Q,AR$1)</f>
        <v>0</v>
      </c>
      <c r="AS8" s="139">
        <f>SUMIFS('BASE (SERVIÇO EM EIXO)'!$N:$N,'BASE (SERVIÇO EM EIXO)'!$J:$J,$A8,'BASE (SERVIÇO EM EIXO)'!$Q:$Q,AS$1)</f>
        <v>0</v>
      </c>
    </row>
    <row r="9" spans="1:45" x14ac:dyDescent="0.25">
      <c r="A9" s="48">
        <v>561</v>
      </c>
      <c r="B9" s="47" t="s">
        <v>1284</v>
      </c>
      <c r="D9" s="53">
        <f>SUMIFS(BASE!$V:$V,BASE!$U:$U,$B9,BASE!$Z:$Z,'CARGA MÁQUINA (PLANEJ.)'!D$1)</f>
        <v>0</v>
      </c>
      <c r="E9" s="53">
        <f>SUMIFS(BASE!$V:$V,BASE!$U:$U,$B9,BASE!$Z:$Z,'CARGA MÁQUINA (PLANEJ.)'!E$1)</f>
        <v>21.599999999999998</v>
      </c>
      <c r="F9" s="53">
        <f>SUMIFS(BASE!$V:$V,BASE!$U:$U,$B9,BASE!$Z:$Z,'CARGA MÁQUINA (PLANEJ.)'!F$1)</f>
        <v>46.644545454545451</v>
      </c>
      <c r="G9" s="53">
        <f>SUMIFS(BASE!$V:$V,BASE!$U:$U,$B9,BASE!$Z:$Z,'CARGA MÁQUINA (PLANEJ.)'!G$1)</f>
        <v>0</v>
      </c>
      <c r="H9" s="53">
        <f>SUMIFS(BASE!$V:$V,BASE!$U:$U,$B9,BASE!$Z:$Z,'CARGA MÁQUINA (PLANEJ.)'!H$1)</f>
        <v>0</v>
      </c>
      <c r="I9" s="53">
        <f>SUMIFS(BASE!$V:$V,BASE!$U:$U,$B9,BASE!$Z:$Z,'CARGA MÁQUINA (PLANEJ.)'!I$1)</f>
        <v>12.728045454545455</v>
      </c>
      <c r="J9" s="53">
        <f>SUMIFS(BASE!$V:$V,BASE!$U:$U,$B9,BASE!$Z:$Z,'CARGA MÁQUINA (PLANEJ.)'!J$1)</f>
        <v>51.5</v>
      </c>
      <c r="K9" s="53">
        <f>SUMIFS(BASE!$V:$V,BASE!$U:$U,$B9,BASE!$Z:$Z,'CARGA MÁQUINA (PLANEJ.)'!K$1)</f>
        <v>0</v>
      </c>
      <c r="L9" s="53">
        <f>SUMIFS(BASE!$V:$V,BASE!$U:$U,$B9,BASE!$Z:$Z,'CARGA MÁQUINA (PLANEJ.)'!L$1)</f>
        <v>0</v>
      </c>
      <c r="M9" s="53">
        <f>SUMIFS(BASE!$V:$V,BASE!$U:$U,$B9,BASE!$Z:$Z,'CARGA MÁQUINA (PLANEJ.)'!M$1)</f>
        <v>0</v>
      </c>
      <c r="N9" s="53">
        <f>SUMIFS(BASE!$V:$V,BASE!$U:$U,$B9,BASE!$Z:$Z,'CARGA MÁQUINA (PLANEJ.)'!N$1)</f>
        <v>10.162840909090908</v>
      </c>
      <c r="O9" s="53">
        <f>SUMIFS(BASE!$V:$V,BASE!$U:$U,$B9,BASE!$Z:$Z,'CARGA MÁQUINA (PLANEJ.)'!O$1)</f>
        <v>0</v>
      </c>
      <c r="P9" s="53">
        <f>SUMIFS(BASE!$V:$V,BASE!$U:$U,$B9,BASE!$Z:$Z,'CARGA MÁQUINA (PLANEJ.)'!P$1)</f>
        <v>20.25</v>
      </c>
      <c r="Q9" s="53">
        <f>SUMIFS(BASE!$V:$V,BASE!$U:$U,$B9,BASE!$Z:$Z,'CARGA MÁQUINA (PLANEJ.)'!Q$1)</f>
        <v>13.711363636363636</v>
      </c>
      <c r="R9" s="53">
        <f>SUMIFS(BASE!$V:$V,BASE!$U:$U,$B9,BASE!$Z:$Z,'CARGA MÁQUINA (PLANEJ.)'!R$1)</f>
        <v>20.25</v>
      </c>
      <c r="S9" s="53">
        <f>SUMIFS(BASE!$V:$V,BASE!$U:$U,$B9,BASE!$Z:$Z,'CARGA MÁQUINA (PLANEJ.)'!S$1)</f>
        <v>0</v>
      </c>
      <c r="T9" s="53">
        <f>SUMIFS(BASE!$V:$V,BASE!$U:$U,$B9,BASE!$Z:$Z,'CARGA MÁQUINA (PLANEJ.)'!T$1)</f>
        <v>0</v>
      </c>
      <c r="U9" s="53">
        <f>SUMIFS(BASE!$V:$V,BASE!$U:$U,$B9,BASE!$Z:$Z,'CARGA MÁQUINA (PLANEJ.)'!U$1)</f>
        <v>0</v>
      </c>
      <c r="V9" s="53">
        <f>SUMIFS(BASE!$V:$V,BASE!$U:$U,$B9,BASE!$Z:$Z,'CARGA MÁQUINA (PLANEJ.)'!V$1)</f>
        <v>0</v>
      </c>
      <c r="W9" s="53">
        <f>SUMIFS(BASE!$V:$V,BASE!$U:$U,$B9,BASE!$Z:$Z,'CARGA MÁQUINA (PLANEJ.)'!W$1)</f>
        <v>0</v>
      </c>
      <c r="X9" s="53">
        <f>SUMIFS(BASE!$V:$V,BASE!$U:$U,$B9,BASE!$Z:$Z,'CARGA MÁQUINA (PLANEJ.)'!X$1)</f>
        <v>0</v>
      </c>
      <c r="Y9" s="53">
        <f>SUMIFS(BASE!$V:$V,BASE!$U:$U,$B9,BASE!$Z:$Z,'CARGA MÁQUINA (PLANEJ.)'!Y$1)</f>
        <v>0</v>
      </c>
      <c r="Z9" s="53">
        <f>SUMIFS(BASE!$V:$V,BASE!$U:$U,$B9,BASE!$Z:$Z,'CARGA MÁQUINA (PLANEJ.)'!Z$1)</f>
        <v>0</v>
      </c>
      <c r="AA9" s="53">
        <f>SUMIFS(BASE!$V:$V,BASE!$U:$U,$B9,BASE!$Z:$Z,'CARGA MÁQUINA (PLANEJ.)'!AA$1)</f>
        <v>0</v>
      </c>
      <c r="AB9" s="53">
        <f>SUMIFS(BASE!$V:$V,BASE!$U:$U,$B9,BASE!$Z:$Z,'CARGA MÁQUINA (PLANEJ.)'!AB$1)</f>
        <v>0</v>
      </c>
      <c r="AC9" s="53">
        <f>SUMIFS(BASE!$V:$V,BASE!$U:$U,$B9,BASE!$Z:$Z,'CARGA MÁQUINA (PLANEJ.)'!AC$1)</f>
        <v>0</v>
      </c>
      <c r="AD9" s="53">
        <f>SUMIFS(BASE!$V:$V,BASE!$U:$U,$B9,BASE!$Z:$Z,'CARGA MÁQUINA (PLANEJ.)'!AD$1)</f>
        <v>0</v>
      </c>
      <c r="AE9" s="53">
        <f>SUMIFS(BASE!$V:$V,BASE!$U:$U,$B9,BASE!$Z:$Z,'CARGA MÁQUINA (PLANEJ.)'!AE$1)</f>
        <v>0</v>
      </c>
      <c r="AF9" s="53">
        <f>SUMIFS(BASE!$V:$V,BASE!$U:$U,$B9,BASE!$Z:$Z,'CARGA MÁQUINA (PLANEJ.)'!AF$1)</f>
        <v>0</v>
      </c>
      <c r="AG9" s="53">
        <f>SUMIFS(BASE!$V:$V,BASE!$U:$U,$B9,BASE!$Z:$Z,'CARGA MÁQUINA (PLANEJ.)'!AG$1)</f>
        <v>0</v>
      </c>
      <c r="AH9" s="53">
        <f>SUMIFS(BASE!$V:$V,BASE!$U:$U,$B9,BASE!$Z:$Z,'CARGA MÁQUINA (PLANEJ.)'!AH$1)</f>
        <v>0</v>
      </c>
      <c r="AI9" s="53">
        <f>SUMIFS(BASE!$V:$V,BASE!$U:$U,$B9,BASE!$Z:$Z,'CARGA MÁQUINA (PLANEJ.)'!AI$1)</f>
        <v>0</v>
      </c>
      <c r="AJ9" s="53">
        <f>SUMIFS(BASE!$V:$V,BASE!$U:$U,$B9,BASE!$Z:$Z,'CARGA MÁQUINA (PLANEJ.)'!AJ$1)</f>
        <v>0</v>
      </c>
      <c r="AK9" s="53">
        <f>SUMIFS(BASE!$V:$V,BASE!$U:$U,$B9,BASE!$Z:$Z,'CARGA MÁQUINA (PLANEJ.)'!AK$1)</f>
        <v>0</v>
      </c>
      <c r="AL9" s="53">
        <f>SUMIFS(BASE!$V:$V,BASE!$U:$U,$B9,BASE!$Z:$Z,'CARGA MÁQUINA (PLANEJ.)'!AL$1)</f>
        <v>0</v>
      </c>
      <c r="AM9" s="53">
        <f>SUMIFS(BASE!$V:$V,BASE!$U:$U,$B9,BASE!$Z:$Z,'CARGA MÁQUINA (PLANEJ.)'!AM$1)</f>
        <v>0</v>
      </c>
      <c r="AN9" s="53">
        <f>SUMIFS(BASE!$V:$V,BASE!$U:$U,$B9,BASE!$Z:$Z,'CARGA MÁQUINA (PLANEJ.)'!AN$1)</f>
        <v>0</v>
      </c>
      <c r="AO9" s="53">
        <f>SUMIFS(BASE!$V:$V,BASE!$U:$U,$B9,BASE!$Z:$Z,'CARGA MÁQUINA (PLANEJ.)'!AO$1)</f>
        <v>0</v>
      </c>
      <c r="AP9" s="53">
        <f>SUMIFS(BASE!$V:$V,BASE!$U:$U,$B9,BASE!$Z:$Z,'CARGA MÁQUINA (PLANEJ.)'!AP$1)</f>
        <v>0</v>
      </c>
      <c r="AQ9" s="53">
        <f>SUMIFS(BASE!$V:$V,BASE!$U:$U,$B9,BASE!$Z:$Z,'CARGA MÁQUINA (PLANEJ.)'!AQ$1)</f>
        <v>0</v>
      </c>
      <c r="AR9" s="53">
        <f>SUMIFS(BASE!$V:$V,BASE!$U:$U,$B9,BASE!$Z:$Z,'CARGA MÁQUINA (PLANEJ.)'!AR$1)</f>
        <v>0</v>
      </c>
      <c r="AS9" s="53">
        <f>SUMIFS(BASE!$V:$V,BASE!$U:$U,$B9,BASE!$Z:$Z,'CARGA MÁQUINA (PLANEJ.)'!AS$1)</f>
        <v>0</v>
      </c>
    </row>
    <row r="10" spans="1:45" x14ac:dyDescent="0.25">
      <c r="A10" s="48">
        <v>609</v>
      </c>
      <c r="B10" s="47" t="s">
        <v>1285</v>
      </c>
      <c r="D10" s="53">
        <f>SUMIFS(BASE!$V:$V,BASE!$U:$U,$B10,BASE!$Z:$Z,'CARGA MÁQUINA (PLANEJ.)'!D$1)</f>
        <v>0</v>
      </c>
      <c r="E10" s="53">
        <f>SUMIFS(BASE!$V:$V,BASE!$U:$U,$B10,BASE!$Z:$Z,'CARGA MÁQUINA (PLANEJ.)'!E$1)</f>
        <v>0</v>
      </c>
      <c r="F10" s="53">
        <f>SUMIFS(BASE!$V:$V,BASE!$U:$U,$B10,BASE!$Z:$Z,'CARGA MÁQUINA (PLANEJ.)'!F$1)</f>
        <v>0</v>
      </c>
      <c r="G10" s="53">
        <f>SUMIFS(BASE!$V:$V,BASE!$U:$U,$B10,BASE!$Z:$Z,'CARGA MÁQUINA (PLANEJ.)'!G$1)</f>
        <v>0</v>
      </c>
      <c r="H10" s="53">
        <f>SUMIFS(BASE!$V:$V,BASE!$U:$U,$B10,BASE!$Z:$Z,'CARGA MÁQUINA (PLANEJ.)'!H$1)</f>
        <v>0</v>
      </c>
      <c r="I10" s="53">
        <f>SUMIFS(BASE!$V:$V,BASE!$U:$U,$B10,BASE!$Z:$Z,'CARGA MÁQUINA (PLANEJ.)'!I$1)</f>
        <v>0</v>
      </c>
      <c r="J10" s="53">
        <f>SUMIFS(BASE!$V:$V,BASE!$U:$U,$B10,BASE!$Z:$Z,'CARGA MÁQUINA (PLANEJ.)'!J$1)</f>
        <v>0</v>
      </c>
      <c r="K10" s="53">
        <f>SUMIFS(BASE!$V:$V,BASE!$U:$U,$B10,BASE!$Z:$Z,'CARGA MÁQUINA (PLANEJ.)'!K$1)</f>
        <v>0</v>
      </c>
      <c r="L10" s="53">
        <f>SUMIFS(BASE!$V:$V,BASE!$U:$U,$B10,BASE!$Z:$Z,'CARGA MÁQUINA (PLANEJ.)'!L$1)</f>
        <v>0</v>
      </c>
      <c r="M10" s="53">
        <f>SUMIFS(BASE!$V:$V,BASE!$U:$U,$B10,BASE!$Z:$Z,'CARGA MÁQUINA (PLANEJ.)'!M$1)</f>
        <v>0</v>
      </c>
      <c r="N10" s="53">
        <f>SUMIFS(BASE!$V:$V,BASE!$U:$U,$B10,BASE!$Z:$Z,'CARGA MÁQUINA (PLANEJ.)'!N$1)</f>
        <v>0</v>
      </c>
      <c r="O10" s="53">
        <f>SUMIFS(BASE!$V:$V,BASE!$U:$U,$B10,BASE!$Z:$Z,'CARGA MÁQUINA (PLANEJ.)'!O$1)</f>
        <v>0</v>
      </c>
      <c r="P10" s="53">
        <f>SUMIFS(BASE!$V:$V,BASE!$U:$U,$B10,BASE!$Z:$Z,'CARGA MÁQUINA (PLANEJ.)'!P$1)</f>
        <v>0</v>
      </c>
      <c r="Q10" s="53">
        <f>SUMIFS(BASE!$V:$V,BASE!$U:$U,$B10,BASE!$Z:$Z,'CARGA MÁQUINA (PLANEJ.)'!Q$1)</f>
        <v>0</v>
      </c>
      <c r="R10" s="53">
        <f>SUMIFS(BASE!$V:$V,BASE!$U:$U,$B10,BASE!$Z:$Z,'CARGA MÁQUINA (PLANEJ.)'!R$1)</f>
        <v>0</v>
      </c>
      <c r="S10" s="53">
        <f>SUMIFS(BASE!$V:$V,BASE!$U:$U,$B10,BASE!$Z:$Z,'CARGA MÁQUINA (PLANEJ.)'!S$1)</f>
        <v>0</v>
      </c>
      <c r="T10" s="53">
        <f>SUMIFS(BASE!$V:$V,BASE!$U:$U,$B10,BASE!$Z:$Z,'CARGA MÁQUINA (PLANEJ.)'!T$1)</f>
        <v>0</v>
      </c>
      <c r="U10" s="53">
        <f>SUMIFS(BASE!$V:$V,BASE!$U:$U,$B10,BASE!$Z:$Z,'CARGA MÁQUINA (PLANEJ.)'!U$1)</f>
        <v>0</v>
      </c>
      <c r="V10" s="53">
        <f>SUMIFS(BASE!$V:$V,BASE!$U:$U,$B10,BASE!$Z:$Z,'CARGA MÁQUINA (PLANEJ.)'!V$1)</f>
        <v>0</v>
      </c>
      <c r="W10" s="53">
        <f>SUMIFS(BASE!$V:$V,BASE!$U:$U,$B10,BASE!$Z:$Z,'CARGA MÁQUINA (PLANEJ.)'!W$1)</f>
        <v>0</v>
      </c>
      <c r="X10" s="53">
        <f>SUMIFS(BASE!$V:$V,BASE!$U:$U,$B10,BASE!$Z:$Z,'CARGA MÁQUINA (PLANEJ.)'!X$1)</f>
        <v>0</v>
      </c>
      <c r="Y10" s="53">
        <f>SUMIFS(BASE!$V:$V,BASE!$U:$U,$B10,BASE!$Z:$Z,'CARGA MÁQUINA (PLANEJ.)'!Y$1)</f>
        <v>0</v>
      </c>
      <c r="Z10" s="53">
        <f>SUMIFS(BASE!$V:$V,BASE!$U:$U,$B10,BASE!$Z:$Z,'CARGA MÁQUINA (PLANEJ.)'!Z$1)</f>
        <v>0</v>
      </c>
      <c r="AA10" s="53">
        <f>SUMIFS(BASE!$V:$V,BASE!$U:$U,$B10,BASE!$Z:$Z,'CARGA MÁQUINA (PLANEJ.)'!AA$1)</f>
        <v>0</v>
      </c>
      <c r="AB10" s="53">
        <f>SUMIFS(BASE!$V:$V,BASE!$U:$U,$B10,BASE!$Z:$Z,'CARGA MÁQUINA (PLANEJ.)'!AB$1)</f>
        <v>0</v>
      </c>
      <c r="AC10" s="53">
        <f>SUMIFS(BASE!$V:$V,BASE!$U:$U,$B10,BASE!$Z:$Z,'CARGA MÁQUINA (PLANEJ.)'!AC$1)</f>
        <v>0</v>
      </c>
      <c r="AD10" s="53">
        <f>SUMIFS(BASE!$V:$V,BASE!$U:$U,$B10,BASE!$Z:$Z,'CARGA MÁQUINA (PLANEJ.)'!AD$1)</f>
        <v>0</v>
      </c>
      <c r="AE10" s="53">
        <f>SUMIFS(BASE!$V:$V,BASE!$U:$U,$B10,BASE!$Z:$Z,'CARGA MÁQUINA (PLANEJ.)'!AE$1)</f>
        <v>0</v>
      </c>
      <c r="AF10" s="53">
        <f>SUMIFS(BASE!$V:$V,BASE!$U:$U,$B10,BASE!$Z:$Z,'CARGA MÁQUINA (PLANEJ.)'!AF$1)</f>
        <v>0</v>
      </c>
      <c r="AG10" s="53">
        <f>SUMIFS(BASE!$V:$V,BASE!$U:$U,$B10,BASE!$Z:$Z,'CARGA MÁQUINA (PLANEJ.)'!AG$1)</f>
        <v>0</v>
      </c>
      <c r="AH10" s="53">
        <f>SUMIFS(BASE!$V:$V,BASE!$U:$U,$B10,BASE!$Z:$Z,'CARGA MÁQUINA (PLANEJ.)'!AH$1)</f>
        <v>0</v>
      </c>
      <c r="AI10" s="53">
        <f>SUMIFS(BASE!$V:$V,BASE!$U:$U,$B10,BASE!$Z:$Z,'CARGA MÁQUINA (PLANEJ.)'!AI$1)</f>
        <v>0</v>
      </c>
      <c r="AJ10" s="53">
        <f>SUMIFS(BASE!$V:$V,BASE!$U:$U,$B10,BASE!$Z:$Z,'CARGA MÁQUINA (PLANEJ.)'!AJ$1)</f>
        <v>0</v>
      </c>
      <c r="AK10" s="53">
        <f>SUMIFS(BASE!$V:$V,BASE!$U:$U,$B10,BASE!$Z:$Z,'CARGA MÁQUINA (PLANEJ.)'!AK$1)</f>
        <v>0</v>
      </c>
      <c r="AL10" s="53">
        <f>SUMIFS(BASE!$V:$V,BASE!$U:$U,$B10,BASE!$Z:$Z,'CARGA MÁQUINA (PLANEJ.)'!AL$1)</f>
        <v>0</v>
      </c>
      <c r="AM10" s="53">
        <f>SUMIFS(BASE!$V:$V,BASE!$U:$U,$B10,BASE!$Z:$Z,'CARGA MÁQUINA (PLANEJ.)'!AM$1)</f>
        <v>0</v>
      </c>
      <c r="AN10" s="53">
        <f>SUMIFS(BASE!$V:$V,BASE!$U:$U,$B10,BASE!$Z:$Z,'CARGA MÁQUINA (PLANEJ.)'!AN$1)</f>
        <v>0</v>
      </c>
      <c r="AO10" s="53">
        <f>SUMIFS(BASE!$V:$V,BASE!$U:$U,$B10,BASE!$Z:$Z,'CARGA MÁQUINA (PLANEJ.)'!AO$1)</f>
        <v>0</v>
      </c>
      <c r="AP10" s="53">
        <f>SUMIFS(BASE!$V:$V,BASE!$U:$U,$B10,BASE!$Z:$Z,'CARGA MÁQUINA (PLANEJ.)'!AP$1)</f>
        <v>0</v>
      </c>
      <c r="AQ10" s="53">
        <f>SUMIFS(BASE!$V:$V,BASE!$U:$U,$B10,BASE!$Z:$Z,'CARGA MÁQUINA (PLANEJ.)'!AQ$1)</f>
        <v>0</v>
      </c>
      <c r="AR10" s="53">
        <f>SUMIFS(BASE!$V:$V,BASE!$U:$U,$B10,BASE!$Z:$Z,'CARGA MÁQUINA (PLANEJ.)'!AR$1)</f>
        <v>0</v>
      </c>
      <c r="AS10" s="53">
        <f>SUMIFS(BASE!$V:$V,BASE!$U:$U,$B10,BASE!$Z:$Z,'CARGA MÁQUINA (PLANEJ.)'!AS$1)</f>
        <v>0</v>
      </c>
    </row>
    <row r="11" spans="1:45" x14ac:dyDescent="0.25">
      <c r="A11" s="136">
        <v>393</v>
      </c>
      <c r="B11" s="137" t="s">
        <v>1286</v>
      </c>
      <c r="C11" s="138"/>
      <c r="D11" s="139">
        <f>SUMIFS('BASE (SERVIÇO EM EIXO)'!$N:$N,'BASE (SERVIÇO EM EIXO)'!$J:$J,$A11,'BASE (SERVIÇO EM EIXO)'!$Q:$Q,D$1)</f>
        <v>0</v>
      </c>
      <c r="E11" s="139">
        <f>SUMIFS('BASE (SERVIÇO EM EIXO)'!$N:$N,'BASE (SERVIÇO EM EIXO)'!$J:$J,$A11,'BASE (SERVIÇO EM EIXO)'!$Q:$Q,E$1)</f>
        <v>0</v>
      </c>
      <c r="F11" s="139">
        <f>SUMIFS('BASE (SERVIÇO EM EIXO)'!$N:$N,'BASE (SERVIÇO EM EIXO)'!$J:$J,$A11,'BASE (SERVIÇO EM EIXO)'!$Q:$Q,F$1)</f>
        <v>0</v>
      </c>
      <c r="G11" s="139">
        <f>SUMIFS('BASE (SERVIÇO EM EIXO)'!$N:$N,'BASE (SERVIÇO EM EIXO)'!$J:$J,$A11,'BASE (SERVIÇO EM EIXO)'!$Q:$Q,G$1)</f>
        <v>0</v>
      </c>
      <c r="H11" s="139">
        <f>SUMIFS('BASE (SERVIÇO EM EIXO)'!$N:$N,'BASE (SERVIÇO EM EIXO)'!$J:$J,$A11,'BASE (SERVIÇO EM EIXO)'!$Q:$Q,H$1)</f>
        <v>0</v>
      </c>
      <c r="I11" s="139">
        <f>SUMIFS('BASE (SERVIÇO EM EIXO)'!$N:$N,'BASE (SERVIÇO EM EIXO)'!$J:$J,$A11,'BASE (SERVIÇO EM EIXO)'!$Q:$Q,I$1)</f>
        <v>0</v>
      </c>
      <c r="J11" s="139">
        <f>SUMIFS('BASE (SERVIÇO EM EIXO)'!$N:$N,'BASE (SERVIÇO EM EIXO)'!$J:$J,$A11,'BASE (SERVIÇO EM EIXO)'!$Q:$Q,J$1)</f>
        <v>12.853636363636362</v>
      </c>
      <c r="K11" s="139">
        <f>SUMIFS('BASE (SERVIÇO EM EIXO)'!$N:$N,'BASE (SERVIÇO EM EIXO)'!$J:$J,$A11,'BASE (SERVIÇO EM EIXO)'!$Q:$Q,K$1)</f>
        <v>0</v>
      </c>
      <c r="L11" s="139">
        <f>SUMIFS('BASE (SERVIÇO EM EIXO)'!$N:$N,'BASE (SERVIÇO EM EIXO)'!$J:$J,$A11,'BASE (SERVIÇO EM EIXO)'!$Q:$Q,L$1)</f>
        <v>0.94090909090909081</v>
      </c>
      <c r="M11" s="139">
        <f>SUMIFS('BASE (SERVIÇO EM EIXO)'!$N:$N,'BASE (SERVIÇO EM EIXO)'!$J:$J,$A11,'BASE (SERVIÇO EM EIXO)'!$Q:$Q,M$1)</f>
        <v>19.448181818181823</v>
      </c>
      <c r="N11" s="139">
        <f>SUMIFS('BASE (SERVIÇO EM EIXO)'!$N:$N,'BASE (SERVIÇO EM EIXO)'!$J:$J,$A11,'BASE (SERVIÇO EM EIXO)'!$Q:$Q,N$1)</f>
        <v>5.6063636363636364</v>
      </c>
      <c r="O11" s="139">
        <f>SUMIFS('BASE (SERVIÇO EM EIXO)'!$N:$N,'BASE (SERVIÇO EM EIXO)'!$J:$J,$A11,'BASE (SERVIÇO EM EIXO)'!$Q:$Q,O$1)</f>
        <v>16.13909090909091</v>
      </c>
      <c r="P11" s="139">
        <f>SUMIFS('BASE (SERVIÇO EM EIXO)'!$N:$N,'BASE (SERVIÇO EM EIXO)'!$J:$J,$A11,'BASE (SERVIÇO EM EIXO)'!$Q:$Q,P$1)</f>
        <v>0</v>
      </c>
      <c r="Q11" s="139">
        <f>SUMIFS('BASE (SERVIÇO EM EIXO)'!$N:$N,'BASE (SERVIÇO EM EIXO)'!$J:$J,$A11,'BASE (SERVIÇO EM EIXO)'!$Q:$Q,Q$1)</f>
        <v>3.2295454545454541</v>
      </c>
      <c r="R11" s="139">
        <f>SUMIFS('BASE (SERVIÇO EM EIXO)'!$N:$N,'BASE (SERVIÇO EM EIXO)'!$J:$J,$A11,'BASE (SERVIÇO EM EIXO)'!$Q:$Q,R$1)</f>
        <v>15.116363636363637</v>
      </c>
      <c r="S11" s="139">
        <f>SUMIFS('BASE (SERVIÇO EM EIXO)'!$N:$N,'BASE (SERVIÇO EM EIXO)'!$J:$J,$A11,'BASE (SERVIÇO EM EIXO)'!$Q:$Q,S$1)</f>
        <v>0</v>
      </c>
      <c r="T11" s="139">
        <f>SUMIFS('BASE (SERVIÇO EM EIXO)'!$N:$N,'BASE (SERVIÇO EM EIXO)'!$J:$J,$A11,'BASE (SERVIÇO EM EIXO)'!$Q:$Q,T$1)</f>
        <v>0</v>
      </c>
      <c r="U11" s="139">
        <f>SUMIFS('BASE (SERVIÇO EM EIXO)'!$N:$N,'BASE (SERVIÇO EM EIXO)'!$J:$J,$A11,'BASE (SERVIÇO EM EIXO)'!$Q:$Q,U$1)</f>
        <v>0</v>
      </c>
      <c r="V11" s="139">
        <f>SUMIFS('BASE (SERVIÇO EM EIXO)'!$N:$N,'BASE (SERVIÇO EM EIXO)'!$J:$J,$A11,'BASE (SERVIÇO EM EIXO)'!$Q:$Q,V$1)</f>
        <v>0</v>
      </c>
      <c r="W11" s="139">
        <f>SUMIFS('BASE (SERVIÇO EM EIXO)'!$N:$N,'BASE (SERVIÇO EM EIXO)'!$J:$J,$A11,'BASE (SERVIÇO EM EIXO)'!$Q:$Q,W$1)</f>
        <v>0</v>
      </c>
      <c r="X11" s="139">
        <f>SUMIFS('BASE (SERVIÇO EM EIXO)'!$N:$N,'BASE (SERVIÇO EM EIXO)'!$J:$J,$A11,'BASE (SERVIÇO EM EIXO)'!$Q:$Q,X$1)</f>
        <v>0</v>
      </c>
      <c r="Y11" s="139">
        <f>SUMIFS('BASE (SERVIÇO EM EIXO)'!$N:$N,'BASE (SERVIÇO EM EIXO)'!$J:$J,$A11,'BASE (SERVIÇO EM EIXO)'!$Q:$Q,Y$1)</f>
        <v>0</v>
      </c>
      <c r="Z11" s="139">
        <f>SUMIFS('BASE (SERVIÇO EM EIXO)'!$N:$N,'BASE (SERVIÇO EM EIXO)'!$J:$J,$A11,'BASE (SERVIÇO EM EIXO)'!$Q:$Q,Z$1)</f>
        <v>0</v>
      </c>
      <c r="AA11" s="139">
        <f>SUMIFS('BASE (SERVIÇO EM EIXO)'!$N:$N,'BASE (SERVIÇO EM EIXO)'!$J:$J,$A11,'BASE (SERVIÇO EM EIXO)'!$Q:$Q,AA$1)</f>
        <v>0</v>
      </c>
      <c r="AB11" s="139">
        <f>SUMIFS('BASE (SERVIÇO EM EIXO)'!$N:$N,'BASE (SERVIÇO EM EIXO)'!$J:$J,$A11,'BASE (SERVIÇO EM EIXO)'!$Q:$Q,AB$1)</f>
        <v>0</v>
      </c>
      <c r="AC11" s="139">
        <f>SUMIFS('BASE (SERVIÇO EM EIXO)'!$N:$N,'BASE (SERVIÇO EM EIXO)'!$J:$J,$A11,'BASE (SERVIÇO EM EIXO)'!$Q:$Q,AC$1)</f>
        <v>0</v>
      </c>
      <c r="AD11" s="139">
        <f>SUMIFS('BASE (SERVIÇO EM EIXO)'!$N:$N,'BASE (SERVIÇO EM EIXO)'!$J:$J,$A11,'BASE (SERVIÇO EM EIXO)'!$Q:$Q,AD$1)</f>
        <v>0</v>
      </c>
      <c r="AE11" s="139">
        <f>SUMIFS('BASE (SERVIÇO EM EIXO)'!$N:$N,'BASE (SERVIÇO EM EIXO)'!$J:$J,$A11,'BASE (SERVIÇO EM EIXO)'!$Q:$Q,AE$1)</f>
        <v>0</v>
      </c>
      <c r="AF11" s="139">
        <f>SUMIFS('BASE (SERVIÇO EM EIXO)'!$N:$N,'BASE (SERVIÇO EM EIXO)'!$J:$J,$A11,'BASE (SERVIÇO EM EIXO)'!$Q:$Q,AF$1)</f>
        <v>0</v>
      </c>
      <c r="AG11" s="139">
        <f>SUMIFS('BASE (SERVIÇO EM EIXO)'!$N:$N,'BASE (SERVIÇO EM EIXO)'!$J:$J,$A11,'BASE (SERVIÇO EM EIXO)'!$Q:$Q,AG$1)</f>
        <v>0</v>
      </c>
      <c r="AH11" s="139">
        <f>SUMIFS('BASE (SERVIÇO EM EIXO)'!$N:$N,'BASE (SERVIÇO EM EIXO)'!$J:$J,$A11,'BASE (SERVIÇO EM EIXO)'!$Q:$Q,AH$1)</f>
        <v>0</v>
      </c>
      <c r="AI11" s="139">
        <f>SUMIFS('BASE (SERVIÇO EM EIXO)'!$N:$N,'BASE (SERVIÇO EM EIXO)'!$J:$J,$A11,'BASE (SERVIÇO EM EIXO)'!$Q:$Q,AI$1)</f>
        <v>0</v>
      </c>
      <c r="AJ11" s="139">
        <f>SUMIFS('BASE (SERVIÇO EM EIXO)'!$N:$N,'BASE (SERVIÇO EM EIXO)'!$J:$J,$A11,'BASE (SERVIÇO EM EIXO)'!$Q:$Q,AJ$1)</f>
        <v>0</v>
      </c>
      <c r="AK11" s="139">
        <f>SUMIFS('BASE (SERVIÇO EM EIXO)'!$N:$N,'BASE (SERVIÇO EM EIXO)'!$J:$J,$A11,'BASE (SERVIÇO EM EIXO)'!$Q:$Q,AK$1)</f>
        <v>0</v>
      </c>
      <c r="AL11" s="139">
        <f>SUMIFS('BASE (SERVIÇO EM EIXO)'!$N:$N,'BASE (SERVIÇO EM EIXO)'!$J:$J,$A11,'BASE (SERVIÇO EM EIXO)'!$Q:$Q,AL$1)</f>
        <v>0</v>
      </c>
      <c r="AM11" s="139">
        <f>SUMIFS('BASE (SERVIÇO EM EIXO)'!$N:$N,'BASE (SERVIÇO EM EIXO)'!$J:$J,$A11,'BASE (SERVIÇO EM EIXO)'!$Q:$Q,AM$1)</f>
        <v>0</v>
      </c>
      <c r="AN11" s="139">
        <f>SUMIFS('BASE (SERVIÇO EM EIXO)'!$N:$N,'BASE (SERVIÇO EM EIXO)'!$J:$J,$A11,'BASE (SERVIÇO EM EIXO)'!$Q:$Q,AN$1)</f>
        <v>0</v>
      </c>
      <c r="AO11" s="139">
        <f>SUMIFS('BASE (SERVIÇO EM EIXO)'!$N:$N,'BASE (SERVIÇO EM EIXO)'!$J:$J,$A11,'BASE (SERVIÇO EM EIXO)'!$Q:$Q,AO$1)</f>
        <v>0</v>
      </c>
      <c r="AP11" s="139">
        <f>SUMIFS('BASE (SERVIÇO EM EIXO)'!$N:$N,'BASE (SERVIÇO EM EIXO)'!$J:$J,$A11,'BASE (SERVIÇO EM EIXO)'!$Q:$Q,AP$1)</f>
        <v>0</v>
      </c>
      <c r="AQ11" s="139">
        <f>SUMIFS('BASE (SERVIÇO EM EIXO)'!$N:$N,'BASE (SERVIÇO EM EIXO)'!$J:$J,$A11,'BASE (SERVIÇO EM EIXO)'!$Q:$Q,AQ$1)</f>
        <v>0</v>
      </c>
      <c r="AR11" s="139">
        <f>SUMIFS('BASE (SERVIÇO EM EIXO)'!$N:$N,'BASE (SERVIÇO EM EIXO)'!$J:$J,$A11,'BASE (SERVIÇO EM EIXO)'!$Q:$Q,AR$1)</f>
        <v>0</v>
      </c>
      <c r="AS11" s="139">
        <f>SUMIFS('BASE (SERVIÇO EM EIXO)'!$N:$N,'BASE (SERVIÇO EM EIXO)'!$J:$J,$A11,'BASE (SERVIÇO EM EIXO)'!$Q:$Q,AS$1)</f>
        <v>0</v>
      </c>
    </row>
    <row r="12" spans="1:45" x14ac:dyDescent="0.25">
      <c r="A12" s="48">
        <v>123</v>
      </c>
      <c r="B12" s="47" t="s">
        <v>1287</v>
      </c>
      <c r="D12" s="53">
        <f>SUMIFS(BASE!$V:$V,BASE!$U:$U,$B12,BASE!$Z:$Z,'CARGA MÁQUINA (PLANEJ.)'!D$1)</f>
        <v>31.2</v>
      </c>
      <c r="E12" s="53">
        <f>SUMIFS(BASE!$V:$V,BASE!$U:$U,$B12,BASE!$Z:$Z,'CARGA MÁQUINA (PLANEJ.)'!E$1)</f>
        <v>0</v>
      </c>
      <c r="F12" s="53">
        <f>SUMIFS(BASE!$V:$V,BASE!$U:$U,$B12,BASE!$Z:$Z,'CARGA MÁQUINA (PLANEJ.)'!F$1)</f>
        <v>0</v>
      </c>
      <c r="G12" s="53">
        <f>SUMIFS(BASE!$V:$V,BASE!$U:$U,$B12,BASE!$Z:$Z,'CARGA MÁQUINA (PLANEJ.)'!G$1)</f>
        <v>0</v>
      </c>
      <c r="H12" s="53">
        <f>SUMIFS(BASE!$V:$V,BASE!$U:$U,$B12,BASE!$Z:$Z,'CARGA MÁQUINA (PLANEJ.)'!H$1)</f>
        <v>0</v>
      </c>
      <c r="I12" s="53">
        <f>SUMIFS(BASE!$V:$V,BASE!$U:$U,$B12,BASE!$Z:$Z,'CARGA MÁQUINA (PLANEJ.)'!I$1)</f>
        <v>0</v>
      </c>
      <c r="J12" s="53">
        <f>SUMIFS(BASE!$V:$V,BASE!$U:$U,$B12,BASE!$Z:$Z,'CARGA MÁQUINA (PLANEJ.)'!J$1)</f>
        <v>0</v>
      </c>
      <c r="K12" s="53">
        <f>SUMIFS(BASE!$V:$V,BASE!$U:$U,$B12,BASE!$Z:$Z,'CARGA MÁQUINA (PLANEJ.)'!K$1)</f>
        <v>0</v>
      </c>
      <c r="L12" s="53">
        <f>SUMIFS(BASE!$V:$V,BASE!$U:$U,$B12,BASE!$Z:$Z,'CARGA MÁQUINA (PLANEJ.)'!L$1)</f>
        <v>0</v>
      </c>
      <c r="M12" s="53">
        <f>SUMIFS(BASE!$V:$V,BASE!$U:$U,$B12,BASE!$Z:$Z,'CARGA MÁQUINA (PLANEJ.)'!M$1)</f>
        <v>25</v>
      </c>
      <c r="N12" s="53">
        <f>SUMIFS(BASE!$V:$V,BASE!$U:$U,$B12,BASE!$Z:$Z,'CARGA MÁQUINA (PLANEJ.)'!N$1)</f>
        <v>100</v>
      </c>
      <c r="O12" s="53">
        <f>SUMIFS(BASE!$V:$V,BASE!$U:$U,$B12,BASE!$Z:$Z,'CARGA MÁQUINA (PLANEJ.)'!O$1)</f>
        <v>0</v>
      </c>
      <c r="P12" s="53">
        <f>SUMIFS(BASE!$V:$V,BASE!$U:$U,$B12,BASE!$Z:$Z,'CARGA MÁQUINA (PLANEJ.)'!P$1)</f>
        <v>0</v>
      </c>
      <c r="Q12" s="53">
        <f>SUMIFS(BASE!$V:$V,BASE!$U:$U,$B12,BASE!$Z:$Z,'CARGA MÁQUINA (PLANEJ.)'!Q$1)</f>
        <v>0</v>
      </c>
      <c r="R12" s="53">
        <f>SUMIFS(BASE!$V:$V,BASE!$U:$U,$B12,BASE!$Z:$Z,'CARGA MÁQUINA (PLANEJ.)'!R$1)</f>
        <v>75</v>
      </c>
      <c r="S12" s="53">
        <f>SUMIFS(BASE!$V:$V,BASE!$U:$U,$B12,BASE!$Z:$Z,'CARGA MÁQUINA (PLANEJ.)'!S$1)</f>
        <v>0</v>
      </c>
      <c r="T12" s="53">
        <f>SUMIFS(BASE!$V:$V,BASE!$U:$U,$B12,BASE!$Z:$Z,'CARGA MÁQUINA (PLANEJ.)'!T$1)</f>
        <v>0</v>
      </c>
      <c r="U12" s="53">
        <f>SUMIFS(BASE!$V:$V,BASE!$U:$U,$B12,BASE!$Z:$Z,'CARGA MÁQUINA (PLANEJ.)'!U$1)</f>
        <v>0</v>
      </c>
      <c r="V12" s="53">
        <f>SUMIFS(BASE!$V:$V,BASE!$U:$U,$B12,BASE!$Z:$Z,'CARGA MÁQUINA (PLANEJ.)'!V$1)</f>
        <v>0</v>
      </c>
      <c r="W12" s="53">
        <f>SUMIFS(BASE!$V:$V,BASE!$U:$U,$B12,BASE!$Z:$Z,'CARGA MÁQUINA (PLANEJ.)'!W$1)</f>
        <v>0</v>
      </c>
      <c r="X12" s="53">
        <f>SUMIFS(BASE!$V:$V,BASE!$U:$U,$B12,BASE!$Z:$Z,'CARGA MÁQUINA (PLANEJ.)'!X$1)</f>
        <v>0</v>
      </c>
      <c r="Y12" s="53">
        <f>SUMIFS(BASE!$V:$V,BASE!$U:$U,$B12,BASE!$Z:$Z,'CARGA MÁQUINA (PLANEJ.)'!Y$1)</f>
        <v>0</v>
      </c>
      <c r="Z12" s="53">
        <f>SUMIFS(BASE!$V:$V,BASE!$U:$U,$B12,BASE!$Z:$Z,'CARGA MÁQUINA (PLANEJ.)'!Z$1)</f>
        <v>0</v>
      </c>
      <c r="AA12" s="53">
        <f>SUMIFS(BASE!$V:$V,BASE!$U:$U,$B12,BASE!$Z:$Z,'CARGA MÁQUINA (PLANEJ.)'!AA$1)</f>
        <v>0</v>
      </c>
      <c r="AB12" s="53">
        <f>SUMIFS(BASE!$V:$V,BASE!$U:$U,$B12,BASE!$Z:$Z,'CARGA MÁQUINA (PLANEJ.)'!AB$1)</f>
        <v>0</v>
      </c>
      <c r="AC12" s="53">
        <f>SUMIFS(BASE!$V:$V,BASE!$U:$U,$B12,BASE!$Z:$Z,'CARGA MÁQUINA (PLANEJ.)'!AC$1)</f>
        <v>0</v>
      </c>
      <c r="AD12" s="53">
        <f>SUMIFS(BASE!$V:$V,BASE!$U:$U,$B12,BASE!$Z:$Z,'CARGA MÁQUINA (PLANEJ.)'!AD$1)</f>
        <v>0</v>
      </c>
      <c r="AE12" s="53">
        <f>SUMIFS(BASE!$V:$V,BASE!$U:$U,$B12,BASE!$Z:$Z,'CARGA MÁQUINA (PLANEJ.)'!AE$1)</f>
        <v>0</v>
      </c>
      <c r="AF12" s="53">
        <f>SUMIFS(BASE!$V:$V,BASE!$U:$U,$B12,BASE!$Z:$Z,'CARGA MÁQUINA (PLANEJ.)'!AF$1)</f>
        <v>0</v>
      </c>
      <c r="AG12" s="53">
        <f>SUMIFS(BASE!$V:$V,BASE!$U:$U,$B12,BASE!$Z:$Z,'CARGA MÁQUINA (PLANEJ.)'!AG$1)</f>
        <v>0</v>
      </c>
      <c r="AH12" s="53">
        <f>SUMIFS(BASE!$V:$V,BASE!$U:$U,$B12,BASE!$Z:$Z,'CARGA MÁQUINA (PLANEJ.)'!AH$1)</f>
        <v>0</v>
      </c>
      <c r="AI12" s="53">
        <f>SUMIFS(BASE!$V:$V,BASE!$U:$U,$B12,BASE!$Z:$Z,'CARGA MÁQUINA (PLANEJ.)'!AI$1)</f>
        <v>0</v>
      </c>
      <c r="AJ12" s="53">
        <f>SUMIFS(BASE!$V:$V,BASE!$U:$U,$B12,BASE!$Z:$Z,'CARGA MÁQUINA (PLANEJ.)'!AJ$1)</f>
        <v>0</v>
      </c>
      <c r="AK12" s="53">
        <f>SUMIFS(BASE!$V:$V,BASE!$U:$U,$B12,BASE!$Z:$Z,'CARGA MÁQUINA (PLANEJ.)'!AK$1)</f>
        <v>0</v>
      </c>
      <c r="AL12" s="53">
        <f>SUMIFS(BASE!$V:$V,BASE!$U:$U,$B12,BASE!$Z:$Z,'CARGA MÁQUINA (PLANEJ.)'!AL$1)</f>
        <v>0</v>
      </c>
      <c r="AM12" s="53">
        <f>SUMIFS(BASE!$V:$V,BASE!$U:$U,$B12,BASE!$Z:$Z,'CARGA MÁQUINA (PLANEJ.)'!AM$1)</f>
        <v>0</v>
      </c>
      <c r="AN12" s="53">
        <f>SUMIFS(BASE!$V:$V,BASE!$U:$U,$B12,BASE!$Z:$Z,'CARGA MÁQUINA (PLANEJ.)'!AN$1)</f>
        <v>0</v>
      </c>
      <c r="AO12" s="53">
        <f>SUMIFS(BASE!$V:$V,BASE!$U:$U,$B12,BASE!$Z:$Z,'CARGA MÁQUINA (PLANEJ.)'!AO$1)</f>
        <v>0</v>
      </c>
      <c r="AP12" s="53">
        <f>SUMIFS(BASE!$V:$V,BASE!$U:$U,$B12,BASE!$Z:$Z,'CARGA MÁQUINA (PLANEJ.)'!AP$1)</f>
        <v>0</v>
      </c>
      <c r="AQ12" s="53">
        <f>SUMIFS(BASE!$V:$V,BASE!$U:$U,$B12,BASE!$Z:$Z,'CARGA MÁQUINA (PLANEJ.)'!AQ$1)</f>
        <v>0</v>
      </c>
      <c r="AR12" s="53">
        <f>SUMIFS(BASE!$V:$V,BASE!$U:$U,$B12,BASE!$Z:$Z,'CARGA MÁQUINA (PLANEJ.)'!AR$1)</f>
        <v>0</v>
      </c>
      <c r="AS12" s="53">
        <f>SUMIFS(BASE!$V:$V,BASE!$U:$U,$B12,BASE!$Z:$Z,'CARGA MÁQUINA (PLANEJ.)'!AS$1)</f>
        <v>0</v>
      </c>
    </row>
    <row r="13" spans="1:45" x14ac:dyDescent="0.25">
      <c r="A13" s="48">
        <v>124</v>
      </c>
      <c r="B13" s="47" t="s">
        <v>1288</v>
      </c>
      <c r="D13" s="53">
        <f>SUMIFS(BASE!$V:$V,BASE!$U:$U,$B13,BASE!$Z:$Z,'CARGA MÁQUINA (PLANEJ.)'!D$1)</f>
        <v>36.322749999999999</v>
      </c>
      <c r="E13" s="53">
        <f>SUMIFS(BASE!$V:$V,BASE!$U:$U,$B13,BASE!$Z:$Z,'CARGA MÁQUINA (PLANEJ.)'!E$1)</f>
        <v>0</v>
      </c>
      <c r="F13" s="53">
        <f>SUMIFS(BASE!$V:$V,BASE!$U:$U,$B13,BASE!$Z:$Z,'CARGA MÁQUINA (PLANEJ.)'!F$1)</f>
        <v>0</v>
      </c>
      <c r="G13" s="53">
        <f>SUMIFS(BASE!$V:$V,BASE!$U:$U,$B13,BASE!$Z:$Z,'CARGA MÁQUINA (PLANEJ.)'!G$1)</f>
        <v>37.5</v>
      </c>
      <c r="H13" s="53">
        <f>SUMIFS(BASE!$V:$V,BASE!$U:$U,$B13,BASE!$Z:$Z,'CARGA MÁQUINA (PLANEJ.)'!H$1)</f>
        <v>0</v>
      </c>
      <c r="I13" s="53">
        <f>SUMIFS(BASE!$V:$V,BASE!$U:$U,$B13,BASE!$Z:$Z,'CARGA MÁQUINA (PLANEJ.)'!I$1)</f>
        <v>17.11</v>
      </c>
      <c r="J13" s="53">
        <f>SUMIFS(BASE!$V:$V,BASE!$U:$U,$B13,BASE!$Z:$Z,'CARGA MÁQUINA (PLANEJ.)'!J$1)</f>
        <v>0</v>
      </c>
      <c r="K13" s="53">
        <f>SUMIFS(BASE!$V:$V,BASE!$U:$U,$B13,BASE!$Z:$Z,'CARGA MÁQUINA (PLANEJ.)'!K$1)</f>
        <v>0</v>
      </c>
      <c r="L13" s="53">
        <f>SUMIFS(BASE!$V:$V,BASE!$U:$U,$B13,BASE!$Z:$Z,'CARGA MÁQUINA (PLANEJ.)'!L$1)</f>
        <v>0</v>
      </c>
      <c r="M13" s="53">
        <f>SUMIFS(BASE!$V:$V,BASE!$U:$U,$B13,BASE!$Z:$Z,'CARGA MÁQUINA (PLANEJ.)'!M$1)</f>
        <v>0</v>
      </c>
      <c r="N13" s="53">
        <f>SUMIFS(BASE!$V:$V,BASE!$U:$U,$B13,BASE!$Z:$Z,'CARGA MÁQUINA (PLANEJ.)'!N$1)</f>
        <v>64</v>
      </c>
      <c r="O13" s="53">
        <f>SUMIFS(BASE!$V:$V,BASE!$U:$U,$B13,BASE!$Z:$Z,'CARGA MÁQUINA (PLANEJ.)'!O$1)</f>
        <v>0</v>
      </c>
      <c r="P13" s="53">
        <f>SUMIFS(BASE!$V:$V,BASE!$U:$U,$B13,BASE!$Z:$Z,'CARGA MÁQUINA (PLANEJ.)'!P$1)</f>
        <v>0</v>
      </c>
      <c r="Q13" s="53">
        <f>SUMIFS(BASE!$V:$V,BASE!$U:$U,$B13,BASE!$Z:$Z,'CARGA MÁQUINA (PLANEJ.)'!Q$1)</f>
        <v>0</v>
      </c>
      <c r="R13" s="53">
        <f>SUMIFS(BASE!$V:$V,BASE!$U:$U,$B13,BASE!$Z:$Z,'CARGA MÁQUINA (PLANEJ.)'!R$1)</f>
        <v>8</v>
      </c>
      <c r="S13" s="53">
        <f>SUMIFS(BASE!$V:$V,BASE!$U:$U,$B13,BASE!$Z:$Z,'CARGA MÁQUINA (PLANEJ.)'!S$1)</f>
        <v>0</v>
      </c>
      <c r="T13" s="53">
        <f>SUMIFS(BASE!$V:$V,BASE!$U:$U,$B13,BASE!$Z:$Z,'CARGA MÁQUINA (PLANEJ.)'!T$1)</f>
        <v>0</v>
      </c>
      <c r="U13" s="53">
        <f>SUMIFS(BASE!$V:$V,BASE!$U:$U,$B13,BASE!$Z:$Z,'CARGA MÁQUINA (PLANEJ.)'!U$1)</f>
        <v>0</v>
      </c>
      <c r="V13" s="53">
        <f>SUMIFS(BASE!$V:$V,BASE!$U:$U,$B13,BASE!$Z:$Z,'CARGA MÁQUINA (PLANEJ.)'!V$1)</f>
        <v>0</v>
      </c>
      <c r="W13" s="53">
        <f>SUMIFS(BASE!$V:$V,BASE!$U:$U,$B13,BASE!$Z:$Z,'CARGA MÁQUINA (PLANEJ.)'!W$1)</f>
        <v>0</v>
      </c>
      <c r="X13" s="53">
        <f>SUMIFS(BASE!$V:$V,BASE!$U:$U,$B13,BASE!$Z:$Z,'CARGA MÁQUINA (PLANEJ.)'!X$1)</f>
        <v>0</v>
      </c>
      <c r="Y13" s="53">
        <f>SUMIFS(BASE!$V:$V,BASE!$U:$U,$B13,BASE!$Z:$Z,'CARGA MÁQUINA (PLANEJ.)'!Y$1)</f>
        <v>0</v>
      </c>
      <c r="Z13" s="53">
        <f>SUMIFS(BASE!$V:$V,BASE!$U:$U,$B13,BASE!$Z:$Z,'CARGA MÁQUINA (PLANEJ.)'!Z$1)</f>
        <v>0</v>
      </c>
      <c r="AA13" s="53">
        <f>SUMIFS(BASE!$V:$V,BASE!$U:$U,$B13,BASE!$Z:$Z,'CARGA MÁQUINA (PLANEJ.)'!AA$1)</f>
        <v>0</v>
      </c>
      <c r="AB13" s="53">
        <f>SUMIFS(BASE!$V:$V,BASE!$U:$U,$B13,BASE!$Z:$Z,'CARGA MÁQUINA (PLANEJ.)'!AB$1)</f>
        <v>0</v>
      </c>
      <c r="AC13" s="53">
        <f>SUMIFS(BASE!$V:$V,BASE!$U:$U,$B13,BASE!$Z:$Z,'CARGA MÁQUINA (PLANEJ.)'!AC$1)</f>
        <v>0</v>
      </c>
      <c r="AD13" s="53">
        <f>SUMIFS(BASE!$V:$V,BASE!$U:$U,$B13,BASE!$Z:$Z,'CARGA MÁQUINA (PLANEJ.)'!AD$1)</f>
        <v>0</v>
      </c>
      <c r="AE13" s="53">
        <f>SUMIFS(BASE!$V:$V,BASE!$U:$U,$B13,BASE!$Z:$Z,'CARGA MÁQUINA (PLANEJ.)'!AE$1)</f>
        <v>0</v>
      </c>
      <c r="AF13" s="53">
        <f>SUMIFS(BASE!$V:$V,BASE!$U:$U,$B13,BASE!$Z:$Z,'CARGA MÁQUINA (PLANEJ.)'!AF$1)</f>
        <v>0</v>
      </c>
      <c r="AG13" s="53">
        <f>SUMIFS(BASE!$V:$V,BASE!$U:$U,$B13,BASE!$Z:$Z,'CARGA MÁQUINA (PLANEJ.)'!AG$1)</f>
        <v>0</v>
      </c>
      <c r="AH13" s="53">
        <f>SUMIFS(BASE!$V:$V,BASE!$U:$U,$B13,BASE!$Z:$Z,'CARGA MÁQUINA (PLANEJ.)'!AH$1)</f>
        <v>0</v>
      </c>
      <c r="AI13" s="53">
        <f>SUMIFS(BASE!$V:$V,BASE!$U:$U,$B13,BASE!$Z:$Z,'CARGA MÁQUINA (PLANEJ.)'!AI$1)</f>
        <v>0</v>
      </c>
      <c r="AJ13" s="53">
        <f>SUMIFS(BASE!$V:$V,BASE!$U:$U,$B13,BASE!$Z:$Z,'CARGA MÁQUINA (PLANEJ.)'!AJ$1)</f>
        <v>0</v>
      </c>
      <c r="AK13" s="53">
        <f>SUMIFS(BASE!$V:$V,BASE!$U:$U,$B13,BASE!$Z:$Z,'CARGA MÁQUINA (PLANEJ.)'!AK$1)</f>
        <v>0</v>
      </c>
      <c r="AL13" s="53">
        <f>SUMIFS(BASE!$V:$V,BASE!$U:$U,$B13,BASE!$Z:$Z,'CARGA MÁQUINA (PLANEJ.)'!AL$1)</f>
        <v>0</v>
      </c>
      <c r="AM13" s="53">
        <f>SUMIFS(BASE!$V:$V,BASE!$U:$U,$B13,BASE!$Z:$Z,'CARGA MÁQUINA (PLANEJ.)'!AM$1)</f>
        <v>0</v>
      </c>
      <c r="AN13" s="53">
        <f>SUMIFS(BASE!$V:$V,BASE!$U:$U,$B13,BASE!$Z:$Z,'CARGA MÁQUINA (PLANEJ.)'!AN$1)</f>
        <v>0</v>
      </c>
      <c r="AO13" s="53">
        <f>SUMIFS(BASE!$V:$V,BASE!$U:$U,$B13,BASE!$Z:$Z,'CARGA MÁQUINA (PLANEJ.)'!AO$1)</f>
        <v>0</v>
      </c>
      <c r="AP13" s="53">
        <f>SUMIFS(BASE!$V:$V,BASE!$U:$U,$B13,BASE!$Z:$Z,'CARGA MÁQUINA (PLANEJ.)'!AP$1)</f>
        <v>0</v>
      </c>
      <c r="AQ13" s="53">
        <f>SUMIFS(BASE!$V:$V,BASE!$U:$U,$B13,BASE!$Z:$Z,'CARGA MÁQUINA (PLANEJ.)'!AQ$1)</f>
        <v>0</v>
      </c>
      <c r="AR13" s="53">
        <f>SUMIFS(BASE!$V:$V,BASE!$U:$U,$B13,BASE!$Z:$Z,'CARGA MÁQUINA (PLANEJ.)'!AR$1)</f>
        <v>0</v>
      </c>
      <c r="AS13" s="53">
        <f>SUMIFS(BASE!$V:$V,BASE!$U:$U,$B13,BASE!$Z:$Z,'CARGA MÁQUINA (PLANEJ.)'!AS$1)</f>
        <v>0</v>
      </c>
    </row>
    <row r="14" spans="1:45" x14ac:dyDescent="0.25">
      <c r="A14" s="48">
        <v>395</v>
      </c>
      <c r="B14" s="47" t="s">
        <v>1289</v>
      </c>
      <c r="D14" s="53">
        <f>SUMIFS(BASE!$V:$V,BASE!$U:$U,$B14,BASE!$Z:$Z,'CARGA MÁQUINA (PLANEJ.)'!D$1)</f>
        <v>52.184433333333331</v>
      </c>
      <c r="E14" s="53">
        <f>SUMIFS(BASE!$V:$V,BASE!$U:$U,$B14,BASE!$Z:$Z,'CARGA MÁQUINA (PLANEJ.)'!E$1)</f>
        <v>0</v>
      </c>
      <c r="F14" s="53">
        <f>SUMIFS(BASE!$V:$V,BASE!$U:$U,$B14,BASE!$Z:$Z,'CARGA MÁQUINA (PLANEJ.)'!F$1)</f>
        <v>25</v>
      </c>
      <c r="G14" s="53">
        <f>SUMIFS(BASE!$V:$V,BASE!$U:$U,$B14,BASE!$Z:$Z,'CARGA MÁQUINA (PLANEJ.)'!G$1)</f>
        <v>51</v>
      </c>
      <c r="H14" s="53">
        <f>SUMIFS(BASE!$V:$V,BASE!$U:$U,$B14,BASE!$Z:$Z,'CARGA MÁQUINA (PLANEJ.)'!H$1)</f>
        <v>102.44</v>
      </c>
      <c r="I14" s="53">
        <f>SUMIFS(BASE!$V:$V,BASE!$U:$U,$B14,BASE!$Z:$Z,'CARGA MÁQUINA (PLANEJ.)'!I$1)</f>
        <v>12.5</v>
      </c>
      <c r="J14" s="53">
        <f>SUMIFS(BASE!$V:$V,BASE!$U:$U,$B14,BASE!$Z:$Z,'CARGA MÁQUINA (PLANEJ.)'!J$1)</f>
        <v>50</v>
      </c>
      <c r="K14" s="53">
        <f>SUMIFS(BASE!$V:$V,BASE!$U:$U,$B14,BASE!$Z:$Z,'CARGA MÁQUINA (PLANEJ.)'!K$1)</f>
        <v>12.5</v>
      </c>
      <c r="L14" s="53">
        <f>SUMIFS(BASE!$V:$V,BASE!$U:$U,$B14,BASE!$Z:$Z,'CARGA MÁQUINA (PLANEJ.)'!L$1)</f>
        <v>0</v>
      </c>
      <c r="M14" s="53">
        <f>SUMIFS(BASE!$V:$V,BASE!$U:$U,$B14,BASE!$Z:$Z,'CARGA MÁQUINA (PLANEJ.)'!M$1)</f>
        <v>62.5</v>
      </c>
      <c r="N14" s="53">
        <f>SUMIFS(BASE!$V:$V,BASE!$U:$U,$B14,BASE!$Z:$Z,'CARGA MÁQUINA (PLANEJ.)'!N$1)</f>
        <v>222</v>
      </c>
      <c r="O14" s="53">
        <f>SUMIFS(BASE!$V:$V,BASE!$U:$U,$B14,BASE!$Z:$Z,'CARGA MÁQUINA (PLANEJ.)'!O$1)</f>
        <v>14.7</v>
      </c>
      <c r="P14" s="53">
        <f>SUMIFS(BASE!$V:$V,BASE!$U:$U,$B14,BASE!$Z:$Z,'CARGA MÁQUINA (PLANEJ.)'!P$1)</f>
        <v>159.5</v>
      </c>
      <c r="Q14" s="53">
        <f>SUMIFS(BASE!$V:$V,BASE!$U:$U,$B14,BASE!$Z:$Z,'CARGA MÁQUINA (PLANEJ.)'!Q$1)</f>
        <v>160</v>
      </c>
      <c r="R14" s="53">
        <f>SUMIFS(BASE!$V:$V,BASE!$U:$U,$B14,BASE!$Z:$Z,'CARGA MÁQUINA (PLANEJ.)'!R$1)</f>
        <v>62.5</v>
      </c>
      <c r="S14" s="53">
        <f>SUMIFS(BASE!$V:$V,BASE!$U:$U,$B14,BASE!$Z:$Z,'CARGA MÁQUINA (PLANEJ.)'!S$1)</f>
        <v>125</v>
      </c>
      <c r="T14" s="53">
        <f>SUMIFS(BASE!$V:$V,BASE!$U:$U,$B14,BASE!$Z:$Z,'CARGA MÁQUINA (PLANEJ.)'!T$1)</f>
        <v>118.85</v>
      </c>
      <c r="U14" s="53">
        <f>SUMIFS(BASE!$V:$V,BASE!$U:$U,$B14,BASE!$Z:$Z,'CARGA MÁQUINA (PLANEJ.)'!U$1)</f>
        <v>0</v>
      </c>
      <c r="V14" s="53">
        <f>SUMIFS(BASE!$V:$V,BASE!$U:$U,$B14,BASE!$Z:$Z,'CARGA MÁQUINA (PLANEJ.)'!V$1)</f>
        <v>0</v>
      </c>
      <c r="W14" s="53">
        <f>SUMIFS(BASE!$V:$V,BASE!$U:$U,$B14,BASE!$Z:$Z,'CARGA MÁQUINA (PLANEJ.)'!W$1)</f>
        <v>0</v>
      </c>
      <c r="X14" s="53">
        <f>SUMIFS(BASE!$V:$V,BASE!$U:$U,$B14,BASE!$Z:$Z,'CARGA MÁQUINA (PLANEJ.)'!X$1)</f>
        <v>0</v>
      </c>
      <c r="Y14" s="53">
        <f>SUMIFS(BASE!$V:$V,BASE!$U:$U,$B14,BASE!$Z:$Z,'CARGA MÁQUINA (PLANEJ.)'!Y$1)</f>
        <v>0</v>
      </c>
      <c r="Z14" s="53">
        <f>SUMIFS(BASE!$V:$V,BASE!$U:$U,$B14,BASE!$Z:$Z,'CARGA MÁQUINA (PLANEJ.)'!Z$1)</f>
        <v>0</v>
      </c>
      <c r="AA14" s="53">
        <f>SUMIFS(BASE!$V:$V,BASE!$U:$U,$B14,BASE!$Z:$Z,'CARGA MÁQUINA (PLANEJ.)'!AA$1)</f>
        <v>0</v>
      </c>
      <c r="AB14" s="53">
        <f>SUMIFS(BASE!$V:$V,BASE!$U:$U,$B14,BASE!$Z:$Z,'CARGA MÁQUINA (PLANEJ.)'!AB$1)</f>
        <v>0</v>
      </c>
      <c r="AC14" s="53">
        <f>SUMIFS(BASE!$V:$V,BASE!$U:$U,$B14,BASE!$Z:$Z,'CARGA MÁQUINA (PLANEJ.)'!AC$1)</f>
        <v>0</v>
      </c>
      <c r="AD14" s="53">
        <f>SUMIFS(BASE!$V:$V,BASE!$U:$U,$B14,BASE!$Z:$Z,'CARGA MÁQUINA (PLANEJ.)'!AD$1)</f>
        <v>40.5</v>
      </c>
      <c r="AE14" s="53">
        <f>SUMIFS(BASE!$V:$V,BASE!$U:$U,$B14,BASE!$Z:$Z,'CARGA MÁQUINA (PLANEJ.)'!AE$1)</f>
        <v>12.5</v>
      </c>
      <c r="AF14" s="53">
        <f>SUMIFS(BASE!$V:$V,BASE!$U:$U,$B14,BASE!$Z:$Z,'CARGA MÁQUINA (PLANEJ.)'!AF$1)</f>
        <v>1</v>
      </c>
      <c r="AG14" s="53">
        <f>SUMIFS(BASE!$V:$V,BASE!$U:$U,$B14,BASE!$Z:$Z,'CARGA MÁQUINA (PLANEJ.)'!AG$1)</f>
        <v>0</v>
      </c>
      <c r="AH14" s="53">
        <f>SUMIFS(BASE!$V:$V,BASE!$U:$U,$B14,BASE!$Z:$Z,'CARGA MÁQUINA (PLANEJ.)'!AH$1)</f>
        <v>0</v>
      </c>
      <c r="AI14" s="53">
        <f>SUMIFS(BASE!$V:$V,BASE!$U:$U,$B14,BASE!$Z:$Z,'CARGA MÁQUINA (PLANEJ.)'!AI$1)</f>
        <v>14</v>
      </c>
      <c r="AJ14" s="53">
        <f>SUMIFS(BASE!$V:$V,BASE!$U:$U,$B14,BASE!$Z:$Z,'CARGA MÁQUINA (PLANEJ.)'!AJ$1)</f>
        <v>0</v>
      </c>
      <c r="AK14" s="53">
        <f>SUMIFS(BASE!$V:$V,BASE!$U:$U,$B14,BASE!$Z:$Z,'CARGA MÁQUINA (PLANEJ.)'!AK$1)</f>
        <v>0</v>
      </c>
      <c r="AL14" s="53">
        <f>SUMIFS(BASE!$V:$V,BASE!$U:$U,$B14,BASE!$Z:$Z,'CARGA MÁQUINA (PLANEJ.)'!AL$1)</f>
        <v>0</v>
      </c>
      <c r="AM14" s="53">
        <f>SUMIFS(BASE!$V:$V,BASE!$U:$U,$B14,BASE!$Z:$Z,'CARGA MÁQUINA (PLANEJ.)'!AM$1)</f>
        <v>0</v>
      </c>
      <c r="AN14" s="53">
        <f>SUMIFS(BASE!$V:$V,BASE!$U:$U,$B14,BASE!$Z:$Z,'CARGA MÁQUINA (PLANEJ.)'!AN$1)</f>
        <v>0</v>
      </c>
      <c r="AO14" s="53">
        <f>SUMIFS(BASE!$V:$V,BASE!$U:$U,$B14,BASE!$Z:$Z,'CARGA MÁQUINA (PLANEJ.)'!AO$1)</f>
        <v>0</v>
      </c>
      <c r="AP14" s="53">
        <f>SUMIFS(BASE!$V:$V,BASE!$U:$U,$B14,BASE!$Z:$Z,'CARGA MÁQUINA (PLANEJ.)'!AP$1)</f>
        <v>0</v>
      </c>
      <c r="AQ14" s="53">
        <f>SUMIFS(BASE!$V:$V,BASE!$U:$U,$B14,BASE!$Z:$Z,'CARGA MÁQUINA (PLANEJ.)'!AQ$1)</f>
        <v>0</v>
      </c>
      <c r="AR14" s="53">
        <f>SUMIFS(BASE!$V:$V,BASE!$U:$U,$B14,BASE!$Z:$Z,'CARGA MÁQUINA (PLANEJ.)'!AR$1)</f>
        <v>0</v>
      </c>
      <c r="AS14" s="53">
        <f>SUMIFS(BASE!$V:$V,BASE!$U:$U,$B14,BASE!$Z:$Z,'CARGA MÁQUINA (PLANEJ.)'!AS$1)</f>
        <v>0</v>
      </c>
    </row>
    <row r="15" spans="1:45" x14ac:dyDescent="0.25">
      <c r="A15" s="48">
        <v>396</v>
      </c>
      <c r="B15" s="47" t="s">
        <v>1290</v>
      </c>
      <c r="D15" s="53">
        <f>SUMIFS(BASE!$V:$V,BASE!$U:$U,$B15,BASE!$Z:$Z,'CARGA MÁQUINA (PLANEJ.)'!D$1)</f>
        <v>0</v>
      </c>
      <c r="E15" s="53">
        <f>SUMIFS(BASE!$V:$V,BASE!$U:$U,$B15,BASE!$Z:$Z,'CARGA MÁQUINA (PLANEJ.)'!E$1)</f>
        <v>0</v>
      </c>
      <c r="F15" s="53">
        <f>SUMIFS(BASE!$V:$V,BASE!$U:$U,$B15,BASE!$Z:$Z,'CARGA MÁQUINA (PLANEJ.)'!F$1)</f>
        <v>0</v>
      </c>
      <c r="G15" s="53">
        <f>SUMIFS(BASE!$V:$V,BASE!$U:$U,$B15,BASE!$Z:$Z,'CARGA MÁQUINA (PLANEJ.)'!G$1)</f>
        <v>0</v>
      </c>
      <c r="H15" s="53">
        <f>SUMIFS(BASE!$V:$V,BASE!$U:$U,$B15,BASE!$Z:$Z,'CARGA MÁQUINA (PLANEJ.)'!H$1)</f>
        <v>0</v>
      </c>
      <c r="I15" s="53">
        <f>SUMIFS(BASE!$V:$V,BASE!$U:$U,$B15,BASE!$Z:$Z,'CARGA MÁQUINA (PLANEJ.)'!I$1)</f>
        <v>0</v>
      </c>
      <c r="J15" s="53">
        <f>SUMIFS(BASE!$V:$V,BASE!$U:$U,$B15,BASE!$Z:$Z,'CARGA MÁQUINA (PLANEJ.)'!J$1)</f>
        <v>0</v>
      </c>
      <c r="K15" s="53">
        <f>SUMIFS(BASE!$V:$V,BASE!$U:$U,$B15,BASE!$Z:$Z,'CARGA MÁQUINA (PLANEJ.)'!K$1)</f>
        <v>0</v>
      </c>
      <c r="L15" s="53">
        <f>SUMIFS(BASE!$V:$V,BASE!$U:$U,$B15,BASE!$Z:$Z,'CARGA MÁQUINA (PLANEJ.)'!L$1)</f>
        <v>0</v>
      </c>
      <c r="M15" s="53">
        <f>SUMIFS(BASE!$V:$V,BASE!$U:$U,$B15,BASE!$Z:$Z,'CARGA MÁQUINA (PLANEJ.)'!M$1)</f>
        <v>0</v>
      </c>
      <c r="N15" s="53">
        <f>SUMIFS(BASE!$V:$V,BASE!$U:$U,$B15,BASE!$Z:$Z,'CARGA MÁQUINA (PLANEJ.)'!N$1)</f>
        <v>0</v>
      </c>
      <c r="O15" s="53">
        <f>SUMIFS(BASE!$V:$V,BASE!$U:$U,$B15,BASE!$Z:$Z,'CARGA MÁQUINA (PLANEJ.)'!O$1)</f>
        <v>0</v>
      </c>
      <c r="P15" s="53">
        <f>SUMIFS(BASE!$V:$V,BASE!$U:$U,$B15,BASE!$Z:$Z,'CARGA MÁQUINA (PLANEJ.)'!P$1)</f>
        <v>18.081818181818182</v>
      </c>
      <c r="Q15" s="53">
        <f>SUMIFS(BASE!$V:$V,BASE!$U:$U,$B15,BASE!$Z:$Z,'CARGA MÁQUINA (PLANEJ.)'!Q$1)</f>
        <v>0</v>
      </c>
      <c r="R15" s="53">
        <f>SUMIFS(BASE!$V:$V,BASE!$U:$U,$B15,BASE!$Z:$Z,'CARGA MÁQUINA (PLANEJ.)'!R$1)</f>
        <v>0</v>
      </c>
      <c r="S15" s="53">
        <f>SUMIFS(BASE!$V:$V,BASE!$U:$U,$B15,BASE!$Z:$Z,'CARGA MÁQUINA (PLANEJ.)'!S$1)</f>
        <v>0</v>
      </c>
      <c r="T15" s="53">
        <f>SUMIFS(BASE!$V:$V,BASE!$U:$U,$B15,BASE!$Z:$Z,'CARGA MÁQUINA (PLANEJ.)'!T$1)</f>
        <v>0</v>
      </c>
      <c r="U15" s="53">
        <f>SUMIFS(BASE!$V:$V,BASE!$U:$U,$B15,BASE!$Z:$Z,'CARGA MÁQUINA (PLANEJ.)'!U$1)</f>
        <v>0</v>
      </c>
      <c r="V15" s="53">
        <f>SUMIFS(BASE!$V:$V,BASE!$U:$U,$B15,BASE!$Z:$Z,'CARGA MÁQUINA (PLANEJ.)'!V$1)</f>
        <v>0</v>
      </c>
      <c r="W15" s="53">
        <f>SUMIFS(BASE!$V:$V,BASE!$U:$U,$B15,BASE!$Z:$Z,'CARGA MÁQUINA (PLANEJ.)'!W$1)</f>
        <v>0</v>
      </c>
      <c r="X15" s="53">
        <f>SUMIFS(BASE!$V:$V,BASE!$U:$U,$B15,BASE!$Z:$Z,'CARGA MÁQUINA (PLANEJ.)'!X$1)</f>
        <v>0</v>
      </c>
      <c r="Y15" s="53">
        <f>SUMIFS(BASE!$V:$V,BASE!$U:$U,$B15,BASE!$Z:$Z,'CARGA MÁQUINA (PLANEJ.)'!Y$1)</f>
        <v>0</v>
      </c>
      <c r="Z15" s="53">
        <f>SUMIFS(BASE!$V:$V,BASE!$U:$U,$B15,BASE!$Z:$Z,'CARGA MÁQUINA (PLANEJ.)'!Z$1)</f>
        <v>0</v>
      </c>
      <c r="AA15" s="53">
        <f>SUMIFS(BASE!$V:$V,BASE!$U:$U,$B15,BASE!$Z:$Z,'CARGA MÁQUINA (PLANEJ.)'!AA$1)</f>
        <v>0</v>
      </c>
      <c r="AB15" s="53">
        <f>SUMIFS(BASE!$V:$V,BASE!$U:$U,$B15,BASE!$Z:$Z,'CARGA MÁQUINA (PLANEJ.)'!AB$1)</f>
        <v>0</v>
      </c>
      <c r="AC15" s="53">
        <f>SUMIFS(BASE!$V:$V,BASE!$U:$U,$B15,BASE!$Z:$Z,'CARGA MÁQUINA (PLANEJ.)'!AC$1)</f>
        <v>0</v>
      </c>
      <c r="AD15" s="53">
        <f>SUMIFS(BASE!$V:$V,BASE!$U:$U,$B15,BASE!$Z:$Z,'CARGA MÁQUINA (PLANEJ.)'!AD$1)</f>
        <v>0</v>
      </c>
      <c r="AE15" s="53">
        <f>SUMIFS(BASE!$V:$V,BASE!$U:$U,$B15,BASE!$Z:$Z,'CARGA MÁQUINA (PLANEJ.)'!AE$1)</f>
        <v>0</v>
      </c>
      <c r="AF15" s="53">
        <f>SUMIFS(BASE!$V:$V,BASE!$U:$U,$B15,BASE!$Z:$Z,'CARGA MÁQUINA (PLANEJ.)'!AF$1)</f>
        <v>0</v>
      </c>
      <c r="AG15" s="53">
        <f>SUMIFS(BASE!$V:$V,BASE!$U:$U,$B15,BASE!$Z:$Z,'CARGA MÁQUINA (PLANEJ.)'!AG$1)</f>
        <v>0</v>
      </c>
      <c r="AH15" s="53">
        <f>SUMIFS(BASE!$V:$V,BASE!$U:$U,$B15,BASE!$Z:$Z,'CARGA MÁQUINA (PLANEJ.)'!AH$1)</f>
        <v>0</v>
      </c>
      <c r="AI15" s="53">
        <f>SUMIFS(BASE!$V:$V,BASE!$U:$U,$B15,BASE!$Z:$Z,'CARGA MÁQUINA (PLANEJ.)'!AI$1)</f>
        <v>0</v>
      </c>
      <c r="AJ15" s="53">
        <f>SUMIFS(BASE!$V:$V,BASE!$U:$U,$B15,BASE!$Z:$Z,'CARGA MÁQUINA (PLANEJ.)'!AJ$1)</f>
        <v>0</v>
      </c>
      <c r="AK15" s="53">
        <f>SUMIFS(BASE!$V:$V,BASE!$U:$U,$B15,BASE!$Z:$Z,'CARGA MÁQUINA (PLANEJ.)'!AK$1)</f>
        <v>0</v>
      </c>
      <c r="AL15" s="53">
        <f>SUMIFS(BASE!$V:$V,BASE!$U:$U,$B15,BASE!$Z:$Z,'CARGA MÁQUINA (PLANEJ.)'!AL$1)</f>
        <v>0</v>
      </c>
      <c r="AM15" s="53">
        <f>SUMIFS(BASE!$V:$V,BASE!$U:$U,$B15,BASE!$Z:$Z,'CARGA MÁQUINA (PLANEJ.)'!AM$1)</f>
        <v>0</v>
      </c>
      <c r="AN15" s="53">
        <f>SUMIFS(BASE!$V:$V,BASE!$U:$U,$B15,BASE!$Z:$Z,'CARGA MÁQUINA (PLANEJ.)'!AN$1)</f>
        <v>0</v>
      </c>
      <c r="AO15" s="53">
        <f>SUMIFS(BASE!$V:$V,BASE!$U:$U,$B15,BASE!$Z:$Z,'CARGA MÁQUINA (PLANEJ.)'!AO$1)</f>
        <v>0</v>
      </c>
      <c r="AP15" s="53">
        <f>SUMIFS(BASE!$V:$V,BASE!$U:$U,$B15,BASE!$Z:$Z,'CARGA MÁQUINA (PLANEJ.)'!AP$1)</f>
        <v>0</v>
      </c>
      <c r="AQ15" s="53">
        <f>SUMIFS(BASE!$V:$V,BASE!$U:$U,$B15,BASE!$Z:$Z,'CARGA MÁQUINA (PLANEJ.)'!AQ$1)</f>
        <v>0</v>
      </c>
      <c r="AR15" s="53">
        <f>SUMIFS(BASE!$V:$V,BASE!$U:$U,$B15,BASE!$Z:$Z,'CARGA MÁQUINA (PLANEJ.)'!AR$1)</f>
        <v>0</v>
      </c>
      <c r="AS15" s="53">
        <f>SUMIFS(BASE!$V:$V,BASE!$U:$U,$B15,BASE!$Z:$Z,'CARGA MÁQUINA (PLANEJ.)'!AS$1)</f>
        <v>0</v>
      </c>
    </row>
    <row r="16" spans="1:45" x14ac:dyDescent="0.25">
      <c r="A16" s="48">
        <v>496</v>
      </c>
      <c r="B16" s="47" t="s">
        <v>1291</v>
      </c>
      <c r="D16" s="53">
        <f>SUMIFS(BASE!$V:$V,BASE!$U:$U,$B16,BASE!$Z:$Z,'CARGA MÁQUINA (PLANEJ.)'!D$1)</f>
        <v>0</v>
      </c>
      <c r="E16" s="53">
        <f>SUMIFS(BASE!$V:$V,BASE!$U:$U,$B16,BASE!$Z:$Z,'CARGA MÁQUINA (PLANEJ.)'!E$1)</f>
        <v>0</v>
      </c>
      <c r="F16" s="53">
        <f>SUMIFS(BASE!$V:$V,BASE!$U:$U,$B16,BASE!$Z:$Z,'CARGA MÁQUINA (PLANEJ.)'!F$1)</f>
        <v>0</v>
      </c>
      <c r="G16" s="53">
        <f>SUMIFS(BASE!$V:$V,BASE!$U:$U,$B16,BASE!$Z:$Z,'CARGA MÁQUINA (PLANEJ.)'!G$1)</f>
        <v>0</v>
      </c>
      <c r="H16" s="53">
        <f>SUMIFS(BASE!$V:$V,BASE!$U:$U,$B16,BASE!$Z:$Z,'CARGA MÁQUINA (PLANEJ.)'!H$1)</f>
        <v>0</v>
      </c>
      <c r="I16" s="53">
        <f>SUMIFS(BASE!$V:$V,BASE!$U:$U,$B16,BASE!$Z:$Z,'CARGA MÁQUINA (PLANEJ.)'!I$1)</f>
        <v>0</v>
      </c>
      <c r="J16" s="53">
        <f>SUMIFS(BASE!$V:$V,BASE!$U:$U,$B16,BASE!$Z:$Z,'CARGA MÁQUINA (PLANEJ.)'!J$1)</f>
        <v>0</v>
      </c>
      <c r="K16" s="53">
        <f>SUMIFS(BASE!$V:$V,BASE!$U:$U,$B16,BASE!$Z:$Z,'CARGA MÁQUINA (PLANEJ.)'!K$1)</f>
        <v>0</v>
      </c>
      <c r="L16" s="53">
        <f>SUMIFS(BASE!$V:$V,BASE!$U:$U,$B16,BASE!$Z:$Z,'CARGA MÁQUINA (PLANEJ.)'!L$1)</f>
        <v>0</v>
      </c>
      <c r="M16" s="53">
        <f>SUMIFS(BASE!$V:$V,BASE!$U:$U,$B16,BASE!$Z:$Z,'CARGA MÁQUINA (PLANEJ.)'!M$1)</f>
        <v>0</v>
      </c>
      <c r="N16" s="53">
        <f>SUMIFS(BASE!$V:$V,BASE!$U:$U,$B16,BASE!$Z:$Z,'CARGA MÁQUINA (PLANEJ.)'!N$1)</f>
        <v>0</v>
      </c>
      <c r="O16" s="53">
        <f>SUMIFS(BASE!$V:$V,BASE!$U:$U,$B16,BASE!$Z:$Z,'CARGA MÁQUINA (PLANEJ.)'!O$1)</f>
        <v>0</v>
      </c>
      <c r="P16" s="53">
        <f>SUMIFS(BASE!$V:$V,BASE!$U:$U,$B16,BASE!$Z:$Z,'CARGA MÁQUINA (PLANEJ.)'!P$1)</f>
        <v>0</v>
      </c>
      <c r="Q16" s="53">
        <f>SUMIFS(BASE!$V:$V,BASE!$U:$U,$B16,BASE!$Z:$Z,'CARGA MÁQUINA (PLANEJ.)'!Q$1)</f>
        <v>0</v>
      </c>
      <c r="R16" s="53">
        <f>SUMIFS(BASE!$V:$V,BASE!$U:$U,$B16,BASE!$Z:$Z,'CARGA MÁQUINA (PLANEJ.)'!R$1)</f>
        <v>0</v>
      </c>
      <c r="S16" s="53">
        <f>SUMIFS(BASE!$V:$V,BASE!$U:$U,$B16,BASE!$Z:$Z,'CARGA MÁQUINA (PLANEJ.)'!S$1)</f>
        <v>0</v>
      </c>
      <c r="T16" s="53">
        <f>SUMIFS(BASE!$V:$V,BASE!$U:$U,$B16,BASE!$Z:$Z,'CARGA MÁQUINA (PLANEJ.)'!T$1)</f>
        <v>0</v>
      </c>
      <c r="U16" s="53">
        <f>SUMIFS(BASE!$V:$V,BASE!$U:$U,$B16,BASE!$Z:$Z,'CARGA MÁQUINA (PLANEJ.)'!U$1)</f>
        <v>0</v>
      </c>
      <c r="V16" s="53">
        <f>SUMIFS(BASE!$V:$V,BASE!$U:$U,$B16,BASE!$Z:$Z,'CARGA MÁQUINA (PLANEJ.)'!V$1)</f>
        <v>0</v>
      </c>
      <c r="W16" s="53">
        <f>SUMIFS(BASE!$V:$V,BASE!$U:$U,$B16,BASE!$Z:$Z,'CARGA MÁQUINA (PLANEJ.)'!W$1)</f>
        <v>0</v>
      </c>
      <c r="X16" s="53">
        <f>SUMIFS(BASE!$V:$V,BASE!$U:$U,$B16,BASE!$Z:$Z,'CARGA MÁQUINA (PLANEJ.)'!X$1)</f>
        <v>0</v>
      </c>
      <c r="Y16" s="53">
        <f>SUMIFS(BASE!$V:$V,BASE!$U:$U,$B16,BASE!$Z:$Z,'CARGA MÁQUINA (PLANEJ.)'!Y$1)</f>
        <v>0</v>
      </c>
      <c r="Z16" s="53">
        <f>SUMIFS(BASE!$V:$V,BASE!$U:$U,$B16,BASE!$Z:$Z,'CARGA MÁQUINA (PLANEJ.)'!Z$1)</f>
        <v>0</v>
      </c>
      <c r="AA16" s="53">
        <f>SUMIFS(BASE!$V:$V,BASE!$U:$U,$B16,BASE!$Z:$Z,'CARGA MÁQUINA (PLANEJ.)'!AA$1)</f>
        <v>0</v>
      </c>
      <c r="AB16" s="53">
        <f>SUMIFS(BASE!$V:$V,BASE!$U:$U,$B16,BASE!$Z:$Z,'CARGA MÁQUINA (PLANEJ.)'!AB$1)</f>
        <v>0</v>
      </c>
      <c r="AC16" s="53">
        <f>SUMIFS(BASE!$V:$V,BASE!$U:$U,$B16,BASE!$Z:$Z,'CARGA MÁQUINA (PLANEJ.)'!AC$1)</f>
        <v>0</v>
      </c>
      <c r="AD16" s="53">
        <f>SUMIFS(BASE!$V:$V,BASE!$U:$U,$B16,BASE!$Z:$Z,'CARGA MÁQUINA (PLANEJ.)'!AD$1)</f>
        <v>0</v>
      </c>
      <c r="AE16" s="53">
        <f>SUMIFS(BASE!$V:$V,BASE!$U:$U,$B16,BASE!$Z:$Z,'CARGA MÁQUINA (PLANEJ.)'!AE$1)</f>
        <v>0</v>
      </c>
      <c r="AF16" s="53">
        <f>SUMIFS(BASE!$V:$V,BASE!$U:$U,$B16,BASE!$Z:$Z,'CARGA MÁQUINA (PLANEJ.)'!AF$1)</f>
        <v>0</v>
      </c>
      <c r="AG16" s="53">
        <f>SUMIFS(BASE!$V:$V,BASE!$U:$U,$B16,BASE!$Z:$Z,'CARGA MÁQUINA (PLANEJ.)'!AG$1)</f>
        <v>0</v>
      </c>
      <c r="AH16" s="53">
        <f>SUMIFS(BASE!$V:$V,BASE!$U:$U,$B16,BASE!$Z:$Z,'CARGA MÁQUINA (PLANEJ.)'!AH$1)</f>
        <v>0</v>
      </c>
      <c r="AI16" s="53">
        <f>SUMIFS(BASE!$V:$V,BASE!$U:$U,$B16,BASE!$Z:$Z,'CARGA MÁQUINA (PLANEJ.)'!AI$1)</f>
        <v>0</v>
      </c>
      <c r="AJ16" s="53">
        <f>SUMIFS(BASE!$V:$V,BASE!$U:$U,$B16,BASE!$Z:$Z,'CARGA MÁQUINA (PLANEJ.)'!AJ$1)</f>
        <v>0</v>
      </c>
      <c r="AK16" s="53">
        <f>SUMIFS(BASE!$V:$V,BASE!$U:$U,$B16,BASE!$Z:$Z,'CARGA MÁQUINA (PLANEJ.)'!AK$1)</f>
        <v>0</v>
      </c>
      <c r="AL16" s="53">
        <f>SUMIFS(BASE!$V:$V,BASE!$U:$U,$B16,BASE!$Z:$Z,'CARGA MÁQUINA (PLANEJ.)'!AL$1)</f>
        <v>0</v>
      </c>
      <c r="AM16" s="53">
        <f>SUMIFS(BASE!$V:$V,BASE!$U:$U,$B16,BASE!$Z:$Z,'CARGA MÁQUINA (PLANEJ.)'!AM$1)</f>
        <v>0</v>
      </c>
      <c r="AN16" s="53">
        <f>SUMIFS(BASE!$V:$V,BASE!$U:$U,$B16,BASE!$Z:$Z,'CARGA MÁQUINA (PLANEJ.)'!AN$1)</f>
        <v>0</v>
      </c>
      <c r="AO16" s="53">
        <f>SUMIFS(BASE!$V:$V,BASE!$U:$U,$B16,BASE!$Z:$Z,'CARGA MÁQUINA (PLANEJ.)'!AO$1)</f>
        <v>0</v>
      </c>
      <c r="AP16" s="53">
        <f>SUMIFS(BASE!$V:$V,BASE!$U:$U,$B16,BASE!$Z:$Z,'CARGA MÁQUINA (PLANEJ.)'!AP$1)</f>
        <v>0</v>
      </c>
      <c r="AQ16" s="53">
        <f>SUMIFS(BASE!$V:$V,BASE!$U:$U,$B16,BASE!$Z:$Z,'CARGA MÁQUINA (PLANEJ.)'!AQ$1)</f>
        <v>0</v>
      </c>
      <c r="AR16" s="53">
        <f>SUMIFS(BASE!$V:$V,BASE!$U:$U,$B16,BASE!$Z:$Z,'CARGA MÁQUINA (PLANEJ.)'!AR$1)</f>
        <v>0</v>
      </c>
      <c r="AS16" s="53">
        <f>SUMIFS(BASE!$V:$V,BASE!$U:$U,$B16,BASE!$Z:$Z,'CARGA MÁQUINA (PLANEJ.)'!AS$1)</f>
        <v>0</v>
      </c>
    </row>
    <row r="17" spans="1:45" x14ac:dyDescent="0.25">
      <c r="A17" s="48">
        <v>285</v>
      </c>
      <c r="B17" s="47" t="s">
        <v>1292</v>
      </c>
      <c r="D17" s="53">
        <f>SUMIFS(BASE!$V:$V,BASE!$U:$U,$B17,BASE!$Z:$Z,'CARGA MÁQUINA (PLANEJ.)'!D$1)</f>
        <v>33.799999999999997</v>
      </c>
      <c r="E17" s="53">
        <f>SUMIFS(BASE!$V:$V,BASE!$U:$U,$B17,BASE!$Z:$Z,'CARGA MÁQUINA (PLANEJ.)'!E$1)</f>
        <v>28.6</v>
      </c>
      <c r="F17" s="53">
        <f>SUMIFS(BASE!$V:$V,BASE!$U:$U,$B17,BASE!$Z:$Z,'CARGA MÁQUINA (PLANEJ.)'!F$1)</f>
        <v>0</v>
      </c>
      <c r="G17" s="53">
        <f>SUMIFS(BASE!$V:$V,BASE!$U:$U,$B17,BASE!$Z:$Z,'CARGA MÁQUINA (PLANEJ.)'!G$1)</f>
        <v>26</v>
      </c>
      <c r="H17" s="53">
        <f>SUMIFS(BASE!$V:$V,BASE!$U:$U,$B17,BASE!$Z:$Z,'CARGA MÁQUINA (PLANEJ.)'!H$1)</f>
        <v>0</v>
      </c>
      <c r="I17" s="53">
        <f>SUMIFS(BASE!$V:$V,BASE!$U:$U,$B17,BASE!$Z:$Z,'CARGA MÁQUINA (PLANEJ.)'!I$1)</f>
        <v>22</v>
      </c>
      <c r="J17" s="53">
        <f>SUMIFS(BASE!$V:$V,BASE!$U:$U,$B17,BASE!$Z:$Z,'CARGA MÁQUINA (PLANEJ.)'!J$1)</f>
        <v>0</v>
      </c>
      <c r="K17" s="53">
        <f>SUMIFS(BASE!$V:$V,BASE!$U:$U,$B17,BASE!$Z:$Z,'CARGA MÁQUINA (PLANEJ.)'!K$1)</f>
        <v>0</v>
      </c>
      <c r="L17" s="53">
        <f>SUMIFS(BASE!$V:$V,BASE!$U:$U,$B17,BASE!$Z:$Z,'CARGA MÁQUINA (PLANEJ.)'!L$1)</f>
        <v>0</v>
      </c>
      <c r="M17" s="53">
        <f>SUMIFS(BASE!$V:$V,BASE!$U:$U,$B17,BASE!$Z:$Z,'CARGA MÁQUINA (PLANEJ.)'!M$1)</f>
        <v>37.349999999999994</v>
      </c>
      <c r="N17" s="53">
        <f>SUMIFS(BASE!$V:$V,BASE!$U:$U,$B17,BASE!$Z:$Z,'CARGA MÁQUINA (PLANEJ.)'!N$1)</f>
        <v>131.55000000000001</v>
      </c>
      <c r="O17" s="53">
        <f>SUMIFS(BASE!$V:$V,BASE!$U:$U,$B17,BASE!$Z:$Z,'CARGA MÁQUINA (PLANEJ.)'!O$1)</f>
        <v>0</v>
      </c>
      <c r="P17" s="53">
        <f>SUMIFS(BASE!$V:$V,BASE!$U:$U,$B17,BASE!$Z:$Z,'CARGA MÁQUINA (PLANEJ.)'!P$1)</f>
        <v>0</v>
      </c>
      <c r="Q17" s="53">
        <f>SUMIFS(BASE!$V:$V,BASE!$U:$U,$B17,BASE!$Z:$Z,'CARGA MÁQUINA (PLANEJ.)'!Q$1)</f>
        <v>0</v>
      </c>
      <c r="R17" s="53">
        <f>SUMIFS(BASE!$V:$V,BASE!$U:$U,$B17,BASE!$Z:$Z,'CARGA MÁQUINA (PLANEJ.)'!R$1)</f>
        <v>18</v>
      </c>
      <c r="S17" s="53">
        <f>SUMIFS(BASE!$V:$V,BASE!$U:$U,$B17,BASE!$Z:$Z,'CARGA MÁQUINA (PLANEJ.)'!S$1)</f>
        <v>0</v>
      </c>
      <c r="T17" s="53">
        <f>SUMIFS(BASE!$V:$V,BASE!$U:$U,$B17,BASE!$Z:$Z,'CARGA MÁQUINA (PLANEJ.)'!T$1)</f>
        <v>0</v>
      </c>
      <c r="U17" s="53">
        <f>SUMIFS(BASE!$V:$V,BASE!$U:$U,$B17,BASE!$Z:$Z,'CARGA MÁQUINA (PLANEJ.)'!U$1)</f>
        <v>0</v>
      </c>
      <c r="V17" s="53">
        <f>SUMIFS(BASE!$V:$V,BASE!$U:$U,$B17,BASE!$Z:$Z,'CARGA MÁQUINA (PLANEJ.)'!V$1)</f>
        <v>0</v>
      </c>
      <c r="W17" s="53">
        <f>SUMIFS(BASE!$V:$V,BASE!$U:$U,$B17,BASE!$Z:$Z,'CARGA MÁQUINA (PLANEJ.)'!W$1)</f>
        <v>0</v>
      </c>
      <c r="X17" s="53">
        <f>SUMIFS(BASE!$V:$V,BASE!$U:$U,$B17,BASE!$Z:$Z,'CARGA MÁQUINA (PLANEJ.)'!X$1)</f>
        <v>0</v>
      </c>
      <c r="Y17" s="53">
        <f>SUMIFS(BASE!$V:$V,BASE!$U:$U,$B17,BASE!$Z:$Z,'CARGA MÁQUINA (PLANEJ.)'!Y$1)</f>
        <v>0</v>
      </c>
      <c r="Z17" s="53">
        <f>SUMIFS(BASE!$V:$V,BASE!$U:$U,$B17,BASE!$Z:$Z,'CARGA MÁQUINA (PLANEJ.)'!Z$1)</f>
        <v>0</v>
      </c>
      <c r="AA17" s="53">
        <f>SUMIFS(BASE!$V:$V,BASE!$U:$U,$B17,BASE!$Z:$Z,'CARGA MÁQUINA (PLANEJ.)'!AA$1)</f>
        <v>0</v>
      </c>
      <c r="AB17" s="53">
        <f>SUMIFS(BASE!$V:$V,BASE!$U:$U,$B17,BASE!$Z:$Z,'CARGA MÁQUINA (PLANEJ.)'!AB$1)</f>
        <v>0</v>
      </c>
      <c r="AC17" s="53">
        <f>SUMIFS(BASE!$V:$V,BASE!$U:$U,$B17,BASE!$Z:$Z,'CARGA MÁQUINA (PLANEJ.)'!AC$1)</f>
        <v>0</v>
      </c>
      <c r="AD17" s="53">
        <f>SUMIFS(BASE!$V:$V,BASE!$U:$U,$B17,BASE!$Z:$Z,'CARGA MÁQUINA (PLANEJ.)'!AD$1)</f>
        <v>0</v>
      </c>
      <c r="AE17" s="53">
        <f>SUMIFS(BASE!$V:$V,BASE!$U:$U,$B17,BASE!$Z:$Z,'CARGA MÁQUINA (PLANEJ.)'!AE$1)</f>
        <v>0</v>
      </c>
      <c r="AF17" s="53">
        <f>SUMIFS(BASE!$V:$V,BASE!$U:$U,$B17,BASE!$Z:$Z,'CARGA MÁQUINA (PLANEJ.)'!AF$1)</f>
        <v>0</v>
      </c>
      <c r="AG17" s="53">
        <f>SUMIFS(BASE!$V:$V,BASE!$U:$U,$B17,BASE!$Z:$Z,'CARGA MÁQUINA (PLANEJ.)'!AG$1)</f>
        <v>0</v>
      </c>
      <c r="AH17" s="53">
        <f>SUMIFS(BASE!$V:$V,BASE!$U:$U,$B17,BASE!$Z:$Z,'CARGA MÁQUINA (PLANEJ.)'!AH$1)</f>
        <v>0</v>
      </c>
      <c r="AI17" s="53">
        <f>SUMIFS(BASE!$V:$V,BASE!$U:$U,$B17,BASE!$Z:$Z,'CARGA MÁQUINA (PLANEJ.)'!AI$1)</f>
        <v>0</v>
      </c>
      <c r="AJ17" s="53">
        <f>SUMIFS(BASE!$V:$V,BASE!$U:$U,$B17,BASE!$Z:$Z,'CARGA MÁQUINA (PLANEJ.)'!AJ$1)</f>
        <v>0</v>
      </c>
      <c r="AK17" s="53">
        <f>SUMIFS(BASE!$V:$V,BASE!$U:$U,$B17,BASE!$Z:$Z,'CARGA MÁQUINA (PLANEJ.)'!AK$1)</f>
        <v>0</v>
      </c>
      <c r="AL17" s="53">
        <f>SUMIFS(BASE!$V:$V,BASE!$U:$U,$B17,BASE!$Z:$Z,'CARGA MÁQUINA (PLANEJ.)'!AL$1)</f>
        <v>0</v>
      </c>
      <c r="AM17" s="53">
        <f>SUMIFS(BASE!$V:$V,BASE!$U:$U,$B17,BASE!$Z:$Z,'CARGA MÁQUINA (PLANEJ.)'!AM$1)</f>
        <v>38</v>
      </c>
      <c r="AN17" s="53">
        <f>SUMIFS(BASE!$V:$V,BASE!$U:$U,$B17,BASE!$Z:$Z,'CARGA MÁQUINA (PLANEJ.)'!AN$1)</f>
        <v>0</v>
      </c>
      <c r="AO17" s="53">
        <f>SUMIFS(BASE!$V:$V,BASE!$U:$U,$B17,BASE!$Z:$Z,'CARGA MÁQUINA (PLANEJ.)'!AO$1)</f>
        <v>0</v>
      </c>
      <c r="AP17" s="53">
        <f>SUMIFS(BASE!$V:$V,BASE!$U:$U,$B17,BASE!$Z:$Z,'CARGA MÁQUINA (PLANEJ.)'!AP$1)</f>
        <v>0</v>
      </c>
      <c r="AQ17" s="53">
        <f>SUMIFS(BASE!$V:$V,BASE!$U:$U,$B17,BASE!$Z:$Z,'CARGA MÁQUINA (PLANEJ.)'!AQ$1)</f>
        <v>0</v>
      </c>
      <c r="AR17" s="53">
        <f>SUMIFS(BASE!$V:$V,BASE!$U:$U,$B17,BASE!$Z:$Z,'CARGA MÁQUINA (PLANEJ.)'!AR$1)</f>
        <v>0</v>
      </c>
      <c r="AS17" s="53">
        <f>SUMIFS(BASE!$V:$V,BASE!$U:$U,$B17,BASE!$Z:$Z,'CARGA MÁQUINA (PLANEJ.)'!AS$1)</f>
        <v>0</v>
      </c>
    </row>
    <row r="18" spans="1:45" x14ac:dyDescent="0.25">
      <c r="A18" s="48">
        <v>151</v>
      </c>
      <c r="B18" s="47" t="s">
        <v>1299</v>
      </c>
      <c r="D18" s="53">
        <f>SUMIFS(BASE!$V:$V,BASE!$U:$U,$B18,BASE!$Z:$Z,'CARGA MÁQUINA (PLANEJ.)'!D$1)</f>
        <v>40.090909090909093</v>
      </c>
      <c r="E18" s="53">
        <f>SUMIFS(BASE!$V:$V,BASE!$U:$U,$B18,BASE!$Z:$Z,'CARGA MÁQUINA (PLANEJ.)'!E$1)</f>
        <v>24.709090909090911</v>
      </c>
      <c r="F18" s="53">
        <f>SUMIFS(BASE!$V:$V,BASE!$U:$U,$B18,BASE!$Z:$Z,'CARGA MÁQUINA (PLANEJ.)'!F$1)</f>
        <v>0</v>
      </c>
      <c r="G18" s="53">
        <f>SUMIFS(BASE!$V:$V,BASE!$U:$U,$B18,BASE!$Z:$Z,'CARGA MÁQUINA (PLANEJ.)'!G$1)</f>
        <v>18.654545454545453</v>
      </c>
      <c r="H18" s="53">
        <f>SUMIFS(BASE!$V:$V,BASE!$U:$U,$B18,BASE!$Z:$Z,'CARGA MÁQUINA (PLANEJ.)'!H$1)</f>
        <v>18.654545454545453</v>
      </c>
      <c r="I18" s="53">
        <f>SUMIFS(BASE!$V:$V,BASE!$U:$U,$B18,BASE!$Z:$Z,'CARGA MÁQUINA (PLANEJ.)'!I$1)</f>
        <v>29.536363636363635</v>
      </c>
      <c r="J18" s="53">
        <f>SUMIFS(BASE!$V:$V,BASE!$U:$U,$B18,BASE!$Z:$Z,'CARGA MÁQUINA (PLANEJ.)'!J$1)</f>
        <v>15.545454545454545</v>
      </c>
      <c r="K18" s="53">
        <f>SUMIFS(BASE!$V:$V,BASE!$U:$U,$B18,BASE!$Z:$Z,'CARGA MÁQUINA (PLANEJ.)'!K$1)</f>
        <v>1.5545454545454545</v>
      </c>
      <c r="L18" s="53">
        <f>SUMIFS(BASE!$V:$V,BASE!$U:$U,$B18,BASE!$Z:$Z,'CARGA MÁQUINA (PLANEJ.)'!L$1)</f>
        <v>0</v>
      </c>
      <c r="M18" s="53">
        <f>SUMIFS(BASE!$V:$V,BASE!$U:$U,$B18,BASE!$Z:$Z,'CARGA MÁQUINA (PLANEJ.)'!M$1)</f>
        <v>0</v>
      </c>
      <c r="N18" s="53">
        <f>SUMIFS(BASE!$V:$V,BASE!$U:$U,$B18,BASE!$Z:$Z,'CARGA MÁQUINA (PLANEJ.)'!N$1)</f>
        <v>0</v>
      </c>
      <c r="O18" s="53">
        <f>SUMIFS(BASE!$V:$V,BASE!$U:$U,$B18,BASE!$Z:$Z,'CARGA MÁQUINA (PLANEJ.)'!O$1)</f>
        <v>12.436363636363636</v>
      </c>
      <c r="P18" s="53">
        <f>SUMIFS(BASE!$V:$V,BASE!$U:$U,$B18,BASE!$Z:$Z,'CARGA MÁQUINA (PLANEJ.)'!P$1)</f>
        <v>9.3272727272727263</v>
      </c>
      <c r="Q18" s="53">
        <f>SUMIFS(BASE!$V:$V,BASE!$U:$U,$B18,BASE!$Z:$Z,'CARGA MÁQUINA (PLANEJ.)'!Q$1)</f>
        <v>17.263636363636365</v>
      </c>
      <c r="R18" s="53">
        <f>SUMIFS(BASE!$V:$V,BASE!$U:$U,$B18,BASE!$Z:$Z,'CARGA MÁQUINA (PLANEJ.)'!R$1)</f>
        <v>10.963636363636363</v>
      </c>
      <c r="S18" s="53">
        <f>SUMIFS(BASE!$V:$V,BASE!$U:$U,$B18,BASE!$Z:$Z,'CARGA MÁQUINA (PLANEJ.)'!S$1)</f>
        <v>7.5272727272727256</v>
      </c>
      <c r="T18" s="53">
        <f>SUMIFS(BASE!$V:$V,BASE!$U:$U,$B18,BASE!$Z:$Z,'CARGA MÁQUINA (PLANEJ.)'!T$1)</f>
        <v>6.8727272727272721</v>
      </c>
      <c r="U18" s="53">
        <f>SUMIFS(BASE!$V:$V,BASE!$U:$U,$B18,BASE!$Z:$Z,'CARGA MÁQUINA (PLANEJ.)'!U$1)</f>
        <v>6.9545454545454541</v>
      </c>
      <c r="V18" s="53">
        <f>SUMIFS(BASE!$V:$V,BASE!$U:$U,$B18,BASE!$Z:$Z,'CARGA MÁQUINA (PLANEJ.)'!V$1)</f>
        <v>7.2</v>
      </c>
      <c r="W18" s="53">
        <f>SUMIFS(BASE!$V:$V,BASE!$U:$U,$B18,BASE!$Z:$Z,'CARGA MÁQUINA (PLANEJ.)'!W$1)</f>
        <v>0</v>
      </c>
      <c r="X18" s="53">
        <f>SUMIFS(BASE!$V:$V,BASE!$U:$U,$B18,BASE!$Z:$Z,'CARGA MÁQUINA (PLANEJ.)'!X$1)</f>
        <v>0</v>
      </c>
      <c r="Y18" s="53">
        <f>SUMIFS(BASE!$V:$V,BASE!$U:$U,$B18,BASE!$Z:$Z,'CARGA MÁQUINA (PLANEJ.)'!Y$1)</f>
        <v>0</v>
      </c>
      <c r="Z18" s="53">
        <f>SUMIFS(BASE!$V:$V,BASE!$U:$U,$B18,BASE!$Z:$Z,'CARGA MÁQUINA (PLANEJ.)'!Z$1)</f>
        <v>0</v>
      </c>
      <c r="AA18" s="53">
        <f>SUMIFS(BASE!$V:$V,BASE!$U:$U,$B18,BASE!$Z:$Z,'CARGA MÁQUINA (PLANEJ.)'!AA$1)</f>
        <v>0</v>
      </c>
      <c r="AB18" s="53">
        <f>SUMIFS(BASE!$V:$V,BASE!$U:$U,$B18,BASE!$Z:$Z,'CARGA MÁQUINA (PLANEJ.)'!AB$1)</f>
        <v>0</v>
      </c>
      <c r="AC18" s="53">
        <f>SUMIFS(BASE!$V:$V,BASE!$U:$U,$B18,BASE!$Z:$Z,'CARGA MÁQUINA (PLANEJ.)'!AC$1)</f>
        <v>0</v>
      </c>
      <c r="AD18" s="53">
        <f>SUMIFS(BASE!$V:$V,BASE!$U:$U,$B18,BASE!$Z:$Z,'CARGA MÁQUINA (PLANEJ.)'!AD$1)</f>
        <v>0</v>
      </c>
      <c r="AE18" s="53">
        <f>SUMIFS(BASE!$V:$V,BASE!$U:$U,$B18,BASE!$Z:$Z,'CARGA MÁQUINA (PLANEJ.)'!AE$1)</f>
        <v>0</v>
      </c>
      <c r="AF18" s="53">
        <f>SUMIFS(BASE!$V:$V,BASE!$U:$U,$B18,BASE!$Z:$Z,'CARGA MÁQUINA (PLANEJ.)'!AF$1)</f>
        <v>0</v>
      </c>
      <c r="AG18" s="53">
        <f>SUMIFS(BASE!$V:$V,BASE!$U:$U,$B18,BASE!$Z:$Z,'CARGA MÁQUINA (PLANEJ.)'!AG$1)</f>
        <v>0</v>
      </c>
      <c r="AH18" s="53">
        <f>SUMIFS(BASE!$V:$V,BASE!$U:$U,$B18,BASE!$Z:$Z,'CARGA MÁQUINA (PLANEJ.)'!AH$1)</f>
        <v>0</v>
      </c>
      <c r="AI18" s="53">
        <f>SUMIFS(BASE!$V:$V,BASE!$U:$U,$B18,BASE!$Z:$Z,'CARGA MÁQUINA (PLANEJ.)'!AI$1)</f>
        <v>0</v>
      </c>
      <c r="AJ18" s="53">
        <f>SUMIFS(BASE!$V:$V,BASE!$U:$U,$B18,BASE!$Z:$Z,'CARGA MÁQUINA (PLANEJ.)'!AJ$1)</f>
        <v>0</v>
      </c>
      <c r="AK18" s="53">
        <f>SUMIFS(BASE!$V:$V,BASE!$U:$U,$B18,BASE!$Z:$Z,'CARGA MÁQUINA (PLANEJ.)'!AK$1)</f>
        <v>0</v>
      </c>
      <c r="AL18" s="53">
        <f>SUMIFS(BASE!$V:$V,BASE!$U:$U,$B18,BASE!$Z:$Z,'CARGA MÁQUINA (PLANEJ.)'!AL$1)</f>
        <v>0</v>
      </c>
      <c r="AM18" s="53">
        <f>SUMIFS(BASE!$V:$V,BASE!$U:$U,$B18,BASE!$Z:$Z,'CARGA MÁQUINA (PLANEJ.)'!AM$1)</f>
        <v>0</v>
      </c>
      <c r="AN18" s="53">
        <f>SUMIFS(BASE!$V:$V,BASE!$U:$U,$B18,BASE!$Z:$Z,'CARGA MÁQUINA (PLANEJ.)'!AN$1)</f>
        <v>0</v>
      </c>
      <c r="AO18" s="53">
        <f>SUMIFS(BASE!$V:$V,BASE!$U:$U,$B18,BASE!$Z:$Z,'CARGA MÁQUINA (PLANEJ.)'!AO$1)</f>
        <v>0</v>
      </c>
      <c r="AP18" s="53">
        <f>SUMIFS(BASE!$V:$V,BASE!$U:$U,$B18,BASE!$Z:$Z,'CARGA MÁQUINA (PLANEJ.)'!AP$1)</f>
        <v>0</v>
      </c>
      <c r="AQ18" s="53">
        <f>SUMIFS(BASE!$V:$V,BASE!$U:$U,$B18,BASE!$Z:$Z,'CARGA MÁQUINA (PLANEJ.)'!AQ$1)</f>
        <v>0</v>
      </c>
      <c r="AR18" s="53">
        <f>SUMIFS(BASE!$V:$V,BASE!$U:$U,$B18,BASE!$Z:$Z,'CARGA MÁQUINA (PLANEJ.)'!AR$1)</f>
        <v>0</v>
      </c>
      <c r="AS18" s="53">
        <f>SUMIFS(BASE!$V:$V,BASE!$U:$U,$B18,BASE!$Z:$Z,'CARGA MÁQUINA (PLANEJ.)'!AS$1)</f>
        <v>0</v>
      </c>
    </row>
    <row r="19" spans="1:45" x14ac:dyDescent="0.25">
      <c r="A19" s="48">
        <v>102</v>
      </c>
      <c r="B19" s="47" t="s">
        <v>1293</v>
      </c>
      <c r="D19" s="53">
        <f>SUMIFS(BASE!$V:$V,BASE!$U:$U,$B19,BASE!$Z:$Z,'CARGA MÁQUINA (PLANEJ.)'!D$1)</f>
        <v>0</v>
      </c>
      <c r="E19" s="53">
        <f>SUMIFS(BASE!$V:$V,BASE!$U:$U,$B19,BASE!$Z:$Z,'CARGA MÁQUINA (PLANEJ.)'!E$1)</f>
        <v>0</v>
      </c>
      <c r="F19" s="53">
        <f>SUMIFS(BASE!$V:$V,BASE!$U:$U,$B19,BASE!$Z:$Z,'CARGA MÁQUINA (PLANEJ.)'!F$1)</f>
        <v>0</v>
      </c>
      <c r="G19" s="53">
        <f>SUMIFS(BASE!$V:$V,BASE!$U:$U,$B19,BASE!$Z:$Z,'CARGA MÁQUINA (PLANEJ.)'!G$1)</f>
        <v>0</v>
      </c>
      <c r="H19" s="53">
        <f>SUMIFS(BASE!$V:$V,BASE!$U:$U,$B19,BASE!$Z:$Z,'CARGA MÁQUINA (PLANEJ.)'!H$1)</f>
        <v>0</v>
      </c>
      <c r="I19" s="53">
        <f>SUMIFS(BASE!$V:$V,BASE!$U:$U,$B19,BASE!$Z:$Z,'CARGA MÁQUINA (PLANEJ.)'!I$1)</f>
        <v>0</v>
      </c>
      <c r="J19" s="53">
        <f>SUMIFS(BASE!$V:$V,BASE!$U:$U,$B19,BASE!$Z:$Z,'CARGA MÁQUINA (PLANEJ.)'!J$1)</f>
        <v>0</v>
      </c>
      <c r="K19" s="53">
        <f>SUMIFS(BASE!$V:$V,BASE!$U:$U,$B19,BASE!$Z:$Z,'CARGA MÁQUINA (PLANEJ.)'!K$1)</f>
        <v>0</v>
      </c>
      <c r="L19" s="53">
        <f>SUMIFS(BASE!$V:$V,BASE!$U:$U,$B19,BASE!$Z:$Z,'CARGA MÁQUINA (PLANEJ.)'!L$1)</f>
        <v>0</v>
      </c>
      <c r="M19" s="53">
        <f>SUMIFS(BASE!$V:$V,BASE!$U:$U,$B19,BASE!$Z:$Z,'CARGA MÁQUINA (PLANEJ.)'!M$1)</f>
        <v>0</v>
      </c>
      <c r="N19" s="53">
        <f>SUMIFS(BASE!$V:$V,BASE!$U:$U,$B19,BASE!$Z:$Z,'CARGA MÁQUINA (PLANEJ.)'!N$1)</f>
        <v>0</v>
      </c>
      <c r="O19" s="53">
        <f>SUMIFS(BASE!$V:$V,BASE!$U:$U,$B19,BASE!$Z:$Z,'CARGA MÁQUINA (PLANEJ.)'!O$1)</f>
        <v>0</v>
      </c>
      <c r="P19" s="53">
        <f>SUMIFS(BASE!$V:$V,BASE!$U:$U,$B19,BASE!$Z:$Z,'CARGA MÁQUINA (PLANEJ.)'!P$1)</f>
        <v>0</v>
      </c>
      <c r="Q19" s="53">
        <f>SUMIFS(BASE!$V:$V,BASE!$U:$U,$B19,BASE!$Z:$Z,'CARGA MÁQUINA (PLANEJ.)'!Q$1)</f>
        <v>0</v>
      </c>
      <c r="R19" s="53">
        <f>SUMIFS(BASE!$V:$V,BASE!$U:$U,$B19,BASE!$Z:$Z,'CARGA MÁQUINA (PLANEJ.)'!R$1)</f>
        <v>0</v>
      </c>
      <c r="S19" s="53">
        <f>SUMIFS(BASE!$V:$V,BASE!$U:$U,$B19,BASE!$Z:$Z,'CARGA MÁQUINA (PLANEJ.)'!S$1)</f>
        <v>0</v>
      </c>
      <c r="T19" s="53">
        <f>SUMIFS(BASE!$V:$V,BASE!$U:$U,$B19,BASE!$Z:$Z,'CARGA MÁQUINA (PLANEJ.)'!T$1)</f>
        <v>0</v>
      </c>
      <c r="U19" s="53">
        <f>SUMIFS(BASE!$V:$V,BASE!$U:$U,$B19,BASE!$Z:$Z,'CARGA MÁQUINA (PLANEJ.)'!U$1)</f>
        <v>0</v>
      </c>
      <c r="V19" s="53">
        <f>SUMIFS(BASE!$V:$V,BASE!$U:$U,$B19,BASE!$Z:$Z,'CARGA MÁQUINA (PLANEJ.)'!V$1)</f>
        <v>0</v>
      </c>
      <c r="W19" s="53">
        <f>SUMIFS(BASE!$V:$V,BASE!$U:$U,$B19,BASE!$Z:$Z,'CARGA MÁQUINA (PLANEJ.)'!W$1)</f>
        <v>0</v>
      </c>
      <c r="X19" s="53">
        <f>SUMIFS(BASE!$V:$V,BASE!$U:$U,$B19,BASE!$Z:$Z,'CARGA MÁQUINA (PLANEJ.)'!X$1)</f>
        <v>0</v>
      </c>
      <c r="Y19" s="53">
        <f>SUMIFS(BASE!$V:$V,BASE!$U:$U,$B19,BASE!$Z:$Z,'CARGA MÁQUINA (PLANEJ.)'!Y$1)</f>
        <v>0</v>
      </c>
      <c r="Z19" s="53">
        <f>SUMIFS(BASE!$V:$V,BASE!$U:$U,$B19,BASE!$Z:$Z,'CARGA MÁQUINA (PLANEJ.)'!Z$1)</f>
        <v>0</v>
      </c>
      <c r="AA19" s="53">
        <f>SUMIFS(BASE!$V:$V,BASE!$U:$U,$B19,BASE!$Z:$Z,'CARGA MÁQUINA (PLANEJ.)'!AA$1)</f>
        <v>0</v>
      </c>
      <c r="AB19" s="53">
        <f>SUMIFS(BASE!$V:$V,BASE!$U:$U,$B19,BASE!$Z:$Z,'CARGA MÁQUINA (PLANEJ.)'!AB$1)</f>
        <v>0</v>
      </c>
      <c r="AC19" s="53">
        <f>SUMIFS(BASE!$V:$V,BASE!$U:$U,$B19,BASE!$Z:$Z,'CARGA MÁQUINA (PLANEJ.)'!AC$1)</f>
        <v>0</v>
      </c>
      <c r="AD19" s="53">
        <f>SUMIFS(BASE!$V:$V,BASE!$U:$U,$B19,BASE!$Z:$Z,'CARGA MÁQUINA (PLANEJ.)'!AD$1)</f>
        <v>0</v>
      </c>
      <c r="AE19" s="53">
        <f>SUMIFS(BASE!$V:$V,BASE!$U:$U,$B19,BASE!$Z:$Z,'CARGA MÁQUINA (PLANEJ.)'!AE$1)</f>
        <v>0</v>
      </c>
      <c r="AF19" s="53">
        <f>SUMIFS(BASE!$V:$V,BASE!$U:$U,$B19,BASE!$Z:$Z,'CARGA MÁQUINA (PLANEJ.)'!AF$1)</f>
        <v>0</v>
      </c>
      <c r="AG19" s="53">
        <f>SUMIFS(BASE!$V:$V,BASE!$U:$U,$B19,BASE!$Z:$Z,'CARGA MÁQUINA (PLANEJ.)'!AG$1)</f>
        <v>0</v>
      </c>
      <c r="AH19" s="53">
        <f>SUMIFS(BASE!$V:$V,BASE!$U:$U,$B19,BASE!$Z:$Z,'CARGA MÁQUINA (PLANEJ.)'!AH$1)</f>
        <v>0</v>
      </c>
      <c r="AI19" s="53">
        <f>SUMIFS(BASE!$V:$V,BASE!$U:$U,$B19,BASE!$Z:$Z,'CARGA MÁQUINA (PLANEJ.)'!AI$1)</f>
        <v>0</v>
      </c>
      <c r="AJ19" s="53">
        <f>SUMIFS(BASE!$V:$V,BASE!$U:$U,$B19,BASE!$Z:$Z,'CARGA MÁQUINA (PLANEJ.)'!AJ$1)</f>
        <v>0</v>
      </c>
      <c r="AK19" s="53">
        <f>SUMIFS(BASE!$V:$V,BASE!$U:$U,$B19,BASE!$Z:$Z,'CARGA MÁQUINA (PLANEJ.)'!AK$1)</f>
        <v>0</v>
      </c>
      <c r="AL19" s="53">
        <f>SUMIFS(BASE!$V:$V,BASE!$U:$U,$B19,BASE!$Z:$Z,'CARGA MÁQUINA (PLANEJ.)'!AL$1)</f>
        <v>0</v>
      </c>
      <c r="AM19" s="53">
        <f>SUMIFS(BASE!$V:$V,BASE!$U:$U,$B19,BASE!$Z:$Z,'CARGA MÁQUINA (PLANEJ.)'!AM$1)</f>
        <v>0</v>
      </c>
      <c r="AN19" s="53">
        <f>SUMIFS(BASE!$V:$V,BASE!$U:$U,$B19,BASE!$Z:$Z,'CARGA MÁQUINA (PLANEJ.)'!AN$1)</f>
        <v>0</v>
      </c>
      <c r="AO19" s="53">
        <f>SUMIFS(BASE!$V:$V,BASE!$U:$U,$B19,BASE!$Z:$Z,'CARGA MÁQUINA (PLANEJ.)'!AO$1)</f>
        <v>0</v>
      </c>
      <c r="AP19" s="53">
        <f>SUMIFS(BASE!$V:$V,BASE!$U:$U,$B19,BASE!$Z:$Z,'CARGA MÁQUINA (PLANEJ.)'!AP$1)</f>
        <v>0</v>
      </c>
      <c r="AQ19" s="53">
        <f>SUMIFS(BASE!$V:$V,BASE!$U:$U,$B19,BASE!$Z:$Z,'CARGA MÁQUINA (PLANEJ.)'!AQ$1)</f>
        <v>0</v>
      </c>
      <c r="AR19" s="53">
        <f>SUMIFS(BASE!$V:$V,BASE!$U:$U,$B19,BASE!$Z:$Z,'CARGA MÁQUINA (PLANEJ.)'!AR$1)</f>
        <v>0</v>
      </c>
      <c r="AS19" s="53">
        <f>SUMIFS(BASE!$V:$V,BASE!$U:$U,$B19,BASE!$Z:$Z,'CARGA MÁQUINA (PLANEJ.)'!AS$1)</f>
        <v>0</v>
      </c>
    </row>
    <row r="20" spans="1:45" x14ac:dyDescent="0.25">
      <c r="A20" s="48">
        <v>284</v>
      </c>
      <c r="B20" s="47" t="s">
        <v>1294</v>
      </c>
      <c r="D20" s="53">
        <f>SUMIFS(BASE!$V:$V,BASE!$U:$U,$B20,BASE!$Z:$Z,'CARGA MÁQUINA (PLANEJ.)'!D$1)</f>
        <v>0</v>
      </c>
      <c r="E20" s="53">
        <f>SUMIFS(BASE!$V:$V,BASE!$U:$U,$B20,BASE!$Z:$Z,'CARGA MÁQUINA (PLANEJ.)'!E$1)</f>
        <v>0</v>
      </c>
      <c r="F20" s="53">
        <f>SUMIFS(BASE!$V:$V,BASE!$U:$U,$B20,BASE!$Z:$Z,'CARGA MÁQUINA (PLANEJ.)'!F$1)</f>
        <v>0</v>
      </c>
      <c r="G20" s="53">
        <f>SUMIFS(BASE!$V:$V,BASE!$U:$U,$B20,BASE!$Z:$Z,'CARGA MÁQUINA (PLANEJ.)'!G$1)</f>
        <v>0</v>
      </c>
      <c r="H20" s="53">
        <f>SUMIFS(BASE!$V:$V,BASE!$U:$U,$B20,BASE!$Z:$Z,'CARGA MÁQUINA (PLANEJ.)'!H$1)</f>
        <v>0</v>
      </c>
      <c r="I20" s="53">
        <f>SUMIFS(BASE!$V:$V,BASE!$U:$U,$B20,BASE!$Z:$Z,'CARGA MÁQUINA (PLANEJ.)'!I$1)</f>
        <v>0</v>
      </c>
      <c r="J20" s="53">
        <f>SUMIFS(BASE!$V:$V,BASE!$U:$U,$B20,BASE!$Z:$Z,'CARGA MÁQUINA (PLANEJ.)'!J$1)</f>
        <v>0</v>
      </c>
      <c r="K20" s="53">
        <f>SUMIFS(BASE!$V:$V,BASE!$U:$U,$B20,BASE!$Z:$Z,'CARGA MÁQUINA (PLANEJ.)'!K$1)</f>
        <v>0</v>
      </c>
      <c r="L20" s="53">
        <f>SUMIFS(BASE!$V:$V,BASE!$U:$U,$B20,BASE!$Z:$Z,'CARGA MÁQUINA (PLANEJ.)'!L$1)</f>
        <v>0</v>
      </c>
      <c r="M20" s="53">
        <f>SUMIFS(BASE!$V:$V,BASE!$U:$U,$B20,BASE!$Z:$Z,'CARGA MÁQUINA (PLANEJ.)'!M$1)</f>
        <v>0</v>
      </c>
      <c r="N20" s="53">
        <f>SUMIFS(BASE!$V:$V,BASE!$U:$U,$B20,BASE!$Z:$Z,'CARGA MÁQUINA (PLANEJ.)'!N$1)</f>
        <v>0</v>
      </c>
      <c r="O20" s="53">
        <f>SUMIFS(BASE!$V:$V,BASE!$U:$U,$B20,BASE!$Z:$Z,'CARGA MÁQUINA (PLANEJ.)'!O$1)</f>
        <v>0</v>
      </c>
      <c r="P20" s="53">
        <f>SUMIFS(BASE!$V:$V,BASE!$U:$U,$B20,BASE!$Z:$Z,'CARGA MÁQUINA (PLANEJ.)'!P$1)</f>
        <v>0</v>
      </c>
      <c r="Q20" s="53">
        <f>SUMIFS(BASE!$V:$V,BASE!$U:$U,$B20,BASE!$Z:$Z,'CARGA MÁQUINA (PLANEJ.)'!Q$1)</f>
        <v>0</v>
      </c>
      <c r="R20" s="53">
        <f>SUMIFS(BASE!$V:$V,BASE!$U:$U,$B20,BASE!$Z:$Z,'CARGA MÁQUINA (PLANEJ.)'!R$1)</f>
        <v>0</v>
      </c>
      <c r="S20" s="53">
        <f>SUMIFS(BASE!$V:$V,BASE!$U:$U,$B20,BASE!$Z:$Z,'CARGA MÁQUINA (PLANEJ.)'!S$1)</f>
        <v>0</v>
      </c>
      <c r="T20" s="53">
        <f>SUMIFS(BASE!$V:$V,BASE!$U:$U,$B20,BASE!$Z:$Z,'CARGA MÁQUINA (PLANEJ.)'!T$1)</f>
        <v>0</v>
      </c>
      <c r="U20" s="53">
        <f>SUMIFS(BASE!$V:$V,BASE!$U:$U,$B20,BASE!$Z:$Z,'CARGA MÁQUINA (PLANEJ.)'!U$1)</f>
        <v>0</v>
      </c>
      <c r="V20" s="53">
        <f>SUMIFS(BASE!$V:$V,BASE!$U:$U,$B20,BASE!$Z:$Z,'CARGA MÁQUINA (PLANEJ.)'!V$1)</f>
        <v>0</v>
      </c>
      <c r="W20" s="53">
        <f>SUMIFS(BASE!$V:$V,BASE!$U:$U,$B20,BASE!$Z:$Z,'CARGA MÁQUINA (PLANEJ.)'!W$1)</f>
        <v>0</v>
      </c>
      <c r="X20" s="53">
        <f>SUMIFS(BASE!$V:$V,BASE!$U:$U,$B20,BASE!$Z:$Z,'CARGA MÁQUINA (PLANEJ.)'!X$1)</f>
        <v>0</v>
      </c>
      <c r="Y20" s="53">
        <f>SUMIFS(BASE!$V:$V,BASE!$U:$U,$B20,BASE!$Z:$Z,'CARGA MÁQUINA (PLANEJ.)'!Y$1)</f>
        <v>0</v>
      </c>
      <c r="Z20" s="53">
        <f>SUMIFS(BASE!$V:$V,BASE!$U:$U,$B20,BASE!$Z:$Z,'CARGA MÁQUINA (PLANEJ.)'!Z$1)</f>
        <v>0</v>
      </c>
      <c r="AA20" s="53">
        <f>SUMIFS(BASE!$V:$V,BASE!$U:$U,$B20,BASE!$Z:$Z,'CARGA MÁQUINA (PLANEJ.)'!AA$1)</f>
        <v>0</v>
      </c>
      <c r="AB20" s="53">
        <f>SUMIFS(BASE!$V:$V,BASE!$U:$U,$B20,BASE!$Z:$Z,'CARGA MÁQUINA (PLANEJ.)'!AB$1)</f>
        <v>0</v>
      </c>
      <c r="AC20" s="53">
        <f>SUMIFS(BASE!$V:$V,BASE!$U:$U,$B20,BASE!$Z:$Z,'CARGA MÁQUINA (PLANEJ.)'!AC$1)</f>
        <v>0</v>
      </c>
      <c r="AD20" s="53">
        <f>SUMIFS(BASE!$V:$V,BASE!$U:$U,$B20,BASE!$Z:$Z,'CARGA MÁQUINA (PLANEJ.)'!AD$1)</f>
        <v>0</v>
      </c>
      <c r="AE20" s="53">
        <f>SUMIFS(BASE!$V:$V,BASE!$U:$U,$B20,BASE!$Z:$Z,'CARGA MÁQUINA (PLANEJ.)'!AE$1)</f>
        <v>0</v>
      </c>
      <c r="AF20" s="53">
        <f>SUMIFS(BASE!$V:$V,BASE!$U:$U,$B20,BASE!$Z:$Z,'CARGA MÁQUINA (PLANEJ.)'!AF$1)</f>
        <v>0</v>
      </c>
      <c r="AG20" s="53">
        <f>SUMIFS(BASE!$V:$V,BASE!$U:$U,$B20,BASE!$Z:$Z,'CARGA MÁQUINA (PLANEJ.)'!AG$1)</f>
        <v>0</v>
      </c>
      <c r="AH20" s="53">
        <f>SUMIFS(BASE!$V:$V,BASE!$U:$U,$B20,BASE!$Z:$Z,'CARGA MÁQUINA (PLANEJ.)'!AH$1)</f>
        <v>0</v>
      </c>
      <c r="AI20" s="53">
        <f>SUMIFS(BASE!$V:$V,BASE!$U:$U,$B20,BASE!$Z:$Z,'CARGA MÁQUINA (PLANEJ.)'!AI$1)</f>
        <v>0</v>
      </c>
      <c r="AJ20" s="53">
        <f>SUMIFS(BASE!$V:$V,BASE!$U:$U,$B20,BASE!$Z:$Z,'CARGA MÁQUINA (PLANEJ.)'!AJ$1)</f>
        <v>0</v>
      </c>
      <c r="AK20" s="53">
        <f>SUMIFS(BASE!$V:$V,BASE!$U:$U,$B20,BASE!$Z:$Z,'CARGA MÁQUINA (PLANEJ.)'!AK$1)</f>
        <v>0</v>
      </c>
      <c r="AL20" s="53">
        <f>SUMIFS(BASE!$V:$V,BASE!$U:$U,$B20,BASE!$Z:$Z,'CARGA MÁQUINA (PLANEJ.)'!AL$1)</f>
        <v>0</v>
      </c>
      <c r="AM20" s="53">
        <f>SUMIFS(BASE!$V:$V,BASE!$U:$U,$B20,BASE!$Z:$Z,'CARGA MÁQUINA (PLANEJ.)'!AM$1)</f>
        <v>0</v>
      </c>
      <c r="AN20" s="53">
        <f>SUMIFS(BASE!$V:$V,BASE!$U:$U,$B20,BASE!$Z:$Z,'CARGA MÁQUINA (PLANEJ.)'!AN$1)</f>
        <v>0</v>
      </c>
      <c r="AO20" s="53">
        <f>SUMIFS(BASE!$V:$V,BASE!$U:$U,$B20,BASE!$Z:$Z,'CARGA MÁQUINA (PLANEJ.)'!AO$1)</f>
        <v>0</v>
      </c>
      <c r="AP20" s="53">
        <f>SUMIFS(BASE!$V:$V,BASE!$U:$U,$B20,BASE!$Z:$Z,'CARGA MÁQUINA (PLANEJ.)'!AP$1)</f>
        <v>0</v>
      </c>
      <c r="AQ20" s="53">
        <f>SUMIFS(BASE!$V:$V,BASE!$U:$U,$B20,BASE!$Z:$Z,'CARGA MÁQUINA (PLANEJ.)'!AQ$1)</f>
        <v>0</v>
      </c>
      <c r="AR20" s="53">
        <f>SUMIFS(BASE!$V:$V,BASE!$U:$U,$B20,BASE!$Z:$Z,'CARGA MÁQUINA (PLANEJ.)'!AR$1)</f>
        <v>0</v>
      </c>
      <c r="AS20" s="53">
        <f>SUMIFS(BASE!$V:$V,BASE!$U:$U,$B20,BASE!$Z:$Z,'CARGA MÁQUINA (PLANEJ.)'!AS$1)</f>
        <v>0</v>
      </c>
    </row>
    <row r="21" spans="1:45" x14ac:dyDescent="0.25">
      <c r="A21" s="48">
        <v>433</v>
      </c>
      <c r="B21" s="47" t="s">
        <v>1295</v>
      </c>
      <c r="D21" s="53">
        <f>SUMIFS(BASE!$V:$V,BASE!$U:$U,$B21,BASE!$Z:$Z,'CARGA MÁQUINA (PLANEJ.)'!D$1)</f>
        <v>27.32</v>
      </c>
      <c r="E21" s="53">
        <f>SUMIFS(BASE!$V:$V,BASE!$U:$U,$B21,BASE!$Z:$Z,'CARGA MÁQUINA (PLANEJ.)'!E$1)</f>
        <v>86.163750000000007</v>
      </c>
      <c r="F21" s="53">
        <f>SUMIFS(BASE!$V:$V,BASE!$U:$U,$B21,BASE!$Z:$Z,'CARGA MÁQUINA (PLANEJ.)'!F$1)</f>
        <v>0</v>
      </c>
      <c r="G21" s="53">
        <f>SUMIFS(BASE!$V:$V,BASE!$U:$U,$B21,BASE!$Z:$Z,'CARGA MÁQUINA (PLANEJ.)'!G$1)</f>
        <v>54</v>
      </c>
      <c r="H21" s="53">
        <f>SUMIFS(BASE!$V:$V,BASE!$U:$U,$B21,BASE!$Z:$Z,'CARGA MÁQUINA (PLANEJ.)'!H$1)</f>
        <v>0</v>
      </c>
      <c r="I21" s="53">
        <f>SUMIFS(BASE!$V:$V,BASE!$U:$U,$B21,BASE!$Z:$Z,'CARGA MÁQUINA (PLANEJ.)'!I$1)</f>
        <v>5.5</v>
      </c>
      <c r="J21" s="53">
        <f>SUMIFS(BASE!$V:$V,BASE!$U:$U,$B21,BASE!$Z:$Z,'CARGA MÁQUINA (PLANEJ.)'!J$1)</f>
        <v>29.454545454545453</v>
      </c>
      <c r="K21" s="53">
        <f>SUMIFS(BASE!$V:$V,BASE!$U:$U,$B21,BASE!$Z:$Z,'CARGA MÁQUINA (PLANEJ.)'!K$1)</f>
        <v>0</v>
      </c>
      <c r="L21" s="53">
        <f>SUMIFS(BASE!$V:$V,BASE!$U:$U,$B21,BASE!$Z:$Z,'CARGA MÁQUINA (PLANEJ.)'!L$1)</f>
        <v>48</v>
      </c>
      <c r="M21" s="53">
        <f>SUMIFS(BASE!$V:$V,BASE!$U:$U,$B21,BASE!$Z:$Z,'CARGA MÁQUINA (PLANEJ.)'!M$1)</f>
        <v>48</v>
      </c>
      <c r="N21" s="53">
        <f>SUMIFS(BASE!$V:$V,BASE!$U:$U,$B21,BASE!$Z:$Z,'CARGA MÁQUINA (PLANEJ.)'!N$1)</f>
        <v>24</v>
      </c>
      <c r="O21" s="53">
        <f>SUMIFS(BASE!$V:$V,BASE!$U:$U,$B21,BASE!$Z:$Z,'CARGA MÁQUINA (PLANEJ.)'!O$1)</f>
        <v>4</v>
      </c>
      <c r="P21" s="53">
        <f>SUMIFS(BASE!$V:$V,BASE!$U:$U,$B21,BASE!$Z:$Z,'CARGA MÁQUINA (PLANEJ.)'!P$1)</f>
        <v>28</v>
      </c>
      <c r="Q21" s="53">
        <f>SUMIFS(BASE!$V:$V,BASE!$U:$U,$B21,BASE!$Z:$Z,'CARGA MÁQUINA (PLANEJ.)'!Q$1)</f>
        <v>0</v>
      </c>
      <c r="R21" s="53">
        <f>SUMIFS(BASE!$V:$V,BASE!$U:$U,$B21,BASE!$Z:$Z,'CARGA MÁQUINA (PLANEJ.)'!R$1)</f>
        <v>96</v>
      </c>
      <c r="S21" s="53">
        <f>SUMIFS(BASE!$V:$V,BASE!$U:$U,$B21,BASE!$Z:$Z,'CARGA MÁQUINA (PLANEJ.)'!S$1)</f>
        <v>0</v>
      </c>
      <c r="T21" s="53">
        <f>SUMIFS(BASE!$V:$V,BASE!$U:$U,$B21,BASE!$Z:$Z,'CARGA MÁQUINA (PLANEJ.)'!T$1)</f>
        <v>0</v>
      </c>
      <c r="U21" s="53">
        <f>SUMIFS(BASE!$V:$V,BASE!$U:$U,$B21,BASE!$Z:$Z,'CARGA MÁQUINA (PLANEJ.)'!U$1)</f>
        <v>0</v>
      </c>
      <c r="V21" s="53">
        <f>SUMIFS(BASE!$V:$V,BASE!$U:$U,$B21,BASE!$Z:$Z,'CARGA MÁQUINA (PLANEJ.)'!V$1)</f>
        <v>0</v>
      </c>
      <c r="W21" s="53">
        <f>SUMIFS(BASE!$V:$V,BASE!$U:$U,$B21,BASE!$Z:$Z,'CARGA MÁQUINA (PLANEJ.)'!W$1)</f>
        <v>0</v>
      </c>
      <c r="X21" s="53">
        <f>SUMIFS(BASE!$V:$V,BASE!$U:$U,$B21,BASE!$Z:$Z,'CARGA MÁQUINA (PLANEJ.)'!X$1)</f>
        <v>0</v>
      </c>
      <c r="Y21" s="53">
        <f>SUMIFS(BASE!$V:$V,BASE!$U:$U,$B21,BASE!$Z:$Z,'CARGA MÁQUINA (PLANEJ.)'!Y$1)</f>
        <v>0</v>
      </c>
      <c r="Z21" s="53">
        <f>SUMIFS(BASE!$V:$V,BASE!$U:$U,$B21,BASE!$Z:$Z,'CARGA MÁQUINA (PLANEJ.)'!Z$1)</f>
        <v>0</v>
      </c>
      <c r="AA21" s="53">
        <f>SUMIFS(BASE!$V:$V,BASE!$U:$U,$B21,BASE!$Z:$Z,'CARGA MÁQUINA (PLANEJ.)'!AA$1)</f>
        <v>0</v>
      </c>
      <c r="AB21" s="53">
        <f>SUMIFS(BASE!$V:$V,BASE!$U:$U,$B21,BASE!$Z:$Z,'CARGA MÁQUINA (PLANEJ.)'!AB$1)</f>
        <v>0</v>
      </c>
      <c r="AC21" s="53">
        <f>SUMIFS(BASE!$V:$V,BASE!$U:$U,$B21,BASE!$Z:$Z,'CARGA MÁQUINA (PLANEJ.)'!AC$1)</f>
        <v>0</v>
      </c>
      <c r="AD21" s="53">
        <f>SUMIFS(BASE!$V:$V,BASE!$U:$U,$B21,BASE!$Z:$Z,'CARGA MÁQUINA (PLANEJ.)'!AD$1)</f>
        <v>0</v>
      </c>
      <c r="AE21" s="53">
        <f>SUMIFS(BASE!$V:$V,BASE!$U:$U,$B21,BASE!$Z:$Z,'CARGA MÁQUINA (PLANEJ.)'!AE$1)</f>
        <v>0</v>
      </c>
      <c r="AF21" s="53">
        <f>SUMIFS(BASE!$V:$V,BASE!$U:$U,$B21,BASE!$Z:$Z,'CARGA MÁQUINA (PLANEJ.)'!AF$1)</f>
        <v>0</v>
      </c>
      <c r="AG21" s="53">
        <f>SUMIFS(BASE!$V:$V,BASE!$U:$U,$B21,BASE!$Z:$Z,'CARGA MÁQUINA (PLANEJ.)'!AG$1)</f>
        <v>0</v>
      </c>
      <c r="AH21" s="53">
        <f>SUMIFS(BASE!$V:$V,BASE!$U:$U,$B21,BASE!$Z:$Z,'CARGA MÁQUINA (PLANEJ.)'!AH$1)</f>
        <v>0</v>
      </c>
      <c r="AI21" s="53">
        <f>SUMIFS(BASE!$V:$V,BASE!$U:$U,$B21,BASE!$Z:$Z,'CARGA MÁQUINA (PLANEJ.)'!AI$1)</f>
        <v>0</v>
      </c>
      <c r="AJ21" s="53">
        <f>SUMIFS(BASE!$V:$V,BASE!$U:$U,$B21,BASE!$Z:$Z,'CARGA MÁQUINA (PLANEJ.)'!AJ$1)</f>
        <v>0</v>
      </c>
      <c r="AK21" s="53">
        <f>SUMIFS(BASE!$V:$V,BASE!$U:$U,$B21,BASE!$Z:$Z,'CARGA MÁQUINA (PLANEJ.)'!AK$1)</f>
        <v>0</v>
      </c>
      <c r="AL21" s="53">
        <f>SUMIFS(BASE!$V:$V,BASE!$U:$U,$B21,BASE!$Z:$Z,'CARGA MÁQUINA (PLANEJ.)'!AL$1)</f>
        <v>0</v>
      </c>
      <c r="AM21" s="53">
        <f>SUMIFS(BASE!$V:$V,BASE!$U:$U,$B21,BASE!$Z:$Z,'CARGA MÁQUINA (PLANEJ.)'!AM$1)</f>
        <v>0</v>
      </c>
      <c r="AN21" s="53">
        <f>SUMIFS(BASE!$V:$V,BASE!$U:$U,$B21,BASE!$Z:$Z,'CARGA MÁQUINA (PLANEJ.)'!AN$1)</f>
        <v>0</v>
      </c>
      <c r="AO21" s="53">
        <f>SUMIFS(BASE!$V:$V,BASE!$U:$U,$B21,BASE!$Z:$Z,'CARGA MÁQUINA (PLANEJ.)'!AO$1)</f>
        <v>0</v>
      </c>
      <c r="AP21" s="53">
        <f>SUMIFS(BASE!$V:$V,BASE!$U:$U,$B21,BASE!$Z:$Z,'CARGA MÁQUINA (PLANEJ.)'!AP$1)</f>
        <v>0</v>
      </c>
      <c r="AQ21" s="53">
        <f>SUMIFS(BASE!$V:$V,BASE!$U:$U,$B21,BASE!$Z:$Z,'CARGA MÁQUINA (PLANEJ.)'!AQ$1)</f>
        <v>0</v>
      </c>
      <c r="AR21" s="53">
        <f>SUMIFS(BASE!$V:$V,BASE!$U:$U,$B21,BASE!$Z:$Z,'CARGA MÁQUINA (PLANEJ.)'!AR$1)</f>
        <v>0</v>
      </c>
      <c r="AS21" s="53">
        <f>SUMIFS(BASE!$V:$V,BASE!$U:$U,$B21,BASE!$Z:$Z,'CARGA MÁQUINA (PLANEJ.)'!AS$1)</f>
        <v>0</v>
      </c>
    </row>
    <row r="22" spans="1:45" x14ac:dyDescent="0.25">
      <c r="A22" s="48">
        <v>493</v>
      </c>
      <c r="B22" s="47" t="s">
        <v>1298</v>
      </c>
      <c r="D22" s="53">
        <f>SUMIFS(BASE!$V:$V,BASE!$U:$U,$B22,BASE!$Z:$Z,'CARGA MÁQUINA (PLANEJ.)'!D$1)</f>
        <v>8.1818181818181817</v>
      </c>
      <c r="E22" s="53">
        <f>SUMIFS(BASE!$V:$V,BASE!$U:$U,$B22,BASE!$Z:$Z,'CARGA MÁQUINA (PLANEJ.)'!E$1)</f>
        <v>55.145454545454541</v>
      </c>
      <c r="F22" s="53">
        <f>SUMIFS(BASE!$V:$V,BASE!$U:$U,$B22,BASE!$Z:$Z,'CARGA MÁQUINA (PLANEJ.)'!F$1)</f>
        <v>90</v>
      </c>
      <c r="G22" s="53">
        <f>SUMIFS(BASE!$V:$V,BASE!$U:$U,$B22,BASE!$Z:$Z,'CARGA MÁQUINA (PLANEJ.)'!G$1)</f>
        <v>54</v>
      </c>
      <c r="H22" s="53">
        <f>SUMIFS(BASE!$V:$V,BASE!$U:$U,$B22,BASE!$Z:$Z,'CARGA MÁQUINA (PLANEJ.)'!H$1)</f>
        <v>45</v>
      </c>
      <c r="I22" s="53">
        <f>SUMIFS(BASE!$V:$V,BASE!$U:$U,$B22,BASE!$Z:$Z,'CARGA MÁQUINA (PLANEJ.)'!I$1)</f>
        <v>0</v>
      </c>
      <c r="J22" s="53">
        <f>SUMIFS(BASE!$V:$V,BASE!$U:$U,$B22,BASE!$Z:$Z,'CARGA MÁQUINA (PLANEJ.)'!J$1)</f>
        <v>7.4454545454545444</v>
      </c>
      <c r="K22" s="53">
        <f>SUMIFS(BASE!$V:$V,BASE!$U:$U,$B22,BASE!$Z:$Z,'CARGA MÁQUINA (PLANEJ.)'!K$1)</f>
        <v>0</v>
      </c>
      <c r="L22" s="53">
        <f>SUMIFS(BASE!$V:$V,BASE!$U:$U,$B22,BASE!$Z:$Z,'CARGA MÁQUINA (PLANEJ.)'!L$1)</f>
        <v>0</v>
      </c>
      <c r="M22" s="53">
        <f>SUMIFS(BASE!$V:$V,BASE!$U:$U,$B22,BASE!$Z:$Z,'CARGA MÁQUINA (PLANEJ.)'!M$1)</f>
        <v>0</v>
      </c>
      <c r="N22" s="53">
        <f>SUMIFS(BASE!$V:$V,BASE!$U:$U,$B22,BASE!$Z:$Z,'CARGA MÁQUINA (PLANEJ.)'!N$1)</f>
        <v>72</v>
      </c>
      <c r="O22" s="53">
        <f>SUMIFS(BASE!$V:$V,BASE!$U:$U,$B22,BASE!$Z:$Z,'CARGA MÁQUINA (PLANEJ.)'!O$1)</f>
        <v>0</v>
      </c>
      <c r="P22" s="53">
        <f>SUMIFS(BASE!$V:$V,BASE!$U:$U,$B22,BASE!$Z:$Z,'CARGA MÁQUINA (PLANEJ.)'!P$1)</f>
        <v>0</v>
      </c>
      <c r="Q22" s="53">
        <f>SUMIFS(BASE!$V:$V,BASE!$U:$U,$B22,BASE!$Z:$Z,'CARGA MÁQUINA (PLANEJ.)'!Q$1)</f>
        <v>24</v>
      </c>
      <c r="R22" s="53">
        <f>SUMIFS(BASE!$V:$V,BASE!$U:$U,$B22,BASE!$Z:$Z,'CARGA MÁQUINA (PLANEJ.)'!R$1)</f>
        <v>36</v>
      </c>
      <c r="S22" s="53">
        <f>SUMIFS(BASE!$V:$V,BASE!$U:$U,$B22,BASE!$Z:$Z,'CARGA MÁQUINA (PLANEJ.)'!S$1)</f>
        <v>0</v>
      </c>
      <c r="T22" s="53">
        <f>SUMIFS(BASE!$V:$V,BASE!$U:$U,$B22,BASE!$Z:$Z,'CARGA MÁQUINA (PLANEJ.)'!T$1)</f>
        <v>48</v>
      </c>
      <c r="U22" s="53">
        <f>SUMIFS(BASE!$V:$V,BASE!$U:$U,$B22,BASE!$Z:$Z,'CARGA MÁQUINA (PLANEJ.)'!U$1)</f>
        <v>0</v>
      </c>
      <c r="V22" s="53">
        <f>SUMIFS(BASE!$V:$V,BASE!$U:$U,$B22,BASE!$Z:$Z,'CARGA MÁQUINA (PLANEJ.)'!V$1)</f>
        <v>0</v>
      </c>
      <c r="W22" s="53">
        <f>SUMIFS(BASE!$V:$V,BASE!$U:$U,$B22,BASE!$Z:$Z,'CARGA MÁQUINA (PLANEJ.)'!W$1)</f>
        <v>0</v>
      </c>
      <c r="X22" s="53">
        <f>SUMIFS(BASE!$V:$V,BASE!$U:$U,$B22,BASE!$Z:$Z,'CARGA MÁQUINA (PLANEJ.)'!X$1)</f>
        <v>0</v>
      </c>
      <c r="Y22" s="53">
        <f>SUMIFS(BASE!$V:$V,BASE!$U:$U,$B22,BASE!$Z:$Z,'CARGA MÁQUINA (PLANEJ.)'!Y$1)</f>
        <v>0</v>
      </c>
      <c r="Z22" s="53">
        <f>SUMIFS(BASE!$V:$V,BASE!$U:$U,$B22,BASE!$Z:$Z,'CARGA MÁQUINA (PLANEJ.)'!Z$1)</f>
        <v>0</v>
      </c>
      <c r="AA22" s="53">
        <f>SUMIFS(BASE!$V:$V,BASE!$U:$U,$B22,BASE!$Z:$Z,'CARGA MÁQUINA (PLANEJ.)'!AA$1)</f>
        <v>0</v>
      </c>
      <c r="AB22" s="53">
        <f>SUMIFS(BASE!$V:$V,BASE!$U:$U,$B22,BASE!$Z:$Z,'CARGA MÁQUINA (PLANEJ.)'!AB$1)</f>
        <v>0</v>
      </c>
      <c r="AC22" s="53">
        <f>SUMIFS(BASE!$V:$V,BASE!$U:$U,$B22,BASE!$Z:$Z,'CARGA MÁQUINA (PLANEJ.)'!AC$1)</f>
        <v>0</v>
      </c>
      <c r="AD22" s="53">
        <f>SUMIFS(BASE!$V:$V,BASE!$U:$U,$B22,BASE!$Z:$Z,'CARGA MÁQUINA (PLANEJ.)'!AD$1)</f>
        <v>0</v>
      </c>
      <c r="AE22" s="53">
        <f>SUMIFS(BASE!$V:$V,BASE!$U:$U,$B22,BASE!$Z:$Z,'CARGA MÁQUINA (PLANEJ.)'!AE$1)</f>
        <v>0</v>
      </c>
      <c r="AF22" s="53">
        <f>SUMIFS(BASE!$V:$V,BASE!$U:$U,$B22,BASE!$Z:$Z,'CARGA MÁQUINA (PLANEJ.)'!AF$1)</f>
        <v>0</v>
      </c>
      <c r="AG22" s="53">
        <f>SUMIFS(BASE!$V:$V,BASE!$U:$U,$B22,BASE!$Z:$Z,'CARGA MÁQUINA (PLANEJ.)'!AG$1)</f>
        <v>0</v>
      </c>
      <c r="AH22" s="53">
        <f>SUMIFS(BASE!$V:$V,BASE!$U:$U,$B22,BASE!$Z:$Z,'CARGA MÁQUINA (PLANEJ.)'!AH$1)</f>
        <v>0</v>
      </c>
      <c r="AI22" s="53">
        <f>SUMIFS(BASE!$V:$V,BASE!$U:$U,$B22,BASE!$Z:$Z,'CARGA MÁQUINA (PLANEJ.)'!AI$1)</f>
        <v>0</v>
      </c>
      <c r="AJ22" s="53">
        <f>SUMIFS(BASE!$V:$V,BASE!$U:$U,$B22,BASE!$Z:$Z,'CARGA MÁQUINA (PLANEJ.)'!AJ$1)</f>
        <v>0</v>
      </c>
      <c r="AK22" s="53">
        <f>SUMIFS(BASE!$V:$V,BASE!$U:$U,$B22,BASE!$Z:$Z,'CARGA MÁQUINA (PLANEJ.)'!AK$1)</f>
        <v>0</v>
      </c>
      <c r="AL22" s="53">
        <f>SUMIFS(BASE!$V:$V,BASE!$U:$U,$B22,BASE!$Z:$Z,'CARGA MÁQUINA (PLANEJ.)'!AL$1)</f>
        <v>0</v>
      </c>
      <c r="AM22" s="53">
        <f>SUMIFS(BASE!$V:$V,BASE!$U:$U,$B22,BASE!$Z:$Z,'CARGA MÁQUINA (PLANEJ.)'!AM$1)</f>
        <v>0</v>
      </c>
      <c r="AN22" s="53">
        <f>SUMIFS(BASE!$V:$V,BASE!$U:$U,$B22,BASE!$Z:$Z,'CARGA MÁQUINA (PLANEJ.)'!AN$1)</f>
        <v>0</v>
      </c>
      <c r="AO22" s="53">
        <f>SUMIFS(BASE!$V:$V,BASE!$U:$U,$B22,BASE!$Z:$Z,'CARGA MÁQUINA (PLANEJ.)'!AO$1)</f>
        <v>0</v>
      </c>
      <c r="AP22" s="53">
        <f>SUMIFS(BASE!$V:$V,BASE!$U:$U,$B22,BASE!$Z:$Z,'CARGA MÁQUINA (PLANEJ.)'!AP$1)</f>
        <v>0</v>
      </c>
      <c r="AQ22" s="53">
        <f>SUMIFS(BASE!$V:$V,BASE!$U:$U,$B22,BASE!$Z:$Z,'CARGA MÁQUINA (PLANEJ.)'!AQ$1)</f>
        <v>0</v>
      </c>
      <c r="AR22" s="53">
        <f>SUMIFS(BASE!$V:$V,BASE!$U:$U,$B22,BASE!$Z:$Z,'CARGA MÁQUINA (PLANEJ.)'!AR$1)</f>
        <v>0</v>
      </c>
      <c r="AS22" s="53">
        <f>SUMIFS(BASE!$V:$V,BASE!$U:$U,$B22,BASE!$Z:$Z,'CARGA MÁQUINA (PLANEJ.)'!AS$1)</f>
        <v>0</v>
      </c>
    </row>
    <row r="23" spans="1:45" x14ac:dyDescent="0.25">
      <c r="A23" s="48">
        <v>210</v>
      </c>
      <c r="B23" s="47" t="s">
        <v>1296</v>
      </c>
      <c r="D23" s="53">
        <f>SUMIFS(BASE!$V:$V,BASE!$U:$U,$B23,BASE!$Z:$Z,'CARGA MÁQUINA (PLANEJ.)'!D$1)</f>
        <v>29.792727272727269</v>
      </c>
      <c r="E23" s="53">
        <f>SUMIFS(BASE!$V:$V,BASE!$U:$U,$B23,BASE!$Z:$Z,'CARGA MÁQUINA (PLANEJ.)'!E$1)</f>
        <v>21.763636363636362</v>
      </c>
      <c r="F23" s="53">
        <f>SUMIFS(BASE!$V:$V,BASE!$U:$U,$B23,BASE!$Z:$Z,'CARGA MÁQUINA (PLANEJ.)'!F$1)</f>
        <v>39.354545454545452</v>
      </c>
      <c r="G23" s="53">
        <f>SUMIFS(BASE!$V:$V,BASE!$U:$U,$B23,BASE!$Z:$Z,'CARGA MÁQUINA (PLANEJ.)'!G$1)</f>
        <v>18.409090909090907</v>
      </c>
      <c r="H23" s="53">
        <f>SUMIFS(BASE!$V:$V,BASE!$U:$U,$B23,BASE!$Z:$Z,'CARGA MÁQUINA (PLANEJ.)'!H$1)</f>
        <v>0</v>
      </c>
      <c r="I23" s="53">
        <f>SUMIFS(BASE!$V:$V,BASE!$U:$U,$B23,BASE!$Z:$Z,'CARGA MÁQUINA (PLANEJ.)'!I$1)</f>
        <v>23.072727272727271</v>
      </c>
      <c r="J23" s="53">
        <f>SUMIFS(BASE!$V:$V,BASE!$U:$U,$B23,BASE!$Z:$Z,'CARGA MÁQUINA (PLANEJ.)'!J$1)</f>
        <v>14.895454545454545</v>
      </c>
      <c r="K23" s="53">
        <f>SUMIFS(BASE!$V:$V,BASE!$U:$U,$B23,BASE!$Z:$Z,'CARGA MÁQUINA (PLANEJ.)'!K$1)</f>
        <v>7.4454545454545444</v>
      </c>
      <c r="L23" s="53">
        <f>SUMIFS(BASE!$V:$V,BASE!$U:$U,$B23,BASE!$Z:$Z,'CARGA MÁQUINA (PLANEJ.)'!L$1)</f>
        <v>6.1363636363636358</v>
      </c>
      <c r="M23" s="53">
        <f>SUMIFS(BASE!$V:$V,BASE!$U:$U,$B23,BASE!$Z:$Z,'CARGA MÁQUINA (PLANEJ.)'!M$1)</f>
        <v>6.1363636363636358</v>
      </c>
      <c r="N23" s="53">
        <f>SUMIFS(BASE!$V:$V,BASE!$U:$U,$B23,BASE!$Z:$Z,'CARGA MÁQUINA (PLANEJ.)'!N$1)</f>
        <v>18.409090909090907</v>
      </c>
      <c r="O23" s="53">
        <f>SUMIFS(BASE!$V:$V,BASE!$U:$U,$B23,BASE!$Z:$Z,'CARGA MÁQUINA (PLANEJ.)'!O$1)</f>
        <v>6.1363636363636358</v>
      </c>
      <c r="P23" s="53">
        <f>SUMIFS(BASE!$V:$V,BASE!$U:$U,$B23,BASE!$Z:$Z,'CARGA MÁQUINA (PLANEJ.)'!P$1)</f>
        <v>0</v>
      </c>
      <c r="Q23" s="53">
        <f>SUMIFS(BASE!$V:$V,BASE!$U:$U,$B23,BASE!$Z:$Z,'CARGA MÁQUINA (PLANEJ.)'!Q$1)</f>
        <v>0</v>
      </c>
      <c r="R23" s="53">
        <f>SUMIFS(BASE!$V:$V,BASE!$U:$U,$B23,BASE!$Z:$Z,'CARGA MÁQUINA (PLANEJ.)'!R$1)</f>
        <v>0</v>
      </c>
      <c r="S23" s="53">
        <f>SUMIFS(BASE!$V:$V,BASE!$U:$U,$B23,BASE!$Z:$Z,'CARGA MÁQUINA (PLANEJ.)'!S$1)</f>
        <v>0</v>
      </c>
      <c r="T23" s="53">
        <f>SUMIFS(BASE!$V:$V,BASE!$U:$U,$B23,BASE!$Z:$Z,'CARGA MÁQUINA (PLANEJ.)'!T$1)</f>
        <v>0</v>
      </c>
      <c r="U23" s="53">
        <f>SUMIFS(BASE!$V:$V,BASE!$U:$U,$B23,BASE!$Z:$Z,'CARGA MÁQUINA (PLANEJ.)'!U$1)</f>
        <v>0</v>
      </c>
      <c r="V23" s="53">
        <f>SUMIFS(BASE!$V:$V,BASE!$U:$U,$B23,BASE!$Z:$Z,'CARGA MÁQUINA (PLANEJ.)'!V$1)</f>
        <v>0</v>
      </c>
      <c r="W23" s="53">
        <f>SUMIFS(BASE!$V:$V,BASE!$U:$U,$B23,BASE!$Z:$Z,'CARGA MÁQUINA (PLANEJ.)'!W$1)</f>
        <v>0</v>
      </c>
      <c r="X23" s="53">
        <f>SUMIFS(BASE!$V:$V,BASE!$U:$U,$B23,BASE!$Z:$Z,'CARGA MÁQUINA (PLANEJ.)'!X$1)</f>
        <v>0</v>
      </c>
      <c r="Y23" s="53">
        <f>SUMIFS(BASE!$V:$V,BASE!$U:$U,$B23,BASE!$Z:$Z,'CARGA MÁQUINA (PLANEJ.)'!Y$1)</f>
        <v>0</v>
      </c>
      <c r="Z23" s="53">
        <f>SUMIFS(BASE!$V:$V,BASE!$U:$U,$B23,BASE!$Z:$Z,'CARGA MÁQUINA (PLANEJ.)'!Z$1)</f>
        <v>0</v>
      </c>
      <c r="AA23" s="53">
        <f>SUMIFS(BASE!$V:$V,BASE!$U:$U,$B23,BASE!$Z:$Z,'CARGA MÁQUINA (PLANEJ.)'!AA$1)</f>
        <v>0</v>
      </c>
      <c r="AB23" s="53">
        <f>SUMIFS(BASE!$V:$V,BASE!$U:$U,$B23,BASE!$Z:$Z,'CARGA MÁQUINA (PLANEJ.)'!AB$1)</f>
        <v>0</v>
      </c>
      <c r="AC23" s="53">
        <f>SUMIFS(BASE!$V:$V,BASE!$U:$U,$B23,BASE!$Z:$Z,'CARGA MÁQUINA (PLANEJ.)'!AC$1)</f>
        <v>0</v>
      </c>
      <c r="AD23" s="53">
        <f>SUMIFS(BASE!$V:$V,BASE!$U:$U,$B23,BASE!$Z:$Z,'CARGA MÁQUINA (PLANEJ.)'!AD$1)</f>
        <v>0</v>
      </c>
      <c r="AE23" s="53">
        <f>SUMIFS(BASE!$V:$V,BASE!$U:$U,$B23,BASE!$Z:$Z,'CARGA MÁQUINA (PLANEJ.)'!AE$1)</f>
        <v>0</v>
      </c>
      <c r="AF23" s="53">
        <f>SUMIFS(BASE!$V:$V,BASE!$U:$U,$B23,BASE!$Z:$Z,'CARGA MÁQUINA (PLANEJ.)'!AF$1)</f>
        <v>0</v>
      </c>
      <c r="AG23" s="53">
        <f>SUMIFS(BASE!$V:$V,BASE!$U:$U,$B23,BASE!$Z:$Z,'CARGA MÁQUINA (PLANEJ.)'!AG$1)</f>
        <v>0</v>
      </c>
      <c r="AH23" s="53">
        <f>SUMIFS(BASE!$V:$V,BASE!$U:$U,$B23,BASE!$Z:$Z,'CARGA MÁQUINA (PLANEJ.)'!AH$1)</f>
        <v>0</v>
      </c>
      <c r="AI23" s="53">
        <f>SUMIFS(BASE!$V:$V,BASE!$U:$U,$B23,BASE!$Z:$Z,'CARGA MÁQUINA (PLANEJ.)'!AI$1)</f>
        <v>0</v>
      </c>
      <c r="AJ23" s="53">
        <f>SUMIFS(BASE!$V:$V,BASE!$U:$U,$B23,BASE!$Z:$Z,'CARGA MÁQUINA (PLANEJ.)'!AJ$1)</f>
        <v>0</v>
      </c>
      <c r="AK23" s="53">
        <f>SUMIFS(BASE!$V:$V,BASE!$U:$U,$B23,BASE!$Z:$Z,'CARGA MÁQUINA (PLANEJ.)'!AK$1)</f>
        <v>0</v>
      </c>
      <c r="AL23" s="53">
        <f>SUMIFS(BASE!$V:$V,BASE!$U:$U,$B23,BASE!$Z:$Z,'CARGA MÁQUINA (PLANEJ.)'!AL$1)</f>
        <v>0</v>
      </c>
      <c r="AM23" s="53">
        <f>SUMIFS(BASE!$V:$V,BASE!$U:$U,$B23,BASE!$Z:$Z,'CARGA MÁQUINA (PLANEJ.)'!AM$1)</f>
        <v>0</v>
      </c>
      <c r="AN23" s="53">
        <f>SUMIFS(BASE!$V:$V,BASE!$U:$U,$B23,BASE!$Z:$Z,'CARGA MÁQUINA (PLANEJ.)'!AN$1)</f>
        <v>0</v>
      </c>
      <c r="AO23" s="53">
        <f>SUMIFS(BASE!$V:$V,BASE!$U:$U,$B23,BASE!$Z:$Z,'CARGA MÁQUINA (PLANEJ.)'!AO$1)</f>
        <v>0</v>
      </c>
      <c r="AP23" s="53">
        <f>SUMIFS(BASE!$V:$V,BASE!$U:$U,$B23,BASE!$Z:$Z,'CARGA MÁQUINA (PLANEJ.)'!AP$1)</f>
        <v>0</v>
      </c>
      <c r="AQ23" s="53">
        <f>SUMIFS(BASE!$V:$V,BASE!$U:$U,$B23,BASE!$Z:$Z,'CARGA MÁQUINA (PLANEJ.)'!AQ$1)</f>
        <v>0</v>
      </c>
      <c r="AR23" s="53">
        <f>SUMIFS(BASE!$V:$V,BASE!$U:$U,$B23,BASE!$Z:$Z,'CARGA MÁQUINA (PLANEJ.)'!AR$1)</f>
        <v>0</v>
      </c>
      <c r="AS23" s="53">
        <f>SUMIFS(BASE!$V:$V,BASE!$U:$U,$B23,BASE!$Z:$Z,'CARGA MÁQUINA (PLANEJ.)'!AS$1)</f>
        <v>0</v>
      </c>
    </row>
    <row r="24" spans="1:45" x14ac:dyDescent="0.25">
      <c r="A24" s="48">
        <v>327</v>
      </c>
      <c r="B24" s="47" t="s">
        <v>1297</v>
      </c>
      <c r="D24" s="53">
        <f>SUMIFS(BASE!$V:$V,BASE!$U:$U,$B24,BASE!$Z:$Z,'CARGA MÁQUINA (PLANEJ.)'!D$1)</f>
        <v>0</v>
      </c>
      <c r="E24" s="53">
        <f>SUMIFS(BASE!$V:$V,BASE!$U:$U,$B24,BASE!$Z:$Z,'CARGA MÁQUINA (PLANEJ.)'!E$1)</f>
        <v>0</v>
      </c>
      <c r="F24" s="53">
        <f>SUMIFS(BASE!$V:$V,BASE!$U:$U,$B24,BASE!$Z:$Z,'CARGA MÁQUINA (PLANEJ.)'!F$1)</f>
        <v>0</v>
      </c>
      <c r="G24" s="53">
        <f>SUMIFS(BASE!$V:$V,BASE!$U:$U,$B24,BASE!$Z:$Z,'CARGA MÁQUINA (PLANEJ.)'!G$1)</f>
        <v>0</v>
      </c>
      <c r="H24" s="53">
        <f>SUMIFS(BASE!$V:$V,BASE!$U:$U,$B24,BASE!$Z:$Z,'CARGA MÁQUINA (PLANEJ.)'!H$1)</f>
        <v>38</v>
      </c>
      <c r="I24" s="53">
        <f>SUMIFS(BASE!$V:$V,BASE!$U:$U,$B24,BASE!$Z:$Z,'CARGA MÁQUINA (PLANEJ.)'!I$1)</f>
        <v>11.700000000000001</v>
      </c>
      <c r="J24" s="53">
        <f>SUMIFS(BASE!$V:$V,BASE!$U:$U,$B24,BASE!$Z:$Z,'CARGA MÁQUINA (PLANEJ.)'!J$1)</f>
        <v>0</v>
      </c>
      <c r="K24" s="53">
        <f>SUMIFS(BASE!$V:$V,BASE!$U:$U,$B24,BASE!$Z:$Z,'CARGA MÁQUINA (PLANEJ.)'!K$1)</f>
        <v>0</v>
      </c>
      <c r="L24" s="53">
        <f>SUMIFS(BASE!$V:$V,BASE!$U:$U,$B24,BASE!$Z:$Z,'CARGA MÁQUINA (PLANEJ.)'!L$1)</f>
        <v>0</v>
      </c>
      <c r="M24" s="53">
        <f>SUMIFS(BASE!$V:$V,BASE!$U:$U,$B24,BASE!$Z:$Z,'CARGA MÁQUINA (PLANEJ.)'!M$1)</f>
        <v>0</v>
      </c>
      <c r="N24" s="53">
        <f>SUMIFS(BASE!$V:$V,BASE!$U:$U,$B24,BASE!$Z:$Z,'CARGA MÁQUINA (PLANEJ.)'!N$1)</f>
        <v>21.6</v>
      </c>
      <c r="O24" s="53">
        <f>SUMIFS(BASE!$V:$V,BASE!$U:$U,$B24,BASE!$Z:$Z,'CARGA MÁQUINA (PLANEJ.)'!O$1)</f>
        <v>0</v>
      </c>
      <c r="P24" s="53">
        <f>SUMIFS(BASE!$V:$V,BASE!$U:$U,$B24,BASE!$Z:$Z,'CARGA MÁQUINA (PLANEJ.)'!P$1)</f>
        <v>29.2</v>
      </c>
      <c r="Q24" s="53">
        <f>SUMIFS(BASE!$V:$V,BASE!$U:$U,$B24,BASE!$Z:$Z,'CARGA MÁQUINA (PLANEJ.)'!Q$1)</f>
        <v>4.55</v>
      </c>
      <c r="R24" s="53">
        <f>SUMIFS(BASE!$V:$V,BASE!$U:$U,$B24,BASE!$Z:$Z,'CARGA MÁQUINA (PLANEJ.)'!R$1)</f>
        <v>7.3</v>
      </c>
      <c r="S24" s="53">
        <f>SUMIFS(BASE!$V:$V,BASE!$U:$U,$B24,BASE!$Z:$Z,'CARGA MÁQUINA (PLANEJ.)'!S$1)</f>
        <v>13.75</v>
      </c>
      <c r="T24" s="53">
        <f>SUMIFS(BASE!$V:$V,BASE!$U:$U,$B24,BASE!$Z:$Z,'CARGA MÁQUINA (PLANEJ.)'!T$1)</f>
        <v>13.75</v>
      </c>
      <c r="U24" s="53">
        <f>SUMIFS(BASE!$V:$V,BASE!$U:$U,$B24,BASE!$Z:$Z,'CARGA MÁQUINA (PLANEJ.)'!U$1)</f>
        <v>0</v>
      </c>
      <c r="V24" s="53">
        <f>SUMIFS(BASE!$V:$V,BASE!$U:$U,$B24,BASE!$Z:$Z,'CARGA MÁQUINA (PLANEJ.)'!V$1)</f>
        <v>0</v>
      </c>
      <c r="W24" s="53">
        <f>SUMIFS(BASE!$V:$V,BASE!$U:$U,$B24,BASE!$Z:$Z,'CARGA MÁQUINA (PLANEJ.)'!W$1)</f>
        <v>0</v>
      </c>
      <c r="X24" s="53">
        <f>SUMIFS(BASE!$V:$V,BASE!$U:$U,$B24,BASE!$Z:$Z,'CARGA MÁQUINA (PLANEJ.)'!X$1)</f>
        <v>0</v>
      </c>
      <c r="Y24" s="53">
        <f>SUMIFS(BASE!$V:$V,BASE!$U:$U,$B24,BASE!$Z:$Z,'CARGA MÁQUINA (PLANEJ.)'!Y$1)</f>
        <v>0</v>
      </c>
      <c r="Z24" s="53">
        <f>SUMIFS(BASE!$V:$V,BASE!$U:$U,$B24,BASE!$Z:$Z,'CARGA MÁQUINA (PLANEJ.)'!Z$1)</f>
        <v>0</v>
      </c>
      <c r="AA24" s="53">
        <f>SUMIFS(BASE!$V:$V,BASE!$U:$U,$B24,BASE!$Z:$Z,'CARGA MÁQUINA (PLANEJ.)'!AA$1)</f>
        <v>0</v>
      </c>
      <c r="AB24" s="53">
        <f>SUMIFS(BASE!$V:$V,BASE!$U:$U,$B24,BASE!$Z:$Z,'CARGA MÁQUINA (PLANEJ.)'!AB$1)</f>
        <v>0</v>
      </c>
      <c r="AC24" s="53">
        <f>SUMIFS(BASE!$V:$V,BASE!$U:$U,$B24,BASE!$Z:$Z,'CARGA MÁQUINA (PLANEJ.)'!AC$1)</f>
        <v>0</v>
      </c>
      <c r="AD24" s="53">
        <f>SUMIFS(BASE!$V:$V,BASE!$U:$U,$B24,BASE!$Z:$Z,'CARGA MÁQUINA (PLANEJ.)'!AD$1)</f>
        <v>0</v>
      </c>
      <c r="AE24" s="53">
        <f>SUMIFS(BASE!$V:$V,BASE!$U:$U,$B24,BASE!$Z:$Z,'CARGA MÁQUINA (PLANEJ.)'!AE$1)</f>
        <v>0</v>
      </c>
      <c r="AF24" s="53">
        <f>SUMIFS(BASE!$V:$V,BASE!$U:$U,$B24,BASE!$Z:$Z,'CARGA MÁQUINA (PLANEJ.)'!AF$1)</f>
        <v>0</v>
      </c>
      <c r="AG24" s="53">
        <f>SUMIFS(BASE!$V:$V,BASE!$U:$U,$B24,BASE!$Z:$Z,'CARGA MÁQUINA (PLANEJ.)'!AG$1)</f>
        <v>0</v>
      </c>
      <c r="AH24" s="53">
        <f>SUMIFS(BASE!$V:$V,BASE!$U:$U,$B24,BASE!$Z:$Z,'CARGA MÁQUINA (PLANEJ.)'!AH$1)</f>
        <v>0</v>
      </c>
      <c r="AI24" s="53">
        <f>SUMIFS(BASE!$V:$V,BASE!$U:$U,$B24,BASE!$Z:$Z,'CARGA MÁQUINA (PLANEJ.)'!AI$1)</f>
        <v>0</v>
      </c>
      <c r="AJ24" s="53">
        <f>SUMIFS(BASE!$V:$V,BASE!$U:$U,$B24,BASE!$Z:$Z,'CARGA MÁQUINA (PLANEJ.)'!AJ$1)</f>
        <v>0</v>
      </c>
      <c r="AK24" s="53">
        <f>SUMIFS(BASE!$V:$V,BASE!$U:$U,$B24,BASE!$Z:$Z,'CARGA MÁQUINA (PLANEJ.)'!AK$1)</f>
        <v>0</v>
      </c>
      <c r="AL24" s="53">
        <f>SUMIFS(BASE!$V:$V,BASE!$U:$U,$B24,BASE!$Z:$Z,'CARGA MÁQUINA (PLANEJ.)'!AL$1)</f>
        <v>0</v>
      </c>
      <c r="AM24" s="53">
        <f>SUMIFS(BASE!$V:$V,BASE!$U:$U,$B24,BASE!$Z:$Z,'CARGA MÁQUINA (PLANEJ.)'!AM$1)</f>
        <v>0</v>
      </c>
      <c r="AN24" s="53">
        <f>SUMIFS(BASE!$V:$V,BASE!$U:$U,$B24,BASE!$Z:$Z,'CARGA MÁQUINA (PLANEJ.)'!AN$1)</f>
        <v>0</v>
      </c>
      <c r="AO24" s="53">
        <f>SUMIFS(BASE!$V:$V,BASE!$U:$U,$B24,BASE!$Z:$Z,'CARGA MÁQUINA (PLANEJ.)'!AO$1)</f>
        <v>13</v>
      </c>
      <c r="AP24" s="53">
        <f>SUMIFS(BASE!$V:$V,BASE!$U:$U,$B24,BASE!$Z:$Z,'CARGA MÁQUINA (PLANEJ.)'!AP$1)</f>
        <v>0</v>
      </c>
      <c r="AQ24" s="53">
        <f>SUMIFS(BASE!$V:$V,BASE!$U:$U,$B24,BASE!$Z:$Z,'CARGA MÁQUINA (PLANEJ.)'!AQ$1)</f>
        <v>0</v>
      </c>
      <c r="AR24" s="53">
        <f>SUMIFS(BASE!$V:$V,BASE!$U:$U,$B24,BASE!$Z:$Z,'CARGA MÁQUINA (PLANEJ.)'!AR$1)</f>
        <v>0</v>
      </c>
      <c r="AS24" s="53">
        <f>SUMIFS(BASE!$V:$V,BASE!$U:$U,$B24,BASE!$Z:$Z,'CARGA MÁQUINA (PLANEJ.)'!AS$1)</f>
        <v>0</v>
      </c>
    </row>
    <row r="25" spans="1:45" x14ac:dyDescent="0.25">
      <c r="A25" s="48">
        <v>613</v>
      </c>
      <c r="B25" s="47" t="s">
        <v>1300</v>
      </c>
      <c r="D25" s="53">
        <f>SUMIFS(BASE!$V:$V,BASE!$U:$U,$B25,BASE!$Z:$Z,'CARGA MÁQUINA (PLANEJ.)'!D$1)</f>
        <v>18</v>
      </c>
      <c r="E25" s="53">
        <f>SUMIFS(BASE!$V:$V,BASE!$U:$U,$B25,BASE!$Z:$Z,'CARGA MÁQUINA (PLANEJ.)'!E$1)</f>
        <v>157.41690909090909</v>
      </c>
      <c r="F25" s="53">
        <f>SUMIFS(BASE!$V:$V,BASE!$U:$U,$B25,BASE!$Z:$Z,'CARGA MÁQUINA (PLANEJ.)'!F$1)</f>
        <v>74.180454545454538</v>
      </c>
      <c r="G25" s="53">
        <f>SUMIFS(BASE!$V:$V,BASE!$U:$U,$B25,BASE!$Z:$Z,'CARGA MÁQUINA (PLANEJ.)'!G$1)</f>
        <v>90</v>
      </c>
      <c r="H25" s="53">
        <f>SUMIFS(BASE!$V:$V,BASE!$U:$U,$B25,BASE!$Z:$Z,'CARGA MÁQUINA (PLANEJ.)'!H$1)</f>
        <v>0</v>
      </c>
      <c r="I25" s="53">
        <f>SUMIFS(BASE!$V:$V,BASE!$U:$U,$B25,BASE!$Z:$Z,'CARGA MÁQUINA (PLANEJ.)'!I$1)</f>
        <v>76.198909090909083</v>
      </c>
      <c r="J25" s="53">
        <f>SUMIFS(BASE!$V:$V,BASE!$U:$U,$B25,BASE!$Z:$Z,'CARGA MÁQUINA (PLANEJ.)'!J$1)</f>
        <v>0</v>
      </c>
      <c r="K25" s="53">
        <f>SUMIFS(BASE!$V:$V,BASE!$U:$U,$B25,BASE!$Z:$Z,'CARGA MÁQUINA (PLANEJ.)'!K$1)</f>
        <v>0</v>
      </c>
      <c r="L25" s="53">
        <f>SUMIFS(BASE!$V:$V,BASE!$U:$U,$B25,BASE!$Z:$Z,'CARGA MÁQUINA (PLANEJ.)'!L$1)</f>
        <v>24.545454545454543</v>
      </c>
      <c r="M25" s="53">
        <f>SUMIFS(BASE!$V:$V,BASE!$U:$U,$B25,BASE!$Z:$Z,'CARGA MÁQUINA (PLANEJ.)'!M$1)</f>
        <v>42.55</v>
      </c>
      <c r="N25" s="53">
        <f>SUMIFS(BASE!$V:$V,BASE!$U:$U,$B25,BASE!$Z:$Z,'CARGA MÁQUINA (PLANEJ.)'!N$1)</f>
        <v>18</v>
      </c>
      <c r="O25" s="53">
        <f>SUMIFS(BASE!$V:$V,BASE!$U:$U,$B25,BASE!$Z:$Z,'CARGA MÁQUINA (PLANEJ.)'!O$1)</f>
        <v>96.545454545454547</v>
      </c>
      <c r="P25" s="53">
        <f>SUMIFS(BASE!$V:$V,BASE!$U:$U,$B25,BASE!$Z:$Z,'CARGA MÁQUINA (PLANEJ.)'!P$1)</f>
        <v>0</v>
      </c>
      <c r="Q25" s="53">
        <f>SUMIFS(BASE!$V:$V,BASE!$U:$U,$B25,BASE!$Z:$Z,'CARGA MÁQUINA (PLANEJ.)'!Q$1)</f>
        <v>0</v>
      </c>
      <c r="R25" s="53">
        <f>SUMIFS(BASE!$V:$V,BASE!$U:$U,$B25,BASE!$Z:$Z,'CARGA MÁQUINA (PLANEJ.)'!R$1)</f>
        <v>0</v>
      </c>
      <c r="S25" s="53">
        <f>SUMIFS(BASE!$V:$V,BASE!$U:$U,$B25,BASE!$Z:$Z,'CARGA MÁQUINA (PLANEJ.)'!S$1)</f>
        <v>0</v>
      </c>
      <c r="T25" s="53">
        <f>SUMIFS(BASE!$V:$V,BASE!$U:$U,$B25,BASE!$Z:$Z,'CARGA MÁQUINA (PLANEJ.)'!T$1)</f>
        <v>0</v>
      </c>
      <c r="U25" s="53">
        <f>SUMIFS(BASE!$V:$V,BASE!$U:$U,$B25,BASE!$Z:$Z,'CARGA MÁQUINA (PLANEJ.)'!U$1)</f>
        <v>0</v>
      </c>
      <c r="V25" s="53">
        <f>SUMIFS(BASE!$V:$V,BASE!$U:$U,$B25,BASE!$Z:$Z,'CARGA MÁQUINA (PLANEJ.)'!V$1)</f>
        <v>0</v>
      </c>
      <c r="W25" s="53">
        <f>SUMIFS(BASE!$V:$V,BASE!$U:$U,$B25,BASE!$Z:$Z,'CARGA MÁQUINA (PLANEJ.)'!W$1)</f>
        <v>0</v>
      </c>
      <c r="X25" s="53">
        <f>SUMIFS(BASE!$V:$V,BASE!$U:$U,$B25,BASE!$Z:$Z,'CARGA MÁQUINA (PLANEJ.)'!X$1)</f>
        <v>0</v>
      </c>
      <c r="Y25" s="53">
        <f>SUMIFS(BASE!$V:$V,BASE!$U:$U,$B25,BASE!$Z:$Z,'CARGA MÁQUINA (PLANEJ.)'!Y$1)</f>
        <v>0</v>
      </c>
      <c r="Z25" s="53">
        <f>SUMIFS(BASE!$V:$V,BASE!$U:$U,$B25,BASE!$Z:$Z,'CARGA MÁQUINA (PLANEJ.)'!Z$1)</f>
        <v>0</v>
      </c>
      <c r="AA25" s="53">
        <f>SUMIFS(BASE!$V:$V,BASE!$U:$U,$B25,BASE!$Z:$Z,'CARGA MÁQUINA (PLANEJ.)'!AA$1)</f>
        <v>0</v>
      </c>
      <c r="AB25" s="53">
        <f>SUMIFS(BASE!$V:$V,BASE!$U:$U,$B25,BASE!$Z:$Z,'CARGA MÁQUINA (PLANEJ.)'!AB$1)</f>
        <v>0</v>
      </c>
      <c r="AC25" s="53">
        <f>SUMIFS(BASE!$V:$V,BASE!$U:$U,$B25,BASE!$Z:$Z,'CARGA MÁQUINA (PLANEJ.)'!AC$1)</f>
        <v>0</v>
      </c>
      <c r="AD25" s="53">
        <f>SUMIFS(BASE!$V:$V,BASE!$U:$U,$B25,BASE!$Z:$Z,'CARGA MÁQUINA (PLANEJ.)'!AD$1)</f>
        <v>0</v>
      </c>
      <c r="AE25" s="53">
        <f>SUMIFS(BASE!$V:$V,BASE!$U:$U,$B25,BASE!$Z:$Z,'CARGA MÁQUINA (PLANEJ.)'!AE$1)</f>
        <v>0</v>
      </c>
      <c r="AF25" s="53">
        <f>SUMIFS(BASE!$V:$V,BASE!$U:$U,$B25,BASE!$Z:$Z,'CARGA MÁQUINA (PLANEJ.)'!AF$1)</f>
        <v>0</v>
      </c>
      <c r="AG25" s="53">
        <f>SUMIFS(BASE!$V:$V,BASE!$U:$U,$B25,BASE!$Z:$Z,'CARGA MÁQUINA (PLANEJ.)'!AG$1)</f>
        <v>0</v>
      </c>
      <c r="AH25" s="53">
        <f>SUMIFS(BASE!$V:$V,BASE!$U:$U,$B25,BASE!$Z:$Z,'CARGA MÁQUINA (PLANEJ.)'!AH$1)</f>
        <v>0</v>
      </c>
      <c r="AI25" s="53">
        <f>SUMIFS(BASE!$V:$V,BASE!$U:$U,$B25,BASE!$Z:$Z,'CARGA MÁQUINA (PLANEJ.)'!AI$1)</f>
        <v>0</v>
      </c>
      <c r="AJ25" s="53">
        <f>SUMIFS(BASE!$V:$V,BASE!$U:$U,$B25,BASE!$Z:$Z,'CARGA MÁQUINA (PLANEJ.)'!AJ$1)</f>
        <v>0</v>
      </c>
      <c r="AK25" s="53">
        <f>SUMIFS(BASE!$V:$V,BASE!$U:$U,$B25,BASE!$Z:$Z,'CARGA MÁQUINA (PLANEJ.)'!AK$1)</f>
        <v>0</v>
      </c>
      <c r="AL25" s="53">
        <f>SUMIFS(BASE!$V:$V,BASE!$U:$U,$B25,BASE!$Z:$Z,'CARGA MÁQUINA (PLANEJ.)'!AL$1)</f>
        <v>0</v>
      </c>
      <c r="AM25" s="53">
        <f>SUMIFS(BASE!$V:$V,BASE!$U:$U,$B25,BASE!$Z:$Z,'CARGA MÁQUINA (PLANEJ.)'!AM$1)</f>
        <v>0</v>
      </c>
      <c r="AN25" s="53">
        <f>SUMIFS(BASE!$V:$V,BASE!$U:$U,$B25,BASE!$Z:$Z,'CARGA MÁQUINA (PLANEJ.)'!AN$1)</f>
        <v>0</v>
      </c>
      <c r="AO25" s="53">
        <f>SUMIFS(BASE!$V:$V,BASE!$U:$U,$B25,BASE!$Z:$Z,'CARGA MÁQUINA (PLANEJ.)'!AO$1)</f>
        <v>0</v>
      </c>
      <c r="AP25" s="53">
        <f>SUMIFS(BASE!$V:$V,BASE!$U:$U,$B25,BASE!$Z:$Z,'CARGA MÁQUINA (PLANEJ.)'!AP$1)</f>
        <v>0</v>
      </c>
      <c r="AQ25" s="53">
        <f>SUMIFS(BASE!$V:$V,BASE!$U:$U,$B25,BASE!$Z:$Z,'CARGA MÁQUINA (PLANEJ.)'!AQ$1)</f>
        <v>0</v>
      </c>
      <c r="AR25" s="53">
        <f>SUMIFS(BASE!$V:$V,BASE!$U:$U,$B25,BASE!$Z:$Z,'CARGA MÁQUINA (PLANEJ.)'!AR$1)</f>
        <v>0</v>
      </c>
      <c r="AS25" s="53">
        <f>SUMIFS(BASE!$V:$V,BASE!$U:$U,$B25,BASE!$Z:$Z,'CARGA MÁQUINA (PLANEJ.)'!AS$1)</f>
        <v>0</v>
      </c>
    </row>
    <row r="26" spans="1:45" x14ac:dyDescent="0.25">
      <c r="A26" s="48">
        <v>112</v>
      </c>
      <c r="B26" s="47" t="s">
        <v>1301</v>
      </c>
      <c r="D26" s="53">
        <f>SUMIFS(BASE!$V:$V,BASE!$U:$U,$B26,BASE!$Z:$Z,'CARGA MÁQUINA (PLANEJ.)'!D$1)</f>
        <v>3.8563636363636364</v>
      </c>
      <c r="E26" s="53">
        <f>SUMIFS(BASE!$V:$V,BASE!$U:$U,$B26,BASE!$Z:$Z,'CARGA MÁQUINA (PLANEJ.)'!E$1)</f>
        <v>3.5400000000000009</v>
      </c>
      <c r="F26" s="53">
        <f>SUMIFS(BASE!$V:$V,BASE!$U:$U,$B26,BASE!$Z:$Z,'CARGA MÁQUINA (PLANEJ.)'!F$1)</f>
        <v>0</v>
      </c>
      <c r="G26" s="53">
        <f>SUMIFS(BASE!$V:$V,BASE!$U:$U,$B26,BASE!$Z:$Z,'CARGA MÁQUINA (PLANEJ.)'!G$1)</f>
        <v>12.272727272727272</v>
      </c>
      <c r="H26" s="53">
        <f>SUMIFS(BASE!$V:$V,BASE!$U:$U,$B26,BASE!$Z:$Z,'CARGA MÁQUINA (PLANEJ.)'!H$1)</f>
        <v>0</v>
      </c>
      <c r="I26" s="53">
        <f>SUMIFS(BASE!$V:$V,BASE!$U:$U,$B26,BASE!$Z:$Z,'CARGA MÁQUINA (PLANEJ.)'!I$1)</f>
        <v>14.890909090909089</v>
      </c>
      <c r="J26" s="53">
        <f>SUMIFS(BASE!$V:$V,BASE!$U:$U,$B26,BASE!$Z:$Z,'CARGA MÁQUINA (PLANEJ.)'!J$1)</f>
        <v>31.990909090909085</v>
      </c>
      <c r="K26" s="53">
        <f>SUMIFS(BASE!$V:$V,BASE!$U:$U,$B26,BASE!$Z:$Z,'CARGA MÁQUINA (PLANEJ.)'!K$1)</f>
        <v>5.7272727272727275</v>
      </c>
      <c r="L26" s="53">
        <f>SUMIFS(BASE!$V:$V,BASE!$U:$U,$B26,BASE!$Z:$Z,'CARGA MÁQUINA (PLANEJ.)'!L$1)</f>
        <v>0</v>
      </c>
      <c r="M26" s="53">
        <f>SUMIFS(BASE!$V:$V,BASE!$U:$U,$B26,BASE!$Z:$Z,'CARGA MÁQUINA (PLANEJ.)'!M$1)</f>
        <v>0</v>
      </c>
      <c r="N26" s="53">
        <f>SUMIFS(BASE!$V:$V,BASE!$U:$U,$B26,BASE!$Z:$Z,'CARGA MÁQUINA (PLANEJ.)'!N$1)</f>
        <v>31.461776253097003</v>
      </c>
      <c r="O26" s="53">
        <f>SUMIFS(BASE!$V:$V,BASE!$U:$U,$B26,BASE!$Z:$Z,'CARGA MÁQUINA (PLANEJ.)'!O$1)</f>
        <v>15.905713741185437</v>
      </c>
      <c r="P26" s="53">
        <f>SUMIFS(BASE!$V:$V,BASE!$U:$U,$B26,BASE!$Z:$Z,'CARGA MÁQUINA (PLANEJ.)'!P$1)</f>
        <v>52.625584143319983</v>
      </c>
      <c r="Q26" s="53">
        <f>SUMIFS(BASE!$V:$V,BASE!$U:$U,$B26,BASE!$Z:$Z,'CARGA MÁQUINA (PLANEJ.)'!Q$1)</f>
        <v>7.9528568705927185</v>
      </c>
      <c r="R26" s="53">
        <f>SUMIFS(BASE!$V:$V,BASE!$U:$U,$B26,BASE!$Z:$Z,'CARGA MÁQUINA (PLANEJ.)'!R$1)</f>
        <v>0</v>
      </c>
      <c r="S26" s="53">
        <f>SUMIFS(BASE!$V:$V,BASE!$U:$U,$B26,BASE!$Z:$Z,'CARGA MÁQUINA (PLANEJ.)'!S$1)</f>
        <v>0</v>
      </c>
      <c r="T26" s="53">
        <f>SUMIFS(BASE!$V:$V,BASE!$U:$U,$B26,BASE!$Z:$Z,'CARGA MÁQUINA (PLANEJ.)'!T$1)</f>
        <v>0</v>
      </c>
      <c r="U26" s="53">
        <f>SUMIFS(BASE!$V:$V,BASE!$U:$U,$B26,BASE!$Z:$Z,'CARGA MÁQUINA (PLANEJ.)'!U$1)</f>
        <v>0</v>
      </c>
      <c r="V26" s="53">
        <f>SUMIFS(BASE!$V:$V,BASE!$U:$U,$B26,BASE!$Z:$Z,'CARGA MÁQUINA (PLANEJ.)'!V$1)</f>
        <v>0</v>
      </c>
      <c r="W26" s="53">
        <f>SUMIFS(BASE!$V:$V,BASE!$U:$U,$B26,BASE!$Z:$Z,'CARGA MÁQUINA (PLANEJ.)'!W$1)</f>
        <v>0</v>
      </c>
      <c r="X26" s="53">
        <f>SUMIFS(BASE!$V:$V,BASE!$U:$U,$B26,BASE!$Z:$Z,'CARGA MÁQUINA (PLANEJ.)'!X$1)</f>
        <v>0</v>
      </c>
      <c r="Y26" s="53">
        <f>SUMIFS(BASE!$V:$V,BASE!$U:$U,$B26,BASE!$Z:$Z,'CARGA MÁQUINA (PLANEJ.)'!Y$1)</f>
        <v>0</v>
      </c>
      <c r="Z26" s="53">
        <f>SUMIFS(BASE!$V:$V,BASE!$U:$U,$B26,BASE!$Z:$Z,'CARGA MÁQUINA (PLANEJ.)'!Z$1)</f>
        <v>0</v>
      </c>
      <c r="AA26" s="53">
        <f>SUMIFS(BASE!$V:$V,BASE!$U:$U,$B26,BASE!$Z:$Z,'CARGA MÁQUINA (PLANEJ.)'!AA$1)</f>
        <v>0</v>
      </c>
      <c r="AB26" s="53">
        <f>SUMIFS(BASE!$V:$V,BASE!$U:$U,$B26,BASE!$Z:$Z,'CARGA MÁQUINA (PLANEJ.)'!AB$1)</f>
        <v>0</v>
      </c>
      <c r="AC26" s="53">
        <f>SUMIFS(BASE!$V:$V,BASE!$U:$U,$B26,BASE!$Z:$Z,'CARGA MÁQUINA (PLANEJ.)'!AC$1)</f>
        <v>0</v>
      </c>
      <c r="AD26" s="53">
        <f>SUMIFS(BASE!$V:$V,BASE!$U:$U,$B26,BASE!$Z:$Z,'CARGA MÁQUINA (PLANEJ.)'!AD$1)</f>
        <v>0</v>
      </c>
      <c r="AE26" s="53">
        <f>SUMIFS(BASE!$V:$V,BASE!$U:$U,$B26,BASE!$Z:$Z,'CARGA MÁQUINA (PLANEJ.)'!AE$1)</f>
        <v>0</v>
      </c>
      <c r="AF26" s="53">
        <f>SUMIFS(BASE!$V:$V,BASE!$U:$U,$B26,BASE!$Z:$Z,'CARGA MÁQUINA (PLANEJ.)'!AF$1)</f>
        <v>0</v>
      </c>
      <c r="AG26" s="53">
        <f>SUMIFS(BASE!$V:$V,BASE!$U:$U,$B26,BASE!$Z:$Z,'CARGA MÁQUINA (PLANEJ.)'!AG$1)</f>
        <v>0</v>
      </c>
      <c r="AH26" s="53">
        <f>SUMIFS(BASE!$V:$V,BASE!$U:$U,$B26,BASE!$Z:$Z,'CARGA MÁQUINA (PLANEJ.)'!AH$1)</f>
        <v>0</v>
      </c>
      <c r="AI26" s="53">
        <f>SUMIFS(BASE!$V:$V,BASE!$U:$U,$B26,BASE!$Z:$Z,'CARGA MÁQUINA (PLANEJ.)'!AI$1)</f>
        <v>0</v>
      </c>
      <c r="AJ26" s="53">
        <f>SUMIFS(BASE!$V:$V,BASE!$U:$U,$B26,BASE!$Z:$Z,'CARGA MÁQUINA (PLANEJ.)'!AJ$1)</f>
        <v>0</v>
      </c>
      <c r="AK26" s="53">
        <f>SUMIFS(BASE!$V:$V,BASE!$U:$U,$B26,BASE!$Z:$Z,'CARGA MÁQUINA (PLANEJ.)'!AK$1)</f>
        <v>0</v>
      </c>
      <c r="AL26" s="53">
        <f>SUMIFS(BASE!$V:$V,BASE!$U:$U,$B26,BASE!$Z:$Z,'CARGA MÁQUINA (PLANEJ.)'!AL$1)</f>
        <v>0</v>
      </c>
      <c r="AM26" s="53">
        <f>SUMIFS(BASE!$V:$V,BASE!$U:$U,$B26,BASE!$Z:$Z,'CARGA MÁQUINA (PLANEJ.)'!AM$1)</f>
        <v>0</v>
      </c>
      <c r="AN26" s="53">
        <f>SUMIFS(BASE!$V:$V,BASE!$U:$U,$B26,BASE!$Z:$Z,'CARGA MÁQUINA (PLANEJ.)'!AN$1)</f>
        <v>0</v>
      </c>
      <c r="AO26" s="53">
        <f>SUMIFS(BASE!$V:$V,BASE!$U:$U,$B26,BASE!$Z:$Z,'CARGA MÁQUINA (PLANEJ.)'!AO$1)</f>
        <v>0</v>
      </c>
      <c r="AP26" s="53">
        <f>SUMIFS(BASE!$V:$V,BASE!$U:$U,$B26,BASE!$Z:$Z,'CARGA MÁQUINA (PLANEJ.)'!AP$1)</f>
        <v>0</v>
      </c>
      <c r="AQ26" s="53">
        <f>SUMIFS(BASE!$V:$V,BASE!$U:$U,$B26,BASE!$Z:$Z,'CARGA MÁQUINA (PLANEJ.)'!AQ$1)</f>
        <v>0</v>
      </c>
      <c r="AR26" s="53">
        <f>SUMIFS(BASE!$V:$V,BASE!$U:$U,$B26,BASE!$Z:$Z,'CARGA MÁQUINA (PLANEJ.)'!AR$1)</f>
        <v>0</v>
      </c>
      <c r="AS26" s="53">
        <f>SUMIFS(BASE!$V:$V,BASE!$U:$U,$B26,BASE!$Z:$Z,'CARGA MÁQUINA (PLANEJ.)'!AS$1)</f>
        <v>0</v>
      </c>
    </row>
    <row r="27" spans="1:45" x14ac:dyDescent="0.25">
      <c r="A27" s="48">
        <v>113</v>
      </c>
      <c r="B27" s="47" t="s">
        <v>1302</v>
      </c>
      <c r="D27" s="53">
        <f>SUMIFS(BASE!$V:$V,BASE!$U:$U,$B27,BASE!$Z:$Z,'CARGA MÁQUINA (PLANEJ.)'!D$1)</f>
        <v>0</v>
      </c>
      <c r="E27" s="53">
        <f>SUMIFS(BASE!$V:$V,BASE!$U:$U,$B27,BASE!$Z:$Z,'CARGA MÁQUINA (PLANEJ.)'!E$1)</f>
        <v>0</v>
      </c>
      <c r="F27" s="53">
        <f>SUMIFS(BASE!$V:$V,BASE!$U:$U,$B27,BASE!$Z:$Z,'CARGA MÁQUINA (PLANEJ.)'!F$1)</f>
        <v>0</v>
      </c>
      <c r="G27" s="53">
        <f>SUMIFS(BASE!$V:$V,BASE!$U:$U,$B27,BASE!$Z:$Z,'CARGA MÁQUINA (PLANEJ.)'!G$1)</f>
        <v>0</v>
      </c>
      <c r="H27" s="53">
        <f>SUMIFS(BASE!$V:$V,BASE!$U:$U,$B27,BASE!$Z:$Z,'CARGA MÁQUINA (PLANEJ.)'!H$1)</f>
        <v>0</v>
      </c>
      <c r="I27" s="53">
        <f>SUMIFS(BASE!$V:$V,BASE!$U:$U,$B27,BASE!$Z:$Z,'CARGA MÁQUINA (PLANEJ.)'!I$1)</f>
        <v>0</v>
      </c>
      <c r="J27" s="53">
        <f>SUMIFS(BASE!$V:$V,BASE!$U:$U,$B27,BASE!$Z:$Z,'CARGA MÁQUINA (PLANEJ.)'!J$1)</f>
        <v>0</v>
      </c>
      <c r="K27" s="53">
        <f>SUMIFS(BASE!$V:$V,BASE!$U:$U,$B27,BASE!$Z:$Z,'CARGA MÁQUINA (PLANEJ.)'!K$1)</f>
        <v>0</v>
      </c>
      <c r="L27" s="53">
        <f>SUMIFS(BASE!$V:$V,BASE!$U:$U,$B27,BASE!$Z:$Z,'CARGA MÁQUINA (PLANEJ.)'!L$1)</f>
        <v>0</v>
      </c>
      <c r="M27" s="53">
        <f>SUMIFS(BASE!$V:$V,BASE!$U:$U,$B27,BASE!$Z:$Z,'CARGA MÁQUINA (PLANEJ.)'!M$1)</f>
        <v>0</v>
      </c>
      <c r="N27" s="53">
        <f>SUMIFS(BASE!$V:$V,BASE!$U:$U,$B27,BASE!$Z:$Z,'CARGA MÁQUINA (PLANEJ.)'!N$1)</f>
        <v>0</v>
      </c>
      <c r="O27" s="53">
        <f>SUMIFS(BASE!$V:$V,BASE!$U:$U,$B27,BASE!$Z:$Z,'CARGA MÁQUINA (PLANEJ.)'!O$1)</f>
        <v>0</v>
      </c>
      <c r="P27" s="53">
        <f>SUMIFS(BASE!$V:$V,BASE!$U:$U,$B27,BASE!$Z:$Z,'CARGA MÁQUINA (PLANEJ.)'!P$1)</f>
        <v>0</v>
      </c>
      <c r="Q27" s="53">
        <f>SUMIFS(BASE!$V:$V,BASE!$U:$U,$B27,BASE!$Z:$Z,'CARGA MÁQUINA (PLANEJ.)'!Q$1)</f>
        <v>0</v>
      </c>
      <c r="R27" s="53">
        <f>SUMIFS(BASE!$V:$V,BASE!$U:$U,$B27,BASE!$Z:$Z,'CARGA MÁQUINA (PLANEJ.)'!R$1)</f>
        <v>0</v>
      </c>
      <c r="S27" s="53">
        <f>SUMIFS(BASE!$V:$V,BASE!$U:$U,$B27,BASE!$Z:$Z,'CARGA MÁQUINA (PLANEJ.)'!S$1)</f>
        <v>0</v>
      </c>
      <c r="T27" s="53">
        <f>SUMIFS(BASE!$V:$V,BASE!$U:$U,$B27,BASE!$Z:$Z,'CARGA MÁQUINA (PLANEJ.)'!T$1)</f>
        <v>0</v>
      </c>
      <c r="U27" s="53">
        <f>SUMIFS(BASE!$V:$V,BASE!$U:$U,$B27,BASE!$Z:$Z,'CARGA MÁQUINA (PLANEJ.)'!U$1)</f>
        <v>0</v>
      </c>
      <c r="V27" s="53">
        <f>SUMIFS(BASE!$V:$V,BASE!$U:$U,$B27,BASE!$Z:$Z,'CARGA MÁQUINA (PLANEJ.)'!V$1)</f>
        <v>0</v>
      </c>
      <c r="W27" s="53">
        <f>SUMIFS(BASE!$V:$V,BASE!$U:$U,$B27,BASE!$Z:$Z,'CARGA MÁQUINA (PLANEJ.)'!W$1)</f>
        <v>0</v>
      </c>
      <c r="X27" s="53">
        <f>SUMIFS(BASE!$V:$V,BASE!$U:$U,$B27,BASE!$Z:$Z,'CARGA MÁQUINA (PLANEJ.)'!X$1)</f>
        <v>0</v>
      </c>
      <c r="Y27" s="53">
        <f>SUMIFS(BASE!$V:$V,BASE!$U:$U,$B27,BASE!$Z:$Z,'CARGA MÁQUINA (PLANEJ.)'!Y$1)</f>
        <v>0</v>
      </c>
      <c r="Z27" s="53">
        <f>SUMIFS(BASE!$V:$V,BASE!$U:$U,$B27,BASE!$Z:$Z,'CARGA MÁQUINA (PLANEJ.)'!Z$1)</f>
        <v>0</v>
      </c>
      <c r="AA27" s="53">
        <f>SUMIFS(BASE!$V:$V,BASE!$U:$U,$B27,BASE!$Z:$Z,'CARGA MÁQUINA (PLANEJ.)'!AA$1)</f>
        <v>0</v>
      </c>
      <c r="AB27" s="53">
        <f>SUMIFS(BASE!$V:$V,BASE!$U:$U,$B27,BASE!$Z:$Z,'CARGA MÁQUINA (PLANEJ.)'!AB$1)</f>
        <v>0</v>
      </c>
      <c r="AC27" s="53">
        <f>SUMIFS(BASE!$V:$V,BASE!$U:$U,$B27,BASE!$Z:$Z,'CARGA MÁQUINA (PLANEJ.)'!AC$1)</f>
        <v>0</v>
      </c>
      <c r="AD27" s="53">
        <f>SUMIFS(BASE!$V:$V,BASE!$U:$U,$B27,BASE!$Z:$Z,'CARGA MÁQUINA (PLANEJ.)'!AD$1)</f>
        <v>0</v>
      </c>
      <c r="AE27" s="53">
        <f>SUMIFS(BASE!$V:$V,BASE!$U:$U,$B27,BASE!$Z:$Z,'CARGA MÁQUINA (PLANEJ.)'!AE$1)</f>
        <v>0</v>
      </c>
      <c r="AF27" s="53">
        <f>SUMIFS(BASE!$V:$V,BASE!$U:$U,$B27,BASE!$Z:$Z,'CARGA MÁQUINA (PLANEJ.)'!AF$1)</f>
        <v>0</v>
      </c>
      <c r="AG27" s="53">
        <f>SUMIFS(BASE!$V:$V,BASE!$U:$U,$B27,BASE!$Z:$Z,'CARGA MÁQUINA (PLANEJ.)'!AG$1)</f>
        <v>0</v>
      </c>
      <c r="AH27" s="53">
        <f>SUMIFS(BASE!$V:$V,BASE!$U:$U,$B27,BASE!$Z:$Z,'CARGA MÁQUINA (PLANEJ.)'!AH$1)</f>
        <v>0</v>
      </c>
      <c r="AI27" s="53">
        <f>SUMIFS(BASE!$V:$V,BASE!$U:$U,$B27,BASE!$Z:$Z,'CARGA MÁQUINA (PLANEJ.)'!AI$1)</f>
        <v>0</v>
      </c>
      <c r="AJ27" s="53">
        <f>SUMIFS(BASE!$V:$V,BASE!$U:$U,$B27,BASE!$Z:$Z,'CARGA MÁQUINA (PLANEJ.)'!AJ$1)</f>
        <v>0</v>
      </c>
      <c r="AK27" s="53">
        <f>SUMIFS(BASE!$V:$V,BASE!$U:$U,$B27,BASE!$Z:$Z,'CARGA MÁQUINA (PLANEJ.)'!AK$1)</f>
        <v>0</v>
      </c>
      <c r="AL27" s="53">
        <f>SUMIFS(BASE!$V:$V,BASE!$U:$U,$B27,BASE!$Z:$Z,'CARGA MÁQUINA (PLANEJ.)'!AL$1)</f>
        <v>0</v>
      </c>
      <c r="AM27" s="53">
        <f>SUMIFS(BASE!$V:$V,BASE!$U:$U,$B27,BASE!$Z:$Z,'CARGA MÁQUINA (PLANEJ.)'!AM$1)</f>
        <v>0</v>
      </c>
      <c r="AN27" s="53">
        <f>SUMIFS(BASE!$V:$V,BASE!$U:$U,$B27,BASE!$Z:$Z,'CARGA MÁQUINA (PLANEJ.)'!AN$1)</f>
        <v>0</v>
      </c>
      <c r="AO27" s="53">
        <f>SUMIFS(BASE!$V:$V,BASE!$U:$U,$B27,BASE!$Z:$Z,'CARGA MÁQUINA (PLANEJ.)'!AO$1)</f>
        <v>0</v>
      </c>
      <c r="AP27" s="53">
        <f>SUMIFS(BASE!$V:$V,BASE!$U:$U,$B27,BASE!$Z:$Z,'CARGA MÁQUINA (PLANEJ.)'!AP$1)</f>
        <v>0</v>
      </c>
      <c r="AQ27" s="53">
        <f>SUMIFS(BASE!$V:$V,BASE!$U:$U,$B27,BASE!$Z:$Z,'CARGA MÁQUINA (PLANEJ.)'!AQ$1)</f>
        <v>0</v>
      </c>
      <c r="AR27" s="53">
        <f>SUMIFS(BASE!$V:$V,BASE!$U:$U,$B27,BASE!$Z:$Z,'CARGA MÁQUINA (PLANEJ.)'!AR$1)</f>
        <v>0</v>
      </c>
      <c r="AS27" s="53">
        <f>SUMIFS(BASE!$V:$V,BASE!$U:$U,$B27,BASE!$Z:$Z,'CARGA MÁQUINA (PLANEJ.)'!AS$1)</f>
        <v>0</v>
      </c>
    </row>
    <row r="28" spans="1:45" x14ac:dyDescent="0.25">
      <c r="A28" s="48">
        <v>489</v>
      </c>
      <c r="B28" s="47" t="s">
        <v>1329</v>
      </c>
      <c r="D28" s="53">
        <f>SUMIFS(BASE!$V:$V,BASE!$U:$U,$B28,BASE!$Z:$Z,'CARGA MÁQUINA (PLANEJ.)'!D$1)</f>
        <v>114.87272727272725</v>
      </c>
      <c r="E28" s="53">
        <f>SUMIFS(BASE!$V:$V,BASE!$U:$U,$B28,BASE!$Z:$Z,'CARGA MÁQUINA (PLANEJ.)'!E$1)</f>
        <v>0</v>
      </c>
      <c r="F28" s="53">
        <f>SUMIFS(BASE!$V:$V,BASE!$U:$U,$B28,BASE!$Z:$Z,'CARGA MÁQUINA (PLANEJ.)'!F$1)</f>
        <v>21.436363636363637</v>
      </c>
      <c r="G28" s="53">
        <f>SUMIFS(BASE!$V:$V,BASE!$U:$U,$B28,BASE!$Z:$Z,'CARGA MÁQUINA (PLANEJ.)'!G$1)</f>
        <v>19.309090909090905</v>
      </c>
      <c r="H28" s="53">
        <f>SUMIFS(BASE!$V:$V,BASE!$U:$U,$B28,BASE!$Z:$Z,'CARGA MÁQUINA (PLANEJ.)'!H$1)</f>
        <v>52.527272727272724</v>
      </c>
      <c r="I28" s="53">
        <f>SUMIFS(BASE!$V:$V,BASE!$U:$U,$B28,BASE!$Z:$Z,'CARGA MÁQUINA (PLANEJ.)'!I$1)</f>
        <v>9.4909090909090903</v>
      </c>
      <c r="J28" s="53">
        <f>SUMIFS(BASE!$V:$V,BASE!$U:$U,$B28,BASE!$Z:$Z,'CARGA MÁQUINA (PLANEJ.)'!J$1)</f>
        <v>88.690909090909074</v>
      </c>
      <c r="K28" s="53">
        <f>SUMIFS(BASE!$V:$V,BASE!$U:$U,$B28,BASE!$Z:$Z,'CARGA MÁQUINA (PLANEJ.)'!K$1)</f>
        <v>0</v>
      </c>
      <c r="L28" s="53">
        <f>SUMIFS(BASE!$V:$V,BASE!$U:$U,$B28,BASE!$Z:$Z,'CARGA MÁQUINA (PLANEJ.)'!L$1)</f>
        <v>29.699999999999996</v>
      </c>
      <c r="M28" s="53">
        <f>SUMIFS(BASE!$V:$V,BASE!$U:$U,$B28,BASE!$Z:$Z,'CARGA MÁQUINA (PLANEJ.)'!M$1)</f>
        <v>41.890909090909091</v>
      </c>
      <c r="N28" s="53">
        <f>SUMIFS(BASE!$V:$V,BASE!$U:$U,$B28,BASE!$Z:$Z,'CARGA MÁQUINA (PLANEJ.)'!N$1)</f>
        <v>20.290909090909089</v>
      </c>
      <c r="O28" s="53">
        <f>SUMIFS(BASE!$V:$V,BASE!$U:$U,$B28,BASE!$Z:$Z,'CARGA MÁQUINA (PLANEJ.)'!O$1)</f>
        <v>34.690909090909088</v>
      </c>
      <c r="P28" s="53">
        <f>SUMIFS(BASE!$V:$V,BASE!$U:$U,$B28,BASE!$Z:$Z,'CARGA MÁQUINA (PLANEJ.)'!P$1)</f>
        <v>21.6</v>
      </c>
      <c r="Q28" s="53">
        <f>SUMIFS(BASE!$V:$V,BASE!$U:$U,$B28,BASE!$Z:$Z,'CARGA MÁQUINA (PLANEJ.)'!Q$1)</f>
        <v>0</v>
      </c>
      <c r="R28" s="53">
        <f>SUMIFS(BASE!$V:$V,BASE!$U:$U,$B28,BASE!$Z:$Z,'CARGA MÁQUINA (PLANEJ.)'!R$1)</f>
        <v>11.945454545454545</v>
      </c>
      <c r="S28" s="53">
        <f>SUMIFS(BASE!$V:$V,BASE!$U:$U,$B28,BASE!$Z:$Z,'CARGA MÁQUINA (PLANEJ.)'!S$1)</f>
        <v>0</v>
      </c>
      <c r="T28" s="53">
        <f>SUMIFS(BASE!$V:$V,BASE!$U:$U,$B28,BASE!$Z:$Z,'CARGA MÁQUINA (PLANEJ.)'!T$1)</f>
        <v>50.072727272727271</v>
      </c>
      <c r="U28" s="53">
        <f>SUMIFS(BASE!$V:$V,BASE!$U:$U,$B28,BASE!$Z:$Z,'CARGA MÁQUINA (PLANEJ.)'!U$1)</f>
        <v>0</v>
      </c>
      <c r="V28" s="53">
        <f>SUMIFS(BASE!$V:$V,BASE!$U:$U,$B28,BASE!$Z:$Z,'CARGA MÁQUINA (PLANEJ.)'!V$1)</f>
        <v>0</v>
      </c>
      <c r="W28" s="53">
        <f>SUMIFS(BASE!$V:$V,BASE!$U:$U,$B28,BASE!$Z:$Z,'CARGA MÁQUINA (PLANEJ.)'!W$1)</f>
        <v>0</v>
      </c>
      <c r="X28" s="53">
        <f>SUMIFS(BASE!$V:$V,BASE!$U:$U,$B28,BASE!$Z:$Z,'CARGA MÁQUINA (PLANEJ.)'!X$1)</f>
        <v>0</v>
      </c>
      <c r="Y28" s="53">
        <f>SUMIFS(BASE!$V:$V,BASE!$U:$U,$B28,BASE!$Z:$Z,'CARGA MÁQUINA (PLANEJ.)'!Y$1)</f>
        <v>0</v>
      </c>
      <c r="Z28" s="53">
        <f>SUMIFS(BASE!$V:$V,BASE!$U:$U,$B28,BASE!$Z:$Z,'CARGA MÁQUINA (PLANEJ.)'!Z$1)</f>
        <v>0</v>
      </c>
      <c r="AA28" s="53">
        <f>SUMIFS(BASE!$V:$V,BASE!$U:$U,$B28,BASE!$Z:$Z,'CARGA MÁQUINA (PLANEJ.)'!AA$1)</f>
        <v>0</v>
      </c>
      <c r="AB28" s="53">
        <f>SUMIFS(BASE!$V:$V,BASE!$U:$U,$B28,BASE!$Z:$Z,'CARGA MÁQUINA (PLANEJ.)'!AB$1)</f>
        <v>0</v>
      </c>
      <c r="AC28" s="53">
        <f>SUMIFS(BASE!$V:$V,BASE!$U:$U,$B28,BASE!$Z:$Z,'CARGA MÁQUINA (PLANEJ.)'!AC$1)</f>
        <v>0</v>
      </c>
      <c r="AD28" s="53">
        <f>SUMIFS(BASE!$V:$V,BASE!$U:$U,$B28,BASE!$Z:$Z,'CARGA MÁQUINA (PLANEJ.)'!AD$1)</f>
        <v>0</v>
      </c>
      <c r="AE28" s="53">
        <f>SUMIFS(BASE!$V:$V,BASE!$U:$U,$B28,BASE!$Z:$Z,'CARGA MÁQUINA (PLANEJ.)'!AE$1)</f>
        <v>0</v>
      </c>
      <c r="AF28" s="53">
        <f>SUMIFS(BASE!$V:$V,BASE!$U:$U,$B28,BASE!$Z:$Z,'CARGA MÁQUINA (PLANEJ.)'!AF$1)</f>
        <v>0</v>
      </c>
      <c r="AG28" s="53">
        <f>SUMIFS(BASE!$V:$V,BASE!$U:$U,$B28,BASE!$Z:$Z,'CARGA MÁQUINA (PLANEJ.)'!AG$1)</f>
        <v>0</v>
      </c>
      <c r="AH28" s="53">
        <f>SUMIFS(BASE!$V:$V,BASE!$U:$U,$B28,BASE!$Z:$Z,'CARGA MÁQUINA (PLANEJ.)'!AH$1)</f>
        <v>0</v>
      </c>
      <c r="AI28" s="53">
        <f>SUMIFS(BASE!$V:$V,BASE!$U:$U,$B28,BASE!$Z:$Z,'CARGA MÁQUINA (PLANEJ.)'!AI$1)</f>
        <v>0</v>
      </c>
      <c r="AJ28" s="53">
        <f>SUMIFS(BASE!$V:$V,BASE!$U:$U,$B28,BASE!$Z:$Z,'CARGA MÁQUINA (PLANEJ.)'!AJ$1)</f>
        <v>0</v>
      </c>
      <c r="AK28" s="53">
        <f>SUMIFS(BASE!$V:$V,BASE!$U:$U,$B28,BASE!$Z:$Z,'CARGA MÁQUINA (PLANEJ.)'!AK$1)</f>
        <v>0</v>
      </c>
      <c r="AL28" s="53">
        <f>SUMIFS(BASE!$V:$V,BASE!$U:$U,$B28,BASE!$Z:$Z,'CARGA MÁQUINA (PLANEJ.)'!AL$1)</f>
        <v>0</v>
      </c>
      <c r="AM28" s="53">
        <f>SUMIFS(BASE!$V:$V,BASE!$U:$U,$B28,BASE!$Z:$Z,'CARGA MÁQUINA (PLANEJ.)'!AM$1)</f>
        <v>0</v>
      </c>
      <c r="AN28" s="53">
        <f>SUMIFS(BASE!$V:$V,BASE!$U:$U,$B28,BASE!$Z:$Z,'CARGA MÁQUINA (PLANEJ.)'!AN$1)</f>
        <v>0</v>
      </c>
      <c r="AO28" s="53">
        <f>SUMIFS(BASE!$V:$V,BASE!$U:$U,$B28,BASE!$Z:$Z,'CARGA MÁQUINA (PLANEJ.)'!AO$1)</f>
        <v>0</v>
      </c>
      <c r="AP28" s="53">
        <f>SUMIFS(BASE!$V:$V,BASE!$U:$U,$B28,BASE!$Z:$Z,'CARGA MÁQUINA (PLANEJ.)'!AP$1)</f>
        <v>0</v>
      </c>
      <c r="AQ28" s="53">
        <f>SUMIFS(BASE!$V:$V,BASE!$U:$U,$B28,BASE!$Z:$Z,'CARGA MÁQUINA (PLANEJ.)'!AQ$1)</f>
        <v>0</v>
      </c>
      <c r="AR28" s="53">
        <f>SUMIFS(BASE!$V:$V,BASE!$U:$U,$B28,BASE!$Z:$Z,'CARGA MÁQUINA (PLANEJ.)'!AR$1)</f>
        <v>0</v>
      </c>
      <c r="AS28" s="53">
        <f>SUMIFS(BASE!$V:$V,BASE!$U:$U,$B28,BASE!$Z:$Z,'CARGA MÁQUINA (PLANEJ.)'!AS$1)</f>
        <v>0</v>
      </c>
    </row>
    <row r="29" spans="1:45" x14ac:dyDescent="0.25">
      <c r="A29" s="48">
        <v>490</v>
      </c>
      <c r="B29" s="47" t="s">
        <v>1304</v>
      </c>
      <c r="D29" s="53">
        <f>SUMIFS(BASE!$V:$V,BASE!$U:$U,$B29,BASE!$Z:$Z,'CARGA MÁQUINA (PLANEJ.)'!D$1)</f>
        <v>0</v>
      </c>
      <c r="E29" s="53">
        <f>SUMIFS(BASE!$V:$V,BASE!$U:$U,$B29,BASE!$Z:$Z,'CARGA MÁQUINA (PLANEJ.)'!E$1)</f>
        <v>0</v>
      </c>
      <c r="F29" s="53">
        <f>SUMIFS(BASE!$V:$V,BASE!$U:$U,$B29,BASE!$Z:$Z,'CARGA MÁQUINA (PLANEJ.)'!F$1)</f>
        <v>0</v>
      </c>
      <c r="G29" s="53">
        <f>SUMIFS(BASE!$V:$V,BASE!$U:$U,$B29,BASE!$Z:$Z,'CARGA MÁQUINA (PLANEJ.)'!G$1)</f>
        <v>0</v>
      </c>
      <c r="H29" s="53">
        <f>SUMIFS(BASE!$V:$V,BASE!$U:$U,$B29,BASE!$Z:$Z,'CARGA MÁQUINA (PLANEJ.)'!H$1)</f>
        <v>0</v>
      </c>
      <c r="I29" s="53">
        <f>SUMIFS(BASE!$V:$V,BASE!$U:$U,$B29,BASE!$Z:$Z,'CARGA MÁQUINA (PLANEJ.)'!I$1)</f>
        <v>0</v>
      </c>
      <c r="J29" s="53">
        <f>SUMIFS(BASE!$V:$V,BASE!$U:$U,$B29,BASE!$Z:$Z,'CARGA MÁQUINA (PLANEJ.)'!J$1)</f>
        <v>0</v>
      </c>
      <c r="K29" s="53">
        <f>SUMIFS(BASE!$V:$V,BASE!$U:$U,$B29,BASE!$Z:$Z,'CARGA MÁQUINA (PLANEJ.)'!K$1)</f>
        <v>0</v>
      </c>
      <c r="L29" s="53">
        <f>SUMIFS(BASE!$V:$V,BASE!$U:$U,$B29,BASE!$Z:$Z,'CARGA MÁQUINA (PLANEJ.)'!L$1)</f>
        <v>0</v>
      </c>
      <c r="M29" s="53">
        <f>SUMIFS(BASE!$V:$V,BASE!$U:$U,$B29,BASE!$Z:$Z,'CARGA MÁQUINA (PLANEJ.)'!M$1)</f>
        <v>0</v>
      </c>
      <c r="N29" s="53">
        <f>SUMIFS(BASE!$V:$V,BASE!$U:$U,$B29,BASE!$Z:$Z,'CARGA MÁQUINA (PLANEJ.)'!N$1)</f>
        <v>0</v>
      </c>
      <c r="O29" s="53">
        <f>SUMIFS(BASE!$V:$V,BASE!$U:$U,$B29,BASE!$Z:$Z,'CARGA MÁQUINA (PLANEJ.)'!O$1)</f>
        <v>0</v>
      </c>
      <c r="P29" s="53">
        <f>SUMIFS(BASE!$V:$V,BASE!$U:$U,$B29,BASE!$Z:$Z,'CARGA MÁQUINA (PLANEJ.)'!P$1)</f>
        <v>0</v>
      </c>
      <c r="Q29" s="53">
        <f>SUMIFS(BASE!$V:$V,BASE!$U:$U,$B29,BASE!$Z:$Z,'CARGA MÁQUINA (PLANEJ.)'!Q$1)</f>
        <v>0</v>
      </c>
      <c r="R29" s="53">
        <f>SUMIFS(BASE!$V:$V,BASE!$U:$U,$B29,BASE!$Z:$Z,'CARGA MÁQUINA (PLANEJ.)'!R$1)</f>
        <v>0</v>
      </c>
      <c r="S29" s="53">
        <f>SUMIFS(BASE!$V:$V,BASE!$U:$U,$B29,BASE!$Z:$Z,'CARGA MÁQUINA (PLANEJ.)'!S$1)</f>
        <v>0</v>
      </c>
      <c r="T29" s="53">
        <f>SUMIFS(BASE!$V:$V,BASE!$U:$U,$B29,BASE!$Z:$Z,'CARGA MÁQUINA (PLANEJ.)'!T$1)</f>
        <v>0</v>
      </c>
      <c r="U29" s="53">
        <f>SUMIFS(BASE!$V:$V,BASE!$U:$U,$B29,BASE!$Z:$Z,'CARGA MÁQUINA (PLANEJ.)'!U$1)</f>
        <v>0</v>
      </c>
      <c r="V29" s="53">
        <f>SUMIFS(BASE!$V:$V,BASE!$U:$U,$B29,BASE!$Z:$Z,'CARGA MÁQUINA (PLANEJ.)'!V$1)</f>
        <v>0</v>
      </c>
      <c r="W29" s="53">
        <f>SUMIFS(BASE!$V:$V,BASE!$U:$U,$B29,BASE!$Z:$Z,'CARGA MÁQUINA (PLANEJ.)'!W$1)</f>
        <v>0</v>
      </c>
      <c r="X29" s="53">
        <f>SUMIFS(BASE!$V:$V,BASE!$U:$U,$B29,BASE!$Z:$Z,'CARGA MÁQUINA (PLANEJ.)'!X$1)</f>
        <v>0</v>
      </c>
      <c r="Y29" s="53">
        <f>SUMIFS(BASE!$V:$V,BASE!$U:$U,$B29,BASE!$Z:$Z,'CARGA MÁQUINA (PLANEJ.)'!Y$1)</f>
        <v>0</v>
      </c>
      <c r="Z29" s="53">
        <f>SUMIFS(BASE!$V:$V,BASE!$U:$U,$B29,BASE!$Z:$Z,'CARGA MÁQUINA (PLANEJ.)'!Z$1)</f>
        <v>0</v>
      </c>
      <c r="AA29" s="53">
        <f>SUMIFS(BASE!$V:$V,BASE!$U:$U,$B29,BASE!$Z:$Z,'CARGA MÁQUINA (PLANEJ.)'!AA$1)</f>
        <v>0</v>
      </c>
      <c r="AB29" s="53">
        <f>SUMIFS(BASE!$V:$V,BASE!$U:$U,$B29,BASE!$Z:$Z,'CARGA MÁQUINA (PLANEJ.)'!AB$1)</f>
        <v>0</v>
      </c>
      <c r="AC29" s="53">
        <f>SUMIFS(BASE!$V:$V,BASE!$U:$U,$B29,BASE!$Z:$Z,'CARGA MÁQUINA (PLANEJ.)'!AC$1)</f>
        <v>0</v>
      </c>
      <c r="AD29" s="53">
        <f>SUMIFS(BASE!$V:$V,BASE!$U:$U,$B29,BASE!$Z:$Z,'CARGA MÁQUINA (PLANEJ.)'!AD$1)</f>
        <v>0</v>
      </c>
      <c r="AE29" s="53">
        <f>SUMIFS(BASE!$V:$V,BASE!$U:$U,$B29,BASE!$Z:$Z,'CARGA MÁQUINA (PLANEJ.)'!AE$1)</f>
        <v>0</v>
      </c>
      <c r="AF29" s="53">
        <f>SUMIFS(BASE!$V:$V,BASE!$U:$U,$B29,BASE!$Z:$Z,'CARGA MÁQUINA (PLANEJ.)'!AF$1)</f>
        <v>0</v>
      </c>
      <c r="AG29" s="53">
        <f>SUMIFS(BASE!$V:$V,BASE!$U:$U,$B29,BASE!$Z:$Z,'CARGA MÁQUINA (PLANEJ.)'!AG$1)</f>
        <v>0</v>
      </c>
      <c r="AH29" s="53">
        <f>SUMIFS(BASE!$V:$V,BASE!$U:$U,$B29,BASE!$Z:$Z,'CARGA MÁQUINA (PLANEJ.)'!AH$1)</f>
        <v>0</v>
      </c>
      <c r="AI29" s="53">
        <f>SUMIFS(BASE!$V:$V,BASE!$U:$U,$B29,BASE!$Z:$Z,'CARGA MÁQUINA (PLANEJ.)'!AI$1)</f>
        <v>0</v>
      </c>
      <c r="AJ29" s="53">
        <f>SUMIFS(BASE!$V:$V,BASE!$U:$U,$B29,BASE!$Z:$Z,'CARGA MÁQUINA (PLANEJ.)'!AJ$1)</f>
        <v>0</v>
      </c>
      <c r="AK29" s="53">
        <f>SUMIFS(BASE!$V:$V,BASE!$U:$U,$B29,BASE!$Z:$Z,'CARGA MÁQUINA (PLANEJ.)'!AK$1)</f>
        <v>0</v>
      </c>
      <c r="AL29" s="53">
        <f>SUMIFS(BASE!$V:$V,BASE!$U:$U,$B29,BASE!$Z:$Z,'CARGA MÁQUINA (PLANEJ.)'!AL$1)</f>
        <v>0</v>
      </c>
      <c r="AM29" s="53">
        <f>SUMIFS(BASE!$V:$V,BASE!$U:$U,$B29,BASE!$Z:$Z,'CARGA MÁQUINA (PLANEJ.)'!AM$1)</f>
        <v>0</v>
      </c>
      <c r="AN29" s="53">
        <f>SUMIFS(BASE!$V:$V,BASE!$U:$U,$B29,BASE!$Z:$Z,'CARGA MÁQUINA (PLANEJ.)'!AN$1)</f>
        <v>0</v>
      </c>
      <c r="AO29" s="53">
        <f>SUMIFS(BASE!$V:$V,BASE!$U:$U,$B29,BASE!$Z:$Z,'CARGA MÁQUINA (PLANEJ.)'!AO$1)</f>
        <v>0</v>
      </c>
      <c r="AP29" s="53">
        <f>SUMIFS(BASE!$V:$V,BASE!$U:$U,$B29,BASE!$Z:$Z,'CARGA MÁQUINA (PLANEJ.)'!AP$1)</f>
        <v>0</v>
      </c>
      <c r="AQ29" s="53">
        <f>SUMIFS(BASE!$V:$V,BASE!$U:$U,$B29,BASE!$Z:$Z,'CARGA MÁQUINA (PLANEJ.)'!AQ$1)</f>
        <v>0</v>
      </c>
      <c r="AR29" s="53">
        <f>SUMIFS(BASE!$V:$V,BASE!$U:$U,$B29,BASE!$Z:$Z,'CARGA MÁQUINA (PLANEJ.)'!AR$1)</f>
        <v>0</v>
      </c>
      <c r="AS29" s="53">
        <f>SUMIFS(BASE!$V:$V,BASE!$U:$U,$B29,BASE!$Z:$Z,'CARGA MÁQUINA (PLANEJ.)'!AS$1)</f>
        <v>0</v>
      </c>
    </row>
    <row r="30" spans="1:45" x14ac:dyDescent="0.25">
      <c r="A30" s="48">
        <v>99</v>
      </c>
      <c r="B30" s="47" t="s">
        <v>1303</v>
      </c>
      <c r="D30" s="53">
        <f>SUMIFS(BASE!$V:$V,BASE!$U:$U,$B30,BASE!$Z:$Z,'CARGA MÁQUINA (PLANEJ.)'!D$1)</f>
        <v>0</v>
      </c>
      <c r="E30" s="53">
        <f>SUMIFS(BASE!$V:$V,BASE!$U:$U,$B30,BASE!$Z:$Z,'CARGA MÁQUINA (PLANEJ.)'!E$1)</f>
        <v>0</v>
      </c>
      <c r="F30" s="53">
        <f>SUMIFS(BASE!$V:$V,BASE!$U:$U,$B30,BASE!$Z:$Z,'CARGA MÁQUINA (PLANEJ.)'!F$1)</f>
        <v>0</v>
      </c>
      <c r="G30" s="53">
        <f>SUMIFS(BASE!$V:$V,BASE!$U:$U,$B30,BASE!$Z:$Z,'CARGA MÁQUINA (PLANEJ.)'!G$1)</f>
        <v>0</v>
      </c>
      <c r="H30" s="53">
        <f>SUMIFS(BASE!$V:$V,BASE!$U:$U,$B30,BASE!$Z:$Z,'CARGA MÁQUINA (PLANEJ.)'!H$1)</f>
        <v>0</v>
      </c>
      <c r="I30" s="53">
        <f>SUMIFS(BASE!$V:$V,BASE!$U:$U,$B30,BASE!$Z:$Z,'CARGA MÁQUINA (PLANEJ.)'!I$1)</f>
        <v>0</v>
      </c>
      <c r="J30" s="53">
        <f>SUMIFS(BASE!$V:$V,BASE!$U:$U,$B30,BASE!$Z:$Z,'CARGA MÁQUINA (PLANEJ.)'!J$1)</f>
        <v>0</v>
      </c>
      <c r="K30" s="53">
        <f>SUMIFS(BASE!$V:$V,BASE!$U:$U,$B30,BASE!$Z:$Z,'CARGA MÁQUINA (PLANEJ.)'!K$1)</f>
        <v>0</v>
      </c>
      <c r="L30" s="53">
        <f>SUMIFS(BASE!$V:$V,BASE!$U:$U,$B30,BASE!$Z:$Z,'CARGA MÁQUINA (PLANEJ.)'!L$1)</f>
        <v>0</v>
      </c>
      <c r="M30" s="53">
        <f>SUMIFS(BASE!$V:$V,BASE!$U:$U,$B30,BASE!$Z:$Z,'CARGA MÁQUINA (PLANEJ.)'!M$1)</f>
        <v>0</v>
      </c>
      <c r="N30" s="53">
        <f>SUMIFS(BASE!$V:$V,BASE!$U:$U,$B30,BASE!$Z:$Z,'CARGA MÁQUINA (PLANEJ.)'!N$1)</f>
        <v>0</v>
      </c>
      <c r="O30" s="53">
        <f>SUMIFS(BASE!$V:$V,BASE!$U:$U,$B30,BASE!$Z:$Z,'CARGA MÁQUINA (PLANEJ.)'!O$1)</f>
        <v>0</v>
      </c>
      <c r="P30" s="53">
        <f>SUMIFS(BASE!$V:$V,BASE!$U:$U,$B30,BASE!$Z:$Z,'CARGA MÁQUINA (PLANEJ.)'!P$1)</f>
        <v>0</v>
      </c>
      <c r="Q30" s="53">
        <f>SUMIFS(BASE!$V:$V,BASE!$U:$U,$B30,BASE!$Z:$Z,'CARGA MÁQUINA (PLANEJ.)'!Q$1)</f>
        <v>0</v>
      </c>
      <c r="R30" s="53">
        <f>SUMIFS(BASE!$V:$V,BASE!$U:$U,$B30,BASE!$Z:$Z,'CARGA MÁQUINA (PLANEJ.)'!R$1)</f>
        <v>0</v>
      </c>
      <c r="S30" s="53">
        <f>SUMIFS(BASE!$V:$V,BASE!$U:$U,$B30,BASE!$Z:$Z,'CARGA MÁQUINA (PLANEJ.)'!S$1)</f>
        <v>0</v>
      </c>
      <c r="T30" s="53">
        <f>SUMIFS(BASE!$V:$V,BASE!$U:$U,$B30,BASE!$Z:$Z,'CARGA MÁQUINA (PLANEJ.)'!T$1)</f>
        <v>0</v>
      </c>
      <c r="U30" s="53">
        <f>SUMIFS(BASE!$V:$V,BASE!$U:$U,$B30,BASE!$Z:$Z,'CARGA MÁQUINA (PLANEJ.)'!U$1)</f>
        <v>0</v>
      </c>
      <c r="V30" s="53">
        <f>SUMIFS(BASE!$V:$V,BASE!$U:$U,$B30,BASE!$Z:$Z,'CARGA MÁQUINA (PLANEJ.)'!V$1)</f>
        <v>0</v>
      </c>
      <c r="W30" s="53">
        <f>SUMIFS(BASE!$V:$V,BASE!$U:$U,$B30,BASE!$Z:$Z,'CARGA MÁQUINA (PLANEJ.)'!W$1)</f>
        <v>0</v>
      </c>
      <c r="X30" s="53">
        <f>SUMIFS(BASE!$V:$V,BASE!$U:$U,$B30,BASE!$Z:$Z,'CARGA MÁQUINA (PLANEJ.)'!X$1)</f>
        <v>0</v>
      </c>
      <c r="Y30" s="53">
        <f>SUMIFS(BASE!$V:$V,BASE!$U:$U,$B30,BASE!$Z:$Z,'CARGA MÁQUINA (PLANEJ.)'!Y$1)</f>
        <v>0</v>
      </c>
      <c r="Z30" s="53">
        <f>SUMIFS(BASE!$V:$V,BASE!$U:$U,$B30,BASE!$Z:$Z,'CARGA MÁQUINA (PLANEJ.)'!Z$1)</f>
        <v>0</v>
      </c>
      <c r="AA30" s="53">
        <f>SUMIFS(BASE!$V:$V,BASE!$U:$U,$B30,BASE!$Z:$Z,'CARGA MÁQUINA (PLANEJ.)'!AA$1)</f>
        <v>0</v>
      </c>
      <c r="AB30" s="53">
        <f>SUMIFS(BASE!$V:$V,BASE!$U:$U,$B30,BASE!$Z:$Z,'CARGA MÁQUINA (PLANEJ.)'!AB$1)</f>
        <v>0</v>
      </c>
      <c r="AC30" s="53">
        <f>SUMIFS(BASE!$V:$V,BASE!$U:$U,$B30,BASE!$Z:$Z,'CARGA MÁQUINA (PLANEJ.)'!AC$1)</f>
        <v>0</v>
      </c>
      <c r="AD30" s="53">
        <f>SUMIFS(BASE!$V:$V,BASE!$U:$U,$B30,BASE!$Z:$Z,'CARGA MÁQUINA (PLANEJ.)'!AD$1)</f>
        <v>0</v>
      </c>
      <c r="AE30" s="53">
        <f>SUMIFS(BASE!$V:$V,BASE!$U:$U,$B30,BASE!$Z:$Z,'CARGA MÁQUINA (PLANEJ.)'!AE$1)</f>
        <v>0</v>
      </c>
      <c r="AF30" s="53">
        <f>SUMIFS(BASE!$V:$V,BASE!$U:$U,$B30,BASE!$Z:$Z,'CARGA MÁQUINA (PLANEJ.)'!AF$1)</f>
        <v>0</v>
      </c>
      <c r="AG30" s="53">
        <f>SUMIFS(BASE!$V:$V,BASE!$U:$U,$B30,BASE!$Z:$Z,'CARGA MÁQUINA (PLANEJ.)'!AG$1)</f>
        <v>0</v>
      </c>
      <c r="AH30" s="53">
        <f>SUMIFS(BASE!$V:$V,BASE!$U:$U,$B30,BASE!$Z:$Z,'CARGA MÁQUINA (PLANEJ.)'!AH$1)</f>
        <v>0</v>
      </c>
      <c r="AI30" s="53">
        <f>SUMIFS(BASE!$V:$V,BASE!$U:$U,$B30,BASE!$Z:$Z,'CARGA MÁQUINA (PLANEJ.)'!AI$1)</f>
        <v>0</v>
      </c>
      <c r="AJ30" s="53">
        <f>SUMIFS(BASE!$V:$V,BASE!$U:$U,$B30,BASE!$Z:$Z,'CARGA MÁQUINA (PLANEJ.)'!AJ$1)</f>
        <v>0</v>
      </c>
      <c r="AK30" s="53">
        <f>SUMIFS(BASE!$V:$V,BASE!$U:$U,$B30,BASE!$Z:$Z,'CARGA MÁQUINA (PLANEJ.)'!AK$1)</f>
        <v>0</v>
      </c>
      <c r="AL30" s="53">
        <f>SUMIFS(BASE!$V:$V,BASE!$U:$U,$B30,BASE!$Z:$Z,'CARGA MÁQUINA (PLANEJ.)'!AL$1)</f>
        <v>0</v>
      </c>
      <c r="AM30" s="53">
        <f>SUMIFS(BASE!$V:$V,BASE!$U:$U,$B30,BASE!$Z:$Z,'CARGA MÁQUINA (PLANEJ.)'!AM$1)</f>
        <v>0</v>
      </c>
      <c r="AN30" s="53">
        <f>SUMIFS(BASE!$V:$V,BASE!$U:$U,$B30,BASE!$Z:$Z,'CARGA MÁQUINA (PLANEJ.)'!AN$1)</f>
        <v>0</v>
      </c>
      <c r="AO30" s="53">
        <f>SUMIFS(BASE!$V:$V,BASE!$U:$U,$B30,BASE!$Z:$Z,'CARGA MÁQUINA (PLANEJ.)'!AO$1)</f>
        <v>0</v>
      </c>
      <c r="AP30" s="53">
        <f>SUMIFS(BASE!$V:$V,BASE!$U:$U,$B30,BASE!$Z:$Z,'CARGA MÁQUINA (PLANEJ.)'!AP$1)</f>
        <v>0</v>
      </c>
      <c r="AQ30" s="53">
        <f>SUMIFS(BASE!$V:$V,BASE!$U:$U,$B30,BASE!$Z:$Z,'CARGA MÁQUINA (PLANEJ.)'!AQ$1)</f>
        <v>0</v>
      </c>
      <c r="AR30" s="53">
        <f>SUMIFS(BASE!$V:$V,BASE!$U:$U,$B30,BASE!$Z:$Z,'CARGA MÁQUINA (PLANEJ.)'!AR$1)</f>
        <v>0</v>
      </c>
      <c r="AS30" s="53">
        <f>SUMIFS(BASE!$V:$V,BASE!$U:$U,$B30,BASE!$Z:$Z,'CARGA MÁQUINA (PLANEJ.)'!AS$1)</f>
        <v>0</v>
      </c>
    </row>
    <row r="31" spans="1:45" x14ac:dyDescent="0.25">
      <c r="A31" s="48">
        <v>106</v>
      </c>
      <c r="B31" s="47" t="s">
        <v>1305</v>
      </c>
      <c r="D31" s="53">
        <f>SUMIFS(BASE!$V:$V,BASE!$U:$U,$B31,BASE!$Z:$Z,'CARGA MÁQUINA (PLANEJ.)'!D$1)</f>
        <v>56.520000000000024</v>
      </c>
      <c r="E31" s="53">
        <f>SUMIFS(BASE!$V:$V,BASE!$U:$U,$B31,BASE!$Z:$Z,'CARGA MÁQUINA (PLANEJ.)'!E$1)</f>
        <v>12.96</v>
      </c>
      <c r="F31" s="53">
        <f>SUMIFS(BASE!$V:$V,BASE!$U:$U,$B31,BASE!$Z:$Z,'CARGA MÁQUINA (PLANEJ.)'!F$1)</f>
        <v>0</v>
      </c>
      <c r="G31" s="53">
        <f>SUMIFS(BASE!$V:$V,BASE!$U:$U,$B31,BASE!$Z:$Z,'CARGA MÁQUINA (PLANEJ.)'!G$1)</f>
        <v>39.780000000000015</v>
      </c>
      <c r="H31" s="53">
        <f>SUMIFS(BASE!$V:$V,BASE!$U:$U,$B31,BASE!$Z:$Z,'CARGA MÁQUINA (PLANEJ.)'!H$1)</f>
        <v>85.500000000000028</v>
      </c>
      <c r="I31" s="53">
        <f>SUMIFS(BASE!$V:$V,BASE!$U:$U,$B31,BASE!$Z:$Z,'CARGA MÁQUINA (PLANEJ.)'!I$1)</f>
        <v>57.960000000000022</v>
      </c>
      <c r="J31" s="53">
        <f>SUMIFS(BASE!$V:$V,BASE!$U:$U,$B31,BASE!$Z:$Z,'CARGA MÁQUINA (PLANEJ.)'!J$1)</f>
        <v>0</v>
      </c>
      <c r="K31" s="53">
        <f>SUMIFS(BASE!$V:$V,BASE!$U:$U,$B31,BASE!$Z:$Z,'CARGA MÁQUINA (PLANEJ.)'!K$1)</f>
        <v>3.42</v>
      </c>
      <c r="L31" s="53">
        <f>SUMIFS(BASE!$V:$V,BASE!$U:$U,$B31,BASE!$Z:$Z,'CARGA MÁQUINA (PLANEJ.)'!L$1)</f>
        <v>0</v>
      </c>
      <c r="M31" s="53">
        <f>SUMIFS(BASE!$V:$V,BASE!$U:$U,$B31,BASE!$Z:$Z,'CARGA MÁQUINA (PLANEJ.)'!M$1)</f>
        <v>0</v>
      </c>
      <c r="N31" s="53">
        <f>SUMIFS(BASE!$V:$V,BASE!$U:$U,$B31,BASE!$Z:$Z,'CARGA MÁQUINA (PLANEJ.)'!N$1)</f>
        <v>0</v>
      </c>
      <c r="O31" s="53">
        <f>SUMIFS(BASE!$V:$V,BASE!$U:$U,$B31,BASE!$Z:$Z,'CARGA MÁQUINA (PLANEJ.)'!O$1)</f>
        <v>27.360000000000007</v>
      </c>
      <c r="P31" s="53">
        <f>SUMIFS(BASE!$V:$V,BASE!$U:$U,$B31,BASE!$Z:$Z,'CARGA MÁQUINA (PLANEJ.)'!P$1)</f>
        <v>20.520000000000003</v>
      </c>
      <c r="Q31" s="53">
        <f>SUMIFS(BASE!$V:$V,BASE!$U:$U,$B31,BASE!$Z:$Z,'CARGA MÁQUINA (PLANEJ.)'!Q$1)</f>
        <v>50.85</v>
      </c>
      <c r="R31" s="53">
        <f>SUMIFS(BASE!$V:$V,BASE!$U:$U,$B31,BASE!$Z:$Z,'CARGA MÁQUINA (PLANEJ.)'!R$1)</f>
        <v>58.499999999999993</v>
      </c>
      <c r="S31" s="53">
        <f>SUMIFS(BASE!$V:$V,BASE!$U:$U,$B31,BASE!$Z:$Z,'CARGA MÁQUINA (PLANEJ.)'!S$1)</f>
        <v>0</v>
      </c>
      <c r="T31" s="53">
        <f>SUMIFS(BASE!$V:$V,BASE!$U:$U,$B31,BASE!$Z:$Z,'CARGA MÁQUINA (PLANEJ.)'!T$1)</f>
        <v>82.89</v>
      </c>
      <c r="U31" s="53">
        <f>SUMIFS(BASE!$V:$V,BASE!$U:$U,$B31,BASE!$Z:$Z,'CARGA MÁQUINA (PLANEJ.)'!U$1)</f>
        <v>13.59</v>
      </c>
      <c r="V31" s="53">
        <f>SUMIFS(BASE!$V:$V,BASE!$U:$U,$B31,BASE!$Z:$Z,'CARGA MÁQUINA (PLANEJ.)'!V$1)</f>
        <v>27.18</v>
      </c>
      <c r="W31" s="53">
        <f>SUMIFS(BASE!$V:$V,BASE!$U:$U,$B31,BASE!$Z:$Z,'CARGA MÁQUINA (PLANEJ.)'!W$1)</f>
        <v>0</v>
      </c>
      <c r="X31" s="53">
        <f>SUMIFS(BASE!$V:$V,BASE!$U:$U,$B31,BASE!$Z:$Z,'CARGA MÁQUINA (PLANEJ.)'!X$1)</f>
        <v>0</v>
      </c>
      <c r="Y31" s="53">
        <f>SUMIFS(BASE!$V:$V,BASE!$U:$U,$B31,BASE!$Z:$Z,'CARGA MÁQUINA (PLANEJ.)'!Y$1)</f>
        <v>0</v>
      </c>
      <c r="Z31" s="53">
        <f>SUMIFS(BASE!$V:$V,BASE!$U:$U,$B31,BASE!$Z:$Z,'CARGA MÁQUINA (PLANEJ.)'!Z$1)</f>
        <v>0</v>
      </c>
      <c r="AA31" s="53">
        <f>SUMIFS(BASE!$V:$V,BASE!$U:$U,$B31,BASE!$Z:$Z,'CARGA MÁQUINA (PLANEJ.)'!AA$1)</f>
        <v>0</v>
      </c>
      <c r="AB31" s="53">
        <f>SUMIFS(BASE!$V:$V,BASE!$U:$U,$B31,BASE!$Z:$Z,'CARGA MÁQUINA (PLANEJ.)'!AB$1)</f>
        <v>0</v>
      </c>
      <c r="AC31" s="53">
        <f>SUMIFS(BASE!$V:$V,BASE!$U:$U,$B31,BASE!$Z:$Z,'CARGA MÁQUINA (PLANEJ.)'!AC$1)</f>
        <v>0</v>
      </c>
      <c r="AD31" s="53">
        <f>SUMIFS(BASE!$V:$V,BASE!$U:$U,$B31,BASE!$Z:$Z,'CARGA MÁQUINA (PLANEJ.)'!AD$1)</f>
        <v>0</v>
      </c>
      <c r="AE31" s="53">
        <f>SUMIFS(BASE!$V:$V,BASE!$U:$U,$B31,BASE!$Z:$Z,'CARGA MÁQUINA (PLANEJ.)'!AE$1)</f>
        <v>0</v>
      </c>
      <c r="AF31" s="53">
        <f>SUMIFS(BASE!$V:$V,BASE!$U:$U,$B31,BASE!$Z:$Z,'CARGA MÁQUINA (PLANEJ.)'!AF$1)</f>
        <v>0</v>
      </c>
      <c r="AG31" s="53">
        <f>SUMIFS(BASE!$V:$V,BASE!$U:$U,$B31,BASE!$Z:$Z,'CARGA MÁQUINA (PLANEJ.)'!AG$1)</f>
        <v>0</v>
      </c>
      <c r="AH31" s="53">
        <f>SUMIFS(BASE!$V:$V,BASE!$U:$U,$B31,BASE!$Z:$Z,'CARGA MÁQUINA (PLANEJ.)'!AH$1)</f>
        <v>0</v>
      </c>
      <c r="AI31" s="53">
        <f>SUMIFS(BASE!$V:$V,BASE!$U:$U,$B31,BASE!$Z:$Z,'CARGA MÁQUINA (PLANEJ.)'!AI$1)</f>
        <v>0</v>
      </c>
      <c r="AJ31" s="53">
        <f>SUMIFS(BASE!$V:$V,BASE!$U:$U,$B31,BASE!$Z:$Z,'CARGA MÁQUINA (PLANEJ.)'!AJ$1)</f>
        <v>0</v>
      </c>
      <c r="AK31" s="53">
        <f>SUMIFS(BASE!$V:$V,BASE!$U:$U,$B31,BASE!$Z:$Z,'CARGA MÁQUINA (PLANEJ.)'!AK$1)</f>
        <v>0</v>
      </c>
      <c r="AL31" s="53">
        <f>SUMIFS(BASE!$V:$V,BASE!$U:$U,$B31,BASE!$Z:$Z,'CARGA MÁQUINA (PLANEJ.)'!AL$1)</f>
        <v>0</v>
      </c>
      <c r="AM31" s="53">
        <f>SUMIFS(BASE!$V:$V,BASE!$U:$U,$B31,BASE!$Z:$Z,'CARGA MÁQUINA (PLANEJ.)'!AM$1)</f>
        <v>0</v>
      </c>
      <c r="AN31" s="53">
        <f>SUMIFS(BASE!$V:$V,BASE!$U:$U,$B31,BASE!$Z:$Z,'CARGA MÁQUINA (PLANEJ.)'!AN$1)</f>
        <v>0</v>
      </c>
      <c r="AO31" s="53">
        <f>SUMIFS(BASE!$V:$V,BASE!$U:$U,$B31,BASE!$Z:$Z,'CARGA MÁQUINA (PLANEJ.)'!AO$1)</f>
        <v>0</v>
      </c>
      <c r="AP31" s="53">
        <f>SUMIFS(BASE!$V:$V,BASE!$U:$U,$B31,BASE!$Z:$Z,'CARGA MÁQUINA (PLANEJ.)'!AP$1)</f>
        <v>0</v>
      </c>
      <c r="AQ31" s="53">
        <f>SUMIFS(BASE!$V:$V,BASE!$U:$U,$B31,BASE!$Z:$Z,'CARGA MÁQUINA (PLANEJ.)'!AQ$1)</f>
        <v>0</v>
      </c>
      <c r="AR31" s="53">
        <f>SUMIFS(BASE!$V:$V,BASE!$U:$U,$B31,BASE!$Z:$Z,'CARGA MÁQUINA (PLANEJ.)'!AR$1)</f>
        <v>0</v>
      </c>
      <c r="AS31" s="53">
        <f>SUMIFS(BASE!$V:$V,BASE!$U:$U,$B31,BASE!$Z:$Z,'CARGA MÁQUINA (PLANEJ.)'!AS$1)</f>
        <v>0</v>
      </c>
    </row>
    <row r="32" spans="1:45" x14ac:dyDescent="0.25">
      <c r="A32" s="48">
        <v>107</v>
      </c>
      <c r="B32" s="47" t="s">
        <v>1306</v>
      </c>
      <c r="D32" s="53">
        <f>SUMIFS(BASE!$V:$V,BASE!$U:$U,$B32,BASE!$Z:$Z,'CARGA MÁQUINA (PLANEJ.)'!D$1)</f>
        <v>0</v>
      </c>
      <c r="E32" s="53">
        <f>SUMIFS(BASE!$V:$V,BASE!$U:$U,$B32,BASE!$Z:$Z,'CARGA MÁQUINA (PLANEJ.)'!E$1)</f>
        <v>0</v>
      </c>
      <c r="F32" s="53">
        <f>SUMIFS(BASE!$V:$V,BASE!$U:$U,$B32,BASE!$Z:$Z,'CARGA MÁQUINA (PLANEJ.)'!F$1)</f>
        <v>0</v>
      </c>
      <c r="G32" s="53">
        <f>SUMIFS(BASE!$V:$V,BASE!$U:$U,$B32,BASE!$Z:$Z,'CARGA MÁQUINA (PLANEJ.)'!G$1)</f>
        <v>0</v>
      </c>
      <c r="H32" s="53">
        <f>SUMIFS(BASE!$V:$V,BASE!$U:$U,$B32,BASE!$Z:$Z,'CARGA MÁQUINA (PLANEJ.)'!H$1)</f>
        <v>0</v>
      </c>
      <c r="I32" s="53">
        <f>SUMIFS(BASE!$V:$V,BASE!$U:$U,$B32,BASE!$Z:$Z,'CARGA MÁQUINA (PLANEJ.)'!I$1)</f>
        <v>0</v>
      </c>
      <c r="J32" s="53">
        <f>SUMIFS(BASE!$V:$V,BASE!$U:$U,$B32,BASE!$Z:$Z,'CARGA MÁQUINA (PLANEJ.)'!J$1)</f>
        <v>0</v>
      </c>
      <c r="K32" s="53">
        <f>SUMIFS(BASE!$V:$V,BASE!$U:$U,$B32,BASE!$Z:$Z,'CARGA MÁQUINA (PLANEJ.)'!K$1)</f>
        <v>0</v>
      </c>
      <c r="L32" s="53">
        <f>SUMIFS(BASE!$V:$V,BASE!$U:$U,$B32,BASE!$Z:$Z,'CARGA MÁQUINA (PLANEJ.)'!L$1)</f>
        <v>0</v>
      </c>
      <c r="M32" s="53">
        <f>SUMIFS(BASE!$V:$V,BASE!$U:$U,$B32,BASE!$Z:$Z,'CARGA MÁQUINA (PLANEJ.)'!M$1)</f>
        <v>0</v>
      </c>
      <c r="N32" s="53">
        <f>SUMIFS(BASE!$V:$V,BASE!$U:$U,$B32,BASE!$Z:$Z,'CARGA MÁQUINA (PLANEJ.)'!N$1)</f>
        <v>0</v>
      </c>
      <c r="O32" s="53">
        <f>SUMIFS(BASE!$V:$V,BASE!$U:$U,$B32,BASE!$Z:$Z,'CARGA MÁQUINA (PLANEJ.)'!O$1)</f>
        <v>0</v>
      </c>
      <c r="P32" s="53">
        <f>SUMIFS(BASE!$V:$V,BASE!$U:$U,$B32,BASE!$Z:$Z,'CARGA MÁQUINA (PLANEJ.)'!P$1)</f>
        <v>15</v>
      </c>
      <c r="Q32" s="53">
        <f>SUMIFS(BASE!$V:$V,BASE!$U:$U,$B32,BASE!$Z:$Z,'CARGA MÁQUINA (PLANEJ.)'!Q$1)</f>
        <v>40.769999999999996</v>
      </c>
      <c r="R32" s="53">
        <f>SUMIFS(BASE!$V:$V,BASE!$U:$U,$B32,BASE!$Z:$Z,'CARGA MÁQUINA (PLANEJ.)'!R$1)</f>
        <v>125.30999999999997</v>
      </c>
      <c r="S32" s="53">
        <f>SUMIFS(BASE!$V:$V,BASE!$U:$U,$B32,BASE!$Z:$Z,'CARGA MÁQUINA (PLANEJ.)'!S$1)</f>
        <v>0</v>
      </c>
      <c r="T32" s="53">
        <f>SUMIFS(BASE!$V:$V,BASE!$U:$U,$B32,BASE!$Z:$Z,'CARGA MÁQUINA (PLANEJ.)'!T$1)</f>
        <v>0</v>
      </c>
      <c r="U32" s="53">
        <f>SUMIFS(BASE!$V:$V,BASE!$U:$U,$B32,BASE!$Z:$Z,'CARGA MÁQUINA (PLANEJ.)'!U$1)</f>
        <v>27.18</v>
      </c>
      <c r="V32" s="53">
        <f>SUMIFS(BASE!$V:$V,BASE!$U:$U,$B32,BASE!$Z:$Z,'CARGA MÁQUINA (PLANEJ.)'!V$1)</f>
        <v>27.18</v>
      </c>
      <c r="W32" s="53">
        <f>SUMIFS(BASE!$V:$V,BASE!$U:$U,$B32,BASE!$Z:$Z,'CARGA MÁQUINA (PLANEJ.)'!W$1)</f>
        <v>0</v>
      </c>
      <c r="X32" s="53">
        <f>SUMIFS(BASE!$V:$V,BASE!$U:$U,$B32,BASE!$Z:$Z,'CARGA MÁQUINA (PLANEJ.)'!X$1)</f>
        <v>0</v>
      </c>
      <c r="Y32" s="53">
        <f>SUMIFS(BASE!$V:$V,BASE!$U:$U,$B32,BASE!$Z:$Z,'CARGA MÁQUINA (PLANEJ.)'!Y$1)</f>
        <v>0</v>
      </c>
      <c r="Z32" s="53">
        <f>SUMIFS(BASE!$V:$V,BASE!$U:$U,$B32,BASE!$Z:$Z,'CARGA MÁQUINA (PLANEJ.)'!Z$1)</f>
        <v>0</v>
      </c>
      <c r="AA32" s="53">
        <f>SUMIFS(BASE!$V:$V,BASE!$U:$U,$B32,BASE!$Z:$Z,'CARGA MÁQUINA (PLANEJ.)'!AA$1)</f>
        <v>0</v>
      </c>
      <c r="AB32" s="53">
        <f>SUMIFS(BASE!$V:$V,BASE!$U:$U,$B32,BASE!$Z:$Z,'CARGA MÁQUINA (PLANEJ.)'!AB$1)</f>
        <v>0</v>
      </c>
      <c r="AC32" s="53">
        <f>SUMIFS(BASE!$V:$V,BASE!$U:$U,$B32,BASE!$Z:$Z,'CARGA MÁQUINA (PLANEJ.)'!AC$1)</f>
        <v>0</v>
      </c>
      <c r="AD32" s="53">
        <f>SUMIFS(BASE!$V:$V,BASE!$U:$U,$B32,BASE!$Z:$Z,'CARGA MÁQUINA (PLANEJ.)'!AD$1)</f>
        <v>0</v>
      </c>
      <c r="AE32" s="53">
        <f>SUMIFS(BASE!$V:$V,BASE!$U:$U,$B32,BASE!$Z:$Z,'CARGA MÁQUINA (PLANEJ.)'!AE$1)</f>
        <v>0</v>
      </c>
      <c r="AF32" s="53">
        <f>SUMIFS(BASE!$V:$V,BASE!$U:$U,$B32,BASE!$Z:$Z,'CARGA MÁQUINA (PLANEJ.)'!AF$1)</f>
        <v>0</v>
      </c>
      <c r="AG32" s="53">
        <f>SUMIFS(BASE!$V:$V,BASE!$U:$U,$B32,BASE!$Z:$Z,'CARGA MÁQUINA (PLANEJ.)'!AG$1)</f>
        <v>0</v>
      </c>
      <c r="AH32" s="53">
        <f>SUMIFS(BASE!$V:$V,BASE!$U:$U,$B32,BASE!$Z:$Z,'CARGA MÁQUINA (PLANEJ.)'!AH$1)</f>
        <v>0</v>
      </c>
      <c r="AI32" s="53">
        <f>SUMIFS(BASE!$V:$V,BASE!$U:$U,$B32,BASE!$Z:$Z,'CARGA MÁQUINA (PLANEJ.)'!AI$1)</f>
        <v>0</v>
      </c>
      <c r="AJ32" s="53">
        <f>SUMIFS(BASE!$V:$V,BASE!$U:$U,$B32,BASE!$Z:$Z,'CARGA MÁQUINA (PLANEJ.)'!AJ$1)</f>
        <v>0</v>
      </c>
      <c r="AK32" s="53">
        <f>SUMIFS(BASE!$V:$V,BASE!$U:$U,$B32,BASE!$Z:$Z,'CARGA MÁQUINA (PLANEJ.)'!AK$1)</f>
        <v>0</v>
      </c>
      <c r="AL32" s="53">
        <f>SUMIFS(BASE!$V:$V,BASE!$U:$U,$B32,BASE!$Z:$Z,'CARGA MÁQUINA (PLANEJ.)'!AL$1)</f>
        <v>0</v>
      </c>
      <c r="AM32" s="53">
        <f>SUMIFS(BASE!$V:$V,BASE!$U:$U,$B32,BASE!$Z:$Z,'CARGA MÁQUINA (PLANEJ.)'!AM$1)</f>
        <v>0</v>
      </c>
      <c r="AN32" s="53">
        <f>SUMIFS(BASE!$V:$V,BASE!$U:$U,$B32,BASE!$Z:$Z,'CARGA MÁQUINA (PLANEJ.)'!AN$1)</f>
        <v>0</v>
      </c>
      <c r="AO32" s="53">
        <f>SUMIFS(BASE!$V:$V,BASE!$U:$U,$B32,BASE!$Z:$Z,'CARGA MÁQUINA (PLANEJ.)'!AO$1)</f>
        <v>0</v>
      </c>
      <c r="AP32" s="53">
        <f>SUMIFS(BASE!$V:$V,BASE!$U:$U,$B32,BASE!$Z:$Z,'CARGA MÁQUINA (PLANEJ.)'!AP$1)</f>
        <v>0</v>
      </c>
      <c r="AQ32" s="53">
        <f>SUMIFS(BASE!$V:$V,BASE!$U:$U,$B32,BASE!$Z:$Z,'CARGA MÁQUINA (PLANEJ.)'!AQ$1)</f>
        <v>0</v>
      </c>
      <c r="AR32" s="53">
        <f>SUMIFS(BASE!$V:$V,BASE!$U:$U,$B32,BASE!$Z:$Z,'CARGA MÁQUINA (PLANEJ.)'!AR$1)</f>
        <v>0</v>
      </c>
      <c r="AS32" s="53">
        <f>SUMIFS(BASE!$V:$V,BASE!$U:$U,$B32,BASE!$Z:$Z,'CARGA MÁQUINA (PLANEJ.)'!AS$1)</f>
        <v>0</v>
      </c>
    </row>
    <row r="33" spans="1:45" x14ac:dyDescent="0.25">
      <c r="A33" s="48">
        <v>374</v>
      </c>
      <c r="B33" s="47" t="s">
        <v>1307</v>
      </c>
      <c r="D33" s="53">
        <f>SUMIFS(BASE!$V:$V,BASE!$U:$U,$B33,BASE!$Z:$Z,'CARGA MÁQUINA (PLANEJ.)'!D$1)</f>
        <v>8.2170000000000005</v>
      </c>
      <c r="E33" s="53">
        <f>SUMIFS(BASE!$V:$V,BASE!$U:$U,$B33,BASE!$Z:$Z,'CARGA MÁQUINA (PLANEJ.)'!E$1)</f>
        <v>37.380750000000006</v>
      </c>
      <c r="F33" s="53">
        <f>SUMIFS(BASE!$V:$V,BASE!$U:$U,$B33,BASE!$Z:$Z,'CARGA MÁQUINA (PLANEJ.)'!F$1)</f>
        <v>0</v>
      </c>
      <c r="G33" s="53">
        <f>SUMIFS(BASE!$V:$V,BASE!$U:$U,$B33,BASE!$Z:$Z,'CARGA MÁQUINA (PLANEJ.)'!G$1)</f>
        <v>0</v>
      </c>
      <c r="H33" s="53">
        <f>SUMIFS(BASE!$V:$V,BASE!$U:$U,$B33,BASE!$Z:$Z,'CARGA MÁQUINA (PLANEJ.)'!H$1)</f>
        <v>0</v>
      </c>
      <c r="I33" s="53">
        <f>SUMIFS(BASE!$V:$V,BASE!$U:$U,$B33,BASE!$Z:$Z,'CARGA MÁQUINA (PLANEJ.)'!I$1)</f>
        <v>0</v>
      </c>
      <c r="J33" s="53">
        <f>SUMIFS(BASE!$V:$V,BASE!$U:$U,$B33,BASE!$Z:$Z,'CARGA MÁQUINA (PLANEJ.)'!J$1)</f>
        <v>0</v>
      </c>
      <c r="K33" s="53">
        <f>SUMIFS(BASE!$V:$V,BASE!$U:$U,$B33,BASE!$Z:$Z,'CARGA MÁQUINA (PLANEJ.)'!K$1)</f>
        <v>0</v>
      </c>
      <c r="L33" s="53">
        <f>SUMIFS(BASE!$V:$V,BASE!$U:$U,$B33,BASE!$Z:$Z,'CARGA MÁQUINA (PLANEJ.)'!L$1)</f>
        <v>0</v>
      </c>
      <c r="M33" s="53">
        <f>SUMIFS(BASE!$V:$V,BASE!$U:$U,$B33,BASE!$Z:$Z,'CARGA MÁQUINA (PLANEJ.)'!M$1)</f>
        <v>0</v>
      </c>
      <c r="N33" s="53">
        <f>SUMIFS(BASE!$V:$V,BASE!$U:$U,$B33,BASE!$Z:$Z,'CARGA MÁQUINA (PLANEJ.)'!N$1)</f>
        <v>0</v>
      </c>
      <c r="O33" s="53">
        <f>SUMIFS(BASE!$V:$V,BASE!$U:$U,$B33,BASE!$Z:$Z,'CARGA MÁQUINA (PLANEJ.)'!O$1)</f>
        <v>0</v>
      </c>
      <c r="P33" s="53">
        <f>SUMIFS(BASE!$V:$V,BASE!$U:$U,$B33,BASE!$Z:$Z,'CARGA MÁQUINA (PLANEJ.)'!P$1)</f>
        <v>0</v>
      </c>
      <c r="Q33" s="53">
        <f>SUMIFS(BASE!$V:$V,BASE!$U:$U,$B33,BASE!$Z:$Z,'CARGA MÁQUINA (PLANEJ.)'!Q$1)</f>
        <v>0</v>
      </c>
      <c r="R33" s="53">
        <f>SUMIFS(BASE!$V:$V,BASE!$U:$U,$B33,BASE!$Z:$Z,'CARGA MÁQUINA (PLANEJ.)'!R$1)</f>
        <v>0</v>
      </c>
      <c r="S33" s="53">
        <f>SUMIFS(BASE!$V:$V,BASE!$U:$U,$B33,BASE!$Z:$Z,'CARGA MÁQUINA (PLANEJ.)'!S$1)</f>
        <v>0</v>
      </c>
      <c r="T33" s="53">
        <f>SUMIFS(BASE!$V:$V,BASE!$U:$U,$B33,BASE!$Z:$Z,'CARGA MÁQUINA (PLANEJ.)'!T$1)</f>
        <v>0</v>
      </c>
      <c r="U33" s="53">
        <f>SUMIFS(BASE!$V:$V,BASE!$U:$U,$B33,BASE!$Z:$Z,'CARGA MÁQUINA (PLANEJ.)'!U$1)</f>
        <v>0</v>
      </c>
      <c r="V33" s="53">
        <f>SUMIFS(BASE!$V:$V,BASE!$U:$U,$B33,BASE!$Z:$Z,'CARGA MÁQUINA (PLANEJ.)'!V$1)</f>
        <v>0</v>
      </c>
      <c r="W33" s="53">
        <f>SUMIFS(BASE!$V:$V,BASE!$U:$U,$B33,BASE!$Z:$Z,'CARGA MÁQUINA (PLANEJ.)'!W$1)</f>
        <v>0</v>
      </c>
      <c r="X33" s="53">
        <f>SUMIFS(BASE!$V:$V,BASE!$U:$U,$B33,BASE!$Z:$Z,'CARGA MÁQUINA (PLANEJ.)'!X$1)</f>
        <v>0</v>
      </c>
      <c r="Y33" s="53">
        <f>SUMIFS(BASE!$V:$V,BASE!$U:$U,$B33,BASE!$Z:$Z,'CARGA MÁQUINA (PLANEJ.)'!Y$1)</f>
        <v>0</v>
      </c>
      <c r="Z33" s="53">
        <f>SUMIFS(BASE!$V:$V,BASE!$U:$U,$B33,BASE!$Z:$Z,'CARGA MÁQUINA (PLANEJ.)'!Z$1)</f>
        <v>0</v>
      </c>
      <c r="AA33" s="53">
        <f>SUMIFS(BASE!$V:$V,BASE!$U:$U,$B33,BASE!$Z:$Z,'CARGA MÁQUINA (PLANEJ.)'!AA$1)</f>
        <v>0</v>
      </c>
      <c r="AB33" s="53">
        <f>SUMIFS(BASE!$V:$V,BASE!$U:$U,$B33,BASE!$Z:$Z,'CARGA MÁQUINA (PLANEJ.)'!AB$1)</f>
        <v>0</v>
      </c>
      <c r="AC33" s="53">
        <f>SUMIFS(BASE!$V:$V,BASE!$U:$U,$B33,BASE!$Z:$Z,'CARGA MÁQUINA (PLANEJ.)'!AC$1)</f>
        <v>0</v>
      </c>
      <c r="AD33" s="53">
        <f>SUMIFS(BASE!$V:$V,BASE!$U:$U,$B33,BASE!$Z:$Z,'CARGA MÁQUINA (PLANEJ.)'!AD$1)</f>
        <v>0</v>
      </c>
      <c r="AE33" s="53">
        <f>SUMIFS(BASE!$V:$V,BASE!$U:$U,$B33,BASE!$Z:$Z,'CARGA MÁQUINA (PLANEJ.)'!AE$1)</f>
        <v>0</v>
      </c>
      <c r="AF33" s="53">
        <f>SUMIFS(BASE!$V:$V,BASE!$U:$U,$B33,BASE!$Z:$Z,'CARGA MÁQUINA (PLANEJ.)'!AF$1)</f>
        <v>0</v>
      </c>
      <c r="AG33" s="53">
        <f>SUMIFS(BASE!$V:$V,BASE!$U:$U,$B33,BASE!$Z:$Z,'CARGA MÁQUINA (PLANEJ.)'!AG$1)</f>
        <v>0</v>
      </c>
      <c r="AH33" s="53">
        <f>SUMIFS(BASE!$V:$V,BASE!$U:$U,$B33,BASE!$Z:$Z,'CARGA MÁQUINA (PLANEJ.)'!AH$1)</f>
        <v>0</v>
      </c>
      <c r="AI33" s="53">
        <f>SUMIFS(BASE!$V:$V,BASE!$U:$U,$B33,BASE!$Z:$Z,'CARGA MÁQUINA (PLANEJ.)'!AI$1)</f>
        <v>0</v>
      </c>
      <c r="AJ33" s="53">
        <f>SUMIFS(BASE!$V:$V,BASE!$U:$U,$B33,BASE!$Z:$Z,'CARGA MÁQUINA (PLANEJ.)'!AJ$1)</f>
        <v>0</v>
      </c>
      <c r="AK33" s="53">
        <f>SUMIFS(BASE!$V:$V,BASE!$U:$U,$B33,BASE!$Z:$Z,'CARGA MÁQUINA (PLANEJ.)'!AK$1)</f>
        <v>0</v>
      </c>
      <c r="AL33" s="53">
        <f>SUMIFS(BASE!$V:$V,BASE!$U:$U,$B33,BASE!$Z:$Z,'CARGA MÁQUINA (PLANEJ.)'!AL$1)</f>
        <v>0</v>
      </c>
      <c r="AM33" s="53">
        <f>SUMIFS(BASE!$V:$V,BASE!$U:$U,$B33,BASE!$Z:$Z,'CARGA MÁQUINA (PLANEJ.)'!AM$1)</f>
        <v>0</v>
      </c>
      <c r="AN33" s="53">
        <f>SUMIFS(BASE!$V:$V,BASE!$U:$U,$B33,BASE!$Z:$Z,'CARGA MÁQUINA (PLANEJ.)'!AN$1)</f>
        <v>0</v>
      </c>
      <c r="AO33" s="53">
        <f>SUMIFS(BASE!$V:$V,BASE!$U:$U,$B33,BASE!$Z:$Z,'CARGA MÁQUINA (PLANEJ.)'!AO$1)</f>
        <v>0</v>
      </c>
      <c r="AP33" s="53">
        <f>SUMIFS(BASE!$V:$V,BASE!$U:$U,$B33,BASE!$Z:$Z,'CARGA MÁQUINA (PLANEJ.)'!AP$1)</f>
        <v>0</v>
      </c>
      <c r="AQ33" s="53">
        <f>SUMIFS(BASE!$V:$V,BASE!$U:$U,$B33,BASE!$Z:$Z,'CARGA MÁQUINA (PLANEJ.)'!AQ$1)</f>
        <v>0</v>
      </c>
      <c r="AR33" s="53">
        <f>SUMIFS(BASE!$V:$V,BASE!$U:$U,$B33,BASE!$Z:$Z,'CARGA MÁQUINA (PLANEJ.)'!AR$1)</f>
        <v>0</v>
      </c>
      <c r="AS33" s="53">
        <f>SUMIFS(BASE!$V:$V,BASE!$U:$U,$B33,BASE!$Z:$Z,'CARGA MÁQUINA (PLANEJ.)'!AS$1)</f>
        <v>0</v>
      </c>
    </row>
    <row r="34" spans="1:45" x14ac:dyDescent="0.25">
      <c r="A34" s="48">
        <v>560</v>
      </c>
      <c r="B34" s="47" t="s">
        <v>1308</v>
      </c>
      <c r="D34" s="53">
        <f>SUMIFS(BASE!$V:$V,BASE!$U:$U,$B34,BASE!$Z:$Z,'CARGA MÁQUINA (PLANEJ.)'!D$1)</f>
        <v>42.930000000000007</v>
      </c>
      <c r="E34" s="53">
        <f>SUMIFS(BASE!$V:$V,BASE!$U:$U,$B34,BASE!$Z:$Z,'CARGA MÁQUINA (PLANEJ.)'!E$1)</f>
        <v>50.490000000000009</v>
      </c>
      <c r="F34" s="53">
        <f>SUMIFS(BASE!$V:$V,BASE!$U:$U,$B34,BASE!$Z:$Z,'CARGA MÁQUINA (PLANEJ.)'!F$1)</f>
        <v>0</v>
      </c>
      <c r="G34" s="53">
        <f>SUMIFS(BASE!$V:$V,BASE!$U:$U,$B34,BASE!$Z:$Z,'CARGA MÁQUINA (PLANEJ.)'!G$1)</f>
        <v>56.429999999999993</v>
      </c>
      <c r="H34" s="53">
        <f>SUMIFS(BASE!$V:$V,BASE!$U:$U,$B34,BASE!$Z:$Z,'CARGA MÁQUINA (PLANEJ.)'!H$1)</f>
        <v>58.32</v>
      </c>
      <c r="I34" s="53">
        <f>SUMIFS(BASE!$V:$V,BASE!$U:$U,$B34,BASE!$Z:$Z,'CARGA MÁQUINA (PLANEJ.)'!I$1)</f>
        <v>91.620000000000019</v>
      </c>
      <c r="J34" s="53">
        <f>SUMIFS(BASE!$V:$V,BASE!$U:$U,$B34,BASE!$Z:$Z,'CARGA MÁQUINA (PLANEJ.)'!J$1)</f>
        <v>48.6</v>
      </c>
      <c r="K34" s="53">
        <f>SUMIFS(BASE!$V:$V,BASE!$U:$U,$B34,BASE!$Z:$Z,'CARGA MÁQUINA (PLANEJ.)'!K$1)</f>
        <v>4.8600000000000003</v>
      </c>
      <c r="L34" s="53">
        <f>SUMIFS(BASE!$V:$V,BASE!$U:$U,$B34,BASE!$Z:$Z,'CARGA MÁQUINA (PLANEJ.)'!L$1)</f>
        <v>0</v>
      </c>
      <c r="M34" s="53">
        <f>SUMIFS(BASE!$V:$V,BASE!$U:$U,$B34,BASE!$Z:$Z,'CARGA MÁQUINA (PLANEJ.)'!M$1)</f>
        <v>0</v>
      </c>
      <c r="N34" s="53">
        <f>SUMIFS(BASE!$V:$V,BASE!$U:$U,$B34,BASE!$Z:$Z,'CARGA MÁQUINA (PLANEJ.)'!N$1)</f>
        <v>0</v>
      </c>
      <c r="O34" s="53">
        <f>SUMIFS(BASE!$V:$V,BASE!$U:$U,$B34,BASE!$Z:$Z,'CARGA MÁQUINA (PLANEJ.)'!O$1)</f>
        <v>38.880000000000003</v>
      </c>
      <c r="P34" s="53">
        <f>SUMIFS(BASE!$V:$V,BASE!$U:$U,$B34,BASE!$Z:$Z,'CARGA MÁQUINA (PLANEJ.)'!P$1)</f>
        <v>19.440000000000001</v>
      </c>
      <c r="Q34" s="53">
        <f>SUMIFS(BASE!$V:$V,BASE!$U:$U,$B34,BASE!$Z:$Z,'CARGA MÁQUINA (PLANEJ.)'!Q$1)</f>
        <v>62.91</v>
      </c>
      <c r="R34" s="53">
        <f>SUMIFS(BASE!$V:$V,BASE!$U:$U,$B34,BASE!$Z:$Z,'CARGA MÁQUINA (PLANEJ.)'!R$1)</f>
        <v>78.300000000000011</v>
      </c>
      <c r="S34" s="53">
        <f>SUMIFS(BASE!$V:$V,BASE!$U:$U,$B34,BASE!$Z:$Z,'CARGA MÁQUINA (PLANEJ.)'!S$1)</f>
        <v>19.98</v>
      </c>
      <c r="T34" s="53">
        <f>SUMIFS(BASE!$V:$V,BASE!$U:$U,$B34,BASE!$Z:$Z,'CARGA MÁQUINA (PLANEJ.)'!T$1)</f>
        <v>75.600000000000009</v>
      </c>
      <c r="U34" s="53">
        <f>SUMIFS(BASE!$V:$V,BASE!$U:$U,$B34,BASE!$Z:$Z,'CARGA MÁQUINA (PLANEJ.)'!U$1)</f>
        <v>26.46</v>
      </c>
      <c r="V34" s="53">
        <f>SUMIFS(BASE!$V:$V,BASE!$U:$U,$B34,BASE!$Z:$Z,'CARGA MÁQUINA (PLANEJ.)'!V$1)</f>
        <v>0</v>
      </c>
      <c r="W34" s="53">
        <f>SUMIFS(BASE!$V:$V,BASE!$U:$U,$B34,BASE!$Z:$Z,'CARGA MÁQUINA (PLANEJ.)'!W$1)</f>
        <v>0</v>
      </c>
      <c r="X34" s="53">
        <f>SUMIFS(BASE!$V:$V,BASE!$U:$U,$B34,BASE!$Z:$Z,'CARGA MÁQUINA (PLANEJ.)'!X$1)</f>
        <v>0</v>
      </c>
      <c r="Y34" s="53">
        <f>SUMIFS(BASE!$V:$V,BASE!$U:$U,$B34,BASE!$Z:$Z,'CARGA MÁQUINA (PLANEJ.)'!Y$1)</f>
        <v>0</v>
      </c>
      <c r="Z34" s="53">
        <f>SUMIFS(BASE!$V:$V,BASE!$U:$U,$B34,BASE!$Z:$Z,'CARGA MÁQUINA (PLANEJ.)'!Z$1)</f>
        <v>0</v>
      </c>
      <c r="AA34" s="53">
        <f>SUMIFS(BASE!$V:$V,BASE!$U:$U,$B34,BASE!$Z:$Z,'CARGA MÁQUINA (PLANEJ.)'!AA$1)</f>
        <v>0</v>
      </c>
      <c r="AB34" s="53">
        <f>SUMIFS(BASE!$V:$V,BASE!$U:$U,$B34,BASE!$Z:$Z,'CARGA MÁQUINA (PLANEJ.)'!AB$1)</f>
        <v>0</v>
      </c>
      <c r="AC34" s="53">
        <f>SUMIFS(BASE!$V:$V,BASE!$U:$U,$B34,BASE!$Z:$Z,'CARGA MÁQUINA (PLANEJ.)'!AC$1)</f>
        <v>0</v>
      </c>
      <c r="AD34" s="53">
        <f>SUMIFS(BASE!$V:$V,BASE!$U:$U,$B34,BASE!$Z:$Z,'CARGA MÁQUINA (PLANEJ.)'!AD$1)</f>
        <v>0</v>
      </c>
      <c r="AE34" s="53">
        <f>SUMIFS(BASE!$V:$V,BASE!$U:$U,$B34,BASE!$Z:$Z,'CARGA MÁQUINA (PLANEJ.)'!AE$1)</f>
        <v>0</v>
      </c>
      <c r="AF34" s="53">
        <f>SUMIFS(BASE!$V:$V,BASE!$U:$U,$B34,BASE!$Z:$Z,'CARGA MÁQUINA (PLANEJ.)'!AF$1)</f>
        <v>0</v>
      </c>
      <c r="AG34" s="53">
        <f>SUMIFS(BASE!$V:$V,BASE!$U:$U,$B34,BASE!$Z:$Z,'CARGA MÁQUINA (PLANEJ.)'!AG$1)</f>
        <v>0</v>
      </c>
      <c r="AH34" s="53">
        <f>SUMIFS(BASE!$V:$V,BASE!$U:$U,$B34,BASE!$Z:$Z,'CARGA MÁQUINA (PLANEJ.)'!AH$1)</f>
        <v>0</v>
      </c>
      <c r="AI34" s="53">
        <f>SUMIFS(BASE!$V:$V,BASE!$U:$U,$B34,BASE!$Z:$Z,'CARGA MÁQUINA (PLANEJ.)'!AI$1)</f>
        <v>0</v>
      </c>
      <c r="AJ34" s="53">
        <f>SUMIFS(BASE!$V:$V,BASE!$U:$U,$B34,BASE!$Z:$Z,'CARGA MÁQUINA (PLANEJ.)'!AJ$1)</f>
        <v>0</v>
      </c>
      <c r="AK34" s="53">
        <f>SUMIFS(BASE!$V:$V,BASE!$U:$U,$B34,BASE!$Z:$Z,'CARGA MÁQUINA (PLANEJ.)'!AK$1)</f>
        <v>0</v>
      </c>
      <c r="AL34" s="53">
        <f>SUMIFS(BASE!$V:$V,BASE!$U:$U,$B34,BASE!$Z:$Z,'CARGA MÁQUINA (PLANEJ.)'!AL$1)</f>
        <v>0</v>
      </c>
      <c r="AM34" s="53">
        <f>SUMIFS(BASE!$V:$V,BASE!$U:$U,$B34,BASE!$Z:$Z,'CARGA MÁQUINA (PLANEJ.)'!AM$1)</f>
        <v>0</v>
      </c>
      <c r="AN34" s="53">
        <f>SUMIFS(BASE!$V:$V,BASE!$U:$U,$B34,BASE!$Z:$Z,'CARGA MÁQUINA (PLANEJ.)'!AN$1)</f>
        <v>0</v>
      </c>
      <c r="AO34" s="53">
        <f>SUMIFS(BASE!$V:$V,BASE!$U:$U,$B34,BASE!$Z:$Z,'CARGA MÁQUINA (PLANEJ.)'!AO$1)</f>
        <v>0</v>
      </c>
      <c r="AP34" s="53">
        <f>SUMIFS(BASE!$V:$V,BASE!$U:$U,$B34,BASE!$Z:$Z,'CARGA MÁQUINA (PLANEJ.)'!AP$1)</f>
        <v>0</v>
      </c>
      <c r="AQ34" s="53">
        <f>SUMIFS(BASE!$V:$V,BASE!$U:$U,$B34,BASE!$Z:$Z,'CARGA MÁQUINA (PLANEJ.)'!AQ$1)</f>
        <v>0</v>
      </c>
      <c r="AR34" s="53">
        <f>SUMIFS(BASE!$V:$V,BASE!$U:$U,$B34,BASE!$Z:$Z,'CARGA MÁQUINA (PLANEJ.)'!AR$1)</f>
        <v>0</v>
      </c>
      <c r="AS34" s="53">
        <f>SUMIFS(BASE!$V:$V,BASE!$U:$U,$B34,BASE!$Z:$Z,'CARGA MÁQUINA (PLANEJ.)'!AS$1)</f>
        <v>0</v>
      </c>
    </row>
    <row r="35" spans="1:45" x14ac:dyDescent="0.25">
      <c r="A35" s="48">
        <v>610</v>
      </c>
      <c r="B35" s="47" t="s">
        <v>1309</v>
      </c>
      <c r="D35" s="53">
        <f>SUMIFS(BASE!$V:$V,BASE!$U:$U,$B35,BASE!$Z:$Z,'CARGA MÁQUINA (PLANEJ.)'!D$1)</f>
        <v>25.6577302858583</v>
      </c>
      <c r="E35" s="53">
        <f>SUMIFS(BASE!$V:$V,BASE!$U:$U,$B35,BASE!$Z:$Z,'CARGA MÁQUINA (PLANEJ.)'!E$1)</f>
        <v>20.709559748427672</v>
      </c>
      <c r="F35" s="53">
        <f>SUMIFS(BASE!$V:$V,BASE!$U:$U,$B35,BASE!$Z:$Z,'CARGA MÁQUINA (PLANEJ.)'!F$1)</f>
        <v>0</v>
      </c>
      <c r="G35" s="53">
        <f>SUMIFS(BASE!$V:$V,BASE!$U:$U,$B35,BASE!$Z:$Z,'CARGA MÁQUINA (PLANEJ.)'!G$1)</f>
        <v>28.028972746331231</v>
      </c>
      <c r="H35" s="53">
        <f>SUMIFS(BASE!$V:$V,BASE!$U:$U,$B35,BASE!$Z:$Z,'CARGA MÁQUINA (PLANEJ.)'!H$1)</f>
        <v>23.858570611778148</v>
      </c>
      <c r="I35" s="53">
        <f>SUMIFS(BASE!$V:$V,BASE!$U:$U,$B35,BASE!$Z:$Z,'CARGA MÁQUINA (PLANEJ.)'!I$1)</f>
        <v>25.846784829426326</v>
      </c>
      <c r="J35" s="53">
        <f>SUMIFS(BASE!$V:$V,BASE!$U:$U,$B35,BASE!$Z:$Z,'CARGA MÁQUINA (PLANEJ.)'!J$1)</f>
        <v>19.882142176481793</v>
      </c>
      <c r="K35" s="53">
        <f>SUMIFS(BASE!$V:$V,BASE!$U:$U,$B35,BASE!$Z:$Z,'CARGA MÁQUINA (PLANEJ.)'!K$1)</f>
        <v>0</v>
      </c>
      <c r="L35" s="53">
        <f>SUMIFS(BASE!$V:$V,BASE!$U:$U,$B35,BASE!$Z:$Z,'CARGA MÁQUINA (PLANEJ.)'!L$1)</f>
        <v>4.581818181818182</v>
      </c>
      <c r="M35" s="53">
        <f>SUMIFS(BASE!$V:$V,BASE!$U:$U,$B35,BASE!$Z:$Z,'CARGA MÁQUINA (PLANEJ.)'!M$1)</f>
        <v>0</v>
      </c>
      <c r="N35" s="53">
        <f>SUMIFS(BASE!$V:$V,BASE!$U:$U,$B35,BASE!$Z:$Z,'CARGA MÁQUINA (PLANEJ.)'!N$1)</f>
        <v>96</v>
      </c>
      <c r="O35" s="53">
        <f>SUMIFS(BASE!$V:$V,BASE!$U:$U,$B35,BASE!$Z:$Z,'CARGA MÁQUINA (PLANEJ.)'!O$1)</f>
        <v>0</v>
      </c>
      <c r="P35" s="53">
        <f>SUMIFS(BASE!$V:$V,BASE!$U:$U,$B35,BASE!$Z:$Z,'CARGA MÁQUINA (PLANEJ.)'!P$1)</f>
        <v>0</v>
      </c>
      <c r="Q35" s="53">
        <f>SUMIFS(BASE!$V:$V,BASE!$U:$U,$B35,BASE!$Z:$Z,'CARGA MÁQUINA (PLANEJ.)'!Q$1)</f>
        <v>5.3735963407661522</v>
      </c>
      <c r="R35" s="53">
        <f>SUMIFS(BASE!$V:$V,BASE!$U:$U,$B35,BASE!$Z:$Z,'CARGA MÁQUINA (PLANEJ.)'!R$1)</f>
        <v>39.102108245442288</v>
      </c>
      <c r="S35" s="53">
        <f>SUMIFS(BASE!$V:$V,BASE!$U:$U,$B35,BASE!$Z:$Z,'CARGA MÁQUINA (PLANEJ.)'!S$1)</f>
        <v>93.277185153398349</v>
      </c>
      <c r="T35" s="53">
        <f>SUMIFS(BASE!$V:$V,BASE!$U:$U,$B35,BASE!$Z:$Z,'CARGA MÁQUINA (PLANEJ.)'!T$1)</f>
        <v>58.825955349230213</v>
      </c>
      <c r="U35" s="53">
        <f>SUMIFS(BASE!$V:$V,BASE!$U:$U,$B35,BASE!$Z:$Z,'CARGA MÁQUINA (PLANEJ.)'!U$1)</f>
        <v>20.484410920867074</v>
      </c>
      <c r="V35" s="53">
        <f>SUMIFS(BASE!$V:$V,BASE!$U:$U,$B35,BASE!$Z:$Z,'CARGA MÁQUINA (PLANEJ.)'!V$1)</f>
        <v>0</v>
      </c>
      <c r="W35" s="53">
        <f>SUMIFS(BASE!$V:$V,BASE!$U:$U,$B35,BASE!$Z:$Z,'CARGA MÁQUINA (PLANEJ.)'!W$1)</f>
        <v>0</v>
      </c>
      <c r="X35" s="53">
        <f>SUMIFS(BASE!$V:$V,BASE!$U:$U,$B35,BASE!$Z:$Z,'CARGA MÁQUINA (PLANEJ.)'!X$1)</f>
        <v>0</v>
      </c>
      <c r="Y35" s="53">
        <f>SUMIFS(BASE!$V:$V,BASE!$U:$U,$B35,BASE!$Z:$Z,'CARGA MÁQUINA (PLANEJ.)'!Y$1)</f>
        <v>0</v>
      </c>
      <c r="Z35" s="53">
        <f>SUMIFS(BASE!$V:$V,BASE!$U:$U,$B35,BASE!$Z:$Z,'CARGA MÁQUINA (PLANEJ.)'!Z$1)</f>
        <v>0</v>
      </c>
      <c r="AA35" s="53">
        <f>SUMIFS(BASE!$V:$V,BASE!$U:$U,$B35,BASE!$Z:$Z,'CARGA MÁQUINA (PLANEJ.)'!AA$1)</f>
        <v>0</v>
      </c>
      <c r="AB35" s="53">
        <f>SUMIFS(BASE!$V:$V,BASE!$U:$U,$B35,BASE!$Z:$Z,'CARGA MÁQUINA (PLANEJ.)'!AB$1)</f>
        <v>0</v>
      </c>
      <c r="AC35" s="53">
        <f>SUMIFS(BASE!$V:$V,BASE!$U:$U,$B35,BASE!$Z:$Z,'CARGA MÁQUINA (PLANEJ.)'!AC$1)</f>
        <v>0</v>
      </c>
      <c r="AD35" s="53">
        <f>SUMIFS(BASE!$V:$V,BASE!$U:$U,$B35,BASE!$Z:$Z,'CARGA MÁQUINA (PLANEJ.)'!AD$1)</f>
        <v>0</v>
      </c>
      <c r="AE35" s="53">
        <f>SUMIFS(BASE!$V:$V,BASE!$U:$U,$B35,BASE!$Z:$Z,'CARGA MÁQUINA (PLANEJ.)'!AE$1)</f>
        <v>0</v>
      </c>
      <c r="AF35" s="53">
        <f>SUMIFS(BASE!$V:$V,BASE!$U:$U,$B35,BASE!$Z:$Z,'CARGA MÁQUINA (PLANEJ.)'!AF$1)</f>
        <v>0</v>
      </c>
      <c r="AG35" s="53">
        <f>SUMIFS(BASE!$V:$V,BASE!$U:$U,$B35,BASE!$Z:$Z,'CARGA MÁQUINA (PLANEJ.)'!AG$1)</f>
        <v>0</v>
      </c>
      <c r="AH35" s="53">
        <f>SUMIFS(BASE!$V:$V,BASE!$U:$U,$B35,BASE!$Z:$Z,'CARGA MÁQUINA (PLANEJ.)'!AH$1)</f>
        <v>0</v>
      </c>
      <c r="AI35" s="53">
        <f>SUMIFS(BASE!$V:$V,BASE!$U:$U,$B35,BASE!$Z:$Z,'CARGA MÁQUINA (PLANEJ.)'!AI$1)</f>
        <v>0</v>
      </c>
      <c r="AJ35" s="53">
        <f>SUMIFS(BASE!$V:$V,BASE!$U:$U,$B35,BASE!$Z:$Z,'CARGA MÁQUINA (PLANEJ.)'!AJ$1)</f>
        <v>0</v>
      </c>
      <c r="AK35" s="53">
        <f>SUMIFS(BASE!$V:$V,BASE!$U:$U,$B35,BASE!$Z:$Z,'CARGA MÁQUINA (PLANEJ.)'!AK$1)</f>
        <v>0</v>
      </c>
      <c r="AL35" s="53">
        <f>SUMIFS(BASE!$V:$V,BASE!$U:$U,$B35,BASE!$Z:$Z,'CARGA MÁQUINA (PLANEJ.)'!AL$1)</f>
        <v>0</v>
      </c>
      <c r="AM35" s="53">
        <f>SUMIFS(BASE!$V:$V,BASE!$U:$U,$B35,BASE!$Z:$Z,'CARGA MÁQUINA (PLANEJ.)'!AM$1)</f>
        <v>0</v>
      </c>
      <c r="AN35" s="53">
        <f>SUMIFS(BASE!$V:$V,BASE!$U:$U,$B35,BASE!$Z:$Z,'CARGA MÁQUINA (PLANEJ.)'!AN$1)</f>
        <v>0</v>
      </c>
      <c r="AO35" s="53">
        <f>SUMIFS(BASE!$V:$V,BASE!$U:$U,$B35,BASE!$Z:$Z,'CARGA MÁQUINA (PLANEJ.)'!AO$1)</f>
        <v>0</v>
      </c>
      <c r="AP35" s="53">
        <f>SUMIFS(BASE!$V:$V,BASE!$U:$U,$B35,BASE!$Z:$Z,'CARGA MÁQUINA (PLANEJ.)'!AP$1)</f>
        <v>0</v>
      </c>
      <c r="AQ35" s="53">
        <f>SUMIFS(BASE!$V:$V,BASE!$U:$U,$B35,BASE!$Z:$Z,'CARGA MÁQUINA (PLANEJ.)'!AQ$1)</f>
        <v>0</v>
      </c>
      <c r="AR35" s="53">
        <f>SUMIFS(BASE!$V:$V,BASE!$U:$U,$B35,BASE!$Z:$Z,'CARGA MÁQUINA (PLANEJ.)'!AR$1)</f>
        <v>0</v>
      </c>
      <c r="AS35" s="53">
        <f>SUMIFS(BASE!$V:$V,BASE!$U:$U,$B35,BASE!$Z:$Z,'CARGA MÁQUINA (PLANEJ.)'!AS$1)</f>
        <v>0</v>
      </c>
    </row>
    <row r="36" spans="1:45" x14ac:dyDescent="0.25">
      <c r="A36" s="48">
        <v>670</v>
      </c>
      <c r="B36" s="47" t="s">
        <v>1310</v>
      </c>
      <c r="D36" s="53">
        <f>SUMIFS(BASE!$V:$V,BASE!$U:$U,$B36,BASE!$Z:$Z,'CARGA MÁQUINA (PLANEJ.)'!D$1)</f>
        <v>0</v>
      </c>
      <c r="E36" s="53">
        <f>SUMIFS(BASE!$V:$V,BASE!$U:$U,$B36,BASE!$Z:$Z,'CARGA MÁQUINA (PLANEJ.)'!E$1)</f>
        <v>0</v>
      </c>
      <c r="F36" s="53">
        <f>SUMIFS(BASE!$V:$V,BASE!$U:$U,$B36,BASE!$Z:$Z,'CARGA MÁQUINA (PLANEJ.)'!F$1)</f>
        <v>0</v>
      </c>
      <c r="G36" s="53">
        <f>SUMIFS(BASE!$V:$V,BASE!$U:$U,$B36,BASE!$Z:$Z,'CARGA MÁQUINA (PLANEJ.)'!G$1)</f>
        <v>0</v>
      </c>
      <c r="H36" s="53">
        <f>SUMIFS(BASE!$V:$V,BASE!$U:$U,$B36,BASE!$Z:$Z,'CARGA MÁQUINA (PLANEJ.)'!H$1)</f>
        <v>0</v>
      </c>
      <c r="I36" s="53">
        <f>SUMIFS(BASE!$V:$V,BASE!$U:$U,$B36,BASE!$Z:$Z,'CARGA MÁQUINA (PLANEJ.)'!I$1)</f>
        <v>0</v>
      </c>
      <c r="J36" s="53">
        <f>SUMIFS(BASE!$V:$V,BASE!$U:$U,$B36,BASE!$Z:$Z,'CARGA MÁQUINA (PLANEJ.)'!J$1)</f>
        <v>0</v>
      </c>
      <c r="K36" s="53">
        <f>SUMIFS(BASE!$V:$V,BASE!$U:$U,$B36,BASE!$Z:$Z,'CARGA MÁQUINA (PLANEJ.)'!K$1)</f>
        <v>0</v>
      </c>
      <c r="L36" s="53">
        <f>SUMIFS(BASE!$V:$V,BASE!$U:$U,$B36,BASE!$Z:$Z,'CARGA MÁQUINA (PLANEJ.)'!L$1)</f>
        <v>0</v>
      </c>
      <c r="M36" s="53">
        <f>SUMIFS(BASE!$V:$V,BASE!$U:$U,$B36,BASE!$Z:$Z,'CARGA MÁQUINA (PLANEJ.)'!M$1)</f>
        <v>0</v>
      </c>
      <c r="N36" s="53">
        <f>SUMIFS(BASE!$V:$V,BASE!$U:$U,$B36,BASE!$Z:$Z,'CARGA MÁQUINA (PLANEJ.)'!N$1)</f>
        <v>0</v>
      </c>
      <c r="O36" s="53">
        <f>SUMIFS(BASE!$V:$V,BASE!$U:$U,$B36,BASE!$Z:$Z,'CARGA MÁQUINA (PLANEJ.)'!O$1)</f>
        <v>0</v>
      </c>
      <c r="P36" s="53">
        <f>SUMIFS(BASE!$V:$V,BASE!$U:$U,$B36,BASE!$Z:$Z,'CARGA MÁQUINA (PLANEJ.)'!P$1)</f>
        <v>0</v>
      </c>
      <c r="Q36" s="53">
        <f>SUMIFS(BASE!$V:$V,BASE!$U:$U,$B36,BASE!$Z:$Z,'CARGA MÁQUINA (PLANEJ.)'!Q$1)</f>
        <v>0</v>
      </c>
      <c r="R36" s="53">
        <f>SUMIFS(BASE!$V:$V,BASE!$U:$U,$B36,BASE!$Z:$Z,'CARGA MÁQUINA (PLANEJ.)'!R$1)</f>
        <v>0</v>
      </c>
      <c r="S36" s="53">
        <f>SUMIFS(BASE!$V:$V,BASE!$U:$U,$B36,BASE!$Z:$Z,'CARGA MÁQUINA (PLANEJ.)'!S$1)</f>
        <v>0</v>
      </c>
      <c r="T36" s="53">
        <f>SUMIFS(BASE!$V:$V,BASE!$U:$U,$B36,BASE!$Z:$Z,'CARGA MÁQUINA (PLANEJ.)'!T$1)</f>
        <v>0</v>
      </c>
      <c r="U36" s="53">
        <f>SUMIFS(BASE!$V:$V,BASE!$U:$U,$B36,BASE!$Z:$Z,'CARGA MÁQUINA (PLANEJ.)'!U$1)</f>
        <v>0</v>
      </c>
      <c r="V36" s="53">
        <f>SUMIFS(BASE!$V:$V,BASE!$U:$U,$B36,BASE!$Z:$Z,'CARGA MÁQUINA (PLANEJ.)'!V$1)</f>
        <v>0</v>
      </c>
      <c r="W36" s="53">
        <f>SUMIFS(BASE!$V:$V,BASE!$U:$U,$B36,BASE!$Z:$Z,'CARGA MÁQUINA (PLANEJ.)'!W$1)</f>
        <v>0</v>
      </c>
      <c r="X36" s="53">
        <f>SUMIFS(BASE!$V:$V,BASE!$U:$U,$B36,BASE!$Z:$Z,'CARGA MÁQUINA (PLANEJ.)'!X$1)</f>
        <v>0</v>
      </c>
      <c r="Y36" s="53">
        <f>SUMIFS(BASE!$V:$V,BASE!$U:$U,$B36,BASE!$Z:$Z,'CARGA MÁQUINA (PLANEJ.)'!Y$1)</f>
        <v>0</v>
      </c>
      <c r="Z36" s="53">
        <f>SUMIFS(BASE!$V:$V,BASE!$U:$U,$B36,BASE!$Z:$Z,'CARGA MÁQUINA (PLANEJ.)'!Z$1)</f>
        <v>0</v>
      </c>
      <c r="AA36" s="53">
        <f>SUMIFS(BASE!$V:$V,BASE!$U:$U,$B36,BASE!$Z:$Z,'CARGA MÁQUINA (PLANEJ.)'!AA$1)</f>
        <v>0</v>
      </c>
      <c r="AB36" s="53">
        <f>SUMIFS(BASE!$V:$V,BASE!$U:$U,$B36,BASE!$Z:$Z,'CARGA MÁQUINA (PLANEJ.)'!AB$1)</f>
        <v>0</v>
      </c>
      <c r="AC36" s="53">
        <f>SUMIFS(BASE!$V:$V,BASE!$U:$U,$B36,BASE!$Z:$Z,'CARGA MÁQUINA (PLANEJ.)'!AC$1)</f>
        <v>0</v>
      </c>
      <c r="AD36" s="53">
        <f>SUMIFS(BASE!$V:$V,BASE!$U:$U,$B36,BASE!$Z:$Z,'CARGA MÁQUINA (PLANEJ.)'!AD$1)</f>
        <v>0</v>
      </c>
      <c r="AE36" s="53">
        <f>SUMIFS(BASE!$V:$V,BASE!$U:$U,$B36,BASE!$Z:$Z,'CARGA MÁQUINA (PLANEJ.)'!AE$1)</f>
        <v>0</v>
      </c>
      <c r="AF36" s="53">
        <f>SUMIFS(BASE!$V:$V,BASE!$U:$U,$B36,BASE!$Z:$Z,'CARGA MÁQUINA (PLANEJ.)'!AF$1)</f>
        <v>0</v>
      </c>
      <c r="AG36" s="53">
        <f>SUMIFS(BASE!$V:$V,BASE!$U:$U,$B36,BASE!$Z:$Z,'CARGA MÁQUINA (PLANEJ.)'!AG$1)</f>
        <v>0</v>
      </c>
      <c r="AH36" s="53">
        <f>SUMIFS(BASE!$V:$V,BASE!$U:$U,$B36,BASE!$Z:$Z,'CARGA MÁQUINA (PLANEJ.)'!AH$1)</f>
        <v>0</v>
      </c>
      <c r="AI36" s="53">
        <f>SUMIFS(BASE!$V:$V,BASE!$U:$U,$B36,BASE!$Z:$Z,'CARGA MÁQUINA (PLANEJ.)'!AI$1)</f>
        <v>0</v>
      </c>
      <c r="AJ36" s="53">
        <f>SUMIFS(BASE!$V:$V,BASE!$U:$U,$B36,BASE!$Z:$Z,'CARGA MÁQUINA (PLANEJ.)'!AJ$1)</f>
        <v>0</v>
      </c>
      <c r="AK36" s="53">
        <f>SUMIFS(BASE!$V:$V,BASE!$U:$U,$B36,BASE!$Z:$Z,'CARGA MÁQUINA (PLANEJ.)'!AK$1)</f>
        <v>0</v>
      </c>
      <c r="AL36" s="53">
        <f>SUMIFS(BASE!$V:$V,BASE!$U:$U,$B36,BASE!$Z:$Z,'CARGA MÁQUINA (PLANEJ.)'!AL$1)</f>
        <v>0</v>
      </c>
      <c r="AM36" s="53">
        <f>SUMIFS(BASE!$V:$V,BASE!$U:$U,$B36,BASE!$Z:$Z,'CARGA MÁQUINA (PLANEJ.)'!AM$1)</f>
        <v>0</v>
      </c>
      <c r="AN36" s="53">
        <f>SUMIFS(BASE!$V:$V,BASE!$U:$U,$B36,BASE!$Z:$Z,'CARGA MÁQUINA (PLANEJ.)'!AN$1)</f>
        <v>0</v>
      </c>
      <c r="AO36" s="53">
        <f>SUMIFS(BASE!$V:$V,BASE!$U:$U,$B36,BASE!$Z:$Z,'CARGA MÁQUINA (PLANEJ.)'!AO$1)</f>
        <v>0</v>
      </c>
      <c r="AP36" s="53">
        <f>SUMIFS(BASE!$V:$V,BASE!$U:$U,$B36,BASE!$Z:$Z,'CARGA MÁQUINA (PLANEJ.)'!AP$1)</f>
        <v>0</v>
      </c>
      <c r="AQ36" s="53">
        <f>SUMIFS(BASE!$V:$V,BASE!$U:$U,$B36,BASE!$Z:$Z,'CARGA MÁQUINA (PLANEJ.)'!AQ$1)</f>
        <v>0</v>
      </c>
      <c r="AR36" s="53">
        <f>SUMIFS(BASE!$V:$V,BASE!$U:$U,$B36,BASE!$Z:$Z,'CARGA MÁQUINA (PLANEJ.)'!AR$1)</f>
        <v>0</v>
      </c>
      <c r="AS36" s="53">
        <f>SUMIFS(BASE!$V:$V,BASE!$U:$U,$B36,BASE!$Z:$Z,'CARGA MÁQUINA (PLANEJ.)'!AS$1)</f>
        <v>0</v>
      </c>
    </row>
    <row r="37" spans="1:45" x14ac:dyDescent="0.25">
      <c r="A37" s="48">
        <v>671</v>
      </c>
      <c r="B37" s="47" t="s">
        <v>1311</v>
      </c>
      <c r="D37" s="53">
        <f>SUMIFS(BASE!$V:$V,BASE!$U:$U,$B37,BASE!$Z:$Z,'CARGA MÁQUINA (PLANEJ.)'!D$1)</f>
        <v>0</v>
      </c>
      <c r="E37" s="53">
        <f>SUMIFS(BASE!$V:$V,BASE!$U:$U,$B37,BASE!$Z:$Z,'CARGA MÁQUINA (PLANEJ.)'!E$1)</f>
        <v>0</v>
      </c>
      <c r="F37" s="53">
        <f>SUMIFS(BASE!$V:$V,BASE!$U:$U,$B37,BASE!$Z:$Z,'CARGA MÁQUINA (PLANEJ.)'!F$1)</f>
        <v>0</v>
      </c>
      <c r="G37" s="53">
        <f>SUMIFS(BASE!$V:$V,BASE!$U:$U,$B37,BASE!$Z:$Z,'CARGA MÁQUINA (PLANEJ.)'!G$1)</f>
        <v>0</v>
      </c>
      <c r="H37" s="53">
        <f>SUMIFS(BASE!$V:$V,BASE!$U:$U,$B37,BASE!$Z:$Z,'CARGA MÁQUINA (PLANEJ.)'!H$1)</f>
        <v>0</v>
      </c>
      <c r="I37" s="53">
        <f>SUMIFS(BASE!$V:$V,BASE!$U:$U,$B37,BASE!$Z:$Z,'CARGA MÁQUINA (PLANEJ.)'!I$1)</f>
        <v>0</v>
      </c>
      <c r="J37" s="53">
        <f>SUMIFS(BASE!$V:$V,BASE!$U:$U,$B37,BASE!$Z:$Z,'CARGA MÁQUINA (PLANEJ.)'!J$1)</f>
        <v>0</v>
      </c>
      <c r="K37" s="53">
        <f>SUMIFS(BASE!$V:$V,BASE!$U:$U,$B37,BASE!$Z:$Z,'CARGA MÁQUINA (PLANEJ.)'!K$1)</f>
        <v>0</v>
      </c>
      <c r="L37" s="53">
        <f>SUMIFS(BASE!$V:$V,BASE!$U:$U,$B37,BASE!$Z:$Z,'CARGA MÁQUINA (PLANEJ.)'!L$1)</f>
        <v>0</v>
      </c>
      <c r="M37" s="53">
        <f>SUMIFS(BASE!$V:$V,BASE!$U:$U,$B37,BASE!$Z:$Z,'CARGA MÁQUINA (PLANEJ.)'!M$1)</f>
        <v>0</v>
      </c>
      <c r="N37" s="53">
        <f>SUMIFS(BASE!$V:$V,BASE!$U:$U,$B37,BASE!$Z:$Z,'CARGA MÁQUINA (PLANEJ.)'!N$1)</f>
        <v>0</v>
      </c>
      <c r="O37" s="53">
        <f>SUMIFS(BASE!$V:$V,BASE!$U:$U,$B37,BASE!$Z:$Z,'CARGA MÁQUINA (PLANEJ.)'!O$1)</f>
        <v>0</v>
      </c>
      <c r="P37" s="53">
        <f>SUMIFS(BASE!$V:$V,BASE!$U:$U,$B37,BASE!$Z:$Z,'CARGA MÁQUINA (PLANEJ.)'!P$1)</f>
        <v>0</v>
      </c>
      <c r="Q37" s="53">
        <f>SUMIFS(BASE!$V:$V,BASE!$U:$U,$B37,BASE!$Z:$Z,'CARGA MÁQUINA (PLANEJ.)'!Q$1)</f>
        <v>0</v>
      </c>
      <c r="R37" s="53">
        <f>SUMIFS(BASE!$V:$V,BASE!$U:$U,$B37,BASE!$Z:$Z,'CARGA MÁQUINA (PLANEJ.)'!R$1)</f>
        <v>0</v>
      </c>
      <c r="S37" s="53">
        <f>SUMIFS(BASE!$V:$V,BASE!$U:$U,$B37,BASE!$Z:$Z,'CARGA MÁQUINA (PLANEJ.)'!S$1)</f>
        <v>0</v>
      </c>
      <c r="T37" s="53">
        <f>SUMIFS(BASE!$V:$V,BASE!$U:$U,$B37,BASE!$Z:$Z,'CARGA MÁQUINA (PLANEJ.)'!T$1)</f>
        <v>0</v>
      </c>
      <c r="U37" s="53">
        <f>SUMIFS(BASE!$V:$V,BASE!$U:$U,$B37,BASE!$Z:$Z,'CARGA MÁQUINA (PLANEJ.)'!U$1)</f>
        <v>0</v>
      </c>
      <c r="V37" s="53">
        <f>SUMIFS(BASE!$V:$V,BASE!$U:$U,$B37,BASE!$Z:$Z,'CARGA MÁQUINA (PLANEJ.)'!V$1)</f>
        <v>0</v>
      </c>
      <c r="W37" s="53">
        <f>SUMIFS(BASE!$V:$V,BASE!$U:$U,$B37,BASE!$Z:$Z,'CARGA MÁQUINA (PLANEJ.)'!W$1)</f>
        <v>0</v>
      </c>
      <c r="X37" s="53">
        <f>SUMIFS(BASE!$V:$V,BASE!$U:$U,$B37,BASE!$Z:$Z,'CARGA MÁQUINA (PLANEJ.)'!X$1)</f>
        <v>0</v>
      </c>
      <c r="Y37" s="53">
        <f>SUMIFS(BASE!$V:$V,BASE!$U:$U,$B37,BASE!$Z:$Z,'CARGA MÁQUINA (PLANEJ.)'!Y$1)</f>
        <v>0</v>
      </c>
      <c r="Z37" s="53">
        <f>SUMIFS(BASE!$V:$V,BASE!$U:$U,$B37,BASE!$Z:$Z,'CARGA MÁQUINA (PLANEJ.)'!Z$1)</f>
        <v>0</v>
      </c>
      <c r="AA37" s="53">
        <f>SUMIFS(BASE!$V:$V,BASE!$U:$U,$B37,BASE!$Z:$Z,'CARGA MÁQUINA (PLANEJ.)'!AA$1)</f>
        <v>0</v>
      </c>
      <c r="AB37" s="53">
        <f>SUMIFS(BASE!$V:$V,BASE!$U:$U,$B37,BASE!$Z:$Z,'CARGA MÁQUINA (PLANEJ.)'!AB$1)</f>
        <v>0</v>
      </c>
      <c r="AC37" s="53">
        <f>SUMIFS(BASE!$V:$V,BASE!$U:$U,$B37,BASE!$Z:$Z,'CARGA MÁQUINA (PLANEJ.)'!AC$1)</f>
        <v>0</v>
      </c>
      <c r="AD37" s="53">
        <f>SUMIFS(BASE!$V:$V,BASE!$U:$U,$B37,BASE!$Z:$Z,'CARGA MÁQUINA (PLANEJ.)'!AD$1)</f>
        <v>0</v>
      </c>
      <c r="AE37" s="53">
        <f>SUMIFS(BASE!$V:$V,BASE!$U:$U,$B37,BASE!$Z:$Z,'CARGA MÁQUINA (PLANEJ.)'!AE$1)</f>
        <v>0</v>
      </c>
      <c r="AF37" s="53">
        <f>SUMIFS(BASE!$V:$V,BASE!$U:$U,$B37,BASE!$Z:$Z,'CARGA MÁQUINA (PLANEJ.)'!AF$1)</f>
        <v>0</v>
      </c>
      <c r="AG37" s="53">
        <f>SUMIFS(BASE!$V:$V,BASE!$U:$U,$B37,BASE!$Z:$Z,'CARGA MÁQUINA (PLANEJ.)'!AG$1)</f>
        <v>0</v>
      </c>
      <c r="AH37" s="53">
        <f>SUMIFS(BASE!$V:$V,BASE!$U:$U,$B37,BASE!$Z:$Z,'CARGA MÁQUINA (PLANEJ.)'!AH$1)</f>
        <v>0</v>
      </c>
      <c r="AI37" s="53">
        <f>SUMIFS(BASE!$V:$V,BASE!$U:$U,$B37,BASE!$Z:$Z,'CARGA MÁQUINA (PLANEJ.)'!AI$1)</f>
        <v>0</v>
      </c>
      <c r="AJ37" s="53">
        <f>SUMIFS(BASE!$V:$V,BASE!$U:$U,$B37,BASE!$Z:$Z,'CARGA MÁQUINA (PLANEJ.)'!AJ$1)</f>
        <v>0</v>
      </c>
      <c r="AK37" s="53">
        <f>SUMIFS(BASE!$V:$V,BASE!$U:$U,$B37,BASE!$Z:$Z,'CARGA MÁQUINA (PLANEJ.)'!AK$1)</f>
        <v>0</v>
      </c>
      <c r="AL37" s="53">
        <f>SUMIFS(BASE!$V:$V,BASE!$U:$U,$B37,BASE!$Z:$Z,'CARGA MÁQUINA (PLANEJ.)'!AL$1)</f>
        <v>0</v>
      </c>
      <c r="AM37" s="53">
        <f>SUMIFS(BASE!$V:$V,BASE!$U:$U,$B37,BASE!$Z:$Z,'CARGA MÁQUINA (PLANEJ.)'!AM$1)</f>
        <v>0</v>
      </c>
      <c r="AN37" s="53">
        <f>SUMIFS(BASE!$V:$V,BASE!$U:$U,$B37,BASE!$Z:$Z,'CARGA MÁQUINA (PLANEJ.)'!AN$1)</f>
        <v>0</v>
      </c>
      <c r="AO37" s="53">
        <f>SUMIFS(BASE!$V:$V,BASE!$U:$U,$B37,BASE!$Z:$Z,'CARGA MÁQUINA (PLANEJ.)'!AO$1)</f>
        <v>0</v>
      </c>
      <c r="AP37" s="53">
        <f>SUMIFS(BASE!$V:$V,BASE!$U:$U,$B37,BASE!$Z:$Z,'CARGA MÁQUINA (PLANEJ.)'!AP$1)</f>
        <v>0</v>
      </c>
      <c r="AQ37" s="53">
        <f>SUMIFS(BASE!$V:$V,BASE!$U:$U,$B37,BASE!$Z:$Z,'CARGA MÁQUINA (PLANEJ.)'!AQ$1)</f>
        <v>0</v>
      </c>
      <c r="AR37" s="53">
        <f>SUMIFS(BASE!$V:$V,BASE!$U:$U,$B37,BASE!$Z:$Z,'CARGA MÁQUINA (PLANEJ.)'!AR$1)</f>
        <v>0</v>
      </c>
      <c r="AS37" s="53">
        <f>SUMIFS(BASE!$V:$V,BASE!$U:$U,$B37,BASE!$Z:$Z,'CARGA MÁQUINA (PLANEJ.)'!AS$1)</f>
        <v>0</v>
      </c>
    </row>
    <row r="38" spans="1:45" x14ac:dyDescent="0.25">
      <c r="A38" s="48">
        <v>89</v>
      </c>
      <c r="B38" s="47" t="s">
        <v>1312</v>
      </c>
      <c r="D38" s="53">
        <f>SUMIFS(BASE!$V:$V,BASE!$U:$U,$B38,BASE!$Z:$Z,'CARGA MÁQUINA (PLANEJ.)'!D$1)</f>
        <v>19.90909090909091</v>
      </c>
      <c r="E38" s="53">
        <f>SUMIFS(BASE!$V:$V,BASE!$U:$U,$B38,BASE!$Z:$Z,'CARGA MÁQUINA (PLANEJ.)'!E$1)</f>
        <v>33.545454545454547</v>
      </c>
      <c r="F38" s="53">
        <f>SUMIFS(BASE!$V:$V,BASE!$U:$U,$B38,BASE!$Z:$Z,'CARGA MÁQUINA (PLANEJ.)'!F$1)</f>
        <v>230.45454545454544</v>
      </c>
      <c r="G38" s="53">
        <f>SUMIFS(BASE!$V:$V,BASE!$U:$U,$B38,BASE!$Z:$Z,'CARGA MÁQUINA (PLANEJ.)'!G$1)</f>
        <v>37</v>
      </c>
      <c r="H38" s="53">
        <f>SUMIFS(BASE!$V:$V,BASE!$U:$U,$B38,BASE!$Z:$Z,'CARGA MÁQUINA (PLANEJ.)'!H$1)</f>
        <v>13.499999999999998</v>
      </c>
      <c r="I38" s="53">
        <f>SUMIFS(BASE!$V:$V,BASE!$U:$U,$B38,BASE!$Z:$Z,'CARGA MÁQUINA (PLANEJ.)'!I$1)</f>
        <v>24.545454545454543</v>
      </c>
      <c r="J38" s="53">
        <f>SUMIFS(BASE!$V:$V,BASE!$U:$U,$B38,BASE!$Z:$Z,'CARGA MÁQUINA (PLANEJ.)'!J$1)</f>
        <v>10.909090909090908</v>
      </c>
      <c r="K38" s="53">
        <f>SUMIFS(BASE!$V:$V,BASE!$U:$U,$B38,BASE!$Z:$Z,'CARGA MÁQUINA (PLANEJ.)'!K$1)</f>
        <v>139.85454545454544</v>
      </c>
      <c r="L38" s="53">
        <f>SUMIFS(BASE!$V:$V,BASE!$U:$U,$B38,BASE!$Z:$Z,'CARGA MÁQUINA (PLANEJ.)'!L$1)</f>
        <v>55</v>
      </c>
      <c r="M38" s="53">
        <f>SUMIFS(BASE!$V:$V,BASE!$U:$U,$B38,BASE!$Z:$Z,'CARGA MÁQUINA (PLANEJ.)'!M$1)</f>
        <v>68.88000000000001</v>
      </c>
      <c r="N38" s="53">
        <f>SUMIFS(BASE!$V:$V,BASE!$U:$U,$B38,BASE!$Z:$Z,'CARGA MÁQUINA (PLANEJ.)'!N$1)</f>
        <v>27.409090909090907</v>
      </c>
      <c r="O38" s="53">
        <f>SUMIFS(BASE!$V:$V,BASE!$U:$U,$B38,BASE!$Z:$Z,'CARGA MÁQUINA (PLANEJ.)'!O$1)</f>
        <v>48.269999999999996</v>
      </c>
      <c r="P38" s="53">
        <f>SUMIFS(BASE!$V:$V,BASE!$U:$U,$B38,BASE!$Z:$Z,'CARGA MÁQUINA (PLANEJ.)'!P$1)</f>
        <v>32.272727272727273</v>
      </c>
      <c r="Q38" s="53">
        <f>SUMIFS(BASE!$V:$V,BASE!$U:$U,$B38,BASE!$Z:$Z,'CARGA MÁQUINA (PLANEJ.)'!Q$1)</f>
        <v>52.63636363636364</v>
      </c>
      <c r="R38" s="53">
        <f>SUMIFS(BASE!$V:$V,BASE!$U:$U,$B38,BASE!$Z:$Z,'CARGA MÁQUINA (PLANEJ.)'!R$1)</f>
        <v>36</v>
      </c>
      <c r="S38" s="53">
        <f>SUMIFS(BASE!$V:$V,BASE!$U:$U,$B38,BASE!$Z:$Z,'CARGA MÁQUINA (PLANEJ.)'!S$1)</f>
        <v>0</v>
      </c>
      <c r="T38" s="53">
        <f>SUMIFS(BASE!$V:$V,BASE!$U:$U,$B38,BASE!$Z:$Z,'CARGA MÁQUINA (PLANEJ.)'!T$1)</f>
        <v>0</v>
      </c>
      <c r="U38" s="53">
        <f>SUMIFS(BASE!$V:$V,BASE!$U:$U,$B38,BASE!$Z:$Z,'CARGA MÁQUINA (PLANEJ.)'!U$1)</f>
        <v>0</v>
      </c>
      <c r="V38" s="53">
        <f>SUMIFS(BASE!$V:$V,BASE!$U:$U,$B38,BASE!$Z:$Z,'CARGA MÁQUINA (PLANEJ.)'!V$1)</f>
        <v>0</v>
      </c>
      <c r="W38" s="53">
        <f>SUMIFS(BASE!$V:$V,BASE!$U:$U,$B38,BASE!$Z:$Z,'CARGA MÁQUINA (PLANEJ.)'!W$1)</f>
        <v>0</v>
      </c>
      <c r="X38" s="53">
        <f>SUMIFS(BASE!$V:$V,BASE!$U:$U,$B38,BASE!$Z:$Z,'CARGA MÁQUINA (PLANEJ.)'!X$1)</f>
        <v>0</v>
      </c>
      <c r="Y38" s="53">
        <f>SUMIFS(BASE!$V:$V,BASE!$U:$U,$B38,BASE!$Z:$Z,'CARGA MÁQUINA (PLANEJ.)'!Y$1)</f>
        <v>0</v>
      </c>
      <c r="Z38" s="53">
        <f>SUMIFS(BASE!$V:$V,BASE!$U:$U,$B38,BASE!$Z:$Z,'CARGA MÁQUINA (PLANEJ.)'!Z$1)</f>
        <v>0</v>
      </c>
      <c r="AA38" s="53">
        <f>SUMIFS(BASE!$V:$V,BASE!$U:$U,$B38,BASE!$Z:$Z,'CARGA MÁQUINA (PLANEJ.)'!AA$1)</f>
        <v>0</v>
      </c>
      <c r="AB38" s="53">
        <f>SUMIFS(BASE!$V:$V,BASE!$U:$U,$B38,BASE!$Z:$Z,'CARGA MÁQUINA (PLANEJ.)'!AB$1)</f>
        <v>0</v>
      </c>
      <c r="AC38" s="53">
        <f>SUMIFS(BASE!$V:$V,BASE!$U:$U,$B38,BASE!$Z:$Z,'CARGA MÁQUINA (PLANEJ.)'!AC$1)</f>
        <v>0</v>
      </c>
      <c r="AD38" s="53">
        <f>SUMIFS(BASE!$V:$V,BASE!$U:$U,$B38,BASE!$Z:$Z,'CARGA MÁQUINA (PLANEJ.)'!AD$1)</f>
        <v>0</v>
      </c>
      <c r="AE38" s="53">
        <f>SUMIFS(BASE!$V:$V,BASE!$U:$U,$B38,BASE!$Z:$Z,'CARGA MÁQUINA (PLANEJ.)'!AE$1)</f>
        <v>0</v>
      </c>
      <c r="AF38" s="53">
        <f>SUMIFS(BASE!$V:$V,BASE!$U:$U,$B38,BASE!$Z:$Z,'CARGA MÁQUINA (PLANEJ.)'!AF$1)</f>
        <v>0</v>
      </c>
      <c r="AG38" s="53">
        <f>SUMIFS(BASE!$V:$V,BASE!$U:$U,$B38,BASE!$Z:$Z,'CARGA MÁQUINA (PLANEJ.)'!AG$1)</f>
        <v>0</v>
      </c>
      <c r="AH38" s="53">
        <f>SUMIFS(BASE!$V:$V,BASE!$U:$U,$B38,BASE!$Z:$Z,'CARGA MÁQUINA (PLANEJ.)'!AH$1)</f>
        <v>0</v>
      </c>
      <c r="AI38" s="53">
        <f>SUMIFS(BASE!$V:$V,BASE!$U:$U,$B38,BASE!$Z:$Z,'CARGA MÁQUINA (PLANEJ.)'!AI$1)</f>
        <v>0</v>
      </c>
      <c r="AJ38" s="53">
        <f>SUMIFS(BASE!$V:$V,BASE!$U:$U,$B38,BASE!$Z:$Z,'CARGA MÁQUINA (PLANEJ.)'!AJ$1)</f>
        <v>0</v>
      </c>
      <c r="AK38" s="53">
        <f>SUMIFS(BASE!$V:$V,BASE!$U:$U,$B38,BASE!$Z:$Z,'CARGA MÁQUINA (PLANEJ.)'!AK$1)</f>
        <v>0</v>
      </c>
      <c r="AL38" s="53">
        <f>SUMIFS(BASE!$V:$V,BASE!$U:$U,$B38,BASE!$Z:$Z,'CARGA MÁQUINA (PLANEJ.)'!AL$1)</f>
        <v>0</v>
      </c>
      <c r="AM38" s="53">
        <f>SUMIFS(BASE!$V:$V,BASE!$U:$U,$B38,BASE!$Z:$Z,'CARGA MÁQUINA (PLANEJ.)'!AM$1)</f>
        <v>0</v>
      </c>
      <c r="AN38" s="53">
        <f>SUMIFS(BASE!$V:$V,BASE!$U:$U,$B38,BASE!$Z:$Z,'CARGA MÁQUINA (PLANEJ.)'!AN$1)</f>
        <v>0</v>
      </c>
      <c r="AO38" s="53">
        <f>SUMIFS(BASE!$V:$V,BASE!$U:$U,$B38,BASE!$Z:$Z,'CARGA MÁQUINA (PLANEJ.)'!AO$1)</f>
        <v>0</v>
      </c>
      <c r="AP38" s="53">
        <f>SUMIFS(BASE!$V:$V,BASE!$U:$U,$B38,BASE!$Z:$Z,'CARGA MÁQUINA (PLANEJ.)'!AP$1)</f>
        <v>0</v>
      </c>
      <c r="AQ38" s="53">
        <f>SUMIFS(BASE!$V:$V,BASE!$U:$U,$B38,BASE!$Z:$Z,'CARGA MÁQUINA (PLANEJ.)'!AQ$1)</f>
        <v>0</v>
      </c>
      <c r="AR38" s="53">
        <f>SUMIFS(BASE!$V:$V,BASE!$U:$U,$B38,BASE!$Z:$Z,'CARGA MÁQUINA (PLANEJ.)'!AR$1)</f>
        <v>0</v>
      </c>
      <c r="AS38" s="53">
        <f>SUMIFS(BASE!$V:$V,BASE!$U:$U,$B38,BASE!$Z:$Z,'CARGA MÁQUINA (PLANEJ.)'!AS$1)</f>
        <v>0</v>
      </c>
    </row>
    <row r="39" spans="1:45" x14ac:dyDescent="0.25">
      <c r="A39" s="48">
        <v>89</v>
      </c>
      <c r="B39" s="47" t="s">
        <v>1313</v>
      </c>
      <c r="D39" s="53">
        <f>SUMIFS(BASE!$V:$V,BASE!$U:$U,$B39,BASE!$Z:$Z,'CARGA MÁQUINA (PLANEJ.)'!D$1)</f>
        <v>0</v>
      </c>
      <c r="E39" s="53">
        <f>SUMIFS(BASE!$V:$V,BASE!$U:$U,$B39,BASE!$Z:$Z,'CARGA MÁQUINA (PLANEJ.)'!E$1)</f>
        <v>0</v>
      </c>
      <c r="F39" s="53">
        <f>SUMIFS(BASE!$V:$V,BASE!$U:$U,$B39,BASE!$Z:$Z,'CARGA MÁQUINA (PLANEJ.)'!F$1)</f>
        <v>0</v>
      </c>
      <c r="G39" s="53">
        <f>SUMIFS(BASE!$V:$V,BASE!$U:$U,$B39,BASE!$Z:$Z,'CARGA MÁQUINA (PLANEJ.)'!G$1)</f>
        <v>0</v>
      </c>
      <c r="H39" s="53">
        <f>SUMIFS(BASE!$V:$V,BASE!$U:$U,$B39,BASE!$Z:$Z,'CARGA MÁQUINA (PLANEJ.)'!H$1)</f>
        <v>0</v>
      </c>
      <c r="I39" s="53">
        <f>SUMIFS(BASE!$V:$V,BASE!$U:$U,$B39,BASE!$Z:$Z,'CARGA MÁQUINA (PLANEJ.)'!I$1)</f>
        <v>0</v>
      </c>
      <c r="J39" s="53">
        <f>SUMIFS(BASE!$V:$V,BASE!$U:$U,$B39,BASE!$Z:$Z,'CARGA MÁQUINA (PLANEJ.)'!J$1)</f>
        <v>0</v>
      </c>
      <c r="K39" s="53">
        <f>SUMIFS(BASE!$V:$V,BASE!$U:$U,$B39,BASE!$Z:$Z,'CARGA MÁQUINA (PLANEJ.)'!K$1)</f>
        <v>0</v>
      </c>
      <c r="L39" s="53">
        <f>SUMIFS(BASE!$V:$V,BASE!$U:$U,$B39,BASE!$Z:$Z,'CARGA MÁQUINA (PLANEJ.)'!L$1)</f>
        <v>0</v>
      </c>
      <c r="M39" s="53">
        <f>SUMIFS(BASE!$V:$V,BASE!$U:$U,$B39,BASE!$Z:$Z,'CARGA MÁQUINA (PLANEJ.)'!M$1)</f>
        <v>0</v>
      </c>
      <c r="N39" s="53">
        <f>SUMIFS(BASE!$V:$V,BASE!$U:$U,$B39,BASE!$Z:$Z,'CARGA MÁQUINA (PLANEJ.)'!N$1)</f>
        <v>0</v>
      </c>
      <c r="O39" s="53">
        <f>SUMIFS(BASE!$V:$V,BASE!$U:$U,$B39,BASE!$Z:$Z,'CARGA MÁQUINA (PLANEJ.)'!O$1)</f>
        <v>0</v>
      </c>
      <c r="P39" s="53">
        <f>SUMIFS(BASE!$V:$V,BASE!$U:$U,$B39,BASE!$Z:$Z,'CARGA MÁQUINA (PLANEJ.)'!P$1)</f>
        <v>0</v>
      </c>
      <c r="Q39" s="53">
        <f>SUMIFS(BASE!$V:$V,BASE!$U:$U,$B39,BASE!$Z:$Z,'CARGA MÁQUINA (PLANEJ.)'!Q$1)</f>
        <v>0</v>
      </c>
      <c r="R39" s="53">
        <f>SUMIFS(BASE!$V:$V,BASE!$U:$U,$B39,BASE!$Z:$Z,'CARGA MÁQUINA (PLANEJ.)'!R$1)</f>
        <v>0</v>
      </c>
      <c r="S39" s="53">
        <f>SUMIFS(BASE!$V:$V,BASE!$U:$U,$B39,BASE!$Z:$Z,'CARGA MÁQUINA (PLANEJ.)'!S$1)</f>
        <v>0</v>
      </c>
      <c r="T39" s="53">
        <f>SUMIFS(BASE!$V:$V,BASE!$U:$U,$B39,BASE!$Z:$Z,'CARGA MÁQUINA (PLANEJ.)'!T$1)</f>
        <v>0</v>
      </c>
      <c r="U39" s="53">
        <f>SUMIFS(BASE!$V:$V,BASE!$U:$U,$B39,BASE!$Z:$Z,'CARGA MÁQUINA (PLANEJ.)'!U$1)</f>
        <v>0</v>
      </c>
      <c r="V39" s="53">
        <f>SUMIFS(BASE!$V:$V,BASE!$U:$U,$B39,BASE!$Z:$Z,'CARGA MÁQUINA (PLANEJ.)'!V$1)</f>
        <v>0</v>
      </c>
      <c r="W39" s="53">
        <f>SUMIFS(BASE!$V:$V,BASE!$U:$U,$B39,BASE!$Z:$Z,'CARGA MÁQUINA (PLANEJ.)'!W$1)</f>
        <v>0</v>
      </c>
      <c r="X39" s="53">
        <f>SUMIFS(BASE!$V:$V,BASE!$U:$U,$B39,BASE!$Z:$Z,'CARGA MÁQUINA (PLANEJ.)'!X$1)</f>
        <v>0</v>
      </c>
      <c r="Y39" s="53">
        <f>SUMIFS(BASE!$V:$V,BASE!$U:$U,$B39,BASE!$Z:$Z,'CARGA MÁQUINA (PLANEJ.)'!Y$1)</f>
        <v>0</v>
      </c>
      <c r="Z39" s="53">
        <f>SUMIFS(BASE!$V:$V,BASE!$U:$U,$B39,BASE!$Z:$Z,'CARGA MÁQUINA (PLANEJ.)'!Z$1)</f>
        <v>0</v>
      </c>
      <c r="AA39" s="53">
        <f>SUMIFS(BASE!$V:$V,BASE!$U:$U,$B39,BASE!$Z:$Z,'CARGA MÁQUINA (PLANEJ.)'!AA$1)</f>
        <v>0</v>
      </c>
      <c r="AB39" s="53">
        <f>SUMIFS(BASE!$V:$V,BASE!$U:$U,$B39,BASE!$Z:$Z,'CARGA MÁQUINA (PLANEJ.)'!AB$1)</f>
        <v>0</v>
      </c>
      <c r="AC39" s="53">
        <f>SUMIFS(BASE!$V:$V,BASE!$U:$U,$B39,BASE!$Z:$Z,'CARGA MÁQUINA (PLANEJ.)'!AC$1)</f>
        <v>0</v>
      </c>
      <c r="AD39" s="53">
        <f>SUMIFS(BASE!$V:$V,BASE!$U:$U,$B39,BASE!$Z:$Z,'CARGA MÁQUINA (PLANEJ.)'!AD$1)</f>
        <v>0</v>
      </c>
      <c r="AE39" s="53">
        <f>SUMIFS(BASE!$V:$V,BASE!$U:$U,$B39,BASE!$Z:$Z,'CARGA MÁQUINA (PLANEJ.)'!AE$1)</f>
        <v>0</v>
      </c>
      <c r="AF39" s="53">
        <f>SUMIFS(BASE!$V:$V,BASE!$U:$U,$B39,BASE!$Z:$Z,'CARGA MÁQUINA (PLANEJ.)'!AF$1)</f>
        <v>0</v>
      </c>
      <c r="AG39" s="53">
        <f>SUMIFS(BASE!$V:$V,BASE!$U:$U,$B39,BASE!$Z:$Z,'CARGA MÁQUINA (PLANEJ.)'!AG$1)</f>
        <v>0</v>
      </c>
      <c r="AH39" s="53">
        <f>SUMIFS(BASE!$V:$V,BASE!$U:$U,$B39,BASE!$Z:$Z,'CARGA MÁQUINA (PLANEJ.)'!AH$1)</f>
        <v>0</v>
      </c>
      <c r="AI39" s="53">
        <f>SUMIFS(BASE!$V:$V,BASE!$U:$U,$B39,BASE!$Z:$Z,'CARGA MÁQUINA (PLANEJ.)'!AI$1)</f>
        <v>0</v>
      </c>
      <c r="AJ39" s="53">
        <f>SUMIFS(BASE!$V:$V,BASE!$U:$U,$B39,BASE!$Z:$Z,'CARGA MÁQUINA (PLANEJ.)'!AJ$1)</f>
        <v>0</v>
      </c>
      <c r="AK39" s="53">
        <f>SUMIFS(BASE!$V:$V,BASE!$U:$U,$B39,BASE!$Z:$Z,'CARGA MÁQUINA (PLANEJ.)'!AK$1)</f>
        <v>0</v>
      </c>
      <c r="AL39" s="53">
        <f>SUMIFS(BASE!$V:$V,BASE!$U:$U,$B39,BASE!$Z:$Z,'CARGA MÁQUINA (PLANEJ.)'!AL$1)</f>
        <v>0</v>
      </c>
      <c r="AM39" s="53">
        <f>SUMIFS(BASE!$V:$V,BASE!$U:$U,$B39,BASE!$Z:$Z,'CARGA MÁQUINA (PLANEJ.)'!AM$1)</f>
        <v>0</v>
      </c>
      <c r="AN39" s="53">
        <f>SUMIFS(BASE!$V:$V,BASE!$U:$U,$B39,BASE!$Z:$Z,'CARGA MÁQUINA (PLANEJ.)'!AN$1)</f>
        <v>0</v>
      </c>
      <c r="AO39" s="53">
        <f>SUMIFS(BASE!$V:$V,BASE!$U:$U,$B39,BASE!$Z:$Z,'CARGA MÁQUINA (PLANEJ.)'!AO$1)</f>
        <v>0</v>
      </c>
      <c r="AP39" s="53">
        <f>SUMIFS(BASE!$V:$V,BASE!$U:$U,$B39,BASE!$Z:$Z,'CARGA MÁQUINA (PLANEJ.)'!AP$1)</f>
        <v>0</v>
      </c>
      <c r="AQ39" s="53">
        <f>SUMIFS(BASE!$V:$V,BASE!$U:$U,$B39,BASE!$Z:$Z,'CARGA MÁQUINA (PLANEJ.)'!AQ$1)</f>
        <v>0</v>
      </c>
      <c r="AR39" s="53">
        <f>SUMIFS(BASE!$V:$V,BASE!$U:$U,$B39,BASE!$Z:$Z,'CARGA MÁQUINA (PLANEJ.)'!AR$1)</f>
        <v>0</v>
      </c>
      <c r="AS39" s="53">
        <f>SUMIFS(BASE!$V:$V,BASE!$U:$U,$B39,BASE!$Z:$Z,'CARGA MÁQUINA (PLANEJ.)'!AS$1)</f>
        <v>0</v>
      </c>
    </row>
    <row r="40" spans="1:45" x14ac:dyDescent="0.25">
      <c r="A40" s="48">
        <v>89</v>
      </c>
      <c r="B40" s="47" t="s">
        <v>1314</v>
      </c>
      <c r="D40" s="53">
        <f>SUMIFS(BASE!$V:$V,BASE!$U:$U,$B40,BASE!$Z:$Z,'CARGA MÁQUINA (PLANEJ.)'!D$1)</f>
        <v>0</v>
      </c>
      <c r="E40" s="53">
        <f>SUMIFS(BASE!$V:$V,BASE!$U:$U,$B40,BASE!$Z:$Z,'CARGA MÁQUINA (PLANEJ.)'!E$1)</f>
        <v>0</v>
      </c>
      <c r="F40" s="53">
        <f>SUMIFS(BASE!$V:$V,BASE!$U:$U,$B40,BASE!$Z:$Z,'CARGA MÁQUINA (PLANEJ.)'!F$1)</f>
        <v>0</v>
      </c>
      <c r="G40" s="53">
        <f>SUMIFS(BASE!$V:$V,BASE!$U:$U,$B40,BASE!$Z:$Z,'CARGA MÁQUINA (PLANEJ.)'!G$1)</f>
        <v>0</v>
      </c>
      <c r="H40" s="53">
        <f>SUMIFS(BASE!$V:$V,BASE!$U:$U,$B40,BASE!$Z:$Z,'CARGA MÁQUINA (PLANEJ.)'!H$1)</f>
        <v>0</v>
      </c>
      <c r="I40" s="53">
        <f>SUMIFS(BASE!$V:$V,BASE!$U:$U,$B40,BASE!$Z:$Z,'CARGA MÁQUINA (PLANEJ.)'!I$1)</f>
        <v>0</v>
      </c>
      <c r="J40" s="53">
        <f>SUMIFS(BASE!$V:$V,BASE!$U:$U,$B40,BASE!$Z:$Z,'CARGA MÁQUINA (PLANEJ.)'!J$1)</f>
        <v>0</v>
      </c>
      <c r="K40" s="53">
        <f>SUMIFS(BASE!$V:$V,BASE!$U:$U,$B40,BASE!$Z:$Z,'CARGA MÁQUINA (PLANEJ.)'!K$1)</f>
        <v>0</v>
      </c>
      <c r="L40" s="53">
        <f>SUMIFS(BASE!$V:$V,BASE!$U:$U,$B40,BASE!$Z:$Z,'CARGA MÁQUINA (PLANEJ.)'!L$1)</f>
        <v>0</v>
      </c>
      <c r="M40" s="53">
        <f>SUMIFS(BASE!$V:$V,BASE!$U:$U,$B40,BASE!$Z:$Z,'CARGA MÁQUINA (PLANEJ.)'!M$1)</f>
        <v>0</v>
      </c>
      <c r="N40" s="53">
        <f>SUMIFS(BASE!$V:$V,BASE!$U:$U,$B40,BASE!$Z:$Z,'CARGA MÁQUINA (PLANEJ.)'!N$1)</f>
        <v>0</v>
      </c>
      <c r="O40" s="53">
        <f>SUMIFS(BASE!$V:$V,BASE!$U:$U,$B40,BASE!$Z:$Z,'CARGA MÁQUINA (PLANEJ.)'!O$1)</f>
        <v>0</v>
      </c>
      <c r="P40" s="53">
        <f>SUMIFS(BASE!$V:$V,BASE!$U:$U,$B40,BASE!$Z:$Z,'CARGA MÁQUINA (PLANEJ.)'!P$1)</f>
        <v>0</v>
      </c>
      <c r="Q40" s="53">
        <f>SUMIFS(BASE!$V:$V,BASE!$U:$U,$B40,BASE!$Z:$Z,'CARGA MÁQUINA (PLANEJ.)'!Q$1)</f>
        <v>0</v>
      </c>
      <c r="R40" s="53">
        <f>SUMIFS(BASE!$V:$V,BASE!$U:$U,$B40,BASE!$Z:$Z,'CARGA MÁQUINA (PLANEJ.)'!R$1)</f>
        <v>0</v>
      </c>
      <c r="S40" s="53">
        <f>SUMIFS(BASE!$V:$V,BASE!$U:$U,$B40,BASE!$Z:$Z,'CARGA MÁQUINA (PLANEJ.)'!S$1)</f>
        <v>0</v>
      </c>
      <c r="T40" s="53">
        <f>SUMIFS(BASE!$V:$V,BASE!$U:$U,$B40,BASE!$Z:$Z,'CARGA MÁQUINA (PLANEJ.)'!T$1)</f>
        <v>0</v>
      </c>
      <c r="U40" s="53">
        <f>SUMIFS(BASE!$V:$V,BASE!$U:$U,$B40,BASE!$Z:$Z,'CARGA MÁQUINA (PLANEJ.)'!U$1)</f>
        <v>0</v>
      </c>
      <c r="V40" s="53">
        <f>SUMIFS(BASE!$V:$V,BASE!$U:$U,$B40,BASE!$Z:$Z,'CARGA MÁQUINA (PLANEJ.)'!V$1)</f>
        <v>0</v>
      </c>
      <c r="W40" s="53">
        <f>SUMIFS(BASE!$V:$V,BASE!$U:$U,$B40,BASE!$Z:$Z,'CARGA MÁQUINA (PLANEJ.)'!W$1)</f>
        <v>0</v>
      </c>
      <c r="X40" s="53">
        <f>SUMIFS(BASE!$V:$V,BASE!$U:$U,$B40,BASE!$Z:$Z,'CARGA MÁQUINA (PLANEJ.)'!X$1)</f>
        <v>0</v>
      </c>
      <c r="Y40" s="53">
        <f>SUMIFS(BASE!$V:$V,BASE!$U:$U,$B40,BASE!$Z:$Z,'CARGA MÁQUINA (PLANEJ.)'!Y$1)</f>
        <v>0</v>
      </c>
      <c r="Z40" s="53">
        <f>SUMIFS(BASE!$V:$V,BASE!$U:$U,$B40,BASE!$Z:$Z,'CARGA MÁQUINA (PLANEJ.)'!Z$1)</f>
        <v>0</v>
      </c>
      <c r="AA40" s="53">
        <f>SUMIFS(BASE!$V:$V,BASE!$U:$U,$B40,BASE!$Z:$Z,'CARGA MÁQUINA (PLANEJ.)'!AA$1)</f>
        <v>0</v>
      </c>
      <c r="AB40" s="53">
        <f>SUMIFS(BASE!$V:$V,BASE!$U:$U,$B40,BASE!$Z:$Z,'CARGA MÁQUINA (PLANEJ.)'!AB$1)</f>
        <v>0</v>
      </c>
      <c r="AC40" s="53">
        <f>SUMIFS(BASE!$V:$V,BASE!$U:$U,$B40,BASE!$Z:$Z,'CARGA MÁQUINA (PLANEJ.)'!AC$1)</f>
        <v>0</v>
      </c>
      <c r="AD40" s="53">
        <f>SUMIFS(BASE!$V:$V,BASE!$U:$U,$B40,BASE!$Z:$Z,'CARGA MÁQUINA (PLANEJ.)'!AD$1)</f>
        <v>0</v>
      </c>
      <c r="AE40" s="53">
        <f>SUMIFS(BASE!$V:$V,BASE!$U:$U,$B40,BASE!$Z:$Z,'CARGA MÁQUINA (PLANEJ.)'!AE$1)</f>
        <v>0</v>
      </c>
      <c r="AF40" s="53">
        <f>SUMIFS(BASE!$V:$V,BASE!$U:$U,$B40,BASE!$Z:$Z,'CARGA MÁQUINA (PLANEJ.)'!AF$1)</f>
        <v>0</v>
      </c>
      <c r="AG40" s="53">
        <f>SUMIFS(BASE!$V:$V,BASE!$U:$U,$B40,BASE!$Z:$Z,'CARGA MÁQUINA (PLANEJ.)'!AG$1)</f>
        <v>0</v>
      </c>
      <c r="AH40" s="53">
        <f>SUMIFS(BASE!$V:$V,BASE!$U:$U,$B40,BASE!$Z:$Z,'CARGA MÁQUINA (PLANEJ.)'!AH$1)</f>
        <v>0</v>
      </c>
      <c r="AI40" s="53">
        <f>SUMIFS(BASE!$V:$V,BASE!$U:$U,$B40,BASE!$Z:$Z,'CARGA MÁQUINA (PLANEJ.)'!AI$1)</f>
        <v>0</v>
      </c>
      <c r="AJ40" s="53">
        <f>SUMIFS(BASE!$V:$V,BASE!$U:$U,$B40,BASE!$Z:$Z,'CARGA MÁQUINA (PLANEJ.)'!AJ$1)</f>
        <v>0</v>
      </c>
      <c r="AK40" s="53">
        <f>SUMIFS(BASE!$V:$V,BASE!$U:$U,$B40,BASE!$Z:$Z,'CARGA MÁQUINA (PLANEJ.)'!AK$1)</f>
        <v>0</v>
      </c>
      <c r="AL40" s="53">
        <f>SUMIFS(BASE!$V:$V,BASE!$U:$U,$B40,BASE!$Z:$Z,'CARGA MÁQUINA (PLANEJ.)'!AL$1)</f>
        <v>0</v>
      </c>
      <c r="AM40" s="53">
        <f>SUMIFS(BASE!$V:$V,BASE!$U:$U,$B40,BASE!$Z:$Z,'CARGA MÁQUINA (PLANEJ.)'!AM$1)</f>
        <v>0</v>
      </c>
      <c r="AN40" s="53">
        <f>SUMIFS(BASE!$V:$V,BASE!$U:$U,$B40,BASE!$Z:$Z,'CARGA MÁQUINA (PLANEJ.)'!AN$1)</f>
        <v>0</v>
      </c>
      <c r="AO40" s="53">
        <f>SUMIFS(BASE!$V:$V,BASE!$U:$U,$B40,BASE!$Z:$Z,'CARGA MÁQUINA (PLANEJ.)'!AO$1)</f>
        <v>0</v>
      </c>
      <c r="AP40" s="53">
        <f>SUMIFS(BASE!$V:$V,BASE!$U:$U,$B40,BASE!$Z:$Z,'CARGA MÁQUINA (PLANEJ.)'!AP$1)</f>
        <v>0</v>
      </c>
      <c r="AQ40" s="53">
        <f>SUMIFS(BASE!$V:$V,BASE!$U:$U,$B40,BASE!$Z:$Z,'CARGA MÁQUINA (PLANEJ.)'!AQ$1)</f>
        <v>0</v>
      </c>
      <c r="AR40" s="53">
        <f>SUMIFS(BASE!$V:$V,BASE!$U:$U,$B40,BASE!$Z:$Z,'CARGA MÁQUINA (PLANEJ.)'!AR$1)</f>
        <v>0</v>
      </c>
      <c r="AS40" s="53">
        <f>SUMIFS(BASE!$V:$V,BASE!$U:$U,$B40,BASE!$Z:$Z,'CARGA MÁQUINA (PLANEJ.)'!AS$1)</f>
        <v>0</v>
      </c>
    </row>
    <row r="41" spans="1:45" x14ac:dyDescent="0.25">
      <c r="A41" s="48">
        <v>194</v>
      </c>
      <c r="B41" s="47" t="s">
        <v>1315</v>
      </c>
      <c r="D41" s="53">
        <f>SUMIFS(BASE!$V:$V,BASE!$U:$U,$B41,BASE!$Z:$Z,'CARGA MÁQUINA (PLANEJ.)'!D$1)</f>
        <v>12.272727272727272</v>
      </c>
      <c r="E41" s="53">
        <f>SUMIFS(BASE!$V:$V,BASE!$U:$U,$B41,BASE!$Z:$Z,'CARGA MÁQUINA (PLANEJ.)'!E$1)</f>
        <v>0</v>
      </c>
      <c r="F41" s="53">
        <f>SUMIFS(BASE!$V:$V,BASE!$U:$U,$B41,BASE!$Z:$Z,'CARGA MÁQUINA (PLANEJ.)'!F$1)</f>
        <v>3.4772727272727275</v>
      </c>
      <c r="G41" s="53">
        <f>SUMIFS(BASE!$V:$V,BASE!$U:$U,$B41,BASE!$Z:$Z,'CARGA MÁQUINA (PLANEJ.)'!G$1)</f>
        <v>2.0454545454545454</v>
      </c>
      <c r="H41" s="53">
        <f>SUMIFS(BASE!$V:$V,BASE!$U:$U,$B41,BASE!$Z:$Z,'CARGA MÁQUINA (PLANEJ.)'!H$1)</f>
        <v>1.2272727272727273</v>
      </c>
      <c r="I41" s="53">
        <f>SUMIFS(BASE!$V:$V,BASE!$U:$U,$B41,BASE!$Z:$Z,'CARGA MÁQUINA (PLANEJ.)'!I$1)</f>
        <v>0</v>
      </c>
      <c r="J41" s="53">
        <f>SUMIFS(BASE!$V:$V,BASE!$U:$U,$B41,BASE!$Z:$Z,'CARGA MÁQUINA (PLANEJ.)'!J$1)</f>
        <v>11.659090909090908</v>
      </c>
      <c r="K41" s="53">
        <f>SUMIFS(BASE!$V:$V,BASE!$U:$U,$B41,BASE!$Z:$Z,'CARGA MÁQUINA (PLANEJ.)'!K$1)</f>
        <v>15.759090909090906</v>
      </c>
      <c r="L41" s="53">
        <f>SUMIFS(BASE!$V:$V,BASE!$U:$U,$B41,BASE!$Z:$Z,'CARGA MÁQUINA (PLANEJ.)'!L$1)</f>
        <v>4.704545454545455</v>
      </c>
      <c r="M41" s="53">
        <f>SUMIFS(BASE!$V:$V,BASE!$U:$U,$B41,BASE!$Z:$Z,'CARGA MÁQUINA (PLANEJ.)'!M$1)</f>
        <v>0</v>
      </c>
      <c r="N41" s="53">
        <f>SUMIFS(BASE!$V:$V,BASE!$U:$U,$B41,BASE!$Z:$Z,'CARGA MÁQUINA (PLANEJ.)'!N$1)</f>
        <v>0</v>
      </c>
      <c r="O41" s="53">
        <f>SUMIFS(BASE!$V:$V,BASE!$U:$U,$B41,BASE!$Z:$Z,'CARGA MÁQUINA (PLANEJ.)'!O$1)</f>
        <v>4.0909090909090908</v>
      </c>
      <c r="P41" s="53">
        <f>SUMIFS(BASE!$V:$V,BASE!$U:$U,$B41,BASE!$Z:$Z,'CARGA MÁQUINA (PLANEJ.)'!P$1)</f>
        <v>2.0454545454545454</v>
      </c>
      <c r="Q41" s="53">
        <f>SUMIFS(BASE!$V:$V,BASE!$U:$U,$B41,BASE!$Z:$Z,'CARGA MÁQUINA (PLANEJ.)'!Q$1)</f>
        <v>4.0909090909090908</v>
      </c>
      <c r="R41" s="53">
        <f>SUMIFS(BASE!$V:$V,BASE!$U:$U,$B41,BASE!$Z:$Z,'CARGA MÁQUINA (PLANEJ.)'!R$1)</f>
        <v>0</v>
      </c>
      <c r="S41" s="53">
        <f>SUMIFS(BASE!$V:$V,BASE!$U:$U,$B41,BASE!$Z:$Z,'CARGA MÁQUINA (PLANEJ.)'!S$1)</f>
        <v>0</v>
      </c>
      <c r="T41" s="53">
        <f>SUMIFS(BASE!$V:$V,BASE!$U:$U,$B41,BASE!$Z:$Z,'CARGA MÁQUINA (PLANEJ.)'!T$1)</f>
        <v>13.504545454545454</v>
      </c>
      <c r="U41" s="53">
        <f>SUMIFS(BASE!$V:$V,BASE!$U:$U,$B41,BASE!$Z:$Z,'CARGA MÁQUINA (PLANEJ.)'!U$1)</f>
        <v>0</v>
      </c>
      <c r="V41" s="53">
        <f>SUMIFS(BASE!$V:$V,BASE!$U:$U,$B41,BASE!$Z:$Z,'CARGA MÁQUINA (PLANEJ.)'!V$1)</f>
        <v>0</v>
      </c>
      <c r="W41" s="53">
        <f>SUMIFS(BASE!$V:$V,BASE!$U:$U,$B41,BASE!$Z:$Z,'CARGA MÁQUINA (PLANEJ.)'!W$1)</f>
        <v>0</v>
      </c>
      <c r="X41" s="53">
        <f>SUMIFS(BASE!$V:$V,BASE!$U:$U,$B41,BASE!$Z:$Z,'CARGA MÁQUINA (PLANEJ.)'!X$1)</f>
        <v>0</v>
      </c>
      <c r="Y41" s="53">
        <f>SUMIFS(BASE!$V:$V,BASE!$U:$U,$B41,BASE!$Z:$Z,'CARGA MÁQUINA (PLANEJ.)'!Y$1)</f>
        <v>0</v>
      </c>
      <c r="Z41" s="53">
        <f>SUMIFS(BASE!$V:$V,BASE!$U:$U,$B41,BASE!$Z:$Z,'CARGA MÁQUINA (PLANEJ.)'!Z$1)</f>
        <v>0</v>
      </c>
      <c r="AA41" s="53">
        <f>SUMIFS(BASE!$V:$V,BASE!$U:$U,$B41,BASE!$Z:$Z,'CARGA MÁQUINA (PLANEJ.)'!AA$1)</f>
        <v>0</v>
      </c>
      <c r="AB41" s="53">
        <f>SUMIFS(BASE!$V:$V,BASE!$U:$U,$B41,BASE!$Z:$Z,'CARGA MÁQUINA (PLANEJ.)'!AB$1)</f>
        <v>0</v>
      </c>
      <c r="AC41" s="53">
        <f>SUMIFS(BASE!$V:$V,BASE!$U:$U,$B41,BASE!$Z:$Z,'CARGA MÁQUINA (PLANEJ.)'!AC$1)</f>
        <v>0</v>
      </c>
      <c r="AD41" s="53">
        <f>SUMIFS(BASE!$V:$V,BASE!$U:$U,$B41,BASE!$Z:$Z,'CARGA MÁQUINA (PLANEJ.)'!AD$1)</f>
        <v>0</v>
      </c>
      <c r="AE41" s="53">
        <f>SUMIFS(BASE!$V:$V,BASE!$U:$U,$B41,BASE!$Z:$Z,'CARGA MÁQUINA (PLANEJ.)'!AE$1)</f>
        <v>0</v>
      </c>
      <c r="AF41" s="53">
        <f>SUMIFS(BASE!$V:$V,BASE!$U:$U,$B41,BASE!$Z:$Z,'CARGA MÁQUINA (PLANEJ.)'!AF$1)</f>
        <v>0</v>
      </c>
      <c r="AG41" s="53">
        <f>SUMIFS(BASE!$V:$V,BASE!$U:$U,$B41,BASE!$Z:$Z,'CARGA MÁQUINA (PLANEJ.)'!AG$1)</f>
        <v>0</v>
      </c>
      <c r="AH41" s="53">
        <f>SUMIFS(BASE!$V:$V,BASE!$U:$U,$B41,BASE!$Z:$Z,'CARGA MÁQUINA (PLANEJ.)'!AH$1)</f>
        <v>0</v>
      </c>
      <c r="AI41" s="53">
        <f>SUMIFS(BASE!$V:$V,BASE!$U:$U,$B41,BASE!$Z:$Z,'CARGA MÁQUINA (PLANEJ.)'!AI$1)</f>
        <v>0</v>
      </c>
      <c r="AJ41" s="53">
        <f>SUMIFS(BASE!$V:$V,BASE!$U:$U,$B41,BASE!$Z:$Z,'CARGA MÁQUINA (PLANEJ.)'!AJ$1)</f>
        <v>0</v>
      </c>
      <c r="AK41" s="53">
        <f>SUMIFS(BASE!$V:$V,BASE!$U:$U,$B41,BASE!$Z:$Z,'CARGA MÁQUINA (PLANEJ.)'!AK$1)</f>
        <v>0</v>
      </c>
      <c r="AL41" s="53">
        <f>SUMIFS(BASE!$V:$V,BASE!$U:$U,$B41,BASE!$Z:$Z,'CARGA MÁQUINA (PLANEJ.)'!AL$1)</f>
        <v>0</v>
      </c>
      <c r="AM41" s="53">
        <f>SUMIFS(BASE!$V:$V,BASE!$U:$U,$B41,BASE!$Z:$Z,'CARGA MÁQUINA (PLANEJ.)'!AM$1)</f>
        <v>0</v>
      </c>
      <c r="AN41" s="53">
        <f>SUMIFS(BASE!$V:$V,BASE!$U:$U,$B41,BASE!$Z:$Z,'CARGA MÁQUINA (PLANEJ.)'!AN$1)</f>
        <v>0</v>
      </c>
      <c r="AO41" s="53">
        <f>SUMIFS(BASE!$V:$V,BASE!$U:$U,$B41,BASE!$Z:$Z,'CARGA MÁQUINA (PLANEJ.)'!AO$1)</f>
        <v>0</v>
      </c>
      <c r="AP41" s="53">
        <f>SUMIFS(BASE!$V:$V,BASE!$U:$U,$B41,BASE!$Z:$Z,'CARGA MÁQUINA (PLANEJ.)'!AP$1)</f>
        <v>0</v>
      </c>
      <c r="AQ41" s="53">
        <f>SUMIFS(BASE!$V:$V,BASE!$U:$U,$B41,BASE!$Z:$Z,'CARGA MÁQUINA (PLANEJ.)'!AQ$1)</f>
        <v>0</v>
      </c>
      <c r="AR41" s="53">
        <f>SUMIFS(BASE!$V:$V,BASE!$U:$U,$B41,BASE!$Z:$Z,'CARGA MÁQUINA (PLANEJ.)'!AR$1)</f>
        <v>0</v>
      </c>
      <c r="AS41" s="53">
        <f>SUMIFS(BASE!$V:$V,BASE!$U:$U,$B41,BASE!$Z:$Z,'CARGA MÁQUINA (PLANEJ.)'!AS$1)</f>
        <v>0</v>
      </c>
    </row>
    <row r="42" spans="1:45" x14ac:dyDescent="0.25">
      <c r="A42" s="48">
        <v>100</v>
      </c>
      <c r="B42" s="47" t="s">
        <v>1316</v>
      </c>
      <c r="D42" s="53">
        <f>SUMIFS(BASE!$V:$V,BASE!$U:$U,$B42,BASE!$Z:$Z,'CARGA MÁQUINA (PLANEJ.)'!D$1)</f>
        <v>0</v>
      </c>
      <c r="E42" s="53">
        <f>SUMIFS(BASE!$V:$V,BASE!$U:$U,$B42,BASE!$Z:$Z,'CARGA MÁQUINA (PLANEJ.)'!E$1)</f>
        <v>0</v>
      </c>
      <c r="F42" s="53">
        <f>SUMIFS(BASE!$V:$V,BASE!$U:$U,$B42,BASE!$Z:$Z,'CARGA MÁQUINA (PLANEJ.)'!F$1)</f>
        <v>0</v>
      </c>
      <c r="G42" s="53">
        <f>SUMIFS(BASE!$V:$V,BASE!$U:$U,$B42,BASE!$Z:$Z,'CARGA MÁQUINA (PLANEJ.)'!G$1)</f>
        <v>0</v>
      </c>
      <c r="H42" s="53">
        <f>SUMIFS(BASE!$V:$V,BASE!$U:$U,$B42,BASE!$Z:$Z,'CARGA MÁQUINA (PLANEJ.)'!H$1)</f>
        <v>0</v>
      </c>
      <c r="I42" s="53">
        <f>SUMIFS(BASE!$V:$V,BASE!$U:$U,$B42,BASE!$Z:$Z,'CARGA MÁQUINA (PLANEJ.)'!I$1)</f>
        <v>0</v>
      </c>
      <c r="J42" s="53">
        <f>SUMIFS(BASE!$V:$V,BASE!$U:$U,$B42,BASE!$Z:$Z,'CARGA MÁQUINA (PLANEJ.)'!J$1)</f>
        <v>0</v>
      </c>
      <c r="K42" s="53">
        <f>SUMIFS(BASE!$V:$V,BASE!$U:$U,$B42,BASE!$Z:$Z,'CARGA MÁQUINA (PLANEJ.)'!K$1)</f>
        <v>0</v>
      </c>
      <c r="L42" s="53">
        <f>SUMIFS(BASE!$V:$V,BASE!$U:$U,$B42,BASE!$Z:$Z,'CARGA MÁQUINA (PLANEJ.)'!L$1)</f>
        <v>0</v>
      </c>
      <c r="M42" s="53">
        <f>SUMIFS(BASE!$V:$V,BASE!$U:$U,$B42,BASE!$Z:$Z,'CARGA MÁQUINA (PLANEJ.)'!M$1)</f>
        <v>0</v>
      </c>
      <c r="N42" s="53">
        <f>SUMIFS(BASE!$V:$V,BASE!$U:$U,$B42,BASE!$Z:$Z,'CARGA MÁQUINA (PLANEJ.)'!N$1)</f>
        <v>0</v>
      </c>
      <c r="O42" s="53">
        <f>SUMIFS(BASE!$V:$V,BASE!$U:$U,$B42,BASE!$Z:$Z,'CARGA MÁQUINA (PLANEJ.)'!O$1)</f>
        <v>0</v>
      </c>
      <c r="P42" s="53">
        <f>SUMIFS(BASE!$V:$V,BASE!$U:$U,$B42,BASE!$Z:$Z,'CARGA MÁQUINA (PLANEJ.)'!P$1)</f>
        <v>0</v>
      </c>
      <c r="Q42" s="53">
        <f>SUMIFS(BASE!$V:$V,BASE!$U:$U,$B42,BASE!$Z:$Z,'CARGA MÁQUINA (PLANEJ.)'!Q$1)</f>
        <v>0</v>
      </c>
      <c r="R42" s="53">
        <f>SUMIFS(BASE!$V:$V,BASE!$U:$U,$B42,BASE!$Z:$Z,'CARGA MÁQUINA (PLANEJ.)'!R$1)</f>
        <v>0</v>
      </c>
      <c r="S42" s="53">
        <f>SUMIFS(BASE!$V:$V,BASE!$U:$U,$B42,BASE!$Z:$Z,'CARGA MÁQUINA (PLANEJ.)'!S$1)</f>
        <v>0</v>
      </c>
      <c r="T42" s="53">
        <f>SUMIFS(BASE!$V:$V,BASE!$U:$U,$B42,BASE!$Z:$Z,'CARGA MÁQUINA (PLANEJ.)'!T$1)</f>
        <v>0</v>
      </c>
      <c r="U42" s="53">
        <f>SUMIFS(BASE!$V:$V,BASE!$U:$U,$B42,BASE!$Z:$Z,'CARGA MÁQUINA (PLANEJ.)'!U$1)</f>
        <v>0</v>
      </c>
      <c r="V42" s="53">
        <f>SUMIFS(BASE!$V:$V,BASE!$U:$U,$B42,BASE!$Z:$Z,'CARGA MÁQUINA (PLANEJ.)'!V$1)</f>
        <v>0</v>
      </c>
      <c r="W42" s="53">
        <f>SUMIFS(BASE!$V:$V,BASE!$U:$U,$B42,BASE!$Z:$Z,'CARGA MÁQUINA (PLANEJ.)'!W$1)</f>
        <v>0</v>
      </c>
      <c r="X42" s="53">
        <f>SUMIFS(BASE!$V:$V,BASE!$U:$U,$B42,BASE!$Z:$Z,'CARGA MÁQUINA (PLANEJ.)'!X$1)</f>
        <v>0</v>
      </c>
      <c r="Y42" s="53">
        <f>SUMIFS(BASE!$V:$V,BASE!$U:$U,$B42,BASE!$Z:$Z,'CARGA MÁQUINA (PLANEJ.)'!Y$1)</f>
        <v>0</v>
      </c>
      <c r="Z42" s="53">
        <f>SUMIFS(BASE!$V:$V,BASE!$U:$U,$B42,BASE!$Z:$Z,'CARGA MÁQUINA (PLANEJ.)'!Z$1)</f>
        <v>0</v>
      </c>
      <c r="AA42" s="53">
        <f>SUMIFS(BASE!$V:$V,BASE!$U:$U,$B42,BASE!$Z:$Z,'CARGA MÁQUINA (PLANEJ.)'!AA$1)</f>
        <v>0</v>
      </c>
      <c r="AB42" s="53">
        <f>SUMIFS(BASE!$V:$V,BASE!$U:$U,$B42,BASE!$Z:$Z,'CARGA MÁQUINA (PLANEJ.)'!AB$1)</f>
        <v>0</v>
      </c>
      <c r="AC42" s="53">
        <f>SUMIFS(BASE!$V:$V,BASE!$U:$U,$B42,BASE!$Z:$Z,'CARGA MÁQUINA (PLANEJ.)'!AC$1)</f>
        <v>0</v>
      </c>
      <c r="AD42" s="53">
        <f>SUMIFS(BASE!$V:$V,BASE!$U:$U,$B42,BASE!$Z:$Z,'CARGA MÁQUINA (PLANEJ.)'!AD$1)</f>
        <v>0</v>
      </c>
      <c r="AE42" s="53">
        <f>SUMIFS(BASE!$V:$V,BASE!$U:$U,$B42,BASE!$Z:$Z,'CARGA MÁQUINA (PLANEJ.)'!AE$1)</f>
        <v>0</v>
      </c>
      <c r="AF42" s="53">
        <f>SUMIFS(BASE!$V:$V,BASE!$U:$U,$B42,BASE!$Z:$Z,'CARGA MÁQUINA (PLANEJ.)'!AF$1)</f>
        <v>0</v>
      </c>
      <c r="AG42" s="53">
        <f>SUMIFS(BASE!$V:$V,BASE!$U:$U,$B42,BASE!$Z:$Z,'CARGA MÁQUINA (PLANEJ.)'!AG$1)</f>
        <v>0</v>
      </c>
      <c r="AH42" s="53">
        <f>SUMIFS(BASE!$V:$V,BASE!$U:$U,$B42,BASE!$Z:$Z,'CARGA MÁQUINA (PLANEJ.)'!AH$1)</f>
        <v>0</v>
      </c>
      <c r="AI42" s="53">
        <f>SUMIFS(BASE!$V:$V,BASE!$U:$U,$B42,BASE!$Z:$Z,'CARGA MÁQUINA (PLANEJ.)'!AI$1)</f>
        <v>0</v>
      </c>
      <c r="AJ42" s="53">
        <f>SUMIFS(BASE!$V:$V,BASE!$U:$U,$B42,BASE!$Z:$Z,'CARGA MÁQUINA (PLANEJ.)'!AJ$1)</f>
        <v>0</v>
      </c>
      <c r="AK42" s="53">
        <f>SUMIFS(BASE!$V:$V,BASE!$U:$U,$B42,BASE!$Z:$Z,'CARGA MÁQUINA (PLANEJ.)'!AK$1)</f>
        <v>0</v>
      </c>
      <c r="AL42" s="53">
        <f>SUMIFS(BASE!$V:$V,BASE!$U:$U,$B42,BASE!$Z:$Z,'CARGA MÁQUINA (PLANEJ.)'!AL$1)</f>
        <v>0</v>
      </c>
      <c r="AM42" s="53">
        <f>SUMIFS(BASE!$V:$V,BASE!$U:$U,$B42,BASE!$Z:$Z,'CARGA MÁQUINA (PLANEJ.)'!AM$1)</f>
        <v>0</v>
      </c>
      <c r="AN42" s="53">
        <f>SUMIFS(BASE!$V:$V,BASE!$U:$U,$B42,BASE!$Z:$Z,'CARGA MÁQUINA (PLANEJ.)'!AN$1)</f>
        <v>0</v>
      </c>
      <c r="AO42" s="53">
        <f>SUMIFS(BASE!$V:$V,BASE!$U:$U,$B42,BASE!$Z:$Z,'CARGA MÁQUINA (PLANEJ.)'!AO$1)</f>
        <v>0</v>
      </c>
      <c r="AP42" s="53">
        <f>SUMIFS(BASE!$V:$V,BASE!$U:$U,$B42,BASE!$Z:$Z,'CARGA MÁQUINA (PLANEJ.)'!AP$1)</f>
        <v>0</v>
      </c>
      <c r="AQ42" s="53">
        <f>SUMIFS(BASE!$V:$V,BASE!$U:$U,$B42,BASE!$Z:$Z,'CARGA MÁQUINA (PLANEJ.)'!AQ$1)</f>
        <v>0</v>
      </c>
      <c r="AR42" s="53">
        <f>SUMIFS(BASE!$V:$V,BASE!$U:$U,$B42,BASE!$Z:$Z,'CARGA MÁQUINA (PLANEJ.)'!AR$1)</f>
        <v>0</v>
      </c>
      <c r="AS42" s="53">
        <f>SUMIFS(BASE!$V:$V,BASE!$U:$U,$B42,BASE!$Z:$Z,'CARGA MÁQUINA (PLANEJ.)'!AS$1)</f>
        <v>0</v>
      </c>
    </row>
    <row r="43" spans="1:45" x14ac:dyDescent="0.25">
      <c r="A43" s="48">
        <v>101</v>
      </c>
      <c r="B43" s="47" t="s">
        <v>1317</v>
      </c>
      <c r="D43" s="53">
        <f>SUMIFS(BASE!$V:$V,BASE!$U:$U,$B43,BASE!$Z:$Z,'CARGA MÁQUINA (PLANEJ.)'!D$1)</f>
        <v>0</v>
      </c>
      <c r="E43" s="53">
        <f>SUMIFS(BASE!$V:$V,BASE!$U:$U,$B43,BASE!$Z:$Z,'CARGA MÁQUINA (PLANEJ.)'!E$1)</f>
        <v>0</v>
      </c>
      <c r="F43" s="53">
        <f>SUMIFS(BASE!$V:$V,BASE!$U:$U,$B43,BASE!$Z:$Z,'CARGA MÁQUINA (PLANEJ.)'!F$1)</f>
        <v>0</v>
      </c>
      <c r="G43" s="53">
        <f>SUMIFS(BASE!$V:$V,BASE!$U:$U,$B43,BASE!$Z:$Z,'CARGA MÁQUINA (PLANEJ.)'!G$1)</f>
        <v>0</v>
      </c>
      <c r="H43" s="53">
        <f>SUMIFS(BASE!$V:$V,BASE!$U:$U,$B43,BASE!$Z:$Z,'CARGA MÁQUINA (PLANEJ.)'!H$1)</f>
        <v>0</v>
      </c>
      <c r="I43" s="53">
        <f>SUMIFS(BASE!$V:$V,BASE!$U:$U,$B43,BASE!$Z:$Z,'CARGA MÁQUINA (PLANEJ.)'!I$1)</f>
        <v>0</v>
      </c>
      <c r="J43" s="53">
        <f>SUMIFS(BASE!$V:$V,BASE!$U:$U,$B43,BASE!$Z:$Z,'CARGA MÁQUINA (PLANEJ.)'!J$1)</f>
        <v>0</v>
      </c>
      <c r="K43" s="53">
        <f>SUMIFS(BASE!$V:$V,BASE!$U:$U,$B43,BASE!$Z:$Z,'CARGA MÁQUINA (PLANEJ.)'!K$1)</f>
        <v>0</v>
      </c>
      <c r="L43" s="53">
        <f>SUMIFS(BASE!$V:$V,BASE!$U:$U,$B43,BASE!$Z:$Z,'CARGA MÁQUINA (PLANEJ.)'!L$1)</f>
        <v>0</v>
      </c>
      <c r="M43" s="53">
        <f>SUMIFS(BASE!$V:$V,BASE!$U:$U,$B43,BASE!$Z:$Z,'CARGA MÁQUINA (PLANEJ.)'!M$1)</f>
        <v>0</v>
      </c>
      <c r="N43" s="53">
        <f>SUMIFS(BASE!$V:$V,BASE!$U:$U,$B43,BASE!$Z:$Z,'CARGA MÁQUINA (PLANEJ.)'!N$1)</f>
        <v>0</v>
      </c>
      <c r="O43" s="53">
        <f>SUMIFS(BASE!$V:$V,BASE!$U:$U,$B43,BASE!$Z:$Z,'CARGA MÁQUINA (PLANEJ.)'!O$1)</f>
        <v>0</v>
      </c>
      <c r="P43" s="53">
        <f>SUMIFS(BASE!$V:$V,BASE!$U:$U,$B43,BASE!$Z:$Z,'CARGA MÁQUINA (PLANEJ.)'!P$1)</f>
        <v>0</v>
      </c>
      <c r="Q43" s="53">
        <f>SUMIFS(BASE!$V:$V,BASE!$U:$U,$B43,BASE!$Z:$Z,'CARGA MÁQUINA (PLANEJ.)'!Q$1)</f>
        <v>0</v>
      </c>
      <c r="R43" s="53">
        <f>SUMIFS(BASE!$V:$V,BASE!$U:$U,$B43,BASE!$Z:$Z,'CARGA MÁQUINA (PLANEJ.)'!R$1)</f>
        <v>0</v>
      </c>
      <c r="S43" s="53">
        <f>SUMIFS(BASE!$V:$V,BASE!$U:$U,$B43,BASE!$Z:$Z,'CARGA MÁQUINA (PLANEJ.)'!S$1)</f>
        <v>0</v>
      </c>
      <c r="T43" s="53">
        <f>SUMIFS(BASE!$V:$V,BASE!$U:$U,$B43,BASE!$Z:$Z,'CARGA MÁQUINA (PLANEJ.)'!T$1)</f>
        <v>0</v>
      </c>
      <c r="U43" s="53">
        <f>SUMIFS(BASE!$V:$V,BASE!$U:$U,$B43,BASE!$Z:$Z,'CARGA MÁQUINA (PLANEJ.)'!U$1)</f>
        <v>0</v>
      </c>
      <c r="V43" s="53">
        <f>SUMIFS(BASE!$V:$V,BASE!$U:$U,$B43,BASE!$Z:$Z,'CARGA MÁQUINA (PLANEJ.)'!V$1)</f>
        <v>0</v>
      </c>
      <c r="W43" s="53">
        <f>SUMIFS(BASE!$V:$V,BASE!$U:$U,$B43,BASE!$Z:$Z,'CARGA MÁQUINA (PLANEJ.)'!W$1)</f>
        <v>0</v>
      </c>
      <c r="X43" s="53">
        <f>SUMIFS(BASE!$V:$V,BASE!$U:$U,$B43,BASE!$Z:$Z,'CARGA MÁQUINA (PLANEJ.)'!X$1)</f>
        <v>0</v>
      </c>
      <c r="Y43" s="53">
        <f>SUMIFS(BASE!$V:$V,BASE!$U:$U,$B43,BASE!$Z:$Z,'CARGA MÁQUINA (PLANEJ.)'!Y$1)</f>
        <v>0</v>
      </c>
      <c r="Z43" s="53">
        <f>SUMIFS(BASE!$V:$V,BASE!$U:$U,$B43,BASE!$Z:$Z,'CARGA MÁQUINA (PLANEJ.)'!Z$1)</f>
        <v>0</v>
      </c>
      <c r="AA43" s="53">
        <f>SUMIFS(BASE!$V:$V,BASE!$U:$U,$B43,BASE!$Z:$Z,'CARGA MÁQUINA (PLANEJ.)'!AA$1)</f>
        <v>0</v>
      </c>
      <c r="AB43" s="53">
        <f>SUMIFS(BASE!$V:$V,BASE!$U:$U,$B43,BASE!$Z:$Z,'CARGA MÁQUINA (PLANEJ.)'!AB$1)</f>
        <v>0</v>
      </c>
      <c r="AC43" s="53">
        <f>SUMIFS(BASE!$V:$V,BASE!$U:$U,$B43,BASE!$Z:$Z,'CARGA MÁQUINA (PLANEJ.)'!AC$1)</f>
        <v>0</v>
      </c>
      <c r="AD43" s="53">
        <f>SUMIFS(BASE!$V:$V,BASE!$U:$U,$B43,BASE!$Z:$Z,'CARGA MÁQUINA (PLANEJ.)'!AD$1)</f>
        <v>0</v>
      </c>
      <c r="AE43" s="53">
        <f>SUMIFS(BASE!$V:$V,BASE!$U:$U,$B43,BASE!$Z:$Z,'CARGA MÁQUINA (PLANEJ.)'!AE$1)</f>
        <v>0</v>
      </c>
      <c r="AF43" s="53">
        <f>SUMIFS(BASE!$V:$V,BASE!$U:$U,$B43,BASE!$Z:$Z,'CARGA MÁQUINA (PLANEJ.)'!AF$1)</f>
        <v>0</v>
      </c>
      <c r="AG43" s="53">
        <f>SUMIFS(BASE!$V:$V,BASE!$U:$U,$B43,BASE!$Z:$Z,'CARGA MÁQUINA (PLANEJ.)'!AG$1)</f>
        <v>0</v>
      </c>
      <c r="AH43" s="53">
        <f>SUMIFS(BASE!$V:$V,BASE!$U:$U,$B43,BASE!$Z:$Z,'CARGA MÁQUINA (PLANEJ.)'!AH$1)</f>
        <v>0</v>
      </c>
      <c r="AI43" s="53">
        <f>SUMIFS(BASE!$V:$V,BASE!$U:$U,$B43,BASE!$Z:$Z,'CARGA MÁQUINA (PLANEJ.)'!AI$1)</f>
        <v>0</v>
      </c>
      <c r="AJ43" s="53">
        <f>SUMIFS(BASE!$V:$V,BASE!$U:$U,$B43,BASE!$Z:$Z,'CARGA MÁQUINA (PLANEJ.)'!AJ$1)</f>
        <v>0</v>
      </c>
      <c r="AK43" s="53">
        <f>SUMIFS(BASE!$V:$V,BASE!$U:$U,$B43,BASE!$Z:$Z,'CARGA MÁQUINA (PLANEJ.)'!AK$1)</f>
        <v>0</v>
      </c>
      <c r="AL43" s="53">
        <f>SUMIFS(BASE!$V:$V,BASE!$U:$U,$B43,BASE!$Z:$Z,'CARGA MÁQUINA (PLANEJ.)'!AL$1)</f>
        <v>0</v>
      </c>
      <c r="AM43" s="53">
        <f>SUMIFS(BASE!$V:$V,BASE!$U:$U,$B43,BASE!$Z:$Z,'CARGA MÁQUINA (PLANEJ.)'!AM$1)</f>
        <v>0</v>
      </c>
      <c r="AN43" s="53">
        <f>SUMIFS(BASE!$V:$V,BASE!$U:$U,$B43,BASE!$Z:$Z,'CARGA MÁQUINA (PLANEJ.)'!AN$1)</f>
        <v>0</v>
      </c>
      <c r="AO43" s="53">
        <f>SUMIFS(BASE!$V:$V,BASE!$U:$U,$B43,BASE!$Z:$Z,'CARGA MÁQUINA (PLANEJ.)'!AO$1)</f>
        <v>0</v>
      </c>
      <c r="AP43" s="53">
        <f>SUMIFS(BASE!$V:$V,BASE!$U:$U,$B43,BASE!$Z:$Z,'CARGA MÁQUINA (PLANEJ.)'!AP$1)</f>
        <v>0</v>
      </c>
      <c r="AQ43" s="53">
        <f>SUMIFS(BASE!$V:$V,BASE!$U:$U,$B43,BASE!$Z:$Z,'CARGA MÁQUINA (PLANEJ.)'!AQ$1)</f>
        <v>0</v>
      </c>
      <c r="AR43" s="53">
        <f>SUMIFS(BASE!$V:$V,BASE!$U:$U,$B43,BASE!$Z:$Z,'CARGA MÁQUINA (PLANEJ.)'!AR$1)</f>
        <v>0</v>
      </c>
      <c r="AS43" s="53">
        <f>SUMIFS(BASE!$V:$V,BASE!$U:$U,$B43,BASE!$Z:$Z,'CARGA MÁQUINA (PLANEJ.)'!AS$1)</f>
        <v>0</v>
      </c>
    </row>
    <row r="44" spans="1:45" x14ac:dyDescent="0.25">
      <c r="A44" s="48">
        <v>611</v>
      </c>
      <c r="B44" s="47" t="s">
        <v>1318</v>
      </c>
      <c r="D44" s="53">
        <f>SUMIFS(BASE!$V:$V,BASE!$U:$U,$B44,BASE!$Z:$Z,'CARGA MÁQUINA (PLANEJ.)'!D$1)</f>
        <v>0</v>
      </c>
      <c r="E44" s="53">
        <f>SUMIFS(BASE!$V:$V,BASE!$U:$U,$B44,BASE!$Z:$Z,'CARGA MÁQUINA (PLANEJ.)'!E$1)</f>
        <v>0</v>
      </c>
      <c r="F44" s="53">
        <f>SUMIFS(BASE!$V:$V,BASE!$U:$U,$B44,BASE!$Z:$Z,'CARGA MÁQUINA (PLANEJ.)'!F$1)</f>
        <v>0</v>
      </c>
      <c r="G44" s="53">
        <f>SUMIFS(BASE!$V:$V,BASE!$U:$U,$B44,BASE!$Z:$Z,'CARGA MÁQUINA (PLANEJ.)'!G$1)</f>
        <v>0</v>
      </c>
      <c r="H44" s="53">
        <f>SUMIFS(BASE!$V:$V,BASE!$U:$U,$B44,BASE!$Z:$Z,'CARGA MÁQUINA (PLANEJ.)'!H$1)</f>
        <v>0</v>
      </c>
      <c r="I44" s="53">
        <f>SUMIFS(BASE!$V:$V,BASE!$U:$U,$B44,BASE!$Z:$Z,'CARGA MÁQUINA (PLANEJ.)'!I$1)</f>
        <v>0</v>
      </c>
      <c r="J44" s="53">
        <f>SUMIFS(BASE!$V:$V,BASE!$U:$U,$B44,BASE!$Z:$Z,'CARGA MÁQUINA (PLANEJ.)'!J$1)</f>
        <v>0</v>
      </c>
      <c r="K44" s="53">
        <f>SUMIFS(BASE!$V:$V,BASE!$U:$U,$B44,BASE!$Z:$Z,'CARGA MÁQUINA (PLANEJ.)'!K$1)</f>
        <v>0</v>
      </c>
      <c r="L44" s="53">
        <f>SUMIFS(BASE!$V:$V,BASE!$U:$U,$B44,BASE!$Z:$Z,'CARGA MÁQUINA (PLANEJ.)'!L$1)</f>
        <v>0</v>
      </c>
      <c r="M44" s="53">
        <f>SUMIFS(BASE!$V:$V,BASE!$U:$U,$B44,BASE!$Z:$Z,'CARGA MÁQUINA (PLANEJ.)'!M$1)</f>
        <v>0</v>
      </c>
      <c r="N44" s="53">
        <f>SUMIFS(BASE!$V:$V,BASE!$U:$U,$B44,BASE!$Z:$Z,'CARGA MÁQUINA (PLANEJ.)'!N$1)</f>
        <v>0</v>
      </c>
      <c r="O44" s="53">
        <f>SUMIFS(BASE!$V:$V,BASE!$U:$U,$B44,BASE!$Z:$Z,'CARGA MÁQUINA (PLANEJ.)'!O$1)</f>
        <v>0</v>
      </c>
      <c r="P44" s="53">
        <f>SUMIFS(BASE!$V:$V,BASE!$U:$U,$B44,BASE!$Z:$Z,'CARGA MÁQUINA (PLANEJ.)'!P$1)</f>
        <v>0</v>
      </c>
      <c r="Q44" s="53">
        <f>SUMIFS(BASE!$V:$V,BASE!$U:$U,$B44,BASE!$Z:$Z,'CARGA MÁQUINA (PLANEJ.)'!Q$1)</f>
        <v>0</v>
      </c>
      <c r="R44" s="53">
        <f>SUMIFS(BASE!$V:$V,BASE!$U:$U,$B44,BASE!$Z:$Z,'CARGA MÁQUINA (PLANEJ.)'!R$1)</f>
        <v>0</v>
      </c>
      <c r="S44" s="53">
        <f>SUMIFS(BASE!$V:$V,BASE!$U:$U,$B44,BASE!$Z:$Z,'CARGA MÁQUINA (PLANEJ.)'!S$1)</f>
        <v>0</v>
      </c>
      <c r="T44" s="53">
        <f>SUMIFS(BASE!$V:$V,BASE!$U:$U,$B44,BASE!$Z:$Z,'CARGA MÁQUINA (PLANEJ.)'!T$1)</f>
        <v>0</v>
      </c>
      <c r="U44" s="53">
        <f>SUMIFS(BASE!$V:$V,BASE!$U:$U,$B44,BASE!$Z:$Z,'CARGA MÁQUINA (PLANEJ.)'!U$1)</f>
        <v>0</v>
      </c>
      <c r="V44" s="53">
        <f>SUMIFS(BASE!$V:$V,BASE!$U:$U,$B44,BASE!$Z:$Z,'CARGA MÁQUINA (PLANEJ.)'!V$1)</f>
        <v>0</v>
      </c>
      <c r="W44" s="53">
        <f>SUMIFS(BASE!$V:$V,BASE!$U:$U,$B44,BASE!$Z:$Z,'CARGA MÁQUINA (PLANEJ.)'!W$1)</f>
        <v>0</v>
      </c>
      <c r="X44" s="53">
        <f>SUMIFS(BASE!$V:$V,BASE!$U:$U,$B44,BASE!$Z:$Z,'CARGA MÁQUINA (PLANEJ.)'!X$1)</f>
        <v>0</v>
      </c>
      <c r="Y44" s="53">
        <f>SUMIFS(BASE!$V:$V,BASE!$U:$U,$B44,BASE!$Z:$Z,'CARGA MÁQUINA (PLANEJ.)'!Y$1)</f>
        <v>0</v>
      </c>
      <c r="Z44" s="53">
        <f>SUMIFS(BASE!$V:$V,BASE!$U:$U,$B44,BASE!$Z:$Z,'CARGA MÁQUINA (PLANEJ.)'!Z$1)</f>
        <v>0</v>
      </c>
      <c r="AA44" s="53">
        <f>SUMIFS(BASE!$V:$V,BASE!$U:$U,$B44,BASE!$Z:$Z,'CARGA MÁQUINA (PLANEJ.)'!AA$1)</f>
        <v>0</v>
      </c>
      <c r="AB44" s="53">
        <f>SUMIFS(BASE!$V:$V,BASE!$U:$U,$B44,BASE!$Z:$Z,'CARGA MÁQUINA (PLANEJ.)'!AB$1)</f>
        <v>0</v>
      </c>
      <c r="AC44" s="53">
        <f>SUMIFS(BASE!$V:$V,BASE!$U:$U,$B44,BASE!$Z:$Z,'CARGA MÁQUINA (PLANEJ.)'!AC$1)</f>
        <v>0</v>
      </c>
      <c r="AD44" s="53">
        <f>SUMIFS(BASE!$V:$V,BASE!$U:$U,$B44,BASE!$Z:$Z,'CARGA MÁQUINA (PLANEJ.)'!AD$1)</f>
        <v>0</v>
      </c>
      <c r="AE44" s="53">
        <f>SUMIFS(BASE!$V:$V,BASE!$U:$U,$B44,BASE!$Z:$Z,'CARGA MÁQUINA (PLANEJ.)'!AE$1)</f>
        <v>0</v>
      </c>
      <c r="AF44" s="53">
        <f>SUMIFS(BASE!$V:$V,BASE!$U:$U,$B44,BASE!$Z:$Z,'CARGA MÁQUINA (PLANEJ.)'!AF$1)</f>
        <v>0</v>
      </c>
      <c r="AG44" s="53">
        <f>SUMIFS(BASE!$V:$V,BASE!$U:$U,$B44,BASE!$Z:$Z,'CARGA MÁQUINA (PLANEJ.)'!AG$1)</f>
        <v>0</v>
      </c>
      <c r="AH44" s="53">
        <f>SUMIFS(BASE!$V:$V,BASE!$U:$U,$B44,BASE!$Z:$Z,'CARGA MÁQUINA (PLANEJ.)'!AH$1)</f>
        <v>0</v>
      </c>
      <c r="AI44" s="53">
        <f>SUMIFS(BASE!$V:$V,BASE!$U:$U,$B44,BASE!$Z:$Z,'CARGA MÁQUINA (PLANEJ.)'!AI$1)</f>
        <v>0</v>
      </c>
      <c r="AJ44" s="53">
        <f>SUMIFS(BASE!$V:$V,BASE!$U:$U,$B44,BASE!$Z:$Z,'CARGA MÁQUINA (PLANEJ.)'!AJ$1)</f>
        <v>0</v>
      </c>
      <c r="AK44" s="53">
        <f>SUMIFS(BASE!$V:$V,BASE!$U:$U,$B44,BASE!$Z:$Z,'CARGA MÁQUINA (PLANEJ.)'!AK$1)</f>
        <v>0</v>
      </c>
      <c r="AL44" s="53">
        <f>SUMIFS(BASE!$V:$V,BASE!$U:$U,$B44,BASE!$Z:$Z,'CARGA MÁQUINA (PLANEJ.)'!AL$1)</f>
        <v>0</v>
      </c>
      <c r="AM44" s="53">
        <f>SUMIFS(BASE!$V:$V,BASE!$U:$U,$B44,BASE!$Z:$Z,'CARGA MÁQUINA (PLANEJ.)'!AM$1)</f>
        <v>0</v>
      </c>
      <c r="AN44" s="53">
        <f>SUMIFS(BASE!$V:$V,BASE!$U:$U,$B44,BASE!$Z:$Z,'CARGA MÁQUINA (PLANEJ.)'!AN$1)</f>
        <v>0</v>
      </c>
      <c r="AO44" s="53">
        <f>SUMIFS(BASE!$V:$V,BASE!$U:$U,$B44,BASE!$Z:$Z,'CARGA MÁQUINA (PLANEJ.)'!AO$1)</f>
        <v>0</v>
      </c>
      <c r="AP44" s="53">
        <f>SUMIFS(BASE!$V:$V,BASE!$U:$U,$B44,BASE!$Z:$Z,'CARGA MÁQUINA (PLANEJ.)'!AP$1)</f>
        <v>0</v>
      </c>
      <c r="AQ44" s="53">
        <f>SUMIFS(BASE!$V:$V,BASE!$U:$U,$B44,BASE!$Z:$Z,'CARGA MÁQUINA (PLANEJ.)'!AQ$1)</f>
        <v>0</v>
      </c>
      <c r="AR44" s="53">
        <f>SUMIFS(BASE!$V:$V,BASE!$U:$U,$B44,BASE!$Z:$Z,'CARGA MÁQUINA (PLANEJ.)'!AR$1)</f>
        <v>0</v>
      </c>
      <c r="AS44" s="53">
        <f>SUMIFS(BASE!$V:$V,BASE!$U:$U,$B44,BASE!$Z:$Z,'CARGA MÁQUINA (PLANEJ.)'!AS$1)</f>
        <v>0</v>
      </c>
    </row>
    <row r="45" spans="1:45" x14ac:dyDescent="0.25">
      <c r="A45" s="48">
        <v>84</v>
      </c>
      <c r="B45" s="47" t="s">
        <v>1330</v>
      </c>
      <c r="D45" s="53">
        <f>SUMIFS(BASE!$V:$V,BASE!$U:$U,$B45,BASE!$Z:$Z,'CARGA MÁQUINA (PLANEJ.)'!D$1)</f>
        <v>8.1818181818181817</v>
      </c>
      <c r="E45" s="53">
        <f>SUMIFS(BASE!$V:$V,BASE!$U:$U,$B45,BASE!$Z:$Z,'CARGA MÁQUINA (PLANEJ.)'!E$1)</f>
        <v>0</v>
      </c>
      <c r="F45" s="53">
        <f>SUMIFS(BASE!$V:$V,BASE!$U:$U,$B45,BASE!$Z:$Z,'CARGA MÁQUINA (PLANEJ.)'!F$1)</f>
        <v>0</v>
      </c>
      <c r="G45" s="53">
        <f>SUMIFS(BASE!$V:$V,BASE!$U:$U,$B45,BASE!$Z:$Z,'CARGA MÁQUINA (PLANEJ.)'!G$1)</f>
        <v>0</v>
      </c>
      <c r="H45" s="53">
        <f>SUMIFS(BASE!$V:$V,BASE!$U:$U,$B45,BASE!$Z:$Z,'CARGA MÁQUINA (PLANEJ.)'!H$1)</f>
        <v>0</v>
      </c>
      <c r="I45" s="53">
        <f>SUMIFS(BASE!$V:$V,BASE!$U:$U,$B45,BASE!$Z:$Z,'CARGA MÁQUINA (PLANEJ.)'!I$1)</f>
        <v>0</v>
      </c>
      <c r="J45" s="53">
        <f>SUMIFS(BASE!$V:$V,BASE!$U:$U,$B45,BASE!$Z:$Z,'CARGA MÁQUINA (PLANEJ.)'!J$1)</f>
        <v>8.1818181818181817</v>
      </c>
      <c r="K45" s="53">
        <f>SUMIFS(BASE!$V:$V,BASE!$U:$U,$B45,BASE!$Z:$Z,'CARGA MÁQUINA (PLANEJ.)'!K$1)</f>
        <v>0</v>
      </c>
      <c r="L45" s="53">
        <f>SUMIFS(BASE!$V:$V,BASE!$U:$U,$B45,BASE!$Z:$Z,'CARGA MÁQUINA (PLANEJ.)'!L$1)</f>
        <v>18.900000000000002</v>
      </c>
      <c r="M45" s="53">
        <f>SUMIFS(BASE!$V:$V,BASE!$U:$U,$B45,BASE!$Z:$Z,'CARGA MÁQUINA (PLANEJ.)'!M$1)</f>
        <v>6.1090909090909085</v>
      </c>
      <c r="N45" s="53">
        <f>SUMIFS(BASE!$V:$V,BASE!$U:$U,$B45,BASE!$Z:$Z,'CARGA MÁQUINA (PLANEJ.)'!N$1)</f>
        <v>0</v>
      </c>
      <c r="O45" s="53">
        <f>SUMIFS(BASE!$V:$V,BASE!$U:$U,$B45,BASE!$Z:$Z,'CARGA MÁQUINA (PLANEJ.)'!O$1)</f>
        <v>0</v>
      </c>
      <c r="P45" s="53">
        <f>SUMIFS(BASE!$V:$V,BASE!$U:$U,$B45,BASE!$Z:$Z,'CARGA MÁQUINA (PLANEJ.)'!P$1)</f>
        <v>0</v>
      </c>
      <c r="Q45" s="53">
        <f>SUMIFS(BASE!$V:$V,BASE!$U:$U,$B45,BASE!$Z:$Z,'CARGA MÁQUINA (PLANEJ.)'!Q$1)</f>
        <v>2.7272727272727271</v>
      </c>
      <c r="R45" s="53">
        <f>SUMIFS(BASE!$V:$V,BASE!$U:$U,$B45,BASE!$Z:$Z,'CARGA MÁQUINA (PLANEJ.)'!R$1)</f>
        <v>0</v>
      </c>
      <c r="S45" s="53">
        <f>SUMIFS(BASE!$V:$V,BASE!$U:$U,$B45,BASE!$Z:$Z,'CARGA MÁQUINA (PLANEJ.)'!S$1)</f>
        <v>0</v>
      </c>
      <c r="T45" s="53">
        <f>SUMIFS(BASE!$V:$V,BASE!$U:$U,$B45,BASE!$Z:$Z,'CARGA MÁQUINA (PLANEJ.)'!T$1)</f>
        <v>0</v>
      </c>
      <c r="U45" s="53">
        <f>SUMIFS(BASE!$V:$V,BASE!$U:$U,$B45,BASE!$Z:$Z,'CARGA MÁQUINA (PLANEJ.)'!U$1)</f>
        <v>0</v>
      </c>
      <c r="V45" s="53">
        <f>SUMIFS(BASE!$V:$V,BASE!$U:$U,$B45,BASE!$Z:$Z,'CARGA MÁQUINA (PLANEJ.)'!V$1)</f>
        <v>0</v>
      </c>
      <c r="W45" s="53">
        <f>SUMIFS(BASE!$V:$V,BASE!$U:$U,$B45,BASE!$Z:$Z,'CARGA MÁQUINA (PLANEJ.)'!W$1)</f>
        <v>0</v>
      </c>
      <c r="X45" s="53">
        <f>SUMIFS(BASE!$V:$V,BASE!$U:$U,$B45,BASE!$Z:$Z,'CARGA MÁQUINA (PLANEJ.)'!X$1)</f>
        <v>0</v>
      </c>
      <c r="Y45" s="53">
        <f>SUMIFS(BASE!$V:$V,BASE!$U:$U,$B45,BASE!$Z:$Z,'CARGA MÁQUINA (PLANEJ.)'!Y$1)</f>
        <v>0</v>
      </c>
      <c r="Z45" s="53">
        <f>SUMIFS(BASE!$V:$V,BASE!$U:$U,$B45,BASE!$Z:$Z,'CARGA MÁQUINA (PLANEJ.)'!Z$1)</f>
        <v>0</v>
      </c>
      <c r="AA45" s="53">
        <f>SUMIFS(BASE!$V:$V,BASE!$U:$U,$B45,BASE!$Z:$Z,'CARGA MÁQUINA (PLANEJ.)'!AA$1)</f>
        <v>0</v>
      </c>
      <c r="AB45" s="53">
        <f>SUMIFS(BASE!$V:$V,BASE!$U:$U,$B45,BASE!$Z:$Z,'CARGA MÁQUINA (PLANEJ.)'!AB$1)</f>
        <v>0</v>
      </c>
      <c r="AC45" s="53">
        <f>SUMIFS(BASE!$V:$V,BASE!$U:$U,$B45,BASE!$Z:$Z,'CARGA MÁQUINA (PLANEJ.)'!AC$1)</f>
        <v>0</v>
      </c>
      <c r="AD45" s="53">
        <f>SUMIFS(BASE!$V:$V,BASE!$U:$U,$B45,BASE!$Z:$Z,'CARGA MÁQUINA (PLANEJ.)'!AD$1)</f>
        <v>0</v>
      </c>
      <c r="AE45" s="53">
        <f>SUMIFS(BASE!$V:$V,BASE!$U:$U,$B45,BASE!$Z:$Z,'CARGA MÁQUINA (PLANEJ.)'!AE$1)</f>
        <v>0</v>
      </c>
      <c r="AF45" s="53">
        <f>SUMIFS(BASE!$V:$V,BASE!$U:$U,$B45,BASE!$Z:$Z,'CARGA MÁQUINA (PLANEJ.)'!AF$1)</f>
        <v>0</v>
      </c>
      <c r="AG45" s="53">
        <f>SUMIFS(BASE!$V:$V,BASE!$U:$U,$B45,BASE!$Z:$Z,'CARGA MÁQUINA (PLANEJ.)'!AG$1)</f>
        <v>0</v>
      </c>
      <c r="AH45" s="53">
        <f>SUMIFS(BASE!$V:$V,BASE!$U:$U,$B45,BASE!$Z:$Z,'CARGA MÁQUINA (PLANEJ.)'!AH$1)</f>
        <v>0</v>
      </c>
      <c r="AI45" s="53">
        <f>SUMIFS(BASE!$V:$V,BASE!$U:$U,$B45,BASE!$Z:$Z,'CARGA MÁQUINA (PLANEJ.)'!AI$1)</f>
        <v>0</v>
      </c>
      <c r="AJ45" s="53">
        <f>SUMIFS(BASE!$V:$V,BASE!$U:$U,$B45,BASE!$Z:$Z,'CARGA MÁQUINA (PLANEJ.)'!AJ$1)</f>
        <v>0</v>
      </c>
      <c r="AK45" s="53">
        <f>SUMIFS(BASE!$V:$V,BASE!$U:$U,$B45,BASE!$Z:$Z,'CARGA MÁQUINA (PLANEJ.)'!AK$1)</f>
        <v>0</v>
      </c>
      <c r="AL45" s="53">
        <f>SUMIFS(BASE!$V:$V,BASE!$U:$U,$B45,BASE!$Z:$Z,'CARGA MÁQUINA (PLANEJ.)'!AL$1)</f>
        <v>0</v>
      </c>
      <c r="AM45" s="53">
        <f>SUMIFS(BASE!$V:$V,BASE!$U:$U,$B45,BASE!$Z:$Z,'CARGA MÁQUINA (PLANEJ.)'!AM$1)</f>
        <v>0</v>
      </c>
      <c r="AN45" s="53">
        <f>SUMIFS(BASE!$V:$V,BASE!$U:$U,$B45,BASE!$Z:$Z,'CARGA MÁQUINA (PLANEJ.)'!AN$1)</f>
        <v>0</v>
      </c>
      <c r="AO45" s="53">
        <f>SUMIFS(BASE!$V:$V,BASE!$U:$U,$B45,BASE!$Z:$Z,'CARGA MÁQUINA (PLANEJ.)'!AO$1)</f>
        <v>0</v>
      </c>
      <c r="AP45" s="53">
        <f>SUMIFS(BASE!$V:$V,BASE!$U:$U,$B45,BASE!$Z:$Z,'CARGA MÁQUINA (PLANEJ.)'!AP$1)</f>
        <v>0</v>
      </c>
      <c r="AQ45" s="53">
        <f>SUMIFS(BASE!$V:$V,BASE!$U:$U,$B45,BASE!$Z:$Z,'CARGA MÁQUINA (PLANEJ.)'!AQ$1)</f>
        <v>0</v>
      </c>
      <c r="AR45" s="53">
        <f>SUMIFS(BASE!$V:$V,BASE!$U:$U,$B45,BASE!$Z:$Z,'CARGA MÁQUINA (PLANEJ.)'!AR$1)</f>
        <v>0</v>
      </c>
      <c r="AS45" s="53">
        <f>SUMIFS(BASE!$V:$V,BASE!$U:$U,$B45,BASE!$Z:$Z,'CARGA MÁQUINA (PLANEJ.)'!AS$1)</f>
        <v>0</v>
      </c>
    </row>
    <row r="46" spans="1:45" x14ac:dyDescent="0.25">
      <c r="A46" s="48">
        <v>91</v>
      </c>
      <c r="B46" s="47" t="s">
        <v>1331</v>
      </c>
      <c r="D46" s="53">
        <f>SUMIFS(BASE!$V:$V,BASE!$U:$U,$B46,BASE!$Z:$Z,'CARGA MÁQUINA (PLANEJ.)'!D$1)</f>
        <v>0</v>
      </c>
      <c r="E46" s="53">
        <f>SUMIFS(BASE!$V:$V,BASE!$U:$U,$B46,BASE!$Z:$Z,'CARGA MÁQUINA (PLANEJ.)'!E$1)</f>
        <v>0</v>
      </c>
      <c r="F46" s="53">
        <f>SUMIFS(BASE!$V:$V,BASE!$U:$U,$B46,BASE!$Z:$Z,'CARGA MÁQUINA (PLANEJ.)'!F$1)</f>
        <v>0</v>
      </c>
      <c r="G46" s="53">
        <f>SUMIFS(BASE!$V:$V,BASE!$U:$U,$B46,BASE!$Z:$Z,'CARGA MÁQUINA (PLANEJ.)'!G$1)</f>
        <v>0</v>
      </c>
      <c r="H46" s="53">
        <f>SUMIFS(BASE!$V:$V,BASE!$U:$U,$B46,BASE!$Z:$Z,'CARGA MÁQUINA (PLANEJ.)'!H$1)</f>
        <v>0</v>
      </c>
      <c r="I46" s="53">
        <f>SUMIFS(BASE!$V:$V,BASE!$U:$U,$B46,BASE!$Z:$Z,'CARGA MÁQUINA (PLANEJ.)'!I$1)</f>
        <v>0</v>
      </c>
      <c r="J46" s="53">
        <f>SUMIFS(BASE!$V:$V,BASE!$U:$U,$B46,BASE!$Z:$Z,'CARGA MÁQUINA (PLANEJ.)'!J$1)</f>
        <v>0</v>
      </c>
      <c r="K46" s="53">
        <f>SUMIFS(BASE!$V:$V,BASE!$U:$U,$B46,BASE!$Z:$Z,'CARGA MÁQUINA (PLANEJ.)'!K$1)</f>
        <v>0</v>
      </c>
      <c r="L46" s="53">
        <f>SUMIFS(BASE!$V:$V,BASE!$U:$U,$B46,BASE!$Z:$Z,'CARGA MÁQUINA (PLANEJ.)'!L$1)</f>
        <v>0</v>
      </c>
      <c r="M46" s="53">
        <f>SUMIFS(BASE!$V:$V,BASE!$U:$U,$B46,BASE!$Z:$Z,'CARGA MÁQUINA (PLANEJ.)'!M$1)</f>
        <v>0</v>
      </c>
      <c r="N46" s="53">
        <f>SUMIFS(BASE!$V:$V,BASE!$U:$U,$B46,BASE!$Z:$Z,'CARGA MÁQUINA (PLANEJ.)'!N$1)</f>
        <v>0</v>
      </c>
      <c r="O46" s="53">
        <f>SUMIFS(BASE!$V:$V,BASE!$U:$U,$B46,BASE!$Z:$Z,'CARGA MÁQUINA (PLANEJ.)'!O$1)</f>
        <v>0</v>
      </c>
      <c r="P46" s="53">
        <f>SUMIFS(BASE!$V:$V,BASE!$U:$U,$B46,BASE!$Z:$Z,'CARGA MÁQUINA (PLANEJ.)'!P$1)</f>
        <v>0</v>
      </c>
      <c r="Q46" s="53">
        <f>SUMIFS(BASE!$V:$V,BASE!$U:$U,$B46,BASE!$Z:$Z,'CARGA MÁQUINA (PLANEJ.)'!Q$1)</f>
        <v>13.194689145077112</v>
      </c>
      <c r="R46" s="53">
        <f>SUMIFS(BASE!$V:$V,BASE!$U:$U,$B46,BASE!$Z:$Z,'CARGA MÁQUINA (PLANEJ.)'!R$1)</f>
        <v>21.048670779051633</v>
      </c>
      <c r="S46" s="53">
        <f>SUMIFS(BASE!$V:$V,BASE!$U:$U,$B46,BASE!$Z:$Z,'CARGA MÁQUINA (PLANEJ.)'!S$1)</f>
        <v>8.419468311620653</v>
      </c>
      <c r="T46" s="53">
        <f>SUMIFS(BASE!$V:$V,BASE!$U:$U,$B46,BASE!$Z:$Z,'CARGA MÁQUINA (PLANEJ.)'!T$1)</f>
        <v>0</v>
      </c>
      <c r="U46" s="53">
        <f>SUMIFS(BASE!$V:$V,BASE!$U:$U,$B46,BASE!$Z:$Z,'CARGA MÁQUINA (PLANEJ.)'!U$1)</f>
        <v>0</v>
      </c>
      <c r="V46" s="53">
        <f>SUMIFS(BASE!$V:$V,BASE!$U:$U,$B46,BASE!$Z:$Z,'CARGA MÁQUINA (PLANEJ.)'!V$1)</f>
        <v>0</v>
      </c>
      <c r="W46" s="53">
        <f>SUMIFS(BASE!$V:$V,BASE!$U:$U,$B46,BASE!$Z:$Z,'CARGA MÁQUINA (PLANEJ.)'!W$1)</f>
        <v>0</v>
      </c>
      <c r="X46" s="53">
        <f>SUMIFS(BASE!$V:$V,BASE!$U:$U,$B46,BASE!$Z:$Z,'CARGA MÁQUINA (PLANEJ.)'!X$1)</f>
        <v>0</v>
      </c>
      <c r="Y46" s="53">
        <f>SUMIFS(BASE!$V:$V,BASE!$U:$U,$B46,BASE!$Z:$Z,'CARGA MÁQUINA (PLANEJ.)'!Y$1)</f>
        <v>0</v>
      </c>
      <c r="Z46" s="53">
        <f>SUMIFS(BASE!$V:$V,BASE!$U:$U,$B46,BASE!$Z:$Z,'CARGA MÁQUINA (PLANEJ.)'!Z$1)</f>
        <v>0</v>
      </c>
      <c r="AA46" s="53">
        <f>SUMIFS(BASE!$V:$V,BASE!$U:$U,$B46,BASE!$Z:$Z,'CARGA MÁQUINA (PLANEJ.)'!AA$1)</f>
        <v>0</v>
      </c>
      <c r="AB46" s="53">
        <f>SUMIFS(BASE!$V:$V,BASE!$U:$U,$B46,BASE!$Z:$Z,'CARGA MÁQUINA (PLANEJ.)'!AB$1)</f>
        <v>0</v>
      </c>
      <c r="AC46" s="53">
        <f>SUMIFS(BASE!$V:$V,BASE!$U:$U,$B46,BASE!$Z:$Z,'CARGA MÁQUINA (PLANEJ.)'!AC$1)</f>
        <v>0</v>
      </c>
      <c r="AD46" s="53">
        <f>SUMIFS(BASE!$V:$V,BASE!$U:$U,$B46,BASE!$Z:$Z,'CARGA MÁQUINA (PLANEJ.)'!AD$1)</f>
        <v>0</v>
      </c>
      <c r="AE46" s="53">
        <f>SUMIFS(BASE!$V:$V,BASE!$U:$U,$B46,BASE!$Z:$Z,'CARGA MÁQUINA (PLANEJ.)'!AE$1)</f>
        <v>0</v>
      </c>
      <c r="AF46" s="53">
        <f>SUMIFS(BASE!$V:$V,BASE!$U:$U,$B46,BASE!$Z:$Z,'CARGA MÁQUINA (PLANEJ.)'!AF$1)</f>
        <v>0</v>
      </c>
      <c r="AG46" s="53">
        <f>SUMIFS(BASE!$V:$V,BASE!$U:$U,$B46,BASE!$Z:$Z,'CARGA MÁQUINA (PLANEJ.)'!AG$1)</f>
        <v>0</v>
      </c>
      <c r="AH46" s="53">
        <f>SUMIFS(BASE!$V:$V,BASE!$U:$U,$B46,BASE!$Z:$Z,'CARGA MÁQUINA (PLANEJ.)'!AH$1)</f>
        <v>0</v>
      </c>
      <c r="AI46" s="53">
        <f>SUMIFS(BASE!$V:$V,BASE!$U:$U,$B46,BASE!$Z:$Z,'CARGA MÁQUINA (PLANEJ.)'!AI$1)</f>
        <v>0</v>
      </c>
      <c r="AJ46" s="53">
        <f>SUMIFS(BASE!$V:$V,BASE!$U:$U,$B46,BASE!$Z:$Z,'CARGA MÁQUINA (PLANEJ.)'!AJ$1)</f>
        <v>0</v>
      </c>
      <c r="AK46" s="53">
        <f>SUMIFS(BASE!$V:$V,BASE!$U:$U,$B46,BASE!$Z:$Z,'CARGA MÁQUINA (PLANEJ.)'!AK$1)</f>
        <v>0</v>
      </c>
      <c r="AL46" s="53">
        <f>SUMIFS(BASE!$V:$V,BASE!$U:$U,$B46,BASE!$Z:$Z,'CARGA MÁQUINA (PLANEJ.)'!AL$1)</f>
        <v>0</v>
      </c>
      <c r="AM46" s="53">
        <f>SUMIFS(BASE!$V:$V,BASE!$U:$U,$B46,BASE!$Z:$Z,'CARGA MÁQUINA (PLANEJ.)'!AM$1)</f>
        <v>0</v>
      </c>
      <c r="AN46" s="53">
        <f>SUMIFS(BASE!$V:$V,BASE!$U:$U,$B46,BASE!$Z:$Z,'CARGA MÁQUINA (PLANEJ.)'!AN$1)</f>
        <v>0</v>
      </c>
      <c r="AO46" s="53">
        <f>SUMIFS(BASE!$V:$V,BASE!$U:$U,$B46,BASE!$Z:$Z,'CARGA MÁQUINA (PLANEJ.)'!AO$1)</f>
        <v>0</v>
      </c>
      <c r="AP46" s="53">
        <f>SUMIFS(BASE!$V:$V,BASE!$U:$U,$B46,BASE!$Z:$Z,'CARGA MÁQUINA (PLANEJ.)'!AP$1)</f>
        <v>0</v>
      </c>
      <c r="AQ46" s="53">
        <f>SUMIFS(BASE!$V:$V,BASE!$U:$U,$B46,BASE!$Z:$Z,'CARGA MÁQUINA (PLANEJ.)'!AQ$1)</f>
        <v>0</v>
      </c>
      <c r="AR46" s="53">
        <f>SUMIFS(BASE!$V:$V,BASE!$U:$U,$B46,BASE!$Z:$Z,'CARGA MÁQUINA (PLANEJ.)'!AR$1)</f>
        <v>0</v>
      </c>
      <c r="AS46" s="53">
        <f>SUMIFS(BASE!$V:$V,BASE!$U:$U,$B46,BASE!$Z:$Z,'CARGA MÁQUINA (PLANEJ.)'!AS$1)</f>
        <v>0</v>
      </c>
    </row>
    <row r="47" spans="1:45" x14ac:dyDescent="0.25">
      <c r="A47" s="136">
        <v>105</v>
      </c>
      <c r="B47" s="137" t="s">
        <v>1332</v>
      </c>
      <c r="C47" s="138"/>
      <c r="D47" s="139">
        <f>SUMIFS('BASE (SERVIÇO EM EIXO)'!$N:$N,'BASE (SERVIÇO EM EIXO)'!$J:$J,$A47,'BASE (SERVIÇO EM EIXO)'!$Q:$Q,D$1)</f>
        <v>0</v>
      </c>
      <c r="E47" s="139">
        <f>SUMIFS('BASE (SERVIÇO EM EIXO)'!$N:$N,'BASE (SERVIÇO EM EIXO)'!$J:$J,$A47,'BASE (SERVIÇO EM EIXO)'!$Q:$Q,E$1)</f>
        <v>0</v>
      </c>
      <c r="F47" s="139">
        <f>SUMIFS('BASE (SERVIÇO EM EIXO)'!$N:$N,'BASE (SERVIÇO EM EIXO)'!$J:$J,$A47,'BASE (SERVIÇO EM EIXO)'!$Q:$Q,F$1)</f>
        <v>0</v>
      </c>
      <c r="G47" s="139">
        <f>SUMIFS('BASE (SERVIÇO EM EIXO)'!$N:$N,'BASE (SERVIÇO EM EIXO)'!$J:$J,$A47,'BASE (SERVIÇO EM EIXO)'!$Q:$Q,G$1)</f>
        <v>0</v>
      </c>
      <c r="H47" s="139">
        <f>SUMIFS('BASE (SERVIÇO EM EIXO)'!$N:$N,'BASE (SERVIÇO EM EIXO)'!$J:$J,$A47,'BASE (SERVIÇO EM EIXO)'!$Q:$Q,H$1)</f>
        <v>3.1649194922117201</v>
      </c>
      <c r="I47" s="139">
        <f>SUMIFS('BASE (SERVIÇO EM EIXO)'!$N:$N,'BASE (SERVIÇO EM EIXO)'!$J:$J,$A47,'BASE (SERVIÇO EM EIXO)'!$Q:$Q,I$1)</f>
        <v>14.925075259248963</v>
      </c>
      <c r="J47" s="139">
        <f>SUMIFS('BASE (SERVIÇO EM EIXO)'!$N:$N,'BASE (SERVIÇO EM EIXO)'!$J:$J,$A47,'BASE (SERVIÇO EM EIXO)'!$Q:$Q,J$1)</f>
        <v>13.81677216471687</v>
      </c>
      <c r="K47" s="139">
        <f>SUMIFS('BASE (SERVIÇO EM EIXO)'!$N:$N,'BASE (SERVIÇO EM EIXO)'!$J:$J,$A47,'BASE (SERVIÇO EM EIXO)'!$Q:$Q,K$1)</f>
        <v>9.2763231279249112</v>
      </c>
      <c r="L47" s="139">
        <f>SUMIFS('BASE (SERVIÇO EM EIXO)'!$N:$N,'BASE (SERVIÇO EM EIXO)'!$J:$J,$A47,'BASE (SERVIÇO EM EIXO)'!$Q:$Q,L$1)</f>
        <v>0</v>
      </c>
      <c r="M47" s="139">
        <f>SUMIFS('BASE (SERVIÇO EM EIXO)'!$N:$N,'BASE (SERVIÇO EM EIXO)'!$J:$J,$A47,'BASE (SERVIÇO EM EIXO)'!$Q:$Q,M$1)</f>
        <v>0</v>
      </c>
      <c r="N47" s="139">
        <f>SUMIFS('BASE (SERVIÇO EM EIXO)'!$N:$N,'BASE (SERVIÇO EM EIXO)'!$J:$J,$A47,'BASE (SERVIÇO EM EIXO)'!$Q:$Q,N$1)</f>
        <v>83.960371598998449</v>
      </c>
      <c r="O47" s="139">
        <f>SUMIFS('BASE (SERVIÇO EM EIXO)'!$N:$N,'BASE (SERVIÇO EM EIXO)'!$J:$J,$A47,'BASE (SERVIÇO EM EIXO)'!$Q:$Q,O$1)</f>
        <v>0</v>
      </c>
      <c r="P47" s="139">
        <f>SUMIFS('BASE (SERVIÇO EM EIXO)'!$N:$N,'BASE (SERVIÇO EM EIXO)'!$J:$J,$A47,'BASE (SERVIÇO EM EIXO)'!$Q:$Q,P$1)</f>
        <v>12.386441507898951</v>
      </c>
      <c r="Q47" s="139">
        <f>SUMIFS('BASE (SERVIÇO EM EIXO)'!$N:$N,'BASE (SERVIÇO EM EIXO)'!$J:$J,$A47,'BASE (SERVIÇO EM EIXO)'!$Q:$Q,Q$1)</f>
        <v>58.767668005063264</v>
      </c>
      <c r="R47" s="139">
        <f>SUMIFS('BASE (SERVIÇO EM EIXO)'!$N:$N,'BASE (SERVIÇO EM EIXO)'!$J:$J,$A47,'BASE (SERVIÇO EM EIXO)'!$Q:$Q,R$1)</f>
        <v>30.213731770223205</v>
      </c>
      <c r="S47" s="139">
        <f>SUMIFS('BASE (SERVIÇO EM EIXO)'!$N:$N,'BASE (SERVIÇO EM EIXO)'!$J:$J,$A47,'BASE (SERVIÇO EM EIXO)'!$Q:$Q,S$1)</f>
        <v>0</v>
      </c>
      <c r="T47" s="139">
        <f>SUMIFS('BASE (SERVIÇO EM EIXO)'!$N:$N,'BASE (SERVIÇO EM EIXO)'!$J:$J,$A47,'BASE (SERVIÇO EM EIXO)'!$Q:$Q,T$1)</f>
        <v>0</v>
      </c>
      <c r="U47" s="139">
        <f>SUMIFS('BASE (SERVIÇO EM EIXO)'!$N:$N,'BASE (SERVIÇO EM EIXO)'!$J:$J,$A47,'BASE (SERVIÇO EM EIXO)'!$Q:$Q,U$1)</f>
        <v>0</v>
      </c>
      <c r="V47" s="139">
        <f>SUMIFS('BASE (SERVIÇO EM EIXO)'!$N:$N,'BASE (SERVIÇO EM EIXO)'!$J:$J,$A47,'BASE (SERVIÇO EM EIXO)'!$Q:$Q,V$1)</f>
        <v>0</v>
      </c>
      <c r="W47" s="139">
        <f>SUMIFS('BASE (SERVIÇO EM EIXO)'!$N:$N,'BASE (SERVIÇO EM EIXO)'!$J:$J,$A47,'BASE (SERVIÇO EM EIXO)'!$Q:$Q,W$1)</f>
        <v>0</v>
      </c>
      <c r="X47" s="139">
        <f>SUMIFS('BASE (SERVIÇO EM EIXO)'!$N:$N,'BASE (SERVIÇO EM EIXO)'!$J:$J,$A47,'BASE (SERVIÇO EM EIXO)'!$Q:$Q,X$1)</f>
        <v>0</v>
      </c>
      <c r="Y47" s="139">
        <f>SUMIFS('BASE (SERVIÇO EM EIXO)'!$N:$N,'BASE (SERVIÇO EM EIXO)'!$J:$J,$A47,'BASE (SERVIÇO EM EIXO)'!$Q:$Q,Y$1)</f>
        <v>0</v>
      </c>
      <c r="Z47" s="139">
        <f>SUMIFS('BASE (SERVIÇO EM EIXO)'!$N:$N,'BASE (SERVIÇO EM EIXO)'!$J:$J,$A47,'BASE (SERVIÇO EM EIXO)'!$Q:$Q,Z$1)</f>
        <v>0</v>
      </c>
      <c r="AA47" s="139">
        <f>SUMIFS('BASE (SERVIÇO EM EIXO)'!$N:$N,'BASE (SERVIÇO EM EIXO)'!$J:$J,$A47,'BASE (SERVIÇO EM EIXO)'!$Q:$Q,AA$1)</f>
        <v>0</v>
      </c>
      <c r="AB47" s="139">
        <f>SUMIFS('BASE (SERVIÇO EM EIXO)'!$N:$N,'BASE (SERVIÇO EM EIXO)'!$J:$J,$A47,'BASE (SERVIÇO EM EIXO)'!$Q:$Q,AB$1)</f>
        <v>0</v>
      </c>
      <c r="AC47" s="139">
        <f>SUMIFS('BASE (SERVIÇO EM EIXO)'!$N:$N,'BASE (SERVIÇO EM EIXO)'!$J:$J,$A47,'BASE (SERVIÇO EM EIXO)'!$Q:$Q,AC$1)</f>
        <v>0</v>
      </c>
      <c r="AD47" s="139">
        <f>SUMIFS('BASE (SERVIÇO EM EIXO)'!$N:$N,'BASE (SERVIÇO EM EIXO)'!$J:$J,$A47,'BASE (SERVIÇO EM EIXO)'!$Q:$Q,AD$1)</f>
        <v>0</v>
      </c>
      <c r="AE47" s="139">
        <f>SUMIFS('BASE (SERVIÇO EM EIXO)'!$N:$N,'BASE (SERVIÇO EM EIXO)'!$J:$J,$A47,'BASE (SERVIÇO EM EIXO)'!$Q:$Q,AE$1)</f>
        <v>0</v>
      </c>
      <c r="AF47" s="139">
        <f>SUMIFS('BASE (SERVIÇO EM EIXO)'!$N:$N,'BASE (SERVIÇO EM EIXO)'!$J:$J,$A47,'BASE (SERVIÇO EM EIXO)'!$Q:$Q,AF$1)</f>
        <v>0</v>
      </c>
      <c r="AG47" s="139">
        <f>SUMIFS('BASE (SERVIÇO EM EIXO)'!$N:$N,'BASE (SERVIÇO EM EIXO)'!$J:$J,$A47,'BASE (SERVIÇO EM EIXO)'!$Q:$Q,AG$1)</f>
        <v>0</v>
      </c>
      <c r="AH47" s="139">
        <f>SUMIFS('BASE (SERVIÇO EM EIXO)'!$N:$N,'BASE (SERVIÇO EM EIXO)'!$J:$J,$A47,'BASE (SERVIÇO EM EIXO)'!$Q:$Q,AH$1)</f>
        <v>0</v>
      </c>
      <c r="AI47" s="139">
        <f>SUMIFS('BASE (SERVIÇO EM EIXO)'!$N:$N,'BASE (SERVIÇO EM EIXO)'!$J:$J,$A47,'BASE (SERVIÇO EM EIXO)'!$Q:$Q,AI$1)</f>
        <v>0</v>
      </c>
      <c r="AJ47" s="139">
        <f>SUMIFS('BASE (SERVIÇO EM EIXO)'!$N:$N,'BASE (SERVIÇO EM EIXO)'!$J:$J,$A47,'BASE (SERVIÇO EM EIXO)'!$Q:$Q,AJ$1)</f>
        <v>0</v>
      </c>
      <c r="AK47" s="139">
        <f>SUMIFS('BASE (SERVIÇO EM EIXO)'!$N:$N,'BASE (SERVIÇO EM EIXO)'!$J:$J,$A47,'BASE (SERVIÇO EM EIXO)'!$Q:$Q,AK$1)</f>
        <v>0</v>
      </c>
      <c r="AL47" s="139">
        <f>SUMIFS('BASE (SERVIÇO EM EIXO)'!$N:$N,'BASE (SERVIÇO EM EIXO)'!$J:$J,$A47,'BASE (SERVIÇO EM EIXO)'!$Q:$Q,AL$1)</f>
        <v>0</v>
      </c>
      <c r="AM47" s="139">
        <f>SUMIFS('BASE (SERVIÇO EM EIXO)'!$N:$N,'BASE (SERVIÇO EM EIXO)'!$J:$J,$A47,'BASE (SERVIÇO EM EIXO)'!$Q:$Q,AM$1)</f>
        <v>0</v>
      </c>
      <c r="AN47" s="139">
        <f>SUMIFS('BASE (SERVIÇO EM EIXO)'!$N:$N,'BASE (SERVIÇO EM EIXO)'!$J:$J,$A47,'BASE (SERVIÇO EM EIXO)'!$Q:$Q,AN$1)</f>
        <v>0</v>
      </c>
      <c r="AO47" s="139">
        <f>SUMIFS('BASE (SERVIÇO EM EIXO)'!$N:$N,'BASE (SERVIÇO EM EIXO)'!$J:$J,$A47,'BASE (SERVIÇO EM EIXO)'!$Q:$Q,AO$1)</f>
        <v>0</v>
      </c>
      <c r="AP47" s="139">
        <f>SUMIFS('BASE (SERVIÇO EM EIXO)'!$N:$N,'BASE (SERVIÇO EM EIXO)'!$J:$J,$A47,'BASE (SERVIÇO EM EIXO)'!$Q:$Q,AP$1)</f>
        <v>0</v>
      </c>
      <c r="AQ47" s="139">
        <f>SUMIFS('BASE (SERVIÇO EM EIXO)'!$N:$N,'BASE (SERVIÇO EM EIXO)'!$J:$J,$A47,'BASE (SERVIÇO EM EIXO)'!$Q:$Q,AQ$1)</f>
        <v>0</v>
      </c>
      <c r="AR47" s="139">
        <f>SUMIFS('BASE (SERVIÇO EM EIXO)'!$N:$N,'BASE (SERVIÇO EM EIXO)'!$J:$J,$A47,'BASE (SERVIÇO EM EIXO)'!$Q:$Q,AR$1)</f>
        <v>0</v>
      </c>
      <c r="AS47" s="139">
        <f>SUMIFS('BASE (SERVIÇO EM EIXO)'!$N:$N,'BASE (SERVIÇO EM EIXO)'!$J:$J,$A47,'BASE (SERVIÇO EM EIXO)'!$Q:$Q,AS$1)</f>
        <v>0</v>
      </c>
    </row>
    <row r="48" spans="1:45" x14ac:dyDescent="0.25">
      <c r="A48" s="48">
        <v>664</v>
      </c>
      <c r="B48" s="47" t="s">
        <v>1333</v>
      </c>
      <c r="D48" s="53">
        <f>SUMIFS(BASE!$V:$V,BASE!$U:$U,$B48,BASE!$Z:$Z,'CARGA MÁQUINA (PLANEJ.)'!D$1)</f>
        <v>0</v>
      </c>
      <c r="E48" s="53">
        <f>SUMIFS(BASE!$V:$V,BASE!$U:$U,$B48,BASE!$Z:$Z,'CARGA MÁQUINA (PLANEJ.)'!E$1)</f>
        <v>0</v>
      </c>
      <c r="F48" s="53">
        <f>SUMIFS(BASE!$V:$V,BASE!$U:$U,$B48,BASE!$Z:$Z,'CARGA MÁQUINA (PLANEJ.)'!F$1)</f>
        <v>0</v>
      </c>
      <c r="G48" s="53">
        <f>SUMIFS(BASE!$V:$V,BASE!$U:$U,$B48,BASE!$Z:$Z,'CARGA MÁQUINA (PLANEJ.)'!G$1)</f>
        <v>0</v>
      </c>
      <c r="H48" s="53">
        <f>SUMIFS(BASE!$V:$V,BASE!$U:$U,$B48,BASE!$Z:$Z,'CARGA MÁQUINA (PLANEJ.)'!H$1)</f>
        <v>0</v>
      </c>
      <c r="I48" s="53">
        <f>SUMIFS(BASE!$V:$V,BASE!$U:$U,$B48,BASE!$Z:$Z,'CARGA MÁQUINA (PLANEJ.)'!I$1)</f>
        <v>0</v>
      </c>
      <c r="J48" s="53">
        <f>SUMIFS(BASE!$V:$V,BASE!$U:$U,$B48,BASE!$Z:$Z,'CARGA MÁQUINA (PLANEJ.)'!J$1)</f>
        <v>0</v>
      </c>
      <c r="K48" s="53">
        <f>SUMIFS(BASE!$V:$V,BASE!$U:$U,$B48,BASE!$Z:$Z,'CARGA MÁQUINA (PLANEJ.)'!K$1)</f>
        <v>0</v>
      </c>
      <c r="L48" s="53">
        <f>SUMIFS(BASE!$V:$V,BASE!$U:$U,$B48,BASE!$Z:$Z,'CARGA MÁQUINA (PLANEJ.)'!L$1)</f>
        <v>0</v>
      </c>
      <c r="M48" s="53">
        <f>SUMIFS(BASE!$V:$V,BASE!$U:$U,$B48,BASE!$Z:$Z,'CARGA MÁQUINA (PLANEJ.)'!M$1)</f>
        <v>0</v>
      </c>
      <c r="N48" s="53">
        <f>SUMIFS(BASE!$V:$V,BASE!$U:$U,$B48,BASE!$Z:$Z,'CARGA MÁQUINA (PLANEJ.)'!N$1)</f>
        <v>0</v>
      </c>
      <c r="O48" s="53">
        <f>SUMIFS(BASE!$V:$V,BASE!$U:$U,$B48,BASE!$Z:$Z,'CARGA MÁQUINA (PLANEJ.)'!O$1)</f>
        <v>0</v>
      </c>
      <c r="P48" s="53">
        <f>SUMIFS(BASE!$V:$V,BASE!$U:$U,$B48,BASE!$Z:$Z,'CARGA MÁQUINA (PLANEJ.)'!P$1)</f>
        <v>0</v>
      </c>
      <c r="Q48" s="53">
        <f>SUMIFS(BASE!$V:$V,BASE!$U:$U,$B48,BASE!$Z:$Z,'CARGA MÁQUINA (PLANEJ.)'!Q$1)</f>
        <v>0</v>
      </c>
      <c r="R48" s="53">
        <f>SUMIFS(BASE!$V:$V,BASE!$U:$U,$B48,BASE!$Z:$Z,'CARGA MÁQUINA (PLANEJ.)'!R$1)</f>
        <v>0</v>
      </c>
      <c r="S48" s="53">
        <f>SUMIFS(BASE!$V:$V,BASE!$U:$U,$B48,BASE!$Z:$Z,'CARGA MÁQUINA (PLANEJ.)'!S$1)</f>
        <v>0</v>
      </c>
      <c r="T48" s="53">
        <f>SUMIFS(BASE!$V:$V,BASE!$U:$U,$B48,BASE!$Z:$Z,'CARGA MÁQUINA (PLANEJ.)'!T$1)</f>
        <v>0</v>
      </c>
      <c r="U48" s="53">
        <f>SUMIFS(BASE!$V:$V,BASE!$U:$U,$B48,BASE!$Z:$Z,'CARGA MÁQUINA (PLANEJ.)'!U$1)</f>
        <v>0</v>
      </c>
      <c r="V48" s="53">
        <f>SUMIFS(BASE!$V:$V,BASE!$U:$U,$B48,BASE!$Z:$Z,'CARGA MÁQUINA (PLANEJ.)'!V$1)</f>
        <v>0</v>
      </c>
      <c r="W48" s="53">
        <f>SUMIFS(BASE!$V:$V,BASE!$U:$U,$B48,BASE!$Z:$Z,'CARGA MÁQUINA (PLANEJ.)'!W$1)</f>
        <v>0</v>
      </c>
      <c r="X48" s="53">
        <f>SUMIFS(BASE!$V:$V,BASE!$U:$U,$B48,BASE!$Z:$Z,'CARGA MÁQUINA (PLANEJ.)'!X$1)</f>
        <v>0</v>
      </c>
      <c r="Y48" s="53">
        <f>SUMIFS(BASE!$V:$V,BASE!$U:$U,$B48,BASE!$Z:$Z,'CARGA MÁQUINA (PLANEJ.)'!Y$1)</f>
        <v>0</v>
      </c>
      <c r="Z48" s="53">
        <f>SUMIFS(BASE!$V:$V,BASE!$U:$U,$B48,BASE!$Z:$Z,'CARGA MÁQUINA (PLANEJ.)'!Z$1)</f>
        <v>0</v>
      </c>
      <c r="AA48" s="53">
        <f>SUMIFS(BASE!$V:$V,BASE!$U:$U,$B48,BASE!$Z:$Z,'CARGA MÁQUINA (PLANEJ.)'!AA$1)</f>
        <v>0</v>
      </c>
      <c r="AB48" s="53">
        <f>SUMIFS(BASE!$V:$V,BASE!$U:$U,$B48,BASE!$Z:$Z,'CARGA MÁQUINA (PLANEJ.)'!AB$1)</f>
        <v>0</v>
      </c>
      <c r="AC48" s="53">
        <f>SUMIFS(BASE!$V:$V,BASE!$U:$U,$B48,BASE!$Z:$Z,'CARGA MÁQUINA (PLANEJ.)'!AC$1)</f>
        <v>0</v>
      </c>
      <c r="AD48" s="53">
        <f>SUMIFS(BASE!$V:$V,BASE!$U:$U,$B48,BASE!$Z:$Z,'CARGA MÁQUINA (PLANEJ.)'!AD$1)</f>
        <v>0</v>
      </c>
      <c r="AE48" s="53">
        <f>SUMIFS(BASE!$V:$V,BASE!$U:$U,$B48,BASE!$Z:$Z,'CARGA MÁQUINA (PLANEJ.)'!AE$1)</f>
        <v>0</v>
      </c>
      <c r="AF48" s="53">
        <f>SUMIFS(BASE!$V:$V,BASE!$U:$U,$B48,BASE!$Z:$Z,'CARGA MÁQUINA (PLANEJ.)'!AF$1)</f>
        <v>0</v>
      </c>
      <c r="AG48" s="53">
        <f>SUMIFS(BASE!$V:$V,BASE!$U:$U,$B48,BASE!$Z:$Z,'CARGA MÁQUINA (PLANEJ.)'!AG$1)</f>
        <v>0</v>
      </c>
      <c r="AH48" s="53">
        <f>SUMIFS(BASE!$V:$V,BASE!$U:$U,$B48,BASE!$Z:$Z,'CARGA MÁQUINA (PLANEJ.)'!AH$1)</f>
        <v>0</v>
      </c>
      <c r="AI48" s="53">
        <f>SUMIFS(BASE!$V:$V,BASE!$U:$U,$B48,BASE!$Z:$Z,'CARGA MÁQUINA (PLANEJ.)'!AI$1)</f>
        <v>0</v>
      </c>
      <c r="AJ48" s="53">
        <f>SUMIFS(BASE!$V:$V,BASE!$U:$U,$B48,BASE!$Z:$Z,'CARGA MÁQUINA (PLANEJ.)'!AJ$1)</f>
        <v>0</v>
      </c>
      <c r="AK48" s="53">
        <f>SUMIFS(BASE!$V:$V,BASE!$U:$U,$B48,BASE!$Z:$Z,'CARGA MÁQUINA (PLANEJ.)'!AK$1)</f>
        <v>0</v>
      </c>
      <c r="AL48" s="53">
        <f>SUMIFS(BASE!$V:$V,BASE!$U:$U,$B48,BASE!$Z:$Z,'CARGA MÁQUINA (PLANEJ.)'!AL$1)</f>
        <v>0</v>
      </c>
      <c r="AM48" s="53">
        <f>SUMIFS(BASE!$V:$V,BASE!$U:$U,$B48,BASE!$Z:$Z,'CARGA MÁQUINA (PLANEJ.)'!AM$1)</f>
        <v>0</v>
      </c>
      <c r="AN48" s="53">
        <f>SUMIFS(BASE!$V:$V,BASE!$U:$U,$B48,BASE!$Z:$Z,'CARGA MÁQUINA (PLANEJ.)'!AN$1)</f>
        <v>0</v>
      </c>
      <c r="AO48" s="53">
        <f>SUMIFS(BASE!$V:$V,BASE!$U:$U,$B48,BASE!$Z:$Z,'CARGA MÁQUINA (PLANEJ.)'!AO$1)</f>
        <v>0</v>
      </c>
      <c r="AP48" s="53">
        <f>SUMIFS(BASE!$V:$V,BASE!$U:$U,$B48,BASE!$Z:$Z,'CARGA MÁQUINA (PLANEJ.)'!AP$1)</f>
        <v>0</v>
      </c>
      <c r="AQ48" s="53">
        <f>SUMIFS(BASE!$V:$V,BASE!$U:$U,$B48,BASE!$Z:$Z,'CARGA MÁQUINA (PLANEJ.)'!AQ$1)</f>
        <v>0</v>
      </c>
      <c r="AR48" s="53">
        <f>SUMIFS(BASE!$V:$V,BASE!$U:$U,$B48,BASE!$Z:$Z,'CARGA MÁQUINA (PLANEJ.)'!AR$1)</f>
        <v>0</v>
      </c>
      <c r="AS48" s="53">
        <f>SUMIFS(BASE!$V:$V,BASE!$U:$U,$B48,BASE!$Z:$Z,'CARGA MÁQUINA (PLANEJ.)'!AS$1)</f>
        <v>0</v>
      </c>
    </row>
    <row r="49" spans="1:45" x14ac:dyDescent="0.25">
      <c r="A49" s="136">
        <v>166</v>
      </c>
      <c r="B49" s="137" t="s">
        <v>1334</v>
      </c>
      <c r="C49" s="138"/>
      <c r="D49" s="139">
        <f>SUMIFS('BASE (SERVIÇO EM EIXO)'!$N:$N,'BASE (SERVIÇO EM EIXO)'!$J:$J,$A49,'BASE (SERVIÇO EM EIXO)'!$Q:$Q,D$1)</f>
        <v>0</v>
      </c>
      <c r="E49" s="139">
        <f>SUMIFS('BASE (SERVIÇO EM EIXO)'!$N:$N,'BASE (SERVIÇO EM EIXO)'!$J:$J,$A49,'BASE (SERVIÇO EM EIXO)'!$Q:$Q,E$1)</f>
        <v>0</v>
      </c>
      <c r="F49" s="139">
        <f>SUMIFS('BASE (SERVIÇO EM EIXO)'!$N:$N,'BASE (SERVIÇO EM EIXO)'!$J:$J,$A49,'BASE (SERVIÇO EM EIXO)'!$Q:$Q,F$1)</f>
        <v>0</v>
      </c>
      <c r="G49" s="139">
        <f>SUMIFS('BASE (SERVIÇO EM EIXO)'!$N:$N,'BASE (SERVIÇO EM EIXO)'!$J:$J,$A49,'BASE (SERVIÇO EM EIXO)'!$Q:$Q,G$1)</f>
        <v>0</v>
      </c>
      <c r="H49" s="139">
        <f>SUMIFS('BASE (SERVIÇO EM EIXO)'!$N:$N,'BASE (SERVIÇO EM EIXO)'!$J:$J,$A49,'BASE (SERVIÇO EM EIXO)'!$Q:$Q,H$1)</f>
        <v>0</v>
      </c>
      <c r="I49" s="139">
        <f>SUMIFS('BASE (SERVIÇO EM EIXO)'!$N:$N,'BASE (SERVIÇO EM EIXO)'!$J:$J,$A49,'BASE (SERVIÇO EM EIXO)'!$Q:$Q,I$1)</f>
        <v>0</v>
      </c>
      <c r="J49" s="139">
        <f>SUMIFS('BASE (SERVIÇO EM EIXO)'!$N:$N,'BASE (SERVIÇO EM EIXO)'!$J:$J,$A49,'BASE (SERVIÇO EM EIXO)'!$Q:$Q,J$1)</f>
        <v>0</v>
      </c>
      <c r="K49" s="139">
        <f>SUMIFS('BASE (SERVIÇO EM EIXO)'!$N:$N,'BASE (SERVIÇO EM EIXO)'!$J:$J,$A49,'BASE (SERVIÇO EM EIXO)'!$Q:$Q,K$1)</f>
        <v>16.425000000000001</v>
      </c>
      <c r="L49" s="139">
        <f>SUMIFS('BASE (SERVIÇO EM EIXO)'!$N:$N,'BASE (SERVIÇO EM EIXO)'!$J:$J,$A49,'BASE (SERVIÇO EM EIXO)'!$Q:$Q,L$1)</f>
        <v>19.350000000000001</v>
      </c>
      <c r="M49" s="139">
        <f>SUMIFS('BASE (SERVIÇO EM EIXO)'!$N:$N,'BASE (SERVIÇO EM EIXO)'!$J:$J,$A49,'BASE (SERVIÇO EM EIXO)'!$Q:$Q,M$1)</f>
        <v>0</v>
      </c>
      <c r="N49" s="139">
        <f>SUMIFS('BASE (SERVIÇO EM EIXO)'!$N:$N,'BASE (SERVIÇO EM EIXO)'!$J:$J,$A49,'BASE (SERVIÇO EM EIXO)'!$Q:$Q,N$1)</f>
        <v>35.550000000000004</v>
      </c>
      <c r="O49" s="139">
        <f>SUMIFS('BASE (SERVIÇO EM EIXO)'!$N:$N,'BASE (SERVIÇO EM EIXO)'!$J:$J,$A49,'BASE (SERVIÇO EM EIXO)'!$Q:$Q,O$1)</f>
        <v>0</v>
      </c>
      <c r="P49" s="139">
        <f>SUMIFS('BASE (SERVIÇO EM EIXO)'!$N:$N,'BASE (SERVIÇO EM EIXO)'!$J:$J,$A49,'BASE (SERVIÇO EM EIXO)'!$Q:$Q,P$1)</f>
        <v>15.678000000000003</v>
      </c>
      <c r="Q49" s="139">
        <f>SUMIFS('BASE (SERVIÇO EM EIXO)'!$N:$N,'BASE (SERVIÇO EM EIXO)'!$J:$J,$A49,'BASE (SERVIÇO EM EIXO)'!$Q:$Q,Q$1)</f>
        <v>54.900000000000006</v>
      </c>
      <c r="R49" s="139">
        <f>SUMIFS('BASE (SERVIÇO EM EIXO)'!$N:$N,'BASE (SERVIÇO EM EIXO)'!$J:$J,$A49,'BASE (SERVIÇO EM EIXO)'!$Q:$Q,R$1)</f>
        <v>16.200000000000003</v>
      </c>
      <c r="S49" s="139">
        <f>SUMIFS('BASE (SERVIÇO EM EIXO)'!$N:$N,'BASE (SERVIÇO EM EIXO)'!$J:$J,$A49,'BASE (SERVIÇO EM EIXO)'!$Q:$Q,S$1)</f>
        <v>0</v>
      </c>
      <c r="T49" s="139">
        <f>SUMIFS('BASE (SERVIÇO EM EIXO)'!$N:$N,'BASE (SERVIÇO EM EIXO)'!$J:$J,$A49,'BASE (SERVIÇO EM EIXO)'!$Q:$Q,T$1)</f>
        <v>0</v>
      </c>
      <c r="U49" s="139">
        <f>SUMIFS('BASE (SERVIÇO EM EIXO)'!$N:$N,'BASE (SERVIÇO EM EIXO)'!$J:$J,$A49,'BASE (SERVIÇO EM EIXO)'!$Q:$Q,U$1)</f>
        <v>0</v>
      </c>
      <c r="V49" s="139">
        <f>SUMIFS('BASE (SERVIÇO EM EIXO)'!$N:$N,'BASE (SERVIÇO EM EIXO)'!$J:$J,$A49,'BASE (SERVIÇO EM EIXO)'!$Q:$Q,V$1)</f>
        <v>0</v>
      </c>
      <c r="W49" s="139">
        <f>SUMIFS('BASE (SERVIÇO EM EIXO)'!$N:$N,'BASE (SERVIÇO EM EIXO)'!$J:$J,$A49,'BASE (SERVIÇO EM EIXO)'!$Q:$Q,W$1)</f>
        <v>0</v>
      </c>
      <c r="X49" s="139">
        <f>SUMIFS('BASE (SERVIÇO EM EIXO)'!$N:$N,'BASE (SERVIÇO EM EIXO)'!$J:$J,$A49,'BASE (SERVIÇO EM EIXO)'!$Q:$Q,X$1)</f>
        <v>0</v>
      </c>
      <c r="Y49" s="139">
        <f>SUMIFS('BASE (SERVIÇO EM EIXO)'!$N:$N,'BASE (SERVIÇO EM EIXO)'!$J:$J,$A49,'BASE (SERVIÇO EM EIXO)'!$Q:$Q,Y$1)</f>
        <v>0</v>
      </c>
      <c r="Z49" s="139">
        <f>SUMIFS('BASE (SERVIÇO EM EIXO)'!$N:$N,'BASE (SERVIÇO EM EIXO)'!$J:$J,$A49,'BASE (SERVIÇO EM EIXO)'!$Q:$Q,Z$1)</f>
        <v>0</v>
      </c>
      <c r="AA49" s="139">
        <f>SUMIFS('BASE (SERVIÇO EM EIXO)'!$N:$N,'BASE (SERVIÇO EM EIXO)'!$J:$J,$A49,'BASE (SERVIÇO EM EIXO)'!$Q:$Q,AA$1)</f>
        <v>0</v>
      </c>
      <c r="AB49" s="139">
        <f>SUMIFS('BASE (SERVIÇO EM EIXO)'!$N:$N,'BASE (SERVIÇO EM EIXO)'!$J:$J,$A49,'BASE (SERVIÇO EM EIXO)'!$Q:$Q,AB$1)</f>
        <v>0</v>
      </c>
      <c r="AC49" s="139">
        <f>SUMIFS('BASE (SERVIÇO EM EIXO)'!$N:$N,'BASE (SERVIÇO EM EIXO)'!$J:$J,$A49,'BASE (SERVIÇO EM EIXO)'!$Q:$Q,AC$1)</f>
        <v>0</v>
      </c>
      <c r="AD49" s="139">
        <f>SUMIFS('BASE (SERVIÇO EM EIXO)'!$N:$N,'BASE (SERVIÇO EM EIXO)'!$J:$J,$A49,'BASE (SERVIÇO EM EIXO)'!$Q:$Q,AD$1)</f>
        <v>0</v>
      </c>
      <c r="AE49" s="139">
        <f>SUMIFS('BASE (SERVIÇO EM EIXO)'!$N:$N,'BASE (SERVIÇO EM EIXO)'!$J:$J,$A49,'BASE (SERVIÇO EM EIXO)'!$Q:$Q,AE$1)</f>
        <v>0</v>
      </c>
      <c r="AF49" s="139">
        <f>SUMIFS('BASE (SERVIÇO EM EIXO)'!$N:$N,'BASE (SERVIÇO EM EIXO)'!$J:$J,$A49,'BASE (SERVIÇO EM EIXO)'!$Q:$Q,AF$1)</f>
        <v>0</v>
      </c>
      <c r="AG49" s="139">
        <f>SUMIFS('BASE (SERVIÇO EM EIXO)'!$N:$N,'BASE (SERVIÇO EM EIXO)'!$J:$J,$A49,'BASE (SERVIÇO EM EIXO)'!$Q:$Q,AG$1)</f>
        <v>0</v>
      </c>
      <c r="AH49" s="139">
        <f>SUMIFS('BASE (SERVIÇO EM EIXO)'!$N:$N,'BASE (SERVIÇO EM EIXO)'!$J:$J,$A49,'BASE (SERVIÇO EM EIXO)'!$Q:$Q,AH$1)</f>
        <v>0</v>
      </c>
      <c r="AI49" s="139">
        <f>SUMIFS('BASE (SERVIÇO EM EIXO)'!$N:$N,'BASE (SERVIÇO EM EIXO)'!$J:$J,$A49,'BASE (SERVIÇO EM EIXO)'!$Q:$Q,AI$1)</f>
        <v>0</v>
      </c>
      <c r="AJ49" s="139">
        <f>SUMIFS('BASE (SERVIÇO EM EIXO)'!$N:$N,'BASE (SERVIÇO EM EIXO)'!$J:$J,$A49,'BASE (SERVIÇO EM EIXO)'!$Q:$Q,AJ$1)</f>
        <v>0</v>
      </c>
      <c r="AK49" s="139">
        <f>SUMIFS('BASE (SERVIÇO EM EIXO)'!$N:$N,'BASE (SERVIÇO EM EIXO)'!$J:$J,$A49,'BASE (SERVIÇO EM EIXO)'!$Q:$Q,AK$1)</f>
        <v>0</v>
      </c>
      <c r="AL49" s="139">
        <f>SUMIFS('BASE (SERVIÇO EM EIXO)'!$N:$N,'BASE (SERVIÇO EM EIXO)'!$J:$J,$A49,'BASE (SERVIÇO EM EIXO)'!$Q:$Q,AL$1)</f>
        <v>0</v>
      </c>
      <c r="AM49" s="139">
        <f>SUMIFS('BASE (SERVIÇO EM EIXO)'!$N:$N,'BASE (SERVIÇO EM EIXO)'!$J:$J,$A49,'BASE (SERVIÇO EM EIXO)'!$Q:$Q,AM$1)</f>
        <v>0</v>
      </c>
      <c r="AN49" s="139">
        <f>SUMIFS('BASE (SERVIÇO EM EIXO)'!$N:$N,'BASE (SERVIÇO EM EIXO)'!$J:$J,$A49,'BASE (SERVIÇO EM EIXO)'!$Q:$Q,AN$1)</f>
        <v>0</v>
      </c>
      <c r="AO49" s="139">
        <f>SUMIFS('BASE (SERVIÇO EM EIXO)'!$N:$N,'BASE (SERVIÇO EM EIXO)'!$J:$J,$A49,'BASE (SERVIÇO EM EIXO)'!$Q:$Q,AO$1)</f>
        <v>0</v>
      </c>
      <c r="AP49" s="139">
        <f>SUMIFS('BASE (SERVIÇO EM EIXO)'!$N:$N,'BASE (SERVIÇO EM EIXO)'!$J:$J,$A49,'BASE (SERVIÇO EM EIXO)'!$Q:$Q,AP$1)</f>
        <v>0</v>
      </c>
      <c r="AQ49" s="139">
        <f>SUMIFS('BASE (SERVIÇO EM EIXO)'!$N:$N,'BASE (SERVIÇO EM EIXO)'!$J:$J,$A49,'BASE (SERVIÇO EM EIXO)'!$Q:$Q,AQ$1)</f>
        <v>0</v>
      </c>
      <c r="AR49" s="139">
        <f>SUMIFS('BASE (SERVIÇO EM EIXO)'!$N:$N,'BASE (SERVIÇO EM EIXO)'!$J:$J,$A49,'BASE (SERVIÇO EM EIXO)'!$Q:$Q,AR$1)</f>
        <v>0</v>
      </c>
      <c r="AS49" s="139">
        <f>SUMIFS('BASE (SERVIÇO EM EIXO)'!$N:$N,'BASE (SERVIÇO EM EIXO)'!$J:$J,$A49,'BASE (SERVIÇO EM EIXO)'!$Q:$Q,AS$1)</f>
        <v>0</v>
      </c>
    </row>
    <row r="50" spans="1:45" x14ac:dyDescent="0.25">
      <c r="A50" s="48">
        <v>600</v>
      </c>
      <c r="B50" s="47" t="s">
        <v>1335</v>
      </c>
      <c r="D50" s="53">
        <f>SUMIFS(BASE!$V:$V,BASE!$U:$U,$B50,BASE!$Z:$Z,'CARGA MÁQUINA (PLANEJ.)'!D$1)</f>
        <v>0</v>
      </c>
      <c r="E50" s="53">
        <f>SUMIFS(BASE!$V:$V,BASE!$U:$U,$B50,BASE!$Z:$Z,'CARGA MÁQUINA (PLANEJ.)'!E$1)</f>
        <v>14.595454545454544</v>
      </c>
      <c r="F50" s="53">
        <f>SUMIFS(BASE!$V:$V,BASE!$U:$U,$B50,BASE!$Z:$Z,'CARGA MÁQUINA (PLANEJ.)'!F$1)</f>
        <v>0</v>
      </c>
      <c r="G50" s="53">
        <f>SUMIFS(BASE!$V:$V,BASE!$U:$U,$B50,BASE!$Z:$Z,'CARGA MÁQUINA (PLANEJ.)'!G$1)</f>
        <v>9.8681818181818173</v>
      </c>
      <c r="H50" s="53">
        <f>SUMIFS(BASE!$V:$V,BASE!$U:$U,$B50,BASE!$Z:$Z,'CARGA MÁQUINA (PLANEJ.)'!H$1)</f>
        <v>0</v>
      </c>
      <c r="I50" s="53">
        <f>SUMIFS(BASE!$V:$V,BASE!$U:$U,$B50,BASE!$Z:$Z,'CARGA MÁQUINA (PLANEJ.)'!I$1)</f>
        <v>0</v>
      </c>
      <c r="J50" s="53">
        <f>SUMIFS(BASE!$V:$V,BASE!$U:$U,$B50,BASE!$Z:$Z,'CARGA MÁQUINA (PLANEJ.)'!J$1)</f>
        <v>0</v>
      </c>
      <c r="K50" s="53">
        <f>SUMIFS(BASE!$V:$V,BASE!$U:$U,$B50,BASE!$Z:$Z,'CARGA MÁQUINA (PLANEJ.)'!K$1)</f>
        <v>0</v>
      </c>
      <c r="L50" s="53">
        <f>SUMIFS(BASE!$V:$V,BASE!$U:$U,$B50,BASE!$Z:$Z,'CARGA MÁQUINA (PLANEJ.)'!L$1)</f>
        <v>0</v>
      </c>
      <c r="M50" s="53">
        <f>SUMIFS(BASE!$V:$V,BASE!$U:$U,$B50,BASE!$Z:$Z,'CARGA MÁQUINA (PLANEJ.)'!M$1)</f>
        <v>0</v>
      </c>
      <c r="N50" s="53">
        <f>SUMIFS(BASE!$V:$V,BASE!$U:$U,$B50,BASE!$Z:$Z,'CARGA MÁQUINA (PLANEJ.)'!N$1)</f>
        <v>0</v>
      </c>
      <c r="O50" s="53">
        <f>SUMIFS(BASE!$V:$V,BASE!$U:$U,$B50,BASE!$Z:$Z,'CARGA MÁQUINA (PLANEJ.)'!O$1)</f>
        <v>0</v>
      </c>
      <c r="P50" s="53">
        <f>SUMIFS(BASE!$V:$V,BASE!$U:$U,$B50,BASE!$Z:$Z,'CARGA MÁQUINA (PLANEJ.)'!P$1)</f>
        <v>17.136363636363637</v>
      </c>
      <c r="Q50" s="53">
        <f>SUMIFS(BASE!$V:$V,BASE!$U:$U,$B50,BASE!$Z:$Z,'CARGA MÁQUINA (PLANEJ.)'!Q$1)</f>
        <v>0</v>
      </c>
      <c r="R50" s="53">
        <f>SUMIFS(BASE!$V:$V,BASE!$U:$U,$B50,BASE!$Z:$Z,'CARGA MÁQUINA (PLANEJ.)'!R$1)</f>
        <v>18.436363636363634</v>
      </c>
      <c r="S50" s="53">
        <f>SUMIFS(BASE!$V:$V,BASE!$U:$U,$B50,BASE!$Z:$Z,'CARGA MÁQUINA (PLANEJ.)'!S$1)</f>
        <v>12.704545454545453</v>
      </c>
      <c r="T50" s="53">
        <f>SUMIFS(BASE!$V:$V,BASE!$U:$U,$B50,BASE!$Z:$Z,'CARGA MÁQUINA (PLANEJ.)'!T$1)</f>
        <v>12.704545454545453</v>
      </c>
      <c r="U50" s="53">
        <f>SUMIFS(BASE!$V:$V,BASE!$U:$U,$B50,BASE!$Z:$Z,'CARGA MÁQUINA (PLANEJ.)'!U$1)</f>
        <v>0</v>
      </c>
      <c r="V50" s="53">
        <f>SUMIFS(BASE!$V:$V,BASE!$U:$U,$B50,BASE!$Z:$Z,'CARGA MÁQUINA (PLANEJ.)'!V$1)</f>
        <v>0</v>
      </c>
      <c r="W50" s="53">
        <f>SUMIFS(BASE!$V:$V,BASE!$U:$U,$B50,BASE!$Z:$Z,'CARGA MÁQUINA (PLANEJ.)'!W$1)</f>
        <v>0</v>
      </c>
      <c r="X50" s="53">
        <f>SUMIFS(BASE!$V:$V,BASE!$U:$U,$B50,BASE!$Z:$Z,'CARGA MÁQUINA (PLANEJ.)'!X$1)</f>
        <v>0</v>
      </c>
      <c r="Y50" s="53">
        <f>SUMIFS(BASE!$V:$V,BASE!$U:$U,$B50,BASE!$Z:$Z,'CARGA MÁQUINA (PLANEJ.)'!Y$1)</f>
        <v>0</v>
      </c>
      <c r="Z50" s="53">
        <f>SUMIFS(BASE!$V:$V,BASE!$U:$U,$B50,BASE!$Z:$Z,'CARGA MÁQUINA (PLANEJ.)'!Z$1)</f>
        <v>0</v>
      </c>
      <c r="AA50" s="53">
        <f>SUMIFS(BASE!$V:$V,BASE!$U:$U,$B50,BASE!$Z:$Z,'CARGA MÁQUINA (PLANEJ.)'!AA$1)</f>
        <v>0</v>
      </c>
      <c r="AB50" s="53">
        <f>SUMIFS(BASE!$V:$V,BASE!$U:$U,$B50,BASE!$Z:$Z,'CARGA MÁQUINA (PLANEJ.)'!AB$1)</f>
        <v>0</v>
      </c>
      <c r="AC50" s="53">
        <f>SUMIFS(BASE!$V:$V,BASE!$U:$U,$B50,BASE!$Z:$Z,'CARGA MÁQUINA (PLANEJ.)'!AC$1)</f>
        <v>0</v>
      </c>
      <c r="AD50" s="53">
        <f>SUMIFS(BASE!$V:$V,BASE!$U:$U,$B50,BASE!$Z:$Z,'CARGA MÁQUINA (PLANEJ.)'!AD$1)</f>
        <v>0</v>
      </c>
      <c r="AE50" s="53">
        <f>SUMIFS(BASE!$V:$V,BASE!$U:$U,$B50,BASE!$Z:$Z,'CARGA MÁQUINA (PLANEJ.)'!AE$1)</f>
        <v>0</v>
      </c>
      <c r="AF50" s="53">
        <f>SUMIFS(BASE!$V:$V,BASE!$U:$U,$B50,BASE!$Z:$Z,'CARGA MÁQUINA (PLANEJ.)'!AF$1)</f>
        <v>0</v>
      </c>
      <c r="AG50" s="53">
        <f>SUMIFS(BASE!$V:$V,BASE!$U:$U,$B50,BASE!$Z:$Z,'CARGA MÁQUINA (PLANEJ.)'!AG$1)</f>
        <v>0</v>
      </c>
      <c r="AH50" s="53">
        <f>SUMIFS(BASE!$V:$V,BASE!$U:$U,$B50,BASE!$Z:$Z,'CARGA MÁQUINA (PLANEJ.)'!AH$1)</f>
        <v>0</v>
      </c>
      <c r="AI50" s="53">
        <f>SUMIFS(BASE!$V:$V,BASE!$U:$U,$B50,BASE!$Z:$Z,'CARGA MÁQUINA (PLANEJ.)'!AI$1)</f>
        <v>0</v>
      </c>
      <c r="AJ50" s="53">
        <f>SUMIFS(BASE!$V:$V,BASE!$U:$U,$B50,BASE!$Z:$Z,'CARGA MÁQUINA (PLANEJ.)'!AJ$1)</f>
        <v>0</v>
      </c>
      <c r="AK50" s="53">
        <f>SUMIFS(BASE!$V:$V,BASE!$U:$U,$B50,BASE!$Z:$Z,'CARGA MÁQUINA (PLANEJ.)'!AK$1)</f>
        <v>0</v>
      </c>
      <c r="AL50" s="53">
        <f>SUMIFS(BASE!$V:$V,BASE!$U:$U,$B50,BASE!$Z:$Z,'CARGA MÁQUINA (PLANEJ.)'!AL$1)</f>
        <v>0</v>
      </c>
      <c r="AM50" s="53">
        <f>SUMIFS(BASE!$V:$V,BASE!$U:$U,$B50,BASE!$Z:$Z,'CARGA MÁQUINA (PLANEJ.)'!AM$1)</f>
        <v>0</v>
      </c>
      <c r="AN50" s="53">
        <f>SUMIFS(BASE!$V:$V,BASE!$U:$U,$B50,BASE!$Z:$Z,'CARGA MÁQUINA (PLANEJ.)'!AN$1)</f>
        <v>0</v>
      </c>
      <c r="AO50" s="53">
        <f>SUMIFS(BASE!$V:$V,BASE!$U:$U,$B50,BASE!$Z:$Z,'CARGA MÁQUINA (PLANEJ.)'!AO$1)</f>
        <v>0</v>
      </c>
      <c r="AP50" s="53">
        <f>SUMIFS(BASE!$V:$V,BASE!$U:$U,$B50,BASE!$Z:$Z,'CARGA MÁQUINA (PLANEJ.)'!AP$1)</f>
        <v>0</v>
      </c>
      <c r="AQ50" s="53">
        <f>SUMIFS(BASE!$V:$V,BASE!$U:$U,$B50,BASE!$Z:$Z,'CARGA MÁQUINA (PLANEJ.)'!AQ$1)</f>
        <v>0</v>
      </c>
      <c r="AR50" s="53">
        <f>SUMIFS(BASE!$V:$V,BASE!$U:$U,$B50,BASE!$Z:$Z,'CARGA MÁQUINA (PLANEJ.)'!AR$1)</f>
        <v>0</v>
      </c>
      <c r="AS50" s="53">
        <f>SUMIFS(BASE!$V:$V,BASE!$U:$U,$B50,BASE!$Z:$Z,'CARGA MÁQUINA (PLANEJ.)'!AS$1)</f>
        <v>0</v>
      </c>
    </row>
    <row r="51" spans="1:45" x14ac:dyDescent="0.25">
      <c r="A51" s="48">
        <v>601</v>
      </c>
      <c r="B51" s="47" t="s">
        <v>1336</v>
      </c>
      <c r="D51" s="53">
        <f>SUMIFS(BASE!$V:$V,BASE!$U:$U,$B51,BASE!$Z:$Z,'CARGA MÁQUINA (PLANEJ.)'!D$1)</f>
        <v>0</v>
      </c>
      <c r="E51" s="53">
        <f>SUMIFS(BASE!$V:$V,BASE!$U:$U,$B51,BASE!$Z:$Z,'CARGA MÁQUINA (PLANEJ.)'!E$1)</f>
        <v>0</v>
      </c>
      <c r="F51" s="53">
        <f>SUMIFS(BASE!$V:$V,BASE!$U:$U,$B51,BASE!$Z:$Z,'CARGA MÁQUINA (PLANEJ.)'!F$1)</f>
        <v>0</v>
      </c>
      <c r="G51" s="53">
        <f>SUMIFS(BASE!$V:$V,BASE!$U:$U,$B51,BASE!$Z:$Z,'CARGA MÁQUINA (PLANEJ.)'!G$1)</f>
        <v>0</v>
      </c>
      <c r="H51" s="53">
        <f>SUMIFS(BASE!$V:$V,BASE!$U:$U,$B51,BASE!$Z:$Z,'CARGA MÁQUINA (PLANEJ.)'!H$1)</f>
        <v>0</v>
      </c>
      <c r="I51" s="53">
        <f>SUMIFS(BASE!$V:$V,BASE!$U:$U,$B51,BASE!$Z:$Z,'CARGA MÁQUINA (PLANEJ.)'!I$1)</f>
        <v>0</v>
      </c>
      <c r="J51" s="53">
        <f>SUMIFS(BASE!$V:$V,BASE!$U:$U,$B51,BASE!$Z:$Z,'CARGA MÁQUINA (PLANEJ.)'!J$1)</f>
        <v>18.436363636363634</v>
      </c>
      <c r="K51" s="53">
        <f>SUMIFS(BASE!$V:$V,BASE!$U:$U,$B51,BASE!$Z:$Z,'CARGA MÁQUINA (PLANEJ.)'!K$1)</f>
        <v>0</v>
      </c>
      <c r="L51" s="53">
        <f>SUMIFS(BASE!$V:$V,BASE!$U:$U,$B51,BASE!$Z:$Z,'CARGA MÁQUINA (PLANEJ.)'!L$1)</f>
        <v>0</v>
      </c>
      <c r="M51" s="53">
        <f>SUMIFS(BASE!$V:$V,BASE!$U:$U,$B51,BASE!$Z:$Z,'CARGA MÁQUINA (PLANEJ.)'!M$1)</f>
        <v>0</v>
      </c>
      <c r="N51" s="53">
        <f>SUMIFS(BASE!$V:$V,BASE!$U:$U,$B51,BASE!$Z:$Z,'CARGA MÁQUINA (PLANEJ.)'!N$1)</f>
        <v>0</v>
      </c>
      <c r="O51" s="53">
        <f>SUMIFS(BASE!$V:$V,BASE!$U:$U,$B51,BASE!$Z:$Z,'CARGA MÁQUINA (PLANEJ.)'!O$1)</f>
        <v>0</v>
      </c>
      <c r="P51" s="53">
        <f>SUMIFS(BASE!$V:$V,BASE!$U:$U,$B51,BASE!$Z:$Z,'CARGA MÁQUINA (PLANEJ.)'!P$1)</f>
        <v>0</v>
      </c>
      <c r="Q51" s="53">
        <f>SUMIFS(BASE!$V:$V,BASE!$U:$U,$B51,BASE!$Z:$Z,'CARGA MÁQUINA (PLANEJ.)'!Q$1)</f>
        <v>0</v>
      </c>
      <c r="R51" s="53">
        <f>SUMIFS(BASE!$V:$V,BASE!$U:$U,$B51,BASE!$Z:$Z,'CARGA MÁQUINA (PLANEJ.)'!R$1)</f>
        <v>0</v>
      </c>
      <c r="S51" s="53">
        <f>SUMIFS(BASE!$V:$V,BASE!$U:$U,$B51,BASE!$Z:$Z,'CARGA MÁQUINA (PLANEJ.)'!S$1)</f>
        <v>0</v>
      </c>
      <c r="T51" s="53">
        <f>SUMIFS(BASE!$V:$V,BASE!$U:$U,$B51,BASE!$Z:$Z,'CARGA MÁQUINA (PLANEJ.)'!T$1)</f>
        <v>0</v>
      </c>
      <c r="U51" s="53">
        <f>SUMIFS(BASE!$V:$V,BASE!$U:$U,$B51,BASE!$Z:$Z,'CARGA MÁQUINA (PLANEJ.)'!U$1)</f>
        <v>0</v>
      </c>
      <c r="V51" s="53">
        <f>SUMIFS(BASE!$V:$V,BASE!$U:$U,$B51,BASE!$Z:$Z,'CARGA MÁQUINA (PLANEJ.)'!V$1)</f>
        <v>0</v>
      </c>
      <c r="W51" s="53">
        <f>SUMIFS(BASE!$V:$V,BASE!$U:$U,$B51,BASE!$Z:$Z,'CARGA MÁQUINA (PLANEJ.)'!W$1)</f>
        <v>0</v>
      </c>
      <c r="X51" s="53">
        <f>SUMIFS(BASE!$V:$V,BASE!$U:$U,$B51,BASE!$Z:$Z,'CARGA MÁQUINA (PLANEJ.)'!X$1)</f>
        <v>0</v>
      </c>
      <c r="Y51" s="53">
        <f>SUMIFS(BASE!$V:$V,BASE!$U:$U,$B51,BASE!$Z:$Z,'CARGA MÁQUINA (PLANEJ.)'!Y$1)</f>
        <v>0</v>
      </c>
      <c r="Z51" s="53">
        <f>SUMIFS(BASE!$V:$V,BASE!$U:$U,$B51,BASE!$Z:$Z,'CARGA MÁQUINA (PLANEJ.)'!Z$1)</f>
        <v>0</v>
      </c>
      <c r="AA51" s="53">
        <f>SUMIFS(BASE!$V:$V,BASE!$U:$U,$B51,BASE!$Z:$Z,'CARGA MÁQUINA (PLANEJ.)'!AA$1)</f>
        <v>0</v>
      </c>
      <c r="AB51" s="53">
        <f>SUMIFS(BASE!$V:$V,BASE!$U:$U,$B51,BASE!$Z:$Z,'CARGA MÁQUINA (PLANEJ.)'!AB$1)</f>
        <v>0</v>
      </c>
      <c r="AC51" s="53">
        <f>SUMIFS(BASE!$V:$V,BASE!$U:$U,$B51,BASE!$Z:$Z,'CARGA MÁQUINA (PLANEJ.)'!AC$1)</f>
        <v>0</v>
      </c>
      <c r="AD51" s="53">
        <f>SUMIFS(BASE!$V:$V,BASE!$U:$U,$B51,BASE!$Z:$Z,'CARGA MÁQUINA (PLANEJ.)'!AD$1)</f>
        <v>0</v>
      </c>
      <c r="AE51" s="53">
        <f>SUMIFS(BASE!$V:$V,BASE!$U:$U,$B51,BASE!$Z:$Z,'CARGA MÁQUINA (PLANEJ.)'!AE$1)</f>
        <v>0</v>
      </c>
      <c r="AF51" s="53">
        <f>SUMIFS(BASE!$V:$V,BASE!$U:$U,$B51,BASE!$Z:$Z,'CARGA MÁQUINA (PLANEJ.)'!AF$1)</f>
        <v>0</v>
      </c>
      <c r="AG51" s="53">
        <f>SUMIFS(BASE!$V:$V,BASE!$U:$U,$B51,BASE!$Z:$Z,'CARGA MÁQUINA (PLANEJ.)'!AG$1)</f>
        <v>0</v>
      </c>
      <c r="AH51" s="53">
        <f>SUMIFS(BASE!$V:$V,BASE!$U:$U,$B51,BASE!$Z:$Z,'CARGA MÁQUINA (PLANEJ.)'!AH$1)</f>
        <v>0</v>
      </c>
      <c r="AI51" s="53">
        <f>SUMIFS(BASE!$V:$V,BASE!$U:$U,$B51,BASE!$Z:$Z,'CARGA MÁQUINA (PLANEJ.)'!AI$1)</f>
        <v>0</v>
      </c>
      <c r="AJ51" s="53">
        <f>SUMIFS(BASE!$V:$V,BASE!$U:$U,$B51,BASE!$Z:$Z,'CARGA MÁQUINA (PLANEJ.)'!AJ$1)</f>
        <v>0</v>
      </c>
      <c r="AK51" s="53">
        <f>SUMIFS(BASE!$V:$V,BASE!$U:$U,$B51,BASE!$Z:$Z,'CARGA MÁQUINA (PLANEJ.)'!AK$1)</f>
        <v>0</v>
      </c>
      <c r="AL51" s="53">
        <f>SUMIFS(BASE!$V:$V,BASE!$U:$U,$B51,BASE!$Z:$Z,'CARGA MÁQUINA (PLANEJ.)'!AL$1)</f>
        <v>0</v>
      </c>
      <c r="AM51" s="53">
        <f>SUMIFS(BASE!$V:$V,BASE!$U:$U,$B51,BASE!$Z:$Z,'CARGA MÁQUINA (PLANEJ.)'!AM$1)</f>
        <v>0</v>
      </c>
      <c r="AN51" s="53">
        <f>SUMIFS(BASE!$V:$V,BASE!$U:$U,$B51,BASE!$Z:$Z,'CARGA MÁQUINA (PLANEJ.)'!AN$1)</f>
        <v>0</v>
      </c>
      <c r="AO51" s="53">
        <f>SUMIFS(BASE!$V:$V,BASE!$U:$U,$B51,BASE!$Z:$Z,'CARGA MÁQUINA (PLANEJ.)'!AO$1)</f>
        <v>0</v>
      </c>
      <c r="AP51" s="53">
        <f>SUMIFS(BASE!$V:$V,BASE!$U:$U,$B51,BASE!$Z:$Z,'CARGA MÁQUINA (PLANEJ.)'!AP$1)</f>
        <v>0</v>
      </c>
      <c r="AQ51" s="53">
        <f>SUMIFS(BASE!$V:$V,BASE!$U:$U,$B51,BASE!$Z:$Z,'CARGA MÁQUINA (PLANEJ.)'!AQ$1)</f>
        <v>0</v>
      </c>
      <c r="AR51" s="53">
        <f>SUMIFS(BASE!$V:$V,BASE!$U:$U,$B51,BASE!$Z:$Z,'CARGA MÁQUINA (PLANEJ.)'!AR$1)</f>
        <v>0</v>
      </c>
      <c r="AS51" s="53">
        <f>SUMIFS(BASE!$V:$V,BASE!$U:$U,$B51,BASE!$Z:$Z,'CARGA MÁQUINA (PLANEJ.)'!AS$1)</f>
        <v>0</v>
      </c>
    </row>
    <row r="52" spans="1:45" x14ac:dyDescent="0.25">
      <c r="A52" s="48">
        <v>602</v>
      </c>
      <c r="B52" s="47" t="s">
        <v>1337</v>
      </c>
      <c r="D52" s="53">
        <f>SUMIFS(BASE!$V:$V,BASE!$U:$U,$B52,BASE!$Z:$Z,'CARGA MÁQUINA (PLANEJ.)'!D$1)</f>
        <v>13.63621212121212</v>
      </c>
      <c r="E52" s="53">
        <f>SUMIFS(BASE!$V:$V,BASE!$U:$U,$B52,BASE!$Z:$Z,'CARGA MÁQUINA (PLANEJ.)'!E$1)</f>
        <v>0</v>
      </c>
      <c r="F52" s="53">
        <f>SUMIFS(BASE!$V:$V,BASE!$U:$U,$B52,BASE!$Z:$Z,'CARGA MÁQUINA (PLANEJ.)'!F$1)</f>
        <v>0</v>
      </c>
      <c r="G52" s="53">
        <f>SUMIFS(BASE!$V:$V,BASE!$U:$U,$B52,BASE!$Z:$Z,'CARGA MÁQUINA (PLANEJ.)'!G$1)</f>
        <v>7.4924242424242395</v>
      </c>
      <c r="H52" s="53">
        <f>SUMIFS(BASE!$V:$V,BASE!$U:$U,$B52,BASE!$Z:$Z,'CARGA MÁQUINA (PLANEJ.)'!H$1)</f>
        <v>0</v>
      </c>
      <c r="I52" s="53">
        <f>SUMIFS(BASE!$V:$V,BASE!$U:$U,$B52,BASE!$Z:$Z,'CARGA MÁQUINA (PLANEJ.)'!I$1)</f>
        <v>0</v>
      </c>
      <c r="J52" s="53">
        <f>SUMIFS(BASE!$V:$V,BASE!$U:$U,$B52,BASE!$Z:$Z,'CARGA MÁQUINA (PLANEJ.)'!J$1)</f>
        <v>13.63621212121212</v>
      </c>
      <c r="K52" s="53">
        <f>SUMIFS(BASE!$V:$V,BASE!$U:$U,$B52,BASE!$Z:$Z,'CARGA MÁQUINA (PLANEJ.)'!K$1)</f>
        <v>0</v>
      </c>
      <c r="L52" s="53">
        <f>SUMIFS(BASE!$V:$V,BASE!$U:$U,$B52,BASE!$Z:$Z,'CARGA MÁQUINA (PLANEJ.)'!L$1)</f>
        <v>0</v>
      </c>
      <c r="M52" s="53">
        <f>SUMIFS(BASE!$V:$V,BASE!$U:$U,$B52,BASE!$Z:$Z,'CARGA MÁQUINA (PLANEJ.)'!M$1)</f>
        <v>0</v>
      </c>
      <c r="N52" s="53">
        <f>SUMIFS(BASE!$V:$V,BASE!$U:$U,$B52,BASE!$Z:$Z,'CARGA MÁQUINA (PLANEJ.)'!N$1)</f>
        <v>0</v>
      </c>
      <c r="O52" s="53">
        <f>SUMIFS(BASE!$V:$V,BASE!$U:$U,$B52,BASE!$Z:$Z,'CARGA MÁQUINA (PLANEJ.)'!O$1)</f>
        <v>0</v>
      </c>
      <c r="P52" s="53">
        <f>SUMIFS(BASE!$V:$V,BASE!$U:$U,$B52,BASE!$Z:$Z,'CARGA MÁQUINA (PLANEJ.)'!P$1)</f>
        <v>12.587272727272726</v>
      </c>
      <c r="Q52" s="53">
        <f>SUMIFS(BASE!$V:$V,BASE!$U:$U,$B52,BASE!$Z:$Z,'CARGA MÁQUINA (PLANEJ.)'!Q$1)</f>
        <v>0</v>
      </c>
      <c r="R52" s="53">
        <f>SUMIFS(BASE!$V:$V,BASE!$U:$U,$B52,BASE!$Z:$Z,'CARGA MÁQUINA (PLANEJ.)'!R$1)</f>
        <v>13.63621212121212</v>
      </c>
      <c r="S52" s="53">
        <f>SUMIFS(BASE!$V:$V,BASE!$U:$U,$B52,BASE!$Z:$Z,'CARGA MÁQUINA (PLANEJ.)'!S$1)</f>
        <v>9.7401515151515152</v>
      </c>
      <c r="T52" s="53">
        <f>SUMIFS(BASE!$V:$V,BASE!$U:$U,$B52,BASE!$Z:$Z,'CARGA MÁQUINA (PLANEJ.)'!T$1)</f>
        <v>9.7401515151515152</v>
      </c>
      <c r="U52" s="53">
        <f>SUMIFS(BASE!$V:$V,BASE!$U:$U,$B52,BASE!$Z:$Z,'CARGA MÁQUINA (PLANEJ.)'!U$1)</f>
        <v>0</v>
      </c>
      <c r="V52" s="53">
        <f>SUMIFS(BASE!$V:$V,BASE!$U:$U,$B52,BASE!$Z:$Z,'CARGA MÁQUINA (PLANEJ.)'!V$1)</f>
        <v>0</v>
      </c>
      <c r="W52" s="53">
        <f>SUMIFS(BASE!$V:$V,BASE!$U:$U,$B52,BASE!$Z:$Z,'CARGA MÁQUINA (PLANEJ.)'!W$1)</f>
        <v>0</v>
      </c>
      <c r="X52" s="53">
        <f>SUMIFS(BASE!$V:$V,BASE!$U:$U,$B52,BASE!$Z:$Z,'CARGA MÁQUINA (PLANEJ.)'!X$1)</f>
        <v>0</v>
      </c>
      <c r="Y52" s="53">
        <f>SUMIFS(BASE!$V:$V,BASE!$U:$U,$B52,BASE!$Z:$Z,'CARGA MÁQUINA (PLANEJ.)'!Y$1)</f>
        <v>0</v>
      </c>
      <c r="Z52" s="53">
        <f>SUMIFS(BASE!$V:$V,BASE!$U:$U,$B52,BASE!$Z:$Z,'CARGA MÁQUINA (PLANEJ.)'!Z$1)</f>
        <v>0</v>
      </c>
      <c r="AA52" s="53">
        <f>SUMIFS(BASE!$V:$V,BASE!$U:$U,$B52,BASE!$Z:$Z,'CARGA MÁQUINA (PLANEJ.)'!AA$1)</f>
        <v>0</v>
      </c>
      <c r="AB52" s="53">
        <f>SUMIFS(BASE!$V:$V,BASE!$U:$U,$B52,BASE!$Z:$Z,'CARGA MÁQUINA (PLANEJ.)'!AB$1)</f>
        <v>0</v>
      </c>
      <c r="AC52" s="53">
        <f>SUMIFS(BASE!$V:$V,BASE!$U:$U,$B52,BASE!$Z:$Z,'CARGA MÁQUINA (PLANEJ.)'!AC$1)</f>
        <v>0</v>
      </c>
      <c r="AD52" s="53">
        <f>SUMIFS(BASE!$V:$V,BASE!$U:$U,$B52,BASE!$Z:$Z,'CARGA MÁQUINA (PLANEJ.)'!AD$1)</f>
        <v>0</v>
      </c>
      <c r="AE52" s="53">
        <f>SUMIFS(BASE!$V:$V,BASE!$U:$U,$B52,BASE!$Z:$Z,'CARGA MÁQUINA (PLANEJ.)'!AE$1)</f>
        <v>0</v>
      </c>
      <c r="AF52" s="53">
        <f>SUMIFS(BASE!$V:$V,BASE!$U:$U,$B52,BASE!$Z:$Z,'CARGA MÁQUINA (PLANEJ.)'!AF$1)</f>
        <v>0</v>
      </c>
      <c r="AG52" s="53">
        <f>SUMIFS(BASE!$V:$V,BASE!$U:$U,$B52,BASE!$Z:$Z,'CARGA MÁQUINA (PLANEJ.)'!AG$1)</f>
        <v>0</v>
      </c>
      <c r="AH52" s="53">
        <f>SUMIFS(BASE!$V:$V,BASE!$U:$U,$B52,BASE!$Z:$Z,'CARGA MÁQUINA (PLANEJ.)'!AH$1)</f>
        <v>0</v>
      </c>
      <c r="AI52" s="53">
        <f>SUMIFS(BASE!$V:$V,BASE!$U:$U,$B52,BASE!$Z:$Z,'CARGA MÁQUINA (PLANEJ.)'!AI$1)</f>
        <v>0</v>
      </c>
      <c r="AJ52" s="53">
        <f>SUMIFS(BASE!$V:$V,BASE!$U:$U,$B52,BASE!$Z:$Z,'CARGA MÁQUINA (PLANEJ.)'!AJ$1)</f>
        <v>0</v>
      </c>
      <c r="AK52" s="53">
        <f>SUMIFS(BASE!$V:$V,BASE!$U:$U,$B52,BASE!$Z:$Z,'CARGA MÁQUINA (PLANEJ.)'!AK$1)</f>
        <v>0</v>
      </c>
      <c r="AL52" s="53">
        <f>SUMIFS(BASE!$V:$V,BASE!$U:$U,$B52,BASE!$Z:$Z,'CARGA MÁQUINA (PLANEJ.)'!AL$1)</f>
        <v>0</v>
      </c>
      <c r="AM52" s="53">
        <f>SUMIFS(BASE!$V:$V,BASE!$U:$U,$B52,BASE!$Z:$Z,'CARGA MÁQUINA (PLANEJ.)'!AM$1)</f>
        <v>0</v>
      </c>
      <c r="AN52" s="53">
        <f>SUMIFS(BASE!$V:$V,BASE!$U:$U,$B52,BASE!$Z:$Z,'CARGA MÁQUINA (PLANEJ.)'!AN$1)</f>
        <v>0</v>
      </c>
      <c r="AO52" s="53">
        <f>SUMIFS(BASE!$V:$V,BASE!$U:$U,$B52,BASE!$Z:$Z,'CARGA MÁQUINA (PLANEJ.)'!AO$1)</f>
        <v>0</v>
      </c>
      <c r="AP52" s="53">
        <f>SUMIFS(BASE!$V:$V,BASE!$U:$U,$B52,BASE!$Z:$Z,'CARGA MÁQUINA (PLANEJ.)'!AP$1)</f>
        <v>0</v>
      </c>
      <c r="AQ52" s="53">
        <f>SUMIFS(BASE!$V:$V,BASE!$U:$U,$B52,BASE!$Z:$Z,'CARGA MÁQUINA (PLANEJ.)'!AQ$1)</f>
        <v>0</v>
      </c>
      <c r="AR52" s="53">
        <f>SUMIFS(BASE!$V:$V,BASE!$U:$U,$B52,BASE!$Z:$Z,'CARGA MÁQUINA (PLANEJ.)'!AR$1)</f>
        <v>0</v>
      </c>
      <c r="AS52" s="53">
        <f>SUMIFS(BASE!$V:$V,BASE!$U:$U,$B52,BASE!$Z:$Z,'CARGA MÁQUINA (PLANEJ.)'!AS$1)</f>
        <v>0</v>
      </c>
    </row>
    <row r="53" spans="1:45" x14ac:dyDescent="0.25">
      <c r="A53" s="48">
        <v>608</v>
      </c>
      <c r="B53" s="47" t="s">
        <v>1338</v>
      </c>
      <c r="D53" s="53">
        <f>SUMIFS(BASE!$V:$V,BASE!$U:$U,$B53,BASE!$Z:$Z,'CARGA MÁQUINA (PLANEJ.)'!D$1)</f>
        <v>0</v>
      </c>
      <c r="E53" s="53">
        <f>SUMIFS(BASE!$V:$V,BASE!$U:$U,$B53,BASE!$Z:$Z,'CARGA MÁQUINA (PLANEJ.)'!E$1)</f>
        <v>0</v>
      </c>
      <c r="F53" s="53">
        <f>SUMIFS(BASE!$V:$V,BASE!$U:$U,$B53,BASE!$Z:$Z,'CARGA MÁQUINA (PLANEJ.)'!F$1)</f>
        <v>0</v>
      </c>
      <c r="G53" s="53">
        <f>SUMIFS(BASE!$V:$V,BASE!$U:$U,$B53,BASE!$Z:$Z,'CARGA MÁQUINA (PLANEJ.)'!G$1)</f>
        <v>0</v>
      </c>
      <c r="H53" s="53">
        <f>SUMIFS(BASE!$V:$V,BASE!$U:$U,$B53,BASE!$Z:$Z,'CARGA MÁQUINA (PLANEJ.)'!H$1)</f>
        <v>0</v>
      </c>
      <c r="I53" s="53">
        <f>SUMIFS(BASE!$V:$V,BASE!$U:$U,$B53,BASE!$Z:$Z,'CARGA MÁQUINA (PLANEJ.)'!I$1)</f>
        <v>0</v>
      </c>
      <c r="J53" s="53">
        <f>SUMIFS(BASE!$V:$V,BASE!$U:$U,$B53,BASE!$Z:$Z,'CARGA MÁQUINA (PLANEJ.)'!J$1)</f>
        <v>0</v>
      </c>
      <c r="K53" s="53">
        <f>SUMIFS(BASE!$V:$V,BASE!$U:$U,$B53,BASE!$Z:$Z,'CARGA MÁQUINA (PLANEJ.)'!K$1)</f>
        <v>0</v>
      </c>
      <c r="L53" s="53">
        <f>SUMIFS(BASE!$V:$V,BASE!$U:$U,$B53,BASE!$Z:$Z,'CARGA MÁQUINA (PLANEJ.)'!L$1)</f>
        <v>0</v>
      </c>
      <c r="M53" s="53">
        <f>SUMIFS(BASE!$V:$V,BASE!$U:$U,$B53,BASE!$Z:$Z,'CARGA MÁQUINA (PLANEJ.)'!M$1)</f>
        <v>0</v>
      </c>
      <c r="N53" s="53">
        <f>SUMIFS(BASE!$V:$V,BASE!$U:$U,$B53,BASE!$Z:$Z,'CARGA MÁQUINA (PLANEJ.)'!N$1)</f>
        <v>0</v>
      </c>
      <c r="O53" s="53">
        <f>SUMIFS(BASE!$V:$V,BASE!$U:$U,$B53,BASE!$Z:$Z,'CARGA MÁQUINA (PLANEJ.)'!O$1)</f>
        <v>0</v>
      </c>
      <c r="P53" s="53">
        <f>SUMIFS(BASE!$V:$V,BASE!$U:$U,$B53,BASE!$Z:$Z,'CARGA MÁQUINA (PLANEJ.)'!P$1)</f>
        <v>0</v>
      </c>
      <c r="Q53" s="53">
        <f>SUMIFS(BASE!$V:$V,BASE!$U:$U,$B53,BASE!$Z:$Z,'CARGA MÁQUINA (PLANEJ.)'!Q$1)</f>
        <v>0</v>
      </c>
      <c r="R53" s="53">
        <f>SUMIFS(BASE!$V:$V,BASE!$U:$U,$B53,BASE!$Z:$Z,'CARGA MÁQUINA (PLANEJ.)'!R$1)</f>
        <v>0</v>
      </c>
      <c r="S53" s="53">
        <f>SUMIFS(BASE!$V:$V,BASE!$U:$U,$B53,BASE!$Z:$Z,'CARGA MÁQUINA (PLANEJ.)'!S$1)</f>
        <v>0</v>
      </c>
      <c r="T53" s="53">
        <f>SUMIFS(BASE!$V:$V,BASE!$U:$U,$B53,BASE!$Z:$Z,'CARGA MÁQUINA (PLANEJ.)'!T$1)</f>
        <v>0</v>
      </c>
      <c r="U53" s="53">
        <f>SUMIFS(BASE!$V:$V,BASE!$U:$U,$B53,BASE!$Z:$Z,'CARGA MÁQUINA (PLANEJ.)'!U$1)</f>
        <v>0</v>
      </c>
      <c r="V53" s="53">
        <f>SUMIFS(BASE!$V:$V,BASE!$U:$U,$B53,BASE!$Z:$Z,'CARGA MÁQUINA (PLANEJ.)'!V$1)</f>
        <v>0</v>
      </c>
      <c r="W53" s="53">
        <f>SUMIFS(BASE!$V:$V,BASE!$U:$U,$B53,BASE!$Z:$Z,'CARGA MÁQUINA (PLANEJ.)'!W$1)</f>
        <v>0</v>
      </c>
      <c r="X53" s="53">
        <f>SUMIFS(BASE!$V:$V,BASE!$U:$U,$B53,BASE!$Z:$Z,'CARGA MÁQUINA (PLANEJ.)'!X$1)</f>
        <v>0</v>
      </c>
      <c r="Y53" s="53">
        <f>SUMIFS(BASE!$V:$V,BASE!$U:$U,$B53,BASE!$Z:$Z,'CARGA MÁQUINA (PLANEJ.)'!Y$1)</f>
        <v>0</v>
      </c>
      <c r="Z53" s="53">
        <f>SUMIFS(BASE!$V:$V,BASE!$U:$U,$B53,BASE!$Z:$Z,'CARGA MÁQUINA (PLANEJ.)'!Z$1)</f>
        <v>0</v>
      </c>
      <c r="AA53" s="53">
        <f>SUMIFS(BASE!$V:$V,BASE!$U:$U,$B53,BASE!$Z:$Z,'CARGA MÁQUINA (PLANEJ.)'!AA$1)</f>
        <v>0</v>
      </c>
      <c r="AB53" s="53">
        <f>SUMIFS(BASE!$V:$V,BASE!$U:$U,$B53,BASE!$Z:$Z,'CARGA MÁQUINA (PLANEJ.)'!AB$1)</f>
        <v>0</v>
      </c>
      <c r="AC53" s="53">
        <f>SUMIFS(BASE!$V:$V,BASE!$U:$U,$B53,BASE!$Z:$Z,'CARGA MÁQUINA (PLANEJ.)'!AC$1)</f>
        <v>0</v>
      </c>
      <c r="AD53" s="53">
        <f>SUMIFS(BASE!$V:$V,BASE!$U:$U,$B53,BASE!$Z:$Z,'CARGA MÁQUINA (PLANEJ.)'!AD$1)</f>
        <v>0</v>
      </c>
      <c r="AE53" s="53">
        <f>SUMIFS(BASE!$V:$V,BASE!$U:$U,$B53,BASE!$Z:$Z,'CARGA MÁQUINA (PLANEJ.)'!AE$1)</f>
        <v>0</v>
      </c>
      <c r="AF53" s="53">
        <f>SUMIFS(BASE!$V:$V,BASE!$U:$U,$B53,BASE!$Z:$Z,'CARGA MÁQUINA (PLANEJ.)'!AF$1)</f>
        <v>0</v>
      </c>
      <c r="AG53" s="53">
        <f>SUMIFS(BASE!$V:$V,BASE!$U:$U,$B53,BASE!$Z:$Z,'CARGA MÁQUINA (PLANEJ.)'!AG$1)</f>
        <v>0</v>
      </c>
      <c r="AH53" s="53">
        <f>SUMIFS(BASE!$V:$V,BASE!$U:$U,$B53,BASE!$Z:$Z,'CARGA MÁQUINA (PLANEJ.)'!AH$1)</f>
        <v>0</v>
      </c>
      <c r="AI53" s="53">
        <f>SUMIFS(BASE!$V:$V,BASE!$U:$U,$B53,BASE!$Z:$Z,'CARGA MÁQUINA (PLANEJ.)'!AI$1)</f>
        <v>0</v>
      </c>
      <c r="AJ53" s="53">
        <f>SUMIFS(BASE!$V:$V,BASE!$U:$U,$B53,BASE!$Z:$Z,'CARGA MÁQUINA (PLANEJ.)'!AJ$1)</f>
        <v>0</v>
      </c>
      <c r="AK53" s="53">
        <f>SUMIFS(BASE!$V:$V,BASE!$U:$U,$B53,BASE!$Z:$Z,'CARGA MÁQUINA (PLANEJ.)'!AK$1)</f>
        <v>0</v>
      </c>
      <c r="AL53" s="53">
        <f>SUMIFS(BASE!$V:$V,BASE!$U:$U,$B53,BASE!$Z:$Z,'CARGA MÁQUINA (PLANEJ.)'!AL$1)</f>
        <v>0</v>
      </c>
      <c r="AM53" s="53">
        <f>SUMIFS(BASE!$V:$V,BASE!$U:$U,$B53,BASE!$Z:$Z,'CARGA MÁQUINA (PLANEJ.)'!AM$1)</f>
        <v>0</v>
      </c>
      <c r="AN53" s="53">
        <f>SUMIFS(BASE!$V:$V,BASE!$U:$U,$B53,BASE!$Z:$Z,'CARGA MÁQUINA (PLANEJ.)'!AN$1)</f>
        <v>0</v>
      </c>
      <c r="AO53" s="53">
        <f>SUMIFS(BASE!$V:$V,BASE!$U:$U,$B53,BASE!$Z:$Z,'CARGA MÁQUINA (PLANEJ.)'!AO$1)</f>
        <v>0</v>
      </c>
      <c r="AP53" s="53">
        <f>SUMIFS(BASE!$V:$V,BASE!$U:$U,$B53,BASE!$Z:$Z,'CARGA MÁQUINA (PLANEJ.)'!AP$1)</f>
        <v>0</v>
      </c>
      <c r="AQ53" s="53">
        <f>SUMIFS(BASE!$V:$V,BASE!$U:$U,$B53,BASE!$Z:$Z,'CARGA MÁQUINA (PLANEJ.)'!AQ$1)</f>
        <v>0</v>
      </c>
      <c r="AR53" s="53">
        <f>SUMIFS(BASE!$V:$V,BASE!$U:$U,$B53,BASE!$Z:$Z,'CARGA MÁQUINA (PLANEJ.)'!AR$1)</f>
        <v>0</v>
      </c>
      <c r="AS53" s="53">
        <f>SUMIFS(BASE!$V:$V,BASE!$U:$U,$B53,BASE!$Z:$Z,'CARGA MÁQUINA (PLANEJ.)'!AS$1)</f>
        <v>0</v>
      </c>
    </row>
    <row r="54" spans="1:45" x14ac:dyDescent="0.25">
      <c r="A54" s="48">
        <v>617</v>
      </c>
      <c r="B54" s="47" t="s">
        <v>1339</v>
      </c>
      <c r="D54" s="53">
        <f>SUMIFS(BASE!$V:$V,BASE!$U:$U,$B54,BASE!$Z:$Z,'CARGA MÁQUINA (PLANEJ.)'!D$1)</f>
        <v>0</v>
      </c>
      <c r="E54" s="53">
        <f>SUMIFS(BASE!$V:$V,BASE!$U:$U,$B54,BASE!$Z:$Z,'CARGA MÁQUINA (PLANEJ.)'!E$1)</f>
        <v>17.477121212121212</v>
      </c>
      <c r="F54" s="53">
        <f>SUMIFS(BASE!$V:$V,BASE!$U:$U,$B54,BASE!$Z:$Z,'CARGA MÁQUINA (PLANEJ.)'!F$1)</f>
        <v>0</v>
      </c>
      <c r="G54" s="53">
        <f>SUMIFS(BASE!$V:$V,BASE!$U:$U,$B54,BASE!$Z:$Z,'CARGA MÁQUINA (PLANEJ.)'!G$1)</f>
        <v>0</v>
      </c>
      <c r="H54" s="53">
        <f>SUMIFS(BASE!$V:$V,BASE!$U:$U,$B54,BASE!$Z:$Z,'CARGA MÁQUINA (PLANEJ.)'!H$1)</f>
        <v>0</v>
      </c>
      <c r="I54" s="53">
        <f>SUMIFS(BASE!$V:$V,BASE!$U:$U,$B54,BASE!$Z:$Z,'CARGA MÁQUINA (PLANEJ.)'!I$1)</f>
        <v>0</v>
      </c>
      <c r="J54" s="53">
        <f>SUMIFS(BASE!$V:$V,BASE!$U:$U,$B54,BASE!$Z:$Z,'CARGA MÁQUINA (PLANEJ.)'!J$1)</f>
        <v>0</v>
      </c>
      <c r="K54" s="53">
        <f>SUMIFS(BASE!$V:$V,BASE!$U:$U,$B54,BASE!$Z:$Z,'CARGA MÁQUINA (PLANEJ.)'!K$1)</f>
        <v>0</v>
      </c>
      <c r="L54" s="53">
        <f>SUMIFS(BASE!$V:$V,BASE!$U:$U,$B54,BASE!$Z:$Z,'CARGA MÁQUINA (PLANEJ.)'!L$1)</f>
        <v>0</v>
      </c>
      <c r="M54" s="53">
        <f>SUMIFS(BASE!$V:$V,BASE!$U:$U,$B54,BASE!$Z:$Z,'CARGA MÁQUINA (PLANEJ.)'!M$1)</f>
        <v>0</v>
      </c>
      <c r="N54" s="53">
        <f>SUMIFS(BASE!$V:$V,BASE!$U:$U,$B54,BASE!$Z:$Z,'CARGA MÁQUINA (PLANEJ.)'!N$1)</f>
        <v>0</v>
      </c>
      <c r="O54" s="53">
        <f>SUMIFS(BASE!$V:$V,BASE!$U:$U,$B54,BASE!$Z:$Z,'CARGA MÁQUINA (PLANEJ.)'!O$1)</f>
        <v>0</v>
      </c>
      <c r="P54" s="53">
        <f>SUMIFS(BASE!$V:$V,BASE!$U:$U,$B54,BASE!$Z:$Z,'CARGA MÁQUINA (PLANEJ.)'!P$1)</f>
        <v>0</v>
      </c>
      <c r="Q54" s="53">
        <f>SUMIFS(BASE!$V:$V,BASE!$U:$U,$B54,BASE!$Z:$Z,'CARGA MÁQUINA (PLANEJ.)'!Q$1)</f>
        <v>0</v>
      </c>
      <c r="R54" s="53">
        <f>SUMIFS(BASE!$V:$V,BASE!$U:$U,$B54,BASE!$Z:$Z,'CARGA MÁQUINA (PLANEJ.)'!R$1)</f>
        <v>0</v>
      </c>
      <c r="S54" s="53">
        <f>SUMIFS(BASE!$V:$V,BASE!$U:$U,$B54,BASE!$Z:$Z,'CARGA MÁQUINA (PLANEJ.)'!S$1)</f>
        <v>0</v>
      </c>
      <c r="T54" s="53">
        <f>SUMIFS(BASE!$V:$V,BASE!$U:$U,$B54,BASE!$Z:$Z,'CARGA MÁQUINA (PLANEJ.)'!T$1)</f>
        <v>0</v>
      </c>
      <c r="U54" s="53">
        <f>SUMIFS(BASE!$V:$V,BASE!$U:$U,$B54,BASE!$Z:$Z,'CARGA MÁQUINA (PLANEJ.)'!U$1)</f>
        <v>0</v>
      </c>
      <c r="V54" s="53">
        <f>SUMIFS(BASE!$V:$V,BASE!$U:$U,$B54,BASE!$Z:$Z,'CARGA MÁQUINA (PLANEJ.)'!V$1)</f>
        <v>0</v>
      </c>
      <c r="W54" s="53">
        <f>SUMIFS(BASE!$V:$V,BASE!$U:$U,$B54,BASE!$Z:$Z,'CARGA MÁQUINA (PLANEJ.)'!W$1)</f>
        <v>0</v>
      </c>
      <c r="X54" s="53">
        <f>SUMIFS(BASE!$V:$V,BASE!$U:$U,$B54,BASE!$Z:$Z,'CARGA MÁQUINA (PLANEJ.)'!X$1)</f>
        <v>0</v>
      </c>
      <c r="Y54" s="53">
        <f>SUMIFS(BASE!$V:$V,BASE!$U:$U,$B54,BASE!$Z:$Z,'CARGA MÁQUINA (PLANEJ.)'!Y$1)</f>
        <v>0</v>
      </c>
      <c r="Z54" s="53">
        <f>SUMIFS(BASE!$V:$V,BASE!$U:$U,$B54,BASE!$Z:$Z,'CARGA MÁQUINA (PLANEJ.)'!Z$1)</f>
        <v>0</v>
      </c>
      <c r="AA54" s="53">
        <f>SUMIFS(BASE!$V:$V,BASE!$U:$U,$B54,BASE!$Z:$Z,'CARGA MÁQUINA (PLANEJ.)'!AA$1)</f>
        <v>0</v>
      </c>
      <c r="AB54" s="53">
        <f>SUMIFS(BASE!$V:$V,BASE!$U:$U,$B54,BASE!$Z:$Z,'CARGA MÁQUINA (PLANEJ.)'!AB$1)</f>
        <v>0</v>
      </c>
      <c r="AC54" s="53">
        <f>SUMIFS(BASE!$V:$V,BASE!$U:$U,$B54,BASE!$Z:$Z,'CARGA MÁQUINA (PLANEJ.)'!AC$1)</f>
        <v>0</v>
      </c>
      <c r="AD54" s="53">
        <f>SUMIFS(BASE!$V:$V,BASE!$U:$U,$B54,BASE!$Z:$Z,'CARGA MÁQUINA (PLANEJ.)'!AD$1)</f>
        <v>0</v>
      </c>
      <c r="AE54" s="53">
        <f>SUMIFS(BASE!$V:$V,BASE!$U:$U,$B54,BASE!$Z:$Z,'CARGA MÁQUINA (PLANEJ.)'!AE$1)</f>
        <v>0</v>
      </c>
      <c r="AF54" s="53">
        <f>SUMIFS(BASE!$V:$V,BASE!$U:$U,$B54,BASE!$Z:$Z,'CARGA MÁQUINA (PLANEJ.)'!AF$1)</f>
        <v>0</v>
      </c>
      <c r="AG54" s="53">
        <f>SUMIFS(BASE!$V:$V,BASE!$U:$U,$B54,BASE!$Z:$Z,'CARGA MÁQUINA (PLANEJ.)'!AG$1)</f>
        <v>0</v>
      </c>
      <c r="AH54" s="53">
        <f>SUMIFS(BASE!$V:$V,BASE!$U:$U,$B54,BASE!$Z:$Z,'CARGA MÁQUINA (PLANEJ.)'!AH$1)</f>
        <v>0</v>
      </c>
      <c r="AI54" s="53">
        <f>SUMIFS(BASE!$V:$V,BASE!$U:$U,$B54,BASE!$Z:$Z,'CARGA MÁQUINA (PLANEJ.)'!AI$1)</f>
        <v>0</v>
      </c>
      <c r="AJ54" s="53">
        <f>SUMIFS(BASE!$V:$V,BASE!$U:$U,$B54,BASE!$Z:$Z,'CARGA MÁQUINA (PLANEJ.)'!AJ$1)</f>
        <v>0</v>
      </c>
      <c r="AK54" s="53">
        <f>SUMIFS(BASE!$V:$V,BASE!$U:$U,$B54,BASE!$Z:$Z,'CARGA MÁQUINA (PLANEJ.)'!AK$1)</f>
        <v>0</v>
      </c>
      <c r="AL54" s="53">
        <f>SUMIFS(BASE!$V:$V,BASE!$U:$U,$B54,BASE!$Z:$Z,'CARGA MÁQUINA (PLANEJ.)'!AL$1)</f>
        <v>0</v>
      </c>
      <c r="AM54" s="53">
        <f>SUMIFS(BASE!$V:$V,BASE!$U:$U,$B54,BASE!$Z:$Z,'CARGA MÁQUINA (PLANEJ.)'!AM$1)</f>
        <v>0</v>
      </c>
      <c r="AN54" s="53">
        <f>SUMIFS(BASE!$V:$V,BASE!$U:$U,$B54,BASE!$Z:$Z,'CARGA MÁQUINA (PLANEJ.)'!AN$1)</f>
        <v>0</v>
      </c>
      <c r="AO54" s="53">
        <f>SUMIFS(BASE!$V:$V,BASE!$U:$U,$B54,BASE!$Z:$Z,'CARGA MÁQUINA (PLANEJ.)'!AO$1)</f>
        <v>0</v>
      </c>
      <c r="AP54" s="53">
        <f>SUMIFS(BASE!$V:$V,BASE!$U:$U,$B54,BASE!$Z:$Z,'CARGA MÁQUINA (PLANEJ.)'!AP$1)</f>
        <v>0</v>
      </c>
      <c r="AQ54" s="53">
        <f>SUMIFS(BASE!$V:$V,BASE!$U:$U,$B54,BASE!$Z:$Z,'CARGA MÁQUINA (PLANEJ.)'!AQ$1)</f>
        <v>0</v>
      </c>
      <c r="AR54" s="53">
        <f>SUMIFS(BASE!$V:$V,BASE!$U:$U,$B54,BASE!$Z:$Z,'CARGA MÁQUINA (PLANEJ.)'!AR$1)</f>
        <v>0</v>
      </c>
      <c r="AS54" s="53">
        <f>SUMIFS(BASE!$V:$V,BASE!$U:$U,$B54,BASE!$Z:$Z,'CARGA MÁQUINA (PLANEJ.)'!AS$1)</f>
        <v>0</v>
      </c>
    </row>
    <row r="55" spans="1:45" x14ac:dyDescent="0.25">
      <c r="A55" s="48">
        <v>620</v>
      </c>
      <c r="B55" s="47" t="s">
        <v>1340</v>
      </c>
      <c r="D55" s="53">
        <f>SUMIFS(BASE!$V:$V,BASE!$U:$U,$B55,BASE!$Z:$Z,'CARGA MÁQUINA (PLANEJ.)'!D$1)</f>
        <v>0</v>
      </c>
      <c r="E55" s="53">
        <f>SUMIFS(BASE!$V:$V,BASE!$U:$U,$B55,BASE!$Z:$Z,'CARGA MÁQUINA (PLANEJ.)'!E$1)</f>
        <v>0</v>
      </c>
      <c r="F55" s="53">
        <f>SUMIFS(BASE!$V:$V,BASE!$U:$U,$B55,BASE!$Z:$Z,'CARGA MÁQUINA (PLANEJ.)'!F$1)</f>
        <v>0</v>
      </c>
      <c r="G55" s="53">
        <f>SUMIFS(BASE!$V:$V,BASE!$U:$U,$B55,BASE!$Z:$Z,'CARGA MÁQUINA (PLANEJ.)'!G$1)</f>
        <v>0</v>
      </c>
      <c r="H55" s="53">
        <f>SUMIFS(BASE!$V:$V,BASE!$U:$U,$B55,BASE!$Z:$Z,'CARGA MÁQUINA (PLANEJ.)'!H$1)</f>
        <v>0</v>
      </c>
      <c r="I55" s="53">
        <f>SUMIFS(BASE!$V:$V,BASE!$U:$U,$B55,BASE!$Z:$Z,'CARGA MÁQUINA (PLANEJ.)'!I$1)</f>
        <v>0</v>
      </c>
      <c r="J55" s="53">
        <f>SUMIFS(BASE!$V:$V,BASE!$U:$U,$B55,BASE!$Z:$Z,'CARGA MÁQUINA (PLANEJ.)'!J$1)</f>
        <v>0</v>
      </c>
      <c r="K55" s="53">
        <f>SUMIFS(BASE!$V:$V,BASE!$U:$U,$B55,BASE!$Z:$Z,'CARGA MÁQUINA (PLANEJ.)'!K$1)</f>
        <v>0</v>
      </c>
      <c r="L55" s="53">
        <f>SUMIFS(BASE!$V:$V,BASE!$U:$U,$B55,BASE!$Z:$Z,'CARGA MÁQUINA (PLANEJ.)'!L$1)</f>
        <v>0</v>
      </c>
      <c r="M55" s="53">
        <f>SUMIFS(BASE!$V:$V,BASE!$U:$U,$B55,BASE!$Z:$Z,'CARGA MÁQUINA (PLANEJ.)'!M$1)</f>
        <v>0</v>
      </c>
      <c r="N55" s="53">
        <f>SUMIFS(BASE!$V:$V,BASE!$U:$U,$B55,BASE!$Z:$Z,'CARGA MÁQUINA (PLANEJ.)'!N$1)</f>
        <v>0</v>
      </c>
      <c r="O55" s="53">
        <f>SUMIFS(BASE!$V:$V,BASE!$U:$U,$B55,BASE!$Z:$Z,'CARGA MÁQUINA (PLANEJ.)'!O$1)</f>
        <v>0</v>
      </c>
      <c r="P55" s="53">
        <f>SUMIFS(BASE!$V:$V,BASE!$U:$U,$B55,BASE!$Z:$Z,'CARGA MÁQUINA (PLANEJ.)'!P$1)</f>
        <v>0</v>
      </c>
      <c r="Q55" s="53">
        <f>SUMIFS(BASE!$V:$V,BASE!$U:$U,$B55,BASE!$Z:$Z,'CARGA MÁQUINA (PLANEJ.)'!Q$1)</f>
        <v>0</v>
      </c>
      <c r="R55" s="53">
        <f>SUMIFS(BASE!$V:$V,BASE!$U:$U,$B55,BASE!$Z:$Z,'CARGA MÁQUINA (PLANEJ.)'!R$1)</f>
        <v>0</v>
      </c>
      <c r="S55" s="53">
        <f>SUMIFS(BASE!$V:$V,BASE!$U:$U,$B55,BASE!$Z:$Z,'CARGA MÁQUINA (PLANEJ.)'!S$1)</f>
        <v>0</v>
      </c>
      <c r="T55" s="53">
        <f>SUMIFS(BASE!$V:$V,BASE!$U:$U,$B55,BASE!$Z:$Z,'CARGA MÁQUINA (PLANEJ.)'!T$1)</f>
        <v>0</v>
      </c>
      <c r="U55" s="53">
        <f>SUMIFS(BASE!$V:$V,BASE!$U:$U,$B55,BASE!$Z:$Z,'CARGA MÁQUINA (PLANEJ.)'!U$1)</f>
        <v>0</v>
      </c>
      <c r="V55" s="53">
        <f>SUMIFS(BASE!$V:$V,BASE!$U:$U,$B55,BASE!$Z:$Z,'CARGA MÁQUINA (PLANEJ.)'!V$1)</f>
        <v>0</v>
      </c>
      <c r="W55" s="53">
        <f>SUMIFS(BASE!$V:$V,BASE!$U:$U,$B55,BASE!$Z:$Z,'CARGA MÁQUINA (PLANEJ.)'!W$1)</f>
        <v>0</v>
      </c>
      <c r="X55" s="53">
        <f>SUMIFS(BASE!$V:$V,BASE!$U:$U,$B55,BASE!$Z:$Z,'CARGA MÁQUINA (PLANEJ.)'!X$1)</f>
        <v>0</v>
      </c>
      <c r="Y55" s="53">
        <f>SUMIFS(BASE!$V:$V,BASE!$U:$U,$B55,BASE!$Z:$Z,'CARGA MÁQUINA (PLANEJ.)'!Y$1)</f>
        <v>0</v>
      </c>
      <c r="Z55" s="53">
        <f>SUMIFS(BASE!$V:$V,BASE!$U:$U,$B55,BASE!$Z:$Z,'CARGA MÁQUINA (PLANEJ.)'!Z$1)</f>
        <v>0</v>
      </c>
      <c r="AA55" s="53">
        <f>SUMIFS(BASE!$V:$V,BASE!$U:$U,$B55,BASE!$Z:$Z,'CARGA MÁQUINA (PLANEJ.)'!AA$1)</f>
        <v>0</v>
      </c>
      <c r="AB55" s="53">
        <f>SUMIFS(BASE!$V:$V,BASE!$U:$U,$B55,BASE!$Z:$Z,'CARGA MÁQUINA (PLANEJ.)'!AB$1)</f>
        <v>0</v>
      </c>
      <c r="AC55" s="53">
        <f>SUMIFS(BASE!$V:$V,BASE!$U:$U,$B55,BASE!$Z:$Z,'CARGA MÁQUINA (PLANEJ.)'!AC$1)</f>
        <v>0</v>
      </c>
      <c r="AD55" s="53">
        <f>SUMIFS(BASE!$V:$V,BASE!$U:$U,$B55,BASE!$Z:$Z,'CARGA MÁQUINA (PLANEJ.)'!AD$1)</f>
        <v>0</v>
      </c>
      <c r="AE55" s="53">
        <f>SUMIFS(BASE!$V:$V,BASE!$U:$U,$B55,BASE!$Z:$Z,'CARGA MÁQUINA (PLANEJ.)'!AE$1)</f>
        <v>0</v>
      </c>
      <c r="AF55" s="53">
        <f>SUMIFS(BASE!$V:$V,BASE!$U:$U,$B55,BASE!$Z:$Z,'CARGA MÁQUINA (PLANEJ.)'!AF$1)</f>
        <v>0</v>
      </c>
      <c r="AG55" s="53">
        <f>SUMIFS(BASE!$V:$V,BASE!$U:$U,$B55,BASE!$Z:$Z,'CARGA MÁQUINA (PLANEJ.)'!AG$1)</f>
        <v>0</v>
      </c>
      <c r="AH55" s="53">
        <f>SUMIFS(BASE!$V:$V,BASE!$U:$U,$B55,BASE!$Z:$Z,'CARGA MÁQUINA (PLANEJ.)'!AH$1)</f>
        <v>0</v>
      </c>
      <c r="AI55" s="53">
        <f>SUMIFS(BASE!$V:$V,BASE!$U:$U,$B55,BASE!$Z:$Z,'CARGA MÁQUINA (PLANEJ.)'!AI$1)</f>
        <v>0</v>
      </c>
      <c r="AJ55" s="53">
        <f>SUMIFS(BASE!$V:$V,BASE!$U:$U,$B55,BASE!$Z:$Z,'CARGA MÁQUINA (PLANEJ.)'!AJ$1)</f>
        <v>0</v>
      </c>
      <c r="AK55" s="53">
        <f>SUMIFS(BASE!$V:$V,BASE!$U:$U,$B55,BASE!$Z:$Z,'CARGA MÁQUINA (PLANEJ.)'!AK$1)</f>
        <v>0</v>
      </c>
      <c r="AL55" s="53">
        <f>SUMIFS(BASE!$V:$V,BASE!$U:$U,$B55,BASE!$Z:$Z,'CARGA MÁQUINA (PLANEJ.)'!AL$1)</f>
        <v>0</v>
      </c>
      <c r="AM55" s="53">
        <f>SUMIFS(BASE!$V:$V,BASE!$U:$U,$B55,BASE!$Z:$Z,'CARGA MÁQUINA (PLANEJ.)'!AM$1)</f>
        <v>0</v>
      </c>
      <c r="AN55" s="53">
        <f>SUMIFS(BASE!$V:$V,BASE!$U:$U,$B55,BASE!$Z:$Z,'CARGA MÁQUINA (PLANEJ.)'!AN$1)</f>
        <v>0</v>
      </c>
      <c r="AO55" s="53">
        <f>SUMIFS(BASE!$V:$V,BASE!$U:$U,$B55,BASE!$Z:$Z,'CARGA MÁQUINA (PLANEJ.)'!AO$1)</f>
        <v>0</v>
      </c>
      <c r="AP55" s="53">
        <f>SUMIFS(BASE!$V:$V,BASE!$U:$U,$B55,BASE!$Z:$Z,'CARGA MÁQUINA (PLANEJ.)'!AP$1)</f>
        <v>0</v>
      </c>
      <c r="AQ55" s="53">
        <f>SUMIFS(BASE!$V:$V,BASE!$U:$U,$B55,BASE!$Z:$Z,'CARGA MÁQUINA (PLANEJ.)'!AQ$1)</f>
        <v>0</v>
      </c>
      <c r="AR55" s="53">
        <f>SUMIFS(BASE!$V:$V,BASE!$U:$U,$B55,BASE!$Z:$Z,'CARGA MÁQUINA (PLANEJ.)'!AR$1)</f>
        <v>0</v>
      </c>
      <c r="AS55" s="53">
        <f>SUMIFS(BASE!$V:$V,BASE!$U:$U,$B55,BASE!$Z:$Z,'CARGA MÁQUINA (PLANEJ.)'!AS$1)</f>
        <v>0</v>
      </c>
    </row>
    <row r="56" spans="1:45" x14ac:dyDescent="0.25">
      <c r="A56" s="48">
        <v>621</v>
      </c>
      <c r="B56" s="47" t="s">
        <v>1341</v>
      </c>
      <c r="D56" s="53">
        <f>SUMIFS(BASE!$V:$V,BASE!$U:$U,$B56,BASE!$Z:$Z,'CARGA MÁQUINA (PLANEJ.)'!D$1)</f>
        <v>0</v>
      </c>
      <c r="E56" s="53">
        <f>SUMIFS(BASE!$V:$V,BASE!$U:$U,$B56,BASE!$Z:$Z,'CARGA MÁQUINA (PLANEJ.)'!E$1)</f>
        <v>0</v>
      </c>
      <c r="F56" s="53">
        <f>SUMIFS(BASE!$V:$V,BASE!$U:$U,$B56,BASE!$Z:$Z,'CARGA MÁQUINA (PLANEJ.)'!F$1)</f>
        <v>0</v>
      </c>
      <c r="G56" s="53">
        <f>SUMIFS(BASE!$V:$V,BASE!$U:$U,$B56,BASE!$Z:$Z,'CARGA MÁQUINA (PLANEJ.)'!G$1)</f>
        <v>0</v>
      </c>
      <c r="H56" s="53">
        <f>SUMIFS(BASE!$V:$V,BASE!$U:$U,$B56,BASE!$Z:$Z,'CARGA MÁQUINA (PLANEJ.)'!H$1)</f>
        <v>0</v>
      </c>
      <c r="I56" s="53">
        <f>SUMIFS(BASE!$V:$V,BASE!$U:$U,$B56,BASE!$Z:$Z,'CARGA MÁQUINA (PLANEJ.)'!I$1)</f>
        <v>0</v>
      </c>
      <c r="J56" s="53">
        <f>SUMIFS(BASE!$V:$V,BASE!$U:$U,$B56,BASE!$Z:$Z,'CARGA MÁQUINA (PLANEJ.)'!J$1)</f>
        <v>0</v>
      </c>
      <c r="K56" s="53">
        <f>SUMIFS(BASE!$V:$V,BASE!$U:$U,$B56,BASE!$Z:$Z,'CARGA MÁQUINA (PLANEJ.)'!K$1)</f>
        <v>0</v>
      </c>
      <c r="L56" s="53">
        <f>SUMIFS(BASE!$V:$V,BASE!$U:$U,$B56,BASE!$Z:$Z,'CARGA MÁQUINA (PLANEJ.)'!L$1)</f>
        <v>0</v>
      </c>
      <c r="M56" s="53">
        <f>SUMIFS(BASE!$V:$V,BASE!$U:$U,$B56,BASE!$Z:$Z,'CARGA MÁQUINA (PLANEJ.)'!M$1)</f>
        <v>0</v>
      </c>
      <c r="N56" s="53">
        <f>SUMIFS(BASE!$V:$V,BASE!$U:$U,$B56,BASE!$Z:$Z,'CARGA MÁQUINA (PLANEJ.)'!N$1)</f>
        <v>0</v>
      </c>
      <c r="O56" s="53">
        <f>SUMIFS(BASE!$V:$V,BASE!$U:$U,$B56,BASE!$Z:$Z,'CARGA MÁQUINA (PLANEJ.)'!O$1)</f>
        <v>0</v>
      </c>
      <c r="P56" s="53">
        <f>SUMIFS(BASE!$V:$V,BASE!$U:$U,$B56,BASE!$Z:$Z,'CARGA MÁQUINA (PLANEJ.)'!P$1)</f>
        <v>0</v>
      </c>
      <c r="Q56" s="53">
        <f>SUMIFS(BASE!$V:$V,BASE!$U:$U,$B56,BASE!$Z:$Z,'CARGA MÁQUINA (PLANEJ.)'!Q$1)</f>
        <v>0</v>
      </c>
      <c r="R56" s="53">
        <f>SUMIFS(BASE!$V:$V,BASE!$U:$U,$B56,BASE!$Z:$Z,'CARGA MÁQUINA (PLANEJ.)'!R$1)</f>
        <v>0</v>
      </c>
      <c r="S56" s="53">
        <f>SUMIFS(BASE!$V:$V,BASE!$U:$U,$B56,BASE!$Z:$Z,'CARGA MÁQUINA (PLANEJ.)'!S$1)</f>
        <v>0</v>
      </c>
      <c r="T56" s="53">
        <f>SUMIFS(BASE!$V:$V,BASE!$U:$U,$B56,BASE!$Z:$Z,'CARGA MÁQUINA (PLANEJ.)'!T$1)</f>
        <v>0</v>
      </c>
      <c r="U56" s="53">
        <f>SUMIFS(BASE!$V:$V,BASE!$U:$U,$B56,BASE!$Z:$Z,'CARGA MÁQUINA (PLANEJ.)'!U$1)</f>
        <v>0</v>
      </c>
      <c r="V56" s="53">
        <f>SUMIFS(BASE!$V:$V,BASE!$U:$U,$B56,BASE!$Z:$Z,'CARGA MÁQUINA (PLANEJ.)'!V$1)</f>
        <v>0</v>
      </c>
      <c r="W56" s="53">
        <f>SUMIFS(BASE!$V:$V,BASE!$U:$U,$B56,BASE!$Z:$Z,'CARGA MÁQUINA (PLANEJ.)'!W$1)</f>
        <v>0</v>
      </c>
      <c r="X56" s="53">
        <f>SUMIFS(BASE!$V:$V,BASE!$U:$U,$B56,BASE!$Z:$Z,'CARGA MÁQUINA (PLANEJ.)'!X$1)</f>
        <v>0</v>
      </c>
      <c r="Y56" s="53">
        <f>SUMIFS(BASE!$V:$V,BASE!$U:$U,$B56,BASE!$Z:$Z,'CARGA MÁQUINA (PLANEJ.)'!Y$1)</f>
        <v>0</v>
      </c>
      <c r="Z56" s="53">
        <f>SUMIFS(BASE!$V:$V,BASE!$U:$U,$B56,BASE!$Z:$Z,'CARGA MÁQUINA (PLANEJ.)'!Z$1)</f>
        <v>0</v>
      </c>
      <c r="AA56" s="53">
        <f>SUMIFS(BASE!$V:$V,BASE!$U:$U,$B56,BASE!$Z:$Z,'CARGA MÁQUINA (PLANEJ.)'!AA$1)</f>
        <v>0</v>
      </c>
      <c r="AB56" s="53">
        <f>SUMIFS(BASE!$V:$V,BASE!$U:$U,$B56,BASE!$Z:$Z,'CARGA MÁQUINA (PLANEJ.)'!AB$1)</f>
        <v>0</v>
      </c>
      <c r="AC56" s="53">
        <f>SUMIFS(BASE!$V:$V,BASE!$U:$U,$B56,BASE!$Z:$Z,'CARGA MÁQUINA (PLANEJ.)'!AC$1)</f>
        <v>0</v>
      </c>
      <c r="AD56" s="53">
        <f>SUMIFS(BASE!$V:$V,BASE!$U:$U,$B56,BASE!$Z:$Z,'CARGA MÁQUINA (PLANEJ.)'!AD$1)</f>
        <v>0</v>
      </c>
      <c r="AE56" s="53">
        <f>SUMIFS(BASE!$V:$V,BASE!$U:$U,$B56,BASE!$Z:$Z,'CARGA MÁQUINA (PLANEJ.)'!AE$1)</f>
        <v>0</v>
      </c>
      <c r="AF56" s="53">
        <f>SUMIFS(BASE!$V:$V,BASE!$U:$U,$B56,BASE!$Z:$Z,'CARGA MÁQUINA (PLANEJ.)'!AF$1)</f>
        <v>0</v>
      </c>
      <c r="AG56" s="53">
        <f>SUMIFS(BASE!$V:$V,BASE!$U:$U,$B56,BASE!$Z:$Z,'CARGA MÁQUINA (PLANEJ.)'!AG$1)</f>
        <v>0</v>
      </c>
      <c r="AH56" s="53">
        <f>SUMIFS(BASE!$V:$V,BASE!$U:$U,$B56,BASE!$Z:$Z,'CARGA MÁQUINA (PLANEJ.)'!AH$1)</f>
        <v>0</v>
      </c>
      <c r="AI56" s="53">
        <f>SUMIFS(BASE!$V:$V,BASE!$U:$U,$B56,BASE!$Z:$Z,'CARGA MÁQUINA (PLANEJ.)'!AI$1)</f>
        <v>0</v>
      </c>
      <c r="AJ56" s="53">
        <f>SUMIFS(BASE!$V:$V,BASE!$U:$U,$B56,BASE!$Z:$Z,'CARGA MÁQUINA (PLANEJ.)'!AJ$1)</f>
        <v>0</v>
      </c>
      <c r="AK56" s="53">
        <f>SUMIFS(BASE!$V:$V,BASE!$U:$U,$B56,BASE!$Z:$Z,'CARGA MÁQUINA (PLANEJ.)'!AK$1)</f>
        <v>0</v>
      </c>
      <c r="AL56" s="53">
        <f>SUMIFS(BASE!$V:$V,BASE!$U:$U,$B56,BASE!$Z:$Z,'CARGA MÁQUINA (PLANEJ.)'!AL$1)</f>
        <v>0</v>
      </c>
      <c r="AM56" s="53">
        <f>SUMIFS(BASE!$V:$V,BASE!$U:$U,$B56,BASE!$Z:$Z,'CARGA MÁQUINA (PLANEJ.)'!AM$1)</f>
        <v>0</v>
      </c>
      <c r="AN56" s="53">
        <f>SUMIFS(BASE!$V:$V,BASE!$U:$U,$B56,BASE!$Z:$Z,'CARGA MÁQUINA (PLANEJ.)'!AN$1)</f>
        <v>0</v>
      </c>
      <c r="AO56" s="53">
        <f>SUMIFS(BASE!$V:$V,BASE!$U:$U,$B56,BASE!$Z:$Z,'CARGA MÁQUINA (PLANEJ.)'!AO$1)</f>
        <v>0</v>
      </c>
      <c r="AP56" s="53">
        <f>SUMIFS(BASE!$V:$V,BASE!$U:$U,$B56,BASE!$Z:$Z,'CARGA MÁQUINA (PLANEJ.)'!AP$1)</f>
        <v>0</v>
      </c>
      <c r="AQ56" s="53">
        <f>SUMIFS(BASE!$V:$V,BASE!$U:$U,$B56,BASE!$Z:$Z,'CARGA MÁQUINA (PLANEJ.)'!AQ$1)</f>
        <v>0</v>
      </c>
      <c r="AR56" s="53">
        <f>SUMIFS(BASE!$V:$V,BASE!$U:$U,$B56,BASE!$Z:$Z,'CARGA MÁQUINA (PLANEJ.)'!AR$1)</f>
        <v>0</v>
      </c>
      <c r="AS56" s="53">
        <f>SUMIFS(BASE!$V:$V,BASE!$U:$U,$B56,BASE!$Z:$Z,'CARGA MÁQUINA (PLANEJ.)'!AS$1)</f>
        <v>0</v>
      </c>
    </row>
    <row r="57" spans="1:45" x14ac:dyDescent="0.25">
      <c r="A57" s="48">
        <v>544</v>
      </c>
      <c r="B57" s="47" t="s">
        <v>1342</v>
      </c>
      <c r="D57" s="53">
        <f>SUMIFS(BASE!$V:$V,BASE!$U:$U,$B57,BASE!$Z:$Z,'CARGA MÁQUINA (PLANEJ.)'!D$1)</f>
        <v>6.0136363636363637</v>
      </c>
      <c r="E57" s="53">
        <f>SUMIFS(BASE!$V:$V,BASE!$U:$U,$B57,BASE!$Z:$Z,'CARGA MÁQUINA (PLANEJ.)'!E$1)</f>
        <v>0</v>
      </c>
      <c r="F57" s="53">
        <f>SUMIFS(BASE!$V:$V,BASE!$U:$U,$B57,BASE!$Z:$Z,'CARGA MÁQUINA (PLANEJ.)'!F$1)</f>
        <v>0</v>
      </c>
      <c r="G57" s="53">
        <f>SUMIFS(BASE!$V:$V,BASE!$U:$U,$B57,BASE!$Z:$Z,'CARGA MÁQUINA (PLANEJ.)'!G$1)</f>
        <v>3.3090909090909086</v>
      </c>
      <c r="H57" s="53">
        <f>SUMIFS(BASE!$V:$V,BASE!$U:$U,$B57,BASE!$Z:$Z,'CARGA MÁQUINA (PLANEJ.)'!H$1)</f>
        <v>0</v>
      </c>
      <c r="I57" s="53">
        <f>SUMIFS(BASE!$V:$V,BASE!$U:$U,$B57,BASE!$Z:$Z,'CARGA MÁQUINA (PLANEJ.)'!I$1)</f>
        <v>0</v>
      </c>
      <c r="J57" s="53">
        <f>SUMIFS(BASE!$V:$V,BASE!$U:$U,$B57,BASE!$Z:$Z,'CARGA MÁQUINA (PLANEJ.)'!J$1)</f>
        <v>6.0136363636363637</v>
      </c>
      <c r="K57" s="53">
        <f>SUMIFS(BASE!$V:$V,BASE!$U:$U,$B57,BASE!$Z:$Z,'CARGA MÁQUINA (PLANEJ.)'!K$1)</f>
        <v>0</v>
      </c>
      <c r="L57" s="53">
        <f>SUMIFS(BASE!$V:$V,BASE!$U:$U,$B57,BASE!$Z:$Z,'CARGA MÁQUINA (PLANEJ.)'!L$1)</f>
        <v>0</v>
      </c>
      <c r="M57" s="53">
        <f>SUMIFS(BASE!$V:$V,BASE!$U:$U,$B57,BASE!$Z:$Z,'CARGA MÁQUINA (PLANEJ.)'!M$1)</f>
        <v>0</v>
      </c>
      <c r="N57" s="53">
        <f>SUMIFS(BASE!$V:$V,BASE!$U:$U,$B57,BASE!$Z:$Z,'CARGA MÁQUINA (PLANEJ.)'!N$1)</f>
        <v>0</v>
      </c>
      <c r="O57" s="53">
        <f>SUMIFS(BASE!$V:$V,BASE!$U:$U,$B57,BASE!$Z:$Z,'CARGA MÁQUINA (PLANEJ.)'!O$1)</f>
        <v>0</v>
      </c>
      <c r="P57" s="53">
        <f>SUMIFS(BASE!$V:$V,BASE!$U:$U,$B57,BASE!$Z:$Z,'CARGA MÁQUINA (PLANEJ.)'!P$1)</f>
        <v>5.7272727272727266</v>
      </c>
      <c r="Q57" s="53">
        <f>SUMIFS(BASE!$V:$V,BASE!$U:$U,$B57,BASE!$Z:$Z,'CARGA MÁQUINA (PLANEJ.)'!Q$1)</f>
        <v>0</v>
      </c>
      <c r="R57" s="53">
        <f>SUMIFS(BASE!$V:$V,BASE!$U:$U,$B57,BASE!$Z:$Z,'CARGA MÁQUINA (PLANEJ.)'!R$1)</f>
        <v>6.0136363636363637</v>
      </c>
      <c r="S57" s="53">
        <f>SUMIFS(BASE!$V:$V,BASE!$U:$U,$B57,BASE!$Z:$Z,'CARGA MÁQUINA (PLANEJ.)'!S$1)</f>
        <v>4.1999999999999993</v>
      </c>
      <c r="T57" s="53">
        <f>SUMIFS(BASE!$V:$V,BASE!$U:$U,$B57,BASE!$Z:$Z,'CARGA MÁQUINA (PLANEJ.)'!T$1)</f>
        <v>4.1999999999999993</v>
      </c>
      <c r="U57" s="53">
        <f>SUMIFS(BASE!$V:$V,BASE!$U:$U,$B57,BASE!$Z:$Z,'CARGA MÁQUINA (PLANEJ.)'!U$1)</f>
        <v>0</v>
      </c>
      <c r="V57" s="53">
        <f>SUMIFS(BASE!$V:$V,BASE!$U:$U,$B57,BASE!$Z:$Z,'CARGA MÁQUINA (PLANEJ.)'!V$1)</f>
        <v>0</v>
      </c>
      <c r="W57" s="53">
        <f>SUMIFS(BASE!$V:$V,BASE!$U:$U,$B57,BASE!$Z:$Z,'CARGA MÁQUINA (PLANEJ.)'!W$1)</f>
        <v>0</v>
      </c>
      <c r="X57" s="53">
        <f>SUMIFS(BASE!$V:$V,BASE!$U:$U,$B57,BASE!$Z:$Z,'CARGA MÁQUINA (PLANEJ.)'!X$1)</f>
        <v>0</v>
      </c>
      <c r="Y57" s="53">
        <f>SUMIFS(BASE!$V:$V,BASE!$U:$U,$B57,BASE!$Z:$Z,'CARGA MÁQUINA (PLANEJ.)'!Y$1)</f>
        <v>0</v>
      </c>
      <c r="Z57" s="53">
        <f>SUMIFS(BASE!$V:$V,BASE!$U:$U,$B57,BASE!$Z:$Z,'CARGA MÁQUINA (PLANEJ.)'!Z$1)</f>
        <v>0</v>
      </c>
      <c r="AA57" s="53">
        <f>SUMIFS(BASE!$V:$V,BASE!$U:$U,$B57,BASE!$Z:$Z,'CARGA MÁQUINA (PLANEJ.)'!AA$1)</f>
        <v>0</v>
      </c>
      <c r="AB57" s="53">
        <f>SUMIFS(BASE!$V:$V,BASE!$U:$U,$B57,BASE!$Z:$Z,'CARGA MÁQUINA (PLANEJ.)'!AB$1)</f>
        <v>0</v>
      </c>
      <c r="AC57" s="53">
        <f>SUMIFS(BASE!$V:$V,BASE!$U:$U,$B57,BASE!$Z:$Z,'CARGA MÁQUINA (PLANEJ.)'!AC$1)</f>
        <v>0</v>
      </c>
      <c r="AD57" s="53">
        <f>SUMIFS(BASE!$V:$V,BASE!$U:$U,$B57,BASE!$Z:$Z,'CARGA MÁQUINA (PLANEJ.)'!AD$1)</f>
        <v>0</v>
      </c>
      <c r="AE57" s="53">
        <f>SUMIFS(BASE!$V:$V,BASE!$U:$U,$B57,BASE!$Z:$Z,'CARGA MÁQUINA (PLANEJ.)'!AE$1)</f>
        <v>0</v>
      </c>
      <c r="AF57" s="53">
        <f>SUMIFS(BASE!$V:$V,BASE!$U:$U,$B57,BASE!$Z:$Z,'CARGA MÁQUINA (PLANEJ.)'!AF$1)</f>
        <v>0</v>
      </c>
      <c r="AG57" s="53">
        <f>SUMIFS(BASE!$V:$V,BASE!$U:$U,$B57,BASE!$Z:$Z,'CARGA MÁQUINA (PLANEJ.)'!AG$1)</f>
        <v>0</v>
      </c>
      <c r="AH57" s="53">
        <f>SUMIFS(BASE!$V:$V,BASE!$U:$U,$B57,BASE!$Z:$Z,'CARGA MÁQUINA (PLANEJ.)'!AH$1)</f>
        <v>0</v>
      </c>
      <c r="AI57" s="53">
        <f>SUMIFS(BASE!$V:$V,BASE!$U:$U,$B57,BASE!$Z:$Z,'CARGA MÁQUINA (PLANEJ.)'!AI$1)</f>
        <v>0</v>
      </c>
      <c r="AJ57" s="53">
        <f>SUMIFS(BASE!$V:$V,BASE!$U:$U,$B57,BASE!$Z:$Z,'CARGA MÁQUINA (PLANEJ.)'!AJ$1)</f>
        <v>0</v>
      </c>
      <c r="AK57" s="53">
        <f>SUMIFS(BASE!$V:$V,BASE!$U:$U,$B57,BASE!$Z:$Z,'CARGA MÁQUINA (PLANEJ.)'!AK$1)</f>
        <v>0</v>
      </c>
      <c r="AL57" s="53">
        <f>SUMIFS(BASE!$V:$V,BASE!$U:$U,$B57,BASE!$Z:$Z,'CARGA MÁQUINA (PLANEJ.)'!AL$1)</f>
        <v>0</v>
      </c>
      <c r="AM57" s="53">
        <f>SUMIFS(BASE!$V:$V,BASE!$U:$U,$B57,BASE!$Z:$Z,'CARGA MÁQUINA (PLANEJ.)'!AM$1)</f>
        <v>0</v>
      </c>
      <c r="AN57" s="53">
        <f>SUMIFS(BASE!$V:$V,BASE!$U:$U,$B57,BASE!$Z:$Z,'CARGA MÁQUINA (PLANEJ.)'!AN$1)</f>
        <v>0</v>
      </c>
      <c r="AO57" s="53">
        <f>SUMIFS(BASE!$V:$V,BASE!$U:$U,$B57,BASE!$Z:$Z,'CARGA MÁQUINA (PLANEJ.)'!AO$1)</f>
        <v>0</v>
      </c>
      <c r="AP57" s="53">
        <f>SUMIFS(BASE!$V:$V,BASE!$U:$U,$B57,BASE!$Z:$Z,'CARGA MÁQUINA (PLANEJ.)'!AP$1)</f>
        <v>0</v>
      </c>
      <c r="AQ57" s="53">
        <f>SUMIFS(BASE!$V:$V,BASE!$U:$U,$B57,BASE!$Z:$Z,'CARGA MÁQUINA (PLANEJ.)'!AQ$1)</f>
        <v>0</v>
      </c>
      <c r="AR57" s="53">
        <f>SUMIFS(BASE!$V:$V,BASE!$U:$U,$B57,BASE!$Z:$Z,'CARGA MÁQUINA (PLANEJ.)'!AR$1)</f>
        <v>0</v>
      </c>
      <c r="AS57" s="53">
        <f>SUMIFS(BASE!$V:$V,BASE!$U:$U,$B57,BASE!$Z:$Z,'CARGA MÁQUINA (PLANEJ.)'!AS$1)</f>
        <v>0</v>
      </c>
    </row>
    <row r="58" spans="1:45" x14ac:dyDescent="0.25">
      <c r="A58" s="48">
        <v>545</v>
      </c>
      <c r="B58" s="47" t="s">
        <v>1343</v>
      </c>
      <c r="D58" s="53">
        <f>SUMIFS(BASE!$V:$V,BASE!$U:$U,$B58,BASE!$Z:$Z,'CARGA MÁQUINA (PLANEJ.)'!D$1)</f>
        <v>6.0136363636363637</v>
      </c>
      <c r="E58" s="53">
        <f>SUMIFS(BASE!$V:$V,BASE!$U:$U,$B58,BASE!$Z:$Z,'CARGA MÁQUINA (PLANEJ.)'!E$1)</f>
        <v>6.0136363636363637</v>
      </c>
      <c r="F58" s="53">
        <f>SUMIFS(BASE!$V:$V,BASE!$U:$U,$B58,BASE!$Z:$Z,'CARGA MÁQUINA (PLANEJ.)'!F$1)</f>
        <v>0</v>
      </c>
      <c r="G58" s="53">
        <f>SUMIFS(BASE!$V:$V,BASE!$U:$U,$B58,BASE!$Z:$Z,'CARGA MÁQUINA (PLANEJ.)'!G$1)</f>
        <v>0</v>
      </c>
      <c r="H58" s="53">
        <f>SUMIFS(BASE!$V:$V,BASE!$U:$U,$B58,BASE!$Z:$Z,'CARGA MÁQUINA (PLANEJ.)'!H$1)</f>
        <v>0</v>
      </c>
      <c r="I58" s="53">
        <f>SUMIFS(BASE!$V:$V,BASE!$U:$U,$B58,BASE!$Z:$Z,'CARGA MÁQUINA (PLANEJ.)'!I$1)</f>
        <v>0</v>
      </c>
      <c r="J58" s="53">
        <f>SUMIFS(BASE!$V:$V,BASE!$U:$U,$B58,BASE!$Z:$Z,'CARGA MÁQUINA (PLANEJ.)'!J$1)</f>
        <v>0</v>
      </c>
      <c r="K58" s="53">
        <f>SUMIFS(BASE!$V:$V,BASE!$U:$U,$B58,BASE!$Z:$Z,'CARGA MÁQUINA (PLANEJ.)'!K$1)</f>
        <v>0</v>
      </c>
      <c r="L58" s="53">
        <f>SUMIFS(BASE!$V:$V,BASE!$U:$U,$B58,BASE!$Z:$Z,'CARGA MÁQUINA (PLANEJ.)'!L$1)</f>
        <v>0</v>
      </c>
      <c r="M58" s="53">
        <f>SUMIFS(BASE!$V:$V,BASE!$U:$U,$B58,BASE!$Z:$Z,'CARGA MÁQUINA (PLANEJ.)'!M$1)</f>
        <v>0</v>
      </c>
      <c r="N58" s="53">
        <f>SUMIFS(BASE!$V:$V,BASE!$U:$U,$B58,BASE!$Z:$Z,'CARGA MÁQUINA (PLANEJ.)'!N$1)</f>
        <v>0</v>
      </c>
      <c r="O58" s="53">
        <f>SUMIFS(BASE!$V:$V,BASE!$U:$U,$B58,BASE!$Z:$Z,'CARGA MÁQUINA (PLANEJ.)'!O$1)</f>
        <v>0</v>
      </c>
      <c r="P58" s="53">
        <f>SUMIFS(BASE!$V:$V,BASE!$U:$U,$B58,BASE!$Z:$Z,'CARGA MÁQUINA (PLANEJ.)'!P$1)</f>
        <v>0</v>
      </c>
      <c r="Q58" s="53">
        <f>SUMIFS(BASE!$V:$V,BASE!$U:$U,$B58,BASE!$Z:$Z,'CARGA MÁQUINA (PLANEJ.)'!Q$1)</f>
        <v>0</v>
      </c>
      <c r="R58" s="53">
        <f>SUMIFS(BASE!$V:$V,BASE!$U:$U,$B58,BASE!$Z:$Z,'CARGA MÁQUINA (PLANEJ.)'!R$1)</f>
        <v>0</v>
      </c>
      <c r="S58" s="53">
        <f>SUMIFS(BASE!$V:$V,BASE!$U:$U,$B58,BASE!$Z:$Z,'CARGA MÁQUINA (PLANEJ.)'!S$1)</f>
        <v>0</v>
      </c>
      <c r="T58" s="53">
        <f>SUMIFS(BASE!$V:$V,BASE!$U:$U,$B58,BASE!$Z:$Z,'CARGA MÁQUINA (PLANEJ.)'!T$1)</f>
        <v>0</v>
      </c>
      <c r="U58" s="53">
        <f>SUMIFS(BASE!$V:$V,BASE!$U:$U,$B58,BASE!$Z:$Z,'CARGA MÁQUINA (PLANEJ.)'!U$1)</f>
        <v>0</v>
      </c>
      <c r="V58" s="53">
        <f>SUMIFS(BASE!$V:$V,BASE!$U:$U,$B58,BASE!$Z:$Z,'CARGA MÁQUINA (PLANEJ.)'!V$1)</f>
        <v>0</v>
      </c>
      <c r="W58" s="53">
        <f>SUMIFS(BASE!$V:$V,BASE!$U:$U,$B58,BASE!$Z:$Z,'CARGA MÁQUINA (PLANEJ.)'!W$1)</f>
        <v>0</v>
      </c>
      <c r="X58" s="53">
        <f>SUMIFS(BASE!$V:$V,BASE!$U:$U,$B58,BASE!$Z:$Z,'CARGA MÁQUINA (PLANEJ.)'!X$1)</f>
        <v>0</v>
      </c>
      <c r="Y58" s="53">
        <f>SUMIFS(BASE!$V:$V,BASE!$U:$U,$B58,BASE!$Z:$Z,'CARGA MÁQUINA (PLANEJ.)'!Y$1)</f>
        <v>0</v>
      </c>
      <c r="Z58" s="53">
        <f>SUMIFS(BASE!$V:$V,BASE!$U:$U,$B58,BASE!$Z:$Z,'CARGA MÁQUINA (PLANEJ.)'!Z$1)</f>
        <v>0</v>
      </c>
      <c r="AA58" s="53">
        <f>SUMIFS(BASE!$V:$V,BASE!$U:$U,$B58,BASE!$Z:$Z,'CARGA MÁQUINA (PLANEJ.)'!AA$1)</f>
        <v>0</v>
      </c>
      <c r="AB58" s="53">
        <f>SUMIFS(BASE!$V:$V,BASE!$U:$U,$B58,BASE!$Z:$Z,'CARGA MÁQUINA (PLANEJ.)'!AB$1)</f>
        <v>0</v>
      </c>
      <c r="AC58" s="53">
        <f>SUMIFS(BASE!$V:$V,BASE!$U:$U,$B58,BASE!$Z:$Z,'CARGA MÁQUINA (PLANEJ.)'!AC$1)</f>
        <v>0</v>
      </c>
      <c r="AD58" s="53">
        <f>SUMIFS(BASE!$V:$V,BASE!$U:$U,$B58,BASE!$Z:$Z,'CARGA MÁQUINA (PLANEJ.)'!AD$1)</f>
        <v>0</v>
      </c>
      <c r="AE58" s="53">
        <f>SUMIFS(BASE!$V:$V,BASE!$U:$U,$B58,BASE!$Z:$Z,'CARGA MÁQUINA (PLANEJ.)'!AE$1)</f>
        <v>0</v>
      </c>
      <c r="AF58" s="53">
        <f>SUMIFS(BASE!$V:$V,BASE!$U:$U,$B58,BASE!$Z:$Z,'CARGA MÁQUINA (PLANEJ.)'!AF$1)</f>
        <v>0</v>
      </c>
      <c r="AG58" s="53">
        <f>SUMIFS(BASE!$V:$V,BASE!$U:$U,$B58,BASE!$Z:$Z,'CARGA MÁQUINA (PLANEJ.)'!AG$1)</f>
        <v>0</v>
      </c>
      <c r="AH58" s="53">
        <f>SUMIFS(BASE!$V:$V,BASE!$U:$U,$B58,BASE!$Z:$Z,'CARGA MÁQUINA (PLANEJ.)'!AH$1)</f>
        <v>0</v>
      </c>
      <c r="AI58" s="53">
        <f>SUMIFS(BASE!$V:$V,BASE!$U:$U,$B58,BASE!$Z:$Z,'CARGA MÁQUINA (PLANEJ.)'!AI$1)</f>
        <v>0</v>
      </c>
      <c r="AJ58" s="53">
        <f>SUMIFS(BASE!$V:$V,BASE!$U:$U,$B58,BASE!$Z:$Z,'CARGA MÁQUINA (PLANEJ.)'!AJ$1)</f>
        <v>0</v>
      </c>
      <c r="AK58" s="53">
        <f>SUMIFS(BASE!$V:$V,BASE!$U:$U,$B58,BASE!$Z:$Z,'CARGA MÁQUINA (PLANEJ.)'!AK$1)</f>
        <v>0</v>
      </c>
      <c r="AL58" s="53">
        <f>SUMIFS(BASE!$V:$V,BASE!$U:$U,$B58,BASE!$Z:$Z,'CARGA MÁQUINA (PLANEJ.)'!AL$1)</f>
        <v>0</v>
      </c>
      <c r="AM58" s="53">
        <f>SUMIFS(BASE!$V:$V,BASE!$U:$U,$B58,BASE!$Z:$Z,'CARGA MÁQUINA (PLANEJ.)'!AM$1)</f>
        <v>0</v>
      </c>
      <c r="AN58" s="53">
        <f>SUMIFS(BASE!$V:$V,BASE!$U:$U,$B58,BASE!$Z:$Z,'CARGA MÁQUINA (PLANEJ.)'!AN$1)</f>
        <v>0</v>
      </c>
      <c r="AO58" s="53">
        <f>SUMIFS(BASE!$V:$V,BASE!$U:$U,$B58,BASE!$Z:$Z,'CARGA MÁQUINA (PLANEJ.)'!AO$1)</f>
        <v>0</v>
      </c>
      <c r="AP58" s="53">
        <f>SUMIFS(BASE!$V:$V,BASE!$U:$U,$B58,BASE!$Z:$Z,'CARGA MÁQUINA (PLANEJ.)'!AP$1)</f>
        <v>0</v>
      </c>
      <c r="AQ58" s="53">
        <f>SUMIFS(BASE!$V:$V,BASE!$U:$U,$B58,BASE!$Z:$Z,'CARGA MÁQUINA (PLANEJ.)'!AQ$1)</f>
        <v>0</v>
      </c>
      <c r="AR58" s="53">
        <f>SUMIFS(BASE!$V:$V,BASE!$U:$U,$B58,BASE!$Z:$Z,'CARGA MÁQUINA (PLANEJ.)'!AR$1)</f>
        <v>0</v>
      </c>
      <c r="AS58" s="53">
        <f>SUMIFS(BASE!$V:$V,BASE!$U:$U,$B58,BASE!$Z:$Z,'CARGA MÁQUINA (PLANEJ.)'!AS$1)</f>
        <v>0</v>
      </c>
    </row>
    <row r="59" spans="1:45" x14ac:dyDescent="0.25">
      <c r="A59" s="48">
        <v>605</v>
      </c>
      <c r="B59" s="47" t="s">
        <v>1344</v>
      </c>
      <c r="D59" s="53">
        <f>SUMIFS(BASE!$V:$V,BASE!$U:$U,$B59,BASE!$Z:$Z,'CARGA MÁQUINA (PLANEJ.)'!D$1)</f>
        <v>0</v>
      </c>
      <c r="E59" s="53">
        <f>SUMIFS(BASE!$V:$V,BASE!$U:$U,$B59,BASE!$Z:$Z,'CARGA MÁQUINA (PLANEJ.)'!E$1)</f>
        <v>0</v>
      </c>
      <c r="F59" s="53">
        <f>SUMIFS(BASE!$V:$V,BASE!$U:$U,$B59,BASE!$Z:$Z,'CARGA MÁQUINA (PLANEJ.)'!F$1)</f>
        <v>0</v>
      </c>
      <c r="G59" s="53">
        <f>SUMIFS(BASE!$V:$V,BASE!$U:$U,$B59,BASE!$Z:$Z,'CARGA MÁQUINA (PLANEJ.)'!G$1)</f>
        <v>0</v>
      </c>
      <c r="H59" s="53">
        <f>SUMIFS(BASE!$V:$V,BASE!$U:$U,$B59,BASE!$Z:$Z,'CARGA MÁQUINA (PLANEJ.)'!H$1)</f>
        <v>0</v>
      </c>
      <c r="I59" s="53">
        <f>SUMIFS(BASE!$V:$V,BASE!$U:$U,$B59,BASE!$Z:$Z,'CARGA MÁQUINA (PLANEJ.)'!I$1)</f>
        <v>0</v>
      </c>
      <c r="J59" s="53">
        <f>SUMIFS(BASE!$V:$V,BASE!$U:$U,$B59,BASE!$Z:$Z,'CARGA MÁQUINA (PLANEJ.)'!J$1)</f>
        <v>0</v>
      </c>
      <c r="K59" s="53">
        <f>SUMIFS(BASE!$V:$V,BASE!$U:$U,$B59,BASE!$Z:$Z,'CARGA MÁQUINA (PLANEJ.)'!K$1)</f>
        <v>0</v>
      </c>
      <c r="L59" s="53">
        <f>SUMIFS(BASE!$V:$V,BASE!$U:$U,$B59,BASE!$Z:$Z,'CARGA MÁQUINA (PLANEJ.)'!L$1)</f>
        <v>0</v>
      </c>
      <c r="M59" s="53">
        <f>SUMIFS(BASE!$V:$V,BASE!$U:$U,$B59,BASE!$Z:$Z,'CARGA MÁQUINA (PLANEJ.)'!M$1)</f>
        <v>0</v>
      </c>
      <c r="N59" s="53">
        <f>SUMIFS(BASE!$V:$V,BASE!$U:$U,$B59,BASE!$Z:$Z,'CARGA MÁQUINA (PLANEJ.)'!N$1)</f>
        <v>0</v>
      </c>
      <c r="O59" s="53">
        <f>SUMIFS(BASE!$V:$V,BASE!$U:$U,$B59,BASE!$Z:$Z,'CARGA MÁQUINA (PLANEJ.)'!O$1)</f>
        <v>0</v>
      </c>
      <c r="P59" s="53">
        <f>SUMIFS(BASE!$V:$V,BASE!$U:$U,$B59,BASE!$Z:$Z,'CARGA MÁQUINA (PLANEJ.)'!P$1)</f>
        <v>0</v>
      </c>
      <c r="Q59" s="53">
        <f>SUMIFS(BASE!$V:$V,BASE!$U:$U,$B59,BASE!$Z:$Z,'CARGA MÁQUINA (PLANEJ.)'!Q$1)</f>
        <v>0</v>
      </c>
      <c r="R59" s="53">
        <f>SUMIFS(BASE!$V:$V,BASE!$U:$U,$B59,BASE!$Z:$Z,'CARGA MÁQUINA (PLANEJ.)'!R$1)</f>
        <v>0</v>
      </c>
      <c r="S59" s="53">
        <f>SUMIFS(BASE!$V:$V,BASE!$U:$U,$B59,BASE!$Z:$Z,'CARGA MÁQUINA (PLANEJ.)'!S$1)</f>
        <v>0</v>
      </c>
      <c r="T59" s="53">
        <f>SUMIFS(BASE!$V:$V,BASE!$U:$U,$B59,BASE!$Z:$Z,'CARGA MÁQUINA (PLANEJ.)'!T$1)</f>
        <v>0</v>
      </c>
      <c r="U59" s="53">
        <f>SUMIFS(BASE!$V:$V,BASE!$U:$U,$B59,BASE!$Z:$Z,'CARGA MÁQUINA (PLANEJ.)'!U$1)</f>
        <v>0</v>
      </c>
      <c r="V59" s="53">
        <f>SUMIFS(BASE!$V:$V,BASE!$U:$U,$B59,BASE!$Z:$Z,'CARGA MÁQUINA (PLANEJ.)'!V$1)</f>
        <v>0</v>
      </c>
      <c r="W59" s="53">
        <f>SUMIFS(BASE!$V:$V,BASE!$U:$U,$B59,BASE!$Z:$Z,'CARGA MÁQUINA (PLANEJ.)'!W$1)</f>
        <v>0</v>
      </c>
      <c r="X59" s="53">
        <f>SUMIFS(BASE!$V:$V,BASE!$U:$U,$B59,BASE!$Z:$Z,'CARGA MÁQUINA (PLANEJ.)'!X$1)</f>
        <v>0</v>
      </c>
      <c r="Y59" s="53">
        <f>SUMIFS(BASE!$V:$V,BASE!$U:$U,$B59,BASE!$Z:$Z,'CARGA MÁQUINA (PLANEJ.)'!Y$1)</f>
        <v>0</v>
      </c>
      <c r="Z59" s="53">
        <f>SUMIFS(BASE!$V:$V,BASE!$U:$U,$B59,BASE!$Z:$Z,'CARGA MÁQUINA (PLANEJ.)'!Z$1)</f>
        <v>0</v>
      </c>
      <c r="AA59" s="53">
        <f>SUMIFS(BASE!$V:$V,BASE!$U:$U,$B59,BASE!$Z:$Z,'CARGA MÁQUINA (PLANEJ.)'!AA$1)</f>
        <v>0</v>
      </c>
      <c r="AB59" s="53">
        <f>SUMIFS(BASE!$V:$V,BASE!$U:$U,$B59,BASE!$Z:$Z,'CARGA MÁQUINA (PLANEJ.)'!AB$1)</f>
        <v>0</v>
      </c>
      <c r="AC59" s="53">
        <f>SUMIFS(BASE!$V:$V,BASE!$U:$U,$B59,BASE!$Z:$Z,'CARGA MÁQUINA (PLANEJ.)'!AC$1)</f>
        <v>0</v>
      </c>
      <c r="AD59" s="53">
        <f>SUMIFS(BASE!$V:$V,BASE!$U:$U,$B59,BASE!$Z:$Z,'CARGA MÁQUINA (PLANEJ.)'!AD$1)</f>
        <v>0</v>
      </c>
      <c r="AE59" s="53">
        <f>SUMIFS(BASE!$V:$V,BASE!$U:$U,$B59,BASE!$Z:$Z,'CARGA MÁQUINA (PLANEJ.)'!AE$1)</f>
        <v>0</v>
      </c>
      <c r="AF59" s="53">
        <f>SUMIFS(BASE!$V:$V,BASE!$U:$U,$B59,BASE!$Z:$Z,'CARGA MÁQUINA (PLANEJ.)'!AF$1)</f>
        <v>0</v>
      </c>
      <c r="AG59" s="53">
        <f>SUMIFS(BASE!$V:$V,BASE!$U:$U,$B59,BASE!$Z:$Z,'CARGA MÁQUINA (PLANEJ.)'!AG$1)</f>
        <v>0</v>
      </c>
      <c r="AH59" s="53">
        <f>SUMIFS(BASE!$V:$V,BASE!$U:$U,$B59,BASE!$Z:$Z,'CARGA MÁQUINA (PLANEJ.)'!AH$1)</f>
        <v>0</v>
      </c>
      <c r="AI59" s="53">
        <f>SUMIFS(BASE!$V:$V,BASE!$U:$U,$B59,BASE!$Z:$Z,'CARGA MÁQUINA (PLANEJ.)'!AI$1)</f>
        <v>0</v>
      </c>
      <c r="AJ59" s="53">
        <f>SUMIFS(BASE!$V:$V,BASE!$U:$U,$B59,BASE!$Z:$Z,'CARGA MÁQUINA (PLANEJ.)'!AJ$1)</f>
        <v>0</v>
      </c>
      <c r="AK59" s="53">
        <f>SUMIFS(BASE!$V:$V,BASE!$U:$U,$B59,BASE!$Z:$Z,'CARGA MÁQUINA (PLANEJ.)'!AK$1)</f>
        <v>0</v>
      </c>
      <c r="AL59" s="53">
        <f>SUMIFS(BASE!$V:$V,BASE!$U:$U,$B59,BASE!$Z:$Z,'CARGA MÁQUINA (PLANEJ.)'!AL$1)</f>
        <v>0</v>
      </c>
      <c r="AM59" s="53">
        <f>SUMIFS(BASE!$V:$V,BASE!$U:$U,$B59,BASE!$Z:$Z,'CARGA MÁQUINA (PLANEJ.)'!AM$1)</f>
        <v>0</v>
      </c>
      <c r="AN59" s="53">
        <f>SUMIFS(BASE!$V:$V,BASE!$U:$U,$B59,BASE!$Z:$Z,'CARGA MÁQUINA (PLANEJ.)'!AN$1)</f>
        <v>0</v>
      </c>
      <c r="AO59" s="53">
        <f>SUMIFS(BASE!$V:$V,BASE!$U:$U,$B59,BASE!$Z:$Z,'CARGA MÁQUINA (PLANEJ.)'!AO$1)</f>
        <v>0</v>
      </c>
      <c r="AP59" s="53">
        <f>SUMIFS(BASE!$V:$V,BASE!$U:$U,$B59,BASE!$Z:$Z,'CARGA MÁQUINA (PLANEJ.)'!AP$1)</f>
        <v>0</v>
      </c>
      <c r="AQ59" s="53">
        <f>SUMIFS(BASE!$V:$V,BASE!$U:$U,$B59,BASE!$Z:$Z,'CARGA MÁQUINA (PLANEJ.)'!AQ$1)</f>
        <v>0</v>
      </c>
      <c r="AR59" s="53">
        <f>SUMIFS(BASE!$V:$V,BASE!$U:$U,$B59,BASE!$Z:$Z,'CARGA MÁQUINA (PLANEJ.)'!AR$1)</f>
        <v>0</v>
      </c>
      <c r="AS59" s="53">
        <f>SUMIFS(BASE!$V:$V,BASE!$U:$U,$B59,BASE!$Z:$Z,'CARGA MÁQUINA (PLANEJ.)'!AS$1)</f>
        <v>0</v>
      </c>
    </row>
    <row r="60" spans="1:45" x14ac:dyDescent="0.25">
      <c r="A60" s="48">
        <v>606</v>
      </c>
      <c r="B60" s="47" t="s">
        <v>1345</v>
      </c>
      <c r="D60" s="53">
        <f>SUMIFS(BASE!$V:$V,BASE!$U:$U,$B60,BASE!$Z:$Z,'CARGA MÁQUINA (PLANEJ.)'!D$1)</f>
        <v>0</v>
      </c>
      <c r="E60" s="53">
        <f>SUMIFS(BASE!$V:$V,BASE!$U:$U,$B60,BASE!$Z:$Z,'CARGA MÁQUINA (PLANEJ.)'!E$1)</f>
        <v>0</v>
      </c>
      <c r="F60" s="53">
        <f>SUMIFS(BASE!$V:$V,BASE!$U:$U,$B60,BASE!$Z:$Z,'CARGA MÁQUINA (PLANEJ.)'!F$1)</f>
        <v>0</v>
      </c>
      <c r="G60" s="53">
        <f>SUMIFS(BASE!$V:$V,BASE!$U:$U,$B60,BASE!$Z:$Z,'CARGA MÁQUINA (PLANEJ.)'!G$1)</f>
        <v>0</v>
      </c>
      <c r="H60" s="53">
        <f>SUMIFS(BASE!$V:$V,BASE!$U:$U,$B60,BASE!$Z:$Z,'CARGA MÁQUINA (PLANEJ.)'!H$1)</f>
        <v>0</v>
      </c>
      <c r="I60" s="53">
        <f>SUMIFS(BASE!$V:$V,BASE!$U:$U,$B60,BASE!$Z:$Z,'CARGA MÁQUINA (PLANEJ.)'!I$1)</f>
        <v>0</v>
      </c>
      <c r="J60" s="53">
        <f>SUMIFS(BASE!$V:$V,BASE!$U:$U,$B60,BASE!$Z:$Z,'CARGA MÁQUINA (PLANEJ.)'!J$1)</f>
        <v>0</v>
      </c>
      <c r="K60" s="53">
        <f>SUMIFS(BASE!$V:$V,BASE!$U:$U,$B60,BASE!$Z:$Z,'CARGA MÁQUINA (PLANEJ.)'!K$1)</f>
        <v>0</v>
      </c>
      <c r="L60" s="53">
        <f>SUMIFS(BASE!$V:$V,BASE!$U:$U,$B60,BASE!$Z:$Z,'CARGA MÁQUINA (PLANEJ.)'!L$1)</f>
        <v>0</v>
      </c>
      <c r="M60" s="53">
        <f>SUMIFS(BASE!$V:$V,BASE!$U:$U,$B60,BASE!$Z:$Z,'CARGA MÁQUINA (PLANEJ.)'!M$1)</f>
        <v>0</v>
      </c>
      <c r="N60" s="53">
        <f>SUMIFS(BASE!$V:$V,BASE!$U:$U,$B60,BASE!$Z:$Z,'CARGA MÁQUINA (PLANEJ.)'!N$1)</f>
        <v>0</v>
      </c>
      <c r="O60" s="53">
        <f>SUMIFS(BASE!$V:$V,BASE!$U:$U,$B60,BASE!$Z:$Z,'CARGA MÁQUINA (PLANEJ.)'!O$1)</f>
        <v>0</v>
      </c>
      <c r="P60" s="53">
        <f>SUMIFS(BASE!$V:$V,BASE!$U:$U,$B60,BASE!$Z:$Z,'CARGA MÁQUINA (PLANEJ.)'!P$1)</f>
        <v>0</v>
      </c>
      <c r="Q60" s="53">
        <f>SUMIFS(BASE!$V:$V,BASE!$U:$U,$B60,BASE!$Z:$Z,'CARGA MÁQUINA (PLANEJ.)'!Q$1)</f>
        <v>0</v>
      </c>
      <c r="R60" s="53">
        <f>SUMIFS(BASE!$V:$V,BASE!$U:$U,$B60,BASE!$Z:$Z,'CARGA MÁQUINA (PLANEJ.)'!R$1)</f>
        <v>0</v>
      </c>
      <c r="S60" s="53">
        <f>SUMIFS(BASE!$V:$V,BASE!$U:$U,$B60,BASE!$Z:$Z,'CARGA MÁQUINA (PLANEJ.)'!S$1)</f>
        <v>0</v>
      </c>
      <c r="T60" s="53">
        <f>SUMIFS(BASE!$V:$V,BASE!$U:$U,$B60,BASE!$Z:$Z,'CARGA MÁQUINA (PLANEJ.)'!T$1)</f>
        <v>0</v>
      </c>
      <c r="U60" s="53">
        <f>SUMIFS(BASE!$V:$V,BASE!$U:$U,$B60,BASE!$Z:$Z,'CARGA MÁQUINA (PLANEJ.)'!U$1)</f>
        <v>0</v>
      </c>
      <c r="V60" s="53">
        <f>SUMIFS(BASE!$V:$V,BASE!$U:$U,$B60,BASE!$Z:$Z,'CARGA MÁQUINA (PLANEJ.)'!V$1)</f>
        <v>0</v>
      </c>
      <c r="W60" s="53">
        <f>SUMIFS(BASE!$V:$V,BASE!$U:$U,$B60,BASE!$Z:$Z,'CARGA MÁQUINA (PLANEJ.)'!W$1)</f>
        <v>0</v>
      </c>
      <c r="X60" s="53">
        <f>SUMIFS(BASE!$V:$V,BASE!$U:$U,$B60,BASE!$Z:$Z,'CARGA MÁQUINA (PLANEJ.)'!X$1)</f>
        <v>0</v>
      </c>
      <c r="Y60" s="53">
        <f>SUMIFS(BASE!$V:$V,BASE!$U:$U,$B60,BASE!$Z:$Z,'CARGA MÁQUINA (PLANEJ.)'!Y$1)</f>
        <v>0</v>
      </c>
      <c r="Z60" s="53">
        <f>SUMIFS(BASE!$V:$V,BASE!$U:$U,$B60,BASE!$Z:$Z,'CARGA MÁQUINA (PLANEJ.)'!Z$1)</f>
        <v>0</v>
      </c>
      <c r="AA60" s="53">
        <f>SUMIFS(BASE!$V:$V,BASE!$U:$U,$B60,BASE!$Z:$Z,'CARGA MÁQUINA (PLANEJ.)'!AA$1)</f>
        <v>0</v>
      </c>
      <c r="AB60" s="53">
        <f>SUMIFS(BASE!$V:$V,BASE!$U:$U,$B60,BASE!$Z:$Z,'CARGA MÁQUINA (PLANEJ.)'!AB$1)</f>
        <v>0</v>
      </c>
      <c r="AC60" s="53">
        <f>SUMIFS(BASE!$V:$V,BASE!$U:$U,$B60,BASE!$Z:$Z,'CARGA MÁQUINA (PLANEJ.)'!AC$1)</f>
        <v>0</v>
      </c>
      <c r="AD60" s="53">
        <f>SUMIFS(BASE!$V:$V,BASE!$U:$U,$B60,BASE!$Z:$Z,'CARGA MÁQUINA (PLANEJ.)'!AD$1)</f>
        <v>0</v>
      </c>
      <c r="AE60" s="53">
        <f>SUMIFS(BASE!$V:$V,BASE!$U:$U,$B60,BASE!$Z:$Z,'CARGA MÁQUINA (PLANEJ.)'!AE$1)</f>
        <v>0</v>
      </c>
      <c r="AF60" s="53">
        <f>SUMIFS(BASE!$V:$V,BASE!$U:$U,$B60,BASE!$Z:$Z,'CARGA MÁQUINA (PLANEJ.)'!AF$1)</f>
        <v>0</v>
      </c>
      <c r="AG60" s="53">
        <f>SUMIFS(BASE!$V:$V,BASE!$U:$U,$B60,BASE!$Z:$Z,'CARGA MÁQUINA (PLANEJ.)'!AG$1)</f>
        <v>0</v>
      </c>
      <c r="AH60" s="53">
        <f>SUMIFS(BASE!$V:$V,BASE!$U:$U,$B60,BASE!$Z:$Z,'CARGA MÁQUINA (PLANEJ.)'!AH$1)</f>
        <v>0</v>
      </c>
      <c r="AI60" s="53">
        <f>SUMIFS(BASE!$V:$V,BASE!$U:$U,$B60,BASE!$Z:$Z,'CARGA MÁQUINA (PLANEJ.)'!AI$1)</f>
        <v>0</v>
      </c>
      <c r="AJ60" s="53">
        <f>SUMIFS(BASE!$V:$V,BASE!$U:$U,$B60,BASE!$Z:$Z,'CARGA MÁQUINA (PLANEJ.)'!AJ$1)</f>
        <v>0</v>
      </c>
      <c r="AK60" s="53">
        <f>SUMIFS(BASE!$V:$V,BASE!$U:$U,$B60,BASE!$Z:$Z,'CARGA MÁQUINA (PLANEJ.)'!AK$1)</f>
        <v>0</v>
      </c>
      <c r="AL60" s="53">
        <f>SUMIFS(BASE!$V:$V,BASE!$U:$U,$B60,BASE!$Z:$Z,'CARGA MÁQUINA (PLANEJ.)'!AL$1)</f>
        <v>0</v>
      </c>
      <c r="AM60" s="53">
        <f>SUMIFS(BASE!$V:$V,BASE!$U:$U,$B60,BASE!$Z:$Z,'CARGA MÁQUINA (PLANEJ.)'!AM$1)</f>
        <v>0</v>
      </c>
      <c r="AN60" s="53">
        <f>SUMIFS(BASE!$V:$V,BASE!$U:$U,$B60,BASE!$Z:$Z,'CARGA MÁQUINA (PLANEJ.)'!AN$1)</f>
        <v>0</v>
      </c>
      <c r="AO60" s="53">
        <f>SUMIFS(BASE!$V:$V,BASE!$U:$U,$B60,BASE!$Z:$Z,'CARGA MÁQUINA (PLANEJ.)'!AO$1)</f>
        <v>0</v>
      </c>
      <c r="AP60" s="53">
        <f>SUMIFS(BASE!$V:$V,BASE!$U:$U,$B60,BASE!$Z:$Z,'CARGA MÁQUINA (PLANEJ.)'!AP$1)</f>
        <v>0</v>
      </c>
      <c r="AQ60" s="53">
        <f>SUMIFS(BASE!$V:$V,BASE!$U:$U,$B60,BASE!$Z:$Z,'CARGA MÁQUINA (PLANEJ.)'!AQ$1)</f>
        <v>0</v>
      </c>
      <c r="AR60" s="53">
        <f>SUMIFS(BASE!$V:$V,BASE!$U:$U,$B60,BASE!$Z:$Z,'CARGA MÁQUINA (PLANEJ.)'!AR$1)</f>
        <v>0</v>
      </c>
      <c r="AS60" s="53">
        <f>SUMIFS(BASE!$V:$V,BASE!$U:$U,$B60,BASE!$Z:$Z,'CARGA MÁQUINA (PLANEJ.)'!AS$1)</f>
        <v>0</v>
      </c>
    </row>
  </sheetData>
  <autoFilter ref="A1:AS60" xr:uid="{A2FF5D2B-D552-4A21-AD55-16C44B2E41D8}"/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DEDC1-1A40-48B3-A1B9-976ECE5FE3DA}">
  <sheetPr codeName="Planilha5">
    <pageSetUpPr fitToPage="1"/>
  </sheetPr>
  <dimension ref="A1:O2000"/>
  <sheetViews>
    <sheetView tabSelected="1" zoomScale="40" zoomScaleNormal="40" workbookViewId="0">
      <selection activeCell="E15" sqref="E15"/>
    </sheetView>
  </sheetViews>
  <sheetFormatPr defaultRowHeight="24" x14ac:dyDescent="0.4"/>
  <cols>
    <col min="1" max="1" width="48" bestFit="1" customWidth="1"/>
    <col min="2" max="2" width="30.5703125" bestFit="1" customWidth="1"/>
    <col min="3" max="3" width="78.42578125" bestFit="1" customWidth="1"/>
    <col min="4" max="4" width="45" style="141" customWidth="1"/>
    <col min="5" max="5" width="163" customWidth="1"/>
    <col min="6" max="6" width="27.7109375" style="140" bestFit="1" customWidth="1"/>
    <col min="7" max="7" width="228.85546875" customWidth="1"/>
    <col min="8" max="8" width="112.28515625" bestFit="1" customWidth="1"/>
    <col min="9" max="9" width="45" style="232" customWidth="1"/>
    <col min="10" max="10" width="33.140625" bestFit="1" customWidth="1"/>
    <col min="11" max="11" width="6.85546875" customWidth="1"/>
    <col min="12" max="12" width="4.28515625" customWidth="1"/>
    <col min="13" max="13" width="53.42578125" bestFit="1" customWidth="1"/>
    <col min="14" max="14" width="12.85546875" customWidth="1"/>
    <col min="15" max="15" width="13.7109375" customWidth="1"/>
  </cols>
  <sheetData>
    <row r="1" spans="1:15" ht="30" customHeight="1" x14ac:dyDescent="0.25">
      <c r="A1" s="233" t="s">
        <v>1691</v>
      </c>
      <c r="B1" s="231">
        <v>25</v>
      </c>
      <c r="D1" s="140"/>
      <c r="I1"/>
    </row>
    <row r="2" spans="1:15" ht="39.75" customHeight="1" x14ac:dyDescent="0.25">
      <c r="D2" s="140"/>
      <c r="I2"/>
    </row>
    <row r="3" spans="1:15" ht="87.75" customHeight="1" x14ac:dyDescent="0.25">
      <c r="A3" s="266" t="s">
        <v>1692</v>
      </c>
      <c r="B3" s="267"/>
      <c r="C3" s="267"/>
      <c r="D3" s="267"/>
      <c r="E3" s="267"/>
      <c r="F3" s="267"/>
      <c r="G3" s="267"/>
      <c r="H3" s="267"/>
      <c r="I3" s="267"/>
      <c r="J3" s="267"/>
    </row>
    <row r="4" spans="1:15" s="235" customFormat="1" ht="38.25" customHeight="1" x14ac:dyDescent="0.55000000000000004">
      <c r="A4" s="242" t="s">
        <v>1693</v>
      </c>
      <c r="B4" s="242" t="s">
        <v>2642</v>
      </c>
      <c r="C4" s="243" t="s">
        <v>1694</v>
      </c>
      <c r="D4" s="242" t="s">
        <v>1</v>
      </c>
      <c r="E4" s="242" t="s">
        <v>853</v>
      </c>
      <c r="F4" s="242" t="s">
        <v>861</v>
      </c>
      <c r="G4" s="242" t="s">
        <v>1695</v>
      </c>
      <c r="H4" s="242" t="s">
        <v>1696</v>
      </c>
      <c r="I4" s="242" t="s">
        <v>1697</v>
      </c>
      <c r="J4" s="244" t="s">
        <v>2643</v>
      </c>
      <c r="M4" s="261" t="s">
        <v>2903</v>
      </c>
      <c r="N4" s="262"/>
      <c r="O4" s="263"/>
    </row>
    <row r="5" spans="1:15" s="102" customFormat="1" ht="27.95" customHeight="1" x14ac:dyDescent="0.4">
      <c r="A5" s="295" t="s">
        <v>1690</v>
      </c>
      <c r="B5" s="295" t="s">
        <v>1487</v>
      </c>
      <c r="C5" s="234" t="s">
        <v>204</v>
      </c>
      <c r="D5" s="295" t="s">
        <v>1989</v>
      </c>
      <c r="E5" s="295" t="s">
        <v>392</v>
      </c>
      <c r="F5" s="295"/>
      <c r="G5" s="295" t="s">
        <v>168</v>
      </c>
      <c r="H5" s="295" t="s">
        <v>1308</v>
      </c>
      <c r="I5" s="295">
        <v>25</v>
      </c>
      <c r="J5" s="295" t="str" cm="1">
        <f t="array" ref="J5">IF(_xlfn.XLOOKUP(D5 &amp; G5, BASE!$H$2:$H$3640 &amp; BASE!$S$2:$S$3640, BASE!$AD$2:$AD$3640, "") &lt;&gt; "", "Finalizado", "")</f>
        <v>Finalizado</v>
      </c>
      <c r="K5"/>
      <c r="M5" s="193" t="s">
        <v>2464</v>
      </c>
      <c r="N5" s="189">
        <f>COUNTIF($J$5:$J$457,"FINALIZADO")</f>
        <v>28</v>
      </c>
      <c r="O5" s="264">
        <f>N5/N6</f>
        <v>0.25454545454545452</v>
      </c>
    </row>
    <row r="6" spans="1:15" s="102" customFormat="1" ht="27.95" customHeight="1" x14ac:dyDescent="0.4">
      <c r="A6" s="295" t="s">
        <v>1690</v>
      </c>
      <c r="B6" s="295" t="s">
        <v>1487</v>
      </c>
      <c r="C6" s="234" t="s">
        <v>204</v>
      </c>
      <c r="D6" s="295" t="s">
        <v>1987</v>
      </c>
      <c r="E6" s="295" t="s">
        <v>392</v>
      </c>
      <c r="F6" s="295"/>
      <c r="G6" s="295" t="s">
        <v>166</v>
      </c>
      <c r="H6" s="295" t="s">
        <v>1306</v>
      </c>
      <c r="I6" s="295">
        <v>25</v>
      </c>
      <c r="J6" s="295" t="str" cm="1">
        <f t="array" ref="J6">IF(_xlfn.XLOOKUP(D6 &amp; G6, BASE!$H$2:$H$3640 &amp; BASE!$S$2:$S$3640, BASE!$AD$2:$AD$3640, "") &lt;&gt; "", "Finalizado", "")</f>
        <v/>
      </c>
      <c r="K6"/>
      <c r="M6" s="193" t="s">
        <v>2463</v>
      </c>
      <c r="N6" s="189">
        <f>COUNTA($I$5:$I$457)-10</f>
        <v>110</v>
      </c>
      <c r="O6" s="265"/>
    </row>
    <row r="7" spans="1:15" s="102" customFormat="1" ht="27.95" customHeight="1" x14ac:dyDescent="0.25">
      <c r="A7" s="295" t="s">
        <v>1690</v>
      </c>
      <c r="B7" s="295" t="s">
        <v>1487</v>
      </c>
      <c r="C7" s="234" t="s">
        <v>204</v>
      </c>
      <c r="D7" s="295" t="s">
        <v>1987</v>
      </c>
      <c r="E7" s="295" t="s">
        <v>392</v>
      </c>
      <c r="F7" s="295"/>
      <c r="G7" s="295" t="s">
        <v>167</v>
      </c>
      <c r="H7" s="295" t="s">
        <v>1299</v>
      </c>
      <c r="I7" s="295">
        <v>25</v>
      </c>
      <c r="J7" s="295" t="str" cm="1">
        <f t="array" ref="J7">IF(_xlfn.XLOOKUP(D7 &amp; G7, BASE!$H$2:$H$3640 &amp; BASE!$S$2:$S$3640, BASE!$AD$2:$AD$3640, "") &lt;&gt; "", "Finalizado", "")</f>
        <v>Finalizado</v>
      </c>
      <c r="K7"/>
    </row>
    <row r="8" spans="1:15" s="102" customFormat="1" ht="27.95" customHeight="1" x14ac:dyDescent="0.25">
      <c r="A8" s="295" t="s">
        <v>1690</v>
      </c>
      <c r="B8" s="295" t="s">
        <v>1487</v>
      </c>
      <c r="C8" s="234" t="s">
        <v>204</v>
      </c>
      <c r="D8" s="295" t="s">
        <v>1987</v>
      </c>
      <c r="E8" s="295" t="s">
        <v>392</v>
      </c>
      <c r="F8" s="295"/>
      <c r="G8" s="295" t="s">
        <v>168</v>
      </c>
      <c r="H8" s="295" t="s">
        <v>1308</v>
      </c>
      <c r="I8" s="295">
        <v>25</v>
      </c>
      <c r="J8" s="297" t="str" cm="1">
        <f t="array" ref="J8">IF(_xlfn.XLOOKUP(D8 &amp; G8, BASE!$H$2:$H$3640 &amp; BASE!$S$2:$S$3640, BASE!$AD$2:$AD$3640, "") &lt;&gt; "", "Finalizado", "")</f>
        <v>Finalizado</v>
      </c>
      <c r="K8"/>
    </row>
    <row r="9" spans="1:15" s="102" customFormat="1" ht="27.95" customHeight="1" x14ac:dyDescent="0.25">
      <c r="A9" s="295" t="s">
        <v>1690</v>
      </c>
      <c r="B9" s="295" t="s">
        <v>1487</v>
      </c>
      <c r="C9" s="234" t="s">
        <v>204</v>
      </c>
      <c r="D9" s="295" t="s">
        <v>2023</v>
      </c>
      <c r="E9" s="295" t="s">
        <v>392</v>
      </c>
      <c r="F9" s="295"/>
      <c r="G9" s="295" t="s">
        <v>168</v>
      </c>
      <c r="H9" s="295" t="s">
        <v>1308</v>
      </c>
      <c r="I9" s="295">
        <v>25</v>
      </c>
      <c r="J9" s="295" t="str" cm="1">
        <f t="array" ref="J9">IF(_xlfn.XLOOKUP(D9 &amp; G9, BASE!$H$2:$H$3640 &amp; BASE!$S$2:$S$3640, BASE!$AD$2:$AD$3640, "") &lt;&gt; "", "Finalizado", "")</f>
        <v>Finalizado</v>
      </c>
      <c r="K9"/>
    </row>
    <row r="10" spans="1:15" s="102" customFormat="1" ht="27.95" customHeight="1" x14ac:dyDescent="0.25">
      <c r="A10" s="295" t="s">
        <v>1690</v>
      </c>
      <c r="B10" s="295" t="s">
        <v>1487</v>
      </c>
      <c r="C10" s="234" t="s">
        <v>204</v>
      </c>
      <c r="D10" s="295" t="s">
        <v>2023</v>
      </c>
      <c r="E10" s="295" t="s">
        <v>392</v>
      </c>
      <c r="F10" s="295"/>
      <c r="G10" s="295" t="s">
        <v>169</v>
      </c>
      <c r="H10" s="295" t="s">
        <v>1309</v>
      </c>
      <c r="I10" s="295">
        <v>25</v>
      </c>
      <c r="J10" s="295" t="str" cm="1">
        <f t="array" ref="J10">IF(_xlfn.XLOOKUP(D10 &amp; G10, BASE!$H$2:$H$3640 &amp; BASE!$S$2:$S$3640, BASE!$AD$2:$AD$3640, "") &lt;&gt; "", "Finalizado", "")</f>
        <v/>
      </c>
      <c r="K10"/>
    </row>
    <row r="11" spans="1:15" s="102" customFormat="1" ht="27.95" customHeight="1" x14ac:dyDescent="0.25">
      <c r="A11" s="295" t="s">
        <v>1690</v>
      </c>
      <c r="B11" s="295" t="s">
        <v>1487</v>
      </c>
      <c r="C11" s="234" t="s">
        <v>204</v>
      </c>
      <c r="D11" s="295" t="s">
        <v>2023</v>
      </c>
      <c r="E11" s="295" t="s">
        <v>392</v>
      </c>
      <c r="F11" s="295"/>
      <c r="G11" s="295" t="s">
        <v>170</v>
      </c>
      <c r="H11" s="295" t="s">
        <v>1309</v>
      </c>
      <c r="I11" s="295">
        <v>25</v>
      </c>
      <c r="J11" s="295" t="str" cm="1">
        <f t="array" ref="J11">IF(_xlfn.XLOOKUP(D11 &amp; G11, BASE!$H$2:$H$3640 &amp; BASE!$S$2:$S$3640, BASE!$AD$2:$AD$3640, "") &lt;&gt; "", "Finalizado", "")</f>
        <v/>
      </c>
      <c r="K11"/>
      <c r="M11"/>
    </row>
    <row r="12" spans="1:15" s="102" customFormat="1" ht="27.95" customHeight="1" x14ac:dyDescent="0.25">
      <c r="A12" s="295" t="s">
        <v>1690</v>
      </c>
      <c r="B12" s="295" t="s">
        <v>1487</v>
      </c>
      <c r="C12" s="234" t="s">
        <v>204</v>
      </c>
      <c r="D12" s="295" t="s">
        <v>2021</v>
      </c>
      <c r="E12" s="295" t="s">
        <v>392</v>
      </c>
      <c r="F12" s="295"/>
      <c r="G12" s="295" t="s">
        <v>169</v>
      </c>
      <c r="H12" s="295" t="s">
        <v>1309</v>
      </c>
      <c r="I12" s="295">
        <v>25</v>
      </c>
      <c r="J12" s="295" t="str" cm="1">
        <f t="array" ref="J12">IF(_xlfn.XLOOKUP(D12 &amp; G12, BASE!$H$2:$H$3640 &amp; BASE!$S$2:$S$3640, BASE!$AD$2:$AD$3640, "") &lt;&gt; "", "Finalizado", "")</f>
        <v/>
      </c>
      <c r="K12"/>
      <c r="M12"/>
    </row>
    <row r="13" spans="1:15" s="102" customFormat="1" ht="27.95" customHeight="1" x14ac:dyDescent="0.25">
      <c r="A13" s="295" t="s">
        <v>1690</v>
      </c>
      <c r="B13" s="295" t="s">
        <v>1487</v>
      </c>
      <c r="C13" s="234" t="s">
        <v>204</v>
      </c>
      <c r="D13" s="295" t="s">
        <v>2021</v>
      </c>
      <c r="E13" s="295" t="s">
        <v>392</v>
      </c>
      <c r="F13" s="295"/>
      <c r="G13" s="295" t="s">
        <v>170</v>
      </c>
      <c r="H13" s="295" t="s">
        <v>1309</v>
      </c>
      <c r="I13" s="295">
        <v>25</v>
      </c>
      <c r="J13" s="295" t="str" cm="1">
        <f t="array" ref="J13">IF(_xlfn.XLOOKUP(D13 &amp; G13, BASE!$H$2:$H$3640 &amp; BASE!$S$2:$S$3640, BASE!$AD$2:$AD$3640, "") &lt;&gt; "", "Finalizado", "")</f>
        <v/>
      </c>
      <c r="K13"/>
      <c r="M13"/>
    </row>
    <row r="14" spans="1:15" s="102" customFormat="1" ht="27.95" customHeight="1" x14ac:dyDescent="0.25">
      <c r="A14" s="295" t="s">
        <v>1690</v>
      </c>
      <c r="B14" s="295" t="s">
        <v>1487</v>
      </c>
      <c r="C14" s="234" t="s">
        <v>204</v>
      </c>
      <c r="D14" s="295" t="s">
        <v>2019</v>
      </c>
      <c r="E14" s="295" t="s">
        <v>392</v>
      </c>
      <c r="F14" s="295"/>
      <c r="G14" s="295" t="s">
        <v>166</v>
      </c>
      <c r="H14" s="295" t="s">
        <v>1306</v>
      </c>
      <c r="I14" s="295">
        <v>25</v>
      </c>
      <c r="J14" s="295" t="str" cm="1">
        <f t="array" ref="J14">IF(_xlfn.XLOOKUP(D14 &amp; G14, BASE!$H$2:$H$3640 &amp; BASE!$S$2:$S$3640, BASE!$AD$2:$AD$3640, "") &lt;&gt; "", "Finalizado", "")</f>
        <v>Finalizado</v>
      </c>
      <c r="K14"/>
    </row>
    <row r="15" spans="1:15" s="102" customFormat="1" ht="27.95" customHeight="1" x14ac:dyDescent="0.25">
      <c r="A15" s="295" t="s">
        <v>1690</v>
      </c>
      <c r="B15" s="295" t="s">
        <v>1487</v>
      </c>
      <c r="C15" s="234" t="s">
        <v>204</v>
      </c>
      <c r="D15" s="295" t="s">
        <v>2019</v>
      </c>
      <c r="E15" s="295" t="s">
        <v>392</v>
      </c>
      <c r="F15" s="295"/>
      <c r="G15" s="295" t="s">
        <v>169</v>
      </c>
      <c r="H15" s="295" t="s">
        <v>1309</v>
      </c>
      <c r="I15" s="295">
        <v>25</v>
      </c>
      <c r="J15" s="295" t="str" cm="1">
        <f t="array" ref="J15">IF(_xlfn.XLOOKUP(D15 &amp; G15, BASE!$H$2:$H$3640 &amp; BASE!$S$2:$S$3640, BASE!$AD$2:$AD$3640, "") &lt;&gt; "", "Finalizado", "")</f>
        <v/>
      </c>
      <c r="K15"/>
    </row>
    <row r="16" spans="1:15" s="102" customFormat="1" ht="27.95" customHeight="1" x14ac:dyDescent="0.25">
      <c r="A16" s="295" t="s">
        <v>1690</v>
      </c>
      <c r="B16" s="295" t="s">
        <v>1487</v>
      </c>
      <c r="C16" s="234" t="s">
        <v>204</v>
      </c>
      <c r="D16" s="295" t="s">
        <v>2019</v>
      </c>
      <c r="E16" s="295" t="s">
        <v>392</v>
      </c>
      <c r="F16" s="295"/>
      <c r="G16" s="295" t="s">
        <v>170</v>
      </c>
      <c r="H16" s="295" t="s">
        <v>1309</v>
      </c>
      <c r="I16" s="295">
        <v>25</v>
      </c>
      <c r="J16" s="295" t="str" cm="1">
        <f t="array" ref="J16">IF(_xlfn.XLOOKUP(D16 &amp; G16, BASE!$H$2:$H$3640 &amp; BASE!$S$2:$S$3640, BASE!$AD$2:$AD$3640, "") &lt;&gt; "", "Finalizado", "")</f>
        <v/>
      </c>
      <c r="K16"/>
    </row>
    <row r="17" spans="1:11" s="102" customFormat="1" ht="27.95" customHeight="1" x14ac:dyDescent="0.25">
      <c r="A17" s="295" t="s">
        <v>1690</v>
      </c>
      <c r="B17" s="295" t="s">
        <v>1487</v>
      </c>
      <c r="C17" s="234" t="s">
        <v>204</v>
      </c>
      <c r="D17" s="295" t="s">
        <v>2017</v>
      </c>
      <c r="E17" s="295" t="s">
        <v>392</v>
      </c>
      <c r="F17" s="295"/>
      <c r="G17" s="295" t="s">
        <v>169</v>
      </c>
      <c r="H17" s="295" t="s">
        <v>1309</v>
      </c>
      <c r="I17" s="295">
        <v>25</v>
      </c>
      <c r="J17" s="295" t="str" cm="1">
        <f t="array" ref="J17">IF(_xlfn.XLOOKUP(D17 &amp; G17, BASE!$H$2:$H$3640 &amp; BASE!$S$2:$S$3640, BASE!$AD$2:$AD$3640, "") &lt;&gt; "", "Finalizado", "")</f>
        <v/>
      </c>
      <c r="K17"/>
    </row>
    <row r="18" spans="1:11" s="102" customFormat="1" ht="27.95" customHeight="1" x14ac:dyDescent="0.25">
      <c r="A18" s="295" t="s">
        <v>1690</v>
      </c>
      <c r="B18" s="295" t="s">
        <v>1487</v>
      </c>
      <c r="C18" s="234" t="s">
        <v>204</v>
      </c>
      <c r="D18" s="295" t="s">
        <v>2017</v>
      </c>
      <c r="E18" s="295" t="s">
        <v>392</v>
      </c>
      <c r="F18" s="295"/>
      <c r="G18" s="295" t="s">
        <v>170</v>
      </c>
      <c r="H18" s="295" t="s">
        <v>1309</v>
      </c>
      <c r="I18" s="295">
        <v>25</v>
      </c>
      <c r="J18" s="295" t="str" cm="1">
        <f t="array" ref="J18">IF(_xlfn.XLOOKUP(D18 &amp; G18, BASE!$H$2:$H$3640 &amp; BASE!$S$2:$S$3640, BASE!$AD$2:$AD$3640, "") &lt;&gt; "", "Finalizado", "")</f>
        <v/>
      </c>
      <c r="K18"/>
    </row>
    <row r="19" spans="1:11" s="102" customFormat="1" ht="27.95" customHeight="1" x14ac:dyDescent="0.25">
      <c r="A19" s="295" t="s">
        <v>1690</v>
      </c>
      <c r="B19" s="295" t="s">
        <v>1487</v>
      </c>
      <c r="C19" s="234" t="s">
        <v>204</v>
      </c>
      <c r="D19" s="295" t="s">
        <v>2007</v>
      </c>
      <c r="E19" s="295" t="s">
        <v>392</v>
      </c>
      <c r="F19" s="295"/>
      <c r="G19" s="295" t="s">
        <v>166</v>
      </c>
      <c r="H19" s="295" t="s">
        <v>1306</v>
      </c>
      <c r="I19" s="295">
        <v>25</v>
      </c>
      <c r="J19" s="295" t="str" cm="1">
        <f t="array" ref="J19">IF(_xlfn.XLOOKUP(D19 &amp; G19, BASE!$H$2:$H$3640 &amp; BASE!$S$2:$S$3640, BASE!$AD$2:$AD$3640, "") &lt;&gt; "", "Finalizado", "")</f>
        <v/>
      </c>
      <c r="K19"/>
    </row>
    <row r="20" spans="1:11" s="102" customFormat="1" ht="27.95" customHeight="1" x14ac:dyDescent="0.25">
      <c r="A20" s="295" t="s">
        <v>1690</v>
      </c>
      <c r="B20" s="295" t="s">
        <v>1487</v>
      </c>
      <c r="C20" s="234" t="s">
        <v>204</v>
      </c>
      <c r="D20" s="295" t="s">
        <v>2007</v>
      </c>
      <c r="E20" s="295" t="s">
        <v>392</v>
      </c>
      <c r="F20" s="295"/>
      <c r="G20" s="295" t="s">
        <v>167</v>
      </c>
      <c r="H20" s="295" t="s">
        <v>1299</v>
      </c>
      <c r="I20" s="295">
        <v>25</v>
      </c>
      <c r="J20" s="297" t="str" cm="1">
        <f t="array" ref="J20">IF(_xlfn.XLOOKUP(D20 &amp; G20, BASE!$H$2:$H$3640 &amp; BASE!$S$2:$S$3640, BASE!$AD$2:$AD$3640, "") &lt;&gt; "", "Finalizado", "")</f>
        <v>Finalizado</v>
      </c>
      <c r="K20"/>
    </row>
    <row r="21" spans="1:11" s="102" customFormat="1" ht="27.95" customHeight="1" x14ac:dyDescent="0.25">
      <c r="A21" s="295" t="s">
        <v>1690</v>
      </c>
      <c r="B21" s="295" t="s">
        <v>1487</v>
      </c>
      <c r="C21" s="234" t="s">
        <v>204</v>
      </c>
      <c r="D21" s="295" t="s">
        <v>2007</v>
      </c>
      <c r="E21" s="295" t="s">
        <v>392</v>
      </c>
      <c r="F21" s="295"/>
      <c r="G21" s="295" t="s">
        <v>168</v>
      </c>
      <c r="H21" s="295" t="s">
        <v>1308</v>
      </c>
      <c r="I21" s="295">
        <v>25</v>
      </c>
      <c r="J21" s="297" t="str" cm="1">
        <f t="array" ref="J21">IF(_xlfn.XLOOKUP(D21 &amp; G21, BASE!$H$2:$H$3640 &amp; BASE!$S$2:$S$3640, BASE!$AD$2:$AD$3640, "") &lt;&gt; "", "Finalizado", "")</f>
        <v>Finalizado</v>
      </c>
      <c r="K21"/>
    </row>
    <row r="22" spans="1:11" s="102" customFormat="1" ht="27.95" customHeight="1" x14ac:dyDescent="0.25">
      <c r="A22" s="295" t="s">
        <v>1690</v>
      </c>
      <c r="B22" s="295" t="s">
        <v>1487</v>
      </c>
      <c r="C22" s="234" t="s">
        <v>1122</v>
      </c>
      <c r="D22" s="295" t="s">
        <v>2651</v>
      </c>
      <c r="E22" s="295" t="s">
        <v>743</v>
      </c>
      <c r="F22" s="295" t="s">
        <v>1800</v>
      </c>
      <c r="G22" s="295" t="s">
        <v>1201</v>
      </c>
      <c r="H22" s="295" t="s">
        <v>1284</v>
      </c>
      <c r="I22" s="295">
        <v>25</v>
      </c>
      <c r="J22" s="295" t="str" cm="1">
        <f t="array" ref="J22">IF(_xlfn.XLOOKUP(D22 &amp; G22, BASE!$H$2:$H$3640 &amp; BASE!$S$2:$S$3640, BASE!$AD$2:$AD$3640, "") &lt;&gt; "", "Finalizado", "")</f>
        <v/>
      </c>
      <c r="K22"/>
    </row>
    <row r="23" spans="1:11" s="102" customFormat="1" ht="27.95" customHeight="1" x14ac:dyDescent="0.25">
      <c r="A23" s="295" t="s">
        <v>1690</v>
      </c>
      <c r="B23" s="295" t="s">
        <v>1487</v>
      </c>
      <c r="C23" s="234" t="s">
        <v>1123</v>
      </c>
      <c r="D23" s="295" t="s">
        <v>2669</v>
      </c>
      <c r="E23" s="295" t="s">
        <v>751</v>
      </c>
      <c r="F23" s="295">
        <v>25</v>
      </c>
      <c r="G23" s="295" t="s">
        <v>147</v>
      </c>
      <c r="H23" s="295" t="s">
        <v>1280</v>
      </c>
      <c r="I23" s="295">
        <v>25</v>
      </c>
      <c r="J23" s="297" t="str" cm="1">
        <f t="array" ref="J23">IF(_xlfn.XLOOKUP(D23 &amp; G23, BASE!$H$2:$H$3640 &amp; BASE!$S$2:$S$3640, BASE!$AD$2:$AD$3640, "") &lt;&gt; "", "Finalizado", "")</f>
        <v/>
      </c>
      <c r="K23"/>
    </row>
    <row r="24" spans="1:11" s="102" customFormat="1" ht="27.95" customHeight="1" x14ac:dyDescent="0.25">
      <c r="A24" s="295" t="s">
        <v>146</v>
      </c>
      <c r="B24" s="295" t="s">
        <v>1487</v>
      </c>
      <c r="C24" s="234" t="s">
        <v>1123</v>
      </c>
      <c r="D24" s="295" t="s">
        <v>2669</v>
      </c>
      <c r="E24" s="295" t="s">
        <v>751</v>
      </c>
      <c r="F24" s="295">
        <v>25</v>
      </c>
      <c r="G24" s="295" t="s">
        <v>161</v>
      </c>
      <c r="H24" s="295" t="s">
        <v>1312</v>
      </c>
      <c r="I24" s="295">
        <v>25</v>
      </c>
      <c r="J24" s="295" t="str" cm="1">
        <f t="array" ref="J24">IF(_xlfn.XLOOKUP(D24 &amp; G24, BASE!$H$2:$H$3640 &amp; BASE!$S$2:$S$3640, BASE!$AD$2:$AD$3640, "") &lt;&gt; "", "Finalizado", "")</f>
        <v>Finalizado</v>
      </c>
      <c r="K24"/>
    </row>
    <row r="25" spans="1:11" s="102" customFormat="1" ht="27.95" customHeight="1" x14ac:dyDescent="0.25">
      <c r="A25" s="295" t="s">
        <v>1690</v>
      </c>
      <c r="B25" s="295" t="s">
        <v>1487</v>
      </c>
      <c r="C25" s="234" t="s">
        <v>1123</v>
      </c>
      <c r="D25" s="295" t="s">
        <v>2668</v>
      </c>
      <c r="E25" s="295" t="s">
        <v>749</v>
      </c>
      <c r="F25" s="295">
        <v>22</v>
      </c>
      <c r="G25" s="295" t="s">
        <v>147</v>
      </c>
      <c r="H25" s="295" t="s">
        <v>1280</v>
      </c>
      <c r="I25" s="295">
        <v>25</v>
      </c>
      <c r="J25" s="297" t="str" cm="1">
        <f t="array" ref="J25">IF(_xlfn.XLOOKUP(D25 &amp; G25, BASE!$H$2:$H$3640 &amp; BASE!$S$2:$S$3640, BASE!$AD$2:$AD$3640, "") &lt;&gt; "", "Finalizado", "")</f>
        <v/>
      </c>
      <c r="K25"/>
    </row>
    <row r="26" spans="1:11" s="102" customFormat="1" ht="27.95" customHeight="1" x14ac:dyDescent="0.25">
      <c r="A26" s="295" t="s">
        <v>146</v>
      </c>
      <c r="B26" s="295" t="s">
        <v>1487</v>
      </c>
      <c r="C26" s="234" t="s">
        <v>1123</v>
      </c>
      <c r="D26" s="295" t="s">
        <v>2668</v>
      </c>
      <c r="E26" s="295" t="s">
        <v>749</v>
      </c>
      <c r="F26" s="295">
        <v>22</v>
      </c>
      <c r="G26" s="295" t="s">
        <v>161</v>
      </c>
      <c r="H26" s="295" t="s">
        <v>1312</v>
      </c>
      <c r="I26" s="295">
        <v>25</v>
      </c>
      <c r="J26" s="295" t="str" cm="1">
        <f t="array" ref="J26">IF(_xlfn.XLOOKUP(D26 &amp; G26, BASE!$H$2:$H$3640 &amp; BASE!$S$2:$S$3640, BASE!$AD$2:$AD$3640, "") &lt;&gt; "", "Finalizado", "")</f>
        <v>Finalizado</v>
      </c>
      <c r="K26"/>
    </row>
    <row r="27" spans="1:11" s="102" customFormat="1" ht="27.95" customHeight="1" x14ac:dyDescent="0.25">
      <c r="A27" s="295" t="s">
        <v>1690</v>
      </c>
      <c r="B27" s="295" t="s">
        <v>1487</v>
      </c>
      <c r="C27" s="234" t="s">
        <v>202</v>
      </c>
      <c r="D27" s="295" t="s">
        <v>2673</v>
      </c>
      <c r="E27" s="295" t="s">
        <v>739</v>
      </c>
      <c r="F27" s="295">
        <v>85</v>
      </c>
      <c r="G27" s="295" t="s">
        <v>147</v>
      </c>
      <c r="H27" s="295" t="s">
        <v>1279</v>
      </c>
      <c r="I27" s="295">
        <v>25</v>
      </c>
      <c r="J27" s="295" t="str" cm="1">
        <f t="array" ref="J27">IF(_xlfn.XLOOKUP(D27 &amp; G27, BASE!$H$2:$H$3640 &amp; BASE!$S$2:$S$3640, BASE!$AD$2:$AD$3640, "") &lt;&gt; "", "Finalizado", "")</f>
        <v/>
      </c>
      <c r="K27"/>
    </row>
    <row r="28" spans="1:11" s="102" customFormat="1" ht="27.95" customHeight="1" x14ac:dyDescent="0.25">
      <c r="A28" s="295" t="s">
        <v>146</v>
      </c>
      <c r="B28" s="295" t="s">
        <v>1487</v>
      </c>
      <c r="C28" s="234" t="s">
        <v>202</v>
      </c>
      <c r="D28" s="295" t="s">
        <v>2673</v>
      </c>
      <c r="E28" s="295" t="s">
        <v>739</v>
      </c>
      <c r="F28" s="295">
        <v>85</v>
      </c>
      <c r="G28" s="295" t="s">
        <v>161</v>
      </c>
      <c r="H28" s="295" t="s">
        <v>1312</v>
      </c>
      <c r="I28" s="295">
        <v>25</v>
      </c>
      <c r="J28" s="295" t="str" cm="1">
        <f t="array" ref="J28">IF(_xlfn.XLOOKUP(D28 &amp; G28, BASE!$H$2:$H$3640 &amp; BASE!$S$2:$S$3640, BASE!$AD$2:$AD$3640, "") &lt;&gt; "", "Finalizado", "")</f>
        <v/>
      </c>
      <c r="K28"/>
    </row>
    <row r="29" spans="1:11" s="102" customFormat="1" ht="27.95" customHeight="1" x14ac:dyDescent="0.25">
      <c r="A29" s="295" t="s">
        <v>1690</v>
      </c>
      <c r="B29" s="295" t="s">
        <v>1487</v>
      </c>
      <c r="C29" s="234" t="s">
        <v>202</v>
      </c>
      <c r="D29" s="295" t="s">
        <v>2672</v>
      </c>
      <c r="E29" s="295" t="s">
        <v>739</v>
      </c>
      <c r="F29" s="295">
        <v>82</v>
      </c>
      <c r="G29" s="295" t="s">
        <v>147</v>
      </c>
      <c r="H29" s="295" t="s">
        <v>1280</v>
      </c>
      <c r="I29" s="295">
        <v>25</v>
      </c>
      <c r="J29" s="295" t="str" cm="1">
        <f t="array" ref="J29">IF(_xlfn.XLOOKUP(D29 &amp; G29, BASE!$H$2:$H$3640 &amp; BASE!$S$2:$S$3640, BASE!$AD$2:$AD$3640, "") &lt;&gt; "", "Finalizado", "")</f>
        <v/>
      </c>
      <c r="K29"/>
    </row>
    <row r="30" spans="1:11" s="102" customFormat="1" ht="27.95" customHeight="1" x14ac:dyDescent="0.25">
      <c r="A30" s="295" t="s">
        <v>146</v>
      </c>
      <c r="B30" s="295" t="s">
        <v>1487</v>
      </c>
      <c r="C30" s="234" t="s">
        <v>202</v>
      </c>
      <c r="D30" s="295" t="s">
        <v>2672</v>
      </c>
      <c r="E30" s="295" t="s">
        <v>739</v>
      </c>
      <c r="F30" s="295">
        <v>82</v>
      </c>
      <c r="G30" s="295" t="s">
        <v>161</v>
      </c>
      <c r="H30" s="295" t="s">
        <v>1312</v>
      </c>
      <c r="I30" s="295">
        <v>25</v>
      </c>
      <c r="J30" s="295" t="str" cm="1">
        <f t="array" ref="J30">IF(_xlfn.XLOOKUP(D30 &amp; G30, BASE!$H$2:$H$3640 &amp; BASE!$S$2:$S$3640, BASE!$AD$2:$AD$3640, "") &lt;&gt; "", "Finalizado", "")</f>
        <v/>
      </c>
      <c r="K30"/>
    </row>
    <row r="31" spans="1:11" s="102" customFormat="1" ht="27.95" customHeight="1" x14ac:dyDescent="0.25">
      <c r="A31" s="295" t="s">
        <v>1690</v>
      </c>
      <c r="B31" s="295" t="s">
        <v>1487</v>
      </c>
      <c r="C31" s="234" t="s">
        <v>203</v>
      </c>
      <c r="D31" s="295" t="s">
        <v>2659</v>
      </c>
      <c r="E31" s="295" t="s">
        <v>740</v>
      </c>
      <c r="F31" s="295">
        <v>6040</v>
      </c>
      <c r="G31" s="295" t="s">
        <v>148</v>
      </c>
      <c r="H31" s="295" t="s">
        <v>1329</v>
      </c>
      <c r="I31" s="295">
        <v>25</v>
      </c>
      <c r="J31" s="295" t="str" cm="1">
        <f t="array" ref="J31">IF(_xlfn.XLOOKUP(D31 &amp; G31, BASE!$H$2:$H$3640 &amp; BASE!$S$2:$S$3640, BASE!$AD$2:$AD$3640, "") &lt;&gt; "", "Finalizado", "")</f>
        <v>Finalizado</v>
      </c>
      <c r="K31"/>
    </row>
    <row r="32" spans="1:11" s="102" customFormat="1" ht="27.95" customHeight="1" x14ac:dyDescent="0.25">
      <c r="A32" s="295" t="s">
        <v>1690</v>
      </c>
      <c r="B32" s="295" t="s">
        <v>1486</v>
      </c>
      <c r="C32" s="234" t="s">
        <v>1108</v>
      </c>
      <c r="D32" s="295" t="s">
        <v>2408</v>
      </c>
      <c r="E32" s="295" t="s">
        <v>2438</v>
      </c>
      <c r="F32" s="295"/>
      <c r="G32" s="295" t="s">
        <v>2434</v>
      </c>
      <c r="H32" s="295" t="s">
        <v>1298</v>
      </c>
      <c r="I32" s="295">
        <v>25</v>
      </c>
      <c r="J32" s="295" t="str" cm="1">
        <f t="array" ref="J32">IF(_xlfn.XLOOKUP(D32 &amp; G32, BASE!$H$2:$H$3640 &amp; BASE!$S$2:$S$3640, BASE!$AD$2:$AD$3640, "") &lt;&gt; "", "Finalizado", "")</f>
        <v/>
      </c>
      <c r="K32"/>
    </row>
    <row r="33" spans="1:11" s="102" customFormat="1" ht="27.95" customHeight="1" x14ac:dyDescent="0.25">
      <c r="A33" s="295" t="s">
        <v>1690</v>
      </c>
      <c r="B33" s="295" t="s">
        <v>1486</v>
      </c>
      <c r="C33" s="234" t="s">
        <v>1108</v>
      </c>
      <c r="D33" s="295" t="s">
        <v>2406</v>
      </c>
      <c r="E33" s="295" t="s">
        <v>2437</v>
      </c>
      <c r="F33" s="295"/>
      <c r="G33" s="295" t="s">
        <v>2434</v>
      </c>
      <c r="H33" s="295" t="s">
        <v>1298</v>
      </c>
      <c r="I33" s="295">
        <v>25</v>
      </c>
      <c r="J33" s="297" t="str" cm="1">
        <f t="array" ref="J33">IF(_xlfn.XLOOKUP(D33 &amp; G33, BASE!$H$2:$H$3640 &amp; BASE!$S$2:$S$3640, BASE!$AD$2:$AD$3640, "") &lt;&gt; "", "Finalizado", "")</f>
        <v/>
      </c>
      <c r="K33"/>
    </row>
    <row r="34" spans="1:11" s="102" customFormat="1" ht="27.95" customHeight="1" x14ac:dyDescent="0.25">
      <c r="A34" s="295" t="s">
        <v>1690</v>
      </c>
      <c r="B34" s="295" t="s">
        <v>1486</v>
      </c>
      <c r="C34" s="234" t="s">
        <v>1108</v>
      </c>
      <c r="D34" s="295" t="s">
        <v>2406</v>
      </c>
      <c r="E34" s="295" t="s">
        <v>2437</v>
      </c>
      <c r="F34" s="295"/>
      <c r="G34" s="295" t="s">
        <v>1231</v>
      </c>
      <c r="H34" s="295" t="s">
        <v>1352</v>
      </c>
      <c r="I34" s="295">
        <v>25</v>
      </c>
      <c r="J34" s="295" t="str" cm="1">
        <f t="array" ref="J34">IF(_xlfn.XLOOKUP(D34 &amp; G34, BASE!$H$2:$H$3640 &amp; BASE!$S$2:$S$3640, BASE!$AD$2:$AD$3640, "") &lt;&gt; "", "Finalizado", "")</f>
        <v/>
      </c>
      <c r="K34"/>
    </row>
    <row r="35" spans="1:11" s="102" customFormat="1" ht="27.95" customHeight="1" x14ac:dyDescent="0.25">
      <c r="A35" s="295" t="s">
        <v>1690</v>
      </c>
      <c r="B35" s="295" t="s">
        <v>1486</v>
      </c>
      <c r="C35" s="234" t="s">
        <v>1108</v>
      </c>
      <c r="D35" s="295" t="s">
        <v>2727</v>
      </c>
      <c r="E35" s="295" t="s">
        <v>2450</v>
      </c>
      <c r="F35" s="295"/>
      <c r="G35" s="295" t="s">
        <v>2433</v>
      </c>
      <c r="H35" s="295" t="s">
        <v>1295</v>
      </c>
      <c r="I35" s="295">
        <v>25</v>
      </c>
      <c r="J35" s="295" t="str" cm="1">
        <f t="array" ref="J35">IF(_xlfn.XLOOKUP(D35 &amp; G35, BASE!$H$2:$H$3640 &amp; BASE!$S$2:$S$3640, BASE!$AD$2:$AD$3640, "") &lt;&gt; "", "Finalizado", "")</f>
        <v/>
      </c>
      <c r="K35"/>
    </row>
    <row r="36" spans="1:11" s="102" customFormat="1" ht="27.95" customHeight="1" x14ac:dyDescent="0.25">
      <c r="A36" s="295" t="s">
        <v>1690</v>
      </c>
      <c r="B36" s="295" t="s">
        <v>1486</v>
      </c>
      <c r="C36" s="234" t="s">
        <v>1108</v>
      </c>
      <c r="D36" s="295" t="s">
        <v>2727</v>
      </c>
      <c r="E36" s="295" t="s">
        <v>2450</v>
      </c>
      <c r="F36" s="295"/>
      <c r="G36" s="295" t="s">
        <v>2434</v>
      </c>
      <c r="H36" s="295" t="s">
        <v>1295</v>
      </c>
      <c r="I36" s="295">
        <v>25</v>
      </c>
      <c r="J36" s="297" t="str" cm="1">
        <f t="array" ref="J36">IF(_xlfn.XLOOKUP(D36 &amp; G36, BASE!$H$2:$H$3640 &amp; BASE!$S$2:$S$3640, BASE!$AD$2:$AD$3640, "") &lt;&gt; "", "Finalizado", "")</f>
        <v/>
      </c>
      <c r="K36"/>
    </row>
    <row r="37" spans="1:11" s="102" customFormat="1" ht="27.95" customHeight="1" x14ac:dyDescent="0.25">
      <c r="A37" s="295" t="s">
        <v>1690</v>
      </c>
      <c r="B37" s="295" t="s">
        <v>1486</v>
      </c>
      <c r="C37" s="234" t="s">
        <v>1108</v>
      </c>
      <c r="D37" s="295" t="s">
        <v>2726</v>
      </c>
      <c r="E37" s="295" t="s">
        <v>2449</v>
      </c>
      <c r="F37" s="295"/>
      <c r="G37" s="295" t="s">
        <v>2433</v>
      </c>
      <c r="H37" s="295" t="s">
        <v>1295</v>
      </c>
      <c r="I37" s="295">
        <v>25</v>
      </c>
      <c r="J37" s="295" t="str" cm="1">
        <f t="array" ref="J37">IF(_xlfn.XLOOKUP(D37 &amp; G37, BASE!$H$2:$H$3640 &amp; BASE!$S$2:$S$3640, BASE!$AD$2:$AD$3640, "") &lt;&gt; "", "Finalizado", "")</f>
        <v/>
      </c>
      <c r="K37"/>
    </row>
    <row r="38" spans="1:11" s="102" customFormat="1" ht="27.95" customHeight="1" x14ac:dyDescent="0.25">
      <c r="A38" s="295" t="s">
        <v>1690</v>
      </c>
      <c r="B38" s="295" t="s">
        <v>1486</v>
      </c>
      <c r="C38" s="234" t="s">
        <v>1108</v>
      </c>
      <c r="D38" s="295" t="s">
        <v>2726</v>
      </c>
      <c r="E38" s="295" t="s">
        <v>2449</v>
      </c>
      <c r="F38" s="295"/>
      <c r="G38" s="295" t="s">
        <v>2434</v>
      </c>
      <c r="H38" s="295" t="s">
        <v>1295</v>
      </c>
      <c r="I38" s="295">
        <v>25</v>
      </c>
      <c r="J38" s="295" t="str" cm="1">
        <f t="array" ref="J38">IF(_xlfn.XLOOKUP(D38 &amp; G38, BASE!$H$2:$H$3640 &amp; BASE!$S$2:$S$3640, BASE!$AD$2:$AD$3640, "") &lt;&gt; "", "Finalizado", "")</f>
        <v/>
      </c>
      <c r="K38"/>
    </row>
    <row r="39" spans="1:11" s="102" customFormat="1" ht="27.95" customHeight="1" x14ac:dyDescent="0.25">
      <c r="A39" s="295" t="s">
        <v>1690</v>
      </c>
      <c r="B39" s="295" t="s">
        <v>1486</v>
      </c>
      <c r="C39" s="234" t="s">
        <v>1108</v>
      </c>
      <c r="D39" s="295" t="s">
        <v>2725</v>
      </c>
      <c r="E39" s="295" t="s">
        <v>2436</v>
      </c>
      <c r="F39" s="295"/>
      <c r="G39" s="295" t="s">
        <v>2433</v>
      </c>
      <c r="H39" s="295" t="s">
        <v>1295</v>
      </c>
      <c r="I39" s="295">
        <v>25</v>
      </c>
      <c r="J39" s="295" t="str" cm="1">
        <f t="array" ref="J39">IF(_xlfn.XLOOKUP(D39 &amp; G39, BASE!$H$2:$H$3640 &amp; BASE!$S$2:$S$3640, BASE!$AD$2:$AD$3640, "") &lt;&gt; "", "Finalizado", "")</f>
        <v/>
      </c>
      <c r="K39"/>
    </row>
    <row r="40" spans="1:11" s="102" customFormat="1" ht="27.95" customHeight="1" x14ac:dyDescent="0.25">
      <c r="A40" s="295" t="s">
        <v>1690</v>
      </c>
      <c r="B40" s="295" t="s">
        <v>1486</v>
      </c>
      <c r="C40" s="234" t="s">
        <v>1108</v>
      </c>
      <c r="D40" s="295" t="s">
        <v>2725</v>
      </c>
      <c r="E40" s="295" t="s">
        <v>2436</v>
      </c>
      <c r="F40" s="295"/>
      <c r="G40" s="295" t="s">
        <v>2434</v>
      </c>
      <c r="H40" s="295" t="s">
        <v>1295</v>
      </c>
      <c r="I40" s="295">
        <v>25</v>
      </c>
      <c r="J40" s="297" t="str" cm="1">
        <f t="array" ref="J40">IF(_xlfn.XLOOKUP(D40 &amp; G40, BASE!$H$2:$H$3640 &amp; BASE!$S$2:$S$3640, BASE!$AD$2:$AD$3640, "") &lt;&gt; "", "Finalizado", "")</f>
        <v/>
      </c>
      <c r="K40"/>
    </row>
    <row r="41" spans="1:11" s="102" customFormat="1" ht="27.95" customHeight="1" x14ac:dyDescent="0.25">
      <c r="A41" s="295" t="s">
        <v>1690</v>
      </c>
      <c r="B41" s="295" t="s">
        <v>1486</v>
      </c>
      <c r="C41" s="234" t="s">
        <v>1108</v>
      </c>
      <c r="D41" s="295" t="s">
        <v>2725</v>
      </c>
      <c r="E41" s="295" t="s">
        <v>2436</v>
      </c>
      <c r="F41" s="295"/>
      <c r="G41" s="295" t="s">
        <v>1231</v>
      </c>
      <c r="H41" s="295" t="s">
        <v>1352</v>
      </c>
      <c r="I41" s="295">
        <v>25</v>
      </c>
      <c r="J41" s="297" t="str" cm="1">
        <f t="array" ref="J41">IF(_xlfn.XLOOKUP(D41 &amp; G41, BASE!$H$2:$H$3640 &amp; BASE!$S$2:$S$3640, BASE!$AD$2:$AD$3640, "") &lt;&gt; "", "Finalizado", "")</f>
        <v/>
      </c>
      <c r="K41"/>
    </row>
    <row r="42" spans="1:11" s="102" customFormat="1" ht="27.95" customHeight="1" x14ac:dyDescent="0.25">
      <c r="A42" s="295" t="s">
        <v>1690</v>
      </c>
      <c r="B42" s="295" t="s">
        <v>1486</v>
      </c>
      <c r="C42" s="234" t="s">
        <v>1108</v>
      </c>
      <c r="D42" s="295" t="s">
        <v>2724</v>
      </c>
      <c r="E42" s="295" t="s">
        <v>2435</v>
      </c>
      <c r="F42" s="295"/>
      <c r="G42" s="295" t="s">
        <v>2433</v>
      </c>
      <c r="H42" s="295" t="s">
        <v>1295</v>
      </c>
      <c r="I42" s="295">
        <v>25</v>
      </c>
      <c r="J42" s="297" t="str" cm="1">
        <f t="array" ref="J42">IF(_xlfn.XLOOKUP(D42 &amp; G42, BASE!$H$2:$H$3640 &amp; BASE!$S$2:$S$3640, BASE!$AD$2:$AD$3640, "") &lt;&gt; "", "Finalizado", "")</f>
        <v/>
      </c>
      <c r="K42"/>
    </row>
    <row r="43" spans="1:11" s="102" customFormat="1" ht="27.95" customHeight="1" x14ac:dyDescent="0.25">
      <c r="A43" s="295" t="s">
        <v>1690</v>
      </c>
      <c r="B43" s="295" t="s">
        <v>1486</v>
      </c>
      <c r="C43" s="234" t="s">
        <v>1108</v>
      </c>
      <c r="D43" s="295" t="s">
        <v>2724</v>
      </c>
      <c r="E43" s="296" t="s">
        <v>2435</v>
      </c>
      <c r="F43" s="295"/>
      <c r="G43" s="295" t="s">
        <v>2434</v>
      </c>
      <c r="H43" s="295" t="s">
        <v>1295</v>
      </c>
      <c r="I43" s="295">
        <v>25</v>
      </c>
      <c r="J43" s="297" t="str" cm="1">
        <f t="array" ref="J43">IF(_xlfn.XLOOKUP(D43 &amp; G43, BASE!$H$2:$H$3640 &amp; BASE!$S$2:$S$3640, BASE!$AD$2:$AD$3640, "") &lt;&gt; "", "Finalizado", "")</f>
        <v/>
      </c>
      <c r="K43"/>
    </row>
    <row r="44" spans="1:11" s="102" customFormat="1" ht="27.95" customHeight="1" x14ac:dyDescent="0.25">
      <c r="A44" s="295" t="s">
        <v>1690</v>
      </c>
      <c r="B44" s="295" t="s">
        <v>1486</v>
      </c>
      <c r="C44" s="234" t="s">
        <v>1108</v>
      </c>
      <c r="D44" s="295" t="s">
        <v>2724</v>
      </c>
      <c r="E44" s="296" t="s">
        <v>2435</v>
      </c>
      <c r="F44" s="295"/>
      <c r="G44" s="295" t="s">
        <v>1231</v>
      </c>
      <c r="H44" s="295" t="s">
        <v>1352</v>
      </c>
      <c r="I44" s="295">
        <v>25</v>
      </c>
      <c r="J44" s="295" t="str" cm="1">
        <f t="array" ref="J44">IF(_xlfn.XLOOKUP(D44 &amp; G44, BASE!$H$2:$H$3640 &amp; BASE!$S$2:$S$3640, BASE!$AD$2:$AD$3640, "") &lt;&gt; "", "Finalizado", "")</f>
        <v/>
      </c>
      <c r="K44"/>
    </row>
    <row r="45" spans="1:11" s="102" customFormat="1" ht="27.95" customHeight="1" x14ac:dyDescent="0.25">
      <c r="A45" s="295" t="s">
        <v>1690</v>
      </c>
      <c r="B45" s="295" t="s">
        <v>1486</v>
      </c>
      <c r="C45" s="234" t="s">
        <v>296</v>
      </c>
      <c r="D45" s="295" t="s">
        <v>2925</v>
      </c>
      <c r="E45" s="295" t="s">
        <v>306</v>
      </c>
      <c r="F45" s="295"/>
      <c r="G45" s="295" t="s">
        <v>1231</v>
      </c>
      <c r="H45" s="295" t="s">
        <v>1352</v>
      </c>
      <c r="I45" s="295">
        <v>25</v>
      </c>
      <c r="J45" s="297" t="str" cm="1">
        <f t="array" ref="J45">IF(_xlfn.XLOOKUP(D45 &amp; G45, BASE!$H$2:$H$3640 &amp; BASE!$S$2:$S$3640, BASE!$AD$2:$AD$3640, "") &lt;&gt; "", "Finalizado", "")</f>
        <v/>
      </c>
      <c r="K45"/>
    </row>
    <row r="46" spans="1:11" s="102" customFormat="1" ht="27.95" customHeight="1" x14ac:dyDescent="0.25">
      <c r="A46" s="295" t="s">
        <v>1690</v>
      </c>
      <c r="B46" s="295" t="s">
        <v>1486</v>
      </c>
      <c r="C46" s="234" t="s">
        <v>296</v>
      </c>
      <c r="D46" s="295" t="s">
        <v>2925</v>
      </c>
      <c r="E46" s="295" t="s">
        <v>306</v>
      </c>
      <c r="F46" s="295"/>
      <c r="G46" s="295" t="s">
        <v>1229</v>
      </c>
      <c r="H46" s="295" t="s">
        <v>1287</v>
      </c>
      <c r="I46" s="295">
        <v>25</v>
      </c>
      <c r="J46" s="295" t="str" cm="1">
        <f t="array" ref="J46">IF(_xlfn.XLOOKUP(D46 &amp; G46, BASE!$H$2:$H$3640 &amp; BASE!$S$2:$S$3640, BASE!$AD$2:$AD$3640, "") &lt;&gt; "", "Finalizado", "")</f>
        <v>Finalizado</v>
      </c>
      <c r="K46"/>
    </row>
    <row r="47" spans="1:11" s="102" customFormat="1" ht="27.95" customHeight="1" x14ac:dyDescent="0.25">
      <c r="A47" s="295" t="s">
        <v>1690</v>
      </c>
      <c r="B47" s="295" t="s">
        <v>1486</v>
      </c>
      <c r="C47" s="234" t="s">
        <v>296</v>
      </c>
      <c r="D47" s="295" t="s">
        <v>2925</v>
      </c>
      <c r="E47" s="295" t="s">
        <v>306</v>
      </c>
      <c r="F47" s="295"/>
      <c r="G47" s="295" t="s">
        <v>1231</v>
      </c>
      <c r="H47" s="295" t="s">
        <v>1352</v>
      </c>
      <c r="I47" s="295">
        <v>25</v>
      </c>
      <c r="J47" s="295" t="str" cm="1">
        <f t="array" ref="J47">IF(_xlfn.XLOOKUP(D47 &amp; G47, BASE!$H$2:$H$3640 &amp; BASE!$S$2:$S$3640, BASE!$AD$2:$AD$3640, "") &lt;&gt; "", "Finalizado", "")</f>
        <v/>
      </c>
      <c r="K47"/>
    </row>
    <row r="48" spans="1:11" s="102" customFormat="1" ht="27.95" customHeight="1" x14ac:dyDescent="0.25">
      <c r="A48" s="295" t="s">
        <v>1690</v>
      </c>
      <c r="B48" s="295" t="s">
        <v>1486</v>
      </c>
      <c r="C48" s="234" t="s">
        <v>296</v>
      </c>
      <c r="D48" s="295" t="s">
        <v>2925</v>
      </c>
      <c r="E48" s="295" t="s">
        <v>306</v>
      </c>
      <c r="F48" s="295"/>
      <c r="G48" s="295" t="s">
        <v>1229</v>
      </c>
      <c r="H48" s="295" t="s">
        <v>1287</v>
      </c>
      <c r="I48" s="295">
        <v>25</v>
      </c>
      <c r="J48" s="295" t="str" cm="1">
        <f t="array" ref="J48">IF(_xlfn.XLOOKUP(D48 &amp; G48, BASE!$H$2:$H$3640 &amp; BASE!$S$2:$S$3640, BASE!$AD$2:$AD$3640, "") &lt;&gt; "", "Finalizado", "")</f>
        <v>Finalizado</v>
      </c>
      <c r="K48"/>
    </row>
    <row r="49" spans="1:11" s="102" customFormat="1" ht="27.95" customHeight="1" x14ac:dyDescent="0.25">
      <c r="A49" s="295" t="s">
        <v>1690</v>
      </c>
      <c r="B49" s="295" t="s">
        <v>1486</v>
      </c>
      <c r="C49" s="234" t="s">
        <v>296</v>
      </c>
      <c r="D49" s="295" t="s">
        <v>2925</v>
      </c>
      <c r="E49" s="295" t="s">
        <v>306</v>
      </c>
      <c r="F49" s="295"/>
      <c r="G49" s="295" t="s">
        <v>1231</v>
      </c>
      <c r="H49" s="295" t="s">
        <v>1352</v>
      </c>
      <c r="I49" s="295">
        <v>25</v>
      </c>
      <c r="J49" s="295" t="str" cm="1">
        <f t="array" ref="J49">IF(_xlfn.XLOOKUP(D49 &amp; G49, BASE!$H$2:$H$3640 &amp; BASE!$S$2:$S$3640, BASE!$AD$2:$AD$3640, "") &lt;&gt; "", "Finalizado", "")</f>
        <v/>
      </c>
      <c r="K49"/>
    </row>
    <row r="50" spans="1:11" s="102" customFormat="1" ht="27.95" customHeight="1" x14ac:dyDescent="0.25">
      <c r="A50" s="295" t="s">
        <v>1690</v>
      </c>
      <c r="B50" s="295" t="s">
        <v>1486</v>
      </c>
      <c r="C50" s="234" t="s">
        <v>296</v>
      </c>
      <c r="D50" s="295" t="s">
        <v>2925</v>
      </c>
      <c r="E50" s="295" t="s">
        <v>306</v>
      </c>
      <c r="F50" s="295"/>
      <c r="G50" s="295" t="s">
        <v>1229</v>
      </c>
      <c r="H50" s="295" t="s">
        <v>1289</v>
      </c>
      <c r="I50" s="295">
        <v>25</v>
      </c>
      <c r="J50" s="295" t="str" cm="1">
        <f t="array" ref="J50">IF(_xlfn.XLOOKUP(D50 &amp; G50, BASE!$H$2:$H$3640 &amp; BASE!$S$2:$S$3640, BASE!$AD$2:$AD$3640, "") &lt;&gt; "", "Finalizado", "")</f>
        <v>Finalizado</v>
      </c>
      <c r="K50"/>
    </row>
    <row r="51" spans="1:11" s="102" customFormat="1" ht="27.95" customHeight="1" x14ac:dyDescent="0.25">
      <c r="A51" s="295" t="s">
        <v>1690</v>
      </c>
      <c r="B51" s="295" t="s">
        <v>1486</v>
      </c>
      <c r="C51" s="234" t="s">
        <v>296</v>
      </c>
      <c r="D51" s="295" t="s">
        <v>2925</v>
      </c>
      <c r="E51" s="295" t="s">
        <v>306</v>
      </c>
      <c r="F51" s="295"/>
      <c r="G51" s="295" t="s">
        <v>1231</v>
      </c>
      <c r="H51" s="295" t="s">
        <v>1352</v>
      </c>
      <c r="I51" s="295">
        <v>25</v>
      </c>
      <c r="J51" s="295" t="str" cm="1">
        <f t="array" ref="J51">IF(_xlfn.XLOOKUP(D51 &amp; G51, BASE!$H$2:$H$3640 &amp; BASE!$S$2:$S$3640, BASE!$AD$2:$AD$3640, "") &lt;&gt; "", "Finalizado", "")</f>
        <v/>
      </c>
      <c r="K51"/>
    </row>
    <row r="52" spans="1:11" s="102" customFormat="1" ht="27.95" customHeight="1" x14ac:dyDescent="0.25">
      <c r="A52" s="295" t="s">
        <v>1690</v>
      </c>
      <c r="B52" s="295" t="s">
        <v>1486</v>
      </c>
      <c r="C52" s="234" t="s">
        <v>296</v>
      </c>
      <c r="D52" s="295" t="s">
        <v>2925</v>
      </c>
      <c r="E52" s="295" t="s">
        <v>306</v>
      </c>
      <c r="F52" s="295"/>
      <c r="G52" s="295" t="s">
        <v>1229</v>
      </c>
      <c r="H52" s="295" t="s">
        <v>1289</v>
      </c>
      <c r="I52" s="295">
        <v>25</v>
      </c>
      <c r="J52" s="297" t="str" cm="1">
        <f t="array" ref="J52">IF(_xlfn.XLOOKUP(D52 &amp; G52, BASE!$H$2:$H$3640 &amp; BASE!$S$2:$S$3640, BASE!$AD$2:$AD$3640, "") &lt;&gt; "", "Finalizado", "")</f>
        <v>Finalizado</v>
      </c>
      <c r="K52"/>
    </row>
    <row r="53" spans="1:11" s="102" customFormat="1" ht="27.95" customHeight="1" x14ac:dyDescent="0.25">
      <c r="A53" s="295" t="s">
        <v>1690</v>
      </c>
      <c r="B53" s="295" t="s">
        <v>1486</v>
      </c>
      <c r="C53" s="234" t="s">
        <v>296</v>
      </c>
      <c r="D53" s="295" t="s">
        <v>2925</v>
      </c>
      <c r="E53" s="295" t="s">
        <v>306</v>
      </c>
      <c r="F53" s="295"/>
      <c r="G53" s="295" t="s">
        <v>1231</v>
      </c>
      <c r="H53" s="295" t="s">
        <v>1352</v>
      </c>
      <c r="I53" s="295">
        <v>25</v>
      </c>
      <c r="J53" s="295" t="str" cm="1">
        <f t="array" ref="J53">IF(_xlfn.XLOOKUP(D53 &amp; G53, BASE!$H$2:$H$3640 &amp; BASE!$S$2:$S$3640, BASE!$AD$2:$AD$3640, "") &lt;&gt; "", "Finalizado", "")</f>
        <v/>
      </c>
      <c r="K53"/>
    </row>
    <row r="54" spans="1:11" s="102" customFormat="1" ht="27.95" customHeight="1" x14ac:dyDescent="0.25">
      <c r="A54" s="295" t="s">
        <v>1690</v>
      </c>
      <c r="B54" s="295" t="s">
        <v>1486</v>
      </c>
      <c r="C54" s="234" t="s">
        <v>296</v>
      </c>
      <c r="D54" s="295" t="s">
        <v>2855</v>
      </c>
      <c r="E54" s="296" t="s">
        <v>306</v>
      </c>
      <c r="F54" s="295"/>
      <c r="G54" s="295" t="s">
        <v>1229</v>
      </c>
      <c r="H54" s="295" t="s">
        <v>1287</v>
      </c>
      <c r="I54" s="295">
        <v>25</v>
      </c>
      <c r="J54" s="297" t="str" cm="1">
        <f t="array" ref="J54">IF(_xlfn.XLOOKUP(D54 &amp; G54, BASE!$H$2:$H$3640 &amp; BASE!$S$2:$S$3640, BASE!$AD$2:$AD$3640, "") &lt;&gt; "", "Finalizado", "")</f>
        <v/>
      </c>
      <c r="K54"/>
    </row>
    <row r="55" spans="1:11" s="102" customFormat="1" ht="27.95" customHeight="1" x14ac:dyDescent="0.25">
      <c r="A55" s="295" t="s">
        <v>1690</v>
      </c>
      <c r="B55" s="295" t="s">
        <v>1486</v>
      </c>
      <c r="C55" s="234" t="s">
        <v>296</v>
      </c>
      <c r="D55" s="295" t="s">
        <v>2855</v>
      </c>
      <c r="E55" s="296" t="s">
        <v>306</v>
      </c>
      <c r="F55" s="295"/>
      <c r="G55" s="295" t="s">
        <v>1231</v>
      </c>
      <c r="H55" s="295" t="s">
        <v>1352</v>
      </c>
      <c r="I55" s="295">
        <v>25</v>
      </c>
      <c r="J55" s="295" t="str" cm="1">
        <f t="array" ref="J55">IF(_xlfn.XLOOKUP(D55 &amp; G55, BASE!$H$2:$H$3640 &amp; BASE!$S$2:$S$3640, BASE!$AD$2:$AD$3640, "") &lt;&gt; "", "Finalizado", "")</f>
        <v/>
      </c>
      <c r="K55"/>
    </row>
    <row r="56" spans="1:11" s="102" customFormat="1" ht="27.95" customHeight="1" x14ac:dyDescent="0.25">
      <c r="A56" s="295" t="s">
        <v>1690</v>
      </c>
      <c r="B56" s="295" t="s">
        <v>1486</v>
      </c>
      <c r="C56" s="234" t="s">
        <v>296</v>
      </c>
      <c r="D56" s="295" t="s">
        <v>2855</v>
      </c>
      <c r="E56" s="295" t="s">
        <v>306</v>
      </c>
      <c r="F56" s="295"/>
      <c r="G56" s="295" t="s">
        <v>1229</v>
      </c>
      <c r="H56" s="295" t="s">
        <v>1287</v>
      </c>
      <c r="I56" s="295">
        <v>25</v>
      </c>
      <c r="J56" s="297" t="str" cm="1">
        <f t="array" ref="J56">IF(_xlfn.XLOOKUP(D56 &amp; G56, BASE!$H$2:$H$3640 &amp; BASE!$S$2:$S$3640, BASE!$AD$2:$AD$3640, "") &lt;&gt; "", "Finalizado", "")</f>
        <v/>
      </c>
      <c r="K56"/>
    </row>
    <row r="57" spans="1:11" s="102" customFormat="1" ht="27.95" customHeight="1" x14ac:dyDescent="0.25">
      <c r="A57" s="295" t="s">
        <v>1690</v>
      </c>
      <c r="B57" s="295" t="s">
        <v>1486</v>
      </c>
      <c r="C57" s="234" t="s">
        <v>296</v>
      </c>
      <c r="D57" s="295" t="s">
        <v>2855</v>
      </c>
      <c r="E57" s="295" t="s">
        <v>306</v>
      </c>
      <c r="F57" s="295"/>
      <c r="G57" s="295" t="s">
        <v>1229</v>
      </c>
      <c r="H57" s="295" t="s">
        <v>1287</v>
      </c>
      <c r="I57" s="295">
        <v>25</v>
      </c>
      <c r="J57" s="295" t="str" cm="1">
        <f t="array" ref="J57">IF(_xlfn.XLOOKUP(D57 &amp; G57, BASE!$H$2:$H$3640 &amp; BASE!$S$2:$S$3640, BASE!$AD$2:$AD$3640, "") &lt;&gt; "", "Finalizado", "")</f>
        <v/>
      </c>
      <c r="K57"/>
    </row>
    <row r="58" spans="1:11" s="102" customFormat="1" ht="27.95" customHeight="1" x14ac:dyDescent="0.25">
      <c r="A58" s="295" t="s">
        <v>1690</v>
      </c>
      <c r="B58" s="295" t="s">
        <v>1486</v>
      </c>
      <c r="C58" s="234" t="s">
        <v>296</v>
      </c>
      <c r="D58" s="295" t="s">
        <v>2855</v>
      </c>
      <c r="E58" s="295" t="s">
        <v>306</v>
      </c>
      <c r="F58" s="295"/>
      <c r="G58" s="295" t="s">
        <v>1231</v>
      </c>
      <c r="H58" s="295" t="s">
        <v>1352</v>
      </c>
      <c r="I58" s="295">
        <v>25</v>
      </c>
      <c r="J58" s="295" t="str" cm="1">
        <f t="array" ref="J58">IF(_xlfn.XLOOKUP(D58 &amp; G58, BASE!$H$2:$H$3640 &amp; BASE!$S$2:$S$3640, BASE!$AD$2:$AD$3640, "") &lt;&gt; "", "Finalizado", "")</f>
        <v/>
      </c>
      <c r="K58"/>
    </row>
    <row r="59" spans="1:11" s="102" customFormat="1" ht="27.95" customHeight="1" x14ac:dyDescent="0.25">
      <c r="A59" s="295" t="s">
        <v>1690</v>
      </c>
      <c r="B59" s="295" t="s">
        <v>1486</v>
      </c>
      <c r="C59" s="234" t="s">
        <v>296</v>
      </c>
      <c r="D59" s="295" t="s">
        <v>2855</v>
      </c>
      <c r="E59" s="295" t="s">
        <v>306</v>
      </c>
      <c r="F59" s="295"/>
      <c r="G59" s="295" t="s">
        <v>1229</v>
      </c>
      <c r="H59" s="295" t="s">
        <v>1287</v>
      </c>
      <c r="I59" s="295">
        <v>25</v>
      </c>
      <c r="J59" s="295" t="str" cm="1">
        <f t="array" ref="J59">IF(_xlfn.XLOOKUP(D59 &amp; G59, BASE!$H$2:$H$3640 &amp; BASE!$S$2:$S$3640, BASE!$AD$2:$AD$3640, "") &lt;&gt; "", "Finalizado", "")</f>
        <v/>
      </c>
      <c r="K59"/>
    </row>
    <row r="60" spans="1:11" s="102" customFormat="1" ht="27.95" customHeight="1" x14ac:dyDescent="0.25">
      <c r="A60" s="295" t="s">
        <v>1690</v>
      </c>
      <c r="B60" s="295" t="s">
        <v>1486</v>
      </c>
      <c r="C60" s="234" t="s">
        <v>296</v>
      </c>
      <c r="D60" s="295" t="s">
        <v>2855</v>
      </c>
      <c r="E60" s="296" t="s">
        <v>306</v>
      </c>
      <c r="F60" s="295"/>
      <c r="G60" s="295" t="s">
        <v>1231</v>
      </c>
      <c r="H60" s="295" t="s">
        <v>1352</v>
      </c>
      <c r="I60" s="295">
        <v>25</v>
      </c>
      <c r="J60" s="297" t="str" cm="1">
        <f t="array" ref="J60">IF(_xlfn.XLOOKUP(D60 &amp; G60, BASE!$H$2:$H$3640 &amp; BASE!$S$2:$S$3640, BASE!$AD$2:$AD$3640, "") &lt;&gt; "", "Finalizado", "")</f>
        <v/>
      </c>
      <c r="K60"/>
    </row>
    <row r="61" spans="1:11" s="102" customFormat="1" ht="27.95" customHeight="1" x14ac:dyDescent="0.25">
      <c r="A61" s="295" t="s">
        <v>1690</v>
      </c>
      <c r="B61" s="295" t="s">
        <v>1486</v>
      </c>
      <c r="C61" s="234" t="s">
        <v>296</v>
      </c>
      <c r="D61" s="295" t="s">
        <v>2855</v>
      </c>
      <c r="E61" s="295" t="s">
        <v>306</v>
      </c>
      <c r="F61" s="295"/>
      <c r="G61" s="295" t="s">
        <v>1229</v>
      </c>
      <c r="H61" s="295" t="s">
        <v>1289</v>
      </c>
      <c r="I61" s="295">
        <v>25</v>
      </c>
      <c r="J61" s="297" t="str" cm="1">
        <f t="array" ref="J61">IF(_xlfn.XLOOKUP(D61 &amp; G61, BASE!$H$2:$H$3640 &amp; BASE!$S$2:$S$3640, BASE!$AD$2:$AD$3640, "") &lt;&gt; "", "Finalizado", "")</f>
        <v/>
      </c>
      <c r="K61"/>
    </row>
    <row r="62" spans="1:11" s="102" customFormat="1" ht="27.95" customHeight="1" x14ac:dyDescent="0.25">
      <c r="A62" s="295" t="s">
        <v>1690</v>
      </c>
      <c r="B62" s="295" t="s">
        <v>1486</v>
      </c>
      <c r="C62" s="234" t="s">
        <v>296</v>
      </c>
      <c r="D62" s="295" t="s">
        <v>2855</v>
      </c>
      <c r="E62" s="295" t="s">
        <v>306</v>
      </c>
      <c r="F62" s="295"/>
      <c r="G62" s="295" t="s">
        <v>1231</v>
      </c>
      <c r="H62" s="295" t="s">
        <v>1352</v>
      </c>
      <c r="I62" s="295">
        <v>25</v>
      </c>
      <c r="J62" s="297" t="str" cm="1">
        <f t="array" ref="J62">IF(_xlfn.XLOOKUP(D62 &amp; G62, BASE!$H$2:$H$3640 &amp; BASE!$S$2:$S$3640, BASE!$AD$2:$AD$3640, "") &lt;&gt; "", "Finalizado", "")</f>
        <v/>
      </c>
      <c r="K62"/>
    </row>
    <row r="63" spans="1:11" s="102" customFormat="1" ht="27.95" customHeight="1" x14ac:dyDescent="0.25">
      <c r="A63" s="295" t="s">
        <v>1690</v>
      </c>
      <c r="B63" s="295" t="s">
        <v>1486</v>
      </c>
      <c r="C63" s="234" t="s">
        <v>296</v>
      </c>
      <c r="D63" s="295" t="s">
        <v>2855</v>
      </c>
      <c r="E63" s="295" t="s">
        <v>306</v>
      </c>
      <c r="F63" s="295"/>
      <c r="G63" s="295" t="s">
        <v>1229</v>
      </c>
      <c r="H63" s="295" t="s">
        <v>1289</v>
      </c>
      <c r="I63" s="295">
        <v>25</v>
      </c>
      <c r="J63" s="295" t="str" cm="1">
        <f t="array" ref="J63">IF(_xlfn.XLOOKUP(D63 &amp; G63, BASE!$H$2:$H$3640 &amp; BASE!$S$2:$S$3640, BASE!$AD$2:$AD$3640, "") &lt;&gt; "", "Finalizado", "")</f>
        <v/>
      </c>
      <c r="K63"/>
    </row>
    <row r="64" spans="1:11" s="102" customFormat="1" ht="27.95" customHeight="1" x14ac:dyDescent="0.25">
      <c r="A64" s="295" t="s">
        <v>1690</v>
      </c>
      <c r="B64" s="295" t="s">
        <v>1486</v>
      </c>
      <c r="C64" s="234" t="s">
        <v>296</v>
      </c>
      <c r="D64" s="295" t="s">
        <v>2855</v>
      </c>
      <c r="E64" s="295" t="s">
        <v>306</v>
      </c>
      <c r="F64" s="295"/>
      <c r="G64" s="295" t="s">
        <v>1231</v>
      </c>
      <c r="H64" s="295" t="s">
        <v>1352</v>
      </c>
      <c r="I64" s="295">
        <v>25</v>
      </c>
      <c r="J64" s="297" t="str" cm="1">
        <f t="array" ref="J64">IF(_xlfn.XLOOKUP(D64 &amp; G64, BASE!$H$2:$H$3640 &amp; BASE!$S$2:$S$3640, BASE!$AD$2:$AD$3640, "") &lt;&gt; "", "Finalizado", "")</f>
        <v/>
      </c>
      <c r="K64"/>
    </row>
    <row r="65" spans="1:11" s="102" customFormat="1" ht="27.95" customHeight="1" x14ac:dyDescent="0.25">
      <c r="A65" s="295" t="s">
        <v>1690</v>
      </c>
      <c r="B65" s="295" t="s">
        <v>1486</v>
      </c>
      <c r="C65" s="234" t="s">
        <v>296</v>
      </c>
      <c r="D65" s="295" t="s">
        <v>2855</v>
      </c>
      <c r="E65" s="295" t="s">
        <v>306</v>
      </c>
      <c r="F65" s="295"/>
      <c r="G65" s="295" t="s">
        <v>1229</v>
      </c>
      <c r="H65" s="295" t="s">
        <v>1289</v>
      </c>
      <c r="I65" s="295">
        <v>25</v>
      </c>
      <c r="J65" s="295" t="str" cm="1">
        <f t="array" ref="J65">IF(_xlfn.XLOOKUP(D65 &amp; G65, BASE!$H$2:$H$3640 &amp; BASE!$S$2:$S$3640, BASE!$AD$2:$AD$3640, "") &lt;&gt; "", "Finalizado", "")</f>
        <v/>
      </c>
      <c r="K65"/>
    </row>
    <row r="66" spans="1:11" s="102" customFormat="1" ht="27.95" customHeight="1" x14ac:dyDescent="0.25">
      <c r="A66" s="295" t="s">
        <v>1690</v>
      </c>
      <c r="B66" s="295" t="s">
        <v>1486</v>
      </c>
      <c r="C66" s="234" t="s">
        <v>296</v>
      </c>
      <c r="D66" s="295" t="s">
        <v>2855</v>
      </c>
      <c r="E66" s="295" t="s">
        <v>306</v>
      </c>
      <c r="F66" s="295"/>
      <c r="G66" s="295" t="s">
        <v>1231</v>
      </c>
      <c r="H66" s="295" t="s">
        <v>1352</v>
      </c>
      <c r="I66" s="295">
        <v>25</v>
      </c>
      <c r="J66" s="297" t="str" cm="1">
        <f t="array" ref="J66">IF(_xlfn.XLOOKUP(D66 &amp; G66, BASE!$H$2:$H$3640 &amp; BASE!$S$2:$S$3640, BASE!$AD$2:$AD$3640, "") &lt;&gt; "", "Finalizado", "")</f>
        <v/>
      </c>
      <c r="K66"/>
    </row>
    <row r="67" spans="1:11" s="102" customFormat="1" ht="27.95" customHeight="1" x14ac:dyDescent="0.25">
      <c r="A67" s="295" t="s">
        <v>1690</v>
      </c>
      <c r="B67" s="295" t="s">
        <v>1487</v>
      </c>
      <c r="C67" s="234" t="s">
        <v>483</v>
      </c>
      <c r="D67" s="295" t="s">
        <v>2246</v>
      </c>
      <c r="E67" s="296" t="s">
        <v>2114</v>
      </c>
      <c r="F67" s="295"/>
      <c r="G67" s="295" t="s">
        <v>166</v>
      </c>
      <c r="H67" s="295" t="s">
        <v>1306</v>
      </c>
      <c r="I67" s="295">
        <v>25</v>
      </c>
      <c r="J67" s="295" t="str" cm="1">
        <f t="array" ref="J67">IF(_xlfn.XLOOKUP(D67 &amp; G67, BASE!$H$2:$H$3640 &amp; BASE!$S$2:$S$3640, BASE!$AD$2:$AD$3640, "") &lt;&gt; "", "Finalizado", "")</f>
        <v/>
      </c>
      <c r="K67"/>
    </row>
    <row r="68" spans="1:11" s="102" customFormat="1" ht="27.95" customHeight="1" x14ac:dyDescent="0.25">
      <c r="A68" s="295" t="s">
        <v>1690</v>
      </c>
      <c r="B68" s="295" t="s">
        <v>1487</v>
      </c>
      <c r="C68" s="234" t="s">
        <v>483</v>
      </c>
      <c r="D68" s="295" t="s">
        <v>2246</v>
      </c>
      <c r="E68" s="296" t="s">
        <v>2114</v>
      </c>
      <c r="F68" s="295"/>
      <c r="G68" s="295" t="s">
        <v>167</v>
      </c>
      <c r="H68" s="295" t="s">
        <v>1299</v>
      </c>
      <c r="I68" s="295">
        <v>25</v>
      </c>
      <c r="J68" s="295" t="str" cm="1">
        <f t="array" ref="J68">IF(_xlfn.XLOOKUP(D68 &amp; G68, BASE!$H$2:$H$3640 &amp; BASE!$S$2:$S$3640, BASE!$AD$2:$AD$3640, "") &lt;&gt; "", "Finalizado", "")</f>
        <v/>
      </c>
      <c r="K68"/>
    </row>
    <row r="69" spans="1:11" s="102" customFormat="1" ht="27.95" customHeight="1" x14ac:dyDescent="0.25">
      <c r="A69" s="295" t="s">
        <v>1690</v>
      </c>
      <c r="B69" s="295" t="s">
        <v>1487</v>
      </c>
      <c r="C69" s="234" t="s">
        <v>483</v>
      </c>
      <c r="D69" s="295" t="s">
        <v>2246</v>
      </c>
      <c r="E69" s="296" t="s">
        <v>2114</v>
      </c>
      <c r="F69" s="295"/>
      <c r="G69" s="295" t="s">
        <v>166</v>
      </c>
      <c r="H69" s="295" t="s">
        <v>1306</v>
      </c>
      <c r="I69" s="295">
        <v>25</v>
      </c>
      <c r="J69" s="297" t="str" cm="1">
        <f t="array" ref="J69">IF(_xlfn.XLOOKUP(D69 &amp; G69, BASE!$H$2:$H$3640 &amp; BASE!$S$2:$S$3640, BASE!$AD$2:$AD$3640, "") &lt;&gt; "", "Finalizado", "")</f>
        <v/>
      </c>
      <c r="K69"/>
    </row>
    <row r="70" spans="1:11" s="102" customFormat="1" ht="27.95" customHeight="1" x14ac:dyDescent="0.25">
      <c r="A70" s="295" t="s">
        <v>1690</v>
      </c>
      <c r="B70" s="295" t="s">
        <v>1487</v>
      </c>
      <c r="C70" s="234" t="s">
        <v>483</v>
      </c>
      <c r="D70" s="295" t="s">
        <v>2246</v>
      </c>
      <c r="E70" s="296" t="s">
        <v>2114</v>
      </c>
      <c r="F70" s="295"/>
      <c r="G70" s="295" t="s">
        <v>167</v>
      </c>
      <c r="H70" s="295" t="s">
        <v>1299</v>
      </c>
      <c r="I70" s="295">
        <v>25</v>
      </c>
      <c r="J70" s="295" t="str" cm="1">
        <f t="array" ref="J70">IF(_xlfn.XLOOKUP(D70 &amp; G70, BASE!$H$2:$H$3640 &amp; BASE!$S$2:$S$3640, BASE!$AD$2:$AD$3640, "") &lt;&gt; "", "Finalizado", "")</f>
        <v/>
      </c>
      <c r="K70"/>
    </row>
    <row r="71" spans="1:11" s="102" customFormat="1" ht="27.95" customHeight="1" x14ac:dyDescent="0.25">
      <c r="A71" s="295" t="s">
        <v>1690</v>
      </c>
      <c r="B71" s="295" t="s">
        <v>1487</v>
      </c>
      <c r="C71" s="234" t="s">
        <v>483</v>
      </c>
      <c r="D71" s="295" t="s">
        <v>2246</v>
      </c>
      <c r="E71" s="296" t="s">
        <v>2114</v>
      </c>
      <c r="F71" s="295"/>
      <c r="G71" s="295" t="s">
        <v>168</v>
      </c>
      <c r="H71" s="295" t="s">
        <v>1308</v>
      </c>
      <c r="I71" s="295">
        <v>25</v>
      </c>
      <c r="J71" s="297" t="str" cm="1">
        <f t="array" ref="J71">IF(_xlfn.XLOOKUP(D71 &amp; G71, BASE!$H$2:$H$3640 &amp; BASE!$S$2:$S$3640, BASE!$AD$2:$AD$3640, "") &lt;&gt; "", "Finalizado", "")</f>
        <v/>
      </c>
      <c r="K71"/>
    </row>
    <row r="72" spans="1:11" s="102" customFormat="1" ht="27.95" customHeight="1" x14ac:dyDescent="0.25">
      <c r="A72" s="295" t="s">
        <v>1690</v>
      </c>
      <c r="B72" s="295" t="s">
        <v>1487</v>
      </c>
      <c r="C72" s="234" t="s">
        <v>483</v>
      </c>
      <c r="D72" s="295" t="s">
        <v>2246</v>
      </c>
      <c r="E72" s="296" t="s">
        <v>2114</v>
      </c>
      <c r="F72" s="295"/>
      <c r="G72" s="295" t="s">
        <v>169</v>
      </c>
      <c r="H72" s="295" t="s">
        <v>1309</v>
      </c>
      <c r="I72" s="295">
        <v>25</v>
      </c>
      <c r="J72" s="295" t="str" cm="1">
        <f t="array" ref="J72">IF(_xlfn.XLOOKUP(D72 &amp; G72, BASE!$H$2:$H$3640 &amp; BASE!$S$2:$S$3640, BASE!$AD$2:$AD$3640, "") &lt;&gt; "", "Finalizado", "")</f>
        <v/>
      </c>
      <c r="K72"/>
    </row>
    <row r="73" spans="1:11" s="102" customFormat="1" ht="27.95" customHeight="1" x14ac:dyDescent="0.25">
      <c r="A73" s="295" t="s">
        <v>1690</v>
      </c>
      <c r="B73" s="295" t="s">
        <v>1487</v>
      </c>
      <c r="C73" s="234" t="s">
        <v>483</v>
      </c>
      <c r="D73" s="295" t="s">
        <v>2246</v>
      </c>
      <c r="E73" s="296" t="s">
        <v>2114</v>
      </c>
      <c r="F73" s="295"/>
      <c r="G73" s="295" t="s">
        <v>170</v>
      </c>
      <c r="H73" s="295" t="s">
        <v>1309</v>
      </c>
      <c r="I73" s="295">
        <v>25</v>
      </c>
      <c r="J73" s="295" t="str" cm="1">
        <f t="array" ref="J73">IF(_xlfn.XLOOKUP(D73 &amp; G73, BASE!$H$2:$H$3640 &amp; BASE!$S$2:$S$3640, BASE!$AD$2:$AD$3640, "") &lt;&gt; "", "Finalizado", "")</f>
        <v/>
      </c>
      <c r="K73"/>
    </row>
    <row r="74" spans="1:11" s="102" customFormat="1" ht="27.95" customHeight="1" x14ac:dyDescent="0.25">
      <c r="A74" s="295" t="s">
        <v>1690</v>
      </c>
      <c r="B74" s="295" t="s">
        <v>1487</v>
      </c>
      <c r="C74" s="234" t="s">
        <v>483</v>
      </c>
      <c r="D74" s="295" t="s">
        <v>2245</v>
      </c>
      <c r="E74" s="296" t="s">
        <v>2114</v>
      </c>
      <c r="F74" s="295"/>
      <c r="G74" s="295" t="s">
        <v>166</v>
      </c>
      <c r="H74" s="295" t="s">
        <v>1305</v>
      </c>
      <c r="I74" s="295">
        <v>25</v>
      </c>
      <c r="J74" s="297" t="str" cm="1">
        <f t="array" ref="J74">IF(_xlfn.XLOOKUP(D74 &amp; G74, BASE!$H$2:$H$3640 &amp; BASE!$S$2:$S$3640, BASE!$AD$2:$AD$3640, "") &lt;&gt; "", "Finalizado", "")</f>
        <v/>
      </c>
      <c r="K74"/>
    </row>
    <row r="75" spans="1:11" s="102" customFormat="1" ht="27.95" customHeight="1" x14ac:dyDescent="0.25">
      <c r="A75" s="295" t="s">
        <v>1690</v>
      </c>
      <c r="B75" s="295" t="s">
        <v>1487</v>
      </c>
      <c r="C75" s="234" t="s">
        <v>483</v>
      </c>
      <c r="D75" s="295" t="s">
        <v>2245</v>
      </c>
      <c r="E75" s="296" t="s">
        <v>2114</v>
      </c>
      <c r="F75" s="295"/>
      <c r="G75" s="295" t="s">
        <v>166</v>
      </c>
      <c r="H75" s="295" t="s">
        <v>1305</v>
      </c>
      <c r="I75" s="295">
        <v>25</v>
      </c>
      <c r="J75" s="295" t="str" cm="1">
        <f t="array" ref="J75">IF(_xlfn.XLOOKUP(D75 &amp; G75, BASE!$H$2:$H$3640 &amp; BASE!$S$2:$S$3640, BASE!$AD$2:$AD$3640, "") &lt;&gt; "", "Finalizado", "")</f>
        <v/>
      </c>
      <c r="K75"/>
    </row>
    <row r="76" spans="1:11" s="102" customFormat="1" ht="27.95" customHeight="1" x14ac:dyDescent="0.25">
      <c r="A76" s="295" t="s">
        <v>1690</v>
      </c>
      <c r="B76" s="295" t="s">
        <v>1487</v>
      </c>
      <c r="C76" s="234" t="s">
        <v>483</v>
      </c>
      <c r="D76" s="295" t="s">
        <v>2244</v>
      </c>
      <c r="E76" s="296" t="s">
        <v>2114</v>
      </c>
      <c r="F76" s="295"/>
      <c r="G76" s="295" t="s">
        <v>166</v>
      </c>
      <c r="H76" s="295" t="s">
        <v>1306</v>
      </c>
      <c r="I76" s="295">
        <v>25</v>
      </c>
      <c r="J76" s="295" t="str" cm="1">
        <f t="array" ref="J76">IF(_xlfn.XLOOKUP(D76 &amp; G76, BASE!$H$2:$H$3640 &amp; BASE!$S$2:$S$3640, BASE!$AD$2:$AD$3640, "") &lt;&gt; "", "Finalizado", "")</f>
        <v/>
      </c>
      <c r="K76"/>
    </row>
    <row r="77" spans="1:11" s="102" customFormat="1" ht="27.95" customHeight="1" x14ac:dyDescent="0.25">
      <c r="A77" s="295" t="s">
        <v>1690</v>
      </c>
      <c r="B77" s="295" t="s">
        <v>1487</v>
      </c>
      <c r="C77" s="234" t="s">
        <v>483</v>
      </c>
      <c r="D77" s="295" t="s">
        <v>2244</v>
      </c>
      <c r="E77" s="296" t="s">
        <v>2114</v>
      </c>
      <c r="F77" s="295"/>
      <c r="G77" s="295" t="s">
        <v>166</v>
      </c>
      <c r="H77" s="295" t="s">
        <v>1306</v>
      </c>
      <c r="I77" s="295">
        <v>25</v>
      </c>
      <c r="J77" s="295" t="str" cm="1">
        <f t="array" ref="J77">IF(_xlfn.XLOOKUP(D77 &amp; G77, BASE!$H$2:$H$3640 &amp; BASE!$S$2:$S$3640, BASE!$AD$2:$AD$3640, "") &lt;&gt; "", "Finalizado", "")</f>
        <v/>
      </c>
      <c r="K77"/>
    </row>
    <row r="78" spans="1:11" s="102" customFormat="1" ht="27.95" customHeight="1" x14ac:dyDescent="0.25">
      <c r="A78" s="295" t="s">
        <v>1690</v>
      </c>
      <c r="B78" s="295" t="s">
        <v>1486</v>
      </c>
      <c r="C78" s="234" t="s">
        <v>2908</v>
      </c>
      <c r="D78" s="295" t="s">
        <v>2907</v>
      </c>
      <c r="E78" s="296" t="s">
        <v>245</v>
      </c>
      <c r="F78" s="295"/>
      <c r="G78" s="295" t="s">
        <v>2937</v>
      </c>
      <c r="H78" s="295" t="s">
        <v>1505</v>
      </c>
      <c r="I78" s="295">
        <v>25</v>
      </c>
      <c r="J78" s="297" t="str" cm="1">
        <f t="array" ref="J78">IF(_xlfn.XLOOKUP(D78 &amp; G78, BASE!$H$2:$H$3640 &amp; BASE!$S$2:$S$3640, BASE!$AD$2:$AD$3640, "") &lt;&gt; "", "Finalizado", "")</f>
        <v/>
      </c>
      <c r="K78"/>
    </row>
    <row r="79" spans="1:11" s="102" customFormat="1" ht="27.95" customHeight="1" x14ac:dyDescent="0.25">
      <c r="A79" s="295" t="s">
        <v>1690</v>
      </c>
      <c r="B79" s="295" t="s">
        <v>1486</v>
      </c>
      <c r="C79" s="234" t="s">
        <v>2908</v>
      </c>
      <c r="D79" s="295" t="s">
        <v>2907</v>
      </c>
      <c r="E79" s="295" t="s">
        <v>245</v>
      </c>
      <c r="F79" s="295"/>
      <c r="G79" s="295" t="s">
        <v>1231</v>
      </c>
      <c r="H79" s="295" t="s">
        <v>1352</v>
      </c>
      <c r="I79" s="295">
        <v>25</v>
      </c>
      <c r="J79" s="295" t="str" cm="1">
        <f t="array" ref="J79">IF(_xlfn.XLOOKUP(D79 &amp; G79, BASE!$H$2:$H$3640 &amp; BASE!$S$2:$S$3640, BASE!$AD$2:$AD$3640, "") &lt;&gt; "", "Finalizado", "")</f>
        <v/>
      </c>
      <c r="K79"/>
    </row>
    <row r="80" spans="1:11" s="102" customFormat="1" ht="27.95" customHeight="1" x14ac:dyDescent="0.25">
      <c r="A80" s="295" t="s">
        <v>1690</v>
      </c>
      <c r="B80" s="295" t="s">
        <v>1486</v>
      </c>
      <c r="C80" s="234" t="s">
        <v>2908</v>
      </c>
      <c r="D80" s="295" t="s">
        <v>2906</v>
      </c>
      <c r="E80" s="296" t="s">
        <v>245</v>
      </c>
      <c r="F80" s="295"/>
      <c r="G80" s="295" t="s">
        <v>2937</v>
      </c>
      <c r="H80" s="295" t="s">
        <v>1505</v>
      </c>
      <c r="I80" s="295">
        <v>25</v>
      </c>
      <c r="J80" s="295" t="str" cm="1">
        <f t="array" ref="J80">IF(_xlfn.XLOOKUP(D80 &amp; G80, BASE!$H$2:$H$3640 &amp; BASE!$S$2:$S$3640, BASE!$AD$2:$AD$3640, "") &lt;&gt; "", "Finalizado", "")</f>
        <v/>
      </c>
      <c r="K80"/>
    </row>
    <row r="81" spans="1:11" s="102" customFormat="1" ht="27.95" customHeight="1" x14ac:dyDescent="0.25">
      <c r="A81" s="295" t="s">
        <v>1690</v>
      </c>
      <c r="B81" s="295" t="s">
        <v>1486</v>
      </c>
      <c r="C81" s="234" t="s">
        <v>2908</v>
      </c>
      <c r="D81" s="295" t="s">
        <v>2906</v>
      </c>
      <c r="E81" s="295" t="s">
        <v>245</v>
      </c>
      <c r="F81" s="295"/>
      <c r="G81" s="295" t="s">
        <v>1231</v>
      </c>
      <c r="H81" s="295" t="s">
        <v>1352</v>
      </c>
      <c r="I81" s="295">
        <v>25</v>
      </c>
      <c r="J81" s="295" t="str" cm="1">
        <f t="array" ref="J81">IF(_xlfn.XLOOKUP(D81 &amp; G81, BASE!$H$2:$H$3640 &amp; BASE!$S$2:$S$3640, BASE!$AD$2:$AD$3640, "") &lt;&gt; "", "Finalizado", "")</f>
        <v/>
      </c>
      <c r="K81"/>
    </row>
    <row r="82" spans="1:11" s="102" customFormat="1" ht="27.95" customHeight="1" x14ac:dyDescent="0.25">
      <c r="A82" s="295" t="s">
        <v>1690</v>
      </c>
      <c r="B82" s="295" t="s">
        <v>1487</v>
      </c>
      <c r="C82" s="234" t="s">
        <v>2079</v>
      </c>
      <c r="D82" s="295" t="s">
        <v>1971</v>
      </c>
      <c r="E82" s="295" t="s">
        <v>392</v>
      </c>
      <c r="F82" s="295"/>
      <c r="G82" s="295" t="s">
        <v>168</v>
      </c>
      <c r="H82" s="295" t="s">
        <v>1308</v>
      </c>
      <c r="I82" s="295">
        <v>25</v>
      </c>
      <c r="J82" s="295" t="str" cm="1">
        <f t="array" ref="J82">IF(_xlfn.XLOOKUP(D82 &amp; G82, BASE!$H$2:$H$3640 &amp; BASE!$S$2:$S$3640, BASE!$AD$2:$AD$3640, "") &lt;&gt; "", "Finalizado", "")</f>
        <v>Finalizado</v>
      </c>
      <c r="K82"/>
    </row>
    <row r="83" spans="1:11" s="102" customFormat="1" ht="27.95" customHeight="1" x14ac:dyDescent="0.25">
      <c r="A83" s="295" t="s">
        <v>1690</v>
      </c>
      <c r="B83" s="295" t="s">
        <v>1487</v>
      </c>
      <c r="C83" s="234" t="s">
        <v>2078</v>
      </c>
      <c r="D83" s="295" t="s">
        <v>2001</v>
      </c>
      <c r="E83" s="295" t="s">
        <v>392</v>
      </c>
      <c r="F83" s="295"/>
      <c r="G83" s="295" t="s">
        <v>166</v>
      </c>
      <c r="H83" s="295" t="s">
        <v>1305</v>
      </c>
      <c r="I83" s="295">
        <v>25</v>
      </c>
      <c r="J83" s="295" t="str" cm="1">
        <f t="array" ref="J83">IF(_xlfn.XLOOKUP(D83 &amp; G83, BASE!$H$2:$H$3640 &amp; BASE!$S$2:$S$3640, BASE!$AD$2:$AD$3640, "") &lt;&gt; "", "Finalizado", "")</f>
        <v/>
      </c>
      <c r="K83"/>
    </row>
    <row r="84" spans="1:11" s="102" customFormat="1" ht="27.95" customHeight="1" x14ac:dyDescent="0.25">
      <c r="A84" s="295" t="s">
        <v>1690</v>
      </c>
      <c r="B84" s="295" t="s">
        <v>1487</v>
      </c>
      <c r="C84" s="234" t="s">
        <v>2078</v>
      </c>
      <c r="D84" s="295" t="s">
        <v>2001</v>
      </c>
      <c r="E84" s="295" t="s">
        <v>392</v>
      </c>
      <c r="F84" s="295"/>
      <c r="G84" s="295" t="s">
        <v>167</v>
      </c>
      <c r="H84" s="295" t="s">
        <v>1299</v>
      </c>
      <c r="I84" s="295">
        <v>25</v>
      </c>
      <c r="J84" s="295" t="str" cm="1">
        <f t="array" ref="J84">IF(_xlfn.XLOOKUP(D84 &amp; G84, BASE!$H$2:$H$3640 &amp; BASE!$S$2:$S$3640, BASE!$AD$2:$AD$3640, "") &lt;&gt; "", "Finalizado", "")</f>
        <v/>
      </c>
      <c r="K84"/>
    </row>
    <row r="85" spans="1:11" s="102" customFormat="1" ht="27.95" customHeight="1" x14ac:dyDescent="0.25">
      <c r="A85" s="295" t="s">
        <v>1690</v>
      </c>
      <c r="B85" s="295" t="s">
        <v>1487</v>
      </c>
      <c r="C85" s="234" t="s">
        <v>2078</v>
      </c>
      <c r="D85" s="295" t="s">
        <v>2001</v>
      </c>
      <c r="E85" s="295" t="s">
        <v>392</v>
      </c>
      <c r="F85" s="295"/>
      <c r="G85" s="295" t="s">
        <v>168</v>
      </c>
      <c r="H85" s="295" t="s">
        <v>1308</v>
      </c>
      <c r="I85" s="295">
        <v>25</v>
      </c>
      <c r="J85" s="295" t="str" cm="1">
        <f t="array" ref="J85">IF(_xlfn.XLOOKUP(D85 &amp; G85, BASE!$H$2:$H$3640 &amp; BASE!$S$2:$S$3640, BASE!$AD$2:$AD$3640, "") &lt;&gt; "", "Finalizado", "")</f>
        <v/>
      </c>
      <c r="K85"/>
    </row>
    <row r="86" spans="1:11" s="102" customFormat="1" ht="27.95" customHeight="1" x14ac:dyDescent="0.25">
      <c r="A86" s="295" t="s">
        <v>1690</v>
      </c>
      <c r="B86" s="295" t="s">
        <v>1487</v>
      </c>
      <c r="C86" s="234" t="s">
        <v>2078</v>
      </c>
      <c r="D86" s="295" t="s">
        <v>1997</v>
      </c>
      <c r="E86" s="295" t="s">
        <v>392</v>
      </c>
      <c r="F86" s="295"/>
      <c r="G86" s="295" t="s">
        <v>166</v>
      </c>
      <c r="H86" s="295" t="s">
        <v>1305</v>
      </c>
      <c r="I86" s="295">
        <v>25</v>
      </c>
      <c r="J86" s="295" t="str" cm="1">
        <f t="array" ref="J86">IF(_xlfn.XLOOKUP(D86 &amp; G86, BASE!$H$2:$H$3640 &amp; BASE!$S$2:$S$3640, BASE!$AD$2:$AD$3640, "") &lt;&gt; "", "Finalizado", "")</f>
        <v/>
      </c>
      <c r="K86"/>
    </row>
    <row r="87" spans="1:11" s="102" customFormat="1" ht="27.95" customHeight="1" x14ac:dyDescent="0.25">
      <c r="A87" s="295" t="s">
        <v>1690</v>
      </c>
      <c r="B87" s="295" t="s">
        <v>1487</v>
      </c>
      <c r="C87" s="234" t="s">
        <v>2078</v>
      </c>
      <c r="D87" s="295" t="s">
        <v>1997</v>
      </c>
      <c r="E87" s="295" t="s">
        <v>392</v>
      </c>
      <c r="F87" s="295"/>
      <c r="G87" s="295" t="s">
        <v>167</v>
      </c>
      <c r="H87" s="295" t="s">
        <v>1299</v>
      </c>
      <c r="I87" s="295">
        <v>25</v>
      </c>
      <c r="J87" s="295" t="str" cm="1">
        <f t="array" ref="J87">IF(_xlfn.XLOOKUP(D87 &amp; G87, BASE!$H$2:$H$3640 &amp; BASE!$S$2:$S$3640, BASE!$AD$2:$AD$3640, "") &lt;&gt; "", "Finalizado", "")</f>
        <v/>
      </c>
      <c r="K87"/>
    </row>
    <row r="88" spans="1:11" s="102" customFormat="1" ht="27.95" customHeight="1" x14ac:dyDescent="0.25">
      <c r="A88" s="295" t="s">
        <v>1690</v>
      </c>
      <c r="B88" s="295" t="s">
        <v>1487</v>
      </c>
      <c r="C88" s="234" t="s">
        <v>2078</v>
      </c>
      <c r="D88" s="295" t="s">
        <v>1997</v>
      </c>
      <c r="E88" s="295" t="s">
        <v>392</v>
      </c>
      <c r="F88" s="295"/>
      <c r="G88" s="295" t="s">
        <v>168</v>
      </c>
      <c r="H88" s="295" t="s">
        <v>1308</v>
      </c>
      <c r="I88" s="295">
        <v>25</v>
      </c>
      <c r="J88" s="297" t="str" cm="1">
        <f t="array" ref="J88">IF(_xlfn.XLOOKUP(D88 &amp; G88, BASE!$H$2:$H$3640 &amp; BASE!$S$2:$S$3640, BASE!$AD$2:$AD$3640, "") &lt;&gt; "", "Finalizado", "")</f>
        <v/>
      </c>
      <c r="K88"/>
    </row>
    <row r="89" spans="1:11" s="102" customFormat="1" ht="27.95" customHeight="1" x14ac:dyDescent="0.25">
      <c r="A89" s="295" t="s">
        <v>1688</v>
      </c>
      <c r="B89" s="295" t="s">
        <v>1487</v>
      </c>
      <c r="C89" s="234" t="s">
        <v>1125</v>
      </c>
      <c r="D89" s="295" t="s">
        <v>2989</v>
      </c>
      <c r="E89" s="295" t="s">
        <v>2993</v>
      </c>
      <c r="F89" s="295"/>
      <c r="G89" s="295" t="s">
        <v>129</v>
      </c>
      <c r="H89" s="295" t="s">
        <v>1331</v>
      </c>
      <c r="I89" s="295">
        <v>25</v>
      </c>
      <c r="J89" s="295" t="str" cm="1">
        <f t="array" ref="J89">IF(_xlfn.XLOOKUP(D89 &amp; G89, BASE!$H$2:$H$3640 &amp; BASE!$S$2:$S$3640, BASE!$AD$2:$AD$3640, "") &lt;&gt; "", "Finalizado", "")</f>
        <v/>
      </c>
      <c r="K89"/>
    </row>
    <row r="90" spans="1:11" s="102" customFormat="1" ht="27.95" customHeight="1" x14ac:dyDescent="0.25">
      <c r="A90" s="295" t="s">
        <v>1688</v>
      </c>
      <c r="B90" s="295" t="s">
        <v>1487</v>
      </c>
      <c r="C90" s="234" t="s">
        <v>1125</v>
      </c>
      <c r="D90" s="295" t="s">
        <v>2990</v>
      </c>
      <c r="E90" s="295" t="s">
        <v>2993</v>
      </c>
      <c r="F90" s="295"/>
      <c r="G90" s="295" t="s">
        <v>129</v>
      </c>
      <c r="H90" s="295" t="s">
        <v>1331</v>
      </c>
      <c r="I90" s="295">
        <v>25</v>
      </c>
      <c r="J90" s="295" t="str" cm="1">
        <f t="array" ref="J90">IF(_xlfn.XLOOKUP(D90 &amp; G90, BASE!$H$2:$H$3640 &amp; BASE!$S$2:$S$3640, BASE!$AD$2:$AD$3640, "") &lt;&gt; "", "Finalizado", "")</f>
        <v/>
      </c>
      <c r="K90"/>
    </row>
    <row r="91" spans="1:11" s="102" customFormat="1" ht="27.95" customHeight="1" x14ac:dyDescent="0.25">
      <c r="A91" s="295" t="s">
        <v>1688</v>
      </c>
      <c r="B91" s="295" t="s">
        <v>1487</v>
      </c>
      <c r="C91" s="234" t="s">
        <v>1125</v>
      </c>
      <c r="D91" s="295" t="s">
        <v>2987</v>
      </c>
      <c r="E91" s="295" t="s">
        <v>2993</v>
      </c>
      <c r="F91" s="295"/>
      <c r="G91" s="295" t="s">
        <v>129</v>
      </c>
      <c r="H91" s="295" t="s">
        <v>1331</v>
      </c>
      <c r="I91" s="295">
        <v>25</v>
      </c>
      <c r="J91" s="297" t="str" cm="1">
        <f t="array" ref="J91">IF(_xlfn.XLOOKUP(D91 &amp; G91, BASE!$H$2:$H$3640 &amp; BASE!$S$2:$S$3640, BASE!$AD$2:$AD$3640, "") &lt;&gt; "", "Finalizado", "")</f>
        <v/>
      </c>
      <c r="K91"/>
    </row>
    <row r="92" spans="1:11" s="102" customFormat="1" ht="27.95" customHeight="1" x14ac:dyDescent="0.25">
      <c r="A92" s="295" t="s">
        <v>1688</v>
      </c>
      <c r="B92" s="295" t="s">
        <v>1487</v>
      </c>
      <c r="C92" s="234" t="s">
        <v>1125</v>
      </c>
      <c r="D92" s="295" t="s">
        <v>2988</v>
      </c>
      <c r="E92" s="295" t="s">
        <v>2993</v>
      </c>
      <c r="F92" s="295"/>
      <c r="G92" s="295" t="s">
        <v>129</v>
      </c>
      <c r="H92" s="295" t="s">
        <v>1331</v>
      </c>
      <c r="I92" s="295">
        <v>25</v>
      </c>
      <c r="J92" s="297" t="str" cm="1">
        <f t="array" ref="J92">IF(_xlfn.XLOOKUP(D92 &amp; G92, BASE!$H$2:$H$3640 &amp; BASE!$S$2:$S$3640, BASE!$AD$2:$AD$3640, "") &lt;&gt; "", "Finalizado", "")</f>
        <v/>
      </c>
      <c r="K92"/>
    </row>
    <row r="93" spans="1:11" s="102" customFormat="1" ht="27.95" customHeight="1" x14ac:dyDescent="0.25">
      <c r="A93" s="295" t="s">
        <v>1688</v>
      </c>
      <c r="B93" s="295" t="s">
        <v>1487</v>
      </c>
      <c r="C93" s="234" t="s">
        <v>1125</v>
      </c>
      <c r="D93" s="295" t="s">
        <v>2992</v>
      </c>
      <c r="E93" s="295" t="s">
        <v>2993</v>
      </c>
      <c r="F93" s="295"/>
      <c r="G93" s="295" t="s">
        <v>129</v>
      </c>
      <c r="H93" s="295" t="s">
        <v>1331</v>
      </c>
      <c r="I93" s="295">
        <v>25</v>
      </c>
      <c r="J93" s="295" t="str" cm="1">
        <f t="array" ref="J93">IF(_xlfn.XLOOKUP(D93 &amp; G93, BASE!$H$2:$H$3640 &amp; BASE!$S$2:$S$3640, BASE!$AD$2:$AD$3640, "") &lt;&gt; "", "Finalizado", "")</f>
        <v/>
      </c>
      <c r="K93"/>
    </row>
    <row r="94" spans="1:11" s="102" customFormat="1" ht="27.95" customHeight="1" x14ac:dyDescent="0.25">
      <c r="A94" s="295" t="s">
        <v>1688</v>
      </c>
      <c r="B94" s="295" t="s">
        <v>1487</v>
      </c>
      <c r="C94" s="234" t="s">
        <v>3000</v>
      </c>
      <c r="D94" s="295" t="s">
        <v>3002</v>
      </c>
      <c r="E94" s="295" t="s">
        <v>3001</v>
      </c>
      <c r="F94" s="295"/>
      <c r="G94" s="295" t="s">
        <v>153</v>
      </c>
      <c r="H94" s="295" t="s">
        <v>1335</v>
      </c>
      <c r="I94" s="295">
        <v>25</v>
      </c>
      <c r="J94" s="297" t="str" cm="1">
        <f t="array" ref="J94">IF(_xlfn.XLOOKUP(D94 &amp; G94, BASE!$H$2:$H$3640 &amp; BASE!$S$2:$S$3640, BASE!$AD$2:$AD$3640, "") &lt;&gt; "", "Finalizado", "")</f>
        <v/>
      </c>
      <c r="K94"/>
    </row>
    <row r="95" spans="1:11" s="102" customFormat="1" ht="27.95" customHeight="1" x14ac:dyDescent="0.25">
      <c r="A95" s="295" t="s">
        <v>1688</v>
      </c>
      <c r="B95" s="295" t="s">
        <v>1487</v>
      </c>
      <c r="C95" s="234" t="s">
        <v>3000</v>
      </c>
      <c r="D95" s="295" t="s">
        <v>3002</v>
      </c>
      <c r="E95" s="295" t="s">
        <v>3001</v>
      </c>
      <c r="F95" s="295"/>
      <c r="G95" s="295" t="s">
        <v>154</v>
      </c>
      <c r="H95" s="295" t="s">
        <v>1335</v>
      </c>
      <c r="I95" s="295">
        <v>25</v>
      </c>
      <c r="J95" s="297" t="str" cm="1">
        <f t="array" ref="J95">IF(_xlfn.XLOOKUP(D95 &amp; G95, BASE!$H$2:$H$3640 &amp; BASE!$S$2:$S$3640, BASE!$AD$2:$AD$3640, "") &lt;&gt; "", "Finalizado", "")</f>
        <v/>
      </c>
      <c r="K95"/>
    </row>
    <row r="96" spans="1:11" s="102" customFormat="1" ht="27.95" customHeight="1" x14ac:dyDescent="0.25">
      <c r="A96" s="295" t="s">
        <v>1688</v>
      </c>
      <c r="B96" s="295" t="s">
        <v>1487</v>
      </c>
      <c r="C96" s="234" t="s">
        <v>3000</v>
      </c>
      <c r="D96" s="295" t="s">
        <v>3002</v>
      </c>
      <c r="E96" s="295" t="s">
        <v>3001</v>
      </c>
      <c r="F96" s="295"/>
      <c r="G96" s="295" t="s">
        <v>155</v>
      </c>
      <c r="H96" s="295" t="s">
        <v>1335</v>
      </c>
      <c r="I96" s="295">
        <v>25</v>
      </c>
      <c r="J96" s="295" t="str" cm="1">
        <f t="array" ref="J96">IF(_xlfn.XLOOKUP(D96 &amp; G96, BASE!$H$2:$H$3640 &amp; BASE!$S$2:$S$3640, BASE!$AD$2:$AD$3640, "") &lt;&gt; "", "Finalizado", "")</f>
        <v/>
      </c>
      <c r="K96"/>
    </row>
    <row r="97" spans="1:11" s="102" customFormat="1" ht="27.95" customHeight="1" x14ac:dyDescent="0.25">
      <c r="A97" s="295" t="s">
        <v>1688</v>
      </c>
      <c r="B97" s="295" t="s">
        <v>1487</v>
      </c>
      <c r="C97" s="234" t="s">
        <v>3000</v>
      </c>
      <c r="D97" s="295" t="s">
        <v>3002</v>
      </c>
      <c r="E97" s="295" t="s">
        <v>3001</v>
      </c>
      <c r="F97" s="295"/>
      <c r="G97" s="295" t="s">
        <v>156</v>
      </c>
      <c r="H97" s="295" t="s">
        <v>1337</v>
      </c>
      <c r="I97" s="295">
        <v>25</v>
      </c>
      <c r="J97" s="295" t="str" cm="1">
        <f t="array" ref="J97">IF(_xlfn.XLOOKUP(D97 &amp; G97, BASE!$H$2:$H$3640 &amp; BASE!$S$2:$S$3640, BASE!$AD$2:$AD$3640, "") &lt;&gt; "", "Finalizado", "")</f>
        <v/>
      </c>
      <c r="K97"/>
    </row>
    <row r="98" spans="1:11" s="102" customFormat="1" ht="27.95" customHeight="1" x14ac:dyDescent="0.25">
      <c r="A98" s="295" t="s">
        <v>1688</v>
      </c>
      <c r="B98" s="295" t="s">
        <v>1487</v>
      </c>
      <c r="C98" s="234" t="s">
        <v>3000</v>
      </c>
      <c r="D98" s="295" t="s">
        <v>3002</v>
      </c>
      <c r="E98" s="295" t="s">
        <v>3001</v>
      </c>
      <c r="F98" s="295"/>
      <c r="G98" s="295" t="s">
        <v>157</v>
      </c>
      <c r="H98" s="295" t="s">
        <v>1342</v>
      </c>
      <c r="I98" s="295">
        <v>25</v>
      </c>
      <c r="J98" s="297" t="str" cm="1">
        <f t="array" ref="J98">IF(_xlfn.XLOOKUP(D98 &amp; G98, BASE!$H$2:$H$3640 &amp; BASE!$S$2:$S$3640, BASE!$AD$2:$AD$3640, "") &lt;&gt; "", "Finalizado", "")</f>
        <v/>
      </c>
      <c r="K98"/>
    </row>
    <row r="99" spans="1:11" s="102" customFormat="1" ht="27.95" customHeight="1" x14ac:dyDescent="0.25">
      <c r="A99" s="295" t="s">
        <v>1690</v>
      </c>
      <c r="B99" s="295" t="s">
        <v>1487</v>
      </c>
      <c r="C99" s="234" t="s">
        <v>2458</v>
      </c>
      <c r="D99" s="295" t="s">
        <v>17</v>
      </c>
      <c r="E99" s="295" t="s">
        <v>2504</v>
      </c>
      <c r="F99" s="295"/>
      <c r="G99" s="295" t="s">
        <v>2540</v>
      </c>
      <c r="H99" s="295" t="s">
        <v>1281</v>
      </c>
      <c r="I99" s="295">
        <v>25</v>
      </c>
      <c r="J99" s="297" t="str" cm="1">
        <f t="array" ref="J99">IF(_xlfn.XLOOKUP(D99 &amp; G99, BASE!$H$2:$H$3640 &amp; BASE!$S$2:$S$3640, BASE!$AD$2:$AD$3640, "") &lt;&gt; "", "Finalizado", "")</f>
        <v>Finalizado</v>
      </c>
      <c r="K99"/>
    </row>
    <row r="100" spans="1:11" s="102" customFormat="1" ht="27.95" customHeight="1" x14ac:dyDescent="0.25">
      <c r="A100" s="295" t="s">
        <v>1690</v>
      </c>
      <c r="B100" s="295" t="s">
        <v>1487</v>
      </c>
      <c r="C100" s="234" t="s">
        <v>2458</v>
      </c>
      <c r="D100" s="295" t="s">
        <v>17</v>
      </c>
      <c r="E100" s="295" t="s">
        <v>2505</v>
      </c>
      <c r="F100" s="295"/>
      <c r="G100" s="295" t="s">
        <v>2540</v>
      </c>
      <c r="H100" s="295" t="s">
        <v>1281</v>
      </c>
      <c r="I100" s="295">
        <v>25</v>
      </c>
      <c r="J100" s="295" t="str" cm="1">
        <f t="array" ref="J100">IF(_xlfn.XLOOKUP(D100 &amp; G100, BASE!$H$2:$H$3640 &amp; BASE!$S$2:$S$3640, BASE!$AD$2:$AD$3640, "") &lt;&gt; "", "Finalizado", "")</f>
        <v>Finalizado</v>
      </c>
      <c r="K100"/>
    </row>
    <row r="101" spans="1:11" s="102" customFormat="1" ht="27.95" customHeight="1" x14ac:dyDescent="0.25">
      <c r="A101" s="295" t="s">
        <v>1690</v>
      </c>
      <c r="B101" s="295" t="s">
        <v>1487</v>
      </c>
      <c r="C101" s="234" t="s">
        <v>2458</v>
      </c>
      <c r="D101" s="295" t="s">
        <v>17</v>
      </c>
      <c r="E101" s="295" t="s">
        <v>2505</v>
      </c>
      <c r="F101" s="295"/>
      <c r="G101" s="295" t="s">
        <v>2543</v>
      </c>
      <c r="H101" s="295" t="s">
        <v>1286</v>
      </c>
      <c r="I101" s="295">
        <v>25</v>
      </c>
      <c r="J101" s="295" t="str" cm="1">
        <f t="array" ref="J101">IF(_xlfn.XLOOKUP(D101 &amp; G101, BASE!$H$2:$H$3640 &amp; BASE!$S$2:$S$3640, BASE!$AD$2:$AD$3640, "") &lt;&gt; "", "Finalizado", "")</f>
        <v/>
      </c>
      <c r="K101"/>
    </row>
    <row r="102" spans="1:11" s="102" customFormat="1" ht="27.95" customHeight="1" x14ac:dyDescent="0.25">
      <c r="A102" s="295" t="s">
        <v>1690</v>
      </c>
      <c r="B102" s="295" t="s">
        <v>1487</v>
      </c>
      <c r="C102" s="234" t="s">
        <v>2458</v>
      </c>
      <c r="D102" s="295" t="s">
        <v>17</v>
      </c>
      <c r="E102" s="295" t="s">
        <v>2506</v>
      </c>
      <c r="F102" s="295"/>
      <c r="G102" s="295" t="s">
        <v>2540</v>
      </c>
      <c r="H102" s="295" t="s">
        <v>1281</v>
      </c>
      <c r="I102" s="295">
        <v>25</v>
      </c>
      <c r="J102" s="297" t="str" cm="1">
        <f t="array" ref="J102">IF(_xlfn.XLOOKUP(D102 &amp; G102, BASE!$H$2:$H$3640 &amp; BASE!$S$2:$S$3640, BASE!$AD$2:$AD$3640, "") &lt;&gt; "", "Finalizado", "")</f>
        <v>Finalizado</v>
      </c>
      <c r="K102"/>
    </row>
    <row r="103" spans="1:11" s="102" customFormat="1" ht="27.95" customHeight="1" x14ac:dyDescent="0.25">
      <c r="A103" s="295" t="s">
        <v>1690</v>
      </c>
      <c r="B103" s="295" t="s">
        <v>1487</v>
      </c>
      <c r="C103" s="234" t="s">
        <v>2458</v>
      </c>
      <c r="D103" s="295" t="s">
        <v>17</v>
      </c>
      <c r="E103" s="295" t="s">
        <v>2506</v>
      </c>
      <c r="F103" s="295"/>
      <c r="G103" s="295" t="s">
        <v>2543</v>
      </c>
      <c r="H103" s="295" t="s">
        <v>1286</v>
      </c>
      <c r="I103" s="295">
        <v>25</v>
      </c>
      <c r="J103" s="295" t="str" cm="1">
        <f t="array" ref="J103">IF(_xlfn.XLOOKUP(D103 &amp; G103, BASE!$H$2:$H$3640 &amp; BASE!$S$2:$S$3640, BASE!$AD$2:$AD$3640, "") &lt;&gt; "", "Finalizado", "")</f>
        <v/>
      </c>
      <c r="K103"/>
    </row>
    <row r="104" spans="1:11" s="102" customFormat="1" ht="27.95" customHeight="1" x14ac:dyDescent="0.25">
      <c r="A104" s="295" t="s">
        <v>1690</v>
      </c>
      <c r="B104" s="295" t="s">
        <v>1487</v>
      </c>
      <c r="C104" s="234" t="s">
        <v>2458</v>
      </c>
      <c r="D104" s="295" t="s">
        <v>17</v>
      </c>
      <c r="E104" s="295" t="s">
        <v>2507</v>
      </c>
      <c r="F104" s="295"/>
      <c r="G104" s="295" t="s">
        <v>2543</v>
      </c>
      <c r="H104" s="295" t="s">
        <v>1286</v>
      </c>
      <c r="I104" s="295">
        <v>25</v>
      </c>
      <c r="J104" s="295" t="str" cm="1">
        <f t="array" ref="J104">IF(_xlfn.XLOOKUP(D104 &amp; G104, BASE!$H$2:$H$3640 &amp; BASE!$S$2:$S$3640, BASE!$AD$2:$AD$3640, "") &lt;&gt; "", "Finalizado", "")</f>
        <v/>
      </c>
      <c r="K104"/>
    </row>
    <row r="105" spans="1:11" s="102" customFormat="1" ht="27.95" customHeight="1" x14ac:dyDescent="0.25">
      <c r="A105" s="295" t="s">
        <v>1690</v>
      </c>
      <c r="B105" s="295" t="s">
        <v>1487</v>
      </c>
      <c r="C105" s="234" t="s">
        <v>2645</v>
      </c>
      <c r="D105" s="295" t="s">
        <v>17</v>
      </c>
      <c r="E105" s="296" t="s">
        <v>2644</v>
      </c>
      <c r="F105" s="295"/>
      <c r="G105" s="295" t="s">
        <v>2541</v>
      </c>
      <c r="H105" s="295" t="s">
        <v>1306</v>
      </c>
      <c r="I105" s="295">
        <v>25</v>
      </c>
      <c r="J105" s="297" t="str" cm="1">
        <f t="array" ref="J105">IF(_xlfn.XLOOKUP(D105 &amp; G105, BASE!$H$2:$H$3640 &amp; BASE!$S$2:$S$3640, BASE!$AD$2:$AD$3640, "") &lt;&gt; "", "Finalizado", "")</f>
        <v/>
      </c>
      <c r="K105"/>
    </row>
    <row r="106" spans="1:11" s="102" customFormat="1" ht="27.95" customHeight="1" x14ac:dyDescent="0.25">
      <c r="A106" s="295" t="s">
        <v>1690</v>
      </c>
      <c r="B106" s="295" t="s">
        <v>1487</v>
      </c>
      <c r="C106" s="234" t="s">
        <v>2645</v>
      </c>
      <c r="D106" s="295" t="s">
        <v>17</v>
      </c>
      <c r="E106" s="295" t="s">
        <v>2644</v>
      </c>
      <c r="F106" s="295"/>
      <c r="G106" s="295" t="s">
        <v>2542</v>
      </c>
      <c r="H106" s="295" t="s">
        <v>1297</v>
      </c>
      <c r="I106" s="295">
        <v>25</v>
      </c>
      <c r="J106" s="295" t="str" cm="1">
        <f t="array" ref="J106">IF(_xlfn.XLOOKUP(D106 &amp; G106, BASE!$H$2:$H$3640 &amp; BASE!$S$2:$S$3640, BASE!$AD$2:$AD$3640, "") &lt;&gt; "", "Finalizado", "")</f>
        <v/>
      </c>
      <c r="K106"/>
    </row>
    <row r="107" spans="1:11" s="102" customFormat="1" ht="27.95" customHeight="1" x14ac:dyDescent="0.25">
      <c r="A107" s="295" t="s">
        <v>1690</v>
      </c>
      <c r="B107" s="295" t="s">
        <v>1486</v>
      </c>
      <c r="C107" s="234" t="s">
        <v>1468</v>
      </c>
      <c r="D107" s="295">
        <v>1578001</v>
      </c>
      <c r="E107" s="295" t="s">
        <v>1469</v>
      </c>
      <c r="F107" s="295"/>
      <c r="G107" s="295" t="s">
        <v>2473</v>
      </c>
      <c r="H107" s="295" t="s">
        <v>1292</v>
      </c>
      <c r="I107" s="295">
        <v>25</v>
      </c>
      <c r="J107" s="295" t="str" cm="1">
        <f t="array" ref="J107">IF(_xlfn.XLOOKUP(D107 &amp; G107, BASE!$H$2:$H$3640 &amp; BASE!$S$2:$S$3640, BASE!$AD$2:$AD$3640, "") &lt;&gt; "", "Finalizado", "")</f>
        <v/>
      </c>
      <c r="K107"/>
    </row>
    <row r="108" spans="1:11" s="102" customFormat="1" ht="27.95" customHeight="1" x14ac:dyDescent="0.25">
      <c r="A108" s="295" t="s">
        <v>1690</v>
      </c>
      <c r="B108" s="295" t="s">
        <v>1486</v>
      </c>
      <c r="C108" s="234" t="s">
        <v>1118</v>
      </c>
      <c r="D108" s="295">
        <v>1104026</v>
      </c>
      <c r="E108" s="296" t="s">
        <v>2467</v>
      </c>
      <c r="F108" s="295"/>
      <c r="G108" s="295" t="s">
        <v>2935</v>
      </c>
      <c r="H108" s="295" t="s">
        <v>1288</v>
      </c>
      <c r="I108" s="295">
        <v>25</v>
      </c>
      <c r="J108" s="297" t="str" cm="1">
        <f t="array" ref="J108">IF(_xlfn.XLOOKUP(D108 &amp; G108, BASE!$H$2:$H$3640 &amp; BASE!$S$2:$S$3640, BASE!$AD$2:$AD$3640, "") &lt;&gt; "", "Finalizado", "")</f>
        <v/>
      </c>
      <c r="K108"/>
    </row>
    <row r="109" spans="1:11" s="102" customFormat="1" ht="27.95" customHeight="1" x14ac:dyDescent="0.25">
      <c r="A109" s="295" t="s">
        <v>1690</v>
      </c>
      <c r="B109" s="295" t="s">
        <v>1486</v>
      </c>
      <c r="C109" s="234" t="s">
        <v>1118</v>
      </c>
      <c r="D109" s="295">
        <v>1104026</v>
      </c>
      <c r="E109" s="296" t="s">
        <v>2467</v>
      </c>
      <c r="F109" s="295"/>
      <c r="G109" s="295" t="s">
        <v>2936</v>
      </c>
      <c r="H109" s="295" t="s">
        <v>1352</v>
      </c>
      <c r="I109" s="295">
        <v>25</v>
      </c>
      <c r="J109" s="295" t="str" cm="1">
        <f t="array" ref="J109">IF(_xlfn.XLOOKUP(D109 &amp; G109, BASE!$H$2:$H$3640 &amp; BASE!$S$2:$S$3640, BASE!$AD$2:$AD$3640, "") &lt;&gt; "", "Finalizado", "")</f>
        <v/>
      </c>
      <c r="K109"/>
    </row>
    <row r="110" spans="1:11" s="102" customFormat="1" ht="27.95" customHeight="1" x14ac:dyDescent="0.25">
      <c r="A110" s="295" t="s">
        <v>1690</v>
      </c>
      <c r="B110" s="295" t="s">
        <v>1486</v>
      </c>
      <c r="C110" s="234" t="s">
        <v>1118</v>
      </c>
      <c r="D110" s="295">
        <v>1104026</v>
      </c>
      <c r="E110" s="295" t="s">
        <v>2467</v>
      </c>
      <c r="F110" s="295"/>
      <c r="G110" s="295" t="s">
        <v>2935</v>
      </c>
      <c r="H110" s="295" t="s">
        <v>1288</v>
      </c>
      <c r="I110" s="295">
        <v>25</v>
      </c>
      <c r="J110" s="297" t="str" cm="1">
        <f t="array" ref="J110">IF(_xlfn.XLOOKUP(D110 &amp; G110, BASE!$H$2:$H$3640 &amp; BASE!$S$2:$S$3640, BASE!$AD$2:$AD$3640, "") &lt;&gt; "", "Finalizado", "")</f>
        <v/>
      </c>
      <c r="K110"/>
    </row>
    <row r="111" spans="1:11" s="102" customFormat="1" ht="27.95" customHeight="1" x14ac:dyDescent="0.25">
      <c r="A111" s="295" t="s">
        <v>1690</v>
      </c>
      <c r="B111" s="295" t="s">
        <v>1486</v>
      </c>
      <c r="C111" s="234" t="s">
        <v>1118</v>
      </c>
      <c r="D111" s="295">
        <v>1104026</v>
      </c>
      <c r="E111" s="296" t="s">
        <v>2467</v>
      </c>
      <c r="F111" s="295"/>
      <c r="G111" s="295" t="s">
        <v>2936</v>
      </c>
      <c r="H111" s="295" t="s">
        <v>1352</v>
      </c>
      <c r="I111" s="295">
        <v>25</v>
      </c>
      <c r="J111" s="295" t="str" cm="1">
        <f t="array" ref="J111">IF(_xlfn.XLOOKUP(D111 &amp; G111, BASE!$H$2:$H$3640 &amp; BASE!$S$2:$S$3640, BASE!$AD$2:$AD$3640, "") &lt;&gt; "", "Finalizado", "")</f>
        <v/>
      </c>
      <c r="K111"/>
    </row>
    <row r="112" spans="1:11" s="102" customFormat="1" ht="27.95" customHeight="1" x14ac:dyDescent="0.25">
      <c r="A112" s="295" t="s">
        <v>145</v>
      </c>
      <c r="B112" s="295" t="s">
        <v>1487</v>
      </c>
      <c r="C112" s="234" t="s">
        <v>2087</v>
      </c>
      <c r="D112" s="295">
        <v>6040</v>
      </c>
      <c r="E112" s="296" t="s">
        <v>2092</v>
      </c>
      <c r="F112" s="295">
        <v>6040</v>
      </c>
      <c r="G112" s="295" t="s">
        <v>1737</v>
      </c>
      <c r="H112" s="295" t="s">
        <v>1286</v>
      </c>
      <c r="I112" s="295">
        <v>25</v>
      </c>
      <c r="J112" s="295" t="str" cm="1">
        <f t="array" ref="J112">IF(_xlfn.XLOOKUP(C112 &amp; F112 &amp; G112, 'BASE (SERVIÇO EM EIXO)'!$A$2:$A$743 &amp; 'BASE (SERVIÇO EM EIXO)'!$F$2:$F$743 &amp; 'BASE (SERVIÇO EM EIXO)'!$I$2:$I$743, 'BASE (SERVIÇO EM EIXO)'!$R$2:$R$743, "") &lt;&gt; "", "Finalizado", "")</f>
        <v>Finalizado</v>
      </c>
      <c r="K112"/>
    </row>
    <row r="113" spans="1:10" ht="27.95" customHeight="1" x14ac:dyDescent="0.25">
      <c r="A113" s="295" t="s">
        <v>145</v>
      </c>
      <c r="B113" s="295" t="s">
        <v>1487</v>
      </c>
      <c r="C113" s="234" t="s">
        <v>2087</v>
      </c>
      <c r="D113" s="295">
        <v>6040</v>
      </c>
      <c r="E113" s="295" t="s">
        <v>2092</v>
      </c>
      <c r="F113" s="295">
        <v>6040</v>
      </c>
      <c r="G113" s="295" t="s">
        <v>1738</v>
      </c>
      <c r="H113" s="295" t="s">
        <v>1296</v>
      </c>
      <c r="I113" s="295">
        <v>25</v>
      </c>
      <c r="J113" s="295" t="str" cm="1">
        <f t="array" ref="J113">IF(_xlfn.XLOOKUP(C113 &amp; F113 &amp; G113, 'BASE (SERVIÇO EM EIXO)'!$A$2:$A$743 &amp; 'BASE (SERVIÇO EM EIXO)'!$F$2:$F$743 &amp; 'BASE (SERVIÇO EM EIXO)'!$I$2:$I$743, 'BASE (SERVIÇO EM EIXO)'!$R$2:$R$743, "") &lt;&gt; "", "Finalizado", "")</f>
        <v>Finalizado</v>
      </c>
    </row>
    <row r="114" spans="1:10" ht="27.95" customHeight="1" x14ac:dyDescent="0.25">
      <c r="A114" s="295" t="s">
        <v>145</v>
      </c>
      <c r="B114" s="295" t="s">
        <v>1487</v>
      </c>
      <c r="C114" s="234" t="s">
        <v>2087</v>
      </c>
      <c r="D114" s="295">
        <v>6040</v>
      </c>
      <c r="E114" s="295" t="s">
        <v>2092</v>
      </c>
      <c r="F114" s="295">
        <v>6040</v>
      </c>
      <c r="G114" s="295" t="s">
        <v>1725</v>
      </c>
      <c r="H114" s="295" t="s">
        <v>1286</v>
      </c>
      <c r="I114" s="295">
        <v>25</v>
      </c>
      <c r="J114" s="295" t="str" cm="1">
        <f t="array" ref="J114">IF(_xlfn.XLOOKUP(C114 &amp; F114 &amp; G114, 'BASE (SERVIÇO EM EIXO)'!$A$2:$A$743 &amp; 'BASE (SERVIÇO EM EIXO)'!$F$2:$F$743 &amp; 'BASE (SERVIÇO EM EIXO)'!$I$2:$I$743, 'BASE (SERVIÇO EM EIXO)'!$R$2:$R$743, "") &lt;&gt; "", "Finalizado", "")</f>
        <v>Finalizado</v>
      </c>
    </row>
    <row r="115" spans="1:10" ht="27.95" customHeight="1" x14ac:dyDescent="0.25">
      <c r="A115" s="295" t="s">
        <v>145</v>
      </c>
      <c r="B115" s="295" t="s">
        <v>1487</v>
      </c>
      <c r="C115" s="234" t="s">
        <v>2087</v>
      </c>
      <c r="D115" s="295">
        <v>6040</v>
      </c>
      <c r="E115" s="295" t="s">
        <v>2092</v>
      </c>
      <c r="F115" s="295">
        <v>6040</v>
      </c>
      <c r="G115" s="295" t="s">
        <v>1739</v>
      </c>
      <c r="H115" s="295" t="s">
        <v>1286</v>
      </c>
      <c r="I115" s="295">
        <v>25</v>
      </c>
      <c r="J115" s="295" t="str" cm="1">
        <f t="array" ref="J115">IF(_xlfn.XLOOKUP(C115 &amp; F115 &amp; G115, 'BASE (SERVIÇO EM EIXO)'!$A$2:$A$743 &amp; 'BASE (SERVIÇO EM EIXO)'!$F$2:$F$743 &amp; 'BASE (SERVIÇO EM EIXO)'!$I$2:$I$743, 'BASE (SERVIÇO EM EIXO)'!$R$2:$R$743, "") &lt;&gt; "", "Finalizado", "")</f>
        <v>Finalizado</v>
      </c>
    </row>
    <row r="116" spans="1:10" ht="27.95" customHeight="1" x14ac:dyDescent="0.25">
      <c r="A116" s="295" t="s">
        <v>145</v>
      </c>
      <c r="B116" s="295" t="s">
        <v>1487</v>
      </c>
      <c r="C116" s="234" t="s">
        <v>2087</v>
      </c>
      <c r="D116" s="295">
        <v>6040</v>
      </c>
      <c r="E116" s="295" t="s">
        <v>2092</v>
      </c>
      <c r="F116" s="295">
        <v>6040</v>
      </c>
      <c r="G116" s="295" t="s">
        <v>1729</v>
      </c>
      <c r="H116" s="295" t="s">
        <v>1286</v>
      </c>
      <c r="I116" s="295">
        <v>25</v>
      </c>
      <c r="J116" s="295" t="str" cm="1">
        <f t="array" ref="J116">IF(_xlfn.XLOOKUP(C116 &amp; F116 &amp; G116, 'BASE (SERVIÇO EM EIXO)'!$A$2:$A$743 &amp; 'BASE (SERVIÇO EM EIXO)'!$F$2:$F$743 &amp; 'BASE (SERVIÇO EM EIXO)'!$I$2:$I$743, 'BASE (SERVIÇO EM EIXO)'!$R$2:$R$743, "") &lt;&gt; "", "Finalizado", "")</f>
        <v>Finalizado</v>
      </c>
    </row>
    <row r="117" spans="1:10" ht="27.95" customHeight="1" x14ac:dyDescent="0.25">
      <c r="A117" s="295" t="s">
        <v>145</v>
      </c>
      <c r="B117" s="295" t="s">
        <v>1487</v>
      </c>
      <c r="C117" s="234" t="s">
        <v>2087</v>
      </c>
      <c r="D117" s="295">
        <v>6040</v>
      </c>
      <c r="E117" s="296" t="s">
        <v>2092</v>
      </c>
      <c r="F117" s="295">
        <v>6040</v>
      </c>
      <c r="G117" s="295" t="s">
        <v>1732</v>
      </c>
      <c r="H117" s="295" t="s">
        <v>1286</v>
      </c>
      <c r="I117" s="295">
        <v>25</v>
      </c>
      <c r="J117" s="297" t="str" cm="1">
        <f t="array" ref="J117">IF(_xlfn.XLOOKUP(C117 &amp; F117 &amp; G117, 'BASE (SERVIÇO EM EIXO)'!$A$2:$A$743 &amp; 'BASE (SERVIÇO EM EIXO)'!$F$2:$F$743 &amp; 'BASE (SERVIÇO EM EIXO)'!$I$2:$I$743, 'BASE (SERVIÇO EM EIXO)'!$R$2:$R$743, "") &lt;&gt; "", "Finalizado", "")</f>
        <v>Finalizado</v>
      </c>
    </row>
    <row r="118" spans="1:10" ht="27.95" customHeight="1" x14ac:dyDescent="0.25">
      <c r="A118" s="295" t="s">
        <v>145</v>
      </c>
      <c r="B118" s="295" t="s">
        <v>1487</v>
      </c>
      <c r="C118" s="234" t="s">
        <v>1558</v>
      </c>
      <c r="D118" s="295">
        <v>49</v>
      </c>
      <c r="E118" s="296" t="s">
        <v>2092</v>
      </c>
      <c r="F118" s="295">
        <v>49</v>
      </c>
      <c r="G118" s="295" t="s">
        <v>1758</v>
      </c>
      <c r="H118" s="295" t="s">
        <v>1332</v>
      </c>
      <c r="I118" s="295">
        <v>25</v>
      </c>
      <c r="J118" s="297" t="str" cm="1">
        <f t="array" ref="J118">IF(_xlfn.XLOOKUP(C118 &amp; F118 &amp; G118, 'BASE (SERVIÇO EM EIXO)'!$A$2:$A$743 &amp; 'BASE (SERVIÇO EM EIXO)'!$F$2:$F$743 &amp; 'BASE (SERVIÇO EM EIXO)'!$I$2:$I$743, 'BASE (SERVIÇO EM EIXO)'!$R$2:$R$743, "") &lt;&gt; "", "Finalizado", "")</f>
        <v>Finalizado</v>
      </c>
    </row>
    <row r="119" spans="1:10" ht="27.95" customHeight="1" x14ac:dyDescent="0.25">
      <c r="A119" s="295" t="s">
        <v>145</v>
      </c>
      <c r="B119" s="295" t="s">
        <v>1487</v>
      </c>
      <c r="C119" s="234" t="s">
        <v>1558</v>
      </c>
      <c r="D119" s="295">
        <v>49</v>
      </c>
      <c r="E119" s="295" t="s">
        <v>2092</v>
      </c>
      <c r="F119" s="295">
        <v>49</v>
      </c>
      <c r="G119" s="295" t="s">
        <v>1759</v>
      </c>
      <c r="H119" s="295" t="s">
        <v>1281</v>
      </c>
      <c r="I119" s="295">
        <v>25</v>
      </c>
      <c r="J119" s="297" t="str" cm="1">
        <f t="array" ref="J119">IF(_xlfn.XLOOKUP(C119 &amp; F119 &amp; G119, 'BASE (SERVIÇO EM EIXO)'!$A$2:$A$743 &amp; 'BASE (SERVIÇO EM EIXO)'!$F$2:$F$743 &amp; 'BASE (SERVIÇO EM EIXO)'!$I$2:$I$743, 'BASE (SERVIÇO EM EIXO)'!$R$2:$R$743, "") &lt;&gt; "", "Finalizado", "")</f>
        <v/>
      </c>
    </row>
    <row r="120" spans="1:10" ht="27.95" customHeight="1" x14ac:dyDescent="0.25">
      <c r="A120" s="295" t="s">
        <v>145</v>
      </c>
      <c r="B120" s="295" t="s">
        <v>1487</v>
      </c>
      <c r="C120" s="234" t="s">
        <v>1558</v>
      </c>
      <c r="D120" s="295">
        <v>49</v>
      </c>
      <c r="E120" s="295" t="s">
        <v>2092</v>
      </c>
      <c r="F120" s="295">
        <v>49</v>
      </c>
      <c r="G120" s="295" t="s">
        <v>1762</v>
      </c>
      <c r="H120" s="295" t="s">
        <v>1281</v>
      </c>
      <c r="I120" s="295">
        <v>25</v>
      </c>
      <c r="J120" s="295" t="str" cm="1">
        <f t="array" ref="J120">IF(_xlfn.XLOOKUP(C120 &amp; F120 &amp; G120, 'BASE (SERVIÇO EM EIXO)'!$A$2:$A$743 &amp; 'BASE (SERVIÇO EM EIXO)'!$F$2:$F$743 &amp; 'BASE (SERVIÇO EM EIXO)'!$I$2:$I$743, 'BASE (SERVIÇO EM EIXO)'!$R$2:$R$743, "") &lt;&gt; "", "Finalizado", "")</f>
        <v/>
      </c>
    </row>
    <row r="121" spans="1:10" ht="27.95" customHeight="1" x14ac:dyDescent="0.25">
      <c r="A121" s="295" t="s">
        <v>145</v>
      </c>
      <c r="B121" s="295" t="s">
        <v>1487</v>
      </c>
      <c r="C121" s="234" t="s">
        <v>1558</v>
      </c>
      <c r="D121" s="295">
        <v>49</v>
      </c>
      <c r="E121" s="295" t="s">
        <v>2092</v>
      </c>
      <c r="F121" s="295">
        <v>49</v>
      </c>
      <c r="G121" s="295" t="s">
        <v>2279</v>
      </c>
      <c r="H121" s="295" t="s">
        <v>1332</v>
      </c>
      <c r="I121" s="295">
        <v>25</v>
      </c>
      <c r="J121" s="295" t="str" cm="1">
        <f t="array" ref="J121">IF(_xlfn.XLOOKUP(C121 &amp; F121 &amp; G121, 'BASE (SERVIÇO EM EIXO)'!$A$2:$A$743 &amp; 'BASE (SERVIÇO EM EIXO)'!$F$2:$F$743 &amp; 'BASE (SERVIÇO EM EIXO)'!$I$2:$I$743, 'BASE (SERVIÇO EM EIXO)'!$R$2:$R$743, "") &lt;&gt; "", "Finalizado", "")</f>
        <v>Finalizado</v>
      </c>
    </row>
    <row r="122" spans="1:10" ht="27.95" customHeight="1" x14ac:dyDescent="0.25">
      <c r="A122" s="295" t="s">
        <v>145</v>
      </c>
      <c r="B122" s="295" t="s">
        <v>1487</v>
      </c>
      <c r="C122" s="234" t="s">
        <v>1558</v>
      </c>
      <c r="D122" s="295">
        <v>49</v>
      </c>
      <c r="E122" s="295" t="s">
        <v>2092</v>
      </c>
      <c r="F122" s="295">
        <v>49</v>
      </c>
      <c r="G122" s="295" t="s">
        <v>2280</v>
      </c>
      <c r="H122" s="295" t="s">
        <v>1281</v>
      </c>
      <c r="I122" s="295">
        <v>25</v>
      </c>
      <c r="J122" s="295" t="str" cm="1">
        <f t="array" ref="J122">IF(_xlfn.XLOOKUP(C122 &amp; F122 &amp; G122, 'BASE (SERVIÇO EM EIXO)'!$A$2:$A$743 &amp; 'BASE (SERVIÇO EM EIXO)'!$F$2:$F$743 &amp; 'BASE (SERVIÇO EM EIXO)'!$I$2:$I$743, 'BASE (SERVIÇO EM EIXO)'!$R$2:$R$743, "") &lt;&gt; "", "Finalizado", "")</f>
        <v/>
      </c>
    </row>
    <row r="123" spans="1:10" ht="27.95" customHeight="1" x14ac:dyDescent="0.25">
      <c r="A123" s="295" t="s">
        <v>145</v>
      </c>
      <c r="B123" s="295" t="s">
        <v>1487</v>
      </c>
      <c r="C123" s="234" t="s">
        <v>1558</v>
      </c>
      <c r="D123" s="295">
        <v>49</v>
      </c>
      <c r="E123" s="295" t="s">
        <v>2092</v>
      </c>
      <c r="F123" s="295">
        <v>49</v>
      </c>
      <c r="G123" s="295" t="s">
        <v>1740</v>
      </c>
      <c r="H123" s="295" t="s">
        <v>1334</v>
      </c>
      <c r="I123" s="295">
        <v>25</v>
      </c>
      <c r="J123" s="297" t="str" cm="1">
        <f t="array" ref="J123">IF(_xlfn.XLOOKUP(C123 &amp; F123 &amp; G123, 'BASE (SERVIÇO EM EIXO)'!$A$2:$A$743 &amp; 'BASE (SERVIÇO EM EIXO)'!$F$2:$F$743 &amp; 'BASE (SERVIÇO EM EIXO)'!$I$2:$I$743, 'BASE (SERVIÇO EM EIXO)'!$R$2:$R$743, "") &lt;&gt; "", "Finalizado", "")</f>
        <v>Finalizado</v>
      </c>
    </row>
    <row r="124" spans="1:10" ht="27.95" customHeight="1" x14ac:dyDescent="0.25">
      <c r="A124" s="295" t="s">
        <v>1690</v>
      </c>
      <c r="B124" s="295" t="s">
        <v>1486</v>
      </c>
      <c r="C124" s="234" t="s">
        <v>2828</v>
      </c>
      <c r="D124" s="295"/>
      <c r="E124" s="295" t="s">
        <v>2827</v>
      </c>
      <c r="F124" s="295"/>
      <c r="G124" s="295" t="s">
        <v>2434</v>
      </c>
      <c r="H124" s="295" t="s">
        <v>1505</v>
      </c>
      <c r="I124" s="295">
        <v>25</v>
      </c>
      <c r="J124" s="295" t="str" cm="1">
        <f t="array" ref="J124">IF(_xlfn.XLOOKUP(D124 &amp; G124, BASE!$H$2:$H$3640 &amp; BASE!$S$2:$S$3640, BASE!$AD$2:$AD$3640, "") &lt;&gt; "", "Finalizado", "")</f>
        <v>Finalizado</v>
      </c>
    </row>
    <row r="125" spans="1:10" ht="27.95" customHeight="1" x14ac:dyDescent="0.25">
      <c r="A125" s="289"/>
      <c r="B125" s="289"/>
      <c r="C125" s="289"/>
      <c r="D125" s="289"/>
      <c r="E125" s="289"/>
      <c r="F125" s="289"/>
      <c r="G125" s="289"/>
      <c r="H125" s="289"/>
      <c r="I125" s="289"/>
      <c r="J125" s="289"/>
    </row>
    <row r="126" spans="1:10" ht="27.95" customHeight="1" x14ac:dyDescent="0.25">
      <c r="A126" s="289"/>
      <c r="B126" s="289"/>
      <c r="C126" s="289"/>
      <c r="D126" s="289"/>
      <c r="E126" s="289"/>
      <c r="F126" s="289"/>
      <c r="G126" s="289"/>
      <c r="H126" s="289"/>
      <c r="I126" s="289"/>
      <c r="J126" s="289"/>
    </row>
    <row r="127" spans="1:10" ht="27.95" customHeight="1" x14ac:dyDescent="0.25">
      <c r="A127" s="289"/>
      <c r="B127" s="289"/>
      <c r="C127" s="289"/>
      <c r="D127" s="289"/>
      <c r="E127" s="289"/>
      <c r="F127" s="289"/>
      <c r="G127" s="289"/>
      <c r="H127" s="289"/>
      <c r="I127" s="289"/>
      <c r="J127" s="289"/>
    </row>
    <row r="128" spans="1:10" ht="27.95" customHeight="1" x14ac:dyDescent="0.25">
      <c r="A128" s="289"/>
      <c r="B128" s="289"/>
      <c r="C128" s="289"/>
      <c r="D128" s="289"/>
      <c r="E128" s="289"/>
      <c r="F128" s="289"/>
      <c r="G128" s="289"/>
      <c r="H128" s="289"/>
      <c r="I128" s="289"/>
      <c r="J128" s="289"/>
    </row>
    <row r="129" spans="1:10" ht="27.95" customHeight="1" x14ac:dyDescent="0.25">
      <c r="A129" s="289"/>
      <c r="B129" s="289"/>
      <c r="C129" s="289"/>
      <c r="D129" s="289"/>
      <c r="E129" s="289"/>
      <c r="F129" s="289"/>
      <c r="G129" s="289"/>
      <c r="H129" s="289"/>
      <c r="I129" s="289"/>
      <c r="J129" s="289"/>
    </row>
    <row r="130" spans="1:10" x14ac:dyDescent="0.25">
      <c r="A130" s="289"/>
      <c r="B130" s="289"/>
      <c r="C130" s="289"/>
      <c r="D130" s="289"/>
      <c r="E130" s="289"/>
      <c r="F130" s="289"/>
      <c r="G130" s="289"/>
      <c r="H130" s="289"/>
      <c r="I130" s="289"/>
      <c r="J130" s="290"/>
    </row>
    <row r="131" spans="1:10" x14ac:dyDescent="0.25">
      <c r="A131" s="289"/>
      <c r="B131" s="289"/>
      <c r="C131" s="289"/>
      <c r="D131" s="289"/>
      <c r="E131" s="289"/>
      <c r="F131" s="289"/>
      <c r="G131" s="289"/>
      <c r="H131" s="289"/>
      <c r="I131" s="289"/>
      <c r="J131" s="289"/>
    </row>
    <row r="132" spans="1:10" x14ac:dyDescent="0.25">
      <c r="A132" s="289"/>
      <c r="B132" s="289"/>
      <c r="C132" s="289"/>
      <c r="D132" s="289"/>
      <c r="E132" s="289"/>
      <c r="F132" s="289"/>
      <c r="G132" s="289"/>
      <c r="H132" s="289"/>
      <c r="I132" s="289"/>
      <c r="J132" s="289"/>
    </row>
    <row r="133" spans="1:10" x14ac:dyDescent="0.25">
      <c r="A133" s="289"/>
      <c r="B133" s="289"/>
      <c r="C133" s="289"/>
      <c r="D133" s="289"/>
      <c r="E133" s="289"/>
      <c r="F133" s="289"/>
      <c r="G133" s="289"/>
      <c r="H133" s="289"/>
      <c r="I133" s="289"/>
      <c r="J133" s="289"/>
    </row>
    <row r="134" spans="1:10" x14ac:dyDescent="0.25">
      <c r="A134" s="289"/>
      <c r="B134" s="289"/>
      <c r="C134" s="289"/>
      <c r="D134" s="289"/>
      <c r="E134" s="289"/>
      <c r="F134" s="289"/>
      <c r="G134" s="289"/>
      <c r="H134" s="289"/>
      <c r="I134" s="289"/>
      <c r="J134" s="289"/>
    </row>
    <row r="135" spans="1:10" x14ac:dyDescent="0.25">
      <c r="A135" s="289"/>
      <c r="B135" s="289"/>
      <c r="C135" s="289"/>
      <c r="D135" s="289"/>
      <c r="E135" s="289"/>
      <c r="F135" s="289"/>
      <c r="G135" s="289"/>
      <c r="H135" s="289"/>
      <c r="I135" s="289"/>
      <c r="J135" s="289"/>
    </row>
    <row r="136" spans="1:10" x14ac:dyDescent="0.25">
      <c r="A136" s="289"/>
      <c r="B136" s="289"/>
      <c r="C136" s="289"/>
      <c r="D136" s="289"/>
      <c r="E136" s="289"/>
      <c r="F136" s="289"/>
      <c r="G136" s="289"/>
      <c r="H136" s="289"/>
      <c r="I136" s="289"/>
      <c r="J136" s="289"/>
    </row>
    <row r="137" spans="1:10" x14ac:dyDescent="0.25">
      <c r="A137" s="289"/>
      <c r="B137" s="289"/>
      <c r="C137" s="289"/>
      <c r="D137" s="289"/>
      <c r="E137" s="289"/>
      <c r="F137" s="289"/>
      <c r="G137" s="289"/>
      <c r="H137" s="289"/>
      <c r="I137" s="289"/>
      <c r="J137" s="289"/>
    </row>
    <row r="138" spans="1:10" x14ac:dyDescent="0.25">
      <c r="A138" s="289"/>
      <c r="B138" s="289"/>
      <c r="C138" s="289"/>
      <c r="D138" s="289"/>
      <c r="E138" s="289"/>
      <c r="F138" s="289"/>
      <c r="G138" s="289"/>
      <c r="H138" s="289"/>
      <c r="I138" s="289"/>
      <c r="J138" s="289"/>
    </row>
    <row r="139" spans="1:10" x14ac:dyDescent="0.25">
      <c r="A139" s="289"/>
      <c r="B139" s="289"/>
      <c r="C139" s="289"/>
      <c r="D139" s="289"/>
      <c r="E139" s="289"/>
      <c r="F139" s="289"/>
      <c r="G139" s="289"/>
      <c r="H139" s="289"/>
      <c r="I139" s="289"/>
      <c r="J139" s="289"/>
    </row>
    <row r="140" spans="1:10" x14ac:dyDescent="0.25">
      <c r="A140" s="289"/>
      <c r="B140" s="289"/>
      <c r="C140" s="289"/>
      <c r="D140" s="289"/>
      <c r="E140" s="289"/>
      <c r="F140" s="289"/>
      <c r="G140" s="289"/>
      <c r="H140" s="289"/>
      <c r="I140" s="289"/>
      <c r="J140" s="289"/>
    </row>
    <row r="141" spans="1:10" x14ac:dyDescent="0.25">
      <c r="A141" s="289"/>
      <c r="B141" s="289"/>
      <c r="C141" s="289"/>
      <c r="D141" s="289"/>
      <c r="E141" s="289"/>
      <c r="F141" s="289"/>
      <c r="G141" s="289"/>
      <c r="H141" s="289"/>
      <c r="I141" s="289"/>
      <c r="J141" s="289"/>
    </row>
    <row r="142" spans="1:10" x14ac:dyDescent="0.25">
      <c r="A142" s="289"/>
      <c r="B142" s="289"/>
      <c r="C142" s="289"/>
      <c r="D142" s="289"/>
      <c r="E142" s="289"/>
      <c r="F142" s="289"/>
      <c r="G142" s="289"/>
      <c r="H142" s="289"/>
      <c r="I142" s="289"/>
      <c r="J142" s="289"/>
    </row>
    <row r="143" spans="1:10" x14ac:dyDescent="0.25">
      <c r="A143" s="289"/>
      <c r="B143" s="289"/>
      <c r="C143" s="289"/>
      <c r="D143" s="289"/>
      <c r="E143" s="289"/>
      <c r="F143" s="289"/>
      <c r="G143" s="289"/>
      <c r="H143" s="289"/>
      <c r="I143" s="289"/>
      <c r="J143" s="290"/>
    </row>
    <row r="144" spans="1:10" x14ac:dyDescent="0.25">
      <c r="A144" s="289"/>
      <c r="B144" s="289"/>
      <c r="C144" s="289"/>
      <c r="D144" s="289"/>
      <c r="E144" s="289"/>
      <c r="F144" s="289"/>
      <c r="G144" s="289"/>
      <c r="H144" s="289"/>
      <c r="I144" s="289"/>
      <c r="J144" s="290"/>
    </row>
    <row r="145" spans="1:10" x14ac:dyDescent="0.25">
      <c r="A145" s="289"/>
      <c r="B145" s="289"/>
      <c r="C145" s="289"/>
      <c r="D145" s="289"/>
      <c r="E145" s="289"/>
      <c r="F145" s="289"/>
      <c r="G145" s="289"/>
      <c r="H145" s="289"/>
      <c r="I145" s="289"/>
      <c r="J145" s="290"/>
    </row>
    <row r="146" spans="1:10" x14ac:dyDescent="0.25">
      <c r="A146" s="289"/>
      <c r="B146" s="289"/>
      <c r="C146" s="289"/>
      <c r="D146" s="289"/>
      <c r="E146" s="289"/>
      <c r="F146" s="289"/>
      <c r="G146" s="289"/>
      <c r="H146" s="289"/>
      <c r="I146" s="289"/>
      <c r="J146" s="289"/>
    </row>
    <row r="147" spans="1:10" x14ac:dyDescent="0.25">
      <c r="A147" s="289"/>
      <c r="B147" s="289"/>
      <c r="C147" s="289"/>
      <c r="D147" s="289"/>
      <c r="E147" s="289"/>
      <c r="F147" s="289"/>
      <c r="G147" s="289"/>
      <c r="H147" s="289"/>
      <c r="I147" s="289"/>
      <c r="J147" s="290"/>
    </row>
    <row r="148" spans="1:10" x14ac:dyDescent="0.25">
      <c r="A148" s="289"/>
      <c r="B148" s="289"/>
      <c r="C148" s="289"/>
      <c r="D148" s="289"/>
      <c r="E148" s="289"/>
      <c r="F148" s="289"/>
      <c r="G148" s="289"/>
      <c r="H148" s="289"/>
      <c r="I148" s="289"/>
      <c r="J148" s="289"/>
    </row>
    <row r="149" spans="1:10" x14ac:dyDescent="0.25">
      <c r="A149" s="289"/>
      <c r="B149" s="289"/>
      <c r="C149" s="289"/>
      <c r="D149" s="289"/>
      <c r="E149" s="289"/>
      <c r="F149" s="289"/>
      <c r="G149" s="289"/>
      <c r="H149" s="289"/>
      <c r="I149" s="289"/>
      <c r="J149" s="289"/>
    </row>
    <row r="150" spans="1:10" x14ac:dyDescent="0.25">
      <c r="A150" s="289"/>
      <c r="B150" s="289"/>
      <c r="C150" s="289"/>
      <c r="D150" s="289"/>
      <c r="E150" s="289"/>
      <c r="F150" s="289"/>
      <c r="G150" s="289"/>
      <c r="H150" s="289"/>
      <c r="I150" s="289"/>
      <c r="J150" s="290"/>
    </row>
    <row r="151" spans="1:10" x14ac:dyDescent="0.25">
      <c r="A151" s="289"/>
      <c r="B151" s="289"/>
      <c r="C151" s="289"/>
      <c r="D151" s="289"/>
      <c r="E151" s="289"/>
      <c r="F151" s="289"/>
      <c r="G151" s="289"/>
      <c r="H151" s="289"/>
      <c r="I151" s="289"/>
      <c r="J151" s="290"/>
    </row>
    <row r="152" spans="1:10" x14ac:dyDescent="0.25">
      <c r="A152" s="289"/>
      <c r="B152" s="289"/>
      <c r="C152" s="289"/>
      <c r="D152" s="289"/>
      <c r="E152" s="289"/>
      <c r="F152" s="289"/>
      <c r="G152" s="289"/>
      <c r="H152" s="289"/>
      <c r="I152" s="289"/>
      <c r="J152" s="289"/>
    </row>
    <row r="153" spans="1:10" x14ac:dyDescent="0.25">
      <c r="A153" s="289"/>
      <c r="B153" s="289"/>
      <c r="C153" s="289"/>
      <c r="D153" s="289"/>
      <c r="E153" s="289"/>
      <c r="F153" s="289"/>
      <c r="G153" s="289"/>
      <c r="H153" s="289"/>
      <c r="I153" s="289"/>
      <c r="J153" s="289"/>
    </row>
    <row r="154" spans="1:10" x14ac:dyDescent="0.25">
      <c r="A154" s="289"/>
      <c r="B154" s="289"/>
      <c r="C154" s="289"/>
      <c r="D154" s="289"/>
      <c r="E154" s="289"/>
      <c r="F154" s="289"/>
      <c r="G154" s="289"/>
      <c r="H154" s="289"/>
      <c r="I154" s="289"/>
      <c r="J154" s="289"/>
    </row>
    <row r="155" spans="1:10" x14ac:dyDescent="0.25">
      <c r="A155" s="289"/>
      <c r="B155" s="289"/>
      <c r="C155" s="289"/>
      <c r="D155" s="289"/>
      <c r="E155" s="289"/>
      <c r="F155" s="289"/>
      <c r="G155" s="289"/>
      <c r="H155" s="289"/>
      <c r="I155" s="289"/>
      <c r="J155" s="289"/>
    </row>
    <row r="156" spans="1:10" x14ac:dyDescent="0.25">
      <c r="A156" s="289"/>
      <c r="B156" s="289"/>
      <c r="C156" s="289"/>
      <c r="D156" s="289"/>
      <c r="E156" s="289"/>
      <c r="F156" s="289"/>
      <c r="G156" s="289"/>
      <c r="H156" s="289"/>
      <c r="I156" s="289"/>
      <c r="J156" s="289"/>
    </row>
    <row r="157" spans="1:10" x14ac:dyDescent="0.25">
      <c r="A157" s="289"/>
      <c r="B157" s="289"/>
      <c r="C157" s="289"/>
      <c r="D157" s="289"/>
      <c r="E157" s="289"/>
      <c r="F157" s="289"/>
      <c r="G157" s="289"/>
      <c r="H157" s="289"/>
      <c r="I157" s="289"/>
      <c r="J157" s="289"/>
    </row>
    <row r="158" spans="1:10" x14ac:dyDescent="0.25">
      <c r="A158" s="289"/>
      <c r="B158" s="289"/>
      <c r="C158" s="289"/>
      <c r="D158" s="289"/>
      <c r="E158" s="289"/>
      <c r="F158" s="289"/>
      <c r="G158" s="289"/>
      <c r="H158" s="289"/>
      <c r="I158" s="289"/>
      <c r="J158" s="289"/>
    </row>
    <row r="159" spans="1:10" x14ac:dyDescent="0.25">
      <c r="A159" s="289"/>
      <c r="B159" s="289"/>
      <c r="C159" s="289"/>
      <c r="D159" s="289"/>
      <c r="E159" s="289"/>
      <c r="F159" s="289"/>
      <c r="G159" s="289"/>
      <c r="H159" s="289"/>
      <c r="I159" s="289"/>
      <c r="J159" s="289"/>
    </row>
    <row r="160" spans="1:10" x14ac:dyDescent="0.25">
      <c r="A160" s="289"/>
      <c r="B160" s="289"/>
      <c r="C160" s="289"/>
      <c r="D160" s="289"/>
      <c r="E160" s="289"/>
      <c r="F160" s="289"/>
      <c r="G160" s="289"/>
      <c r="H160" s="289"/>
      <c r="I160" s="289"/>
      <c r="J160" s="289"/>
    </row>
    <row r="161" spans="1:10" x14ac:dyDescent="0.25">
      <c r="A161" s="289"/>
      <c r="B161" s="289"/>
      <c r="C161" s="289"/>
      <c r="D161" s="289"/>
      <c r="E161" s="289"/>
      <c r="F161" s="289"/>
      <c r="G161" s="289"/>
      <c r="H161" s="289"/>
      <c r="I161" s="289"/>
      <c r="J161" s="289"/>
    </row>
    <row r="162" spans="1:10" x14ac:dyDescent="0.25">
      <c r="A162" s="289"/>
      <c r="B162" s="289"/>
      <c r="C162" s="289"/>
      <c r="D162" s="289"/>
      <c r="E162" s="289"/>
      <c r="F162" s="289"/>
      <c r="G162" s="289"/>
      <c r="H162" s="289"/>
      <c r="I162" s="289"/>
      <c r="J162" s="289"/>
    </row>
    <row r="163" spans="1:10" x14ac:dyDescent="0.25">
      <c r="A163" s="289"/>
      <c r="B163" s="289"/>
      <c r="C163" s="289"/>
      <c r="D163" s="289"/>
      <c r="E163" s="289"/>
      <c r="F163" s="289"/>
      <c r="G163" s="289"/>
      <c r="H163" s="289"/>
      <c r="I163" s="289"/>
      <c r="J163" s="289"/>
    </row>
    <row r="164" spans="1:10" x14ac:dyDescent="0.25">
      <c r="A164" s="289"/>
      <c r="B164" s="289"/>
      <c r="C164" s="289"/>
      <c r="D164" s="289"/>
      <c r="E164" s="289"/>
      <c r="F164" s="289"/>
      <c r="G164" s="289"/>
      <c r="H164" s="289"/>
      <c r="I164" s="289"/>
      <c r="J164" s="289"/>
    </row>
    <row r="165" spans="1:10" x14ac:dyDescent="0.25">
      <c r="A165" s="289"/>
      <c r="B165" s="289"/>
      <c r="C165" s="289"/>
      <c r="D165" s="289"/>
      <c r="E165" s="289"/>
      <c r="F165" s="289"/>
      <c r="G165" s="289"/>
      <c r="H165" s="289"/>
      <c r="I165" s="289"/>
      <c r="J165" s="289"/>
    </row>
    <row r="166" spans="1:10" ht="15" x14ac:dyDescent="0.25">
      <c r="A166" s="291"/>
      <c r="B166" s="291"/>
      <c r="C166" s="291"/>
      <c r="D166" s="291"/>
      <c r="E166" s="291"/>
      <c r="F166" s="291"/>
      <c r="G166" s="291"/>
      <c r="H166" s="291"/>
      <c r="I166" s="291"/>
      <c r="J166" s="291"/>
    </row>
    <row r="167" spans="1:10" ht="15" x14ac:dyDescent="0.25">
      <c r="A167" s="291"/>
      <c r="B167" s="291"/>
      <c r="C167" s="291"/>
      <c r="D167" s="291"/>
      <c r="E167" s="291"/>
      <c r="F167" s="291"/>
      <c r="G167" s="291"/>
      <c r="H167" s="291"/>
      <c r="I167" s="291"/>
      <c r="J167" s="291"/>
    </row>
    <row r="168" spans="1:10" ht="15" x14ac:dyDescent="0.25">
      <c r="A168" s="291"/>
      <c r="B168" s="291"/>
      <c r="C168" s="291"/>
      <c r="D168" s="291"/>
      <c r="E168" s="291"/>
      <c r="F168" s="291"/>
      <c r="G168" s="291"/>
      <c r="H168" s="291"/>
      <c r="I168" s="291"/>
      <c r="J168" s="291"/>
    </row>
    <row r="169" spans="1:10" ht="15" x14ac:dyDescent="0.25">
      <c r="A169" s="291"/>
      <c r="B169" s="291"/>
      <c r="C169" s="291"/>
      <c r="D169" s="291"/>
      <c r="E169" s="291"/>
      <c r="F169" s="291"/>
      <c r="G169" s="291"/>
      <c r="H169" s="291"/>
      <c r="I169" s="291"/>
      <c r="J169" s="291"/>
    </row>
    <row r="170" spans="1:10" ht="15" x14ac:dyDescent="0.25">
      <c r="A170" s="291"/>
      <c r="B170" s="291"/>
      <c r="C170" s="291"/>
      <c r="D170" s="291"/>
      <c r="E170" s="291"/>
      <c r="F170" s="291"/>
      <c r="G170" s="291"/>
      <c r="H170" s="291"/>
      <c r="I170" s="291"/>
      <c r="J170" s="291"/>
    </row>
    <row r="171" spans="1:10" ht="15" x14ac:dyDescent="0.25">
      <c r="A171" s="291"/>
      <c r="B171" s="291"/>
      <c r="C171" s="291"/>
      <c r="D171" s="291"/>
      <c r="E171" s="291"/>
      <c r="F171" s="291"/>
      <c r="G171" s="291"/>
      <c r="H171" s="291"/>
      <c r="I171" s="291"/>
      <c r="J171" s="291"/>
    </row>
    <row r="172" spans="1:10" ht="15" x14ac:dyDescent="0.25">
      <c r="A172" s="291"/>
      <c r="B172" s="291"/>
      <c r="C172" s="291"/>
      <c r="D172" s="291"/>
      <c r="E172" s="291"/>
      <c r="F172" s="291"/>
      <c r="G172" s="291"/>
      <c r="H172" s="291"/>
      <c r="I172" s="291"/>
      <c r="J172" s="291"/>
    </row>
    <row r="173" spans="1:10" ht="15" x14ac:dyDescent="0.25">
      <c r="A173" s="291"/>
      <c r="B173" s="291"/>
      <c r="C173" s="291"/>
      <c r="D173" s="291"/>
      <c r="E173" s="291"/>
      <c r="F173" s="291"/>
      <c r="G173" s="291"/>
      <c r="H173" s="291"/>
      <c r="I173" s="291"/>
      <c r="J173" s="291"/>
    </row>
    <row r="174" spans="1:10" ht="15" x14ac:dyDescent="0.25">
      <c r="A174" s="291"/>
      <c r="B174" s="291"/>
      <c r="C174" s="291"/>
      <c r="D174" s="291"/>
      <c r="E174" s="291"/>
      <c r="F174" s="291"/>
      <c r="G174" s="291"/>
      <c r="H174" s="291"/>
      <c r="I174" s="291"/>
      <c r="J174" s="291"/>
    </row>
    <row r="175" spans="1:10" ht="15" x14ac:dyDescent="0.25">
      <c r="A175" s="291"/>
      <c r="B175" s="291"/>
      <c r="C175" s="291"/>
      <c r="D175" s="291"/>
      <c r="E175" s="291"/>
      <c r="F175" s="291"/>
      <c r="G175" s="291"/>
      <c r="H175" s="291"/>
      <c r="I175" s="291"/>
      <c r="J175" s="291"/>
    </row>
    <row r="176" spans="1:10" ht="15" x14ac:dyDescent="0.25">
      <c r="A176" s="291"/>
      <c r="B176" s="291"/>
      <c r="C176" s="291"/>
      <c r="D176" s="291"/>
      <c r="E176" s="291"/>
      <c r="F176" s="291"/>
      <c r="G176" s="291"/>
      <c r="H176" s="291"/>
      <c r="I176" s="291"/>
      <c r="J176" s="291"/>
    </row>
    <row r="177" spans="1:10" ht="15" x14ac:dyDescent="0.25">
      <c r="A177" s="291"/>
      <c r="B177" s="291"/>
      <c r="C177" s="291"/>
      <c r="D177" s="291"/>
      <c r="E177" s="291"/>
      <c r="F177" s="291"/>
      <c r="G177" s="291"/>
      <c r="H177" s="291"/>
      <c r="I177" s="291"/>
      <c r="J177" s="291"/>
    </row>
    <row r="178" spans="1:10" ht="15" x14ac:dyDescent="0.25">
      <c r="A178" s="291"/>
      <c r="B178" s="291"/>
      <c r="C178" s="291"/>
      <c r="D178" s="291"/>
      <c r="E178" s="291"/>
      <c r="F178" s="291"/>
      <c r="G178" s="291"/>
      <c r="H178" s="291"/>
      <c r="I178" s="291"/>
      <c r="J178" s="291"/>
    </row>
    <row r="179" spans="1:10" ht="15" x14ac:dyDescent="0.25">
      <c r="A179" s="291"/>
      <c r="B179" s="291"/>
      <c r="C179" s="291"/>
      <c r="D179" s="291"/>
      <c r="E179" s="291"/>
      <c r="F179" s="291"/>
      <c r="G179" s="291"/>
      <c r="H179" s="291"/>
      <c r="I179" s="291"/>
      <c r="J179" s="291"/>
    </row>
    <row r="180" spans="1:10" ht="15" x14ac:dyDescent="0.25">
      <c r="A180" s="291"/>
      <c r="B180" s="291"/>
      <c r="C180" s="291"/>
      <c r="D180" s="291"/>
      <c r="E180" s="291"/>
      <c r="F180" s="291"/>
      <c r="G180" s="291"/>
      <c r="H180" s="291"/>
      <c r="I180" s="291"/>
      <c r="J180" s="291"/>
    </row>
    <row r="181" spans="1:10" ht="15" x14ac:dyDescent="0.25">
      <c r="A181" s="291"/>
      <c r="B181" s="291"/>
      <c r="C181" s="291"/>
      <c r="D181" s="291"/>
      <c r="E181" s="291"/>
      <c r="F181" s="291"/>
      <c r="G181" s="291"/>
      <c r="H181" s="291"/>
      <c r="I181" s="291"/>
      <c r="J181" s="291"/>
    </row>
    <row r="182" spans="1:10" ht="15" x14ac:dyDescent="0.25">
      <c r="A182" s="291"/>
      <c r="B182" s="291"/>
      <c r="C182" s="291"/>
      <c r="D182" s="291"/>
      <c r="E182" s="291"/>
      <c r="F182" s="291"/>
      <c r="G182" s="291"/>
      <c r="H182" s="291"/>
      <c r="I182" s="291"/>
      <c r="J182" s="291"/>
    </row>
    <row r="183" spans="1:10" ht="15" x14ac:dyDescent="0.25">
      <c r="A183" s="291"/>
      <c r="B183" s="291"/>
      <c r="C183" s="291"/>
      <c r="D183" s="291"/>
      <c r="E183" s="291"/>
      <c r="F183" s="291"/>
      <c r="G183" s="291"/>
      <c r="H183" s="291"/>
      <c r="I183" s="291"/>
      <c r="J183" s="291"/>
    </row>
    <row r="184" spans="1:10" ht="15" x14ac:dyDescent="0.25">
      <c r="A184" s="291"/>
      <c r="B184" s="291"/>
      <c r="C184" s="291"/>
      <c r="D184" s="291"/>
      <c r="E184" s="291"/>
      <c r="F184" s="291"/>
      <c r="G184" s="291"/>
      <c r="H184" s="291"/>
      <c r="I184" s="291"/>
      <c r="J184" s="291"/>
    </row>
    <row r="185" spans="1:10" ht="15" x14ac:dyDescent="0.25">
      <c r="A185" s="291"/>
      <c r="B185" s="291"/>
      <c r="C185" s="291"/>
      <c r="D185" s="291"/>
      <c r="E185" s="291"/>
      <c r="F185" s="291"/>
      <c r="G185" s="291"/>
      <c r="H185" s="291"/>
      <c r="I185" s="291"/>
      <c r="J185" s="291"/>
    </row>
    <row r="186" spans="1:10" ht="15" x14ac:dyDescent="0.25">
      <c r="A186" s="291"/>
      <c r="B186" s="291"/>
      <c r="C186" s="291"/>
      <c r="D186" s="291"/>
      <c r="E186" s="291"/>
      <c r="F186" s="291"/>
      <c r="G186" s="291"/>
      <c r="H186" s="291"/>
      <c r="I186" s="291"/>
      <c r="J186" s="291"/>
    </row>
    <row r="187" spans="1:10" ht="15" x14ac:dyDescent="0.25">
      <c r="A187" s="291"/>
      <c r="B187" s="291"/>
      <c r="C187" s="291"/>
      <c r="D187" s="291"/>
      <c r="E187" s="291"/>
      <c r="F187" s="291"/>
      <c r="G187" s="291"/>
      <c r="H187" s="291"/>
      <c r="I187" s="291"/>
      <c r="J187" s="291"/>
    </row>
    <row r="188" spans="1:10" ht="15" x14ac:dyDescent="0.25">
      <c r="A188" s="291"/>
      <c r="B188" s="291"/>
      <c r="C188" s="291"/>
      <c r="D188" s="291"/>
      <c r="E188" s="291"/>
      <c r="F188" s="291"/>
      <c r="G188" s="291"/>
      <c r="H188" s="291"/>
      <c r="I188" s="291"/>
      <c r="J188" s="291"/>
    </row>
    <row r="189" spans="1:10" ht="15" x14ac:dyDescent="0.25">
      <c r="A189" s="291"/>
      <c r="B189" s="291"/>
      <c r="C189" s="291"/>
      <c r="D189" s="291"/>
      <c r="E189" s="291"/>
      <c r="F189" s="291"/>
      <c r="G189" s="291"/>
      <c r="H189" s="291"/>
      <c r="I189" s="291"/>
      <c r="J189" s="291"/>
    </row>
    <row r="190" spans="1:10" ht="15" x14ac:dyDescent="0.25">
      <c r="A190" s="291"/>
      <c r="B190" s="291"/>
      <c r="C190" s="291"/>
      <c r="D190" s="291"/>
      <c r="E190" s="291"/>
      <c r="F190" s="291"/>
      <c r="G190" s="291"/>
      <c r="H190" s="291"/>
      <c r="I190" s="291"/>
      <c r="J190" s="291"/>
    </row>
    <row r="191" spans="1:10" ht="15" x14ac:dyDescent="0.25">
      <c r="A191" s="291"/>
      <c r="B191" s="291"/>
      <c r="C191" s="291"/>
      <c r="D191" s="291"/>
      <c r="E191" s="291"/>
      <c r="F191" s="291"/>
      <c r="G191" s="291"/>
      <c r="H191" s="291"/>
      <c r="I191" s="291"/>
      <c r="J191" s="291"/>
    </row>
    <row r="192" spans="1:10" ht="15" x14ac:dyDescent="0.25">
      <c r="A192" s="291"/>
      <c r="B192" s="291"/>
      <c r="C192" s="291"/>
      <c r="D192" s="291"/>
      <c r="E192" s="291"/>
      <c r="F192" s="291"/>
      <c r="G192" s="291"/>
      <c r="H192" s="291"/>
      <c r="I192" s="291"/>
      <c r="J192" s="291"/>
    </row>
    <row r="193" spans="1:10" ht="15" x14ac:dyDescent="0.25">
      <c r="A193" s="291"/>
      <c r="B193" s="291"/>
      <c r="C193" s="291"/>
      <c r="D193" s="291"/>
      <c r="E193" s="291"/>
      <c r="F193" s="291"/>
      <c r="G193" s="291"/>
      <c r="H193" s="291"/>
      <c r="I193" s="291"/>
      <c r="J193" s="291"/>
    </row>
    <row r="194" spans="1:10" ht="15" x14ac:dyDescent="0.25">
      <c r="A194" s="291"/>
      <c r="B194" s="291"/>
      <c r="C194" s="291"/>
      <c r="D194" s="291"/>
      <c r="E194" s="291"/>
      <c r="F194" s="291"/>
      <c r="G194" s="291"/>
      <c r="H194" s="291"/>
      <c r="I194" s="291"/>
      <c r="J194" s="291"/>
    </row>
    <row r="195" spans="1:10" ht="15" x14ac:dyDescent="0.25">
      <c r="A195" s="291"/>
      <c r="B195" s="291"/>
      <c r="C195" s="291"/>
      <c r="D195" s="291"/>
      <c r="E195" s="291"/>
      <c r="F195" s="291"/>
      <c r="G195" s="291"/>
      <c r="H195" s="291"/>
      <c r="I195" s="291"/>
      <c r="J195" s="291"/>
    </row>
    <row r="196" spans="1:10" ht="15" x14ac:dyDescent="0.25">
      <c r="A196" s="291"/>
      <c r="B196" s="291"/>
      <c r="C196" s="291"/>
      <c r="D196" s="291"/>
      <c r="E196" s="291"/>
      <c r="F196" s="291"/>
      <c r="G196" s="291"/>
      <c r="H196" s="291"/>
      <c r="I196" s="291"/>
      <c r="J196" s="291"/>
    </row>
    <row r="197" spans="1:10" ht="15" x14ac:dyDescent="0.25">
      <c r="A197" s="291"/>
      <c r="B197" s="291"/>
      <c r="C197" s="291"/>
      <c r="D197" s="291"/>
      <c r="E197" s="291"/>
      <c r="F197" s="291"/>
      <c r="G197" s="291"/>
      <c r="H197" s="291"/>
      <c r="I197" s="291"/>
      <c r="J197" s="291"/>
    </row>
    <row r="198" spans="1:10" ht="15" x14ac:dyDescent="0.25">
      <c r="A198" s="291"/>
      <c r="B198" s="291"/>
      <c r="C198" s="291"/>
      <c r="D198" s="291"/>
      <c r="E198" s="291"/>
      <c r="F198" s="291"/>
      <c r="G198" s="291"/>
      <c r="H198" s="291"/>
      <c r="I198" s="291"/>
      <c r="J198" s="291"/>
    </row>
    <row r="199" spans="1:10" ht="15" x14ac:dyDescent="0.25">
      <c r="A199" s="291"/>
      <c r="B199" s="291"/>
      <c r="C199" s="291"/>
      <c r="D199" s="291"/>
      <c r="E199" s="291"/>
      <c r="F199" s="291"/>
      <c r="G199" s="291"/>
      <c r="H199" s="291"/>
      <c r="I199" s="291"/>
      <c r="J199" s="291"/>
    </row>
    <row r="200" spans="1:10" ht="15" x14ac:dyDescent="0.25">
      <c r="A200" s="291"/>
      <c r="B200" s="291"/>
      <c r="C200" s="291"/>
      <c r="D200" s="291"/>
      <c r="E200" s="291"/>
      <c r="F200" s="291"/>
      <c r="G200" s="291"/>
      <c r="H200" s="291"/>
      <c r="I200" s="291"/>
      <c r="J200" s="291"/>
    </row>
    <row r="201" spans="1:10" ht="15" x14ac:dyDescent="0.25">
      <c r="A201" s="291"/>
      <c r="B201" s="291"/>
      <c r="C201" s="291"/>
      <c r="D201" s="291"/>
      <c r="E201" s="291"/>
      <c r="F201" s="291"/>
      <c r="G201" s="291"/>
      <c r="H201" s="291"/>
      <c r="I201" s="291"/>
      <c r="J201" s="291"/>
    </row>
    <row r="202" spans="1:10" ht="15" x14ac:dyDescent="0.25">
      <c r="A202" s="291"/>
      <c r="B202" s="291"/>
      <c r="C202" s="291"/>
      <c r="D202" s="291"/>
      <c r="E202" s="291"/>
      <c r="F202" s="291"/>
      <c r="G202" s="291"/>
      <c r="H202" s="291"/>
      <c r="I202" s="291"/>
      <c r="J202" s="291"/>
    </row>
    <row r="203" spans="1:10" ht="15" x14ac:dyDescent="0.25">
      <c r="A203" s="291"/>
      <c r="B203" s="291"/>
      <c r="C203" s="291"/>
      <c r="D203" s="291"/>
      <c r="E203" s="291"/>
      <c r="F203" s="291"/>
      <c r="G203" s="291"/>
      <c r="H203" s="291"/>
      <c r="I203" s="291"/>
      <c r="J203" s="291"/>
    </row>
    <row r="204" spans="1:10" ht="15" x14ac:dyDescent="0.25">
      <c r="A204" s="291"/>
      <c r="B204" s="291"/>
      <c r="C204" s="291"/>
      <c r="D204" s="291"/>
      <c r="E204" s="291"/>
      <c r="F204" s="291"/>
      <c r="G204" s="291"/>
      <c r="H204" s="291"/>
      <c r="I204" s="291"/>
      <c r="J204" s="291"/>
    </row>
    <row r="205" spans="1:10" ht="15" x14ac:dyDescent="0.25">
      <c r="A205" s="291"/>
      <c r="B205" s="291"/>
      <c r="C205" s="291"/>
      <c r="D205" s="291"/>
      <c r="E205" s="291"/>
      <c r="F205" s="291"/>
      <c r="G205" s="291"/>
      <c r="H205" s="291"/>
      <c r="I205" s="291"/>
      <c r="J205" s="291"/>
    </row>
    <row r="206" spans="1:10" ht="15" x14ac:dyDescent="0.25">
      <c r="A206" s="291"/>
      <c r="B206" s="291"/>
      <c r="C206" s="291"/>
      <c r="D206" s="291"/>
      <c r="E206" s="291"/>
      <c r="F206" s="291"/>
      <c r="G206" s="291"/>
      <c r="H206" s="291"/>
      <c r="I206" s="291"/>
      <c r="J206" s="291"/>
    </row>
    <row r="207" spans="1:10" ht="15" x14ac:dyDescent="0.25">
      <c r="A207" s="291"/>
      <c r="B207" s="291"/>
      <c r="C207" s="291"/>
      <c r="D207" s="291"/>
      <c r="E207" s="291"/>
      <c r="F207" s="291"/>
      <c r="G207" s="291"/>
      <c r="H207" s="291"/>
      <c r="I207" s="291"/>
      <c r="J207" s="291"/>
    </row>
    <row r="208" spans="1:10" ht="15" x14ac:dyDescent="0.25">
      <c r="A208" s="291"/>
      <c r="B208" s="291"/>
      <c r="C208" s="291"/>
      <c r="D208" s="291"/>
      <c r="E208" s="291"/>
      <c r="F208" s="291"/>
      <c r="G208" s="291"/>
      <c r="H208" s="291"/>
      <c r="I208" s="291"/>
      <c r="J208" s="291"/>
    </row>
    <row r="209" spans="1:10" ht="15" x14ac:dyDescent="0.25">
      <c r="A209" s="291"/>
      <c r="B209" s="291"/>
      <c r="C209" s="291"/>
      <c r="D209" s="291"/>
      <c r="E209" s="291"/>
      <c r="F209" s="291"/>
      <c r="G209" s="291"/>
      <c r="H209" s="291"/>
      <c r="I209" s="291"/>
      <c r="J209" s="291"/>
    </row>
    <row r="210" spans="1:10" ht="15" x14ac:dyDescent="0.25">
      <c r="A210" s="291"/>
      <c r="B210" s="291"/>
      <c r="C210" s="291"/>
      <c r="D210" s="291"/>
      <c r="E210" s="291"/>
      <c r="F210" s="291"/>
      <c r="G210" s="291"/>
      <c r="H210" s="291"/>
      <c r="I210" s="291"/>
      <c r="J210" s="291"/>
    </row>
    <row r="211" spans="1:10" ht="15" x14ac:dyDescent="0.25">
      <c r="A211" s="291"/>
      <c r="B211" s="291"/>
      <c r="C211" s="291"/>
      <c r="D211" s="291"/>
      <c r="E211" s="291"/>
      <c r="F211" s="291"/>
      <c r="G211" s="291"/>
      <c r="H211" s="291"/>
      <c r="I211" s="291"/>
      <c r="J211" s="291"/>
    </row>
    <row r="212" spans="1:10" ht="15" x14ac:dyDescent="0.25">
      <c r="A212" s="291"/>
      <c r="B212" s="291"/>
      <c r="C212" s="291"/>
      <c r="D212" s="291"/>
      <c r="E212" s="291"/>
      <c r="F212" s="291"/>
      <c r="G212" s="291"/>
      <c r="H212" s="291"/>
      <c r="I212" s="291"/>
      <c r="J212" s="291"/>
    </row>
    <row r="213" spans="1:10" ht="15" x14ac:dyDescent="0.25">
      <c r="A213" s="291"/>
      <c r="B213" s="291"/>
      <c r="C213" s="291"/>
      <c r="D213" s="291"/>
      <c r="E213" s="291"/>
      <c r="F213" s="291"/>
      <c r="G213" s="291"/>
      <c r="H213" s="291"/>
      <c r="I213" s="291"/>
      <c r="J213" s="291"/>
    </row>
    <row r="214" spans="1:10" ht="15" x14ac:dyDescent="0.25">
      <c r="A214" s="291"/>
      <c r="B214" s="291"/>
      <c r="C214" s="291"/>
      <c r="D214" s="291"/>
      <c r="E214" s="291"/>
      <c r="F214" s="291"/>
      <c r="G214" s="291"/>
      <c r="H214" s="291"/>
      <c r="I214" s="291"/>
      <c r="J214" s="291"/>
    </row>
    <row r="215" spans="1:10" ht="15" x14ac:dyDescent="0.25">
      <c r="A215" s="291"/>
      <c r="B215" s="291"/>
      <c r="C215" s="291"/>
      <c r="D215" s="291"/>
      <c r="E215" s="291"/>
      <c r="F215" s="291"/>
      <c r="G215" s="291"/>
      <c r="H215" s="291"/>
      <c r="I215" s="291"/>
      <c r="J215" s="291"/>
    </row>
    <row r="216" spans="1:10" ht="15" x14ac:dyDescent="0.25">
      <c r="A216" s="291"/>
      <c r="B216" s="291"/>
      <c r="C216" s="291"/>
      <c r="D216" s="291"/>
      <c r="E216" s="291"/>
      <c r="F216" s="291"/>
      <c r="G216" s="291"/>
      <c r="H216" s="291"/>
      <c r="I216" s="291"/>
      <c r="J216" s="291"/>
    </row>
    <row r="217" spans="1:10" ht="15" x14ac:dyDescent="0.25">
      <c r="A217" s="291"/>
      <c r="B217" s="291"/>
      <c r="C217" s="291"/>
      <c r="D217" s="291"/>
      <c r="E217" s="291"/>
      <c r="F217" s="291"/>
      <c r="G217" s="291"/>
      <c r="H217" s="291"/>
      <c r="I217" s="291"/>
      <c r="J217" s="291"/>
    </row>
    <row r="218" spans="1:10" ht="15" x14ac:dyDescent="0.25">
      <c r="A218" s="291"/>
      <c r="B218" s="291"/>
      <c r="C218" s="291"/>
      <c r="D218" s="291"/>
      <c r="E218" s="291"/>
      <c r="F218" s="291"/>
      <c r="G218" s="291"/>
      <c r="H218" s="291"/>
      <c r="I218" s="291"/>
      <c r="J218" s="291"/>
    </row>
    <row r="219" spans="1:10" ht="15" x14ac:dyDescent="0.25">
      <c r="A219" s="291"/>
      <c r="B219" s="291"/>
      <c r="C219" s="291"/>
      <c r="D219" s="291"/>
      <c r="E219" s="291"/>
      <c r="F219" s="291"/>
      <c r="G219" s="291"/>
      <c r="H219" s="291"/>
      <c r="I219" s="291"/>
      <c r="J219" s="291"/>
    </row>
    <row r="220" spans="1:10" ht="15" x14ac:dyDescent="0.25">
      <c r="A220" s="291"/>
      <c r="B220" s="291"/>
      <c r="C220" s="291"/>
      <c r="D220" s="291"/>
      <c r="E220" s="291"/>
      <c r="F220" s="291"/>
      <c r="G220" s="291"/>
      <c r="H220" s="291"/>
      <c r="I220" s="291"/>
      <c r="J220" s="291"/>
    </row>
    <row r="221" spans="1:10" ht="15" x14ac:dyDescent="0.25">
      <c r="A221" s="291"/>
      <c r="B221" s="291"/>
      <c r="C221" s="291"/>
      <c r="D221" s="291"/>
      <c r="E221" s="291"/>
      <c r="F221" s="291"/>
      <c r="G221" s="291"/>
      <c r="H221" s="291"/>
      <c r="I221" s="291"/>
      <c r="J221" s="291"/>
    </row>
    <row r="222" spans="1:10" ht="15" x14ac:dyDescent="0.25">
      <c r="A222" s="291"/>
      <c r="B222" s="291"/>
      <c r="C222" s="291"/>
      <c r="D222" s="291"/>
      <c r="E222" s="291"/>
      <c r="F222" s="291"/>
      <c r="G222" s="291"/>
      <c r="H222" s="291"/>
      <c r="I222" s="291"/>
      <c r="J222" s="291"/>
    </row>
    <row r="223" spans="1:10" ht="15" x14ac:dyDescent="0.25">
      <c r="A223" s="291"/>
      <c r="B223" s="291"/>
      <c r="C223" s="291"/>
      <c r="D223" s="291"/>
      <c r="E223" s="291"/>
      <c r="F223" s="291"/>
      <c r="G223" s="291"/>
      <c r="H223" s="291"/>
      <c r="I223" s="291"/>
      <c r="J223" s="291"/>
    </row>
    <row r="224" spans="1:10" ht="15" x14ac:dyDescent="0.25">
      <c r="A224" s="291"/>
      <c r="B224" s="291"/>
      <c r="C224" s="291"/>
      <c r="D224" s="291"/>
      <c r="E224" s="291"/>
      <c r="F224" s="291"/>
      <c r="G224" s="291"/>
      <c r="H224" s="291"/>
      <c r="I224" s="291"/>
      <c r="J224" s="291"/>
    </row>
    <row r="225" spans="1:10" ht="15" x14ac:dyDescent="0.25">
      <c r="A225" s="291"/>
      <c r="B225" s="291"/>
      <c r="C225" s="291"/>
      <c r="D225" s="291"/>
      <c r="E225" s="291"/>
      <c r="F225" s="291"/>
      <c r="G225" s="291"/>
      <c r="H225" s="291"/>
      <c r="I225" s="291"/>
      <c r="J225" s="291"/>
    </row>
    <row r="226" spans="1:10" ht="15" x14ac:dyDescent="0.25">
      <c r="A226" s="291"/>
      <c r="B226" s="291"/>
      <c r="C226" s="291"/>
      <c r="D226" s="291"/>
      <c r="E226" s="291"/>
      <c r="F226" s="291"/>
      <c r="G226" s="291"/>
      <c r="H226" s="291"/>
      <c r="I226" s="291"/>
      <c r="J226" s="291"/>
    </row>
    <row r="227" spans="1:10" ht="15" x14ac:dyDescent="0.25">
      <c r="A227" s="291"/>
      <c r="B227" s="291"/>
      <c r="C227" s="291"/>
      <c r="D227" s="291"/>
      <c r="E227" s="291"/>
      <c r="F227" s="291"/>
      <c r="G227" s="291"/>
      <c r="H227" s="291"/>
      <c r="I227" s="291"/>
      <c r="J227" s="291"/>
    </row>
    <row r="228" spans="1:10" ht="15" x14ac:dyDescent="0.25">
      <c r="A228" s="291"/>
      <c r="B228" s="291"/>
      <c r="C228" s="291"/>
      <c r="D228" s="291"/>
      <c r="E228" s="291"/>
      <c r="F228" s="291"/>
      <c r="G228" s="291"/>
      <c r="H228" s="291"/>
      <c r="I228" s="291"/>
      <c r="J228" s="291"/>
    </row>
    <row r="229" spans="1:10" ht="15" x14ac:dyDescent="0.25">
      <c r="A229" s="291"/>
      <c r="B229" s="291"/>
      <c r="C229" s="291"/>
      <c r="D229" s="291"/>
      <c r="E229" s="291"/>
      <c r="F229" s="291"/>
      <c r="G229" s="291"/>
      <c r="H229" s="291"/>
      <c r="I229" s="291"/>
      <c r="J229" s="291"/>
    </row>
    <row r="230" spans="1:10" ht="15" x14ac:dyDescent="0.25">
      <c r="A230" s="291"/>
      <c r="B230" s="291"/>
      <c r="C230" s="291"/>
      <c r="D230" s="291"/>
      <c r="E230" s="291"/>
      <c r="F230" s="291"/>
      <c r="G230" s="291"/>
      <c r="H230" s="291"/>
      <c r="I230" s="291"/>
      <c r="J230" s="291"/>
    </row>
    <row r="231" spans="1:10" ht="15" x14ac:dyDescent="0.25">
      <c r="A231" s="291"/>
      <c r="B231" s="291"/>
      <c r="C231" s="291"/>
      <c r="D231" s="291"/>
      <c r="E231" s="291"/>
      <c r="F231" s="291"/>
      <c r="G231" s="291"/>
      <c r="H231" s="291"/>
      <c r="I231" s="291"/>
      <c r="J231" s="291"/>
    </row>
    <row r="232" spans="1:10" ht="15" x14ac:dyDescent="0.25">
      <c r="A232" s="291"/>
      <c r="B232" s="291"/>
      <c r="C232" s="291"/>
      <c r="D232" s="291"/>
      <c r="E232" s="291"/>
      <c r="F232" s="291"/>
      <c r="G232" s="291"/>
      <c r="H232" s="291"/>
      <c r="I232" s="291"/>
      <c r="J232" s="291"/>
    </row>
    <row r="233" spans="1:10" ht="15" x14ac:dyDescent="0.25">
      <c r="A233" s="291"/>
      <c r="B233" s="291"/>
      <c r="C233" s="291"/>
      <c r="D233" s="291"/>
      <c r="E233" s="291"/>
      <c r="F233" s="291"/>
      <c r="G233" s="291"/>
      <c r="H233" s="291"/>
      <c r="I233" s="291"/>
      <c r="J233" s="291"/>
    </row>
    <row r="234" spans="1:10" ht="15" x14ac:dyDescent="0.25">
      <c r="A234" s="291"/>
      <c r="B234" s="291"/>
      <c r="C234" s="291"/>
      <c r="D234" s="291"/>
      <c r="E234" s="291"/>
      <c r="F234" s="291"/>
      <c r="G234" s="291"/>
      <c r="H234" s="291"/>
      <c r="I234" s="291"/>
      <c r="J234" s="291"/>
    </row>
    <row r="235" spans="1:10" ht="15" x14ac:dyDescent="0.25">
      <c r="A235" s="291"/>
      <c r="B235" s="291"/>
      <c r="C235" s="291"/>
      <c r="D235" s="291"/>
      <c r="E235" s="291"/>
      <c r="F235" s="291"/>
      <c r="G235" s="291"/>
      <c r="H235" s="291"/>
      <c r="I235" s="291"/>
      <c r="J235" s="291"/>
    </row>
    <row r="236" spans="1:10" ht="15" x14ac:dyDescent="0.25">
      <c r="A236" s="291"/>
      <c r="B236" s="291"/>
      <c r="C236" s="291"/>
      <c r="D236" s="291"/>
      <c r="E236" s="291"/>
      <c r="F236" s="291"/>
      <c r="G236" s="291"/>
      <c r="H236" s="291"/>
      <c r="I236" s="291"/>
      <c r="J236" s="291"/>
    </row>
    <row r="237" spans="1:10" ht="15" x14ac:dyDescent="0.25">
      <c r="A237" s="291"/>
      <c r="B237" s="291"/>
      <c r="C237" s="291"/>
      <c r="D237" s="291"/>
      <c r="E237" s="291"/>
      <c r="F237" s="291"/>
      <c r="G237" s="291"/>
      <c r="H237" s="291"/>
      <c r="I237" s="291"/>
      <c r="J237" s="291"/>
    </row>
    <row r="238" spans="1:10" ht="15" x14ac:dyDescent="0.25">
      <c r="A238" s="291"/>
      <c r="B238" s="291"/>
      <c r="C238" s="291"/>
      <c r="D238" s="291"/>
      <c r="E238" s="291"/>
      <c r="F238" s="291"/>
      <c r="G238" s="291"/>
      <c r="H238" s="291"/>
      <c r="I238" s="291"/>
      <c r="J238" s="291"/>
    </row>
    <row r="239" spans="1:10" ht="15" x14ac:dyDescent="0.25">
      <c r="A239" s="291"/>
      <c r="B239" s="291"/>
      <c r="C239" s="291"/>
      <c r="D239" s="291"/>
      <c r="E239" s="291"/>
      <c r="F239" s="291"/>
      <c r="G239" s="291"/>
      <c r="H239" s="291"/>
      <c r="I239" s="291"/>
      <c r="J239" s="291"/>
    </row>
    <row r="240" spans="1:10" ht="15" x14ac:dyDescent="0.25">
      <c r="A240" s="291"/>
      <c r="B240" s="291"/>
      <c r="C240" s="291"/>
      <c r="D240" s="291"/>
      <c r="E240" s="291"/>
      <c r="F240" s="291"/>
      <c r="G240" s="291"/>
      <c r="H240" s="291"/>
      <c r="I240" s="291"/>
      <c r="J240" s="291"/>
    </row>
    <row r="241" spans="1:10" ht="15" x14ac:dyDescent="0.25">
      <c r="A241" s="291"/>
      <c r="B241" s="291"/>
      <c r="C241" s="291"/>
      <c r="D241" s="291"/>
      <c r="E241" s="291"/>
      <c r="F241" s="291"/>
      <c r="G241" s="291"/>
      <c r="H241" s="291"/>
      <c r="I241" s="291"/>
      <c r="J241" s="291"/>
    </row>
    <row r="242" spans="1:10" ht="15" x14ac:dyDescent="0.25">
      <c r="A242" s="291"/>
      <c r="B242" s="291"/>
      <c r="C242" s="291"/>
      <c r="D242" s="291"/>
      <c r="E242" s="291"/>
      <c r="F242" s="291"/>
      <c r="G242" s="291"/>
      <c r="H242" s="291"/>
      <c r="I242" s="291"/>
      <c r="J242" s="291"/>
    </row>
    <row r="243" spans="1:10" ht="15" x14ac:dyDescent="0.25">
      <c r="A243" s="291"/>
      <c r="B243" s="291"/>
      <c r="C243" s="291"/>
      <c r="D243" s="291"/>
      <c r="E243" s="291"/>
      <c r="F243" s="291"/>
      <c r="G243" s="291"/>
      <c r="H243" s="291"/>
      <c r="I243" s="291"/>
      <c r="J243" s="291"/>
    </row>
    <row r="244" spans="1:10" ht="15" x14ac:dyDescent="0.25">
      <c r="A244" s="291"/>
      <c r="B244" s="291"/>
      <c r="C244" s="291"/>
      <c r="D244" s="291"/>
      <c r="E244" s="291"/>
      <c r="F244" s="291"/>
      <c r="G244" s="291"/>
      <c r="H244" s="291"/>
      <c r="I244" s="291"/>
      <c r="J244" s="291"/>
    </row>
    <row r="245" spans="1:10" ht="15" x14ac:dyDescent="0.25">
      <c r="A245" s="291"/>
      <c r="B245" s="291"/>
      <c r="C245" s="291"/>
      <c r="D245" s="291"/>
      <c r="E245" s="291"/>
      <c r="F245" s="291"/>
      <c r="G245" s="291"/>
      <c r="H245" s="291"/>
      <c r="I245" s="291"/>
      <c r="J245" s="291"/>
    </row>
    <row r="246" spans="1:10" ht="15" x14ac:dyDescent="0.25">
      <c r="A246" s="291"/>
      <c r="B246" s="291"/>
      <c r="C246" s="291"/>
      <c r="D246" s="291"/>
      <c r="E246" s="291"/>
      <c r="F246" s="291"/>
      <c r="G246" s="291"/>
      <c r="H246" s="291"/>
      <c r="I246" s="291"/>
      <c r="J246" s="291"/>
    </row>
    <row r="247" spans="1:10" ht="15" x14ac:dyDescent="0.25">
      <c r="A247" s="291"/>
      <c r="B247" s="291"/>
      <c r="C247" s="291"/>
      <c r="D247" s="291"/>
      <c r="E247" s="291"/>
      <c r="F247" s="291"/>
      <c r="G247" s="291"/>
      <c r="H247" s="291"/>
      <c r="I247" s="291"/>
      <c r="J247" s="291"/>
    </row>
    <row r="248" spans="1:10" ht="15" x14ac:dyDescent="0.25">
      <c r="A248" s="291"/>
      <c r="B248" s="291"/>
      <c r="C248" s="291"/>
      <c r="D248" s="291"/>
      <c r="E248" s="291"/>
      <c r="F248" s="291"/>
      <c r="G248" s="291"/>
      <c r="H248" s="291"/>
      <c r="I248" s="291"/>
      <c r="J248" s="291"/>
    </row>
    <row r="249" spans="1:10" ht="15" x14ac:dyDescent="0.25">
      <c r="A249" s="291"/>
      <c r="B249" s="291"/>
      <c r="C249" s="291"/>
      <c r="D249" s="291"/>
      <c r="E249" s="291"/>
      <c r="F249" s="291"/>
      <c r="G249" s="291"/>
      <c r="H249" s="291"/>
      <c r="I249" s="291"/>
      <c r="J249" s="291"/>
    </row>
    <row r="250" spans="1:10" ht="15" x14ac:dyDescent="0.25">
      <c r="A250" s="291"/>
      <c r="B250" s="291"/>
      <c r="C250" s="291"/>
      <c r="D250" s="291"/>
      <c r="E250" s="291"/>
      <c r="F250" s="291"/>
      <c r="G250" s="291"/>
      <c r="H250" s="291"/>
      <c r="I250" s="291"/>
      <c r="J250" s="291"/>
    </row>
    <row r="251" spans="1:10" ht="15" x14ac:dyDescent="0.25">
      <c r="A251" s="291"/>
      <c r="B251" s="291"/>
      <c r="C251" s="291"/>
      <c r="D251" s="291"/>
      <c r="E251" s="291"/>
      <c r="F251" s="291"/>
      <c r="G251" s="291"/>
      <c r="H251" s="291"/>
      <c r="I251" s="291"/>
      <c r="J251" s="291"/>
    </row>
    <row r="252" spans="1:10" ht="15" x14ac:dyDescent="0.25">
      <c r="A252" s="291"/>
      <c r="B252" s="291"/>
      <c r="C252" s="291"/>
      <c r="D252" s="291"/>
      <c r="E252" s="291"/>
      <c r="F252" s="291"/>
      <c r="G252" s="291"/>
      <c r="H252" s="291"/>
      <c r="I252" s="291"/>
      <c r="J252" s="291"/>
    </row>
    <row r="253" spans="1:10" ht="15" x14ac:dyDescent="0.25">
      <c r="A253" s="291"/>
      <c r="B253" s="291"/>
      <c r="C253" s="291"/>
      <c r="D253" s="291"/>
      <c r="E253" s="291"/>
      <c r="F253" s="291"/>
      <c r="G253" s="291"/>
      <c r="H253" s="291"/>
      <c r="I253" s="291"/>
      <c r="J253" s="291"/>
    </row>
    <row r="254" spans="1:10" ht="15" x14ac:dyDescent="0.25">
      <c r="A254" s="291"/>
      <c r="B254" s="291"/>
      <c r="C254" s="291"/>
      <c r="D254" s="291"/>
      <c r="E254" s="291"/>
      <c r="F254" s="291"/>
      <c r="G254" s="291"/>
      <c r="H254" s="291"/>
      <c r="I254" s="291"/>
      <c r="J254" s="291"/>
    </row>
    <row r="255" spans="1:10" ht="15" x14ac:dyDescent="0.25">
      <c r="A255" s="291"/>
      <c r="B255" s="291"/>
      <c r="C255" s="291"/>
      <c r="D255" s="291"/>
      <c r="E255" s="291"/>
      <c r="F255" s="291"/>
      <c r="G255" s="291"/>
      <c r="H255" s="291"/>
      <c r="I255" s="291"/>
      <c r="J255" s="291"/>
    </row>
    <row r="256" spans="1:10" ht="15" x14ac:dyDescent="0.25">
      <c r="A256" s="291"/>
      <c r="B256" s="291"/>
      <c r="C256" s="291"/>
      <c r="D256" s="291"/>
      <c r="E256" s="291"/>
      <c r="F256" s="291"/>
      <c r="G256" s="291"/>
      <c r="H256" s="291"/>
      <c r="I256" s="291"/>
      <c r="J256" s="291"/>
    </row>
    <row r="257" spans="1:10" ht="15" x14ac:dyDescent="0.25">
      <c r="A257" s="291"/>
      <c r="B257" s="291"/>
      <c r="C257" s="291"/>
      <c r="D257" s="291"/>
      <c r="E257" s="291"/>
      <c r="F257" s="291"/>
      <c r="G257" s="291"/>
      <c r="H257" s="291"/>
      <c r="I257" s="291"/>
      <c r="J257" s="291"/>
    </row>
    <row r="258" spans="1:10" ht="15" x14ac:dyDescent="0.25">
      <c r="A258" s="291"/>
      <c r="B258" s="291"/>
      <c r="C258" s="291"/>
      <c r="D258" s="291"/>
      <c r="E258" s="291"/>
      <c r="F258" s="291"/>
      <c r="G258" s="291"/>
      <c r="H258" s="291"/>
      <c r="I258" s="291"/>
      <c r="J258" s="291"/>
    </row>
    <row r="259" spans="1:10" ht="15" x14ac:dyDescent="0.25">
      <c r="A259" s="291"/>
      <c r="B259" s="291"/>
      <c r="C259" s="291"/>
      <c r="D259" s="291"/>
      <c r="E259" s="291"/>
      <c r="F259" s="291"/>
      <c r="G259" s="291"/>
      <c r="H259" s="291"/>
      <c r="I259" s="291"/>
      <c r="J259" s="291"/>
    </row>
    <row r="260" spans="1:10" ht="15" x14ac:dyDescent="0.25">
      <c r="A260" s="291"/>
      <c r="B260" s="291"/>
      <c r="C260" s="291"/>
      <c r="D260" s="291"/>
      <c r="E260" s="291"/>
      <c r="F260" s="291"/>
      <c r="G260" s="291"/>
      <c r="H260" s="291"/>
      <c r="I260" s="291"/>
      <c r="J260" s="291"/>
    </row>
    <row r="261" spans="1:10" ht="15" x14ac:dyDescent="0.25">
      <c r="A261" s="291"/>
      <c r="B261" s="291"/>
      <c r="C261" s="291"/>
      <c r="D261" s="291"/>
      <c r="E261" s="291"/>
      <c r="F261" s="291"/>
      <c r="G261" s="291"/>
      <c r="H261" s="291"/>
      <c r="I261" s="291"/>
      <c r="J261" s="291"/>
    </row>
    <row r="262" spans="1:10" ht="15" x14ac:dyDescent="0.25">
      <c r="A262" s="291"/>
      <c r="B262" s="291"/>
      <c r="C262" s="291"/>
      <c r="D262" s="291"/>
      <c r="E262" s="291"/>
      <c r="F262" s="291"/>
      <c r="G262" s="291"/>
      <c r="H262" s="291"/>
      <c r="I262" s="291"/>
      <c r="J262" s="291"/>
    </row>
    <row r="263" spans="1:10" ht="15" x14ac:dyDescent="0.25">
      <c r="A263" s="291"/>
      <c r="B263" s="291"/>
      <c r="C263" s="291"/>
      <c r="D263" s="291"/>
      <c r="E263" s="291"/>
      <c r="F263" s="291"/>
      <c r="G263" s="291"/>
      <c r="H263" s="291"/>
      <c r="I263" s="291"/>
      <c r="J263" s="291"/>
    </row>
    <row r="264" spans="1:10" ht="15" x14ac:dyDescent="0.25">
      <c r="A264" s="291"/>
      <c r="B264" s="291"/>
      <c r="C264" s="291"/>
      <c r="D264" s="291"/>
      <c r="E264" s="291"/>
      <c r="F264" s="291"/>
      <c r="G264" s="291"/>
      <c r="H264" s="291"/>
      <c r="I264" s="291"/>
      <c r="J264" s="291"/>
    </row>
    <row r="265" spans="1:10" ht="15" x14ac:dyDescent="0.25">
      <c r="A265" s="291"/>
      <c r="B265" s="291"/>
      <c r="C265" s="291"/>
      <c r="D265" s="291"/>
      <c r="E265" s="291"/>
      <c r="F265" s="291"/>
      <c r="G265" s="291"/>
      <c r="H265" s="291"/>
      <c r="I265" s="291"/>
      <c r="J265" s="291"/>
    </row>
    <row r="266" spans="1:10" ht="15" x14ac:dyDescent="0.25">
      <c r="A266" s="291"/>
      <c r="B266" s="291"/>
      <c r="C266" s="291"/>
      <c r="D266" s="291"/>
      <c r="E266" s="291"/>
      <c r="F266" s="291"/>
      <c r="G266" s="291"/>
      <c r="H266" s="291"/>
      <c r="I266" s="291"/>
      <c r="J266" s="291"/>
    </row>
    <row r="267" spans="1:10" ht="15" x14ac:dyDescent="0.25">
      <c r="A267" s="291"/>
      <c r="B267" s="291"/>
      <c r="C267" s="291"/>
      <c r="D267" s="291"/>
      <c r="E267" s="291"/>
      <c r="F267" s="291"/>
      <c r="G267" s="291"/>
      <c r="H267" s="291"/>
      <c r="I267" s="291"/>
      <c r="J267" s="291"/>
    </row>
    <row r="268" spans="1:10" ht="15" x14ac:dyDescent="0.25">
      <c r="A268" s="291"/>
      <c r="B268" s="291"/>
      <c r="C268" s="291"/>
      <c r="D268" s="291"/>
      <c r="E268" s="291"/>
      <c r="F268" s="291"/>
      <c r="G268" s="291"/>
      <c r="H268" s="291"/>
      <c r="I268" s="291"/>
      <c r="J268" s="291"/>
    </row>
    <row r="269" spans="1:10" ht="15" x14ac:dyDescent="0.25">
      <c r="A269" s="291"/>
      <c r="B269" s="291"/>
      <c r="C269" s="291"/>
      <c r="D269" s="291"/>
      <c r="E269" s="291"/>
      <c r="F269" s="291"/>
      <c r="G269" s="291"/>
      <c r="H269" s="291"/>
      <c r="I269" s="291"/>
      <c r="J269" s="291"/>
    </row>
    <row r="270" spans="1:10" ht="15" x14ac:dyDescent="0.25">
      <c r="A270" s="291"/>
      <c r="B270" s="291"/>
      <c r="C270" s="291"/>
      <c r="D270" s="291"/>
      <c r="E270" s="291"/>
      <c r="F270" s="291"/>
      <c r="G270" s="291"/>
      <c r="H270" s="291"/>
      <c r="I270" s="291"/>
      <c r="J270" s="291"/>
    </row>
    <row r="271" spans="1:10" ht="15" x14ac:dyDescent="0.25">
      <c r="A271" s="291"/>
      <c r="B271" s="291"/>
      <c r="C271" s="291"/>
      <c r="D271" s="291"/>
      <c r="E271" s="291"/>
      <c r="F271" s="291"/>
      <c r="G271" s="291"/>
      <c r="H271" s="291"/>
      <c r="I271" s="291"/>
      <c r="J271" s="291"/>
    </row>
    <row r="272" spans="1:10" ht="15" x14ac:dyDescent="0.25">
      <c r="A272" s="291"/>
      <c r="B272" s="291"/>
      <c r="C272" s="291"/>
      <c r="D272" s="291"/>
      <c r="E272" s="291"/>
      <c r="F272" s="291"/>
      <c r="G272" s="291"/>
      <c r="H272" s="291"/>
      <c r="I272" s="291"/>
      <c r="J272" s="291"/>
    </row>
    <row r="273" spans="1:10" ht="15" x14ac:dyDescent="0.25">
      <c r="A273" s="291"/>
      <c r="B273" s="291"/>
      <c r="C273" s="291"/>
      <c r="D273" s="291"/>
      <c r="E273" s="291"/>
      <c r="F273" s="291"/>
      <c r="G273" s="291"/>
      <c r="H273" s="291"/>
      <c r="I273" s="291"/>
      <c r="J273" s="291"/>
    </row>
    <row r="274" spans="1:10" ht="15" x14ac:dyDescent="0.25">
      <c r="A274" s="291"/>
      <c r="B274" s="291"/>
      <c r="C274" s="291"/>
      <c r="D274" s="291"/>
      <c r="E274" s="291"/>
      <c r="F274" s="291"/>
      <c r="G274" s="291"/>
      <c r="H274" s="291"/>
      <c r="I274" s="291"/>
      <c r="J274" s="291"/>
    </row>
    <row r="275" spans="1:10" ht="15" x14ac:dyDescent="0.25">
      <c r="A275" s="291"/>
      <c r="B275" s="291"/>
      <c r="C275" s="291"/>
      <c r="D275" s="291"/>
      <c r="E275" s="291"/>
      <c r="F275" s="291"/>
      <c r="G275" s="291"/>
      <c r="H275" s="291"/>
      <c r="I275" s="291"/>
      <c r="J275" s="291"/>
    </row>
    <row r="276" spans="1:10" ht="15" x14ac:dyDescent="0.25">
      <c r="A276" s="291"/>
      <c r="B276" s="291"/>
      <c r="C276" s="291"/>
      <c r="D276" s="291"/>
      <c r="E276" s="291"/>
      <c r="F276" s="291"/>
      <c r="G276" s="291"/>
      <c r="H276" s="291"/>
      <c r="I276" s="291"/>
      <c r="J276" s="291"/>
    </row>
    <row r="277" spans="1:10" ht="15" x14ac:dyDescent="0.25">
      <c r="A277" s="291"/>
      <c r="B277" s="291"/>
      <c r="C277" s="291"/>
      <c r="D277" s="291"/>
      <c r="E277" s="291"/>
      <c r="F277" s="291"/>
      <c r="G277" s="291"/>
      <c r="H277" s="291"/>
      <c r="I277" s="291"/>
      <c r="J277" s="291"/>
    </row>
    <row r="278" spans="1:10" ht="15" x14ac:dyDescent="0.25">
      <c r="A278" s="291"/>
      <c r="B278" s="291"/>
      <c r="C278" s="291"/>
      <c r="D278" s="291"/>
      <c r="E278" s="291"/>
      <c r="F278" s="291"/>
      <c r="G278" s="291"/>
      <c r="H278" s="291"/>
      <c r="I278" s="291"/>
      <c r="J278" s="291"/>
    </row>
    <row r="279" spans="1:10" ht="15" x14ac:dyDescent="0.25">
      <c r="A279" s="291"/>
      <c r="B279" s="291"/>
      <c r="C279" s="291"/>
      <c r="D279" s="291"/>
      <c r="E279" s="291"/>
      <c r="F279" s="291"/>
      <c r="G279" s="291"/>
      <c r="H279" s="291"/>
      <c r="I279" s="291"/>
      <c r="J279" s="291"/>
    </row>
    <row r="280" spans="1:10" ht="15" x14ac:dyDescent="0.25">
      <c r="A280" s="291"/>
      <c r="B280" s="291"/>
      <c r="C280" s="291"/>
      <c r="D280" s="291"/>
      <c r="E280" s="291"/>
      <c r="F280" s="291"/>
      <c r="G280" s="291"/>
      <c r="H280" s="291"/>
      <c r="I280" s="291"/>
      <c r="J280" s="291"/>
    </row>
    <row r="281" spans="1:10" ht="15" x14ac:dyDescent="0.25">
      <c r="A281" s="291"/>
      <c r="B281" s="291"/>
      <c r="C281" s="291"/>
      <c r="D281" s="291"/>
      <c r="E281" s="291"/>
      <c r="F281" s="291"/>
      <c r="G281" s="291"/>
      <c r="H281" s="291"/>
      <c r="I281" s="291"/>
      <c r="J281" s="291"/>
    </row>
    <row r="282" spans="1:10" ht="15" x14ac:dyDescent="0.25">
      <c r="A282" s="291"/>
      <c r="B282" s="291"/>
      <c r="C282" s="291"/>
      <c r="D282" s="291"/>
      <c r="E282" s="291"/>
      <c r="F282" s="291"/>
      <c r="G282" s="291"/>
      <c r="H282" s="291"/>
      <c r="I282" s="291"/>
      <c r="J282" s="291"/>
    </row>
    <row r="283" spans="1:10" ht="15" x14ac:dyDescent="0.25">
      <c r="A283" s="291"/>
      <c r="B283" s="291"/>
      <c r="C283" s="291"/>
      <c r="D283" s="291"/>
      <c r="E283" s="291"/>
      <c r="F283" s="291"/>
      <c r="G283" s="291"/>
      <c r="H283" s="291"/>
      <c r="I283" s="291"/>
      <c r="J283" s="291"/>
    </row>
    <row r="284" spans="1:10" ht="15" x14ac:dyDescent="0.25">
      <c r="A284" s="291"/>
      <c r="B284" s="291"/>
      <c r="C284" s="291"/>
      <c r="D284" s="291"/>
      <c r="E284" s="291"/>
      <c r="F284" s="291"/>
      <c r="G284" s="291"/>
      <c r="H284" s="291"/>
      <c r="I284" s="291"/>
      <c r="J284" s="291"/>
    </row>
    <row r="285" spans="1:10" ht="15" x14ac:dyDescent="0.25">
      <c r="A285" s="291"/>
      <c r="B285" s="291"/>
      <c r="C285" s="291"/>
      <c r="D285" s="291"/>
      <c r="E285" s="291"/>
      <c r="F285" s="291"/>
      <c r="G285" s="291"/>
      <c r="H285" s="291"/>
      <c r="I285" s="291"/>
      <c r="J285" s="291"/>
    </row>
    <row r="286" spans="1:10" ht="15" x14ac:dyDescent="0.25">
      <c r="A286" s="291"/>
      <c r="B286" s="291"/>
      <c r="C286" s="291"/>
      <c r="D286" s="291"/>
      <c r="E286" s="291"/>
      <c r="F286" s="291"/>
      <c r="G286" s="291"/>
      <c r="H286" s="291"/>
      <c r="I286" s="291"/>
      <c r="J286" s="291"/>
    </row>
    <row r="287" spans="1:10" ht="15" x14ac:dyDescent="0.25">
      <c r="A287" s="291"/>
      <c r="B287" s="291"/>
      <c r="C287" s="291"/>
      <c r="D287" s="291"/>
      <c r="E287" s="291"/>
      <c r="F287" s="291"/>
      <c r="G287" s="291"/>
      <c r="H287" s="291"/>
      <c r="I287" s="291"/>
      <c r="J287" s="291"/>
    </row>
    <row r="288" spans="1:10" ht="15" x14ac:dyDescent="0.25">
      <c r="A288" s="291"/>
      <c r="B288" s="291"/>
      <c r="C288" s="291"/>
      <c r="D288" s="291"/>
      <c r="E288" s="291"/>
      <c r="F288" s="291"/>
      <c r="G288" s="291"/>
      <c r="H288" s="291"/>
      <c r="I288" s="291"/>
      <c r="J288" s="291"/>
    </row>
    <row r="289" spans="1:10" ht="15" x14ac:dyDescent="0.25">
      <c r="A289" s="291"/>
      <c r="B289" s="291"/>
      <c r="C289" s="291"/>
      <c r="D289" s="291"/>
      <c r="E289" s="291"/>
      <c r="F289" s="291"/>
      <c r="G289" s="291"/>
      <c r="H289" s="291"/>
      <c r="I289" s="291"/>
      <c r="J289" s="291"/>
    </row>
    <row r="290" spans="1:10" ht="15" x14ac:dyDescent="0.25">
      <c r="A290" s="291"/>
      <c r="B290" s="291"/>
      <c r="C290" s="291"/>
      <c r="D290" s="291"/>
      <c r="E290" s="291"/>
      <c r="F290" s="291"/>
      <c r="G290" s="291"/>
      <c r="H290" s="291"/>
      <c r="I290" s="291"/>
      <c r="J290" s="291"/>
    </row>
    <row r="291" spans="1:10" ht="15" x14ac:dyDescent="0.25">
      <c r="A291" s="291"/>
      <c r="B291" s="291"/>
      <c r="C291" s="291"/>
      <c r="D291" s="291"/>
      <c r="E291" s="291"/>
      <c r="F291" s="291"/>
      <c r="G291" s="291"/>
      <c r="H291" s="291"/>
      <c r="I291" s="291"/>
      <c r="J291" s="291"/>
    </row>
    <row r="292" spans="1:10" ht="15" x14ac:dyDescent="0.25">
      <c r="A292" s="291"/>
      <c r="B292" s="291"/>
      <c r="C292" s="291"/>
      <c r="D292" s="291"/>
      <c r="E292" s="291"/>
      <c r="F292" s="291"/>
      <c r="G292" s="291"/>
      <c r="H292" s="291"/>
      <c r="I292" s="291"/>
      <c r="J292" s="291"/>
    </row>
    <row r="293" spans="1:10" ht="15" x14ac:dyDescent="0.25">
      <c r="A293" s="291"/>
      <c r="B293" s="291"/>
      <c r="C293" s="291"/>
      <c r="D293" s="291"/>
      <c r="E293" s="291"/>
      <c r="F293" s="291"/>
      <c r="G293" s="291"/>
      <c r="H293" s="291"/>
      <c r="I293" s="291"/>
      <c r="J293" s="291"/>
    </row>
    <row r="294" spans="1:10" ht="15" x14ac:dyDescent="0.25">
      <c r="A294" s="291"/>
      <c r="B294" s="291"/>
      <c r="C294" s="291"/>
      <c r="D294" s="291"/>
      <c r="E294" s="291"/>
      <c r="F294" s="291"/>
      <c r="G294" s="291"/>
      <c r="H294" s="291"/>
      <c r="I294" s="291"/>
      <c r="J294" s="291"/>
    </row>
    <row r="295" spans="1:10" ht="15" x14ac:dyDescent="0.25">
      <c r="A295" s="291"/>
      <c r="B295" s="291"/>
      <c r="C295" s="291"/>
      <c r="D295" s="291"/>
      <c r="E295" s="291"/>
      <c r="F295" s="291"/>
      <c r="G295" s="291"/>
      <c r="H295" s="291"/>
      <c r="I295" s="291"/>
      <c r="J295" s="291"/>
    </row>
    <row r="296" spans="1:10" ht="15" x14ac:dyDescent="0.25">
      <c r="A296" s="291"/>
      <c r="B296" s="291"/>
      <c r="C296" s="291"/>
      <c r="D296" s="291"/>
      <c r="E296" s="291"/>
      <c r="F296" s="291"/>
      <c r="G296" s="291"/>
      <c r="H296" s="291"/>
      <c r="I296" s="291"/>
      <c r="J296" s="291"/>
    </row>
    <row r="297" spans="1:10" ht="15" x14ac:dyDescent="0.25">
      <c r="A297" s="291"/>
      <c r="B297" s="291"/>
      <c r="C297" s="291"/>
      <c r="D297" s="291"/>
      <c r="E297" s="291"/>
      <c r="F297" s="291"/>
      <c r="G297" s="291"/>
      <c r="H297" s="291"/>
      <c r="I297" s="291"/>
      <c r="J297" s="291"/>
    </row>
    <row r="298" spans="1:10" ht="15" x14ac:dyDescent="0.25">
      <c r="A298" s="291"/>
      <c r="B298" s="291"/>
      <c r="C298" s="291"/>
      <c r="D298" s="291"/>
      <c r="E298" s="291"/>
      <c r="F298" s="291"/>
      <c r="G298" s="291"/>
      <c r="H298" s="291"/>
      <c r="I298" s="291"/>
      <c r="J298" s="291"/>
    </row>
    <row r="299" spans="1:10" ht="15" x14ac:dyDescent="0.25">
      <c r="A299" s="291"/>
      <c r="B299" s="291"/>
      <c r="C299" s="291"/>
      <c r="D299" s="291"/>
      <c r="E299" s="291"/>
      <c r="F299" s="291"/>
      <c r="G299" s="291"/>
      <c r="H299" s="291"/>
      <c r="I299" s="291"/>
      <c r="J299" s="291"/>
    </row>
    <row r="300" spans="1:10" ht="15" x14ac:dyDescent="0.25">
      <c r="A300" s="291"/>
      <c r="B300" s="291"/>
      <c r="C300" s="291"/>
      <c r="D300" s="291"/>
      <c r="E300" s="291"/>
      <c r="F300" s="291"/>
      <c r="G300" s="291"/>
      <c r="H300" s="291"/>
      <c r="I300" s="291"/>
      <c r="J300" s="291"/>
    </row>
    <row r="301" spans="1:10" ht="15" x14ac:dyDescent="0.25">
      <c r="A301" s="291"/>
      <c r="B301" s="291"/>
      <c r="C301" s="291"/>
      <c r="D301" s="291"/>
      <c r="E301" s="291"/>
      <c r="F301" s="291"/>
      <c r="G301" s="291"/>
      <c r="H301" s="291"/>
      <c r="I301" s="291"/>
      <c r="J301" s="291"/>
    </row>
    <row r="302" spans="1:10" ht="15" x14ac:dyDescent="0.25">
      <c r="A302" s="291"/>
      <c r="B302" s="291"/>
      <c r="C302" s="291"/>
      <c r="D302" s="291"/>
      <c r="E302" s="291"/>
      <c r="F302" s="291"/>
      <c r="G302" s="291"/>
      <c r="H302" s="291"/>
      <c r="I302" s="291"/>
      <c r="J302" s="291"/>
    </row>
    <row r="303" spans="1:10" ht="15" x14ac:dyDescent="0.25">
      <c r="A303" s="291"/>
      <c r="B303" s="291"/>
      <c r="C303" s="291"/>
      <c r="D303" s="291"/>
      <c r="E303" s="291"/>
      <c r="F303" s="291"/>
      <c r="G303" s="291"/>
      <c r="H303" s="291"/>
      <c r="I303" s="291"/>
      <c r="J303" s="291"/>
    </row>
    <row r="304" spans="1:10" ht="15" x14ac:dyDescent="0.25">
      <c r="A304" s="291"/>
      <c r="B304" s="291"/>
      <c r="C304" s="291"/>
      <c r="D304" s="291"/>
      <c r="E304" s="291"/>
      <c r="F304" s="291"/>
      <c r="G304" s="291"/>
      <c r="H304" s="291"/>
      <c r="I304" s="291"/>
      <c r="J304" s="291"/>
    </row>
    <row r="305" spans="1:10" ht="15" x14ac:dyDescent="0.25">
      <c r="A305" s="291"/>
      <c r="B305" s="291"/>
      <c r="C305" s="291"/>
      <c r="D305" s="291"/>
      <c r="E305" s="291"/>
      <c r="F305" s="291"/>
      <c r="G305" s="291"/>
      <c r="H305" s="291"/>
      <c r="I305" s="291"/>
      <c r="J305" s="291"/>
    </row>
    <row r="306" spans="1:10" ht="15" x14ac:dyDescent="0.25">
      <c r="A306" s="291"/>
      <c r="B306" s="291"/>
      <c r="C306" s="291"/>
      <c r="D306" s="291"/>
      <c r="E306" s="291"/>
      <c r="F306" s="291"/>
      <c r="G306" s="291"/>
      <c r="H306" s="291"/>
      <c r="I306" s="291"/>
      <c r="J306" s="291"/>
    </row>
    <row r="307" spans="1:10" ht="15" x14ac:dyDescent="0.25">
      <c r="A307" s="291"/>
      <c r="B307" s="291"/>
      <c r="C307" s="291"/>
      <c r="D307" s="291"/>
      <c r="E307" s="291"/>
      <c r="F307" s="291"/>
      <c r="G307" s="291"/>
      <c r="H307" s="291"/>
      <c r="I307" s="291"/>
      <c r="J307" s="291"/>
    </row>
    <row r="308" spans="1:10" ht="15" x14ac:dyDescent="0.25">
      <c r="A308" s="291"/>
      <c r="B308" s="291"/>
      <c r="C308" s="291"/>
      <c r="D308" s="291"/>
      <c r="E308" s="291"/>
      <c r="F308" s="291"/>
      <c r="G308" s="291"/>
      <c r="H308" s="291"/>
      <c r="I308" s="291"/>
      <c r="J308" s="291"/>
    </row>
    <row r="309" spans="1:10" ht="15" x14ac:dyDescent="0.25">
      <c r="A309" s="291"/>
      <c r="B309" s="291"/>
      <c r="C309" s="291"/>
      <c r="D309" s="291"/>
      <c r="E309" s="291"/>
      <c r="F309" s="291"/>
      <c r="G309" s="291"/>
      <c r="H309" s="291"/>
      <c r="I309" s="291"/>
      <c r="J309" s="291"/>
    </row>
    <row r="310" spans="1:10" ht="15" x14ac:dyDescent="0.25">
      <c r="A310" s="291"/>
      <c r="B310" s="291"/>
      <c r="C310" s="291"/>
      <c r="D310" s="291"/>
      <c r="E310" s="291"/>
      <c r="F310" s="291"/>
      <c r="G310" s="291"/>
      <c r="H310" s="291"/>
      <c r="I310" s="291"/>
      <c r="J310" s="291"/>
    </row>
    <row r="311" spans="1:10" ht="15" x14ac:dyDescent="0.25">
      <c r="A311" s="291"/>
      <c r="B311" s="291"/>
      <c r="C311" s="291"/>
      <c r="D311" s="291"/>
      <c r="E311" s="291"/>
      <c r="F311" s="291"/>
      <c r="G311" s="291"/>
      <c r="H311" s="291"/>
      <c r="I311" s="291"/>
      <c r="J311" s="291"/>
    </row>
    <row r="312" spans="1:10" ht="15" x14ac:dyDescent="0.25">
      <c r="A312" s="291"/>
      <c r="B312" s="291"/>
      <c r="C312" s="291"/>
      <c r="D312" s="291"/>
      <c r="E312" s="291"/>
      <c r="F312" s="291"/>
      <c r="G312" s="291"/>
      <c r="H312" s="291"/>
      <c r="I312" s="291"/>
      <c r="J312" s="291"/>
    </row>
    <row r="313" spans="1:10" ht="15" x14ac:dyDescent="0.25">
      <c r="A313" s="291"/>
      <c r="B313" s="291"/>
      <c r="C313" s="291"/>
      <c r="D313" s="291"/>
      <c r="E313" s="291"/>
      <c r="F313" s="291"/>
      <c r="G313" s="291"/>
      <c r="H313" s="291"/>
      <c r="I313" s="291"/>
      <c r="J313" s="291"/>
    </row>
    <row r="314" spans="1:10" ht="15" x14ac:dyDescent="0.25">
      <c r="A314" s="291"/>
      <c r="B314" s="291"/>
      <c r="C314" s="291"/>
      <c r="D314" s="291"/>
      <c r="E314" s="291"/>
      <c r="F314" s="291"/>
      <c r="G314" s="291"/>
      <c r="H314" s="291"/>
      <c r="I314" s="291"/>
      <c r="J314" s="291"/>
    </row>
    <row r="315" spans="1:10" ht="15" x14ac:dyDescent="0.25">
      <c r="A315" s="291"/>
      <c r="B315" s="291"/>
      <c r="C315" s="291"/>
      <c r="D315" s="291"/>
      <c r="E315" s="291"/>
      <c r="F315" s="291"/>
      <c r="G315" s="291"/>
      <c r="H315" s="291"/>
      <c r="I315" s="291"/>
      <c r="J315" s="291"/>
    </row>
    <row r="316" spans="1:10" ht="15" x14ac:dyDescent="0.25">
      <c r="A316" s="291"/>
      <c r="B316" s="291"/>
      <c r="C316" s="291"/>
      <c r="D316" s="291"/>
      <c r="E316" s="291"/>
      <c r="F316" s="291"/>
      <c r="G316" s="291"/>
      <c r="H316" s="291"/>
      <c r="I316" s="291"/>
      <c r="J316" s="291"/>
    </row>
    <row r="317" spans="1:10" ht="15" x14ac:dyDescent="0.25">
      <c r="A317" s="291"/>
      <c r="B317" s="291"/>
      <c r="C317" s="291"/>
      <c r="D317" s="291"/>
      <c r="E317" s="291"/>
      <c r="F317" s="291"/>
      <c r="G317" s="291"/>
      <c r="H317" s="291"/>
      <c r="I317" s="291"/>
      <c r="J317" s="291"/>
    </row>
    <row r="318" spans="1:10" ht="15" x14ac:dyDescent="0.25">
      <c r="A318" s="291"/>
      <c r="B318" s="291"/>
      <c r="C318" s="291"/>
      <c r="D318" s="291"/>
      <c r="E318" s="291"/>
      <c r="F318" s="291"/>
      <c r="G318" s="291"/>
      <c r="H318" s="291"/>
      <c r="I318" s="291"/>
      <c r="J318" s="291"/>
    </row>
    <row r="319" spans="1:10" ht="15" x14ac:dyDescent="0.25">
      <c r="A319" s="291"/>
      <c r="B319" s="291"/>
      <c r="C319" s="291"/>
      <c r="D319" s="291"/>
      <c r="E319" s="291"/>
      <c r="F319" s="291"/>
      <c r="G319" s="291"/>
      <c r="H319" s="291"/>
      <c r="I319" s="291"/>
      <c r="J319" s="291"/>
    </row>
    <row r="320" spans="1:10" ht="15" x14ac:dyDescent="0.25">
      <c r="A320" s="291"/>
      <c r="B320" s="291"/>
      <c r="C320" s="291"/>
      <c r="D320" s="291"/>
      <c r="E320" s="291"/>
      <c r="F320" s="291"/>
      <c r="G320" s="291"/>
      <c r="H320" s="291"/>
      <c r="I320" s="291"/>
      <c r="J320" s="291"/>
    </row>
    <row r="321" spans="1:10" ht="15" x14ac:dyDescent="0.25">
      <c r="A321" s="291"/>
      <c r="B321" s="291"/>
      <c r="C321" s="291"/>
      <c r="D321" s="291"/>
      <c r="E321" s="291"/>
      <c r="F321" s="291"/>
      <c r="G321" s="291"/>
      <c r="H321" s="291"/>
      <c r="I321" s="291"/>
      <c r="J321" s="291"/>
    </row>
    <row r="322" spans="1:10" ht="15" x14ac:dyDescent="0.25">
      <c r="A322" s="291"/>
      <c r="B322" s="291"/>
      <c r="C322" s="291"/>
      <c r="D322" s="291"/>
      <c r="E322" s="291"/>
      <c r="F322" s="291"/>
      <c r="G322" s="291"/>
      <c r="H322" s="291"/>
      <c r="I322" s="291"/>
      <c r="J322" s="291"/>
    </row>
    <row r="323" spans="1:10" ht="15" x14ac:dyDescent="0.25">
      <c r="A323" s="291"/>
      <c r="B323" s="291"/>
      <c r="C323" s="291"/>
      <c r="D323" s="291"/>
      <c r="E323" s="291"/>
      <c r="F323" s="291"/>
      <c r="G323" s="291"/>
      <c r="H323" s="291"/>
      <c r="I323" s="291"/>
      <c r="J323" s="291"/>
    </row>
    <row r="324" spans="1:10" ht="15" x14ac:dyDescent="0.25">
      <c r="A324" s="291"/>
      <c r="B324" s="291"/>
      <c r="C324" s="291"/>
      <c r="D324" s="291"/>
      <c r="E324" s="291"/>
      <c r="F324" s="291"/>
      <c r="G324" s="291"/>
      <c r="H324" s="291"/>
      <c r="I324" s="291"/>
      <c r="J324" s="291"/>
    </row>
    <row r="325" spans="1:10" ht="15" x14ac:dyDescent="0.25">
      <c r="A325" s="291"/>
      <c r="B325" s="291"/>
      <c r="C325" s="291"/>
      <c r="D325" s="291"/>
      <c r="E325" s="291"/>
      <c r="F325" s="291"/>
      <c r="G325" s="291"/>
      <c r="H325" s="291"/>
      <c r="I325" s="291"/>
      <c r="J325" s="291"/>
    </row>
    <row r="326" spans="1:10" ht="15" x14ac:dyDescent="0.25">
      <c r="A326" s="291"/>
      <c r="B326" s="291"/>
      <c r="C326" s="291"/>
      <c r="D326" s="291"/>
      <c r="E326" s="291"/>
      <c r="F326" s="291"/>
      <c r="G326" s="291"/>
      <c r="H326" s="291"/>
      <c r="I326" s="291"/>
      <c r="J326" s="291"/>
    </row>
    <row r="327" spans="1:10" ht="15" x14ac:dyDescent="0.25">
      <c r="A327" s="291"/>
      <c r="B327" s="291"/>
      <c r="C327" s="291"/>
      <c r="D327" s="291"/>
      <c r="E327" s="291"/>
      <c r="F327" s="291"/>
      <c r="G327" s="291"/>
      <c r="H327" s="291"/>
      <c r="I327" s="291"/>
      <c r="J327" s="291"/>
    </row>
    <row r="328" spans="1:10" ht="15" x14ac:dyDescent="0.25">
      <c r="A328" s="291"/>
      <c r="B328" s="291"/>
      <c r="C328" s="291"/>
      <c r="D328" s="291"/>
      <c r="E328" s="291"/>
      <c r="F328" s="291"/>
      <c r="G328" s="291"/>
      <c r="H328" s="291"/>
      <c r="I328" s="291"/>
      <c r="J328" s="291"/>
    </row>
    <row r="329" spans="1:10" ht="15" x14ac:dyDescent="0.25">
      <c r="A329" s="291"/>
      <c r="B329" s="291"/>
      <c r="C329" s="291"/>
      <c r="D329" s="291"/>
      <c r="E329" s="291"/>
      <c r="F329" s="291"/>
      <c r="G329" s="291"/>
      <c r="H329" s="291"/>
      <c r="I329" s="291"/>
      <c r="J329" s="291"/>
    </row>
    <row r="330" spans="1:10" ht="15" x14ac:dyDescent="0.25">
      <c r="A330" s="291"/>
      <c r="B330" s="291"/>
      <c r="C330" s="291"/>
      <c r="D330" s="291"/>
      <c r="E330" s="291"/>
      <c r="F330" s="291"/>
      <c r="G330" s="291"/>
      <c r="H330" s="291"/>
      <c r="I330" s="291"/>
      <c r="J330" s="291"/>
    </row>
    <row r="331" spans="1:10" ht="15" x14ac:dyDescent="0.25">
      <c r="A331" s="291"/>
      <c r="B331" s="291"/>
      <c r="C331" s="291"/>
      <c r="D331" s="291"/>
      <c r="E331" s="291"/>
      <c r="F331" s="291"/>
      <c r="G331" s="291"/>
      <c r="H331" s="291"/>
      <c r="I331" s="291"/>
      <c r="J331" s="291"/>
    </row>
    <row r="332" spans="1:10" ht="15" x14ac:dyDescent="0.25">
      <c r="A332" s="291"/>
      <c r="B332" s="291"/>
      <c r="C332" s="291"/>
      <c r="D332" s="291"/>
      <c r="E332" s="291"/>
      <c r="F332" s="291"/>
      <c r="G332" s="291"/>
      <c r="H332" s="291"/>
      <c r="I332" s="291"/>
      <c r="J332" s="291"/>
    </row>
    <row r="333" spans="1:10" ht="15" x14ac:dyDescent="0.25">
      <c r="A333" s="291"/>
      <c r="B333" s="291"/>
      <c r="C333" s="291"/>
      <c r="D333" s="291"/>
      <c r="E333" s="291"/>
      <c r="F333" s="291"/>
      <c r="G333" s="291"/>
      <c r="H333" s="291"/>
      <c r="I333" s="291"/>
      <c r="J333" s="291"/>
    </row>
    <row r="334" spans="1:10" ht="15" x14ac:dyDescent="0.25">
      <c r="A334" s="291"/>
      <c r="B334" s="291"/>
      <c r="C334" s="291"/>
      <c r="D334" s="291"/>
      <c r="E334" s="291"/>
      <c r="F334" s="291"/>
      <c r="G334" s="291"/>
      <c r="H334" s="291"/>
      <c r="I334" s="291"/>
      <c r="J334" s="291"/>
    </row>
    <row r="335" spans="1:10" ht="15" x14ac:dyDescent="0.25">
      <c r="A335" s="291"/>
      <c r="B335" s="291"/>
      <c r="C335" s="291"/>
      <c r="D335" s="291"/>
      <c r="E335" s="291"/>
      <c r="F335" s="291"/>
      <c r="G335" s="291"/>
      <c r="H335" s="291"/>
      <c r="I335" s="291"/>
      <c r="J335" s="291"/>
    </row>
    <row r="336" spans="1:10" ht="15" x14ac:dyDescent="0.25">
      <c r="A336" s="291"/>
      <c r="B336" s="291"/>
      <c r="C336" s="291"/>
      <c r="D336" s="291"/>
      <c r="E336" s="291"/>
      <c r="F336" s="291"/>
      <c r="G336" s="291"/>
      <c r="H336" s="291"/>
      <c r="I336" s="291"/>
      <c r="J336" s="291"/>
    </row>
    <row r="337" spans="1:10" ht="15" x14ac:dyDescent="0.25">
      <c r="A337" s="291"/>
      <c r="B337" s="291"/>
      <c r="C337" s="291"/>
      <c r="D337" s="291"/>
      <c r="E337" s="291"/>
      <c r="F337" s="291"/>
      <c r="G337" s="291"/>
      <c r="H337" s="291"/>
      <c r="I337" s="291"/>
      <c r="J337" s="291"/>
    </row>
    <row r="338" spans="1:10" ht="15" x14ac:dyDescent="0.25">
      <c r="A338" s="291"/>
      <c r="B338" s="291"/>
      <c r="C338" s="291"/>
      <c r="D338" s="291"/>
      <c r="E338" s="291"/>
      <c r="F338" s="291"/>
      <c r="G338" s="291"/>
      <c r="H338" s="291"/>
      <c r="I338" s="291"/>
      <c r="J338" s="291"/>
    </row>
    <row r="339" spans="1:10" ht="15" x14ac:dyDescent="0.25">
      <c r="A339" s="291"/>
      <c r="B339" s="291"/>
      <c r="C339" s="291"/>
      <c r="D339" s="291"/>
      <c r="E339" s="291"/>
      <c r="F339" s="291"/>
      <c r="G339" s="291"/>
      <c r="H339" s="291"/>
      <c r="I339" s="291"/>
      <c r="J339" s="291"/>
    </row>
    <row r="340" spans="1:10" ht="15" x14ac:dyDescent="0.25">
      <c r="A340" s="291"/>
      <c r="B340" s="291"/>
      <c r="C340" s="291"/>
      <c r="D340" s="291"/>
      <c r="E340" s="291"/>
      <c r="F340" s="291"/>
      <c r="G340" s="291"/>
      <c r="H340" s="291"/>
      <c r="I340" s="291"/>
      <c r="J340" s="291"/>
    </row>
    <row r="341" spans="1:10" ht="15" x14ac:dyDescent="0.25">
      <c r="A341" s="291"/>
      <c r="B341" s="291"/>
      <c r="C341" s="291"/>
      <c r="D341" s="291"/>
      <c r="E341" s="291"/>
      <c r="F341" s="291"/>
      <c r="G341" s="291"/>
      <c r="H341" s="291"/>
      <c r="I341" s="291"/>
      <c r="J341" s="291"/>
    </row>
    <row r="342" spans="1:10" ht="15" x14ac:dyDescent="0.25">
      <c r="A342" s="291"/>
      <c r="B342" s="291"/>
      <c r="C342" s="291"/>
      <c r="D342" s="291"/>
      <c r="E342" s="291"/>
      <c r="F342" s="291"/>
      <c r="G342" s="291"/>
      <c r="H342" s="291"/>
      <c r="I342" s="291"/>
      <c r="J342" s="291"/>
    </row>
    <row r="343" spans="1:10" ht="15" x14ac:dyDescent="0.25">
      <c r="A343" s="291"/>
      <c r="B343" s="291"/>
      <c r="C343" s="291"/>
      <c r="D343" s="291"/>
      <c r="E343" s="291"/>
      <c r="F343" s="291"/>
      <c r="G343" s="291"/>
      <c r="H343" s="291"/>
      <c r="I343" s="291"/>
      <c r="J343" s="291"/>
    </row>
    <row r="344" spans="1:10" ht="15" x14ac:dyDescent="0.25">
      <c r="A344" s="291"/>
      <c r="B344" s="291"/>
      <c r="C344" s="291"/>
      <c r="D344" s="291"/>
      <c r="E344" s="291"/>
      <c r="F344" s="291"/>
      <c r="G344" s="291"/>
      <c r="H344" s="291"/>
      <c r="I344" s="291"/>
      <c r="J344" s="291"/>
    </row>
    <row r="345" spans="1:10" ht="15" x14ac:dyDescent="0.25">
      <c r="A345" s="291"/>
      <c r="B345" s="291"/>
      <c r="C345" s="291"/>
      <c r="D345" s="291"/>
      <c r="E345" s="291"/>
      <c r="F345" s="291"/>
      <c r="G345" s="291"/>
      <c r="H345" s="291"/>
      <c r="I345" s="291"/>
      <c r="J345" s="291"/>
    </row>
    <row r="346" spans="1:10" ht="15" x14ac:dyDescent="0.25">
      <c r="A346" s="291"/>
      <c r="B346" s="291"/>
      <c r="C346" s="291"/>
      <c r="D346" s="291"/>
      <c r="E346" s="291"/>
      <c r="F346" s="291"/>
      <c r="G346" s="291"/>
      <c r="H346" s="291"/>
      <c r="I346" s="291"/>
      <c r="J346" s="291"/>
    </row>
    <row r="347" spans="1:10" ht="15" x14ac:dyDescent="0.25">
      <c r="A347" s="291"/>
      <c r="B347" s="291"/>
      <c r="C347" s="291"/>
      <c r="D347" s="291"/>
      <c r="E347" s="291"/>
      <c r="F347" s="291"/>
      <c r="G347" s="291"/>
      <c r="H347" s="291"/>
      <c r="I347" s="291"/>
      <c r="J347" s="291"/>
    </row>
    <row r="348" spans="1:10" ht="15" x14ac:dyDescent="0.25">
      <c r="A348" s="291"/>
      <c r="B348" s="291"/>
      <c r="C348" s="291"/>
      <c r="D348" s="291"/>
      <c r="E348" s="291"/>
      <c r="F348" s="291"/>
      <c r="G348" s="291"/>
      <c r="H348" s="291"/>
      <c r="I348" s="291"/>
      <c r="J348" s="291"/>
    </row>
    <row r="349" spans="1:10" ht="15" x14ac:dyDescent="0.25">
      <c r="A349" s="291"/>
      <c r="B349" s="291"/>
      <c r="C349" s="291"/>
      <c r="D349" s="291"/>
      <c r="E349" s="291"/>
      <c r="F349" s="291"/>
      <c r="G349" s="291"/>
      <c r="H349" s="291"/>
      <c r="I349" s="291"/>
      <c r="J349" s="291"/>
    </row>
    <row r="350" spans="1:10" ht="15" x14ac:dyDescent="0.25">
      <c r="A350" s="291"/>
      <c r="B350" s="291"/>
      <c r="C350" s="291"/>
      <c r="D350" s="291"/>
      <c r="E350" s="291"/>
      <c r="F350" s="291"/>
      <c r="G350" s="291"/>
      <c r="H350" s="291"/>
      <c r="I350" s="291"/>
      <c r="J350" s="291"/>
    </row>
    <row r="351" spans="1:10" ht="15" x14ac:dyDescent="0.25">
      <c r="A351" s="291"/>
      <c r="B351" s="291"/>
      <c r="C351" s="291"/>
      <c r="D351" s="291"/>
      <c r="E351" s="291"/>
      <c r="F351" s="291"/>
      <c r="G351" s="291"/>
      <c r="H351" s="291"/>
      <c r="I351" s="291"/>
      <c r="J351" s="291"/>
    </row>
    <row r="352" spans="1:10" ht="15" x14ac:dyDescent="0.25">
      <c r="A352" s="291"/>
      <c r="B352" s="291"/>
      <c r="C352" s="291"/>
      <c r="D352" s="291"/>
      <c r="E352" s="291"/>
      <c r="F352" s="291"/>
      <c r="G352" s="291"/>
      <c r="H352" s="291"/>
      <c r="I352" s="291"/>
      <c r="J352" s="291"/>
    </row>
    <row r="353" spans="1:10" ht="15" x14ac:dyDescent="0.25">
      <c r="A353" s="291"/>
      <c r="B353" s="291"/>
      <c r="C353" s="291"/>
      <c r="D353" s="291"/>
      <c r="E353" s="291"/>
      <c r="F353" s="291"/>
      <c r="G353" s="291"/>
      <c r="H353" s="291"/>
      <c r="I353" s="291"/>
      <c r="J353" s="291"/>
    </row>
    <row r="354" spans="1:10" ht="15" x14ac:dyDescent="0.25">
      <c r="A354" s="291"/>
      <c r="B354" s="291"/>
      <c r="C354" s="291"/>
      <c r="D354" s="291"/>
      <c r="E354" s="291"/>
      <c r="F354" s="291"/>
      <c r="G354" s="291"/>
      <c r="H354" s="291"/>
      <c r="I354" s="291"/>
      <c r="J354" s="291"/>
    </row>
    <row r="355" spans="1:10" ht="15" x14ac:dyDescent="0.25">
      <c r="A355" s="291"/>
      <c r="B355" s="291"/>
      <c r="C355" s="291"/>
      <c r="D355" s="291"/>
      <c r="E355" s="291"/>
      <c r="F355" s="291"/>
      <c r="G355" s="291"/>
      <c r="H355" s="291"/>
      <c r="I355" s="291"/>
      <c r="J355" s="291"/>
    </row>
    <row r="356" spans="1:10" ht="15" x14ac:dyDescent="0.25">
      <c r="A356" s="291"/>
      <c r="B356" s="291"/>
      <c r="C356" s="291"/>
      <c r="D356" s="291"/>
      <c r="E356" s="291"/>
      <c r="F356" s="291"/>
      <c r="G356" s="291"/>
      <c r="H356" s="291"/>
      <c r="I356" s="291"/>
      <c r="J356" s="291"/>
    </row>
    <row r="357" spans="1:10" ht="15" x14ac:dyDescent="0.25">
      <c r="A357" s="291"/>
      <c r="B357" s="291"/>
      <c r="C357" s="291"/>
      <c r="D357" s="291"/>
      <c r="E357" s="291"/>
      <c r="F357" s="291"/>
      <c r="G357" s="291"/>
      <c r="H357" s="291"/>
      <c r="I357" s="291"/>
      <c r="J357" s="291"/>
    </row>
    <row r="358" spans="1:10" ht="15" x14ac:dyDescent="0.25">
      <c r="A358" s="291"/>
      <c r="B358" s="291"/>
      <c r="C358" s="291"/>
      <c r="D358" s="291"/>
      <c r="E358" s="291"/>
      <c r="F358" s="291"/>
      <c r="G358" s="291"/>
      <c r="H358" s="291"/>
      <c r="I358" s="291"/>
      <c r="J358" s="291"/>
    </row>
    <row r="359" spans="1:10" ht="15" x14ac:dyDescent="0.25">
      <c r="A359" s="291"/>
      <c r="B359" s="291"/>
      <c r="C359" s="291"/>
      <c r="D359" s="291"/>
      <c r="E359" s="291"/>
      <c r="F359" s="291"/>
      <c r="G359" s="291"/>
      <c r="H359" s="291"/>
      <c r="I359" s="291"/>
      <c r="J359" s="291"/>
    </row>
    <row r="360" spans="1:10" ht="15" x14ac:dyDescent="0.25">
      <c r="A360" s="291"/>
      <c r="B360" s="291"/>
      <c r="C360" s="291"/>
      <c r="D360" s="291"/>
      <c r="E360" s="291"/>
      <c r="F360" s="291"/>
      <c r="G360" s="291"/>
      <c r="H360" s="291"/>
      <c r="I360" s="291"/>
      <c r="J360" s="291"/>
    </row>
    <row r="361" spans="1:10" ht="15" x14ac:dyDescent="0.25">
      <c r="A361" s="291"/>
      <c r="B361" s="291"/>
      <c r="C361" s="291"/>
      <c r="D361" s="291"/>
      <c r="E361" s="291"/>
      <c r="F361" s="291"/>
      <c r="G361" s="291"/>
      <c r="H361" s="291"/>
      <c r="I361" s="291"/>
      <c r="J361" s="291"/>
    </row>
    <row r="362" spans="1:10" ht="15" x14ac:dyDescent="0.25">
      <c r="A362" s="291"/>
      <c r="B362" s="291"/>
      <c r="C362" s="291"/>
      <c r="D362" s="291"/>
      <c r="E362" s="291"/>
      <c r="F362" s="291"/>
      <c r="G362" s="291"/>
      <c r="H362" s="291"/>
      <c r="I362" s="291"/>
      <c r="J362" s="291"/>
    </row>
    <row r="363" spans="1:10" ht="15" x14ac:dyDescent="0.25">
      <c r="A363" s="291"/>
      <c r="B363" s="291"/>
      <c r="C363" s="291"/>
      <c r="D363" s="291"/>
      <c r="E363" s="291"/>
      <c r="F363" s="291"/>
      <c r="G363" s="291"/>
      <c r="H363" s="291"/>
      <c r="I363" s="291"/>
      <c r="J363" s="291"/>
    </row>
    <row r="364" spans="1:10" ht="15" x14ac:dyDescent="0.25">
      <c r="A364" s="291"/>
      <c r="B364" s="291"/>
      <c r="C364" s="291"/>
      <c r="D364" s="291"/>
      <c r="E364" s="291"/>
      <c r="F364" s="291"/>
      <c r="G364" s="291"/>
      <c r="H364" s="291"/>
      <c r="I364" s="291"/>
      <c r="J364" s="291"/>
    </row>
    <row r="365" spans="1:10" ht="15" x14ac:dyDescent="0.25">
      <c r="A365" s="291"/>
      <c r="B365" s="291"/>
      <c r="C365" s="291"/>
      <c r="D365" s="291"/>
      <c r="E365" s="291"/>
      <c r="F365" s="291"/>
      <c r="G365" s="291"/>
      <c r="H365" s="291"/>
      <c r="I365" s="291"/>
      <c r="J365" s="291"/>
    </row>
    <row r="366" spans="1:10" ht="15" x14ac:dyDescent="0.25">
      <c r="A366" s="291"/>
      <c r="B366" s="291"/>
      <c r="C366" s="291"/>
      <c r="D366" s="291"/>
      <c r="E366" s="291"/>
      <c r="F366" s="291"/>
      <c r="G366" s="291"/>
      <c r="H366" s="291"/>
      <c r="I366" s="291"/>
      <c r="J366" s="291"/>
    </row>
    <row r="367" spans="1:10" ht="15" x14ac:dyDescent="0.25">
      <c r="A367" s="291"/>
      <c r="B367" s="291"/>
      <c r="C367" s="291"/>
      <c r="D367" s="291"/>
      <c r="E367" s="291"/>
      <c r="F367" s="291"/>
      <c r="G367" s="291"/>
      <c r="H367" s="291"/>
      <c r="I367" s="291"/>
      <c r="J367" s="291"/>
    </row>
    <row r="368" spans="1:10" ht="15" x14ac:dyDescent="0.25">
      <c r="A368" s="291"/>
      <c r="B368" s="291"/>
      <c r="C368" s="291"/>
      <c r="D368" s="291"/>
      <c r="E368" s="291"/>
      <c r="F368" s="291"/>
      <c r="G368" s="291"/>
      <c r="H368" s="291"/>
      <c r="I368" s="291"/>
      <c r="J368" s="291"/>
    </row>
    <row r="369" spans="1:10" ht="15" x14ac:dyDescent="0.25">
      <c r="A369" s="291"/>
      <c r="B369" s="291"/>
      <c r="C369" s="291"/>
      <c r="D369" s="291"/>
      <c r="E369" s="291"/>
      <c r="F369" s="291"/>
      <c r="G369" s="291"/>
      <c r="H369" s="291"/>
      <c r="I369" s="291"/>
      <c r="J369" s="291"/>
    </row>
    <row r="370" spans="1:10" ht="15" x14ac:dyDescent="0.25">
      <c r="A370" s="291"/>
      <c r="B370" s="291"/>
      <c r="C370" s="291"/>
      <c r="D370" s="291"/>
      <c r="E370" s="291"/>
      <c r="F370" s="291"/>
      <c r="G370" s="291"/>
      <c r="H370" s="291"/>
      <c r="I370" s="291"/>
      <c r="J370" s="291"/>
    </row>
    <row r="371" spans="1:10" ht="15" x14ac:dyDescent="0.25">
      <c r="A371" s="291"/>
      <c r="B371" s="291"/>
      <c r="C371" s="291"/>
      <c r="D371" s="291"/>
      <c r="E371" s="291"/>
      <c r="F371" s="291"/>
      <c r="G371" s="291"/>
      <c r="H371" s="291"/>
      <c r="I371" s="291"/>
      <c r="J371" s="291"/>
    </row>
    <row r="372" spans="1:10" ht="15" x14ac:dyDescent="0.25">
      <c r="A372" s="291"/>
      <c r="B372" s="291"/>
      <c r="C372" s="291"/>
      <c r="D372" s="291"/>
      <c r="E372" s="291"/>
      <c r="F372" s="291"/>
      <c r="G372" s="291"/>
      <c r="H372" s="291"/>
      <c r="I372" s="291"/>
      <c r="J372" s="291"/>
    </row>
    <row r="373" spans="1:10" ht="15" x14ac:dyDescent="0.25">
      <c r="A373" s="291"/>
      <c r="B373" s="291"/>
      <c r="C373" s="291"/>
      <c r="D373" s="291"/>
      <c r="E373" s="291"/>
      <c r="F373" s="291"/>
      <c r="G373" s="291"/>
      <c r="H373" s="291"/>
      <c r="I373" s="291"/>
      <c r="J373" s="291"/>
    </row>
    <row r="374" spans="1:10" ht="15" x14ac:dyDescent="0.25">
      <c r="A374" s="291"/>
      <c r="B374" s="291"/>
      <c r="C374" s="291"/>
      <c r="D374" s="291"/>
      <c r="E374" s="291"/>
      <c r="F374" s="291"/>
      <c r="G374" s="291"/>
      <c r="H374" s="291"/>
      <c r="I374" s="291"/>
      <c r="J374" s="291"/>
    </row>
    <row r="375" spans="1:10" ht="15" x14ac:dyDescent="0.25">
      <c r="A375" s="291"/>
      <c r="B375" s="291"/>
      <c r="C375" s="291"/>
      <c r="D375" s="291"/>
      <c r="E375" s="291"/>
      <c r="F375" s="291"/>
      <c r="G375" s="291"/>
      <c r="H375" s="291"/>
      <c r="I375" s="291"/>
      <c r="J375" s="291"/>
    </row>
    <row r="376" spans="1:10" ht="15" x14ac:dyDescent="0.25">
      <c r="A376" s="291"/>
      <c r="B376" s="291"/>
      <c r="C376" s="291"/>
      <c r="D376" s="291"/>
      <c r="E376" s="291"/>
      <c r="F376" s="291"/>
      <c r="G376" s="291"/>
      <c r="H376" s="291"/>
      <c r="I376" s="291"/>
      <c r="J376" s="291"/>
    </row>
    <row r="377" spans="1:10" ht="15" x14ac:dyDescent="0.25">
      <c r="A377" s="291"/>
      <c r="B377" s="291"/>
      <c r="C377" s="291"/>
      <c r="D377" s="291"/>
      <c r="E377" s="291"/>
      <c r="F377" s="291"/>
      <c r="G377" s="291"/>
      <c r="H377" s="291"/>
      <c r="I377" s="291"/>
      <c r="J377" s="291"/>
    </row>
    <row r="378" spans="1:10" ht="15" x14ac:dyDescent="0.25">
      <c r="A378" s="291"/>
      <c r="B378" s="291"/>
      <c r="C378" s="291"/>
      <c r="D378" s="291"/>
      <c r="E378" s="291"/>
      <c r="F378" s="291"/>
      <c r="G378" s="291"/>
      <c r="H378" s="291"/>
      <c r="I378" s="291"/>
      <c r="J378" s="291"/>
    </row>
    <row r="379" spans="1:10" ht="15" x14ac:dyDescent="0.25">
      <c r="A379" s="291"/>
      <c r="B379" s="291"/>
      <c r="C379" s="291"/>
      <c r="D379" s="291"/>
      <c r="E379" s="291"/>
      <c r="F379" s="291"/>
      <c r="G379" s="291"/>
      <c r="H379" s="291"/>
      <c r="I379" s="291"/>
      <c r="J379" s="291"/>
    </row>
    <row r="380" spans="1:10" ht="15" x14ac:dyDescent="0.25">
      <c r="A380" s="291"/>
      <c r="B380" s="291"/>
      <c r="C380" s="291"/>
      <c r="D380" s="291"/>
      <c r="E380" s="291"/>
      <c r="F380" s="291"/>
      <c r="G380" s="291"/>
      <c r="H380" s="291"/>
      <c r="I380" s="291"/>
      <c r="J380" s="291"/>
    </row>
    <row r="381" spans="1:10" ht="15" x14ac:dyDescent="0.25">
      <c r="A381" s="291"/>
      <c r="B381" s="291"/>
      <c r="C381" s="291"/>
      <c r="D381" s="291"/>
      <c r="E381" s="291"/>
      <c r="F381" s="291"/>
      <c r="G381" s="291"/>
      <c r="H381" s="291"/>
      <c r="I381" s="291"/>
      <c r="J381" s="291"/>
    </row>
    <row r="382" spans="1:10" ht="15" x14ac:dyDescent="0.25">
      <c r="A382" s="291"/>
      <c r="B382" s="291"/>
      <c r="C382" s="291"/>
      <c r="D382" s="291"/>
      <c r="E382" s="291"/>
      <c r="F382" s="291"/>
      <c r="G382" s="291"/>
      <c r="H382" s="291"/>
      <c r="I382" s="291"/>
      <c r="J382" s="291"/>
    </row>
    <row r="383" spans="1:10" ht="15" x14ac:dyDescent="0.25">
      <c r="A383" s="291"/>
      <c r="B383" s="291"/>
      <c r="C383" s="291"/>
      <c r="D383" s="291"/>
      <c r="E383" s="291"/>
      <c r="F383" s="291"/>
      <c r="G383" s="291"/>
      <c r="H383" s="291"/>
      <c r="I383" s="291"/>
      <c r="J383" s="291"/>
    </row>
    <row r="384" spans="1:10" ht="15" x14ac:dyDescent="0.25">
      <c r="A384" s="291"/>
      <c r="B384" s="291"/>
      <c r="C384" s="291"/>
      <c r="D384" s="291"/>
      <c r="E384" s="291"/>
      <c r="F384" s="291"/>
      <c r="G384" s="291"/>
      <c r="H384" s="291"/>
      <c r="I384" s="291"/>
      <c r="J384" s="291"/>
    </row>
    <row r="385" spans="1:10" ht="15" x14ac:dyDescent="0.25">
      <c r="A385" s="291"/>
      <c r="B385" s="291"/>
      <c r="C385" s="291"/>
      <c r="D385" s="291"/>
      <c r="E385" s="291"/>
      <c r="F385" s="291"/>
      <c r="G385" s="291"/>
      <c r="H385" s="291"/>
      <c r="I385" s="291"/>
      <c r="J385" s="291"/>
    </row>
    <row r="386" spans="1:10" ht="15" x14ac:dyDescent="0.25">
      <c r="A386" s="291"/>
      <c r="B386" s="291"/>
      <c r="C386" s="291"/>
      <c r="D386" s="291"/>
      <c r="E386" s="291"/>
      <c r="F386" s="291"/>
      <c r="G386" s="291"/>
      <c r="H386" s="291"/>
      <c r="I386" s="291"/>
      <c r="J386" s="291"/>
    </row>
    <row r="387" spans="1:10" ht="15" x14ac:dyDescent="0.25">
      <c r="A387" s="291"/>
      <c r="B387" s="291"/>
      <c r="C387" s="291"/>
      <c r="D387" s="291"/>
      <c r="E387" s="291"/>
      <c r="F387" s="291"/>
      <c r="G387" s="291"/>
      <c r="H387" s="291"/>
      <c r="I387" s="291"/>
      <c r="J387" s="291"/>
    </row>
    <row r="388" spans="1:10" ht="15" x14ac:dyDescent="0.25">
      <c r="A388" s="291"/>
      <c r="B388" s="291"/>
      <c r="C388" s="291"/>
      <c r="D388" s="291"/>
      <c r="E388" s="291"/>
      <c r="F388" s="291"/>
      <c r="G388" s="291"/>
      <c r="H388" s="291"/>
      <c r="I388" s="291"/>
      <c r="J388" s="291"/>
    </row>
    <row r="389" spans="1:10" ht="15" x14ac:dyDescent="0.25">
      <c r="A389" s="291"/>
      <c r="B389" s="291"/>
      <c r="C389" s="291"/>
      <c r="D389" s="291"/>
      <c r="E389" s="291"/>
      <c r="F389" s="291"/>
      <c r="G389" s="291"/>
      <c r="H389" s="291"/>
      <c r="I389" s="291"/>
      <c r="J389" s="291"/>
    </row>
    <row r="390" spans="1:10" ht="15" x14ac:dyDescent="0.25">
      <c r="A390" s="291"/>
      <c r="B390" s="291"/>
      <c r="C390" s="291"/>
      <c r="D390" s="291"/>
      <c r="E390" s="291"/>
      <c r="F390" s="291"/>
      <c r="G390" s="291"/>
      <c r="H390" s="291"/>
      <c r="I390" s="291"/>
      <c r="J390" s="291"/>
    </row>
    <row r="391" spans="1:10" ht="15" x14ac:dyDescent="0.25">
      <c r="A391" s="291"/>
      <c r="B391" s="291"/>
      <c r="C391" s="291"/>
      <c r="D391" s="291"/>
      <c r="E391" s="291"/>
      <c r="F391" s="291"/>
      <c r="G391" s="291"/>
      <c r="H391" s="291"/>
      <c r="I391" s="291"/>
      <c r="J391" s="291"/>
    </row>
    <row r="392" spans="1:10" ht="15" x14ac:dyDescent="0.25">
      <c r="A392" s="291"/>
      <c r="B392" s="291"/>
      <c r="C392" s="291"/>
      <c r="D392" s="291"/>
      <c r="E392" s="291"/>
      <c r="F392" s="291"/>
      <c r="G392" s="291"/>
      <c r="H392" s="291"/>
      <c r="I392" s="291"/>
      <c r="J392" s="291"/>
    </row>
    <row r="393" spans="1:10" ht="15" x14ac:dyDescent="0.25">
      <c r="A393" s="291"/>
      <c r="B393" s="291"/>
      <c r="C393" s="291"/>
      <c r="D393" s="291"/>
      <c r="E393" s="291"/>
      <c r="F393" s="291"/>
      <c r="G393" s="291"/>
      <c r="H393" s="291"/>
      <c r="I393" s="291"/>
      <c r="J393" s="291"/>
    </row>
    <row r="394" spans="1:10" ht="15" x14ac:dyDescent="0.25">
      <c r="A394" s="291"/>
      <c r="B394" s="291"/>
      <c r="C394" s="291"/>
      <c r="D394" s="291"/>
      <c r="E394" s="291"/>
      <c r="F394" s="291"/>
      <c r="G394" s="291"/>
      <c r="H394" s="291"/>
      <c r="I394" s="291"/>
      <c r="J394" s="291"/>
    </row>
    <row r="395" spans="1:10" ht="15" x14ac:dyDescent="0.25">
      <c r="A395" s="291"/>
      <c r="B395" s="291"/>
      <c r="C395" s="291"/>
      <c r="D395" s="291"/>
      <c r="E395" s="291"/>
      <c r="F395" s="291"/>
      <c r="G395" s="291"/>
      <c r="H395" s="291"/>
      <c r="I395" s="291"/>
      <c r="J395" s="291"/>
    </row>
    <row r="396" spans="1:10" ht="15" x14ac:dyDescent="0.25">
      <c r="A396" s="291"/>
      <c r="B396" s="291"/>
      <c r="C396" s="291"/>
      <c r="D396" s="291"/>
      <c r="E396" s="291"/>
      <c r="F396" s="291"/>
      <c r="G396" s="291"/>
      <c r="H396" s="291"/>
      <c r="I396" s="291"/>
      <c r="J396" s="291"/>
    </row>
    <row r="397" spans="1:10" ht="15" x14ac:dyDescent="0.25">
      <c r="A397" s="291"/>
      <c r="B397" s="291"/>
      <c r="C397" s="291"/>
      <c r="D397" s="291"/>
      <c r="E397" s="291"/>
      <c r="F397" s="291"/>
      <c r="G397" s="291"/>
      <c r="H397" s="291"/>
      <c r="I397" s="291"/>
      <c r="J397" s="291"/>
    </row>
    <row r="398" spans="1:10" ht="15" x14ac:dyDescent="0.25">
      <c r="A398" s="291"/>
      <c r="B398" s="291"/>
      <c r="C398" s="291"/>
      <c r="D398" s="291"/>
      <c r="E398" s="291"/>
      <c r="F398" s="291"/>
      <c r="G398" s="291"/>
      <c r="H398" s="291"/>
      <c r="I398" s="291"/>
      <c r="J398" s="291"/>
    </row>
    <row r="399" spans="1:10" ht="15" x14ac:dyDescent="0.25">
      <c r="A399" s="291"/>
      <c r="B399" s="291"/>
      <c r="C399" s="291"/>
      <c r="D399" s="291"/>
      <c r="E399" s="291"/>
      <c r="F399" s="291"/>
      <c r="G399" s="291"/>
      <c r="H399" s="291"/>
      <c r="I399" s="291"/>
      <c r="J399" s="291"/>
    </row>
    <row r="400" spans="1:10" ht="15" x14ac:dyDescent="0.25">
      <c r="A400" s="291"/>
      <c r="B400" s="291"/>
      <c r="C400" s="291"/>
      <c r="D400" s="291"/>
      <c r="E400" s="291"/>
      <c r="F400" s="291"/>
      <c r="G400" s="291"/>
      <c r="H400" s="291"/>
      <c r="I400" s="291"/>
      <c r="J400" s="291"/>
    </row>
    <row r="401" spans="1:10" ht="15" x14ac:dyDescent="0.25">
      <c r="A401" s="291"/>
      <c r="B401" s="291"/>
      <c r="C401" s="291"/>
      <c r="D401" s="291"/>
      <c r="E401" s="291"/>
      <c r="F401" s="291"/>
      <c r="G401" s="291"/>
      <c r="H401" s="291"/>
      <c r="I401" s="291"/>
      <c r="J401" s="291"/>
    </row>
    <row r="402" spans="1:10" ht="15" x14ac:dyDescent="0.25">
      <c r="A402" s="291"/>
      <c r="B402" s="291"/>
      <c r="C402" s="291"/>
      <c r="D402" s="291"/>
      <c r="E402" s="291"/>
      <c r="F402" s="291"/>
      <c r="G402" s="291"/>
      <c r="H402" s="291"/>
      <c r="I402" s="291"/>
      <c r="J402" s="291"/>
    </row>
    <row r="403" spans="1:10" ht="15" x14ac:dyDescent="0.25">
      <c r="A403" s="291"/>
      <c r="B403" s="291"/>
      <c r="C403" s="291"/>
      <c r="D403" s="291"/>
      <c r="E403" s="291"/>
      <c r="F403" s="291"/>
      <c r="G403" s="291"/>
      <c r="H403" s="291"/>
      <c r="I403" s="291"/>
      <c r="J403" s="291"/>
    </row>
    <row r="404" spans="1:10" ht="15" x14ac:dyDescent="0.25">
      <c r="A404" s="291"/>
      <c r="B404" s="291"/>
      <c r="C404" s="291"/>
      <c r="D404" s="291"/>
      <c r="E404" s="291"/>
      <c r="F404" s="291"/>
      <c r="G404" s="291"/>
      <c r="H404" s="291"/>
      <c r="I404" s="291"/>
      <c r="J404" s="291"/>
    </row>
    <row r="405" spans="1:10" ht="15" x14ac:dyDescent="0.25">
      <c r="A405" s="291"/>
      <c r="B405" s="291"/>
      <c r="C405" s="291"/>
      <c r="D405" s="291"/>
      <c r="E405" s="291"/>
      <c r="F405" s="291"/>
      <c r="G405" s="291"/>
      <c r="H405" s="291"/>
      <c r="I405" s="291"/>
      <c r="J405" s="291"/>
    </row>
    <row r="406" spans="1:10" ht="15" x14ac:dyDescent="0.25">
      <c r="A406" s="291"/>
      <c r="B406" s="291"/>
      <c r="C406" s="291"/>
      <c r="D406" s="291"/>
      <c r="E406" s="291"/>
      <c r="F406" s="291"/>
      <c r="G406" s="291"/>
      <c r="H406" s="291"/>
      <c r="I406" s="291"/>
      <c r="J406" s="291"/>
    </row>
    <row r="407" spans="1:10" ht="15" x14ac:dyDescent="0.25">
      <c r="A407" s="291"/>
      <c r="B407" s="291"/>
      <c r="C407" s="291"/>
      <c r="D407" s="291"/>
      <c r="E407" s="291"/>
      <c r="F407" s="291"/>
      <c r="G407" s="291"/>
      <c r="H407" s="291"/>
      <c r="I407" s="291"/>
      <c r="J407" s="291"/>
    </row>
    <row r="408" spans="1:10" ht="15" x14ac:dyDescent="0.25">
      <c r="A408" s="291"/>
      <c r="B408" s="291"/>
      <c r="C408" s="291"/>
      <c r="D408" s="291"/>
      <c r="E408" s="291"/>
      <c r="F408" s="291"/>
      <c r="G408" s="291"/>
      <c r="H408" s="291"/>
      <c r="I408" s="291"/>
      <c r="J408" s="291"/>
    </row>
    <row r="409" spans="1:10" ht="15" x14ac:dyDescent="0.25">
      <c r="A409" s="291"/>
      <c r="B409" s="291"/>
      <c r="C409" s="291"/>
      <c r="D409" s="291"/>
      <c r="E409" s="291"/>
      <c r="F409" s="291"/>
      <c r="G409" s="291"/>
      <c r="H409" s="291"/>
      <c r="I409" s="291"/>
      <c r="J409" s="291"/>
    </row>
    <row r="410" spans="1:10" ht="15" x14ac:dyDescent="0.25">
      <c r="A410" s="291"/>
      <c r="B410" s="291"/>
      <c r="C410" s="291"/>
      <c r="D410" s="291"/>
      <c r="E410" s="291"/>
      <c r="F410" s="291"/>
      <c r="G410" s="291"/>
      <c r="H410" s="291"/>
      <c r="I410" s="291"/>
      <c r="J410" s="291"/>
    </row>
    <row r="411" spans="1:10" ht="15" x14ac:dyDescent="0.25">
      <c r="A411" s="291"/>
      <c r="B411" s="291"/>
      <c r="C411" s="291"/>
      <c r="D411" s="291"/>
      <c r="E411" s="291"/>
      <c r="F411" s="291"/>
      <c r="G411" s="291"/>
      <c r="H411" s="291"/>
      <c r="I411" s="291"/>
      <c r="J411" s="291"/>
    </row>
    <row r="412" spans="1:10" ht="15" x14ac:dyDescent="0.25">
      <c r="A412" s="291"/>
      <c r="B412" s="291"/>
      <c r="C412" s="291"/>
      <c r="D412" s="291"/>
      <c r="E412" s="291"/>
      <c r="F412" s="291"/>
      <c r="G412" s="291"/>
      <c r="H412" s="291"/>
      <c r="I412" s="291"/>
      <c r="J412" s="291"/>
    </row>
    <row r="413" spans="1:10" ht="15" x14ac:dyDescent="0.25">
      <c r="A413" s="291"/>
      <c r="B413" s="291"/>
      <c r="C413" s="291"/>
      <c r="D413" s="291"/>
      <c r="E413" s="291"/>
      <c r="F413" s="291"/>
      <c r="G413" s="291"/>
      <c r="H413" s="291"/>
      <c r="I413" s="291"/>
      <c r="J413" s="291"/>
    </row>
    <row r="414" spans="1:10" ht="15" x14ac:dyDescent="0.25">
      <c r="A414" s="291"/>
      <c r="B414" s="291"/>
      <c r="C414" s="291"/>
      <c r="D414" s="291"/>
      <c r="E414" s="291"/>
      <c r="F414" s="291"/>
      <c r="G414" s="291"/>
      <c r="H414" s="291"/>
      <c r="I414" s="291"/>
      <c r="J414" s="291"/>
    </row>
    <row r="415" spans="1:10" ht="15" x14ac:dyDescent="0.25">
      <c r="A415" s="291"/>
      <c r="B415" s="291"/>
      <c r="C415" s="291"/>
      <c r="D415" s="291"/>
      <c r="E415" s="291"/>
      <c r="F415" s="291"/>
      <c r="G415" s="291"/>
      <c r="H415" s="291"/>
      <c r="I415" s="291"/>
      <c r="J415" s="291"/>
    </row>
    <row r="416" spans="1:10" ht="15" x14ac:dyDescent="0.25">
      <c r="A416" s="291"/>
      <c r="B416" s="291"/>
      <c r="C416" s="291"/>
      <c r="D416" s="291"/>
      <c r="E416" s="291"/>
      <c r="F416" s="291"/>
      <c r="G416" s="291"/>
      <c r="H416" s="291"/>
      <c r="I416" s="291"/>
      <c r="J416" s="291"/>
    </row>
    <row r="417" spans="1:10" ht="15" x14ac:dyDescent="0.25">
      <c r="A417" s="291"/>
      <c r="B417" s="291"/>
      <c r="C417" s="291"/>
      <c r="D417" s="291"/>
      <c r="E417" s="291"/>
      <c r="F417" s="291"/>
      <c r="G417" s="291"/>
      <c r="H417" s="291"/>
      <c r="I417" s="291"/>
      <c r="J417" s="291"/>
    </row>
    <row r="418" spans="1:10" ht="15" x14ac:dyDescent="0.25">
      <c r="A418" s="291"/>
      <c r="B418" s="291"/>
      <c r="C418" s="291"/>
      <c r="D418" s="291"/>
      <c r="E418" s="291"/>
      <c r="F418" s="291"/>
      <c r="G418" s="291"/>
      <c r="H418" s="291"/>
      <c r="I418" s="291"/>
      <c r="J418" s="291"/>
    </row>
    <row r="419" spans="1:10" ht="15" x14ac:dyDescent="0.25">
      <c r="A419" s="291"/>
      <c r="B419" s="291"/>
      <c r="C419" s="291"/>
      <c r="D419" s="291"/>
      <c r="E419" s="291"/>
      <c r="F419" s="291"/>
      <c r="G419" s="291"/>
      <c r="H419" s="291"/>
      <c r="I419" s="291"/>
      <c r="J419" s="291"/>
    </row>
    <row r="420" spans="1:10" ht="15" x14ac:dyDescent="0.25">
      <c r="A420" s="291"/>
      <c r="B420" s="291"/>
      <c r="C420" s="291"/>
      <c r="D420" s="291"/>
      <c r="E420" s="291"/>
      <c r="F420" s="291"/>
      <c r="G420" s="291"/>
      <c r="H420" s="291"/>
      <c r="I420" s="291"/>
      <c r="J420" s="291"/>
    </row>
    <row r="421" spans="1:10" ht="15" x14ac:dyDescent="0.25">
      <c r="A421" s="291"/>
      <c r="B421" s="291"/>
      <c r="C421" s="291"/>
      <c r="D421" s="291"/>
      <c r="E421" s="291"/>
      <c r="F421" s="291"/>
      <c r="G421" s="291"/>
      <c r="H421" s="291"/>
      <c r="I421" s="291"/>
      <c r="J421" s="291"/>
    </row>
    <row r="422" spans="1:10" ht="15" x14ac:dyDescent="0.25">
      <c r="A422" s="291"/>
      <c r="B422" s="291"/>
      <c r="C422" s="291"/>
      <c r="D422" s="291"/>
      <c r="E422" s="291"/>
      <c r="F422" s="291"/>
      <c r="G422" s="291"/>
      <c r="H422" s="291"/>
      <c r="I422" s="291"/>
      <c r="J422" s="291"/>
    </row>
    <row r="423" spans="1:10" ht="15" x14ac:dyDescent="0.25">
      <c r="A423" s="291"/>
      <c r="B423" s="291"/>
      <c r="C423" s="291"/>
      <c r="D423" s="291"/>
      <c r="E423" s="291"/>
      <c r="F423" s="291"/>
      <c r="G423" s="291"/>
      <c r="H423" s="291"/>
      <c r="I423" s="291"/>
      <c r="J423" s="291"/>
    </row>
    <row r="424" spans="1:10" ht="15" x14ac:dyDescent="0.25">
      <c r="A424" s="291"/>
      <c r="B424" s="291"/>
      <c r="C424" s="291"/>
      <c r="D424" s="291"/>
      <c r="E424" s="291"/>
      <c r="F424" s="291"/>
      <c r="G424" s="291"/>
      <c r="H424" s="291"/>
      <c r="I424" s="291"/>
      <c r="J424" s="291"/>
    </row>
    <row r="425" spans="1:10" ht="15" x14ac:dyDescent="0.25">
      <c r="A425" s="291"/>
      <c r="B425" s="291"/>
      <c r="C425" s="291"/>
      <c r="D425" s="291"/>
      <c r="E425" s="291"/>
      <c r="F425" s="291"/>
      <c r="G425" s="291"/>
      <c r="H425" s="291"/>
      <c r="I425" s="291"/>
      <c r="J425" s="291"/>
    </row>
    <row r="426" spans="1:10" ht="15" x14ac:dyDescent="0.25">
      <c r="A426" s="291"/>
      <c r="B426" s="291"/>
      <c r="C426" s="291"/>
      <c r="D426" s="291"/>
      <c r="E426" s="291"/>
      <c r="F426" s="291"/>
      <c r="G426" s="291"/>
      <c r="H426" s="291"/>
      <c r="I426" s="291"/>
      <c r="J426" s="291"/>
    </row>
    <row r="427" spans="1:10" ht="15" x14ac:dyDescent="0.25">
      <c r="A427" s="291"/>
      <c r="B427" s="291"/>
      <c r="C427" s="291"/>
      <c r="D427" s="291"/>
      <c r="E427" s="291"/>
      <c r="F427" s="291"/>
      <c r="G427" s="291"/>
      <c r="H427" s="291"/>
      <c r="I427" s="291"/>
      <c r="J427" s="291"/>
    </row>
    <row r="428" spans="1:10" ht="15" x14ac:dyDescent="0.25">
      <c r="A428" s="291"/>
      <c r="B428" s="291"/>
      <c r="C428" s="291"/>
      <c r="D428" s="291"/>
      <c r="E428" s="291"/>
      <c r="F428" s="291"/>
      <c r="G428" s="291"/>
      <c r="H428" s="291"/>
      <c r="I428" s="291"/>
      <c r="J428" s="291"/>
    </row>
    <row r="429" spans="1:10" ht="15" x14ac:dyDescent="0.25">
      <c r="A429" s="291"/>
      <c r="B429" s="291"/>
      <c r="C429" s="291"/>
      <c r="D429" s="291"/>
      <c r="E429" s="291"/>
      <c r="F429" s="291"/>
      <c r="G429" s="291"/>
      <c r="H429" s="291"/>
      <c r="I429" s="291"/>
      <c r="J429" s="291"/>
    </row>
    <row r="430" spans="1:10" ht="15" x14ac:dyDescent="0.25">
      <c r="A430" s="291"/>
      <c r="B430" s="291"/>
      <c r="C430" s="291"/>
      <c r="D430" s="291"/>
      <c r="E430" s="291"/>
      <c r="F430" s="291"/>
      <c r="G430" s="291"/>
      <c r="H430" s="291"/>
      <c r="I430" s="291"/>
      <c r="J430" s="291"/>
    </row>
    <row r="431" spans="1:10" ht="15" x14ac:dyDescent="0.25">
      <c r="A431" s="291"/>
      <c r="B431" s="291"/>
      <c r="C431" s="291"/>
      <c r="D431" s="291"/>
      <c r="E431" s="291"/>
      <c r="F431" s="291"/>
      <c r="G431" s="291"/>
      <c r="H431" s="291"/>
      <c r="I431" s="291"/>
      <c r="J431" s="291"/>
    </row>
    <row r="432" spans="1:10" ht="15" x14ac:dyDescent="0.25">
      <c r="A432" s="291"/>
      <c r="B432" s="291"/>
      <c r="C432" s="291"/>
      <c r="D432" s="291"/>
      <c r="E432" s="291"/>
      <c r="F432" s="291"/>
      <c r="G432" s="291"/>
      <c r="H432" s="291"/>
      <c r="I432" s="291"/>
      <c r="J432" s="291"/>
    </row>
    <row r="433" spans="1:10" ht="15" x14ac:dyDescent="0.25">
      <c r="A433" s="291"/>
      <c r="B433" s="291"/>
      <c r="C433" s="291"/>
      <c r="D433" s="291"/>
      <c r="E433" s="291"/>
      <c r="F433" s="291"/>
      <c r="G433" s="291"/>
      <c r="H433" s="291"/>
      <c r="I433" s="291"/>
      <c r="J433" s="291"/>
    </row>
    <row r="434" spans="1:10" ht="15" x14ac:dyDescent="0.25">
      <c r="A434" s="291"/>
      <c r="B434" s="291"/>
      <c r="C434" s="291"/>
      <c r="D434" s="291"/>
      <c r="E434" s="291"/>
      <c r="F434" s="291"/>
      <c r="G434" s="291"/>
      <c r="H434" s="291"/>
      <c r="I434" s="291"/>
      <c r="J434" s="291"/>
    </row>
    <row r="435" spans="1:10" ht="15" x14ac:dyDescent="0.25">
      <c r="A435" s="291"/>
      <c r="B435" s="291"/>
      <c r="C435" s="291"/>
      <c r="D435" s="291"/>
      <c r="E435" s="291"/>
      <c r="F435" s="291"/>
      <c r="G435" s="291"/>
      <c r="H435" s="291"/>
      <c r="I435" s="291"/>
      <c r="J435" s="291"/>
    </row>
    <row r="436" spans="1:10" ht="15" x14ac:dyDescent="0.25">
      <c r="A436" s="291"/>
      <c r="B436" s="291"/>
      <c r="C436" s="291"/>
      <c r="D436" s="291"/>
      <c r="E436" s="291"/>
      <c r="F436" s="291"/>
      <c r="G436" s="291"/>
      <c r="H436" s="291"/>
      <c r="I436" s="291"/>
      <c r="J436" s="291"/>
    </row>
    <row r="437" spans="1:10" ht="15" x14ac:dyDescent="0.25">
      <c r="A437" s="291"/>
      <c r="B437" s="291"/>
      <c r="C437" s="291"/>
      <c r="D437" s="291"/>
      <c r="E437" s="291"/>
      <c r="F437" s="291"/>
      <c r="G437" s="291"/>
      <c r="H437" s="291"/>
      <c r="I437" s="291"/>
      <c r="J437" s="291"/>
    </row>
    <row r="438" spans="1:10" ht="15" x14ac:dyDescent="0.25">
      <c r="A438" s="291"/>
      <c r="B438" s="291"/>
      <c r="C438" s="291"/>
      <c r="D438" s="291"/>
      <c r="E438" s="291"/>
      <c r="F438" s="291"/>
      <c r="G438" s="291"/>
      <c r="H438" s="291"/>
      <c r="I438" s="291"/>
      <c r="J438" s="291"/>
    </row>
    <row r="439" spans="1:10" ht="15" x14ac:dyDescent="0.25">
      <c r="A439" s="291"/>
      <c r="B439" s="291"/>
      <c r="C439" s="291"/>
      <c r="D439" s="291"/>
      <c r="E439" s="291"/>
      <c r="F439" s="291"/>
      <c r="G439" s="291"/>
      <c r="H439" s="291"/>
      <c r="I439" s="291"/>
      <c r="J439" s="291"/>
    </row>
    <row r="440" spans="1:10" ht="15" x14ac:dyDescent="0.25">
      <c r="A440" s="291"/>
      <c r="B440" s="291"/>
      <c r="C440" s="291"/>
      <c r="D440" s="291"/>
      <c r="E440" s="291"/>
      <c r="F440" s="291"/>
      <c r="G440" s="291"/>
      <c r="H440" s="291"/>
      <c r="I440" s="291"/>
      <c r="J440" s="291"/>
    </row>
    <row r="441" spans="1:10" ht="15" x14ac:dyDescent="0.25">
      <c r="A441" s="291"/>
      <c r="B441" s="291"/>
      <c r="C441" s="291"/>
      <c r="D441" s="291"/>
      <c r="E441" s="291"/>
      <c r="F441" s="291"/>
      <c r="G441" s="291"/>
      <c r="H441" s="291"/>
      <c r="I441" s="291"/>
      <c r="J441" s="291"/>
    </row>
    <row r="442" spans="1:10" ht="15" x14ac:dyDescent="0.25">
      <c r="A442" s="291"/>
      <c r="B442" s="291"/>
      <c r="C442" s="291"/>
      <c r="D442" s="291"/>
      <c r="E442" s="291"/>
      <c r="F442" s="291"/>
      <c r="G442" s="291"/>
      <c r="H442" s="291"/>
      <c r="I442" s="291"/>
      <c r="J442" s="291"/>
    </row>
    <row r="443" spans="1:10" ht="15" x14ac:dyDescent="0.25">
      <c r="A443" s="291"/>
      <c r="B443" s="291"/>
      <c r="C443" s="291"/>
      <c r="D443" s="291"/>
      <c r="E443" s="291"/>
      <c r="F443" s="291"/>
      <c r="G443" s="291"/>
      <c r="H443" s="291"/>
      <c r="I443" s="291"/>
      <c r="J443" s="291"/>
    </row>
    <row r="444" spans="1:10" ht="15" x14ac:dyDescent="0.25">
      <c r="A444" s="291"/>
      <c r="B444" s="291"/>
      <c r="C444" s="291"/>
      <c r="D444" s="291"/>
      <c r="E444" s="291"/>
      <c r="F444" s="291"/>
      <c r="G444" s="291"/>
      <c r="H444" s="291"/>
      <c r="I444" s="291"/>
      <c r="J444" s="291"/>
    </row>
    <row r="445" spans="1:10" ht="15" x14ac:dyDescent="0.25">
      <c r="A445" s="291"/>
      <c r="B445" s="291"/>
      <c r="C445" s="291"/>
      <c r="D445" s="291"/>
      <c r="E445" s="291"/>
      <c r="F445" s="291"/>
      <c r="G445" s="291"/>
      <c r="H445" s="291"/>
      <c r="I445" s="291"/>
      <c r="J445" s="291"/>
    </row>
    <row r="446" spans="1:10" ht="15" x14ac:dyDescent="0.25">
      <c r="A446" s="291"/>
      <c r="B446" s="291"/>
      <c r="C446" s="291"/>
      <c r="D446" s="291"/>
      <c r="E446" s="291"/>
      <c r="F446" s="291"/>
      <c r="G446" s="291"/>
      <c r="H446" s="291"/>
      <c r="I446" s="291"/>
      <c r="J446" s="291"/>
    </row>
    <row r="447" spans="1:10" ht="15" x14ac:dyDescent="0.25">
      <c r="A447" s="291"/>
      <c r="B447" s="291"/>
      <c r="C447" s="291"/>
      <c r="D447" s="291"/>
      <c r="E447" s="291"/>
      <c r="F447" s="291"/>
      <c r="G447" s="291"/>
      <c r="H447" s="291"/>
      <c r="I447" s="291"/>
      <c r="J447" s="291"/>
    </row>
    <row r="448" spans="1:10" ht="15" x14ac:dyDescent="0.25">
      <c r="A448" s="291"/>
      <c r="B448" s="291"/>
      <c r="C448" s="291"/>
      <c r="D448" s="291"/>
      <c r="E448" s="291"/>
      <c r="F448" s="291"/>
      <c r="G448" s="291"/>
      <c r="H448" s="291"/>
      <c r="I448" s="291"/>
      <c r="J448" s="291"/>
    </row>
    <row r="449" spans="1:10" ht="15" x14ac:dyDescent="0.25">
      <c r="A449" s="291"/>
      <c r="B449" s="291"/>
      <c r="C449" s="291"/>
      <c r="D449" s="291"/>
      <c r="E449" s="291"/>
      <c r="F449" s="291"/>
      <c r="G449" s="291"/>
      <c r="H449" s="291"/>
      <c r="I449" s="291"/>
      <c r="J449" s="291"/>
    </row>
    <row r="450" spans="1:10" ht="15" x14ac:dyDescent="0.25">
      <c r="A450" s="291"/>
      <c r="B450" s="291"/>
      <c r="C450" s="291"/>
      <c r="D450" s="291"/>
      <c r="E450" s="291"/>
      <c r="F450" s="291"/>
      <c r="G450" s="291"/>
      <c r="H450" s="291"/>
      <c r="I450" s="291"/>
      <c r="J450" s="291"/>
    </row>
    <row r="451" spans="1:10" ht="15" x14ac:dyDescent="0.25">
      <c r="A451" s="291"/>
      <c r="B451" s="291"/>
      <c r="C451" s="291"/>
      <c r="D451" s="291"/>
      <c r="E451" s="291"/>
      <c r="F451" s="291"/>
      <c r="G451" s="291"/>
      <c r="H451" s="291"/>
      <c r="I451" s="291"/>
      <c r="J451" s="291"/>
    </row>
    <row r="452" spans="1:10" ht="15" x14ac:dyDescent="0.25">
      <c r="A452" s="291"/>
      <c r="B452" s="291"/>
      <c r="C452" s="291"/>
      <c r="D452" s="291"/>
      <c r="E452" s="291"/>
      <c r="F452" s="291"/>
      <c r="G452" s="291"/>
      <c r="H452" s="291"/>
      <c r="I452" s="291"/>
      <c r="J452" s="291"/>
    </row>
    <row r="453" spans="1:10" ht="15" x14ac:dyDescent="0.25">
      <c r="A453" s="291"/>
      <c r="B453" s="291"/>
      <c r="C453" s="291"/>
      <c r="D453" s="291"/>
      <c r="E453" s="291"/>
      <c r="F453" s="291"/>
      <c r="G453" s="291"/>
      <c r="H453" s="291"/>
      <c r="I453" s="291"/>
      <c r="J453" s="291"/>
    </row>
    <row r="454" spans="1:10" ht="15" x14ac:dyDescent="0.25">
      <c r="A454" s="291"/>
      <c r="B454" s="291"/>
      <c r="C454" s="291"/>
      <c r="D454" s="291"/>
      <c r="E454" s="291"/>
      <c r="F454" s="291"/>
      <c r="G454" s="291"/>
      <c r="H454" s="291"/>
      <c r="I454" s="291"/>
      <c r="J454" s="291"/>
    </row>
    <row r="455" spans="1:10" ht="15" x14ac:dyDescent="0.25">
      <c r="A455" s="291"/>
      <c r="B455" s="291"/>
      <c r="C455" s="291"/>
      <c r="D455" s="291"/>
      <c r="E455" s="291"/>
      <c r="F455" s="291"/>
      <c r="G455" s="291"/>
      <c r="H455" s="291"/>
      <c r="I455" s="291"/>
      <c r="J455" s="291"/>
    </row>
    <row r="456" spans="1:10" ht="15" x14ac:dyDescent="0.25">
      <c r="A456" s="291"/>
      <c r="B456" s="291"/>
      <c r="C456" s="291"/>
      <c r="D456" s="291"/>
      <c r="E456" s="291"/>
      <c r="F456" s="291"/>
      <c r="G456" s="291"/>
      <c r="H456" s="291"/>
      <c r="I456" s="291"/>
      <c r="J456" s="291"/>
    </row>
    <row r="457" spans="1:10" ht="15" x14ac:dyDescent="0.25">
      <c r="A457" s="291"/>
      <c r="B457" s="291"/>
      <c r="C457" s="291"/>
      <c r="D457" s="291"/>
      <c r="E457" s="291"/>
      <c r="F457" s="291"/>
      <c r="G457" s="291"/>
      <c r="H457" s="291"/>
      <c r="I457" s="291"/>
      <c r="J457" s="291"/>
    </row>
    <row r="458" spans="1:10" ht="15" x14ac:dyDescent="0.25">
      <c r="A458" s="291"/>
      <c r="B458" s="291"/>
      <c r="C458" s="291"/>
      <c r="D458" s="291"/>
      <c r="E458" s="291"/>
      <c r="F458" s="291"/>
      <c r="G458" s="291"/>
      <c r="H458" s="291"/>
      <c r="I458" s="291"/>
      <c r="J458" s="291"/>
    </row>
    <row r="459" spans="1:10" ht="15" x14ac:dyDescent="0.25">
      <c r="A459" s="291"/>
      <c r="B459" s="291"/>
      <c r="C459" s="291"/>
      <c r="D459" s="291"/>
      <c r="E459" s="291"/>
      <c r="F459" s="291"/>
      <c r="G459" s="291"/>
      <c r="H459" s="291"/>
      <c r="I459" s="291"/>
      <c r="J459" s="291"/>
    </row>
    <row r="460" spans="1:10" ht="15" x14ac:dyDescent="0.25">
      <c r="A460" s="291"/>
      <c r="B460" s="291"/>
      <c r="C460" s="291"/>
      <c r="D460" s="291"/>
      <c r="E460" s="291"/>
      <c r="F460" s="291"/>
      <c r="G460" s="291"/>
      <c r="H460" s="291"/>
      <c r="I460" s="291"/>
      <c r="J460" s="291"/>
    </row>
    <row r="461" spans="1:10" ht="15" x14ac:dyDescent="0.25">
      <c r="A461" s="291"/>
      <c r="B461" s="291"/>
      <c r="C461" s="291"/>
      <c r="D461" s="291"/>
      <c r="E461" s="291"/>
      <c r="F461" s="291"/>
      <c r="G461" s="291"/>
      <c r="H461" s="291"/>
      <c r="I461" s="291"/>
      <c r="J461" s="291"/>
    </row>
    <row r="462" spans="1:10" ht="15" x14ac:dyDescent="0.25">
      <c r="A462" s="291"/>
      <c r="B462" s="291"/>
      <c r="C462" s="291"/>
      <c r="D462" s="291"/>
      <c r="E462" s="291"/>
      <c r="F462" s="291"/>
      <c r="G462" s="291"/>
      <c r="H462" s="291"/>
      <c r="I462" s="291"/>
      <c r="J462" s="291"/>
    </row>
    <row r="463" spans="1:10" ht="15" x14ac:dyDescent="0.25">
      <c r="A463" s="291"/>
      <c r="B463" s="291"/>
      <c r="C463" s="291"/>
      <c r="D463" s="291"/>
      <c r="E463" s="291"/>
      <c r="F463" s="291"/>
      <c r="G463" s="291"/>
      <c r="H463" s="291"/>
      <c r="I463" s="291"/>
      <c r="J463" s="291"/>
    </row>
    <row r="464" spans="1:10" ht="15" x14ac:dyDescent="0.25">
      <c r="A464" s="291"/>
      <c r="B464" s="291"/>
      <c r="C464" s="291"/>
      <c r="D464" s="291"/>
      <c r="E464" s="291"/>
      <c r="F464" s="291"/>
      <c r="G464" s="291"/>
      <c r="H464" s="291"/>
      <c r="I464" s="291"/>
      <c r="J464" s="291"/>
    </row>
    <row r="465" spans="1:10" ht="15" x14ac:dyDescent="0.25">
      <c r="A465" s="291"/>
      <c r="B465" s="291"/>
      <c r="C465" s="291"/>
      <c r="D465" s="291"/>
      <c r="E465" s="291"/>
      <c r="F465" s="291"/>
      <c r="G465" s="291"/>
      <c r="H465" s="291"/>
      <c r="I465" s="291"/>
      <c r="J465" s="291"/>
    </row>
    <row r="466" spans="1:10" ht="15" x14ac:dyDescent="0.25">
      <c r="A466" s="291"/>
      <c r="B466" s="291"/>
      <c r="C466" s="291"/>
      <c r="D466" s="291"/>
      <c r="E466" s="291"/>
      <c r="F466" s="291"/>
      <c r="G466" s="291"/>
      <c r="H466" s="291"/>
      <c r="I466" s="291"/>
      <c r="J466" s="291"/>
    </row>
    <row r="467" spans="1:10" ht="15" x14ac:dyDescent="0.25">
      <c r="A467" s="291"/>
      <c r="B467" s="291"/>
      <c r="C467" s="291"/>
      <c r="D467" s="291"/>
      <c r="E467" s="291"/>
      <c r="F467" s="291"/>
      <c r="G467" s="291"/>
      <c r="H467" s="291"/>
      <c r="I467" s="291"/>
      <c r="J467" s="291"/>
    </row>
    <row r="468" spans="1:10" ht="15" x14ac:dyDescent="0.25">
      <c r="A468" s="291"/>
      <c r="B468" s="291"/>
      <c r="C468" s="291"/>
      <c r="D468" s="291"/>
      <c r="E468" s="291"/>
      <c r="F468" s="291"/>
      <c r="G468" s="291"/>
      <c r="H468" s="291"/>
      <c r="I468" s="291"/>
      <c r="J468" s="291"/>
    </row>
    <row r="469" spans="1:10" ht="15" x14ac:dyDescent="0.25">
      <c r="A469" s="291"/>
      <c r="B469" s="291"/>
      <c r="C469" s="291"/>
      <c r="D469" s="291"/>
      <c r="E469" s="291"/>
      <c r="F469" s="291"/>
      <c r="G469" s="291"/>
      <c r="H469" s="291"/>
      <c r="I469" s="291"/>
      <c r="J469" s="291"/>
    </row>
    <row r="470" spans="1:10" ht="15" x14ac:dyDescent="0.25">
      <c r="A470" s="291"/>
      <c r="B470" s="291"/>
      <c r="C470" s="291"/>
      <c r="D470" s="291"/>
      <c r="E470" s="291"/>
      <c r="F470" s="291"/>
      <c r="G470" s="291"/>
      <c r="H470" s="291"/>
      <c r="I470" s="291"/>
      <c r="J470" s="291"/>
    </row>
    <row r="471" spans="1:10" ht="15" x14ac:dyDescent="0.25">
      <c r="A471" s="291"/>
      <c r="B471" s="291"/>
      <c r="C471" s="291"/>
      <c r="D471" s="291"/>
      <c r="E471" s="291"/>
      <c r="F471" s="291"/>
      <c r="G471" s="291"/>
      <c r="H471" s="291"/>
      <c r="I471" s="291"/>
      <c r="J471" s="291"/>
    </row>
    <row r="472" spans="1:10" ht="15" x14ac:dyDescent="0.25">
      <c r="A472" s="291"/>
      <c r="B472" s="291"/>
      <c r="C472" s="291"/>
      <c r="D472" s="291"/>
      <c r="E472" s="291"/>
      <c r="F472" s="291"/>
      <c r="G472" s="291"/>
      <c r="H472" s="291"/>
      <c r="I472" s="291"/>
      <c r="J472" s="291"/>
    </row>
    <row r="473" spans="1:10" ht="15" x14ac:dyDescent="0.25">
      <c r="A473" s="291"/>
      <c r="B473" s="291"/>
      <c r="C473" s="291"/>
      <c r="D473" s="291"/>
      <c r="E473" s="291"/>
      <c r="F473" s="291"/>
      <c r="G473" s="291"/>
      <c r="H473" s="291"/>
      <c r="I473" s="291"/>
      <c r="J473" s="291"/>
    </row>
    <row r="474" spans="1:10" ht="15" x14ac:dyDescent="0.25">
      <c r="A474" s="291"/>
      <c r="B474" s="291"/>
      <c r="C474" s="291"/>
      <c r="D474" s="291"/>
      <c r="E474" s="291"/>
      <c r="F474" s="291"/>
      <c r="G474" s="291"/>
      <c r="H474" s="291"/>
      <c r="I474" s="291"/>
      <c r="J474" s="291"/>
    </row>
    <row r="475" spans="1:10" ht="15" x14ac:dyDescent="0.25">
      <c r="A475" s="291"/>
      <c r="B475" s="291"/>
      <c r="C475" s="291"/>
      <c r="D475" s="291"/>
      <c r="E475" s="291"/>
      <c r="F475" s="291"/>
      <c r="G475" s="291"/>
      <c r="H475" s="291"/>
      <c r="I475" s="291"/>
      <c r="J475" s="291"/>
    </row>
    <row r="476" spans="1:10" ht="15" x14ac:dyDescent="0.25">
      <c r="A476" s="291"/>
      <c r="B476" s="291"/>
      <c r="C476" s="291"/>
      <c r="D476" s="291"/>
      <c r="E476" s="291"/>
      <c r="F476" s="291"/>
      <c r="G476" s="291"/>
      <c r="H476" s="291"/>
      <c r="I476" s="291"/>
      <c r="J476" s="291"/>
    </row>
    <row r="477" spans="1:10" ht="15" x14ac:dyDescent="0.25">
      <c r="A477" s="291"/>
      <c r="B477" s="291"/>
      <c r="C477" s="291"/>
      <c r="D477" s="291"/>
      <c r="E477" s="291"/>
      <c r="F477" s="291"/>
      <c r="G477" s="291"/>
      <c r="H477" s="291"/>
      <c r="I477" s="291"/>
      <c r="J477" s="291"/>
    </row>
    <row r="478" spans="1:10" ht="15" x14ac:dyDescent="0.25">
      <c r="A478" s="291"/>
      <c r="B478" s="291"/>
      <c r="C478" s="291"/>
      <c r="D478" s="291"/>
      <c r="E478" s="291"/>
      <c r="F478" s="291"/>
      <c r="G478" s="291"/>
      <c r="H478" s="291"/>
      <c r="I478" s="291"/>
      <c r="J478" s="291"/>
    </row>
    <row r="479" spans="1:10" ht="15" x14ac:dyDescent="0.25">
      <c r="A479" s="291"/>
      <c r="B479" s="291"/>
      <c r="C479" s="291"/>
      <c r="D479" s="291"/>
      <c r="E479" s="291"/>
      <c r="F479" s="291"/>
      <c r="G479" s="291"/>
      <c r="H479" s="291"/>
      <c r="I479" s="291"/>
      <c r="J479" s="291"/>
    </row>
    <row r="480" spans="1:10" ht="15" x14ac:dyDescent="0.25">
      <c r="A480" s="291"/>
      <c r="B480" s="291"/>
      <c r="C480" s="291"/>
      <c r="D480" s="291"/>
      <c r="E480" s="291"/>
      <c r="F480" s="291"/>
      <c r="G480" s="291"/>
      <c r="H480" s="291"/>
      <c r="I480" s="291"/>
      <c r="J480" s="291"/>
    </row>
    <row r="481" spans="1:10" ht="15" x14ac:dyDescent="0.25">
      <c r="A481" s="291"/>
      <c r="B481" s="291"/>
      <c r="C481" s="291"/>
      <c r="D481" s="291"/>
      <c r="E481" s="291"/>
      <c r="F481" s="291"/>
      <c r="G481" s="291"/>
      <c r="H481" s="291"/>
      <c r="I481" s="291"/>
      <c r="J481" s="291"/>
    </row>
    <row r="482" spans="1:10" ht="15" x14ac:dyDescent="0.25">
      <c r="A482" s="291"/>
      <c r="B482" s="291"/>
      <c r="C482" s="291"/>
      <c r="D482" s="291"/>
      <c r="E482" s="291"/>
      <c r="F482" s="291"/>
      <c r="G482" s="291"/>
      <c r="H482" s="291"/>
      <c r="I482" s="291"/>
      <c r="J482" s="291"/>
    </row>
    <row r="483" spans="1:10" ht="15" x14ac:dyDescent="0.25">
      <c r="A483" s="291"/>
      <c r="B483" s="291"/>
      <c r="C483" s="291"/>
      <c r="D483" s="291"/>
      <c r="E483" s="291"/>
      <c r="F483" s="291"/>
      <c r="G483" s="291"/>
      <c r="H483" s="291"/>
      <c r="I483" s="291"/>
      <c r="J483" s="291"/>
    </row>
    <row r="484" spans="1:10" ht="15" x14ac:dyDescent="0.25">
      <c r="A484" s="291"/>
      <c r="B484" s="291"/>
      <c r="C484" s="291"/>
      <c r="D484" s="291"/>
      <c r="E484" s="291"/>
      <c r="F484" s="291"/>
      <c r="G484" s="291"/>
      <c r="H484" s="291"/>
      <c r="I484" s="291"/>
      <c r="J484" s="291"/>
    </row>
    <row r="485" spans="1:10" ht="15" x14ac:dyDescent="0.25">
      <c r="A485" s="291"/>
      <c r="B485" s="291"/>
      <c r="C485" s="291"/>
      <c r="D485" s="291"/>
      <c r="E485" s="291"/>
      <c r="F485" s="291"/>
      <c r="G485" s="291"/>
      <c r="H485" s="291"/>
      <c r="I485" s="291"/>
      <c r="J485" s="291"/>
    </row>
    <row r="486" spans="1:10" ht="15" x14ac:dyDescent="0.25">
      <c r="A486" s="291"/>
      <c r="B486" s="291"/>
      <c r="C486" s="291"/>
      <c r="D486" s="291"/>
      <c r="E486" s="291"/>
      <c r="F486" s="291"/>
      <c r="G486" s="291"/>
      <c r="H486" s="291"/>
      <c r="I486" s="291"/>
      <c r="J486" s="291"/>
    </row>
    <row r="487" spans="1:10" ht="15" x14ac:dyDescent="0.25">
      <c r="A487" s="291"/>
      <c r="B487" s="291"/>
      <c r="C487" s="291"/>
      <c r="D487" s="291"/>
      <c r="E487" s="291"/>
      <c r="F487" s="291"/>
      <c r="G487" s="291"/>
      <c r="H487" s="291"/>
      <c r="I487" s="291"/>
      <c r="J487" s="291"/>
    </row>
    <row r="488" spans="1:10" ht="15" x14ac:dyDescent="0.25">
      <c r="A488" s="291"/>
      <c r="B488" s="291"/>
      <c r="C488" s="291"/>
      <c r="D488" s="291"/>
      <c r="E488" s="291"/>
      <c r="F488" s="291"/>
      <c r="G488" s="291"/>
      <c r="H488" s="291"/>
      <c r="I488" s="291"/>
      <c r="J488" s="291"/>
    </row>
    <row r="489" spans="1:10" ht="15" x14ac:dyDescent="0.25">
      <c r="A489" s="291"/>
      <c r="B489" s="291"/>
      <c r="C489" s="291"/>
      <c r="D489" s="291"/>
      <c r="E489" s="291"/>
      <c r="F489" s="291"/>
      <c r="G489" s="291"/>
      <c r="H489" s="291"/>
      <c r="I489" s="291"/>
      <c r="J489" s="291"/>
    </row>
    <row r="490" spans="1:10" ht="15" x14ac:dyDescent="0.25">
      <c r="A490" s="291"/>
      <c r="B490" s="291"/>
      <c r="C490" s="291"/>
      <c r="D490" s="291"/>
      <c r="E490" s="291"/>
      <c r="F490" s="291"/>
      <c r="G490" s="291"/>
      <c r="H490" s="291"/>
      <c r="I490" s="291"/>
      <c r="J490" s="291"/>
    </row>
    <row r="491" spans="1:10" ht="15" x14ac:dyDescent="0.25">
      <c r="A491" s="291"/>
      <c r="B491" s="291"/>
      <c r="C491" s="291"/>
      <c r="D491" s="291"/>
      <c r="E491" s="291"/>
      <c r="F491" s="291"/>
      <c r="G491" s="291"/>
      <c r="H491" s="291"/>
      <c r="I491" s="291"/>
      <c r="J491" s="291"/>
    </row>
    <row r="492" spans="1:10" ht="15" x14ac:dyDescent="0.25">
      <c r="A492" s="291"/>
      <c r="B492" s="291"/>
      <c r="C492" s="291"/>
      <c r="D492" s="291"/>
      <c r="E492" s="291"/>
      <c r="F492" s="291"/>
      <c r="G492" s="291"/>
      <c r="H492" s="291"/>
      <c r="I492" s="291"/>
      <c r="J492" s="291"/>
    </row>
    <row r="493" spans="1:10" ht="15" x14ac:dyDescent="0.25">
      <c r="A493" s="291"/>
      <c r="B493" s="291"/>
      <c r="C493" s="291"/>
      <c r="D493" s="291"/>
      <c r="E493" s="291"/>
      <c r="F493" s="291"/>
      <c r="G493" s="291"/>
      <c r="H493" s="291"/>
      <c r="I493" s="291"/>
      <c r="J493" s="291"/>
    </row>
    <row r="494" spans="1:10" ht="15" x14ac:dyDescent="0.25">
      <c r="A494" s="291"/>
      <c r="B494" s="291"/>
      <c r="C494" s="291"/>
      <c r="D494" s="291"/>
      <c r="E494" s="291"/>
      <c r="F494" s="291"/>
      <c r="G494" s="291"/>
      <c r="H494" s="291"/>
      <c r="I494" s="291"/>
      <c r="J494" s="291"/>
    </row>
    <row r="495" spans="1:10" ht="15" x14ac:dyDescent="0.25">
      <c r="A495" s="291"/>
      <c r="B495" s="291"/>
      <c r="C495" s="291"/>
      <c r="D495" s="291"/>
      <c r="E495" s="291"/>
      <c r="F495" s="291"/>
      <c r="G495" s="291"/>
      <c r="H495" s="291"/>
      <c r="I495" s="291"/>
      <c r="J495" s="291"/>
    </row>
    <row r="496" spans="1:10" ht="15" x14ac:dyDescent="0.25">
      <c r="A496" s="291"/>
      <c r="B496" s="291"/>
      <c r="C496" s="291"/>
      <c r="D496" s="291"/>
      <c r="E496" s="291"/>
      <c r="F496" s="291"/>
      <c r="G496" s="291"/>
      <c r="H496" s="291"/>
      <c r="I496" s="291"/>
      <c r="J496" s="291"/>
    </row>
    <row r="497" spans="1:10" ht="15" x14ac:dyDescent="0.25">
      <c r="A497" s="291"/>
      <c r="B497" s="291"/>
      <c r="C497" s="291"/>
      <c r="D497" s="291"/>
      <c r="E497" s="291"/>
      <c r="F497" s="291"/>
      <c r="G497" s="291"/>
      <c r="H497" s="291"/>
      <c r="I497" s="291"/>
      <c r="J497" s="291"/>
    </row>
    <row r="498" spans="1:10" ht="15" x14ac:dyDescent="0.25">
      <c r="A498" s="291"/>
      <c r="B498" s="291"/>
      <c r="C498" s="291"/>
      <c r="D498" s="291"/>
      <c r="E498" s="291"/>
      <c r="F498" s="291"/>
      <c r="G498" s="291"/>
      <c r="H498" s="291"/>
      <c r="I498" s="291"/>
      <c r="J498" s="291"/>
    </row>
    <row r="499" spans="1:10" ht="15" x14ac:dyDescent="0.25">
      <c r="A499" s="291"/>
      <c r="B499" s="291"/>
      <c r="C499" s="291"/>
      <c r="D499" s="291"/>
      <c r="E499" s="291"/>
      <c r="F499" s="291"/>
      <c r="G499" s="291"/>
      <c r="H499" s="291"/>
      <c r="I499" s="291"/>
      <c r="J499" s="291"/>
    </row>
    <row r="500" spans="1:10" ht="15" x14ac:dyDescent="0.25">
      <c r="A500" s="291"/>
      <c r="B500" s="291"/>
      <c r="C500" s="291"/>
      <c r="D500" s="291"/>
      <c r="E500" s="291"/>
      <c r="F500" s="291"/>
      <c r="G500" s="291"/>
      <c r="H500" s="291"/>
      <c r="I500" s="291"/>
      <c r="J500" s="291"/>
    </row>
    <row r="501" spans="1:10" ht="15" x14ac:dyDescent="0.25">
      <c r="A501" s="291"/>
      <c r="B501" s="291"/>
      <c r="C501" s="291"/>
      <c r="D501" s="291"/>
      <c r="E501" s="291"/>
      <c r="F501" s="291"/>
      <c r="G501" s="291"/>
      <c r="H501" s="291"/>
      <c r="I501" s="291"/>
      <c r="J501" s="291"/>
    </row>
    <row r="502" spans="1:10" ht="15" x14ac:dyDescent="0.25">
      <c r="A502" s="291"/>
      <c r="B502" s="291"/>
      <c r="C502" s="291"/>
      <c r="D502" s="291"/>
      <c r="E502" s="291"/>
      <c r="F502" s="291"/>
      <c r="G502" s="291"/>
      <c r="H502" s="291"/>
      <c r="I502" s="291"/>
      <c r="J502" s="291"/>
    </row>
    <row r="503" spans="1:10" ht="15" x14ac:dyDescent="0.25">
      <c r="A503" s="291"/>
      <c r="B503" s="291"/>
      <c r="C503" s="291"/>
      <c r="D503" s="291"/>
      <c r="E503" s="291"/>
      <c r="F503" s="291"/>
      <c r="G503" s="291"/>
      <c r="H503" s="291"/>
      <c r="I503" s="291"/>
      <c r="J503" s="291"/>
    </row>
    <row r="504" spans="1:10" ht="15" x14ac:dyDescent="0.25">
      <c r="A504" s="291"/>
      <c r="B504" s="291"/>
      <c r="C504" s="291"/>
      <c r="D504" s="291"/>
      <c r="E504" s="291"/>
      <c r="F504" s="291"/>
      <c r="G504" s="291"/>
      <c r="H504" s="291"/>
      <c r="I504" s="291"/>
      <c r="J504" s="291"/>
    </row>
    <row r="505" spans="1:10" ht="15" x14ac:dyDescent="0.25">
      <c r="A505" s="291"/>
      <c r="B505" s="291"/>
      <c r="C505" s="291"/>
      <c r="D505" s="291"/>
      <c r="E505" s="291"/>
      <c r="F505" s="291"/>
      <c r="G505" s="291"/>
      <c r="H505" s="291"/>
      <c r="I505" s="291"/>
      <c r="J505" s="291"/>
    </row>
    <row r="506" spans="1:10" ht="15" x14ac:dyDescent="0.25">
      <c r="A506" s="291"/>
      <c r="B506" s="291"/>
      <c r="C506" s="291"/>
      <c r="D506" s="291"/>
      <c r="E506" s="291"/>
      <c r="F506" s="291"/>
      <c r="G506" s="291"/>
      <c r="H506" s="291"/>
      <c r="I506" s="291"/>
      <c r="J506" s="291"/>
    </row>
    <row r="507" spans="1:10" ht="15" x14ac:dyDescent="0.25">
      <c r="A507" s="291"/>
      <c r="B507" s="291"/>
      <c r="C507" s="291"/>
      <c r="D507" s="291"/>
      <c r="E507" s="291"/>
      <c r="F507" s="291"/>
      <c r="G507" s="291"/>
      <c r="H507" s="291"/>
      <c r="I507" s="291"/>
      <c r="J507" s="291"/>
    </row>
    <row r="508" spans="1:10" ht="15" x14ac:dyDescent="0.25">
      <c r="A508" s="291"/>
      <c r="B508" s="291"/>
      <c r="C508" s="291"/>
      <c r="D508" s="291"/>
      <c r="E508" s="291"/>
      <c r="F508" s="291"/>
      <c r="G508" s="291"/>
      <c r="H508" s="291"/>
      <c r="I508" s="291"/>
      <c r="J508" s="291"/>
    </row>
    <row r="509" spans="1:10" ht="15" x14ac:dyDescent="0.25">
      <c r="A509" s="291"/>
      <c r="B509" s="291"/>
      <c r="C509" s="291"/>
      <c r="D509" s="291"/>
      <c r="E509" s="291"/>
      <c r="F509" s="291"/>
      <c r="G509" s="291"/>
      <c r="H509" s="291"/>
      <c r="I509" s="291"/>
      <c r="J509" s="291"/>
    </row>
    <row r="510" spans="1:10" ht="15" x14ac:dyDescent="0.25">
      <c r="A510" s="291"/>
      <c r="B510" s="291"/>
      <c r="C510" s="291"/>
      <c r="D510" s="291"/>
      <c r="E510" s="291"/>
      <c r="F510" s="291"/>
      <c r="G510" s="291"/>
      <c r="H510" s="291"/>
      <c r="I510" s="291"/>
      <c r="J510" s="291"/>
    </row>
    <row r="511" spans="1:10" ht="15" x14ac:dyDescent="0.25">
      <c r="A511" s="291"/>
      <c r="B511" s="291"/>
      <c r="C511" s="291"/>
      <c r="D511" s="291"/>
      <c r="E511" s="291"/>
      <c r="F511" s="291"/>
      <c r="G511" s="291"/>
      <c r="H511" s="291"/>
      <c r="I511" s="291"/>
      <c r="J511" s="291"/>
    </row>
    <row r="512" spans="1:10" ht="15" x14ac:dyDescent="0.25">
      <c r="A512" s="291"/>
      <c r="B512" s="291"/>
      <c r="C512" s="291"/>
      <c r="D512" s="291"/>
      <c r="E512" s="291"/>
      <c r="F512" s="291"/>
      <c r="G512" s="291"/>
      <c r="H512" s="291"/>
      <c r="I512" s="291"/>
      <c r="J512" s="291"/>
    </row>
    <row r="513" spans="1:10" ht="15" x14ac:dyDescent="0.25">
      <c r="A513" s="291"/>
      <c r="B513" s="291"/>
      <c r="C513" s="291"/>
      <c r="D513" s="291"/>
      <c r="E513" s="291"/>
      <c r="F513" s="291"/>
      <c r="G513" s="291"/>
      <c r="H513" s="291"/>
      <c r="I513" s="291"/>
      <c r="J513" s="291"/>
    </row>
    <row r="514" spans="1:10" ht="15" x14ac:dyDescent="0.25">
      <c r="A514" s="291"/>
      <c r="B514" s="291"/>
      <c r="C514" s="291"/>
      <c r="D514" s="291"/>
      <c r="E514" s="291"/>
      <c r="F514" s="291"/>
      <c r="G514" s="291"/>
      <c r="H514" s="291"/>
      <c r="I514" s="291"/>
      <c r="J514" s="291"/>
    </row>
    <row r="515" spans="1:10" ht="15" x14ac:dyDescent="0.25">
      <c r="A515" s="291"/>
      <c r="B515" s="291"/>
      <c r="C515" s="291"/>
      <c r="D515" s="291"/>
      <c r="E515" s="291"/>
      <c r="F515" s="291"/>
      <c r="G515" s="291"/>
      <c r="H515" s="291"/>
      <c r="I515" s="291"/>
      <c r="J515" s="291"/>
    </row>
    <row r="516" spans="1:10" ht="15" x14ac:dyDescent="0.25">
      <c r="A516" s="291"/>
      <c r="B516" s="291"/>
      <c r="C516" s="291"/>
      <c r="D516" s="291"/>
      <c r="E516" s="291"/>
      <c r="F516" s="291"/>
      <c r="G516" s="291"/>
      <c r="H516" s="291"/>
      <c r="I516" s="291"/>
      <c r="J516" s="291"/>
    </row>
    <row r="517" spans="1:10" ht="15" x14ac:dyDescent="0.25">
      <c r="A517" s="291"/>
      <c r="B517" s="291"/>
      <c r="C517" s="291"/>
      <c r="D517" s="291"/>
      <c r="E517" s="291"/>
      <c r="F517" s="291"/>
      <c r="G517" s="291"/>
      <c r="H517" s="291"/>
      <c r="I517" s="291"/>
      <c r="J517" s="291"/>
    </row>
    <row r="518" spans="1:10" ht="15" x14ac:dyDescent="0.25">
      <c r="A518" s="291"/>
      <c r="B518" s="291"/>
      <c r="C518" s="291"/>
      <c r="D518" s="291"/>
      <c r="E518" s="291"/>
      <c r="F518" s="291"/>
      <c r="G518" s="291"/>
      <c r="H518" s="291"/>
      <c r="I518" s="291"/>
      <c r="J518" s="291"/>
    </row>
    <row r="519" spans="1:10" ht="15" x14ac:dyDescent="0.25">
      <c r="A519" s="291"/>
      <c r="B519" s="291"/>
      <c r="C519" s="291"/>
      <c r="D519" s="291"/>
      <c r="E519" s="291"/>
      <c r="F519" s="291"/>
      <c r="G519" s="291"/>
      <c r="H519" s="291"/>
      <c r="I519" s="291"/>
      <c r="J519" s="291"/>
    </row>
    <row r="520" spans="1:10" ht="15" x14ac:dyDescent="0.25">
      <c r="A520" s="291"/>
      <c r="B520" s="291"/>
      <c r="C520" s="291"/>
      <c r="D520" s="291"/>
      <c r="E520" s="291"/>
      <c r="F520" s="291"/>
      <c r="G520" s="291"/>
      <c r="H520" s="291"/>
      <c r="I520" s="291"/>
      <c r="J520" s="291"/>
    </row>
    <row r="521" spans="1:10" ht="15" x14ac:dyDescent="0.25">
      <c r="A521" s="291"/>
      <c r="B521" s="291"/>
      <c r="C521" s="291"/>
      <c r="D521" s="291"/>
      <c r="E521" s="291"/>
      <c r="F521" s="291"/>
      <c r="G521" s="291"/>
      <c r="H521" s="291"/>
      <c r="I521" s="291"/>
      <c r="J521" s="291"/>
    </row>
    <row r="522" spans="1:10" ht="15" x14ac:dyDescent="0.25">
      <c r="A522" s="291"/>
      <c r="B522" s="291"/>
      <c r="C522" s="291"/>
      <c r="D522" s="291"/>
      <c r="E522" s="291"/>
      <c r="F522" s="291"/>
      <c r="G522" s="291"/>
      <c r="H522" s="291"/>
      <c r="I522" s="291"/>
      <c r="J522" s="291"/>
    </row>
    <row r="523" spans="1:10" ht="15" x14ac:dyDescent="0.25">
      <c r="A523" s="291"/>
      <c r="B523" s="291"/>
      <c r="C523" s="291"/>
      <c r="D523" s="291"/>
      <c r="E523" s="291"/>
      <c r="F523" s="291"/>
      <c r="G523" s="291"/>
      <c r="H523" s="291"/>
      <c r="I523" s="291"/>
      <c r="J523" s="291"/>
    </row>
    <row r="524" spans="1:10" ht="15" x14ac:dyDescent="0.25">
      <c r="A524" s="291"/>
      <c r="B524" s="291"/>
      <c r="C524" s="291"/>
      <c r="D524" s="291"/>
      <c r="E524" s="291"/>
      <c r="F524" s="291"/>
      <c r="G524" s="291"/>
      <c r="H524" s="291"/>
      <c r="I524" s="291"/>
      <c r="J524" s="291"/>
    </row>
    <row r="525" spans="1:10" ht="15" x14ac:dyDescent="0.25">
      <c r="A525" s="291"/>
      <c r="B525" s="291"/>
      <c r="C525" s="291"/>
      <c r="D525" s="291"/>
      <c r="E525" s="291"/>
      <c r="F525" s="291"/>
      <c r="G525" s="291"/>
      <c r="H525" s="291"/>
      <c r="I525" s="291"/>
      <c r="J525" s="291"/>
    </row>
    <row r="526" spans="1:10" ht="15" x14ac:dyDescent="0.25">
      <c r="A526" s="291"/>
      <c r="B526" s="291"/>
      <c r="C526" s="291"/>
      <c r="D526" s="291"/>
      <c r="E526" s="291"/>
      <c r="F526" s="291"/>
      <c r="G526" s="291"/>
      <c r="H526" s="291"/>
      <c r="I526" s="291"/>
      <c r="J526" s="291"/>
    </row>
    <row r="527" spans="1:10" ht="15" x14ac:dyDescent="0.25">
      <c r="A527" s="291"/>
      <c r="B527" s="291"/>
      <c r="C527" s="291"/>
      <c r="D527" s="291"/>
      <c r="E527" s="291"/>
      <c r="F527" s="291"/>
      <c r="G527" s="291"/>
      <c r="H527" s="291"/>
      <c r="I527" s="291"/>
      <c r="J527" s="291"/>
    </row>
    <row r="528" spans="1:10" ht="15" x14ac:dyDescent="0.25">
      <c r="A528" s="291"/>
      <c r="B528" s="291"/>
      <c r="C528" s="291"/>
      <c r="D528" s="291"/>
      <c r="E528" s="291"/>
      <c r="F528" s="291"/>
      <c r="G528" s="291"/>
      <c r="H528" s="291"/>
      <c r="I528" s="291"/>
      <c r="J528" s="291"/>
    </row>
    <row r="529" spans="1:10" ht="15" x14ac:dyDescent="0.25">
      <c r="A529" s="291"/>
      <c r="B529" s="291"/>
      <c r="C529" s="291"/>
      <c r="D529" s="291"/>
      <c r="E529" s="291"/>
      <c r="F529" s="291"/>
      <c r="G529" s="291"/>
      <c r="H529" s="291"/>
      <c r="I529" s="291"/>
      <c r="J529" s="291"/>
    </row>
    <row r="530" spans="1:10" ht="15" x14ac:dyDescent="0.25">
      <c r="A530" s="291"/>
      <c r="B530" s="291"/>
      <c r="C530" s="291"/>
      <c r="D530" s="291"/>
      <c r="E530" s="291"/>
      <c r="F530" s="291"/>
      <c r="G530" s="291"/>
      <c r="H530" s="291"/>
      <c r="I530" s="291"/>
      <c r="J530" s="291"/>
    </row>
    <row r="531" spans="1:10" ht="15" x14ac:dyDescent="0.25">
      <c r="A531" s="291"/>
      <c r="B531" s="291"/>
      <c r="C531" s="291"/>
      <c r="D531" s="291"/>
      <c r="E531" s="291"/>
      <c r="F531" s="291"/>
      <c r="G531" s="291"/>
      <c r="H531" s="291"/>
      <c r="I531" s="291"/>
      <c r="J531" s="291"/>
    </row>
    <row r="532" spans="1:10" ht="15" x14ac:dyDescent="0.25">
      <c r="A532" s="291"/>
      <c r="B532" s="291"/>
      <c r="C532" s="291"/>
      <c r="D532" s="291"/>
      <c r="E532" s="291"/>
      <c r="F532" s="291"/>
      <c r="G532" s="291"/>
      <c r="H532" s="291"/>
      <c r="I532" s="291"/>
      <c r="J532" s="291"/>
    </row>
    <row r="533" spans="1:10" ht="15" x14ac:dyDescent="0.25">
      <c r="A533" s="291"/>
      <c r="B533" s="291"/>
      <c r="C533" s="291"/>
      <c r="D533" s="291"/>
      <c r="E533" s="291"/>
      <c r="F533" s="291"/>
      <c r="G533" s="291"/>
      <c r="H533" s="291"/>
      <c r="I533" s="291"/>
      <c r="J533" s="291"/>
    </row>
    <row r="534" spans="1:10" ht="15" x14ac:dyDescent="0.25">
      <c r="A534" s="291"/>
      <c r="B534" s="291"/>
      <c r="C534" s="291"/>
      <c r="D534" s="291"/>
      <c r="E534" s="291"/>
      <c r="F534" s="291"/>
      <c r="G534" s="291"/>
      <c r="H534" s="291"/>
      <c r="I534" s="291"/>
      <c r="J534" s="291"/>
    </row>
    <row r="535" spans="1:10" ht="15" x14ac:dyDescent="0.25">
      <c r="A535" s="291"/>
      <c r="B535" s="291"/>
      <c r="C535" s="291"/>
      <c r="D535" s="291"/>
      <c r="E535" s="291"/>
      <c r="F535" s="291"/>
      <c r="G535" s="291"/>
      <c r="H535" s="291"/>
      <c r="I535" s="291"/>
      <c r="J535" s="291"/>
    </row>
    <row r="536" spans="1:10" ht="15" x14ac:dyDescent="0.25">
      <c r="A536" s="291"/>
      <c r="B536" s="291"/>
      <c r="C536" s="291"/>
      <c r="D536" s="291"/>
      <c r="E536" s="291"/>
      <c r="F536" s="291"/>
      <c r="G536" s="291"/>
      <c r="H536" s="291"/>
      <c r="I536" s="291"/>
      <c r="J536" s="291"/>
    </row>
    <row r="537" spans="1:10" ht="15" x14ac:dyDescent="0.25">
      <c r="A537" s="291"/>
      <c r="B537" s="291"/>
      <c r="C537" s="291"/>
      <c r="D537" s="291"/>
      <c r="E537" s="291"/>
      <c r="F537" s="291"/>
      <c r="G537" s="291"/>
      <c r="H537" s="291"/>
      <c r="I537" s="291"/>
      <c r="J537" s="291"/>
    </row>
    <row r="538" spans="1:10" ht="15" x14ac:dyDescent="0.25">
      <c r="A538" s="291"/>
      <c r="B538" s="291"/>
      <c r="C538" s="291"/>
      <c r="D538" s="291"/>
      <c r="E538" s="291"/>
      <c r="F538" s="291"/>
      <c r="G538" s="291"/>
      <c r="H538" s="291"/>
      <c r="I538" s="291"/>
      <c r="J538" s="291"/>
    </row>
    <row r="539" spans="1:10" ht="15" x14ac:dyDescent="0.25">
      <c r="A539" s="291"/>
      <c r="B539" s="291"/>
      <c r="C539" s="291"/>
      <c r="D539" s="291"/>
      <c r="E539" s="291"/>
      <c r="F539" s="291"/>
      <c r="G539" s="291"/>
      <c r="H539" s="291"/>
      <c r="I539" s="291"/>
      <c r="J539" s="291"/>
    </row>
    <row r="540" spans="1:10" ht="15" x14ac:dyDescent="0.25">
      <c r="A540" s="291"/>
      <c r="B540" s="291"/>
      <c r="C540" s="291"/>
      <c r="D540" s="291"/>
      <c r="E540" s="291"/>
      <c r="F540" s="291"/>
      <c r="G540" s="291"/>
      <c r="H540" s="291"/>
      <c r="I540" s="291"/>
      <c r="J540" s="291"/>
    </row>
    <row r="541" spans="1:10" ht="15" x14ac:dyDescent="0.25">
      <c r="A541" s="291"/>
      <c r="B541" s="291"/>
      <c r="C541" s="291"/>
      <c r="D541" s="291"/>
      <c r="E541" s="291"/>
      <c r="F541" s="291"/>
      <c r="G541" s="291"/>
      <c r="H541" s="291"/>
      <c r="I541" s="291"/>
      <c r="J541" s="291"/>
    </row>
    <row r="542" spans="1:10" ht="15" x14ac:dyDescent="0.25">
      <c r="A542" s="291"/>
      <c r="B542" s="291"/>
      <c r="C542" s="291"/>
      <c r="D542" s="291"/>
      <c r="E542" s="291"/>
      <c r="F542" s="291"/>
      <c r="G542" s="291"/>
      <c r="H542" s="291"/>
      <c r="I542" s="291"/>
      <c r="J542" s="291"/>
    </row>
    <row r="543" spans="1:10" ht="15" x14ac:dyDescent="0.25">
      <c r="A543" s="291"/>
      <c r="B543" s="291"/>
      <c r="C543" s="291"/>
      <c r="D543" s="291"/>
      <c r="E543" s="291"/>
      <c r="F543" s="291"/>
      <c r="G543" s="291"/>
      <c r="H543" s="291"/>
      <c r="I543" s="291"/>
      <c r="J543" s="291"/>
    </row>
    <row r="544" spans="1:10" ht="15" x14ac:dyDescent="0.25">
      <c r="A544" s="291"/>
      <c r="B544" s="291"/>
      <c r="C544" s="291"/>
      <c r="D544" s="291"/>
      <c r="E544" s="291"/>
      <c r="F544" s="291"/>
      <c r="G544" s="291"/>
      <c r="H544" s="291"/>
      <c r="I544" s="291"/>
      <c r="J544" s="291"/>
    </row>
    <row r="545" spans="1:10" ht="15" x14ac:dyDescent="0.25">
      <c r="A545" s="291"/>
      <c r="B545" s="291"/>
      <c r="C545" s="291"/>
      <c r="D545" s="291"/>
      <c r="E545" s="291"/>
      <c r="F545" s="291"/>
      <c r="G545" s="291"/>
      <c r="H545" s="291"/>
      <c r="I545" s="291"/>
      <c r="J545" s="291"/>
    </row>
    <row r="546" spans="1:10" ht="15" x14ac:dyDescent="0.25">
      <c r="A546" s="291"/>
      <c r="B546" s="291"/>
      <c r="C546" s="291"/>
      <c r="D546" s="291"/>
      <c r="E546" s="291"/>
      <c r="F546" s="291"/>
      <c r="G546" s="291"/>
      <c r="H546" s="291"/>
      <c r="I546" s="291"/>
      <c r="J546" s="291"/>
    </row>
    <row r="547" spans="1:10" ht="15" x14ac:dyDescent="0.25">
      <c r="A547" s="291"/>
      <c r="B547" s="291"/>
      <c r="C547" s="291"/>
      <c r="D547" s="291"/>
      <c r="E547" s="291"/>
      <c r="F547" s="291"/>
      <c r="G547" s="291"/>
      <c r="H547" s="291"/>
      <c r="I547" s="291"/>
      <c r="J547" s="291"/>
    </row>
    <row r="548" spans="1:10" ht="15" x14ac:dyDescent="0.25">
      <c r="A548" s="291"/>
      <c r="B548" s="291"/>
      <c r="C548" s="291"/>
      <c r="D548" s="291"/>
      <c r="E548" s="291"/>
      <c r="F548" s="291"/>
      <c r="G548" s="291"/>
      <c r="H548" s="291"/>
      <c r="I548" s="291"/>
      <c r="J548" s="291"/>
    </row>
    <row r="549" spans="1:10" ht="15" x14ac:dyDescent="0.25">
      <c r="A549" s="291"/>
      <c r="B549" s="291"/>
      <c r="C549" s="291"/>
      <c r="D549" s="291"/>
      <c r="E549" s="291"/>
      <c r="F549" s="291"/>
      <c r="G549" s="291"/>
      <c r="H549" s="291"/>
      <c r="I549" s="291"/>
      <c r="J549" s="291"/>
    </row>
    <row r="550" spans="1:10" ht="15" x14ac:dyDescent="0.25">
      <c r="A550" s="291"/>
      <c r="B550" s="291"/>
      <c r="C550" s="291"/>
      <c r="D550" s="291"/>
      <c r="E550" s="291"/>
      <c r="F550" s="291"/>
      <c r="G550" s="291"/>
      <c r="H550" s="291"/>
      <c r="I550" s="291"/>
      <c r="J550" s="291"/>
    </row>
    <row r="551" spans="1:10" ht="15" x14ac:dyDescent="0.25">
      <c r="A551" s="291"/>
      <c r="B551" s="291"/>
      <c r="C551" s="291"/>
      <c r="D551" s="291"/>
      <c r="E551" s="291"/>
      <c r="F551" s="291"/>
      <c r="G551" s="291"/>
      <c r="H551" s="291"/>
      <c r="I551" s="291"/>
      <c r="J551" s="291"/>
    </row>
    <row r="552" spans="1:10" ht="15" x14ac:dyDescent="0.25">
      <c r="A552" s="291"/>
      <c r="B552" s="291"/>
      <c r="C552" s="291"/>
      <c r="D552" s="291"/>
      <c r="E552" s="291"/>
      <c r="F552" s="291"/>
      <c r="G552" s="291"/>
      <c r="H552" s="291"/>
      <c r="I552" s="291"/>
      <c r="J552" s="291"/>
    </row>
    <row r="553" spans="1:10" ht="15" x14ac:dyDescent="0.25">
      <c r="A553" s="291"/>
      <c r="B553" s="291"/>
      <c r="C553" s="291"/>
      <c r="D553" s="291"/>
      <c r="E553" s="291"/>
      <c r="F553" s="291"/>
      <c r="G553" s="291"/>
      <c r="H553" s="291"/>
      <c r="I553" s="291"/>
      <c r="J553" s="291"/>
    </row>
    <row r="554" spans="1:10" ht="15" x14ac:dyDescent="0.25">
      <c r="A554" s="291"/>
      <c r="B554" s="291"/>
      <c r="C554" s="291"/>
      <c r="D554" s="291"/>
      <c r="E554" s="291"/>
      <c r="F554" s="291"/>
      <c r="G554" s="291"/>
      <c r="H554" s="291"/>
      <c r="I554" s="291"/>
      <c r="J554" s="291"/>
    </row>
    <row r="555" spans="1:10" ht="15" x14ac:dyDescent="0.25">
      <c r="A555" s="291"/>
      <c r="B555" s="291"/>
      <c r="C555" s="291"/>
      <c r="D555" s="291"/>
      <c r="E555" s="291"/>
      <c r="F555" s="291"/>
      <c r="G555" s="291"/>
      <c r="H555" s="291"/>
      <c r="I555" s="291"/>
      <c r="J555" s="291"/>
    </row>
    <row r="556" spans="1:10" ht="15" x14ac:dyDescent="0.25">
      <c r="A556" s="291"/>
      <c r="B556" s="291"/>
      <c r="C556" s="291"/>
      <c r="D556" s="291"/>
      <c r="E556" s="291"/>
      <c r="F556" s="291"/>
      <c r="G556" s="291"/>
      <c r="H556" s="291"/>
      <c r="I556" s="291"/>
      <c r="J556" s="291"/>
    </row>
    <row r="557" spans="1:10" ht="15" x14ac:dyDescent="0.25">
      <c r="A557" s="291"/>
      <c r="B557" s="291"/>
      <c r="C557" s="291"/>
      <c r="D557" s="291"/>
      <c r="E557" s="291"/>
      <c r="F557" s="291"/>
      <c r="G557" s="291"/>
      <c r="H557" s="291"/>
      <c r="I557" s="291"/>
      <c r="J557" s="291"/>
    </row>
    <row r="558" spans="1:10" ht="15" x14ac:dyDescent="0.25">
      <c r="A558" s="291"/>
      <c r="B558" s="291"/>
      <c r="C558" s="291"/>
      <c r="D558" s="291"/>
      <c r="E558" s="291"/>
      <c r="F558" s="291"/>
      <c r="G558" s="291"/>
      <c r="H558" s="291"/>
      <c r="I558" s="291"/>
      <c r="J558" s="291"/>
    </row>
    <row r="559" spans="1:10" ht="15" x14ac:dyDescent="0.25">
      <c r="A559" s="291"/>
      <c r="B559" s="291"/>
      <c r="C559" s="291"/>
      <c r="D559" s="291"/>
      <c r="E559" s="291"/>
      <c r="F559" s="291"/>
      <c r="G559" s="291"/>
      <c r="H559" s="291"/>
      <c r="I559" s="291"/>
      <c r="J559" s="291"/>
    </row>
    <row r="560" spans="1:10" ht="15" x14ac:dyDescent="0.25">
      <c r="A560" s="291"/>
      <c r="B560" s="291"/>
      <c r="C560" s="291"/>
      <c r="D560" s="291"/>
      <c r="E560" s="291"/>
      <c r="F560" s="291"/>
      <c r="G560" s="291"/>
      <c r="H560" s="291"/>
      <c r="I560" s="291"/>
      <c r="J560" s="291"/>
    </row>
    <row r="561" spans="1:10" ht="15" x14ac:dyDescent="0.25">
      <c r="A561" s="291"/>
      <c r="B561" s="291"/>
      <c r="C561" s="291"/>
      <c r="D561" s="291"/>
      <c r="E561" s="291"/>
      <c r="F561" s="291"/>
      <c r="G561" s="291"/>
      <c r="H561" s="291"/>
      <c r="I561" s="291"/>
      <c r="J561" s="291"/>
    </row>
    <row r="562" spans="1:10" ht="15" x14ac:dyDescent="0.25">
      <c r="A562" s="291"/>
      <c r="B562" s="291"/>
      <c r="C562" s="291"/>
      <c r="D562" s="291"/>
      <c r="E562" s="291"/>
      <c r="F562" s="291"/>
      <c r="G562" s="291"/>
      <c r="H562" s="291"/>
      <c r="I562" s="291"/>
      <c r="J562" s="291"/>
    </row>
    <row r="563" spans="1:10" ht="15" x14ac:dyDescent="0.25">
      <c r="A563" s="291"/>
      <c r="B563" s="291"/>
      <c r="C563" s="291"/>
      <c r="D563" s="291"/>
      <c r="E563" s="291"/>
      <c r="F563" s="291"/>
      <c r="G563" s="291"/>
      <c r="H563" s="291"/>
      <c r="I563" s="291"/>
      <c r="J563" s="291"/>
    </row>
    <row r="564" spans="1:10" ht="15" x14ac:dyDescent="0.25">
      <c r="A564" s="291"/>
      <c r="B564" s="291"/>
      <c r="C564" s="291"/>
      <c r="D564" s="291"/>
      <c r="E564" s="291"/>
      <c r="F564" s="291"/>
      <c r="G564" s="291"/>
      <c r="H564" s="291"/>
      <c r="I564" s="291"/>
      <c r="J564" s="291"/>
    </row>
    <row r="565" spans="1:10" ht="15" x14ac:dyDescent="0.25">
      <c r="A565" s="291"/>
      <c r="B565" s="291"/>
      <c r="C565" s="291"/>
      <c r="D565" s="291"/>
      <c r="E565" s="291"/>
      <c r="F565" s="291"/>
      <c r="G565" s="291"/>
      <c r="H565" s="291"/>
      <c r="I565" s="291"/>
      <c r="J565" s="291"/>
    </row>
    <row r="566" spans="1:10" ht="15" x14ac:dyDescent="0.25">
      <c r="A566" s="291"/>
      <c r="B566" s="291"/>
      <c r="C566" s="291"/>
      <c r="D566" s="291"/>
      <c r="E566" s="291"/>
      <c r="F566" s="291"/>
      <c r="G566" s="291"/>
      <c r="H566" s="291"/>
      <c r="I566" s="291"/>
      <c r="J566" s="291"/>
    </row>
    <row r="567" spans="1:10" ht="15" x14ac:dyDescent="0.25">
      <c r="A567" s="291"/>
      <c r="B567" s="291"/>
      <c r="C567" s="291"/>
      <c r="D567" s="291"/>
      <c r="E567" s="291"/>
      <c r="F567" s="291"/>
      <c r="G567" s="291"/>
      <c r="H567" s="291"/>
      <c r="I567" s="291"/>
      <c r="J567" s="291"/>
    </row>
    <row r="568" spans="1:10" ht="15" x14ac:dyDescent="0.25">
      <c r="A568" s="291"/>
      <c r="B568" s="291"/>
      <c r="C568" s="291"/>
      <c r="D568" s="291"/>
      <c r="E568" s="291"/>
      <c r="F568" s="291"/>
      <c r="G568" s="291"/>
      <c r="H568" s="291"/>
      <c r="I568" s="291"/>
      <c r="J568" s="291"/>
    </row>
    <row r="569" spans="1:10" ht="15" x14ac:dyDescent="0.25">
      <c r="A569" s="291"/>
      <c r="B569" s="291"/>
      <c r="C569" s="291"/>
      <c r="D569" s="291"/>
      <c r="E569" s="291"/>
      <c r="F569" s="291"/>
      <c r="G569" s="291"/>
      <c r="H569" s="291"/>
      <c r="I569" s="291"/>
      <c r="J569" s="291"/>
    </row>
    <row r="570" spans="1:10" ht="15" x14ac:dyDescent="0.25">
      <c r="A570" s="291"/>
      <c r="B570" s="291"/>
      <c r="C570" s="291"/>
      <c r="D570" s="291"/>
      <c r="E570" s="291"/>
      <c r="F570" s="291"/>
      <c r="G570" s="291"/>
      <c r="H570" s="291"/>
      <c r="I570" s="291"/>
      <c r="J570" s="291"/>
    </row>
    <row r="571" spans="1:10" ht="15" x14ac:dyDescent="0.25">
      <c r="A571" s="291"/>
      <c r="B571" s="291"/>
      <c r="C571" s="291"/>
      <c r="D571" s="291"/>
      <c r="E571" s="291"/>
      <c r="F571" s="291"/>
      <c r="G571" s="291"/>
      <c r="H571" s="291"/>
      <c r="I571" s="291"/>
      <c r="J571" s="291"/>
    </row>
    <row r="572" spans="1:10" ht="15" x14ac:dyDescent="0.25">
      <c r="A572" s="291"/>
      <c r="B572" s="291"/>
      <c r="C572" s="291"/>
      <c r="D572" s="291"/>
      <c r="E572" s="291"/>
      <c r="F572" s="291"/>
      <c r="G572" s="291"/>
      <c r="H572" s="291"/>
      <c r="I572" s="291"/>
      <c r="J572" s="291"/>
    </row>
    <row r="573" spans="1:10" ht="15" x14ac:dyDescent="0.25">
      <c r="A573" s="291"/>
      <c r="B573" s="291"/>
      <c r="C573" s="291"/>
      <c r="D573" s="291"/>
      <c r="E573" s="291"/>
      <c r="F573" s="291"/>
      <c r="G573" s="291"/>
      <c r="H573" s="291"/>
      <c r="I573" s="291"/>
      <c r="J573" s="291"/>
    </row>
    <row r="574" spans="1:10" ht="15" x14ac:dyDescent="0.25">
      <c r="A574" s="291"/>
      <c r="B574" s="291"/>
      <c r="C574" s="291"/>
      <c r="D574" s="291"/>
      <c r="E574" s="291"/>
      <c r="F574" s="291"/>
      <c r="G574" s="291"/>
      <c r="H574" s="291"/>
      <c r="I574" s="291"/>
      <c r="J574" s="291"/>
    </row>
    <row r="575" spans="1:10" ht="15" x14ac:dyDescent="0.25">
      <c r="A575" s="291"/>
      <c r="B575" s="291"/>
      <c r="C575" s="291"/>
      <c r="D575" s="291"/>
      <c r="E575" s="291"/>
      <c r="F575" s="291"/>
      <c r="G575" s="291"/>
      <c r="H575" s="291"/>
      <c r="I575" s="291"/>
      <c r="J575" s="291"/>
    </row>
    <row r="576" spans="1:10" ht="15" x14ac:dyDescent="0.25">
      <c r="A576" s="291"/>
      <c r="B576" s="291"/>
      <c r="C576" s="291"/>
      <c r="D576" s="291"/>
      <c r="E576" s="291"/>
      <c r="F576" s="291"/>
      <c r="G576" s="291"/>
      <c r="H576" s="291"/>
      <c r="I576" s="291"/>
      <c r="J576" s="291"/>
    </row>
    <row r="577" spans="1:10" ht="15" x14ac:dyDescent="0.25">
      <c r="A577" s="291"/>
      <c r="B577" s="291"/>
      <c r="C577" s="291"/>
      <c r="D577" s="291"/>
      <c r="E577" s="291"/>
      <c r="F577" s="291"/>
      <c r="G577" s="291"/>
      <c r="H577" s="291"/>
      <c r="I577" s="291"/>
      <c r="J577" s="291"/>
    </row>
    <row r="578" spans="1:10" ht="15" x14ac:dyDescent="0.25">
      <c r="A578" s="291"/>
      <c r="B578" s="291"/>
      <c r="C578" s="291"/>
      <c r="D578" s="291"/>
      <c r="E578" s="291"/>
      <c r="F578" s="291"/>
      <c r="G578" s="291"/>
      <c r="H578" s="291"/>
      <c r="I578" s="291"/>
      <c r="J578" s="291"/>
    </row>
    <row r="579" spans="1:10" ht="15" x14ac:dyDescent="0.25">
      <c r="A579" s="291"/>
      <c r="B579" s="291"/>
      <c r="C579" s="291"/>
      <c r="D579" s="291"/>
      <c r="E579" s="291"/>
      <c r="F579" s="291"/>
      <c r="G579" s="291"/>
      <c r="H579" s="291"/>
      <c r="I579" s="291"/>
      <c r="J579" s="291"/>
    </row>
    <row r="580" spans="1:10" ht="15" x14ac:dyDescent="0.25">
      <c r="A580" s="291"/>
      <c r="B580" s="291"/>
      <c r="C580" s="291"/>
      <c r="D580" s="291"/>
      <c r="E580" s="291"/>
      <c r="F580" s="291"/>
      <c r="G580" s="291"/>
      <c r="H580" s="291"/>
      <c r="I580" s="291"/>
      <c r="J580" s="291"/>
    </row>
    <row r="581" spans="1:10" ht="15" x14ac:dyDescent="0.25">
      <c r="A581" s="291"/>
      <c r="B581" s="291"/>
      <c r="C581" s="291"/>
      <c r="D581" s="291"/>
      <c r="E581" s="291"/>
      <c r="F581" s="291"/>
      <c r="G581" s="291"/>
      <c r="H581" s="291"/>
      <c r="I581" s="291"/>
      <c r="J581" s="291"/>
    </row>
    <row r="582" spans="1:10" ht="15" x14ac:dyDescent="0.25">
      <c r="A582" s="291"/>
      <c r="B582" s="291"/>
      <c r="C582" s="291"/>
      <c r="D582" s="291"/>
      <c r="E582" s="291"/>
      <c r="F582" s="291"/>
      <c r="G582" s="291"/>
      <c r="H582" s="291"/>
      <c r="I582" s="291"/>
      <c r="J582" s="291"/>
    </row>
    <row r="583" spans="1:10" ht="15" x14ac:dyDescent="0.25">
      <c r="A583" s="291"/>
      <c r="B583" s="291"/>
      <c r="C583" s="291"/>
      <c r="D583" s="291"/>
      <c r="E583" s="291"/>
      <c r="F583" s="291"/>
      <c r="G583" s="291"/>
      <c r="H583" s="291"/>
      <c r="I583" s="291"/>
      <c r="J583" s="291"/>
    </row>
    <row r="584" spans="1:10" ht="15" x14ac:dyDescent="0.25">
      <c r="A584" s="291"/>
      <c r="B584" s="291"/>
      <c r="C584" s="291"/>
      <c r="D584" s="291"/>
      <c r="E584" s="291"/>
      <c r="F584" s="291"/>
      <c r="G584" s="291"/>
      <c r="H584" s="291"/>
      <c r="I584" s="291"/>
      <c r="J584" s="291"/>
    </row>
    <row r="585" spans="1:10" ht="15" x14ac:dyDescent="0.25">
      <c r="A585" s="291"/>
      <c r="B585" s="291"/>
      <c r="C585" s="291"/>
      <c r="D585" s="291"/>
      <c r="E585" s="291"/>
      <c r="F585" s="291"/>
      <c r="G585" s="291"/>
      <c r="H585" s="291"/>
      <c r="I585" s="291"/>
      <c r="J585" s="291"/>
    </row>
    <row r="586" spans="1:10" ht="15" x14ac:dyDescent="0.25">
      <c r="A586" s="291"/>
      <c r="B586" s="291"/>
      <c r="C586" s="291"/>
      <c r="D586" s="291"/>
      <c r="E586" s="291"/>
      <c r="F586" s="291"/>
      <c r="G586" s="291"/>
      <c r="H586" s="291"/>
      <c r="I586" s="291"/>
      <c r="J586" s="291"/>
    </row>
    <row r="587" spans="1:10" ht="15" x14ac:dyDescent="0.25">
      <c r="A587" s="291"/>
      <c r="B587" s="291"/>
      <c r="C587" s="291"/>
      <c r="D587" s="291"/>
      <c r="E587" s="291"/>
      <c r="F587" s="291"/>
      <c r="G587" s="291"/>
      <c r="H587" s="291"/>
      <c r="I587" s="291"/>
      <c r="J587" s="291"/>
    </row>
    <row r="588" spans="1:10" ht="15" x14ac:dyDescent="0.25">
      <c r="A588" s="291"/>
      <c r="B588" s="291"/>
      <c r="C588" s="291"/>
      <c r="D588" s="291"/>
      <c r="E588" s="291"/>
      <c r="F588" s="291"/>
      <c r="G588" s="291"/>
      <c r="H588" s="291"/>
      <c r="I588" s="291"/>
      <c r="J588" s="291"/>
    </row>
    <row r="589" spans="1:10" ht="15" x14ac:dyDescent="0.25">
      <c r="A589" s="291"/>
      <c r="B589" s="291"/>
      <c r="C589" s="291"/>
      <c r="D589" s="291"/>
      <c r="E589" s="291"/>
      <c r="F589" s="291"/>
      <c r="G589" s="291"/>
      <c r="H589" s="291"/>
      <c r="I589" s="291"/>
      <c r="J589" s="291"/>
    </row>
    <row r="590" spans="1:10" ht="15" x14ac:dyDescent="0.25">
      <c r="A590" s="291"/>
      <c r="B590" s="291"/>
      <c r="C590" s="291"/>
      <c r="D590" s="291"/>
      <c r="E590" s="291"/>
      <c r="F590" s="291"/>
      <c r="G590" s="291"/>
      <c r="H590" s="291"/>
      <c r="I590" s="291"/>
      <c r="J590" s="291"/>
    </row>
    <row r="591" spans="1:10" ht="15" x14ac:dyDescent="0.25">
      <c r="A591" s="291"/>
      <c r="B591" s="291"/>
      <c r="C591" s="291"/>
      <c r="D591" s="291"/>
      <c r="E591" s="291"/>
      <c r="F591" s="291"/>
      <c r="G591" s="291"/>
      <c r="H591" s="291"/>
      <c r="I591" s="291"/>
      <c r="J591" s="291"/>
    </row>
    <row r="592" spans="1:10" ht="15" x14ac:dyDescent="0.25">
      <c r="A592" s="291"/>
      <c r="B592" s="291"/>
      <c r="C592" s="291"/>
      <c r="D592" s="291"/>
      <c r="E592" s="291"/>
      <c r="F592" s="291"/>
      <c r="G592" s="291"/>
      <c r="H592" s="291"/>
      <c r="I592" s="291"/>
      <c r="J592" s="291"/>
    </row>
    <row r="593" spans="1:10" ht="15" x14ac:dyDescent="0.25">
      <c r="A593" s="291"/>
      <c r="B593" s="291"/>
      <c r="C593" s="291"/>
      <c r="D593" s="291"/>
      <c r="E593" s="291"/>
      <c r="F593" s="291"/>
      <c r="G593" s="291"/>
      <c r="H593" s="291"/>
      <c r="I593" s="291"/>
      <c r="J593" s="291"/>
    </row>
    <row r="594" spans="1:10" ht="15" x14ac:dyDescent="0.25">
      <c r="A594" s="291"/>
      <c r="B594" s="291"/>
      <c r="C594" s="291"/>
      <c r="D594" s="291"/>
      <c r="E594" s="291"/>
      <c r="F594" s="291"/>
      <c r="G594" s="291"/>
      <c r="H594" s="291"/>
      <c r="I594" s="291"/>
      <c r="J594" s="291"/>
    </row>
    <row r="595" spans="1:10" ht="15" x14ac:dyDescent="0.25">
      <c r="A595" s="291"/>
      <c r="B595" s="291"/>
      <c r="C595" s="291"/>
      <c r="D595" s="291"/>
      <c r="E595" s="291"/>
      <c r="F595" s="291"/>
      <c r="G595" s="291"/>
      <c r="H595" s="291"/>
      <c r="I595" s="291"/>
      <c r="J595" s="291"/>
    </row>
    <row r="596" spans="1:10" ht="15" x14ac:dyDescent="0.25">
      <c r="A596" s="291"/>
      <c r="B596" s="291"/>
      <c r="C596" s="291"/>
      <c r="D596" s="291"/>
      <c r="E596" s="291"/>
      <c r="F596" s="291"/>
      <c r="G596" s="291"/>
      <c r="H596" s="291"/>
      <c r="I596" s="291"/>
      <c r="J596" s="291"/>
    </row>
    <row r="597" spans="1:10" ht="15" x14ac:dyDescent="0.25">
      <c r="A597" s="291"/>
      <c r="B597" s="291"/>
      <c r="C597" s="291"/>
      <c r="D597" s="291"/>
      <c r="E597" s="291"/>
      <c r="F597" s="291"/>
      <c r="G597" s="291"/>
      <c r="H597" s="291"/>
      <c r="I597" s="291"/>
      <c r="J597" s="291"/>
    </row>
    <row r="598" spans="1:10" ht="15" x14ac:dyDescent="0.25">
      <c r="A598" s="291"/>
      <c r="B598" s="291"/>
      <c r="C598" s="291"/>
      <c r="D598" s="291"/>
      <c r="E598" s="291"/>
      <c r="F598" s="291"/>
      <c r="G598" s="291"/>
      <c r="H598" s="291"/>
      <c r="I598" s="291"/>
      <c r="J598" s="291"/>
    </row>
    <row r="599" spans="1:10" ht="15" x14ac:dyDescent="0.25">
      <c r="A599" s="291"/>
      <c r="B599" s="291"/>
      <c r="C599" s="291"/>
      <c r="D599" s="291"/>
      <c r="E599" s="291"/>
      <c r="F599" s="291"/>
      <c r="G599" s="291"/>
      <c r="H599" s="291"/>
      <c r="I599" s="291"/>
      <c r="J599" s="291"/>
    </row>
    <row r="600" spans="1:10" ht="15" x14ac:dyDescent="0.25">
      <c r="A600" s="291"/>
      <c r="B600" s="291"/>
      <c r="C600" s="291"/>
      <c r="D600" s="291"/>
      <c r="E600" s="291"/>
      <c r="F600" s="291"/>
      <c r="G600" s="291"/>
      <c r="H600" s="291"/>
      <c r="I600" s="291"/>
      <c r="J600" s="291"/>
    </row>
    <row r="601" spans="1:10" ht="15" x14ac:dyDescent="0.25">
      <c r="A601" s="291"/>
      <c r="B601" s="291"/>
      <c r="C601" s="291"/>
      <c r="D601" s="291"/>
      <c r="E601" s="291"/>
      <c r="F601" s="291"/>
      <c r="G601" s="291"/>
      <c r="H601" s="291"/>
      <c r="I601" s="291"/>
      <c r="J601" s="291"/>
    </row>
    <row r="602" spans="1:10" ht="15" x14ac:dyDescent="0.25">
      <c r="A602" s="291"/>
      <c r="B602" s="291"/>
      <c r="C602" s="291"/>
      <c r="D602" s="291"/>
      <c r="E602" s="291"/>
      <c r="F602" s="291"/>
      <c r="G602" s="291"/>
      <c r="H602" s="291"/>
      <c r="I602" s="291"/>
      <c r="J602" s="291"/>
    </row>
    <row r="603" spans="1:10" ht="15" x14ac:dyDescent="0.25">
      <c r="A603" s="291"/>
      <c r="B603" s="291"/>
      <c r="C603" s="291"/>
      <c r="D603" s="291"/>
      <c r="E603" s="291"/>
      <c r="F603" s="291"/>
      <c r="G603" s="291"/>
      <c r="H603" s="291"/>
      <c r="I603" s="291"/>
      <c r="J603" s="291"/>
    </row>
    <row r="604" spans="1:10" ht="15" x14ac:dyDescent="0.25">
      <c r="A604" s="291"/>
      <c r="B604" s="291"/>
      <c r="C604" s="291"/>
      <c r="D604" s="291"/>
      <c r="E604" s="291"/>
      <c r="F604" s="291"/>
      <c r="G604" s="291"/>
      <c r="H604" s="291"/>
      <c r="I604" s="291"/>
      <c r="J604" s="291"/>
    </row>
    <row r="605" spans="1:10" ht="15" x14ac:dyDescent="0.25">
      <c r="A605" s="291"/>
      <c r="B605" s="291"/>
      <c r="C605" s="291"/>
      <c r="D605" s="291"/>
      <c r="E605" s="291"/>
      <c r="F605" s="291"/>
      <c r="G605" s="291"/>
      <c r="H605" s="291"/>
      <c r="I605" s="291"/>
      <c r="J605" s="291"/>
    </row>
    <row r="606" spans="1:10" ht="15" x14ac:dyDescent="0.25">
      <c r="A606" s="291"/>
      <c r="B606" s="291"/>
      <c r="C606" s="291"/>
      <c r="D606" s="291"/>
      <c r="E606" s="291"/>
      <c r="F606" s="291"/>
      <c r="G606" s="291"/>
      <c r="H606" s="291"/>
      <c r="I606" s="291"/>
      <c r="J606" s="291"/>
    </row>
    <row r="607" spans="1:10" ht="15" x14ac:dyDescent="0.25">
      <c r="A607" s="291"/>
      <c r="B607" s="291"/>
      <c r="C607" s="291"/>
      <c r="D607" s="291"/>
      <c r="E607" s="291"/>
      <c r="F607" s="291"/>
      <c r="G607" s="291"/>
      <c r="H607" s="291"/>
      <c r="I607" s="291"/>
      <c r="J607" s="291"/>
    </row>
    <row r="608" spans="1:10" ht="15" x14ac:dyDescent="0.25">
      <c r="A608" s="291"/>
      <c r="B608" s="291"/>
      <c r="C608" s="291"/>
      <c r="D608" s="291"/>
      <c r="E608" s="291"/>
      <c r="F608" s="291"/>
      <c r="G608" s="291"/>
      <c r="H608" s="291"/>
      <c r="I608" s="291"/>
      <c r="J608" s="291"/>
    </row>
    <row r="609" spans="1:10" ht="15" x14ac:dyDescent="0.25">
      <c r="A609" s="291"/>
      <c r="B609" s="291"/>
      <c r="C609" s="291"/>
      <c r="D609" s="291"/>
      <c r="E609" s="291"/>
      <c r="F609" s="291"/>
      <c r="G609" s="291"/>
      <c r="H609" s="291"/>
      <c r="I609" s="291"/>
      <c r="J609" s="291"/>
    </row>
    <row r="610" spans="1:10" ht="15" x14ac:dyDescent="0.25">
      <c r="A610" s="291"/>
      <c r="B610" s="291"/>
      <c r="C610" s="291"/>
      <c r="D610" s="291"/>
      <c r="E610" s="291"/>
      <c r="F610" s="291"/>
      <c r="G610" s="291"/>
      <c r="H610" s="291"/>
      <c r="I610" s="291"/>
      <c r="J610" s="291"/>
    </row>
    <row r="611" spans="1:10" ht="15" x14ac:dyDescent="0.25">
      <c r="A611" s="291"/>
      <c r="B611" s="291"/>
      <c r="C611" s="291"/>
      <c r="D611" s="291"/>
      <c r="E611" s="291"/>
      <c r="F611" s="291"/>
      <c r="G611" s="291"/>
      <c r="H611" s="291"/>
      <c r="I611" s="291"/>
      <c r="J611" s="291"/>
    </row>
    <row r="612" spans="1:10" ht="15" x14ac:dyDescent="0.25">
      <c r="A612" s="291"/>
      <c r="B612" s="291"/>
      <c r="C612" s="291"/>
      <c r="D612" s="291"/>
      <c r="E612" s="291"/>
      <c r="F612" s="291"/>
      <c r="G612" s="291"/>
      <c r="H612" s="291"/>
      <c r="I612" s="291"/>
      <c r="J612" s="291"/>
    </row>
    <row r="613" spans="1:10" ht="15" x14ac:dyDescent="0.25">
      <c r="A613" s="291"/>
      <c r="B613" s="291"/>
      <c r="C613" s="291"/>
      <c r="D613" s="291"/>
      <c r="E613" s="291"/>
      <c r="F613" s="291"/>
      <c r="G613" s="291"/>
      <c r="H613" s="291"/>
      <c r="I613" s="291"/>
      <c r="J613" s="291"/>
    </row>
    <row r="614" spans="1:10" ht="15" x14ac:dyDescent="0.25">
      <c r="A614" s="291"/>
      <c r="B614" s="291"/>
      <c r="C614" s="291"/>
      <c r="D614" s="291"/>
      <c r="E614" s="291"/>
      <c r="F614" s="291"/>
      <c r="G614" s="291"/>
      <c r="H614" s="291"/>
      <c r="I614" s="291"/>
      <c r="J614" s="291"/>
    </row>
    <row r="615" spans="1:10" ht="15" x14ac:dyDescent="0.25">
      <c r="A615" s="291"/>
      <c r="B615" s="291"/>
      <c r="C615" s="291"/>
      <c r="D615" s="291"/>
      <c r="E615" s="291"/>
      <c r="F615" s="291"/>
      <c r="G615" s="291"/>
      <c r="H615" s="291"/>
      <c r="I615" s="291"/>
      <c r="J615" s="291"/>
    </row>
    <row r="616" spans="1:10" ht="15" x14ac:dyDescent="0.25">
      <c r="A616" s="291"/>
      <c r="B616" s="291"/>
      <c r="C616" s="291"/>
      <c r="D616" s="291"/>
      <c r="E616" s="291"/>
      <c r="F616" s="291"/>
      <c r="G616" s="291"/>
      <c r="H616" s="291"/>
      <c r="I616" s="291"/>
      <c r="J616" s="291"/>
    </row>
    <row r="617" spans="1:10" ht="15" x14ac:dyDescent="0.25">
      <c r="A617" s="291"/>
      <c r="B617" s="291"/>
      <c r="C617" s="291"/>
      <c r="D617" s="291"/>
      <c r="E617" s="291"/>
      <c r="F617" s="291"/>
      <c r="G617" s="291"/>
      <c r="H617" s="291"/>
      <c r="I617" s="291"/>
      <c r="J617" s="291"/>
    </row>
    <row r="618" spans="1:10" ht="15" x14ac:dyDescent="0.25">
      <c r="A618" s="291"/>
      <c r="B618" s="291"/>
      <c r="C618" s="291"/>
      <c r="D618" s="291"/>
      <c r="E618" s="291"/>
      <c r="F618" s="291"/>
      <c r="G618" s="291"/>
      <c r="H618" s="291"/>
      <c r="I618" s="291"/>
      <c r="J618" s="291"/>
    </row>
    <row r="619" spans="1:10" ht="15" x14ac:dyDescent="0.25">
      <c r="A619" s="291"/>
      <c r="B619" s="291"/>
      <c r="C619" s="291"/>
      <c r="D619" s="291"/>
      <c r="E619" s="291"/>
      <c r="F619" s="291"/>
      <c r="G619" s="291"/>
      <c r="H619" s="291"/>
      <c r="I619" s="291"/>
      <c r="J619" s="291"/>
    </row>
    <row r="620" spans="1:10" ht="15" x14ac:dyDescent="0.25">
      <c r="A620" s="291"/>
      <c r="B620" s="291"/>
      <c r="C620" s="291"/>
      <c r="D620" s="291"/>
      <c r="E620" s="291"/>
      <c r="F620" s="291"/>
      <c r="G620" s="291"/>
      <c r="H620" s="291"/>
      <c r="I620" s="291"/>
      <c r="J620" s="291"/>
    </row>
    <row r="621" spans="1:10" ht="15" x14ac:dyDescent="0.25">
      <c r="A621" s="291"/>
      <c r="B621" s="291"/>
      <c r="C621" s="291"/>
      <c r="D621" s="291"/>
      <c r="E621" s="291"/>
      <c r="F621" s="291"/>
      <c r="G621" s="291"/>
      <c r="H621" s="291"/>
      <c r="I621" s="291"/>
      <c r="J621" s="291"/>
    </row>
    <row r="622" spans="1:10" ht="15" x14ac:dyDescent="0.25">
      <c r="A622" s="291"/>
      <c r="B622" s="291"/>
      <c r="C622" s="291"/>
      <c r="D622" s="291"/>
      <c r="E622" s="291"/>
      <c r="F622" s="291"/>
      <c r="G622" s="291"/>
      <c r="H622" s="291"/>
      <c r="I622" s="291"/>
      <c r="J622" s="291"/>
    </row>
    <row r="623" spans="1:10" ht="15" x14ac:dyDescent="0.25">
      <c r="A623" s="291"/>
      <c r="B623" s="291"/>
      <c r="C623" s="291"/>
      <c r="D623" s="291"/>
      <c r="E623" s="291"/>
      <c r="F623" s="291"/>
      <c r="G623" s="291"/>
      <c r="H623" s="291"/>
      <c r="I623" s="291"/>
      <c r="J623" s="291"/>
    </row>
    <row r="624" spans="1:10" ht="15" x14ac:dyDescent="0.25">
      <c r="A624" s="291"/>
      <c r="B624" s="291"/>
      <c r="C624" s="291"/>
      <c r="D624" s="291"/>
      <c r="E624" s="291"/>
      <c r="F624" s="291"/>
      <c r="G624" s="291"/>
      <c r="H624" s="291"/>
      <c r="I624" s="291"/>
      <c r="J624" s="291"/>
    </row>
    <row r="625" spans="1:10" ht="15" x14ac:dyDescent="0.25">
      <c r="A625" s="291"/>
      <c r="B625" s="291"/>
      <c r="C625" s="291"/>
      <c r="D625" s="291"/>
      <c r="E625" s="291"/>
      <c r="F625" s="291"/>
      <c r="G625" s="291"/>
      <c r="H625" s="291"/>
      <c r="I625" s="291"/>
      <c r="J625" s="291"/>
    </row>
    <row r="626" spans="1:10" ht="15" x14ac:dyDescent="0.25">
      <c r="A626" s="291"/>
      <c r="B626" s="291"/>
      <c r="C626" s="291"/>
      <c r="D626" s="291"/>
      <c r="E626" s="291"/>
      <c r="F626" s="291"/>
      <c r="G626" s="291"/>
      <c r="H626" s="291"/>
      <c r="I626" s="291"/>
      <c r="J626" s="291"/>
    </row>
    <row r="627" spans="1:10" ht="15" x14ac:dyDescent="0.25">
      <c r="A627" s="291"/>
      <c r="B627" s="291"/>
      <c r="C627" s="291"/>
      <c r="D627" s="291"/>
      <c r="E627" s="291"/>
      <c r="F627" s="291"/>
      <c r="G627" s="291"/>
      <c r="H627" s="291"/>
      <c r="I627" s="291"/>
      <c r="J627" s="291"/>
    </row>
    <row r="628" spans="1:10" ht="15" x14ac:dyDescent="0.25">
      <c r="A628" s="291"/>
      <c r="B628" s="291"/>
      <c r="C628" s="291"/>
      <c r="D628" s="291"/>
      <c r="E628" s="291"/>
      <c r="F628" s="291"/>
      <c r="G628" s="291"/>
      <c r="H628" s="291"/>
      <c r="I628" s="291"/>
      <c r="J628" s="291"/>
    </row>
    <row r="629" spans="1:10" ht="15" x14ac:dyDescent="0.25">
      <c r="A629" s="291"/>
      <c r="B629" s="291"/>
      <c r="C629" s="291"/>
      <c r="D629" s="291"/>
      <c r="E629" s="291"/>
      <c r="F629" s="291"/>
      <c r="G629" s="291"/>
      <c r="H629" s="291"/>
      <c r="I629" s="291"/>
      <c r="J629" s="291"/>
    </row>
    <row r="630" spans="1:10" ht="15" x14ac:dyDescent="0.25">
      <c r="A630" s="291"/>
      <c r="B630" s="291"/>
      <c r="C630" s="291"/>
      <c r="D630" s="291"/>
      <c r="E630" s="291"/>
      <c r="F630" s="291"/>
      <c r="G630" s="291"/>
      <c r="H630" s="291"/>
      <c r="I630" s="291"/>
      <c r="J630" s="291"/>
    </row>
    <row r="631" spans="1:10" ht="15" x14ac:dyDescent="0.25">
      <c r="A631" s="291"/>
      <c r="B631" s="291"/>
      <c r="C631" s="291"/>
      <c r="D631" s="291"/>
      <c r="E631" s="291"/>
      <c r="F631" s="291"/>
      <c r="G631" s="291"/>
      <c r="H631" s="291"/>
      <c r="I631" s="291"/>
      <c r="J631" s="291"/>
    </row>
    <row r="632" spans="1:10" ht="15" x14ac:dyDescent="0.25">
      <c r="A632" s="291"/>
      <c r="B632" s="291"/>
      <c r="C632" s="291"/>
      <c r="D632" s="291"/>
      <c r="E632" s="291"/>
      <c r="F632" s="291"/>
      <c r="G632" s="291"/>
      <c r="H632" s="291"/>
      <c r="I632" s="291"/>
      <c r="J632" s="291"/>
    </row>
    <row r="633" spans="1:10" ht="15" x14ac:dyDescent="0.25">
      <c r="A633" s="291"/>
      <c r="B633" s="291"/>
      <c r="C633" s="291"/>
      <c r="D633" s="291"/>
      <c r="E633" s="291"/>
      <c r="F633" s="291"/>
      <c r="G633" s="291"/>
      <c r="H633" s="291"/>
      <c r="I633" s="291"/>
      <c r="J633" s="291"/>
    </row>
    <row r="634" spans="1:10" ht="15" x14ac:dyDescent="0.25">
      <c r="A634" s="291"/>
      <c r="B634" s="291"/>
      <c r="C634" s="291"/>
      <c r="D634" s="291"/>
      <c r="E634" s="291"/>
      <c r="F634" s="291"/>
      <c r="G634" s="291"/>
      <c r="H634" s="291"/>
      <c r="I634" s="291"/>
      <c r="J634" s="291"/>
    </row>
    <row r="635" spans="1:10" ht="15" x14ac:dyDescent="0.25">
      <c r="A635" s="291"/>
      <c r="B635" s="291"/>
      <c r="C635" s="291"/>
      <c r="D635" s="291"/>
      <c r="E635" s="291"/>
      <c r="F635" s="291"/>
      <c r="G635" s="291"/>
      <c r="H635" s="291"/>
      <c r="I635" s="291"/>
      <c r="J635" s="291"/>
    </row>
    <row r="636" spans="1:10" ht="15" x14ac:dyDescent="0.25">
      <c r="A636" s="291"/>
      <c r="B636" s="291"/>
      <c r="C636" s="291"/>
      <c r="D636" s="291"/>
      <c r="E636" s="291"/>
      <c r="F636" s="291"/>
      <c r="G636" s="291"/>
      <c r="H636" s="291"/>
      <c r="I636" s="291"/>
      <c r="J636" s="291"/>
    </row>
    <row r="637" spans="1:10" ht="15" x14ac:dyDescent="0.25">
      <c r="A637" s="291"/>
      <c r="B637" s="291"/>
      <c r="C637" s="291"/>
      <c r="D637" s="291"/>
      <c r="E637" s="291"/>
      <c r="F637" s="291"/>
      <c r="G637" s="291"/>
      <c r="H637" s="291"/>
      <c r="I637" s="291"/>
      <c r="J637" s="291"/>
    </row>
    <row r="638" spans="1:10" ht="15" x14ac:dyDescent="0.25">
      <c r="A638" s="291"/>
      <c r="B638" s="291"/>
      <c r="C638" s="291"/>
      <c r="D638" s="291"/>
      <c r="E638" s="291"/>
      <c r="F638" s="291"/>
      <c r="G638" s="291"/>
      <c r="H638" s="291"/>
      <c r="I638" s="291"/>
      <c r="J638" s="291"/>
    </row>
    <row r="639" spans="1:10" ht="15" x14ac:dyDescent="0.25">
      <c r="A639" s="291"/>
      <c r="B639" s="291"/>
      <c r="C639" s="291"/>
      <c r="D639" s="291"/>
      <c r="E639" s="291"/>
      <c r="F639" s="291"/>
      <c r="G639" s="291"/>
      <c r="H639" s="291"/>
      <c r="I639" s="291"/>
      <c r="J639" s="291"/>
    </row>
    <row r="640" spans="1:10" ht="15" x14ac:dyDescent="0.25">
      <c r="A640" s="291"/>
      <c r="B640" s="291"/>
      <c r="C640" s="291"/>
      <c r="D640" s="291"/>
      <c r="E640" s="291"/>
      <c r="F640" s="291"/>
      <c r="G640" s="291"/>
      <c r="H640" s="291"/>
      <c r="I640" s="291"/>
      <c r="J640" s="291"/>
    </row>
    <row r="641" spans="1:10" ht="15" x14ac:dyDescent="0.25">
      <c r="A641" s="291"/>
      <c r="B641" s="291"/>
      <c r="C641" s="291"/>
      <c r="D641" s="291"/>
      <c r="E641" s="291"/>
      <c r="F641" s="291"/>
      <c r="G641" s="291"/>
      <c r="H641" s="291"/>
      <c r="I641" s="291"/>
      <c r="J641" s="291"/>
    </row>
    <row r="642" spans="1:10" ht="15" x14ac:dyDescent="0.25">
      <c r="A642" s="291"/>
      <c r="B642" s="291"/>
      <c r="C642" s="291"/>
      <c r="D642" s="291"/>
      <c r="E642" s="291"/>
      <c r="F642" s="291"/>
      <c r="G642" s="291"/>
      <c r="H642" s="291"/>
      <c r="I642" s="291"/>
      <c r="J642" s="291"/>
    </row>
    <row r="643" spans="1:10" ht="15" x14ac:dyDescent="0.25">
      <c r="A643" s="291"/>
      <c r="B643" s="291"/>
      <c r="C643" s="291"/>
      <c r="D643" s="291"/>
      <c r="E643" s="291"/>
      <c r="F643" s="291"/>
      <c r="G643" s="291"/>
      <c r="H643" s="291"/>
      <c r="I643" s="291"/>
      <c r="J643" s="291"/>
    </row>
    <row r="644" spans="1:10" ht="15" x14ac:dyDescent="0.25">
      <c r="A644" s="291"/>
      <c r="B644" s="291"/>
      <c r="C644" s="291"/>
      <c r="D644" s="291"/>
      <c r="E644" s="291"/>
      <c r="F644" s="291"/>
      <c r="G644" s="291"/>
      <c r="H644" s="291"/>
      <c r="I644" s="291"/>
      <c r="J644" s="291"/>
    </row>
    <row r="645" spans="1:10" ht="15" x14ac:dyDescent="0.25">
      <c r="A645" s="291"/>
      <c r="B645" s="291"/>
      <c r="C645" s="291"/>
      <c r="D645" s="291"/>
      <c r="E645" s="291"/>
      <c r="F645" s="291"/>
      <c r="G645" s="291"/>
      <c r="H645" s="291"/>
      <c r="I645" s="291"/>
      <c r="J645" s="291"/>
    </row>
    <row r="646" spans="1:10" ht="15" x14ac:dyDescent="0.25">
      <c r="A646" s="291"/>
      <c r="B646" s="291"/>
      <c r="C646" s="291"/>
      <c r="D646" s="291"/>
      <c r="E646" s="291"/>
      <c r="F646" s="291"/>
      <c r="G646" s="291"/>
      <c r="H646" s="291"/>
      <c r="I646" s="291"/>
      <c r="J646" s="291"/>
    </row>
    <row r="647" spans="1:10" ht="15" x14ac:dyDescent="0.25">
      <c r="A647" s="291"/>
      <c r="B647" s="291"/>
      <c r="C647" s="291"/>
      <c r="D647" s="291"/>
      <c r="E647" s="291"/>
      <c r="F647" s="291"/>
      <c r="G647" s="291"/>
      <c r="H647" s="291"/>
      <c r="I647" s="291"/>
      <c r="J647" s="291"/>
    </row>
    <row r="648" spans="1:10" ht="15" x14ac:dyDescent="0.25">
      <c r="A648" s="291"/>
      <c r="B648" s="291"/>
      <c r="C648" s="291"/>
      <c r="D648" s="291"/>
      <c r="E648" s="291"/>
      <c r="F648" s="291"/>
      <c r="G648" s="291"/>
      <c r="H648" s="291"/>
      <c r="I648" s="291"/>
      <c r="J648" s="291"/>
    </row>
    <row r="649" spans="1:10" ht="15" x14ac:dyDescent="0.25">
      <c r="A649" s="291"/>
      <c r="B649" s="291"/>
      <c r="C649" s="291"/>
      <c r="D649" s="291"/>
      <c r="E649" s="291"/>
      <c r="F649" s="291"/>
      <c r="G649" s="291"/>
      <c r="H649" s="291"/>
      <c r="I649" s="291"/>
      <c r="J649" s="291"/>
    </row>
    <row r="650" spans="1:10" ht="15" x14ac:dyDescent="0.25">
      <c r="A650" s="291"/>
      <c r="B650" s="291"/>
      <c r="C650" s="291"/>
      <c r="D650" s="291"/>
      <c r="E650" s="291"/>
      <c r="F650" s="291"/>
      <c r="G650" s="291"/>
      <c r="H650" s="291"/>
      <c r="I650" s="291"/>
      <c r="J650" s="291"/>
    </row>
    <row r="651" spans="1:10" ht="15" x14ac:dyDescent="0.25">
      <c r="A651" s="291"/>
      <c r="B651" s="291"/>
      <c r="C651" s="291"/>
      <c r="D651" s="291"/>
      <c r="E651" s="291"/>
      <c r="F651" s="291"/>
      <c r="G651" s="291"/>
      <c r="H651" s="291"/>
      <c r="I651" s="291"/>
      <c r="J651" s="291"/>
    </row>
    <row r="652" spans="1:10" ht="15" x14ac:dyDescent="0.25">
      <c r="A652" s="291"/>
      <c r="B652" s="291"/>
      <c r="C652" s="291"/>
      <c r="D652" s="291"/>
      <c r="E652" s="291"/>
      <c r="F652" s="291"/>
      <c r="G652" s="291"/>
      <c r="H652" s="291"/>
      <c r="I652" s="291"/>
      <c r="J652" s="291"/>
    </row>
    <row r="653" spans="1:10" ht="15" x14ac:dyDescent="0.25">
      <c r="A653" s="291"/>
      <c r="B653" s="291"/>
      <c r="C653" s="291"/>
      <c r="D653" s="291"/>
      <c r="E653" s="291"/>
      <c r="F653" s="291"/>
      <c r="G653" s="291"/>
      <c r="H653" s="291"/>
      <c r="I653" s="291"/>
      <c r="J653" s="291"/>
    </row>
    <row r="654" spans="1:10" ht="15" x14ac:dyDescent="0.25">
      <c r="A654" s="291"/>
      <c r="B654" s="291"/>
      <c r="C654" s="291"/>
      <c r="D654" s="291"/>
      <c r="E654" s="291"/>
      <c r="F654" s="291"/>
      <c r="G654" s="291"/>
      <c r="H654" s="291"/>
      <c r="I654" s="291"/>
      <c r="J654" s="291"/>
    </row>
    <row r="655" spans="1:10" ht="15" x14ac:dyDescent="0.25">
      <c r="A655" s="291"/>
      <c r="B655" s="291"/>
      <c r="C655" s="291"/>
      <c r="D655" s="291"/>
      <c r="E655" s="291"/>
      <c r="F655" s="291"/>
      <c r="G655" s="291"/>
      <c r="H655" s="291"/>
      <c r="I655" s="291"/>
      <c r="J655" s="291"/>
    </row>
    <row r="656" spans="1:10" ht="15" x14ac:dyDescent="0.25">
      <c r="A656" s="291"/>
      <c r="B656" s="291"/>
      <c r="C656" s="291"/>
      <c r="D656" s="291"/>
      <c r="E656" s="291"/>
      <c r="F656" s="291"/>
      <c r="G656" s="291"/>
      <c r="H656" s="291"/>
      <c r="I656" s="291"/>
      <c r="J656" s="291"/>
    </row>
    <row r="657" spans="1:10" ht="15" x14ac:dyDescent="0.25">
      <c r="A657" s="291"/>
      <c r="B657" s="291"/>
      <c r="C657" s="291"/>
      <c r="D657" s="291"/>
      <c r="E657" s="291"/>
      <c r="F657" s="291"/>
      <c r="G657" s="291"/>
      <c r="H657" s="291"/>
      <c r="I657" s="291"/>
      <c r="J657" s="291"/>
    </row>
    <row r="658" spans="1:10" ht="15" x14ac:dyDescent="0.25">
      <c r="A658" s="291"/>
      <c r="B658" s="291"/>
      <c r="C658" s="291"/>
      <c r="D658" s="291"/>
      <c r="E658" s="291"/>
      <c r="F658" s="291"/>
      <c r="G658" s="291"/>
      <c r="H658" s="291"/>
      <c r="I658" s="291"/>
      <c r="J658" s="291"/>
    </row>
    <row r="659" spans="1:10" ht="15" x14ac:dyDescent="0.25">
      <c r="A659" s="291"/>
      <c r="B659" s="291"/>
      <c r="C659" s="291"/>
      <c r="D659" s="291"/>
      <c r="E659" s="291"/>
      <c r="F659" s="291"/>
      <c r="G659" s="291"/>
      <c r="H659" s="291"/>
      <c r="I659" s="291"/>
      <c r="J659" s="291"/>
    </row>
    <row r="660" spans="1:10" ht="15" x14ac:dyDescent="0.25">
      <c r="A660" s="291"/>
      <c r="B660" s="291"/>
      <c r="C660" s="291"/>
      <c r="D660" s="291"/>
      <c r="E660" s="291"/>
      <c r="F660" s="291"/>
      <c r="G660" s="291"/>
      <c r="H660" s="291"/>
      <c r="I660" s="291"/>
      <c r="J660" s="291"/>
    </row>
    <row r="661" spans="1:10" ht="15" x14ac:dyDescent="0.25">
      <c r="A661" s="291"/>
      <c r="B661" s="291"/>
      <c r="C661" s="291"/>
      <c r="D661" s="291"/>
      <c r="E661" s="291"/>
      <c r="F661" s="291"/>
      <c r="G661" s="291"/>
      <c r="H661" s="291"/>
      <c r="I661" s="291"/>
      <c r="J661" s="291"/>
    </row>
    <row r="662" spans="1:10" ht="15" x14ac:dyDescent="0.25">
      <c r="A662" s="291"/>
      <c r="B662" s="291"/>
      <c r="C662" s="291"/>
      <c r="D662" s="291"/>
      <c r="E662" s="291"/>
      <c r="F662" s="291"/>
      <c r="G662" s="291"/>
      <c r="H662" s="291"/>
      <c r="I662" s="291"/>
      <c r="J662" s="291"/>
    </row>
    <row r="663" spans="1:10" ht="15" x14ac:dyDescent="0.25">
      <c r="A663" s="291"/>
      <c r="B663" s="291"/>
      <c r="C663" s="291"/>
      <c r="D663" s="291"/>
      <c r="E663" s="291"/>
      <c r="F663" s="291"/>
      <c r="G663" s="291"/>
      <c r="H663" s="291"/>
      <c r="I663" s="291"/>
      <c r="J663" s="291"/>
    </row>
    <row r="664" spans="1:10" ht="15" x14ac:dyDescent="0.25">
      <c r="A664" s="291"/>
      <c r="B664" s="291"/>
      <c r="C664" s="291"/>
      <c r="D664" s="291"/>
      <c r="E664" s="291"/>
      <c r="F664" s="291"/>
      <c r="G664" s="291"/>
      <c r="H664" s="291"/>
      <c r="I664" s="291"/>
      <c r="J664" s="291"/>
    </row>
    <row r="665" spans="1:10" ht="15" x14ac:dyDescent="0.25">
      <c r="A665" s="291"/>
      <c r="B665" s="291"/>
      <c r="C665" s="291"/>
      <c r="D665" s="291"/>
      <c r="E665" s="291"/>
      <c r="F665" s="291"/>
      <c r="G665" s="291"/>
      <c r="H665" s="291"/>
      <c r="I665" s="291"/>
      <c r="J665" s="291"/>
    </row>
    <row r="666" spans="1:10" ht="15" x14ac:dyDescent="0.25">
      <c r="A666" s="291"/>
      <c r="B666" s="291"/>
      <c r="C666" s="291"/>
      <c r="D666" s="291"/>
      <c r="E666" s="291"/>
      <c r="F666" s="291"/>
      <c r="G666" s="291"/>
      <c r="H666" s="291"/>
      <c r="I666" s="291"/>
      <c r="J666" s="291"/>
    </row>
    <row r="667" spans="1:10" ht="15" x14ac:dyDescent="0.25">
      <c r="A667" s="291"/>
      <c r="B667" s="291"/>
      <c r="C667" s="291"/>
      <c r="D667" s="291"/>
      <c r="E667" s="291"/>
      <c r="F667" s="291"/>
      <c r="G667" s="291"/>
      <c r="H667" s="291"/>
      <c r="I667" s="291"/>
      <c r="J667" s="291"/>
    </row>
    <row r="668" spans="1:10" ht="15" x14ac:dyDescent="0.25">
      <c r="A668" s="291"/>
      <c r="B668" s="291"/>
      <c r="C668" s="291"/>
      <c r="D668" s="291"/>
      <c r="E668" s="291"/>
      <c r="F668" s="291"/>
      <c r="G668" s="291"/>
      <c r="H668" s="291"/>
      <c r="I668" s="291"/>
      <c r="J668" s="291"/>
    </row>
    <row r="669" spans="1:10" ht="15" x14ac:dyDescent="0.25">
      <c r="A669" s="291"/>
      <c r="B669" s="291"/>
      <c r="C669" s="291"/>
      <c r="D669" s="291"/>
      <c r="E669" s="291"/>
      <c r="F669" s="291"/>
      <c r="G669" s="291"/>
      <c r="H669" s="291"/>
      <c r="I669" s="291"/>
      <c r="J669" s="291"/>
    </row>
    <row r="670" spans="1:10" ht="15" x14ac:dyDescent="0.25">
      <c r="A670" s="291"/>
      <c r="B670" s="291"/>
      <c r="C670" s="291"/>
      <c r="D670" s="291"/>
      <c r="E670" s="291"/>
      <c r="F670" s="291"/>
      <c r="G670" s="291"/>
      <c r="H670" s="291"/>
      <c r="I670" s="291"/>
      <c r="J670" s="291"/>
    </row>
    <row r="671" spans="1:10" ht="15" x14ac:dyDescent="0.25">
      <c r="A671" s="291"/>
      <c r="B671" s="291"/>
      <c r="C671" s="291"/>
      <c r="D671" s="291"/>
      <c r="E671" s="291"/>
      <c r="F671" s="291"/>
      <c r="G671" s="291"/>
      <c r="H671" s="291"/>
      <c r="I671" s="291"/>
      <c r="J671" s="291"/>
    </row>
    <row r="672" spans="1:10" ht="15" x14ac:dyDescent="0.25">
      <c r="A672" s="291"/>
      <c r="B672" s="291"/>
      <c r="C672" s="291"/>
      <c r="D672" s="291"/>
      <c r="E672" s="291"/>
      <c r="F672" s="291"/>
      <c r="G672" s="291"/>
      <c r="H672" s="291"/>
      <c r="I672" s="291"/>
      <c r="J672" s="291"/>
    </row>
    <row r="673" spans="1:10" ht="15" x14ac:dyDescent="0.25">
      <c r="A673" s="291"/>
      <c r="B673" s="291"/>
      <c r="C673" s="291"/>
      <c r="D673" s="291"/>
      <c r="E673" s="291"/>
      <c r="F673" s="291"/>
      <c r="G673" s="291"/>
      <c r="H673" s="291"/>
      <c r="I673" s="291"/>
      <c r="J673" s="291"/>
    </row>
    <row r="674" spans="1:10" ht="15" x14ac:dyDescent="0.25">
      <c r="A674" s="291"/>
      <c r="B674" s="291"/>
      <c r="C674" s="291"/>
      <c r="D674" s="291"/>
      <c r="E674" s="291"/>
      <c r="F674" s="291"/>
      <c r="G674" s="291"/>
      <c r="H674" s="291"/>
      <c r="I674" s="291"/>
      <c r="J674" s="291"/>
    </row>
    <row r="675" spans="1:10" ht="15" x14ac:dyDescent="0.25">
      <c r="A675" s="291"/>
      <c r="B675" s="291"/>
      <c r="C675" s="291"/>
      <c r="D675" s="291"/>
      <c r="E675" s="291"/>
      <c r="F675" s="291"/>
      <c r="G675" s="291"/>
      <c r="H675" s="291"/>
      <c r="I675" s="291"/>
      <c r="J675" s="291"/>
    </row>
    <row r="676" spans="1:10" ht="15" x14ac:dyDescent="0.25">
      <c r="A676" s="291"/>
      <c r="B676" s="291"/>
      <c r="C676" s="291"/>
      <c r="D676" s="291"/>
      <c r="E676" s="291"/>
      <c r="F676" s="291"/>
      <c r="G676" s="291"/>
      <c r="H676" s="291"/>
      <c r="I676" s="291"/>
      <c r="J676" s="291"/>
    </row>
    <row r="677" spans="1:10" ht="15" x14ac:dyDescent="0.25">
      <c r="A677" s="291"/>
      <c r="B677" s="291"/>
      <c r="C677" s="291"/>
      <c r="D677" s="291"/>
      <c r="E677" s="291"/>
      <c r="F677" s="291"/>
      <c r="G677" s="291"/>
      <c r="H677" s="291"/>
      <c r="I677" s="291"/>
      <c r="J677" s="291"/>
    </row>
    <row r="678" spans="1:10" ht="15" x14ac:dyDescent="0.25">
      <c r="A678" s="291"/>
      <c r="B678" s="291"/>
      <c r="C678" s="291"/>
      <c r="D678" s="291"/>
      <c r="E678" s="291"/>
      <c r="F678" s="291"/>
      <c r="G678" s="291"/>
      <c r="H678" s="291"/>
      <c r="I678" s="291"/>
      <c r="J678" s="291"/>
    </row>
    <row r="679" spans="1:10" ht="15" x14ac:dyDescent="0.25">
      <c r="A679" s="291"/>
      <c r="B679" s="291"/>
      <c r="C679" s="291"/>
      <c r="D679" s="291"/>
      <c r="E679" s="291"/>
      <c r="F679" s="291"/>
      <c r="G679" s="291"/>
      <c r="H679" s="291"/>
      <c r="I679" s="291"/>
      <c r="J679" s="291"/>
    </row>
    <row r="680" spans="1:10" ht="15" x14ac:dyDescent="0.25">
      <c r="A680" s="291"/>
      <c r="B680" s="291"/>
      <c r="C680" s="291"/>
      <c r="D680" s="291"/>
      <c r="E680" s="291"/>
      <c r="F680" s="291"/>
      <c r="G680" s="291"/>
      <c r="H680" s="291"/>
      <c r="I680" s="291"/>
      <c r="J680" s="291"/>
    </row>
    <row r="681" spans="1:10" ht="15" x14ac:dyDescent="0.25">
      <c r="A681" s="291"/>
      <c r="B681" s="291"/>
      <c r="C681" s="291"/>
      <c r="D681" s="291"/>
      <c r="E681" s="291"/>
      <c r="F681" s="291"/>
      <c r="G681" s="291"/>
      <c r="H681" s="291"/>
      <c r="I681" s="291"/>
      <c r="J681" s="291"/>
    </row>
    <row r="682" spans="1:10" ht="15" x14ac:dyDescent="0.25">
      <c r="A682" s="291"/>
      <c r="B682" s="291"/>
      <c r="C682" s="291"/>
      <c r="D682" s="291"/>
      <c r="E682" s="291"/>
      <c r="F682" s="291"/>
      <c r="G682" s="291"/>
      <c r="H682" s="291"/>
      <c r="I682" s="291"/>
      <c r="J682" s="291"/>
    </row>
    <row r="683" spans="1:10" ht="15" x14ac:dyDescent="0.25">
      <c r="A683" s="291"/>
      <c r="B683" s="291"/>
      <c r="C683" s="291"/>
      <c r="D683" s="291"/>
      <c r="E683" s="291"/>
      <c r="F683" s="291"/>
      <c r="G683" s="291"/>
      <c r="H683" s="291"/>
      <c r="I683" s="291"/>
      <c r="J683" s="291"/>
    </row>
    <row r="684" spans="1:10" ht="15" x14ac:dyDescent="0.25">
      <c r="A684" s="291"/>
      <c r="B684" s="291"/>
      <c r="C684" s="291"/>
      <c r="D684" s="291"/>
      <c r="E684" s="291"/>
      <c r="F684" s="291"/>
      <c r="G684" s="291"/>
      <c r="H684" s="291"/>
      <c r="I684" s="291"/>
      <c r="J684" s="291"/>
    </row>
    <row r="685" spans="1:10" ht="15" x14ac:dyDescent="0.25">
      <c r="A685" s="291"/>
      <c r="B685" s="291"/>
      <c r="C685" s="291"/>
      <c r="D685" s="291"/>
      <c r="E685" s="291"/>
      <c r="F685" s="291"/>
      <c r="G685" s="291"/>
      <c r="H685" s="291"/>
      <c r="I685" s="291"/>
      <c r="J685" s="291"/>
    </row>
    <row r="686" spans="1:10" ht="15" x14ac:dyDescent="0.25">
      <c r="A686" s="291"/>
      <c r="B686" s="291"/>
      <c r="C686" s="291"/>
      <c r="D686" s="291"/>
      <c r="E686" s="291"/>
      <c r="F686" s="291"/>
      <c r="G686" s="291"/>
      <c r="H686" s="291"/>
      <c r="I686" s="291"/>
      <c r="J686" s="291"/>
    </row>
    <row r="687" spans="1:10" ht="15" x14ac:dyDescent="0.25">
      <c r="A687" s="291"/>
      <c r="B687" s="291"/>
      <c r="C687" s="291"/>
      <c r="D687" s="291"/>
      <c r="E687" s="291"/>
      <c r="F687" s="291"/>
      <c r="G687" s="291"/>
      <c r="H687" s="291"/>
      <c r="I687" s="291"/>
      <c r="J687" s="291"/>
    </row>
    <row r="688" spans="1:10" ht="15" x14ac:dyDescent="0.25">
      <c r="A688" s="291"/>
      <c r="B688" s="291"/>
      <c r="C688" s="291"/>
      <c r="D688" s="291"/>
      <c r="E688" s="291"/>
      <c r="F688" s="291"/>
      <c r="G688" s="291"/>
      <c r="H688" s="291"/>
      <c r="I688" s="291"/>
      <c r="J688" s="291"/>
    </row>
    <row r="689" spans="1:10" ht="15" x14ac:dyDescent="0.25">
      <c r="A689" s="291"/>
      <c r="B689" s="291"/>
      <c r="C689" s="291"/>
      <c r="D689" s="291"/>
      <c r="E689" s="291"/>
      <c r="F689" s="291"/>
      <c r="G689" s="291"/>
      <c r="H689" s="291"/>
      <c r="I689" s="291"/>
      <c r="J689" s="291"/>
    </row>
    <row r="690" spans="1:10" ht="15" x14ac:dyDescent="0.25">
      <c r="A690" s="291"/>
      <c r="B690" s="291"/>
      <c r="C690" s="291"/>
      <c r="D690" s="291"/>
      <c r="E690" s="291"/>
      <c r="F690" s="291"/>
      <c r="G690" s="291"/>
      <c r="H690" s="291"/>
      <c r="I690" s="291"/>
      <c r="J690" s="291"/>
    </row>
    <row r="691" spans="1:10" ht="15" x14ac:dyDescent="0.25">
      <c r="A691" s="291"/>
      <c r="B691" s="291"/>
      <c r="C691" s="291"/>
      <c r="D691" s="291"/>
      <c r="E691" s="291"/>
      <c r="F691" s="291"/>
      <c r="G691" s="291"/>
      <c r="H691" s="291"/>
      <c r="I691" s="291"/>
      <c r="J691" s="291"/>
    </row>
    <row r="692" spans="1:10" ht="15" x14ac:dyDescent="0.25">
      <c r="A692" s="291"/>
      <c r="B692" s="291"/>
      <c r="C692" s="291"/>
      <c r="D692" s="291"/>
      <c r="E692" s="291"/>
      <c r="F692" s="291"/>
      <c r="G692" s="291"/>
      <c r="H692" s="291"/>
      <c r="I692" s="291"/>
      <c r="J692" s="291"/>
    </row>
    <row r="693" spans="1:10" ht="15" x14ac:dyDescent="0.25">
      <c r="A693" s="291"/>
      <c r="B693" s="291"/>
      <c r="C693" s="291"/>
      <c r="D693" s="291"/>
      <c r="E693" s="291"/>
      <c r="F693" s="291"/>
      <c r="G693" s="291"/>
      <c r="H693" s="291"/>
      <c r="I693" s="291"/>
      <c r="J693" s="291"/>
    </row>
    <row r="694" spans="1:10" ht="15" x14ac:dyDescent="0.25">
      <c r="A694" s="291"/>
      <c r="B694" s="291"/>
      <c r="C694" s="291"/>
      <c r="D694" s="291"/>
      <c r="E694" s="291"/>
      <c r="F694" s="291"/>
      <c r="G694" s="291"/>
      <c r="H694" s="291"/>
      <c r="I694" s="291"/>
      <c r="J694" s="291"/>
    </row>
    <row r="695" spans="1:10" ht="15" x14ac:dyDescent="0.25">
      <c r="A695" s="291"/>
      <c r="B695" s="291"/>
      <c r="C695" s="291"/>
      <c r="D695" s="291"/>
      <c r="E695" s="291"/>
      <c r="F695" s="291"/>
      <c r="G695" s="291"/>
      <c r="H695" s="291"/>
      <c r="I695" s="291"/>
      <c r="J695" s="291"/>
    </row>
    <row r="696" spans="1:10" ht="15" x14ac:dyDescent="0.25">
      <c r="A696" s="291"/>
      <c r="B696" s="291"/>
      <c r="C696" s="291"/>
      <c r="D696" s="291"/>
      <c r="E696" s="291"/>
      <c r="F696" s="291"/>
      <c r="G696" s="291"/>
      <c r="H696" s="291"/>
      <c r="I696" s="291"/>
      <c r="J696" s="291"/>
    </row>
    <row r="697" spans="1:10" ht="15" x14ac:dyDescent="0.25">
      <c r="A697" s="291"/>
      <c r="B697" s="291"/>
      <c r="C697" s="291"/>
      <c r="D697" s="291"/>
      <c r="E697" s="291"/>
      <c r="F697" s="291"/>
      <c r="G697" s="291"/>
      <c r="H697" s="291"/>
      <c r="I697" s="291"/>
      <c r="J697" s="291"/>
    </row>
    <row r="698" spans="1:10" ht="15" x14ac:dyDescent="0.25">
      <c r="A698" s="291"/>
      <c r="B698" s="291"/>
      <c r="C698" s="291"/>
      <c r="D698" s="291"/>
      <c r="E698" s="291"/>
      <c r="F698" s="291"/>
      <c r="G698" s="291"/>
      <c r="H698" s="291"/>
      <c r="I698" s="291"/>
      <c r="J698" s="291"/>
    </row>
    <row r="699" spans="1:10" ht="15" x14ac:dyDescent="0.25">
      <c r="A699" s="291"/>
      <c r="B699" s="291"/>
      <c r="C699" s="291"/>
      <c r="D699" s="291"/>
      <c r="E699" s="291"/>
      <c r="F699" s="291"/>
      <c r="G699" s="291"/>
      <c r="H699" s="291"/>
      <c r="I699" s="291"/>
      <c r="J699" s="291"/>
    </row>
    <row r="700" spans="1:10" ht="15" x14ac:dyDescent="0.25">
      <c r="A700" s="291"/>
      <c r="B700" s="291"/>
      <c r="C700" s="291"/>
      <c r="D700" s="291"/>
      <c r="E700" s="291"/>
      <c r="F700" s="291"/>
      <c r="G700" s="291"/>
      <c r="H700" s="291"/>
      <c r="I700" s="291"/>
      <c r="J700" s="291"/>
    </row>
    <row r="701" spans="1:10" ht="15" x14ac:dyDescent="0.25">
      <c r="A701" s="291"/>
      <c r="B701" s="291"/>
      <c r="C701" s="291"/>
      <c r="D701" s="291"/>
      <c r="E701" s="291"/>
      <c r="F701" s="291"/>
      <c r="G701" s="291"/>
      <c r="H701" s="291"/>
      <c r="I701" s="291"/>
      <c r="J701" s="291"/>
    </row>
    <row r="702" spans="1:10" ht="15" x14ac:dyDescent="0.25">
      <c r="A702" s="291"/>
      <c r="B702" s="291"/>
      <c r="C702" s="291"/>
      <c r="D702" s="291"/>
      <c r="E702" s="291"/>
      <c r="F702" s="291"/>
      <c r="G702" s="291"/>
      <c r="H702" s="291"/>
      <c r="I702" s="291"/>
      <c r="J702" s="291"/>
    </row>
    <row r="703" spans="1:10" ht="15" x14ac:dyDescent="0.25">
      <c r="A703" s="291"/>
      <c r="B703" s="291"/>
      <c r="C703" s="291"/>
      <c r="D703" s="291"/>
      <c r="E703" s="291"/>
      <c r="F703" s="291"/>
      <c r="G703" s="291"/>
      <c r="H703" s="291"/>
      <c r="I703" s="291"/>
      <c r="J703" s="291"/>
    </row>
    <row r="704" spans="1:10" ht="15" x14ac:dyDescent="0.25">
      <c r="A704" s="291"/>
      <c r="B704" s="291"/>
      <c r="C704" s="291"/>
      <c r="D704" s="291"/>
      <c r="E704" s="291"/>
      <c r="F704" s="291"/>
      <c r="G704" s="291"/>
      <c r="H704" s="291"/>
      <c r="I704" s="291"/>
      <c r="J704" s="291"/>
    </row>
    <row r="705" spans="1:10" ht="15" x14ac:dyDescent="0.25">
      <c r="A705" s="291"/>
      <c r="B705" s="291"/>
      <c r="C705" s="291"/>
      <c r="D705" s="291"/>
      <c r="E705" s="291"/>
      <c r="F705" s="291"/>
      <c r="G705" s="291"/>
      <c r="H705" s="291"/>
      <c r="I705" s="291"/>
      <c r="J705" s="291"/>
    </row>
    <row r="706" spans="1:10" ht="15" x14ac:dyDescent="0.25">
      <c r="A706" s="291"/>
      <c r="B706" s="291"/>
      <c r="C706" s="291"/>
      <c r="D706" s="291"/>
      <c r="E706" s="291"/>
      <c r="F706" s="291"/>
      <c r="G706" s="291"/>
      <c r="H706" s="291"/>
      <c r="I706" s="291"/>
      <c r="J706" s="291"/>
    </row>
    <row r="707" spans="1:10" ht="15" x14ac:dyDescent="0.25">
      <c r="A707" s="291"/>
      <c r="B707" s="291"/>
      <c r="C707" s="291"/>
      <c r="D707" s="291"/>
      <c r="E707" s="291"/>
      <c r="F707" s="291"/>
      <c r="G707" s="291"/>
      <c r="H707" s="291"/>
      <c r="I707" s="291"/>
      <c r="J707" s="291"/>
    </row>
    <row r="708" spans="1:10" ht="15" x14ac:dyDescent="0.25">
      <c r="A708" s="291"/>
      <c r="B708" s="291"/>
      <c r="C708" s="291"/>
      <c r="D708" s="291"/>
      <c r="E708" s="291"/>
      <c r="F708" s="291"/>
      <c r="G708" s="291"/>
      <c r="H708" s="291"/>
      <c r="I708" s="291"/>
      <c r="J708" s="291"/>
    </row>
    <row r="709" spans="1:10" ht="15" x14ac:dyDescent="0.25">
      <c r="A709" s="291"/>
      <c r="B709" s="291"/>
      <c r="C709" s="291"/>
      <c r="D709" s="291"/>
      <c r="E709" s="291"/>
      <c r="F709" s="291"/>
      <c r="G709" s="291"/>
      <c r="H709" s="291"/>
      <c r="I709" s="291"/>
      <c r="J709" s="291"/>
    </row>
    <row r="710" spans="1:10" ht="15" x14ac:dyDescent="0.25">
      <c r="A710" s="291"/>
      <c r="B710" s="291"/>
      <c r="C710" s="291"/>
      <c r="D710" s="291"/>
      <c r="E710" s="291"/>
      <c r="F710" s="291"/>
      <c r="G710" s="291"/>
      <c r="H710" s="291"/>
      <c r="I710" s="291"/>
      <c r="J710" s="291"/>
    </row>
    <row r="711" spans="1:10" ht="15" x14ac:dyDescent="0.25">
      <c r="A711" s="291"/>
      <c r="B711" s="291"/>
      <c r="C711" s="291"/>
      <c r="D711" s="291"/>
      <c r="E711" s="291"/>
      <c r="F711" s="291"/>
      <c r="G711" s="291"/>
      <c r="H711" s="291"/>
      <c r="I711" s="291"/>
      <c r="J711" s="291"/>
    </row>
    <row r="712" spans="1:10" ht="15" x14ac:dyDescent="0.25">
      <c r="A712" s="291"/>
      <c r="B712" s="291"/>
      <c r="C712" s="291"/>
      <c r="D712" s="291"/>
      <c r="E712" s="291"/>
      <c r="F712" s="291"/>
      <c r="G712" s="291"/>
      <c r="H712" s="291"/>
      <c r="I712" s="291"/>
      <c r="J712" s="291"/>
    </row>
    <row r="713" spans="1:10" ht="15" x14ac:dyDescent="0.25">
      <c r="A713" s="291"/>
      <c r="B713" s="291"/>
      <c r="C713" s="291"/>
      <c r="D713" s="291"/>
      <c r="E713" s="291"/>
      <c r="F713" s="291"/>
      <c r="G713" s="291"/>
      <c r="H713" s="291"/>
      <c r="I713" s="291"/>
      <c r="J713" s="291"/>
    </row>
    <row r="714" spans="1:10" ht="15" x14ac:dyDescent="0.25">
      <c r="A714" s="291"/>
      <c r="B714" s="291"/>
      <c r="C714" s="291"/>
      <c r="D714" s="291"/>
      <c r="E714" s="291"/>
      <c r="F714" s="291"/>
      <c r="G714" s="291"/>
      <c r="H714" s="291"/>
      <c r="I714" s="291"/>
      <c r="J714" s="291"/>
    </row>
    <row r="715" spans="1:10" ht="15" x14ac:dyDescent="0.25">
      <c r="A715" s="291"/>
      <c r="B715" s="291"/>
      <c r="C715" s="291"/>
      <c r="D715" s="291"/>
      <c r="E715" s="291"/>
      <c r="F715" s="291"/>
      <c r="G715" s="291"/>
      <c r="H715" s="291"/>
      <c r="I715" s="291"/>
      <c r="J715" s="291"/>
    </row>
    <row r="716" spans="1:10" ht="15" x14ac:dyDescent="0.25">
      <c r="A716" s="291"/>
      <c r="B716" s="291"/>
      <c r="C716" s="291"/>
      <c r="D716" s="291"/>
      <c r="E716" s="291"/>
      <c r="F716" s="291"/>
      <c r="G716" s="291"/>
      <c r="H716" s="291"/>
      <c r="I716" s="291"/>
      <c r="J716" s="291"/>
    </row>
    <row r="717" spans="1:10" ht="15" x14ac:dyDescent="0.25">
      <c r="A717" s="291"/>
      <c r="B717" s="291"/>
      <c r="C717" s="291"/>
      <c r="D717" s="291"/>
      <c r="E717" s="291"/>
      <c r="F717" s="291"/>
      <c r="G717" s="291"/>
      <c r="H717" s="291"/>
      <c r="I717" s="291"/>
      <c r="J717" s="291"/>
    </row>
    <row r="718" spans="1:10" ht="15" x14ac:dyDescent="0.25">
      <c r="A718" s="291"/>
      <c r="B718" s="291"/>
      <c r="C718" s="291"/>
      <c r="D718" s="291"/>
      <c r="E718" s="291"/>
      <c r="F718" s="291"/>
      <c r="G718" s="291"/>
      <c r="H718" s="291"/>
      <c r="I718" s="291"/>
      <c r="J718" s="291"/>
    </row>
    <row r="719" spans="1:10" ht="15" x14ac:dyDescent="0.25">
      <c r="A719" s="291"/>
      <c r="B719" s="291"/>
      <c r="C719" s="291"/>
      <c r="D719" s="291"/>
      <c r="E719" s="291"/>
      <c r="F719" s="291"/>
      <c r="G719" s="291"/>
      <c r="H719" s="291"/>
      <c r="I719" s="291"/>
      <c r="J719" s="291"/>
    </row>
    <row r="720" spans="1:10" ht="15" x14ac:dyDescent="0.25">
      <c r="A720" s="291"/>
      <c r="B720" s="291"/>
      <c r="C720" s="291"/>
      <c r="D720" s="291"/>
      <c r="E720" s="291"/>
      <c r="F720" s="291"/>
      <c r="G720" s="291"/>
      <c r="H720" s="291"/>
      <c r="I720" s="291"/>
      <c r="J720" s="291"/>
    </row>
    <row r="721" spans="1:10" ht="15" x14ac:dyDescent="0.25">
      <c r="A721" s="291"/>
      <c r="B721" s="291"/>
      <c r="C721" s="291"/>
      <c r="D721" s="291"/>
      <c r="E721" s="291"/>
      <c r="F721" s="291"/>
      <c r="G721" s="291"/>
      <c r="H721" s="291"/>
      <c r="I721" s="291"/>
      <c r="J721" s="291"/>
    </row>
    <row r="722" spans="1:10" ht="15" x14ac:dyDescent="0.25">
      <c r="A722" s="291"/>
      <c r="B722" s="291"/>
      <c r="C722" s="291"/>
      <c r="D722" s="291"/>
      <c r="E722" s="291"/>
      <c r="F722" s="291"/>
      <c r="G722" s="291"/>
      <c r="H722" s="291"/>
      <c r="I722" s="291"/>
      <c r="J722" s="291"/>
    </row>
    <row r="723" spans="1:10" ht="15" x14ac:dyDescent="0.25">
      <c r="A723" s="291"/>
      <c r="B723" s="291"/>
      <c r="C723" s="291"/>
      <c r="D723" s="291"/>
      <c r="E723" s="291"/>
      <c r="F723" s="291"/>
      <c r="G723" s="291"/>
      <c r="H723" s="291"/>
      <c r="I723" s="291"/>
      <c r="J723" s="291"/>
    </row>
    <row r="724" spans="1:10" ht="15" x14ac:dyDescent="0.25">
      <c r="A724" s="291"/>
      <c r="B724" s="291"/>
      <c r="C724" s="291"/>
      <c r="D724" s="291"/>
      <c r="E724" s="291"/>
      <c r="F724" s="291"/>
      <c r="G724" s="291"/>
      <c r="H724" s="291"/>
      <c r="I724" s="291"/>
      <c r="J724" s="291"/>
    </row>
    <row r="725" spans="1:10" ht="15" x14ac:dyDescent="0.25">
      <c r="A725" s="291"/>
      <c r="B725" s="291"/>
      <c r="C725" s="291"/>
      <c r="D725" s="291"/>
      <c r="E725" s="291"/>
      <c r="F725" s="291"/>
      <c r="G725" s="291"/>
      <c r="H725" s="291"/>
      <c r="I725" s="291"/>
      <c r="J725" s="291"/>
    </row>
    <row r="726" spans="1:10" ht="15" x14ac:dyDescent="0.25">
      <c r="A726" s="291"/>
      <c r="B726" s="291"/>
      <c r="C726" s="291"/>
      <c r="D726" s="291"/>
      <c r="E726" s="291"/>
      <c r="F726" s="291"/>
      <c r="G726" s="291"/>
      <c r="H726" s="291"/>
      <c r="I726" s="291"/>
      <c r="J726" s="291"/>
    </row>
    <row r="727" spans="1:10" ht="15" x14ac:dyDescent="0.25">
      <c r="A727" s="291"/>
      <c r="B727" s="291"/>
      <c r="C727" s="291"/>
      <c r="D727" s="291"/>
      <c r="E727" s="291"/>
      <c r="F727" s="291"/>
      <c r="G727" s="291"/>
      <c r="H727" s="291"/>
      <c r="I727" s="291"/>
      <c r="J727" s="291"/>
    </row>
    <row r="728" spans="1:10" ht="15" x14ac:dyDescent="0.25">
      <c r="A728" s="291"/>
      <c r="B728" s="291"/>
      <c r="C728" s="291"/>
      <c r="D728" s="291"/>
      <c r="E728" s="291"/>
      <c r="F728" s="291"/>
      <c r="G728" s="291"/>
      <c r="H728" s="291"/>
      <c r="I728" s="291"/>
      <c r="J728" s="291"/>
    </row>
    <row r="729" spans="1:10" ht="15" x14ac:dyDescent="0.25">
      <c r="A729" s="291"/>
      <c r="B729" s="291"/>
      <c r="C729" s="291"/>
      <c r="D729" s="291"/>
      <c r="E729" s="291"/>
      <c r="F729" s="291"/>
      <c r="G729" s="291"/>
      <c r="H729" s="291"/>
      <c r="I729" s="291"/>
      <c r="J729" s="291"/>
    </row>
    <row r="730" spans="1:10" ht="15" x14ac:dyDescent="0.25">
      <c r="A730" s="291"/>
      <c r="B730" s="291"/>
      <c r="C730" s="291"/>
      <c r="D730" s="291"/>
      <c r="E730" s="291"/>
      <c r="F730" s="291"/>
      <c r="G730" s="291"/>
      <c r="H730" s="291"/>
      <c r="I730" s="291"/>
      <c r="J730" s="291"/>
    </row>
    <row r="731" spans="1:10" ht="15" x14ac:dyDescent="0.25">
      <c r="A731" s="291"/>
      <c r="B731" s="291"/>
      <c r="C731" s="291"/>
      <c r="D731" s="291"/>
      <c r="E731" s="291"/>
      <c r="F731" s="291"/>
      <c r="G731" s="291"/>
      <c r="H731" s="291"/>
      <c r="I731" s="291"/>
      <c r="J731" s="291"/>
    </row>
    <row r="732" spans="1:10" ht="15" x14ac:dyDescent="0.25">
      <c r="A732" s="291"/>
      <c r="B732" s="291"/>
      <c r="C732" s="291"/>
      <c r="D732" s="291"/>
      <c r="E732" s="291"/>
      <c r="F732" s="291"/>
      <c r="G732" s="291"/>
      <c r="H732" s="291"/>
      <c r="I732" s="291"/>
      <c r="J732" s="291"/>
    </row>
    <row r="733" spans="1:10" ht="15" x14ac:dyDescent="0.25">
      <c r="A733" s="291"/>
      <c r="B733" s="291"/>
      <c r="C733" s="291"/>
      <c r="D733" s="291"/>
      <c r="E733" s="291"/>
      <c r="F733" s="291"/>
      <c r="G733" s="291"/>
      <c r="H733" s="291"/>
      <c r="I733" s="291"/>
      <c r="J733" s="291"/>
    </row>
    <row r="734" spans="1:10" ht="15" x14ac:dyDescent="0.25">
      <c r="A734" s="291"/>
      <c r="B734" s="291"/>
      <c r="C734" s="291"/>
      <c r="D734" s="291"/>
      <c r="E734" s="291"/>
      <c r="F734" s="291"/>
      <c r="G734" s="291"/>
      <c r="H734" s="291"/>
      <c r="I734" s="291"/>
      <c r="J734" s="291"/>
    </row>
    <row r="735" spans="1:10" ht="15" x14ac:dyDescent="0.25">
      <c r="A735" s="291"/>
      <c r="B735" s="291"/>
      <c r="C735" s="291"/>
      <c r="D735" s="291"/>
      <c r="E735" s="291"/>
      <c r="F735" s="291"/>
      <c r="G735" s="291"/>
      <c r="H735" s="291"/>
      <c r="I735" s="291"/>
      <c r="J735" s="291"/>
    </row>
    <row r="736" spans="1:10" ht="15" x14ac:dyDescent="0.25">
      <c r="A736" s="291"/>
      <c r="B736" s="291"/>
      <c r="C736" s="291"/>
      <c r="D736" s="291"/>
      <c r="E736" s="291"/>
      <c r="F736" s="291"/>
      <c r="G736" s="291"/>
      <c r="H736" s="291"/>
      <c r="I736" s="291"/>
      <c r="J736" s="291"/>
    </row>
    <row r="737" spans="1:10" ht="15" x14ac:dyDescent="0.25">
      <c r="A737" s="291"/>
      <c r="B737" s="291"/>
      <c r="C737" s="291"/>
      <c r="D737" s="291"/>
      <c r="E737" s="291"/>
      <c r="F737" s="291"/>
      <c r="G737" s="291"/>
      <c r="H737" s="291"/>
      <c r="I737" s="291"/>
      <c r="J737" s="291"/>
    </row>
    <row r="738" spans="1:10" ht="15" x14ac:dyDescent="0.25">
      <c r="A738" s="291"/>
      <c r="B738" s="291"/>
      <c r="C738" s="291"/>
      <c r="D738" s="291"/>
      <c r="E738" s="291"/>
      <c r="F738" s="291"/>
      <c r="G738" s="291"/>
      <c r="H738" s="291"/>
      <c r="I738" s="291"/>
      <c r="J738" s="291"/>
    </row>
    <row r="739" spans="1:10" ht="15" x14ac:dyDescent="0.25">
      <c r="A739" s="291"/>
      <c r="B739" s="291"/>
      <c r="C739" s="291"/>
      <c r="D739" s="291"/>
      <c r="E739" s="291"/>
      <c r="F739" s="291"/>
      <c r="G739" s="291"/>
      <c r="H739" s="291"/>
      <c r="I739" s="291"/>
      <c r="J739" s="291"/>
    </row>
    <row r="740" spans="1:10" ht="15" x14ac:dyDescent="0.25">
      <c r="A740" s="291"/>
      <c r="B740" s="291"/>
      <c r="C740" s="291"/>
      <c r="D740" s="291"/>
      <c r="E740" s="291"/>
      <c r="F740" s="291"/>
      <c r="G740" s="291"/>
      <c r="H740" s="291"/>
      <c r="I740" s="291"/>
      <c r="J740" s="291"/>
    </row>
    <row r="741" spans="1:10" ht="15" x14ac:dyDescent="0.25">
      <c r="A741" s="291"/>
      <c r="B741" s="291"/>
      <c r="C741" s="291"/>
      <c r="D741" s="291"/>
      <c r="E741" s="291"/>
      <c r="F741" s="291"/>
      <c r="G741" s="291"/>
      <c r="H741" s="291"/>
      <c r="I741" s="291"/>
      <c r="J741" s="291"/>
    </row>
    <row r="742" spans="1:10" ht="15" x14ac:dyDescent="0.25">
      <c r="A742" s="291"/>
      <c r="B742" s="291"/>
      <c r="C742" s="291"/>
      <c r="D742" s="291"/>
      <c r="E742" s="291"/>
      <c r="F742" s="291"/>
      <c r="G742" s="291"/>
      <c r="H742" s="291"/>
      <c r="I742" s="291"/>
      <c r="J742" s="291"/>
    </row>
    <row r="743" spans="1:10" ht="15" x14ac:dyDescent="0.25">
      <c r="A743" s="291"/>
      <c r="B743" s="291"/>
      <c r="C743" s="291"/>
      <c r="D743" s="291"/>
      <c r="E743" s="291"/>
      <c r="F743" s="291"/>
      <c r="G743" s="291"/>
      <c r="H743" s="291"/>
      <c r="I743" s="291"/>
      <c r="J743" s="291"/>
    </row>
    <row r="744" spans="1:10" ht="15" x14ac:dyDescent="0.25">
      <c r="A744" s="291"/>
      <c r="B744" s="291"/>
      <c r="C744" s="291"/>
      <c r="D744" s="291"/>
      <c r="E744" s="291"/>
      <c r="F744" s="291"/>
      <c r="G744" s="291"/>
      <c r="H744" s="291"/>
      <c r="I744" s="291"/>
      <c r="J744" s="291"/>
    </row>
    <row r="745" spans="1:10" ht="15" x14ac:dyDescent="0.25">
      <c r="A745" s="291"/>
      <c r="B745" s="291"/>
      <c r="C745" s="291"/>
      <c r="D745" s="291"/>
      <c r="E745" s="291"/>
      <c r="F745" s="291"/>
      <c r="G745" s="291"/>
      <c r="H745" s="291"/>
      <c r="I745" s="291"/>
      <c r="J745" s="291"/>
    </row>
    <row r="746" spans="1:10" ht="15" x14ac:dyDescent="0.25">
      <c r="A746" s="291"/>
      <c r="B746" s="291"/>
      <c r="C746" s="291"/>
      <c r="D746" s="291"/>
      <c r="E746" s="291"/>
      <c r="F746" s="291"/>
      <c r="G746" s="291"/>
      <c r="H746" s="291"/>
      <c r="I746" s="291"/>
      <c r="J746" s="291"/>
    </row>
    <row r="747" spans="1:10" ht="15" x14ac:dyDescent="0.25">
      <c r="A747" s="291"/>
      <c r="B747" s="291"/>
      <c r="C747" s="291"/>
      <c r="D747" s="291"/>
      <c r="E747" s="291"/>
      <c r="F747" s="291"/>
      <c r="G747" s="291"/>
      <c r="H747" s="291"/>
      <c r="I747" s="291"/>
      <c r="J747" s="291"/>
    </row>
    <row r="748" spans="1:10" ht="15" x14ac:dyDescent="0.25">
      <c r="A748" s="291"/>
      <c r="B748" s="291"/>
      <c r="C748" s="291"/>
      <c r="D748" s="291"/>
      <c r="E748" s="291"/>
      <c r="F748" s="291"/>
      <c r="G748" s="291"/>
      <c r="H748" s="291"/>
      <c r="I748" s="291"/>
      <c r="J748" s="291"/>
    </row>
    <row r="749" spans="1:10" ht="15" x14ac:dyDescent="0.25">
      <c r="A749" s="291"/>
      <c r="B749" s="291"/>
      <c r="C749" s="291"/>
      <c r="D749" s="291"/>
      <c r="E749" s="291"/>
      <c r="F749" s="291"/>
      <c r="G749" s="291"/>
      <c r="H749" s="291"/>
      <c r="I749" s="291"/>
      <c r="J749" s="291"/>
    </row>
    <row r="750" spans="1:10" ht="15" x14ac:dyDescent="0.25">
      <c r="A750" s="291"/>
      <c r="B750" s="291"/>
      <c r="C750" s="291"/>
      <c r="D750" s="291"/>
      <c r="E750" s="291"/>
      <c r="F750" s="291"/>
      <c r="G750" s="291"/>
      <c r="H750" s="291"/>
      <c r="I750" s="291"/>
      <c r="J750" s="291"/>
    </row>
    <row r="751" spans="1:10" ht="15" x14ac:dyDescent="0.25">
      <c r="A751" s="291"/>
      <c r="B751" s="291"/>
      <c r="C751" s="291"/>
      <c r="D751" s="291"/>
      <c r="E751" s="291"/>
      <c r="F751" s="291"/>
      <c r="G751" s="291"/>
      <c r="H751" s="291"/>
      <c r="I751" s="291"/>
      <c r="J751" s="291"/>
    </row>
    <row r="752" spans="1:10" ht="15" x14ac:dyDescent="0.25">
      <c r="A752" s="291"/>
      <c r="B752" s="291"/>
      <c r="C752" s="291"/>
      <c r="D752" s="291"/>
      <c r="E752" s="291"/>
      <c r="F752" s="291"/>
      <c r="G752" s="291"/>
      <c r="H752" s="291"/>
      <c r="I752" s="291"/>
      <c r="J752" s="291"/>
    </row>
    <row r="753" spans="1:10" ht="15" x14ac:dyDescent="0.25">
      <c r="A753" s="291"/>
      <c r="B753" s="291"/>
      <c r="C753" s="291"/>
      <c r="D753" s="291"/>
      <c r="E753" s="291"/>
      <c r="F753" s="291"/>
      <c r="G753" s="291"/>
      <c r="H753" s="291"/>
      <c r="I753" s="291"/>
      <c r="J753" s="291"/>
    </row>
    <row r="754" spans="1:10" ht="15" x14ac:dyDescent="0.25">
      <c r="A754" s="291"/>
      <c r="B754" s="291"/>
      <c r="C754" s="291"/>
      <c r="D754" s="291"/>
      <c r="E754" s="291"/>
      <c r="F754" s="291"/>
      <c r="G754" s="291"/>
      <c r="H754" s="291"/>
      <c r="I754" s="291"/>
      <c r="J754" s="291"/>
    </row>
    <row r="755" spans="1:10" ht="15" x14ac:dyDescent="0.25">
      <c r="A755" s="291"/>
      <c r="B755" s="291"/>
      <c r="C755" s="291"/>
      <c r="D755" s="291"/>
      <c r="E755" s="291"/>
      <c r="F755" s="291"/>
      <c r="G755" s="291"/>
      <c r="H755" s="291"/>
      <c r="I755" s="291"/>
      <c r="J755" s="291"/>
    </row>
    <row r="756" spans="1:10" ht="15" x14ac:dyDescent="0.25">
      <c r="A756" s="291"/>
      <c r="B756" s="291"/>
      <c r="C756" s="291"/>
      <c r="D756" s="291"/>
      <c r="E756" s="291"/>
      <c r="F756" s="291"/>
      <c r="G756" s="291"/>
      <c r="H756" s="291"/>
      <c r="I756" s="291"/>
      <c r="J756" s="291"/>
    </row>
    <row r="757" spans="1:10" ht="15" x14ac:dyDescent="0.25">
      <c r="A757" s="291"/>
      <c r="B757" s="291"/>
      <c r="C757" s="291"/>
      <c r="D757" s="291"/>
      <c r="E757" s="291"/>
      <c r="F757" s="291"/>
      <c r="G757" s="291"/>
      <c r="H757" s="291"/>
      <c r="I757" s="291"/>
      <c r="J757" s="291"/>
    </row>
    <row r="758" spans="1:10" ht="15" x14ac:dyDescent="0.25">
      <c r="A758" s="291"/>
      <c r="B758" s="291"/>
      <c r="C758" s="291"/>
      <c r="D758" s="291"/>
      <c r="E758" s="291"/>
      <c r="F758" s="291"/>
      <c r="G758" s="291"/>
      <c r="H758" s="291"/>
      <c r="I758" s="291"/>
      <c r="J758" s="291"/>
    </row>
    <row r="759" spans="1:10" ht="15" x14ac:dyDescent="0.25">
      <c r="A759" s="291"/>
      <c r="B759" s="291"/>
      <c r="C759" s="291"/>
      <c r="D759" s="291"/>
      <c r="E759" s="291"/>
      <c r="F759" s="291"/>
      <c r="G759" s="291"/>
      <c r="H759" s="291"/>
      <c r="I759" s="291"/>
      <c r="J759" s="291"/>
    </row>
    <row r="760" spans="1:10" ht="15" x14ac:dyDescent="0.25">
      <c r="A760" s="291"/>
      <c r="B760" s="291"/>
      <c r="C760" s="291"/>
      <c r="D760" s="291"/>
      <c r="E760" s="291"/>
      <c r="F760" s="291"/>
      <c r="G760" s="291"/>
      <c r="H760" s="291"/>
      <c r="I760" s="291"/>
      <c r="J760" s="291"/>
    </row>
    <row r="761" spans="1:10" ht="15" x14ac:dyDescent="0.25">
      <c r="A761" s="291"/>
      <c r="B761" s="291"/>
      <c r="C761" s="291"/>
      <c r="D761" s="291"/>
      <c r="E761" s="291"/>
      <c r="F761" s="291"/>
      <c r="G761" s="291"/>
      <c r="H761" s="291"/>
      <c r="I761" s="291"/>
      <c r="J761" s="291"/>
    </row>
    <row r="762" spans="1:10" ht="15" x14ac:dyDescent="0.25">
      <c r="A762" s="291"/>
      <c r="B762" s="291"/>
      <c r="C762" s="291"/>
      <c r="D762" s="291"/>
      <c r="E762" s="291"/>
      <c r="F762" s="291"/>
      <c r="G762" s="291"/>
      <c r="H762" s="291"/>
      <c r="I762" s="291"/>
      <c r="J762" s="291"/>
    </row>
    <row r="763" spans="1:10" ht="15" x14ac:dyDescent="0.25">
      <c r="A763" s="291"/>
      <c r="B763" s="291"/>
      <c r="C763" s="291"/>
      <c r="D763" s="291"/>
      <c r="E763" s="291"/>
      <c r="F763" s="291"/>
      <c r="G763" s="291"/>
      <c r="H763" s="291"/>
      <c r="I763" s="291"/>
      <c r="J763" s="291"/>
    </row>
    <row r="764" spans="1:10" ht="15" x14ac:dyDescent="0.25">
      <c r="A764" s="291"/>
      <c r="B764" s="291"/>
      <c r="C764" s="291"/>
      <c r="D764" s="291"/>
      <c r="E764" s="291"/>
      <c r="F764" s="291"/>
      <c r="G764" s="291"/>
      <c r="H764" s="291"/>
      <c r="I764" s="291"/>
      <c r="J764" s="291"/>
    </row>
    <row r="765" spans="1:10" ht="15" x14ac:dyDescent="0.25">
      <c r="A765" s="291"/>
      <c r="B765" s="291"/>
      <c r="C765" s="291"/>
      <c r="D765" s="291"/>
      <c r="E765" s="291"/>
      <c r="F765" s="291"/>
      <c r="G765" s="291"/>
      <c r="H765" s="291"/>
      <c r="I765" s="291"/>
      <c r="J765" s="291"/>
    </row>
    <row r="766" spans="1:10" ht="15" x14ac:dyDescent="0.25">
      <c r="A766" s="291"/>
      <c r="B766" s="291"/>
      <c r="C766" s="291"/>
      <c r="D766" s="291"/>
      <c r="E766" s="291"/>
      <c r="F766" s="291"/>
      <c r="G766" s="291"/>
      <c r="H766" s="291"/>
      <c r="I766" s="291"/>
      <c r="J766" s="291"/>
    </row>
    <row r="767" spans="1:10" ht="15" x14ac:dyDescent="0.25">
      <c r="A767" s="291"/>
      <c r="B767" s="291"/>
      <c r="C767" s="291"/>
      <c r="D767" s="291"/>
      <c r="E767" s="291"/>
      <c r="F767" s="291"/>
      <c r="G767" s="291"/>
      <c r="H767" s="291"/>
      <c r="I767" s="291"/>
      <c r="J767" s="291"/>
    </row>
    <row r="768" spans="1:10" ht="15" x14ac:dyDescent="0.25">
      <c r="A768" s="291"/>
      <c r="B768" s="291"/>
      <c r="C768" s="291"/>
      <c r="D768" s="291"/>
      <c r="E768" s="291"/>
      <c r="F768" s="291"/>
      <c r="G768" s="291"/>
      <c r="H768" s="291"/>
      <c r="I768" s="291"/>
      <c r="J768" s="291"/>
    </row>
    <row r="769" spans="1:10" ht="15" x14ac:dyDescent="0.25">
      <c r="A769" s="291"/>
      <c r="B769" s="291"/>
      <c r="C769" s="291"/>
      <c r="D769" s="291"/>
      <c r="E769" s="291"/>
      <c r="F769" s="291"/>
      <c r="G769" s="291"/>
      <c r="H769" s="291"/>
      <c r="I769" s="291"/>
      <c r="J769" s="291"/>
    </row>
    <row r="770" spans="1:10" ht="15" x14ac:dyDescent="0.25">
      <c r="A770" s="291"/>
      <c r="B770" s="291"/>
      <c r="C770" s="291"/>
      <c r="D770" s="291"/>
      <c r="E770" s="291"/>
      <c r="F770" s="291"/>
      <c r="G770" s="291"/>
      <c r="H770" s="291"/>
      <c r="I770" s="291"/>
      <c r="J770" s="291"/>
    </row>
    <row r="771" spans="1:10" ht="15" x14ac:dyDescent="0.25">
      <c r="A771" s="291"/>
      <c r="B771" s="291"/>
      <c r="C771" s="291"/>
      <c r="D771" s="291"/>
      <c r="E771" s="291"/>
      <c r="F771" s="291"/>
      <c r="G771" s="291"/>
      <c r="H771" s="291"/>
      <c r="I771" s="291"/>
      <c r="J771" s="291"/>
    </row>
    <row r="772" spans="1:10" ht="15" x14ac:dyDescent="0.25">
      <c r="A772" s="291"/>
      <c r="B772" s="291"/>
      <c r="C772" s="291"/>
      <c r="D772" s="291"/>
      <c r="E772" s="291"/>
      <c r="F772" s="291"/>
      <c r="G772" s="291"/>
      <c r="H772" s="291"/>
      <c r="I772" s="291"/>
      <c r="J772" s="291"/>
    </row>
    <row r="773" spans="1:10" ht="15" x14ac:dyDescent="0.25">
      <c r="A773" s="291"/>
      <c r="B773" s="291"/>
      <c r="C773" s="291"/>
      <c r="D773" s="291"/>
      <c r="E773" s="291"/>
      <c r="F773" s="291"/>
      <c r="G773" s="291"/>
      <c r="H773" s="291"/>
      <c r="I773" s="291"/>
      <c r="J773" s="291"/>
    </row>
    <row r="774" spans="1:10" ht="15" x14ac:dyDescent="0.25">
      <c r="A774" s="291"/>
      <c r="B774" s="291"/>
      <c r="C774" s="291"/>
      <c r="D774" s="291"/>
      <c r="E774" s="291"/>
      <c r="F774" s="291"/>
      <c r="G774" s="291"/>
      <c r="H774" s="291"/>
      <c r="I774" s="291"/>
      <c r="J774" s="291"/>
    </row>
    <row r="775" spans="1:10" ht="15" x14ac:dyDescent="0.25">
      <c r="A775" s="291"/>
      <c r="B775" s="291"/>
      <c r="C775" s="291"/>
      <c r="D775" s="291"/>
      <c r="E775" s="291"/>
      <c r="F775" s="291"/>
      <c r="G775" s="291"/>
      <c r="H775" s="291"/>
      <c r="I775" s="291"/>
      <c r="J775" s="291"/>
    </row>
    <row r="776" spans="1:10" ht="15" x14ac:dyDescent="0.25">
      <c r="A776" s="291"/>
      <c r="B776" s="291"/>
      <c r="C776" s="291"/>
      <c r="D776" s="291"/>
      <c r="E776" s="291"/>
      <c r="F776" s="291"/>
      <c r="G776" s="291"/>
      <c r="H776" s="291"/>
      <c r="I776" s="291"/>
      <c r="J776" s="291"/>
    </row>
    <row r="777" spans="1:10" ht="15" x14ac:dyDescent="0.25">
      <c r="A777" s="291"/>
      <c r="B777" s="291"/>
      <c r="C777" s="291"/>
      <c r="D777" s="291"/>
      <c r="E777" s="291"/>
      <c r="F777" s="291"/>
      <c r="G777" s="291"/>
      <c r="H777" s="291"/>
      <c r="I777" s="291"/>
      <c r="J777" s="291"/>
    </row>
    <row r="778" spans="1:10" ht="15" x14ac:dyDescent="0.25">
      <c r="A778" s="291"/>
      <c r="B778" s="291"/>
      <c r="C778" s="291"/>
      <c r="D778" s="291"/>
      <c r="E778" s="291"/>
      <c r="F778" s="291"/>
      <c r="G778" s="291"/>
      <c r="H778" s="291"/>
      <c r="I778" s="291"/>
      <c r="J778" s="291"/>
    </row>
    <row r="779" spans="1:10" ht="15" x14ac:dyDescent="0.25">
      <c r="A779" s="291"/>
      <c r="B779" s="291"/>
      <c r="C779" s="291"/>
      <c r="D779" s="291"/>
      <c r="E779" s="291"/>
      <c r="F779" s="291"/>
      <c r="G779" s="291"/>
      <c r="H779" s="291"/>
      <c r="I779" s="291"/>
      <c r="J779" s="291"/>
    </row>
    <row r="780" spans="1:10" ht="15" x14ac:dyDescent="0.25">
      <c r="A780" s="291"/>
      <c r="B780" s="291"/>
      <c r="C780" s="291"/>
      <c r="D780" s="291"/>
      <c r="E780" s="291"/>
      <c r="F780" s="291"/>
      <c r="G780" s="291"/>
      <c r="H780" s="291"/>
      <c r="I780" s="291"/>
      <c r="J780" s="291"/>
    </row>
    <row r="781" spans="1:10" ht="15" x14ac:dyDescent="0.25">
      <c r="A781" s="291"/>
      <c r="B781" s="291"/>
      <c r="C781" s="291"/>
      <c r="D781" s="291"/>
      <c r="E781" s="291"/>
      <c r="F781" s="291"/>
      <c r="G781" s="291"/>
      <c r="H781" s="291"/>
      <c r="I781" s="291"/>
      <c r="J781" s="291"/>
    </row>
    <row r="782" spans="1:10" ht="15" x14ac:dyDescent="0.25">
      <c r="A782" s="291"/>
      <c r="B782" s="291"/>
      <c r="C782" s="291"/>
      <c r="D782" s="291"/>
      <c r="E782" s="291"/>
      <c r="F782" s="291"/>
      <c r="G782" s="291"/>
      <c r="H782" s="291"/>
      <c r="I782" s="291"/>
      <c r="J782" s="291"/>
    </row>
    <row r="783" spans="1:10" ht="15" x14ac:dyDescent="0.25">
      <c r="A783" s="291"/>
      <c r="B783" s="291"/>
      <c r="C783" s="291"/>
      <c r="D783" s="291"/>
      <c r="E783" s="291"/>
      <c r="F783" s="291"/>
      <c r="G783" s="291"/>
      <c r="H783" s="291"/>
      <c r="I783" s="291"/>
      <c r="J783" s="291"/>
    </row>
    <row r="784" spans="1:10" ht="15" x14ac:dyDescent="0.25">
      <c r="A784" s="291"/>
      <c r="B784" s="291"/>
      <c r="C784" s="291"/>
      <c r="D784" s="291"/>
      <c r="E784" s="291"/>
      <c r="F784" s="291"/>
      <c r="G784" s="291"/>
      <c r="H784" s="291"/>
      <c r="I784" s="291"/>
      <c r="J784" s="291"/>
    </row>
    <row r="785" spans="1:10" ht="15" x14ac:dyDescent="0.25">
      <c r="A785" s="291"/>
      <c r="B785" s="291"/>
      <c r="C785" s="291"/>
      <c r="D785" s="291"/>
      <c r="E785" s="291"/>
      <c r="F785" s="291"/>
      <c r="G785" s="291"/>
      <c r="H785" s="291"/>
      <c r="I785" s="291"/>
      <c r="J785" s="291"/>
    </row>
    <row r="786" spans="1:10" ht="15" x14ac:dyDescent="0.25">
      <c r="A786" s="291"/>
      <c r="B786" s="291"/>
      <c r="C786" s="291"/>
      <c r="D786" s="291"/>
      <c r="E786" s="291"/>
      <c r="F786" s="291"/>
      <c r="G786" s="291"/>
      <c r="H786" s="291"/>
      <c r="I786" s="291"/>
      <c r="J786" s="291"/>
    </row>
    <row r="787" spans="1:10" ht="15" x14ac:dyDescent="0.25">
      <c r="A787" s="291"/>
      <c r="B787" s="291"/>
      <c r="C787" s="291"/>
      <c r="D787" s="291"/>
      <c r="E787" s="291"/>
      <c r="F787" s="291"/>
      <c r="G787" s="291"/>
      <c r="H787" s="291"/>
      <c r="I787" s="291"/>
      <c r="J787" s="291"/>
    </row>
    <row r="788" spans="1:10" ht="15" x14ac:dyDescent="0.25">
      <c r="A788" s="291"/>
      <c r="B788" s="291"/>
      <c r="C788" s="291"/>
      <c r="D788" s="291"/>
      <c r="E788" s="291"/>
      <c r="F788" s="291"/>
      <c r="G788" s="291"/>
      <c r="H788" s="291"/>
      <c r="I788" s="291"/>
      <c r="J788" s="291"/>
    </row>
    <row r="789" spans="1:10" ht="15" x14ac:dyDescent="0.25">
      <c r="A789" s="291"/>
      <c r="B789" s="291"/>
      <c r="C789" s="291"/>
      <c r="D789" s="291"/>
      <c r="E789" s="291"/>
      <c r="F789" s="291"/>
      <c r="G789" s="291"/>
      <c r="H789" s="291"/>
      <c r="I789" s="291"/>
      <c r="J789" s="291"/>
    </row>
    <row r="790" spans="1:10" ht="15" x14ac:dyDescent="0.25">
      <c r="A790" s="291"/>
      <c r="B790" s="291"/>
      <c r="C790" s="291"/>
      <c r="D790" s="291"/>
      <c r="E790" s="291"/>
      <c r="F790" s="291"/>
      <c r="G790" s="291"/>
      <c r="H790" s="291"/>
      <c r="I790" s="291"/>
      <c r="J790" s="291"/>
    </row>
    <row r="791" spans="1:10" ht="15" x14ac:dyDescent="0.25">
      <c r="A791" s="291"/>
      <c r="B791" s="291"/>
      <c r="C791" s="291"/>
      <c r="D791" s="291"/>
      <c r="E791" s="291"/>
      <c r="F791" s="291"/>
      <c r="G791" s="291"/>
      <c r="H791" s="291"/>
      <c r="I791" s="291"/>
      <c r="J791" s="291"/>
    </row>
    <row r="792" spans="1:10" ht="15" x14ac:dyDescent="0.25">
      <c r="A792" s="291"/>
      <c r="B792" s="291"/>
      <c r="C792" s="291"/>
      <c r="D792" s="291"/>
      <c r="E792" s="291"/>
      <c r="F792" s="291"/>
      <c r="G792" s="291"/>
      <c r="H792" s="291"/>
      <c r="I792" s="291"/>
      <c r="J792" s="291"/>
    </row>
    <row r="793" spans="1:10" ht="15" x14ac:dyDescent="0.25">
      <c r="A793" s="291"/>
      <c r="B793" s="291"/>
      <c r="C793" s="291"/>
      <c r="D793" s="291"/>
      <c r="E793" s="291"/>
      <c r="F793" s="291"/>
      <c r="G793" s="291"/>
      <c r="H793" s="291"/>
      <c r="I793" s="291"/>
      <c r="J793" s="291"/>
    </row>
    <row r="794" spans="1:10" ht="15" x14ac:dyDescent="0.25">
      <c r="A794" s="291"/>
      <c r="B794" s="291"/>
      <c r="C794" s="291"/>
      <c r="D794" s="291"/>
      <c r="E794" s="291"/>
      <c r="F794" s="291"/>
      <c r="G794" s="291"/>
      <c r="H794" s="291"/>
      <c r="I794" s="291"/>
      <c r="J794" s="291"/>
    </row>
    <row r="795" spans="1:10" ht="15" x14ac:dyDescent="0.25">
      <c r="A795" s="291"/>
      <c r="B795" s="291"/>
      <c r="C795" s="291"/>
      <c r="D795" s="291"/>
      <c r="E795" s="291"/>
      <c r="F795" s="291"/>
      <c r="G795" s="291"/>
      <c r="H795" s="291"/>
      <c r="I795" s="291"/>
      <c r="J795" s="291"/>
    </row>
    <row r="796" spans="1:10" ht="15" x14ac:dyDescent="0.25">
      <c r="A796" s="291"/>
      <c r="B796" s="291"/>
      <c r="C796" s="291"/>
      <c r="D796" s="291"/>
      <c r="E796" s="291"/>
      <c r="F796" s="291"/>
      <c r="G796" s="291"/>
      <c r="H796" s="291"/>
      <c r="I796" s="291"/>
      <c r="J796" s="291"/>
    </row>
    <row r="797" spans="1:10" ht="15" x14ac:dyDescent="0.25">
      <c r="A797" s="291"/>
      <c r="B797" s="291"/>
      <c r="C797" s="291"/>
      <c r="D797" s="291"/>
      <c r="E797" s="291"/>
      <c r="F797" s="291"/>
      <c r="G797" s="291"/>
      <c r="H797" s="291"/>
      <c r="I797" s="291"/>
      <c r="J797" s="291"/>
    </row>
    <row r="798" spans="1:10" ht="15" x14ac:dyDescent="0.25">
      <c r="A798" s="291"/>
      <c r="B798" s="291"/>
      <c r="C798" s="291"/>
      <c r="D798" s="291"/>
      <c r="E798" s="291"/>
      <c r="F798" s="291"/>
      <c r="G798" s="291"/>
      <c r="H798" s="291"/>
      <c r="I798" s="291"/>
      <c r="J798" s="291"/>
    </row>
    <row r="799" spans="1:10" ht="15" x14ac:dyDescent="0.25">
      <c r="A799" s="291"/>
      <c r="B799" s="291"/>
      <c r="C799" s="291"/>
      <c r="D799" s="291"/>
      <c r="E799" s="291"/>
      <c r="F799" s="291"/>
      <c r="G799" s="291"/>
      <c r="H799" s="291"/>
      <c r="I799" s="291"/>
      <c r="J799" s="291"/>
    </row>
    <row r="800" spans="1:10" ht="15" x14ac:dyDescent="0.25">
      <c r="A800" s="291"/>
      <c r="B800" s="291"/>
      <c r="C800" s="291"/>
      <c r="D800" s="291"/>
      <c r="E800" s="291"/>
      <c r="F800" s="291"/>
      <c r="G800" s="291"/>
      <c r="H800" s="291"/>
      <c r="I800" s="291"/>
      <c r="J800" s="291"/>
    </row>
    <row r="801" spans="1:10" ht="15" x14ac:dyDescent="0.25">
      <c r="A801" s="291"/>
      <c r="B801" s="291"/>
      <c r="C801" s="291"/>
      <c r="D801" s="291"/>
      <c r="E801" s="291"/>
      <c r="F801" s="291"/>
      <c r="G801" s="291"/>
      <c r="H801" s="291"/>
      <c r="I801" s="291"/>
      <c r="J801" s="291"/>
    </row>
    <row r="802" spans="1:10" ht="15" x14ac:dyDescent="0.25">
      <c r="A802" s="291"/>
      <c r="B802" s="291"/>
      <c r="C802" s="291"/>
      <c r="D802" s="291"/>
      <c r="E802" s="291"/>
      <c r="F802" s="291"/>
      <c r="G802" s="291"/>
      <c r="H802" s="291"/>
      <c r="I802" s="291"/>
      <c r="J802" s="291"/>
    </row>
    <row r="803" spans="1:10" ht="15" x14ac:dyDescent="0.25">
      <c r="A803" s="291"/>
      <c r="B803" s="291"/>
      <c r="C803" s="291"/>
      <c r="D803" s="291"/>
      <c r="E803" s="291"/>
      <c r="F803" s="291"/>
      <c r="G803" s="291"/>
      <c r="H803" s="291"/>
      <c r="I803" s="291"/>
      <c r="J803" s="291"/>
    </row>
    <row r="804" spans="1:10" ht="15" x14ac:dyDescent="0.25">
      <c r="A804" s="291"/>
      <c r="B804" s="291"/>
      <c r="C804" s="291"/>
      <c r="D804" s="291"/>
      <c r="E804" s="291"/>
      <c r="F804" s="291"/>
      <c r="G804" s="291"/>
      <c r="H804" s="291"/>
      <c r="I804" s="291"/>
      <c r="J804" s="291"/>
    </row>
    <row r="805" spans="1:10" ht="15" x14ac:dyDescent="0.25">
      <c r="A805" s="291"/>
      <c r="B805" s="291"/>
      <c r="C805" s="291"/>
      <c r="D805" s="291"/>
      <c r="E805" s="291"/>
      <c r="F805" s="291"/>
      <c r="G805" s="291"/>
      <c r="H805" s="291"/>
      <c r="I805" s="291"/>
      <c r="J805" s="291"/>
    </row>
    <row r="806" spans="1:10" ht="15" x14ac:dyDescent="0.25">
      <c r="A806" s="291"/>
      <c r="B806" s="291"/>
      <c r="C806" s="291"/>
      <c r="D806" s="291"/>
      <c r="E806" s="291"/>
      <c r="F806" s="291"/>
      <c r="G806" s="291"/>
      <c r="H806" s="291"/>
      <c r="I806" s="291"/>
      <c r="J806" s="291"/>
    </row>
    <row r="807" spans="1:10" ht="15" x14ac:dyDescent="0.25">
      <c r="A807" s="291"/>
      <c r="B807" s="291"/>
      <c r="C807" s="291"/>
      <c r="D807" s="291"/>
      <c r="E807" s="291"/>
      <c r="F807" s="291"/>
      <c r="G807" s="291"/>
      <c r="H807" s="291"/>
      <c r="I807" s="291"/>
      <c r="J807" s="291"/>
    </row>
    <row r="808" spans="1:10" ht="15" x14ac:dyDescent="0.25">
      <c r="A808" s="291"/>
      <c r="B808" s="291"/>
      <c r="C808" s="291"/>
      <c r="D808" s="291"/>
      <c r="E808" s="291"/>
      <c r="F808" s="291"/>
      <c r="G808" s="291"/>
      <c r="H808" s="291"/>
      <c r="I808" s="291"/>
      <c r="J808" s="291"/>
    </row>
    <row r="809" spans="1:10" ht="15" x14ac:dyDescent="0.25">
      <c r="A809" s="291"/>
      <c r="B809" s="291"/>
      <c r="C809" s="291"/>
      <c r="D809" s="291"/>
      <c r="E809" s="291"/>
      <c r="F809" s="291"/>
      <c r="G809" s="291"/>
      <c r="H809" s="291"/>
      <c r="I809" s="291"/>
      <c r="J809" s="291"/>
    </row>
    <row r="810" spans="1:10" ht="15" x14ac:dyDescent="0.25">
      <c r="A810" s="291"/>
      <c r="B810" s="291"/>
      <c r="C810" s="291"/>
      <c r="D810" s="291"/>
      <c r="E810" s="291"/>
      <c r="F810" s="291"/>
      <c r="G810" s="291"/>
      <c r="H810" s="291"/>
      <c r="I810" s="291"/>
      <c r="J810" s="291"/>
    </row>
    <row r="811" spans="1:10" ht="15" x14ac:dyDescent="0.25">
      <c r="A811" s="291"/>
      <c r="B811" s="291"/>
      <c r="C811" s="291"/>
      <c r="D811" s="291"/>
      <c r="E811" s="291"/>
      <c r="F811" s="291"/>
      <c r="G811" s="291"/>
      <c r="H811" s="291"/>
      <c r="I811" s="291"/>
      <c r="J811" s="291"/>
    </row>
    <row r="812" spans="1:10" ht="15" x14ac:dyDescent="0.25">
      <c r="A812" s="291"/>
      <c r="B812" s="291"/>
      <c r="C812" s="291"/>
      <c r="D812" s="291"/>
      <c r="E812" s="291"/>
      <c r="F812" s="291"/>
      <c r="G812" s="291"/>
      <c r="H812" s="291"/>
      <c r="I812" s="291"/>
      <c r="J812" s="291"/>
    </row>
    <row r="813" spans="1:10" ht="15" x14ac:dyDescent="0.25">
      <c r="A813" s="291"/>
      <c r="B813" s="291"/>
      <c r="C813" s="291"/>
      <c r="D813" s="291"/>
      <c r="E813" s="291"/>
      <c r="F813" s="291"/>
      <c r="G813" s="291"/>
      <c r="H813" s="291"/>
      <c r="I813" s="291"/>
      <c r="J813" s="291"/>
    </row>
    <row r="814" spans="1:10" ht="15" x14ac:dyDescent="0.25">
      <c r="A814" s="291"/>
      <c r="B814" s="291"/>
      <c r="C814" s="291"/>
      <c r="D814" s="291"/>
      <c r="E814" s="291"/>
      <c r="F814" s="291"/>
      <c r="G814" s="291"/>
      <c r="H814" s="291"/>
      <c r="I814" s="291"/>
      <c r="J814" s="291"/>
    </row>
    <row r="815" spans="1:10" ht="15" x14ac:dyDescent="0.25">
      <c r="A815" s="291"/>
      <c r="B815" s="291"/>
      <c r="C815" s="291"/>
      <c r="D815" s="291"/>
      <c r="E815" s="291"/>
      <c r="F815" s="291"/>
      <c r="G815" s="291"/>
      <c r="H815" s="291"/>
      <c r="I815" s="291"/>
      <c r="J815" s="291"/>
    </row>
    <row r="816" spans="1:10" ht="15" x14ac:dyDescent="0.25">
      <c r="A816" s="291"/>
      <c r="B816" s="291"/>
      <c r="C816" s="291"/>
      <c r="D816" s="291"/>
      <c r="E816" s="291"/>
      <c r="F816" s="291"/>
      <c r="G816" s="291"/>
      <c r="H816" s="291"/>
      <c r="I816" s="291"/>
      <c r="J816" s="291"/>
    </row>
    <row r="817" spans="1:10" ht="15" x14ac:dyDescent="0.25">
      <c r="A817" s="291"/>
      <c r="B817" s="291"/>
      <c r="C817" s="291"/>
      <c r="D817" s="291"/>
      <c r="E817" s="291"/>
      <c r="F817" s="291"/>
      <c r="G817" s="291"/>
      <c r="H817" s="291"/>
      <c r="I817" s="291"/>
      <c r="J817" s="291"/>
    </row>
    <row r="818" spans="1:10" ht="15" x14ac:dyDescent="0.25">
      <c r="A818" s="291"/>
      <c r="B818" s="291"/>
      <c r="C818" s="291"/>
      <c r="D818" s="291"/>
      <c r="E818" s="291"/>
      <c r="F818" s="291"/>
      <c r="G818" s="291"/>
      <c r="H818" s="291"/>
      <c r="I818" s="291"/>
      <c r="J818" s="291"/>
    </row>
    <row r="819" spans="1:10" ht="15" x14ac:dyDescent="0.25">
      <c r="A819" s="291"/>
      <c r="B819" s="291"/>
      <c r="C819" s="291"/>
      <c r="D819" s="291"/>
      <c r="E819" s="291"/>
      <c r="F819" s="291"/>
      <c r="G819" s="291"/>
      <c r="H819" s="291"/>
      <c r="I819" s="291"/>
      <c r="J819" s="291"/>
    </row>
    <row r="820" spans="1:10" ht="15" x14ac:dyDescent="0.25">
      <c r="A820" s="291"/>
      <c r="B820" s="291"/>
      <c r="C820" s="291"/>
      <c r="D820" s="291"/>
      <c r="E820" s="291"/>
      <c r="F820" s="291"/>
      <c r="G820" s="291"/>
      <c r="H820" s="291"/>
      <c r="I820" s="291"/>
      <c r="J820" s="291"/>
    </row>
    <row r="821" spans="1:10" ht="15" x14ac:dyDescent="0.25">
      <c r="A821" s="291"/>
      <c r="B821" s="291"/>
      <c r="C821" s="291"/>
      <c r="D821" s="291"/>
      <c r="E821" s="291"/>
      <c r="F821" s="291"/>
      <c r="G821" s="291"/>
      <c r="H821" s="291"/>
      <c r="I821" s="291"/>
      <c r="J821" s="291"/>
    </row>
    <row r="822" spans="1:10" ht="15" x14ac:dyDescent="0.25">
      <c r="A822" s="291"/>
      <c r="B822" s="291"/>
      <c r="C822" s="291"/>
      <c r="D822" s="291"/>
      <c r="E822" s="291"/>
      <c r="F822" s="291"/>
      <c r="G822" s="291"/>
      <c r="H822" s="291"/>
      <c r="I822" s="291"/>
      <c r="J822" s="291"/>
    </row>
    <row r="823" spans="1:10" ht="15" x14ac:dyDescent="0.25">
      <c r="A823" s="291"/>
      <c r="B823" s="291"/>
      <c r="C823" s="291"/>
      <c r="D823" s="291"/>
      <c r="E823" s="291"/>
      <c r="F823" s="291"/>
      <c r="G823" s="291"/>
      <c r="H823" s="291"/>
      <c r="I823" s="291"/>
      <c r="J823" s="291"/>
    </row>
    <row r="824" spans="1:10" ht="15" x14ac:dyDescent="0.25">
      <c r="A824" s="291"/>
      <c r="B824" s="291"/>
      <c r="C824" s="291"/>
      <c r="D824" s="291"/>
      <c r="E824" s="291"/>
      <c r="F824" s="291"/>
      <c r="G824" s="291"/>
      <c r="H824" s="291"/>
      <c r="I824" s="291"/>
      <c r="J824" s="291"/>
    </row>
    <row r="825" spans="1:10" ht="15" x14ac:dyDescent="0.25">
      <c r="A825" s="291"/>
      <c r="B825" s="291"/>
      <c r="C825" s="291"/>
      <c r="D825" s="291"/>
      <c r="E825" s="291"/>
      <c r="F825" s="291"/>
      <c r="G825" s="291"/>
      <c r="H825" s="291"/>
      <c r="I825" s="291"/>
      <c r="J825" s="291"/>
    </row>
    <row r="826" spans="1:10" ht="15" x14ac:dyDescent="0.25">
      <c r="A826" s="291"/>
      <c r="B826" s="291"/>
      <c r="C826" s="291"/>
      <c r="D826" s="291"/>
      <c r="E826" s="291"/>
      <c r="F826" s="291"/>
      <c r="G826" s="291"/>
      <c r="H826" s="291"/>
      <c r="I826" s="291"/>
      <c r="J826" s="291"/>
    </row>
    <row r="827" spans="1:10" ht="15" x14ac:dyDescent="0.25">
      <c r="A827" s="291"/>
      <c r="B827" s="291"/>
      <c r="C827" s="291"/>
      <c r="D827" s="291"/>
      <c r="E827" s="291"/>
      <c r="F827" s="291"/>
      <c r="G827" s="291"/>
      <c r="H827" s="291"/>
      <c r="I827" s="291"/>
      <c r="J827" s="291"/>
    </row>
    <row r="828" spans="1:10" ht="15" x14ac:dyDescent="0.25">
      <c r="A828" s="291"/>
      <c r="B828" s="291"/>
      <c r="C828" s="291"/>
      <c r="D828" s="291"/>
      <c r="E828" s="291"/>
      <c r="F828" s="291"/>
      <c r="G828" s="291"/>
      <c r="H828" s="291"/>
      <c r="I828" s="291"/>
      <c r="J828" s="291"/>
    </row>
    <row r="829" spans="1:10" ht="15" x14ac:dyDescent="0.25">
      <c r="A829" s="291"/>
      <c r="B829" s="291"/>
      <c r="C829" s="291"/>
      <c r="D829" s="291"/>
      <c r="E829" s="291"/>
      <c r="F829" s="291"/>
      <c r="G829" s="291"/>
      <c r="H829" s="291"/>
      <c r="I829" s="291"/>
      <c r="J829" s="291"/>
    </row>
    <row r="830" spans="1:10" ht="15" x14ac:dyDescent="0.25">
      <c r="A830" s="291"/>
      <c r="B830" s="291"/>
      <c r="C830" s="291"/>
      <c r="D830" s="291"/>
      <c r="E830" s="291"/>
      <c r="F830" s="291"/>
      <c r="G830" s="291"/>
      <c r="H830" s="291"/>
      <c r="I830" s="291"/>
      <c r="J830" s="291"/>
    </row>
    <row r="831" spans="1:10" ht="15" x14ac:dyDescent="0.25">
      <c r="A831" s="291"/>
      <c r="B831" s="291"/>
      <c r="C831" s="291"/>
      <c r="D831" s="291"/>
      <c r="E831" s="291"/>
      <c r="F831" s="291"/>
      <c r="G831" s="291"/>
      <c r="H831" s="291"/>
      <c r="I831" s="291"/>
      <c r="J831" s="291"/>
    </row>
    <row r="832" spans="1:10" ht="15" x14ac:dyDescent="0.25">
      <c r="A832" s="291"/>
      <c r="B832" s="291"/>
      <c r="C832" s="291"/>
      <c r="D832" s="291"/>
      <c r="E832" s="291"/>
      <c r="F832" s="291"/>
      <c r="G832" s="291"/>
      <c r="H832" s="291"/>
      <c r="I832" s="291"/>
      <c r="J832" s="291"/>
    </row>
    <row r="833" spans="1:10" ht="15" x14ac:dyDescent="0.25">
      <c r="A833" s="291"/>
      <c r="B833" s="291"/>
      <c r="C833" s="291"/>
      <c r="D833" s="291"/>
      <c r="E833" s="291"/>
      <c r="F833" s="291"/>
      <c r="G833" s="291"/>
      <c r="H833" s="291"/>
      <c r="I833" s="291"/>
      <c r="J833" s="291"/>
    </row>
    <row r="834" spans="1:10" ht="15" x14ac:dyDescent="0.25">
      <c r="A834" s="291"/>
      <c r="B834" s="291"/>
      <c r="C834" s="291"/>
      <c r="D834" s="291"/>
      <c r="E834" s="291"/>
      <c r="F834" s="291"/>
      <c r="G834" s="291"/>
      <c r="H834" s="291"/>
      <c r="I834" s="291"/>
      <c r="J834" s="291"/>
    </row>
    <row r="835" spans="1:10" ht="15" x14ac:dyDescent="0.25">
      <c r="A835" s="291"/>
      <c r="B835" s="291"/>
      <c r="C835" s="291"/>
      <c r="D835" s="291"/>
      <c r="E835" s="291"/>
      <c r="F835" s="291"/>
      <c r="G835" s="291"/>
      <c r="H835" s="291"/>
      <c r="I835" s="291"/>
      <c r="J835" s="291"/>
    </row>
    <row r="836" spans="1:10" ht="15" x14ac:dyDescent="0.25">
      <c r="A836" s="291"/>
      <c r="B836" s="291"/>
      <c r="C836" s="291"/>
      <c r="D836" s="291"/>
      <c r="E836" s="291"/>
      <c r="F836" s="291"/>
      <c r="G836" s="291"/>
      <c r="H836" s="291"/>
      <c r="I836" s="291"/>
      <c r="J836" s="291"/>
    </row>
    <row r="837" spans="1:10" ht="15" x14ac:dyDescent="0.25">
      <c r="A837" s="291"/>
      <c r="B837" s="291"/>
      <c r="C837" s="291"/>
      <c r="D837" s="291"/>
      <c r="E837" s="291"/>
      <c r="F837" s="291"/>
      <c r="G837" s="291"/>
      <c r="H837" s="291"/>
      <c r="I837" s="291"/>
      <c r="J837" s="291"/>
    </row>
    <row r="838" spans="1:10" ht="15" x14ac:dyDescent="0.25">
      <c r="A838" s="291"/>
      <c r="B838" s="291"/>
      <c r="C838" s="291"/>
      <c r="D838" s="291"/>
      <c r="E838" s="291"/>
      <c r="F838" s="291"/>
      <c r="G838" s="291"/>
      <c r="H838" s="291"/>
      <c r="I838" s="291"/>
      <c r="J838" s="291"/>
    </row>
    <row r="839" spans="1:10" ht="15" x14ac:dyDescent="0.25">
      <c r="A839" s="291"/>
      <c r="B839" s="291"/>
      <c r="C839" s="291"/>
      <c r="D839" s="291"/>
      <c r="E839" s="291"/>
      <c r="F839" s="291"/>
      <c r="G839" s="291"/>
      <c r="H839" s="291"/>
      <c r="I839" s="291"/>
      <c r="J839" s="291"/>
    </row>
    <row r="840" spans="1:10" ht="15" x14ac:dyDescent="0.25">
      <c r="A840" s="291"/>
      <c r="B840" s="291"/>
      <c r="C840" s="291"/>
      <c r="D840" s="291"/>
      <c r="E840" s="291"/>
      <c r="F840" s="291"/>
      <c r="G840" s="291"/>
      <c r="H840" s="291"/>
      <c r="I840" s="291"/>
      <c r="J840" s="291"/>
    </row>
    <row r="841" spans="1:10" ht="15" x14ac:dyDescent="0.25">
      <c r="A841" s="291"/>
      <c r="B841" s="291"/>
      <c r="C841" s="291"/>
      <c r="D841" s="291"/>
      <c r="E841" s="291"/>
      <c r="F841" s="291"/>
      <c r="G841" s="291"/>
      <c r="H841" s="291"/>
      <c r="I841" s="291"/>
      <c r="J841" s="291"/>
    </row>
    <row r="842" spans="1:10" ht="15" x14ac:dyDescent="0.25">
      <c r="A842" s="291"/>
      <c r="B842" s="291"/>
      <c r="C842" s="291"/>
      <c r="D842" s="291"/>
      <c r="E842" s="291"/>
      <c r="F842" s="291"/>
      <c r="G842" s="291"/>
      <c r="H842" s="291"/>
      <c r="I842" s="291"/>
      <c r="J842" s="291"/>
    </row>
    <row r="843" spans="1:10" ht="15" x14ac:dyDescent="0.25">
      <c r="A843" s="291"/>
      <c r="B843" s="291"/>
      <c r="C843" s="291"/>
      <c r="D843" s="291"/>
      <c r="E843" s="291"/>
      <c r="F843" s="291"/>
      <c r="G843" s="291"/>
      <c r="H843" s="291"/>
      <c r="I843" s="291"/>
      <c r="J843" s="291"/>
    </row>
    <row r="844" spans="1:10" ht="15" x14ac:dyDescent="0.25">
      <c r="A844" s="291"/>
      <c r="B844" s="291"/>
      <c r="C844" s="291"/>
      <c r="D844" s="291"/>
      <c r="E844" s="291"/>
      <c r="F844" s="291"/>
      <c r="G844" s="291"/>
      <c r="H844" s="291"/>
      <c r="I844" s="291"/>
      <c r="J844" s="291"/>
    </row>
    <row r="845" spans="1:10" ht="15" x14ac:dyDescent="0.25">
      <c r="A845" s="291"/>
      <c r="B845" s="291"/>
      <c r="C845" s="291"/>
      <c r="D845" s="291"/>
      <c r="E845" s="291"/>
      <c r="F845" s="291"/>
      <c r="G845" s="291"/>
      <c r="H845" s="291"/>
      <c r="I845" s="291"/>
      <c r="J845" s="291"/>
    </row>
    <row r="846" spans="1:10" ht="15" x14ac:dyDescent="0.25">
      <c r="A846" s="291"/>
      <c r="B846" s="291"/>
      <c r="C846" s="291"/>
      <c r="D846" s="291"/>
      <c r="E846" s="291"/>
      <c r="F846" s="291"/>
      <c r="G846" s="291"/>
      <c r="H846" s="291"/>
      <c r="I846" s="291"/>
      <c r="J846" s="291"/>
    </row>
    <row r="847" spans="1:10" ht="15" x14ac:dyDescent="0.25">
      <c r="A847" s="291"/>
      <c r="B847" s="291"/>
      <c r="C847" s="291"/>
      <c r="D847" s="291"/>
      <c r="E847" s="291"/>
      <c r="F847" s="291"/>
      <c r="G847" s="291"/>
      <c r="H847" s="291"/>
      <c r="I847" s="291"/>
      <c r="J847" s="291"/>
    </row>
    <row r="848" spans="1:10" ht="15" x14ac:dyDescent="0.25">
      <c r="A848" s="291"/>
      <c r="B848" s="291"/>
      <c r="C848" s="291"/>
      <c r="D848" s="291"/>
      <c r="E848" s="291"/>
      <c r="F848" s="291"/>
      <c r="G848" s="291"/>
      <c r="H848" s="291"/>
      <c r="I848" s="291"/>
      <c r="J848" s="291"/>
    </row>
    <row r="849" spans="1:10" ht="15" x14ac:dyDescent="0.25">
      <c r="A849" s="291"/>
      <c r="B849" s="291"/>
      <c r="C849" s="291"/>
      <c r="D849" s="291"/>
      <c r="E849" s="291"/>
      <c r="F849" s="291"/>
      <c r="G849" s="291"/>
      <c r="H849" s="291"/>
      <c r="I849" s="291"/>
      <c r="J849" s="291"/>
    </row>
    <row r="850" spans="1:10" ht="15" x14ac:dyDescent="0.25">
      <c r="A850" s="291"/>
      <c r="B850" s="291"/>
      <c r="C850" s="291"/>
      <c r="D850" s="291"/>
      <c r="E850" s="291"/>
      <c r="F850" s="291"/>
      <c r="G850" s="291"/>
      <c r="H850" s="291"/>
      <c r="I850" s="291"/>
      <c r="J850" s="291"/>
    </row>
    <row r="851" spans="1:10" ht="15" x14ac:dyDescent="0.25">
      <c r="A851" s="291"/>
      <c r="B851" s="291"/>
      <c r="C851" s="291"/>
      <c r="D851" s="291"/>
      <c r="E851" s="291"/>
      <c r="F851" s="291"/>
      <c r="G851" s="291"/>
      <c r="H851" s="291"/>
      <c r="I851" s="291"/>
      <c r="J851" s="291"/>
    </row>
    <row r="852" spans="1:10" ht="15" x14ac:dyDescent="0.25">
      <c r="A852" s="291"/>
      <c r="B852" s="291"/>
      <c r="C852" s="291"/>
      <c r="D852" s="291"/>
      <c r="E852" s="291"/>
      <c r="F852" s="291"/>
      <c r="G852" s="291"/>
      <c r="H852" s="291"/>
      <c r="I852" s="291"/>
      <c r="J852" s="291"/>
    </row>
    <row r="853" spans="1:10" ht="15" x14ac:dyDescent="0.25">
      <c r="A853" s="291"/>
      <c r="B853" s="291"/>
      <c r="C853" s="291"/>
      <c r="D853" s="291"/>
      <c r="E853" s="291"/>
      <c r="F853" s="291"/>
      <c r="G853" s="291"/>
      <c r="H853" s="291"/>
      <c r="I853" s="291"/>
      <c r="J853" s="291"/>
    </row>
    <row r="854" spans="1:10" ht="15" x14ac:dyDescent="0.25">
      <c r="A854" s="291"/>
      <c r="B854" s="291"/>
      <c r="C854" s="291"/>
      <c r="D854" s="291"/>
      <c r="E854" s="291"/>
      <c r="F854" s="291"/>
      <c r="G854" s="291"/>
      <c r="H854" s="291"/>
      <c r="I854" s="291"/>
      <c r="J854" s="291"/>
    </row>
    <row r="855" spans="1:10" ht="15" x14ac:dyDescent="0.25">
      <c r="A855" s="291"/>
      <c r="B855" s="291"/>
      <c r="C855" s="291"/>
      <c r="D855" s="291"/>
      <c r="E855" s="291"/>
      <c r="F855" s="291"/>
      <c r="G855" s="291"/>
      <c r="H855" s="291"/>
      <c r="I855" s="291"/>
      <c r="J855" s="291"/>
    </row>
    <row r="856" spans="1:10" ht="15" x14ac:dyDescent="0.25">
      <c r="A856" s="291"/>
      <c r="B856" s="291"/>
      <c r="C856" s="291"/>
      <c r="D856" s="291"/>
      <c r="E856" s="291"/>
      <c r="F856" s="291"/>
      <c r="G856" s="291"/>
      <c r="H856" s="291"/>
      <c r="I856" s="291"/>
      <c r="J856" s="291"/>
    </row>
    <row r="857" spans="1:10" ht="15" x14ac:dyDescent="0.25">
      <c r="A857" s="291"/>
      <c r="B857" s="291"/>
      <c r="C857" s="291"/>
      <c r="D857" s="291"/>
      <c r="E857" s="291"/>
      <c r="F857" s="291"/>
      <c r="G857" s="291"/>
      <c r="H857" s="291"/>
      <c r="I857" s="291"/>
      <c r="J857" s="291"/>
    </row>
    <row r="858" spans="1:10" ht="15" x14ac:dyDescent="0.25">
      <c r="A858" s="291"/>
      <c r="B858" s="291"/>
      <c r="C858" s="291"/>
      <c r="D858" s="291"/>
      <c r="E858" s="291"/>
      <c r="F858" s="291"/>
      <c r="G858" s="291"/>
      <c r="H858" s="291"/>
      <c r="I858" s="291"/>
      <c r="J858" s="291"/>
    </row>
    <row r="859" spans="1:10" ht="15" x14ac:dyDescent="0.25">
      <c r="A859" s="291"/>
      <c r="B859" s="291"/>
      <c r="C859" s="291"/>
      <c r="D859" s="291"/>
      <c r="E859" s="291"/>
      <c r="F859" s="291"/>
      <c r="G859" s="291"/>
      <c r="H859" s="291"/>
      <c r="I859" s="291"/>
      <c r="J859" s="291"/>
    </row>
    <row r="860" spans="1:10" ht="15" x14ac:dyDescent="0.25">
      <c r="A860" s="291"/>
      <c r="B860" s="291"/>
      <c r="C860" s="291"/>
      <c r="D860" s="291"/>
      <c r="E860" s="291"/>
      <c r="F860" s="291"/>
      <c r="G860" s="291"/>
      <c r="H860" s="291"/>
      <c r="I860" s="291"/>
      <c r="J860" s="291"/>
    </row>
    <row r="861" spans="1:10" ht="15" x14ac:dyDescent="0.25">
      <c r="A861" s="291"/>
      <c r="B861" s="291"/>
      <c r="C861" s="291"/>
      <c r="D861" s="291"/>
      <c r="E861" s="291"/>
      <c r="F861" s="291"/>
      <c r="G861" s="291"/>
      <c r="H861" s="291"/>
      <c r="I861" s="291"/>
      <c r="J861" s="291"/>
    </row>
    <row r="862" spans="1:10" ht="15" x14ac:dyDescent="0.25">
      <c r="A862" s="291"/>
      <c r="B862" s="291"/>
      <c r="C862" s="291"/>
      <c r="D862" s="291"/>
      <c r="E862" s="291"/>
      <c r="F862" s="291"/>
      <c r="G862" s="291"/>
      <c r="H862" s="291"/>
      <c r="I862" s="291"/>
      <c r="J862" s="291"/>
    </row>
    <row r="863" spans="1:10" ht="15" x14ac:dyDescent="0.25">
      <c r="A863" s="291"/>
      <c r="B863" s="291"/>
      <c r="C863" s="291"/>
      <c r="D863" s="291"/>
      <c r="E863" s="291"/>
      <c r="F863" s="291"/>
      <c r="G863" s="291"/>
      <c r="H863" s="291"/>
      <c r="I863" s="291"/>
      <c r="J863" s="291"/>
    </row>
    <row r="864" spans="1:10" ht="15" x14ac:dyDescent="0.25">
      <c r="A864" s="291"/>
      <c r="B864" s="291"/>
      <c r="C864" s="291"/>
      <c r="D864" s="291"/>
      <c r="E864" s="291"/>
      <c r="F864" s="291"/>
      <c r="G864" s="291"/>
      <c r="H864" s="291"/>
      <c r="I864" s="291"/>
      <c r="J864" s="291"/>
    </row>
    <row r="865" spans="1:10" ht="15" x14ac:dyDescent="0.25">
      <c r="A865" s="291"/>
      <c r="B865" s="291"/>
      <c r="C865" s="291"/>
      <c r="D865" s="291"/>
      <c r="E865" s="291"/>
      <c r="F865" s="291"/>
      <c r="G865" s="291"/>
      <c r="H865" s="291"/>
      <c r="I865" s="291"/>
      <c r="J865" s="291"/>
    </row>
    <row r="866" spans="1:10" ht="15" x14ac:dyDescent="0.25">
      <c r="A866" s="291"/>
      <c r="B866" s="291"/>
      <c r="C866" s="291"/>
      <c r="D866" s="291"/>
      <c r="E866" s="291"/>
      <c r="F866" s="291"/>
      <c r="G866" s="291"/>
      <c r="H866" s="291"/>
      <c r="I866" s="291"/>
      <c r="J866" s="291"/>
    </row>
    <row r="867" spans="1:10" ht="15" x14ac:dyDescent="0.25">
      <c r="A867" s="291"/>
      <c r="B867" s="291"/>
      <c r="C867" s="291"/>
      <c r="D867" s="291"/>
      <c r="E867" s="291"/>
      <c r="F867" s="291"/>
      <c r="G867" s="291"/>
      <c r="H867" s="291"/>
      <c r="I867" s="291"/>
      <c r="J867" s="291"/>
    </row>
    <row r="868" spans="1:10" ht="15" x14ac:dyDescent="0.25">
      <c r="A868" s="291"/>
      <c r="B868" s="291"/>
      <c r="C868" s="291"/>
      <c r="D868" s="291"/>
      <c r="E868" s="291"/>
      <c r="F868" s="291"/>
      <c r="G868" s="291"/>
      <c r="H868" s="291"/>
      <c r="I868" s="291"/>
      <c r="J868" s="291"/>
    </row>
    <row r="869" spans="1:10" ht="15" x14ac:dyDescent="0.25">
      <c r="A869" s="291"/>
      <c r="B869" s="291"/>
      <c r="C869" s="291"/>
      <c r="D869" s="291"/>
      <c r="E869" s="291"/>
      <c r="F869" s="291"/>
      <c r="G869" s="291"/>
      <c r="H869" s="291"/>
      <c r="I869" s="291"/>
      <c r="J869" s="291"/>
    </row>
    <row r="870" spans="1:10" ht="15" x14ac:dyDescent="0.25">
      <c r="A870" s="291"/>
      <c r="B870" s="291"/>
      <c r="C870" s="291"/>
      <c r="D870" s="291"/>
      <c r="E870" s="291"/>
      <c r="F870" s="291"/>
      <c r="G870" s="291"/>
      <c r="H870" s="291"/>
      <c r="I870" s="291"/>
      <c r="J870" s="291"/>
    </row>
    <row r="871" spans="1:10" ht="15" x14ac:dyDescent="0.25">
      <c r="A871" s="291"/>
      <c r="B871" s="291"/>
      <c r="C871" s="291"/>
      <c r="D871" s="291"/>
      <c r="E871" s="291"/>
      <c r="F871" s="291"/>
      <c r="G871" s="291"/>
      <c r="H871" s="291"/>
      <c r="I871" s="291"/>
      <c r="J871" s="291"/>
    </row>
    <row r="872" spans="1:10" ht="15" x14ac:dyDescent="0.25">
      <c r="A872" s="291"/>
      <c r="B872" s="291"/>
      <c r="C872" s="291"/>
      <c r="D872" s="291"/>
      <c r="E872" s="291"/>
      <c r="F872" s="291"/>
      <c r="G872" s="291"/>
      <c r="H872" s="291"/>
      <c r="I872" s="291"/>
      <c r="J872" s="291"/>
    </row>
    <row r="873" spans="1:10" ht="15" x14ac:dyDescent="0.25">
      <c r="A873" s="291"/>
      <c r="B873" s="291"/>
      <c r="C873" s="291"/>
      <c r="D873" s="291"/>
      <c r="E873" s="291"/>
      <c r="F873" s="291"/>
      <c r="G873" s="291"/>
      <c r="H873" s="291"/>
      <c r="I873" s="291"/>
      <c r="J873" s="291"/>
    </row>
    <row r="874" spans="1:10" ht="15" x14ac:dyDescent="0.25">
      <c r="A874" s="291"/>
      <c r="B874" s="291"/>
      <c r="C874" s="291"/>
      <c r="D874" s="291"/>
      <c r="E874" s="291"/>
      <c r="F874" s="291"/>
      <c r="G874" s="291"/>
      <c r="H874" s="291"/>
      <c r="I874" s="291"/>
      <c r="J874" s="291"/>
    </row>
    <row r="875" spans="1:10" ht="15" x14ac:dyDescent="0.25">
      <c r="A875" s="291"/>
      <c r="B875" s="291"/>
      <c r="C875" s="291"/>
      <c r="D875" s="291"/>
      <c r="E875" s="291"/>
      <c r="F875" s="291"/>
      <c r="G875" s="291"/>
      <c r="H875" s="291"/>
      <c r="I875" s="291"/>
      <c r="J875" s="291"/>
    </row>
    <row r="876" spans="1:10" ht="15" x14ac:dyDescent="0.25">
      <c r="A876" s="291"/>
      <c r="B876" s="291"/>
      <c r="C876" s="291"/>
      <c r="D876" s="291"/>
      <c r="E876" s="291"/>
      <c r="F876" s="291"/>
      <c r="G876" s="291"/>
      <c r="H876" s="291"/>
      <c r="I876" s="291"/>
      <c r="J876" s="291"/>
    </row>
    <row r="877" spans="1:10" ht="15" x14ac:dyDescent="0.25">
      <c r="A877" s="291"/>
      <c r="B877" s="291"/>
      <c r="C877" s="291"/>
      <c r="D877" s="291"/>
      <c r="E877" s="291"/>
      <c r="F877" s="291"/>
      <c r="G877" s="291"/>
      <c r="H877" s="291"/>
      <c r="I877" s="291"/>
      <c r="J877" s="291"/>
    </row>
    <row r="878" spans="1:10" ht="15" x14ac:dyDescent="0.25">
      <c r="A878" s="291"/>
      <c r="B878" s="291"/>
      <c r="C878" s="291"/>
      <c r="D878" s="291"/>
      <c r="E878" s="291"/>
      <c r="F878" s="291"/>
      <c r="G878" s="291"/>
      <c r="H878" s="291"/>
      <c r="I878" s="291"/>
      <c r="J878" s="291"/>
    </row>
    <row r="879" spans="1:10" ht="15" x14ac:dyDescent="0.25">
      <c r="A879" s="291"/>
      <c r="B879" s="291"/>
      <c r="C879" s="291"/>
      <c r="D879" s="291"/>
      <c r="E879" s="291"/>
      <c r="F879" s="291"/>
      <c r="G879" s="291"/>
      <c r="H879" s="291"/>
      <c r="I879" s="291"/>
      <c r="J879" s="291"/>
    </row>
    <row r="880" spans="1:10" ht="15" x14ac:dyDescent="0.25">
      <c r="A880" s="291"/>
      <c r="B880" s="291"/>
      <c r="C880" s="291"/>
      <c r="D880" s="291"/>
      <c r="E880" s="291"/>
      <c r="F880" s="291"/>
      <c r="G880" s="291"/>
      <c r="H880" s="291"/>
      <c r="I880" s="291"/>
      <c r="J880" s="291"/>
    </row>
    <row r="881" spans="1:10" ht="15" x14ac:dyDescent="0.25">
      <c r="A881" s="291"/>
      <c r="B881" s="291"/>
      <c r="C881" s="291"/>
      <c r="D881" s="291"/>
      <c r="E881" s="291"/>
      <c r="F881" s="291"/>
      <c r="G881" s="291"/>
      <c r="H881" s="291"/>
      <c r="I881" s="291"/>
      <c r="J881" s="291"/>
    </row>
    <row r="882" spans="1:10" ht="15" x14ac:dyDescent="0.25">
      <c r="A882" s="291"/>
      <c r="B882" s="291"/>
      <c r="C882" s="291"/>
      <c r="D882" s="291"/>
      <c r="E882" s="291"/>
      <c r="F882" s="291"/>
      <c r="G882" s="291"/>
      <c r="H882" s="291"/>
      <c r="I882" s="291"/>
      <c r="J882" s="291"/>
    </row>
    <row r="883" spans="1:10" ht="15" x14ac:dyDescent="0.25">
      <c r="A883" s="291"/>
      <c r="B883" s="291"/>
      <c r="C883" s="291"/>
      <c r="D883" s="291"/>
      <c r="E883" s="291"/>
      <c r="F883" s="291"/>
      <c r="G883" s="291"/>
      <c r="H883" s="291"/>
      <c r="I883" s="291"/>
      <c r="J883" s="291"/>
    </row>
    <row r="884" spans="1:10" ht="15" x14ac:dyDescent="0.25">
      <c r="A884" s="291"/>
      <c r="B884" s="291"/>
      <c r="C884" s="291"/>
      <c r="D884" s="291"/>
      <c r="E884" s="291"/>
      <c r="F884" s="291"/>
      <c r="G884" s="291"/>
      <c r="H884" s="291"/>
      <c r="I884" s="291"/>
      <c r="J884" s="291"/>
    </row>
    <row r="885" spans="1:10" ht="15" x14ac:dyDescent="0.25">
      <c r="A885" s="291"/>
      <c r="B885" s="291"/>
      <c r="C885" s="291"/>
      <c r="D885" s="291"/>
      <c r="E885" s="291"/>
      <c r="F885" s="291"/>
      <c r="G885" s="291"/>
      <c r="H885" s="291"/>
      <c r="I885" s="291"/>
      <c r="J885" s="291"/>
    </row>
    <row r="886" spans="1:10" ht="15" x14ac:dyDescent="0.25">
      <c r="A886" s="291"/>
      <c r="B886" s="291"/>
      <c r="C886" s="291"/>
      <c r="D886" s="291"/>
      <c r="E886" s="291"/>
      <c r="F886" s="291"/>
      <c r="G886" s="291"/>
      <c r="H886" s="291"/>
      <c r="I886" s="291"/>
      <c r="J886" s="291"/>
    </row>
    <row r="887" spans="1:10" ht="15" x14ac:dyDescent="0.25">
      <c r="A887" s="291"/>
      <c r="B887" s="291"/>
      <c r="C887" s="291"/>
      <c r="D887" s="291"/>
      <c r="E887" s="291"/>
      <c r="F887" s="291"/>
      <c r="G887" s="291"/>
      <c r="H887" s="291"/>
      <c r="I887" s="291"/>
      <c r="J887" s="291"/>
    </row>
    <row r="888" spans="1:10" ht="15" x14ac:dyDescent="0.25">
      <c r="A888" s="291"/>
      <c r="B888" s="291"/>
      <c r="C888" s="291"/>
      <c r="D888" s="291"/>
      <c r="E888" s="291"/>
      <c r="F888" s="291"/>
      <c r="G888" s="291"/>
      <c r="H888" s="291"/>
      <c r="I888" s="291"/>
      <c r="J888" s="291"/>
    </row>
    <row r="889" spans="1:10" ht="15" x14ac:dyDescent="0.25">
      <c r="A889" s="291"/>
      <c r="B889" s="291"/>
      <c r="C889" s="291"/>
      <c r="D889" s="291"/>
      <c r="E889" s="291"/>
      <c r="F889" s="291"/>
      <c r="G889" s="291"/>
      <c r="H889" s="291"/>
      <c r="I889" s="291"/>
      <c r="J889" s="291"/>
    </row>
    <row r="890" spans="1:10" ht="15" x14ac:dyDescent="0.25">
      <c r="A890" s="291"/>
      <c r="B890" s="291"/>
      <c r="C890" s="291"/>
      <c r="D890" s="291"/>
      <c r="E890" s="291"/>
      <c r="F890" s="291"/>
      <c r="G890" s="291"/>
      <c r="H890" s="291"/>
      <c r="I890" s="291"/>
      <c r="J890" s="291"/>
    </row>
    <row r="891" spans="1:10" ht="15" x14ac:dyDescent="0.25">
      <c r="A891" s="291"/>
      <c r="B891" s="291"/>
      <c r="C891" s="291"/>
      <c r="D891" s="291"/>
      <c r="E891" s="291"/>
      <c r="F891" s="291"/>
      <c r="G891" s="291"/>
      <c r="H891" s="291"/>
      <c r="I891" s="291"/>
      <c r="J891" s="291"/>
    </row>
    <row r="892" spans="1:10" ht="15" x14ac:dyDescent="0.25">
      <c r="A892" s="291"/>
      <c r="B892" s="291"/>
      <c r="C892" s="291"/>
      <c r="D892" s="291"/>
      <c r="E892" s="291"/>
      <c r="F892" s="291"/>
      <c r="G892" s="291"/>
      <c r="H892" s="291"/>
      <c r="I892" s="291"/>
      <c r="J892" s="291"/>
    </row>
    <row r="893" spans="1:10" ht="15" x14ac:dyDescent="0.25">
      <c r="A893" s="291"/>
      <c r="B893" s="291"/>
      <c r="C893" s="291"/>
      <c r="D893" s="291"/>
      <c r="E893" s="291"/>
      <c r="F893" s="291"/>
      <c r="G893" s="291"/>
      <c r="H893" s="291"/>
      <c r="I893" s="291"/>
      <c r="J893" s="291"/>
    </row>
    <row r="894" spans="1:10" ht="15" x14ac:dyDescent="0.25">
      <c r="A894" s="291"/>
      <c r="B894" s="291"/>
      <c r="C894" s="291"/>
      <c r="D894" s="291"/>
      <c r="E894" s="291"/>
      <c r="F894" s="291"/>
      <c r="G894" s="291"/>
      <c r="H894" s="291"/>
      <c r="I894" s="291"/>
      <c r="J894" s="291"/>
    </row>
    <row r="895" spans="1:10" ht="15" x14ac:dyDescent="0.25">
      <c r="A895" s="291"/>
      <c r="B895" s="291"/>
      <c r="C895" s="291"/>
      <c r="D895" s="291"/>
      <c r="E895" s="291"/>
      <c r="F895" s="291"/>
      <c r="G895" s="291"/>
      <c r="H895" s="291"/>
      <c r="I895" s="291"/>
      <c r="J895" s="291"/>
    </row>
    <row r="896" spans="1:10" ht="15" x14ac:dyDescent="0.25">
      <c r="A896" s="291"/>
      <c r="B896" s="291"/>
      <c r="C896" s="291"/>
      <c r="D896" s="291"/>
      <c r="E896" s="291"/>
      <c r="F896" s="291"/>
      <c r="G896" s="291"/>
      <c r="H896" s="291"/>
      <c r="I896" s="291"/>
      <c r="J896" s="291"/>
    </row>
    <row r="897" spans="1:10" ht="15" x14ac:dyDescent="0.25">
      <c r="A897" s="291"/>
      <c r="B897" s="291"/>
      <c r="C897" s="291"/>
      <c r="D897" s="291"/>
      <c r="E897" s="291"/>
      <c r="F897" s="291"/>
      <c r="G897" s="291"/>
      <c r="H897" s="291"/>
      <c r="I897" s="291"/>
      <c r="J897" s="291"/>
    </row>
    <row r="898" spans="1:10" ht="15" x14ac:dyDescent="0.25">
      <c r="A898" s="291"/>
      <c r="B898" s="291"/>
      <c r="C898" s="291"/>
      <c r="D898" s="291"/>
      <c r="E898" s="291"/>
      <c r="F898" s="291"/>
      <c r="G898" s="291"/>
      <c r="H898" s="291"/>
      <c r="I898" s="291"/>
      <c r="J898" s="291"/>
    </row>
    <row r="899" spans="1:10" ht="15" x14ac:dyDescent="0.25">
      <c r="A899" s="291"/>
      <c r="B899" s="291"/>
      <c r="C899" s="291"/>
      <c r="D899" s="291"/>
      <c r="E899" s="291"/>
      <c r="F899" s="291"/>
      <c r="G899" s="291"/>
      <c r="H899" s="291"/>
      <c r="I899" s="291"/>
      <c r="J899" s="291"/>
    </row>
    <row r="900" spans="1:10" ht="15" x14ac:dyDescent="0.25">
      <c r="A900" s="291"/>
      <c r="B900" s="291"/>
      <c r="C900" s="291"/>
      <c r="D900" s="291"/>
      <c r="E900" s="291"/>
      <c r="F900" s="291"/>
      <c r="G900" s="291"/>
      <c r="H900" s="291"/>
      <c r="I900" s="291"/>
      <c r="J900" s="291"/>
    </row>
    <row r="901" spans="1:10" ht="15" x14ac:dyDescent="0.25">
      <c r="A901" s="291"/>
      <c r="B901" s="291"/>
      <c r="C901" s="291"/>
      <c r="D901" s="291"/>
      <c r="E901" s="291"/>
      <c r="F901" s="291"/>
      <c r="G901" s="291"/>
      <c r="H901" s="291"/>
      <c r="I901" s="291"/>
      <c r="J901" s="291"/>
    </row>
    <row r="902" spans="1:10" ht="15" x14ac:dyDescent="0.25">
      <c r="A902" s="291"/>
      <c r="B902" s="291"/>
      <c r="C902" s="291"/>
      <c r="D902" s="291"/>
      <c r="E902" s="291"/>
      <c r="F902" s="291"/>
      <c r="G902" s="291"/>
      <c r="H902" s="291"/>
      <c r="I902" s="291"/>
      <c r="J902" s="291"/>
    </row>
    <row r="903" spans="1:10" ht="15" x14ac:dyDescent="0.25">
      <c r="A903" s="291"/>
      <c r="B903" s="291"/>
      <c r="C903" s="291"/>
      <c r="D903" s="291"/>
      <c r="E903" s="291"/>
      <c r="F903" s="291"/>
      <c r="G903" s="291"/>
      <c r="H903" s="291"/>
      <c r="I903" s="291"/>
      <c r="J903" s="291"/>
    </row>
    <row r="904" spans="1:10" ht="15" x14ac:dyDescent="0.25">
      <c r="A904" s="291"/>
      <c r="B904" s="291"/>
      <c r="C904" s="291"/>
      <c r="D904" s="291"/>
      <c r="E904" s="291"/>
      <c r="F904" s="291"/>
      <c r="G904" s="291"/>
      <c r="H904" s="291"/>
      <c r="I904" s="291"/>
      <c r="J904" s="291"/>
    </row>
    <row r="905" spans="1:10" ht="15" x14ac:dyDescent="0.25">
      <c r="A905" s="291"/>
      <c r="B905" s="291"/>
      <c r="C905" s="291"/>
      <c r="D905" s="291"/>
      <c r="E905" s="291"/>
      <c r="F905" s="291"/>
      <c r="G905" s="291"/>
      <c r="H905" s="291"/>
      <c r="I905" s="291"/>
      <c r="J905" s="291"/>
    </row>
    <row r="906" spans="1:10" ht="15" x14ac:dyDescent="0.25">
      <c r="A906" s="291"/>
      <c r="B906" s="291"/>
      <c r="C906" s="291"/>
      <c r="D906" s="291"/>
      <c r="E906" s="291"/>
      <c r="F906" s="291"/>
      <c r="G906" s="291"/>
      <c r="H906" s="291"/>
      <c r="I906" s="291"/>
      <c r="J906" s="291"/>
    </row>
    <row r="907" spans="1:10" ht="15" x14ac:dyDescent="0.25">
      <c r="A907" s="291"/>
      <c r="B907" s="291"/>
      <c r="C907" s="291"/>
      <c r="D907" s="291"/>
      <c r="E907" s="291"/>
      <c r="F907" s="291"/>
      <c r="G907" s="291"/>
      <c r="H907" s="291"/>
      <c r="I907" s="291"/>
      <c r="J907" s="291"/>
    </row>
    <row r="908" spans="1:10" ht="15" x14ac:dyDescent="0.25">
      <c r="A908" s="291"/>
      <c r="B908" s="291"/>
      <c r="C908" s="291"/>
      <c r="D908" s="291"/>
      <c r="E908" s="291"/>
      <c r="F908" s="291"/>
      <c r="G908" s="291"/>
      <c r="H908" s="291"/>
      <c r="I908" s="291"/>
      <c r="J908" s="291"/>
    </row>
    <row r="909" spans="1:10" ht="15" x14ac:dyDescent="0.25">
      <c r="A909" s="291"/>
      <c r="B909" s="291"/>
      <c r="C909" s="291"/>
      <c r="D909" s="291"/>
      <c r="E909" s="291"/>
      <c r="F909" s="291"/>
      <c r="G909" s="291"/>
      <c r="H909" s="291"/>
      <c r="I909" s="291"/>
      <c r="J909" s="291"/>
    </row>
    <row r="910" spans="1:10" ht="15" x14ac:dyDescent="0.25">
      <c r="A910" s="291"/>
      <c r="B910" s="291"/>
      <c r="C910" s="291"/>
      <c r="D910" s="291"/>
      <c r="E910" s="291"/>
      <c r="F910" s="291"/>
      <c r="G910" s="291"/>
      <c r="H910" s="291"/>
      <c r="I910" s="291"/>
      <c r="J910" s="291"/>
    </row>
    <row r="911" spans="1:10" ht="15" x14ac:dyDescent="0.25">
      <c r="A911" s="291"/>
      <c r="B911" s="291"/>
      <c r="C911" s="291"/>
      <c r="D911" s="291"/>
      <c r="E911" s="291"/>
      <c r="F911" s="291"/>
      <c r="G911" s="291"/>
      <c r="H911" s="291"/>
      <c r="I911" s="291"/>
      <c r="J911" s="291"/>
    </row>
    <row r="912" spans="1:10" ht="15" x14ac:dyDescent="0.25">
      <c r="A912" s="291"/>
      <c r="B912" s="291"/>
      <c r="C912" s="291"/>
      <c r="D912" s="291"/>
      <c r="E912" s="291"/>
      <c r="F912" s="291"/>
      <c r="G912" s="291"/>
      <c r="H912" s="291"/>
      <c r="I912" s="291"/>
      <c r="J912" s="291"/>
    </row>
    <row r="913" spans="1:10" ht="15" x14ac:dyDescent="0.25">
      <c r="A913" s="291"/>
      <c r="B913" s="291"/>
      <c r="C913" s="291"/>
      <c r="D913" s="291"/>
      <c r="E913" s="291"/>
      <c r="F913" s="291"/>
      <c r="G913" s="291"/>
      <c r="H913" s="291"/>
      <c r="I913" s="291"/>
      <c r="J913" s="291"/>
    </row>
    <row r="914" spans="1:10" ht="15" x14ac:dyDescent="0.25">
      <c r="A914" s="291"/>
      <c r="B914" s="291"/>
      <c r="C914" s="291"/>
      <c r="D914" s="291"/>
      <c r="E914" s="291"/>
      <c r="F914" s="291"/>
      <c r="G914" s="291"/>
      <c r="H914" s="291"/>
      <c r="I914" s="291"/>
      <c r="J914" s="291"/>
    </row>
    <row r="915" spans="1:10" ht="15" x14ac:dyDescent="0.25">
      <c r="A915" s="291"/>
      <c r="B915" s="291"/>
      <c r="C915" s="291"/>
      <c r="D915" s="291"/>
      <c r="E915" s="291"/>
      <c r="F915" s="291"/>
      <c r="G915" s="291"/>
      <c r="H915" s="291"/>
      <c r="I915" s="291"/>
      <c r="J915" s="291"/>
    </row>
    <row r="916" spans="1:10" ht="15" x14ac:dyDescent="0.25">
      <c r="A916" s="291"/>
      <c r="B916" s="291"/>
      <c r="C916" s="291"/>
      <c r="D916" s="291"/>
      <c r="E916" s="291"/>
      <c r="F916" s="291"/>
      <c r="G916" s="291"/>
      <c r="H916" s="291"/>
      <c r="I916" s="291"/>
      <c r="J916" s="291"/>
    </row>
    <row r="917" spans="1:10" ht="15" x14ac:dyDescent="0.25">
      <c r="A917" s="291"/>
      <c r="B917" s="291"/>
      <c r="C917" s="291"/>
      <c r="D917" s="291"/>
      <c r="E917" s="291"/>
      <c r="F917" s="291"/>
      <c r="G917" s="291"/>
      <c r="H917" s="291"/>
      <c r="I917" s="291"/>
      <c r="J917" s="291"/>
    </row>
    <row r="918" spans="1:10" ht="15" x14ac:dyDescent="0.25">
      <c r="A918" s="291"/>
      <c r="B918" s="291"/>
      <c r="C918" s="291"/>
      <c r="D918" s="291"/>
      <c r="E918" s="291"/>
      <c r="F918" s="291"/>
      <c r="G918" s="291"/>
      <c r="H918" s="291"/>
      <c r="I918" s="291"/>
      <c r="J918" s="291"/>
    </row>
    <row r="919" spans="1:10" ht="15" x14ac:dyDescent="0.25">
      <c r="A919" s="291"/>
      <c r="B919" s="291"/>
      <c r="C919" s="291"/>
      <c r="D919" s="291"/>
      <c r="E919" s="291"/>
      <c r="F919" s="291"/>
      <c r="G919" s="291"/>
      <c r="H919" s="291"/>
      <c r="I919" s="291"/>
      <c r="J919" s="291"/>
    </row>
    <row r="920" spans="1:10" ht="15" x14ac:dyDescent="0.25">
      <c r="A920" s="291"/>
      <c r="B920" s="291"/>
      <c r="C920" s="291"/>
      <c r="D920" s="291"/>
      <c r="E920" s="291"/>
      <c r="F920" s="291"/>
      <c r="G920" s="291"/>
      <c r="H920" s="291"/>
      <c r="I920" s="291"/>
      <c r="J920" s="291"/>
    </row>
    <row r="921" spans="1:10" ht="15" x14ac:dyDescent="0.25">
      <c r="A921" s="291"/>
      <c r="B921" s="291"/>
      <c r="C921" s="291"/>
      <c r="D921" s="291"/>
      <c r="E921" s="291"/>
      <c r="F921" s="291"/>
      <c r="G921" s="291"/>
      <c r="H921" s="291"/>
      <c r="I921" s="291"/>
      <c r="J921" s="291"/>
    </row>
    <row r="922" spans="1:10" ht="15" x14ac:dyDescent="0.25">
      <c r="A922" s="291"/>
      <c r="B922" s="291"/>
      <c r="C922" s="291"/>
      <c r="D922" s="291"/>
      <c r="E922" s="291"/>
      <c r="F922" s="291"/>
      <c r="G922" s="291"/>
      <c r="H922" s="291"/>
      <c r="I922" s="291"/>
      <c r="J922" s="291"/>
    </row>
    <row r="923" spans="1:10" ht="15" x14ac:dyDescent="0.25">
      <c r="A923" s="291"/>
      <c r="B923" s="291"/>
      <c r="C923" s="291"/>
      <c r="D923" s="291"/>
      <c r="E923" s="291"/>
      <c r="F923" s="291"/>
      <c r="G923" s="291"/>
      <c r="H923" s="291"/>
      <c r="I923" s="291"/>
      <c r="J923" s="291"/>
    </row>
    <row r="924" spans="1:10" ht="15" x14ac:dyDescent="0.25">
      <c r="A924" s="291"/>
      <c r="B924" s="291"/>
      <c r="C924" s="291"/>
      <c r="D924" s="291"/>
      <c r="E924" s="291"/>
      <c r="F924" s="291"/>
      <c r="G924" s="291"/>
      <c r="H924" s="291"/>
      <c r="I924" s="291"/>
      <c r="J924" s="291"/>
    </row>
    <row r="925" spans="1:10" ht="15" x14ac:dyDescent="0.25">
      <c r="A925" s="291"/>
      <c r="B925" s="291"/>
      <c r="C925" s="291"/>
      <c r="D925" s="291"/>
      <c r="E925" s="291"/>
      <c r="F925" s="291"/>
      <c r="G925" s="291"/>
      <c r="H925" s="291"/>
      <c r="I925" s="291"/>
      <c r="J925" s="291"/>
    </row>
    <row r="926" spans="1:10" ht="15" x14ac:dyDescent="0.25">
      <c r="A926" s="291"/>
      <c r="B926" s="291"/>
      <c r="C926" s="291"/>
      <c r="D926" s="291"/>
      <c r="E926" s="291"/>
      <c r="F926" s="291"/>
      <c r="G926" s="291"/>
      <c r="H926" s="291"/>
      <c r="I926" s="291"/>
      <c r="J926" s="291"/>
    </row>
    <row r="927" spans="1:10" ht="15" x14ac:dyDescent="0.25">
      <c r="A927" s="291"/>
      <c r="B927" s="291"/>
      <c r="C927" s="291"/>
      <c r="D927" s="291"/>
      <c r="E927" s="291"/>
      <c r="F927" s="291"/>
      <c r="G927" s="291"/>
      <c r="H927" s="291"/>
      <c r="I927" s="291"/>
      <c r="J927" s="291"/>
    </row>
    <row r="928" spans="1:10" ht="15" x14ac:dyDescent="0.25">
      <c r="A928" s="291"/>
      <c r="B928" s="291"/>
      <c r="C928" s="291"/>
      <c r="D928" s="291"/>
      <c r="E928" s="291"/>
      <c r="F928" s="291"/>
      <c r="G928" s="291"/>
      <c r="H928" s="291"/>
      <c r="I928" s="291"/>
      <c r="J928" s="291"/>
    </row>
    <row r="929" spans="1:10" ht="15" x14ac:dyDescent="0.25">
      <c r="A929" s="291"/>
      <c r="B929" s="291"/>
      <c r="C929" s="291"/>
      <c r="D929" s="291"/>
      <c r="E929" s="291"/>
      <c r="F929" s="291"/>
      <c r="G929" s="291"/>
      <c r="H929" s="291"/>
      <c r="I929" s="291"/>
      <c r="J929" s="291"/>
    </row>
    <row r="930" spans="1:10" ht="15" x14ac:dyDescent="0.25">
      <c r="A930" s="291"/>
      <c r="B930" s="291"/>
      <c r="C930" s="291"/>
      <c r="D930" s="291"/>
      <c r="E930" s="291"/>
      <c r="F930" s="291"/>
      <c r="G930" s="291"/>
      <c r="H930" s="291"/>
      <c r="I930" s="291"/>
      <c r="J930" s="291"/>
    </row>
    <row r="931" spans="1:10" ht="15" x14ac:dyDescent="0.25">
      <c r="A931" s="291"/>
      <c r="B931" s="291"/>
      <c r="C931" s="291"/>
      <c r="D931" s="291"/>
      <c r="E931" s="291"/>
      <c r="F931" s="291"/>
      <c r="G931" s="291"/>
      <c r="H931" s="291"/>
      <c r="I931" s="291"/>
      <c r="J931" s="291"/>
    </row>
    <row r="932" spans="1:10" ht="15" x14ac:dyDescent="0.25">
      <c r="A932" s="291"/>
      <c r="B932" s="291"/>
      <c r="C932" s="291"/>
      <c r="D932" s="291"/>
      <c r="E932" s="291"/>
      <c r="F932" s="291"/>
      <c r="G932" s="291"/>
      <c r="H932" s="291"/>
      <c r="I932" s="291"/>
      <c r="J932" s="291"/>
    </row>
    <row r="933" spans="1:10" ht="15" x14ac:dyDescent="0.25">
      <c r="A933" s="291"/>
      <c r="B933" s="291"/>
      <c r="C933" s="291"/>
      <c r="D933" s="291"/>
      <c r="E933" s="291"/>
      <c r="F933" s="291"/>
      <c r="G933" s="291"/>
      <c r="H933" s="291"/>
      <c r="I933" s="291"/>
      <c r="J933" s="291"/>
    </row>
    <row r="934" spans="1:10" ht="15" x14ac:dyDescent="0.25">
      <c r="A934" s="291"/>
      <c r="B934" s="291"/>
      <c r="C934" s="291"/>
      <c r="D934" s="291"/>
      <c r="E934" s="291"/>
      <c r="F934" s="291"/>
      <c r="G934" s="291"/>
      <c r="H934" s="291"/>
      <c r="I934" s="291"/>
      <c r="J934" s="291"/>
    </row>
    <row r="935" spans="1:10" ht="15" x14ac:dyDescent="0.25">
      <c r="A935" s="291"/>
      <c r="B935" s="291"/>
      <c r="C935" s="291"/>
      <c r="D935" s="291"/>
      <c r="E935" s="291"/>
      <c r="F935" s="291"/>
      <c r="G935" s="291"/>
      <c r="H935" s="291"/>
      <c r="I935" s="291"/>
      <c r="J935" s="291"/>
    </row>
    <row r="936" spans="1:10" ht="15" x14ac:dyDescent="0.25">
      <c r="A936" s="291"/>
      <c r="B936" s="291"/>
      <c r="C936" s="291"/>
      <c r="D936" s="291"/>
      <c r="E936" s="291"/>
      <c r="F936" s="291"/>
      <c r="G936" s="291"/>
      <c r="H936" s="291"/>
      <c r="I936" s="291"/>
      <c r="J936" s="291"/>
    </row>
    <row r="937" spans="1:10" ht="15" x14ac:dyDescent="0.25">
      <c r="A937" s="291"/>
      <c r="B937" s="291"/>
      <c r="C937" s="291"/>
      <c r="D937" s="291"/>
      <c r="E937" s="291"/>
      <c r="F937" s="291"/>
      <c r="G937" s="291"/>
      <c r="H937" s="291"/>
      <c r="I937" s="291"/>
      <c r="J937" s="291"/>
    </row>
    <row r="938" spans="1:10" ht="15" x14ac:dyDescent="0.25">
      <c r="A938" s="291"/>
      <c r="B938" s="291"/>
      <c r="C938" s="291"/>
      <c r="D938" s="291"/>
      <c r="E938" s="291"/>
      <c r="F938" s="291"/>
      <c r="G938" s="291"/>
      <c r="H938" s="291"/>
      <c r="I938" s="291"/>
      <c r="J938" s="291"/>
    </row>
    <row r="939" spans="1:10" ht="15" x14ac:dyDescent="0.25">
      <c r="A939" s="291"/>
      <c r="B939" s="291"/>
      <c r="C939" s="291"/>
      <c r="D939" s="291"/>
      <c r="E939" s="291"/>
      <c r="F939" s="291"/>
      <c r="G939" s="291"/>
      <c r="H939" s="291"/>
      <c r="I939" s="291"/>
      <c r="J939" s="291"/>
    </row>
    <row r="940" spans="1:10" ht="15" x14ac:dyDescent="0.25">
      <c r="A940" s="291"/>
      <c r="B940" s="291"/>
      <c r="C940" s="291"/>
      <c r="D940" s="291"/>
      <c r="E940" s="291"/>
      <c r="F940" s="291"/>
      <c r="G940" s="291"/>
      <c r="H940" s="291"/>
      <c r="I940" s="291"/>
      <c r="J940" s="291"/>
    </row>
    <row r="941" spans="1:10" ht="15" x14ac:dyDescent="0.25">
      <c r="A941" s="291"/>
      <c r="B941" s="291"/>
      <c r="C941" s="291"/>
      <c r="D941" s="291"/>
      <c r="E941" s="291"/>
      <c r="F941" s="291"/>
      <c r="G941" s="291"/>
      <c r="H941" s="291"/>
      <c r="I941" s="291"/>
      <c r="J941" s="291"/>
    </row>
    <row r="942" spans="1:10" ht="15" x14ac:dyDescent="0.25">
      <c r="A942" s="291"/>
      <c r="B942" s="291"/>
      <c r="C942" s="291"/>
      <c r="D942" s="291"/>
      <c r="E942" s="291"/>
      <c r="F942" s="291"/>
      <c r="G942" s="291"/>
      <c r="H942" s="291"/>
      <c r="I942" s="291"/>
      <c r="J942" s="291"/>
    </row>
    <row r="943" spans="1:10" ht="15" x14ac:dyDescent="0.25">
      <c r="A943" s="291"/>
      <c r="B943" s="291"/>
      <c r="C943" s="291"/>
      <c r="D943" s="291"/>
      <c r="E943" s="291"/>
      <c r="F943" s="291"/>
      <c r="G943" s="291"/>
      <c r="H943" s="291"/>
      <c r="I943" s="291"/>
      <c r="J943" s="291"/>
    </row>
    <row r="944" spans="1:10" ht="15" x14ac:dyDescent="0.25">
      <c r="A944" s="291"/>
      <c r="B944" s="291"/>
      <c r="C944" s="291"/>
      <c r="D944" s="291"/>
      <c r="E944" s="291"/>
      <c r="F944" s="291"/>
      <c r="G944" s="291"/>
      <c r="H944" s="291"/>
      <c r="I944" s="291"/>
      <c r="J944" s="291"/>
    </row>
    <row r="945" spans="1:10" ht="15" x14ac:dyDescent="0.25">
      <c r="A945" s="291"/>
      <c r="B945" s="291"/>
      <c r="C945" s="291"/>
      <c r="D945" s="291"/>
      <c r="E945" s="291"/>
      <c r="F945" s="291"/>
      <c r="G945" s="291"/>
      <c r="H945" s="291"/>
      <c r="I945" s="291"/>
      <c r="J945" s="291"/>
    </row>
    <row r="946" spans="1:10" ht="15" x14ac:dyDescent="0.25">
      <c r="A946" s="291"/>
      <c r="B946" s="291"/>
      <c r="C946" s="291"/>
      <c r="D946" s="291"/>
      <c r="E946" s="291"/>
      <c r="F946" s="291"/>
      <c r="G946" s="291"/>
      <c r="H946" s="291"/>
      <c r="I946" s="291"/>
      <c r="J946" s="291"/>
    </row>
    <row r="947" spans="1:10" ht="15" x14ac:dyDescent="0.25">
      <c r="A947" s="291"/>
      <c r="B947" s="291"/>
      <c r="C947" s="291"/>
      <c r="D947" s="291"/>
      <c r="E947" s="291"/>
      <c r="F947" s="291"/>
      <c r="G947" s="291"/>
      <c r="H947" s="291"/>
      <c r="I947" s="291"/>
      <c r="J947" s="291"/>
    </row>
    <row r="948" spans="1:10" ht="15" x14ac:dyDescent="0.25">
      <c r="A948" s="291"/>
      <c r="B948" s="291"/>
      <c r="C948" s="291"/>
      <c r="D948" s="291"/>
      <c r="E948" s="291"/>
      <c r="F948" s="291"/>
      <c r="G948" s="291"/>
      <c r="H948" s="291"/>
      <c r="I948" s="291"/>
      <c r="J948" s="291"/>
    </row>
    <row r="949" spans="1:10" ht="15" x14ac:dyDescent="0.25">
      <c r="A949" s="291"/>
      <c r="B949" s="291"/>
      <c r="C949" s="291"/>
      <c r="D949" s="291"/>
      <c r="E949" s="291"/>
      <c r="F949" s="291"/>
      <c r="G949" s="291"/>
      <c r="H949" s="291"/>
      <c r="I949" s="291"/>
      <c r="J949" s="291"/>
    </row>
    <row r="950" spans="1:10" ht="15" x14ac:dyDescent="0.25">
      <c r="A950" s="291"/>
      <c r="B950" s="291"/>
      <c r="C950" s="291"/>
      <c r="D950" s="291"/>
      <c r="E950" s="291"/>
      <c r="F950" s="291"/>
      <c r="G950" s="291"/>
      <c r="H950" s="291"/>
      <c r="I950" s="291"/>
      <c r="J950" s="291"/>
    </row>
    <row r="951" spans="1:10" ht="15" x14ac:dyDescent="0.25">
      <c r="A951" s="291"/>
      <c r="B951" s="291"/>
      <c r="C951" s="291"/>
      <c r="D951" s="291"/>
      <c r="E951" s="291"/>
      <c r="F951" s="291"/>
      <c r="G951" s="291"/>
      <c r="H951" s="291"/>
      <c r="I951" s="291"/>
      <c r="J951" s="291"/>
    </row>
    <row r="952" spans="1:10" ht="15" x14ac:dyDescent="0.25">
      <c r="A952" s="291"/>
      <c r="B952" s="291"/>
      <c r="C952" s="291"/>
      <c r="D952" s="291"/>
      <c r="E952" s="291"/>
      <c r="F952" s="291"/>
      <c r="G952" s="291"/>
      <c r="H952" s="291"/>
      <c r="I952" s="291"/>
      <c r="J952" s="291"/>
    </row>
    <row r="953" spans="1:10" ht="15" x14ac:dyDescent="0.25">
      <c r="A953" s="291"/>
      <c r="B953" s="291"/>
      <c r="C953" s="291"/>
      <c r="D953" s="291"/>
      <c r="E953" s="291"/>
      <c r="F953" s="291"/>
      <c r="G953" s="291"/>
      <c r="H953" s="291"/>
      <c r="I953" s="291"/>
      <c r="J953" s="291"/>
    </row>
    <row r="954" spans="1:10" ht="15" x14ac:dyDescent="0.25">
      <c r="A954" s="291"/>
      <c r="B954" s="291"/>
      <c r="C954" s="291"/>
      <c r="D954" s="291"/>
      <c r="E954" s="291"/>
      <c r="F954" s="291"/>
      <c r="G954" s="291"/>
      <c r="H954" s="291"/>
      <c r="I954" s="291"/>
      <c r="J954" s="291"/>
    </row>
    <row r="955" spans="1:10" ht="15" x14ac:dyDescent="0.25">
      <c r="A955" s="291"/>
      <c r="B955" s="291"/>
      <c r="C955" s="291"/>
      <c r="D955" s="291"/>
      <c r="E955" s="291"/>
      <c r="F955" s="291"/>
      <c r="G955" s="291"/>
      <c r="H955" s="291"/>
      <c r="I955" s="291"/>
      <c r="J955" s="291"/>
    </row>
    <row r="956" spans="1:10" ht="15" x14ac:dyDescent="0.25">
      <c r="A956" s="291"/>
      <c r="B956" s="291"/>
      <c r="C956" s="291"/>
      <c r="D956" s="291"/>
      <c r="E956" s="291"/>
      <c r="F956" s="291"/>
      <c r="G956" s="291"/>
      <c r="H956" s="291"/>
      <c r="I956" s="291"/>
      <c r="J956" s="291"/>
    </row>
    <row r="957" spans="1:10" ht="15" x14ac:dyDescent="0.25">
      <c r="A957" s="291"/>
      <c r="B957" s="291"/>
      <c r="C957" s="291"/>
      <c r="D957" s="291"/>
      <c r="E957" s="291"/>
      <c r="F957" s="291"/>
      <c r="G957" s="291"/>
      <c r="H957" s="291"/>
      <c r="I957" s="291"/>
      <c r="J957" s="291"/>
    </row>
    <row r="958" spans="1:10" ht="15" x14ac:dyDescent="0.25">
      <c r="A958" s="291"/>
      <c r="B958" s="291"/>
      <c r="C958" s="291"/>
      <c r="D958" s="291"/>
      <c r="E958" s="291"/>
      <c r="F958" s="291"/>
      <c r="G958" s="291"/>
      <c r="H958" s="291"/>
      <c r="I958" s="291"/>
      <c r="J958" s="291"/>
    </row>
    <row r="959" spans="1:10" ht="15" x14ac:dyDescent="0.25">
      <c r="A959" s="291"/>
      <c r="B959" s="291"/>
      <c r="C959" s="291"/>
      <c r="D959" s="291"/>
      <c r="E959" s="291"/>
      <c r="F959" s="291"/>
      <c r="G959" s="291"/>
      <c r="H959" s="291"/>
      <c r="I959" s="291"/>
      <c r="J959" s="291"/>
    </row>
    <row r="960" spans="1:10" ht="15" x14ac:dyDescent="0.25">
      <c r="A960" s="291"/>
      <c r="B960" s="291"/>
      <c r="C960" s="291"/>
      <c r="D960" s="291"/>
      <c r="E960" s="291"/>
      <c r="F960" s="291"/>
      <c r="G960" s="291"/>
      <c r="H960" s="291"/>
      <c r="I960" s="291"/>
      <c r="J960" s="291"/>
    </row>
    <row r="961" spans="1:10" ht="15" x14ac:dyDescent="0.25">
      <c r="A961" s="291"/>
      <c r="B961" s="291"/>
      <c r="C961" s="291"/>
      <c r="D961" s="291"/>
      <c r="E961" s="291"/>
      <c r="F961" s="291"/>
      <c r="G961" s="291"/>
      <c r="H961" s="291"/>
      <c r="I961" s="291"/>
      <c r="J961" s="291"/>
    </row>
    <row r="962" spans="1:10" ht="15" x14ac:dyDescent="0.25">
      <c r="A962" s="291"/>
      <c r="B962" s="291"/>
      <c r="C962" s="291"/>
      <c r="D962" s="291"/>
      <c r="E962" s="291"/>
      <c r="F962" s="291"/>
      <c r="G962" s="291"/>
      <c r="H962" s="291"/>
      <c r="I962" s="291"/>
      <c r="J962" s="291"/>
    </row>
    <row r="963" spans="1:10" ht="15" x14ac:dyDescent="0.25">
      <c r="A963" s="291"/>
      <c r="B963" s="291"/>
      <c r="C963" s="291"/>
      <c r="D963" s="291"/>
      <c r="E963" s="291"/>
      <c r="F963" s="291"/>
      <c r="G963" s="291"/>
      <c r="H963" s="291"/>
      <c r="I963" s="291"/>
      <c r="J963" s="291"/>
    </row>
    <row r="964" spans="1:10" ht="15" x14ac:dyDescent="0.25">
      <c r="A964" s="291"/>
      <c r="B964" s="291"/>
      <c r="C964" s="291"/>
      <c r="D964" s="291"/>
      <c r="E964" s="291"/>
      <c r="F964" s="291"/>
      <c r="G964" s="291"/>
      <c r="H964" s="291"/>
      <c r="I964" s="291"/>
      <c r="J964" s="291"/>
    </row>
    <row r="965" spans="1:10" ht="15" x14ac:dyDescent="0.25">
      <c r="A965" s="291"/>
      <c r="B965" s="291"/>
      <c r="C965" s="291"/>
      <c r="D965" s="291"/>
      <c r="E965" s="291"/>
      <c r="F965" s="291"/>
      <c r="G965" s="291"/>
      <c r="H965" s="291"/>
      <c r="I965" s="291"/>
      <c r="J965" s="291"/>
    </row>
    <row r="966" spans="1:10" ht="15" x14ac:dyDescent="0.25">
      <c r="A966" s="291"/>
      <c r="B966" s="291"/>
      <c r="C966" s="291"/>
      <c r="D966" s="291"/>
      <c r="E966" s="291"/>
      <c r="F966" s="291"/>
      <c r="G966" s="291"/>
      <c r="H966" s="291"/>
      <c r="I966" s="291"/>
      <c r="J966" s="291"/>
    </row>
    <row r="967" spans="1:10" ht="15" x14ac:dyDescent="0.25">
      <c r="A967" s="291"/>
      <c r="B967" s="291"/>
      <c r="C967" s="291"/>
      <c r="D967" s="291"/>
      <c r="E967" s="291"/>
      <c r="F967" s="291"/>
      <c r="G967" s="291"/>
      <c r="H967" s="291"/>
      <c r="I967" s="291"/>
      <c r="J967" s="291"/>
    </row>
    <row r="968" spans="1:10" ht="15" x14ac:dyDescent="0.25">
      <c r="A968" s="291"/>
      <c r="B968" s="291"/>
      <c r="C968" s="291"/>
      <c r="D968" s="291"/>
      <c r="E968" s="291"/>
      <c r="F968" s="291"/>
      <c r="G968" s="291"/>
      <c r="H968" s="291"/>
      <c r="I968" s="291"/>
      <c r="J968" s="291"/>
    </row>
    <row r="969" spans="1:10" ht="15" x14ac:dyDescent="0.25">
      <c r="A969" s="291"/>
      <c r="B969" s="291"/>
      <c r="C969" s="291"/>
      <c r="D969" s="291"/>
      <c r="E969" s="291"/>
      <c r="F969" s="291"/>
      <c r="G969" s="291"/>
      <c r="H969" s="291"/>
      <c r="I969" s="291"/>
      <c r="J969" s="291"/>
    </row>
    <row r="970" spans="1:10" ht="15" x14ac:dyDescent="0.25">
      <c r="A970" s="291"/>
      <c r="B970" s="291"/>
      <c r="C970" s="291"/>
      <c r="D970" s="291"/>
      <c r="E970" s="291"/>
      <c r="F970" s="291"/>
      <c r="G970" s="291"/>
      <c r="H970" s="291"/>
      <c r="I970" s="291"/>
      <c r="J970" s="291"/>
    </row>
    <row r="971" spans="1:10" ht="15" x14ac:dyDescent="0.25">
      <c r="A971" s="291"/>
      <c r="B971" s="291"/>
      <c r="C971" s="291"/>
      <c r="D971" s="291"/>
      <c r="E971" s="291"/>
      <c r="F971" s="291"/>
      <c r="G971" s="291"/>
      <c r="H971" s="291"/>
      <c r="I971" s="291"/>
      <c r="J971" s="291"/>
    </row>
    <row r="972" spans="1:10" ht="15" x14ac:dyDescent="0.25">
      <c r="A972" s="291"/>
      <c r="B972" s="291"/>
      <c r="C972" s="291"/>
      <c r="D972" s="291"/>
      <c r="E972" s="291"/>
      <c r="F972" s="291"/>
      <c r="G972" s="291"/>
      <c r="H972" s="291"/>
      <c r="I972" s="291"/>
      <c r="J972" s="291"/>
    </row>
    <row r="973" spans="1:10" ht="15" x14ac:dyDescent="0.25">
      <c r="A973" s="291"/>
      <c r="B973" s="291"/>
      <c r="C973" s="291"/>
      <c r="D973" s="291"/>
      <c r="E973" s="291"/>
      <c r="F973" s="291"/>
      <c r="G973" s="291"/>
      <c r="H973" s="291"/>
      <c r="I973" s="291"/>
      <c r="J973" s="291"/>
    </row>
    <row r="974" spans="1:10" ht="15" x14ac:dyDescent="0.25">
      <c r="A974" s="291"/>
      <c r="B974" s="291"/>
      <c r="C974" s="291"/>
      <c r="D974" s="291"/>
      <c r="E974" s="291"/>
      <c r="F974" s="291"/>
      <c r="G974" s="291"/>
      <c r="H974" s="291"/>
      <c r="I974" s="291"/>
      <c r="J974" s="291"/>
    </row>
    <row r="975" spans="1:10" ht="15" x14ac:dyDescent="0.25">
      <c r="A975" s="291"/>
      <c r="B975" s="291"/>
      <c r="C975" s="291"/>
      <c r="D975" s="291"/>
      <c r="E975" s="291"/>
      <c r="F975" s="291"/>
      <c r="G975" s="291"/>
      <c r="H975" s="291"/>
      <c r="I975" s="291"/>
      <c r="J975" s="291"/>
    </row>
    <row r="976" spans="1:10" ht="15" x14ac:dyDescent="0.25">
      <c r="A976" s="291"/>
      <c r="B976" s="291"/>
      <c r="C976" s="291"/>
      <c r="D976" s="291"/>
      <c r="E976" s="291"/>
      <c r="F976" s="291"/>
      <c r="G976" s="291"/>
      <c r="H976" s="291"/>
      <c r="I976" s="291"/>
      <c r="J976" s="291"/>
    </row>
    <row r="977" spans="1:10" ht="15" x14ac:dyDescent="0.25">
      <c r="A977" s="291"/>
      <c r="B977" s="291"/>
      <c r="C977" s="291"/>
      <c r="D977" s="291"/>
      <c r="E977" s="291"/>
      <c r="F977" s="291"/>
      <c r="G977" s="291"/>
      <c r="H977" s="291"/>
      <c r="I977" s="291"/>
      <c r="J977" s="291"/>
    </row>
    <row r="978" spans="1:10" ht="15" x14ac:dyDescent="0.25">
      <c r="A978" s="291"/>
      <c r="B978" s="291"/>
      <c r="C978" s="291"/>
      <c r="D978" s="291"/>
      <c r="E978" s="291"/>
      <c r="F978" s="291"/>
      <c r="G978" s="291"/>
      <c r="H978" s="291"/>
      <c r="I978" s="291"/>
      <c r="J978" s="291"/>
    </row>
    <row r="979" spans="1:10" ht="15" x14ac:dyDescent="0.25">
      <c r="A979" s="291"/>
      <c r="B979" s="291"/>
      <c r="C979" s="291"/>
      <c r="D979" s="291"/>
      <c r="E979" s="291"/>
      <c r="F979" s="291"/>
      <c r="G979" s="291"/>
      <c r="H979" s="291"/>
      <c r="I979" s="291"/>
      <c r="J979" s="291"/>
    </row>
    <row r="980" spans="1:10" ht="15" x14ac:dyDescent="0.25">
      <c r="A980" s="291"/>
      <c r="B980" s="291"/>
      <c r="C980" s="291"/>
      <c r="D980" s="291"/>
      <c r="E980" s="291"/>
      <c r="F980" s="291"/>
      <c r="G980" s="291"/>
      <c r="H980" s="291"/>
      <c r="I980" s="291"/>
      <c r="J980" s="291"/>
    </row>
    <row r="981" spans="1:10" ht="15" x14ac:dyDescent="0.25">
      <c r="A981" s="291"/>
      <c r="B981" s="291"/>
      <c r="C981" s="291"/>
      <c r="D981" s="291"/>
      <c r="E981" s="291"/>
      <c r="F981" s="291"/>
      <c r="G981" s="291"/>
      <c r="H981" s="291"/>
      <c r="I981" s="291"/>
      <c r="J981" s="291"/>
    </row>
    <row r="982" spans="1:10" ht="15" x14ac:dyDescent="0.25">
      <c r="A982" s="291"/>
      <c r="B982" s="291"/>
      <c r="C982" s="291"/>
      <c r="D982" s="291"/>
      <c r="E982" s="291"/>
      <c r="F982" s="291"/>
      <c r="G982" s="291"/>
      <c r="H982" s="291"/>
      <c r="I982" s="291"/>
      <c r="J982" s="291"/>
    </row>
    <row r="983" spans="1:10" ht="15" x14ac:dyDescent="0.25">
      <c r="A983" s="291"/>
      <c r="B983" s="291"/>
      <c r="C983" s="291"/>
      <c r="D983" s="291"/>
      <c r="E983" s="291"/>
      <c r="F983" s="291"/>
      <c r="G983" s="291"/>
      <c r="H983" s="291"/>
      <c r="I983" s="291"/>
      <c r="J983" s="291"/>
    </row>
    <row r="984" spans="1:10" ht="15" x14ac:dyDescent="0.25">
      <c r="A984" s="291"/>
      <c r="B984" s="291"/>
      <c r="C984" s="291"/>
      <c r="D984" s="291"/>
      <c r="E984" s="291"/>
      <c r="F984" s="291"/>
      <c r="G984" s="291"/>
      <c r="H984" s="291"/>
      <c r="I984" s="291"/>
      <c r="J984" s="291"/>
    </row>
    <row r="985" spans="1:10" ht="15" x14ac:dyDescent="0.25">
      <c r="A985" s="291"/>
      <c r="B985" s="291"/>
      <c r="C985" s="291"/>
      <c r="D985" s="291"/>
      <c r="E985" s="291"/>
      <c r="F985" s="291"/>
      <c r="G985" s="291"/>
      <c r="H985" s="291"/>
      <c r="I985" s="291"/>
      <c r="J985" s="291"/>
    </row>
    <row r="986" spans="1:10" ht="15" x14ac:dyDescent="0.25">
      <c r="A986" s="291"/>
      <c r="B986" s="291"/>
      <c r="C986" s="291"/>
      <c r="D986" s="291"/>
      <c r="E986" s="291"/>
      <c r="F986" s="291"/>
      <c r="G986" s="291"/>
      <c r="H986" s="291"/>
      <c r="I986" s="291"/>
      <c r="J986" s="291"/>
    </row>
    <row r="987" spans="1:10" ht="15" x14ac:dyDescent="0.25">
      <c r="A987" s="291"/>
      <c r="B987" s="291"/>
      <c r="C987" s="291"/>
      <c r="D987" s="291"/>
      <c r="E987" s="291"/>
      <c r="F987" s="291"/>
      <c r="G987" s="291"/>
      <c r="H987" s="291"/>
      <c r="I987" s="291"/>
      <c r="J987" s="291"/>
    </row>
    <row r="988" spans="1:10" ht="15" x14ac:dyDescent="0.25">
      <c r="A988" s="291"/>
      <c r="B988" s="291"/>
      <c r="C988" s="291"/>
      <c r="D988" s="291"/>
      <c r="E988" s="291"/>
      <c r="F988" s="291"/>
      <c r="G988" s="291"/>
      <c r="H988" s="291"/>
      <c r="I988" s="291"/>
      <c r="J988" s="291"/>
    </row>
    <row r="989" spans="1:10" ht="15" x14ac:dyDescent="0.25">
      <c r="A989" s="291"/>
      <c r="B989" s="291"/>
      <c r="C989" s="291"/>
      <c r="D989" s="291"/>
      <c r="E989" s="291"/>
      <c r="F989" s="291"/>
      <c r="G989" s="291"/>
      <c r="H989" s="291"/>
      <c r="I989" s="291"/>
      <c r="J989" s="291"/>
    </row>
    <row r="990" spans="1:10" ht="15" x14ac:dyDescent="0.25">
      <c r="A990" s="291"/>
      <c r="B990" s="291"/>
      <c r="C990" s="291"/>
      <c r="D990" s="291"/>
      <c r="E990" s="291"/>
      <c r="F990" s="291"/>
      <c r="G990" s="291"/>
      <c r="H990" s="291"/>
      <c r="I990" s="291"/>
      <c r="J990" s="291"/>
    </row>
    <row r="991" spans="1:10" ht="15" x14ac:dyDescent="0.25">
      <c r="A991" s="291"/>
      <c r="B991" s="291"/>
      <c r="C991" s="291"/>
      <c r="D991" s="291"/>
      <c r="E991" s="291"/>
      <c r="F991" s="291"/>
      <c r="G991" s="291"/>
      <c r="H991" s="291"/>
      <c r="I991" s="291"/>
      <c r="J991" s="291"/>
    </row>
    <row r="992" spans="1:10" ht="15" x14ac:dyDescent="0.25">
      <c r="A992" s="291"/>
      <c r="B992" s="291"/>
      <c r="C992" s="291"/>
      <c r="D992" s="291"/>
      <c r="E992" s="291"/>
      <c r="F992" s="291"/>
      <c r="G992" s="291"/>
      <c r="H992" s="291"/>
      <c r="I992" s="291"/>
      <c r="J992" s="291"/>
    </row>
    <row r="993" spans="1:10" ht="15" x14ac:dyDescent="0.25">
      <c r="A993" s="291"/>
      <c r="B993" s="291"/>
      <c r="C993" s="291"/>
      <c r="D993" s="291"/>
      <c r="E993" s="291"/>
      <c r="F993" s="291"/>
      <c r="G993" s="291"/>
      <c r="H993" s="291"/>
      <c r="I993" s="291"/>
      <c r="J993" s="291"/>
    </row>
    <row r="994" spans="1:10" ht="15" x14ac:dyDescent="0.25">
      <c r="A994" s="291"/>
      <c r="B994" s="291"/>
      <c r="C994" s="291"/>
      <c r="D994" s="291"/>
      <c r="E994" s="291"/>
      <c r="F994" s="291"/>
      <c r="G994" s="291"/>
      <c r="H994" s="291"/>
      <c r="I994" s="291"/>
      <c r="J994" s="291"/>
    </row>
    <row r="995" spans="1:10" ht="15" x14ac:dyDescent="0.25">
      <c r="A995" s="291"/>
      <c r="B995" s="291"/>
      <c r="C995" s="291"/>
      <c r="D995" s="291"/>
      <c r="E995" s="291"/>
      <c r="F995" s="291"/>
      <c r="G995" s="291"/>
      <c r="H995" s="291"/>
      <c r="I995" s="291"/>
      <c r="J995" s="291"/>
    </row>
    <row r="996" spans="1:10" ht="15" x14ac:dyDescent="0.25">
      <c r="A996" s="291"/>
      <c r="B996" s="291"/>
      <c r="C996" s="291"/>
      <c r="D996" s="291"/>
      <c r="E996" s="291"/>
      <c r="F996" s="291"/>
      <c r="G996" s="291"/>
      <c r="H996" s="291"/>
      <c r="I996" s="291"/>
      <c r="J996" s="291"/>
    </row>
    <row r="997" spans="1:10" ht="15" x14ac:dyDescent="0.25">
      <c r="A997" s="291"/>
      <c r="B997" s="291"/>
      <c r="C997" s="291"/>
      <c r="D997" s="291"/>
      <c r="E997" s="291"/>
      <c r="F997" s="291"/>
      <c r="G997" s="291"/>
      <c r="H997" s="291"/>
      <c r="I997" s="291"/>
      <c r="J997" s="291"/>
    </row>
    <row r="998" spans="1:10" ht="15" x14ac:dyDescent="0.25">
      <c r="A998" s="291"/>
      <c r="B998" s="291"/>
      <c r="C998" s="291"/>
      <c r="D998" s="291"/>
      <c r="E998" s="291"/>
      <c r="F998" s="291"/>
      <c r="G998" s="291"/>
      <c r="H998" s="291"/>
      <c r="I998" s="291"/>
      <c r="J998" s="291"/>
    </row>
    <row r="999" spans="1:10" ht="15" x14ac:dyDescent="0.25">
      <c r="A999" s="291"/>
      <c r="B999" s="291"/>
      <c r="C999" s="291"/>
      <c r="D999" s="291"/>
      <c r="E999" s="291"/>
      <c r="F999" s="291"/>
      <c r="G999" s="291"/>
      <c r="H999" s="291"/>
      <c r="I999" s="291"/>
      <c r="J999" s="291"/>
    </row>
    <row r="1000" spans="1:10" ht="15" x14ac:dyDescent="0.25">
      <c r="A1000" s="291"/>
      <c r="B1000" s="291"/>
      <c r="C1000" s="291"/>
      <c r="D1000" s="291"/>
      <c r="E1000" s="291"/>
      <c r="F1000" s="291"/>
      <c r="G1000" s="291"/>
      <c r="H1000" s="291"/>
      <c r="I1000" s="291"/>
      <c r="J1000" s="291"/>
    </row>
    <row r="1001" spans="1:10" x14ac:dyDescent="0.4">
      <c r="A1001" s="291"/>
      <c r="B1001" s="291"/>
      <c r="C1001" s="291"/>
      <c r="D1001" s="292"/>
      <c r="E1001" s="291"/>
      <c r="F1001" s="293"/>
      <c r="G1001" s="291"/>
      <c r="H1001" s="291"/>
      <c r="I1001" s="294"/>
      <c r="J1001" s="291"/>
    </row>
    <row r="1002" spans="1:10" x14ac:dyDescent="0.4">
      <c r="A1002" s="291"/>
      <c r="B1002" s="291"/>
      <c r="C1002" s="291"/>
      <c r="D1002" s="292"/>
      <c r="E1002" s="291"/>
      <c r="F1002" s="293"/>
      <c r="G1002" s="291"/>
      <c r="H1002" s="291"/>
      <c r="I1002" s="294"/>
      <c r="J1002" s="291"/>
    </row>
    <row r="1003" spans="1:10" x14ac:dyDescent="0.4">
      <c r="A1003" s="291"/>
      <c r="B1003" s="291"/>
      <c r="C1003" s="291"/>
      <c r="D1003" s="292"/>
      <c r="E1003" s="291"/>
      <c r="F1003" s="293"/>
      <c r="G1003" s="291"/>
      <c r="H1003" s="291"/>
      <c r="I1003" s="294"/>
      <c r="J1003" s="291"/>
    </row>
    <row r="1004" spans="1:10" x14ac:dyDescent="0.4">
      <c r="A1004" s="291"/>
      <c r="B1004" s="291"/>
      <c r="C1004" s="291"/>
      <c r="D1004" s="292"/>
      <c r="E1004" s="291"/>
      <c r="F1004" s="293"/>
      <c r="G1004" s="291"/>
      <c r="H1004" s="291"/>
      <c r="I1004" s="294"/>
      <c r="J1004" s="291"/>
    </row>
    <row r="1005" spans="1:10" x14ac:dyDescent="0.4">
      <c r="A1005" s="291"/>
      <c r="B1005" s="291"/>
      <c r="C1005" s="291"/>
      <c r="D1005" s="292"/>
      <c r="E1005" s="291"/>
      <c r="F1005" s="293"/>
      <c r="G1005" s="291"/>
      <c r="H1005" s="291"/>
      <c r="I1005" s="294"/>
      <c r="J1005" s="291"/>
    </row>
    <row r="1006" spans="1:10" x14ac:dyDescent="0.4">
      <c r="A1006" s="291"/>
      <c r="B1006" s="291"/>
      <c r="C1006" s="291"/>
      <c r="D1006" s="292"/>
      <c r="E1006" s="291"/>
      <c r="F1006" s="293"/>
      <c r="G1006" s="291"/>
      <c r="H1006" s="291"/>
      <c r="I1006" s="294"/>
      <c r="J1006" s="291"/>
    </row>
    <row r="1007" spans="1:10" x14ac:dyDescent="0.4">
      <c r="A1007" s="291"/>
      <c r="B1007" s="291"/>
      <c r="C1007" s="291"/>
      <c r="D1007" s="292"/>
      <c r="E1007" s="291"/>
      <c r="F1007" s="293"/>
      <c r="G1007" s="291"/>
      <c r="H1007" s="291"/>
      <c r="I1007" s="294"/>
      <c r="J1007" s="291"/>
    </row>
    <row r="1008" spans="1:10" x14ac:dyDescent="0.4">
      <c r="A1008" s="291"/>
      <c r="B1008" s="291"/>
      <c r="C1008" s="291"/>
      <c r="D1008" s="292"/>
      <c r="E1008" s="291"/>
      <c r="F1008" s="293"/>
      <c r="G1008" s="291"/>
      <c r="H1008" s="291"/>
      <c r="I1008" s="294"/>
      <c r="J1008" s="291"/>
    </row>
    <row r="1009" spans="1:10" x14ac:dyDescent="0.4">
      <c r="A1009" s="291"/>
      <c r="B1009" s="291"/>
      <c r="C1009" s="291"/>
      <c r="D1009" s="292"/>
      <c r="E1009" s="291"/>
      <c r="F1009" s="293"/>
      <c r="G1009" s="291"/>
      <c r="H1009" s="291"/>
      <c r="I1009" s="294"/>
      <c r="J1009" s="291"/>
    </row>
    <row r="1010" spans="1:10" x14ac:dyDescent="0.4">
      <c r="A1010" s="291"/>
      <c r="B1010" s="291"/>
      <c r="C1010" s="291"/>
      <c r="D1010" s="292"/>
      <c r="E1010" s="291"/>
      <c r="F1010" s="293"/>
      <c r="G1010" s="291"/>
      <c r="H1010" s="291"/>
      <c r="I1010" s="294"/>
      <c r="J1010" s="291"/>
    </row>
    <row r="1011" spans="1:10" x14ac:dyDescent="0.4">
      <c r="A1011" s="291"/>
      <c r="B1011" s="291"/>
      <c r="C1011" s="291"/>
      <c r="D1011" s="292"/>
      <c r="E1011" s="291"/>
      <c r="F1011" s="293"/>
      <c r="G1011" s="291"/>
      <c r="H1011" s="291"/>
      <c r="I1011" s="294"/>
      <c r="J1011" s="291"/>
    </row>
    <row r="1012" spans="1:10" x14ac:dyDescent="0.4">
      <c r="A1012" s="291"/>
      <c r="B1012" s="291"/>
      <c r="C1012" s="291"/>
      <c r="D1012" s="292"/>
      <c r="E1012" s="291"/>
      <c r="F1012" s="293"/>
      <c r="G1012" s="291"/>
      <c r="H1012" s="291"/>
      <c r="I1012" s="294"/>
      <c r="J1012" s="291"/>
    </row>
    <row r="1013" spans="1:10" x14ac:dyDescent="0.4">
      <c r="A1013" s="291"/>
      <c r="B1013" s="291"/>
      <c r="C1013" s="291"/>
      <c r="D1013" s="292"/>
      <c r="E1013" s="291"/>
      <c r="F1013" s="293"/>
      <c r="G1013" s="291"/>
      <c r="H1013" s="291"/>
      <c r="I1013" s="294"/>
      <c r="J1013" s="291"/>
    </row>
    <row r="1014" spans="1:10" x14ac:dyDescent="0.4">
      <c r="A1014" s="291"/>
      <c r="B1014" s="291"/>
      <c r="C1014" s="291"/>
      <c r="D1014" s="292"/>
      <c r="E1014" s="291"/>
      <c r="F1014" s="293"/>
      <c r="G1014" s="291"/>
      <c r="H1014" s="291"/>
      <c r="I1014" s="294"/>
      <c r="J1014" s="291"/>
    </row>
    <row r="1015" spans="1:10" x14ac:dyDescent="0.4">
      <c r="A1015" s="291"/>
      <c r="B1015" s="291"/>
      <c r="C1015" s="291"/>
      <c r="D1015" s="292"/>
      <c r="E1015" s="291"/>
      <c r="F1015" s="293"/>
      <c r="G1015" s="291"/>
      <c r="H1015" s="291"/>
      <c r="I1015" s="294"/>
      <c r="J1015" s="291"/>
    </row>
    <row r="1016" spans="1:10" x14ac:dyDescent="0.4">
      <c r="A1016" s="291"/>
      <c r="B1016" s="291"/>
      <c r="C1016" s="291"/>
      <c r="D1016" s="292"/>
      <c r="E1016" s="291"/>
      <c r="F1016" s="293"/>
      <c r="G1016" s="291"/>
      <c r="H1016" s="291"/>
      <c r="I1016" s="294"/>
      <c r="J1016" s="291"/>
    </row>
    <row r="1017" spans="1:10" x14ac:dyDescent="0.4">
      <c r="A1017" s="291"/>
      <c r="B1017" s="291"/>
      <c r="C1017" s="291"/>
      <c r="D1017" s="292"/>
      <c r="E1017" s="291"/>
      <c r="F1017" s="293"/>
      <c r="G1017" s="291"/>
      <c r="H1017" s="291"/>
      <c r="I1017" s="294"/>
      <c r="J1017" s="291"/>
    </row>
    <row r="1018" spans="1:10" x14ac:dyDescent="0.4">
      <c r="A1018" s="291"/>
      <c r="B1018" s="291"/>
      <c r="C1018" s="291"/>
      <c r="D1018" s="292"/>
      <c r="E1018" s="291"/>
      <c r="F1018" s="293"/>
      <c r="G1018" s="291"/>
      <c r="H1018" s="291"/>
      <c r="I1018" s="294"/>
      <c r="J1018" s="291"/>
    </row>
    <row r="1019" spans="1:10" x14ac:dyDescent="0.4">
      <c r="A1019" s="291"/>
      <c r="B1019" s="291"/>
      <c r="C1019" s="291"/>
      <c r="D1019" s="292"/>
      <c r="E1019" s="291"/>
      <c r="F1019" s="293"/>
      <c r="G1019" s="291"/>
      <c r="H1019" s="291"/>
      <c r="I1019" s="294"/>
      <c r="J1019" s="291"/>
    </row>
    <row r="1020" spans="1:10" x14ac:dyDescent="0.4">
      <c r="A1020" s="291"/>
      <c r="B1020" s="291"/>
      <c r="C1020" s="291"/>
      <c r="D1020" s="292"/>
      <c r="E1020" s="291"/>
      <c r="F1020" s="293"/>
      <c r="G1020" s="291"/>
      <c r="H1020" s="291"/>
      <c r="I1020" s="294"/>
      <c r="J1020" s="291"/>
    </row>
    <row r="1021" spans="1:10" x14ac:dyDescent="0.4">
      <c r="A1021" s="291"/>
      <c r="B1021" s="291"/>
      <c r="C1021" s="291"/>
      <c r="D1021" s="292"/>
      <c r="E1021" s="291"/>
      <c r="F1021" s="293"/>
      <c r="G1021" s="291"/>
      <c r="H1021" s="291"/>
      <c r="I1021" s="294"/>
      <c r="J1021" s="291"/>
    </row>
    <row r="1022" spans="1:10" x14ac:dyDescent="0.4">
      <c r="A1022" s="291"/>
      <c r="B1022" s="291"/>
      <c r="C1022" s="291"/>
      <c r="D1022" s="292"/>
      <c r="E1022" s="291"/>
      <c r="F1022" s="293"/>
      <c r="G1022" s="291"/>
      <c r="H1022" s="291"/>
      <c r="I1022" s="294"/>
      <c r="J1022" s="291"/>
    </row>
    <row r="1023" spans="1:10" x14ac:dyDescent="0.4">
      <c r="A1023" s="291"/>
      <c r="B1023" s="291"/>
      <c r="C1023" s="291"/>
      <c r="D1023" s="292"/>
      <c r="E1023" s="291"/>
      <c r="F1023" s="293"/>
      <c r="G1023" s="291"/>
      <c r="H1023" s="291"/>
      <c r="I1023" s="294"/>
      <c r="J1023" s="291"/>
    </row>
    <row r="1024" spans="1:10" x14ac:dyDescent="0.4">
      <c r="A1024" s="291"/>
      <c r="B1024" s="291"/>
      <c r="C1024" s="291"/>
      <c r="D1024" s="292"/>
      <c r="E1024" s="291"/>
      <c r="F1024" s="293"/>
      <c r="G1024" s="291"/>
      <c r="H1024" s="291"/>
      <c r="I1024" s="294"/>
      <c r="J1024" s="291"/>
    </row>
    <row r="1025" spans="1:10" x14ac:dyDescent="0.4">
      <c r="A1025" s="291"/>
      <c r="B1025" s="291"/>
      <c r="C1025" s="291"/>
      <c r="D1025" s="292"/>
      <c r="E1025" s="291"/>
      <c r="F1025" s="293"/>
      <c r="G1025" s="291"/>
      <c r="H1025" s="291"/>
      <c r="I1025" s="294"/>
      <c r="J1025" s="291"/>
    </row>
    <row r="1026" spans="1:10" x14ac:dyDescent="0.4">
      <c r="A1026" s="291"/>
      <c r="B1026" s="291"/>
      <c r="C1026" s="291"/>
      <c r="D1026" s="292"/>
      <c r="E1026" s="291"/>
      <c r="F1026" s="293"/>
      <c r="G1026" s="291"/>
      <c r="H1026" s="291"/>
      <c r="I1026" s="294"/>
      <c r="J1026" s="291"/>
    </row>
    <row r="1027" spans="1:10" x14ac:dyDescent="0.4">
      <c r="A1027" s="291"/>
      <c r="B1027" s="291"/>
      <c r="C1027" s="291"/>
      <c r="D1027" s="292"/>
      <c r="E1027" s="291"/>
      <c r="F1027" s="293"/>
      <c r="G1027" s="291"/>
      <c r="H1027" s="291"/>
      <c r="I1027" s="294"/>
      <c r="J1027" s="291"/>
    </row>
    <row r="1028" spans="1:10" x14ac:dyDescent="0.4">
      <c r="A1028" s="291"/>
      <c r="B1028" s="291"/>
      <c r="C1028" s="291"/>
      <c r="D1028" s="292"/>
      <c r="E1028" s="291"/>
      <c r="F1028" s="293"/>
      <c r="G1028" s="291"/>
      <c r="H1028" s="291"/>
      <c r="I1028" s="294"/>
      <c r="J1028" s="291"/>
    </row>
    <row r="1029" spans="1:10" x14ac:dyDescent="0.4">
      <c r="A1029" s="291"/>
      <c r="B1029" s="291"/>
      <c r="C1029" s="291"/>
      <c r="D1029" s="292"/>
      <c r="E1029" s="291"/>
      <c r="F1029" s="293"/>
      <c r="G1029" s="291"/>
      <c r="H1029" s="291"/>
      <c r="I1029" s="294"/>
      <c r="J1029" s="291"/>
    </row>
    <row r="1030" spans="1:10" x14ac:dyDescent="0.4">
      <c r="A1030" s="291"/>
      <c r="B1030" s="291"/>
      <c r="C1030" s="291"/>
      <c r="D1030" s="292"/>
      <c r="E1030" s="291"/>
      <c r="F1030" s="293"/>
      <c r="G1030" s="291"/>
      <c r="H1030" s="291"/>
      <c r="I1030" s="294"/>
      <c r="J1030" s="291"/>
    </row>
    <row r="1031" spans="1:10" x14ac:dyDescent="0.4">
      <c r="A1031" s="291"/>
      <c r="B1031" s="291"/>
      <c r="C1031" s="291"/>
      <c r="D1031" s="292"/>
      <c r="E1031" s="291"/>
      <c r="F1031" s="293"/>
      <c r="G1031" s="291"/>
      <c r="H1031" s="291"/>
      <c r="I1031" s="294"/>
      <c r="J1031" s="291"/>
    </row>
    <row r="1032" spans="1:10" x14ac:dyDescent="0.4">
      <c r="A1032" s="291"/>
      <c r="B1032" s="291"/>
      <c r="C1032" s="291"/>
      <c r="D1032" s="292"/>
      <c r="E1032" s="291"/>
      <c r="F1032" s="293"/>
      <c r="G1032" s="291"/>
      <c r="H1032" s="291"/>
      <c r="I1032" s="294"/>
      <c r="J1032" s="291"/>
    </row>
    <row r="1033" spans="1:10" x14ac:dyDescent="0.4">
      <c r="A1033" s="291"/>
      <c r="B1033" s="291"/>
      <c r="C1033" s="291"/>
      <c r="D1033" s="292"/>
      <c r="E1033" s="291"/>
      <c r="F1033" s="293"/>
      <c r="G1033" s="291"/>
      <c r="H1033" s="291"/>
      <c r="I1033" s="294"/>
      <c r="J1033" s="291"/>
    </row>
    <row r="1034" spans="1:10" x14ac:dyDescent="0.4">
      <c r="A1034" s="291"/>
      <c r="B1034" s="291"/>
      <c r="C1034" s="291"/>
      <c r="D1034" s="292"/>
      <c r="E1034" s="291"/>
      <c r="F1034" s="293"/>
      <c r="G1034" s="291"/>
      <c r="H1034" s="291"/>
      <c r="I1034" s="294"/>
      <c r="J1034" s="291"/>
    </row>
    <row r="1035" spans="1:10" x14ac:dyDescent="0.4">
      <c r="A1035" s="291"/>
      <c r="B1035" s="291"/>
      <c r="C1035" s="291"/>
      <c r="D1035" s="292"/>
      <c r="E1035" s="291"/>
      <c r="F1035" s="293"/>
      <c r="G1035" s="291"/>
      <c r="H1035" s="291"/>
      <c r="I1035" s="294"/>
      <c r="J1035" s="291"/>
    </row>
    <row r="1036" spans="1:10" x14ac:dyDescent="0.4">
      <c r="A1036" s="291"/>
      <c r="B1036" s="291"/>
      <c r="C1036" s="291"/>
      <c r="D1036" s="292"/>
      <c r="E1036" s="291"/>
      <c r="F1036" s="293"/>
      <c r="G1036" s="291"/>
      <c r="H1036" s="291"/>
      <c r="I1036" s="294"/>
      <c r="J1036" s="291"/>
    </row>
    <row r="1037" spans="1:10" x14ac:dyDescent="0.4">
      <c r="A1037" s="291"/>
      <c r="B1037" s="291"/>
      <c r="C1037" s="291"/>
      <c r="D1037" s="292"/>
      <c r="E1037" s="291"/>
      <c r="F1037" s="293"/>
      <c r="G1037" s="291"/>
      <c r="H1037" s="291"/>
      <c r="I1037" s="294"/>
      <c r="J1037" s="291"/>
    </row>
    <row r="1038" spans="1:10" x14ac:dyDescent="0.4">
      <c r="A1038" s="291"/>
      <c r="B1038" s="291"/>
      <c r="C1038" s="291"/>
      <c r="D1038" s="292"/>
      <c r="E1038" s="291"/>
      <c r="F1038" s="293"/>
      <c r="G1038" s="291"/>
      <c r="H1038" s="291"/>
      <c r="I1038" s="294"/>
      <c r="J1038" s="291"/>
    </row>
    <row r="1039" spans="1:10" x14ac:dyDescent="0.4">
      <c r="A1039" s="291"/>
      <c r="B1039" s="291"/>
      <c r="C1039" s="291"/>
      <c r="D1039" s="292"/>
      <c r="E1039" s="291"/>
      <c r="F1039" s="293"/>
      <c r="G1039" s="291"/>
      <c r="H1039" s="291"/>
      <c r="I1039" s="294"/>
      <c r="J1039" s="291"/>
    </row>
    <row r="1040" spans="1:10" x14ac:dyDescent="0.4">
      <c r="A1040" s="291"/>
      <c r="B1040" s="291"/>
      <c r="C1040" s="291"/>
      <c r="D1040" s="292"/>
      <c r="E1040" s="291"/>
      <c r="F1040" s="293"/>
      <c r="G1040" s="291"/>
      <c r="H1040" s="291"/>
      <c r="I1040" s="294"/>
      <c r="J1040" s="291"/>
    </row>
    <row r="1041" spans="1:10" x14ac:dyDescent="0.4">
      <c r="A1041" s="291"/>
      <c r="B1041" s="291"/>
      <c r="C1041" s="291"/>
      <c r="D1041" s="292"/>
      <c r="E1041" s="291"/>
      <c r="F1041" s="293"/>
      <c r="G1041" s="291"/>
      <c r="H1041" s="291"/>
      <c r="I1041" s="294"/>
      <c r="J1041" s="291"/>
    </row>
    <row r="1042" spans="1:10" x14ac:dyDescent="0.4">
      <c r="A1042" s="291"/>
      <c r="B1042" s="291"/>
      <c r="C1042" s="291"/>
      <c r="D1042" s="292"/>
      <c r="E1042" s="291"/>
      <c r="F1042" s="293"/>
      <c r="G1042" s="291"/>
      <c r="H1042" s="291"/>
      <c r="I1042" s="294"/>
      <c r="J1042" s="291"/>
    </row>
    <row r="1043" spans="1:10" x14ac:dyDescent="0.4">
      <c r="A1043" s="291"/>
      <c r="B1043" s="291"/>
      <c r="C1043" s="291"/>
      <c r="D1043" s="292"/>
      <c r="E1043" s="291"/>
      <c r="F1043" s="293"/>
      <c r="G1043" s="291"/>
      <c r="H1043" s="291"/>
      <c r="I1043" s="294"/>
      <c r="J1043" s="291"/>
    </row>
    <row r="1044" spans="1:10" x14ac:dyDescent="0.4">
      <c r="A1044" s="291"/>
      <c r="B1044" s="291"/>
      <c r="C1044" s="291"/>
      <c r="D1044" s="292"/>
      <c r="E1044" s="291"/>
      <c r="F1044" s="293"/>
      <c r="G1044" s="291"/>
      <c r="H1044" s="291"/>
      <c r="I1044" s="294"/>
      <c r="J1044" s="291"/>
    </row>
    <row r="1045" spans="1:10" x14ac:dyDescent="0.4">
      <c r="A1045" s="291"/>
      <c r="B1045" s="291"/>
      <c r="C1045" s="291"/>
      <c r="D1045" s="292"/>
      <c r="E1045" s="291"/>
      <c r="F1045" s="293"/>
      <c r="G1045" s="291"/>
      <c r="H1045" s="291"/>
      <c r="I1045" s="294"/>
      <c r="J1045" s="291"/>
    </row>
    <row r="1046" spans="1:10" x14ac:dyDescent="0.4">
      <c r="A1046" s="291"/>
      <c r="B1046" s="291"/>
      <c r="C1046" s="291"/>
      <c r="D1046" s="292"/>
      <c r="E1046" s="291"/>
      <c r="F1046" s="293"/>
      <c r="G1046" s="291"/>
      <c r="H1046" s="291"/>
      <c r="I1046" s="294"/>
      <c r="J1046" s="291"/>
    </row>
    <row r="1047" spans="1:10" x14ac:dyDescent="0.4">
      <c r="A1047" s="291"/>
      <c r="B1047" s="291"/>
      <c r="C1047" s="291"/>
      <c r="D1047" s="292"/>
      <c r="E1047" s="291"/>
      <c r="F1047" s="293"/>
      <c r="G1047" s="291"/>
      <c r="H1047" s="291"/>
      <c r="I1047" s="294"/>
      <c r="J1047" s="291"/>
    </row>
    <row r="1048" spans="1:10" x14ac:dyDescent="0.4">
      <c r="A1048" s="291"/>
      <c r="B1048" s="291"/>
      <c r="C1048" s="291"/>
      <c r="D1048" s="292"/>
      <c r="E1048" s="291"/>
      <c r="F1048" s="293"/>
      <c r="G1048" s="291"/>
      <c r="H1048" s="291"/>
      <c r="I1048" s="294"/>
      <c r="J1048" s="291"/>
    </row>
    <row r="1049" spans="1:10" x14ac:dyDescent="0.4">
      <c r="A1049" s="291"/>
      <c r="B1049" s="291"/>
      <c r="C1049" s="291"/>
      <c r="D1049" s="292"/>
      <c r="E1049" s="291"/>
      <c r="F1049" s="293"/>
      <c r="G1049" s="291"/>
      <c r="H1049" s="291"/>
      <c r="I1049" s="294"/>
      <c r="J1049" s="291"/>
    </row>
    <row r="1050" spans="1:10" x14ac:dyDescent="0.4">
      <c r="A1050" s="291"/>
      <c r="B1050" s="291"/>
      <c r="C1050" s="291"/>
      <c r="D1050" s="292"/>
      <c r="E1050" s="291"/>
      <c r="F1050" s="293"/>
      <c r="G1050" s="291"/>
      <c r="H1050" s="291"/>
      <c r="I1050" s="294"/>
      <c r="J1050" s="291"/>
    </row>
    <row r="1051" spans="1:10" x14ac:dyDescent="0.4">
      <c r="A1051" s="291"/>
      <c r="B1051" s="291"/>
      <c r="C1051" s="291"/>
      <c r="D1051" s="292"/>
      <c r="E1051" s="291"/>
      <c r="F1051" s="293"/>
      <c r="G1051" s="291"/>
      <c r="H1051" s="291"/>
      <c r="I1051" s="294"/>
      <c r="J1051" s="291"/>
    </row>
    <row r="1052" spans="1:10" x14ac:dyDescent="0.4">
      <c r="A1052" s="291"/>
      <c r="B1052" s="291"/>
      <c r="C1052" s="291"/>
      <c r="D1052" s="292"/>
      <c r="E1052" s="291"/>
      <c r="F1052" s="293"/>
      <c r="G1052" s="291"/>
      <c r="H1052" s="291"/>
      <c r="I1052" s="294"/>
      <c r="J1052" s="291"/>
    </row>
    <row r="1053" spans="1:10" x14ac:dyDescent="0.4">
      <c r="A1053" s="291"/>
      <c r="B1053" s="291"/>
      <c r="C1053" s="291"/>
      <c r="D1053" s="292"/>
      <c r="E1053" s="291"/>
      <c r="F1053" s="293"/>
      <c r="G1053" s="291"/>
      <c r="H1053" s="291"/>
      <c r="I1053" s="294"/>
      <c r="J1053" s="291"/>
    </row>
    <row r="1054" spans="1:10" x14ac:dyDescent="0.4">
      <c r="A1054" s="291"/>
      <c r="B1054" s="291"/>
      <c r="C1054" s="291"/>
      <c r="D1054" s="292"/>
      <c r="E1054" s="291"/>
      <c r="F1054" s="293"/>
      <c r="G1054" s="291"/>
      <c r="H1054" s="291"/>
      <c r="I1054" s="294"/>
      <c r="J1054" s="291"/>
    </row>
    <row r="1055" spans="1:10" x14ac:dyDescent="0.4">
      <c r="A1055" s="291"/>
      <c r="B1055" s="291"/>
      <c r="C1055" s="291"/>
      <c r="D1055" s="292"/>
      <c r="E1055" s="291"/>
      <c r="F1055" s="293"/>
      <c r="G1055" s="291"/>
      <c r="H1055" s="291"/>
      <c r="I1055" s="294"/>
      <c r="J1055" s="291"/>
    </row>
    <row r="1056" spans="1:10" x14ac:dyDescent="0.4">
      <c r="A1056" s="291"/>
      <c r="B1056" s="291"/>
      <c r="C1056" s="291"/>
      <c r="D1056" s="292"/>
      <c r="E1056" s="291"/>
      <c r="F1056" s="293"/>
      <c r="G1056" s="291"/>
      <c r="H1056" s="291"/>
      <c r="I1056" s="294"/>
      <c r="J1056" s="291"/>
    </row>
    <row r="1057" spans="1:10" x14ac:dyDescent="0.4">
      <c r="A1057" s="291"/>
      <c r="B1057" s="291"/>
      <c r="C1057" s="291"/>
      <c r="D1057" s="292"/>
      <c r="E1057" s="291"/>
      <c r="F1057" s="293"/>
      <c r="G1057" s="291"/>
      <c r="H1057" s="291"/>
      <c r="I1057" s="294"/>
      <c r="J1057" s="291"/>
    </row>
    <row r="1058" spans="1:10" x14ac:dyDescent="0.4">
      <c r="A1058" s="291"/>
      <c r="B1058" s="291"/>
      <c r="C1058" s="291"/>
      <c r="D1058" s="292"/>
      <c r="E1058" s="291"/>
      <c r="F1058" s="293"/>
      <c r="G1058" s="291"/>
      <c r="H1058" s="291"/>
      <c r="I1058" s="294"/>
      <c r="J1058" s="291"/>
    </row>
    <row r="1059" spans="1:10" x14ac:dyDescent="0.4">
      <c r="A1059" s="291"/>
      <c r="B1059" s="291"/>
      <c r="C1059" s="291"/>
      <c r="D1059" s="292"/>
      <c r="E1059" s="291"/>
      <c r="F1059" s="293"/>
      <c r="G1059" s="291"/>
      <c r="H1059" s="291"/>
      <c r="I1059" s="294"/>
      <c r="J1059" s="291"/>
    </row>
    <row r="1060" spans="1:10" x14ac:dyDescent="0.4">
      <c r="A1060" s="291"/>
      <c r="B1060" s="291"/>
      <c r="C1060" s="291"/>
      <c r="D1060" s="292"/>
      <c r="E1060" s="291"/>
      <c r="F1060" s="293"/>
      <c r="G1060" s="291"/>
      <c r="H1060" s="291"/>
      <c r="I1060" s="294"/>
      <c r="J1060" s="291"/>
    </row>
    <row r="1061" spans="1:10" x14ac:dyDescent="0.4">
      <c r="A1061" s="291"/>
      <c r="B1061" s="291"/>
      <c r="C1061" s="291"/>
      <c r="D1061" s="292"/>
      <c r="E1061" s="291"/>
      <c r="F1061" s="293"/>
      <c r="G1061" s="291"/>
      <c r="H1061" s="291"/>
      <c r="I1061" s="294"/>
      <c r="J1061" s="291"/>
    </row>
    <row r="1062" spans="1:10" x14ac:dyDescent="0.4">
      <c r="A1062" s="291"/>
      <c r="B1062" s="291"/>
      <c r="C1062" s="291"/>
      <c r="D1062" s="292"/>
      <c r="E1062" s="291"/>
      <c r="F1062" s="293"/>
      <c r="G1062" s="291"/>
      <c r="H1062" s="291"/>
      <c r="I1062" s="294"/>
      <c r="J1062" s="291"/>
    </row>
    <row r="1063" spans="1:10" x14ac:dyDescent="0.4">
      <c r="A1063" s="291"/>
      <c r="B1063" s="291"/>
      <c r="C1063" s="291"/>
      <c r="D1063" s="292"/>
      <c r="E1063" s="291"/>
      <c r="F1063" s="293"/>
      <c r="G1063" s="291"/>
      <c r="H1063" s="291"/>
      <c r="I1063" s="294"/>
      <c r="J1063" s="291"/>
    </row>
    <row r="1064" spans="1:10" x14ac:dyDescent="0.4">
      <c r="A1064" s="291"/>
      <c r="B1064" s="291"/>
      <c r="C1064" s="291"/>
      <c r="D1064" s="292"/>
      <c r="E1064" s="291"/>
      <c r="F1064" s="293"/>
      <c r="G1064" s="291"/>
      <c r="H1064" s="291"/>
      <c r="I1064" s="294"/>
      <c r="J1064" s="291"/>
    </row>
    <row r="1065" spans="1:10" x14ac:dyDescent="0.4">
      <c r="A1065" s="291"/>
      <c r="B1065" s="291"/>
      <c r="C1065" s="291"/>
      <c r="D1065" s="292"/>
      <c r="E1065" s="291"/>
      <c r="F1065" s="293"/>
      <c r="G1065" s="291"/>
      <c r="H1065" s="291"/>
      <c r="I1065" s="294"/>
      <c r="J1065" s="291"/>
    </row>
    <row r="1066" spans="1:10" x14ac:dyDescent="0.4">
      <c r="A1066" s="291"/>
      <c r="B1066" s="291"/>
      <c r="C1066" s="291"/>
      <c r="D1066" s="292"/>
      <c r="E1066" s="291"/>
      <c r="F1066" s="293"/>
      <c r="G1066" s="291"/>
      <c r="H1066" s="291"/>
      <c r="I1066" s="294"/>
      <c r="J1066" s="291"/>
    </row>
    <row r="1067" spans="1:10" x14ac:dyDescent="0.4">
      <c r="A1067" s="291"/>
      <c r="B1067" s="291"/>
      <c r="C1067" s="291"/>
      <c r="D1067" s="292"/>
      <c r="E1067" s="291"/>
      <c r="F1067" s="293"/>
      <c r="G1067" s="291"/>
      <c r="H1067" s="291"/>
      <c r="I1067" s="294"/>
      <c r="J1067" s="291"/>
    </row>
    <row r="1068" spans="1:10" x14ac:dyDescent="0.4">
      <c r="A1068" s="291"/>
      <c r="B1068" s="291"/>
      <c r="C1068" s="291"/>
      <c r="D1068" s="292"/>
      <c r="E1068" s="291"/>
      <c r="F1068" s="293"/>
      <c r="G1068" s="291"/>
      <c r="H1068" s="291"/>
      <c r="I1068" s="294"/>
      <c r="J1068" s="291"/>
    </row>
    <row r="1069" spans="1:10" x14ac:dyDescent="0.4">
      <c r="A1069" s="291"/>
      <c r="B1069" s="291"/>
      <c r="C1069" s="291"/>
      <c r="D1069" s="292"/>
      <c r="E1069" s="291"/>
      <c r="F1069" s="293"/>
      <c r="G1069" s="291"/>
      <c r="H1069" s="291"/>
      <c r="I1069" s="294"/>
      <c r="J1069" s="291"/>
    </row>
    <row r="1070" spans="1:10" x14ac:dyDescent="0.4">
      <c r="A1070" s="291"/>
      <c r="B1070" s="291"/>
      <c r="C1070" s="291"/>
      <c r="D1070" s="292"/>
      <c r="E1070" s="291"/>
      <c r="F1070" s="293"/>
      <c r="G1070" s="291"/>
      <c r="H1070" s="291"/>
      <c r="I1070" s="294"/>
      <c r="J1070" s="291"/>
    </row>
    <row r="1071" spans="1:10" x14ac:dyDescent="0.4">
      <c r="A1071" s="291"/>
      <c r="B1071" s="291"/>
      <c r="C1071" s="291"/>
      <c r="D1071" s="292"/>
      <c r="E1071" s="291"/>
      <c r="F1071" s="293"/>
      <c r="G1071" s="291"/>
      <c r="H1071" s="291"/>
      <c r="I1071" s="294"/>
      <c r="J1071" s="291"/>
    </row>
    <row r="1072" spans="1:10" x14ac:dyDescent="0.4">
      <c r="A1072" s="291"/>
      <c r="B1072" s="291"/>
      <c r="C1072" s="291"/>
      <c r="D1072" s="292"/>
      <c r="E1072" s="291"/>
      <c r="F1072" s="293"/>
      <c r="G1072" s="291"/>
      <c r="H1072" s="291"/>
      <c r="I1072" s="294"/>
      <c r="J1072" s="291"/>
    </row>
    <row r="1073" spans="1:10" x14ac:dyDescent="0.4">
      <c r="A1073" s="291"/>
      <c r="B1073" s="291"/>
      <c r="C1073" s="291"/>
      <c r="D1073" s="292"/>
      <c r="E1073" s="291"/>
      <c r="F1073" s="293"/>
      <c r="G1073" s="291"/>
      <c r="H1073" s="291"/>
      <c r="I1073" s="294"/>
      <c r="J1073" s="291"/>
    </row>
    <row r="1074" spans="1:10" x14ac:dyDescent="0.4">
      <c r="A1074" s="291"/>
      <c r="B1074" s="291"/>
      <c r="C1074" s="291"/>
      <c r="D1074" s="292"/>
      <c r="E1074" s="291"/>
      <c r="F1074" s="293"/>
      <c r="G1074" s="291"/>
      <c r="H1074" s="291"/>
      <c r="I1074" s="294"/>
      <c r="J1074" s="291"/>
    </row>
    <row r="1075" spans="1:10" x14ac:dyDescent="0.4">
      <c r="A1075" s="291"/>
      <c r="B1075" s="291"/>
      <c r="C1075" s="291"/>
      <c r="D1075" s="292"/>
      <c r="E1075" s="291"/>
      <c r="F1075" s="293"/>
      <c r="G1075" s="291"/>
      <c r="H1075" s="291"/>
      <c r="I1075" s="294"/>
      <c r="J1075" s="291"/>
    </row>
    <row r="1076" spans="1:10" x14ac:dyDescent="0.4">
      <c r="A1076" s="291"/>
      <c r="B1076" s="291"/>
      <c r="C1076" s="291"/>
      <c r="D1076" s="292"/>
      <c r="E1076" s="291"/>
      <c r="F1076" s="293"/>
      <c r="G1076" s="291"/>
      <c r="H1076" s="291"/>
      <c r="I1076" s="294"/>
      <c r="J1076" s="291"/>
    </row>
    <row r="1077" spans="1:10" x14ac:dyDescent="0.4">
      <c r="A1077" s="291"/>
      <c r="B1077" s="291"/>
      <c r="C1077" s="291"/>
      <c r="D1077" s="292"/>
      <c r="E1077" s="291"/>
      <c r="F1077" s="293"/>
      <c r="G1077" s="291"/>
      <c r="H1077" s="291"/>
      <c r="I1077" s="294"/>
      <c r="J1077" s="291"/>
    </row>
    <row r="1078" spans="1:10" x14ac:dyDescent="0.4">
      <c r="A1078" s="291"/>
      <c r="B1078" s="291"/>
      <c r="C1078" s="291"/>
      <c r="D1078" s="292"/>
      <c r="E1078" s="291"/>
      <c r="F1078" s="293"/>
      <c r="G1078" s="291"/>
      <c r="H1078" s="291"/>
      <c r="I1078" s="294"/>
      <c r="J1078" s="291"/>
    </row>
    <row r="1079" spans="1:10" x14ac:dyDescent="0.4">
      <c r="A1079" s="291"/>
      <c r="B1079" s="291"/>
      <c r="C1079" s="291"/>
      <c r="D1079" s="292"/>
      <c r="E1079" s="291"/>
      <c r="F1079" s="293"/>
      <c r="G1079" s="291"/>
      <c r="H1079" s="291"/>
      <c r="I1079" s="294"/>
      <c r="J1079" s="291"/>
    </row>
    <row r="1080" spans="1:10" x14ac:dyDescent="0.4">
      <c r="A1080" s="291"/>
      <c r="B1080" s="291"/>
      <c r="C1080" s="291"/>
      <c r="D1080" s="292"/>
      <c r="E1080" s="291"/>
      <c r="F1080" s="293"/>
      <c r="G1080" s="291"/>
      <c r="H1080" s="291"/>
      <c r="I1080" s="294"/>
      <c r="J1080" s="291"/>
    </row>
    <row r="1081" spans="1:10" x14ac:dyDescent="0.4">
      <c r="A1081" s="291"/>
      <c r="B1081" s="291"/>
      <c r="C1081" s="291"/>
      <c r="D1081" s="292"/>
      <c r="E1081" s="291"/>
      <c r="F1081" s="293"/>
      <c r="G1081" s="291"/>
      <c r="H1081" s="291"/>
      <c r="I1081" s="294"/>
      <c r="J1081" s="291"/>
    </row>
    <row r="1082" spans="1:10" x14ac:dyDescent="0.4">
      <c r="A1082" s="291"/>
      <c r="B1082" s="291"/>
      <c r="C1082" s="291"/>
      <c r="D1082" s="292"/>
      <c r="E1082" s="291"/>
      <c r="F1082" s="293"/>
      <c r="G1082" s="291"/>
      <c r="H1082" s="291"/>
      <c r="I1082" s="294"/>
      <c r="J1082" s="291"/>
    </row>
    <row r="1083" spans="1:10" x14ac:dyDescent="0.4">
      <c r="A1083" s="291"/>
      <c r="B1083" s="291"/>
      <c r="C1083" s="291"/>
      <c r="D1083" s="292"/>
      <c r="E1083" s="291"/>
      <c r="F1083" s="293"/>
      <c r="G1083" s="291"/>
      <c r="H1083" s="291"/>
      <c r="I1083" s="294"/>
      <c r="J1083" s="291"/>
    </row>
    <row r="1084" spans="1:10" x14ac:dyDescent="0.4">
      <c r="A1084" s="291"/>
      <c r="B1084" s="291"/>
      <c r="C1084" s="291"/>
      <c r="D1084" s="292"/>
      <c r="E1084" s="291"/>
      <c r="F1084" s="293"/>
      <c r="G1084" s="291"/>
      <c r="H1084" s="291"/>
      <c r="I1084" s="294"/>
      <c r="J1084" s="291"/>
    </row>
    <row r="1085" spans="1:10" x14ac:dyDescent="0.4">
      <c r="A1085" s="291"/>
      <c r="B1085" s="291"/>
      <c r="C1085" s="291"/>
      <c r="D1085" s="292"/>
      <c r="E1085" s="291"/>
      <c r="F1085" s="293"/>
      <c r="G1085" s="291"/>
      <c r="H1085" s="291"/>
      <c r="I1085" s="294"/>
      <c r="J1085" s="291"/>
    </row>
    <row r="1086" spans="1:10" x14ac:dyDescent="0.4">
      <c r="A1086" s="291"/>
      <c r="B1086" s="291"/>
      <c r="C1086" s="291"/>
      <c r="D1086" s="292"/>
      <c r="E1086" s="291"/>
      <c r="F1086" s="293"/>
      <c r="G1086" s="291"/>
      <c r="H1086" s="291"/>
      <c r="I1086" s="294"/>
      <c r="J1086" s="291"/>
    </row>
    <row r="1087" spans="1:10" x14ac:dyDescent="0.4">
      <c r="A1087" s="291"/>
      <c r="B1087" s="291"/>
      <c r="C1087" s="291"/>
      <c r="D1087" s="292"/>
      <c r="E1087" s="291"/>
      <c r="F1087" s="293"/>
      <c r="G1087" s="291"/>
      <c r="H1087" s="291"/>
      <c r="I1087" s="294"/>
      <c r="J1087" s="291"/>
    </row>
    <row r="1088" spans="1:10" x14ac:dyDescent="0.4">
      <c r="A1088" s="291"/>
      <c r="B1088" s="291"/>
      <c r="C1088" s="291"/>
      <c r="D1088" s="292"/>
      <c r="E1088" s="291"/>
      <c r="F1088" s="293"/>
      <c r="G1088" s="291"/>
      <c r="H1088" s="291"/>
      <c r="I1088" s="294"/>
      <c r="J1088" s="291"/>
    </row>
    <row r="1089" spans="1:10" x14ac:dyDescent="0.4">
      <c r="A1089" s="291"/>
      <c r="B1089" s="291"/>
      <c r="C1089" s="291"/>
      <c r="D1089" s="292"/>
      <c r="E1089" s="291"/>
      <c r="F1089" s="293"/>
      <c r="G1089" s="291"/>
      <c r="H1089" s="291"/>
      <c r="I1089" s="294"/>
      <c r="J1089" s="291"/>
    </row>
    <row r="1090" spans="1:10" x14ac:dyDescent="0.4">
      <c r="A1090" s="291"/>
      <c r="B1090" s="291"/>
      <c r="C1090" s="291"/>
      <c r="D1090" s="292"/>
      <c r="E1090" s="291"/>
      <c r="F1090" s="293"/>
      <c r="G1090" s="291"/>
      <c r="H1090" s="291"/>
      <c r="I1090" s="294"/>
      <c r="J1090" s="291"/>
    </row>
    <row r="1091" spans="1:10" x14ac:dyDescent="0.4">
      <c r="A1091" s="291"/>
      <c r="B1091" s="291"/>
      <c r="C1091" s="291"/>
      <c r="D1091" s="292"/>
      <c r="E1091" s="291"/>
      <c r="F1091" s="293"/>
      <c r="G1091" s="291"/>
      <c r="H1091" s="291"/>
      <c r="I1091" s="294"/>
      <c r="J1091" s="291"/>
    </row>
    <row r="1092" spans="1:10" x14ac:dyDescent="0.4">
      <c r="A1092" s="291"/>
      <c r="B1092" s="291"/>
      <c r="C1092" s="291"/>
      <c r="D1092" s="292"/>
      <c r="E1092" s="291"/>
      <c r="F1092" s="293"/>
      <c r="G1092" s="291"/>
      <c r="H1092" s="291"/>
      <c r="I1092" s="294"/>
      <c r="J1092" s="291"/>
    </row>
    <row r="1093" spans="1:10" x14ac:dyDescent="0.4">
      <c r="A1093" s="291"/>
      <c r="B1093" s="291"/>
      <c r="C1093" s="291"/>
      <c r="D1093" s="292"/>
      <c r="E1093" s="291"/>
      <c r="F1093" s="293"/>
      <c r="G1093" s="291"/>
      <c r="H1093" s="291"/>
      <c r="I1093" s="294"/>
      <c r="J1093" s="291"/>
    </row>
    <row r="1094" spans="1:10" x14ac:dyDescent="0.4">
      <c r="A1094" s="291"/>
      <c r="B1094" s="291"/>
      <c r="C1094" s="291"/>
      <c r="D1094" s="292"/>
      <c r="E1094" s="291"/>
      <c r="F1094" s="293"/>
      <c r="G1094" s="291"/>
      <c r="H1094" s="291"/>
      <c r="I1094" s="294"/>
      <c r="J1094" s="291"/>
    </row>
    <row r="1095" spans="1:10" x14ac:dyDescent="0.4">
      <c r="A1095" s="291"/>
      <c r="B1095" s="291"/>
      <c r="C1095" s="291"/>
      <c r="D1095" s="292"/>
      <c r="E1095" s="291"/>
      <c r="F1095" s="293"/>
      <c r="G1095" s="291"/>
      <c r="H1095" s="291"/>
      <c r="I1095" s="294"/>
      <c r="J1095" s="291"/>
    </row>
    <row r="1096" spans="1:10" x14ac:dyDescent="0.4">
      <c r="A1096" s="291"/>
      <c r="B1096" s="291"/>
      <c r="C1096" s="291"/>
      <c r="D1096" s="292"/>
      <c r="E1096" s="291"/>
      <c r="F1096" s="293"/>
      <c r="G1096" s="291"/>
      <c r="H1096" s="291"/>
      <c r="I1096" s="294"/>
      <c r="J1096" s="291"/>
    </row>
    <row r="1097" spans="1:10" x14ac:dyDescent="0.4">
      <c r="A1097" s="291"/>
      <c r="B1097" s="291"/>
      <c r="C1097" s="291"/>
      <c r="D1097" s="292"/>
      <c r="E1097" s="291"/>
      <c r="F1097" s="293"/>
      <c r="G1097" s="291"/>
      <c r="H1097" s="291"/>
      <c r="I1097" s="294"/>
      <c r="J1097" s="291"/>
    </row>
    <row r="1098" spans="1:10" x14ac:dyDescent="0.4">
      <c r="A1098" s="291"/>
      <c r="B1098" s="291"/>
      <c r="C1098" s="291"/>
      <c r="D1098" s="292"/>
      <c r="E1098" s="291"/>
      <c r="F1098" s="293"/>
      <c r="G1098" s="291"/>
      <c r="H1098" s="291"/>
      <c r="I1098" s="294"/>
      <c r="J1098" s="291"/>
    </row>
    <row r="1099" spans="1:10" x14ac:dyDescent="0.4">
      <c r="A1099" s="291"/>
      <c r="B1099" s="291"/>
      <c r="C1099" s="291"/>
      <c r="D1099" s="292"/>
      <c r="E1099" s="291"/>
      <c r="F1099" s="293"/>
      <c r="G1099" s="291"/>
      <c r="H1099" s="291"/>
      <c r="I1099" s="294"/>
      <c r="J1099" s="291"/>
    </row>
    <row r="1100" spans="1:10" x14ac:dyDescent="0.4">
      <c r="A1100" s="291"/>
      <c r="B1100" s="291"/>
      <c r="C1100" s="291"/>
      <c r="D1100" s="292"/>
      <c r="E1100" s="291"/>
      <c r="F1100" s="293"/>
      <c r="G1100" s="291"/>
      <c r="H1100" s="291"/>
      <c r="I1100" s="294"/>
      <c r="J1100" s="291"/>
    </row>
    <row r="1101" spans="1:10" x14ac:dyDescent="0.4">
      <c r="A1101" s="291"/>
      <c r="B1101" s="291"/>
      <c r="C1101" s="291"/>
      <c r="D1101" s="292"/>
      <c r="E1101" s="291"/>
      <c r="F1101" s="293"/>
      <c r="G1101" s="291"/>
      <c r="H1101" s="291"/>
      <c r="I1101" s="294"/>
      <c r="J1101" s="291"/>
    </row>
    <row r="1102" spans="1:10" x14ac:dyDescent="0.4">
      <c r="A1102" s="291"/>
      <c r="B1102" s="291"/>
      <c r="C1102" s="291"/>
      <c r="D1102" s="292"/>
      <c r="E1102" s="291"/>
      <c r="F1102" s="293"/>
      <c r="G1102" s="291"/>
      <c r="H1102" s="291"/>
      <c r="I1102" s="294"/>
      <c r="J1102" s="291"/>
    </row>
    <row r="1103" spans="1:10" x14ac:dyDescent="0.4">
      <c r="A1103" s="291"/>
      <c r="B1103" s="291"/>
      <c r="C1103" s="291"/>
      <c r="D1103" s="292"/>
      <c r="E1103" s="291"/>
      <c r="F1103" s="293"/>
      <c r="G1103" s="291"/>
      <c r="H1103" s="291"/>
      <c r="I1103" s="294"/>
      <c r="J1103" s="291"/>
    </row>
    <row r="1104" spans="1:10" x14ac:dyDescent="0.4">
      <c r="A1104" s="291"/>
      <c r="B1104" s="291"/>
      <c r="C1104" s="291"/>
      <c r="D1104" s="292"/>
      <c r="E1104" s="291"/>
      <c r="F1104" s="293"/>
      <c r="G1104" s="291"/>
      <c r="H1104" s="291"/>
      <c r="I1104" s="294"/>
      <c r="J1104" s="291"/>
    </row>
    <row r="1105" spans="1:10" x14ac:dyDescent="0.4">
      <c r="A1105" s="291"/>
      <c r="B1105" s="291"/>
      <c r="C1105" s="291"/>
      <c r="D1105" s="292"/>
      <c r="E1105" s="291"/>
      <c r="F1105" s="293"/>
      <c r="G1105" s="291"/>
      <c r="H1105" s="291"/>
      <c r="I1105" s="294"/>
      <c r="J1105" s="291"/>
    </row>
    <row r="1106" spans="1:10" x14ac:dyDescent="0.4">
      <c r="A1106" s="291"/>
      <c r="B1106" s="291"/>
      <c r="C1106" s="291"/>
      <c r="D1106" s="292"/>
      <c r="E1106" s="291"/>
      <c r="F1106" s="293"/>
      <c r="G1106" s="291"/>
      <c r="H1106" s="291"/>
      <c r="I1106" s="294"/>
      <c r="J1106" s="291"/>
    </row>
    <row r="1107" spans="1:10" x14ac:dyDescent="0.4">
      <c r="A1107" s="291"/>
      <c r="B1107" s="291"/>
      <c r="C1107" s="291"/>
      <c r="D1107" s="292"/>
      <c r="E1107" s="291"/>
      <c r="F1107" s="293"/>
      <c r="G1107" s="291"/>
      <c r="H1107" s="291"/>
      <c r="I1107" s="294"/>
      <c r="J1107" s="291"/>
    </row>
    <row r="1108" spans="1:10" x14ac:dyDescent="0.4">
      <c r="A1108" s="291"/>
      <c r="B1108" s="291"/>
      <c r="C1108" s="291"/>
      <c r="D1108" s="292"/>
      <c r="E1108" s="291"/>
      <c r="F1108" s="293"/>
      <c r="G1108" s="291"/>
      <c r="H1108" s="291"/>
      <c r="I1108" s="294"/>
      <c r="J1108" s="291"/>
    </row>
    <row r="1109" spans="1:10" x14ac:dyDescent="0.4">
      <c r="A1109" s="291"/>
      <c r="B1109" s="291"/>
      <c r="C1109" s="291"/>
      <c r="D1109" s="292"/>
      <c r="E1109" s="291"/>
      <c r="F1109" s="293"/>
      <c r="G1109" s="291"/>
      <c r="H1109" s="291"/>
      <c r="I1109" s="294"/>
      <c r="J1109" s="291"/>
    </row>
    <row r="1110" spans="1:10" x14ac:dyDescent="0.4">
      <c r="A1110" s="291"/>
      <c r="B1110" s="291"/>
      <c r="C1110" s="291"/>
      <c r="D1110" s="292"/>
      <c r="E1110" s="291"/>
      <c r="F1110" s="293"/>
      <c r="G1110" s="291"/>
      <c r="H1110" s="291"/>
      <c r="I1110" s="294"/>
      <c r="J1110" s="291"/>
    </row>
    <row r="1111" spans="1:10" x14ac:dyDescent="0.4">
      <c r="A1111" s="291"/>
      <c r="B1111" s="291"/>
      <c r="C1111" s="291"/>
      <c r="D1111" s="292"/>
      <c r="E1111" s="291"/>
      <c r="F1111" s="293"/>
      <c r="G1111" s="291"/>
      <c r="H1111" s="291"/>
      <c r="I1111" s="294"/>
      <c r="J1111" s="291"/>
    </row>
    <row r="1112" spans="1:10" x14ac:dyDescent="0.4">
      <c r="A1112" s="291"/>
      <c r="B1112" s="291"/>
      <c r="C1112" s="291"/>
      <c r="D1112" s="292"/>
      <c r="E1112" s="291"/>
      <c r="F1112" s="293"/>
      <c r="G1112" s="291"/>
      <c r="H1112" s="291"/>
      <c r="I1112" s="294"/>
      <c r="J1112" s="291"/>
    </row>
    <row r="1113" spans="1:10" x14ac:dyDescent="0.4">
      <c r="A1113" s="291"/>
      <c r="B1113" s="291"/>
      <c r="C1113" s="291"/>
      <c r="D1113" s="292"/>
      <c r="E1113" s="291"/>
      <c r="F1113" s="293"/>
      <c r="G1113" s="291"/>
      <c r="H1113" s="291"/>
      <c r="I1113" s="294"/>
      <c r="J1113" s="291"/>
    </row>
    <row r="1114" spans="1:10" x14ac:dyDescent="0.4">
      <c r="A1114" s="291"/>
      <c r="B1114" s="291"/>
      <c r="C1114" s="291"/>
      <c r="D1114" s="292"/>
      <c r="E1114" s="291"/>
      <c r="F1114" s="293"/>
      <c r="G1114" s="291"/>
      <c r="H1114" s="291"/>
      <c r="I1114" s="294"/>
      <c r="J1114" s="291"/>
    </row>
    <row r="1115" spans="1:10" x14ac:dyDescent="0.4">
      <c r="A1115" s="291"/>
      <c r="B1115" s="291"/>
      <c r="C1115" s="291"/>
      <c r="D1115" s="292"/>
      <c r="E1115" s="291"/>
      <c r="F1115" s="293"/>
      <c r="G1115" s="291"/>
      <c r="H1115" s="291"/>
      <c r="I1115" s="294"/>
      <c r="J1115" s="291"/>
    </row>
    <row r="1116" spans="1:10" x14ac:dyDescent="0.4">
      <c r="A1116" s="291"/>
      <c r="B1116" s="291"/>
      <c r="C1116" s="291"/>
      <c r="D1116" s="292"/>
      <c r="E1116" s="291"/>
      <c r="F1116" s="293"/>
      <c r="G1116" s="291"/>
      <c r="H1116" s="291"/>
      <c r="I1116" s="294"/>
      <c r="J1116" s="291"/>
    </row>
    <row r="1117" spans="1:10" x14ac:dyDescent="0.4">
      <c r="A1117" s="291"/>
      <c r="B1117" s="291"/>
      <c r="C1117" s="291"/>
      <c r="D1117" s="292"/>
      <c r="E1117" s="291"/>
      <c r="F1117" s="293"/>
      <c r="G1117" s="291"/>
      <c r="H1117" s="291"/>
      <c r="I1117" s="294"/>
      <c r="J1117" s="291"/>
    </row>
    <row r="1118" spans="1:10" x14ac:dyDescent="0.4">
      <c r="A1118" s="291"/>
      <c r="B1118" s="291"/>
      <c r="C1118" s="291"/>
      <c r="D1118" s="292"/>
      <c r="E1118" s="291"/>
      <c r="F1118" s="293"/>
      <c r="G1118" s="291"/>
      <c r="H1118" s="291"/>
      <c r="I1118" s="294"/>
      <c r="J1118" s="291"/>
    </row>
    <row r="1119" spans="1:10" x14ac:dyDescent="0.4">
      <c r="A1119" s="291"/>
      <c r="B1119" s="291"/>
      <c r="C1119" s="291"/>
      <c r="D1119" s="292"/>
      <c r="E1119" s="291"/>
      <c r="F1119" s="293"/>
      <c r="G1119" s="291"/>
      <c r="H1119" s="291"/>
      <c r="I1119" s="294"/>
      <c r="J1119" s="291"/>
    </row>
    <row r="1120" spans="1:10" x14ac:dyDescent="0.4">
      <c r="A1120" s="291"/>
      <c r="B1120" s="291"/>
      <c r="C1120" s="291"/>
      <c r="D1120" s="292"/>
      <c r="E1120" s="291"/>
      <c r="F1120" s="293"/>
      <c r="G1120" s="291"/>
      <c r="H1120" s="291"/>
      <c r="I1120" s="294"/>
      <c r="J1120" s="291"/>
    </row>
    <row r="1121" spans="1:10" x14ac:dyDescent="0.4">
      <c r="A1121" s="291"/>
      <c r="B1121" s="291"/>
      <c r="C1121" s="291"/>
      <c r="D1121" s="292"/>
      <c r="E1121" s="291"/>
      <c r="F1121" s="293"/>
      <c r="G1121" s="291"/>
      <c r="H1121" s="291"/>
      <c r="I1121" s="294"/>
      <c r="J1121" s="291"/>
    </row>
    <row r="1122" spans="1:10" x14ac:dyDescent="0.4">
      <c r="A1122" s="291"/>
      <c r="B1122" s="291"/>
      <c r="C1122" s="291"/>
      <c r="D1122" s="292"/>
      <c r="E1122" s="291"/>
      <c r="F1122" s="293"/>
      <c r="G1122" s="291"/>
      <c r="H1122" s="291"/>
      <c r="I1122" s="294"/>
      <c r="J1122" s="291"/>
    </row>
    <row r="1123" spans="1:10" x14ac:dyDescent="0.4">
      <c r="A1123" s="291"/>
      <c r="B1123" s="291"/>
      <c r="C1123" s="291"/>
      <c r="D1123" s="292"/>
      <c r="E1123" s="291"/>
      <c r="F1123" s="293"/>
      <c r="G1123" s="291"/>
      <c r="H1123" s="291"/>
      <c r="I1123" s="294"/>
      <c r="J1123" s="291"/>
    </row>
    <row r="1124" spans="1:10" x14ac:dyDescent="0.4">
      <c r="A1124" s="291"/>
      <c r="B1124" s="291"/>
      <c r="C1124" s="291"/>
      <c r="D1124" s="292"/>
      <c r="E1124" s="291"/>
      <c r="F1124" s="293"/>
      <c r="G1124" s="291"/>
      <c r="H1124" s="291"/>
      <c r="I1124" s="294"/>
      <c r="J1124" s="291"/>
    </row>
    <row r="1125" spans="1:10" x14ac:dyDescent="0.4">
      <c r="A1125" s="291"/>
      <c r="B1125" s="291"/>
      <c r="C1125" s="291"/>
      <c r="D1125" s="292"/>
      <c r="E1125" s="291"/>
      <c r="F1125" s="293"/>
      <c r="G1125" s="291"/>
      <c r="H1125" s="291"/>
      <c r="I1125" s="294"/>
      <c r="J1125" s="291"/>
    </row>
    <row r="1126" spans="1:10" x14ac:dyDescent="0.4">
      <c r="A1126" s="291"/>
      <c r="B1126" s="291"/>
      <c r="C1126" s="291"/>
      <c r="D1126" s="292"/>
      <c r="E1126" s="291"/>
      <c r="F1126" s="293"/>
      <c r="G1126" s="291"/>
      <c r="H1126" s="291"/>
      <c r="I1126" s="294"/>
      <c r="J1126" s="291"/>
    </row>
    <row r="1127" spans="1:10" x14ac:dyDescent="0.4">
      <c r="A1127" s="291"/>
      <c r="B1127" s="291"/>
      <c r="C1127" s="291"/>
      <c r="D1127" s="292"/>
      <c r="E1127" s="291"/>
      <c r="F1127" s="293"/>
      <c r="G1127" s="291"/>
      <c r="H1127" s="291"/>
      <c r="I1127" s="294"/>
      <c r="J1127" s="291"/>
    </row>
    <row r="1128" spans="1:10" x14ac:dyDescent="0.4">
      <c r="A1128" s="291"/>
      <c r="B1128" s="291"/>
      <c r="C1128" s="291"/>
      <c r="D1128" s="292"/>
      <c r="E1128" s="291"/>
      <c r="F1128" s="293"/>
      <c r="G1128" s="291"/>
      <c r="H1128" s="291"/>
      <c r="I1128" s="294"/>
      <c r="J1128" s="291"/>
    </row>
    <row r="1129" spans="1:10" x14ac:dyDescent="0.4">
      <c r="A1129" s="291"/>
      <c r="B1129" s="291"/>
      <c r="C1129" s="291"/>
      <c r="D1129" s="292"/>
      <c r="E1129" s="291"/>
      <c r="F1129" s="293"/>
      <c r="G1129" s="291"/>
      <c r="H1129" s="291"/>
      <c r="I1129" s="294"/>
      <c r="J1129" s="291"/>
    </row>
    <row r="1130" spans="1:10" x14ac:dyDescent="0.4">
      <c r="A1130" s="291"/>
      <c r="B1130" s="291"/>
      <c r="C1130" s="291"/>
      <c r="D1130" s="292"/>
      <c r="E1130" s="291"/>
      <c r="F1130" s="293"/>
      <c r="G1130" s="291"/>
      <c r="H1130" s="291"/>
      <c r="I1130" s="294"/>
      <c r="J1130" s="291"/>
    </row>
    <row r="1131" spans="1:10" x14ac:dyDescent="0.4">
      <c r="A1131" s="291"/>
      <c r="B1131" s="291"/>
      <c r="C1131" s="291"/>
      <c r="D1131" s="292"/>
      <c r="E1131" s="291"/>
      <c r="F1131" s="293"/>
      <c r="G1131" s="291"/>
      <c r="H1131" s="291"/>
      <c r="I1131" s="294"/>
      <c r="J1131" s="291"/>
    </row>
    <row r="1132" spans="1:10" x14ac:dyDescent="0.4">
      <c r="A1132" s="291"/>
      <c r="B1132" s="291"/>
      <c r="C1132" s="291"/>
      <c r="D1132" s="292"/>
      <c r="E1132" s="291"/>
      <c r="F1132" s="293"/>
      <c r="G1132" s="291"/>
      <c r="H1132" s="291"/>
      <c r="I1132" s="294"/>
      <c r="J1132" s="291"/>
    </row>
    <row r="1133" spans="1:10" x14ac:dyDescent="0.4">
      <c r="A1133" s="291"/>
      <c r="B1133" s="291"/>
      <c r="C1133" s="291"/>
      <c r="D1133" s="292"/>
      <c r="E1133" s="291"/>
      <c r="F1133" s="293"/>
      <c r="G1133" s="291"/>
      <c r="H1133" s="291"/>
      <c r="I1133" s="294"/>
      <c r="J1133" s="291"/>
    </row>
    <row r="1134" spans="1:10" x14ac:dyDescent="0.4">
      <c r="A1134" s="291"/>
      <c r="B1134" s="291"/>
      <c r="C1134" s="291"/>
      <c r="D1134" s="292"/>
      <c r="E1134" s="291"/>
      <c r="F1134" s="293"/>
      <c r="G1134" s="291"/>
      <c r="H1134" s="291"/>
      <c r="I1134" s="294"/>
      <c r="J1134" s="291"/>
    </row>
    <row r="1135" spans="1:10" x14ac:dyDescent="0.4">
      <c r="A1135" s="291"/>
      <c r="B1135" s="291"/>
      <c r="C1135" s="291"/>
      <c r="D1135" s="292"/>
      <c r="E1135" s="291"/>
      <c r="F1135" s="293"/>
      <c r="G1135" s="291"/>
      <c r="H1135" s="291"/>
      <c r="I1135" s="294"/>
      <c r="J1135" s="291"/>
    </row>
    <row r="1136" spans="1:10" x14ac:dyDescent="0.4">
      <c r="A1136" s="291"/>
      <c r="B1136" s="291"/>
      <c r="C1136" s="291"/>
      <c r="D1136" s="292"/>
      <c r="E1136" s="291"/>
      <c r="F1136" s="293"/>
      <c r="G1136" s="291"/>
      <c r="H1136" s="291"/>
      <c r="I1136" s="294"/>
      <c r="J1136" s="291"/>
    </row>
    <row r="1137" spans="1:10" x14ac:dyDescent="0.4">
      <c r="A1137" s="291"/>
      <c r="B1137" s="291"/>
      <c r="C1137" s="291"/>
      <c r="D1137" s="292"/>
      <c r="E1137" s="291"/>
      <c r="F1137" s="293"/>
      <c r="G1137" s="291"/>
      <c r="H1137" s="291"/>
      <c r="I1137" s="294"/>
      <c r="J1137" s="291"/>
    </row>
    <row r="1138" spans="1:10" x14ac:dyDescent="0.4">
      <c r="A1138" s="291"/>
      <c r="B1138" s="291"/>
      <c r="C1138" s="291"/>
      <c r="D1138" s="292"/>
      <c r="E1138" s="291"/>
      <c r="F1138" s="293"/>
      <c r="G1138" s="291"/>
      <c r="H1138" s="291"/>
      <c r="I1138" s="294"/>
      <c r="J1138" s="291"/>
    </row>
    <row r="1139" spans="1:10" x14ac:dyDescent="0.4">
      <c r="A1139" s="291"/>
      <c r="B1139" s="291"/>
      <c r="C1139" s="291"/>
      <c r="D1139" s="292"/>
      <c r="E1139" s="291"/>
      <c r="F1139" s="293"/>
      <c r="G1139" s="291"/>
      <c r="H1139" s="291"/>
      <c r="I1139" s="294"/>
      <c r="J1139" s="291"/>
    </row>
    <row r="1140" spans="1:10" x14ac:dyDescent="0.4">
      <c r="A1140" s="291"/>
      <c r="B1140" s="291"/>
      <c r="C1140" s="291"/>
      <c r="D1140" s="292"/>
      <c r="E1140" s="291"/>
      <c r="F1140" s="293"/>
      <c r="G1140" s="291"/>
      <c r="H1140" s="291"/>
      <c r="I1140" s="294"/>
      <c r="J1140" s="291"/>
    </row>
    <row r="1141" spans="1:10" x14ac:dyDescent="0.4">
      <c r="A1141" s="291"/>
      <c r="B1141" s="291"/>
      <c r="C1141" s="291"/>
      <c r="D1141" s="292"/>
      <c r="E1141" s="291"/>
      <c r="F1141" s="293"/>
      <c r="G1141" s="291"/>
      <c r="H1141" s="291"/>
      <c r="I1141" s="294"/>
      <c r="J1141" s="291"/>
    </row>
    <row r="1142" spans="1:10" x14ac:dyDescent="0.4">
      <c r="A1142" s="291"/>
      <c r="B1142" s="291"/>
      <c r="C1142" s="291"/>
      <c r="D1142" s="292"/>
      <c r="E1142" s="291"/>
      <c r="F1142" s="293"/>
      <c r="G1142" s="291"/>
      <c r="H1142" s="291"/>
      <c r="I1142" s="294"/>
      <c r="J1142" s="291"/>
    </row>
    <row r="1143" spans="1:10" x14ac:dyDescent="0.4">
      <c r="A1143" s="291"/>
      <c r="B1143" s="291"/>
      <c r="C1143" s="291"/>
      <c r="D1143" s="292"/>
      <c r="E1143" s="291"/>
      <c r="F1143" s="293"/>
      <c r="G1143" s="291"/>
      <c r="H1143" s="291"/>
      <c r="I1143" s="294"/>
      <c r="J1143" s="291"/>
    </row>
    <row r="1144" spans="1:10" x14ac:dyDescent="0.4">
      <c r="A1144" s="291"/>
      <c r="B1144" s="291"/>
      <c r="C1144" s="291"/>
      <c r="D1144" s="292"/>
      <c r="E1144" s="291"/>
      <c r="F1144" s="293"/>
      <c r="G1144" s="291"/>
      <c r="H1144" s="291"/>
      <c r="I1144" s="294"/>
      <c r="J1144" s="291"/>
    </row>
    <row r="1145" spans="1:10" x14ac:dyDescent="0.4">
      <c r="A1145" s="291"/>
      <c r="B1145" s="291"/>
      <c r="C1145" s="291"/>
      <c r="D1145" s="292"/>
      <c r="E1145" s="291"/>
      <c r="F1145" s="293"/>
      <c r="G1145" s="291"/>
      <c r="H1145" s="291"/>
      <c r="I1145" s="294"/>
      <c r="J1145" s="291"/>
    </row>
    <row r="1146" spans="1:10" x14ac:dyDescent="0.4">
      <c r="A1146" s="291"/>
      <c r="B1146" s="291"/>
      <c r="C1146" s="291"/>
      <c r="D1146" s="292"/>
      <c r="E1146" s="291"/>
      <c r="F1146" s="293"/>
      <c r="G1146" s="291"/>
      <c r="H1146" s="291"/>
      <c r="I1146" s="294"/>
      <c r="J1146" s="291"/>
    </row>
    <row r="1147" spans="1:10" x14ac:dyDescent="0.4">
      <c r="A1147" s="291"/>
      <c r="B1147" s="291"/>
      <c r="C1147" s="291"/>
      <c r="D1147" s="292"/>
      <c r="E1147" s="291"/>
      <c r="F1147" s="293"/>
      <c r="G1147" s="291"/>
      <c r="H1147" s="291"/>
      <c r="I1147" s="294"/>
      <c r="J1147" s="291"/>
    </row>
    <row r="1148" spans="1:10" x14ac:dyDescent="0.4">
      <c r="A1148" s="291"/>
      <c r="B1148" s="291"/>
      <c r="C1148" s="291"/>
      <c r="D1148" s="292"/>
      <c r="E1148" s="291"/>
      <c r="F1148" s="293"/>
      <c r="G1148" s="291"/>
      <c r="H1148" s="291"/>
      <c r="I1148" s="294"/>
      <c r="J1148" s="291"/>
    </row>
    <row r="1149" spans="1:10" x14ac:dyDescent="0.4">
      <c r="A1149" s="291"/>
      <c r="B1149" s="291"/>
      <c r="C1149" s="291"/>
      <c r="D1149" s="292"/>
      <c r="E1149" s="291"/>
      <c r="F1149" s="293"/>
      <c r="G1149" s="291"/>
      <c r="H1149" s="291"/>
      <c r="I1149" s="294"/>
      <c r="J1149" s="291"/>
    </row>
    <row r="1150" spans="1:10" x14ac:dyDescent="0.4">
      <c r="A1150" s="291"/>
      <c r="B1150" s="291"/>
      <c r="C1150" s="291"/>
      <c r="D1150" s="292"/>
      <c r="E1150" s="291"/>
      <c r="F1150" s="293"/>
      <c r="G1150" s="291"/>
      <c r="H1150" s="291"/>
      <c r="I1150" s="294"/>
      <c r="J1150" s="291"/>
    </row>
    <row r="1151" spans="1:10" x14ac:dyDescent="0.4">
      <c r="A1151" s="291"/>
      <c r="B1151" s="291"/>
      <c r="C1151" s="291"/>
      <c r="D1151" s="292"/>
      <c r="E1151" s="291"/>
      <c r="F1151" s="293"/>
      <c r="G1151" s="291"/>
      <c r="H1151" s="291"/>
      <c r="I1151" s="294"/>
      <c r="J1151" s="291"/>
    </row>
    <row r="1152" spans="1:10" x14ac:dyDescent="0.4">
      <c r="A1152" s="291"/>
      <c r="B1152" s="291"/>
      <c r="C1152" s="291"/>
      <c r="D1152" s="292"/>
      <c r="E1152" s="291"/>
      <c r="F1152" s="293"/>
      <c r="G1152" s="291"/>
      <c r="H1152" s="291"/>
      <c r="I1152" s="294"/>
      <c r="J1152" s="291"/>
    </row>
    <row r="1153" spans="1:10" x14ac:dyDescent="0.4">
      <c r="A1153" s="291"/>
      <c r="B1153" s="291"/>
      <c r="C1153" s="291"/>
      <c r="D1153" s="292"/>
      <c r="E1153" s="291"/>
      <c r="F1153" s="293"/>
      <c r="G1153" s="291"/>
      <c r="H1153" s="291"/>
      <c r="I1153" s="294"/>
      <c r="J1153" s="291"/>
    </row>
    <row r="1154" spans="1:10" x14ac:dyDescent="0.4">
      <c r="A1154" s="291"/>
      <c r="B1154" s="291"/>
      <c r="C1154" s="291"/>
      <c r="D1154" s="292"/>
      <c r="E1154" s="291"/>
      <c r="F1154" s="293"/>
      <c r="G1154" s="291"/>
      <c r="H1154" s="291"/>
      <c r="I1154" s="294"/>
      <c r="J1154" s="291"/>
    </row>
    <row r="1155" spans="1:10" x14ac:dyDescent="0.4">
      <c r="A1155" s="291"/>
      <c r="B1155" s="291"/>
      <c r="C1155" s="291"/>
      <c r="D1155" s="292"/>
      <c r="E1155" s="291"/>
      <c r="F1155" s="293"/>
      <c r="G1155" s="291"/>
      <c r="H1155" s="291"/>
      <c r="I1155" s="294"/>
      <c r="J1155" s="291"/>
    </row>
    <row r="1156" spans="1:10" x14ac:dyDescent="0.4">
      <c r="A1156" s="291"/>
      <c r="B1156" s="291"/>
      <c r="C1156" s="291"/>
      <c r="D1156" s="292"/>
      <c r="E1156" s="291"/>
      <c r="F1156" s="293"/>
      <c r="G1156" s="291"/>
      <c r="H1156" s="291"/>
      <c r="I1156" s="294"/>
      <c r="J1156" s="291"/>
    </row>
    <row r="1157" spans="1:10" x14ac:dyDescent="0.4">
      <c r="A1157" s="291"/>
      <c r="B1157" s="291"/>
      <c r="C1157" s="291"/>
      <c r="D1157" s="292"/>
      <c r="E1157" s="291"/>
      <c r="F1157" s="293"/>
      <c r="G1157" s="291"/>
      <c r="H1157" s="291"/>
      <c r="I1157" s="294"/>
      <c r="J1157" s="291"/>
    </row>
    <row r="1158" spans="1:10" x14ac:dyDescent="0.4">
      <c r="A1158" s="291"/>
      <c r="B1158" s="291"/>
      <c r="C1158" s="291"/>
      <c r="D1158" s="292"/>
      <c r="E1158" s="291"/>
      <c r="F1158" s="293"/>
      <c r="G1158" s="291"/>
      <c r="H1158" s="291"/>
      <c r="I1158" s="294"/>
      <c r="J1158" s="291"/>
    </row>
    <row r="1159" spans="1:10" x14ac:dyDescent="0.4">
      <c r="A1159" s="291"/>
      <c r="B1159" s="291"/>
      <c r="C1159" s="291"/>
      <c r="D1159" s="292"/>
      <c r="E1159" s="291"/>
      <c r="F1159" s="293"/>
      <c r="G1159" s="291"/>
      <c r="H1159" s="291"/>
      <c r="I1159" s="294"/>
      <c r="J1159" s="291"/>
    </row>
    <row r="1160" spans="1:10" x14ac:dyDescent="0.4">
      <c r="A1160" s="291"/>
      <c r="B1160" s="291"/>
      <c r="C1160" s="291"/>
      <c r="D1160" s="292"/>
      <c r="E1160" s="291"/>
      <c r="F1160" s="293"/>
      <c r="G1160" s="291"/>
      <c r="H1160" s="291"/>
      <c r="I1160" s="294"/>
      <c r="J1160" s="291"/>
    </row>
    <row r="1161" spans="1:10" x14ac:dyDescent="0.4">
      <c r="A1161" s="291"/>
      <c r="B1161" s="291"/>
      <c r="C1161" s="291"/>
      <c r="D1161" s="292"/>
      <c r="E1161" s="291"/>
      <c r="F1161" s="293"/>
      <c r="G1161" s="291"/>
      <c r="H1161" s="291"/>
      <c r="I1161" s="294"/>
      <c r="J1161" s="291"/>
    </row>
    <row r="1162" spans="1:10" x14ac:dyDescent="0.4">
      <c r="A1162" s="291"/>
      <c r="B1162" s="291"/>
      <c r="C1162" s="291"/>
      <c r="D1162" s="292"/>
      <c r="E1162" s="291"/>
      <c r="F1162" s="293"/>
      <c r="G1162" s="291"/>
      <c r="H1162" s="291"/>
      <c r="I1162" s="294"/>
      <c r="J1162" s="291"/>
    </row>
    <row r="1163" spans="1:10" x14ac:dyDescent="0.4">
      <c r="A1163" s="291"/>
      <c r="B1163" s="291"/>
      <c r="C1163" s="291"/>
      <c r="D1163" s="292"/>
      <c r="E1163" s="291"/>
      <c r="F1163" s="293"/>
      <c r="G1163" s="291"/>
      <c r="H1163" s="291"/>
      <c r="I1163" s="294"/>
      <c r="J1163" s="291"/>
    </row>
    <row r="1164" spans="1:10" x14ac:dyDescent="0.4">
      <c r="A1164" s="291"/>
      <c r="B1164" s="291"/>
      <c r="C1164" s="291"/>
      <c r="D1164" s="292"/>
      <c r="E1164" s="291"/>
      <c r="F1164" s="293"/>
      <c r="G1164" s="291"/>
      <c r="H1164" s="291"/>
      <c r="I1164" s="294"/>
      <c r="J1164" s="291"/>
    </row>
    <row r="1165" spans="1:10" x14ac:dyDescent="0.4">
      <c r="A1165" s="291"/>
      <c r="B1165" s="291"/>
      <c r="C1165" s="291"/>
      <c r="D1165" s="292"/>
      <c r="E1165" s="291"/>
      <c r="F1165" s="293"/>
      <c r="G1165" s="291"/>
      <c r="H1165" s="291"/>
      <c r="I1165" s="294"/>
      <c r="J1165" s="291"/>
    </row>
    <row r="1166" spans="1:10" x14ac:dyDescent="0.4">
      <c r="A1166" s="291"/>
      <c r="B1166" s="291"/>
      <c r="C1166" s="291"/>
      <c r="D1166" s="292"/>
      <c r="E1166" s="291"/>
      <c r="F1166" s="293"/>
      <c r="G1166" s="291"/>
      <c r="H1166" s="291"/>
      <c r="I1166" s="294"/>
      <c r="J1166" s="291"/>
    </row>
    <row r="1167" spans="1:10" x14ac:dyDescent="0.4">
      <c r="A1167" s="291"/>
      <c r="B1167" s="291"/>
      <c r="C1167" s="291"/>
      <c r="D1167" s="292"/>
      <c r="E1167" s="291"/>
      <c r="F1167" s="293"/>
      <c r="G1167" s="291"/>
      <c r="H1167" s="291"/>
      <c r="I1167" s="294"/>
      <c r="J1167" s="291"/>
    </row>
    <row r="1168" spans="1:10" x14ac:dyDescent="0.4">
      <c r="A1168" s="291"/>
      <c r="B1168" s="291"/>
      <c r="C1168" s="291"/>
      <c r="D1168" s="292"/>
      <c r="E1168" s="291"/>
      <c r="F1168" s="293"/>
      <c r="G1168" s="291"/>
      <c r="H1168" s="291"/>
      <c r="I1168" s="294"/>
      <c r="J1168" s="291"/>
    </row>
    <row r="1169" spans="1:10" x14ac:dyDescent="0.4">
      <c r="A1169" s="291"/>
      <c r="B1169" s="291"/>
      <c r="C1169" s="291"/>
      <c r="D1169" s="292"/>
      <c r="E1169" s="291"/>
      <c r="F1169" s="293"/>
      <c r="G1169" s="291"/>
      <c r="H1169" s="291"/>
      <c r="I1169" s="294"/>
      <c r="J1169" s="291"/>
    </row>
    <row r="1170" spans="1:10" x14ac:dyDescent="0.4">
      <c r="A1170" s="291"/>
      <c r="B1170" s="291"/>
      <c r="C1170" s="291"/>
      <c r="D1170" s="292"/>
      <c r="E1170" s="291"/>
      <c r="F1170" s="293"/>
      <c r="G1170" s="291"/>
      <c r="H1170" s="291"/>
      <c r="I1170" s="294"/>
      <c r="J1170" s="291"/>
    </row>
    <row r="1171" spans="1:10" x14ac:dyDescent="0.4">
      <c r="A1171" s="291"/>
      <c r="B1171" s="291"/>
      <c r="C1171" s="291"/>
      <c r="D1171" s="292"/>
      <c r="E1171" s="291"/>
      <c r="F1171" s="293"/>
      <c r="G1171" s="291"/>
      <c r="H1171" s="291"/>
      <c r="I1171" s="294"/>
      <c r="J1171" s="291"/>
    </row>
    <row r="1172" spans="1:10" x14ac:dyDescent="0.4">
      <c r="A1172" s="291"/>
      <c r="B1172" s="291"/>
      <c r="C1172" s="291"/>
      <c r="D1172" s="292"/>
      <c r="E1172" s="291"/>
      <c r="F1172" s="293"/>
      <c r="G1172" s="291"/>
      <c r="H1172" s="291"/>
      <c r="I1172" s="294"/>
      <c r="J1172" s="291"/>
    </row>
    <row r="1173" spans="1:10" x14ac:dyDescent="0.4">
      <c r="A1173" s="291"/>
      <c r="B1173" s="291"/>
      <c r="C1173" s="291"/>
      <c r="D1173" s="292"/>
      <c r="E1173" s="291"/>
      <c r="F1173" s="293"/>
      <c r="G1173" s="291"/>
      <c r="H1173" s="291"/>
      <c r="I1173" s="294"/>
      <c r="J1173" s="291"/>
    </row>
    <row r="1174" spans="1:10" x14ac:dyDescent="0.4">
      <c r="A1174" s="291"/>
      <c r="B1174" s="291"/>
      <c r="C1174" s="291"/>
      <c r="D1174" s="292"/>
      <c r="E1174" s="291"/>
      <c r="F1174" s="293"/>
      <c r="G1174" s="291"/>
      <c r="H1174" s="291"/>
      <c r="I1174" s="294"/>
      <c r="J1174" s="291"/>
    </row>
    <row r="1175" spans="1:10" x14ac:dyDescent="0.4">
      <c r="A1175" s="291"/>
      <c r="B1175" s="291"/>
      <c r="C1175" s="291"/>
      <c r="D1175" s="292"/>
      <c r="E1175" s="291"/>
      <c r="F1175" s="293"/>
      <c r="G1175" s="291"/>
      <c r="H1175" s="291"/>
      <c r="I1175" s="294"/>
      <c r="J1175" s="291"/>
    </row>
    <row r="1176" spans="1:10" x14ac:dyDescent="0.4">
      <c r="A1176" s="291"/>
      <c r="B1176" s="291"/>
      <c r="C1176" s="291"/>
      <c r="D1176" s="292"/>
      <c r="E1176" s="291"/>
      <c r="F1176" s="293"/>
      <c r="G1176" s="291"/>
      <c r="H1176" s="291"/>
      <c r="I1176" s="294"/>
      <c r="J1176" s="291"/>
    </row>
    <row r="1177" spans="1:10" x14ac:dyDescent="0.4">
      <c r="A1177" s="291"/>
      <c r="B1177" s="291"/>
      <c r="C1177" s="291"/>
      <c r="D1177" s="292"/>
      <c r="E1177" s="291"/>
      <c r="F1177" s="293"/>
      <c r="G1177" s="291"/>
      <c r="H1177" s="291"/>
      <c r="I1177" s="294"/>
      <c r="J1177" s="291"/>
    </row>
    <row r="1178" spans="1:10" x14ac:dyDescent="0.4">
      <c r="A1178" s="291"/>
      <c r="B1178" s="291"/>
      <c r="C1178" s="291"/>
      <c r="D1178" s="292"/>
      <c r="E1178" s="291"/>
      <c r="F1178" s="293"/>
      <c r="G1178" s="291"/>
      <c r="H1178" s="291"/>
      <c r="I1178" s="294"/>
      <c r="J1178" s="291"/>
    </row>
    <row r="1179" spans="1:10" x14ac:dyDescent="0.4">
      <c r="A1179" s="291"/>
      <c r="B1179" s="291"/>
      <c r="C1179" s="291"/>
      <c r="D1179" s="292"/>
      <c r="E1179" s="291"/>
      <c r="F1179" s="293"/>
      <c r="G1179" s="291"/>
      <c r="H1179" s="291"/>
      <c r="I1179" s="294"/>
      <c r="J1179" s="291"/>
    </row>
    <row r="1180" spans="1:10" x14ac:dyDescent="0.4">
      <c r="A1180" s="291"/>
      <c r="B1180" s="291"/>
      <c r="C1180" s="291"/>
      <c r="D1180" s="292"/>
      <c r="E1180" s="291"/>
      <c r="F1180" s="293"/>
      <c r="G1180" s="291"/>
      <c r="H1180" s="291"/>
      <c r="I1180" s="294"/>
      <c r="J1180" s="291"/>
    </row>
    <row r="1181" spans="1:10" x14ac:dyDescent="0.4">
      <c r="A1181" s="291"/>
      <c r="B1181" s="291"/>
      <c r="C1181" s="291"/>
      <c r="D1181" s="292"/>
      <c r="E1181" s="291"/>
      <c r="F1181" s="293"/>
      <c r="G1181" s="291"/>
      <c r="H1181" s="291"/>
      <c r="I1181" s="294"/>
      <c r="J1181" s="291"/>
    </row>
    <row r="1182" spans="1:10" x14ac:dyDescent="0.4">
      <c r="A1182" s="291"/>
      <c r="B1182" s="291"/>
      <c r="C1182" s="291"/>
      <c r="D1182" s="292"/>
      <c r="E1182" s="291"/>
      <c r="F1182" s="293"/>
      <c r="G1182" s="291"/>
      <c r="H1182" s="291"/>
      <c r="I1182" s="294"/>
      <c r="J1182" s="291"/>
    </row>
    <row r="1183" spans="1:10" x14ac:dyDescent="0.4">
      <c r="A1183" s="291"/>
      <c r="B1183" s="291"/>
      <c r="C1183" s="291"/>
      <c r="D1183" s="292"/>
      <c r="E1183" s="291"/>
      <c r="F1183" s="293"/>
      <c r="G1183" s="291"/>
      <c r="H1183" s="291"/>
      <c r="I1183" s="294"/>
      <c r="J1183" s="291"/>
    </row>
    <row r="1184" spans="1:10" x14ac:dyDescent="0.4">
      <c r="A1184" s="291"/>
      <c r="B1184" s="291"/>
      <c r="C1184" s="291"/>
      <c r="D1184" s="292"/>
      <c r="E1184" s="291"/>
      <c r="F1184" s="293"/>
      <c r="G1184" s="291"/>
      <c r="H1184" s="291"/>
      <c r="I1184" s="294"/>
      <c r="J1184" s="291"/>
    </row>
    <row r="1185" spans="1:10" x14ac:dyDescent="0.4">
      <c r="A1185" s="291"/>
      <c r="B1185" s="291"/>
      <c r="C1185" s="291"/>
      <c r="D1185" s="292"/>
      <c r="E1185" s="291"/>
      <c r="F1185" s="293"/>
      <c r="G1185" s="291"/>
      <c r="H1185" s="291"/>
      <c r="I1185" s="294"/>
      <c r="J1185" s="291"/>
    </row>
    <row r="1186" spans="1:10" x14ac:dyDescent="0.4">
      <c r="A1186" s="291"/>
      <c r="B1186" s="291"/>
      <c r="C1186" s="291"/>
      <c r="D1186" s="292"/>
      <c r="E1186" s="291"/>
      <c r="F1186" s="293"/>
      <c r="G1186" s="291"/>
      <c r="H1186" s="291"/>
      <c r="I1186" s="294"/>
      <c r="J1186" s="291"/>
    </row>
    <row r="1187" spans="1:10" x14ac:dyDescent="0.4">
      <c r="A1187" s="291"/>
      <c r="B1187" s="291"/>
      <c r="C1187" s="291"/>
      <c r="D1187" s="292"/>
      <c r="E1187" s="291"/>
      <c r="F1187" s="293"/>
      <c r="G1187" s="291"/>
      <c r="H1187" s="291"/>
      <c r="I1187" s="294"/>
      <c r="J1187" s="291"/>
    </row>
    <row r="1188" spans="1:10" x14ac:dyDescent="0.4">
      <c r="A1188" s="291"/>
      <c r="B1188" s="291"/>
      <c r="C1188" s="291"/>
      <c r="D1188" s="292"/>
      <c r="E1188" s="291"/>
      <c r="F1188" s="293"/>
      <c r="G1188" s="291"/>
      <c r="H1188" s="291"/>
      <c r="I1188" s="294"/>
      <c r="J1188" s="291"/>
    </row>
    <row r="1189" spans="1:10" x14ac:dyDescent="0.4">
      <c r="A1189" s="291"/>
      <c r="B1189" s="291"/>
      <c r="C1189" s="291"/>
      <c r="D1189" s="292"/>
      <c r="E1189" s="291"/>
      <c r="F1189" s="293"/>
      <c r="G1189" s="291"/>
      <c r="H1189" s="291"/>
      <c r="I1189" s="294"/>
      <c r="J1189" s="291"/>
    </row>
    <row r="1190" spans="1:10" x14ac:dyDescent="0.4">
      <c r="A1190" s="291"/>
      <c r="B1190" s="291"/>
      <c r="C1190" s="291"/>
      <c r="D1190" s="292"/>
      <c r="E1190" s="291"/>
      <c r="F1190" s="293"/>
      <c r="G1190" s="291"/>
      <c r="H1190" s="291"/>
      <c r="I1190" s="294"/>
      <c r="J1190" s="291"/>
    </row>
    <row r="1191" spans="1:10" x14ac:dyDescent="0.4">
      <c r="A1191" s="291"/>
      <c r="B1191" s="291"/>
      <c r="C1191" s="291"/>
      <c r="D1191" s="292"/>
      <c r="E1191" s="291"/>
      <c r="F1191" s="293"/>
      <c r="G1191" s="291"/>
      <c r="H1191" s="291"/>
      <c r="I1191" s="294"/>
      <c r="J1191" s="291"/>
    </row>
    <row r="1192" spans="1:10" x14ac:dyDescent="0.4">
      <c r="A1192" s="291"/>
      <c r="B1192" s="291"/>
      <c r="C1192" s="291"/>
      <c r="D1192" s="292"/>
      <c r="E1192" s="291"/>
      <c r="F1192" s="293"/>
      <c r="G1192" s="291"/>
      <c r="H1192" s="291"/>
      <c r="I1192" s="294"/>
      <c r="J1192" s="291"/>
    </row>
    <row r="1193" spans="1:10" x14ac:dyDescent="0.4">
      <c r="A1193" s="291"/>
      <c r="B1193" s="291"/>
      <c r="C1193" s="291"/>
      <c r="D1193" s="292"/>
      <c r="E1193" s="291"/>
      <c r="F1193" s="293"/>
      <c r="G1193" s="291"/>
      <c r="H1193" s="291"/>
      <c r="I1193" s="294"/>
      <c r="J1193" s="291"/>
    </row>
    <row r="1194" spans="1:10" x14ac:dyDescent="0.4">
      <c r="A1194" s="291"/>
      <c r="B1194" s="291"/>
      <c r="C1194" s="291"/>
      <c r="D1194" s="292"/>
      <c r="E1194" s="291"/>
      <c r="F1194" s="293"/>
      <c r="G1194" s="291"/>
      <c r="H1194" s="291"/>
      <c r="I1194" s="294"/>
      <c r="J1194" s="291"/>
    </row>
    <row r="1195" spans="1:10" x14ac:dyDescent="0.4">
      <c r="A1195" s="291"/>
      <c r="B1195" s="291"/>
      <c r="C1195" s="291"/>
      <c r="D1195" s="292"/>
      <c r="E1195" s="291"/>
      <c r="F1195" s="293"/>
      <c r="G1195" s="291"/>
      <c r="H1195" s="291"/>
      <c r="I1195" s="294"/>
      <c r="J1195" s="291"/>
    </row>
    <row r="1196" spans="1:10" x14ac:dyDescent="0.4">
      <c r="A1196" s="291"/>
      <c r="B1196" s="291"/>
      <c r="C1196" s="291"/>
      <c r="D1196" s="292"/>
      <c r="E1196" s="291"/>
      <c r="F1196" s="293"/>
      <c r="G1196" s="291"/>
      <c r="H1196" s="291"/>
      <c r="I1196" s="294"/>
      <c r="J1196" s="291"/>
    </row>
    <row r="1197" spans="1:10" x14ac:dyDescent="0.4">
      <c r="A1197" s="291"/>
      <c r="B1197" s="291"/>
      <c r="C1197" s="291"/>
      <c r="D1197" s="292"/>
      <c r="E1197" s="291"/>
      <c r="F1197" s="293"/>
      <c r="G1197" s="291"/>
      <c r="H1197" s="291"/>
      <c r="I1197" s="294"/>
      <c r="J1197" s="291"/>
    </row>
    <row r="1198" spans="1:10" x14ac:dyDescent="0.4">
      <c r="A1198" s="291"/>
      <c r="B1198" s="291"/>
      <c r="C1198" s="291"/>
      <c r="D1198" s="292"/>
      <c r="E1198" s="291"/>
      <c r="F1198" s="293"/>
      <c r="G1198" s="291"/>
      <c r="H1198" s="291"/>
      <c r="I1198" s="294"/>
      <c r="J1198" s="291"/>
    </row>
    <row r="1199" spans="1:10" x14ac:dyDescent="0.4">
      <c r="A1199" s="291"/>
      <c r="B1199" s="291"/>
      <c r="C1199" s="291"/>
      <c r="D1199" s="292"/>
      <c r="E1199" s="291"/>
      <c r="F1199" s="293"/>
      <c r="G1199" s="291"/>
      <c r="H1199" s="291"/>
      <c r="I1199" s="294"/>
      <c r="J1199" s="291"/>
    </row>
    <row r="1200" spans="1:10" x14ac:dyDescent="0.4">
      <c r="A1200" s="291"/>
      <c r="B1200" s="291"/>
      <c r="C1200" s="291"/>
      <c r="D1200" s="292"/>
      <c r="E1200" s="291"/>
      <c r="F1200" s="293"/>
      <c r="G1200" s="291"/>
      <c r="H1200" s="291"/>
      <c r="I1200" s="294"/>
      <c r="J1200" s="291"/>
    </row>
    <row r="1201" spans="1:10" x14ac:dyDescent="0.4">
      <c r="A1201" s="291"/>
      <c r="B1201" s="291"/>
      <c r="C1201" s="291"/>
      <c r="D1201" s="292"/>
      <c r="E1201" s="291"/>
      <c r="F1201" s="293"/>
      <c r="G1201" s="291"/>
      <c r="H1201" s="291"/>
      <c r="I1201" s="294"/>
      <c r="J1201" s="291"/>
    </row>
    <row r="1202" spans="1:10" x14ac:dyDescent="0.4">
      <c r="A1202" s="291"/>
      <c r="B1202" s="291"/>
      <c r="C1202" s="291"/>
      <c r="D1202" s="292"/>
      <c r="E1202" s="291"/>
      <c r="F1202" s="293"/>
      <c r="G1202" s="291"/>
      <c r="H1202" s="291"/>
      <c r="I1202" s="294"/>
      <c r="J1202" s="291"/>
    </row>
    <row r="1203" spans="1:10" x14ac:dyDescent="0.4">
      <c r="A1203" s="291"/>
      <c r="B1203" s="291"/>
      <c r="C1203" s="291"/>
      <c r="D1203" s="292"/>
      <c r="E1203" s="291"/>
      <c r="F1203" s="293"/>
      <c r="G1203" s="291"/>
      <c r="H1203" s="291"/>
      <c r="I1203" s="294"/>
      <c r="J1203" s="291"/>
    </row>
    <row r="1204" spans="1:10" x14ac:dyDescent="0.4">
      <c r="A1204" s="291"/>
      <c r="B1204" s="291"/>
      <c r="C1204" s="291"/>
      <c r="D1204" s="292"/>
      <c r="E1204" s="291"/>
      <c r="F1204" s="293"/>
      <c r="G1204" s="291"/>
      <c r="H1204" s="291"/>
      <c r="I1204" s="294"/>
      <c r="J1204" s="291"/>
    </row>
    <row r="1205" spans="1:10" x14ac:dyDescent="0.4">
      <c r="A1205" s="291"/>
      <c r="B1205" s="291"/>
      <c r="C1205" s="291"/>
      <c r="D1205" s="292"/>
      <c r="E1205" s="291"/>
      <c r="F1205" s="293"/>
      <c r="G1205" s="291"/>
      <c r="H1205" s="291"/>
      <c r="I1205" s="294"/>
      <c r="J1205" s="291"/>
    </row>
    <row r="1206" spans="1:10" x14ac:dyDescent="0.4">
      <c r="A1206" s="291"/>
      <c r="B1206" s="291"/>
      <c r="C1206" s="291"/>
      <c r="D1206" s="292"/>
      <c r="E1206" s="291"/>
      <c r="F1206" s="293"/>
      <c r="G1206" s="291"/>
      <c r="H1206" s="291"/>
      <c r="I1206" s="294"/>
      <c r="J1206" s="291"/>
    </row>
    <row r="1207" spans="1:10" x14ac:dyDescent="0.4">
      <c r="A1207" s="291"/>
      <c r="B1207" s="291"/>
      <c r="C1207" s="291"/>
      <c r="D1207" s="292"/>
      <c r="E1207" s="291"/>
      <c r="F1207" s="293"/>
      <c r="G1207" s="291"/>
      <c r="H1207" s="291"/>
      <c r="I1207" s="294"/>
      <c r="J1207" s="291"/>
    </row>
    <row r="1208" spans="1:10" x14ac:dyDescent="0.4">
      <c r="A1208" s="291"/>
      <c r="B1208" s="291"/>
      <c r="C1208" s="291"/>
      <c r="D1208" s="292"/>
      <c r="E1208" s="291"/>
      <c r="F1208" s="293"/>
      <c r="G1208" s="291"/>
      <c r="H1208" s="291"/>
      <c r="I1208" s="294"/>
      <c r="J1208" s="291"/>
    </row>
    <row r="1209" spans="1:10" x14ac:dyDescent="0.4">
      <c r="A1209" s="291"/>
      <c r="B1209" s="291"/>
      <c r="C1209" s="291"/>
      <c r="D1209" s="292"/>
      <c r="E1209" s="291"/>
      <c r="F1209" s="293"/>
      <c r="G1209" s="291"/>
      <c r="H1209" s="291"/>
      <c r="I1209" s="294"/>
      <c r="J1209" s="291"/>
    </row>
    <row r="1210" spans="1:10" x14ac:dyDescent="0.4">
      <c r="A1210" s="291"/>
      <c r="B1210" s="291"/>
      <c r="C1210" s="291"/>
      <c r="D1210" s="292"/>
      <c r="E1210" s="291"/>
      <c r="F1210" s="293"/>
      <c r="G1210" s="291"/>
      <c r="H1210" s="291"/>
      <c r="I1210" s="294"/>
      <c r="J1210" s="291"/>
    </row>
    <row r="1211" spans="1:10" x14ac:dyDescent="0.4">
      <c r="A1211" s="291"/>
      <c r="B1211" s="291"/>
      <c r="C1211" s="291"/>
      <c r="D1211" s="292"/>
      <c r="E1211" s="291"/>
      <c r="F1211" s="293"/>
      <c r="G1211" s="291"/>
      <c r="H1211" s="291"/>
      <c r="I1211" s="294"/>
      <c r="J1211" s="291"/>
    </row>
    <row r="1212" spans="1:10" x14ac:dyDescent="0.4">
      <c r="A1212" s="291"/>
      <c r="B1212" s="291"/>
      <c r="C1212" s="291"/>
      <c r="D1212" s="292"/>
      <c r="E1212" s="291"/>
      <c r="F1212" s="293"/>
      <c r="G1212" s="291"/>
      <c r="H1212" s="291"/>
      <c r="I1212" s="294"/>
      <c r="J1212" s="291"/>
    </row>
    <row r="1213" spans="1:10" x14ac:dyDescent="0.4">
      <c r="A1213" s="291"/>
      <c r="B1213" s="291"/>
      <c r="C1213" s="291"/>
      <c r="D1213" s="292"/>
      <c r="E1213" s="291"/>
      <c r="F1213" s="293"/>
      <c r="G1213" s="291"/>
      <c r="H1213" s="291"/>
      <c r="I1213" s="294"/>
      <c r="J1213" s="291"/>
    </row>
    <row r="1214" spans="1:10" x14ac:dyDescent="0.4">
      <c r="A1214" s="291"/>
      <c r="B1214" s="291"/>
      <c r="C1214" s="291"/>
      <c r="D1214" s="292"/>
      <c r="E1214" s="291"/>
      <c r="F1214" s="293"/>
      <c r="G1214" s="291"/>
      <c r="H1214" s="291"/>
      <c r="I1214" s="294"/>
      <c r="J1214" s="291"/>
    </row>
    <row r="1215" spans="1:10" x14ac:dyDescent="0.4">
      <c r="A1215" s="291"/>
      <c r="B1215" s="291"/>
      <c r="C1215" s="291"/>
      <c r="D1215" s="292"/>
      <c r="E1215" s="291"/>
      <c r="F1215" s="293"/>
      <c r="G1215" s="291"/>
      <c r="H1215" s="291"/>
      <c r="I1215" s="294"/>
      <c r="J1215" s="291"/>
    </row>
    <row r="1216" spans="1:10" x14ac:dyDescent="0.4">
      <c r="A1216" s="291"/>
      <c r="B1216" s="291"/>
      <c r="C1216" s="291"/>
      <c r="D1216" s="292"/>
      <c r="E1216" s="291"/>
      <c r="F1216" s="293"/>
      <c r="G1216" s="291"/>
      <c r="H1216" s="291"/>
      <c r="I1216" s="294"/>
      <c r="J1216" s="291"/>
    </row>
    <row r="1217" spans="1:10" x14ac:dyDescent="0.4">
      <c r="A1217" s="291"/>
      <c r="B1217" s="291"/>
      <c r="C1217" s="291"/>
      <c r="D1217" s="292"/>
      <c r="E1217" s="291"/>
      <c r="F1217" s="293"/>
      <c r="G1217" s="291"/>
      <c r="H1217" s="291"/>
      <c r="I1217" s="294"/>
      <c r="J1217" s="291"/>
    </row>
    <row r="1218" spans="1:10" x14ac:dyDescent="0.4">
      <c r="A1218" s="291"/>
      <c r="B1218" s="291"/>
      <c r="C1218" s="291"/>
      <c r="D1218" s="292"/>
      <c r="E1218" s="291"/>
      <c r="F1218" s="293"/>
      <c r="G1218" s="291"/>
      <c r="H1218" s="291"/>
      <c r="I1218" s="294"/>
      <c r="J1218" s="291"/>
    </row>
    <row r="1219" spans="1:10" x14ac:dyDescent="0.4">
      <c r="A1219" s="291"/>
      <c r="B1219" s="291"/>
      <c r="C1219" s="291"/>
      <c r="D1219" s="292"/>
      <c r="E1219" s="291"/>
      <c r="F1219" s="293"/>
      <c r="G1219" s="291"/>
      <c r="H1219" s="291"/>
      <c r="I1219" s="294"/>
      <c r="J1219" s="291"/>
    </row>
    <row r="1220" spans="1:10" x14ac:dyDescent="0.4">
      <c r="A1220" s="291"/>
      <c r="B1220" s="291"/>
      <c r="C1220" s="291"/>
      <c r="D1220" s="292"/>
      <c r="E1220" s="291"/>
      <c r="F1220" s="293"/>
      <c r="G1220" s="291"/>
      <c r="H1220" s="291"/>
      <c r="I1220" s="294"/>
      <c r="J1220" s="291"/>
    </row>
    <row r="1221" spans="1:10" x14ac:dyDescent="0.4">
      <c r="A1221" s="291"/>
      <c r="B1221" s="291"/>
      <c r="C1221" s="291"/>
      <c r="D1221" s="292"/>
      <c r="E1221" s="291"/>
      <c r="F1221" s="293"/>
      <c r="G1221" s="291"/>
      <c r="H1221" s="291"/>
      <c r="I1221" s="294"/>
      <c r="J1221" s="291"/>
    </row>
    <row r="1222" spans="1:10" x14ac:dyDescent="0.4">
      <c r="A1222" s="291"/>
      <c r="B1222" s="291"/>
      <c r="C1222" s="291"/>
      <c r="D1222" s="292"/>
      <c r="E1222" s="291"/>
      <c r="F1222" s="293"/>
      <c r="G1222" s="291"/>
      <c r="H1222" s="291"/>
      <c r="I1222" s="294"/>
      <c r="J1222" s="291"/>
    </row>
    <row r="1223" spans="1:10" x14ac:dyDescent="0.4">
      <c r="A1223" s="291"/>
      <c r="B1223" s="291"/>
      <c r="C1223" s="291"/>
      <c r="D1223" s="292"/>
      <c r="E1223" s="291"/>
      <c r="F1223" s="293"/>
      <c r="G1223" s="291"/>
      <c r="H1223" s="291"/>
      <c r="I1223" s="294"/>
      <c r="J1223" s="291"/>
    </row>
    <row r="1224" spans="1:10" x14ac:dyDescent="0.4">
      <c r="A1224" s="291"/>
      <c r="B1224" s="291"/>
      <c r="C1224" s="291"/>
      <c r="D1224" s="292"/>
      <c r="E1224" s="291"/>
      <c r="F1224" s="293"/>
      <c r="G1224" s="291"/>
      <c r="H1224" s="291"/>
      <c r="I1224" s="294"/>
      <c r="J1224" s="291"/>
    </row>
    <row r="1225" spans="1:10" x14ac:dyDescent="0.4">
      <c r="A1225" s="291"/>
      <c r="B1225" s="291"/>
      <c r="C1225" s="291"/>
      <c r="D1225" s="292"/>
      <c r="E1225" s="291"/>
      <c r="F1225" s="293"/>
      <c r="G1225" s="291"/>
      <c r="H1225" s="291"/>
      <c r="I1225" s="294"/>
      <c r="J1225" s="291"/>
    </row>
    <row r="1226" spans="1:10" x14ac:dyDescent="0.4">
      <c r="A1226" s="291"/>
      <c r="B1226" s="291"/>
      <c r="C1226" s="291"/>
      <c r="D1226" s="292"/>
      <c r="E1226" s="291"/>
      <c r="F1226" s="293"/>
      <c r="G1226" s="291"/>
      <c r="H1226" s="291"/>
      <c r="I1226" s="294"/>
      <c r="J1226" s="291"/>
    </row>
    <row r="1227" spans="1:10" x14ac:dyDescent="0.4">
      <c r="A1227" s="291"/>
      <c r="B1227" s="291"/>
      <c r="C1227" s="291"/>
      <c r="D1227" s="292"/>
      <c r="E1227" s="291"/>
      <c r="F1227" s="293"/>
      <c r="G1227" s="291"/>
      <c r="H1227" s="291"/>
      <c r="I1227" s="294"/>
      <c r="J1227" s="291"/>
    </row>
    <row r="1228" spans="1:10" x14ac:dyDescent="0.4">
      <c r="A1228" s="291"/>
      <c r="B1228" s="291"/>
      <c r="C1228" s="291"/>
      <c r="D1228" s="292"/>
      <c r="E1228" s="291"/>
      <c r="F1228" s="293"/>
      <c r="G1228" s="291"/>
      <c r="H1228" s="291"/>
      <c r="I1228" s="294"/>
      <c r="J1228" s="291"/>
    </row>
    <row r="1229" spans="1:10" x14ac:dyDescent="0.4">
      <c r="A1229" s="291"/>
      <c r="B1229" s="291"/>
      <c r="C1229" s="291"/>
      <c r="D1229" s="292"/>
      <c r="E1229" s="291"/>
      <c r="F1229" s="293"/>
      <c r="G1229" s="291"/>
      <c r="H1229" s="291"/>
      <c r="I1229" s="294"/>
      <c r="J1229" s="291"/>
    </row>
    <row r="1230" spans="1:10" x14ac:dyDescent="0.4">
      <c r="A1230" s="291"/>
      <c r="B1230" s="291"/>
      <c r="C1230" s="291"/>
      <c r="D1230" s="292"/>
      <c r="E1230" s="291"/>
      <c r="F1230" s="293"/>
      <c r="G1230" s="291"/>
      <c r="H1230" s="291"/>
      <c r="I1230" s="294"/>
      <c r="J1230" s="291"/>
    </row>
    <row r="1231" spans="1:10" x14ac:dyDescent="0.4">
      <c r="A1231" s="291"/>
      <c r="B1231" s="291"/>
      <c r="C1231" s="291"/>
      <c r="D1231" s="292"/>
      <c r="E1231" s="291"/>
      <c r="F1231" s="293"/>
      <c r="G1231" s="291"/>
      <c r="H1231" s="291"/>
      <c r="I1231" s="294"/>
      <c r="J1231" s="291"/>
    </row>
    <row r="1232" spans="1:10" x14ac:dyDescent="0.4">
      <c r="A1232" s="291"/>
      <c r="B1232" s="291"/>
      <c r="C1232" s="291"/>
      <c r="D1232" s="292"/>
      <c r="E1232" s="291"/>
      <c r="F1232" s="293"/>
      <c r="G1232" s="291"/>
      <c r="H1232" s="291"/>
      <c r="I1232" s="294"/>
      <c r="J1232" s="291"/>
    </row>
    <row r="1233" spans="1:10" x14ac:dyDescent="0.4">
      <c r="A1233" s="291"/>
      <c r="B1233" s="291"/>
      <c r="C1233" s="291"/>
      <c r="D1233" s="292"/>
      <c r="E1233" s="291"/>
      <c r="F1233" s="293"/>
      <c r="G1233" s="291"/>
      <c r="H1233" s="291"/>
      <c r="I1233" s="294"/>
      <c r="J1233" s="291"/>
    </row>
    <row r="1234" spans="1:10" x14ac:dyDescent="0.4">
      <c r="A1234" s="291"/>
      <c r="B1234" s="291"/>
      <c r="C1234" s="291"/>
      <c r="D1234" s="292"/>
      <c r="E1234" s="291"/>
      <c r="F1234" s="293"/>
      <c r="G1234" s="291"/>
      <c r="H1234" s="291"/>
      <c r="I1234" s="294"/>
      <c r="J1234" s="291"/>
    </row>
    <row r="1235" spans="1:10" x14ac:dyDescent="0.4">
      <c r="A1235" s="291"/>
      <c r="B1235" s="291"/>
      <c r="C1235" s="291"/>
      <c r="D1235" s="292"/>
      <c r="E1235" s="291"/>
      <c r="F1235" s="293"/>
      <c r="G1235" s="291"/>
      <c r="H1235" s="291"/>
      <c r="I1235" s="294"/>
      <c r="J1235" s="291"/>
    </row>
    <row r="1236" spans="1:10" x14ac:dyDescent="0.4">
      <c r="A1236" s="291"/>
      <c r="B1236" s="291"/>
      <c r="C1236" s="291"/>
      <c r="D1236" s="292"/>
      <c r="E1236" s="291"/>
      <c r="F1236" s="293"/>
      <c r="G1236" s="291"/>
      <c r="H1236" s="291"/>
      <c r="I1236" s="294"/>
      <c r="J1236" s="291"/>
    </row>
    <row r="1237" spans="1:10" x14ac:dyDescent="0.4">
      <c r="A1237" s="291"/>
      <c r="B1237" s="291"/>
      <c r="C1237" s="291"/>
      <c r="D1237" s="292"/>
      <c r="E1237" s="291"/>
      <c r="F1237" s="293"/>
      <c r="G1237" s="291"/>
      <c r="H1237" s="291"/>
      <c r="I1237" s="294"/>
      <c r="J1237" s="291"/>
    </row>
    <row r="1238" spans="1:10" x14ac:dyDescent="0.4">
      <c r="A1238" s="291"/>
      <c r="B1238" s="291"/>
      <c r="C1238" s="291"/>
      <c r="D1238" s="292"/>
      <c r="E1238" s="291"/>
      <c r="F1238" s="293"/>
      <c r="G1238" s="291"/>
      <c r="H1238" s="291"/>
      <c r="I1238" s="294"/>
      <c r="J1238" s="291"/>
    </row>
    <row r="1239" spans="1:10" x14ac:dyDescent="0.4">
      <c r="A1239" s="291"/>
      <c r="B1239" s="291"/>
      <c r="C1239" s="291"/>
      <c r="D1239" s="292"/>
      <c r="E1239" s="291"/>
      <c r="F1239" s="293"/>
      <c r="G1239" s="291"/>
      <c r="H1239" s="291"/>
      <c r="I1239" s="294"/>
      <c r="J1239" s="291"/>
    </row>
    <row r="1240" spans="1:10" x14ac:dyDescent="0.4">
      <c r="A1240" s="291"/>
      <c r="B1240" s="291"/>
      <c r="C1240" s="291"/>
      <c r="D1240" s="292"/>
      <c r="E1240" s="291"/>
      <c r="F1240" s="293"/>
      <c r="G1240" s="291"/>
      <c r="H1240" s="291"/>
      <c r="I1240" s="294"/>
      <c r="J1240" s="291"/>
    </row>
    <row r="1241" spans="1:10" x14ac:dyDescent="0.4">
      <c r="A1241" s="291"/>
      <c r="B1241" s="291"/>
      <c r="C1241" s="291"/>
      <c r="D1241" s="292"/>
      <c r="E1241" s="291"/>
      <c r="F1241" s="293"/>
      <c r="G1241" s="291"/>
      <c r="H1241" s="291"/>
      <c r="I1241" s="294"/>
      <c r="J1241" s="291"/>
    </row>
    <row r="1242" spans="1:10" x14ac:dyDescent="0.4">
      <c r="A1242" s="291"/>
      <c r="B1242" s="291"/>
      <c r="C1242" s="291"/>
      <c r="D1242" s="292"/>
      <c r="E1242" s="291"/>
      <c r="F1242" s="293"/>
      <c r="G1242" s="291"/>
      <c r="H1242" s="291"/>
      <c r="I1242" s="294"/>
      <c r="J1242" s="291"/>
    </row>
    <row r="1243" spans="1:10" x14ac:dyDescent="0.4">
      <c r="A1243" s="291"/>
      <c r="B1243" s="291"/>
      <c r="C1243" s="291"/>
      <c r="D1243" s="292"/>
      <c r="E1243" s="291"/>
      <c r="F1243" s="293"/>
      <c r="G1243" s="291"/>
      <c r="H1243" s="291"/>
      <c r="I1243" s="294"/>
      <c r="J1243" s="291"/>
    </row>
    <row r="1244" spans="1:10" x14ac:dyDescent="0.4">
      <c r="A1244" s="291"/>
      <c r="B1244" s="291"/>
      <c r="C1244" s="291"/>
      <c r="D1244" s="292"/>
      <c r="E1244" s="291"/>
      <c r="F1244" s="293"/>
      <c r="G1244" s="291"/>
      <c r="H1244" s="291"/>
      <c r="I1244" s="294"/>
      <c r="J1244" s="291"/>
    </row>
    <row r="1245" spans="1:10" x14ac:dyDescent="0.4">
      <c r="A1245" s="291"/>
      <c r="B1245" s="291"/>
      <c r="C1245" s="291"/>
      <c r="D1245" s="292"/>
      <c r="E1245" s="291"/>
      <c r="F1245" s="293"/>
      <c r="G1245" s="291"/>
      <c r="H1245" s="291"/>
      <c r="I1245" s="294"/>
      <c r="J1245" s="291"/>
    </row>
    <row r="1246" spans="1:10" x14ac:dyDescent="0.4">
      <c r="A1246" s="291"/>
      <c r="B1246" s="291"/>
      <c r="C1246" s="291"/>
      <c r="D1246" s="292"/>
      <c r="E1246" s="291"/>
      <c r="F1246" s="293"/>
      <c r="G1246" s="291"/>
      <c r="H1246" s="291"/>
      <c r="I1246" s="294"/>
      <c r="J1246" s="291"/>
    </row>
    <row r="1247" spans="1:10" x14ac:dyDescent="0.4">
      <c r="A1247" s="291"/>
      <c r="B1247" s="291"/>
      <c r="C1247" s="291"/>
      <c r="D1247" s="292"/>
      <c r="E1247" s="291"/>
      <c r="F1247" s="293"/>
      <c r="G1247" s="291"/>
      <c r="H1247" s="291"/>
      <c r="I1247" s="294"/>
      <c r="J1247" s="291"/>
    </row>
    <row r="1248" spans="1:10" x14ac:dyDescent="0.4">
      <c r="A1248" s="291"/>
      <c r="B1248" s="291"/>
      <c r="C1248" s="291"/>
      <c r="D1248" s="292"/>
      <c r="E1248" s="291"/>
      <c r="F1248" s="293"/>
      <c r="G1248" s="291"/>
      <c r="H1248" s="291"/>
      <c r="I1248" s="294"/>
      <c r="J1248" s="291"/>
    </row>
    <row r="1249" spans="1:10" x14ac:dyDescent="0.4">
      <c r="A1249" s="291"/>
      <c r="B1249" s="291"/>
      <c r="C1249" s="291"/>
      <c r="D1249" s="292"/>
      <c r="E1249" s="291"/>
      <c r="F1249" s="293"/>
      <c r="G1249" s="291"/>
      <c r="H1249" s="291"/>
      <c r="I1249" s="294"/>
      <c r="J1249" s="291"/>
    </row>
    <row r="1250" spans="1:10" x14ac:dyDescent="0.4">
      <c r="A1250" s="291"/>
      <c r="B1250" s="291"/>
      <c r="C1250" s="291"/>
      <c r="D1250" s="292"/>
      <c r="E1250" s="291"/>
      <c r="F1250" s="293"/>
      <c r="G1250" s="291"/>
      <c r="H1250" s="291"/>
      <c r="I1250" s="294"/>
      <c r="J1250" s="291"/>
    </row>
    <row r="1251" spans="1:10" x14ac:dyDescent="0.4">
      <c r="A1251" s="291"/>
      <c r="B1251" s="291"/>
      <c r="C1251" s="291"/>
      <c r="D1251" s="292"/>
      <c r="E1251" s="291"/>
      <c r="F1251" s="293"/>
      <c r="G1251" s="291"/>
      <c r="H1251" s="291"/>
      <c r="I1251" s="294"/>
      <c r="J1251" s="291"/>
    </row>
    <row r="1252" spans="1:10" x14ac:dyDescent="0.4">
      <c r="A1252" s="291"/>
      <c r="B1252" s="291"/>
      <c r="C1252" s="291"/>
      <c r="D1252" s="292"/>
      <c r="E1252" s="291"/>
      <c r="F1252" s="293"/>
      <c r="G1252" s="291"/>
      <c r="H1252" s="291"/>
      <c r="I1252" s="294"/>
      <c r="J1252" s="291"/>
    </row>
    <row r="1253" spans="1:10" x14ac:dyDescent="0.4">
      <c r="A1253" s="291"/>
      <c r="B1253" s="291"/>
      <c r="C1253" s="291"/>
      <c r="D1253" s="292"/>
      <c r="E1253" s="291"/>
      <c r="F1253" s="293"/>
      <c r="G1253" s="291"/>
      <c r="H1253" s="291"/>
      <c r="I1253" s="294"/>
      <c r="J1253" s="291"/>
    </row>
    <row r="1254" spans="1:10" x14ac:dyDescent="0.4">
      <c r="A1254" s="291"/>
      <c r="B1254" s="291"/>
      <c r="C1254" s="291"/>
      <c r="D1254" s="292"/>
      <c r="E1254" s="291"/>
      <c r="F1254" s="293"/>
      <c r="G1254" s="291"/>
      <c r="H1254" s="291"/>
      <c r="I1254" s="294"/>
      <c r="J1254" s="291"/>
    </row>
    <row r="1255" spans="1:10" x14ac:dyDescent="0.4">
      <c r="A1255" s="291"/>
      <c r="B1255" s="291"/>
      <c r="C1255" s="291"/>
      <c r="D1255" s="292"/>
      <c r="E1255" s="291"/>
      <c r="F1255" s="293"/>
      <c r="G1255" s="291"/>
      <c r="H1255" s="291"/>
      <c r="I1255" s="294"/>
      <c r="J1255" s="291"/>
    </row>
    <row r="1256" spans="1:10" x14ac:dyDescent="0.4">
      <c r="A1256" s="291"/>
      <c r="B1256" s="291"/>
      <c r="C1256" s="291"/>
      <c r="D1256" s="292"/>
      <c r="E1256" s="291"/>
      <c r="F1256" s="293"/>
      <c r="G1256" s="291"/>
      <c r="H1256" s="291"/>
      <c r="I1256" s="294"/>
      <c r="J1256" s="291"/>
    </row>
    <row r="1257" spans="1:10" x14ac:dyDescent="0.4">
      <c r="A1257" s="291"/>
      <c r="B1257" s="291"/>
      <c r="C1257" s="291"/>
      <c r="D1257" s="292"/>
      <c r="E1257" s="291"/>
      <c r="F1257" s="293"/>
      <c r="G1257" s="291"/>
      <c r="H1257" s="291"/>
      <c r="I1257" s="294"/>
      <c r="J1257" s="291"/>
    </row>
    <row r="1258" spans="1:10" x14ac:dyDescent="0.4">
      <c r="A1258" s="291"/>
      <c r="B1258" s="291"/>
      <c r="C1258" s="291"/>
      <c r="D1258" s="292"/>
      <c r="E1258" s="291"/>
      <c r="F1258" s="293"/>
      <c r="G1258" s="291"/>
      <c r="H1258" s="291"/>
      <c r="I1258" s="294"/>
      <c r="J1258" s="291"/>
    </row>
    <row r="1259" spans="1:10" x14ac:dyDescent="0.4">
      <c r="A1259" s="291"/>
      <c r="B1259" s="291"/>
      <c r="C1259" s="291"/>
      <c r="D1259" s="292"/>
      <c r="E1259" s="291"/>
      <c r="F1259" s="293"/>
      <c r="G1259" s="291"/>
      <c r="H1259" s="291"/>
      <c r="I1259" s="294"/>
      <c r="J1259" s="291"/>
    </row>
    <row r="1260" spans="1:10" x14ac:dyDescent="0.4">
      <c r="A1260" s="291"/>
      <c r="B1260" s="291"/>
      <c r="C1260" s="291"/>
      <c r="D1260" s="292"/>
      <c r="E1260" s="291"/>
      <c r="F1260" s="293"/>
      <c r="G1260" s="291"/>
      <c r="H1260" s="291"/>
      <c r="I1260" s="294"/>
      <c r="J1260" s="291"/>
    </row>
    <row r="1261" spans="1:10" x14ac:dyDescent="0.4">
      <c r="A1261" s="291"/>
      <c r="B1261" s="291"/>
      <c r="C1261" s="291"/>
      <c r="D1261" s="292"/>
      <c r="E1261" s="291"/>
      <c r="F1261" s="293"/>
      <c r="G1261" s="291"/>
      <c r="H1261" s="291"/>
      <c r="I1261" s="294"/>
      <c r="J1261" s="291"/>
    </row>
    <row r="1262" spans="1:10" x14ac:dyDescent="0.4">
      <c r="A1262" s="291"/>
      <c r="B1262" s="291"/>
      <c r="C1262" s="291"/>
      <c r="D1262" s="292"/>
      <c r="E1262" s="291"/>
      <c r="F1262" s="293"/>
      <c r="G1262" s="291"/>
      <c r="H1262" s="291"/>
      <c r="I1262" s="294"/>
      <c r="J1262" s="291"/>
    </row>
    <row r="1263" spans="1:10" x14ac:dyDescent="0.4">
      <c r="A1263" s="291"/>
      <c r="B1263" s="291"/>
      <c r="C1263" s="291"/>
      <c r="D1263" s="292"/>
      <c r="E1263" s="291"/>
      <c r="F1263" s="293"/>
      <c r="G1263" s="291"/>
      <c r="H1263" s="291"/>
      <c r="I1263" s="294"/>
      <c r="J1263" s="291"/>
    </row>
    <row r="1264" spans="1:10" x14ac:dyDescent="0.4">
      <c r="A1264" s="291"/>
      <c r="B1264" s="291"/>
      <c r="C1264" s="291"/>
      <c r="D1264" s="292"/>
      <c r="E1264" s="291"/>
      <c r="F1264" s="293"/>
      <c r="G1264" s="291"/>
      <c r="H1264" s="291"/>
      <c r="I1264" s="294"/>
      <c r="J1264" s="291"/>
    </row>
    <row r="1265" spans="1:10" x14ac:dyDescent="0.4">
      <c r="A1265" s="291"/>
      <c r="B1265" s="291"/>
      <c r="C1265" s="291"/>
      <c r="D1265" s="292"/>
      <c r="E1265" s="291"/>
      <c r="F1265" s="293"/>
      <c r="G1265" s="291"/>
      <c r="H1265" s="291"/>
      <c r="I1265" s="294"/>
      <c r="J1265" s="291"/>
    </row>
    <row r="1266" spans="1:10" x14ac:dyDescent="0.4">
      <c r="A1266" s="291"/>
      <c r="B1266" s="291"/>
      <c r="C1266" s="291"/>
      <c r="D1266" s="292"/>
      <c r="E1266" s="291"/>
      <c r="F1266" s="293"/>
      <c r="G1266" s="291"/>
      <c r="H1266" s="291"/>
      <c r="I1266" s="294"/>
      <c r="J1266" s="291"/>
    </row>
    <row r="1267" spans="1:10" x14ac:dyDescent="0.4">
      <c r="A1267" s="291"/>
      <c r="B1267" s="291"/>
      <c r="C1267" s="291"/>
      <c r="D1267" s="292"/>
      <c r="E1267" s="291"/>
      <c r="F1267" s="293"/>
      <c r="G1267" s="291"/>
      <c r="H1267" s="291"/>
      <c r="I1267" s="294"/>
      <c r="J1267" s="291"/>
    </row>
    <row r="1268" spans="1:10" x14ac:dyDescent="0.4">
      <c r="A1268" s="291"/>
      <c r="B1268" s="291"/>
      <c r="C1268" s="291"/>
      <c r="D1268" s="292"/>
      <c r="E1268" s="291"/>
      <c r="F1268" s="293"/>
      <c r="G1268" s="291"/>
      <c r="H1268" s="291"/>
      <c r="I1268" s="294"/>
      <c r="J1268" s="291"/>
    </row>
    <row r="1269" spans="1:10" x14ac:dyDescent="0.4">
      <c r="A1269" s="291"/>
      <c r="B1269" s="291"/>
      <c r="C1269" s="291"/>
      <c r="D1269" s="292"/>
      <c r="E1269" s="291"/>
      <c r="F1269" s="293"/>
      <c r="G1269" s="291"/>
      <c r="H1269" s="291"/>
      <c r="I1269" s="294"/>
      <c r="J1269" s="291"/>
    </row>
    <row r="1270" spans="1:10" x14ac:dyDescent="0.4">
      <c r="A1270" s="291"/>
      <c r="B1270" s="291"/>
      <c r="C1270" s="291"/>
      <c r="D1270" s="292"/>
      <c r="E1270" s="291"/>
      <c r="F1270" s="293"/>
      <c r="G1270" s="291"/>
      <c r="H1270" s="291"/>
      <c r="I1270" s="294"/>
      <c r="J1270" s="291"/>
    </row>
    <row r="1271" spans="1:10" x14ac:dyDescent="0.4">
      <c r="A1271" s="291"/>
      <c r="B1271" s="291"/>
      <c r="C1271" s="291"/>
      <c r="D1271" s="292"/>
      <c r="E1271" s="291"/>
      <c r="F1271" s="293"/>
      <c r="G1271" s="291"/>
      <c r="H1271" s="291"/>
      <c r="I1271" s="294"/>
      <c r="J1271" s="291"/>
    </row>
    <row r="1272" spans="1:10" x14ac:dyDescent="0.4">
      <c r="A1272" s="291"/>
      <c r="B1272" s="291"/>
      <c r="C1272" s="291"/>
      <c r="D1272" s="292"/>
      <c r="E1272" s="291"/>
      <c r="F1272" s="293"/>
      <c r="G1272" s="291"/>
      <c r="H1272" s="291"/>
      <c r="I1272" s="294"/>
      <c r="J1272" s="291"/>
    </row>
    <row r="1273" spans="1:10" x14ac:dyDescent="0.4">
      <c r="A1273" s="291"/>
      <c r="B1273" s="291"/>
      <c r="C1273" s="291"/>
      <c r="D1273" s="292"/>
      <c r="E1273" s="291"/>
      <c r="F1273" s="293"/>
      <c r="G1273" s="291"/>
      <c r="H1273" s="291"/>
      <c r="I1273" s="294"/>
      <c r="J1273" s="291"/>
    </row>
    <row r="1274" spans="1:10" x14ac:dyDescent="0.4">
      <c r="A1274" s="291"/>
      <c r="B1274" s="291"/>
      <c r="C1274" s="291"/>
      <c r="D1274" s="292"/>
      <c r="E1274" s="291"/>
      <c r="F1274" s="293"/>
      <c r="G1274" s="291"/>
      <c r="H1274" s="291"/>
      <c r="I1274" s="294"/>
      <c r="J1274" s="291"/>
    </row>
    <row r="1275" spans="1:10" x14ac:dyDescent="0.4">
      <c r="A1275" s="291"/>
      <c r="B1275" s="291"/>
      <c r="C1275" s="291"/>
      <c r="D1275" s="292"/>
      <c r="E1275" s="291"/>
      <c r="F1275" s="293"/>
      <c r="G1275" s="291"/>
      <c r="H1275" s="291"/>
      <c r="I1275" s="294"/>
      <c r="J1275" s="291"/>
    </row>
    <row r="1276" spans="1:10" x14ac:dyDescent="0.4">
      <c r="A1276" s="291"/>
      <c r="B1276" s="291"/>
      <c r="C1276" s="291"/>
      <c r="D1276" s="292"/>
      <c r="E1276" s="291"/>
      <c r="F1276" s="293"/>
      <c r="G1276" s="291"/>
      <c r="H1276" s="291"/>
      <c r="I1276" s="294"/>
      <c r="J1276" s="291"/>
    </row>
    <row r="1277" spans="1:10" x14ac:dyDescent="0.4">
      <c r="A1277" s="291"/>
      <c r="B1277" s="291"/>
      <c r="C1277" s="291"/>
      <c r="D1277" s="292"/>
      <c r="E1277" s="291"/>
      <c r="F1277" s="293"/>
      <c r="G1277" s="291"/>
      <c r="H1277" s="291"/>
      <c r="I1277" s="294"/>
      <c r="J1277" s="291"/>
    </row>
    <row r="1278" spans="1:10" x14ac:dyDescent="0.4">
      <c r="A1278" s="291"/>
      <c r="B1278" s="291"/>
      <c r="C1278" s="291"/>
      <c r="D1278" s="292"/>
      <c r="E1278" s="291"/>
      <c r="F1278" s="293"/>
      <c r="G1278" s="291"/>
      <c r="H1278" s="291"/>
      <c r="I1278" s="294"/>
      <c r="J1278" s="291"/>
    </row>
    <row r="1279" spans="1:10" x14ac:dyDescent="0.4">
      <c r="A1279" s="291"/>
      <c r="B1279" s="291"/>
      <c r="C1279" s="291"/>
      <c r="D1279" s="292"/>
      <c r="E1279" s="291"/>
      <c r="F1279" s="293"/>
      <c r="G1279" s="291"/>
      <c r="H1279" s="291"/>
      <c r="I1279" s="294"/>
      <c r="J1279" s="291"/>
    </row>
    <row r="1280" spans="1:10" x14ac:dyDescent="0.4">
      <c r="A1280" s="291"/>
      <c r="B1280" s="291"/>
      <c r="C1280" s="291"/>
      <c r="D1280" s="292"/>
      <c r="E1280" s="291"/>
      <c r="F1280" s="293"/>
      <c r="G1280" s="291"/>
      <c r="H1280" s="291"/>
      <c r="I1280" s="294"/>
      <c r="J1280" s="291"/>
    </row>
    <row r="1281" spans="1:10" x14ac:dyDescent="0.4">
      <c r="A1281" s="291"/>
      <c r="B1281" s="291"/>
      <c r="C1281" s="291"/>
      <c r="D1281" s="292"/>
      <c r="E1281" s="291"/>
      <c r="F1281" s="293"/>
      <c r="G1281" s="291"/>
      <c r="H1281" s="291"/>
      <c r="I1281" s="294"/>
      <c r="J1281" s="291"/>
    </row>
    <row r="1282" spans="1:10" x14ac:dyDescent="0.4">
      <c r="A1282" s="291"/>
      <c r="B1282" s="291"/>
      <c r="C1282" s="291"/>
      <c r="D1282" s="292"/>
      <c r="E1282" s="291"/>
      <c r="F1282" s="293"/>
      <c r="G1282" s="291"/>
      <c r="H1282" s="291"/>
      <c r="I1282" s="294"/>
      <c r="J1282" s="291"/>
    </row>
    <row r="1283" spans="1:10" x14ac:dyDescent="0.4">
      <c r="A1283" s="291"/>
      <c r="B1283" s="291"/>
      <c r="C1283" s="291"/>
      <c r="D1283" s="292"/>
      <c r="E1283" s="291"/>
      <c r="F1283" s="293"/>
      <c r="G1283" s="291"/>
      <c r="H1283" s="291"/>
      <c r="I1283" s="294"/>
      <c r="J1283" s="291"/>
    </row>
    <row r="1284" spans="1:10" x14ac:dyDescent="0.4">
      <c r="A1284" s="291"/>
      <c r="B1284" s="291"/>
      <c r="C1284" s="291"/>
      <c r="D1284" s="292"/>
      <c r="E1284" s="291"/>
      <c r="F1284" s="293"/>
      <c r="G1284" s="291"/>
      <c r="H1284" s="291"/>
      <c r="I1284" s="294"/>
      <c r="J1284" s="291"/>
    </row>
    <row r="1285" spans="1:10" x14ac:dyDescent="0.4">
      <c r="A1285" s="291"/>
      <c r="B1285" s="291"/>
      <c r="C1285" s="291"/>
      <c r="D1285" s="292"/>
      <c r="E1285" s="291"/>
      <c r="F1285" s="293"/>
      <c r="G1285" s="291"/>
      <c r="H1285" s="291"/>
      <c r="I1285" s="294"/>
      <c r="J1285" s="291"/>
    </row>
    <row r="1286" spans="1:10" x14ac:dyDescent="0.4">
      <c r="A1286" s="291"/>
      <c r="B1286" s="291"/>
      <c r="C1286" s="291"/>
      <c r="D1286" s="292"/>
      <c r="E1286" s="291"/>
      <c r="F1286" s="293"/>
      <c r="G1286" s="291"/>
      <c r="H1286" s="291"/>
      <c r="I1286" s="294"/>
      <c r="J1286" s="291"/>
    </row>
    <row r="1287" spans="1:10" x14ac:dyDescent="0.4">
      <c r="A1287" s="291"/>
      <c r="B1287" s="291"/>
      <c r="C1287" s="291"/>
      <c r="D1287" s="292"/>
      <c r="E1287" s="291"/>
      <c r="F1287" s="293"/>
      <c r="G1287" s="291"/>
      <c r="H1287" s="291"/>
      <c r="I1287" s="294"/>
      <c r="J1287" s="291"/>
    </row>
    <row r="1288" spans="1:10" x14ac:dyDescent="0.4">
      <c r="A1288" s="291"/>
      <c r="B1288" s="291"/>
      <c r="C1288" s="291"/>
      <c r="D1288" s="292"/>
      <c r="E1288" s="291"/>
      <c r="F1288" s="293"/>
      <c r="G1288" s="291"/>
      <c r="H1288" s="291"/>
      <c r="I1288" s="294"/>
      <c r="J1288" s="291"/>
    </row>
    <row r="1289" spans="1:10" x14ac:dyDescent="0.4">
      <c r="A1289" s="291"/>
      <c r="B1289" s="291"/>
      <c r="C1289" s="291"/>
      <c r="D1289" s="292"/>
      <c r="E1289" s="291"/>
      <c r="F1289" s="293"/>
      <c r="G1289" s="291"/>
      <c r="H1289" s="291"/>
      <c r="I1289" s="294"/>
      <c r="J1289" s="291"/>
    </row>
    <row r="1290" spans="1:10" x14ac:dyDescent="0.4">
      <c r="A1290" s="291"/>
      <c r="B1290" s="291"/>
      <c r="C1290" s="291"/>
      <c r="D1290" s="292"/>
      <c r="E1290" s="291"/>
      <c r="F1290" s="293"/>
      <c r="G1290" s="291"/>
      <c r="H1290" s="291"/>
      <c r="I1290" s="294"/>
      <c r="J1290" s="291"/>
    </row>
    <row r="1291" spans="1:10" x14ac:dyDescent="0.4">
      <c r="A1291" s="291"/>
      <c r="B1291" s="291"/>
      <c r="C1291" s="291"/>
      <c r="D1291" s="292"/>
      <c r="E1291" s="291"/>
      <c r="F1291" s="293"/>
      <c r="G1291" s="291"/>
      <c r="H1291" s="291"/>
      <c r="I1291" s="294"/>
      <c r="J1291" s="291"/>
    </row>
    <row r="1292" spans="1:10" x14ac:dyDescent="0.4">
      <c r="A1292" s="291"/>
      <c r="B1292" s="291"/>
      <c r="C1292" s="291"/>
      <c r="D1292" s="292"/>
      <c r="E1292" s="291"/>
      <c r="F1292" s="293"/>
      <c r="G1292" s="291"/>
      <c r="H1292" s="291"/>
      <c r="I1292" s="294"/>
      <c r="J1292" s="291"/>
    </row>
    <row r="1293" spans="1:10" x14ac:dyDescent="0.4">
      <c r="A1293" s="291"/>
      <c r="B1293" s="291"/>
      <c r="C1293" s="291"/>
      <c r="D1293" s="292"/>
      <c r="E1293" s="291"/>
      <c r="F1293" s="293"/>
      <c r="G1293" s="291"/>
      <c r="H1293" s="291"/>
      <c r="I1293" s="294"/>
      <c r="J1293" s="291"/>
    </row>
    <row r="1294" spans="1:10" x14ac:dyDescent="0.4">
      <c r="A1294" s="291"/>
      <c r="B1294" s="291"/>
      <c r="C1294" s="291"/>
      <c r="D1294" s="292"/>
      <c r="E1294" s="291"/>
      <c r="F1294" s="293"/>
      <c r="G1294" s="291"/>
      <c r="H1294" s="291"/>
      <c r="I1294" s="294"/>
      <c r="J1294" s="291"/>
    </row>
    <row r="1295" spans="1:10" x14ac:dyDescent="0.4">
      <c r="A1295" s="291"/>
      <c r="B1295" s="291"/>
      <c r="C1295" s="291"/>
      <c r="D1295" s="292"/>
      <c r="E1295" s="291"/>
      <c r="F1295" s="293"/>
      <c r="G1295" s="291"/>
      <c r="H1295" s="291"/>
      <c r="I1295" s="294"/>
      <c r="J1295" s="291"/>
    </row>
    <row r="1296" spans="1:10" x14ac:dyDescent="0.4">
      <c r="A1296" s="291"/>
      <c r="B1296" s="291"/>
      <c r="C1296" s="291"/>
      <c r="D1296" s="292"/>
      <c r="E1296" s="291"/>
      <c r="F1296" s="293"/>
      <c r="G1296" s="291"/>
      <c r="H1296" s="291"/>
      <c r="I1296" s="294"/>
      <c r="J1296" s="291"/>
    </row>
    <row r="1297" spans="1:10" x14ac:dyDescent="0.4">
      <c r="A1297" s="291"/>
      <c r="B1297" s="291"/>
      <c r="C1297" s="291"/>
      <c r="D1297" s="292"/>
      <c r="E1297" s="291"/>
      <c r="F1297" s="293"/>
      <c r="G1297" s="291"/>
      <c r="H1297" s="291"/>
      <c r="I1297" s="294"/>
      <c r="J1297" s="291"/>
    </row>
    <row r="1298" spans="1:10" x14ac:dyDescent="0.4">
      <c r="A1298" s="291"/>
      <c r="B1298" s="291"/>
      <c r="C1298" s="291"/>
      <c r="D1298" s="292"/>
      <c r="E1298" s="291"/>
      <c r="F1298" s="293"/>
      <c r="G1298" s="291"/>
      <c r="H1298" s="291"/>
      <c r="I1298" s="294"/>
      <c r="J1298" s="291"/>
    </row>
    <row r="1299" spans="1:10" x14ac:dyDescent="0.4">
      <c r="A1299" s="291"/>
      <c r="B1299" s="291"/>
      <c r="C1299" s="291"/>
      <c r="D1299" s="292"/>
      <c r="E1299" s="291"/>
      <c r="F1299" s="293"/>
      <c r="G1299" s="291"/>
      <c r="H1299" s="291"/>
      <c r="I1299" s="294"/>
      <c r="J1299" s="291"/>
    </row>
    <row r="1300" spans="1:10" x14ac:dyDescent="0.4">
      <c r="A1300" s="291"/>
      <c r="B1300" s="291"/>
      <c r="C1300" s="291"/>
      <c r="D1300" s="292"/>
      <c r="E1300" s="291"/>
      <c r="F1300" s="293"/>
      <c r="G1300" s="291"/>
      <c r="H1300" s="291"/>
      <c r="I1300" s="294"/>
      <c r="J1300" s="291"/>
    </row>
    <row r="1301" spans="1:10" x14ac:dyDescent="0.4">
      <c r="A1301" s="291"/>
      <c r="B1301" s="291"/>
      <c r="C1301" s="291"/>
      <c r="D1301" s="292"/>
      <c r="E1301" s="291"/>
      <c r="F1301" s="293"/>
      <c r="G1301" s="291"/>
      <c r="H1301" s="291"/>
      <c r="I1301" s="294"/>
      <c r="J1301" s="291"/>
    </row>
    <row r="1302" spans="1:10" x14ac:dyDescent="0.4">
      <c r="A1302" s="291"/>
      <c r="B1302" s="291"/>
      <c r="C1302" s="291"/>
      <c r="D1302" s="292"/>
      <c r="E1302" s="291"/>
      <c r="F1302" s="293"/>
      <c r="G1302" s="291"/>
      <c r="H1302" s="291"/>
      <c r="I1302" s="294"/>
      <c r="J1302" s="291"/>
    </row>
    <row r="1303" spans="1:10" x14ac:dyDescent="0.4">
      <c r="A1303" s="291"/>
      <c r="B1303" s="291"/>
      <c r="C1303" s="291"/>
      <c r="D1303" s="292"/>
      <c r="E1303" s="291"/>
      <c r="F1303" s="293"/>
      <c r="G1303" s="291"/>
      <c r="H1303" s="291"/>
      <c r="I1303" s="294"/>
      <c r="J1303" s="291"/>
    </row>
    <row r="1304" spans="1:10" x14ac:dyDescent="0.4">
      <c r="A1304" s="291"/>
      <c r="B1304" s="291"/>
      <c r="C1304" s="291"/>
      <c r="D1304" s="292"/>
      <c r="E1304" s="291"/>
      <c r="F1304" s="293"/>
      <c r="G1304" s="291"/>
      <c r="H1304" s="291"/>
      <c r="I1304" s="294"/>
      <c r="J1304" s="291"/>
    </row>
    <row r="1305" spans="1:10" x14ac:dyDescent="0.4">
      <c r="A1305" s="291"/>
      <c r="B1305" s="291"/>
      <c r="C1305" s="291"/>
      <c r="D1305" s="292"/>
      <c r="E1305" s="291"/>
      <c r="F1305" s="293"/>
      <c r="G1305" s="291"/>
      <c r="H1305" s="291"/>
      <c r="I1305" s="294"/>
      <c r="J1305" s="291"/>
    </row>
    <row r="1306" spans="1:10" x14ac:dyDescent="0.4">
      <c r="A1306" s="291"/>
      <c r="B1306" s="291"/>
      <c r="C1306" s="291"/>
      <c r="D1306" s="292"/>
      <c r="E1306" s="291"/>
      <c r="F1306" s="293"/>
      <c r="G1306" s="291"/>
      <c r="H1306" s="291"/>
      <c r="I1306" s="294"/>
      <c r="J1306" s="291"/>
    </row>
    <row r="1307" spans="1:10" x14ac:dyDescent="0.4">
      <c r="A1307" s="291"/>
      <c r="B1307" s="291"/>
      <c r="C1307" s="291"/>
      <c r="D1307" s="292"/>
      <c r="E1307" s="291"/>
      <c r="F1307" s="293"/>
      <c r="G1307" s="291"/>
      <c r="H1307" s="291"/>
      <c r="I1307" s="294"/>
      <c r="J1307" s="291"/>
    </row>
    <row r="1308" spans="1:10" x14ac:dyDescent="0.4">
      <c r="A1308" s="291"/>
      <c r="B1308" s="291"/>
      <c r="C1308" s="291"/>
      <c r="D1308" s="292"/>
      <c r="E1308" s="291"/>
      <c r="F1308" s="293"/>
      <c r="G1308" s="291"/>
      <c r="H1308" s="291"/>
      <c r="I1308" s="294"/>
      <c r="J1308" s="291"/>
    </row>
    <row r="1309" spans="1:10" x14ac:dyDescent="0.4">
      <c r="A1309" s="291"/>
      <c r="B1309" s="291"/>
      <c r="C1309" s="291"/>
      <c r="D1309" s="292"/>
      <c r="E1309" s="291"/>
      <c r="F1309" s="293"/>
      <c r="G1309" s="291"/>
      <c r="H1309" s="291"/>
      <c r="I1309" s="294"/>
      <c r="J1309" s="291"/>
    </row>
    <row r="1310" spans="1:10" x14ac:dyDescent="0.4">
      <c r="A1310" s="291"/>
      <c r="B1310" s="291"/>
      <c r="C1310" s="291"/>
      <c r="D1310" s="292"/>
      <c r="E1310" s="291"/>
      <c r="F1310" s="293"/>
      <c r="G1310" s="291"/>
      <c r="H1310" s="291"/>
      <c r="I1310" s="294"/>
      <c r="J1310" s="291"/>
    </row>
    <row r="1311" spans="1:10" x14ac:dyDescent="0.4">
      <c r="A1311" s="291"/>
      <c r="B1311" s="291"/>
      <c r="C1311" s="291"/>
      <c r="D1311" s="292"/>
      <c r="E1311" s="291"/>
      <c r="F1311" s="293"/>
      <c r="G1311" s="291"/>
      <c r="H1311" s="291"/>
      <c r="I1311" s="294"/>
      <c r="J1311" s="291"/>
    </row>
    <row r="1312" spans="1:10" x14ac:dyDescent="0.4">
      <c r="A1312" s="291"/>
      <c r="B1312" s="291"/>
      <c r="C1312" s="291"/>
      <c r="D1312" s="292"/>
      <c r="E1312" s="291"/>
      <c r="F1312" s="293"/>
      <c r="G1312" s="291"/>
      <c r="H1312" s="291"/>
      <c r="I1312" s="294"/>
      <c r="J1312" s="291"/>
    </row>
    <row r="1313" spans="1:10" x14ac:dyDescent="0.4">
      <c r="A1313" s="291"/>
      <c r="B1313" s="291"/>
      <c r="C1313" s="291"/>
      <c r="D1313" s="292"/>
      <c r="E1313" s="291"/>
      <c r="F1313" s="293"/>
      <c r="G1313" s="291"/>
      <c r="H1313" s="291"/>
      <c r="I1313" s="294"/>
      <c r="J1313" s="291"/>
    </row>
    <row r="1314" spans="1:10" x14ac:dyDescent="0.4">
      <c r="A1314" s="291"/>
      <c r="B1314" s="291"/>
      <c r="C1314" s="291"/>
      <c r="D1314" s="292"/>
      <c r="E1314" s="291"/>
      <c r="F1314" s="293"/>
      <c r="G1314" s="291"/>
      <c r="H1314" s="291"/>
      <c r="I1314" s="294"/>
      <c r="J1314" s="291"/>
    </row>
    <row r="1315" spans="1:10" x14ac:dyDescent="0.4">
      <c r="A1315" s="291"/>
      <c r="B1315" s="291"/>
      <c r="C1315" s="291"/>
      <c r="D1315" s="292"/>
      <c r="E1315" s="291"/>
      <c r="F1315" s="293"/>
      <c r="G1315" s="291"/>
      <c r="H1315" s="291"/>
      <c r="I1315" s="294"/>
      <c r="J1315" s="291"/>
    </row>
    <row r="1316" spans="1:10" x14ac:dyDescent="0.4">
      <c r="A1316" s="291"/>
      <c r="B1316" s="291"/>
      <c r="C1316" s="291"/>
      <c r="D1316" s="292"/>
      <c r="E1316" s="291"/>
      <c r="F1316" s="293"/>
      <c r="G1316" s="291"/>
      <c r="H1316" s="291"/>
      <c r="I1316" s="294"/>
      <c r="J1316" s="291"/>
    </row>
    <row r="1317" spans="1:10" x14ac:dyDescent="0.4">
      <c r="A1317" s="291"/>
      <c r="B1317" s="291"/>
      <c r="C1317" s="291"/>
      <c r="D1317" s="292"/>
      <c r="E1317" s="291"/>
      <c r="F1317" s="293"/>
      <c r="G1317" s="291"/>
      <c r="H1317" s="291"/>
      <c r="I1317" s="294"/>
      <c r="J1317" s="291"/>
    </row>
    <row r="1318" spans="1:10" x14ac:dyDescent="0.4">
      <c r="A1318" s="291"/>
      <c r="B1318" s="291"/>
      <c r="C1318" s="291"/>
      <c r="D1318" s="292"/>
      <c r="E1318" s="291"/>
      <c r="F1318" s="293"/>
      <c r="G1318" s="291"/>
      <c r="H1318" s="291"/>
      <c r="I1318" s="294"/>
      <c r="J1318" s="291"/>
    </row>
    <row r="1319" spans="1:10" x14ac:dyDescent="0.4">
      <c r="A1319" s="291"/>
      <c r="B1319" s="291"/>
      <c r="C1319" s="291"/>
      <c r="D1319" s="292"/>
      <c r="E1319" s="291"/>
      <c r="F1319" s="293"/>
      <c r="G1319" s="291"/>
      <c r="H1319" s="291"/>
      <c r="I1319" s="294"/>
      <c r="J1319" s="291"/>
    </row>
    <row r="1320" spans="1:10" x14ac:dyDescent="0.4">
      <c r="A1320" s="291"/>
      <c r="B1320" s="291"/>
      <c r="C1320" s="291"/>
      <c r="D1320" s="292"/>
      <c r="E1320" s="291"/>
      <c r="F1320" s="293"/>
      <c r="G1320" s="291"/>
      <c r="H1320" s="291"/>
      <c r="I1320" s="294"/>
      <c r="J1320" s="291"/>
    </row>
    <row r="1321" spans="1:10" x14ac:dyDescent="0.4">
      <c r="A1321" s="291"/>
      <c r="B1321" s="291"/>
      <c r="C1321" s="291"/>
      <c r="D1321" s="292"/>
      <c r="E1321" s="291"/>
      <c r="F1321" s="293"/>
      <c r="G1321" s="291"/>
      <c r="H1321" s="291"/>
      <c r="I1321" s="294"/>
      <c r="J1321" s="291"/>
    </row>
    <row r="1322" spans="1:10" x14ac:dyDescent="0.4">
      <c r="A1322" s="291"/>
      <c r="B1322" s="291"/>
      <c r="C1322" s="291"/>
      <c r="D1322" s="292"/>
      <c r="E1322" s="291"/>
      <c r="F1322" s="293"/>
      <c r="G1322" s="291"/>
      <c r="H1322" s="291"/>
      <c r="I1322" s="294"/>
      <c r="J1322" s="291"/>
    </row>
    <row r="1323" spans="1:10" x14ac:dyDescent="0.4">
      <c r="A1323" s="291"/>
      <c r="B1323" s="291"/>
      <c r="C1323" s="291"/>
      <c r="D1323" s="292"/>
      <c r="E1323" s="291"/>
      <c r="F1323" s="293"/>
      <c r="G1323" s="291"/>
      <c r="H1323" s="291"/>
      <c r="I1323" s="294"/>
      <c r="J1323" s="291"/>
    </row>
    <row r="1324" spans="1:10" x14ac:dyDescent="0.4">
      <c r="A1324" s="291"/>
      <c r="B1324" s="291"/>
      <c r="C1324" s="291"/>
      <c r="D1324" s="292"/>
      <c r="E1324" s="291"/>
      <c r="F1324" s="293"/>
      <c r="G1324" s="291"/>
      <c r="H1324" s="291"/>
      <c r="I1324" s="294"/>
      <c r="J1324" s="291"/>
    </row>
    <row r="1325" spans="1:10" x14ac:dyDescent="0.4">
      <c r="A1325" s="291"/>
      <c r="B1325" s="291"/>
      <c r="C1325" s="291"/>
      <c r="D1325" s="292"/>
      <c r="E1325" s="291"/>
      <c r="F1325" s="293"/>
      <c r="G1325" s="291"/>
      <c r="H1325" s="291"/>
      <c r="I1325" s="294"/>
      <c r="J1325" s="291"/>
    </row>
    <row r="1326" spans="1:10" x14ac:dyDescent="0.4">
      <c r="A1326" s="291"/>
      <c r="B1326" s="291"/>
      <c r="C1326" s="291"/>
      <c r="D1326" s="292"/>
      <c r="E1326" s="291"/>
      <c r="F1326" s="293"/>
      <c r="G1326" s="291"/>
      <c r="H1326" s="291"/>
      <c r="I1326" s="294"/>
      <c r="J1326" s="291"/>
    </row>
    <row r="1327" spans="1:10" x14ac:dyDescent="0.4">
      <c r="A1327" s="291"/>
      <c r="B1327" s="291"/>
      <c r="C1327" s="291"/>
      <c r="D1327" s="292"/>
      <c r="E1327" s="291"/>
      <c r="F1327" s="293"/>
      <c r="G1327" s="291"/>
      <c r="H1327" s="291"/>
      <c r="I1327" s="294"/>
      <c r="J1327" s="291"/>
    </row>
    <row r="1328" spans="1:10" x14ac:dyDescent="0.4">
      <c r="A1328" s="291"/>
      <c r="B1328" s="291"/>
      <c r="C1328" s="291"/>
      <c r="D1328" s="292"/>
      <c r="E1328" s="291"/>
      <c r="F1328" s="293"/>
      <c r="G1328" s="291"/>
      <c r="H1328" s="291"/>
      <c r="I1328" s="294"/>
      <c r="J1328" s="291"/>
    </row>
    <row r="1329" spans="1:10" x14ac:dyDescent="0.4">
      <c r="A1329" s="291"/>
      <c r="B1329" s="291"/>
      <c r="C1329" s="291"/>
      <c r="D1329" s="292"/>
      <c r="E1329" s="291"/>
      <c r="F1329" s="293"/>
      <c r="G1329" s="291"/>
      <c r="H1329" s="291"/>
      <c r="I1329" s="294"/>
      <c r="J1329" s="291"/>
    </row>
    <row r="1330" spans="1:10" x14ac:dyDescent="0.4">
      <c r="A1330" s="291"/>
      <c r="B1330" s="291"/>
      <c r="C1330" s="291"/>
      <c r="D1330" s="292"/>
      <c r="E1330" s="291"/>
      <c r="F1330" s="293"/>
      <c r="G1330" s="291"/>
      <c r="H1330" s="291"/>
      <c r="I1330" s="294"/>
      <c r="J1330" s="291"/>
    </row>
    <row r="1331" spans="1:10" x14ac:dyDescent="0.4">
      <c r="A1331" s="291"/>
      <c r="B1331" s="291"/>
      <c r="C1331" s="291"/>
      <c r="D1331" s="292"/>
      <c r="E1331" s="291"/>
      <c r="F1331" s="293"/>
      <c r="G1331" s="291"/>
      <c r="H1331" s="291"/>
      <c r="I1331" s="294"/>
      <c r="J1331" s="291"/>
    </row>
    <row r="1332" spans="1:10" x14ac:dyDescent="0.4">
      <c r="A1332" s="291"/>
      <c r="B1332" s="291"/>
      <c r="C1332" s="291"/>
      <c r="D1332" s="292"/>
      <c r="E1332" s="291"/>
      <c r="F1332" s="293"/>
      <c r="G1332" s="291"/>
      <c r="H1332" s="291"/>
      <c r="I1332" s="294"/>
      <c r="J1332" s="291"/>
    </row>
    <row r="1333" spans="1:10" x14ac:dyDescent="0.4">
      <c r="A1333" s="291"/>
      <c r="B1333" s="291"/>
      <c r="C1333" s="291"/>
      <c r="D1333" s="292"/>
      <c r="E1333" s="291"/>
      <c r="F1333" s="293"/>
      <c r="G1333" s="291"/>
      <c r="H1333" s="291"/>
      <c r="I1333" s="294"/>
      <c r="J1333" s="291"/>
    </row>
    <row r="1334" spans="1:10" x14ac:dyDescent="0.4">
      <c r="A1334" s="291"/>
      <c r="B1334" s="291"/>
      <c r="C1334" s="291"/>
      <c r="D1334" s="292"/>
      <c r="E1334" s="291"/>
      <c r="F1334" s="293"/>
      <c r="G1334" s="291"/>
      <c r="H1334" s="291"/>
      <c r="I1334" s="294"/>
      <c r="J1334" s="291"/>
    </row>
    <row r="1335" spans="1:10" x14ac:dyDescent="0.4">
      <c r="A1335" s="291"/>
      <c r="B1335" s="291"/>
      <c r="C1335" s="291"/>
      <c r="D1335" s="292"/>
      <c r="E1335" s="291"/>
      <c r="F1335" s="293"/>
      <c r="G1335" s="291"/>
      <c r="H1335" s="291"/>
      <c r="I1335" s="294"/>
      <c r="J1335" s="291"/>
    </row>
    <row r="1336" spans="1:10" x14ac:dyDescent="0.4">
      <c r="A1336" s="291"/>
      <c r="B1336" s="291"/>
      <c r="C1336" s="291"/>
      <c r="D1336" s="292"/>
      <c r="E1336" s="291"/>
      <c r="F1336" s="293"/>
      <c r="G1336" s="291"/>
      <c r="H1336" s="291"/>
      <c r="I1336" s="294"/>
      <c r="J1336" s="291"/>
    </row>
    <row r="1337" spans="1:10" x14ac:dyDescent="0.4">
      <c r="A1337" s="291"/>
      <c r="B1337" s="291"/>
      <c r="C1337" s="291"/>
      <c r="D1337" s="292"/>
      <c r="E1337" s="291"/>
      <c r="F1337" s="293"/>
      <c r="G1337" s="291"/>
      <c r="H1337" s="291"/>
      <c r="I1337" s="294"/>
      <c r="J1337" s="291"/>
    </row>
    <row r="1338" spans="1:10" x14ac:dyDescent="0.4">
      <c r="A1338" s="291"/>
      <c r="B1338" s="291"/>
      <c r="C1338" s="291"/>
      <c r="D1338" s="292"/>
      <c r="E1338" s="291"/>
      <c r="F1338" s="293"/>
      <c r="G1338" s="291"/>
      <c r="H1338" s="291"/>
      <c r="I1338" s="294"/>
      <c r="J1338" s="291"/>
    </row>
    <row r="1339" spans="1:10" x14ac:dyDescent="0.4">
      <c r="A1339" s="291"/>
      <c r="B1339" s="291"/>
      <c r="C1339" s="291"/>
      <c r="D1339" s="292"/>
      <c r="E1339" s="291"/>
      <c r="F1339" s="293"/>
      <c r="G1339" s="291"/>
      <c r="H1339" s="291"/>
      <c r="I1339" s="294"/>
      <c r="J1339" s="291"/>
    </row>
    <row r="1340" spans="1:10" x14ac:dyDescent="0.4">
      <c r="A1340" s="291"/>
      <c r="B1340" s="291"/>
      <c r="C1340" s="291"/>
      <c r="D1340" s="292"/>
      <c r="E1340" s="291"/>
      <c r="F1340" s="293"/>
      <c r="G1340" s="291"/>
      <c r="H1340" s="291"/>
      <c r="I1340" s="294"/>
      <c r="J1340" s="291"/>
    </row>
    <row r="1341" spans="1:10" x14ac:dyDescent="0.4">
      <c r="A1341" s="291"/>
      <c r="B1341" s="291"/>
      <c r="C1341" s="291"/>
      <c r="D1341" s="292"/>
      <c r="E1341" s="291"/>
      <c r="F1341" s="293"/>
      <c r="G1341" s="291"/>
      <c r="H1341" s="291"/>
      <c r="I1341" s="294"/>
      <c r="J1341" s="291"/>
    </row>
    <row r="1342" spans="1:10" x14ac:dyDescent="0.4">
      <c r="A1342" s="291"/>
      <c r="B1342" s="291"/>
      <c r="C1342" s="291"/>
      <c r="D1342" s="292"/>
      <c r="E1342" s="291"/>
      <c r="F1342" s="293"/>
      <c r="G1342" s="291"/>
      <c r="H1342" s="291"/>
      <c r="I1342" s="294"/>
      <c r="J1342" s="291"/>
    </row>
    <row r="1343" spans="1:10" x14ac:dyDescent="0.4">
      <c r="A1343" s="291"/>
      <c r="B1343" s="291"/>
      <c r="C1343" s="291"/>
      <c r="D1343" s="292"/>
      <c r="E1343" s="291"/>
      <c r="F1343" s="293"/>
      <c r="G1343" s="291"/>
      <c r="H1343" s="291"/>
      <c r="I1343" s="294"/>
      <c r="J1343" s="291"/>
    </row>
    <row r="1344" spans="1:10" x14ac:dyDescent="0.4">
      <c r="A1344" s="291"/>
      <c r="B1344" s="291"/>
      <c r="C1344" s="291"/>
      <c r="D1344" s="292"/>
      <c r="E1344" s="291"/>
      <c r="F1344" s="293"/>
      <c r="G1344" s="291"/>
      <c r="H1344" s="291"/>
      <c r="I1344" s="294"/>
      <c r="J1344" s="291"/>
    </row>
    <row r="1345" spans="1:10" x14ac:dyDescent="0.4">
      <c r="A1345" s="291"/>
      <c r="B1345" s="291"/>
      <c r="C1345" s="291"/>
      <c r="D1345" s="292"/>
      <c r="E1345" s="291"/>
      <c r="F1345" s="293"/>
      <c r="G1345" s="291"/>
      <c r="H1345" s="291"/>
      <c r="I1345" s="294"/>
      <c r="J1345" s="291"/>
    </row>
    <row r="1346" spans="1:10" x14ac:dyDescent="0.4">
      <c r="A1346" s="291"/>
      <c r="B1346" s="291"/>
      <c r="C1346" s="291"/>
      <c r="D1346" s="292"/>
      <c r="E1346" s="291"/>
      <c r="F1346" s="293"/>
      <c r="G1346" s="291"/>
      <c r="H1346" s="291"/>
      <c r="I1346" s="294"/>
      <c r="J1346" s="291"/>
    </row>
    <row r="1347" spans="1:10" x14ac:dyDescent="0.4">
      <c r="A1347" s="291"/>
      <c r="B1347" s="291"/>
      <c r="C1347" s="291"/>
      <c r="D1347" s="292"/>
      <c r="E1347" s="291"/>
      <c r="F1347" s="293"/>
      <c r="G1347" s="291"/>
      <c r="H1347" s="291"/>
      <c r="I1347" s="294"/>
      <c r="J1347" s="291"/>
    </row>
    <row r="1348" spans="1:10" x14ac:dyDescent="0.4">
      <c r="A1348" s="291"/>
      <c r="B1348" s="291"/>
      <c r="C1348" s="291"/>
      <c r="D1348" s="292"/>
      <c r="E1348" s="291"/>
      <c r="F1348" s="293"/>
      <c r="G1348" s="291"/>
      <c r="H1348" s="291"/>
      <c r="I1348" s="294"/>
      <c r="J1348" s="291"/>
    </row>
    <row r="1349" spans="1:10" x14ac:dyDescent="0.4">
      <c r="A1349" s="291"/>
      <c r="B1349" s="291"/>
      <c r="C1349" s="291"/>
      <c r="D1349" s="292"/>
      <c r="E1349" s="291"/>
      <c r="F1349" s="293"/>
      <c r="G1349" s="291"/>
      <c r="H1349" s="291"/>
      <c r="I1349" s="294"/>
      <c r="J1349" s="291"/>
    </row>
    <row r="1350" spans="1:10" x14ac:dyDescent="0.4">
      <c r="A1350" s="291"/>
      <c r="B1350" s="291"/>
      <c r="C1350" s="291"/>
      <c r="D1350" s="292"/>
      <c r="E1350" s="291"/>
      <c r="F1350" s="293"/>
      <c r="G1350" s="291"/>
      <c r="H1350" s="291"/>
      <c r="I1350" s="294"/>
      <c r="J1350" s="291"/>
    </row>
    <row r="1351" spans="1:10" x14ac:dyDescent="0.4">
      <c r="A1351" s="291"/>
      <c r="B1351" s="291"/>
      <c r="C1351" s="291"/>
      <c r="D1351" s="292"/>
      <c r="E1351" s="291"/>
      <c r="F1351" s="293"/>
      <c r="G1351" s="291"/>
      <c r="H1351" s="291"/>
      <c r="I1351" s="294"/>
      <c r="J1351" s="291"/>
    </row>
    <row r="1352" spans="1:10" x14ac:dyDescent="0.4">
      <c r="A1352" s="291"/>
      <c r="B1352" s="291"/>
      <c r="C1352" s="291"/>
      <c r="D1352" s="292"/>
      <c r="E1352" s="291"/>
      <c r="F1352" s="293"/>
      <c r="G1352" s="291"/>
      <c r="H1352" s="291"/>
      <c r="I1352" s="294"/>
      <c r="J1352" s="291"/>
    </row>
    <row r="1353" spans="1:10" x14ac:dyDescent="0.4">
      <c r="A1353" s="291"/>
      <c r="B1353" s="291"/>
      <c r="C1353" s="291"/>
      <c r="D1353" s="292"/>
      <c r="E1353" s="291"/>
      <c r="F1353" s="293"/>
      <c r="G1353" s="291"/>
      <c r="H1353" s="291"/>
      <c r="I1353" s="294"/>
      <c r="J1353" s="291"/>
    </row>
    <row r="1354" spans="1:10" x14ac:dyDescent="0.4">
      <c r="A1354" s="291"/>
      <c r="B1354" s="291"/>
      <c r="C1354" s="291"/>
      <c r="D1354" s="292"/>
      <c r="E1354" s="291"/>
      <c r="F1354" s="293"/>
      <c r="G1354" s="291"/>
      <c r="H1354" s="291"/>
      <c r="I1354" s="294"/>
      <c r="J1354" s="291"/>
    </row>
    <row r="1355" spans="1:10" x14ac:dyDescent="0.4">
      <c r="A1355" s="291"/>
      <c r="B1355" s="291"/>
      <c r="C1355" s="291"/>
      <c r="D1355" s="292"/>
      <c r="E1355" s="291"/>
      <c r="F1355" s="293"/>
      <c r="G1355" s="291"/>
      <c r="H1355" s="291"/>
      <c r="I1355" s="294"/>
      <c r="J1355" s="291"/>
    </row>
    <row r="1356" spans="1:10" x14ac:dyDescent="0.4">
      <c r="A1356" s="291"/>
      <c r="B1356" s="291"/>
      <c r="C1356" s="291"/>
      <c r="D1356" s="292"/>
      <c r="E1356" s="291"/>
      <c r="F1356" s="293"/>
      <c r="G1356" s="291"/>
      <c r="H1356" s="291"/>
      <c r="I1356" s="294"/>
      <c r="J1356" s="291"/>
    </row>
    <row r="1357" spans="1:10" x14ac:dyDescent="0.4">
      <c r="A1357" s="291"/>
      <c r="B1357" s="291"/>
      <c r="C1357" s="291"/>
      <c r="D1357" s="292"/>
      <c r="E1357" s="291"/>
      <c r="F1357" s="293"/>
      <c r="G1357" s="291"/>
      <c r="H1357" s="291"/>
      <c r="I1357" s="294"/>
      <c r="J1357" s="291"/>
    </row>
    <row r="1358" spans="1:10" x14ac:dyDescent="0.4">
      <c r="A1358" s="291"/>
      <c r="B1358" s="291"/>
      <c r="C1358" s="291"/>
      <c r="D1358" s="292"/>
      <c r="E1358" s="291"/>
      <c r="F1358" s="293"/>
      <c r="G1358" s="291"/>
      <c r="H1358" s="291"/>
      <c r="I1358" s="294"/>
      <c r="J1358" s="291"/>
    </row>
    <row r="1359" spans="1:10" x14ac:dyDescent="0.4">
      <c r="A1359" s="291"/>
      <c r="B1359" s="291"/>
      <c r="C1359" s="291"/>
      <c r="D1359" s="292"/>
      <c r="E1359" s="291"/>
      <c r="F1359" s="293"/>
      <c r="G1359" s="291"/>
      <c r="H1359" s="291"/>
      <c r="I1359" s="294"/>
      <c r="J1359" s="291"/>
    </row>
    <row r="1360" spans="1:10" x14ac:dyDescent="0.4">
      <c r="A1360" s="291"/>
      <c r="B1360" s="291"/>
      <c r="C1360" s="291"/>
      <c r="D1360" s="292"/>
      <c r="E1360" s="291"/>
      <c r="F1360" s="293"/>
      <c r="G1360" s="291"/>
      <c r="H1360" s="291"/>
      <c r="I1360" s="294"/>
      <c r="J1360" s="291"/>
    </row>
    <row r="1361" spans="1:10" x14ac:dyDescent="0.4">
      <c r="A1361" s="291"/>
      <c r="B1361" s="291"/>
      <c r="C1361" s="291"/>
      <c r="D1361" s="292"/>
      <c r="E1361" s="291"/>
      <c r="F1361" s="293"/>
      <c r="G1361" s="291"/>
      <c r="H1361" s="291"/>
      <c r="I1361" s="294"/>
      <c r="J1361" s="291"/>
    </row>
    <row r="1362" spans="1:10" x14ac:dyDescent="0.4">
      <c r="A1362" s="291"/>
      <c r="B1362" s="291"/>
      <c r="C1362" s="291"/>
      <c r="D1362" s="292"/>
      <c r="E1362" s="291"/>
      <c r="F1362" s="293"/>
      <c r="G1362" s="291"/>
      <c r="H1362" s="291"/>
      <c r="I1362" s="294"/>
      <c r="J1362" s="291"/>
    </row>
    <row r="1363" spans="1:10" x14ac:dyDescent="0.4">
      <c r="A1363" s="291"/>
      <c r="B1363" s="291"/>
      <c r="C1363" s="291"/>
      <c r="D1363" s="292"/>
      <c r="E1363" s="291"/>
      <c r="F1363" s="293"/>
      <c r="G1363" s="291"/>
      <c r="H1363" s="291"/>
      <c r="I1363" s="294"/>
      <c r="J1363" s="291"/>
    </row>
    <row r="1364" spans="1:10" x14ac:dyDescent="0.4">
      <c r="A1364" s="291"/>
      <c r="B1364" s="291"/>
      <c r="C1364" s="291"/>
      <c r="D1364" s="292"/>
      <c r="E1364" s="291"/>
      <c r="F1364" s="293"/>
      <c r="G1364" s="291"/>
      <c r="H1364" s="291"/>
      <c r="I1364" s="294"/>
      <c r="J1364" s="291"/>
    </row>
    <row r="1365" spans="1:10" x14ac:dyDescent="0.4">
      <c r="A1365" s="291"/>
      <c r="B1365" s="291"/>
      <c r="C1365" s="291"/>
      <c r="D1365" s="292"/>
      <c r="E1365" s="291"/>
      <c r="F1365" s="293"/>
      <c r="G1365" s="291"/>
      <c r="H1365" s="291"/>
      <c r="I1365" s="294"/>
      <c r="J1365" s="291"/>
    </row>
    <row r="1366" spans="1:10" x14ac:dyDescent="0.4">
      <c r="A1366" s="291"/>
      <c r="B1366" s="291"/>
      <c r="C1366" s="291"/>
      <c r="D1366" s="292"/>
      <c r="E1366" s="291"/>
      <c r="F1366" s="293"/>
      <c r="G1366" s="291"/>
      <c r="H1366" s="291"/>
      <c r="I1366" s="294"/>
      <c r="J1366" s="291"/>
    </row>
    <row r="1367" spans="1:10" x14ac:dyDescent="0.4">
      <c r="A1367" s="291"/>
      <c r="B1367" s="291"/>
      <c r="C1367" s="291"/>
      <c r="D1367" s="292"/>
      <c r="E1367" s="291"/>
      <c r="F1367" s="293"/>
      <c r="G1367" s="291"/>
      <c r="H1367" s="291"/>
      <c r="I1367" s="294"/>
      <c r="J1367" s="291"/>
    </row>
    <row r="1368" spans="1:10" x14ac:dyDescent="0.4">
      <c r="A1368" s="291"/>
      <c r="B1368" s="291"/>
      <c r="C1368" s="291"/>
      <c r="D1368" s="292"/>
      <c r="E1368" s="291"/>
      <c r="F1368" s="293"/>
      <c r="G1368" s="291"/>
      <c r="H1368" s="291"/>
      <c r="I1368" s="294"/>
      <c r="J1368" s="291"/>
    </row>
    <row r="1369" spans="1:10" x14ac:dyDescent="0.4">
      <c r="A1369" s="291"/>
      <c r="B1369" s="291"/>
      <c r="C1369" s="291"/>
      <c r="D1369" s="292"/>
      <c r="E1369" s="291"/>
      <c r="F1369" s="293"/>
      <c r="G1369" s="291"/>
      <c r="H1369" s="291"/>
      <c r="I1369" s="294"/>
      <c r="J1369" s="291"/>
    </row>
    <row r="1370" spans="1:10" x14ac:dyDescent="0.4">
      <c r="A1370" s="291"/>
      <c r="B1370" s="291"/>
      <c r="C1370" s="291"/>
      <c r="D1370" s="292"/>
      <c r="E1370" s="291"/>
      <c r="F1370" s="293"/>
      <c r="G1370" s="291"/>
      <c r="H1370" s="291"/>
      <c r="I1370" s="294"/>
      <c r="J1370" s="291"/>
    </row>
    <row r="1371" spans="1:10" x14ac:dyDescent="0.4">
      <c r="A1371" s="291"/>
      <c r="B1371" s="291"/>
      <c r="C1371" s="291"/>
      <c r="D1371" s="292"/>
      <c r="E1371" s="291"/>
      <c r="F1371" s="293"/>
      <c r="G1371" s="291"/>
      <c r="H1371" s="291"/>
      <c r="I1371" s="294"/>
      <c r="J1371" s="291"/>
    </row>
    <row r="1372" spans="1:10" x14ac:dyDescent="0.4">
      <c r="A1372" s="291"/>
      <c r="B1372" s="291"/>
      <c r="C1372" s="291"/>
      <c r="D1372" s="292"/>
      <c r="E1372" s="291"/>
      <c r="F1372" s="293"/>
      <c r="G1372" s="291"/>
      <c r="H1372" s="291"/>
      <c r="I1372" s="294"/>
      <c r="J1372" s="291"/>
    </row>
    <row r="1373" spans="1:10" x14ac:dyDescent="0.4">
      <c r="A1373" s="291"/>
      <c r="B1373" s="291"/>
      <c r="C1373" s="291"/>
      <c r="D1373" s="292"/>
      <c r="E1373" s="291"/>
      <c r="F1373" s="293"/>
      <c r="G1373" s="291"/>
      <c r="H1373" s="291"/>
      <c r="I1373" s="294"/>
      <c r="J1373" s="291"/>
    </row>
    <row r="1374" spans="1:10" x14ac:dyDescent="0.4">
      <c r="A1374" s="291"/>
      <c r="B1374" s="291"/>
      <c r="C1374" s="291"/>
      <c r="D1374" s="292"/>
      <c r="E1374" s="291"/>
      <c r="F1374" s="293"/>
      <c r="G1374" s="291"/>
      <c r="H1374" s="291"/>
      <c r="I1374" s="294"/>
      <c r="J1374" s="291"/>
    </row>
    <row r="1375" spans="1:10" x14ac:dyDescent="0.4">
      <c r="A1375" s="291"/>
      <c r="B1375" s="291"/>
      <c r="C1375" s="291"/>
      <c r="D1375" s="292"/>
      <c r="E1375" s="291"/>
      <c r="F1375" s="293"/>
      <c r="G1375" s="291"/>
      <c r="H1375" s="291"/>
      <c r="I1375" s="294"/>
      <c r="J1375" s="291"/>
    </row>
    <row r="1376" spans="1:10" x14ac:dyDescent="0.4">
      <c r="A1376" s="291"/>
      <c r="B1376" s="291"/>
      <c r="C1376" s="291"/>
      <c r="D1376" s="292"/>
      <c r="E1376" s="291"/>
      <c r="F1376" s="293"/>
      <c r="G1376" s="291"/>
      <c r="H1376" s="291"/>
      <c r="I1376" s="294"/>
      <c r="J1376" s="291"/>
    </row>
    <row r="1377" spans="1:10" x14ac:dyDescent="0.4">
      <c r="A1377" s="291"/>
      <c r="B1377" s="291"/>
      <c r="C1377" s="291"/>
      <c r="D1377" s="292"/>
      <c r="E1377" s="291"/>
      <c r="F1377" s="293"/>
      <c r="G1377" s="291"/>
      <c r="H1377" s="291"/>
      <c r="I1377" s="294"/>
      <c r="J1377" s="291"/>
    </row>
    <row r="1378" spans="1:10" x14ac:dyDescent="0.4">
      <c r="A1378" s="291"/>
      <c r="B1378" s="291"/>
      <c r="C1378" s="291"/>
      <c r="D1378" s="292"/>
      <c r="E1378" s="291"/>
      <c r="F1378" s="293"/>
      <c r="G1378" s="291"/>
      <c r="H1378" s="291"/>
      <c r="I1378" s="294"/>
      <c r="J1378" s="291"/>
    </row>
    <row r="1379" spans="1:10" x14ac:dyDescent="0.4">
      <c r="A1379" s="291"/>
      <c r="B1379" s="291"/>
      <c r="C1379" s="291"/>
      <c r="D1379" s="292"/>
      <c r="E1379" s="291"/>
      <c r="F1379" s="293"/>
      <c r="G1379" s="291"/>
      <c r="H1379" s="291"/>
      <c r="I1379" s="294"/>
      <c r="J1379" s="291"/>
    </row>
    <row r="1380" spans="1:10" x14ac:dyDescent="0.4">
      <c r="A1380" s="291"/>
      <c r="B1380" s="291"/>
      <c r="C1380" s="291"/>
      <c r="D1380" s="292"/>
      <c r="E1380" s="291"/>
      <c r="F1380" s="293"/>
      <c r="G1380" s="291"/>
      <c r="H1380" s="291"/>
      <c r="I1380" s="294"/>
      <c r="J1380" s="291"/>
    </row>
    <row r="1381" spans="1:10" x14ac:dyDescent="0.4">
      <c r="A1381" s="291"/>
      <c r="B1381" s="291"/>
      <c r="C1381" s="291"/>
      <c r="D1381" s="292"/>
      <c r="E1381" s="291"/>
      <c r="F1381" s="293"/>
      <c r="G1381" s="291"/>
      <c r="H1381" s="291"/>
      <c r="I1381" s="294"/>
      <c r="J1381" s="291"/>
    </row>
    <row r="1382" spans="1:10" x14ac:dyDescent="0.4">
      <c r="A1382" s="291"/>
      <c r="B1382" s="291"/>
      <c r="C1382" s="291"/>
      <c r="D1382" s="292"/>
      <c r="E1382" s="291"/>
      <c r="F1382" s="293"/>
      <c r="G1382" s="291"/>
      <c r="H1382" s="291"/>
      <c r="I1382" s="294"/>
      <c r="J1382" s="291"/>
    </row>
    <row r="1383" spans="1:10" x14ac:dyDescent="0.4">
      <c r="A1383" s="291"/>
      <c r="B1383" s="291"/>
      <c r="C1383" s="291"/>
      <c r="D1383" s="292"/>
      <c r="E1383" s="291"/>
      <c r="F1383" s="293"/>
      <c r="G1383" s="291"/>
      <c r="H1383" s="291"/>
      <c r="I1383" s="294"/>
      <c r="J1383" s="291"/>
    </row>
    <row r="1384" spans="1:10" x14ac:dyDescent="0.4">
      <c r="A1384" s="291"/>
      <c r="B1384" s="291"/>
      <c r="C1384" s="291"/>
      <c r="D1384" s="292"/>
      <c r="E1384" s="291"/>
      <c r="F1384" s="293"/>
      <c r="G1384" s="291"/>
      <c r="H1384" s="291"/>
      <c r="I1384" s="294"/>
      <c r="J1384" s="291"/>
    </row>
    <row r="1385" spans="1:10" x14ac:dyDescent="0.4">
      <c r="A1385" s="291"/>
      <c r="B1385" s="291"/>
      <c r="C1385" s="291"/>
      <c r="D1385" s="292"/>
      <c r="E1385" s="291"/>
      <c r="F1385" s="293"/>
      <c r="G1385" s="291"/>
      <c r="H1385" s="291"/>
      <c r="I1385" s="294"/>
      <c r="J1385" s="291"/>
    </row>
    <row r="1386" spans="1:10" x14ac:dyDescent="0.4">
      <c r="A1386" s="291"/>
      <c r="B1386" s="291"/>
      <c r="C1386" s="291"/>
      <c r="D1386" s="292"/>
      <c r="E1386" s="291"/>
      <c r="F1386" s="293"/>
      <c r="G1386" s="291"/>
      <c r="H1386" s="291"/>
      <c r="I1386" s="294"/>
      <c r="J1386" s="291"/>
    </row>
    <row r="1387" spans="1:10" x14ac:dyDescent="0.4">
      <c r="A1387" s="291"/>
      <c r="B1387" s="291"/>
      <c r="C1387" s="291"/>
      <c r="D1387" s="292"/>
      <c r="E1387" s="291"/>
      <c r="F1387" s="293"/>
      <c r="G1387" s="291"/>
      <c r="H1387" s="291"/>
      <c r="I1387" s="294"/>
      <c r="J1387" s="291"/>
    </row>
    <row r="1388" spans="1:10" x14ac:dyDescent="0.4">
      <c r="A1388" s="291"/>
      <c r="B1388" s="291"/>
      <c r="C1388" s="291"/>
      <c r="D1388" s="292"/>
      <c r="E1388" s="291"/>
      <c r="F1388" s="293"/>
      <c r="G1388" s="291"/>
      <c r="H1388" s="291"/>
      <c r="I1388" s="294"/>
      <c r="J1388" s="291"/>
    </row>
    <row r="1389" spans="1:10" x14ac:dyDescent="0.4">
      <c r="A1389" s="291"/>
      <c r="B1389" s="291"/>
      <c r="C1389" s="291"/>
      <c r="D1389" s="292"/>
      <c r="E1389" s="291"/>
      <c r="F1389" s="293"/>
      <c r="G1389" s="291"/>
      <c r="H1389" s="291"/>
      <c r="I1389" s="294"/>
      <c r="J1389" s="291"/>
    </row>
    <row r="1390" spans="1:10" x14ac:dyDescent="0.4">
      <c r="A1390" s="291"/>
      <c r="B1390" s="291"/>
      <c r="C1390" s="291"/>
      <c r="D1390" s="292"/>
      <c r="E1390" s="291"/>
      <c r="F1390" s="293"/>
      <c r="G1390" s="291"/>
      <c r="H1390" s="291"/>
      <c r="I1390" s="294"/>
      <c r="J1390" s="291"/>
    </row>
    <row r="1391" spans="1:10" x14ac:dyDescent="0.4">
      <c r="A1391" s="291"/>
      <c r="B1391" s="291"/>
      <c r="C1391" s="291"/>
      <c r="D1391" s="292"/>
      <c r="E1391" s="291"/>
      <c r="F1391" s="293"/>
      <c r="G1391" s="291"/>
      <c r="H1391" s="291"/>
      <c r="I1391" s="294"/>
      <c r="J1391" s="291"/>
    </row>
    <row r="1392" spans="1:10" x14ac:dyDescent="0.4">
      <c r="A1392" s="291"/>
      <c r="B1392" s="291"/>
      <c r="C1392" s="291"/>
      <c r="D1392" s="292"/>
      <c r="E1392" s="291"/>
      <c r="F1392" s="293"/>
      <c r="G1392" s="291"/>
      <c r="H1392" s="291"/>
      <c r="I1392" s="294"/>
      <c r="J1392" s="291"/>
    </row>
    <row r="1393" spans="1:10" x14ac:dyDescent="0.4">
      <c r="A1393" s="291"/>
      <c r="B1393" s="291"/>
      <c r="C1393" s="291"/>
      <c r="D1393" s="292"/>
      <c r="E1393" s="291"/>
      <c r="F1393" s="293"/>
      <c r="G1393" s="291"/>
      <c r="H1393" s="291"/>
      <c r="I1393" s="294"/>
      <c r="J1393" s="291"/>
    </row>
    <row r="1394" spans="1:10" x14ac:dyDescent="0.4">
      <c r="A1394" s="291"/>
      <c r="B1394" s="291"/>
      <c r="C1394" s="291"/>
      <c r="D1394" s="292"/>
      <c r="E1394" s="291"/>
      <c r="F1394" s="293"/>
      <c r="G1394" s="291"/>
      <c r="H1394" s="291"/>
      <c r="I1394" s="294"/>
      <c r="J1394" s="291"/>
    </row>
    <row r="1395" spans="1:10" x14ac:dyDescent="0.4">
      <c r="A1395" s="291"/>
      <c r="B1395" s="291"/>
      <c r="C1395" s="291"/>
      <c r="D1395" s="292"/>
      <c r="E1395" s="291"/>
      <c r="F1395" s="293"/>
      <c r="G1395" s="291"/>
      <c r="H1395" s="291"/>
      <c r="I1395" s="294"/>
      <c r="J1395" s="291"/>
    </row>
    <row r="1396" spans="1:10" x14ac:dyDescent="0.4">
      <c r="A1396" s="291"/>
      <c r="B1396" s="291"/>
      <c r="C1396" s="291"/>
      <c r="D1396" s="292"/>
      <c r="E1396" s="291"/>
      <c r="F1396" s="293"/>
      <c r="G1396" s="291"/>
      <c r="H1396" s="291"/>
      <c r="I1396" s="294"/>
      <c r="J1396" s="291"/>
    </row>
    <row r="1397" spans="1:10" x14ac:dyDescent="0.4">
      <c r="A1397" s="291"/>
      <c r="B1397" s="291"/>
      <c r="C1397" s="291"/>
      <c r="D1397" s="292"/>
      <c r="E1397" s="291"/>
      <c r="F1397" s="293"/>
      <c r="G1397" s="291"/>
      <c r="H1397" s="291"/>
      <c r="I1397" s="294"/>
      <c r="J1397" s="291"/>
    </row>
    <row r="1398" spans="1:10" x14ac:dyDescent="0.4">
      <c r="A1398" s="291"/>
      <c r="B1398" s="291"/>
      <c r="C1398" s="291"/>
      <c r="D1398" s="292"/>
      <c r="E1398" s="291"/>
      <c r="F1398" s="293"/>
      <c r="G1398" s="291"/>
      <c r="H1398" s="291"/>
      <c r="I1398" s="294"/>
      <c r="J1398" s="291"/>
    </row>
    <row r="1399" spans="1:10" x14ac:dyDescent="0.4">
      <c r="A1399" s="291"/>
      <c r="B1399" s="291"/>
      <c r="C1399" s="291"/>
      <c r="D1399" s="292"/>
      <c r="E1399" s="291"/>
      <c r="F1399" s="293"/>
      <c r="G1399" s="291"/>
      <c r="H1399" s="291"/>
      <c r="I1399" s="294"/>
      <c r="J1399" s="291"/>
    </row>
    <row r="1400" spans="1:10" x14ac:dyDescent="0.4">
      <c r="A1400" s="291"/>
      <c r="B1400" s="291"/>
      <c r="C1400" s="291"/>
      <c r="D1400" s="292"/>
      <c r="E1400" s="291"/>
      <c r="F1400" s="293"/>
      <c r="G1400" s="291"/>
      <c r="H1400" s="291"/>
      <c r="I1400" s="294"/>
      <c r="J1400" s="291"/>
    </row>
    <row r="1401" spans="1:10" x14ac:dyDescent="0.4">
      <c r="A1401" s="291"/>
      <c r="B1401" s="291"/>
      <c r="C1401" s="291"/>
      <c r="D1401" s="292"/>
      <c r="E1401" s="291"/>
      <c r="F1401" s="293"/>
      <c r="G1401" s="291"/>
      <c r="H1401" s="291"/>
      <c r="I1401" s="294"/>
      <c r="J1401" s="291"/>
    </row>
    <row r="1402" spans="1:10" x14ac:dyDescent="0.4">
      <c r="A1402" s="291"/>
      <c r="B1402" s="291"/>
      <c r="C1402" s="291"/>
      <c r="D1402" s="292"/>
      <c r="E1402" s="291"/>
      <c r="F1402" s="293"/>
      <c r="G1402" s="291"/>
      <c r="H1402" s="291"/>
      <c r="I1402" s="294"/>
      <c r="J1402" s="291"/>
    </row>
    <row r="1403" spans="1:10" x14ac:dyDescent="0.4">
      <c r="A1403" s="291"/>
      <c r="B1403" s="291"/>
      <c r="C1403" s="291"/>
      <c r="D1403" s="292"/>
      <c r="E1403" s="291"/>
      <c r="F1403" s="293"/>
      <c r="G1403" s="291"/>
      <c r="H1403" s="291"/>
      <c r="I1403" s="294"/>
      <c r="J1403" s="291"/>
    </row>
    <row r="1404" spans="1:10" x14ac:dyDescent="0.4">
      <c r="A1404" s="291"/>
      <c r="B1404" s="291"/>
      <c r="C1404" s="291"/>
      <c r="D1404" s="292"/>
      <c r="E1404" s="291"/>
      <c r="F1404" s="293"/>
      <c r="G1404" s="291"/>
      <c r="H1404" s="291"/>
      <c r="I1404" s="294"/>
      <c r="J1404" s="291"/>
    </row>
    <row r="1405" spans="1:10" x14ac:dyDescent="0.4">
      <c r="A1405" s="291"/>
      <c r="B1405" s="291"/>
      <c r="C1405" s="291"/>
      <c r="D1405" s="292"/>
      <c r="E1405" s="291"/>
      <c r="F1405" s="293"/>
      <c r="G1405" s="291"/>
      <c r="H1405" s="291"/>
      <c r="I1405" s="294"/>
      <c r="J1405" s="291"/>
    </row>
    <row r="1406" spans="1:10" x14ac:dyDescent="0.4">
      <c r="A1406" s="291"/>
      <c r="B1406" s="291"/>
      <c r="C1406" s="291"/>
      <c r="D1406" s="292"/>
      <c r="E1406" s="291"/>
      <c r="F1406" s="293"/>
      <c r="G1406" s="291"/>
      <c r="H1406" s="291"/>
      <c r="I1406" s="294"/>
      <c r="J1406" s="291"/>
    </row>
    <row r="1407" spans="1:10" x14ac:dyDescent="0.4">
      <c r="A1407" s="291"/>
      <c r="B1407" s="291"/>
      <c r="C1407" s="291"/>
      <c r="D1407" s="292"/>
      <c r="E1407" s="291"/>
      <c r="F1407" s="293"/>
      <c r="G1407" s="291"/>
      <c r="H1407" s="291"/>
      <c r="I1407" s="294"/>
      <c r="J1407" s="291"/>
    </row>
    <row r="1408" spans="1:10" x14ac:dyDescent="0.4">
      <c r="A1408" s="291"/>
      <c r="B1408" s="291"/>
      <c r="C1408" s="291"/>
      <c r="D1408" s="292"/>
      <c r="E1408" s="291"/>
      <c r="F1408" s="293"/>
      <c r="G1408" s="291"/>
      <c r="H1408" s="291"/>
      <c r="I1408" s="294"/>
      <c r="J1408" s="291"/>
    </row>
    <row r="1409" spans="1:10" x14ac:dyDescent="0.4">
      <c r="A1409" s="291"/>
      <c r="B1409" s="291"/>
      <c r="C1409" s="291"/>
      <c r="D1409" s="292"/>
      <c r="E1409" s="291"/>
      <c r="F1409" s="293"/>
      <c r="G1409" s="291"/>
      <c r="H1409" s="291"/>
      <c r="I1409" s="294"/>
      <c r="J1409" s="291"/>
    </row>
    <row r="1410" spans="1:10" x14ac:dyDescent="0.4">
      <c r="A1410" s="291"/>
      <c r="B1410" s="291"/>
      <c r="C1410" s="291"/>
      <c r="D1410" s="292"/>
      <c r="E1410" s="291"/>
      <c r="F1410" s="293"/>
      <c r="G1410" s="291"/>
      <c r="H1410" s="291"/>
      <c r="I1410" s="294"/>
      <c r="J1410" s="291"/>
    </row>
    <row r="1411" spans="1:10" x14ac:dyDescent="0.4">
      <c r="A1411" s="291"/>
      <c r="B1411" s="291"/>
      <c r="C1411" s="291"/>
      <c r="D1411" s="292"/>
      <c r="E1411" s="291"/>
      <c r="F1411" s="293"/>
      <c r="G1411" s="291"/>
      <c r="H1411" s="291"/>
      <c r="I1411" s="294"/>
      <c r="J1411" s="291"/>
    </row>
    <row r="1412" spans="1:10" x14ac:dyDescent="0.4">
      <c r="A1412" s="291"/>
      <c r="B1412" s="291"/>
      <c r="C1412" s="291"/>
      <c r="D1412" s="292"/>
      <c r="E1412" s="291"/>
      <c r="F1412" s="293"/>
      <c r="G1412" s="291"/>
      <c r="H1412" s="291"/>
      <c r="I1412" s="294"/>
      <c r="J1412" s="291"/>
    </row>
    <row r="1413" spans="1:10" x14ac:dyDescent="0.4">
      <c r="A1413" s="291"/>
      <c r="B1413" s="291"/>
      <c r="C1413" s="291"/>
      <c r="D1413" s="292"/>
      <c r="E1413" s="291"/>
      <c r="F1413" s="293"/>
      <c r="G1413" s="291"/>
      <c r="H1413" s="291"/>
      <c r="I1413" s="294"/>
      <c r="J1413" s="291"/>
    </row>
    <row r="1414" spans="1:10" x14ac:dyDescent="0.4">
      <c r="A1414" s="291"/>
      <c r="B1414" s="291"/>
      <c r="C1414" s="291"/>
      <c r="D1414" s="292"/>
      <c r="E1414" s="291"/>
      <c r="F1414" s="293"/>
      <c r="G1414" s="291"/>
      <c r="H1414" s="291"/>
      <c r="I1414" s="294"/>
      <c r="J1414" s="291"/>
    </row>
    <row r="1415" spans="1:10" x14ac:dyDescent="0.4">
      <c r="A1415" s="291"/>
      <c r="B1415" s="291"/>
      <c r="C1415" s="291"/>
      <c r="D1415" s="292"/>
      <c r="E1415" s="291"/>
      <c r="F1415" s="293"/>
      <c r="G1415" s="291"/>
      <c r="H1415" s="291"/>
      <c r="I1415" s="294"/>
      <c r="J1415" s="291"/>
    </row>
    <row r="1416" spans="1:10" x14ac:dyDescent="0.4">
      <c r="A1416" s="291"/>
      <c r="B1416" s="291"/>
      <c r="C1416" s="291"/>
      <c r="D1416" s="292"/>
      <c r="E1416" s="291"/>
      <c r="F1416" s="293"/>
      <c r="G1416" s="291"/>
      <c r="H1416" s="291"/>
      <c r="I1416" s="294"/>
      <c r="J1416" s="291"/>
    </row>
    <row r="1417" spans="1:10" x14ac:dyDescent="0.4">
      <c r="A1417" s="291"/>
      <c r="B1417" s="291"/>
      <c r="C1417" s="291"/>
      <c r="D1417" s="292"/>
      <c r="E1417" s="291"/>
      <c r="F1417" s="293"/>
      <c r="G1417" s="291"/>
      <c r="H1417" s="291"/>
      <c r="I1417" s="294"/>
      <c r="J1417" s="291"/>
    </row>
    <row r="1418" spans="1:10" x14ac:dyDescent="0.4">
      <c r="A1418" s="291"/>
      <c r="B1418" s="291"/>
      <c r="C1418" s="291"/>
      <c r="D1418" s="292"/>
      <c r="E1418" s="291"/>
      <c r="F1418" s="293"/>
      <c r="G1418" s="291"/>
      <c r="H1418" s="291"/>
      <c r="I1418" s="294"/>
      <c r="J1418" s="291"/>
    </row>
    <row r="1419" spans="1:10" x14ac:dyDescent="0.4">
      <c r="A1419" s="291"/>
      <c r="B1419" s="291"/>
      <c r="C1419" s="291"/>
      <c r="D1419" s="292"/>
      <c r="E1419" s="291"/>
      <c r="F1419" s="293"/>
      <c r="G1419" s="291"/>
      <c r="H1419" s="291"/>
      <c r="I1419" s="294"/>
      <c r="J1419" s="291"/>
    </row>
    <row r="1420" spans="1:10" x14ac:dyDescent="0.4">
      <c r="A1420" s="291"/>
      <c r="B1420" s="291"/>
      <c r="C1420" s="291"/>
      <c r="D1420" s="292"/>
      <c r="E1420" s="291"/>
      <c r="F1420" s="293"/>
      <c r="G1420" s="291"/>
      <c r="H1420" s="291"/>
      <c r="I1420" s="294"/>
      <c r="J1420" s="291"/>
    </row>
    <row r="1421" spans="1:10" x14ac:dyDescent="0.4">
      <c r="A1421" s="291"/>
      <c r="B1421" s="291"/>
      <c r="C1421" s="291"/>
      <c r="D1421" s="292"/>
      <c r="E1421" s="291"/>
      <c r="F1421" s="293"/>
      <c r="G1421" s="291"/>
      <c r="H1421" s="291"/>
      <c r="I1421" s="294"/>
      <c r="J1421" s="291"/>
    </row>
    <row r="1422" spans="1:10" x14ac:dyDescent="0.4">
      <c r="A1422" s="291"/>
      <c r="B1422" s="291"/>
      <c r="C1422" s="291"/>
      <c r="D1422" s="292"/>
      <c r="E1422" s="291"/>
      <c r="F1422" s="293"/>
      <c r="G1422" s="291"/>
      <c r="H1422" s="291"/>
      <c r="I1422" s="294"/>
      <c r="J1422" s="291"/>
    </row>
    <row r="1423" spans="1:10" x14ac:dyDescent="0.4">
      <c r="A1423" s="291"/>
      <c r="B1423" s="291"/>
      <c r="C1423" s="291"/>
      <c r="D1423" s="292"/>
      <c r="E1423" s="291"/>
      <c r="F1423" s="293"/>
      <c r="G1423" s="291"/>
      <c r="H1423" s="291"/>
      <c r="I1423" s="294"/>
      <c r="J1423" s="291"/>
    </row>
    <row r="1424" spans="1:10" x14ac:dyDescent="0.4">
      <c r="A1424" s="291"/>
      <c r="B1424" s="291"/>
      <c r="C1424" s="291"/>
      <c r="D1424" s="292"/>
      <c r="E1424" s="291"/>
      <c r="F1424" s="293"/>
      <c r="G1424" s="291"/>
      <c r="H1424" s="291"/>
      <c r="I1424" s="294"/>
      <c r="J1424" s="291"/>
    </row>
    <row r="1425" spans="1:10" x14ac:dyDescent="0.4">
      <c r="A1425" s="291"/>
      <c r="B1425" s="291"/>
      <c r="C1425" s="291"/>
      <c r="D1425" s="292"/>
      <c r="E1425" s="291"/>
      <c r="F1425" s="293"/>
      <c r="G1425" s="291"/>
      <c r="H1425" s="291"/>
      <c r="I1425" s="294"/>
      <c r="J1425" s="291"/>
    </row>
    <row r="1426" spans="1:10" x14ac:dyDescent="0.4">
      <c r="A1426" s="291"/>
      <c r="B1426" s="291"/>
      <c r="C1426" s="291"/>
      <c r="D1426" s="292"/>
      <c r="E1426" s="291"/>
      <c r="F1426" s="293"/>
      <c r="G1426" s="291"/>
      <c r="H1426" s="291"/>
      <c r="I1426" s="294"/>
      <c r="J1426" s="291"/>
    </row>
    <row r="1427" spans="1:10" x14ac:dyDescent="0.4">
      <c r="A1427" s="291"/>
      <c r="B1427" s="291"/>
      <c r="C1427" s="291"/>
      <c r="D1427" s="292"/>
      <c r="E1427" s="291"/>
      <c r="F1427" s="293"/>
      <c r="G1427" s="291"/>
      <c r="H1427" s="291"/>
      <c r="I1427" s="294"/>
      <c r="J1427" s="291"/>
    </row>
    <row r="1428" spans="1:10" x14ac:dyDescent="0.4">
      <c r="A1428" s="291"/>
      <c r="B1428" s="291"/>
      <c r="C1428" s="291"/>
      <c r="D1428" s="292"/>
      <c r="E1428" s="291"/>
      <c r="F1428" s="293"/>
      <c r="G1428" s="291"/>
      <c r="H1428" s="291"/>
      <c r="I1428" s="294"/>
      <c r="J1428" s="291"/>
    </row>
    <row r="1429" spans="1:10" x14ac:dyDescent="0.4">
      <c r="A1429" s="291"/>
      <c r="B1429" s="291"/>
      <c r="C1429" s="291"/>
      <c r="D1429" s="292"/>
      <c r="E1429" s="291"/>
      <c r="F1429" s="293"/>
      <c r="G1429" s="291"/>
      <c r="H1429" s="291"/>
      <c r="I1429" s="294"/>
      <c r="J1429" s="291"/>
    </row>
    <row r="1430" spans="1:10" x14ac:dyDescent="0.4">
      <c r="A1430" s="291"/>
      <c r="B1430" s="291"/>
      <c r="C1430" s="291"/>
      <c r="D1430" s="292"/>
      <c r="E1430" s="291"/>
      <c r="F1430" s="293"/>
      <c r="G1430" s="291"/>
      <c r="H1430" s="291"/>
      <c r="I1430" s="294"/>
      <c r="J1430" s="291"/>
    </row>
    <row r="1431" spans="1:10" x14ac:dyDescent="0.4">
      <c r="A1431" s="291"/>
      <c r="B1431" s="291"/>
      <c r="C1431" s="291"/>
      <c r="D1431" s="292"/>
      <c r="E1431" s="291"/>
      <c r="F1431" s="293"/>
      <c r="G1431" s="291"/>
      <c r="H1431" s="291"/>
      <c r="I1431" s="294"/>
      <c r="J1431" s="291"/>
    </row>
    <row r="1432" spans="1:10" x14ac:dyDescent="0.4">
      <c r="A1432" s="291"/>
      <c r="B1432" s="291"/>
      <c r="C1432" s="291"/>
      <c r="D1432" s="292"/>
      <c r="E1432" s="291"/>
      <c r="F1432" s="293"/>
      <c r="G1432" s="291"/>
      <c r="H1432" s="291"/>
      <c r="I1432" s="294"/>
      <c r="J1432" s="291"/>
    </row>
    <row r="1433" spans="1:10" x14ac:dyDescent="0.4">
      <c r="A1433" s="291"/>
      <c r="B1433" s="291"/>
      <c r="C1433" s="291"/>
      <c r="D1433" s="292"/>
      <c r="E1433" s="291"/>
      <c r="F1433" s="293"/>
      <c r="G1433" s="291"/>
      <c r="H1433" s="291"/>
      <c r="I1433" s="294"/>
      <c r="J1433" s="291"/>
    </row>
    <row r="1434" spans="1:10" x14ac:dyDescent="0.4">
      <c r="A1434" s="291"/>
      <c r="B1434" s="291"/>
      <c r="C1434" s="291"/>
      <c r="D1434" s="292"/>
      <c r="E1434" s="291"/>
      <c r="F1434" s="293"/>
      <c r="G1434" s="291"/>
      <c r="H1434" s="291"/>
      <c r="I1434" s="294"/>
      <c r="J1434" s="291"/>
    </row>
    <row r="1435" spans="1:10" x14ac:dyDescent="0.4">
      <c r="A1435" s="291"/>
      <c r="B1435" s="291"/>
      <c r="C1435" s="291"/>
      <c r="D1435" s="292"/>
      <c r="E1435" s="291"/>
      <c r="F1435" s="293"/>
      <c r="G1435" s="291"/>
      <c r="H1435" s="291"/>
      <c r="I1435" s="294"/>
      <c r="J1435" s="291"/>
    </row>
    <row r="1436" spans="1:10" x14ac:dyDescent="0.4">
      <c r="A1436" s="291"/>
      <c r="B1436" s="291"/>
      <c r="C1436" s="291"/>
      <c r="D1436" s="292"/>
      <c r="E1436" s="291"/>
      <c r="F1436" s="293"/>
      <c r="G1436" s="291"/>
      <c r="H1436" s="291"/>
      <c r="I1436" s="294"/>
      <c r="J1436" s="291"/>
    </row>
    <row r="1437" spans="1:10" x14ac:dyDescent="0.4">
      <c r="A1437" s="291"/>
      <c r="B1437" s="291"/>
      <c r="C1437" s="291"/>
      <c r="D1437" s="292"/>
      <c r="E1437" s="291"/>
      <c r="F1437" s="293"/>
      <c r="G1437" s="291"/>
      <c r="H1437" s="291"/>
      <c r="I1437" s="294"/>
      <c r="J1437" s="291"/>
    </row>
    <row r="1438" spans="1:10" x14ac:dyDescent="0.4">
      <c r="A1438" s="291"/>
      <c r="B1438" s="291"/>
      <c r="C1438" s="291"/>
      <c r="D1438" s="292"/>
      <c r="E1438" s="291"/>
      <c r="F1438" s="293"/>
      <c r="G1438" s="291"/>
      <c r="H1438" s="291"/>
      <c r="I1438" s="294"/>
      <c r="J1438" s="291"/>
    </row>
    <row r="1439" spans="1:10" x14ac:dyDescent="0.4">
      <c r="A1439" s="291"/>
      <c r="B1439" s="291"/>
      <c r="C1439" s="291"/>
      <c r="D1439" s="292"/>
      <c r="E1439" s="291"/>
      <c r="F1439" s="293"/>
      <c r="G1439" s="291"/>
      <c r="H1439" s="291"/>
      <c r="I1439" s="294"/>
      <c r="J1439" s="291"/>
    </row>
    <row r="1440" spans="1:10" x14ac:dyDescent="0.4">
      <c r="A1440" s="291"/>
      <c r="B1440" s="291"/>
      <c r="C1440" s="291"/>
      <c r="D1440" s="292"/>
      <c r="E1440" s="291"/>
      <c r="F1440" s="293"/>
      <c r="G1440" s="291"/>
      <c r="H1440" s="291"/>
      <c r="I1440" s="294"/>
      <c r="J1440" s="291"/>
    </row>
    <row r="1441" spans="1:10" x14ac:dyDescent="0.4">
      <c r="A1441" s="291"/>
      <c r="B1441" s="291"/>
      <c r="C1441" s="291"/>
      <c r="D1441" s="292"/>
      <c r="E1441" s="291"/>
      <c r="F1441" s="293"/>
      <c r="G1441" s="291"/>
      <c r="H1441" s="291"/>
      <c r="I1441" s="294"/>
      <c r="J1441" s="291"/>
    </row>
    <row r="1442" spans="1:10" x14ac:dyDescent="0.4">
      <c r="A1442" s="291"/>
      <c r="B1442" s="291"/>
      <c r="C1442" s="291"/>
      <c r="D1442" s="292"/>
      <c r="E1442" s="291"/>
      <c r="F1442" s="293"/>
      <c r="G1442" s="291"/>
      <c r="H1442" s="291"/>
      <c r="I1442" s="294"/>
      <c r="J1442" s="291"/>
    </row>
    <row r="1443" spans="1:10" x14ac:dyDescent="0.4">
      <c r="A1443" s="291"/>
      <c r="B1443" s="291"/>
      <c r="C1443" s="291"/>
      <c r="D1443" s="292"/>
      <c r="E1443" s="291"/>
      <c r="F1443" s="293"/>
      <c r="G1443" s="291"/>
      <c r="H1443" s="291"/>
      <c r="I1443" s="294"/>
      <c r="J1443" s="291"/>
    </row>
    <row r="1444" spans="1:10" x14ac:dyDescent="0.4">
      <c r="A1444" s="291"/>
      <c r="B1444" s="291"/>
      <c r="C1444" s="291"/>
      <c r="D1444" s="292"/>
      <c r="E1444" s="291"/>
      <c r="F1444" s="293"/>
      <c r="G1444" s="291"/>
      <c r="H1444" s="291"/>
      <c r="I1444" s="294"/>
      <c r="J1444" s="291"/>
    </row>
    <row r="1445" spans="1:10" x14ac:dyDescent="0.4">
      <c r="A1445" s="291"/>
      <c r="B1445" s="291"/>
      <c r="C1445" s="291"/>
      <c r="D1445" s="292"/>
      <c r="E1445" s="291"/>
      <c r="F1445" s="293"/>
      <c r="G1445" s="291"/>
      <c r="H1445" s="291"/>
      <c r="I1445" s="294"/>
      <c r="J1445" s="291"/>
    </row>
    <row r="1446" spans="1:10" x14ac:dyDescent="0.4">
      <c r="A1446" s="291"/>
      <c r="B1446" s="291"/>
      <c r="C1446" s="291"/>
      <c r="D1446" s="292"/>
      <c r="E1446" s="291"/>
      <c r="F1446" s="293"/>
      <c r="G1446" s="291"/>
      <c r="H1446" s="291"/>
      <c r="I1446" s="294"/>
      <c r="J1446" s="291"/>
    </row>
    <row r="1447" spans="1:10" x14ac:dyDescent="0.4">
      <c r="A1447" s="291"/>
      <c r="B1447" s="291"/>
      <c r="C1447" s="291"/>
      <c r="D1447" s="292"/>
      <c r="E1447" s="291"/>
      <c r="F1447" s="293"/>
      <c r="G1447" s="291"/>
      <c r="H1447" s="291"/>
      <c r="I1447" s="294"/>
      <c r="J1447" s="291"/>
    </row>
    <row r="1448" spans="1:10" x14ac:dyDescent="0.4">
      <c r="A1448" s="291"/>
      <c r="B1448" s="291"/>
      <c r="C1448" s="291"/>
      <c r="D1448" s="292"/>
      <c r="E1448" s="291"/>
      <c r="F1448" s="293"/>
      <c r="G1448" s="291"/>
      <c r="H1448" s="291"/>
      <c r="I1448" s="294"/>
      <c r="J1448" s="291"/>
    </row>
    <row r="1449" spans="1:10" x14ac:dyDescent="0.4">
      <c r="A1449" s="291"/>
      <c r="B1449" s="291"/>
      <c r="C1449" s="291"/>
      <c r="D1449" s="292"/>
      <c r="E1449" s="291"/>
      <c r="F1449" s="293"/>
      <c r="G1449" s="291"/>
      <c r="H1449" s="291"/>
      <c r="I1449" s="294"/>
      <c r="J1449" s="291"/>
    </row>
    <row r="1450" spans="1:10" x14ac:dyDescent="0.4">
      <c r="A1450" s="291"/>
      <c r="B1450" s="291"/>
      <c r="C1450" s="291"/>
      <c r="D1450" s="292"/>
      <c r="E1450" s="291"/>
      <c r="F1450" s="293"/>
      <c r="G1450" s="291"/>
      <c r="H1450" s="291"/>
      <c r="I1450" s="294"/>
      <c r="J1450" s="291"/>
    </row>
    <row r="1451" spans="1:10" x14ac:dyDescent="0.4">
      <c r="A1451" s="291"/>
      <c r="B1451" s="291"/>
      <c r="C1451" s="291"/>
      <c r="D1451" s="292"/>
      <c r="E1451" s="291"/>
      <c r="F1451" s="293"/>
      <c r="G1451" s="291"/>
      <c r="H1451" s="291"/>
      <c r="I1451" s="294"/>
      <c r="J1451" s="291"/>
    </row>
    <row r="1452" spans="1:10" x14ac:dyDescent="0.4">
      <c r="A1452" s="291"/>
      <c r="B1452" s="291"/>
      <c r="C1452" s="291"/>
      <c r="D1452" s="292"/>
      <c r="E1452" s="291"/>
      <c r="F1452" s="293"/>
      <c r="G1452" s="291"/>
      <c r="H1452" s="291"/>
      <c r="I1452" s="294"/>
      <c r="J1452" s="291"/>
    </row>
    <row r="1453" spans="1:10" x14ac:dyDescent="0.4">
      <c r="A1453" s="291"/>
      <c r="B1453" s="291"/>
      <c r="C1453" s="291"/>
      <c r="D1453" s="292"/>
      <c r="E1453" s="291"/>
      <c r="F1453" s="293"/>
      <c r="G1453" s="291"/>
      <c r="H1453" s="291"/>
      <c r="I1453" s="294"/>
      <c r="J1453" s="291"/>
    </row>
    <row r="1454" spans="1:10" x14ac:dyDescent="0.4">
      <c r="A1454" s="291"/>
      <c r="B1454" s="291"/>
      <c r="C1454" s="291"/>
      <c r="D1454" s="292"/>
      <c r="E1454" s="291"/>
      <c r="F1454" s="293"/>
      <c r="G1454" s="291"/>
      <c r="H1454" s="291"/>
      <c r="I1454" s="294"/>
      <c r="J1454" s="291"/>
    </row>
    <row r="1455" spans="1:10" x14ac:dyDescent="0.4">
      <c r="A1455" s="291"/>
      <c r="B1455" s="291"/>
      <c r="C1455" s="291"/>
      <c r="D1455" s="292"/>
      <c r="E1455" s="291"/>
      <c r="F1455" s="293"/>
      <c r="G1455" s="291"/>
      <c r="H1455" s="291"/>
      <c r="I1455" s="294"/>
      <c r="J1455" s="291"/>
    </row>
    <row r="1456" spans="1:10" x14ac:dyDescent="0.4">
      <c r="A1456" s="291"/>
      <c r="B1456" s="291"/>
      <c r="C1456" s="291"/>
      <c r="D1456" s="292"/>
      <c r="E1456" s="291"/>
      <c r="F1456" s="293"/>
      <c r="G1456" s="291"/>
      <c r="H1456" s="291"/>
      <c r="I1456" s="294"/>
      <c r="J1456" s="291"/>
    </row>
    <row r="1457" spans="1:10" x14ac:dyDescent="0.4">
      <c r="A1457" s="291"/>
      <c r="B1457" s="291"/>
      <c r="C1457" s="291"/>
      <c r="D1457" s="292"/>
      <c r="E1457" s="291"/>
      <c r="F1457" s="293"/>
      <c r="G1457" s="291"/>
      <c r="H1457" s="291"/>
      <c r="I1457" s="294"/>
      <c r="J1457" s="291"/>
    </row>
    <row r="1458" spans="1:10" x14ac:dyDescent="0.4">
      <c r="A1458" s="291"/>
      <c r="B1458" s="291"/>
      <c r="C1458" s="291"/>
      <c r="D1458" s="292"/>
      <c r="E1458" s="291"/>
      <c r="F1458" s="293"/>
      <c r="G1458" s="291"/>
      <c r="H1458" s="291"/>
      <c r="I1458" s="294"/>
      <c r="J1458" s="291"/>
    </row>
    <row r="1459" spans="1:10" x14ac:dyDescent="0.4">
      <c r="A1459" s="291"/>
      <c r="B1459" s="291"/>
      <c r="C1459" s="291"/>
      <c r="D1459" s="292"/>
      <c r="E1459" s="291"/>
      <c r="F1459" s="293"/>
      <c r="G1459" s="291"/>
      <c r="H1459" s="291"/>
      <c r="I1459" s="294"/>
      <c r="J1459" s="291"/>
    </row>
    <row r="1460" spans="1:10" x14ac:dyDescent="0.4">
      <c r="A1460" s="291"/>
      <c r="B1460" s="291"/>
      <c r="C1460" s="291"/>
      <c r="D1460" s="292"/>
      <c r="E1460" s="291"/>
      <c r="F1460" s="293"/>
      <c r="G1460" s="291"/>
      <c r="H1460" s="291"/>
      <c r="I1460" s="294"/>
      <c r="J1460" s="291"/>
    </row>
    <row r="1461" spans="1:10" x14ac:dyDescent="0.4">
      <c r="A1461" s="291"/>
      <c r="B1461" s="291"/>
      <c r="C1461" s="291"/>
      <c r="D1461" s="292"/>
      <c r="E1461" s="291"/>
      <c r="F1461" s="293"/>
      <c r="G1461" s="291"/>
      <c r="H1461" s="291"/>
      <c r="I1461" s="294"/>
      <c r="J1461" s="291"/>
    </row>
    <row r="1462" spans="1:10" x14ac:dyDescent="0.4">
      <c r="A1462" s="291"/>
      <c r="B1462" s="291"/>
      <c r="C1462" s="291"/>
      <c r="D1462" s="292"/>
      <c r="E1462" s="291"/>
      <c r="F1462" s="293"/>
      <c r="G1462" s="291"/>
      <c r="H1462" s="291"/>
      <c r="I1462" s="294"/>
      <c r="J1462" s="291"/>
    </row>
    <row r="1463" spans="1:10" x14ac:dyDescent="0.4">
      <c r="A1463" s="291"/>
      <c r="B1463" s="291"/>
      <c r="C1463" s="291"/>
      <c r="D1463" s="292"/>
      <c r="E1463" s="291"/>
      <c r="F1463" s="293"/>
      <c r="G1463" s="291"/>
      <c r="H1463" s="291"/>
      <c r="I1463" s="294"/>
      <c r="J1463" s="291"/>
    </row>
    <row r="1464" spans="1:10" x14ac:dyDescent="0.4">
      <c r="A1464" s="291"/>
      <c r="B1464" s="291"/>
      <c r="C1464" s="291"/>
      <c r="D1464" s="292"/>
      <c r="E1464" s="291"/>
      <c r="F1464" s="293"/>
      <c r="G1464" s="291"/>
      <c r="H1464" s="291"/>
      <c r="I1464" s="294"/>
      <c r="J1464" s="291"/>
    </row>
    <row r="1465" spans="1:10" x14ac:dyDescent="0.4">
      <c r="A1465" s="291"/>
      <c r="B1465" s="291"/>
      <c r="C1465" s="291"/>
      <c r="D1465" s="292"/>
      <c r="E1465" s="291"/>
      <c r="F1465" s="293"/>
      <c r="G1465" s="291"/>
      <c r="H1465" s="291"/>
      <c r="I1465" s="294"/>
      <c r="J1465" s="291"/>
    </row>
    <row r="1466" spans="1:10" x14ac:dyDescent="0.4">
      <c r="A1466" s="291"/>
      <c r="B1466" s="291"/>
      <c r="C1466" s="291"/>
      <c r="D1466" s="292"/>
      <c r="E1466" s="291"/>
      <c r="F1466" s="293"/>
      <c r="G1466" s="291"/>
      <c r="H1466" s="291"/>
      <c r="I1466" s="294"/>
      <c r="J1466" s="291"/>
    </row>
    <row r="1467" spans="1:10" x14ac:dyDescent="0.4">
      <c r="A1467" s="291"/>
      <c r="B1467" s="291"/>
      <c r="C1467" s="291"/>
      <c r="D1467" s="292"/>
      <c r="E1467" s="291"/>
      <c r="F1467" s="293"/>
      <c r="G1467" s="291"/>
      <c r="H1467" s="291"/>
      <c r="I1467" s="294"/>
      <c r="J1467" s="291"/>
    </row>
    <row r="1468" spans="1:10" x14ac:dyDescent="0.4">
      <c r="A1468" s="291"/>
      <c r="B1468" s="291"/>
      <c r="C1468" s="291"/>
      <c r="D1468" s="292"/>
      <c r="E1468" s="291"/>
      <c r="F1468" s="293"/>
      <c r="G1468" s="291"/>
      <c r="H1468" s="291"/>
      <c r="I1468" s="294"/>
      <c r="J1468" s="291"/>
    </row>
    <row r="1469" spans="1:10" x14ac:dyDescent="0.4">
      <c r="A1469" s="291"/>
      <c r="B1469" s="291"/>
      <c r="C1469" s="291"/>
      <c r="D1469" s="292"/>
      <c r="E1469" s="291"/>
      <c r="F1469" s="293"/>
      <c r="G1469" s="291"/>
      <c r="H1469" s="291"/>
      <c r="I1469" s="294"/>
      <c r="J1469" s="291"/>
    </row>
    <row r="1470" spans="1:10" x14ac:dyDescent="0.4">
      <c r="A1470" s="291"/>
      <c r="B1470" s="291"/>
      <c r="C1470" s="291"/>
      <c r="D1470" s="292"/>
      <c r="E1470" s="291"/>
      <c r="F1470" s="293"/>
      <c r="G1470" s="291"/>
      <c r="H1470" s="291"/>
      <c r="I1470" s="294"/>
      <c r="J1470" s="291"/>
    </row>
    <row r="1471" spans="1:10" x14ac:dyDescent="0.4">
      <c r="A1471" s="291"/>
      <c r="B1471" s="291"/>
      <c r="C1471" s="291"/>
      <c r="D1471" s="292"/>
      <c r="E1471" s="291"/>
      <c r="F1471" s="293"/>
      <c r="G1471" s="291"/>
      <c r="H1471" s="291"/>
      <c r="I1471" s="294"/>
      <c r="J1471" s="291"/>
    </row>
    <row r="1472" spans="1:10" x14ac:dyDescent="0.4">
      <c r="A1472" s="291"/>
      <c r="B1472" s="291"/>
      <c r="C1472" s="291"/>
      <c r="D1472" s="292"/>
      <c r="E1472" s="291"/>
      <c r="F1472" s="293"/>
      <c r="G1472" s="291"/>
      <c r="H1472" s="291"/>
      <c r="I1472" s="294"/>
      <c r="J1472" s="291"/>
    </row>
    <row r="1473" spans="1:10" x14ac:dyDescent="0.4">
      <c r="A1473" s="291"/>
      <c r="B1473" s="291"/>
      <c r="C1473" s="291"/>
      <c r="D1473" s="292"/>
      <c r="E1473" s="291"/>
      <c r="F1473" s="293"/>
      <c r="G1473" s="291"/>
      <c r="H1473" s="291"/>
      <c r="I1473" s="294"/>
      <c r="J1473" s="291"/>
    </row>
    <row r="1474" spans="1:10" x14ac:dyDescent="0.4">
      <c r="A1474" s="291"/>
      <c r="B1474" s="291"/>
      <c r="C1474" s="291"/>
      <c r="D1474" s="292"/>
      <c r="E1474" s="291"/>
      <c r="F1474" s="293"/>
      <c r="G1474" s="291"/>
      <c r="H1474" s="291"/>
      <c r="I1474" s="294"/>
      <c r="J1474" s="291"/>
    </row>
    <row r="1475" spans="1:10" x14ac:dyDescent="0.4">
      <c r="A1475" s="291"/>
      <c r="B1475" s="291"/>
      <c r="C1475" s="291"/>
      <c r="D1475" s="292"/>
      <c r="E1475" s="291"/>
      <c r="F1475" s="293"/>
      <c r="G1475" s="291"/>
      <c r="H1475" s="291"/>
      <c r="I1475" s="294"/>
      <c r="J1475" s="291"/>
    </row>
    <row r="1476" spans="1:10" x14ac:dyDescent="0.4">
      <c r="A1476" s="291"/>
      <c r="B1476" s="291"/>
      <c r="C1476" s="291"/>
      <c r="D1476" s="292"/>
      <c r="E1476" s="291"/>
      <c r="F1476" s="293"/>
      <c r="G1476" s="291"/>
      <c r="H1476" s="291"/>
      <c r="I1476" s="294"/>
      <c r="J1476" s="291"/>
    </row>
    <row r="1477" spans="1:10" x14ac:dyDescent="0.4">
      <c r="A1477" s="291"/>
      <c r="B1477" s="291"/>
      <c r="C1477" s="291"/>
      <c r="D1477" s="292"/>
      <c r="E1477" s="291"/>
      <c r="F1477" s="293"/>
      <c r="G1477" s="291"/>
      <c r="H1477" s="291"/>
      <c r="I1477" s="294"/>
      <c r="J1477" s="291"/>
    </row>
    <row r="1478" spans="1:10" x14ac:dyDescent="0.4">
      <c r="A1478" s="291"/>
      <c r="B1478" s="291"/>
      <c r="C1478" s="291"/>
      <c r="D1478" s="292"/>
      <c r="E1478" s="291"/>
      <c r="F1478" s="293"/>
      <c r="G1478" s="291"/>
      <c r="H1478" s="291"/>
      <c r="I1478" s="294"/>
      <c r="J1478" s="291"/>
    </row>
    <row r="1479" spans="1:10" x14ac:dyDescent="0.4">
      <c r="A1479" s="291"/>
      <c r="B1479" s="291"/>
      <c r="C1479" s="291"/>
      <c r="D1479" s="292"/>
      <c r="E1479" s="291"/>
      <c r="F1479" s="293"/>
      <c r="G1479" s="291"/>
      <c r="H1479" s="291"/>
      <c r="I1479" s="294"/>
      <c r="J1479" s="291"/>
    </row>
    <row r="1480" spans="1:10" x14ac:dyDescent="0.4">
      <c r="A1480" s="291"/>
      <c r="B1480" s="291"/>
      <c r="C1480" s="291"/>
      <c r="D1480" s="292"/>
      <c r="E1480" s="291"/>
      <c r="F1480" s="293"/>
      <c r="G1480" s="291"/>
      <c r="H1480" s="291"/>
      <c r="I1480" s="294"/>
      <c r="J1480" s="291"/>
    </row>
    <row r="1481" spans="1:10" x14ac:dyDescent="0.4">
      <c r="A1481" s="291"/>
      <c r="B1481" s="291"/>
      <c r="C1481" s="291"/>
      <c r="D1481" s="292"/>
      <c r="E1481" s="291"/>
      <c r="F1481" s="293"/>
      <c r="G1481" s="291"/>
      <c r="H1481" s="291"/>
      <c r="I1481" s="294"/>
      <c r="J1481" s="291"/>
    </row>
    <row r="1482" spans="1:10" x14ac:dyDescent="0.4">
      <c r="A1482" s="291"/>
      <c r="B1482" s="291"/>
      <c r="C1482" s="291"/>
      <c r="D1482" s="292"/>
      <c r="E1482" s="291"/>
      <c r="F1482" s="293"/>
      <c r="G1482" s="291"/>
      <c r="H1482" s="291"/>
      <c r="I1482" s="294"/>
      <c r="J1482" s="291"/>
    </row>
    <row r="1483" spans="1:10" x14ac:dyDescent="0.4">
      <c r="A1483" s="291"/>
      <c r="B1483" s="291"/>
      <c r="C1483" s="291"/>
      <c r="D1483" s="292"/>
      <c r="E1483" s="291"/>
      <c r="F1483" s="293"/>
      <c r="G1483" s="291"/>
      <c r="H1483" s="291"/>
      <c r="I1483" s="294"/>
      <c r="J1483" s="291"/>
    </row>
    <row r="1484" spans="1:10" x14ac:dyDescent="0.4">
      <c r="A1484" s="291"/>
      <c r="B1484" s="291"/>
      <c r="C1484" s="291"/>
      <c r="D1484" s="292"/>
      <c r="E1484" s="291"/>
      <c r="F1484" s="293"/>
      <c r="G1484" s="291"/>
      <c r="H1484" s="291"/>
      <c r="I1484" s="294"/>
      <c r="J1484" s="291"/>
    </row>
    <row r="1485" spans="1:10" x14ac:dyDescent="0.4">
      <c r="A1485" s="291"/>
      <c r="B1485" s="291"/>
      <c r="C1485" s="291"/>
      <c r="D1485" s="292"/>
      <c r="E1485" s="291"/>
      <c r="F1485" s="293"/>
      <c r="G1485" s="291"/>
      <c r="H1485" s="291"/>
      <c r="I1485" s="294"/>
      <c r="J1485" s="291"/>
    </row>
    <row r="1486" spans="1:10" x14ac:dyDescent="0.4">
      <c r="A1486" s="291"/>
      <c r="B1486" s="291"/>
      <c r="C1486" s="291"/>
      <c r="D1486" s="292"/>
      <c r="E1486" s="291"/>
      <c r="F1486" s="293"/>
      <c r="G1486" s="291"/>
      <c r="H1486" s="291"/>
      <c r="I1486" s="294"/>
      <c r="J1486" s="291"/>
    </row>
    <row r="1487" spans="1:10" x14ac:dyDescent="0.4">
      <c r="A1487" s="291"/>
      <c r="B1487" s="291"/>
      <c r="C1487" s="291"/>
      <c r="D1487" s="292"/>
      <c r="E1487" s="291"/>
      <c r="F1487" s="293"/>
      <c r="G1487" s="291"/>
      <c r="H1487" s="291"/>
      <c r="I1487" s="294"/>
      <c r="J1487" s="291"/>
    </row>
    <row r="1488" spans="1:10" x14ac:dyDescent="0.4">
      <c r="A1488" s="291"/>
      <c r="B1488" s="291"/>
      <c r="C1488" s="291"/>
      <c r="D1488" s="292"/>
      <c r="E1488" s="291"/>
      <c r="F1488" s="293"/>
      <c r="G1488" s="291"/>
      <c r="H1488" s="291"/>
      <c r="I1488" s="294"/>
      <c r="J1488" s="291"/>
    </row>
    <row r="1489" spans="1:10" x14ac:dyDescent="0.4">
      <c r="A1489" s="291"/>
      <c r="B1489" s="291"/>
      <c r="C1489" s="291"/>
      <c r="D1489" s="292"/>
      <c r="E1489" s="291"/>
      <c r="F1489" s="293"/>
      <c r="G1489" s="291"/>
      <c r="H1489" s="291"/>
      <c r="I1489" s="294"/>
      <c r="J1489" s="291"/>
    </row>
    <row r="1490" spans="1:10" x14ac:dyDescent="0.4">
      <c r="A1490" s="291"/>
      <c r="B1490" s="291"/>
      <c r="C1490" s="291"/>
      <c r="D1490" s="292"/>
      <c r="E1490" s="291"/>
      <c r="F1490" s="293"/>
      <c r="G1490" s="291"/>
      <c r="H1490" s="291"/>
      <c r="I1490" s="294"/>
      <c r="J1490" s="291"/>
    </row>
    <row r="1491" spans="1:10" x14ac:dyDescent="0.4">
      <c r="A1491" s="291"/>
      <c r="B1491" s="291"/>
      <c r="C1491" s="291"/>
      <c r="D1491" s="292"/>
      <c r="E1491" s="291"/>
      <c r="F1491" s="293"/>
      <c r="G1491" s="291"/>
      <c r="H1491" s="291"/>
      <c r="I1491" s="294"/>
      <c r="J1491" s="291"/>
    </row>
    <row r="1492" spans="1:10" x14ac:dyDescent="0.4">
      <c r="A1492" s="291"/>
      <c r="B1492" s="291"/>
      <c r="C1492" s="291"/>
      <c r="D1492" s="292"/>
      <c r="E1492" s="291"/>
      <c r="F1492" s="293"/>
      <c r="G1492" s="291"/>
      <c r="H1492" s="291"/>
      <c r="I1492" s="294"/>
      <c r="J1492" s="291"/>
    </row>
    <row r="1493" spans="1:10" x14ac:dyDescent="0.4">
      <c r="A1493" s="291"/>
      <c r="B1493" s="291"/>
      <c r="C1493" s="291"/>
      <c r="D1493" s="292"/>
      <c r="E1493" s="291"/>
      <c r="F1493" s="293"/>
      <c r="G1493" s="291"/>
      <c r="H1493" s="291"/>
      <c r="I1493" s="294"/>
      <c r="J1493" s="291"/>
    </row>
    <row r="1494" spans="1:10" x14ac:dyDescent="0.4">
      <c r="A1494" s="291"/>
      <c r="B1494" s="291"/>
      <c r="C1494" s="291"/>
      <c r="D1494" s="292"/>
      <c r="E1494" s="291"/>
      <c r="F1494" s="293"/>
      <c r="G1494" s="291"/>
      <c r="H1494" s="291"/>
      <c r="I1494" s="294"/>
      <c r="J1494" s="291"/>
    </row>
    <row r="1495" spans="1:10" x14ac:dyDescent="0.4">
      <c r="A1495" s="291"/>
      <c r="B1495" s="291"/>
      <c r="C1495" s="291"/>
      <c r="D1495" s="292"/>
      <c r="E1495" s="291"/>
      <c r="F1495" s="293"/>
      <c r="G1495" s="291"/>
      <c r="H1495" s="291"/>
      <c r="I1495" s="294"/>
      <c r="J1495" s="291"/>
    </row>
    <row r="1496" spans="1:10" x14ac:dyDescent="0.4">
      <c r="A1496" s="291"/>
      <c r="B1496" s="291"/>
      <c r="C1496" s="291"/>
      <c r="D1496" s="292"/>
      <c r="E1496" s="291"/>
      <c r="F1496" s="293"/>
      <c r="G1496" s="291"/>
      <c r="H1496" s="291"/>
      <c r="I1496" s="294"/>
      <c r="J1496" s="291"/>
    </row>
    <row r="1497" spans="1:10" x14ac:dyDescent="0.4">
      <c r="A1497" s="291"/>
      <c r="B1497" s="291"/>
      <c r="C1497" s="291"/>
      <c r="D1497" s="292"/>
      <c r="E1497" s="291"/>
      <c r="F1497" s="293"/>
      <c r="G1497" s="291"/>
      <c r="H1497" s="291"/>
      <c r="I1497" s="294"/>
      <c r="J1497" s="291"/>
    </row>
    <row r="1498" spans="1:10" x14ac:dyDescent="0.4">
      <c r="A1498" s="291"/>
      <c r="B1498" s="291"/>
      <c r="C1498" s="291"/>
      <c r="D1498" s="292"/>
      <c r="E1498" s="291"/>
      <c r="F1498" s="293"/>
      <c r="G1498" s="291"/>
      <c r="H1498" s="291"/>
      <c r="I1498" s="294"/>
      <c r="J1498" s="291"/>
    </row>
    <row r="1499" spans="1:10" x14ac:dyDescent="0.4">
      <c r="A1499" s="291"/>
      <c r="B1499" s="291"/>
      <c r="C1499" s="291"/>
      <c r="D1499" s="292"/>
      <c r="E1499" s="291"/>
      <c r="F1499" s="293"/>
      <c r="G1499" s="291"/>
      <c r="H1499" s="291"/>
      <c r="I1499" s="294"/>
      <c r="J1499" s="291"/>
    </row>
    <row r="1500" spans="1:10" x14ac:dyDescent="0.4">
      <c r="A1500" s="291"/>
      <c r="B1500" s="291"/>
      <c r="C1500" s="291"/>
      <c r="D1500" s="292"/>
      <c r="E1500" s="291"/>
      <c r="F1500" s="293"/>
      <c r="G1500" s="291"/>
      <c r="H1500" s="291"/>
      <c r="I1500" s="294"/>
      <c r="J1500" s="291"/>
    </row>
    <row r="1501" spans="1:10" x14ac:dyDescent="0.4">
      <c r="A1501" s="291"/>
      <c r="B1501" s="291"/>
      <c r="C1501" s="291"/>
      <c r="D1501" s="292"/>
      <c r="E1501" s="291"/>
      <c r="F1501" s="293"/>
      <c r="G1501" s="291"/>
      <c r="H1501" s="291"/>
      <c r="I1501" s="294"/>
      <c r="J1501" s="291"/>
    </row>
    <row r="1502" spans="1:10" x14ac:dyDescent="0.4">
      <c r="A1502" s="291"/>
      <c r="B1502" s="291"/>
      <c r="C1502" s="291"/>
      <c r="D1502" s="292"/>
      <c r="E1502" s="291"/>
      <c r="F1502" s="293"/>
      <c r="G1502" s="291"/>
      <c r="H1502" s="291"/>
      <c r="I1502" s="294"/>
      <c r="J1502" s="291"/>
    </row>
    <row r="1503" spans="1:10" x14ac:dyDescent="0.4">
      <c r="A1503" s="291"/>
      <c r="B1503" s="291"/>
      <c r="C1503" s="291"/>
      <c r="D1503" s="292"/>
      <c r="E1503" s="291"/>
      <c r="F1503" s="293"/>
      <c r="G1503" s="291"/>
      <c r="H1503" s="291"/>
      <c r="I1503" s="294"/>
      <c r="J1503" s="291"/>
    </row>
    <row r="1504" spans="1:10" x14ac:dyDescent="0.4">
      <c r="A1504" s="291"/>
      <c r="B1504" s="291"/>
      <c r="C1504" s="291"/>
      <c r="D1504" s="292"/>
      <c r="E1504" s="291"/>
      <c r="F1504" s="293"/>
      <c r="G1504" s="291"/>
      <c r="H1504" s="291"/>
      <c r="I1504" s="294"/>
      <c r="J1504" s="291"/>
    </row>
    <row r="1505" spans="1:10" x14ac:dyDescent="0.4">
      <c r="A1505" s="291"/>
      <c r="B1505" s="291"/>
      <c r="C1505" s="291"/>
      <c r="D1505" s="292"/>
      <c r="E1505" s="291"/>
      <c r="F1505" s="293"/>
      <c r="G1505" s="291"/>
      <c r="H1505" s="291"/>
      <c r="I1505" s="294"/>
      <c r="J1505" s="291"/>
    </row>
    <row r="1506" spans="1:10" x14ac:dyDescent="0.4">
      <c r="A1506" s="291"/>
      <c r="B1506" s="291"/>
      <c r="C1506" s="291"/>
      <c r="D1506" s="292"/>
      <c r="E1506" s="291"/>
      <c r="F1506" s="293"/>
      <c r="G1506" s="291"/>
      <c r="H1506" s="291"/>
      <c r="I1506" s="294"/>
      <c r="J1506" s="291"/>
    </row>
    <row r="1507" spans="1:10" x14ac:dyDescent="0.4">
      <c r="A1507" s="291"/>
      <c r="B1507" s="291"/>
      <c r="C1507" s="291"/>
      <c r="D1507" s="292"/>
      <c r="E1507" s="291"/>
      <c r="F1507" s="293"/>
      <c r="G1507" s="291"/>
      <c r="H1507" s="291"/>
      <c r="I1507" s="294"/>
      <c r="J1507" s="291"/>
    </row>
    <row r="1508" spans="1:10" x14ac:dyDescent="0.4">
      <c r="A1508" s="291"/>
      <c r="B1508" s="291"/>
      <c r="C1508" s="291"/>
      <c r="D1508" s="292"/>
      <c r="E1508" s="291"/>
      <c r="F1508" s="293"/>
      <c r="G1508" s="291"/>
      <c r="H1508" s="291"/>
      <c r="I1508" s="294"/>
      <c r="J1508" s="291"/>
    </row>
    <row r="1509" spans="1:10" x14ac:dyDescent="0.4">
      <c r="A1509" s="291"/>
      <c r="B1509" s="291"/>
      <c r="C1509" s="291"/>
      <c r="D1509" s="292"/>
      <c r="E1509" s="291"/>
      <c r="F1509" s="293"/>
      <c r="G1509" s="291"/>
      <c r="H1509" s="291"/>
      <c r="I1509" s="294"/>
      <c r="J1509" s="291"/>
    </row>
    <row r="1510" spans="1:10" x14ac:dyDescent="0.4">
      <c r="A1510" s="291"/>
      <c r="B1510" s="291"/>
      <c r="C1510" s="291"/>
      <c r="D1510" s="292"/>
      <c r="E1510" s="291"/>
      <c r="F1510" s="293"/>
      <c r="G1510" s="291"/>
      <c r="H1510" s="291"/>
      <c r="I1510" s="294"/>
      <c r="J1510" s="291"/>
    </row>
    <row r="1511" spans="1:10" x14ac:dyDescent="0.4">
      <c r="A1511" s="291"/>
      <c r="B1511" s="291"/>
      <c r="C1511" s="291"/>
      <c r="D1511" s="292"/>
      <c r="E1511" s="291"/>
      <c r="F1511" s="293"/>
      <c r="G1511" s="291"/>
      <c r="H1511" s="291"/>
      <c r="I1511" s="294"/>
      <c r="J1511" s="291"/>
    </row>
    <row r="1512" spans="1:10" x14ac:dyDescent="0.4">
      <c r="A1512" s="291"/>
      <c r="B1512" s="291"/>
      <c r="C1512" s="291"/>
      <c r="D1512" s="292"/>
      <c r="E1512" s="291"/>
      <c r="F1512" s="293"/>
      <c r="G1512" s="291"/>
      <c r="H1512" s="291"/>
      <c r="I1512" s="294"/>
      <c r="J1512" s="291"/>
    </row>
    <row r="1513" spans="1:10" x14ac:dyDescent="0.4">
      <c r="A1513" s="291"/>
      <c r="B1513" s="291"/>
      <c r="C1513" s="291"/>
      <c r="D1513" s="292"/>
      <c r="E1513" s="291"/>
      <c r="F1513" s="293"/>
      <c r="G1513" s="291"/>
      <c r="H1513" s="291"/>
      <c r="I1513" s="294"/>
      <c r="J1513" s="291"/>
    </row>
    <row r="1514" spans="1:10" x14ac:dyDescent="0.4">
      <c r="A1514" s="291"/>
      <c r="B1514" s="291"/>
      <c r="C1514" s="291"/>
      <c r="D1514" s="292"/>
      <c r="E1514" s="291"/>
      <c r="F1514" s="293"/>
      <c r="G1514" s="291"/>
      <c r="H1514" s="291"/>
      <c r="I1514" s="294"/>
      <c r="J1514" s="291"/>
    </row>
    <row r="1515" spans="1:10" x14ac:dyDescent="0.4">
      <c r="A1515" s="291"/>
      <c r="B1515" s="291"/>
      <c r="C1515" s="291"/>
      <c r="D1515" s="292"/>
      <c r="E1515" s="291"/>
      <c r="F1515" s="293"/>
      <c r="G1515" s="291"/>
      <c r="H1515" s="291"/>
      <c r="I1515" s="294"/>
      <c r="J1515" s="291"/>
    </row>
    <row r="1516" spans="1:10" x14ac:dyDescent="0.4">
      <c r="A1516" s="291"/>
      <c r="B1516" s="291"/>
      <c r="C1516" s="291"/>
      <c r="D1516" s="292"/>
      <c r="E1516" s="291"/>
      <c r="F1516" s="293"/>
      <c r="G1516" s="291"/>
      <c r="H1516" s="291"/>
      <c r="I1516" s="294"/>
      <c r="J1516" s="291"/>
    </row>
    <row r="1517" spans="1:10" x14ac:dyDescent="0.4">
      <c r="A1517" s="291"/>
      <c r="B1517" s="291"/>
      <c r="C1517" s="291"/>
      <c r="D1517" s="292"/>
      <c r="E1517" s="291"/>
      <c r="F1517" s="293"/>
      <c r="G1517" s="291"/>
      <c r="H1517" s="291"/>
      <c r="I1517" s="294"/>
      <c r="J1517" s="291"/>
    </row>
    <row r="1518" spans="1:10" x14ac:dyDescent="0.4">
      <c r="A1518" s="291"/>
      <c r="B1518" s="291"/>
      <c r="C1518" s="291"/>
      <c r="D1518" s="292"/>
      <c r="E1518" s="291"/>
      <c r="F1518" s="293"/>
      <c r="G1518" s="291"/>
      <c r="H1518" s="291"/>
      <c r="I1518" s="294"/>
      <c r="J1518" s="291"/>
    </row>
    <row r="1519" spans="1:10" x14ac:dyDescent="0.4">
      <c r="A1519" s="291"/>
      <c r="B1519" s="291"/>
      <c r="C1519" s="291"/>
      <c r="D1519" s="292"/>
      <c r="E1519" s="291"/>
      <c r="F1519" s="293"/>
      <c r="G1519" s="291"/>
      <c r="H1519" s="291"/>
      <c r="I1519" s="294"/>
      <c r="J1519" s="291"/>
    </row>
    <row r="1520" spans="1:10" x14ac:dyDescent="0.4">
      <c r="A1520" s="291"/>
      <c r="B1520" s="291"/>
      <c r="C1520" s="291"/>
      <c r="D1520" s="292"/>
      <c r="E1520" s="291"/>
      <c r="F1520" s="293"/>
      <c r="G1520" s="291"/>
      <c r="H1520" s="291"/>
      <c r="I1520" s="294"/>
      <c r="J1520" s="291"/>
    </row>
    <row r="1521" spans="1:10" x14ac:dyDescent="0.4">
      <c r="A1521" s="291"/>
      <c r="B1521" s="291"/>
      <c r="C1521" s="291"/>
      <c r="D1521" s="292"/>
      <c r="E1521" s="291"/>
      <c r="F1521" s="293"/>
      <c r="G1521" s="291"/>
      <c r="H1521" s="291"/>
      <c r="I1521" s="294"/>
      <c r="J1521" s="291"/>
    </row>
    <row r="1522" spans="1:10" x14ac:dyDescent="0.4">
      <c r="A1522" s="291"/>
      <c r="B1522" s="291"/>
      <c r="C1522" s="291"/>
      <c r="D1522" s="292"/>
      <c r="E1522" s="291"/>
      <c r="F1522" s="293"/>
      <c r="G1522" s="291"/>
      <c r="H1522" s="291"/>
      <c r="I1522" s="294"/>
      <c r="J1522" s="291"/>
    </row>
    <row r="1523" spans="1:10" x14ac:dyDescent="0.4">
      <c r="A1523" s="291"/>
      <c r="B1523" s="291"/>
      <c r="C1523" s="291"/>
      <c r="D1523" s="292"/>
      <c r="E1523" s="291"/>
      <c r="F1523" s="293"/>
      <c r="G1523" s="291"/>
      <c r="H1523" s="291"/>
      <c r="I1523" s="294"/>
      <c r="J1523" s="291"/>
    </row>
    <row r="1524" spans="1:10" x14ac:dyDescent="0.4">
      <c r="A1524" s="291"/>
      <c r="B1524" s="291"/>
      <c r="C1524" s="291"/>
      <c r="D1524" s="292"/>
      <c r="E1524" s="291"/>
      <c r="F1524" s="293"/>
      <c r="G1524" s="291"/>
      <c r="H1524" s="291"/>
      <c r="I1524" s="294"/>
      <c r="J1524" s="291"/>
    </row>
    <row r="1525" spans="1:10" x14ac:dyDescent="0.4">
      <c r="A1525" s="291"/>
      <c r="B1525" s="291"/>
      <c r="C1525" s="291"/>
      <c r="D1525" s="292"/>
      <c r="E1525" s="291"/>
      <c r="F1525" s="293"/>
      <c r="G1525" s="291"/>
      <c r="H1525" s="291"/>
      <c r="I1525" s="294"/>
      <c r="J1525" s="291"/>
    </row>
    <row r="1526" spans="1:10" x14ac:dyDescent="0.4">
      <c r="A1526" s="291"/>
      <c r="B1526" s="291"/>
      <c r="C1526" s="291"/>
      <c r="D1526" s="292"/>
      <c r="E1526" s="291"/>
      <c r="F1526" s="293"/>
      <c r="G1526" s="291"/>
      <c r="H1526" s="291"/>
      <c r="I1526" s="294"/>
      <c r="J1526" s="291"/>
    </row>
    <row r="1527" spans="1:10" x14ac:dyDescent="0.4">
      <c r="A1527" s="291"/>
      <c r="B1527" s="291"/>
      <c r="C1527" s="291"/>
      <c r="D1527" s="292"/>
      <c r="E1527" s="291"/>
      <c r="F1527" s="293"/>
      <c r="G1527" s="291"/>
      <c r="H1527" s="291"/>
      <c r="I1527" s="294"/>
      <c r="J1527" s="291"/>
    </row>
    <row r="1528" spans="1:10" x14ac:dyDescent="0.4">
      <c r="A1528" s="291"/>
      <c r="B1528" s="291"/>
      <c r="C1528" s="291"/>
      <c r="D1528" s="292"/>
      <c r="E1528" s="291"/>
      <c r="F1528" s="293"/>
      <c r="G1528" s="291"/>
      <c r="H1528" s="291"/>
      <c r="I1528" s="294"/>
      <c r="J1528" s="291"/>
    </row>
    <row r="1529" spans="1:10" x14ac:dyDescent="0.4">
      <c r="A1529" s="291"/>
      <c r="B1529" s="291"/>
      <c r="C1529" s="291"/>
      <c r="D1529" s="292"/>
      <c r="E1529" s="291"/>
      <c r="F1529" s="293"/>
      <c r="G1529" s="291"/>
      <c r="H1529" s="291"/>
      <c r="I1529" s="294"/>
      <c r="J1529" s="291"/>
    </row>
    <row r="1530" spans="1:10" x14ac:dyDescent="0.4">
      <c r="A1530" s="291"/>
      <c r="B1530" s="291"/>
      <c r="C1530" s="291"/>
      <c r="D1530" s="292"/>
      <c r="E1530" s="291"/>
      <c r="F1530" s="293"/>
      <c r="G1530" s="291"/>
      <c r="H1530" s="291"/>
      <c r="I1530" s="294"/>
      <c r="J1530" s="291"/>
    </row>
    <row r="1531" spans="1:10" x14ac:dyDescent="0.4">
      <c r="A1531" s="291"/>
      <c r="B1531" s="291"/>
      <c r="C1531" s="291"/>
      <c r="D1531" s="292"/>
      <c r="E1531" s="291"/>
      <c r="F1531" s="293"/>
      <c r="G1531" s="291"/>
      <c r="H1531" s="291"/>
      <c r="I1531" s="294"/>
      <c r="J1531" s="291"/>
    </row>
    <row r="1532" spans="1:10" x14ac:dyDescent="0.4">
      <c r="A1532" s="291"/>
      <c r="B1532" s="291"/>
      <c r="C1532" s="291"/>
      <c r="D1532" s="292"/>
      <c r="E1532" s="291"/>
      <c r="F1532" s="293"/>
      <c r="G1532" s="291"/>
      <c r="H1532" s="291"/>
      <c r="I1532" s="294"/>
      <c r="J1532" s="291"/>
    </row>
    <row r="1533" spans="1:10" x14ac:dyDescent="0.4">
      <c r="A1533" s="291"/>
      <c r="B1533" s="291"/>
      <c r="C1533" s="291"/>
      <c r="D1533" s="292"/>
      <c r="E1533" s="291"/>
      <c r="F1533" s="293"/>
      <c r="G1533" s="291"/>
      <c r="H1533" s="291"/>
      <c r="I1533" s="294"/>
      <c r="J1533" s="291"/>
    </row>
    <row r="1534" spans="1:10" x14ac:dyDescent="0.4">
      <c r="A1534" s="291"/>
      <c r="B1534" s="291"/>
      <c r="C1534" s="291"/>
      <c r="D1534" s="292"/>
      <c r="E1534" s="291"/>
      <c r="F1534" s="293"/>
      <c r="G1534" s="291"/>
      <c r="H1534" s="291"/>
      <c r="I1534" s="294"/>
      <c r="J1534" s="291"/>
    </row>
    <row r="1535" spans="1:10" x14ac:dyDescent="0.4">
      <c r="A1535" s="291"/>
      <c r="B1535" s="291"/>
      <c r="C1535" s="291"/>
      <c r="D1535" s="292"/>
      <c r="E1535" s="291"/>
      <c r="F1535" s="293"/>
      <c r="G1535" s="291"/>
      <c r="H1535" s="291"/>
      <c r="I1535" s="294"/>
      <c r="J1535" s="291"/>
    </row>
    <row r="1536" spans="1:10" x14ac:dyDescent="0.4">
      <c r="A1536" s="291"/>
      <c r="B1536" s="291"/>
      <c r="C1536" s="291"/>
      <c r="D1536" s="292"/>
      <c r="E1536" s="291"/>
      <c r="F1536" s="293"/>
      <c r="G1536" s="291"/>
      <c r="H1536" s="291"/>
      <c r="I1536" s="294"/>
      <c r="J1536" s="291"/>
    </row>
    <row r="1537" spans="1:10" x14ac:dyDescent="0.4">
      <c r="A1537" s="291"/>
      <c r="B1537" s="291"/>
      <c r="C1537" s="291"/>
      <c r="D1537" s="292"/>
      <c r="E1537" s="291"/>
      <c r="F1537" s="293"/>
      <c r="G1537" s="291"/>
      <c r="H1537" s="291"/>
      <c r="I1537" s="294"/>
      <c r="J1537" s="291"/>
    </row>
    <row r="1538" spans="1:10" x14ac:dyDescent="0.4">
      <c r="A1538" s="291"/>
      <c r="B1538" s="291"/>
      <c r="C1538" s="291"/>
      <c r="D1538" s="292"/>
      <c r="E1538" s="291"/>
      <c r="F1538" s="293"/>
      <c r="G1538" s="291"/>
      <c r="H1538" s="291"/>
      <c r="I1538" s="294"/>
      <c r="J1538" s="291"/>
    </row>
    <row r="1539" spans="1:10" x14ac:dyDescent="0.4">
      <c r="A1539" s="291"/>
      <c r="B1539" s="291"/>
      <c r="C1539" s="291"/>
      <c r="D1539" s="292"/>
      <c r="E1539" s="291"/>
      <c r="F1539" s="293"/>
      <c r="G1539" s="291"/>
      <c r="H1539" s="291"/>
      <c r="I1539" s="294"/>
      <c r="J1539" s="291"/>
    </row>
    <row r="1540" spans="1:10" x14ac:dyDescent="0.4">
      <c r="A1540" s="291"/>
      <c r="B1540" s="291"/>
      <c r="C1540" s="291"/>
      <c r="D1540" s="292"/>
      <c r="E1540" s="291"/>
      <c r="F1540" s="293"/>
      <c r="G1540" s="291"/>
      <c r="H1540" s="291"/>
      <c r="I1540" s="294"/>
      <c r="J1540" s="291"/>
    </row>
    <row r="1541" spans="1:10" x14ac:dyDescent="0.4">
      <c r="A1541" s="291"/>
      <c r="B1541" s="291"/>
      <c r="C1541" s="291"/>
      <c r="D1541" s="292"/>
      <c r="E1541" s="291"/>
      <c r="F1541" s="293"/>
      <c r="G1541" s="291"/>
      <c r="H1541" s="291"/>
      <c r="I1541" s="294"/>
      <c r="J1541" s="291"/>
    </row>
    <row r="1542" spans="1:10" x14ac:dyDescent="0.4">
      <c r="A1542" s="291"/>
      <c r="B1542" s="291"/>
      <c r="C1542" s="291"/>
      <c r="D1542" s="292"/>
      <c r="E1542" s="291"/>
      <c r="F1542" s="293"/>
      <c r="G1542" s="291"/>
      <c r="H1542" s="291"/>
      <c r="I1542" s="294"/>
      <c r="J1542" s="291"/>
    </row>
    <row r="1543" spans="1:10" x14ac:dyDescent="0.4">
      <c r="A1543" s="291"/>
      <c r="B1543" s="291"/>
      <c r="C1543" s="291"/>
      <c r="D1543" s="292"/>
      <c r="E1543" s="291"/>
      <c r="F1543" s="293"/>
      <c r="G1543" s="291"/>
      <c r="H1543" s="291"/>
      <c r="I1543" s="294"/>
      <c r="J1543" s="291"/>
    </row>
    <row r="1544" spans="1:10" x14ac:dyDescent="0.4">
      <c r="A1544" s="291"/>
      <c r="B1544" s="291"/>
      <c r="C1544" s="291"/>
      <c r="D1544" s="292"/>
      <c r="E1544" s="291"/>
      <c r="F1544" s="293"/>
      <c r="G1544" s="291"/>
      <c r="H1544" s="291"/>
      <c r="I1544" s="294"/>
      <c r="J1544" s="291"/>
    </row>
    <row r="1545" spans="1:10" x14ac:dyDescent="0.4">
      <c r="A1545" s="291"/>
      <c r="B1545" s="291"/>
      <c r="C1545" s="291"/>
      <c r="D1545" s="292"/>
      <c r="E1545" s="291"/>
      <c r="F1545" s="293"/>
      <c r="G1545" s="291"/>
      <c r="H1545" s="291"/>
      <c r="I1545" s="294"/>
      <c r="J1545" s="291"/>
    </row>
    <row r="1546" spans="1:10" x14ac:dyDescent="0.4">
      <c r="A1546" s="291"/>
      <c r="B1546" s="291"/>
      <c r="C1546" s="291"/>
      <c r="D1546" s="292"/>
      <c r="E1546" s="291"/>
      <c r="F1546" s="293"/>
      <c r="G1546" s="291"/>
      <c r="H1546" s="291"/>
      <c r="I1546" s="294"/>
      <c r="J1546" s="291"/>
    </row>
    <row r="1547" spans="1:10" x14ac:dyDescent="0.4">
      <c r="A1547" s="291"/>
      <c r="B1547" s="291"/>
      <c r="C1547" s="291"/>
      <c r="D1547" s="292"/>
      <c r="E1547" s="291"/>
      <c r="F1547" s="293"/>
      <c r="G1547" s="291"/>
      <c r="H1547" s="291"/>
      <c r="I1547" s="294"/>
      <c r="J1547" s="291"/>
    </row>
    <row r="1548" spans="1:10" x14ac:dyDescent="0.4">
      <c r="A1548" s="291"/>
      <c r="B1548" s="291"/>
      <c r="C1548" s="291"/>
      <c r="D1548" s="292"/>
      <c r="E1548" s="291"/>
      <c r="F1548" s="293"/>
      <c r="G1548" s="291"/>
      <c r="H1548" s="291"/>
      <c r="I1548" s="294"/>
      <c r="J1548" s="291"/>
    </row>
    <row r="1549" spans="1:10" x14ac:dyDescent="0.4">
      <c r="A1549" s="291"/>
      <c r="B1549" s="291"/>
      <c r="C1549" s="291"/>
      <c r="D1549" s="292"/>
      <c r="E1549" s="291"/>
      <c r="F1549" s="293"/>
      <c r="G1549" s="291"/>
      <c r="H1549" s="291"/>
      <c r="I1549" s="294"/>
      <c r="J1549" s="291"/>
    </row>
    <row r="1550" spans="1:10" x14ac:dyDescent="0.4">
      <c r="A1550" s="291"/>
      <c r="B1550" s="291"/>
      <c r="C1550" s="291"/>
      <c r="D1550" s="292"/>
      <c r="E1550" s="291"/>
      <c r="F1550" s="293"/>
      <c r="G1550" s="291"/>
      <c r="H1550" s="291"/>
      <c r="I1550" s="294"/>
      <c r="J1550" s="291"/>
    </row>
    <row r="1551" spans="1:10" x14ac:dyDescent="0.4">
      <c r="A1551" s="291"/>
      <c r="B1551" s="291"/>
      <c r="C1551" s="291"/>
      <c r="D1551" s="292"/>
      <c r="E1551" s="291"/>
      <c r="F1551" s="293"/>
      <c r="G1551" s="291"/>
      <c r="H1551" s="291"/>
      <c r="I1551" s="294"/>
      <c r="J1551" s="291"/>
    </row>
    <row r="1552" spans="1:10" x14ac:dyDescent="0.4">
      <c r="A1552" s="291"/>
      <c r="B1552" s="291"/>
      <c r="C1552" s="291"/>
      <c r="D1552" s="292"/>
      <c r="E1552" s="291"/>
      <c r="F1552" s="293"/>
      <c r="G1552" s="291"/>
      <c r="H1552" s="291"/>
      <c r="I1552" s="294"/>
      <c r="J1552" s="291"/>
    </row>
    <row r="1553" spans="1:10" x14ac:dyDescent="0.4">
      <c r="A1553" s="291"/>
      <c r="B1553" s="291"/>
      <c r="C1553" s="291"/>
      <c r="D1553" s="292"/>
      <c r="E1553" s="291"/>
      <c r="F1553" s="293"/>
      <c r="G1553" s="291"/>
      <c r="H1553" s="291"/>
      <c r="I1553" s="294"/>
      <c r="J1553" s="291"/>
    </row>
    <row r="1554" spans="1:10" x14ac:dyDescent="0.4">
      <c r="A1554" s="291"/>
      <c r="B1554" s="291"/>
      <c r="C1554" s="291"/>
      <c r="D1554" s="292"/>
      <c r="E1554" s="291"/>
      <c r="F1554" s="293"/>
      <c r="G1554" s="291"/>
      <c r="H1554" s="291"/>
      <c r="I1554" s="294"/>
      <c r="J1554" s="291"/>
    </row>
    <row r="1555" spans="1:10" x14ac:dyDescent="0.4">
      <c r="A1555" s="291"/>
      <c r="B1555" s="291"/>
      <c r="C1555" s="291"/>
      <c r="D1555" s="292"/>
      <c r="E1555" s="291"/>
      <c r="F1555" s="293"/>
      <c r="G1555" s="291"/>
      <c r="H1555" s="291"/>
      <c r="I1555" s="294"/>
      <c r="J1555" s="291"/>
    </row>
    <row r="1556" spans="1:10" x14ac:dyDescent="0.4">
      <c r="A1556" s="291"/>
      <c r="B1556" s="291"/>
      <c r="C1556" s="291"/>
      <c r="D1556" s="292"/>
      <c r="E1556" s="291"/>
      <c r="F1556" s="293"/>
      <c r="G1556" s="291"/>
      <c r="H1556" s="291"/>
      <c r="I1556" s="294"/>
      <c r="J1556" s="291"/>
    </row>
    <row r="1557" spans="1:10" x14ac:dyDescent="0.4">
      <c r="A1557" s="291"/>
      <c r="B1557" s="291"/>
      <c r="C1557" s="291"/>
      <c r="D1557" s="292"/>
      <c r="E1557" s="291"/>
      <c r="F1557" s="293"/>
      <c r="G1557" s="291"/>
      <c r="H1557" s="291"/>
      <c r="I1557" s="294"/>
      <c r="J1557" s="291"/>
    </row>
    <row r="1558" spans="1:10" x14ac:dyDescent="0.4">
      <c r="A1558" s="291"/>
      <c r="B1558" s="291"/>
      <c r="C1558" s="291"/>
      <c r="D1558" s="292"/>
      <c r="E1558" s="291"/>
      <c r="F1558" s="293"/>
      <c r="G1558" s="291"/>
      <c r="H1558" s="291"/>
      <c r="I1558" s="294"/>
      <c r="J1558" s="291"/>
    </row>
    <row r="1559" spans="1:10" x14ac:dyDescent="0.4">
      <c r="A1559" s="291"/>
      <c r="B1559" s="291"/>
      <c r="C1559" s="291"/>
      <c r="D1559" s="292"/>
      <c r="E1559" s="291"/>
      <c r="F1559" s="293"/>
      <c r="G1559" s="291"/>
      <c r="H1559" s="291"/>
      <c r="I1559" s="294"/>
      <c r="J1559" s="291"/>
    </row>
    <row r="1560" spans="1:10" x14ac:dyDescent="0.4">
      <c r="A1560" s="291"/>
      <c r="B1560" s="291"/>
      <c r="C1560" s="291"/>
      <c r="D1560" s="292"/>
      <c r="E1560" s="291"/>
      <c r="F1560" s="293"/>
      <c r="G1560" s="291"/>
      <c r="H1560" s="291"/>
      <c r="I1560" s="294"/>
      <c r="J1560" s="291"/>
    </row>
    <row r="1561" spans="1:10" x14ac:dyDescent="0.4">
      <c r="A1561" s="291"/>
      <c r="B1561" s="291"/>
      <c r="C1561" s="291"/>
      <c r="D1561" s="292"/>
      <c r="E1561" s="291"/>
      <c r="F1561" s="293"/>
      <c r="G1561" s="291"/>
      <c r="H1561" s="291"/>
      <c r="I1561" s="294"/>
      <c r="J1561" s="291"/>
    </row>
    <row r="1562" spans="1:10" x14ac:dyDescent="0.4">
      <c r="A1562" s="291"/>
      <c r="B1562" s="291"/>
      <c r="C1562" s="291"/>
      <c r="D1562" s="292"/>
      <c r="E1562" s="291"/>
      <c r="F1562" s="293"/>
      <c r="G1562" s="291"/>
      <c r="H1562" s="291"/>
      <c r="I1562" s="294"/>
      <c r="J1562" s="291"/>
    </row>
    <row r="1563" spans="1:10" x14ac:dyDescent="0.4">
      <c r="A1563" s="291"/>
      <c r="B1563" s="291"/>
      <c r="C1563" s="291"/>
      <c r="D1563" s="292"/>
      <c r="E1563" s="291"/>
      <c r="F1563" s="293"/>
      <c r="G1563" s="291"/>
      <c r="H1563" s="291"/>
      <c r="I1563" s="294"/>
      <c r="J1563" s="291"/>
    </row>
    <row r="1564" spans="1:10" x14ac:dyDescent="0.4">
      <c r="A1564" s="291"/>
      <c r="B1564" s="291"/>
      <c r="C1564" s="291"/>
      <c r="D1564" s="292"/>
      <c r="E1564" s="291"/>
      <c r="F1564" s="293"/>
      <c r="G1564" s="291"/>
      <c r="H1564" s="291"/>
      <c r="I1564" s="294"/>
      <c r="J1564" s="291"/>
    </row>
    <row r="1565" spans="1:10" x14ac:dyDescent="0.4">
      <c r="A1565" s="291"/>
      <c r="B1565" s="291"/>
      <c r="C1565" s="291"/>
      <c r="D1565" s="292"/>
      <c r="E1565" s="291"/>
      <c r="F1565" s="293"/>
      <c r="G1565" s="291"/>
      <c r="H1565" s="291"/>
      <c r="I1565" s="294"/>
      <c r="J1565" s="291"/>
    </row>
    <row r="1566" spans="1:10" x14ac:dyDescent="0.4">
      <c r="A1566" s="291"/>
      <c r="B1566" s="291"/>
      <c r="C1566" s="291"/>
      <c r="D1566" s="292"/>
      <c r="E1566" s="291"/>
      <c r="F1566" s="293"/>
      <c r="G1566" s="291"/>
      <c r="H1566" s="291"/>
      <c r="I1566" s="294"/>
      <c r="J1566" s="291"/>
    </row>
    <row r="1567" spans="1:10" x14ac:dyDescent="0.4">
      <c r="A1567" s="291"/>
      <c r="B1567" s="291"/>
      <c r="C1567" s="291"/>
      <c r="D1567" s="292"/>
      <c r="E1567" s="291"/>
      <c r="F1567" s="293"/>
      <c r="G1567" s="291"/>
      <c r="H1567" s="291"/>
      <c r="I1567" s="294"/>
      <c r="J1567" s="291"/>
    </row>
    <row r="1568" spans="1:10" x14ac:dyDescent="0.4">
      <c r="A1568" s="291"/>
      <c r="B1568" s="291"/>
      <c r="C1568" s="291"/>
      <c r="D1568" s="292"/>
      <c r="E1568" s="291"/>
      <c r="F1568" s="293"/>
      <c r="G1568" s="291"/>
      <c r="H1568" s="291"/>
      <c r="I1568" s="294"/>
      <c r="J1568" s="291"/>
    </row>
    <row r="1569" spans="1:10" x14ac:dyDescent="0.4">
      <c r="A1569" s="291"/>
      <c r="B1569" s="291"/>
      <c r="C1569" s="291"/>
      <c r="D1569" s="292"/>
      <c r="E1569" s="291"/>
      <c r="F1569" s="293"/>
      <c r="G1569" s="291"/>
      <c r="H1569" s="291"/>
      <c r="I1569" s="294"/>
      <c r="J1569" s="291"/>
    </row>
    <row r="1570" spans="1:10" x14ac:dyDescent="0.4">
      <c r="A1570" s="291"/>
      <c r="B1570" s="291"/>
      <c r="C1570" s="291"/>
      <c r="D1570" s="292"/>
      <c r="E1570" s="291"/>
      <c r="F1570" s="293"/>
      <c r="G1570" s="291"/>
      <c r="H1570" s="291"/>
      <c r="I1570" s="294"/>
      <c r="J1570" s="291"/>
    </row>
    <row r="1571" spans="1:10" x14ac:dyDescent="0.4">
      <c r="A1571" s="291"/>
      <c r="B1571" s="291"/>
      <c r="C1571" s="291"/>
      <c r="D1571" s="292"/>
      <c r="E1571" s="291"/>
      <c r="F1571" s="293"/>
      <c r="G1571" s="291"/>
      <c r="H1571" s="291"/>
      <c r="I1571" s="294"/>
      <c r="J1571" s="291"/>
    </row>
    <row r="1572" spans="1:10" x14ac:dyDescent="0.4">
      <c r="A1572" s="291"/>
      <c r="B1572" s="291"/>
      <c r="C1572" s="291"/>
      <c r="D1572" s="292"/>
      <c r="E1572" s="291"/>
      <c r="F1572" s="293"/>
      <c r="G1572" s="291"/>
      <c r="H1572" s="291"/>
      <c r="I1572" s="294"/>
      <c r="J1572" s="291"/>
    </row>
    <row r="1573" spans="1:10" x14ac:dyDescent="0.4">
      <c r="A1573" s="291"/>
      <c r="B1573" s="291"/>
      <c r="C1573" s="291"/>
      <c r="D1573" s="292"/>
      <c r="E1573" s="291"/>
      <c r="F1573" s="293"/>
      <c r="G1573" s="291"/>
      <c r="H1573" s="291"/>
      <c r="I1573" s="294"/>
      <c r="J1573" s="291"/>
    </row>
    <row r="1574" spans="1:10" x14ac:dyDescent="0.4">
      <c r="A1574" s="291"/>
      <c r="B1574" s="291"/>
      <c r="C1574" s="291"/>
      <c r="D1574" s="292"/>
      <c r="E1574" s="291"/>
      <c r="F1574" s="293"/>
      <c r="G1574" s="291"/>
      <c r="H1574" s="291"/>
      <c r="I1574" s="294"/>
      <c r="J1574" s="291"/>
    </row>
    <row r="1575" spans="1:10" x14ac:dyDescent="0.4">
      <c r="A1575" s="291"/>
      <c r="B1575" s="291"/>
      <c r="C1575" s="291"/>
      <c r="D1575" s="292"/>
      <c r="E1575" s="291"/>
      <c r="F1575" s="293"/>
      <c r="G1575" s="291"/>
      <c r="H1575" s="291"/>
      <c r="I1575" s="294"/>
      <c r="J1575" s="291"/>
    </row>
    <row r="1576" spans="1:10" x14ac:dyDescent="0.4">
      <c r="A1576" s="291"/>
      <c r="B1576" s="291"/>
      <c r="C1576" s="291"/>
      <c r="D1576" s="292"/>
      <c r="E1576" s="291"/>
      <c r="F1576" s="293"/>
      <c r="G1576" s="291"/>
      <c r="H1576" s="291"/>
      <c r="I1576" s="294"/>
      <c r="J1576" s="291"/>
    </row>
    <row r="1577" spans="1:10" x14ac:dyDescent="0.4">
      <c r="A1577" s="291"/>
      <c r="B1577" s="291"/>
      <c r="C1577" s="291"/>
      <c r="D1577" s="292"/>
      <c r="E1577" s="291"/>
      <c r="F1577" s="293"/>
      <c r="G1577" s="291"/>
      <c r="H1577" s="291"/>
      <c r="I1577" s="294"/>
      <c r="J1577" s="291"/>
    </row>
    <row r="1578" spans="1:10" x14ac:dyDescent="0.4">
      <c r="A1578" s="291"/>
      <c r="B1578" s="291"/>
      <c r="C1578" s="291"/>
      <c r="D1578" s="292"/>
      <c r="E1578" s="291"/>
      <c r="F1578" s="293"/>
      <c r="G1578" s="291"/>
      <c r="H1578" s="291"/>
      <c r="I1578" s="294"/>
      <c r="J1578" s="291"/>
    </row>
    <row r="1579" spans="1:10" x14ac:dyDescent="0.4">
      <c r="A1579" s="291"/>
      <c r="B1579" s="291"/>
      <c r="C1579" s="291"/>
      <c r="D1579" s="292"/>
      <c r="E1579" s="291"/>
      <c r="F1579" s="293"/>
      <c r="G1579" s="291"/>
      <c r="H1579" s="291"/>
      <c r="I1579" s="294"/>
      <c r="J1579" s="291"/>
    </row>
    <row r="1580" spans="1:10" x14ac:dyDescent="0.4">
      <c r="A1580" s="291"/>
      <c r="B1580" s="291"/>
      <c r="C1580" s="291"/>
      <c r="D1580" s="292"/>
      <c r="E1580" s="291"/>
      <c r="F1580" s="293"/>
      <c r="G1580" s="291"/>
      <c r="H1580" s="291"/>
      <c r="I1580" s="294"/>
      <c r="J1580" s="291"/>
    </row>
    <row r="1581" spans="1:10" x14ac:dyDescent="0.4">
      <c r="A1581" s="291"/>
      <c r="B1581" s="291"/>
      <c r="C1581" s="291"/>
      <c r="D1581" s="292"/>
      <c r="E1581" s="291"/>
      <c r="F1581" s="293"/>
      <c r="G1581" s="291"/>
      <c r="H1581" s="291"/>
      <c r="I1581" s="294"/>
      <c r="J1581" s="291"/>
    </row>
    <row r="1582" spans="1:10" x14ac:dyDescent="0.4">
      <c r="A1582" s="291"/>
      <c r="B1582" s="291"/>
      <c r="C1582" s="291"/>
      <c r="D1582" s="292"/>
      <c r="E1582" s="291"/>
      <c r="F1582" s="293"/>
      <c r="G1582" s="291"/>
      <c r="H1582" s="291"/>
      <c r="I1582" s="294"/>
      <c r="J1582" s="291"/>
    </row>
    <row r="1583" spans="1:10" x14ac:dyDescent="0.4">
      <c r="A1583" s="291"/>
      <c r="B1583" s="291"/>
      <c r="C1583" s="291"/>
      <c r="D1583" s="292"/>
      <c r="E1583" s="291"/>
      <c r="F1583" s="293"/>
      <c r="G1583" s="291"/>
      <c r="H1583" s="291"/>
      <c r="I1583" s="294"/>
      <c r="J1583" s="291"/>
    </row>
    <row r="1584" spans="1:10" x14ac:dyDescent="0.4">
      <c r="A1584" s="291"/>
      <c r="B1584" s="291"/>
      <c r="C1584" s="291"/>
      <c r="D1584" s="292"/>
      <c r="E1584" s="291"/>
      <c r="F1584" s="293"/>
      <c r="G1584" s="291"/>
      <c r="H1584" s="291"/>
      <c r="I1584" s="294"/>
      <c r="J1584" s="291"/>
    </row>
    <row r="1585" spans="1:10" x14ac:dyDescent="0.4">
      <c r="A1585" s="291"/>
      <c r="B1585" s="291"/>
      <c r="C1585" s="291"/>
      <c r="D1585" s="292"/>
      <c r="E1585" s="291"/>
      <c r="F1585" s="293"/>
      <c r="G1585" s="291"/>
      <c r="H1585" s="291"/>
      <c r="I1585" s="294"/>
      <c r="J1585" s="291"/>
    </row>
    <row r="1586" spans="1:10" x14ac:dyDescent="0.4">
      <c r="A1586" s="291"/>
      <c r="B1586" s="291"/>
      <c r="C1586" s="291"/>
      <c r="D1586" s="292"/>
      <c r="E1586" s="291"/>
      <c r="F1586" s="293"/>
      <c r="G1586" s="291"/>
      <c r="H1586" s="291"/>
      <c r="I1586" s="294"/>
      <c r="J1586" s="291"/>
    </row>
    <row r="1587" spans="1:10" x14ac:dyDescent="0.4">
      <c r="A1587" s="291"/>
      <c r="B1587" s="291"/>
      <c r="C1587" s="291"/>
      <c r="D1587" s="292"/>
      <c r="E1587" s="291"/>
      <c r="F1587" s="293"/>
      <c r="G1587" s="291"/>
      <c r="H1587" s="291"/>
      <c r="I1587" s="294"/>
      <c r="J1587" s="291"/>
    </row>
    <row r="1588" spans="1:10" x14ac:dyDescent="0.4">
      <c r="A1588" s="291"/>
      <c r="B1588" s="291"/>
      <c r="C1588" s="291"/>
      <c r="D1588" s="292"/>
      <c r="E1588" s="291"/>
      <c r="F1588" s="293"/>
      <c r="G1588" s="291"/>
      <c r="H1588" s="291"/>
      <c r="I1588" s="294"/>
      <c r="J1588" s="291"/>
    </row>
    <row r="1589" spans="1:10" x14ac:dyDescent="0.4">
      <c r="A1589" s="291"/>
      <c r="B1589" s="291"/>
      <c r="C1589" s="291"/>
      <c r="D1589" s="292"/>
      <c r="E1589" s="291"/>
      <c r="F1589" s="293"/>
      <c r="G1589" s="291"/>
      <c r="H1589" s="291"/>
      <c r="I1589" s="294"/>
      <c r="J1589" s="291"/>
    </row>
    <row r="1590" spans="1:10" x14ac:dyDescent="0.4">
      <c r="A1590" s="291"/>
      <c r="B1590" s="291"/>
      <c r="C1590" s="291"/>
      <c r="D1590" s="292"/>
      <c r="E1590" s="291"/>
      <c r="F1590" s="293"/>
      <c r="G1590" s="291"/>
      <c r="H1590" s="291"/>
      <c r="I1590" s="294"/>
      <c r="J1590" s="291"/>
    </row>
    <row r="1591" spans="1:10" x14ac:dyDescent="0.4">
      <c r="A1591" s="291"/>
      <c r="B1591" s="291"/>
      <c r="C1591" s="291"/>
      <c r="D1591" s="292"/>
      <c r="E1591" s="291"/>
      <c r="F1591" s="293"/>
      <c r="G1591" s="291"/>
      <c r="H1591" s="291"/>
      <c r="I1591" s="294"/>
      <c r="J1591" s="291"/>
    </row>
    <row r="1592" spans="1:10" x14ac:dyDescent="0.4">
      <c r="A1592" s="291"/>
      <c r="B1592" s="291"/>
      <c r="C1592" s="291"/>
      <c r="D1592" s="292"/>
      <c r="E1592" s="291"/>
      <c r="F1592" s="293"/>
      <c r="G1592" s="291"/>
      <c r="H1592" s="291"/>
      <c r="I1592" s="294"/>
      <c r="J1592" s="291"/>
    </row>
    <row r="1593" spans="1:10" x14ac:dyDescent="0.4">
      <c r="A1593" s="291"/>
      <c r="B1593" s="291"/>
      <c r="C1593" s="291"/>
      <c r="D1593" s="292"/>
      <c r="E1593" s="291"/>
      <c r="F1593" s="293"/>
      <c r="G1593" s="291"/>
      <c r="H1593" s="291"/>
      <c r="I1593" s="294"/>
      <c r="J1593" s="291"/>
    </row>
    <row r="1594" spans="1:10" x14ac:dyDescent="0.4">
      <c r="A1594" s="291"/>
      <c r="B1594" s="291"/>
      <c r="C1594" s="291"/>
      <c r="D1594" s="292"/>
      <c r="E1594" s="291"/>
      <c r="F1594" s="293"/>
      <c r="G1594" s="291"/>
      <c r="H1594" s="291"/>
      <c r="I1594" s="294"/>
      <c r="J1594" s="291"/>
    </row>
    <row r="1595" spans="1:10" x14ac:dyDescent="0.4">
      <c r="A1595" s="291"/>
      <c r="B1595" s="291"/>
      <c r="C1595" s="291"/>
      <c r="D1595" s="292"/>
      <c r="E1595" s="291"/>
      <c r="F1595" s="293"/>
      <c r="G1595" s="291"/>
      <c r="H1595" s="291"/>
      <c r="I1595" s="294"/>
      <c r="J1595" s="291"/>
    </row>
    <row r="1596" spans="1:10" x14ac:dyDescent="0.4">
      <c r="A1596" s="291"/>
      <c r="B1596" s="291"/>
      <c r="C1596" s="291"/>
      <c r="D1596" s="292"/>
      <c r="E1596" s="291"/>
      <c r="F1596" s="293"/>
      <c r="G1596" s="291"/>
      <c r="H1596" s="291"/>
      <c r="I1596" s="294"/>
      <c r="J1596" s="291"/>
    </row>
    <row r="1597" spans="1:10" x14ac:dyDescent="0.4">
      <c r="A1597" s="291"/>
      <c r="B1597" s="291"/>
      <c r="C1597" s="291"/>
      <c r="D1597" s="292"/>
      <c r="E1597" s="291"/>
      <c r="F1597" s="293"/>
      <c r="G1597" s="291"/>
      <c r="H1597" s="291"/>
      <c r="I1597" s="294"/>
      <c r="J1597" s="291"/>
    </row>
    <row r="1598" spans="1:10" x14ac:dyDescent="0.4">
      <c r="A1598" s="291"/>
      <c r="B1598" s="291"/>
      <c r="C1598" s="291"/>
      <c r="D1598" s="292"/>
      <c r="E1598" s="291"/>
      <c r="F1598" s="293"/>
      <c r="G1598" s="291"/>
      <c r="H1598" s="291"/>
      <c r="I1598" s="294"/>
      <c r="J1598" s="291"/>
    </row>
    <row r="1599" spans="1:10" x14ac:dyDescent="0.4">
      <c r="A1599" s="291"/>
      <c r="B1599" s="291"/>
      <c r="C1599" s="291"/>
      <c r="D1599" s="292"/>
      <c r="E1599" s="291"/>
      <c r="F1599" s="293"/>
      <c r="G1599" s="291"/>
      <c r="H1599" s="291"/>
      <c r="I1599" s="294"/>
      <c r="J1599" s="291"/>
    </row>
    <row r="1600" spans="1:10" x14ac:dyDescent="0.4">
      <c r="A1600" s="291"/>
      <c r="B1600" s="291"/>
      <c r="C1600" s="291"/>
      <c r="D1600" s="292"/>
      <c r="E1600" s="291"/>
      <c r="F1600" s="293"/>
      <c r="G1600" s="291"/>
      <c r="H1600" s="291"/>
      <c r="I1600" s="294"/>
      <c r="J1600" s="291"/>
    </row>
    <row r="1601" spans="1:10" x14ac:dyDescent="0.4">
      <c r="A1601" s="291"/>
      <c r="B1601" s="291"/>
      <c r="C1601" s="291"/>
      <c r="D1601" s="292"/>
      <c r="E1601" s="291"/>
      <c r="F1601" s="293"/>
      <c r="G1601" s="291"/>
      <c r="H1601" s="291"/>
      <c r="I1601" s="294"/>
      <c r="J1601" s="291"/>
    </row>
    <row r="1602" spans="1:10" x14ac:dyDescent="0.4">
      <c r="A1602" s="291"/>
      <c r="B1602" s="291"/>
      <c r="C1602" s="291"/>
      <c r="D1602" s="292"/>
      <c r="E1602" s="291"/>
      <c r="F1602" s="293"/>
      <c r="G1602" s="291"/>
      <c r="H1602" s="291"/>
      <c r="I1602" s="294"/>
      <c r="J1602" s="291"/>
    </row>
    <row r="1603" spans="1:10" x14ac:dyDescent="0.4">
      <c r="A1603" s="291"/>
      <c r="B1603" s="291"/>
      <c r="C1603" s="291"/>
      <c r="D1603" s="292"/>
      <c r="E1603" s="291"/>
      <c r="F1603" s="293"/>
      <c r="G1603" s="291"/>
      <c r="H1603" s="291"/>
      <c r="I1603" s="294"/>
      <c r="J1603" s="291"/>
    </row>
    <row r="1604" spans="1:10" x14ac:dyDescent="0.4">
      <c r="A1604" s="291"/>
      <c r="B1604" s="291"/>
      <c r="C1604" s="291"/>
      <c r="D1604" s="292"/>
      <c r="E1604" s="291"/>
      <c r="F1604" s="293"/>
      <c r="G1604" s="291"/>
      <c r="H1604" s="291"/>
      <c r="I1604" s="294"/>
      <c r="J1604" s="291"/>
    </row>
    <row r="1605" spans="1:10" x14ac:dyDescent="0.4">
      <c r="A1605" s="291"/>
      <c r="B1605" s="291"/>
      <c r="C1605" s="291"/>
      <c r="D1605" s="292"/>
      <c r="E1605" s="291"/>
      <c r="F1605" s="293"/>
      <c r="G1605" s="291"/>
      <c r="H1605" s="291"/>
      <c r="I1605" s="294"/>
      <c r="J1605" s="291"/>
    </row>
    <row r="1606" spans="1:10" x14ac:dyDescent="0.4">
      <c r="A1606" s="291"/>
      <c r="B1606" s="291"/>
      <c r="C1606" s="291"/>
      <c r="D1606" s="292"/>
      <c r="E1606" s="291"/>
      <c r="F1606" s="293"/>
      <c r="G1606" s="291"/>
      <c r="H1606" s="291"/>
      <c r="I1606" s="294"/>
      <c r="J1606" s="291"/>
    </row>
    <row r="1607" spans="1:10" x14ac:dyDescent="0.4">
      <c r="A1607" s="291"/>
      <c r="B1607" s="291"/>
      <c r="C1607" s="291"/>
      <c r="D1607" s="292"/>
      <c r="E1607" s="291"/>
      <c r="F1607" s="293"/>
      <c r="G1607" s="291"/>
      <c r="H1607" s="291"/>
      <c r="I1607" s="294"/>
      <c r="J1607" s="291"/>
    </row>
    <row r="1608" spans="1:10" x14ac:dyDescent="0.4">
      <c r="A1608" s="291"/>
      <c r="B1608" s="291"/>
      <c r="C1608" s="291"/>
      <c r="D1608" s="292"/>
      <c r="E1608" s="291"/>
      <c r="F1608" s="293"/>
      <c r="G1608" s="291"/>
      <c r="H1608" s="291"/>
      <c r="I1608" s="294"/>
      <c r="J1608" s="291"/>
    </row>
    <row r="1609" spans="1:10" x14ac:dyDescent="0.4">
      <c r="A1609" s="291"/>
      <c r="B1609" s="291"/>
      <c r="C1609" s="291"/>
      <c r="D1609" s="292"/>
      <c r="E1609" s="291"/>
      <c r="F1609" s="293"/>
      <c r="G1609" s="291"/>
      <c r="H1609" s="291"/>
      <c r="I1609" s="294"/>
      <c r="J1609" s="291"/>
    </row>
    <row r="1610" spans="1:10" x14ac:dyDescent="0.4">
      <c r="A1610" s="291"/>
      <c r="B1610" s="291"/>
      <c r="C1610" s="291"/>
      <c r="D1610" s="292"/>
      <c r="E1610" s="291"/>
      <c r="F1610" s="293"/>
      <c r="G1610" s="291"/>
      <c r="H1610" s="291"/>
      <c r="I1610" s="294"/>
      <c r="J1610" s="291"/>
    </row>
    <row r="1611" spans="1:10" x14ac:dyDescent="0.4">
      <c r="A1611" s="291"/>
      <c r="B1611" s="291"/>
      <c r="C1611" s="291"/>
      <c r="D1611" s="292"/>
      <c r="E1611" s="291"/>
      <c r="F1611" s="293"/>
      <c r="G1611" s="291"/>
      <c r="H1611" s="291"/>
      <c r="I1611" s="294"/>
      <c r="J1611" s="291"/>
    </row>
    <row r="1612" spans="1:10" x14ac:dyDescent="0.4">
      <c r="A1612" s="291"/>
      <c r="B1612" s="291"/>
      <c r="C1612" s="291"/>
      <c r="D1612" s="292"/>
      <c r="E1612" s="291"/>
      <c r="F1612" s="293"/>
      <c r="G1612" s="291"/>
      <c r="H1612" s="291"/>
      <c r="I1612" s="294"/>
      <c r="J1612" s="291"/>
    </row>
    <row r="1613" spans="1:10" x14ac:dyDescent="0.4">
      <c r="A1613" s="291"/>
      <c r="B1613" s="291"/>
      <c r="C1613" s="291"/>
      <c r="D1613" s="292"/>
      <c r="E1613" s="291"/>
      <c r="F1613" s="293"/>
      <c r="G1613" s="291"/>
      <c r="H1613" s="291"/>
      <c r="I1613" s="294"/>
      <c r="J1613" s="291"/>
    </row>
    <row r="1614" spans="1:10" x14ac:dyDescent="0.4">
      <c r="A1614" s="291"/>
      <c r="B1614" s="291"/>
      <c r="C1614" s="291"/>
      <c r="D1614" s="292"/>
      <c r="E1614" s="291"/>
      <c r="F1614" s="293"/>
      <c r="G1614" s="291"/>
      <c r="H1614" s="291"/>
      <c r="I1614" s="294"/>
      <c r="J1614" s="291"/>
    </row>
    <row r="1615" spans="1:10" x14ac:dyDescent="0.4">
      <c r="A1615" s="291"/>
      <c r="B1615" s="291"/>
      <c r="C1615" s="291"/>
      <c r="D1615" s="292"/>
      <c r="E1615" s="291"/>
      <c r="F1615" s="293"/>
      <c r="G1615" s="291"/>
      <c r="H1615" s="291"/>
      <c r="I1615" s="294"/>
      <c r="J1615" s="291"/>
    </row>
    <row r="1616" spans="1:10" x14ac:dyDescent="0.4">
      <c r="A1616" s="291"/>
      <c r="B1616" s="291"/>
      <c r="C1616" s="291"/>
      <c r="D1616" s="292"/>
      <c r="E1616" s="291"/>
      <c r="F1616" s="293"/>
      <c r="G1616" s="291"/>
      <c r="H1616" s="291"/>
      <c r="I1616" s="294"/>
      <c r="J1616" s="291"/>
    </row>
    <row r="1617" spans="1:10" x14ac:dyDescent="0.4">
      <c r="A1617" s="291"/>
      <c r="B1617" s="291"/>
      <c r="C1617" s="291"/>
      <c r="D1617" s="292"/>
      <c r="E1617" s="291"/>
      <c r="F1617" s="293"/>
      <c r="G1617" s="291"/>
      <c r="H1617" s="291"/>
      <c r="I1617" s="294"/>
      <c r="J1617" s="291"/>
    </row>
    <row r="1618" spans="1:10" x14ac:dyDescent="0.4">
      <c r="A1618" s="291"/>
      <c r="B1618" s="291"/>
      <c r="C1618" s="291"/>
      <c r="D1618" s="292"/>
      <c r="E1618" s="291"/>
      <c r="F1618" s="293"/>
      <c r="G1618" s="291"/>
      <c r="H1618" s="291"/>
      <c r="I1618" s="294"/>
      <c r="J1618" s="291"/>
    </row>
    <row r="1619" spans="1:10" x14ac:dyDescent="0.4">
      <c r="A1619" s="291"/>
      <c r="B1619" s="291"/>
      <c r="C1619" s="291"/>
      <c r="D1619" s="292"/>
      <c r="E1619" s="291"/>
      <c r="F1619" s="293"/>
      <c r="G1619" s="291"/>
      <c r="H1619" s="291"/>
      <c r="I1619" s="294"/>
      <c r="J1619" s="291"/>
    </row>
    <row r="1620" spans="1:10" x14ac:dyDescent="0.4">
      <c r="A1620" s="291"/>
      <c r="B1620" s="291"/>
      <c r="C1620" s="291"/>
      <c r="D1620" s="292"/>
      <c r="E1620" s="291"/>
      <c r="F1620" s="293"/>
      <c r="G1620" s="291"/>
      <c r="H1620" s="291"/>
      <c r="I1620" s="294"/>
      <c r="J1620" s="291"/>
    </row>
    <row r="1621" spans="1:10" x14ac:dyDescent="0.4">
      <c r="A1621" s="291"/>
      <c r="B1621" s="291"/>
      <c r="C1621" s="291"/>
      <c r="D1621" s="292"/>
      <c r="E1621" s="291"/>
      <c r="F1621" s="293"/>
      <c r="G1621" s="291"/>
      <c r="H1621" s="291"/>
      <c r="I1621" s="294"/>
      <c r="J1621" s="291"/>
    </row>
    <row r="1622" spans="1:10" x14ac:dyDescent="0.4">
      <c r="A1622" s="291"/>
      <c r="B1622" s="291"/>
      <c r="C1622" s="291"/>
      <c r="D1622" s="292"/>
      <c r="E1622" s="291"/>
      <c r="F1622" s="293"/>
      <c r="G1622" s="291"/>
      <c r="H1622" s="291"/>
      <c r="I1622" s="294"/>
      <c r="J1622" s="291"/>
    </row>
    <row r="1623" spans="1:10" x14ac:dyDescent="0.4">
      <c r="A1623" s="291"/>
      <c r="B1623" s="291"/>
      <c r="C1623" s="291"/>
      <c r="D1623" s="292"/>
      <c r="E1623" s="291"/>
      <c r="F1623" s="293"/>
      <c r="G1623" s="291"/>
      <c r="H1623" s="291"/>
      <c r="I1623" s="294"/>
      <c r="J1623" s="291"/>
    </row>
    <row r="1624" spans="1:10" x14ac:dyDescent="0.4">
      <c r="A1624" s="291"/>
      <c r="B1624" s="291"/>
      <c r="C1624" s="291"/>
      <c r="D1624" s="292"/>
      <c r="E1624" s="291"/>
      <c r="F1624" s="293"/>
      <c r="G1624" s="291"/>
      <c r="H1624" s="291"/>
      <c r="I1624" s="294"/>
      <c r="J1624" s="291"/>
    </row>
    <row r="1625" spans="1:10" x14ac:dyDescent="0.4">
      <c r="A1625" s="291"/>
      <c r="B1625" s="291"/>
      <c r="C1625" s="291"/>
      <c r="D1625" s="292"/>
      <c r="E1625" s="291"/>
      <c r="F1625" s="293"/>
      <c r="G1625" s="291"/>
      <c r="H1625" s="291"/>
      <c r="I1625" s="294"/>
      <c r="J1625" s="291"/>
    </row>
    <row r="1626" spans="1:10" x14ac:dyDescent="0.4">
      <c r="A1626" s="291"/>
      <c r="B1626" s="291"/>
      <c r="C1626" s="291"/>
      <c r="D1626" s="292"/>
      <c r="E1626" s="291"/>
      <c r="F1626" s="293"/>
      <c r="G1626" s="291"/>
      <c r="H1626" s="291"/>
      <c r="I1626" s="294"/>
      <c r="J1626" s="291"/>
    </row>
    <row r="1627" spans="1:10" x14ac:dyDescent="0.4">
      <c r="A1627" s="291"/>
      <c r="B1627" s="291"/>
      <c r="C1627" s="291"/>
      <c r="D1627" s="292"/>
      <c r="E1627" s="291"/>
      <c r="F1627" s="293"/>
      <c r="G1627" s="291"/>
      <c r="H1627" s="291"/>
      <c r="I1627" s="294"/>
      <c r="J1627" s="291"/>
    </row>
    <row r="1628" spans="1:10" x14ac:dyDescent="0.4">
      <c r="A1628" s="291"/>
      <c r="B1628" s="291"/>
      <c r="C1628" s="291"/>
      <c r="D1628" s="292"/>
      <c r="E1628" s="291"/>
      <c r="F1628" s="293"/>
      <c r="G1628" s="291"/>
      <c r="H1628" s="291"/>
      <c r="I1628" s="294"/>
      <c r="J1628" s="291"/>
    </row>
    <row r="1629" spans="1:10" x14ac:dyDescent="0.4">
      <c r="A1629" s="291"/>
      <c r="B1629" s="291"/>
      <c r="C1629" s="291"/>
      <c r="D1629" s="292"/>
      <c r="E1629" s="291"/>
      <c r="F1629" s="293"/>
      <c r="G1629" s="291"/>
      <c r="H1629" s="291"/>
      <c r="I1629" s="294"/>
      <c r="J1629" s="291"/>
    </row>
    <row r="1630" spans="1:10" x14ac:dyDescent="0.4">
      <c r="A1630" s="291"/>
      <c r="B1630" s="291"/>
      <c r="C1630" s="291"/>
      <c r="D1630" s="292"/>
      <c r="E1630" s="291"/>
      <c r="F1630" s="293"/>
      <c r="G1630" s="291"/>
      <c r="H1630" s="291"/>
      <c r="I1630" s="294"/>
      <c r="J1630" s="291"/>
    </row>
    <row r="1631" spans="1:10" x14ac:dyDescent="0.4">
      <c r="A1631" s="291"/>
      <c r="B1631" s="291"/>
      <c r="C1631" s="291"/>
      <c r="D1631" s="292"/>
      <c r="E1631" s="291"/>
      <c r="F1631" s="293"/>
      <c r="G1631" s="291"/>
      <c r="H1631" s="291"/>
      <c r="I1631" s="294"/>
      <c r="J1631" s="291"/>
    </row>
    <row r="1632" spans="1:10" x14ac:dyDescent="0.4">
      <c r="A1632" s="291"/>
      <c r="B1632" s="291"/>
      <c r="C1632" s="291"/>
      <c r="D1632" s="292"/>
      <c r="E1632" s="291"/>
      <c r="F1632" s="293"/>
      <c r="G1632" s="291"/>
      <c r="H1632" s="291"/>
      <c r="I1632" s="294"/>
      <c r="J1632" s="291"/>
    </row>
    <row r="1633" spans="1:10" x14ac:dyDescent="0.4">
      <c r="A1633" s="291"/>
      <c r="B1633" s="291"/>
      <c r="C1633" s="291"/>
      <c r="D1633" s="292"/>
      <c r="E1633" s="291"/>
      <c r="F1633" s="293"/>
      <c r="G1633" s="291"/>
      <c r="H1633" s="291"/>
      <c r="I1633" s="294"/>
      <c r="J1633" s="291"/>
    </row>
    <row r="1634" spans="1:10" x14ac:dyDescent="0.4">
      <c r="A1634" s="291"/>
      <c r="B1634" s="291"/>
      <c r="C1634" s="291"/>
      <c r="D1634" s="292"/>
      <c r="E1634" s="291"/>
      <c r="F1634" s="293"/>
      <c r="G1634" s="291"/>
      <c r="H1634" s="291"/>
      <c r="I1634" s="294"/>
      <c r="J1634" s="291"/>
    </row>
    <row r="1635" spans="1:10" x14ac:dyDescent="0.4">
      <c r="A1635" s="291"/>
      <c r="B1635" s="291"/>
      <c r="C1635" s="291"/>
      <c r="D1635" s="292"/>
      <c r="E1635" s="291"/>
      <c r="F1635" s="293"/>
      <c r="G1635" s="291"/>
      <c r="H1635" s="291"/>
      <c r="I1635" s="294"/>
      <c r="J1635" s="291"/>
    </row>
    <row r="1636" spans="1:10" x14ac:dyDescent="0.4">
      <c r="A1636" s="291"/>
      <c r="B1636" s="291"/>
      <c r="C1636" s="291"/>
      <c r="D1636" s="292"/>
      <c r="E1636" s="291"/>
      <c r="F1636" s="293"/>
      <c r="G1636" s="291"/>
      <c r="H1636" s="291"/>
      <c r="I1636" s="294"/>
      <c r="J1636" s="291"/>
    </row>
    <row r="1637" spans="1:10" x14ac:dyDescent="0.4">
      <c r="A1637" s="291"/>
      <c r="B1637" s="291"/>
      <c r="C1637" s="291"/>
      <c r="D1637" s="292"/>
      <c r="E1637" s="291"/>
      <c r="F1637" s="293"/>
      <c r="G1637" s="291"/>
      <c r="H1637" s="291"/>
      <c r="I1637" s="294"/>
      <c r="J1637" s="291"/>
    </row>
    <row r="1638" spans="1:10" x14ac:dyDescent="0.4">
      <c r="A1638" s="291"/>
      <c r="B1638" s="291"/>
      <c r="C1638" s="291"/>
      <c r="D1638" s="292"/>
      <c r="E1638" s="291"/>
      <c r="F1638" s="293"/>
      <c r="G1638" s="291"/>
      <c r="H1638" s="291"/>
      <c r="I1638" s="294"/>
      <c r="J1638" s="291"/>
    </row>
    <row r="1639" spans="1:10" x14ac:dyDescent="0.4">
      <c r="A1639" s="291"/>
      <c r="B1639" s="291"/>
      <c r="C1639" s="291"/>
      <c r="D1639" s="292"/>
      <c r="E1639" s="291"/>
      <c r="F1639" s="293"/>
      <c r="G1639" s="291"/>
      <c r="H1639" s="291"/>
      <c r="I1639" s="294"/>
      <c r="J1639" s="291"/>
    </row>
    <row r="1640" spans="1:10" x14ac:dyDescent="0.4">
      <c r="A1640" s="291"/>
      <c r="B1640" s="291"/>
      <c r="C1640" s="291"/>
      <c r="D1640" s="292"/>
      <c r="E1640" s="291"/>
      <c r="F1640" s="293"/>
      <c r="G1640" s="291"/>
      <c r="H1640" s="291"/>
      <c r="I1640" s="294"/>
      <c r="J1640" s="291"/>
    </row>
    <row r="1641" spans="1:10" x14ac:dyDescent="0.4">
      <c r="A1641" s="291"/>
      <c r="B1641" s="291"/>
      <c r="C1641" s="291"/>
      <c r="D1641" s="292"/>
      <c r="E1641" s="291"/>
      <c r="F1641" s="293"/>
      <c r="G1641" s="291"/>
      <c r="H1641" s="291"/>
      <c r="I1641" s="294"/>
      <c r="J1641" s="291"/>
    </row>
    <row r="1642" spans="1:10" x14ac:dyDescent="0.4">
      <c r="A1642" s="291"/>
      <c r="B1642" s="291"/>
      <c r="C1642" s="291"/>
      <c r="D1642" s="292"/>
      <c r="E1642" s="291"/>
      <c r="F1642" s="293"/>
      <c r="G1642" s="291"/>
      <c r="H1642" s="291"/>
      <c r="I1642" s="294"/>
      <c r="J1642" s="291"/>
    </row>
    <row r="1643" spans="1:10" x14ac:dyDescent="0.4">
      <c r="A1643" s="291"/>
      <c r="B1643" s="291"/>
      <c r="C1643" s="291"/>
      <c r="D1643" s="292"/>
      <c r="E1643" s="291"/>
      <c r="F1643" s="293"/>
      <c r="G1643" s="291"/>
      <c r="H1643" s="291"/>
      <c r="I1643" s="294"/>
      <c r="J1643" s="291"/>
    </row>
    <row r="1644" spans="1:10" x14ac:dyDescent="0.4">
      <c r="A1644" s="291"/>
      <c r="B1644" s="291"/>
      <c r="C1644" s="291"/>
      <c r="D1644" s="292"/>
      <c r="E1644" s="291"/>
      <c r="F1644" s="293"/>
      <c r="G1644" s="291"/>
      <c r="H1644" s="291"/>
      <c r="I1644" s="294"/>
      <c r="J1644" s="291"/>
    </row>
    <row r="1645" spans="1:10" x14ac:dyDescent="0.4">
      <c r="A1645" s="291"/>
      <c r="B1645" s="291"/>
      <c r="C1645" s="291"/>
      <c r="D1645" s="292"/>
      <c r="E1645" s="291"/>
      <c r="F1645" s="293"/>
      <c r="G1645" s="291"/>
      <c r="H1645" s="291"/>
      <c r="I1645" s="294"/>
      <c r="J1645" s="291"/>
    </row>
    <row r="1646" spans="1:10" x14ac:dyDescent="0.4">
      <c r="A1646" s="291"/>
      <c r="B1646" s="291"/>
      <c r="C1646" s="291"/>
      <c r="D1646" s="292"/>
      <c r="E1646" s="291"/>
      <c r="F1646" s="293"/>
      <c r="G1646" s="291"/>
      <c r="H1646" s="291"/>
      <c r="I1646" s="294"/>
      <c r="J1646" s="291"/>
    </row>
    <row r="1647" spans="1:10" x14ac:dyDescent="0.4">
      <c r="A1647" s="291"/>
      <c r="B1647" s="291"/>
      <c r="C1647" s="291"/>
      <c r="D1647" s="292"/>
      <c r="E1647" s="291"/>
      <c r="F1647" s="293"/>
      <c r="G1647" s="291"/>
      <c r="H1647" s="291"/>
      <c r="I1647" s="294"/>
      <c r="J1647" s="291"/>
    </row>
    <row r="1648" spans="1:10" x14ac:dyDescent="0.4">
      <c r="A1648" s="291"/>
      <c r="B1648" s="291"/>
      <c r="C1648" s="291"/>
      <c r="D1648" s="292"/>
      <c r="E1648" s="291"/>
      <c r="F1648" s="293"/>
      <c r="G1648" s="291"/>
      <c r="H1648" s="291"/>
      <c r="I1648" s="294"/>
      <c r="J1648" s="291"/>
    </row>
    <row r="1649" spans="1:10" x14ac:dyDescent="0.4">
      <c r="A1649" s="291"/>
      <c r="B1649" s="291"/>
      <c r="C1649" s="291"/>
      <c r="D1649" s="292"/>
      <c r="E1649" s="291"/>
      <c r="F1649" s="293"/>
      <c r="G1649" s="291"/>
      <c r="H1649" s="291"/>
      <c r="I1649" s="294"/>
      <c r="J1649" s="291"/>
    </row>
    <row r="1650" spans="1:10" x14ac:dyDescent="0.4">
      <c r="A1650" s="291"/>
      <c r="B1650" s="291"/>
      <c r="C1650" s="291"/>
      <c r="D1650" s="292"/>
      <c r="E1650" s="291"/>
      <c r="F1650" s="293"/>
      <c r="G1650" s="291"/>
      <c r="H1650" s="291"/>
      <c r="I1650" s="294"/>
      <c r="J1650" s="291"/>
    </row>
    <row r="1651" spans="1:10" x14ac:dyDescent="0.4">
      <c r="A1651" s="291"/>
      <c r="B1651" s="291"/>
      <c r="C1651" s="291"/>
      <c r="D1651" s="292"/>
      <c r="E1651" s="291"/>
      <c r="F1651" s="293"/>
      <c r="G1651" s="291"/>
      <c r="H1651" s="291"/>
      <c r="I1651" s="294"/>
      <c r="J1651" s="291"/>
    </row>
    <row r="1652" spans="1:10" x14ac:dyDescent="0.4">
      <c r="A1652" s="291"/>
      <c r="B1652" s="291"/>
      <c r="C1652" s="291"/>
      <c r="D1652" s="292"/>
      <c r="E1652" s="291"/>
      <c r="F1652" s="293"/>
      <c r="G1652" s="291"/>
      <c r="H1652" s="291"/>
      <c r="I1652" s="294"/>
      <c r="J1652" s="291"/>
    </row>
    <row r="1653" spans="1:10" x14ac:dyDescent="0.4">
      <c r="A1653" s="291"/>
      <c r="B1653" s="291"/>
      <c r="C1653" s="291"/>
      <c r="D1653" s="292"/>
      <c r="E1653" s="291"/>
      <c r="F1653" s="293"/>
      <c r="G1653" s="291"/>
      <c r="H1653" s="291"/>
      <c r="I1653" s="294"/>
      <c r="J1653" s="291"/>
    </row>
    <row r="1654" spans="1:10" x14ac:dyDescent="0.4">
      <c r="A1654" s="291"/>
      <c r="B1654" s="291"/>
      <c r="C1654" s="291"/>
      <c r="D1654" s="292"/>
      <c r="E1654" s="291"/>
      <c r="F1654" s="293"/>
      <c r="G1654" s="291"/>
      <c r="H1654" s="291"/>
      <c r="I1654" s="294"/>
      <c r="J1654" s="291"/>
    </row>
    <row r="1655" spans="1:10" x14ac:dyDescent="0.4">
      <c r="A1655" s="291"/>
      <c r="B1655" s="291"/>
      <c r="C1655" s="291"/>
      <c r="D1655" s="292"/>
      <c r="E1655" s="291"/>
      <c r="F1655" s="293"/>
      <c r="G1655" s="291"/>
      <c r="H1655" s="291"/>
      <c r="I1655" s="294"/>
      <c r="J1655" s="291"/>
    </row>
    <row r="1656" spans="1:10" x14ac:dyDescent="0.4">
      <c r="A1656" s="291"/>
      <c r="B1656" s="291"/>
      <c r="C1656" s="291"/>
      <c r="D1656" s="292"/>
      <c r="E1656" s="291"/>
      <c r="F1656" s="293"/>
      <c r="G1656" s="291"/>
      <c r="H1656" s="291"/>
      <c r="I1656" s="294"/>
      <c r="J1656" s="291"/>
    </row>
    <row r="1657" spans="1:10" x14ac:dyDescent="0.4">
      <c r="A1657" s="291"/>
      <c r="B1657" s="291"/>
      <c r="C1657" s="291"/>
      <c r="D1657" s="292"/>
      <c r="E1657" s="291"/>
      <c r="F1657" s="293"/>
      <c r="G1657" s="291"/>
      <c r="H1657" s="291"/>
      <c r="I1657" s="294"/>
      <c r="J1657" s="291"/>
    </row>
    <row r="1658" spans="1:10" x14ac:dyDescent="0.4">
      <c r="A1658" s="291"/>
      <c r="B1658" s="291"/>
      <c r="C1658" s="291"/>
      <c r="D1658" s="292"/>
      <c r="E1658" s="291"/>
      <c r="F1658" s="293"/>
      <c r="G1658" s="291"/>
      <c r="H1658" s="291"/>
      <c r="I1658" s="294"/>
      <c r="J1658" s="291"/>
    </row>
    <row r="1659" spans="1:10" x14ac:dyDescent="0.4">
      <c r="A1659" s="291"/>
      <c r="B1659" s="291"/>
      <c r="C1659" s="291"/>
      <c r="D1659" s="292"/>
      <c r="E1659" s="291"/>
      <c r="F1659" s="293"/>
      <c r="G1659" s="291"/>
      <c r="H1659" s="291"/>
      <c r="I1659" s="294"/>
      <c r="J1659" s="291"/>
    </row>
    <row r="1660" spans="1:10" x14ac:dyDescent="0.4">
      <c r="A1660" s="291"/>
      <c r="B1660" s="291"/>
      <c r="C1660" s="291"/>
      <c r="D1660" s="292"/>
      <c r="E1660" s="291"/>
      <c r="F1660" s="293"/>
      <c r="G1660" s="291"/>
      <c r="H1660" s="291"/>
      <c r="I1660" s="294"/>
      <c r="J1660" s="291"/>
    </row>
    <row r="1661" spans="1:10" x14ac:dyDescent="0.4">
      <c r="A1661" s="291"/>
      <c r="B1661" s="291"/>
      <c r="C1661" s="291"/>
      <c r="D1661" s="292"/>
      <c r="E1661" s="291"/>
      <c r="F1661" s="293"/>
      <c r="G1661" s="291"/>
      <c r="H1661" s="291"/>
      <c r="I1661" s="294"/>
      <c r="J1661" s="291"/>
    </row>
    <row r="1662" spans="1:10" x14ac:dyDescent="0.4">
      <c r="A1662" s="291"/>
      <c r="B1662" s="291"/>
      <c r="C1662" s="291"/>
      <c r="D1662" s="292"/>
      <c r="E1662" s="291"/>
      <c r="F1662" s="293"/>
      <c r="G1662" s="291"/>
      <c r="H1662" s="291"/>
      <c r="I1662" s="294"/>
      <c r="J1662" s="291"/>
    </row>
    <row r="1663" spans="1:10" x14ac:dyDescent="0.4">
      <c r="A1663" s="291"/>
      <c r="B1663" s="291"/>
      <c r="C1663" s="291"/>
      <c r="D1663" s="292"/>
      <c r="E1663" s="291"/>
      <c r="F1663" s="293"/>
      <c r="G1663" s="291"/>
      <c r="H1663" s="291"/>
      <c r="I1663" s="294"/>
      <c r="J1663" s="291"/>
    </row>
    <row r="1664" spans="1:10" x14ac:dyDescent="0.4">
      <c r="A1664" s="291"/>
      <c r="B1664" s="291"/>
      <c r="C1664" s="291"/>
      <c r="D1664" s="292"/>
      <c r="E1664" s="291"/>
      <c r="F1664" s="293"/>
      <c r="G1664" s="291"/>
      <c r="H1664" s="291"/>
      <c r="I1664" s="294"/>
      <c r="J1664" s="291"/>
    </row>
    <row r="1665" spans="1:10" x14ac:dyDescent="0.4">
      <c r="A1665" s="291"/>
      <c r="B1665" s="291"/>
      <c r="C1665" s="291"/>
      <c r="D1665" s="292"/>
      <c r="E1665" s="291"/>
      <c r="F1665" s="293"/>
      <c r="G1665" s="291"/>
      <c r="H1665" s="291"/>
      <c r="I1665" s="294"/>
      <c r="J1665" s="291"/>
    </row>
    <row r="1666" spans="1:10" x14ac:dyDescent="0.4">
      <c r="A1666" s="291"/>
      <c r="B1666" s="291"/>
      <c r="C1666" s="291"/>
      <c r="D1666" s="292"/>
      <c r="E1666" s="291"/>
      <c r="F1666" s="293"/>
      <c r="G1666" s="291"/>
      <c r="H1666" s="291"/>
      <c r="I1666" s="294"/>
      <c r="J1666" s="291"/>
    </row>
    <row r="1667" spans="1:10" x14ac:dyDescent="0.4">
      <c r="A1667" s="291"/>
      <c r="B1667" s="291"/>
      <c r="C1667" s="291"/>
      <c r="D1667" s="292"/>
      <c r="E1667" s="291"/>
      <c r="F1667" s="293"/>
      <c r="G1667" s="291"/>
      <c r="H1667" s="291"/>
      <c r="I1667" s="294"/>
      <c r="J1667" s="291"/>
    </row>
    <row r="1668" spans="1:10" x14ac:dyDescent="0.4">
      <c r="A1668" s="291"/>
      <c r="B1668" s="291"/>
      <c r="C1668" s="291"/>
      <c r="D1668" s="292"/>
      <c r="E1668" s="291"/>
      <c r="F1668" s="293"/>
      <c r="G1668" s="291"/>
      <c r="H1668" s="291"/>
      <c r="I1668" s="294"/>
      <c r="J1668" s="291"/>
    </row>
    <row r="1669" spans="1:10" x14ac:dyDescent="0.4">
      <c r="A1669" s="291"/>
      <c r="B1669" s="291"/>
      <c r="C1669" s="291"/>
      <c r="D1669" s="292"/>
      <c r="E1669" s="291"/>
      <c r="F1669" s="293"/>
      <c r="G1669" s="291"/>
      <c r="H1669" s="291"/>
      <c r="I1669" s="294"/>
      <c r="J1669" s="291"/>
    </row>
    <row r="1670" spans="1:10" x14ac:dyDescent="0.4">
      <c r="A1670" s="291"/>
      <c r="B1670" s="291"/>
      <c r="C1670" s="291"/>
      <c r="D1670" s="292"/>
      <c r="E1670" s="291"/>
      <c r="F1670" s="293"/>
      <c r="G1670" s="291"/>
      <c r="H1670" s="291"/>
      <c r="I1670" s="294"/>
      <c r="J1670" s="291"/>
    </row>
    <row r="1671" spans="1:10" x14ac:dyDescent="0.4">
      <c r="A1671" s="291"/>
      <c r="B1671" s="291"/>
      <c r="C1671" s="291"/>
      <c r="D1671" s="292"/>
      <c r="E1671" s="291"/>
      <c r="F1671" s="293"/>
      <c r="G1671" s="291"/>
      <c r="H1671" s="291"/>
      <c r="I1671" s="294"/>
      <c r="J1671" s="291"/>
    </row>
    <row r="1672" spans="1:10" x14ac:dyDescent="0.4">
      <c r="A1672" s="291"/>
      <c r="B1672" s="291"/>
      <c r="C1672" s="291"/>
      <c r="D1672" s="292"/>
      <c r="E1672" s="291"/>
      <c r="F1672" s="293"/>
      <c r="G1672" s="291"/>
      <c r="H1672" s="291"/>
      <c r="I1672" s="294"/>
      <c r="J1672" s="291"/>
    </row>
    <row r="1673" spans="1:10" x14ac:dyDescent="0.4">
      <c r="A1673" s="291"/>
      <c r="B1673" s="291"/>
      <c r="C1673" s="291"/>
      <c r="D1673" s="292"/>
      <c r="E1673" s="291"/>
      <c r="F1673" s="293"/>
      <c r="G1673" s="291"/>
      <c r="H1673" s="291"/>
      <c r="I1673" s="294"/>
      <c r="J1673" s="291"/>
    </row>
    <row r="1674" spans="1:10" x14ac:dyDescent="0.4">
      <c r="A1674" s="291"/>
      <c r="B1674" s="291"/>
      <c r="C1674" s="291"/>
      <c r="D1674" s="292"/>
      <c r="E1674" s="291"/>
      <c r="F1674" s="293"/>
      <c r="G1674" s="291"/>
      <c r="H1674" s="291"/>
      <c r="I1674" s="294"/>
      <c r="J1674" s="291"/>
    </row>
    <row r="1675" spans="1:10" x14ac:dyDescent="0.4">
      <c r="A1675" s="291"/>
      <c r="B1675" s="291"/>
      <c r="C1675" s="291"/>
      <c r="D1675" s="292"/>
      <c r="E1675" s="291"/>
      <c r="F1675" s="293"/>
      <c r="G1675" s="291"/>
      <c r="H1675" s="291"/>
      <c r="I1675" s="294"/>
      <c r="J1675" s="291"/>
    </row>
    <row r="1676" spans="1:10" x14ac:dyDescent="0.4">
      <c r="A1676" s="291"/>
      <c r="B1676" s="291"/>
      <c r="C1676" s="291"/>
      <c r="D1676" s="292"/>
      <c r="E1676" s="291"/>
      <c r="F1676" s="293"/>
      <c r="G1676" s="291"/>
      <c r="H1676" s="291"/>
      <c r="I1676" s="294"/>
      <c r="J1676" s="291"/>
    </row>
    <row r="1677" spans="1:10" x14ac:dyDescent="0.4">
      <c r="A1677" s="291"/>
      <c r="B1677" s="291"/>
      <c r="C1677" s="291"/>
      <c r="D1677" s="292"/>
      <c r="E1677" s="291"/>
      <c r="F1677" s="293"/>
      <c r="G1677" s="291"/>
      <c r="H1677" s="291"/>
      <c r="I1677" s="294"/>
      <c r="J1677" s="291"/>
    </row>
    <row r="1678" spans="1:10" x14ac:dyDescent="0.4">
      <c r="A1678" s="291"/>
      <c r="B1678" s="291"/>
      <c r="C1678" s="291"/>
      <c r="D1678" s="292"/>
      <c r="E1678" s="291"/>
      <c r="F1678" s="293"/>
      <c r="G1678" s="291"/>
      <c r="H1678" s="291"/>
      <c r="I1678" s="294"/>
      <c r="J1678" s="291"/>
    </row>
    <row r="1679" spans="1:10" x14ac:dyDescent="0.4">
      <c r="A1679" s="291"/>
      <c r="B1679" s="291"/>
      <c r="C1679" s="291"/>
      <c r="D1679" s="292"/>
      <c r="E1679" s="291"/>
      <c r="F1679" s="293"/>
      <c r="G1679" s="291"/>
      <c r="H1679" s="291"/>
      <c r="I1679" s="294"/>
      <c r="J1679" s="291"/>
    </row>
    <row r="1680" spans="1:10" x14ac:dyDescent="0.4">
      <c r="A1680" s="291"/>
      <c r="B1680" s="291"/>
      <c r="C1680" s="291"/>
      <c r="D1680" s="292"/>
      <c r="E1680" s="291"/>
      <c r="F1680" s="293"/>
      <c r="G1680" s="291"/>
      <c r="H1680" s="291"/>
      <c r="I1680" s="294"/>
      <c r="J1680" s="291"/>
    </row>
    <row r="1681" spans="1:10" x14ac:dyDescent="0.4">
      <c r="A1681" s="291"/>
      <c r="B1681" s="291"/>
      <c r="C1681" s="291"/>
      <c r="D1681" s="292"/>
      <c r="E1681" s="291"/>
      <c r="F1681" s="293"/>
      <c r="G1681" s="291"/>
      <c r="H1681" s="291"/>
      <c r="I1681" s="294"/>
      <c r="J1681" s="291"/>
    </row>
    <row r="1682" spans="1:10" x14ac:dyDescent="0.4">
      <c r="A1682" s="291"/>
      <c r="B1682" s="291"/>
      <c r="C1682" s="291"/>
      <c r="D1682" s="292"/>
      <c r="E1682" s="291"/>
      <c r="F1682" s="293"/>
      <c r="G1682" s="291"/>
      <c r="H1682" s="291"/>
      <c r="I1682" s="294"/>
      <c r="J1682" s="291"/>
    </row>
    <row r="1683" spans="1:10" x14ac:dyDescent="0.4">
      <c r="A1683" s="291"/>
      <c r="B1683" s="291"/>
      <c r="C1683" s="291"/>
      <c r="D1683" s="292"/>
      <c r="E1683" s="291"/>
      <c r="F1683" s="293"/>
      <c r="G1683" s="291"/>
      <c r="H1683" s="291"/>
      <c r="I1683" s="294"/>
      <c r="J1683" s="291"/>
    </row>
    <row r="1684" spans="1:10" x14ac:dyDescent="0.4">
      <c r="A1684" s="291"/>
      <c r="B1684" s="291"/>
      <c r="C1684" s="291"/>
      <c r="D1684" s="292"/>
      <c r="E1684" s="291"/>
      <c r="F1684" s="293"/>
      <c r="G1684" s="291"/>
      <c r="H1684" s="291"/>
      <c r="I1684" s="294"/>
      <c r="J1684" s="291"/>
    </row>
    <row r="1685" spans="1:10" x14ac:dyDescent="0.4">
      <c r="A1685" s="291"/>
      <c r="B1685" s="291"/>
      <c r="C1685" s="291"/>
      <c r="D1685" s="292"/>
      <c r="E1685" s="291"/>
      <c r="F1685" s="293"/>
      <c r="G1685" s="291"/>
      <c r="H1685" s="291"/>
      <c r="I1685" s="294"/>
      <c r="J1685" s="291"/>
    </row>
    <row r="1686" spans="1:10" x14ac:dyDescent="0.4">
      <c r="A1686" s="291"/>
      <c r="B1686" s="291"/>
      <c r="C1686" s="291"/>
      <c r="D1686" s="292"/>
      <c r="E1686" s="291"/>
      <c r="F1686" s="293"/>
      <c r="G1686" s="291"/>
      <c r="H1686" s="291"/>
      <c r="I1686" s="294"/>
      <c r="J1686" s="291"/>
    </row>
    <row r="1687" spans="1:10" x14ac:dyDescent="0.4">
      <c r="A1687" s="291"/>
      <c r="B1687" s="291"/>
      <c r="C1687" s="291"/>
      <c r="D1687" s="292"/>
      <c r="E1687" s="291"/>
      <c r="F1687" s="293"/>
      <c r="G1687" s="291"/>
      <c r="H1687" s="291"/>
      <c r="I1687" s="294"/>
      <c r="J1687" s="291"/>
    </row>
    <row r="1688" spans="1:10" x14ac:dyDescent="0.4">
      <c r="A1688" s="291"/>
      <c r="B1688" s="291"/>
      <c r="C1688" s="291"/>
      <c r="D1688" s="292"/>
      <c r="E1688" s="291"/>
      <c r="F1688" s="293"/>
      <c r="G1688" s="291"/>
      <c r="H1688" s="291"/>
      <c r="I1688" s="294"/>
      <c r="J1688" s="291"/>
    </row>
    <row r="1689" spans="1:10" x14ac:dyDescent="0.4">
      <c r="A1689" s="291"/>
      <c r="B1689" s="291"/>
      <c r="C1689" s="291"/>
      <c r="D1689" s="292"/>
      <c r="E1689" s="291"/>
      <c r="F1689" s="293"/>
      <c r="G1689" s="291"/>
      <c r="H1689" s="291"/>
      <c r="I1689" s="294"/>
      <c r="J1689" s="291"/>
    </row>
    <row r="1690" spans="1:10" x14ac:dyDescent="0.4">
      <c r="A1690" s="291"/>
      <c r="B1690" s="291"/>
      <c r="C1690" s="291"/>
      <c r="D1690" s="292"/>
      <c r="E1690" s="291"/>
      <c r="F1690" s="293"/>
      <c r="G1690" s="291"/>
      <c r="H1690" s="291"/>
      <c r="I1690" s="294"/>
      <c r="J1690" s="291"/>
    </row>
    <row r="1691" spans="1:10" x14ac:dyDescent="0.4">
      <c r="A1691" s="291"/>
      <c r="B1691" s="291"/>
      <c r="C1691" s="291"/>
      <c r="D1691" s="292"/>
      <c r="E1691" s="291"/>
      <c r="F1691" s="293"/>
      <c r="G1691" s="291"/>
      <c r="H1691" s="291"/>
      <c r="I1691" s="294"/>
      <c r="J1691" s="291"/>
    </row>
    <row r="1692" spans="1:10" x14ac:dyDescent="0.4">
      <c r="A1692" s="291"/>
      <c r="B1692" s="291"/>
      <c r="C1692" s="291"/>
      <c r="D1692" s="292"/>
      <c r="E1692" s="291"/>
      <c r="F1692" s="293"/>
      <c r="G1692" s="291"/>
      <c r="H1692" s="291"/>
      <c r="I1692" s="294"/>
      <c r="J1692" s="291"/>
    </row>
    <row r="1693" spans="1:10" x14ac:dyDescent="0.4">
      <c r="A1693" s="291"/>
      <c r="B1693" s="291"/>
      <c r="C1693" s="291"/>
      <c r="D1693" s="292"/>
      <c r="E1693" s="291"/>
      <c r="F1693" s="293"/>
      <c r="G1693" s="291"/>
      <c r="H1693" s="291"/>
      <c r="I1693" s="294"/>
      <c r="J1693" s="291"/>
    </row>
    <row r="1694" spans="1:10" x14ac:dyDescent="0.4">
      <c r="A1694" s="291"/>
      <c r="B1694" s="291"/>
      <c r="C1694" s="291"/>
      <c r="D1694" s="292"/>
      <c r="E1694" s="291"/>
      <c r="F1694" s="293"/>
      <c r="G1694" s="291"/>
      <c r="H1694" s="291"/>
      <c r="I1694" s="294"/>
      <c r="J1694" s="291"/>
    </row>
    <row r="1695" spans="1:10" x14ac:dyDescent="0.4">
      <c r="A1695" s="291"/>
      <c r="B1695" s="291"/>
      <c r="C1695" s="291"/>
      <c r="D1695" s="292"/>
      <c r="E1695" s="291"/>
      <c r="F1695" s="293"/>
      <c r="G1695" s="291"/>
      <c r="H1695" s="291"/>
      <c r="I1695" s="294"/>
      <c r="J1695" s="291"/>
    </row>
    <row r="1696" spans="1:10" x14ac:dyDescent="0.4">
      <c r="A1696" s="291"/>
      <c r="B1696" s="291"/>
      <c r="C1696" s="291"/>
      <c r="D1696" s="292"/>
      <c r="E1696" s="291"/>
      <c r="F1696" s="293"/>
      <c r="G1696" s="291"/>
      <c r="H1696" s="291"/>
      <c r="I1696" s="294"/>
      <c r="J1696" s="291"/>
    </row>
    <row r="1697" spans="1:10" x14ac:dyDescent="0.4">
      <c r="A1697" s="291"/>
      <c r="B1697" s="291"/>
      <c r="C1697" s="291"/>
      <c r="D1697" s="292"/>
      <c r="E1697" s="291"/>
      <c r="F1697" s="293"/>
      <c r="G1697" s="291"/>
      <c r="H1697" s="291"/>
      <c r="I1697" s="294"/>
      <c r="J1697" s="291"/>
    </row>
    <row r="1698" spans="1:10" x14ac:dyDescent="0.4">
      <c r="A1698" s="291"/>
      <c r="B1698" s="291"/>
      <c r="C1698" s="291"/>
      <c r="D1698" s="292"/>
      <c r="E1698" s="291"/>
      <c r="F1698" s="293"/>
      <c r="G1698" s="291"/>
      <c r="H1698" s="291"/>
      <c r="I1698" s="294"/>
      <c r="J1698" s="291"/>
    </row>
    <row r="1699" spans="1:10" x14ac:dyDescent="0.4">
      <c r="A1699" s="291"/>
      <c r="B1699" s="291"/>
      <c r="C1699" s="291"/>
      <c r="D1699" s="292"/>
      <c r="E1699" s="291"/>
      <c r="F1699" s="293"/>
      <c r="G1699" s="291"/>
      <c r="H1699" s="291"/>
      <c r="I1699" s="294"/>
      <c r="J1699" s="291"/>
    </row>
    <row r="1700" spans="1:10" x14ac:dyDescent="0.4">
      <c r="A1700" s="291"/>
      <c r="B1700" s="291"/>
      <c r="C1700" s="291"/>
      <c r="D1700" s="292"/>
      <c r="E1700" s="291"/>
      <c r="F1700" s="293"/>
      <c r="G1700" s="291"/>
      <c r="H1700" s="291"/>
      <c r="I1700" s="294"/>
      <c r="J1700" s="291"/>
    </row>
    <row r="1701" spans="1:10" x14ac:dyDescent="0.4">
      <c r="A1701" s="291"/>
      <c r="B1701" s="291"/>
      <c r="C1701" s="291"/>
      <c r="D1701" s="292"/>
      <c r="E1701" s="291"/>
      <c r="F1701" s="293"/>
      <c r="G1701" s="291"/>
      <c r="H1701" s="291"/>
      <c r="I1701" s="294"/>
      <c r="J1701" s="291"/>
    </row>
    <row r="1702" spans="1:10" x14ac:dyDescent="0.4">
      <c r="A1702" s="291"/>
      <c r="B1702" s="291"/>
      <c r="C1702" s="291"/>
      <c r="D1702" s="292"/>
      <c r="E1702" s="291"/>
      <c r="F1702" s="293"/>
      <c r="G1702" s="291"/>
      <c r="H1702" s="291"/>
      <c r="I1702" s="294"/>
      <c r="J1702" s="291"/>
    </row>
    <row r="1703" spans="1:10" x14ac:dyDescent="0.4">
      <c r="A1703" s="291"/>
      <c r="B1703" s="291"/>
      <c r="C1703" s="291"/>
      <c r="D1703" s="292"/>
      <c r="E1703" s="291"/>
      <c r="F1703" s="293"/>
      <c r="G1703" s="291"/>
      <c r="H1703" s="291"/>
      <c r="I1703" s="294"/>
      <c r="J1703" s="291"/>
    </row>
    <row r="1704" spans="1:10" x14ac:dyDescent="0.4">
      <c r="A1704" s="291"/>
      <c r="B1704" s="291"/>
      <c r="C1704" s="291"/>
      <c r="D1704" s="292"/>
      <c r="E1704" s="291"/>
      <c r="F1704" s="293"/>
      <c r="G1704" s="291"/>
      <c r="H1704" s="291"/>
      <c r="I1704" s="294"/>
      <c r="J1704" s="291"/>
    </row>
    <row r="1705" spans="1:10" x14ac:dyDescent="0.4">
      <c r="A1705" s="291"/>
      <c r="B1705" s="291"/>
      <c r="C1705" s="291"/>
      <c r="D1705" s="292"/>
      <c r="E1705" s="291"/>
      <c r="F1705" s="293"/>
      <c r="G1705" s="291"/>
      <c r="H1705" s="291"/>
      <c r="I1705" s="294"/>
      <c r="J1705" s="291"/>
    </row>
    <row r="1706" spans="1:10" x14ac:dyDescent="0.4">
      <c r="A1706" s="291"/>
      <c r="B1706" s="291"/>
      <c r="C1706" s="291"/>
      <c r="D1706" s="292"/>
      <c r="E1706" s="291"/>
      <c r="F1706" s="293"/>
      <c r="G1706" s="291"/>
      <c r="H1706" s="291"/>
      <c r="I1706" s="294"/>
      <c r="J1706" s="291"/>
    </row>
    <row r="1707" spans="1:10" x14ac:dyDescent="0.4">
      <c r="A1707" s="291"/>
      <c r="B1707" s="291"/>
      <c r="C1707" s="291"/>
      <c r="D1707" s="292"/>
      <c r="E1707" s="291"/>
      <c r="F1707" s="293"/>
      <c r="G1707" s="291"/>
      <c r="H1707" s="291"/>
      <c r="I1707" s="294"/>
      <c r="J1707" s="291"/>
    </row>
    <row r="1708" spans="1:10" x14ac:dyDescent="0.4">
      <c r="A1708" s="291"/>
      <c r="B1708" s="291"/>
      <c r="C1708" s="291"/>
      <c r="D1708" s="292"/>
      <c r="E1708" s="291"/>
      <c r="F1708" s="293"/>
      <c r="G1708" s="291"/>
      <c r="H1708" s="291"/>
      <c r="I1708" s="294"/>
      <c r="J1708" s="291"/>
    </row>
    <row r="1709" spans="1:10" x14ac:dyDescent="0.4">
      <c r="A1709" s="291"/>
      <c r="B1709" s="291"/>
      <c r="C1709" s="291"/>
      <c r="D1709" s="292"/>
      <c r="E1709" s="291"/>
      <c r="F1709" s="293"/>
      <c r="G1709" s="291"/>
      <c r="H1709" s="291"/>
      <c r="I1709" s="294"/>
      <c r="J1709" s="291"/>
    </row>
    <row r="1710" spans="1:10" x14ac:dyDescent="0.4">
      <c r="A1710" s="291"/>
      <c r="B1710" s="291"/>
      <c r="C1710" s="291"/>
      <c r="D1710" s="292"/>
      <c r="E1710" s="291"/>
      <c r="F1710" s="293"/>
      <c r="G1710" s="291"/>
      <c r="H1710" s="291"/>
      <c r="I1710" s="294"/>
      <c r="J1710" s="291"/>
    </row>
    <row r="1711" spans="1:10" x14ac:dyDescent="0.4">
      <c r="A1711" s="291"/>
      <c r="B1711" s="291"/>
      <c r="C1711" s="291"/>
      <c r="D1711" s="292"/>
      <c r="E1711" s="291"/>
      <c r="F1711" s="293"/>
      <c r="G1711" s="291"/>
      <c r="H1711" s="291"/>
      <c r="I1711" s="294"/>
      <c r="J1711" s="291"/>
    </row>
    <row r="1712" spans="1:10" x14ac:dyDescent="0.4">
      <c r="A1712" s="291"/>
      <c r="B1712" s="291"/>
      <c r="C1712" s="291"/>
      <c r="D1712" s="292"/>
      <c r="E1712" s="291"/>
      <c r="F1712" s="293"/>
      <c r="G1712" s="291"/>
      <c r="H1712" s="291"/>
      <c r="I1712" s="294"/>
      <c r="J1712" s="291"/>
    </row>
    <row r="1713" spans="1:10" x14ac:dyDescent="0.4">
      <c r="A1713" s="291"/>
      <c r="B1713" s="291"/>
      <c r="C1713" s="291"/>
      <c r="D1713" s="292"/>
      <c r="E1713" s="291"/>
      <c r="F1713" s="293"/>
      <c r="G1713" s="291"/>
      <c r="H1713" s="291"/>
      <c r="I1713" s="294"/>
      <c r="J1713" s="291"/>
    </row>
    <row r="1714" spans="1:10" x14ac:dyDescent="0.4">
      <c r="A1714" s="291"/>
      <c r="B1714" s="291"/>
      <c r="C1714" s="291"/>
      <c r="D1714" s="292"/>
      <c r="E1714" s="291"/>
      <c r="F1714" s="293"/>
      <c r="G1714" s="291"/>
      <c r="H1714" s="291"/>
      <c r="I1714" s="294"/>
      <c r="J1714" s="291"/>
    </row>
    <row r="1715" spans="1:10" x14ac:dyDescent="0.4">
      <c r="A1715" s="291"/>
      <c r="B1715" s="291"/>
      <c r="C1715" s="291"/>
      <c r="D1715" s="292"/>
      <c r="E1715" s="291"/>
      <c r="F1715" s="293"/>
      <c r="G1715" s="291"/>
      <c r="H1715" s="291"/>
      <c r="I1715" s="294"/>
      <c r="J1715" s="291"/>
    </row>
    <row r="1716" spans="1:10" x14ac:dyDescent="0.4">
      <c r="A1716" s="291"/>
      <c r="B1716" s="291"/>
      <c r="C1716" s="291"/>
      <c r="D1716" s="292"/>
      <c r="E1716" s="291"/>
      <c r="F1716" s="293"/>
      <c r="G1716" s="291"/>
      <c r="H1716" s="291"/>
      <c r="I1716" s="294"/>
      <c r="J1716" s="291"/>
    </row>
    <row r="1717" spans="1:10" x14ac:dyDescent="0.4">
      <c r="A1717" s="291"/>
      <c r="B1717" s="291"/>
      <c r="C1717" s="291"/>
      <c r="D1717" s="292"/>
      <c r="E1717" s="291"/>
      <c r="F1717" s="293"/>
      <c r="G1717" s="291"/>
      <c r="H1717" s="291"/>
      <c r="I1717" s="294"/>
      <c r="J1717" s="291"/>
    </row>
    <row r="1718" spans="1:10" x14ac:dyDescent="0.4">
      <c r="A1718" s="291"/>
      <c r="B1718" s="291"/>
      <c r="C1718" s="291"/>
      <c r="D1718" s="292"/>
      <c r="E1718" s="291"/>
      <c r="F1718" s="293"/>
      <c r="G1718" s="291"/>
      <c r="H1718" s="291"/>
      <c r="I1718" s="294"/>
      <c r="J1718" s="291"/>
    </row>
    <row r="1719" spans="1:10" x14ac:dyDescent="0.4">
      <c r="A1719" s="291"/>
      <c r="B1719" s="291"/>
      <c r="C1719" s="291"/>
      <c r="D1719" s="292"/>
      <c r="E1719" s="291"/>
      <c r="F1719" s="293"/>
      <c r="G1719" s="291"/>
      <c r="H1719" s="291"/>
      <c r="I1719" s="294"/>
      <c r="J1719" s="291"/>
    </row>
    <row r="1720" spans="1:10" x14ac:dyDescent="0.4">
      <c r="A1720" s="291"/>
      <c r="B1720" s="291"/>
      <c r="C1720" s="291"/>
      <c r="D1720" s="292"/>
      <c r="E1720" s="291"/>
      <c r="F1720" s="293"/>
      <c r="G1720" s="291"/>
      <c r="H1720" s="291"/>
      <c r="I1720" s="294"/>
      <c r="J1720" s="291"/>
    </row>
    <row r="1721" spans="1:10" x14ac:dyDescent="0.4">
      <c r="A1721" s="291"/>
      <c r="B1721" s="291"/>
      <c r="C1721" s="291"/>
      <c r="D1721" s="292"/>
      <c r="E1721" s="291"/>
      <c r="F1721" s="293"/>
      <c r="G1721" s="291"/>
      <c r="H1721" s="291"/>
      <c r="I1721" s="294"/>
      <c r="J1721" s="291"/>
    </row>
    <row r="1722" spans="1:10" x14ac:dyDescent="0.4">
      <c r="A1722" s="291"/>
      <c r="B1722" s="291"/>
      <c r="C1722" s="291"/>
      <c r="D1722" s="292"/>
      <c r="E1722" s="291"/>
      <c r="F1722" s="293"/>
      <c r="G1722" s="291"/>
      <c r="H1722" s="291"/>
      <c r="I1722" s="294"/>
      <c r="J1722" s="291"/>
    </row>
    <row r="1723" spans="1:10" x14ac:dyDescent="0.4">
      <c r="A1723" s="291"/>
      <c r="B1723" s="291"/>
      <c r="C1723" s="291"/>
      <c r="D1723" s="292"/>
      <c r="E1723" s="291"/>
      <c r="F1723" s="293"/>
      <c r="G1723" s="291"/>
      <c r="H1723" s="291"/>
      <c r="I1723" s="294"/>
      <c r="J1723" s="291"/>
    </row>
    <row r="1724" spans="1:10" x14ac:dyDescent="0.4">
      <c r="A1724" s="291"/>
      <c r="B1724" s="291"/>
      <c r="C1724" s="291"/>
      <c r="D1724" s="292"/>
      <c r="E1724" s="291"/>
      <c r="F1724" s="293"/>
      <c r="G1724" s="291"/>
      <c r="H1724" s="291"/>
      <c r="I1724" s="294"/>
      <c r="J1724" s="291"/>
    </row>
    <row r="1725" spans="1:10" x14ac:dyDescent="0.4">
      <c r="A1725" s="291"/>
      <c r="B1725" s="291"/>
      <c r="C1725" s="291"/>
      <c r="D1725" s="292"/>
      <c r="E1725" s="291"/>
      <c r="F1725" s="293"/>
      <c r="G1725" s="291"/>
      <c r="H1725" s="291"/>
      <c r="I1725" s="294"/>
      <c r="J1725" s="291"/>
    </row>
    <row r="1726" spans="1:10" x14ac:dyDescent="0.4">
      <c r="A1726" s="291"/>
      <c r="B1726" s="291"/>
      <c r="C1726" s="291"/>
      <c r="D1726" s="292"/>
      <c r="E1726" s="291"/>
      <c r="F1726" s="293"/>
      <c r="G1726" s="291"/>
      <c r="H1726" s="291"/>
      <c r="I1726" s="294"/>
      <c r="J1726" s="291"/>
    </row>
    <row r="1727" spans="1:10" x14ac:dyDescent="0.4">
      <c r="A1727" s="291"/>
      <c r="B1727" s="291"/>
      <c r="C1727" s="291"/>
      <c r="D1727" s="292"/>
      <c r="E1727" s="291"/>
      <c r="F1727" s="293"/>
      <c r="G1727" s="291"/>
      <c r="H1727" s="291"/>
      <c r="I1727" s="294"/>
      <c r="J1727" s="291"/>
    </row>
    <row r="1728" spans="1:10" x14ac:dyDescent="0.4">
      <c r="A1728" s="291"/>
      <c r="B1728" s="291"/>
      <c r="C1728" s="291"/>
      <c r="D1728" s="292"/>
      <c r="E1728" s="291"/>
      <c r="F1728" s="293"/>
      <c r="G1728" s="291"/>
      <c r="H1728" s="291"/>
      <c r="I1728" s="294"/>
      <c r="J1728" s="291"/>
    </row>
    <row r="1729" spans="1:10" x14ac:dyDescent="0.4">
      <c r="A1729" s="291"/>
      <c r="B1729" s="291"/>
      <c r="C1729" s="291"/>
      <c r="D1729" s="292"/>
      <c r="E1729" s="291"/>
      <c r="F1729" s="293"/>
      <c r="G1729" s="291"/>
      <c r="H1729" s="291"/>
      <c r="I1729" s="294"/>
      <c r="J1729" s="291"/>
    </row>
    <row r="1730" spans="1:10" x14ac:dyDescent="0.4">
      <c r="A1730" s="291"/>
      <c r="B1730" s="291"/>
      <c r="C1730" s="291"/>
      <c r="D1730" s="292"/>
      <c r="E1730" s="291"/>
      <c r="F1730" s="293"/>
      <c r="G1730" s="291"/>
      <c r="H1730" s="291"/>
      <c r="I1730" s="294"/>
      <c r="J1730" s="291"/>
    </row>
    <row r="1731" spans="1:10" x14ac:dyDescent="0.4">
      <c r="A1731" s="291"/>
      <c r="B1731" s="291"/>
      <c r="C1731" s="291"/>
      <c r="D1731" s="292"/>
      <c r="E1731" s="291"/>
      <c r="F1731" s="293"/>
      <c r="G1731" s="291"/>
      <c r="H1731" s="291"/>
      <c r="I1731" s="294"/>
      <c r="J1731" s="291"/>
    </row>
    <row r="1732" spans="1:10" x14ac:dyDescent="0.4">
      <c r="A1732" s="291"/>
      <c r="B1732" s="291"/>
      <c r="C1732" s="291"/>
      <c r="D1732" s="292"/>
      <c r="E1732" s="291"/>
      <c r="F1732" s="293"/>
      <c r="G1732" s="291"/>
      <c r="H1732" s="291"/>
      <c r="I1732" s="294"/>
      <c r="J1732" s="291"/>
    </row>
    <row r="1733" spans="1:10" x14ac:dyDescent="0.4">
      <c r="A1733" s="291"/>
      <c r="B1733" s="291"/>
      <c r="C1733" s="291"/>
      <c r="D1733" s="292"/>
      <c r="E1733" s="291"/>
      <c r="F1733" s="293"/>
      <c r="G1733" s="291"/>
      <c r="H1733" s="291"/>
      <c r="I1733" s="294"/>
      <c r="J1733" s="291"/>
    </row>
    <row r="1734" spans="1:10" x14ac:dyDescent="0.4">
      <c r="A1734" s="291"/>
      <c r="B1734" s="291"/>
      <c r="C1734" s="291"/>
      <c r="D1734" s="292"/>
      <c r="E1734" s="291"/>
      <c r="F1734" s="293"/>
      <c r="G1734" s="291"/>
      <c r="H1734" s="291"/>
      <c r="I1734" s="294"/>
      <c r="J1734" s="291"/>
    </row>
    <row r="1735" spans="1:10" x14ac:dyDescent="0.4">
      <c r="A1735" s="291"/>
      <c r="B1735" s="291"/>
      <c r="C1735" s="291"/>
      <c r="D1735" s="292"/>
      <c r="E1735" s="291"/>
      <c r="F1735" s="293"/>
      <c r="G1735" s="291"/>
      <c r="H1735" s="291"/>
      <c r="I1735" s="294"/>
      <c r="J1735" s="291"/>
    </row>
    <row r="1736" spans="1:10" x14ac:dyDescent="0.4">
      <c r="A1736" s="291"/>
      <c r="B1736" s="291"/>
      <c r="C1736" s="291"/>
      <c r="D1736" s="292"/>
      <c r="E1736" s="291"/>
      <c r="F1736" s="293"/>
      <c r="G1736" s="291"/>
      <c r="H1736" s="291"/>
      <c r="I1736" s="294"/>
      <c r="J1736" s="291"/>
    </row>
    <row r="1737" spans="1:10" x14ac:dyDescent="0.4">
      <c r="A1737" s="291"/>
      <c r="B1737" s="291"/>
      <c r="C1737" s="291"/>
      <c r="D1737" s="292"/>
      <c r="E1737" s="291"/>
      <c r="F1737" s="293"/>
      <c r="G1737" s="291"/>
      <c r="H1737" s="291"/>
      <c r="I1737" s="294"/>
      <c r="J1737" s="291"/>
    </row>
    <row r="1738" spans="1:10" x14ac:dyDescent="0.4">
      <c r="A1738" s="291"/>
      <c r="B1738" s="291"/>
      <c r="C1738" s="291"/>
      <c r="D1738" s="292"/>
      <c r="E1738" s="291"/>
      <c r="F1738" s="293"/>
      <c r="G1738" s="291"/>
      <c r="H1738" s="291"/>
      <c r="I1738" s="294"/>
      <c r="J1738" s="291"/>
    </row>
    <row r="1739" spans="1:10" x14ac:dyDescent="0.4">
      <c r="A1739" s="291"/>
      <c r="B1739" s="291"/>
      <c r="C1739" s="291"/>
      <c r="D1739" s="292"/>
      <c r="E1739" s="291"/>
      <c r="F1739" s="293"/>
      <c r="G1739" s="291"/>
      <c r="H1739" s="291"/>
      <c r="I1739" s="294"/>
      <c r="J1739" s="291"/>
    </row>
    <row r="1740" spans="1:10" x14ac:dyDescent="0.4">
      <c r="A1740" s="291"/>
      <c r="B1740" s="291"/>
      <c r="C1740" s="291"/>
      <c r="D1740" s="292"/>
      <c r="E1740" s="291"/>
      <c r="F1740" s="293"/>
      <c r="G1740" s="291"/>
      <c r="H1740" s="291"/>
      <c r="I1740" s="294"/>
      <c r="J1740" s="291"/>
    </row>
    <row r="1741" spans="1:10" x14ac:dyDescent="0.4">
      <c r="A1741" s="291"/>
      <c r="B1741" s="291"/>
      <c r="C1741" s="291"/>
      <c r="D1741" s="292"/>
      <c r="E1741" s="291"/>
      <c r="F1741" s="293"/>
      <c r="G1741" s="291"/>
      <c r="H1741" s="291"/>
      <c r="I1741" s="294"/>
      <c r="J1741" s="291"/>
    </row>
    <row r="1742" spans="1:10" x14ac:dyDescent="0.4">
      <c r="A1742" s="291"/>
      <c r="B1742" s="291"/>
      <c r="C1742" s="291"/>
      <c r="D1742" s="292"/>
      <c r="E1742" s="291"/>
      <c r="F1742" s="293"/>
      <c r="G1742" s="291"/>
      <c r="H1742" s="291"/>
      <c r="I1742" s="294"/>
      <c r="J1742" s="291"/>
    </row>
    <row r="1743" spans="1:10" x14ac:dyDescent="0.4">
      <c r="A1743" s="291"/>
      <c r="B1743" s="291"/>
      <c r="C1743" s="291"/>
      <c r="D1743" s="292"/>
      <c r="E1743" s="291"/>
      <c r="F1743" s="293"/>
      <c r="G1743" s="291"/>
      <c r="H1743" s="291"/>
      <c r="I1743" s="294"/>
      <c r="J1743" s="291"/>
    </row>
    <row r="1744" spans="1:10" x14ac:dyDescent="0.4">
      <c r="A1744" s="291"/>
      <c r="B1744" s="291"/>
      <c r="C1744" s="291"/>
      <c r="D1744" s="292"/>
      <c r="E1744" s="291"/>
      <c r="F1744" s="293"/>
      <c r="G1744" s="291"/>
      <c r="H1744" s="291"/>
      <c r="I1744" s="294"/>
      <c r="J1744" s="291"/>
    </row>
    <row r="1745" spans="1:10" x14ac:dyDescent="0.4">
      <c r="A1745" s="291"/>
      <c r="B1745" s="291"/>
      <c r="C1745" s="291"/>
      <c r="D1745" s="292"/>
      <c r="E1745" s="291"/>
      <c r="F1745" s="293"/>
      <c r="G1745" s="291"/>
      <c r="H1745" s="291"/>
      <c r="I1745" s="294"/>
      <c r="J1745" s="291"/>
    </row>
    <row r="1746" spans="1:10" x14ac:dyDescent="0.4">
      <c r="A1746" s="291"/>
      <c r="B1746" s="291"/>
      <c r="C1746" s="291"/>
      <c r="D1746" s="292"/>
      <c r="E1746" s="291"/>
      <c r="F1746" s="293"/>
      <c r="G1746" s="291"/>
      <c r="H1746" s="291"/>
      <c r="I1746" s="294"/>
      <c r="J1746" s="291"/>
    </row>
    <row r="1747" spans="1:10" x14ac:dyDescent="0.4">
      <c r="A1747" s="291"/>
      <c r="B1747" s="291"/>
      <c r="C1747" s="291"/>
      <c r="D1747" s="292"/>
      <c r="E1747" s="291"/>
      <c r="F1747" s="293"/>
      <c r="G1747" s="291"/>
      <c r="H1747" s="291"/>
      <c r="I1747" s="294"/>
      <c r="J1747" s="291"/>
    </row>
    <row r="1748" spans="1:10" x14ac:dyDescent="0.4">
      <c r="A1748" s="291"/>
      <c r="B1748" s="291"/>
      <c r="C1748" s="291"/>
      <c r="D1748" s="292"/>
      <c r="E1748" s="291"/>
      <c r="F1748" s="293"/>
      <c r="G1748" s="291"/>
      <c r="H1748" s="291"/>
      <c r="I1748" s="294"/>
      <c r="J1748" s="291"/>
    </row>
    <row r="1749" spans="1:10" x14ac:dyDescent="0.4">
      <c r="A1749" s="291"/>
      <c r="B1749" s="291"/>
      <c r="C1749" s="291"/>
      <c r="D1749" s="292"/>
      <c r="E1749" s="291"/>
      <c r="F1749" s="293"/>
      <c r="G1749" s="291"/>
      <c r="H1749" s="291"/>
      <c r="I1749" s="294"/>
      <c r="J1749" s="291"/>
    </row>
    <row r="1750" spans="1:10" x14ac:dyDescent="0.4">
      <c r="A1750" s="291"/>
      <c r="B1750" s="291"/>
      <c r="C1750" s="291"/>
      <c r="D1750" s="292"/>
      <c r="E1750" s="291"/>
      <c r="F1750" s="293"/>
      <c r="G1750" s="291"/>
      <c r="H1750" s="291"/>
      <c r="I1750" s="294"/>
      <c r="J1750" s="291"/>
    </row>
    <row r="1751" spans="1:10" x14ac:dyDescent="0.4">
      <c r="A1751" s="291"/>
      <c r="B1751" s="291"/>
      <c r="C1751" s="291"/>
      <c r="D1751" s="292"/>
      <c r="E1751" s="291"/>
      <c r="F1751" s="293"/>
      <c r="G1751" s="291"/>
      <c r="H1751" s="291"/>
      <c r="I1751" s="294"/>
      <c r="J1751" s="291"/>
    </row>
    <row r="1752" spans="1:10" x14ac:dyDescent="0.4">
      <c r="A1752" s="291"/>
      <c r="B1752" s="291"/>
      <c r="C1752" s="291"/>
      <c r="D1752" s="292"/>
      <c r="E1752" s="291"/>
      <c r="F1752" s="293"/>
      <c r="G1752" s="291"/>
      <c r="H1752" s="291"/>
      <c r="I1752" s="294"/>
      <c r="J1752" s="291"/>
    </row>
    <row r="1753" spans="1:10" x14ac:dyDescent="0.4">
      <c r="A1753" s="291"/>
      <c r="B1753" s="291"/>
      <c r="C1753" s="291"/>
      <c r="D1753" s="292"/>
      <c r="E1753" s="291"/>
      <c r="F1753" s="293"/>
      <c r="G1753" s="291"/>
      <c r="H1753" s="291"/>
      <c r="I1753" s="294"/>
      <c r="J1753" s="291"/>
    </row>
    <row r="1754" spans="1:10" x14ac:dyDescent="0.4">
      <c r="A1754" s="291"/>
      <c r="B1754" s="291"/>
      <c r="C1754" s="291"/>
      <c r="D1754" s="292"/>
      <c r="E1754" s="291"/>
      <c r="F1754" s="293"/>
      <c r="G1754" s="291"/>
      <c r="H1754" s="291"/>
      <c r="I1754" s="294"/>
      <c r="J1754" s="291"/>
    </row>
    <row r="1755" spans="1:10" x14ac:dyDescent="0.4">
      <c r="A1755" s="291"/>
      <c r="B1755" s="291"/>
      <c r="C1755" s="291"/>
      <c r="D1755" s="292"/>
      <c r="E1755" s="291"/>
      <c r="F1755" s="293"/>
      <c r="G1755" s="291"/>
      <c r="H1755" s="291"/>
      <c r="I1755" s="294"/>
      <c r="J1755" s="291"/>
    </row>
    <row r="1756" spans="1:10" x14ac:dyDescent="0.4">
      <c r="A1756" s="291"/>
      <c r="B1756" s="291"/>
      <c r="C1756" s="291"/>
      <c r="D1756" s="292"/>
      <c r="E1756" s="291"/>
      <c r="F1756" s="293"/>
      <c r="G1756" s="291"/>
      <c r="H1756" s="291"/>
      <c r="I1756" s="294"/>
      <c r="J1756" s="291"/>
    </row>
    <row r="1757" spans="1:10" x14ac:dyDescent="0.4">
      <c r="A1757" s="291"/>
      <c r="B1757" s="291"/>
      <c r="C1757" s="291"/>
      <c r="D1757" s="292"/>
      <c r="E1757" s="291"/>
      <c r="F1757" s="293"/>
      <c r="G1757" s="291"/>
      <c r="H1757" s="291"/>
      <c r="I1757" s="294"/>
      <c r="J1757" s="291"/>
    </row>
    <row r="1758" spans="1:10" x14ac:dyDescent="0.4">
      <c r="A1758" s="291"/>
      <c r="B1758" s="291"/>
      <c r="C1758" s="291"/>
      <c r="D1758" s="292"/>
      <c r="E1758" s="291"/>
      <c r="F1758" s="293"/>
      <c r="G1758" s="291"/>
      <c r="H1758" s="291"/>
      <c r="I1758" s="294"/>
      <c r="J1758" s="291"/>
    </row>
    <row r="1759" spans="1:10" x14ac:dyDescent="0.4">
      <c r="A1759" s="291"/>
      <c r="B1759" s="291"/>
      <c r="C1759" s="291"/>
      <c r="D1759" s="292"/>
      <c r="E1759" s="291"/>
      <c r="F1759" s="293"/>
      <c r="G1759" s="291"/>
      <c r="H1759" s="291"/>
      <c r="I1759" s="294"/>
      <c r="J1759" s="291"/>
    </row>
    <row r="1760" spans="1:10" x14ac:dyDescent="0.4">
      <c r="A1760" s="291"/>
      <c r="B1760" s="291"/>
      <c r="C1760" s="291"/>
      <c r="D1760" s="292"/>
      <c r="E1760" s="291"/>
      <c r="F1760" s="293"/>
      <c r="G1760" s="291"/>
      <c r="H1760" s="291"/>
      <c r="I1760" s="294"/>
      <c r="J1760" s="291"/>
    </row>
    <row r="1761" spans="1:10" x14ac:dyDescent="0.4">
      <c r="A1761" s="291"/>
      <c r="B1761" s="291"/>
      <c r="C1761" s="291"/>
      <c r="D1761" s="292"/>
      <c r="E1761" s="291"/>
      <c r="F1761" s="293"/>
      <c r="G1761" s="291"/>
      <c r="H1761" s="291"/>
      <c r="I1761" s="294"/>
      <c r="J1761" s="291"/>
    </row>
    <row r="1762" spans="1:10" x14ac:dyDescent="0.4">
      <c r="A1762" s="291"/>
      <c r="B1762" s="291"/>
      <c r="C1762" s="291"/>
      <c r="D1762" s="292"/>
      <c r="E1762" s="291"/>
      <c r="F1762" s="293"/>
      <c r="G1762" s="291"/>
      <c r="H1762" s="291"/>
      <c r="I1762" s="294"/>
      <c r="J1762" s="291"/>
    </row>
    <row r="1763" spans="1:10" x14ac:dyDescent="0.4">
      <c r="A1763" s="291"/>
      <c r="B1763" s="291"/>
      <c r="C1763" s="291"/>
      <c r="D1763" s="292"/>
      <c r="E1763" s="291"/>
      <c r="F1763" s="293"/>
      <c r="G1763" s="291"/>
      <c r="H1763" s="291"/>
      <c r="I1763" s="294"/>
      <c r="J1763" s="291"/>
    </row>
    <row r="1764" spans="1:10" x14ac:dyDescent="0.4">
      <c r="A1764" s="291"/>
      <c r="B1764" s="291"/>
      <c r="C1764" s="291"/>
      <c r="D1764" s="292"/>
      <c r="E1764" s="291"/>
      <c r="F1764" s="293"/>
      <c r="G1764" s="291"/>
      <c r="H1764" s="291"/>
      <c r="I1764" s="294"/>
      <c r="J1764" s="291"/>
    </row>
    <row r="1765" spans="1:10" x14ac:dyDescent="0.4">
      <c r="A1765" s="291"/>
      <c r="B1765" s="291"/>
      <c r="C1765" s="291"/>
      <c r="D1765" s="292"/>
      <c r="E1765" s="291"/>
      <c r="F1765" s="293"/>
      <c r="G1765" s="291"/>
      <c r="H1765" s="291"/>
      <c r="I1765" s="294"/>
      <c r="J1765" s="291"/>
    </row>
    <row r="1766" spans="1:10" x14ac:dyDescent="0.4">
      <c r="A1766" s="291"/>
      <c r="B1766" s="291"/>
      <c r="C1766" s="291"/>
      <c r="D1766" s="292"/>
      <c r="E1766" s="291"/>
      <c r="F1766" s="293"/>
      <c r="G1766" s="291"/>
      <c r="H1766" s="291"/>
      <c r="I1766" s="294"/>
      <c r="J1766" s="291"/>
    </row>
    <row r="1767" spans="1:10" x14ac:dyDescent="0.4">
      <c r="A1767" s="291"/>
      <c r="B1767" s="291"/>
      <c r="C1767" s="291"/>
      <c r="D1767" s="292"/>
      <c r="E1767" s="291"/>
      <c r="F1767" s="293"/>
      <c r="G1767" s="291"/>
      <c r="H1767" s="291"/>
      <c r="I1767" s="294"/>
      <c r="J1767" s="291"/>
    </row>
    <row r="1768" spans="1:10" x14ac:dyDescent="0.4">
      <c r="A1768" s="291"/>
      <c r="B1768" s="291"/>
      <c r="C1768" s="291"/>
      <c r="D1768" s="292"/>
      <c r="E1768" s="291"/>
      <c r="F1768" s="293"/>
      <c r="G1768" s="291"/>
      <c r="H1768" s="291"/>
      <c r="I1768" s="294"/>
      <c r="J1768" s="291"/>
    </row>
    <row r="1769" spans="1:10" x14ac:dyDescent="0.4">
      <c r="A1769" s="291"/>
      <c r="B1769" s="291"/>
      <c r="C1769" s="291"/>
      <c r="D1769" s="292"/>
      <c r="E1769" s="291"/>
      <c r="F1769" s="293"/>
      <c r="G1769" s="291"/>
      <c r="H1769" s="291"/>
      <c r="I1769" s="294"/>
      <c r="J1769" s="291"/>
    </row>
    <row r="1770" spans="1:10" x14ac:dyDescent="0.4">
      <c r="A1770" s="291"/>
      <c r="B1770" s="291"/>
      <c r="C1770" s="291"/>
      <c r="D1770" s="292"/>
      <c r="E1770" s="291"/>
      <c r="F1770" s="293"/>
      <c r="G1770" s="291"/>
      <c r="H1770" s="291"/>
      <c r="I1770" s="294"/>
      <c r="J1770" s="291"/>
    </row>
    <row r="1771" spans="1:10" x14ac:dyDescent="0.4">
      <c r="A1771" s="291"/>
      <c r="B1771" s="291"/>
      <c r="C1771" s="291"/>
      <c r="D1771" s="292"/>
      <c r="E1771" s="291"/>
      <c r="F1771" s="293"/>
      <c r="G1771" s="291"/>
      <c r="H1771" s="291"/>
      <c r="I1771" s="294"/>
      <c r="J1771" s="291"/>
    </row>
    <row r="1772" spans="1:10" x14ac:dyDescent="0.4">
      <c r="A1772" s="291"/>
      <c r="B1772" s="291"/>
      <c r="C1772" s="291"/>
      <c r="D1772" s="292"/>
      <c r="E1772" s="291"/>
      <c r="F1772" s="293"/>
      <c r="G1772" s="291"/>
      <c r="H1772" s="291"/>
      <c r="I1772" s="294"/>
      <c r="J1772" s="291"/>
    </row>
    <row r="1773" spans="1:10" x14ac:dyDescent="0.4">
      <c r="A1773" s="291"/>
      <c r="B1773" s="291"/>
      <c r="C1773" s="291"/>
      <c r="D1773" s="292"/>
      <c r="E1773" s="291"/>
      <c r="F1773" s="293"/>
      <c r="G1773" s="291"/>
      <c r="H1773" s="291"/>
      <c r="I1773" s="294"/>
      <c r="J1773" s="291"/>
    </row>
    <row r="1774" spans="1:10" x14ac:dyDescent="0.4">
      <c r="A1774" s="291"/>
      <c r="B1774" s="291"/>
      <c r="C1774" s="291"/>
      <c r="D1774" s="292"/>
      <c r="E1774" s="291"/>
      <c r="F1774" s="293"/>
      <c r="G1774" s="291"/>
      <c r="H1774" s="291"/>
      <c r="I1774" s="294"/>
      <c r="J1774" s="291"/>
    </row>
    <row r="1775" spans="1:10" x14ac:dyDescent="0.4">
      <c r="A1775" s="291"/>
      <c r="B1775" s="291"/>
      <c r="C1775" s="291"/>
      <c r="D1775" s="292"/>
      <c r="E1775" s="291"/>
      <c r="F1775" s="293"/>
      <c r="G1775" s="291"/>
      <c r="H1775" s="291"/>
      <c r="I1775" s="294"/>
      <c r="J1775" s="291"/>
    </row>
    <row r="1776" spans="1:10" x14ac:dyDescent="0.4">
      <c r="A1776" s="291"/>
      <c r="B1776" s="291"/>
      <c r="C1776" s="291"/>
      <c r="D1776" s="292"/>
      <c r="E1776" s="291"/>
      <c r="F1776" s="293"/>
      <c r="G1776" s="291"/>
      <c r="H1776" s="291"/>
      <c r="I1776" s="294"/>
      <c r="J1776" s="291"/>
    </row>
    <row r="1777" spans="1:10" x14ac:dyDescent="0.4">
      <c r="A1777" s="291"/>
      <c r="B1777" s="291"/>
      <c r="C1777" s="291"/>
      <c r="D1777" s="292"/>
      <c r="E1777" s="291"/>
      <c r="F1777" s="293"/>
      <c r="G1777" s="291"/>
      <c r="H1777" s="291"/>
      <c r="I1777" s="294"/>
      <c r="J1777" s="291"/>
    </row>
    <row r="1778" spans="1:10" x14ac:dyDescent="0.4">
      <c r="A1778" s="291"/>
      <c r="B1778" s="291"/>
      <c r="C1778" s="291"/>
      <c r="D1778" s="292"/>
      <c r="E1778" s="291"/>
      <c r="F1778" s="293"/>
      <c r="G1778" s="291"/>
      <c r="H1778" s="291"/>
      <c r="I1778" s="294"/>
      <c r="J1778" s="291"/>
    </row>
    <row r="1779" spans="1:10" x14ac:dyDescent="0.4">
      <c r="A1779" s="291"/>
      <c r="B1779" s="291"/>
      <c r="C1779" s="291"/>
      <c r="D1779" s="292"/>
      <c r="E1779" s="291"/>
      <c r="F1779" s="293"/>
      <c r="G1779" s="291"/>
      <c r="H1779" s="291"/>
      <c r="I1779" s="294"/>
      <c r="J1779" s="291"/>
    </row>
    <row r="1780" spans="1:10" x14ac:dyDescent="0.4">
      <c r="A1780" s="291"/>
      <c r="B1780" s="291"/>
      <c r="C1780" s="291"/>
      <c r="D1780" s="292"/>
      <c r="E1780" s="291"/>
      <c r="F1780" s="293"/>
      <c r="G1780" s="291"/>
      <c r="H1780" s="291"/>
      <c r="I1780" s="294"/>
      <c r="J1780" s="291"/>
    </row>
    <row r="1781" spans="1:10" x14ac:dyDescent="0.4">
      <c r="A1781" s="291"/>
      <c r="B1781" s="291"/>
      <c r="C1781" s="291"/>
      <c r="D1781" s="292"/>
      <c r="E1781" s="291"/>
      <c r="F1781" s="293"/>
      <c r="G1781" s="291"/>
      <c r="H1781" s="291"/>
      <c r="I1781" s="294"/>
      <c r="J1781" s="291"/>
    </row>
    <row r="1782" spans="1:10" x14ac:dyDescent="0.4">
      <c r="A1782" s="291"/>
      <c r="B1782" s="291"/>
      <c r="C1782" s="291"/>
      <c r="D1782" s="292"/>
      <c r="E1782" s="291"/>
      <c r="F1782" s="293"/>
      <c r="G1782" s="291"/>
      <c r="H1782" s="291"/>
      <c r="I1782" s="294"/>
      <c r="J1782" s="291"/>
    </row>
    <row r="1783" spans="1:10" x14ac:dyDescent="0.4">
      <c r="A1783" s="291"/>
      <c r="B1783" s="291"/>
      <c r="C1783" s="291"/>
      <c r="D1783" s="292"/>
      <c r="E1783" s="291"/>
      <c r="F1783" s="293"/>
      <c r="G1783" s="291"/>
      <c r="H1783" s="291"/>
      <c r="I1783" s="294"/>
      <c r="J1783" s="291"/>
    </row>
    <row r="1784" spans="1:10" x14ac:dyDescent="0.4">
      <c r="A1784" s="291"/>
      <c r="B1784" s="291"/>
      <c r="C1784" s="291"/>
      <c r="D1784" s="292"/>
      <c r="E1784" s="291"/>
      <c r="F1784" s="293"/>
      <c r="G1784" s="291"/>
      <c r="H1784" s="291"/>
      <c r="I1784" s="294"/>
      <c r="J1784" s="291"/>
    </row>
    <row r="1785" spans="1:10" x14ac:dyDescent="0.4">
      <c r="A1785" s="291"/>
      <c r="B1785" s="291"/>
      <c r="C1785" s="291"/>
      <c r="D1785" s="292"/>
      <c r="E1785" s="291"/>
      <c r="F1785" s="293"/>
      <c r="G1785" s="291"/>
      <c r="H1785" s="291"/>
      <c r="I1785" s="294"/>
      <c r="J1785" s="291"/>
    </row>
    <row r="1786" spans="1:10" x14ac:dyDescent="0.4">
      <c r="A1786" s="291"/>
      <c r="B1786" s="291"/>
      <c r="C1786" s="291"/>
      <c r="D1786" s="292"/>
      <c r="E1786" s="291"/>
      <c r="F1786" s="293"/>
      <c r="G1786" s="291"/>
      <c r="H1786" s="291"/>
      <c r="I1786" s="294"/>
      <c r="J1786" s="291"/>
    </row>
    <row r="1787" spans="1:10" x14ac:dyDescent="0.4">
      <c r="A1787" s="291"/>
      <c r="B1787" s="291"/>
      <c r="C1787" s="291"/>
      <c r="D1787" s="292"/>
      <c r="E1787" s="291"/>
      <c r="F1787" s="293"/>
      <c r="G1787" s="291"/>
      <c r="H1787" s="291"/>
      <c r="I1787" s="294"/>
      <c r="J1787" s="291"/>
    </row>
    <row r="1788" spans="1:10" x14ac:dyDescent="0.4">
      <c r="A1788" s="291"/>
      <c r="B1788" s="291"/>
      <c r="C1788" s="291"/>
      <c r="D1788" s="292"/>
      <c r="E1788" s="291"/>
      <c r="F1788" s="293"/>
      <c r="G1788" s="291"/>
      <c r="H1788" s="291"/>
      <c r="I1788" s="294"/>
      <c r="J1788" s="291"/>
    </row>
    <row r="1789" spans="1:10" x14ac:dyDescent="0.4">
      <c r="A1789" s="291"/>
      <c r="B1789" s="291"/>
      <c r="C1789" s="291"/>
      <c r="D1789" s="292"/>
      <c r="E1789" s="291"/>
      <c r="F1789" s="293"/>
      <c r="G1789" s="291"/>
      <c r="H1789" s="291"/>
      <c r="I1789" s="294"/>
      <c r="J1789" s="291"/>
    </row>
    <row r="1790" spans="1:10" x14ac:dyDescent="0.4">
      <c r="A1790" s="291"/>
      <c r="B1790" s="291"/>
      <c r="C1790" s="291"/>
      <c r="D1790" s="292"/>
      <c r="E1790" s="291"/>
      <c r="F1790" s="293"/>
      <c r="G1790" s="291"/>
      <c r="H1790" s="291"/>
      <c r="I1790" s="294"/>
      <c r="J1790" s="291"/>
    </row>
    <row r="1791" spans="1:10" x14ac:dyDescent="0.4">
      <c r="A1791" s="291"/>
      <c r="B1791" s="291"/>
      <c r="C1791" s="291"/>
      <c r="D1791" s="292"/>
      <c r="E1791" s="291"/>
      <c r="F1791" s="293"/>
      <c r="G1791" s="291"/>
      <c r="H1791" s="291"/>
      <c r="I1791" s="294"/>
      <c r="J1791" s="291"/>
    </row>
    <row r="1792" spans="1:10" x14ac:dyDescent="0.4">
      <c r="A1792" s="291"/>
      <c r="B1792" s="291"/>
      <c r="C1792" s="291"/>
      <c r="D1792" s="292"/>
      <c r="E1792" s="291"/>
      <c r="F1792" s="293"/>
      <c r="G1792" s="291"/>
      <c r="H1792" s="291"/>
      <c r="I1792" s="294"/>
      <c r="J1792" s="291"/>
    </row>
    <row r="1793" spans="1:10" x14ac:dyDescent="0.4">
      <c r="A1793" s="291"/>
      <c r="B1793" s="291"/>
      <c r="C1793" s="291"/>
      <c r="D1793" s="292"/>
      <c r="E1793" s="291"/>
      <c r="F1793" s="293"/>
      <c r="G1793" s="291"/>
      <c r="H1793" s="291"/>
      <c r="I1793" s="294"/>
      <c r="J1793" s="291"/>
    </row>
    <row r="1794" spans="1:10" x14ac:dyDescent="0.4">
      <c r="A1794" s="291"/>
      <c r="B1794" s="291"/>
      <c r="C1794" s="291"/>
      <c r="D1794" s="292"/>
      <c r="E1794" s="291"/>
      <c r="F1794" s="293"/>
      <c r="G1794" s="291"/>
      <c r="H1794" s="291"/>
      <c r="I1794" s="294"/>
      <c r="J1794" s="291"/>
    </row>
    <row r="1795" spans="1:10" x14ac:dyDescent="0.4">
      <c r="A1795" s="291"/>
      <c r="B1795" s="291"/>
      <c r="C1795" s="291"/>
      <c r="D1795" s="292"/>
      <c r="E1795" s="291"/>
      <c r="F1795" s="293"/>
      <c r="G1795" s="291"/>
      <c r="H1795" s="291"/>
      <c r="I1795" s="294"/>
      <c r="J1795" s="291"/>
    </row>
    <row r="1796" spans="1:10" x14ac:dyDescent="0.4">
      <c r="A1796" s="291"/>
      <c r="B1796" s="291"/>
      <c r="C1796" s="291"/>
      <c r="D1796" s="292"/>
      <c r="E1796" s="291"/>
      <c r="F1796" s="293"/>
      <c r="G1796" s="291"/>
      <c r="H1796" s="291"/>
      <c r="I1796" s="294"/>
      <c r="J1796" s="291"/>
    </row>
    <row r="1797" spans="1:10" x14ac:dyDescent="0.4">
      <c r="A1797" s="291"/>
      <c r="B1797" s="291"/>
      <c r="C1797" s="291"/>
      <c r="D1797" s="292"/>
      <c r="E1797" s="291"/>
      <c r="F1797" s="293"/>
      <c r="G1797" s="291"/>
      <c r="H1797" s="291"/>
      <c r="I1797" s="294"/>
      <c r="J1797" s="291"/>
    </row>
    <row r="1798" spans="1:10" x14ac:dyDescent="0.4">
      <c r="A1798" s="291"/>
      <c r="B1798" s="291"/>
      <c r="C1798" s="291"/>
      <c r="D1798" s="292"/>
      <c r="E1798" s="291"/>
      <c r="F1798" s="293"/>
      <c r="G1798" s="291"/>
      <c r="H1798" s="291"/>
      <c r="I1798" s="294"/>
      <c r="J1798" s="291"/>
    </row>
    <row r="1799" spans="1:10" x14ac:dyDescent="0.4">
      <c r="A1799" s="291"/>
      <c r="B1799" s="291"/>
      <c r="C1799" s="291"/>
      <c r="D1799" s="292"/>
      <c r="E1799" s="291"/>
      <c r="F1799" s="293"/>
      <c r="G1799" s="291"/>
      <c r="H1799" s="291"/>
      <c r="I1799" s="294"/>
      <c r="J1799" s="291"/>
    </row>
    <row r="1800" spans="1:10" x14ac:dyDescent="0.4">
      <c r="A1800" s="291"/>
      <c r="B1800" s="291"/>
      <c r="C1800" s="291"/>
      <c r="D1800" s="292"/>
      <c r="E1800" s="291"/>
      <c r="F1800" s="293"/>
      <c r="G1800" s="291"/>
      <c r="H1800" s="291"/>
      <c r="I1800" s="294"/>
      <c r="J1800" s="291"/>
    </row>
    <row r="1801" spans="1:10" x14ac:dyDescent="0.4">
      <c r="A1801" s="291"/>
      <c r="B1801" s="291"/>
      <c r="C1801" s="291"/>
      <c r="D1801" s="292"/>
      <c r="E1801" s="291"/>
      <c r="F1801" s="293"/>
      <c r="G1801" s="291"/>
      <c r="H1801" s="291"/>
      <c r="I1801" s="294"/>
      <c r="J1801" s="291"/>
    </row>
    <row r="1802" spans="1:10" x14ac:dyDescent="0.4">
      <c r="A1802" s="291"/>
      <c r="B1802" s="291"/>
      <c r="C1802" s="291"/>
      <c r="D1802" s="292"/>
      <c r="E1802" s="291"/>
      <c r="F1802" s="293"/>
      <c r="G1802" s="291"/>
      <c r="H1802" s="291"/>
      <c r="I1802" s="294"/>
      <c r="J1802" s="291"/>
    </row>
    <row r="1803" spans="1:10" x14ac:dyDescent="0.4">
      <c r="A1803" s="291"/>
      <c r="B1803" s="291"/>
      <c r="C1803" s="291"/>
      <c r="D1803" s="292"/>
      <c r="E1803" s="291"/>
      <c r="F1803" s="293"/>
      <c r="G1803" s="291"/>
      <c r="H1803" s="291"/>
      <c r="I1803" s="294"/>
      <c r="J1803" s="291"/>
    </row>
    <row r="1804" spans="1:10" x14ac:dyDescent="0.4">
      <c r="A1804" s="291"/>
      <c r="B1804" s="291"/>
      <c r="C1804" s="291"/>
      <c r="D1804" s="292"/>
      <c r="E1804" s="291"/>
      <c r="F1804" s="293"/>
      <c r="G1804" s="291"/>
      <c r="H1804" s="291"/>
      <c r="I1804" s="294"/>
      <c r="J1804" s="291"/>
    </row>
    <row r="1805" spans="1:10" x14ac:dyDescent="0.4">
      <c r="A1805" s="291"/>
      <c r="B1805" s="291"/>
      <c r="C1805" s="291"/>
      <c r="D1805" s="292"/>
      <c r="E1805" s="291"/>
      <c r="F1805" s="293"/>
      <c r="G1805" s="291"/>
      <c r="H1805" s="291"/>
      <c r="I1805" s="294"/>
      <c r="J1805" s="291"/>
    </row>
    <row r="1806" spans="1:10" x14ac:dyDescent="0.4">
      <c r="A1806" s="291"/>
      <c r="B1806" s="291"/>
      <c r="C1806" s="291"/>
      <c r="D1806" s="292"/>
      <c r="E1806" s="291"/>
      <c r="F1806" s="293"/>
      <c r="G1806" s="291"/>
      <c r="H1806" s="291"/>
      <c r="I1806" s="294"/>
      <c r="J1806" s="291"/>
    </row>
    <row r="1807" spans="1:10" x14ac:dyDescent="0.4">
      <c r="A1807" s="291"/>
      <c r="B1807" s="291"/>
      <c r="C1807" s="291"/>
      <c r="D1807" s="292"/>
      <c r="E1807" s="291"/>
      <c r="F1807" s="293"/>
      <c r="G1807" s="291"/>
      <c r="H1807" s="291"/>
      <c r="I1807" s="294"/>
      <c r="J1807" s="291"/>
    </row>
    <row r="1808" spans="1:10" x14ac:dyDescent="0.4">
      <c r="A1808" s="291"/>
      <c r="B1808" s="291"/>
      <c r="C1808" s="291"/>
      <c r="D1808" s="292"/>
      <c r="E1808" s="291"/>
      <c r="F1808" s="293"/>
      <c r="G1808" s="291"/>
      <c r="H1808" s="291"/>
      <c r="I1808" s="294"/>
      <c r="J1808" s="291"/>
    </row>
    <row r="1809" spans="1:10" x14ac:dyDescent="0.4">
      <c r="A1809" s="291"/>
      <c r="B1809" s="291"/>
      <c r="C1809" s="291"/>
      <c r="D1809" s="292"/>
      <c r="E1809" s="291"/>
      <c r="F1809" s="293"/>
      <c r="G1809" s="291"/>
      <c r="H1809" s="291"/>
      <c r="I1809" s="294"/>
      <c r="J1809" s="291"/>
    </row>
    <row r="1810" spans="1:10" x14ac:dyDescent="0.4">
      <c r="A1810" s="291"/>
      <c r="B1810" s="291"/>
      <c r="C1810" s="291"/>
      <c r="D1810" s="292"/>
      <c r="E1810" s="291"/>
      <c r="F1810" s="293"/>
      <c r="G1810" s="291"/>
      <c r="H1810" s="291"/>
      <c r="I1810" s="294"/>
      <c r="J1810" s="291"/>
    </row>
    <row r="1811" spans="1:10" x14ac:dyDescent="0.4">
      <c r="A1811" s="291"/>
      <c r="B1811" s="291"/>
      <c r="C1811" s="291"/>
      <c r="D1811" s="292"/>
      <c r="E1811" s="291"/>
      <c r="F1811" s="293"/>
      <c r="G1811" s="291"/>
      <c r="H1811" s="291"/>
      <c r="I1811" s="294"/>
      <c r="J1811" s="291"/>
    </row>
    <row r="1812" spans="1:10" x14ac:dyDescent="0.4">
      <c r="A1812" s="291"/>
      <c r="B1812" s="291"/>
      <c r="C1812" s="291"/>
      <c r="D1812" s="292"/>
      <c r="E1812" s="291"/>
      <c r="F1812" s="293"/>
      <c r="G1812" s="291"/>
      <c r="H1812" s="291"/>
      <c r="I1812" s="294"/>
      <c r="J1812" s="291"/>
    </row>
    <row r="1813" spans="1:10" x14ac:dyDescent="0.4">
      <c r="A1813" s="291"/>
      <c r="B1813" s="291"/>
      <c r="C1813" s="291"/>
      <c r="D1813" s="292"/>
      <c r="E1813" s="291"/>
      <c r="F1813" s="293"/>
      <c r="G1813" s="291"/>
      <c r="H1813" s="291"/>
      <c r="I1813" s="294"/>
      <c r="J1813" s="291"/>
    </row>
    <row r="1814" spans="1:10" x14ac:dyDescent="0.4">
      <c r="A1814" s="291"/>
      <c r="B1814" s="291"/>
      <c r="C1814" s="291"/>
      <c r="D1814" s="292"/>
      <c r="E1814" s="291"/>
      <c r="F1814" s="293"/>
      <c r="G1814" s="291"/>
      <c r="H1814" s="291"/>
      <c r="I1814" s="294"/>
      <c r="J1814" s="291"/>
    </row>
    <row r="1815" spans="1:10" x14ac:dyDescent="0.4">
      <c r="A1815" s="291"/>
      <c r="B1815" s="291"/>
      <c r="C1815" s="291"/>
      <c r="D1815" s="292"/>
      <c r="E1815" s="291"/>
      <c r="F1815" s="293"/>
      <c r="G1815" s="291"/>
      <c r="H1815" s="291"/>
      <c r="I1815" s="294"/>
      <c r="J1815" s="291"/>
    </row>
    <row r="1816" spans="1:10" x14ac:dyDescent="0.4">
      <c r="A1816" s="291"/>
      <c r="B1816" s="291"/>
      <c r="C1816" s="291"/>
      <c r="D1816" s="292"/>
      <c r="E1816" s="291"/>
      <c r="F1816" s="293"/>
      <c r="G1816" s="291"/>
      <c r="H1816" s="291"/>
      <c r="I1816" s="294"/>
      <c r="J1816" s="291"/>
    </row>
    <row r="1817" spans="1:10" x14ac:dyDescent="0.4">
      <c r="A1817" s="291"/>
      <c r="B1817" s="291"/>
      <c r="C1817" s="291"/>
      <c r="D1817" s="292"/>
      <c r="E1817" s="291"/>
      <c r="F1817" s="293"/>
      <c r="G1817" s="291"/>
      <c r="H1817" s="291"/>
      <c r="I1817" s="294"/>
      <c r="J1817" s="291"/>
    </row>
    <row r="1818" spans="1:10" x14ac:dyDescent="0.4">
      <c r="A1818" s="291"/>
      <c r="B1818" s="291"/>
      <c r="C1818" s="291"/>
      <c r="D1818" s="292"/>
      <c r="E1818" s="291"/>
      <c r="F1818" s="293"/>
      <c r="G1818" s="291"/>
      <c r="H1818" s="291"/>
      <c r="I1818" s="294"/>
      <c r="J1818" s="291"/>
    </row>
    <row r="1819" spans="1:10" x14ac:dyDescent="0.4">
      <c r="A1819" s="291"/>
      <c r="B1819" s="291"/>
      <c r="C1819" s="291"/>
      <c r="D1819" s="292"/>
      <c r="E1819" s="291"/>
      <c r="F1819" s="293"/>
      <c r="G1819" s="291"/>
      <c r="H1819" s="291"/>
      <c r="I1819" s="294"/>
      <c r="J1819" s="291"/>
    </row>
    <row r="1820" spans="1:10" x14ac:dyDescent="0.4">
      <c r="A1820" s="291"/>
      <c r="B1820" s="291"/>
      <c r="C1820" s="291"/>
      <c r="D1820" s="292"/>
      <c r="E1820" s="291"/>
      <c r="F1820" s="293"/>
      <c r="G1820" s="291"/>
      <c r="H1820" s="291"/>
      <c r="I1820" s="294"/>
      <c r="J1820" s="291"/>
    </row>
    <row r="1821" spans="1:10" x14ac:dyDescent="0.4">
      <c r="A1821" s="291"/>
      <c r="B1821" s="291"/>
      <c r="C1821" s="291"/>
      <c r="D1821" s="292"/>
      <c r="E1821" s="291"/>
      <c r="F1821" s="293"/>
      <c r="G1821" s="291"/>
      <c r="H1821" s="291"/>
      <c r="I1821" s="294"/>
      <c r="J1821" s="291"/>
    </row>
    <row r="1822" spans="1:10" x14ac:dyDescent="0.4">
      <c r="A1822" s="291"/>
      <c r="B1822" s="291"/>
      <c r="C1822" s="291"/>
      <c r="D1822" s="292"/>
      <c r="E1822" s="291"/>
      <c r="F1822" s="293"/>
      <c r="G1822" s="291"/>
      <c r="H1822" s="291"/>
      <c r="I1822" s="294"/>
      <c r="J1822" s="291"/>
    </row>
    <row r="1823" spans="1:10" x14ac:dyDescent="0.4">
      <c r="A1823" s="291"/>
      <c r="B1823" s="291"/>
      <c r="C1823" s="291"/>
      <c r="D1823" s="292"/>
      <c r="E1823" s="291"/>
      <c r="F1823" s="293"/>
      <c r="G1823" s="291"/>
      <c r="H1823" s="291"/>
      <c r="I1823" s="294"/>
      <c r="J1823" s="291"/>
    </row>
    <row r="1824" spans="1:10" x14ac:dyDescent="0.4">
      <c r="A1824" s="291"/>
      <c r="B1824" s="291"/>
      <c r="C1824" s="291"/>
      <c r="D1824" s="292"/>
      <c r="E1824" s="291"/>
      <c r="F1824" s="293"/>
      <c r="G1824" s="291"/>
      <c r="H1824" s="291"/>
      <c r="I1824" s="294"/>
      <c r="J1824" s="291"/>
    </row>
    <row r="1825" spans="1:10" x14ac:dyDescent="0.4">
      <c r="A1825" s="291"/>
      <c r="B1825" s="291"/>
      <c r="C1825" s="291"/>
      <c r="D1825" s="292"/>
      <c r="E1825" s="291"/>
      <c r="F1825" s="293"/>
      <c r="G1825" s="291"/>
      <c r="H1825" s="291"/>
      <c r="I1825" s="294"/>
      <c r="J1825" s="291"/>
    </row>
    <row r="1826" spans="1:10" x14ac:dyDescent="0.4">
      <c r="A1826" s="291"/>
      <c r="B1826" s="291"/>
      <c r="C1826" s="291"/>
      <c r="D1826" s="292"/>
      <c r="E1826" s="291"/>
      <c r="F1826" s="293"/>
      <c r="G1826" s="291"/>
      <c r="H1826" s="291"/>
      <c r="I1826" s="294"/>
      <c r="J1826" s="291"/>
    </row>
    <row r="1827" spans="1:10" x14ac:dyDescent="0.4">
      <c r="A1827" s="291"/>
      <c r="B1827" s="291"/>
      <c r="C1827" s="291"/>
      <c r="D1827" s="292"/>
      <c r="E1827" s="291"/>
      <c r="F1827" s="293"/>
      <c r="G1827" s="291"/>
      <c r="H1827" s="291"/>
      <c r="I1827" s="294"/>
      <c r="J1827" s="291"/>
    </row>
    <row r="1828" spans="1:10" x14ac:dyDescent="0.4">
      <c r="A1828" s="291"/>
      <c r="B1828" s="291"/>
      <c r="C1828" s="291"/>
      <c r="D1828" s="292"/>
      <c r="E1828" s="291"/>
      <c r="F1828" s="293"/>
      <c r="G1828" s="291"/>
      <c r="H1828" s="291"/>
      <c r="I1828" s="294"/>
      <c r="J1828" s="291"/>
    </row>
    <row r="1829" spans="1:10" x14ac:dyDescent="0.4">
      <c r="A1829" s="291"/>
      <c r="B1829" s="291"/>
      <c r="C1829" s="291"/>
      <c r="D1829" s="292"/>
      <c r="E1829" s="291"/>
      <c r="F1829" s="293"/>
      <c r="G1829" s="291"/>
      <c r="H1829" s="291"/>
      <c r="I1829" s="294"/>
      <c r="J1829" s="291"/>
    </row>
    <row r="1830" spans="1:10" x14ac:dyDescent="0.4">
      <c r="A1830" s="291"/>
      <c r="B1830" s="291"/>
      <c r="C1830" s="291"/>
      <c r="D1830" s="292"/>
      <c r="E1830" s="291"/>
      <c r="F1830" s="293"/>
      <c r="G1830" s="291"/>
      <c r="H1830" s="291"/>
      <c r="I1830" s="294"/>
      <c r="J1830" s="291"/>
    </row>
    <row r="1831" spans="1:10" x14ac:dyDescent="0.4">
      <c r="A1831" s="291"/>
      <c r="B1831" s="291"/>
      <c r="C1831" s="291"/>
      <c r="D1831" s="292"/>
      <c r="E1831" s="291"/>
      <c r="F1831" s="293"/>
      <c r="G1831" s="291"/>
      <c r="H1831" s="291"/>
      <c r="I1831" s="294"/>
      <c r="J1831" s="291"/>
    </row>
    <row r="1832" spans="1:10" x14ac:dyDescent="0.4">
      <c r="A1832" s="291"/>
      <c r="B1832" s="291"/>
      <c r="C1832" s="291"/>
      <c r="D1832" s="292"/>
      <c r="E1832" s="291"/>
      <c r="F1832" s="293"/>
      <c r="G1832" s="291"/>
      <c r="H1832" s="291"/>
      <c r="I1832" s="294"/>
      <c r="J1832" s="291"/>
    </row>
    <row r="1833" spans="1:10" x14ac:dyDescent="0.4">
      <c r="A1833" s="291"/>
      <c r="B1833" s="291"/>
      <c r="C1833" s="291"/>
      <c r="D1833" s="292"/>
      <c r="E1833" s="291"/>
      <c r="F1833" s="293"/>
      <c r="G1833" s="291"/>
      <c r="H1833" s="291"/>
      <c r="I1833" s="294"/>
      <c r="J1833" s="291"/>
    </row>
    <row r="1834" spans="1:10" x14ac:dyDescent="0.4">
      <c r="A1834" s="291"/>
      <c r="B1834" s="291"/>
      <c r="C1834" s="291"/>
      <c r="D1834" s="292"/>
      <c r="E1834" s="291"/>
      <c r="F1834" s="293"/>
      <c r="G1834" s="291"/>
      <c r="H1834" s="291"/>
      <c r="I1834" s="294"/>
      <c r="J1834" s="291"/>
    </row>
    <row r="1835" spans="1:10" x14ac:dyDescent="0.4">
      <c r="A1835" s="291"/>
      <c r="B1835" s="291"/>
      <c r="C1835" s="291"/>
      <c r="D1835" s="292"/>
      <c r="E1835" s="291"/>
      <c r="F1835" s="293"/>
      <c r="G1835" s="291"/>
      <c r="H1835" s="291"/>
      <c r="I1835" s="294"/>
      <c r="J1835" s="291"/>
    </row>
    <row r="1836" spans="1:10" x14ac:dyDescent="0.4">
      <c r="A1836" s="291"/>
      <c r="B1836" s="291"/>
      <c r="C1836" s="291"/>
      <c r="D1836" s="292"/>
      <c r="E1836" s="291"/>
      <c r="F1836" s="293"/>
      <c r="G1836" s="291"/>
      <c r="H1836" s="291"/>
      <c r="I1836" s="294"/>
      <c r="J1836" s="291"/>
    </row>
    <row r="1837" spans="1:10" x14ac:dyDescent="0.4">
      <c r="A1837" s="291"/>
      <c r="B1837" s="291"/>
      <c r="C1837" s="291"/>
      <c r="D1837" s="292"/>
      <c r="E1837" s="291"/>
      <c r="F1837" s="293"/>
      <c r="G1837" s="291"/>
      <c r="H1837" s="291"/>
      <c r="I1837" s="294"/>
      <c r="J1837" s="291"/>
    </row>
    <row r="1838" spans="1:10" x14ac:dyDescent="0.4">
      <c r="A1838" s="291"/>
      <c r="B1838" s="291"/>
      <c r="C1838" s="291"/>
      <c r="D1838" s="292"/>
      <c r="E1838" s="291"/>
      <c r="F1838" s="293"/>
      <c r="G1838" s="291"/>
      <c r="H1838" s="291"/>
      <c r="I1838" s="294"/>
      <c r="J1838" s="291"/>
    </row>
    <row r="1839" spans="1:10" x14ac:dyDescent="0.4">
      <c r="A1839" s="291"/>
      <c r="B1839" s="291"/>
      <c r="C1839" s="291"/>
      <c r="D1839" s="292"/>
      <c r="E1839" s="291"/>
      <c r="F1839" s="293"/>
      <c r="G1839" s="291"/>
      <c r="H1839" s="291"/>
      <c r="I1839" s="294"/>
      <c r="J1839" s="291"/>
    </row>
    <row r="1840" spans="1:10" x14ac:dyDescent="0.4">
      <c r="A1840" s="291"/>
      <c r="B1840" s="291"/>
      <c r="C1840" s="291"/>
      <c r="D1840" s="292"/>
      <c r="E1840" s="291"/>
      <c r="F1840" s="293"/>
      <c r="G1840" s="291"/>
      <c r="H1840" s="291"/>
      <c r="I1840" s="294"/>
      <c r="J1840" s="291"/>
    </row>
    <row r="1841" spans="1:10" x14ac:dyDescent="0.4">
      <c r="A1841" s="291"/>
      <c r="B1841" s="291"/>
      <c r="C1841" s="291"/>
      <c r="D1841" s="292"/>
      <c r="E1841" s="291"/>
      <c r="F1841" s="293"/>
      <c r="G1841" s="291"/>
      <c r="H1841" s="291"/>
      <c r="I1841" s="294"/>
      <c r="J1841" s="291"/>
    </row>
    <row r="1842" spans="1:10" x14ac:dyDescent="0.4">
      <c r="A1842" s="291"/>
      <c r="B1842" s="291"/>
      <c r="C1842" s="291"/>
      <c r="D1842" s="292"/>
      <c r="E1842" s="291"/>
      <c r="F1842" s="293"/>
      <c r="G1842" s="291"/>
      <c r="H1842" s="291"/>
      <c r="I1842" s="294"/>
      <c r="J1842" s="291"/>
    </row>
    <row r="1843" spans="1:10" x14ac:dyDescent="0.4">
      <c r="A1843" s="291"/>
      <c r="B1843" s="291"/>
      <c r="C1843" s="291"/>
      <c r="D1843" s="292"/>
      <c r="E1843" s="291"/>
      <c r="F1843" s="293"/>
      <c r="G1843" s="291"/>
      <c r="H1843" s="291"/>
      <c r="I1843" s="294"/>
      <c r="J1843" s="291"/>
    </row>
    <row r="1844" spans="1:10" x14ac:dyDescent="0.4">
      <c r="A1844" s="291"/>
      <c r="B1844" s="291"/>
      <c r="C1844" s="291"/>
      <c r="D1844" s="292"/>
      <c r="E1844" s="291"/>
      <c r="F1844" s="293"/>
      <c r="G1844" s="291"/>
      <c r="H1844" s="291"/>
      <c r="I1844" s="294"/>
      <c r="J1844" s="291"/>
    </row>
    <row r="1845" spans="1:10" x14ac:dyDescent="0.4">
      <c r="A1845" s="291"/>
      <c r="B1845" s="291"/>
      <c r="C1845" s="291"/>
      <c r="D1845" s="292"/>
      <c r="E1845" s="291"/>
      <c r="F1845" s="293"/>
      <c r="G1845" s="291"/>
      <c r="H1845" s="291"/>
      <c r="I1845" s="294"/>
      <c r="J1845" s="291"/>
    </row>
    <row r="1846" spans="1:10" x14ac:dyDescent="0.4">
      <c r="A1846" s="291"/>
      <c r="B1846" s="291"/>
      <c r="C1846" s="291"/>
      <c r="D1846" s="292"/>
      <c r="E1846" s="291"/>
      <c r="F1846" s="293"/>
      <c r="G1846" s="291"/>
      <c r="H1846" s="291"/>
      <c r="I1846" s="294"/>
      <c r="J1846" s="291"/>
    </row>
    <row r="1847" spans="1:10" x14ac:dyDescent="0.4">
      <c r="A1847" s="291"/>
      <c r="B1847" s="291"/>
      <c r="C1847" s="291"/>
      <c r="D1847" s="292"/>
      <c r="E1847" s="291"/>
      <c r="F1847" s="293"/>
      <c r="G1847" s="291"/>
      <c r="H1847" s="291"/>
      <c r="I1847" s="294"/>
      <c r="J1847" s="291"/>
    </row>
    <row r="1848" spans="1:10" x14ac:dyDescent="0.4">
      <c r="A1848" s="291"/>
      <c r="B1848" s="291"/>
      <c r="C1848" s="291"/>
      <c r="D1848" s="292"/>
      <c r="E1848" s="291"/>
      <c r="F1848" s="293"/>
      <c r="G1848" s="291"/>
      <c r="H1848" s="291"/>
      <c r="I1848" s="294"/>
      <c r="J1848" s="291"/>
    </row>
    <row r="1849" spans="1:10" x14ac:dyDescent="0.4">
      <c r="A1849" s="291"/>
      <c r="B1849" s="291"/>
      <c r="C1849" s="291"/>
      <c r="D1849" s="292"/>
      <c r="E1849" s="291"/>
      <c r="F1849" s="293"/>
      <c r="G1849" s="291"/>
      <c r="H1849" s="291"/>
      <c r="I1849" s="294"/>
      <c r="J1849" s="291"/>
    </row>
    <row r="1850" spans="1:10" x14ac:dyDescent="0.4">
      <c r="A1850" s="291"/>
      <c r="B1850" s="291"/>
      <c r="C1850" s="291"/>
      <c r="D1850" s="292"/>
      <c r="E1850" s="291"/>
      <c r="F1850" s="293"/>
      <c r="G1850" s="291"/>
      <c r="H1850" s="291"/>
      <c r="I1850" s="294"/>
      <c r="J1850" s="291"/>
    </row>
    <row r="1851" spans="1:10" x14ac:dyDescent="0.4">
      <c r="A1851" s="291"/>
      <c r="B1851" s="291"/>
      <c r="C1851" s="291"/>
      <c r="D1851" s="292"/>
      <c r="E1851" s="291"/>
      <c r="F1851" s="293"/>
      <c r="G1851" s="291"/>
      <c r="H1851" s="291"/>
      <c r="I1851" s="294"/>
      <c r="J1851" s="291"/>
    </row>
    <row r="1852" spans="1:10" x14ac:dyDescent="0.4">
      <c r="A1852" s="291"/>
      <c r="B1852" s="291"/>
      <c r="C1852" s="291"/>
      <c r="D1852" s="292"/>
      <c r="E1852" s="291"/>
      <c r="F1852" s="293"/>
      <c r="G1852" s="291"/>
      <c r="H1852" s="291"/>
      <c r="I1852" s="294"/>
      <c r="J1852" s="291"/>
    </row>
    <row r="1853" spans="1:10" x14ac:dyDescent="0.4">
      <c r="A1853" s="291"/>
      <c r="B1853" s="291"/>
      <c r="C1853" s="291"/>
      <c r="D1853" s="292"/>
      <c r="E1853" s="291"/>
      <c r="F1853" s="293"/>
      <c r="G1853" s="291"/>
      <c r="H1853" s="291"/>
      <c r="I1853" s="294"/>
      <c r="J1853" s="291"/>
    </row>
    <row r="1854" spans="1:10" x14ac:dyDescent="0.4">
      <c r="A1854" s="291"/>
      <c r="B1854" s="291"/>
      <c r="C1854" s="291"/>
      <c r="D1854" s="292"/>
      <c r="E1854" s="291"/>
      <c r="F1854" s="293"/>
      <c r="G1854" s="291"/>
      <c r="H1854" s="291"/>
      <c r="I1854" s="294"/>
      <c r="J1854" s="291"/>
    </row>
    <row r="1855" spans="1:10" x14ac:dyDescent="0.4">
      <c r="A1855" s="291"/>
      <c r="B1855" s="291"/>
      <c r="C1855" s="291"/>
      <c r="D1855" s="292"/>
      <c r="E1855" s="291"/>
      <c r="F1855" s="293"/>
      <c r="G1855" s="291"/>
      <c r="H1855" s="291"/>
      <c r="I1855" s="294"/>
      <c r="J1855" s="291"/>
    </row>
    <row r="1856" spans="1:10" x14ac:dyDescent="0.4">
      <c r="A1856" s="291"/>
      <c r="B1856" s="291"/>
      <c r="C1856" s="291"/>
      <c r="D1856" s="292"/>
      <c r="E1856" s="291"/>
      <c r="F1856" s="293"/>
      <c r="G1856" s="291"/>
      <c r="H1856" s="291"/>
      <c r="I1856" s="294"/>
      <c r="J1856" s="291"/>
    </row>
    <row r="1857" spans="1:10" x14ac:dyDescent="0.4">
      <c r="A1857" s="291"/>
      <c r="B1857" s="291"/>
      <c r="C1857" s="291"/>
      <c r="D1857" s="292"/>
      <c r="E1857" s="291"/>
      <c r="F1857" s="293"/>
      <c r="G1857" s="291"/>
      <c r="H1857" s="291"/>
      <c r="I1857" s="294"/>
      <c r="J1857" s="291"/>
    </row>
    <row r="1858" spans="1:10" x14ac:dyDescent="0.4">
      <c r="A1858" s="291"/>
      <c r="B1858" s="291"/>
      <c r="C1858" s="291"/>
      <c r="D1858" s="292"/>
      <c r="E1858" s="291"/>
      <c r="F1858" s="293"/>
      <c r="G1858" s="291"/>
      <c r="H1858" s="291"/>
      <c r="I1858" s="294"/>
      <c r="J1858" s="291"/>
    </row>
    <row r="1859" spans="1:10" x14ac:dyDescent="0.4">
      <c r="A1859" s="291"/>
      <c r="B1859" s="291"/>
      <c r="C1859" s="291"/>
      <c r="D1859" s="292"/>
      <c r="E1859" s="291"/>
      <c r="F1859" s="293"/>
      <c r="G1859" s="291"/>
      <c r="H1859" s="291"/>
      <c r="I1859" s="294"/>
      <c r="J1859" s="291"/>
    </row>
    <row r="1860" spans="1:10" x14ac:dyDescent="0.4">
      <c r="A1860" s="291"/>
      <c r="B1860" s="291"/>
      <c r="C1860" s="291"/>
      <c r="D1860" s="292"/>
      <c r="E1860" s="291"/>
      <c r="F1860" s="293"/>
      <c r="G1860" s="291"/>
      <c r="H1860" s="291"/>
      <c r="I1860" s="294"/>
      <c r="J1860" s="291"/>
    </row>
    <row r="1861" spans="1:10" x14ac:dyDescent="0.4">
      <c r="A1861" s="291"/>
      <c r="B1861" s="291"/>
      <c r="C1861" s="291"/>
      <c r="D1861" s="292"/>
      <c r="E1861" s="291"/>
      <c r="F1861" s="293"/>
      <c r="G1861" s="291"/>
      <c r="H1861" s="291"/>
      <c r="I1861" s="294"/>
      <c r="J1861" s="291"/>
    </row>
    <row r="1862" spans="1:10" x14ac:dyDescent="0.4">
      <c r="A1862" s="291"/>
      <c r="B1862" s="291"/>
      <c r="C1862" s="291"/>
      <c r="D1862" s="292"/>
      <c r="E1862" s="291"/>
      <c r="F1862" s="293"/>
      <c r="G1862" s="291"/>
      <c r="H1862" s="291"/>
      <c r="I1862" s="294"/>
      <c r="J1862" s="291"/>
    </row>
    <row r="1863" spans="1:10" x14ac:dyDescent="0.4">
      <c r="A1863" s="291"/>
      <c r="B1863" s="291"/>
      <c r="C1863" s="291"/>
      <c r="D1863" s="292"/>
      <c r="E1863" s="291"/>
      <c r="F1863" s="293"/>
      <c r="G1863" s="291"/>
      <c r="H1863" s="291"/>
      <c r="I1863" s="294"/>
      <c r="J1863" s="291"/>
    </row>
    <row r="1864" spans="1:10" x14ac:dyDescent="0.4">
      <c r="A1864" s="291"/>
      <c r="B1864" s="291"/>
      <c r="C1864" s="291"/>
      <c r="D1864" s="292"/>
      <c r="E1864" s="291"/>
      <c r="F1864" s="293"/>
      <c r="G1864" s="291"/>
      <c r="H1864" s="291"/>
      <c r="I1864" s="294"/>
      <c r="J1864" s="291"/>
    </row>
    <row r="1865" spans="1:10" x14ac:dyDescent="0.4">
      <c r="A1865" s="291"/>
      <c r="B1865" s="291"/>
      <c r="C1865" s="291"/>
      <c r="D1865" s="292"/>
      <c r="E1865" s="291"/>
      <c r="F1865" s="293"/>
      <c r="G1865" s="291"/>
      <c r="H1865" s="291"/>
      <c r="I1865" s="294"/>
      <c r="J1865" s="291"/>
    </row>
    <row r="1866" spans="1:10" x14ac:dyDescent="0.4">
      <c r="A1866" s="291"/>
      <c r="B1866" s="291"/>
      <c r="C1866" s="291"/>
      <c r="D1866" s="292"/>
      <c r="E1866" s="291"/>
      <c r="F1866" s="293"/>
      <c r="G1866" s="291"/>
      <c r="H1866" s="291"/>
      <c r="I1866" s="294"/>
      <c r="J1866" s="291"/>
    </row>
    <row r="1867" spans="1:10" x14ac:dyDescent="0.4">
      <c r="A1867" s="291"/>
      <c r="B1867" s="291"/>
      <c r="C1867" s="291"/>
      <c r="D1867" s="292"/>
      <c r="E1867" s="291"/>
      <c r="F1867" s="293"/>
      <c r="G1867" s="291"/>
      <c r="H1867" s="291"/>
      <c r="I1867" s="294"/>
      <c r="J1867" s="291"/>
    </row>
    <row r="1868" spans="1:10" x14ac:dyDescent="0.4">
      <c r="A1868" s="291"/>
      <c r="B1868" s="291"/>
      <c r="C1868" s="291"/>
      <c r="D1868" s="292"/>
      <c r="E1868" s="291"/>
      <c r="F1868" s="293"/>
      <c r="G1868" s="291"/>
      <c r="H1868" s="291"/>
      <c r="I1868" s="294"/>
      <c r="J1868" s="291"/>
    </row>
    <row r="1869" spans="1:10" x14ac:dyDescent="0.4">
      <c r="A1869" s="291"/>
      <c r="B1869" s="291"/>
      <c r="C1869" s="291"/>
      <c r="D1869" s="292"/>
      <c r="E1869" s="291"/>
      <c r="F1869" s="293"/>
      <c r="G1869" s="291"/>
      <c r="H1869" s="291"/>
      <c r="I1869" s="294"/>
      <c r="J1869" s="291"/>
    </row>
    <row r="1870" spans="1:10" x14ac:dyDescent="0.4">
      <c r="A1870" s="291"/>
      <c r="B1870" s="291"/>
      <c r="C1870" s="291"/>
      <c r="D1870" s="292"/>
      <c r="E1870" s="291"/>
      <c r="F1870" s="293"/>
      <c r="G1870" s="291"/>
      <c r="H1870" s="291"/>
      <c r="I1870" s="294"/>
      <c r="J1870" s="291"/>
    </row>
    <row r="1871" spans="1:10" x14ac:dyDescent="0.4">
      <c r="A1871" s="291"/>
      <c r="B1871" s="291"/>
      <c r="C1871" s="291"/>
      <c r="D1871" s="292"/>
      <c r="E1871" s="291"/>
      <c r="F1871" s="293"/>
      <c r="G1871" s="291"/>
      <c r="H1871" s="291"/>
      <c r="I1871" s="294"/>
      <c r="J1871" s="291"/>
    </row>
    <row r="1872" spans="1:10" x14ac:dyDescent="0.4">
      <c r="A1872" s="291"/>
      <c r="B1872" s="291"/>
      <c r="C1872" s="291"/>
      <c r="D1872" s="292"/>
      <c r="E1872" s="291"/>
      <c r="F1872" s="293"/>
      <c r="G1872" s="291"/>
      <c r="H1872" s="291"/>
      <c r="I1872" s="294"/>
      <c r="J1872" s="291"/>
    </row>
    <row r="1873" spans="1:10" x14ac:dyDescent="0.4">
      <c r="A1873" s="291"/>
      <c r="B1873" s="291"/>
      <c r="C1873" s="291"/>
      <c r="D1873" s="292"/>
      <c r="E1873" s="291"/>
      <c r="F1873" s="293"/>
      <c r="G1873" s="291"/>
      <c r="H1873" s="291"/>
      <c r="I1873" s="294"/>
      <c r="J1873" s="291"/>
    </row>
    <row r="1874" spans="1:10" x14ac:dyDescent="0.4">
      <c r="A1874" s="291"/>
      <c r="B1874" s="291"/>
      <c r="C1874" s="291"/>
      <c r="D1874" s="292"/>
      <c r="E1874" s="291"/>
      <c r="F1874" s="293"/>
      <c r="G1874" s="291"/>
      <c r="H1874" s="291"/>
      <c r="I1874" s="294"/>
      <c r="J1874" s="291"/>
    </row>
    <row r="1875" spans="1:10" x14ac:dyDescent="0.4">
      <c r="A1875" s="291"/>
      <c r="B1875" s="291"/>
      <c r="C1875" s="291"/>
      <c r="D1875" s="292"/>
      <c r="E1875" s="291"/>
      <c r="F1875" s="293"/>
      <c r="G1875" s="291"/>
      <c r="H1875" s="291"/>
      <c r="I1875" s="294"/>
      <c r="J1875" s="291"/>
    </row>
    <row r="1876" spans="1:10" x14ac:dyDescent="0.4">
      <c r="A1876" s="291"/>
      <c r="B1876" s="291"/>
      <c r="C1876" s="291"/>
      <c r="D1876" s="292"/>
      <c r="E1876" s="291"/>
      <c r="F1876" s="293"/>
      <c r="G1876" s="291"/>
      <c r="H1876" s="291"/>
      <c r="I1876" s="294"/>
      <c r="J1876" s="291"/>
    </row>
    <row r="1877" spans="1:10" x14ac:dyDescent="0.4">
      <c r="A1877" s="291"/>
      <c r="B1877" s="291"/>
      <c r="C1877" s="291"/>
      <c r="D1877" s="292"/>
      <c r="E1877" s="291"/>
      <c r="F1877" s="293"/>
      <c r="G1877" s="291"/>
      <c r="H1877" s="291"/>
      <c r="I1877" s="294"/>
      <c r="J1877" s="291"/>
    </row>
    <row r="1878" spans="1:10" x14ac:dyDescent="0.4">
      <c r="A1878" s="291"/>
      <c r="B1878" s="291"/>
      <c r="C1878" s="291"/>
      <c r="D1878" s="292"/>
      <c r="E1878" s="291"/>
      <c r="F1878" s="293"/>
      <c r="G1878" s="291"/>
      <c r="H1878" s="291"/>
      <c r="I1878" s="294"/>
      <c r="J1878" s="291"/>
    </row>
    <row r="1879" spans="1:10" x14ac:dyDescent="0.4">
      <c r="A1879" s="291"/>
      <c r="B1879" s="291"/>
      <c r="C1879" s="291"/>
      <c r="D1879" s="292"/>
      <c r="E1879" s="291"/>
      <c r="F1879" s="293"/>
      <c r="G1879" s="291"/>
      <c r="H1879" s="291"/>
      <c r="I1879" s="294"/>
      <c r="J1879" s="291"/>
    </row>
    <row r="1880" spans="1:10" x14ac:dyDescent="0.4">
      <c r="A1880" s="291"/>
      <c r="B1880" s="291"/>
      <c r="C1880" s="291"/>
      <c r="D1880" s="292"/>
      <c r="E1880" s="291"/>
      <c r="F1880" s="293"/>
      <c r="G1880" s="291"/>
      <c r="H1880" s="291"/>
      <c r="I1880" s="294"/>
      <c r="J1880" s="291"/>
    </row>
    <row r="1881" spans="1:10" x14ac:dyDescent="0.4">
      <c r="A1881" s="291"/>
      <c r="B1881" s="291"/>
      <c r="C1881" s="291"/>
      <c r="D1881" s="292"/>
      <c r="E1881" s="291"/>
      <c r="F1881" s="293"/>
      <c r="G1881" s="291"/>
      <c r="H1881" s="291"/>
      <c r="I1881" s="294"/>
      <c r="J1881" s="291"/>
    </row>
    <row r="1882" spans="1:10" x14ac:dyDescent="0.4">
      <c r="A1882" s="291"/>
      <c r="B1882" s="291"/>
      <c r="C1882" s="291"/>
      <c r="D1882" s="292"/>
      <c r="E1882" s="291"/>
      <c r="F1882" s="293"/>
      <c r="G1882" s="291"/>
      <c r="H1882" s="291"/>
      <c r="I1882" s="294"/>
      <c r="J1882" s="291"/>
    </row>
    <row r="1883" spans="1:10" x14ac:dyDescent="0.4">
      <c r="A1883" s="291"/>
      <c r="B1883" s="291"/>
      <c r="C1883" s="291"/>
      <c r="D1883" s="292"/>
      <c r="E1883" s="291"/>
      <c r="F1883" s="293"/>
      <c r="G1883" s="291"/>
      <c r="H1883" s="291"/>
      <c r="I1883" s="294"/>
      <c r="J1883" s="291"/>
    </row>
    <row r="1884" spans="1:10" x14ac:dyDescent="0.4">
      <c r="A1884" s="291"/>
      <c r="B1884" s="291"/>
      <c r="C1884" s="291"/>
      <c r="D1884" s="292"/>
      <c r="E1884" s="291"/>
      <c r="F1884" s="293"/>
      <c r="G1884" s="291"/>
      <c r="H1884" s="291"/>
      <c r="I1884" s="294"/>
      <c r="J1884" s="291"/>
    </row>
    <row r="1885" spans="1:10" x14ac:dyDescent="0.4">
      <c r="A1885" s="291"/>
      <c r="B1885" s="291"/>
      <c r="C1885" s="291"/>
      <c r="D1885" s="292"/>
      <c r="E1885" s="291"/>
      <c r="F1885" s="293"/>
      <c r="G1885" s="291"/>
      <c r="H1885" s="291"/>
      <c r="I1885" s="294"/>
      <c r="J1885" s="291"/>
    </row>
    <row r="1886" spans="1:10" x14ac:dyDescent="0.4">
      <c r="A1886" s="291"/>
      <c r="B1886" s="291"/>
      <c r="C1886" s="291"/>
      <c r="D1886" s="292"/>
      <c r="E1886" s="291"/>
      <c r="F1886" s="293"/>
      <c r="G1886" s="291"/>
      <c r="H1886" s="291"/>
      <c r="I1886" s="294"/>
      <c r="J1886" s="291"/>
    </row>
    <row r="1887" spans="1:10" x14ac:dyDescent="0.4">
      <c r="A1887" s="291"/>
      <c r="B1887" s="291"/>
      <c r="C1887" s="291"/>
      <c r="D1887" s="292"/>
      <c r="E1887" s="291"/>
      <c r="F1887" s="293"/>
      <c r="G1887" s="291"/>
      <c r="H1887" s="291"/>
      <c r="I1887" s="294"/>
      <c r="J1887" s="291"/>
    </row>
    <row r="1888" spans="1:10" x14ac:dyDescent="0.4">
      <c r="A1888" s="291"/>
      <c r="B1888" s="291"/>
      <c r="C1888" s="291"/>
      <c r="D1888" s="292"/>
      <c r="E1888" s="291"/>
      <c r="F1888" s="293"/>
      <c r="G1888" s="291"/>
      <c r="H1888" s="291"/>
      <c r="I1888" s="294"/>
      <c r="J1888" s="291"/>
    </row>
    <row r="1889" spans="1:10" x14ac:dyDescent="0.4">
      <c r="A1889" s="291"/>
      <c r="B1889" s="291"/>
      <c r="C1889" s="291"/>
      <c r="D1889" s="292"/>
      <c r="E1889" s="291"/>
      <c r="F1889" s="293"/>
      <c r="G1889" s="291"/>
      <c r="H1889" s="291"/>
      <c r="I1889" s="294"/>
      <c r="J1889" s="291"/>
    </row>
    <row r="1890" spans="1:10" x14ac:dyDescent="0.4">
      <c r="A1890" s="291"/>
      <c r="B1890" s="291"/>
      <c r="C1890" s="291"/>
      <c r="D1890" s="292"/>
      <c r="E1890" s="291"/>
      <c r="F1890" s="293"/>
      <c r="G1890" s="291"/>
      <c r="H1890" s="291"/>
      <c r="I1890" s="294"/>
      <c r="J1890" s="291"/>
    </row>
    <row r="1891" spans="1:10" x14ac:dyDescent="0.4">
      <c r="A1891" s="291"/>
      <c r="B1891" s="291"/>
      <c r="C1891" s="291"/>
      <c r="D1891" s="292"/>
      <c r="E1891" s="291"/>
      <c r="F1891" s="293"/>
      <c r="G1891" s="291"/>
      <c r="H1891" s="291"/>
      <c r="I1891" s="294"/>
      <c r="J1891" s="291"/>
    </row>
    <row r="1892" spans="1:10" x14ac:dyDescent="0.4">
      <c r="A1892" s="291"/>
      <c r="B1892" s="291"/>
      <c r="C1892" s="291"/>
      <c r="D1892" s="292"/>
      <c r="E1892" s="291"/>
      <c r="F1892" s="293"/>
      <c r="G1892" s="291"/>
      <c r="H1892" s="291"/>
      <c r="I1892" s="294"/>
      <c r="J1892" s="291"/>
    </row>
    <row r="1893" spans="1:10" x14ac:dyDescent="0.4">
      <c r="A1893" s="291"/>
      <c r="B1893" s="291"/>
      <c r="C1893" s="291"/>
      <c r="D1893" s="292"/>
      <c r="E1893" s="291"/>
      <c r="F1893" s="293"/>
      <c r="G1893" s="291"/>
      <c r="H1893" s="291"/>
      <c r="I1893" s="294"/>
      <c r="J1893" s="291"/>
    </row>
    <row r="1894" spans="1:10" x14ac:dyDescent="0.4">
      <c r="A1894" s="291"/>
      <c r="B1894" s="291"/>
      <c r="C1894" s="291"/>
      <c r="D1894" s="292"/>
      <c r="E1894" s="291"/>
      <c r="F1894" s="293"/>
      <c r="G1894" s="291"/>
      <c r="H1894" s="291"/>
      <c r="I1894" s="294"/>
      <c r="J1894" s="291"/>
    </row>
    <row r="1895" spans="1:10" x14ac:dyDescent="0.4">
      <c r="A1895" s="291"/>
      <c r="B1895" s="291"/>
      <c r="C1895" s="291"/>
      <c r="D1895" s="292"/>
      <c r="E1895" s="291"/>
      <c r="F1895" s="293"/>
      <c r="G1895" s="291"/>
      <c r="H1895" s="291"/>
      <c r="I1895" s="294"/>
      <c r="J1895" s="291"/>
    </row>
    <row r="1896" spans="1:10" x14ac:dyDescent="0.4">
      <c r="A1896" s="291"/>
      <c r="B1896" s="291"/>
      <c r="C1896" s="291"/>
      <c r="D1896" s="292"/>
      <c r="E1896" s="291"/>
      <c r="F1896" s="293"/>
      <c r="G1896" s="291"/>
      <c r="H1896" s="291"/>
      <c r="I1896" s="294"/>
      <c r="J1896" s="291"/>
    </row>
    <row r="1897" spans="1:10" x14ac:dyDescent="0.4">
      <c r="A1897" s="291"/>
      <c r="B1897" s="291"/>
      <c r="C1897" s="291"/>
      <c r="D1897" s="292"/>
      <c r="E1897" s="291"/>
      <c r="F1897" s="293"/>
      <c r="G1897" s="291"/>
      <c r="H1897" s="291"/>
      <c r="I1897" s="294"/>
      <c r="J1897" s="291"/>
    </row>
    <row r="1898" spans="1:10" x14ac:dyDescent="0.4">
      <c r="A1898" s="291"/>
      <c r="B1898" s="291"/>
      <c r="C1898" s="291"/>
      <c r="D1898" s="292"/>
      <c r="E1898" s="291"/>
      <c r="F1898" s="293"/>
      <c r="G1898" s="291"/>
      <c r="H1898" s="291"/>
      <c r="I1898" s="294"/>
      <c r="J1898" s="291"/>
    </row>
    <row r="1899" spans="1:10" x14ac:dyDescent="0.4">
      <c r="A1899" s="291"/>
      <c r="B1899" s="291"/>
      <c r="C1899" s="291"/>
      <c r="D1899" s="292"/>
      <c r="E1899" s="291"/>
      <c r="F1899" s="293"/>
      <c r="G1899" s="291"/>
      <c r="H1899" s="291"/>
      <c r="I1899" s="294"/>
      <c r="J1899" s="291"/>
    </row>
    <row r="1900" spans="1:10" x14ac:dyDescent="0.4">
      <c r="A1900" s="291"/>
      <c r="B1900" s="291"/>
      <c r="C1900" s="291"/>
      <c r="D1900" s="292"/>
      <c r="E1900" s="291"/>
      <c r="F1900" s="293"/>
      <c r="G1900" s="291"/>
      <c r="H1900" s="291"/>
      <c r="I1900" s="294"/>
      <c r="J1900" s="291"/>
    </row>
    <row r="1901" spans="1:10" x14ac:dyDescent="0.4">
      <c r="A1901" s="291"/>
      <c r="B1901" s="291"/>
      <c r="C1901" s="291"/>
      <c r="D1901" s="292"/>
      <c r="E1901" s="291"/>
      <c r="F1901" s="293"/>
      <c r="G1901" s="291"/>
      <c r="H1901" s="291"/>
      <c r="I1901" s="294"/>
      <c r="J1901" s="291"/>
    </row>
    <row r="1902" spans="1:10" x14ac:dyDescent="0.4">
      <c r="A1902" s="291"/>
      <c r="B1902" s="291"/>
      <c r="C1902" s="291"/>
      <c r="D1902" s="292"/>
      <c r="E1902" s="291"/>
      <c r="F1902" s="293"/>
      <c r="G1902" s="291"/>
      <c r="H1902" s="291"/>
      <c r="I1902" s="294"/>
      <c r="J1902" s="291"/>
    </row>
    <row r="1903" spans="1:10" x14ac:dyDescent="0.4">
      <c r="A1903" s="291"/>
      <c r="B1903" s="291"/>
      <c r="C1903" s="291"/>
      <c r="D1903" s="292"/>
      <c r="E1903" s="291"/>
      <c r="F1903" s="293"/>
      <c r="G1903" s="291"/>
      <c r="H1903" s="291"/>
      <c r="I1903" s="294"/>
      <c r="J1903" s="291"/>
    </row>
    <row r="1904" spans="1:10" x14ac:dyDescent="0.4">
      <c r="A1904" s="291"/>
      <c r="B1904" s="291"/>
      <c r="C1904" s="291"/>
      <c r="D1904" s="292"/>
      <c r="E1904" s="291"/>
      <c r="F1904" s="293"/>
      <c r="G1904" s="291"/>
      <c r="H1904" s="291"/>
      <c r="I1904" s="294"/>
      <c r="J1904" s="291"/>
    </row>
    <row r="1905" spans="1:10" x14ac:dyDescent="0.4">
      <c r="A1905" s="291"/>
      <c r="B1905" s="291"/>
      <c r="C1905" s="291"/>
      <c r="D1905" s="292"/>
      <c r="E1905" s="291"/>
      <c r="F1905" s="293"/>
      <c r="G1905" s="291"/>
      <c r="H1905" s="291"/>
      <c r="I1905" s="294"/>
      <c r="J1905" s="291"/>
    </row>
    <row r="1906" spans="1:10" x14ac:dyDescent="0.4">
      <c r="A1906" s="291"/>
      <c r="B1906" s="291"/>
      <c r="C1906" s="291"/>
      <c r="D1906" s="292"/>
      <c r="E1906" s="291"/>
      <c r="F1906" s="293"/>
      <c r="G1906" s="291"/>
      <c r="H1906" s="291"/>
      <c r="I1906" s="294"/>
      <c r="J1906" s="291"/>
    </row>
    <row r="1907" spans="1:10" x14ac:dyDescent="0.4">
      <c r="A1907" s="291"/>
      <c r="B1907" s="291"/>
      <c r="C1907" s="291"/>
      <c r="D1907" s="292"/>
      <c r="E1907" s="291"/>
      <c r="F1907" s="293"/>
      <c r="G1907" s="291"/>
      <c r="H1907" s="291"/>
      <c r="I1907" s="294"/>
      <c r="J1907" s="291"/>
    </row>
    <row r="1908" spans="1:10" x14ac:dyDescent="0.4">
      <c r="A1908" s="291"/>
      <c r="B1908" s="291"/>
      <c r="C1908" s="291"/>
      <c r="D1908" s="292"/>
      <c r="E1908" s="291"/>
      <c r="F1908" s="293"/>
      <c r="G1908" s="291"/>
      <c r="H1908" s="291"/>
      <c r="I1908" s="294"/>
      <c r="J1908" s="291"/>
    </row>
    <row r="1909" spans="1:10" x14ac:dyDescent="0.4">
      <c r="A1909" s="291"/>
      <c r="B1909" s="291"/>
      <c r="C1909" s="291"/>
      <c r="D1909" s="292"/>
      <c r="E1909" s="291"/>
      <c r="F1909" s="293"/>
      <c r="G1909" s="291"/>
      <c r="H1909" s="291"/>
      <c r="I1909" s="294"/>
      <c r="J1909" s="291"/>
    </row>
    <row r="1910" spans="1:10" x14ac:dyDescent="0.4">
      <c r="A1910" s="291"/>
      <c r="B1910" s="291"/>
      <c r="C1910" s="291"/>
      <c r="D1910" s="292"/>
      <c r="E1910" s="291"/>
      <c r="F1910" s="293"/>
      <c r="G1910" s="291"/>
      <c r="H1910" s="291"/>
      <c r="I1910" s="294"/>
      <c r="J1910" s="291"/>
    </row>
    <row r="1911" spans="1:10" x14ac:dyDescent="0.4">
      <c r="A1911" s="291"/>
      <c r="B1911" s="291"/>
      <c r="C1911" s="291"/>
      <c r="D1911" s="292"/>
      <c r="E1911" s="291"/>
      <c r="F1911" s="293"/>
      <c r="G1911" s="291"/>
      <c r="H1911" s="291"/>
      <c r="I1911" s="294"/>
      <c r="J1911" s="291"/>
    </row>
    <row r="1912" spans="1:10" x14ac:dyDescent="0.4">
      <c r="A1912" s="291"/>
      <c r="B1912" s="291"/>
      <c r="C1912" s="291"/>
      <c r="D1912" s="292"/>
      <c r="E1912" s="291"/>
      <c r="F1912" s="293"/>
      <c r="G1912" s="291"/>
      <c r="H1912" s="291"/>
      <c r="I1912" s="294"/>
      <c r="J1912" s="291"/>
    </row>
    <row r="1913" spans="1:10" x14ac:dyDescent="0.4">
      <c r="A1913" s="291"/>
      <c r="B1913" s="291"/>
      <c r="C1913" s="291"/>
      <c r="D1913" s="292"/>
      <c r="E1913" s="291"/>
      <c r="F1913" s="293"/>
      <c r="G1913" s="291"/>
      <c r="H1913" s="291"/>
      <c r="I1913" s="294"/>
      <c r="J1913" s="291"/>
    </row>
    <row r="1914" spans="1:10" x14ac:dyDescent="0.4">
      <c r="A1914" s="291"/>
      <c r="B1914" s="291"/>
      <c r="C1914" s="291"/>
      <c r="D1914" s="292"/>
      <c r="E1914" s="291"/>
      <c r="F1914" s="293"/>
      <c r="G1914" s="291"/>
      <c r="H1914" s="291"/>
      <c r="I1914" s="294"/>
      <c r="J1914" s="291"/>
    </row>
    <row r="1915" spans="1:10" x14ac:dyDescent="0.4">
      <c r="A1915" s="291"/>
      <c r="B1915" s="291"/>
      <c r="C1915" s="291"/>
      <c r="D1915" s="292"/>
      <c r="E1915" s="291"/>
      <c r="F1915" s="293"/>
      <c r="G1915" s="291"/>
      <c r="H1915" s="291"/>
      <c r="I1915" s="294"/>
      <c r="J1915" s="291"/>
    </row>
    <row r="1916" spans="1:10" x14ac:dyDescent="0.4">
      <c r="A1916" s="291"/>
      <c r="B1916" s="291"/>
      <c r="C1916" s="291"/>
      <c r="D1916" s="292"/>
      <c r="E1916" s="291"/>
      <c r="F1916" s="293"/>
      <c r="G1916" s="291"/>
      <c r="H1916" s="291"/>
      <c r="I1916" s="294"/>
      <c r="J1916" s="291"/>
    </row>
    <row r="1917" spans="1:10" x14ac:dyDescent="0.4">
      <c r="A1917" s="291"/>
      <c r="B1917" s="291"/>
      <c r="C1917" s="291"/>
      <c r="D1917" s="292"/>
      <c r="E1917" s="291"/>
      <c r="F1917" s="293"/>
      <c r="G1917" s="291"/>
      <c r="H1917" s="291"/>
      <c r="I1917" s="294"/>
      <c r="J1917" s="291"/>
    </row>
    <row r="1918" spans="1:10" x14ac:dyDescent="0.4">
      <c r="A1918" s="291"/>
      <c r="B1918" s="291"/>
      <c r="C1918" s="291"/>
      <c r="D1918" s="292"/>
      <c r="E1918" s="291"/>
      <c r="F1918" s="293"/>
      <c r="G1918" s="291"/>
      <c r="H1918" s="291"/>
      <c r="I1918" s="294"/>
      <c r="J1918" s="291"/>
    </row>
    <row r="1919" spans="1:10" x14ac:dyDescent="0.4">
      <c r="A1919" s="291"/>
      <c r="B1919" s="291"/>
      <c r="C1919" s="291"/>
      <c r="D1919" s="292"/>
      <c r="E1919" s="291"/>
      <c r="F1919" s="293"/>
      <c r="G1919" s="291"/>
      <c r="H1919" s="291"/>
      <c r="I1919" s="294"/>
      <c r="J1919" s="291"/>
    </row>
    <row r="1920" spans="1:10" x14ac:dyDescent="0.4">
      <c r="A1920" s="291"/>
      <c r="B1920" s="291"/>
      <c r="C1920" s="291"/>
      <c r="D1920" s="292"/>
      <c r="E1920" s="291"/>
      <c r="F1920" s="293"/>
      <c r="G1920" s="291"/>
      <c r="H1920" s="291"/>
      <c r="I1920" s="294"/>
      <c r="J1920" s="291"/>
    </row>
    <row r="1921" spans="1:10" x14ac:dyDescent="0.4">
      <c r="A1921" s="291"/>
      <c r="B1921" s="291"/>
      <c r="C1921" s="291"/>
      <c r="D1921" s="292"/>
      <c r="E1921" s="291"/>
      <c r="F1921" s="293"/>
      <c r="G1921" s="291"/>
      <c r="H1921" s="291"/>
      <c r="I1921" s="294"/>
      <c r="J1921" s="291"/>
    </row>
    <row r="1922" spans="1:10" x14ac:dyDescent="0.4">
      <c r="A1922" s="291"/>
      <c r="B1922" s="291"/>
      <c r="C1922" s="291"/>
      <c r="D1922" s="292"/>
      <c r="E1922" s="291"/>
      <c r="F1922" s="293"/>
      <c r="G1922" s="291"/>
      <c r="H1922" s="291"/>
      <c r="I1922" s="294"/>
      <c r="J1922" s="291"/>
    </row>
    <row r="1923" spans="1:10" x14ac:dyDescent="0.4">
      <c r="A1923" s="291"/>
      <c r="B1923" s="291"/>
      <c r="C1923" s="291"/>
      <c r="D1923" s="292"/>
      <c r="E1923" s="291"/>
      <c r="F1923" s="293"/>
      <c r="G1923" s="291"/>
      <c r="H1923" s="291"/>
      <c r="I1923" s="294"/>
      <c r="J1923" s="291"/>
    </row>
    <row r="1924" spans="1:10" x14ac:dyDescent="0.4">
      <c r="A1924" s="291"/>
      <c r="B1924" s="291"/>
      <c r="C1924" s="291"/>
      <c r="D1924" s="292"/>
      <c r="E1924" s="291"/>
      <c r="F1924" s="293"/>
      <c r="G1924" s="291"/>
      <c r="H1924" s="291"/>
      <c r="I1924" s="294"/>
      <c r="J1924" s="291"/>
    </row>
    <row r="1925" spans="1:10" x14ac:dyDescent="0.4">
      <c r="A1925" s="291"/>
      <c r="B1925" s="291"/>
      <c r="C1925" s="291"/>
      <c r="D1925" s="292"/>
      <c r="E1925" s="291"/>
      <c r="F1925" s="293"/>
      <c r="G1925" s="291"/>
      <c r="H1925" s="291"/>
      <c r="I1925" s="294"/>
      <c r="J1925" s="291"/>
    </row>
    <row r="1926" spans="1:10" x14ac:dyDescent="0.4">
      <c r="A1926" s="291"/>
      <c r="B1926" s="291"/>
      <c r="C1926" s="291"/>
      <c r="D1926" s="292"/>
      <c r="E1926" s="291"/>
      <c r="F1926" s="293"/>
      <c r="G1926" s="291"/>
      <c r="H1926" s="291"/>
      <c r="I1926" s="294"/>
      <c r="J1926" s="291"/>
    </row>
    <row r="1927" spans="1:10" x14ac:dyDescent="0.4">
      <c r="A1927" s="291"/>
      <c r="B1927" s="291"/>
      <c r="C1927" s="291"/>
      <c r="D1927" s="292"/>
      <c r="E1927" s="291"/>
      <c r="F1927" s="293"/>
      <c r="G1927" s="291"/>
      <c r="H1927" s="291"/>
      <c r="I1927" s="294"/>
      <c r="J1927" s="291"/>
    </row>
    <row r="1928" spans="1:10" x14ac:dyDescent="0.4">
      <c r="A1928" s="291"/>
      <c r="B1928" s="291"/>
      <c r="C1928" s="291"/>
      <c r="D1928" s="292"/>
      <c r="E1928" s="291"/>
      <c r="F1928" s="293"/>
      <c r="G1928" s="291"/>
      <c r="H1928" s="291"/>
      <c r="I1928" s="294"/>
      <c r="J1928" s="291"/>
    </row>
    <row r="1929" spans="1:10" x14ac:dyDescent="0.4">
      <c r="A1929" s="291"/>
      <c r="B1929" s="291"/>
      <c r="C1929" s="291"/>
      <c r="D1929" s="292"/>
      <c r="E1929" s="291"/>
      <c r="F1929" s="293"/>
      <c r="G1929" s="291"/>
      <c r="H1929" s="291"/>
      <c r="I1929" s="294"/>
      <c r="J1929" s="291"/>
    </row>
    <row r="1930" spans="1:10" x14ac:dyDescent="0.4">
      <c r="A1930" s="291"/>
      <c r="B1930" s="291"/>
      <c r="C1930" s="291"/>
      <c r="D1930" s="292"/>
      <c r="E1930" s="291"/>
      <c r="F1930" s="293"/>
      <c r="G1930" s="291"/>
      <c r="H1930" s="291"/>
      <c r="I1930" s="294"/>
      <c r="J1930" s="291"/>
    </row>
    <row r="1931" spans="1:10" x14ac:dyDescent="0.4">
      <c r="A1931" s="291"/>
      <c r="B1931" s="291"/>
      <c r="C1931" s="291"/>
      <c r="D1931" s="292"/>
      <c r="E1931" s="291"/>
      <c r="F1931" s="293"/>
      <c r="G1931" s="291"/>
      <c r="H1931" s="291"/>
      <c r="I1931" s="294"/>
      <c r="J1931" s="291"/>
    </row>
    <row r="1932" spans="1:10" x14ac:dyDescent="0.4">
      <c r="A1932" s="291"/>
      <c r="B1932" s="291"/>
      <c r="C1932" s="291"/>
      <c r="D1932" s="292"/>
      <c r="E1932" s="291"/>
      <c r="F1932" s="293"/>
      <c r="G1932" s="291"/>
      <c r="H1932" s="291"/>
      <c r="I1932" s="294"/>
      <c r="J1932" s="291"/>
    </row>
    <row r="1933" spans="1:10" x14ac:dyDescent="0.4">
      <c r="A1933" s="291"/>
      <c r="B1933" s="291"/>
      <c r="C1933" s="291"/>
      <c r="D1933" s="292"/>
      <c r="E1933" s="291"/>
      <c r="F1933" s="293"/>
      <c r="G1933" s="291"/>
      <c r="H1933" s="291"/>
      <c r="I1933" s="294"/>
      <c r="J1933" s="291"/>
    </row>
    <row r="1934" spans="1:10" x14ac:dyDescent="0.4">
      <c r="A1934" s="291"/>
      <c r="B1934" s="291"/>
      <c r="C1934" s="291"/>
      <c r="D1934" s="292"/>
      <c r="E1934" s="291"/>
      <c r="F1934" s="293"/>
      <c r="G1934" s="291"/>
      <c r="H1934" s="291"/>
      <c r="I1934" s="294"/>
      <c r="J1934" s="291"/>
    </row>
    <row r="1935" spans="1:10" x14ac:dyDescent="0.4">
      <c r="A1935" s="291"/>
      <c r="B1935" s="291"/>
      <c r="C1935" s="291"/>
      <c r="D1935" s="292"/>
      <c r="E1935" s="291"/>
      <c r="F1935" s="293"/>
      <c r="G1935" s="291"/>
      <c r="H1935" s="291"/>
      <c r="I1935" s="294"/>
      <c r="J1935" s="291"/>
    </row>
    <row r="1936" spans="1:10" x14ac:dyDescent="0.4">
      <c r="A1936" s="291"/>
      <c r="B1936" s="291"/>
      <c r="C1936" s="291"/>
      <c r="D1936" s="292"/>
      <c r="E1936" s="291"/>
      <c r="F1936" s="293"/>
      <c r="G1936" s="291"/>
      <c r="H1936" s="291"/>
      <c r="I1936" s="294"/>
      <c r="J1936" s="291"/>
    </row>
    <row r="1937" spans="1:10" x14ac:dyDescent="0.4">
      <c r="A1937" s="291"/>
      <c r="B1937" s="291"/>
      <c r="C1937" s="291"/>
      <c r="D1937" s="292"/>
      <c r="E1937" s="291"/>
      <c r="F1937" s="293"/>
      <c r="G1937" s="291"/>
      <c r="H1937" s="291"/>
      <c r="I1937" s="294"/>
      <c r="J1937" s="291"/>
    </row>
    <row r="1938" spans="1:10" x14ac:dyDescent="0.4">
      <c r="A1938" s="291"/>
      <c r="B1938" s="291"/>
      <c r="C1938" s="291"/>
      <c r="D1938" s="292"/>
      <c r="E1938" s="291"/>
      <c r="F1938" s="293"/>
      <c r="G1938" s="291"/>
      <c r="H1938" s="291"/>
      <c r="I1938" s="294"/>
      <c r="J1938" s="291"/>
    </row>
    <row r="1939" spans="1:10" x14ac:dyDescent="0.4">
      <c r="A1939" s="291"/>
      <c r="B1939" s="291"/>
      <c r="C1939" s="291"/>
      <c r="D1939" s="292"/>
      <c r="E1939" s="291"/>
      <c r="F1939" s="293"/>
      <c r="G1939" s="291"/>
      <c r="H1939" s="291"/>
      <c r="I1939" s="294"/>
      <c r="J1939" s="291"/>
    </row>
    <row r="1940" spans="1:10" x14ac:dyDescent="0.4">
      <c r="A1940" s="291"/>
      <c r="B1940" s="291"/>
      <c r="C1940" s="291"/>
      <c r="D1940" s="292"/>
      <c r="E1940" s="291"/>
      <c r="F1940" s="293"/>
      <c r="G1940" s="291"/>
      <c r="H1940" s="291"/>
      <c r="I1940" s="294"/>
      <c r="J1940" s="291"/>
    </row>
    <row r="1941" spans="1:10" x14ac:dyDescent="0.4">
      <c r="A1941" s="291"/>
      <c r="B1941" s="291"/>
      <c r="C1941" s="291"/>
      <c r="D1941" s="292"/>
      <c r="E1941" s="291"/>
      <c r="F1941" s="293"/>
      <c r="G1941" s="291"/>
      <c r="H1941" s="291"/>
      <c r="I1941" s="294"/>
      <c r="J1941" s="291"/>
    </row>
    <row r="1942" spans="1:10" x14ac:dyDescent="0.4">
      <c r="A1942" s="291"/>
      <c r="B1942" s="291"/>
      <c r="C1942" s="291"/>
      <c r="D1942" s="292"/>
      <c r="E1942" s="291"/>
      <c r="F1942" s="293"/>
      <c r="G1942" s="291"/>
      <c r="H1942" s="291"/>
      <c r="I1942" s="294"/>
      <c r="J1942" s="291"/>
    </row>
    <row r="1943" spans="1:10" x14ac:dyDescent="0.4">
      <c r="A1943" s="291"/>
      <c r="B1943" s="291"/>
      <c r="C1943" s="291"/>
      <c r="D1943" s="292"/>
      <c r="E1943" s="291"/>
      <c r="F1943" s="293"/>
      <c r="G1943" s="291"/>
      <c r="H1943" s="291"/>
      <c r="I1943" s="294"/>
      <c r="J1943" s="291"/>
    </row>
    <row r="1944" spans="1:10" x14ac:dyDescent="0.4">
      <c r="A1944" s="291"/>
      <c r="B1944" s="291"/>
      <c r="C1944" s="291"/>
      <c r="D1944" s="292"/>
      <c r="E1944" s="291"/>
      <c r="F1944" s="293"/>
      <c r="G1944" s="291"/>
      <c r="H1944" s="291"/>
      <c r="I1944" s="294"/>
      <c r="J1944" s="291"/>
    </row>
    <row r="1945" spans="1:10" x14ac:dyDescent="0.4">
      <c r="A1945" s="291"/>
      <c r="B1945" s="291"/>
      <c r="C1945" s="291"/>
      <c r="D1945" s="292"/>
      <c r="E1945" s="291"/>
      <c r="F1945" s="293"/>
      <c r="G1945" s="291"/>
      <c r="H1945" s="291"/>
      <c r="I1945" s="294"/>
      <c r="J1945" s="291"/>
    </row>
    <row r="1946" spans="1:10" x14ac:dyDescent="0.4">
      <c r="A1946" s="291"/>
      <c r="B1946" s="291"/>
      <c r="C1946" s="291"/>
      <c r="D1946" s="292"/>
      <c r="E1946" s="291"/>
      <c r="F1946" s="293"/>
      <c r="G1946" s="291"/>
      <c r="H1946" s="291"/>
      <c r="I1946" s="294"/>
      <c r="J1946" s="291"/>
    </row>
    <row r="1947" spans="1:10" x14ac:dyDescent="0.4">
      <c r="A1947" s="291"/>
      <c r="B1947" s="291"/>
      <c r="C1947" s="291"/>
      <c r="D1947" s="292"/>
      <c r="E1947" s="291"/>
      <c r="F1947" s="293"/>
      <c r="G1947" s="291"/>
      <c r="H1947" s="291"/>
      <c r="I1947" s="294"/>
      <c r="J1947" s="291"/>
    </row>
    <row r="1948" spans="1:10" x14ac:dyDescent="0.4">
      <c r="A1948" s="291"/>
      <c r="B1948" s="291"/>
      <c r="C1948" s="291"/>
      <c r="D1948" s="292"/>
      <c r="E1948" s="291"/>
      <c r="F1948" s="293"/>
      <c r="G1948" s="291"/>
      <c r="H1948" s="291"/>
      <c r="I1948" s="294"/>
      <c r="J1948" s="291"/>
    </row>
    <row r="1949" spans="1:10" x14ac:dyDescent="0.4">
      <c r="A1949" s="291"/>
      <c r="B1949" s="291"/>
      <c r="C1949" s="291"/>
      <c r="D1949" s="292"/>
      <c r="E1949" s="291"/>
      <c r="F1949" s="293"/>
      <c r="G1949" s="291"/>
      <c r="H1949" s="291"/>
      <c r="I1949" s="294"/>
      <c r="J1949" s="291"/>
    </row>
    <row r="1950" spans="1:10" x14ac:dyDescent="0.4">
      <c r="A1950" s="291"/>
      <c r="B1950" s="291"/>
      <c r="C1950" s="291"/>
      <c r="D1950" s="292"/>
      <c r="E1950" s="291"/>
      <c r="F1950" s="293"/>
      <c r="G1950" s="291"/>
      <c r="H1950" s="291"/>
      <c r="I1950" s="294"/>
      <c r="J1950" s="291"/>
    </row>
    <row r="1951" spans="1:10" x14ac:dyDescent="0.4">
      <c r="A1951" s="291"/>
      <c r="B1951" s="291"/>
      <c r="C1951" s="291"/>
      <c r="D1951" s="292"/>
      <c r="E1951" s="291"/>
      <c r="F1951" s="293"/>
      <c r="G1951" s="291"/>
      <c r="H1951" s="291"/>
      <c r="I1951" s="294"/>
      <c r="J1951" s="291"/>
    </row>
    <row r="1952" spans="1:10" x14ac:dyDescent="0.4">
      <c r="A1952" s="291"/>
      <c r="B1952" s="291"/>
      <c r="C1952" s="291"/>
      <c r="D1952" s="292"/>
      <c r="E1952" s="291"/>
      <c r="F1952" s="293"/>
      <c r="G1952" s="291"/>
      <c r="H1952" s="291"/>
      <c r="I1952" s="294"/>
      <c r="J1952" s="291"/>
    </row>
    <row r="1953" spans="1:10" x14ac:dyDescent="0.4">
      <c r="A1953" s="291"/>
      <c r="B1953" s="291"/>
      <c r="C1953" s="291"/>
      <c r="D1953" s="292"/>
      <c r="E1953" s="291"/>
      <c r="F1953" s="293"/>
      <c r="G1953" s="291"/>
      <c r="H1953" s="291"/>
      <c r="I1953" s="294"/>
      <c r="J1953" s="291"/>
    </row>
    <row r="1954" spans="1:10" x14ac:dyDescent="0.4">
      <c r="A1954" s="291"/>
      <c r="B1954" s="291"/>
      <c r="C1954" s="291"/>
      <c r="D1954" s="292"/>
      <c r="E1954" s="291"/>
      <c r="F1954" s="293"/>
      <c r="G1954" s="291"/>
      <c r="H1954" s="291"/>
      <c r="I1954" s="294"/>
      <c r="J1954" s="291"/>
    </row>
    <row r="1955" spans="1:10" x14ac:dyDescent="0.4">
      <c r="A1955" s="291"/>
      <c r="B1955" s="291"/>
      <c r="C1955" s="291"/>
      <c r="D1955" s="292"/>
      <c r="E1955" s="291"/>
      <c r="F1955" s="293"/>
      <c r="G1955" s="291"/>
      <c r="H1955" s="291"/>
      <c r="I1955" s="294"/>
      <c r="J1955" s="291"/>
    </row>
    <row r="1956" spans="1:10" x14ac:dyDescent="0.4">
      <c r="A1956" s="291"/>
      <c r="B1956" s="291"/>
      <c r="C1956" s="291"/>
      <c r="D1956" s="292"/>
      <c r="E1956" s="291"/>
      <c r="F1956" s="293"/>
      <c r="G1956" s="291"/>
      <c r="H1956" s="291"/>
      <c r="I1956" s="294"/>
      <c r="J1956" s="291"/>
    </row>
    <row r="1957" spans="1:10" x14ac:dyDescent="0.4">
      <c r="A1957" s="291"/>
      <c r="B1957" s="291"/>
      <c r="C1957" s="291"/>
      <c r="D1957" s="292"/>
      <c r="E1957" s="291"/>
      <c r="F1957" s="293"/>
      <c r="G1957" s="291"/>
      <c r="H1957" s="291"/>
      <c r="I1957" s="294"/>
      <c r="J1957" s="291"/>
    </row>
    <row r="1958" spans="1:10" x14ac:dyDescent="0.4">
      <c r="A1958" s="291"/>
      <c r="B1958" s="291"/>
      <c r="C1958" s="291"/>
      <c r="D1958" s="292"/>
      <c r="E1958" s="291"/>
      <c r="F1958" s="293"/>
      <c r="G1958" s="291"/>
      <c r="H1958" s="291"/>
      <c r="I1958" s="294"/>
      <c r="J1958" s="291"/>
    </row>
    <row r="1959" spans="1:10" x14ac:dyDescent="0.4">
      <c r="A1959" s="291"/>
      <c r="B1959" s="291"/>
      <c r="C1959" s="291"/>
      <c r="D1959" s="292"/>
      <c r="E1959" s="291"/>
      <c r="F1959" s="293"/>
      <c r="G1959" s="291"/>
      <c r="H1959" s="291"/>
      <c r="I1959" s="294"/>
      <c r="J1959" s="291"/>
    </row>
    <row r="1960" spans="1:10" x14ac:dyDescent="0.4">
      <c r="A1960" s="291"/>
      <c r="B1960" s="291"/>
      <c r="C1960" s="291"/>
      <c r="D1960" s="292"/>
      <c r="E1960" s="291"/>
      <c r="F1960" s="293"/>
      <c r="G1960" s="291"/>
      <c r="H1960" s="291"/>
      <c r="I1960" s="294"/>
      <c r="J1960" s="291"/>
    </row>
    <row r="1961" spans="1:10" x14ac:dyDescent="0.4">
      <c r="A1961" s="291"/>
      <c r="B1961" s="291"/>
      <c r="C1961" s="291"/>
      <c r="D1961" s="292"/>
      <c r="E1961" s="291"/>
      <c r="F1961" s="293"/>
      <c r="G1961" s="291"/>
      <c r="H1961" s="291"/>
      <c r="I1961" s="294"/>
      <c r="J1961" s="291"/>
    </row>
    <row r="1962" spans="1:10" x14ac:dyDescent="0.4">
      <c r="A1962" s="291"/>
      <c r="B1962" s="291"/>
      <c r="C1962" s="291"/>
      <c r="D1962" s="292"/>
      <c r="E1962" s="291"/>
      <c r="F1962" s="293"/>
      <c r="G1962" s="291"/>
      <c r="H1962" s="291"/>
      <c r="I1962" s="294"/>
      <c r="J1962" s="291"/>
    </row>
    <row r="1963" spans="1:10" x14ac:dyDescent="0.4">
      <c r="A1963" s="291"/>
      <c r="B1963" s="291"/>
      <c r="C1963" s="291"/>
      <c r="D1963" s="292"/>
      <c r="E1963" s="291"/>
      <c r="F1963" s="293"/>
      <c r="G1963" s="291"/>
      <c r="H1963" s="291"/>
      <c r="I1963" s="294"/>
      <c r="J1963" s="291"/>
    </row>
    <row r="1964" spans="1:10" x14ac:dyDescent="0.4">
      <c r="A1964" s="291"/>
      <c r="B1964" s="291"/>
      <c r="C1964" s="291"/>
      <c r="D1964" s="292"/>
      <c r="E1964" s="291"/>
      <c r="F1964" s="293"/>
      <c r="G1964" s="291"/>
      <c r="H1964" s="291"/>
      <c r="I1964" s="294"/>
      <c r="J1964" s="291"/>
    </row>
    <row r="1965" spans="1:10" x14ac:dyDescent="0.4">
      <c r="A1965" s="291"/>
      <c r="B1965" s="291"/>
      <c r="C1965" s="291"/>
      <c r="D1965" s="292"/>
      <c r="E1965" s="291"/>
      <c r="F1965" s="293"/>
      <c r="G1965" s="291"/>
      <c r="H1965" s="291"/>
      <c r="I1965" s="294"/>
      <c r="J1965" s="291"/>
    </row>
    <row r="1966" spans="1:10" x14ac:dyDescent="0.4">
      <c r="A1966" s="291"/>
      <c r="B1966" s="291"/>
      <c r="C1966" s="291"/>
      <c r="D1966" s="292"/>
      <c r="E1966" s="291"/>
      <c r="F1966" s="293"/>
      <c r="G1966" s="291"/>
      <c r="H1966" s="291"/>
      <c r="I1966" s="294"/>
      <c r="J1966" s="291"/>
    </row>
    <row r="1967" spans="1:10" x14ac:dyDescent="0.4">
      <c r="A1967" s="291"/>
      <c r="B1967" s="291"/>
      <c r="C1967" s="291"/>
      <c r="D1967" s="292"/>
      <c r="E1967" s="291"/>
      <c r="F1967" s="293"/>
      <c r="G1967" s="291"/>
      <c r="H1967" s="291"/>
      <c r="I1967" s="294"/>
      <c r="J1967" s="291"/>
    </row>
    <row r="1968" spans="1:10" x14ac:dyDescent="0.4">
      <c r="A1968" s="291"/>
      <c r="B1968" s="291"/>
      <c r="C1968" s="291"/>
      <c r="D1968" s="292"/>
      <c r="E1968" s="291"/>
      <c r="F1968" s="293"/>
      <c r="G1968" s="291"/>
      <c r="H1968" s="291"/>
      <c r="I1968" s="294"/>
      <c r="J1968" s="291"/>
    </row>
    <row r="1969" spans="1:10" x14ac:dyDescent="0.4">
      <c r="A1969" s="291"/>
      <c r="B1969" s="291"/>
      <c r="C1969" s="291"/>
      <c r="D1969" s="292"/>
      <c r="E1969" s="291"/>
      <c r="F1969" s="293"/>
      <c r="G1969" s="291"/>
      <c r="H1969" s="291"/>
      <c r="I1969" s="294"/>
      <c r="J1969" s="291"/>
    </row>
    <row r="1970" spans="1:10" x14ac:dyDescent="0.4">
      <c r="A1970" s="291"/>
      <c r="B1970" s="291"/>
      <c r="C1970" s="291"/>
      <c r="D1970" s="292"/>
      <c r="E1970" s="291"/>
      <c r="F1970" s="293"/>
      <c r="G1970" s="291"/>
      <c r="H1970" s="291"/>
      <c r="I1970" s="294"/>
      <c r="J1970" s="291"/>
    </row>
    <row r="1971" spans="1:10" x14ac:dyDescent="0.4">
      <c r="A1971" s="291"/>
      <c r="B1971" s="291"/>
      <c r="C1971" s="291"/>
      <c r="D1971" s="292"/>
      <c r="E1971" s="291"/>
      <c r="F1971" s="293"/>
      <c r="G1971" s="291"/>
      <c r="H1971" s="291"/>
      <c r="I1971" s="294"/>
      <c r="J1971" s="291"/>
    </row>
    <row r="1972" spans="1:10" x14ac:dyDescent="0.4">
      <c r="A1972" s="291"/>
      <c r="B1972" s="291"/>
      <c r="C1972" s="291"/>
      <c r="D1972" s="292"/>
      <c r="E1972" s="291"/>
      <c r="F1972" s="293"/>
      <c r="G1972" s="291"/>
      <c r="H1972" s="291"/>
      <c r="I1972" s="294"/>
      <c r="J1972" s="291"/>
    </row>
    <row r="1973" spans="1:10" x14ac:dyDescent="0.4">
      <c r="A1973" s="291"/>
      <c r="B1973" s="291"/>
      <c r="C1973" s="291"/>
      <c r="D1973" s="292"/>
      <c r="E1973" s="291"/>
      <c r="F1973" s="293"/>
      <c r="G1973" s="291"/>
      <c r="H1973" s="291"/>
      <c r="I1973" s="294"/>
      <c r="J1973" s="291"/>
    </row>
    <row r="1974" spans="1:10" x14ac:dyDescent="0.4">
      <c r="A1974" s="291"/>
      <c r="B1974" s="291"/>
      <c r="C1974" s="291"/>
      <c r="D1974" s="292"/>
      <c r="E1974" s="291"/>
      <c r="F1974" s="293"/>
      <c r="G1974" s="291"/>
      <c r="H1974" s="291"/>
      <c r="I1974" s="294"/>
      <c r="J1974" s="291"/>
    </row>
    <row r="1975" spans="1:10" x14ac:dyDescent="0.4">
      <c r="A1975" s="291"/>
      <c r="B1975" s="291"/>
      <c r="C1975" s="291"/>
      <c r="D1975" s="292"/>
      <c r="E1975" s="291"/>
      <c r="F1975" s="293"/>
      <c r="G1975" s="291"/>
      <c r="H1975" s="291"/>
      <c r="I1975" s="294"/>
      <c r="J1975" s="291"/>
    </row>
    <row r="1976" spans="1:10" x14ac:dyDescent="0.4">
      <c r="A1976" s="291"/>
      <c r="B1976" s="291"/>
      <c r="C1976" s="291"/>
      <c r="D1976" s="292"/>
      <c r="E1976" s="291"/>
      <c r="F1976" s="293"/>
      <c r="G1976" s="291"/>
      <c r="H1976" s="291"/>
      <c r="I1976" s="294"/>
      <c r="J1976" s="291"/>
    </row>
    <row r="1977" spans="1:10" x14ac:dyDescent="0.4">
      <c r="A1977" s="291"/>
      <c r="B1977" s="291"/>
      <c r="C1977" s="291"/>
      <c r="D1977" s="292"/>
      <c r="E1977" s="291"/>
      <c r="F1977" s="293"/>
      <c r="G1977" s="291"/>
      <c r="H1977" s="291"/>
      <c r="I1977" s="294"/>
      <c r="J1977" s="291"/>
    </row>
    <row r="1978" spans="1:10" x14ac:dyDescent="0.4">
      <c r="A1978" s="291"/>
      <c r="B1978" s="291"/>
      <c r="C1978" s="291"/>
      <c r="D1978" s="292"/>
      <c r="E1978" s="291"/>
      <c r="F1978" s="293"/>
      <c r="G1978" s="291"/>
      <c r="H1978" s="291"/>
      <c r="I1978" s="294"/>
      <c r="J1978" s="291"/>
    </row>
    <row r="1979" spans="1:10" x14ac:dyDescent="0.4">
      <c r="A1979" s="291"/>
      <c r="B1979" s="291"/>
      <c r="C1979" s="291"/>
      <c r="D1979" s="292"/>
      <c r="E1979" s="291"/>
      <c r="F1979" s="293"/>
      <c r="G1979" s="291"/>
      <c r="H1979" s="291"/>
      <c r="I1979" s="294"/>
      <c r="J1979" s="291"/>
    </row>
    <row r="1980" spans="1:10" x14ac:dyDescent="0.4">
      <c r="A1980" s="291"/>
      <c r="B1980" s="291"/>
      <c r="C1980" s="291"/>
      <c r="D1980" s="292"/>
      <c r="E1980" s="291"/>
      <c r="F1980" s="293"/>
      <c r="G1980" s="291"/>
      <c r="H1980" s="291"/>
      <c r="I1980" s="294"/>
      <c r="J1980" s="291"/>
    </row>
    <row r="1981" spans="1:10" x14ac:dyDescent="0.4">
      <c r="A1981" s="291"/>
      <c r="B1981" s="291"/>
      <c r="C1981" s="291"/>
      <c r="D1981" s="292"/>
      <c r="E1981" s="291"/>
      <c r="F1981" s="293"/>
      <c r="G1981" s="291"/>
      <c r="H1981" s="291"/>
      <c r="I1981" s="294"/>
      <c r="J1981" s="291"/>
    </row>
    <row r="1982" spans="1:10" x14ac:dyDescent="0.4">
      <c r="A1982" s="291"/>
      <c r="B1982" s="291"/>
      <c r="C1982" s="291"/>
      <c r="D1982" s="292"/>
      <c r="E1982" s="291"/>
      <c r="F1982" s="293"/>
      <c r="G1982" s="291"/>
      <c r="H1982" s="291"/>
      <c r="I1982" s="294"/>
      <c r="J1982" s="291"/>
    </row>
    <row r="1983" spans="1:10" x14ac:dyDescent="0.4">
      <c r="A1983" s="291"/>
      <c r="B1983" s="291"/>
      <c r="C1983" s="291"/>
      <c r="D1983" s="292"/>
      <c r="E1983" s="291"/>
      <c r="F1983" s="293"/>
      <c r="G1983" s="291"/>
      <c r="H1983" s="291"/>
      <c r="I1983" s="294"/>
      <c r="J1983" s="291"/>
    </row>
    <row r="1984" spans="1:10" x14ac:dyDescent="0.4">
      <c r="A1984" s="291"/>
      <c r="B1984" s="291"/>
      <c r="C1984" s="291"/>
      <c r="D1984" s="292"/>
      <c r="E1984" s="291"/>
      <c r="F1984" s="293"/>
      <c r="G1984" s="291"/>
      <c r="H1984" s="291"/>
      <c r="I1984" s="294"/>
      <c r="J1984" s="291"/>
    </row>
    <row r="1985" spans="1:10" x14ac:dyDescent="0.4">
      <c r="A1985" s="291"/>
      <c r="B1985" s="291"/>
      <c r="C1985" s="291"/>
      <c r="D1985" s="292"/>
      <c r="E1985" s="291"/>
      <c r="F1985" s="293"/>
      <c r="G1985" s="291"/>
      <c r="H1985" s="291"/>
      <c r="I1985" s="294"/>
      <c r="J1985" s="291"/>
    </row>
    <row r="1986" spans="1:10" x14ac:dyDescent="0.4">
      <c r="A1986" s="291"/>
      <c r="B1986" s="291"/>
      <c r="C1986" s="291"/>
      <c r="D1986" s="292"/>
      <c r="E1986" s="291"/>
      <c r="F1986" s="293"/>
      <c r="G1986" s="291"/>
      <c r="H1986" s="291"/>
      <c r="I1986" s="294"/>
      <c r="J1986" s="291"/>
    </row>
    <row r="1987" spans="1:10" x14ac:dyDescent="0.4">
      <c r="A1987" s="291"/>
      <c r="B1987" s="291"/>
      <c r="C1987" s="291"/>
      <c r="D1987" s="292"/>
      <c r="E1987" s="291"/>
      <c r="F1987" s="293"/>
      <c r="G1987" s="291"/>
      <c r="H1987" s="291"/>
      <c r="I1987" s="294"/>
      <c r="J1987" s="291"/>
    </row>
    <row r="1988" spans="1:10" x14ac:dyDescent="0.4">
      <c r="A1988" s="291"/>
      <c r="B1988" s="291"/>
      <c r="C1988" s="291"/>
      <c r="D1988" s="292"/>
      <c r="E1988" s="291"/>
      <c r="F1988" s="293"/>
      <c r="G1988" s="291"/>
      <c r="H1988" s="291"/>
      <c r="I1988" s="294"/>
      <c r="J1988" s="291"/>
    </row>
    <row r="1989" spans="1:10" x14ac:dyDescent="0.4">
      <c r="A1989" s="291"/>
      <c r="B1989" s="291"/>
      <c r="C1989" s="291"/>
      <c r="D1989" s="292"/>
      <c r="E1989" s="291"/>
      <c r="F1989" s="293"/>
      <c r="G1989" s="291"/>
      <c r="H1989" s="291"/>
      <c r="I1989" s="294"/>
      <c r="J1989" s="291"/>
    </row>
    <row r="1990" spans="1:10" x14ac:dyDescent="0.4">
      <c r="A1990" s="291"/>
      <c r="B1990" s="291"/>
      <c r="C1990" s="291"/>
      <c r="D1990" s="292"/>
      <c r="E1990" s="291"/>
      <c r="F1990" s="293"/>
      <c r="G1990" s="291"/>
      <c r="H1990" s="291"/>
      <c r="I1990" s="294"/>
      <c r="J1990" s="291"/>
    </row>
    <row r="1991" spans="1:10" x14ac:dyDescent="0.4">
      <c r="A1991" s="291"/>
      <c r="B1991" s="291"/>
      <c r="C1991" s="291"/>
      <c r="D1991" s="292"/>
      <c r="E1991" s="291"/>
      <c r="F1991" s="293"/>
      <c r="G1991" s="291"/>
      <c r="H1991" s="291"/>
      <c r="I1991" s="294"/>
      <c r="J1991" s="291"/>
    </row>
    <row r="1992" spans="1:10" x14ac:dyDescent="0.4">
      <c r="A1992" s="291"/>
      <c r="B1992" s="291"/>
      <c r="C1992" s="291"/>
      <c r="D1992" s="292"/>
      <c r="E1992" s="291"/>
      <c r="F1992" s="293"/>
      <c r="G1992" s="291"/>
      <c r="H1992" s="291"/>
      <c r="I1992" s="294"/>
      <c r="J1992" s="291"/>
    </row>
    <row r="1993" spans="1:10" x14ac:dyDescent="0.4">
      <c r="A1993" s="291"/>
      <c r="B1993" s="291"/>
      <c r="C1993" s="291"/>
      <c r="D1993" s="292"/>
      <c r="E1993" s="291"/>
      <c r="F1993" s="293"/>
      <c r="G1993" s="291"/>
      <c r="H1993" s="291"/>
      <c r="I1993" s="294"/>
      <c r="J1993" s="291"/>
    </row>
    <row r="1994" spans="1:10" x14ac:dyDescent="0.4">
      <c r="A1994" s="291"/>
      <c r="B1994" s="291"/>
      <c r="C1994" s="291"/>
      <c r="D1994" s="292"/>
      <c r="E1994" s="291"/>
      <c r="F1994" s="293"/>
      <c r="G1994" s="291"/>
      <c r="H1994" s="291"/>
      <c r="I1994" s="294"/>
      <c r="J1994" s="291"/>
    </row>
    <row r="1995" spans="1:10" x14ac:dyDescent="0.4">
      <c r="A1995" s="291"/>
      <c r="B1995" s="291"/>
      <c r="C1995" s="291"/>
      <c r="D1995" s="292"/>
      <c r="E1995" s="291"/>
      <c r="F1995" s="293"/>
      <c r="G1995" s="291"/>
      <c r="H1995" s="291"/>
      <c r="I1995" s="294"/>
      <c r="J1995" s="291"/>
    </row>
    <row r="1996" spans="1:10" x14ac:dyDescent="0.4">
      <c r="A1996" s="291"/>
      <c r="B1996" s="291"/>
      <c r="C1996" s="291"/>
      <c r="D1996" s="292"/>
      <c r="E1996" s="291"/>
      <c r="F1996" s="293"/>
      <c r="G1996" s="291"/>
      <c r="H1996" s="291"/>
      <c r="I1996" s="294"/>
      <c r="J1996" s="291"/>
    </row>
    <row r="1997" spans="1:10" x14ac:dyDescent="0.4">
      <c r="A1997" s="291"/>
      <c r="B1997" s="291"/>
      <c r="C1997" s="291"/>
      <c r="D1997" s="292"/>
      <c r="E1997" s="291"/>
      <c r="F1997" s="293"/>
      <c r="G1997" s="291"/>
      <c r="H1997" s="291"/>
      <c r="I1997" s="294"/>
      <c r="J1997" s="291"/>
    </row>
    <row r="1998" spans="1:10" x14ac:dyDescent="0.4">
      <c r="A1998" s="291"/>
      <c r="B1998" s="291"/>
      <c r="C1998" s="291"/>
      <c r="D1998" s="292"/>
      <c r="E1998" s="291"/>
      <c r="F1998" s="293"/>
      <c r="G1998" s="291"/>
      <c r="H1998" s="291"/>
      <c r="I1998" s="294"/>
      <c r="J1998" s="291"/>
    </row>
    <row r="1999" spans="1:10" x14ac:dyDescent="0.4">
      <c r="A1999" s="291"/>
      <c r="B1999" s="291"/>
      <c r="C1999" s="291"/>
      <c r="D1999" s="292"/>
      <c r="E1999" s="291"/>
      <c r="F1999" s="293"/>
      <c r="G1999" s="291"/>
      <c r="H1999" s="291"/>
      <c r="I1999" s="294"/>
      <c r="J1999" s="291"/>
    </row>
    <row r="2000" spans="1:10" x14ac:dyDescent="0.4">
      <c r="A2000" s="291"/>
      <c r="B2000" s="291"/>
      <c r="C2000" s="291"/>
      <c r="D2000" s="292"/>
      <c r="E2000" s="291"/>
      <c r="F2000" s="293"/>
      <c r="G2000" s="291"/>
      <c r="H2000" s="291"/>
      <c r="I2000" s="294"/>
      <c r="J2000" s="291"/>
    </row>
  </sheetData>
  <autoFilter ref="A4:J153" xr:uid="{625DEDC1-1A40-48B3-A1B9-976ECE5FE3DA}">
    <sortState xmlns:xlrd2="http://schemas.microsoft.com/office/spreadsheetml/2017/richdata2" ref="A5:J153">
      <sortCondition descending="1" ref="D4:D153"/>
    </sortState>
  </autoFilter>
  <mergeCells count="3">
    <mergeCell ref="M4:O4"/>
    <mergeCell ref="O5:O6"/>
    <mergeCell ref="A3:J3"/>
  </mergeCells>
  <phoneticPr fontId="23" type="noConversion"/>
  <conditionalFormatting sqref="J155:J165">
    <cfRule type="cellIs" dxfId="68" priority="1" stopIfTrue="1" operator="equal">
      <formula>"Finalizado"</formula>
    </cfRule>
  </conditionalFormatting>
  <conditionalFormatting sqref="J154">
    <cfRule type="cellIs" dxfId="67" priority="2" stopIfTrue="1" operator="equal">
      <formula>"Finalizado"</formula>
    </cfRule>
  </conditionalFormatting>
  <conditionalFormatting sqref="J153">
    <cfRule type="cellIs" dxfId="66" priority="3" stopIfTrue="1" operator="equal">
      <formula>"Finalizado"</formula>
    </cfRule>
  </conditionalFormatting>
  <conditionalFormatting sqref="J125:J152">
    <cfRule type="cellIs" dxfId="65" priority="4" stopIfTrue="1" operator="equal">
      <formula>"Finalizado"</formula>
    </cfRule>
  </conditionalFormatting>
  <conditionalFormatting sqref="J5:J124">
    <cfRule type="cellIs" dxfId="0" priority="5" stopIfTrue="1" operator="equal">
      <formula>"Finalizado"</formula>
    </cfRule>
  </conditionalFormatting>
  <printOptions horizontalCentered="1"/>
  <pageMargins left="0.2" right="0.2" top="0.4" bottom="0.4" header="0.31496062000000002" footer="0.31496062000000002"/>
  <pageSetup paperSize="8" scale="18" orientation="landscape" r:id="rId1"/>
  <rowBreaks count="2" manualBreakCount="2">
    <brk id="28" max="8" man="1"/>
    <brk id="133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GerarProgramacao_Hibrida_Oficial">
                <anchor moveWithCells="1" sizeWithCells="1">
                  <from>
                    <xdr:col>2</xdr:col>
                    <xdr:colOff>152400</xdr:colOff>
                    <xdr:row>0</xdr:row>
                    <xdr:rowOff>19050</xdr:rowOff>
                  </from>
                  <to>
                    <xdr:col>2</xdr:col>
                    <xdr:colOff>2819400</xdr:colOff>
                    <xdr:row>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ExportarPDF_Mecal_PorSetor">
                <anchor moveWithCells="1" sizeWithCells="1">
                  <from>
                    <xdr:col>3</xdr:col>
                    <xdr:colOff>19050</xdr:colOff>
                    <xdr:row>0</xdr:row>
                    <xdr:rowOff>57150</xdr:rowOff>
                  </from>
                  <to>
                    <xdr:col>3</xdr:col>
                    <xdr:colOff>2143125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67F5A-1B31-4478-B4FA-8D6FF7214106}">
  <sheetPr codeName="Planilha6">
    <pageSetUpPr fitToPage="1"/>
  </sheetPr>
  <dimension ref="A1:U131"/>
  <sheetViews>
    <sheetView topLeftCell="F1" zoomScale="85" zoomScaleNormal="85" workbookViewId="0">
      <selection activeCell="U1" sqref="U1"/>
    </sheetView>
  </sheetViews>
  <sheetFormatPr defaultRowHeight="15" x14ac:dyDescent="0.25"/>
  <cols>
    <col min="1" max="1" width="26.85546875" bestFit="1" customWidth="1"/>
    <col min="2" max="2" width="58.28515625" bestFit="1" customWidth="1"/>
    <col min="3" max="3" width="19.42578125" bestFit="1" customWidth="1"/>
    <col min="4" max="4" width="93.7109375" bestFit="1" customWidth="1"/>
    <col min="5" max="5" width="37" bestFit="1" customWidth="1"/>
    <col min="6" max="6" width="165.85546875" bestFit="1" customWidth="1"/>
    <col min="7" max="7" width="33.85546875" bestFit="1" customWidth="1"/>
    <col min="8" max="8" width="22.5703125" bestFit="1" customWidth="1"/>
    <col min="9" max="9" width="20.42578125" bestFit="1" customWidth="1"/>
    <col min="16" max="16" width="13.7109375" bestFit="1" customWidth="1"/>
  </cols>
  <sheetData>
    <row r="1" spans="1:21" x14ac:dyDescent="0.25">
      <c r="A1" s="121" t="s">
        <v>2870</v>
      </c>
      <c r="B1" s="121" t="s">
        <v>9</v>
      </c>
      <c r="C1" s="121"/>
      <c r="D1" s="121"/>
      <c r="E1" s="121" t="s">
        <v>1124</v>
      </c>
      <c r="F1" s="121" t="s">
        <v>753</v>
      </c>
      <c r="G1" s="121" t="s">
        <v>11</v>
      </c>
      <c r="H1" s="121">
        <v>6731</v>
      </c>
      <c r="I1" s="121">
        <v>1</v>
      </c>
      <c r="J1" s="121" t="s">
        <v>1144</v>
      </c>
      <c r="K1" s="121" t="s">
        <v>1487</v>
      </c>
      <c r="L1" s="245" t="s">
        <v>17</v>
      </c>
      <c r="M1" s="245">
        <v>46142</v>
      </c>
      <c r="N1" s="245">
        <v>46172</v>
      </c>
      <c r="O1" s="245" t="s">
        <v>1375</v>
      </c>
      <c r="P1" s="121"/>
      <c r="Q1" s="121" t="s">
        <v>1529</v>
      </c>
      <c r="T1">
        <f>COUNTIF(P1:P131,"Finalizado")</f>
        <v>111</v>
      </c>
      <c r="U1" s="250">
        <f>T1/T2</f>
        <v>0.84732824427480913</v>
      </c>
    </row>
    <row r="2" spans="1:21" x14ac:dyDescent="0.25">
      <c r="A2" s="37" t="s">
        <v>17</v>
      </c>
      <c r="B2" s="37" t="s">
        <v>9</v>
      </c>
      <c r="C2" s="37">
        <v>2118</v>
      </c>
      <c r="D2" s="37">
        <v>1</v>
      </c>
      <c r="E2" s="37" t="s">
        <v>1718</v>
      </c>
      <c r="F2" s="37" t="s">
        <v>1717</v>
      </c>
      <c r="G2" s="37" t="s">
        <v>11</v>
      </c>
      <c r="H2" s="37">
        <v>6770</v>
      </c>
      <c r="I2" s="37">
        <v>1</v>
      </c>
      <c r="J2" s="37" t="s">
        <v>1144</v>
      </c>
      <c r="K2" s="37" t="s">
        <v>1487</v>
      </c>
      <c r="L2" s="152">
        <v>46072</v>
      </c>
      <c r="M2" s="152">
        <v>46118</v>
      </c>
      <c r="N2" s="154">
        <v>46172</v>
      </c>
      <c r="O2" s="152" t="s">
        <v>1375</v>
      </c>
      <c r="P2" s="152" t="s">
        <v>1711</v>
      </c>
      <c r="Q2" s="37" t="s">
        <v>1508</v>
      </c>
      <c r="T2">
        <f>COUNTA(J1:J131)</f>
        <v>131</v>
      </c>
    </row>
    <row r="3" spans="1:21" x14ac:dyDescent="0.25">
      <c r="A3" s="121" t="s">
        <v>898</v>
      </c>
      <c r="B3" s="121" t="s">
        <v>9</v>
      </c>
      <c r="C3" s="121">
        <v>2078</v>
      </c>
      <c r="D3" s="121">
        <v>4</v>
      </c>
      <c r="E3" s="121" t="s">
        <v>204</v>
      </c>
      <c r="F3" s="121" t="s">
        <v>758</v>
      </c>
      <c r="G3" s="202" t="s">
        <v>11</v>
      </c>
      <c r="H3" s="121">
        <v>6737</v>
      </c>
      <c r="I3" s="121">
        <v>1</v>
      </c>
      <c r="J3" s="121" t="s">
        <v>1144</v>
      </c>
      <c r="K3" s="202" t="s">
        <v>1487</v>
      </c>
      <c r="L3" s="245">
        <v>46062</v>
      </c>
      <c r="M3" s="245">
        <v>46142</v>
      </c>
      <c r="N3" s="246">
        <v>46172</v>
      </c>
      <c r="O3" s="245" t="s">
        <v>1375</v>
      </c>
      <c r="P3" s="245" t="s">
        <v>1711</v>
      </c>
      <c r="Q3" s="121" t="s">
        <v>1508</v>
      </c>
    </row>
    <row r="4" spans="1:21" x14ac:dyDescent="0.25">
      <c r="A4" s="37" t="s">
        <v>1008</v>
      </c>
      <c r="B4" s="37" t="s">
        <v>9</v>
      </c>
      <c r="C4" s="37">
        <v>2096</v>
      </c>
      <c r="D4" s="37">
        <v>1</v>
      </c>
      <c r="E4" s="37" t="s">
        <v>202</v>
      </c>
      <c r="F4" s="37" t="s">
        <v>739</v>
      </c>
      <c r="G4" s="37" t="s">
        <v>11</v>
      </c>
      <c r="H4" s="37">
        <v>6749</v>
      </c>
      <c r="I4" s="37">
        <v>1</v>
      </c>
      <c r="J4" s="37" t="s">
        <v>1144</v>
      </c>
      <c r="K4" s="153" t="s">
        <v>1487</v>
      </c>
      <c r="L4" s="152">
        <v>46078</v>
      </c>
      <c r="M4" s="152">
        <v>46142</v>
      </c>
      <c r="N4" s="154">
        <v>46157</v>
      </c>
      <c r="O4" s="152" t="s">
        <v>1375</v>
      </c>
      <c r="P4" s="152"/>
      <c r="Q4" s="37" t="s">
        <v>1508</v>
      </c>
    </row>
    <row r="5" spans="1:21" x14ac:dyDescent="0.25">
      <c r="A5" s="121" t="s">
        <v>1009</v>
      </c>
      <c r="B5" s="121" t="s">
        <v>9</v>
      </c>
      <c r="C5" s="121">
        <v>2096</v>
      </c>
      <c r="D5" s="121">
        <v>2</v>
      </c>
      <c r="E5" s="121" t="s">
        <v>202</v>
      </c>
      <c r="F5" s="121" t="s">
        <v>739</v>
      </c>
      <c r="G5" s="121" t="s">
        <v>11</v>
      </c>
      <c r="H5" s="121">
        <v>6750</v>
      </c>
      <c r="I5" s="121">
        <v>1</v>
      </c>
      <c r="J5" s="121" t="s">
        <v>1144</v>
      </c>
      <c r="K5" s="202" t="s">
        <v>1487</v>
      </c>
      <c r="L5" s="245">
        <v>46078</v>
      </c>
      <c r="M5" s="245">
        <v>46142</v>
      </c>
      <c r="N5" s="246">
        <v>46157</v>
      </c>
      <c r="O5" s="245" t="s">
        <v>1375</v>
      </c>
      <c r="P5" s="245"/>
      <c r="Q5" s="121" t="s">
        <v>1508</v>
      </c>
    </row>
    <row r="6" spans="1:21" x14ac:dyDescent="0.25">
      <c r="A6" s="37" t="s">
        <v>1010</v>
      </c>
      <c r="B6" s="37" t="s">
        <v>9</v>
      </c>
      <c r="C6" s="37">
        <v>2096</v>
      </c>
      <c r="D6" s="37">
        <v>3</v>
      </c>
      <c r="E6" s="37" t="s">
        <v>202</v>
      </c>
      <c r="F6" s="37" t="s">
        <v>739</v>
      </c>
      <c r="G6" s="37" t="s">
        <v>11</v>
      </c>
      <c r="H6" s="37">
        <v>6751</v>
      </c>
      <c r="I6" s="37">
        <v>1</v>
      </c>
      <c r="J6" s="37" t="s">
        <v>1144</v>
      </c>
      <c r="K6" s="153" t="s">
        <v>1487</v>
      </c>
      <c r="L6" s="152">
        <v>46078</v>
      </c>
      <c r="M6" s="152">
        <v>46142</v>
      </c>
      <c r="N6" s="154">
        <v>46157</v>
      </c>
      <c r="O6" s="152" t="s">
        <v>1375</v>
      </c>
      <c r="P6" s="152"/>
      <c r="Q6" s="37" t="s">
        <v>1508</v>
      </c>
    </row>
    <row r="7" spans="1:21" x14ac:dyDescent="0.25">
      <c r="A7" s="121" t="s">
        <v>960</v>
      </c>
      <c r="B7" s="121" t="s">
        <v>9</v>
      </c>
      <c r="C7" s="121">
        <v>2080</v>
      </c>
      <c r="D7" s="121">
        <v>2</v>
      </c>
      <c r="E7" s="121" t="s">
        <v>1121</v>
      </c>
      <c r="F7" s="121" t="s">
        <v>739</v>
      </c>
      <c r="G7" s="121" t="s">
        <v>11</v>
      </c>
      <c r="H7" s="121">
        <v>6726</v>
      </c>
      <c r="I7" s="121">
        <v>1</v>
      </c>
      <c r="J7" s="121" t="s">
        <v>1144</v>
      </c>
      <c r="K7" s="202" t="s">
        <v>1487</v>
      </c>
      <c r="L7" s="245">
        <v>46073</v>
      </c>
      <c r="M7" s="245">
        <v>46142</v>
      </c>
      <c r="N7" s="246">
        <v>46172</v>
      </c>
      <c r="O7" s="245" t="s">
        <v>1375</v>
      </c>
      <c r="P7" s="245"/>
      <c r="Q7" s="121" t="s">
        <v>1508</v>
      </c>
    </row>
    <row r="8" spans="1:21" x14ac:dyDescent="0.25">
      <c r="A8" s="37" t="s">
        <v>963</v>
      </c>
      <c r="B8" s="37" t="s">
        <v>9</v>
      </c>
      <c r="C8" s="37">
        <v>2082</v>
      </c>
      <c r="D8" s="37">
        <v>2</v>
      </c>
      <c r="E8" s="37" t="s">
        <v>1122</v>
      </c>
      <c r="F8" s="37" t="s">
        <v>744</v>
      </c>
      <c r="G8" s="37" t="s">
        <v>11</v>
      </c>
      <c r="H8" s="37">
        <v>6768</v>
      </c>
      <c r="I8" s="37">
        <v>1</v>
      </c>
      <c r="J8" s="37" t="s">
        <v>1144</v>
      </c>
      <c r="K8" s="153" t="s">
        <v>1487</v>
      </c>
      <c r="L8" s="152">
        <v>46072</v>
      </c>
      <c r="M8" s="152">
        <v>46142</v>
      </c>
      <c r="N8" s="154">
        <v>46172</v>
      </c>
      <c r="O8" s="152" t="s">
        <v>1375</v>
      </c>
      <c r="P8" s="152"/>
      <c r="Q8" s="37" t="s">
        <v>1508</v>
      </c>
    </row>
    <row r="9" spans="1:21" x14ac:dyDescent="0.25">
      <c r="A9" s="121" t="s">
        <v>1007</v>
      </c>
      <c r="B9" s="121" t="s">
        <v>9</v>
      </c>
      <c r="C9" s="121">
        <v>2097</v>
      </c>
      <c r="D9" s="121">
        <v>1</v>
      </c>
      <c r="E9" s="121" t="s">
        <v>1131</v>
      </c>
      <c r="F9" s="121" t="s">
        <v>767</v>
      </c>
      <c r="G9" s="121" t="s">
        <v>11</v>
      </c>
      <c r="H9" s="121">
        <v>6752</v>
      </c>
      <c r="I9" s="121">
        <v>1</v>
      </c>
      <c r="J9" s="121" t="s">
        <v>1144</v>
      </c>
      <c r="K9" s="202" t="s">
        <v>1487</v>
      </c>
      <c r="L9" s="245">
        <v>46078</v>
      </c>
      <c r="M9" s="245">
        <v>46142</v>
      </c>
      <c r="N9" s="246">
        <v>46172</v>
      </c>
      <c r="O9" s="245" t="s">
        <v>1375</v>
      </c>
      <c r="P9" s="245" t="s">
        <v>1711</v>
      </c>
      <c r="Q9" s="121" t="s">
        <v>1508</v>
      </c>
    </row>
    <row r="10" spans="1:21" x14ac:dyDescent="0.25">
      <c r="A10" s="37" t="s">
        <v>17</v>
      </c>
      <c r="B10" s="153" t="s">
        <v>9</v>
      </c>
      <c r="C10" s="153">
        <v>2020</v>
      </c>
      <c r="D10" s="153">
        <v>1</v>
      </c>
      <c r="E10" s="37" t="s">
        <v>30</v>
      </c>
      <c r="F10" s="37" t="s">
        <v>31</v>
      </c>
      <c r="G10" s="153" t="s">
        <v>11</v>
      </c>
      <c r="H10" s="37" t="s">
        <v>1107</v>
      </c>
      <c r="I10" s="153">
        <v>1</v>
      </c>
      <c r="J10" s="153" t="s">
        <v>1152</v>
      </c>
      <c r="K10" s="153" t="s">
        <v>1487</v>
      </c>
      <c r="L10" s="153" t="s">
        <v>1107</v>
      </c>
      <c r="M10" s="152">
        <v>46142</v>
      </c>
      <c r="N10" s="154">
        <v>46157</v>
      </c>
      <c r="O10" s="152" t="s">
        <v>1375</v>
      </c>
      <c r="P10" s="152" t="s">
        <v>1711</v>
      </c>
      <c r="Q10" s="37" t="s">
        <v>1529</v>
      </c>
    </row>
    <row r="11" spans="1:21" x14ac:dyDescent="0.25">
      <c r="A11" s="121" t="s">
        <v>17</v>
      </c>
      <c r="B11" s="202" t="s">
        <v>20</v>
      </c>
      <c r="C11" s="202">
        <v>2020</v>
      </c>
      <c r="D11" s="202">
        <v>2</v>
      </c>
      <c r="E11" s="121" t="s">
        <v>30</v>
      </c>
      <c r="F11" s="121" t="s">
        <v>31</v>
      </c>
      <c r="G11" s="202" t="s">
        <v>11</v>
      </c>
      <c r="H11" s="121" t="s">
        <v>1107</v>
      </c>
      <c r="I11" s="202">
        <v>1</v>
      </c>
      <c r="J11" s="202" t="s">
        <v>1152</v>
      </c>
      <c r="K11" s="202" t="s">
        <v>1487</v>
      </c>
      <c r="L11" s="202" t="s">
        <v>1107</v>
      </c>
      <c r="M11" s="245">
        <v>46142</v>
      </c>
      <c r="N11" s="246">
        <v>46157</v>
      </c>
      <c r="O11" s="245" t="s">
        <v>1375</v>
      </c>
      <c r="P11" s="245" t="s">
        <v>1711</v>
      </c>
      <c r="Q11" s="121" t="s">
        <v>1529</v>
      </c>
    </row>
    <row r="12" spans="1:21" x14ac:dyDescent="0.25">
      <c r="A12" s="37" t="s">
        <v>17</v>
      </c>
      <c r="B12" s="153" t="s">
        <v>9</v>
      </c>
      <c r="C12" s="153">
        <v>2020</v>
      </c>
      <c r="D12" s="153">
        <v>3</v>
      </c>
      <c r="E12" s="37" t="s">
        <v>30</v>
      </c>
      <c r="F12" s="37" t="s">
        <v>31</v>
      </c>
      <c r="G12" s="153" t="s">
        <v>11</v>
      </c>
      <c r="H12" s="37" t="s">
        <v>1107</v>
      </c>
      <c r="I12" s="153">
        <v>1</v>
      </c>
      <c r="J12" s="153" t="s">
        <v>1152</v>
      </c>
      <c r="K12" s="153" t="s">
        <v>1487</v>
      </c>
      <c r="L12" s="153" t="s">
        <v>1107</v>
      </c>
      <c r="M12" s="152">
        <v>46142</v>
      </c>
      <c r="N12" s="154">
        <v>46157</v>
      </c>
      <c r="O12" s="152" t="s">
        <v>1375</v>
      </c>
      <c r="P12" s="152" t="s">
        <v>1711</v>
      </c>
      <c r="Q12" s="37" t="s">
        <v>1529</v>
      </c>
    </row>
    <row r="13" spans="1:21" x14ac:dyDescent="0.25">
      <c r="A13" s="121" t="s">
        <v>17</v>
      </c>
      <c r="B13" s="202" t="s">
        <v>9</v>
      </c>
      <c r="C13" s="202">
        <v>2020</v>
      </c>
      <c r="D13" s="202">
        <v>4</v>
      </c>
      <c r="E13" s="121" t="s">
        <v>30</v>
      </c>
      <c r="F13" s="121" t="s">
        <v>31</v>
      </c>
      <c r="G13" s="202" t="s">
        <v>11</v>
      </c>
      <c r="H13" s="121" t="s">
        <v>1107</v>
      </c>
      <c r="I13" s="202">
        <v>1</v>
      </c>
      <c r="J13" s="202" t="s">
        <v>1152</v>
      </c>
      <c r="K13" s="202" t="s">
        <v>1487</v>
      </c>
      <c r="L13" s="202" t="s">
        <v>1107</v>
      </c>
      <c r="M13" s="245">
        <v>46142</v>
      </c>
      <c r="N13" s="246">
        <v>46157</v>
      </c>
      <c r="O13" s="245" t="s">
        <v>1375</v>
      </c>
      <c r="P13" s="245" t="s">
        <v>1711</v>
      </c>
      <c r="Q13" s="121" t="s">
        <v>1529</v>
      </c>
    </row>
    <row r="14" spans="1:21" x14ac:dyDescent="0.25">
      <c r="A14" s="37" t="s">
        <v>17</v>
      </c>
      <c r="B14" s="153" t="s">
        <v>9</v>
      </c>
      <c r="C14" s="153">
        <v>2020</v>
      </c>
      <c r="D14" s="153">
        <v>5</v>
      </c>
      <c r="E14" s="37" t="s">
        <v>30</v>
      </c>
      <c r="F14" s="37" t="s">
        <v>31</v>
      </c>
      <c r="G14" s="153" t="s">
        <v>11</v>
      </c>
      <c r="H14" s="37" t="s">
        <v>1107</v>
      </c>
      <c r="I14" s="153">
        <v>1</v>
      </c>
      <c r="J14" s="153" t="s">
        <v>1152</v>
      </c>
      <c r="K14" s="153" t="s">
        <v>1487</v>
      </c>
      <c r="L14" s="153" t="s">
        <v>1107</v>
      </c>
      <c r="M14" s="152">
        <v>46142</v>
      </c>
      <c r="N14" s="154">
        <v>46157</v>
      </c>
      <c r="O14" s="152" t="s">
        <v>1375</v>
      </c>
      <c r="P14" s="152" t="s">
        <v>1711</v>
      </c>
      <c r="Q14" s="37" t="s">
        <v>1529</v>
      </c>
    </row>
    <row r="15" spans="1:21" x14ac:dyDescent="0.25">
      <c r="A15" s="121" t="s">
        <v>17</v>
      </c>
      <c r="B15" s="202" t="s">
        <v>9</v>
      </c>
      <c r="C15" s="202">
        <v>2020</v>
      </c>
      <c r="D15" s="202">
        <v>6</v>
      </c>
      <c r="E15" s="121" t="s">
        <v>30</v>
      </c>
      <c r="F15" s="121" t="s">
        <v>31</v>
      </c>
      <c r="G15" s="202" t="s">
        <v>11</v>
      </c>
      <c r="H15" s="121" t="s">
        <v>1107</v>
      </c>
      <c r="I15" s="202">
        <v>1</v>
      </c>
      <c r="J15" s="202" t="s">
        <v>1152</v>
      </c>
      <c r="K15" s="202" t="s">
        <v>1487</v>
      </c>
      <c r="L15" s="202" t="s">
        <v>1107</v>
      </c>
      <c r="M15" s="245">
        <v>46142</v>
      </c>
      <c r="N15" s="246">
        <v>46157</v>
      </c>
      <c r="O15" s="245" t="s">
        <v>1375</v>
      </c>
      <c r="P15" s="245" t="s">
        <v>1711</v>
      </c>
      <c r="Q15" s="121" t="s">
        <v>1529</v>
      </c>
    </row>
    <row r="16" spans="1:21" x14ac:dyDescent="0.25">
      <c r="A16" s="37" t="s">
        <v>17</v>
      </c>
      <c r="B16" s="153" t="s">
        <v>9</v>
      </c>
      <c r="C16" s="153">
        <v>2020</v>
      </c>
      <c r="D16" s="153">
        <v>7</v>
      </c>
      <c r="E16" s="37" t="s">
        <v>30</v>
      </c>
      <c r="F16" s="37" t="s">
        <v>31</v>
      </c>
      <c r="G16" s="153" t="s">
        <v>11</v>
      </c>
      <c r="H16" s="37" t="s">
        <v>1107</v>
      </c>
      <c r="I16" s="153">
        <v>1</v>
      </c>
      <c r="J16" s="153" t="s">
        <v>1152</v>
      </c>
      <c r="K16" s="153" t="s">
        <v>1487</v>
      </c>
      <c r="L16" s="152" t="s">
        <v>1107</v>
      </c>
      <c r="M16" s="152">
        <v>46142</v>
      </c>
      <c r="N16" s="154">
        <v>46157</v>
      </c>
      <c r="O16" s="152" t="s">
        <v>1375</v>
      </c>
      <c r="P16" s="152" t="s">
        <v>1711</v>
      </c>
      <c r="Q16" s="37" t="s">
        <v>1529</v>
      </c>
    </row>
    <row r="17" spans="1:17" x14ac:dyDescent="0.25">
      <c r="A17" s="121" t="s">
        <v>17</v>
      </c>
      <c r="B17" s="202" t="s">
        <v>9</v>
      </c>
      <c r="C17" s="202">
        <v>2020</v>
      </c>
      <c r="D17" s="202">
        <v>8</v>
      </c>
      <c r="E17" s="121" t="s">
        <v>30</v>
      </c>
      <c r="F17" s="121" t="s">
        <v>31</v>
      </c>
      <c r="G17" s="202" t="s">
        <v>11</v>
      </c>
      <c r="H17" s="121" t="s">
        <v>1107</v>
      </c>
      <c r="I17" s="202">
        <v>1</v>
      </c>
      <c r="J17" s="202" t="s">
        <v>1152</v>
      </c>
      <c r="K17" s="202" t="s">
        <v>1487</v>
      </c>
      <c r="L17" s="245" t="s">
        <v>1107</v>
      </c>
      <c r="M17" s="245">
        <v>46142</v>
      </c>
      <c r="N17" s="246">
        <v>46157</v>
      </c>
      <c r="O17" s="245" t="s">
        <v>1375</v>
      </c>
      <c r="P17" s="245" t="s">
        <v>1711</v>
      </c>
      <c r="Q17" s="121" t="s">
        <v>1529</v>
      </c>
    </row>
    <row r="18" spans="1:17" x14ac:dyDescent="0.25">
      <c r="A18" s="37" t="s">
        <v>17</v>
      </c>
      <c r="B18" s="153" t="s">
        <v>9</v>
      </c>
      <c r="C18" s="153">
        <v>2020</v>
      </c>
      <c r="D18" s="153">
        <v>9</v>
      </c>
      <c r="E18" s="37" t="s">
        <v>30</v>
      </c>
      <c r="F18" s="37" t="s">
        <v>31</v>
      </c>
      <c r="G18" s="153" t="s">
        <v>11</v>
      </c>
      <c r="H18" s="37" t="s">
        <v>1107</v>
      </c>
      <c r="I18" s="153">
        <v>1</v>
      </c>
      <c r="J18" s="153" t="s">
        <v>1152</v>
      </c>
      <c r="K18" s="153" t="s">
        <v>1487</v>
      </c>
      <c r="L18" s="152" t="s">
        <v>1107</v>
      </c>
      <c r="M18" s="152">
        <v>46142</v>
      </c>
      <c r="N18" s="154">
        <v>46157</v>
      </c>
      <c r="O18" s="152" t="s">
        <v>1375</v>
      </c>
      <c r="P18" s="152" t="s">
        <v>1711</v>
      </c>
      <c r="Q18" s="37" t="s">
        <v>1529</v>
      </c>
    </row>
    <row r="19" spans="1:17" x14ac:dyDescent="0.25">
      <c r="A19" s="121" t="s">
        <v>17</v>
      </c>
      <c r="B19" s="202" t="s">
        <v>9</v>
      </c>
      <c r="C19" s="202">
        <v>2020</v>
      </c>
      <c r="D19" s="202">
        <v>10</v>
      </c>
      <c r="E19" s="121" t="s">
        <v>30</v>
      </c>
      <c r="F19" s="121" t="s">
        <v>31</v>
      </c>
      <c r="G19" s="202" t="s">
        <v>11</v>
      </c>
      <c r="H19" s="121" t="s">
        <v>1107</v>
      </c>
      <c r="I19" s="202">
        <v>1</v>
      </c>
      <c r="J19" s="202" t="s">
        <v>1152</v>
      </c>
      <c r="K19" s="202" t="s">
        <v>1487</v>
      </c>
      <c r="L19" s="245" t="s">
        <v>1107</v>
      </c>
      <c r="M19" s="245">
        <v>46142</v>
      </c>
      <c r="N19" s="246">
        <v>46157</v>
      </c>
      <c r="O19" s="245" t="s">
        <v>1375</v>
      </c>
      <c r="P19" s="245" t="s">
        <v>1711</v>
      </c>
      <c r="Q19" s="121" t="s">
        <v>1529</v>
      </c>
    </row>
    <row r="20" spans="1:17" x14ac:dyDescent="0.25">
      <c r="A20" s="37" t="s">
        <v>17</v>
      </c>
      <c r="B20" s="153" t="s">
        <v>9</v>
      </c>
      <c r="C20" s="153">
        <v>2020</v>
      </c>
      <c r="D20" s="153">
        <v>11</v>
      </c>
      <c r="E20" s="37" t="s">
        <v>30</v>
      </c>
      <c r="F20" s="37" t="s">
        <v>31</v>
      </c>
      <c r="G20" s="153" t="s">
        <v>11</v>
      </c>
      <c r="H20" s="37" t="s">
        <v>1107</v>
      </c>
      <c r="I20" s="153">
        <v>1</v>
      </c>
      <c r="J20" s="153" t="s">
        <v>1152</v>
      </c>
      <c r="K20" s="153" t="s">
        <v>1487</v>
      </c>
      <c r="L20" s="152" t="s">
        <v>1107</v>
      </c>
      <c r="M20" s="152">
        <v>46142</v>
      </c>
      <c r="N20" s="154">
        <v>46157</v>
      </c>
      <c r="O20" s="152" t="s">
        <v>1375</v>
      </c>
      <c r="P20" s="152" t="s">
        <v>1711</v>
      </c>
      <c r="Q20" s="37" t="s">
        <v>1529</v>
      </c>
    </row>
    <row r="21" spans="1:17" x14ac:dyDescent="0.25">
      <c r="A21" s="121" t="s">
        <v>17</v>
      </c>
      <c r="B21" s="202" t="s">
        <v>9</v>
      </c>
      <c r="C21" s="202">
        <v>2020</v>
      </c>
      <c r="D21" s="202">
        <v>12</v>
      </c>
      <c r="E21" s="121" t="s">
        <v>30</v>
      </c>
      <c r="F21" s="121" t="s">
        <v>31</v>
      </c>
      <c r="G21" s="202" t="s">
        <v>11</v>
      </c>
      <c r="H21" s="121" t="s">
        <v>1107</v>
      </c>
      <c r="I21" s="202">
        <v>1</v>
      </c>
      <c r="J21" s="202" t="s">
        <v>1152</v>
      </c>
      <c r="K21" s="202" t="s">
        <v>1487</v>
      </c>
      <c r="L21" s="245" t="s">
        <v>1107</v>
      </c>
      <c r="M21" s="245">
        <v>46142</v>
      </c>
      <c r="N21" s="246">
        <v>46157</v>
      </c>
      <c r="O21" s="245" t="s">
        <v>1375</v>
      </c>
      <c r="P21" s="245" t="s">
        <v>1711</v>
      </c>
      <c r="Q21" s="121" t="s">
        <v>1529</v>
      </c>
    </row>
    <row r="22" spans="1:17" x14ac:dyDescent="0.25">
      <c r="A22" s="24" t="s">
        <v>1902</v>
      </c>
      <c r="B22" s="37" t="s">
        <v>9</v>
      </c>
      <c r="C22" s="37"/>
      <c r="D22" s="37"/>
      <c r="E22" s="37" t="s">
        <v>1114</v>
      </c>
      <c r="F22" s="37" t="s">
        <v>756</v>
      </c>
      <c r="G22" s="153" t="s">
        <v>11</v>
      </c>
      <c r="H22" s="37">
        <v>6779</v>
      </c>
      <c r="I22" s="37">
        <v>1</v>
      </c>
      <c r="J22" s="37" t="s">
        <v>1144</v>
      </c>
      <c r="K22" s="153" t="s">
        <v>1487</v>
      </c>
      <c r="L22" s="152"/>
      <c r="M22" s="152">
        <v>46142</v>
      </c>
      <c r="N22" s="154">
        <v>46172</v>
      </c>
      <c r="O22" s="152" t="s">
        <v>1375</v>
      </c>
      <c r="P22" s="152"/>
      <c r="Q22" s="37" t="s">
        <v>1508</v>
      </c>
    </row>
    <row r="23" spans="1:17" x14ac:dyDescent="0.25">
      <c r="A23" s="121" t="s">
        <v>1856</v>
      </c>
      <c r="B23" s="121"/>
      <c r="C23" s="121"/>
      <c r="D23" s="121"/>
      <c r="E23" s="121" t="s">
        <v>1459</v>
      </c>
      <c r="F23" s="121" t="s">
        <v>1460</v>
      </c>
      <c r="G23" s="202" t="s">
        <v>11</v>
      </c>
      <c r="H23" s="121" t="s">
        <v>2071</v>
      </c>
      <c r="I23" s="121">
        <v>1</v>
      </c>
      <c r="J23" s="121" t="s">
        <v>1151</v>
      </c>
      <c r="K23" s="202" t="s">
        <v>1486</v>
      </c>
      <c r="L23" s="245">
        <v>46154</v>
      </c>
      <c r="M23" s="245">
        <v>46143</v>
      </c>
      <c r="N23" s="245"/>
      <c r="O23" s="245" t="s">
        <v>1375</v>
      </c>
      <c r="P23" s="121" t="s">
        <v>1711</v>
      </c>
      <c r="Q23" s="121" t="s">
        <v>1508</v>
      </c>
    </row>
    <row r="24" spans="1:17" x14ac:dyDescent="0.25">
      <c r="A24" s="37" t="s">
        <v>1853</v>
      </c>
      <c r="B24" s="37" t="s">
        <v>9</v>
      </c>
      <c r="C24" s="37" t="s">
        <v>1862</v>
      </c>
      <c r="D24" s="37" t="s">
        <v>1862</v>
      </c>
      <c r="E24" s="37" t="s">
        <v>1116</v>
      </c>
      <c r="F24" s="37" t="s">
        <v>376</v>
      </c>
      <c r="G24" s="37" t="s">
        <v>11</v>
      </c>
      <c r="H24" s="37">
        <v>864029</v>
      </c>
      <c r="I24" s="37">
        <v>1</v>
      </c>
      <c r="J24" s="37" t="s">
        <v>1151</v>
      </c>
      <c r="K24" s="37" t="s">
        <v>1486</v>
      </c>
      <c r="L24" s="152">
        <v>46132</v>
      </c>
      <c r="M24" s="152">
        <v>46146</v>
      </c>
      <c r="N24" s="154"/>
      <c r="O24" s="152" t="s">
        <v>1375</v>
      </c>
      <c r="P24" s="37" t="s">
        <v>1711</v>
      </c>
      <c r="Q24" s="37" t="s">
        <v>1508</v>
      </c>
    </row>
    <row r="25" spans="1:17" x14ac:dyDescent="0.25">
      <c r="A25" s="121" t="s">
        <v>1854</v>
      </c>
      <c r="B25" s="121" t="s">
        <v>9</v>
      </c>
      <c r="C25" s="121" t="s">
        <v>1862</v>
      </c>
      <c r="D25" s="121" t="s">
        <v>1862</v>
      </c>
      <c r="E25" s="121" t="s">
        <v>1116</v>
      </c>
      <c r="F25" s="121" t="s">
        <v>1227</v>
      </c>
      <c r="G25" s="121" t="s">
        <v>11</v>
      </c>
      <c r="H25" s="121">
        <v>864030</v>
      </c>
      <c r="I25" s="121">
        <v>1</v>
      </c>
      <c r="J25" s="121" t="s">
        <v>1151</v>
      </c>
      <c r="K25" s="121" t="s">
        <v>1486</v>
      </c>
      <c r="L25" s="245">
        <v>46142</v>
      </c>
      <c r="M25" s="245">
        <v>46146</v>
      </c>
      <c r="N25" s="246"/>
      <c r="O25" s="245" t="s">
        <v>1375</v>
      </c>
      <c r="P25" s="121" t="s">
        <v>1711</v>
      </c>
      <c r="Q25" s="121" t="s">
        <v>1508</v>
      </c>
    </row>
    <row r="26" spans="1:17" x14ac:dyDescent="0.25">
      <c r="A26" s="37" t="s">
        <v>1852</v>
      </c>
      <c r="B26" s="37"/>
      <c r="C26" s="37"/>
      <c r="D26" s="37"/>
      <c r="E26" s="37" t="s">
        <v>1116</v>
      </c>
      <c r="F26" s="37" t="s">
        <v>678</v>
      </c>
      <c r="G26" s="153" t="s">
        <v>11</v>
      </c>
      <c r="H26" s="37" t="s">
        <v>2070</v>
      </c>
      <c r="I26" s="37">
        <v>1</v>
      </c>
      <c r="J26" s="37" t="s">
        <v>1151</v>
      </c>
      <c r="K26" s="153" t="s">
        <v>1486</v>
      </c>
      <c r="L26" s="152">
        <v>46135</v>
      </c>
      <c r="M26" s="152">
        <v>46146</v>
      </c>
      <c r="N26" s="152"/>
      <c r="O26" s="152" t="s">
        <v>1375</v>
      </c>
      <c r="P26" s="37" t="s">
        <v>1711</v>
      </c>
      <c r="Q26" s="37" t="s">
        <v>1508</v>
      </c>
    </row>
    <row r="27" spans="1:17" x14ac:dyDescent="0.25">
      <c r="A27" s="37" t="s">
        <v>1847</v>
      </c>
      <c r="B27" s="37" t="s">
        <v>9</v>
      </c>
      <c r="C27" s="37" t="s">
        <v>1862</v>
      </c>
      <c r="D27" s="37" t="s">
        <v>1862</v>
      </c>
      <c r="E27" s="37" t="s">
        <v>1459</v>
      </c>
      <c r="F27" s="37" t="s">
        <v>1465</v>
      </c>
      <c r="G27" s="37" t="s">
        <v>11</v>
      </c>
      <c r="H27" s="37">
        <v>1425036</v>
      </c>
      <c r="I27" s="37">
        <v>1</v>
      </c>
      <c r="J27" s="37" t="s">
        <v>1151</v>
      </c>
      <c r="K27" s="37" t="s">
        <v>1486</v>
      </c>
      <c r="L27" s="152">
        <v>46132</v>
      </c>
      <c r="M27" s="152">
        <v>46147</v>
      </c>
      <c r="N27" s="152"/>
      <c r="O27" s="152" t="s">
        <v>1375</v>
      </c>
      <c r="P27" s="37" t="s">
        <v>1711</v>
      </c>
      <c r="Q27" s="37" t="s">
        <v>1508</v>
      </c>
    </row>
    <row r="28" spans="1:17" x14ac:dyDescent="0.25">
      <c r="A28" s="121" t="s">
        <v>1848</v>
      </c>
      <c r="B28" s="121" t="s">
        <v>9</v>
      </c>
      <c r="C28" s="121" t="s">
        <v>1862</v>
      </c>
      <c r="D28" s="121" t="s">
        <v>1862</v>
      </c>
      <c r="E28" s="121" t="s">
        <v>1459</v>
      </c>
      <c r="F28" s="121" t="s">
        <v>1465</v>
      </c>
      <c r="G28" s="121" t="s">
        <v>11</v>
      </c>
      <c r="H28" s="121">
        <v>1425036</v>
      </c>
      <c r="I28" s="121">
        <v>1</v>
      </c>
      <c r="J28" s="121" t="s">
        <v>1151</v>
      </c>
      <c r="K28" s="121" t="s">
        <v>1486</v>
      </c>
      <c r="L28" s="245">
        <v>46132</v>
      </c>
      <c r="M28" s="245">
        <v>46147</v>
      </c>
      <c r="N28" s="245"/>
      <c r="O28" s="245" t="s">
        <v>1375</v>
      </c>
      <c r="P28" s="121" t="s">
        <v>1711</v>
      </c>
      <c r="Q28" s="121" t="s">
        <v>1508</v>
      </c>
    </row>
    <row r="29" spans="1:17" x14ac:dyDescent="0.25">
      <c r="A29" s="37" t="s">
        <v>1841</v>
      </c>
      <c r="B29" s="37" t="s">
        <v>9</v>
      </c>
      <c r="C29" s="37" t="s">
        <v>1862</v>
      </c>
      <c r="D29" s="37" t="s">
        <v>1862</v>
      </c>
      <c r="E29" s="37" t="s">
        <v>1459</v>
      </c>
      <c r="F29" s="37" t="s">
        <v>1496</v>
      </c>
      <c r="G29" s="37" t="s">
        <v>11</v>
      </c>
      <c r="H29" s="37">
        <v>1425042</v>
      </c>
      <c r="I29" s="37">
        <v>1</v>
      </c>
      <c r="J29" s="37" t="s">
        <v>1151</v>
      </c>
      <c r="K29" s="37" t="s">
        <v>1486</v>
      </c>
      <c r="L29" s="152">
        <v>46131</v>
      </c>
      <c r="M29" s="152">
        <v>46147</v>
      </c>
      <c r="N29" s="152"/>
      <c r="O29" s="152" t="s">
        <v>1375</v>
      </c>
      <c r="P29" s="37" t="s">
        <v>1711</v>
      </c>
      <c r="Q29" s="37" t="s">
        <v>1508</v>
      </c>
    </row>
    <row r="30" spans="1:17" x14ac:dyDescent="0.25">
      <c r="A30" s="121" t="s">
        <v>1842</v>
      </c>
      <c r="B30" s="121" t="s">
        <v>9</v>
      </c>
      <c r="C30" s="121" t="s">
        <v>1862</v>
      </c>
      <c r="D30" s="121" t="s">
        <v>1862</v>
      </c>
      <c r="E30" s="121" t="s">
        <v>1459</v>
      </c>
      <c r="F30" s="121" t="s">
        <v>1713</v>
      </c>
      <c r="G30" s="121" t="s">
        <v>11</v>
      </c>
      <c r="H30" s="121">
        <v>1425043</v>
      </c>
      <c r="I30" s="121">
        <v>1</v>
      </c>
      <c r="J30" s="121" t="s">
        <v>1151</v>
      </c>
      <c r="K30" s="121" t="s">
        <v>1486</v>
      </c>
      <c r="L30" s="245">
        <v>46131</v>
      </c>
      <c r="M30" s="245">
        <v>46147</v>
      </c>
      <c r="N30" s="245"/>
      <c r="O30" s="245" t="s">
        <v>1375</v>
      </c>
      <c r="P30" s="121" t="s">
        <v>1711</v>
      </c>
      <c r="Q30" s="121" t="s">
        <v>1508</v>
      </c>
    </row>
    <row r="31" spans="1:17" x14ac:dyDescent="0.25">
      <c r="A31" s="37" t="s">
        <v>1843</v>
      </c>
      <c r="B31" s="37" t="s">
        <v>9</v>
      </c>
      <c r="C31" s="37" t="s">
        <v>1862</v>
      </c>
      <c r="D31" s="37" t="s">
        <v>1862</v>
      </c>
      <c r="E31" s="37" t="s">
        <v>1459</v>
      </c>
      <c r="F31" s="37" t="s">
        <v>1497</v>
      </c>
      <c r="G31" s="37" t="s">
        <v>11</v>
      </c>
      <c r="H31" s="37">
        <v>1425044</v>
      </c>
      <c r="I31" s="37">
        <v>1</v>
      </c>
      <c r="J31" s="37" t="s">
        <v>1151</v>
      </c>
      <c r="K31" s="37" t="s">
        <v>1486</v>
      </c>
      <c r="L31" s="152">
        <v>46131</v>
      </c>
      <c r="M31" s="152">
        <v>46147</v>
      </c>
      <c r="N31" s="152"/>
      <c r="O31" s="152" t="s">
        <v>1375</v>
      </c>
      <c r="P31" s="37" t="s">
        <v>1711</v>
      </c>
      <c r="Q31" s="37" t="s">
        <v>1508</v>
      </c>
    </row>
    <row r="32" spans="1:17" x14ac:dyDescent="0.25">
      <c r="A32" s="121" t="s">
        <v>1844</v>
      </c>
      <c r="B32" s="121" t="s">
        <v>9</v>
      </c>
      <c r="C32" s="121" t="s">
        <v>1862</v>
      </c>
      <c r="D32" s="121" t="s">
        <v>1862</v>
      </c>
      <c r="E32" s="121" t="s">
        <v>1459</v>
      </c>
      <c r="F32" s="121" t="s">
        <v>1497</v>
      </c>
      <c r="G32" s="121" t="s">
        <v>11</v>
      </c>
      <c r="H32" s="121">
        <v>1425044</v>
      </c>
      <c r="I32" s="121">
        <v>1</v>
      </c>
      <c r="J32" s="121" t="s">
        <v>1151</v>
      </c>
      <c r="K32" s="121" t="s">
        <v>1486</v>
      </c>
      <c r="L32" s="245">
        <v>46131</v>
      </c>
      <c r="M32" s="245">
        <v>46147</v>
      </c>
      <c r="N32" s="245"/>
      <c r="O32" s="245" t="s">
        <v>1375</v>
      </c>
      <c r="P32" s="121" t="s">
        <v>1711</v>
      </c>
      <c r="Q32" s="121" t="s">
        <v>1508</v>
      </c>
    </row>
    <row r="33" spans="1:17" x14ac:dyDescent="0.25">
      <c r="A33" s="37" t="s">
        <v>17</v>
      </c>
      <c r="B33" s="37" t="s">
        <v>20</v>
      </c>
      <c r="C33" s="181" t="s">
        <v>2361</v>
      </c>
      <c r="D33" s="181">
        <v>1</v>
      </c>
      <c r="E33" s="37" t="s">
        <v>2364</v>
      </c>
      <c r="F33" s="37" t="s">
        <v>2362</v>
      </c>
      <c r="G33" s="181" t="s">
        <v>11</v>
      </c>
      <c r="H33" s="37"/>
      <c r="I33" s="37">
        <v>1</v>
      </c>
      <c r="J33" s="37" t="s">
        <v>1514</v>
      </c>
      <c r="K33" s="1" t="s">
        <v>1487</v>
      </c>
      <c r="L33" s="37" t="s">
        <v>17</v>
      </c>
      <c r="M33" s="169">
        <v>46150</v>
      </c>
      <c r="N33" s="152"/>
      <c r="O33" s="37" t="s">
        <v>1375</v>
      </c>
      <c r="P33" s="152" t="s">
        <v>1711</v>
      </c>
      <c r="Q33" s="18" t="s">
        <v>1508</v>
      </c>
    </row>
    <row r="34" spans="1:17" x14ac:dyDescent="0.25">
      <c r="A34" s="121" t="s">
        <v>17</v>
      </c>
      <c r="B34" s="121" t="s">
        <v>20</v>
      </c>
      <c r="C34" s="186" t="s">
        <v>2361</v>
      </c>
      <c r="D34" s="186">
        <v>2</v>
      </c>
      <c r="E34" s="121" t="s">
        <v>2364</v>
      </c>
      <c r="F34" s="121" t="s">
        <v>2363</v>
      </c>
      <c r="G34" s="186" t="s">
        <v>11</v>
      </c>
      <c r="H34" s="121" t="s">
        <v>17</v>
      </c>
      <c r="I34" s="121">
        <v>1</v>
      </c>
      <c r="J34" s="121" t="s">
        <v>1514</v>
      </c>
      <c r="K34" s="247" t="s">
        <v>1487</v>
      </c>
      <c r="L34" s="121" t="s">
        <v>17</v>
      </c>
      <c r="M34" s="248">
        <v>46150</v>
      </c>
      <c r="N34" s="245"/>
      <c r="O34" s="121" t="s">
        <v>1375</v>
      </c>
      <c r="P34" s="245" t="s">
        <v>1711</v>
      </c>
      <c r="Q34" s="121" t="s">
        <v>1508</v>
      </c>
    </row>
    <row r="35" spans="1:17" x14ac:dyDescent="0.25">
      <c r="A35" s="37" t="s">
        <v>17</v>
      </c>
      <c r="B35" s="37" t="s">
        <v>20</v>
      </c>
      <c r="C35" s="37">
        <v>966</v>
      </c>
      <c r="D35" s="37">
        <v>1</v>
      </c>
      <c r="E35" s="37" t="s">
        <v>1858</v>
      </c>
      <c r="F35" s="37" t="s">
        <v>1860</v>
      </c>
      <c r="G35" s="37" t="s">
        <v>23</v>
      </c>
      <c r="H35" s="37" t="s">
        <v>1107</v>
      </c>
      <c r="I35" s="37">
        <v>1</v>
      </c>
      <c r="J35" s="37" t="s">
        <v>1152</v>
      </c>
      <c r="K35" s="37" t="s">
        <v>1487</v>
      </c>
      <c r="L35" s="152" t="s">
        <v>17</v>
      </c>
      <c r="M35" s="152">
        <v>46159</v>
      </c>
      <c r="N35" s="152"/>
      <c r="O35" s="152" t="s">
        <v>1375</v>
      </c>
      <c r="P35" s="152" t="s">
        <v>1711</v>
      </c>
      <c r="Q35" s="37" t="s">
        <v>1529</v>
      </c>
    </row>
    <row r="36" spans="1:17" x14ac:dyDescent="0.25">
      <c r="A36" s="121" t="s">
        <v>1023</v>
      </c>
      <c r="B36" s="121" t="s">
        <v>9</v>
      </c>
      <c r="C36" s="121">
        <v>2122</v>
      </c>
      <c r="D36" s="121">
        <v>1</v>
      </c>
      <c r="E36" s="121" t="s">
        <v>1112</v>
      </c>
      <c r="F36" s="121" t="s">
        <v>306</v>
      </c>
      <c r="G36" s="202" t="s">
        <v>11</v>
      </c>
      <c r="H36" s="121">
        <v>152651</v>
      </c>
      <c r="I36" s="121">
        <v>1</v>
      </c>
      <c r="J36" s="121" t="s">
        <v>1143</v>
      </c>
      <c r="K36" s="121" t="s">
        <v>1486</v>
      </c>
      <c r="L36" s="245">
        <v>46111</v>
      </c>
      <c r="M36" s="245">
        <v>46161</v>
      </c>
      <c r="N36" s="246"/>
      <c r="O36" s="245" t="s">
        <v>1375</v>
      </c>
      <c r="P36" s="245" t="s">
        <v>1711</v>
      </c>
      <c r="Q36" s="121" t="s">
        <v>1508</v>
      </c>
    </row>
    <row r="37" spans="1:17" x14ac:dyDescent="0.25">
      <c r="A37" s="37" t="s">
        <v>1024</v>
      </c>
      <c r="B37" s="37" t="s">
        <v>9</v>
      </c>
      <c r="C37" s="37">
        <v>2122</v>
      </c>
      <c r="D37" s="37">
        <v>2</v>
      </c>
      <c r="E37" s="37" t="s">
        <v>1112</v>
      </c>
      <c r="F37" s="37" t="s">
        <v>306</v>
      </c>
      <c r="G37" s="153" t="s">
        <v>11</v>
      </c>
      <c r="H37" s="37">
        <v>152651</v>
      </c>
      <c r="I37" s="37">
        <v>1</v>
      </c>
      <c r="J37" s="37" t="s">
        <v>1143</v>
      </c>
      <c r="K37" s="37" t="s">
        <v>1486</v>
      </c>
      <c r="L37" s="152">
        <v>46111</v>
      </c>
      <c r="M37" s="152">
        <v>46161</v>
      </c>
      <c r="N37" s="154"/>
      <c r="O37" s="152" t="s">
        <v>1375</v>
      </c>
      <c r="P37" s="152" t="s">
        <v>1711</v>
      </c>
      <c r="Q37" s="37" t="s">
        <v>1508</v>
      </c>
    </row>
    <row r="38" spans="1:17" x14ac:dyDescent="0.25">
      <c r="A38" s="121" t="s">
        <v>1025</v>
      </c>
      <c r="B38" s="121" t="s">
        <v>9</v>
      </c>
      <c r="C38" s="121">
        <v>2122</v>
      </c>
      <c r="D38" s="121">
        <v>3</v>
      </c>
      <c r="E38" s="121" t="s">
        <v>1112</v>
      </c>
      <c r="F38" s="121" t="s">
        <v>306</v>
      </c>
      <c r="G38" s="202" t="s">
        <v>11</v>
      </c>
      <c r="H38" s="121">
        <v>152651</v>
      </c>
      <c r="I38" s="121">
        <v>1</v>
      </c>
      <c r="J38" s="121" t="s">
        <v>1143</v>
      </c>
      <c r="K38" s="121" t="s">
        <v>1486</v>
      </c>
      <c r="L38" s="245">
        <v>46111</v>
      </c>
      <c r="M38" s="245">
        <v>46161</v>
      </c>
      <c r="N38" s="246"/>
      <c r="O38" s="245" t="s">
        <v>1375</v>
      </c>
      <c r="P38" s="245" t="s">
        <v>1711</v>
      </c>
      <c r="Q38" s="121" t="s">
        <v>1508</v>
      </c>
    </row>
    <row r="39" spans="1:17" x14ac:dyDescent="0.25">
      <c r="A39" s="37" t="s">
        <v>1026</v>
      </c>
      <c r="B39" s="37" t="s">
        <v>9</v>
      </c>
      <c r="C39" s="37">
        <v>2122</v>
      </c>
      <c r="D39" s="37">
        <v>4</v>
      </c>
      <c r="E39" s="37" t="s">
        <v>1112</v>
      </c>
      <c r="F39" s="37" t="s">
        <v>306</v>
      </c>
      <c r="G39" s="153" t="s">
        <v>11</v>
      </c>
      <c r="H39" s="37">
        <v>152651</v>
      </c>
      <c r="I39" s="37">
        <v>1</v>
      </c>
      <c r="J39" s="37" t="s">
        <v>1143</v>
      </c>
      <c r="K39" s="37" t="s">
        <v>1486</v>
      </c>
      <c r="L39" s="152">
        <v>46111</v>
      </c>
      <c r="M39" s="152">
        <v>46161</v>
      </c>
      <c r="N39" s="154"/>
      <c r="O39" s="152" t="s">
        <v>1375</v>
      </c>
      <c r="P39" s="152" t="s">
        <v>1711</v>
      </c>
      <c r="Q39" s="37" t="s">
        <v>1508</v>
      </c>
    </row>
    <row r="40" spans="1:17" x14ac:dyDescent="0.25">
      <c r="A40" s="121" t="s">
        <v>1027</v>
      </c>
      <c r="B40" s="121" t="s">
        <v>9</v>
      </c>
      <c r="C40" s="121">
        <v>2122</v>
      </c>
      <c r="D40" s="121">
        <v>5</v>
      </c>
      <c r="E40" s="121" t="s">
        <v>1112</v>
      </c>
      <c r="F40" s="121" t="s">
        <v>306</v>
      </c>
      <c r="G40" s="202" t="s">
        <v>11</v>
      </c>
      <c r="H40" s="121">
        <v>152651</v>
      </c>
      <c r="I40" s="121">
        <v>1</v>
      </c>
      <c r="J40" s="121" t="s">
        <v>1143</v>
      </c>
      <c r="K40" s="121" t="s">
        <v>1486</v>
      </c>
      <c r="L40" s="245">
        <v>46111</v>
      </c>
      <c r="M40" s="245">
        <v>46161</v>
      </c>
      <c r="N40" s="246"/>
      <c r="O40" s="245" t="s">
        <v>1375</v>
      </c>
      <c r="P40" s="245" t="s">
        <v>1711</v>
      </c>
      <c r="Q40" s="121" t="s">
        <v>1508</v>
      </c>
    </row>
    <row r="41" spans="1:17" x14ac:dyDescent="0.25">
      <c r="A41" s="37" t="s">
        <v>1033</v>
      </c>
      <c r="B41" s="37" t="s">
        <v>9</v>
      </c>
      <c r="C41" s="37" t="s">
        <v>1862</v>
      </c>
      <c r="D41" s="37" t="s">
        <v>1862</v>
      </c>
      <c r="E41" s="37" t="s">
        <v>1112</v>
      </c>
      <c r="F41" s="37" t="s">
        <v>306</v>
      </c>
      <c r="G41" s="37" t="s">
        <v>11</v>
      </c>
      <c r="H41" s="37">
        <v>152651</v>
      </c>
      <c r="I41" s="37">
        <v>1</v>
      </c>
      <c r="J41" s="37" t="s">
        <v>1151</v>
      </c>
      <c r="K41" s="37" t="s">
        <v>1486</v>
      </c>
      <c r="L41" s="152">
        <v>46111</v>
      </c>
      <c r="M41" s="152">
        <v>46161</v>
      </c>
      <c r="N41" s="154"/>
      <c r="O41" s="152" t="s">
        <v>1375</v>
      </c>
      <c r="P41" s="37" t="s">
        <v>1711</v>
      </c>
      <c r="Q41" s="37" t="s">
        <v>1508</v>
      </c>
    </row>
    <row r="42" spans="1:17" x14ac:dyDescent="0.25">
      <c r="A42" s="121" t="s">
        <v>1034</v>
      </c>
      <c r="B42" s="121" t="s">
        <v>9</v>
      </c>
      <c r="C42" s="121" t="s">
        <v>1862</v>
      </c>
      <c r="D42" s="121" t="s">
        <v>1862</v>
      </c>
      <c r="E42" s="121" t="s">
        <v>1112</v>
      </c>
      <c r="F42" s="121" t="s">
        <v>306</v>
      </c>
      <c r="G42" s="121" t="s">
        <v>11</v>
      </c>
      <c r="H42" s="121">
        <v>152651</v>
      </c>
      <c r="I42" s="121">
        <v>1</v>
      </c>
      <c r="J42" s="121" t="s">
        <v>1151</v>
      </c>
      <c r="K42" s="121" t="s">
        <v>1486</v>
      </c>
      <c r="L42" s="245">
        <v>46111</v>
      </c>
      <c r="M42" s="245">
        <v>46161</v>
      </c>
      <c r="N42" s="246"/>
      <c r="O42" s="245" t="s">
        <v>1375</v>
      </c>
      <c r="P42" s="121" t="s">
        <v>1711</v>
      </c>
      <c r="Q42" s="121" t="s">
        <v>1508</v>
      </c>
    </row>
    <row r="43" spans="1:17" x14ac:dyDescent="0.25">
      <c r="A43" s="37" t="s">
        <v>1035</v>
      </c>
      <c r="B43" s="37" t="s">
        <v>9</v>
      </c>
      <c r="C43" s="37" t="s">
        <v>1862</v>
      </c>
      <c r="D43" s="37" t="s">
        <v>1862</v>
      </c>
      <c r="E43" s="37" t="s">
        <v>1112</v>
      </c>
      <c r="F43" s="37" t="s">
        <v>306</v>
      </c>
      <c r="G43" s="37" t="s">
        <v>11</v>
      </c>
      <c r="H43" s="37">
        <v>152651</v>
      </c>
      <c r="I43" s="37">
        <v>1</v>
      </c>
      <c r="J43" s="37" t="s">
        <v>1151</v>
      </c>
      <c r="K43" s="37" t="s">
        <v>1486</v>
      </c>
      <c r="L43" s="152">
        <v>46111</v>
      </c>
      <c r="M43" s="152">
        <v>46161</v>
      </c>
      <c r="N43" s="154"/>
      <c r="O43" s="152" t="s">
        <v>1375</v>
      </c>
      <c r="P43" s="37" t="s">
        <v>1711</v>
      </c>
      <c r="Q43" s="37" t="s">
        <v>1508</v>
      </c>
    </row>
    <row r="44" spans="1:17" x14ac:dyDescent="0.25">
      <c r="A44" s="121" t="s">
        <v>1036</v>
      </c>
      <c r="B44" s="121" t="s">
        <v>9</v>
      </c>
      <c r="C44" s="121" t="s">
        <v>1862</v>
      </c>
      <c r="D44" s="121" t="s">
        <v>1862</v>
      </c>
      <c r="E44" s="121" t="s">
        <v>1112</v>
      </c>
      <c r="F44" s="121" t="s">
        <v>306</v>
      </c>
      <c r="G44" s="121" t="s">
        <v>11</v>
      </c>
      <c r="H44" s="121">
        <v>152651</v>
      </c>
      <c r="I44" s="121">
        <v>1</v>
      </c>
      <c r="J44" s="121" t="s">
        <v>1151</v>
      </c>
      <c r="K44" s="121" t="s">
        <v>1486</v>
      </c>
      <c r="L44" s="245">
        <v>46111</v>
      </c>
      <c r="M44" s="245">
        <v>46161</v>
      </c>
      <c r="N44" s="246"/>
      <c r="O44" s="245" t="s">
        <v>1375</v>
      </c>
      <c r="P44" s="121" t="s">
        <v>1711</v>
      </c>
      <c r="Q44" s="121" t="s">
        <v>1508</v>
      </c>
    </row>
    <row r="45" spans="1:17" x14ac:dyDescent="0.25">
      <c r="A45" s="37" t="s">
        <v>1037</v>
      </c>
      <c r="B45" s="37" t="s">
        <v>9</v>
      </c>
      <c r="C45" s="37" t="s">
        <v>1862</v>
      </c>
      <c r="D45" s="37" t="s">
        <v>1862</v>
      </c>
      <c r="E45" s="37" t="s">
        <v>1112</v>
      </c>
      <c r="F45" s="37" t="s">
        <v>306</v>
      </c>
      <c r="G45" s="37" t="s">
        <v>11</v>
      </c>
      <c r="H45" s="37">
        <v>152651</v>
      </c>
      <c r="I45" s="37">
        <v>1</v>
      </c>
      <c r="J45" s="37" t="s">
        <v>1151</v>
      </c>
      <c r="K45" s="37" t="s">
        <v>1486</v>
      </c>
      <c r="L45" s="152">
        <v>46111</v>
      </c>
      <c r="M45" s="152">
        <v>46161</v>
      </c>
      <c r="N45" s="154"/>
      <c r="O45" s="152" t="s">
        <v>1375</v>
      </c>
      <c r="P45" s="37" t="s">
        <v>1711</v>
      </c>
      <c r="Q45" s="37" t="s">
        <v>1508</v>
      </c>
    </row>
    <row r="46" spans="1:17" x14ac:dyDescent="0.25">
      <c r="A46" s="121" t="s">
        <v>1039</v>
      </c>
      <c r="B46" s="121" t="s">
        <v>9</v>
      </c>
      <c r="C46" s="121">
        <v>2139</v>
      </c>
      <c r="D46" s="121">
        <v>5</v>
      </c>
      <c r="E46" s="121" t="s">
        <v>18</v>
      </c>
      <c r="F46" s="121" t="s">
        <v>241</v>
      </c>
      <c r="G46" s="202" t="s">
        <v>11</v>
      </c>
      <c r="H46" s="121">
        <v>1161022</v>
      </c>
      <c r="I46" s="121">
        <v>1</v>
      </c>
      <c r="J46" s="121" t="s">
        <v>1145</v>
      </c>
      <c r="K46" s="202" t="s">
        <v>1487</v>
      </c>
      <c r="L46" s="245">
        <v>46126</v>
      </c>
      <c r="M46" s="245">
        <v>46167</v>
      </c>
      <c r="N46" s="246"/>
      <c r="O46" s="245" t="s">
        <v>1375</v>
      </c>
      <c r="P46" s="121" t="s">
        <v>1711</v>
      </c>
      <c r="Q46" s="121" t="s">
        <v>1508</v>
      </c>
    </row>
    <row r="47" spans="1:17" x14ac:dyDescent="0.25">
      <c r="A47" s="37" t="s">
        <v>1040</v>
      </c>
      <c r="B47" s="37" t="s">
        <v>9</v>
      </c>
      <c r="C47" s="37">
        <v>2139</v>
      </c>
      <c r="D47" s="37">
        <v>6</v>
      </c>
      <c r="E47" s="37" t="s">
        <v>18</v>
      </c>
      <c r="F47" s="37" t="s">
        <v>241</v>
      </c>
      <c r="G47" s="37" t="s">
        <v>11</v>
      </c>
      <c r="H47" s="37">
        <v>1161022</v>
      </c>
      <c r="I47" s="37">
        <v>1</v>
      </c>
      <c r="J47" s="37" t="s">
        <v>1145</v>
      </c>
      <c r="K47" s="153" t="s">
        <v>1487</v>
      </c>
      <c r="L47" s="152">
        <v>46126</v>
      </c>
      <c r="M47" s="152">
        <v>46167</v>
      </c>
      <c r="N47" s="154"/>
      <c r="O47" s="152" t="s">
        <v>1375</v>
      </c>
      <c r="P47" s="37" t="s">
        <v>1711</v>
      </c>
      <c r="Q47" s="37" t="s">
        <v>1508</v>
      </c>
    </row>
    <row r="48" spans="1:17" x14ac:dyDescent="0.25">
      <c r="A48" s="121" t="s">
        <v>1041</v>
      </c>
      <c r="B48" s="121" t="s">
        <v>9</v>
      </c>
      <c r="C48" s="121">
        <v>2139</v>
      </c>
      <c r="D48" s="121">
        <v>7</v>
      </c>
      <c r="E48" s="121" t="s">
        <v>18</v>
      </c>
      <c r="F48" s="121" t="s">
        <v>241</v>
      </c>
      <c r="G48" s="121" t="s">
        <v>11</v>
      </c>
      <c r="H48" s="121">
        <v>1161022</v>
      </c>
      <c r="I48" s="121">
        <v>1</v>
      </c>
      <c r="J48" s="121" t="s">
        <v>1145</v>
      </c>
      <c r="K48" s="202" t="s">
        <v>1487</v>
      </c>
      <c r="L48" s="245">
        <v>46126</v>
      </c>
      <c r="M48" s="245">
        <v>46167</v>
      </c>
      <c r="N48" s="246"/>
      <c r="O48" s="245" t="s">
        <v>1375</v>
      </c>
      <c r="P48" s="121" t="s">
        <v>1711</v>
      </c>
      <c r="Q48" s="121" t="s">
        <v>1508</v>
      </c>
    </row>
    <row r="49" spans="1:17" x14ac:dyDescent="0.25">
      <c r="A49" s="37" t="s">
        <v>1041</v>
      </c>
      <c r="B49" s="37" t="s">
        <v>9</v>
      </c>
      <c r="C49" s="37">
        <v>2139</v>
      </c>
      <c r="D49" s="37">
        <v>8</v>
      </c>
      <c r="E49" s="37" t="s">
        <v>18</v>
      </c>
      <c r="F49" s="37" t="s">
        <v>241</v>
      </c>
      <c r="G49" s="37" t="s">
        <v>11</v>
      </c>
      <c r="H49" s="37">
        <v>1161022</v>
      </c>
      <c r="I49" s="37">
        <v>1</v>
      </c>
      <c r="J49" s="37" t="s">
        <v>1145</v>
      </c>
      <c r="K49" s="153" t="s">
        <v>1487</v>
      </c>
      <c r="L49" s="152">
        <v>46126</v>
      </c>
      <c r="M49" s="152">
        <v>46167</v>
      </c>
      <c r="N49" s="154"/>
      <c r="O49" s="152" t="s">
        <v>1375</v>
      </c>
      <c r="P49" s="37" t="s">
        <v>1711</v>
      </c>
      <c r="Q49" s="37" t="s">
        <v>1508</v>
      </c>
    </row>
    <row r="50" spans="1:17" x14ac:dyDescent="0.25">
      <c r="A50" s="121" t="s">
        <v>1043</v>
      </c>
      <c r="B50" s="121" t="s">
        <v>9</v>
      </c>
      <c r="C50" s="121">
        <v>2139</v>
      </c>
      <c r="D50" s="121">
        <v>1</v>
      </c>
      <c r="E50" s="121" t="s">
        <v>18</v>
      </c>
      <c r="F50" s="121" t="s">
        <v>679</v>
      </c>
      <c r="G50" s="121" t="s">
        <v>11</v>
      </c>
      <c r="H50" s="121">
        <v>1161023</v>
      </c>
      <c r="I50" s="121">
        <v>1</v>
      </c>
      <c r="J50" s="121" t="s">
        <v>1145</v>
      </c>
      <c r="K50" s="202" t="s">
        <v>1487</v>
      </c>
      <c r="L50" s="245">
        <v>46122</v>
      </c>
      <c r="M50" s="245">
        <v>46167</v>
      </c>
      <c r="N50" s="246"/>
      <c r="O50" s="245" t="s">
        <v>1375</v>
      </c>
      <c r="P50" s="121" t="s">
        <v>1711</v>
      </c>
      <c r="Q50" s="121" t="s">
        <v>1508</v>
      </c>
    </row>
    <row r="51" spans="1:17" x14ac:dyDescent="0.25">
      <c r="A51" s="37" t="s">
        <v>1044</v>
      </c>
      <c r="B51" s="37" t="s">
        <v>9</v>
      </c>
      <c r="C51" s="37">
        <v>2139</v>
      </c>
      <c r="D51" s="37">
        <v>2</v>
      </c>
      <c r="E51" s="37" t="s">
        <v>18</v>
      </c>
      <c r="F51" s="37" t="s">
        <v>679</v>
      </c>
      <c r="G51" s="37" t="s">
        <v>11</v>
      </c>
      <c r="H51" s="37">
        <v>1161023</v>
      </c>
      <c r="I51" s="37">
        <v>1</v>
      </c>
      <c r="J51" s="37" t="s">
        <v>1145</v>
      </c>
      <c r="K51" s="153" t="s">
        <v>1487</v>
      </c>
      <c r="L51" s="152">
        <v>46122</v>
      </c>
      <c r="M51" s="152">
        <v>46167</v>
      </c>
      <c r="N51" s="154"/>
      <c r="O51" s="152" t="s">
        <v>1375</v>
      </c>
      <c r="P51" s="37" t="s">
        <v>1711</v>
      </c>
      <c r="Q51" s="37" t="s">
        <v>1508</v>
      </c>
    </row>
    <row r="52" spans="1:17" x14ac:dyDescent="0.25">
      <c r="A52" s="121" t="s">
        <v>1045</v>
      </c>
      <c r="B52" s="121" t="s">
        <v>9</v>
      </c>
      <c r="C52" s="121">
        <v>2139</v>
      </c>
      <c r="D52" s="121">
        <v>3</v>
      </c>
      <c r="E52" s="121" t="s">
        <v>18</v>
      </c>
      <c r="F52" s="121" t="s">
        <v>679</v>
      </c>
      <c r="G52" s="121" t="s">
        <v>11</v>
      </c>
      <c r="H52" s="121">
        <v>1161023</v>
      </c>
      <c r="I52" s="121">
        <v>1</v>
      </c>
      <c r="J52" s="121" t="s">
        <v>1145</v>
      </c>
      <c r="K52" s="202" t="s">
        <v>1487</v>
      </c>
      <c r="L52" s="245">
        <v>46122</v>
      </c>
      <c r="M52" s="245">
        <v>46167</v>
      </c>
      <c r="N52" s="246"/>
      <c r="O52" s="245" t="s">
        <v>1375</v>
      </c>
      <c r="P52" s="121" t="s">
        <v>1711</v>
      </c>
      <c r="Q52" s="121" t="s">
        <v>1508</v>
      </c>
    </row>
    <row r="53" spans="1:17" x14ac:dyDescent="0.25">
      <c r="A53" s="37" t="s">
        <v>1046</v>
      </c>
      <c r="B53" s="37" t="s">
        <v>9</v>
      </c>
      <c r="C53" s="37">
        <v>2139</v>
      </c>
      <c r="D53" s="37">
        <v>4</v>
      </c>
      <c r="E53" s="37" t="s">
        <v>18</v>
      </c>
      <c r="F53" s="37" t="s">
        <v>679</v>
      </c>
      <c r="G53" s="37" t="s">
        <v>11</v>
      </c>
      <c r="H53" s="37">
        <v>1161023</v>
      </c>
      <c r="I53" s="37">
        <v>1</v>
      </c>
      <c r="J53" s="37" t="s">
        <v>1145</v>
      </c>
      <c r="K53" s="153" t="s">
        <v>1487</v>
      </c>
      <c r="L53" s="152">
        <v>46122</v>
      </c>
      <c r="M53" s="152">
        <v>46167</v>
      </c>
      <c r="N53" s="154"/>
      <c r="O53" s="152" t="s">
        <v>1375</v>
      </c>
      <c r="P53" s="37" t="s">
        <v>1711</v>
      </c>
      <c r="Q53" s="37" t="s">
        <v>1508</v>
      </c>
    </row>
    <row r="54" spans="1:17" x14ac:dyDescent="0.25">
      <c r="A54" s="121" t="s">
        <v>1042</v>
      </c>
      <c r="B54" s="121" t="s">
        <v>9</v>
      </c>
      <c r="C54" s="121">
        <v>2139</v>
      </c>
      <c r="D54" s="121">
        <v>7</v>
      </c>
      <c r="E54" s="121" t="s">
        <v>18</v>
      </c>
      <c r="F54" s="121" t="s">
        <v>241</v>
      </c>
      <c r="G54" s="121" t="s">
        <v>11</v>
      </c>
      <c r="H54" s="121">
        <v>1161022</v>
      </c>
      <c r="I54" s="121">
        <v>1</v>
      </c>
      <c r="J54" s="121" t="s">
        <v>1145</v>
      </c>
      <c r="K54" s="121" t="s">
        <v>1487</v>
      </c>
      <c r="L54" s="245">
        <v>46126</v>
      </c>
      <c r="M54" s="245">
        <v>46167</v>
      </c>
      <c r="N54" s="246"/>
      <c r="O54" s="245" t="s">
        <v>1375</v>
      </c>
      <c r="P54" s="121" t="s">
        <v>1711</v>
      </c>
      <c r="Q54" s="121" t="s">
        <v>1529</v>
      </c>
    </row>
    <row r="55" spans="1:17" x14ac:dyDescent="0.25">
      <c r="A55" s="37" t="s">
        <v>1038</v>
      </c>
      <c r="B55" s="37" t="s">
        <v>9</v>
      </c>
      <c r="C55" s="37">
        <v>2109</v>
      </c>
      <c r="D55" s="37">
        <v>1</v>
      </c>
      <c r="E55" s="37" t="s">
        <v>1135</v>
      </c>
      <c r="F55" s="37" t="s">
        <v>795</v>
      </c>
      <c r="G55" s="153" t="s">
        <v>11</v>
      </c>
      <c r="H55" s="37">
        <v>1603001</v>
      </c>
      <c r="I55" s="37">
        <v>1</v>
      </c>
      <c r="J55" s="37" t="s">
        <v>1151</v>
      </c>
      <c r="K55" s="37" t="s">
        <v>1486</v>
      </c>
      <c r="L55" s="152">
        <v>46101</v>
      </c>
      <c r="M55" s="152">
        <v>46167</v>
      </c>
      <c r="N55" s="154"/>
      <c r="O55" s="152" t="s">
        <v>1375</v>
      </c>
      <c r="P55" s="37" t="s">
        <v>1711</v>
      </c>
      <c r="Q55" s="37" t="s">
        <v>1508</v>
      </c>
    </row>
    <row r="56" spans="1:17" x14ac:dyDescent="0.25">
      <c r="A56" s="121" t="s">
        <v>1047</v>
      </c>
      <c r="B56" s="121" t="s">
        <v>9</v>
      </c>
      <c r="C56" s="121">
        <v>2143</v>
      </c>
      <c r="D56" s="121">
        <v>1</v>
      </c>
      <c r="E56" s="121" t="s">
        <v>1112</v>
      </c>
      <c r="F56" s="121" t="s">
        <v>807</v>
      </c>
      <c r="G56" s="202" t="s">
        <v>11</v>
      </c>
      <c r="H56" s="121">
        <v>152655</v>
      </c>
      <c r="I56" s="121">
        <v>1</v>
      </c>
      <c r="J56" s="121" t="s">
        <v>1150</v>
      </c>
      <c r="K56" s="121" t="s">
        <v>1486</v>
      </c>
      <c r="L56" s="245">
        <v>46123</v>
      </c>
      <c r="M56" s="245">
        <v>46171</v>
      </c>
      <c r="N56" s="246"/>
      <c r="O56" s="245" t="s">
        <v>1375</v>
      </c>
      <c r="P56" s="245" t="s">
        <v>1711</v>
      </c>
      <c r="Q56" s="121" t="s">
        <v>1508</v>
      </c>
    </row>
    <row r="57" spans="1:17" x14ac:dyDescent="0.25">
      <c r="A57" s="37" t="s">
        <v>1048</v>
      </c>
      <c r="B57" s="37" t="s">
        <v>9</v>
      </c>
      <c r="C57" s="37">
        <v>2143</v>
      </c>
      <c r="D57" s="37">
        <v>2</v>
      </c>
      <c r="E57" s="37" t="s">
        <v>1112</v>
      </c>
      <c r="F57" s="37" t="s">
        <v>807</v>
      </c>
      <c r="G57" s="153" t="s">
        <v>11</v>
      </c>
      <c r="H57" s="37">
        <v>152655</v>
      </c>
      <c r="I57" s="37">
        <v>1</v>
      </c>
      <c r="J57" s="37" t="s">
        <v>1150</v>
      </c>
      <c r="K57" s="37" t="s">
        <v>1486</v>
      </c>
      <c r="L57" s="152">
        <v>46123</v>
      </c>
      <c r="M57" s="152">
        <v>46171</v>
      </c>
      <c r="N57" s="154"/>
      <c r="O57" s="152" t="s">
        <v>1375</v>
      </c>
      <c r="P57" s="152" t="s">
        <v>1711</v>
      </c>
      <c r="Q57" s="37" t="s">
        <v>1508</v>
      </c>
    </row>
    <row r="58" spans="1:17" x14ac:dyDescent="0.25">
      <c r="A58" s="121" t="s">
        <v>1049</v>
      </c>
      <c r="B58" s="121" t="s">
        <v>9</v>
      </c>
      <c r="C58" s="121">
        <v>2143</v>
      </c>
      <c r="D58" s="121">
        <v>3</v>
      </c>
      <c r="E58" s="121" t="s">
        <v>1112</v>
      </c>
      <c r="F58" s="121" t="s">
        <v>807</v>
      </c>
      <c r="G58" s="202" t="s">
        <v>11</v>
      </c>
      <c r="H58" s="121">
        <v>152655</v>
      </c>
      <c r="I58" s="121">
        <v>1</v>
      </c>
      <c r="J58" s="121" t="s">
        <v>1150</v>
      </c>
      <c r="K58" s="121" t="s">
        <v>1486</v>
      </c>
      <c r="L58" s="245">
        <v>46123</v>
      </c>
      <c r="M58" s="245">
        <v>46171</v>
      </c>
      <c r="N58" s="246"/>
      <c r="O58" s="245" t="s">
        <v>1375</v>
      </c>
      <c r="P58" s="245" t="s">
        <v>1711</v>
      </c>
      <c r="Q58" s="121" t="s">
        <v>1508</v>
      </c>
    </row>
    <row r="59" spans="1:17" x14ac:dyDescent="0.25">
      <c r="A59" s="37" t="s">
        <v>1050</v>
      </c>
      <c r="B59" s="37" t="s">
        <v>9</v>
      </c>
      <c r="C59" s="37">
        <v>2143</v>
      </c>
      <c r="D59" s="37">
        <v>4</v>
      </c>
      <c r="E59" s="37" t="s">
        <v>1112</v>
      </c>
      <c r="F59" s="37" t="s">
        <v>807</v>
      </c>
      <c r="G59" s="153" t="s">
        <v>11</v>
      </c>
      <c r="H59" s="37">
        <v>152655</v>
      </c>
      <c r="I59" s="37">
        <v>1</v>
      </c>
      <c r="J59" s="37" t="s">
        <v>1150</v>
      </c>
      <c r="K59" s="37" t="s">
        <v>1486</v>
      </c>
      <c r="L59" s="152">
        <v>46123</v>
      </c>
      <c r="M59" s="152">
        <v>46171</v>
      </c>
      <c r="N59" s="154"/>
      <c r="O59" s="152" t="s">
        <v>1375</v>
      </c>
      <c r="P59" s="152" t="s">
        <v>1711</v>
      </c>
      <c r="Q59" s="37" t="s">
        <v>1508</v>
      </c>
    </row>
    <row r="60" spans="1:17" x14ac:dyDescent="0.25">
      <c r="A60" s="121" t="s">
        <v>894</v>
      </c>
      <c r="B60" s="121" t="s">
        <v>9</v>
      </c>
      <c r="C60" s="121">
        <v>2079</v>
      </c>
      <c r="D60" s="121">
        <v>1</v>
      </c>
      <c r="E60" s="121" t="s">
        <v>1114</v>
      </c>
      <c r="F60" s="121" t="s">
        <v>755</v>
      </c>
      <c r="G60" s="121" t="s">
        <v>11</v>
      </c>
      <c r="H60" s="121">
        <v>6733</v>
      </c>
      <c r="I60" s="121">
        <v>1</v>
      </c>
      <c r="J60" s="121" t="s">
        <v>1144</v>
      </c>
      <c r="K60" s="202" t="s">
        <v>1487</v>
      </c>
      <c r="L60" s="245">
        <v>46062</v>
      </c>
      <c r="M60" s="245">
        <v>46172</v>
      </c>
      <c r="N60" s="245"/>
      <c r="O60" s="245" t="s">
        <v>1375</v>
      </c>
      <c r="P60" s="245"/>
      <c r="Q60" s="121" t="s">
        <v>1508</v>
      </c>
    </row>
    <row r="61" spans="1:17" x14ac:dyDescent="0.25">
      <c r="A61" s="37" t="s">
        <v>961</v>
      </c>
      <c r="B61" s="37" t="s">
        <v>9</v>
      </c>
      <c r="C61" s="37">
        <v>2081</v>
      </c>
      <c r="D61" s="37">
        <v>1</v>
      </c>
      <c r="E61" s="37" t="s">
        <v>205</v>
      </c>
      <c r="F61" s="37" t="s">
        <v>742</v>
      </c>
      <c r="G61" s="37" t="s">
        <v>11</v>
      </c>
      <c r="H61" s="37">
        <v>6729</v>
      </c>
      <c r="I61" s="37">
        <v>1</v>
      </c>
      <c r="J61" s="37" t="s">
        <v>1144</v>
      </c>
      <c r="K61" s="153" t="s">
        <v>1487</v>
      </c>
      <c r="L61" s="152">
        <v>46073</v>
      </c>
      <c r="M61" s="152">
        <v>46172</v>
      </c>
      <c r="N61" s="152"/>
      <c r="O61" s="152" t="s">
        <v>1375</v>
      </c>
      <c r="P61" s="152"/>
      <c r="Q61" s="37" t="s">
        <v>1508</v>
      </c>
    </row>
    <row r="62" spans="1:17" x14ac:dyDescent="0.25">
      <c r="A62" s="121" t="s">
        <v>962</v>
      </c>
      <c r="B62" s="121" t="s">
        <v>9</v>
      </c>
      <c r="C62" s="121">
        <v>2082</v>
      </c>
      <c r="D62" s="121">
        <v>1</v>
      </c>
      <c r="E62" s="121" t="s">
        <v>1122</v>
      </c>
      <c r="F62" s="121" t="s">
        <v>743</v>
      </c>
      <c r="G62" s="121" t="s">
        <v>11</v>
      </c>
      <c r="H62" s="121">
        <v>6767</v>
      </c>
      <c r="I62" s="121">
        <v>1</v>
      </c>
      <c r="J62" s="121" t="s">
        <v>1144</v>
      </c>
      <c r="K62" s="202" t="s">
        <v>1487</v>
      </c>
      <c r="L62" s="245">
        <v>46073</v>
      </c>
      <c r="M62" s="245">
        <v>46172</v>
      </c>
      <c r="N62" s="245"/>
      <c r="O62" s="245" t="s">
        <v>1375</v>
      </c>
      <c r="P62" s="245"/>
      <c r="Q62" s="121" t="s">
        <v>1508</v>
      </c>
    </row>
    <row r="63" spans="1:17" x14ac:dyDescent="0.25">
      <c r="A63" s="37" t="s">
        <v>964</v>
      </c>
      <c r="B63" s="37" t="s">
        <v>9</v>
      </c>
      <c r="C63" s="37">
        <v>2083</v>
      </c>
      <c r="D63" s="37">
        <v>1</v>
      </c>
      <c r="E63" s="37" t="s">
        <v>1123</v>
      </c>
      <c r="F63" s="37" t="s">
        <v>752</v>
      </c>
      <c r="G63" s="37" t="s">
        <v>11</v>
      </c>
      <c r="H63" s="37">
        <v>6730</v>
      </c>
      <c r="I63" s="37">
        <v>1</v>
      </c>
      <c r="J63" s="37" t="s">
        <v>1144</v>
      </c>
      <c r="K63" s="153" t="s">
        <v>1487</v>
      </c>
      <c r="L63" s="152">
        <v>46073</v>
      </c>
      <c r="M63" s="152">
        <v>46172</v>
      </c>
      <c r="N63" s="152"/>
      <c r="O63" s="152" t="s">
        <v>1375</v>
      </c>
      <c r="P63" s="152"/>
      <c r="Q63" s="37" t="s">
        <v>1508</v>
      </c>
    </row>
    <row r="64" spans="1:17" x14ac:dyDescent="0.25">
      <c r="A64" s="121" t="s">
        <v>994</v>
      </c>
      <c r="B64" s="121" t="s">
        <v>9</v>
      </c>
      <c r="C64" s="121">
        <v>2083</v>
      </c>
      <c r="D64" s="121">
        <v>2</v>
      </c>
      <c r="E64" s="121" t="s">
        <v>1123</v>
      </c>
      <c r="F64" s="121" t="s">
        <v>746</v>
      </c>
      <c r="G64" s="121" t="s">
        <v>11</v>
      </c>
      <c r="H64" s="121">
        <v>6753</v>
      </c>
      <c r="I64" s="121">
        <v>1</v>
      </c>
      <c r="J64" s="121" t="s">
        <v>1144</v>
      </c>
      <c r="K64" s="202" t="s">
        <v>1487</v>
      </c>
      <c r="L64" s="245">
        <v>46078</v>
      </c>
      <c r="M64" s="245">
        <v>46172</v>
      </c>
      <c r="N64" s="246"/>
      <c r="O64" s="245" t="s">
        <v>1375</v>
      </c>
      <c r="P64" s="245"/>
      <c r="Q64" s="121" t="s">
        <v>1508</v>
      </c>
    </row>
    <row r="65" spans="1:17" x14ac:dyDescent="0.25">
      <c r="A65" s="37" t="s">
        <v>995</v>
      </c>
      <c r="B65" s="37" t="s">
        <v>9</v>
      </c>
      <c r="C65" s="37">
        <v>2083</v>
      </c>
      <c r="D65" s="37">
        <v>3</v>
      </c>
      <c r="E65" s="37" t="s">
        <v>1123</v>
      </c>
      <c r="F65" s="37" t="s">
        <v>747</v>
      </c>
      <c r="G65" s="37" t="s">
        <v>11</v>
      </c>
      <c r="H65" s="37">
        <v>6754</v>
      </c>
      <c r="I65" s="37">
        <v>1</v>
      </c>
      <c r="J65" s="37" t="s">
        <v>1144</v>
      </c>
      <c r="K65" s="153" t="s">
        <v>1487</v>
      </c>
      <c r="L65" s="152">
        <v>46078</v>
      </c>
      <c r="M65" s="152">
        <v>46172</v>
      </c>
      <c r="N65" s="154"/>
      <c r="O65" s="152" t="s">
        <v>1375</v>
      </c>
      <c r="P65" s="152"/>
      <c r="Q65" s="37" t="s">
        <v>1508</v>
      </c>
    </row>
    <row r="66" spans="1:17" x14ac:dyDescent="0.25">
      <c r="A66" s="121" t="s">
        <v>997</v>
      </c>
      <c r="B66" s="121" t="s">
        <v>9</v>
      </c>
      <c r="C66" s="121">
        <v>2083</v>
      </c>
      <c r="D66" s="121">
        <v>5</v>
      </c>
      <c r="E66" s="121" t="s">
        <v>1123</v>
      </c>
      <c r="F66" s="121" t="s">
        <v>748</v>
      </c>
      <c r="G66" s="121" t="s">
        <v>11</v>
      </c>
      <c r="H66" s="121">
        <v>6756</v>
      </c>
      <c r="I66" s="121">
        <v>1</v>
      </c>
      <c r="J66" s="121" t="s">
        <v>1144</v>
      </c>
      <c r="K66" s="202" t="s">
        <v>1487</v>
      </c>
      <c r="L66" s="245">
        <v>46078</v>
      </c>
      <c r="M66" s="245">
        <v>46172</v>
      </c>
      <c r="N66" s="246"/>
      <c r="O66" s="245" t="s">
        <v>1375</v>
      </c>
      <c r="P66" s="245"/>
      <c r="Q66" s="121" t="s">
        <v>1508</v>
      </c>
    </row>
    <row r="67" spans="1:17" x14ac:dyDescent="0.25">
      <c r="A67" s="37" t="s">
        <v>998</v>
      </c>
      <c r="B67" s="37" t="s">
        <v>9</v>
      </c>
      <c r="C67" s="37">
        <v>2083</v>
      </c>
      <c r="D67" s="37">
        <v>6</v>
      </c>
      <c r="E67" s="37" t="s">
        <v>1123</v>
      </c>
      <c r="F67" s="37" t="s">
        <v>749</v>
      </c>
      <c r="G67" s="37" t="s">
        <v>11</v>
      </c>
      <c r="H67" s="37">
        <v>6757</v>
      </c>
      <c r="I67" s="37">
        <v>1</v>
      </c>
      <c r="J67" s="37" t="s">
        <v>1144</v>
      </c>
      <c r="K67" s="153" t="s">
        <v>1487</v>
      </c>
      <c r="L67" s="152">
        <v>46078</v>
      </c>
      <c r="M67" s="152">
        <v>46172</v>
      </c>
      <c r="N67" s="154"/>
      <c r="O67" s="152" t="s">
        <v>1375</v>
      </c>
      <c r="P67" s="152"/>
      <c r="Q67" s="37" t="s">
        <v>1508</v>
      </c>
    </row>
    <row r="68" spans="1:17" x14ac:dyDescent="0.25">
      <c r="A68" s="121" t="s">
        <v>999</v>
      </c>
      <c r="B68" s="121" t="s">
        <v>9</v>
      </c>
      <c r="C68" s="121">
        <v>2083</v>
      </c>
      <c r="D68" s="121">
        <v>7</v>
      </c>
      <c r="E68" s="121" t="s">
        <v>1123</v>
      </c>
      <c r="F68" s="121" t="s">
        <v>750</v>
      </c>
      <c r="G68" s="121" t="s">
        <v>11</v>
      </c>
      <c r="H68" s="121">
        <v>6758</v>
      </c>
      <c r="I68" s="121">
        <v>1</v>
      </c>
      <c r="J68" s="121" t="s">
        <v>1144</v>
      </c>
      <c r="K68" s="202" t="s">
        <v>1487</v>
      </c>
      <c r="L68" s="245">
        <v>46078</v>
      </c>
      <c r="M68" s="245">
        <v>46172</v>
      </c>
      <c r="N68" s="246"/>
      <c r="O68" s="245" t="s">
        <v>1375</v>
      </c>
      <c r="P68" s="245"/>
      <c r="Q68" s="121" t="s">
        <v>1508</v>
      </c>
    </row>
    <row r="69" spans="1:17" x14ac:dyDescent="0.25">
      <c r="A69" s="37" t="s">
        <v>1000</v>
      </c>
      <c r="B69" s="37" t="s">
        <v>9</v>
      </c>
      <c r="C69" s="37">
        <v>2083</v>
      </c>
      <c r="D69" s="37">
        <v>8</v>
      </c>
      <c r="E69" s="37" t="s">
        <v>1123</v>
      </c>
      <c r="F69" s="37" t="s">
        <v>749</v>
      </c>
      <c r="G69" s="37" t="s">
        <v>11</v>
      </c>
      <c r="H69" s="37">
        <v>6759</v>
      </c>
      <c r="I69" s="37">
        <v>1</v>
      </c>
      <c r="J69" s="37" t="s">
        <v>1144</v>
      </c>
      <c r="K69" s="153" t="s">
        <v>1487</v>
      </c>
      <c r="L69" s="152">
        <v>46078</v>
      </c>
      <c r="M69" s="152">
        <v>46172</v>
      </c>
      <c r="N69" s="154"/>
      <c r="O69" s="152" t="s">
        <v>1375</v>
      </c>
      <c r="P69" s="152"/>
      <c r="Q69" s="37" t="s">
        <v>1508</v>
      </c>
    </row>
    <row r="70" spans="1:17" x14ac:dyDescent="0.25">
      <c r="A70" s="121" t="s">
        <v>1001</v>
      </c>
      <c r="B70" s="121" t="s">
        <v>9</v>
      </c>
      <c r="C70" s="121">
        <v>2083</v>
      </c>
      <c r="D70" s="121">
        <v>9</v>
      </c>
      <c r="E70" s="121" t="s">
        <v>1123</v>
      </c>
      <c r="F70" s="121" t="s">
        <v>751</v>
      </c>
      <c r="G70" s="121" t="s">
        <v>11</v>
      </c>
      <c r="H70" s="121">
        <v>6760</v>
      </c>
      <c r="I70" s="121">
        <v>1</v>
      </c>
      <c r="J70" s="121" t="s">
        <v>1144</v>
      </c>
      <c r="K70" s="202" t="s">
        <v>1487</v>
      </c>
      <c r="L70" s="245">
        <v>46078</v>
      </c>
      <c r="M70" s="245">
        <v>46172</v>
      </c>
      <c r="N70" s="246"/>
      <c r="O70" s="245" t="s">
        <v>1375</v>
      </c>
      <c r="P70" s="245"/>
      <c r="Q70" s="121" t="s">
        <v>1508</v>
      </c>
    </row>
    <row r="71" spans="1:17" x14ac:dyDescent="0.25">
      <c r="A71" s="37" t="s">
        <v>1006</v>
      </c>
      <c r="B71" s="37" t="s">
        <v>9</v>
      </c>
      <c r="C71" s="37">
        <v>2098</v>
      </c>
      <c r="D71" s="37">
        <v>1</v>
      </c>
      <c r="E71" s="37" t="s">
        <v>1130</v>
      </c>
      <c r="F71" s="37" t="s">
        <v>750</v>
      </c>
      <c r="G71" s="153" t="s">
        <v>11</v>
      </c>
      <c r="H71" s="37">
        <v>6746</v>
      </c>
      <c r="I71" s="37">
        <v>1</v>
      </c>
      <c r="J71" s="37" t="s">
        <v>1144</v>
      </c>
      <c r="K71" s="153" t="s">
        <v>1487</v>
      </c>
      <c r="L71" s="152">
        <v>46078</v>
      </c>
      <c r="M71" s="152">
        <v>46172</v>
      </c>
      <c r="N71" s="154"/>
      <c r="O71" s="152" t="s">
        <v>1375</v>
      </c>
      <c r="P71" s="152"/>
      <c r="Q71" s="37" t="s">
        <v>1508</v>
      </c>
    </row>
    <row r="72" spans="1:17" x14ac:dyDescent="0.25">
      <c r="A72" s="121" t="s">
        <v>1051</v>
      </c>
      <c r="B72" s="121" t="s">
        <v>9</v>
      </c>
      <c r="C72" s="121">
        <v>1798</v>
      </c>
      <c r="D72" s="121">
        <v>0</v>
      </c>
      <c r="E72" s="121" t="s">
        <v>1136</v>
      </c>
      <c r="F72" s="121" t="s">
        <v>351</v>
      </c>
      <c r="G72" s="202" t="s">
        <v>11</v>
      </c>
      <c r="H72" s="121">
        <v>1343033</v>
      </c>
      <c r="I72" s="121">
        <v>1</v>
      </c>
      <c r="J72" s="121" t="s">
        <v>437</v>
      </c>
      <c r="K72" s="202" t="s">
        <v>1487</v>
      </c>
      <c r="L72" s="245">
        <v>46142</v>
      </c>
      <c r="M72" s="245">
        <v>46172</v>
      </c>
      <c r="N72" s="246"/>
      <c r="O72" s="245" t="s">
        <v>1375</v>
      </c>
      <c r="P72" s="245" t="s">
        <v>1804</v>
      </c>
      <c r="Q72" s="121" t="s">
        <v>1508</v>
      </c>
    </row>
    <row r="73" spans="1:17" x14ac:dyDescent="0.25">
      <c r="A73" s="37" t="s">
        <v>990</v>
      </c>
      <c r="B73" s="37" t="s">
        <v>9</v>
      </c>
      <c r="C73" s="37">
        <v>2067</v>
      </c>
      <c r="D73" s="37">
        <v>1</v>
      </c>
      <c r="E73" s="37" t="s">
        <v>1112</v>
      </c>
      <c r="F73" s="37" t="s">
        <v>306</v>
      </c>
      <c r="G73" s="153" t="s">
        <v>11</v>
      </c>
      <c r="H73" s="37">
        <v>152652</v>
      </c>
      <c r="I73" s="37">
        <v>1</v>
      </c>
      <c r="J73" s="37" t="s">
        <v>1143</v>
      </c>
      <c r="K73" s="37" t="s">
        <v>1486</v>
      </c>
      <c r="L73" s="152">
        <v>46079</v>
      </c>
      <c r="M73" s="152">
        <v>46172</v>
      </c>
      <c r="N73" s="154"/>
      <c r="O73" s="152" t="s">
        <v>1375</v>
      </c>
      <c r="P73" s="152" t="s">
        <v>1711</v>
      </c>
      <c r="Q73" s="37" t="s">
        <v>1508</v>
      </c>
    </row>
    <row r="74" spans="1:17" x14ac:dyDescent="0.25">
      <c r="A74" s="121" t="s">
        <v>1061</v>
      </c>
      <c r="B74" s="121" t="s">
        <v>9</v>
      </c>
      <c r="C74" s="121">
        <v>2113</v>
      </c>
      <c r="D74" s="121">
        <v>1</v>
      </c>
      <c r="E74" s="121" t="s">
        <v>1892</v>
      </c>
      <c r="F74" s="121" t="s">
        <v>802</v>
      </c>
      <c r="G74" s="202" t="s">
        <v>11</v>
      </c>
      <c r="H74" s="121">
        <v>1495045</v>
      </c>
      <c r="I74" s="121">
        <v>1</v>
      </c>
      <c r="J74" s="121" t="s">
        <v>1145</v>
      </c>
      <c r="K74" s="202" t="s">
        <v>1487</v>
      </c>
      <c r="L74" s="245">
        <v>46090</v>
      </c>
      <c r="M74" s="245">
        <v>46176</v>
      </c>
      <c r="N74" s="246">
        <v>46172</v>
      </c>
      <c r="O74" s="245" t="s">
        <v>1375</v>
      </c>
      <c r="P74" s="155" t="s">
        <v>1711</v>
      </c>
      <c r="Q74" s="121" t="s">
        <v>1508</v>
      </c>
    </row>
    <row r="75" spans="1:17" x14ac:dyDescent="0.25">
      <c r="A75" s="37" t="s">
        <v>1062</v>
      </c>
      <c r="B75" s="37" t="s">
        <v>9</v>
      </c>
      <c r="C75" s="37">
        <v>2113</v>
      </c>
      <c r="D75" s="37">
        <v>2</v>
      </c>
      <c r="E75" s="37" t="s">
        <v>1892</v>
      </c>
      <c r="F75" s="37" t="s">
        <v>802</v>
      </c>
      <c r="G75" s="153" t="s">
        <v>11</v>
      </c>
      <c r="H75" s="37">
        <v>1495045</v>
      </c>
      <c r="I75" s="37">
        <v>1</v>
      </c>
      <c r="J75" s="37" t="s">
        <v>1145</v>
      </c>
      <c r="K75" s="153" t="s">
        <v>1487</v>
      </c>
      <c r="L75" s="152">
        <v>46090</v>
      </c>
      <c r="M75" s="152">
        <v>46176</v>
      </c>
      <c r="N75" s="154">
        <v>46172</v>
      </c>
      <c r="O75" s="152" t="s">
        <v>1375</v>
      </c>
      <c r="P75" s="155" t="s">
        <v>1711</v>
      </c>
      <c r="Q75" s="37" t="s">
        <v>1508</v>
      </c>
    </row>
    <row r="76" spans="1:17" x14ac:dyDescent="0.25">
      <c r="A76" s="121" t="s">
        <v>1063</v>
      </c>
      <c r="B76" s="121" t="s">
        <v>9</v>
      </c>
      <c r="C76" s="121">
        <v>2113</v>
      </c>
      <c r="D76" s="121">
        <v>3</v>
      </c>
      <c r="E76" s="121" t="s">
        <v>1892</v>
      </c>
      <c r="F76" s="121" t="s">
        <v>802</v>
      </c>
      <c r="G76" s="202" t="s">
        <v>11</v>
      </c>
      <c r="H76" s="121">
        <v>1495045</v>
      </c>
      <c r="I76" s="121">
        <v>1</v>
      </c>
      <c r="J76" s="121" t="s">
        <v>1145</v>
      </c>
      <c r="K76" s="202" t="s">
        <v>1487</v>
      </c>
      <c r="L76" s="245">
        <v>46090</v>
      </c>
      <c r="M76" s="245">
        <v>46176</v>
      </c>
      <c r="N76" s="246">
        <v>46172</v>
      </c>
      <c r="O76" s="245" t="s">
        <v>1375</v>
      </c>
      <c r="P76" s="155" t="s">
        <v>1711</v>
      </c>
      <c r="Q76" s="121" t="s">
        <v>1508</v>
      </c>
    </row>
    <row r="77" spans="1:17" x14ac:dyDescent="0.25">
      <c r="A77" s="37" t="s">
        <v>1064</v>
      </c>
      <c r="B77" s="37" t="s">
        <v>9</v>
      </c>
      <c r="C77" s="37">
        <v>2113</v>
      </c>
      <c r="D77" s="37">
        <v>4</v>
      </c>
      <c r="E77" s="37" t="s">
        <v>1892</v>
      </c>
      <c r="F77" s="37" t="s">
        <v>802</v>
      </c>
      <c r="G77" s="153" t="s">
        <v>11</v>
      </c>
      <c r="H77" s="37">
        <v>1495045</v>
      </c>
      <c r="I77" s="37">
        <v>1</v>
      </c>
      <c r="J77" s="37" t="s">
        <v>1145</v>
      </c>
      <c r="K77" s="153" t="s">
        <v>1487</v>
      </c>
      <c r="L77" s="152">
        <v>46090</v>
      </c>
      <c r="M77" s="152">
        <v>46176</v>
      </c>
      <c r="N77" s="154">
        <v>46172</v>
      </c>
      <c r="O77" s="152" t="s">
        <v>1375</v>
      </c>
      <c r="P77" s="155" t="s">
        <v>1711</v>
      </c>
      <c r="Q77" s="37" t="s">
        <v>1508</v>
      </c>
    </row>
    <row r="78" spans="1:17" x14ac:dyDescent="0.25">
      <c r="A78" s="121" t="s">
        <v>1058</v>
      </c>
      <c r="B78" s="121" t="s">
        <v>9</v>
      </c>
      <c r="C78" s="121">
        <v>2113</v>
      </c>
      <c r="D78" s="121">
        <v>5</v>
      </c>
      <c r="E78" s="121" t="s">
        <v>1892</v>
      </c>
      <c r="F78" s="121" t="s">
        <v>801</v>
      </c>
      <c r="G78" s="202" t="s">
        <v>11</v>
      </c>
      <c r="H78" s="121">
        <v>1495008</v>
      </c>
      <c r="I78" s="121">
        <v>1</v>
      </c>
      <c r="J78" s="121" t="s">
        <v>1145</v>
      </c>
      <c r="K78" s="202" t="s">
        <v>1487</v>
      </c>
      <c r="L78" s="245">
        <v>46090</v>
      </c>
      <c r="M78" s="245">
        <v>46176</v>
      </c>
      <c r="N78" s="246">
        <v>46172</v>
      </c>
      <c r="O78" s="245" t="s">
        <v>1375</v>
      </c>
      <c r="P78" s="155" t="s">
        <v>1711</v>
      </c>
      <c r="Q78" s="121" t="s">
        <v>1508</v>
      </c>
    </row>
    <row r="79" spans="1:17" x14ac:dyDescent="0.25">
      <c r="A79" s="37" t="s">
        <v>1059</v>
      </c>
      <c r="B79" s="37" t="s">
        <v>9</v>
      </c>
      <c r="C79" s="37">
        <v>2113</v>
      </c>
      <c r="D79" s="37">
        <v>6</v>
      </c>
      <c r="E79" s="37" t="s">
        <v>1892</v>
      </c>
      <c r="F79" s="37" t="s">
        <v>801</v>
      </c>
      <c r="G79" s="153" t="s">
        <v>11</v>
      </c>
      <c r="H79" s="37">
        <v>1495008</v>
      </c>
      <c r="I79" s="37">
        <v>1</v>
      </c>
      <c r="J79" s="37" t="s">
        <v>1145</v>
      </c>
      <c r="K79" s="153" t="s">
        <v>1487</v>
      </c>
      <c r="L79" s="152">
        <v>46090</v>
      </c>
      <c r="M79" s="152">
        <v>46176</v>
      </c>
      <c r="N79" s="154">
        <v>46172</v>
      </c>
      <c r="O79" s="152" t="s">
        <v>1375</v>
      </c>
      <c r="P79" s="155" t="s">
        <v>1711</v>
      </c>
      <c r="Q79" s="37" t="s">
        <v>1508</v>
      </c>
    </row>
    <row r="80" spans="1:17" x14ac:dyDescent="0.25">
      <c r="A80" s="121" t="s">
        <v>1060</v>
      </c>
      <c r="B80" s="121" t="s">
        <v>9</v>
      </c>
      <c r="C80" s="121">
        <v>2113</v>
      </c>
      <c r="D80" s="121">
        <v>7</v>
      </c>
      <c r="E80" s="121" t="s">
        <v>1892</v>
      </c>
      <c r="F80" s="121" t="s">
        <v>801</v>
      </c>
      <c r="G80" s="202" t="s">
        <v>11</v>
      </c>
      <c r="H80" s="121">
        <v>1495008</v>
      </c>
      <c r="I80" s="121">
        <v>1</v>
      </c>
      <c r="J80" s="121" t="s">
        <v>1145</v>
      </c>
      <c r="K80" s="202" t="s">
        <v>1487</v>
      </c>
      <c r="L80" s="245">
        <v>46090</v>
      </c>
      <c r="M80" s="245">
        <v>46176</v>
      </c>
      <c r="N80" s="246">
        <v>46172</v>
      </c>
      <c r="O80" s="245" t="s">
        <v>1375</v>
      </c>
      <c r="P80" s="155" t="s">
        <v>1711</v>
      </c>
      <c r="Q80" s="121" t="s">
        <v>1508</v>
      </c>
    </row>
    <row r="81" spans="1:17" x14ac:dyDescent="0.25">
      <c r="A81" s="37" t="s">
        <v>1065</v>
      </c>
      <c r="B81" s="37" t="s">
        <v>9</v>
      </c>
      <c r="C81" s="37">
        <v>2113</v>
      </c>
      <c r="D81" s="37">
        <v>8</v>
      </c>
      <c r="E81" s="37" t="s">
        <v>1892</v>
      </c>
      <c r="F81" s="37" t="s">
        <v>803</v>
      </c>
      <c r="G81" s="153" t="s">
        <v>11</v>
      </c>
      <c r="H81" s="37">
        <v>1495046</v>
      </c>
      <c r="I81" s="37">
        <v>1</v>
      </c>
      <c r="J81" s="37" t="s">
        <v>1145</v>
      </c>
      <c r="K81" s="153" t="s">
        <v>1487</v>
      </c>
      <c r="L81" s="152">
        <v>46090</v>
      </c>
      <c r="M81" s="152">
        <v>46176</v>
      </c>
      <c r="N81" s="154">
        <v>46172</v>
      </c>
      <c r="O81" s="152" t="s">
        <v>1375</v>
      </c>
      <c r="P81" s="155" t="s">
        <v>1711</v>
      </c>
      <c r="Q81" s="37" t="s">
        <v>1508</v>
      </c>
    </row>
    <row r="82" spans="1:17" x14ac:dyDescent="0.25">
      <c r="A82" s="121" t="s">
        <v>1066</v>
      </c>
      <c r="B82" s="121" t="s">
        <v>9</v>
      </c>
      <c r="C82" s="121">
        <v>2113</v>
      </c>
      <c r="D82" s="121">
        <v>9</v>
      </c>
      <c r="E82" s="121" t="s">
        <v>1892</v>
      </c>
      <c r="F82" s="121" t="s">
        <v>803</v>
      </c>
      <c r="G82" s="202" t="s">
        <v>11</v>
      </c>
      <c r="H82" s="121">
        <v>1495046</v>
      </c>
      <c r="I82" s="121">
        <v>1</v>
      </c>
      <c r="J82" s="121" t="s">
        <v>1145</v>
      </c>
      <c r="K82" s="202" t="s">
        <v>1487</v>
      </c>
      <c r="L82" s="245">
        <v>46090</v>
      </c>
      <c r="M82" s="245">
        <v>46176</v>
      </c>
      <c r="N82" s="246">
        <v>46172</v>
      </c>
      <c r="O82" s="245" t="s">
        <v>1375</v>
      </c>
      <c r="P82" s="155" t="s">
        <v>1711</v>
      </c>
      <c r="Q82" s="121" t="s">
        <v>1508</v>
      </c>
    </row>
    <row r="83" spans="1:17" x14ac:dyDescent="0.25">
      <c r="A83" s="37" t="s">
        <v>1067</v>
      </c>
      <c r="B83" s="37" t="s">
        <v>9</v>
      </c>
      <c r="C83" s="37">
        <v>2113</v>
      </c>
      <c r="D83" s="37">
        <v>10</v>
      </c>
      <c r="E83" s="37" t="s">
        <v>1892</v>
      </c>
      <c r="F83" s="37" t="s">
        <v>803</v>
      </c>
      <c r="G83" s="153" t="s">
        <v>11</v>
      </c>
      <c r="H83" s="37">
        <v>1495046</v>
      </c>
      <c r="I83" s="37">
        <v>1</v>
      </c>
      <c r="J83" s="37" t="s">
        <v>1145</v>
      </c>
      <c r="K83" s="153" t="s">
        <v>1487</v>
      </c>
      <c r="L83" s="152">
        <v>46090</v>
      </c>
      <c r="M83" s="152">
        <v>46176</v>
      </c>
      <c r="N83" s="154">
        <v>46172</v>
      </c>
      <c r="O83" s="152" t="s">
        <v>1375</v>
      </c>
      <c r="P83" s="155" t="s">
        <v>1711</v>
      </c>
      <c r="Q83" s="37" t="s">
        <v>1508</v>
      </c>
    </row>
    <row r="84" spans="1:17" x14ac:dyDescent="0.25">
      <c r="A84" s="121" t="s">
        <v>1068</v>
      </c>
      <c r="B84" s="121" t="s">
        <v>9</v>
      </c>
      <c r="C84" s="121">
        <v>2113</v>
      </c>
      <c r="D84" s="121">
        <v>11</v>
      </c>
      <c r="E84" s="121" t="s">
        <v>1892</v>
      </c>
      <c r="F84" s="121" t="s">
        <v>804</v>
      </c>
      <c r="G84" s="202" t="s">
        <v>11</v>
      </c>
      <c r="H84" s="121">
        <v>1495047</v>
      </c>
      <c r="I84" s="121">
        <v>1</v>
      </c>
      <c r="J84" s="121" t="s">
        <v>1145</v>
      </c>
      <c r="K84" s="202" t="s">
        <v>1487</v>
      </c>
      <c r="L84" s="245">
        <v>46090</v>
      </c>
      <c r="M84" s="245">
        <v>46176</v>
      </c>
      <c r="N84" s="246">
        <v>46172</v>
      </c>
      <c r="O84" s="245" t="s">
        <v>1375</v>
      </c>
      <c r="P84" s="155" t="s">
        <v>1711</v>
      </c>
      <c r="Q84" s="121" t="s">
        <v>1508</v>
      </c>
    </row>
    <row r="85" spans="1:17" x14ac:dyDescent="0.25">
      <c r="A85" s="37" t="s">
        <v>1069</v>
      </c>
      <c r="B85" s="37" t="s">
        <v>9</v>
      </c>
      <c r="C85" s="37">
        <v>2113</v>
      </c>
      <c r="D85" s="37">
        <v>12</v>
      </c>
      <c r="E85" s="37" t="s">
        <v>1892</v>
      </c>
      <c r="F85" s="37" t="s">
        <v>804</v>
      </c>
      <c r="G85" s="153" t="s">
        <v>11</v>
      </c>
      <c r="H85" s="37">
        <v>1495047</v>
      </c>
      <c r="I85" s="37">
        <v>1</v>
      </c>
      <c r="J85" s="37" t="s">
        <v>1145</v>
      </c>
      <c r="K85" s="153" t="s">
        <v>1487</v>
      </c>
      <c r="L85" s="152">
        <v>46090</v>
      </c>
      <c r="M85" s="152">
        <v>46176</v>
      </c>
      <c r="N85" s="154">
        <v>46172</v>
      </c>
      <c r="O85" s="152" t="s">
        <v>1375</v>
      </c>
      <c r="P85" s="155" t="s">
        <v>1711</v>
      </c>
      <c r="Q85" s="37" t="s">
        <v>1508</v>
      </c>
    </row>
    <row r="86" spans="1:17" x14ac:dyDescent="0.25">
      <c r="A86" s="121" t="s">
        <v>1070</v>
      </c>
      <c r="B86" s="121" t="s">
        <v>9</v>
      </c>
      <c r="C86" s="121">
        <v>2113</v>
      </c>
      <c r="D86" s="121">
        <v>13</v>
      </c>
      <c r="E86" s="121" t="s">
        <v>1892</v>
      </c>
      <c r="F86" s="121" t="s">
        <v>804</v>
      </c>
      <c r="G86" s="202" t="s">
        <v>11</v>
      </c>
      <c r="H86" s="121">
        <v>1495047</v>
      </c>
      <c r="I86" s="121">
        <v>1</v>
      </c>
      <c r="J86" s="121" t="s">
        <v>1145</v>
      </c>
      <c r="K86" s="202" t="s">
        <v>1487</v>
      </c>
      <c r="L86" s="245">
        <v>46090</v>
      </c>
      <c r="M86" s="245">
        <v>46176</v>
      </c>
      <c r="N86" s="246">
        <v>46172</v>
      </c>
      <c r="O86" s="245" t="s">
        <v>1375</v>
      </c>
      <c r="P86" s="155" t="s">
        <v>1711</v>
      </c>
      <c r="Q86" s="121" t="s">
        <v>1508</v>
      </c>
    </row>
    <row r="87" spans="1:17" x14ac:dyDescent="0.25">
      <c r="A87" s="37" t="s">
        <v>1071</v>
      </c>
      <c r="B87" s="37" t="s">
        <v>9</v>
      </c>
      <c r="C87" s="37">
        <v>2113</v>
      </c>
      <c r="D87" s="37">
        <v>14</v>
      </c>
      <c r="E87" s="37" t="s">
        <v>1892</v>
      </c>
      <c r="F87" s="37" t="s">
        <v>804</v>
      </c>
      <c r="G87" s="153" t="s">
        <v>11</v>
      </c>
      <c r="H87" s="37">
        <v>1495047</v>
      </c>
      <c r="I87" s="37">
        <v>1</v>
      </c>
      <c r="J87" s="37" t="s">
        <v>1145</v>
      </c>
      <c r="K87" s="153" t="s">
        <v>1487</v>
      </c>
      <c r="L87" s="152">
        <v>46090</v>
      </c>
      <c r="M87" s="152">
        <v>46176</v>
      </c>
      <c r="N87" s="154">
        <v>46172</v>
      </c>
      <c r="O87" s="152" t="s">
        <v>1375</v>
      </c>
      <c r="P87" s="155" t="s">
        <v>1711</v>
      </c>
      <c r="Q87" s="37" t="s">
        <v>1508</v>
      </c>
    </row>
    <row r="88" spans="1:17" x14ac:dyDescent="0.25">
      <c r="A88" s="121" t="s">
        <v>1346</v>
      </c>
      <c r="B88" s="121" t="s">
        <v>9</v>
      </c>
      <c r="C88" s="121">
        <v>2113</v>
      </c>
      <c r="D88" s="121">
        <v>15</v>
      </c>
      <c r="E88" s="121" t="s">
        <v>1892</v>
      </c>
      <c r="F88" s="121" t="s">
        <v>803</v>
      </c>
      <c r="G88" s="202" t="s">
        <v>11</v>
      </c>
      <c r="H88" s="121">
        <v>1495048</v>
      </c>
      <c r="I88" s="121">
        <v>1</v>
      </c>
      <c r="J88" s="121" t="s">
        <v>1145</v>
      </c>
      <c r="K88" s="202" t="s">
        <v>1487</v>
      </c>
      <c r="L88" s="245">
        <v>46100</v>
      </c>
      <c r="M88" s="245">
        <v>46176</v>
      </c>
      <c r="N88" s="246">
        <v>46172</v>
      </c>
      <c r="O88" s="245" t="s">
        <v>1375</v>
      </c>
      <c r="P88" s="155" t="s">
        <v>1711</v>
      </c>
      <c r="Q88" s="121" t="s">
        <v>1508</v>
      </c>
    </row>
    <row r="89" spans="1:17" x14ac:dyDescent="0.25">
      <c r="A89" s="37" t="s">
        <v>1072</v>
      </c>
      <c r="B89" s="37" t="s">
        <v>9</v>
      </c>
      <c r="C89" s="37">
        <v>2113</v>
      </c>
      <c r="D89" s="37">
        <v>15</v>
      </c>
      <c r="E89" s="37" t="s">
        <v>1892</v>
      </c>
      <c r="F89" s="37" t="s">
        <v>803</v>
      </c>
      <c r="G89" s="37" t="s">
        <v>11</v>
      </c>
      <c r="H89" s="37">
        <v>1495048</v>
      </c>
      <c r="I89" s="37">
        <v>1</v>
      </c>
      <c r="J89" s="37" t="s">
        <v>1145</v>
      </c>
      <c r="K89" s="37" t="s">
        <v>1487</v>
      </c>
      <c r="L89" s="152">
        <v>46100</v>
      </c>
      <c r="M89" s="152">
        <v>46176</v>
      </c>
      <c r="N89" s="154">
        <v>46172</v>
      </c>
      <c r="O89" s="152" t="s">
        <v>1375</v>
      </c>
      <c r="P89" s="155" t="s">
        <v>1711</v>
      </c>
      <c r="Q89" s="37" t="s">
        <v>1508</v>
      </c>
    </row>
    <row r="90" spans="1:17" x14ac:dyDescent="0.25">
      <c r="A90" s="121" t="s">
        <v>1073</v>
      </c>
      <c r="B90" s="121" t="s">
        <v>9</v>
      </c>
      <c r="C90" s="121">
        <v>2113</v>
      </c>
      <c r="D90" s="121">
        <v>16</v>
      </c>
      <c r="E90" s="121" t="s">
        <v>1892</v>
      </c>
      <c r="F90" s="121" t="s">
        <v>803</v>
      </c>
      <c r="G90" s="202" t="s">
        <v>11</v>
      </c>
      <c r="H90" s="121">
        <v>1495048</v>
      </c>
      <c r="I90" s="121">
        <v>1</v>
      </c>
      <c r="J90" s="121" t="s">
        <v>1145</v>
      </c>
      <c r="K90" s="202" t="s">
        <v>1487</v>
      </c>
      <c r="L90" s="245">
        <v>46100</v>
      </c>
      <c r="M90" s="245">
        <v>46176</v>
      </c>
      <c r="N90" s="246">
        <v>46172</v>
      </c>
      <c r="O90" s="245" t="s">
        <v>1375</v>
      </c>
      <c r="P90" s="155" t="s">
        <v>1711</v>
      </c>
      <c r="Q90" s="121" t="s">
        <v>1508</v>
      </c>
    </row>
    <row r="91" spans="1:17" x14ac:dyDescent="0.25">
      <c r="A91" s="37" t="s">
        <v>1074</v>
      </c>
      <c r="B91" s="37" t="s">
        <v>9</v>
      </c>
      <c r="C91" s="37">
        <v>2113</v>
      </c>
      <c r="D91" s="37">
        <v>17</v>
      </c>
      <c r="E91" s="37" t="s">
        <v>1892</v>
      </c>
      <c r="F91" s="37" t="s">
        <v>803</v>
      </c>
      <c r="G91" s="153" t="s">
        <v>11</v>
      </c>
      <c r="H91" s="37">
        <v>1495048</v>
      </c>
      <c r="I91" s="37">
        <v>1</v>
      </c>
      <c r="J91" s="37" t="s">
        <v>1145</v>
      </c>
      <c r="K91" s="153" t="s">
        <v>1487</v>
      </c>
      <c r="L91" s="152">
        <v>46100</v>
      </c>
      <c r="M91" s="152">
        <v>46176</v>
      </c>
      <c r="N91" s="154">
        <v>46172</v>
      </c>
      <c r="O91" s="152" t="s">
        <v>1375</v>
      </c>
      <c r="P91" s="155" t="s">
        <v>1711</v>
      </c>
      <c r="Q91" s="37" t="s">
        <v>1508</v>
      </c>
    </row>
    <row r="92" spans="1:17" x14ac:dyDescent="0.25">
      <c r="A92" s="121" t="s">
        <v>1075</v>
      </c>
      <c r="B92" s="121" t="s">
        <v>9</v>
      </c>
      <c r="C92" s="121">
        <v>2113</v>
      </c>
      <c r="D92" s="121">
        <v>18</v>
      </c>
      <c r="E92" s="121" t="s">
        <v>1892</v>
      </c>
      <c r="F92" s="121" t="s">
        <v>803</v>
      </c>
      <c r="G92" s="202" t="s">
        <v>11</v>
      </c>
      <c r="H92" s="121">
        <v>1495048</v>
      </c>
      <c r="I92" s="121">
        <v>1</v>
      </c>
      <c r="J92" s="121" t="s">
        <v>1145</v>
      </c>
      <c r="K92" s="202" t="s">
        <v>1487</v>
      </c>
      <c r="L92" s="245">
        <v>46100</v>
      </c>
      <c r="M92" s="245">
        <v>46176</v>
      </c>
      <c r="N92" s="246">
        <v>46172</v>
      </c>
      <c r="O92" s="245" t="s">
        <v>1375</v>
      </c>
      <c r="P92" s="155" t="s">
        <v>1711</v>
      </c>
      <c r="Q92" s="121" t="s">
        <v>1508</v>
      </c>
    </row>
    <row r="93" spans="1:17" x14ac:dyDescent="0.25">
      <c r="A93" s="37" t="s">
        <v>1076</v>
      </c>
      <c r="B93" s="37" t="s">
        <v>9</v>
      </c>
      <c r="C93" s="37">
        <v>2113</v>
      </c>
      <c r="D93" s="37">
        <v>19</v>
      </c>
      <c r="E93" s="37" t="s">
        <v>1892</v>
      </c>
      <c r="F93" s="37" t="s">
        <v>803</v>
      </c>
      <c r="G93" s="153" t="s">
        <v>11</v>
      </c>
      <c r="H93" s="37">
        <v>1495048</v>
      </c>
      <c r="I93" s="37">
        <v>1</v>
      </c>
      <c r="J93" s="37" t="s">
        <v>1145</v>
      </c>
      <c r="K93" s="153" t="s">
        <v>1487</v>
      </c>
      <c r="L93" s="152">
        <v>46100</v>
      </c>
      <c r="M93" s="152">
        <v>46176</v>
      </c>
      <c r="N93" s="154">
        <v>46172</v>
      </c>
      <c r="O93" s="152" t="s">
        <v>1375</v>
      </c>
      <c r="P93" s="155" t="s">
        <v>1711</v>
      </c>
      <c r="Q93" s="37" t="s">
        <v>1508</v>
      </c>
    </row>
    <row r="94" spans="1:17" x14ac:dyDescent="0.25">
      <c r="A94" s="121" t="s">
        <v>1077</v>
      </c>
      <c r="B94" s="121" t="s">
        <v>9</v>
      </c>
      <c r="C94" s="121">
        <v>2113</v>
      </c>
      <c r="D94" s="121">
        <v>20</v>
      </c>
      <c r="E94" s="121" t="s">
        <v>1892</v>
      </c>
      <c r="F94" s="121" t="s">
        <v>803</v>
      </c>
      <c r="G94" s="202" t="s">
        <v>11</v>
      </c>
      <c r="H94" s="121">
        <v>1495048</v>
      </c>
      <c r="I94" s="121">
        <v>1</v>
      </c>
      <c r="J94" s="121" t="s">
        <v>1145</v>
      </c>
      <c r="K94" s="202" t="s">
        <v>1487</v>
      </c>
      <c r="L94" s="245">
        <v>46100</v>
      </c>
      <c r="M94" s="245">
        <v>46176</v>
      </c>
      <c r="N94" s="246">
        <v>46172</v>
      </c>
      <c r="O94" s="245" t="s">
        <v>1375</v>
      </c>
      <c r="P94" s="155" t="s">
        <v>1711</v>
      </c>
      <c r="Q94" s="121" t="s">
        <v>1508</v>
      </c>
    </row>
    <row r="95" spans="1:17" x14ac:dyDescent="0.25">
      <c r="A95" s="37" t="s">
        <v>1078</v>
      </c>
      <c r="B95" s="37" t="s">
        <v>9</v>
      </c>
      <c r="C95" s="37">
        <v>2113</v>
      </c>
      <c r="D95" s="37">
        <v>21</v>
      </c>
      <c r="E95" s="37" t="s">
        <v>1892</v>
      </c>
      <c r="F95" s="37" t="s">
        <v>803</v>
      </c>
      <c r="G95" s="153" t="s">
        <v>11</v>
      </c>
      <c r="H95" s="37">
        <v>1495048</v>
      </c>
      <c r="I95" s="37">
        <v>1</v>
      </c>
      <c r="J95" s="37" t="s">
        <v>1145</v>
      </c>
      <c r="K95" s="153" t="s">
        <v>1487</v>
      </c>
      <c r="L95" s="152">
        <v>46100</v>
      </c>
      <c r="M95" s="152">
        <v>46176</v>
      </c>
      <c r="N95" s="154">
        <v>46172</v>
      </c>
      <c r="O95" s="152" t="s">
        <v>1375</v>
      </c>
      <c r="P95" s="155" t="s">
        <v>1711</v>
      </c>
      <c r="Q95" s="37" t="s">
        <v>1508</v>
      </c>
    </row>
    <row r="96" spans="1:17" x14ac:dyDescent="0.25">
      <c r="A96" s="121" t="s">
        <v>1079</v>
      </c>
      <c r="B96" s="121" t="s">
        <v>9</v>
      </c>
      <c r="C96" s="121">
        <v>2113</v>
      </c>
      <c r="D96" s="121">
        <v>22</v>
      </c>
      <c r="E96" s="121" t="s">
        <v>1892</v>
      </c>
      <c r="F96" s="121" t="s">
        <v>803</v>
      </c>
      <c r="G96" s="202" t="s">
        <v>11</v>
      </c>
      <c r="H96" s="121">
        <v>1495048</v>
      </c>
      <c r="I96" s="121">
        <v>1</v>
      </c>
      <c r="J96" s="121" t="s">
        <v>1145</v>
      </c>
      <c r="K96" s="202" t="s">
        <v>1487</v>
      </c>
      <c r="L96" s="245">
        <v>46100</v>
      </c>
      <c r="M96" s="245">
        <v>46176</v>
      </c>
      <c r="N96" s="246">
        <v>46172</v>
      </c>
      <c r="O96" s="245" t="s">
        <v>1375</v>
      </c>
      <c r="P96" s="155" t="s">
        <v>1711</v>
      </c>
      <c r="Q96" s="121" t="s">
        <v>1508</v>
      </c>
    </row>
    <row r="97" spans="1:17" x14ac:dyDescent="0.25">
      <c r="A97" s="37" t="s">
        <v>1080</v>
      </c>
      <c r="B97" s="37" t="s">
        <v>9</v>
      </c>
      <c r="C97" s="37">
        <v>2113</v>
      </c>
      <c r="D97" s="37">
        <v>23</v>
      </c>
      <c r="E97" s="37" t="s">
        <v>1892</v>
      </c>
      <c r="F97" s="37" t="s">
        <v>803</v>
      </c>
      <c r="G97" s="153" t="s">
        <v>11</v>
      </c>
      <c r="H97" s="37">
        <v>1495048</v>
      </c>
      <c r="I97" s="37">
        <v>1</v>
      </c>
      <c r="J97" s="37" t="s">
        <v>1145</v>
      </c>
      <c r="K97" s="153" t="s">
        <v>1487</v>
      </c>
      <c r="L97" s="152">
        <v>46100</v>
      </c>
      <c r="M97" s="152">
        <v>46176</v>
      </c>
      <c r="N97" s="154">
        <v>46172</v>
      </c>
      <c r="O97" s="152" t="s">
        <v>1375</v>
      </c>
      <c r="P97" s="155" t="s">
        <v>1711</v>
      </c>
      <c r="Q97" s="37" t="s">
        <v>1508</v>
      </c>
    </row>
    <row r="98" spans="1:17" x14ac:dyDescent="0.25">
      <c r="A98" s="121" t="s">
        <v>1081</v>
      </c>
      <c r="B98" s="121" t="s">
        <v>9</v>
      </c>
      <c r="C98" s="121">
        <v>2113</v>
      </c>
      <c r="D98" s="121">
        <v>24</v>
      </c>
      <c r="E98" s="121" t="s">
        <v>1892</v>
      </c>
      <c r="F98" s="121" t="s">
        <v>803</v>
      </c>
      <c r="G98" s="202" t="s">
        <v>11</v>
      </c>
      <c r="H98" s="121">
        <v>1495048</v>
      </c>
      <c r="I98" s="121">
        <v>1</v>
      </c>
      <c r="J98" s="121" t="s">
        <v>1145</v>
      </c>
      <c r="K98" s="202" t="s">
        <v>1487</v>
      </c>
      <c r="L98" s="245">
        <v>46100</v>
      </c>
      <c r="M98" s="245">
        <v>46176</v>
      </c>
      <c r="N98" s="246">
        <v>46172</v>
      </c>
      <c r="O98" s="245" t="s">
        <v>1375</v>
      </c>
      <c r="P98" s="155" t="s">
        <v>1711</v>
      </c>
      <c r="Q98" s="121" t="s">
        <v>1508</v>
      </c>
    </row>
    <row r="99" spans="1:17" x14ac:dyDescent="0.25">
      <c r="A99" s="37" t="s">
        <v>1082</v>
      </c>
      <c r="B99" s="37" t="s">
        <v>9</v>
      </c>
      <c r="C99" s="37">
        <v>2113</v>
      </c>
      <c r="D99" s="37">
        <v>25</v>
      </c>
      <c r="E99" s="37" t="s">
        <v>1892</v>
      </c>
      <c r="F99" s="37" t="s">
        <v>803</v>
      </c>
      <c r="G99" s="153" t="s">
        <v>11</v>
      </c>
      <c r="H99" s="37">
        <v>1495048</v>
      </c>
      <c r="I99" s="37">
        <v>1</v>
      </c>
      <c r="J99" s="37" t="s">
        <v>1145</v>
      </c>
      <c r="K99" s="153" t="s">
        <v>1487</v>
      </c>
      <c r="L99" s="152">
        <v>46100</v>
      </c>
      <c r="M99" s="152">
        <v>46176</v>
      </c>
      <c r="N99" s="154">
        <v>46172</v>
      </c>
      <c r="O99" s="152" t="s">
        <v>1375</v>
      </c>
      <c r="P99" s="155" t="s">
        <v>1711</v>
      </c>
      <c r="Q99" s="37" t="s">
        <v>1508</v>
      </c>
    </row>
    <row r="100" spans="1:17" x14ac:dyDescent="0.25">
      <c r="A100" s="121" t="s">
        <v>1083</v>
      </c>
      <c r="B100" s="121" t="s">
        <v>9</v>
      </c>
      <c r="C100" s="121">
        <v>2113</v>
      </c>
      <c r="D100" s="121">
        <v>26</v>
      </c>
      <c r="E100" s="121" t="s">
        <v>1892</v>
      </c>
      <c r="F100" s="121" t="s">
        <v>803</v>
      </c>
      <c r="G100" s="202" t="s">
        <v>11</v>
      </c>
      <c r="H100" s="121">
        <v>1495048</v>
      </c>
      <c r="I100" s="121">
        <v>1</v>
      </c>
      <c r="J100" s="121" t="s">
        <v>1145</v>
      </c>
      <c r="K100" s="202" t="s">
        <v>1487</v>
      </c>
      <c r="L100" s="245">
        <v>46100</v>
      </c>
      <c r="M100" s="245">
        <v>46176</v>
      </c>
      <c r="N100" s="246">
        <v>46172</v>
      </c>
      <c r="O100" s="245" t="s">
        <v>1375</v>
      </c>
      <c r="P100" s="155" t="s">
        <v>1711</v>
      </c>
      <c r="Q100" s="121" t="s">
        <v>1508</v>
      </c>
    </row>
    <row r="101" spans="1:17" x14ac:dyDescent="0.25">
      <c r="A101" s="37" t="s">
        <v>1084</v>
      </c>
      <c r="B101" s="37" t="s">
        <v>9</v>
      </c>
      <c r="C101" s="37">
        <v>2113</v>
      </c>
      <c r="D101" s="37">
        <v>27</v>
      </c>
      <c r="E101" s="37" t="s">
        <v>1892</v>
      </c>
      <c r="F101" s="37" t="s">
        <v>803</v>
      </c>
      <c r="G101" s="153" t="s">
        <v>11</v>
      </c>
      <c r="H101" s="37">
        <v>1495048</v>
      </c>
      <c r="I101" s="37">
        <v>1</v>
      </c>
      <c r="J101" s="37" t="s">
        <v>1145</v>
      </c>
      <c r="K101" s="153" t="s">
        <v>1487</v>
      </c>
      <c r="L101" s="152">
        <v>46100</v>
      </c>
      <c r="M101" s="152">
        <v>46176</v>
      </c>
      <c r="N101" s="154">
        <v>46172</v>
      </c>
      <c r="O101" s="152" t="s">
        <v>1375</v>
      </c>
      <c r="P101" s="155" t="s">
        <v>1711</v>
      </c>
      <c r="Q101" s="37" t="s">
        <v>1508</v>
      </c>
    </row>
    <row r="102" spans="1:17" x14ac:dyDescent="0.25">
      <c r="A102" s="121" t="s">
        <v>1085</v>
      </c>
      <c r="B102" s="121" t="s">
        <v>9</v>
      </c>
      <c r="C102" s="121">
        <v>2113</v>
      </c>
      <c r="D102" s="121">
        <v>28</v>
      </c>
      <c r="E102" s="121" t="s">
        <v>1892</v>
      </c>
      <c r="F102" s="121" t="s">
        <v>804</v>
      </c>
      <c r="G102" s="202" t="s">
        <v>11</v>
      </c>
      <c r="H102" s="121">
        <v>1495049</v>
      </c>
      <c r="I102" s="121">
        <v>1</v>
      </c>
      <c r="J102" s="121" t="s">
        <v>1145</v>
      </c>
      <c r="K102" s="202" t="s">
        <v>1487</v>
      </c>
      <c r="L102" s="245">
        <v>46108</v>
      </c>
      <c r="M102" s="245">
        <v>46176</v>
      </c>
      <c r="N102" s="246">
        <v>46172</v>
      </c>
      <c r="O102" s="245" t="s">
        <v>1375</v>
      </c>
      <c r="P102" s="155" t="s">
        <v>1711</v>
      </c>
      <c r="Q102" s="121" t="s">
        <v>1508</v>
      </c>
    </row>
    <row r="103" spans="1:17" x14ac:dyDescent="0.25">
      <c r="A103" s="37" t="s">
        <v>1086</v>
      </c>
      <c r="B103" s="37" t="s">
        <v>9</v>
      </c>
      <c r="C103" s="37">
        <v>2113</v>
      </c>
      <c r="D103" s="37">
        <v>29</v>
      </c>
      <c r="E103" s="37" t="s">
        <v>1892</v>
      </c>
      <c r="F103" s="37" t="s">
        <v>804</v>
      </c>
      <c r="G103" s="153" t="s">
        <v>11</v>
      </c>
      <c r="H103" s="37">
        <v>1495049</v>
      </c>
      <c r="I103" s="37">
        <v>1</v>
      </c>
      <c r="J103" s="37" t="s">
        <v>1145</v>
      </c>
      <c r="K103" s="153" t="s">
        <v>1487</v>
      </c>
      <c r="L103" s="152">
        <v>46108</v>
      </c>
      <c r="M103" s="152">
        <v>46176</v>
      </c>
      <c r="N103" s="154">
        <v>46172</v>
      </c>
      <c r="O103" s="152" t="s">
        <v>1375</v>
      </c>
      <c r="P103" s="155" t="s">
        <v>1711</v>
      </c>
      <c r="Q103" s="37" t="s">
        <v>1508</v>
      </c>
    </row>
    <row r="104" spans="1:17" x14ac:dyDescent="0.25">
      <c r="A104" s="121" t="s">
        <v>1087</v>
      </c>
      <c r="B104" s="121" t="s">
        <v>9</v>
      </c>
      <c r="C104" s="121">
        <v>2113</v>
      </c>
      <c r="D104" s="121">
        <v>30</v>
      </c>
      <c r="E104" s="121" t="s">
        <v>1892</v>
      </c>
      <c r="F104" s="121" t="s">
        <v>804</v>
      </c>
      <c r="G104" s="202" t="s">
        <v>11</v>
      </c>
      <c r="H104" s="121">
        <v>1495049</v>
      </c>
      <c r="I104" s="121">
        <v>1</v>
      </c>
      <c r="J104" s="121" t="s">
        <v>1145</v>
      </c>
      <c r="K104" s="202" t="s">
        <v>1487</v>
      </c>
      <c r="L104" s="245">
        <v>46108</v>
      </c>
      <c r="M104" s="245">
        <v>46176</v>
      </c>
      <c r="N104" s="246">
        <v>46172</v>
      </c>
      <c r="O104" s="245" t="s">
        <v>1375</v>
      </c>
      <c r="P104" s="155" t="s">
        <v>1711</v>
      </c>
      <c r="Q104" s="121" t="s">
        <v>1508</v>
      </c>
    </row>
    <row r="105" spans="1:17" x14ac:dyDescent="0.25">
      <c r="A105" s="37" t="s">
        <v>1088</v>
      </c>
      <c r="B105" s="37" t="s">
        <v>9</v>
      </c>
      <c r="C105" s="37">
        <v>2113</v>
      </c>
      <c r="D105" s="37">
        <v>31</v>
      </c>
      <c r="E105" s="37" t="s">
        <v>1892</v>
      </c>
      <c r="F105" s="37" t="s">
        <v>804</v>
      </c>
      <c r="G105" s="153" t="s">
        <v>11</v>
      </c>
      <c r="H105" s="37">
        <v>1495049</v>
      </c>
      <c r="I105" s="37">
        <v>1</v>
      </c>
      <c r="J105" s="37" t="s">
        <v>1145</v>
      </c>
      <c r="K105" s="153" t="s">
        <v>1487</v>
      </c>
      <c r="L105" s="152">
        <v>46108</v>
      </c>
      <c r="M105" s="152">
        <v>46176</v>
      </c>
      <c r="N105" s="154">
        <v>46172</v>
      </c>
      <c r="O105" s="152" t="s">
        <v>1375</v>
      </c>
      <c r="P105" s="155" t="s">
        <v>1711</v>
      </c>
      <c r="Q105" s="37" t="s">
        <v>1508</v>
      </c>
    </row>
    <row r="106" spans="1:17" x14ac:dyDescent="0.25">
      <c r="A106" s="121" t="s">
        <v>1089</v>
      </c>
      <c r="B106" s="121" t="s">
        <v>9</v>
      </c>
      <c r="C106" s="121">
        <v>2113</v>
      </c>
      <c r="D106" s="121">
        <v>32</v>
      </c>
      <c r="E106" s="121" t="s">
        <v>1892</v>
      </c>
      <c r="F106" s="121" t="s">
        <v>804</v>
      </c>
      <c r="G106" s="202" t="s">
        <v>11</v>
      </c>
      <c r="H106" s="121">
        <v>1495049</v>
      </c>
      <c r="I106" s="121">
        <v>1</v>
      </c>
      <c r="J106" s="121" t="s">
        <v>1145</v>
      </c>
      <c r="K106" s="202" t="s">
        <v>1487</v>
      </c>
      <c r="L106" s="245">
        <v>46108</v>
      </c>
      <c r="M106" s="245">
        <v>46176</v>
      </c>
      <c r="N106" s="246">
        <v>46172</v>
      </c>
      <c r="O106" s="245" t="s">
        <v>1375</v>
      </c>
      <c r="P106" s="155" t="s">
        <v>1711</v>
      </c>
      <c r="Q106" s="121" t="s">
        <v>1508</v>
      </c>
    </row>
    <row r="107" spans="1:17" x14ac:dyDescent="0.25">
      <c r="A107" s="37" t="s">
        <v>1090</v>
      </c>
      <c r="B107" s="37" t="s">
        <v>9</v>
      </c>
      <c r="C107" s="37">
        <v>2113</v>
      </c>
      <c r="D107" s="37">
        <v>33</v>
      </c>
      <c r="E107" s="37" t="s">
        <v>1892</v>
      </c>
      <c r="F107" s="37" t="s">
        <v>804</v>
      </c>
      <c r="G107" s="153" t="s">
        <v>11</v>
      </c>
      <c r="H107" s="37">
        <v>1495049</v>
      </c>
      <c r="I107" s="37">
        <v>1</v>
      </c>
      <c r="J107" s="37" t="s">
        <v>1145</v>
      </c>
      <c r="K107" s="153" t="s">
        <v>1487</v>
      </c>
      <c r="L107" s="152">
        <v>46108</v>
      </c>
      <c r="M107" s="152">
        <v>46176</v>
      </c>
      <c r="N107" s="154">
        <v>46172</v>
      </c>
      <c r="O107" s="152" t="s">
        <v>1375</v>
      </c>
      <c r="P107" s="155" t="s">
        <v>1711</v>
      </c>
      <c r="Q107" s="37" t="s">
        <v>1508</v>
      </c>
    </row>
    <row r="108" spans="1:17" x14ac:dyDescent="0.25">
      <c r="A108" s="121" t="s">
        <v>1091</v>
      </c>
      <c r="B108" s="121" t="s">
        <v>9</v>
      </c>
      <c r="C108" s="121">
        <v>2113</v>
      </c>
      <c r="D108" s="121">
        <v>34</v>
      </c>
      <c r="E108" s="121" t="s">
        <v>1892</v>
      </c>
      <c r="F108" s="121" t="s">
        <v>804</v>
      </c>
      <c r="G108" s="202" t="s">
        <v>11</v>
      </c>
      <c r="H108" s="121">
        <v>1495049</v>
      </c>
      <c r="I108" s="121">
        <v>1</v>
      </c>
      <c r="J108" s="121" t="s">
        <v>1145</v>
      </c>
      <c r="K108" s="202" t="s">
        <v>1487</v>
      </c>
      <c r="L108" s="245">
        <v>46108</v>
      </c>
      <c r="M108" s="245">
        <v>46176</v>
      </c>
      <c r="N108" s="246">
        <v>46172</v>
      </c>
      <c r="O108" s="245" t="s">
        <v>1375</v>
      </c>
      <c r="P108" s="155" t="s">
        <v>1711</v>
      </c>
      <c r="Q108" s="121" t="s">
        <v>1508</v>
      </c>
    </row>
    <row r="109" spans="1:17" x14ac:dyDescent="0.25">
      <c r="A109" s="37" t="s">
        <v>1092</v>
      </c>
      <c r="B109" s="37" t="s">
        <v>9</v>
      </c>
      <c r="C109" s="37">
        <v>2113</v>
      </c>
      <c r="D109" s="37">
        <v>35</v>
      </c>
      <c r="E109" s="37" t="s">
        <v>1892</v>
      </c>
      <c r="F109" s="37" t="s">
        <v>804</v>
      </c>
      <c r="G109" s="153" t="s">
        <v>11</v>
      </c>
      <c r="H109" s="37">
        <v>1495049</v>
      </c>
      <c r="I109" s="37">
        <v>1</v>
      </c>
      <c r="J109" s="37" t="s">
        <v>1145</v>
      </c>
      <c r="K109" s="153" t="s">
        <v>1487</v>
      </c>
      <c r="L109" s="152">
        <v>46108</v>
      </c>
      <c r="M109" s="152">
        <v>46176</v>
      </c>
      <c r="N109" s="154">
        <v>46172</v>
      </c>
      <c r="O109" s="152" t="s">
        <v>1375</v>
      </c>
      <c r="P109" s="155" t="s">
        <v>1711</v>
      </c>
      <c r="Q109" s="37" t="s">
        <v>1508</v>
      </c>
    </row>
    <row r="110" spans="1:17" x14ac:dyDescent="0.25">
      <c r="A110" s="121" t="s">
        <v>1093</v>
      </c>
      <c r="B110" s="121" t="s">
        <v>9</v>
      </c>
      <c r="C110" s="121">
        <v>2113</v>
      </c>
      <c r="D110" s="121">
        <v>36</v>
      </c>
      <c r="E110" s="121" t="s">
        <v>1892</v>
      </c>
      <c r="F110" s="121" t="s">
        <v>804</v>
      </c>
      <c r="G110" s="202" t="s">
        <v>11</v>
      </c>
      <c r="H110" s="121">
        <v>1495049</v>
      </c>
      <c r="I110" s="121">
        <v>1</v>
      </c>
      <c r="J110" s="121" t="s">
        <v>1145</v>
      </c>
      <c r="K110" s="202" t="s">
        <v>1487</v>
      </c>
      <c r="L110" s="245">
        <v>46108</v>
      </c>
      <c r="M110" s="245">
        <v>46176</v>
      </c>
      <c r="N110" s="246">
        <v>46172</v>
      </c>
      <c r="O110" s="245" t="s">
        <v>1375</v>
      </c>
      <c r="P110" s="155" t="s">
        <v>1711</v>
      </c>
      <c r="Q110" s="121" t="s">
        <v>1508</v>
      </c>
    </row>
    <row r="111" spans="1:17" x14ac:dyDescent="0.25">
      <c r="A111" s="37" t="s">
        <v>1094</v>
      </c>
      <c r="B111" s="37" t="s">
        <v>9</v>
      </c>
      <c r="C111" s="37">
        <v>2113</v>
      </c>
      <c r="D111" s="37">
        <v>37</v>
      </c>
      <c r="E111" s="37" t="s">
        <v>1892</v>
      </c>
      <c r="F111" s="37" t="s">
        <v>804</v>
      </c>
      <c r="G111" s="153" t="s">
        <v>11</v>
      </c>
      <c r="H111" s="37">
        <v>1495049</v>
      </c>
      <c r="I111" s="37">
        <v>1</v>
      </c>
      <c r="J111" s="37" t="s">
        <v>1145</v>
      </c>
      <c r="K111" s="153" t="s">
        <v>1487</v>
      </c>
      <c r="L111" s="152">
        <v>46108</v>
      </c>
      <c r="M111" s="152">
        <v>46176</v>
      </c>
      <c r="N111" s="154">
        <v>46172</v>
      </c>
      <c r="O111" s="152" t="s">
        <v>1375</v>
      </c>
      <c r="P111" s="155" t="s">
        <v>1711</v>
      </c>
      <c r="Q111" s="37" t="s">
        <v>1508</v>
      </c>
    </row>
    <row r="112" spans="1:17" x14ac:dyDescent="0.25">
      <c r="A112" s="121" t="s">
        <v>1095</v>
      </c>
      <c r="B112" s="121" t="s">
        <v>9</v>
      </c>
      <c r="C112" s="121">
        <v>2113</v>
      </c>
      <c r="D112" s="121">
        <v>38</v>
      </c>
      <c r="E112" s="121" t="s">
        <v>1892</v>
      </c>
      <c r="F112" s="121" t="s">
        <v>1893</v>
      </c>
      <c r="G112" s="202" t="s">
        <v>11</v>
      </c>
      <c r="H112" s="121">
        <v>1495049</v>
      </c>
      <c r="I112" s="121">
        <v>1</v>
      </c>
      <c r="J112" s="121" t="s">
        <v>1145</v>
      </c>
      <c r="K112" s="202" t="s">
        <v>1487</v>
      </c>
      <c r="L112" s="245">
        <v>46108</v>
      </c>
      <c r="M112" s="245">
        <v>46176</v>
      </c>
      <c r="N112" s="246">
        <v>46172</v>
      </c>
      <c r="O112" s="245" t="s">
        <v>1375</v>
      </c>
      <c r="P112" s="155" t="s">
        <v>1711</v>
      </c>
      <c r="Q112" s="121" t="s">
        <v>1508</v>
      </c>
    </row>
    <row r="113" spans="1:17" x14ac:dyDescent="0.25">
      <c r="A113" s="37" t="s">
        <v>1095</v>
      </c>
      <c r="B113" s="37" t="s">
        <v>9</v>
      </c>
      <c r="C113" s="37">
        <v>2113</v>
      </c>
      <c r="D113" s="37">
        <v>39</v>
      </c>
      <c r="E113" s="37" t="s">
        <v>1892</v>
      </c>
      <c r="F113" s="37" t="s">
        <v>1894</v>
      </c>
      <c r="G113" s="153" t="s">
        <v>11</v>
      </c>
      <c r="H113" s="37">
        <v>1495049</v>
      </c>
      <c r="I113" s="37">
        <v>1</v>
      </c>
      <c r="J113" s="37" t="s">
        <v>1145</v>
      </c>
      <c r="K113" s="153" t="s">
        <v>1487</v>
      </c>
      <c r="L113" s="152">
        <v>46108</v>
      </c>
      <c r="M113" s="152">
        <v>46176</v>
      </c>
      <c r="N113" s="154">
        <v>46172</v>
      </c>
      <c r="O113" s="152" t="s">
        <v>1375</v>
      </c>
      <c r="P113" s="155" t="s">
        <v>1711</v>
      </c>
      <c r="Q113" s="37" t="s">
        <v>1508</v>
      </c>
    </row>
    <row r="114" spans="1:17" x14ac:dyDescent="0.25">
      <c r="A114" s="121" t="s">
        <v>1095</v>
      </c>
      <c r="B114" s="121" t="s">
        <v>9</v>
      </c>
      <c r="C114" s="121">
        <v>2113</v>
      </c>
      <c r="D114" s="121">
        <v>40</v>
      </c>
      <c r="E114" s="121" t="s">
        <v>1892</v>
      </c>
      <c r="F114" s="121" t="s">
        <v>1894</v>
      </c>
      <c r="G114" s="202" t="s">
        <v>11</v>
      </c>
      <c r="H114" s="121">
        <v>1495049</v>
      </c>
      <c r="I114" s="121">
        <v>1</v>
      </c>
      <c r="J114" s="121" t="s">
        <v>1145</v>
      </c>
      <c r="K114" s="202" t="s">
        <v>1487</v>
      </c>
      <c r="L114" s="245">
        <v>46108</v>
      </c>
      <c r="M114" s="245">
        <v>46176</v>
      </c>
      <c r="N114" s="246">
        <v>46172</v>
      </c>
      <c r="O114" s="245" t="s">
        <v>1375</v>
      </c>
      <c r="P114" s="155" t="s">
        <v>1711</v>
      </c>
      <c r="Q114" s="121" t="s">
        <v>1508</v>
      </c>
    </row>
    <row r="115" spans="1:17" x14ac:dyDescent="0.25">
      <c r="A115" s="37" t="s">
        <v>1095</v>
      </c>
      <c r="B115" s="37" t="s">
        <v>9</v>
      </c>
      <c r="C115" s="37">
        <v>2113</v>
      </c>
      <c r="D115" s="37">
        <v>41</v>
      </c>
      <c r="E115" s="37" t="s">
        <v>1892</v>
      </c>
      <c r="F115" s="37" t="s">
        <v>1894</v>
      </c>
      <c r="G115" s="153" t="s">
        <v>11</v>
      </c>
      <c r="H115" s="37">
        <v>1495049</v>
      </c>
      <c r="I115" s="37">
        <v>1</v>
      </c>
      <c r="J115" s="37" t="s">
        <v>1145</v>
      </c>
      <c r="K115" s="153" t="s">
        <v>1487</v>
      </c>
      <c r="L115" s="152">
        <v>46108</v>
      </c>
      <c r="M115" s="152">
        <v>46176</v>
      </c>
      <c r="N115" s="154">
        <v>46172</v>
      </c>
      <c r="O115" s="152" t="s">
        <v>1375</v>
      </c>
      <c r="P115" s="155" t="s">
        <v>1711</v>
      </c>
      <c r="Q115" s="37" t="s">
        <v>1508</v>
      </c>
    </row>
    <row r="116" spans="1:17" x14ac:dyDescent="0.25">
      <c r="A116" s="121" t="s">
        <v>1095</v>
      </c>
      <c r="B116" s="121" t="s">
        <v>9</v>
      </c>
      <c r="C116" s="121">
        <v>2113</v>
      </c>
      <c r="D116" s="121">
        <v>42</v>
      </c>
      <c r="E116" s="121" t="s">
        <v>1892</v>
      </c>
      <c r="F116" s="121" t="s">
        <v>1894</v>
      </c>
      <c r="G116" s="202" t="s">
        <v>11</v>
      </c>
      <c r="H116" s="121">
        <v>1495049</v>
      </c>
      <c r="I116" s="121">
        <v>1</v>
      </c>
      <c r="J116" s="121" t="s">
        <v>1145</v>
      </c>
      <c r="K116" s="202" t="s">
        <v>1487</v>
      </c>
      <c r="L116" s="245">
        <v>46108</v>
      </c>
      <c r="M116" s="245">
        <v>46176</v>
      </c>
      <c r="N116" s="246">
        <v>46172</v>
      </c>
      <c r="O116" s="245" t="s">
        <v>1375</v>
      </c>
      <c r="P116" s="155" t="s">
        <v>1711</v>
      </c>
      <c r="Q116" s="121" t="s">
        <v>1508</v>
      </c>
    </row>
    <row r="117" spans="1:17" x14ac:dyDescent="0.25">
      <c r="A117" s="37" t="s">
        <v>1095</v>
      </c>
      <c r="B117" s="37" t="s">
        <v>9</v>
      </c>
      <c r="C117" s="37">
        <v>2113</v>
      </c>
      <c r="D117" s="37">
        <v>43</v>
      </c>
      <c r="E117" s="37" t="s">
        <v>1892</v>
      </c>
      <c r="F117" s="37" t="s">
        <v>1894</v>
      </c>
      <c r="G117" s="153" t="s">
        <v>11</v>
      </c>
      <c r="H117" s="37">
        <v>1495049</v>
      </c>
      <c r="I117" s="37">
        <v>1</v>
      </c>
      <c r="J117" s="37" t="s">
        <v>1145</v>
      </c>
      <c r="K117" s="153" t="s">
        <v>1487</v>
      </c>
      <c r="L117" s="152">
        <v>46108</v>
      </c>
      <c r="M117" s="152">
        <v>46176</v>
      </c>
      <c r="N117" s="154">
        <v>46172</v>
      </c>
      <c r="O117" s="152" t="s">
        <v>1375</v>
      </c>
      <c r="P117" s="155" t="s">
        <v>1711</v>
      </c>
      <c r="Q117" s="37" t="s">
        <v>1508</v>
      </c>
    </row>
    <row r="118" spans="1:17" x14ac:dyDescent="0.25">
      <c r="A118" s="121" t="s">
        <v>1095</v>
      </c>
      <c r="B118" s="121" t="s">
        <v>9</v>
      </c>
      <c r="C118" s="121">
        <v>2113</v>
      </c>
      <c r="D118" s="121">
        <v>44</v>
      </c>
      <c r="E118" s="121" t="s">
        <v>1892</v>
      </c>
      <c r="F118" s="121" t="s">
        <v>1894</v>
      </c>
      <c r="G118" s="202" t="s">
        <v>11</v>
      </c>
      <c r="H118" s="121">
        <v>1495049</v>
      </c>
      <c r="I118" s="121">
        <v>1</v>
      </c>
      <c r="J118" s="121" t="s">
        <v>1145</v>
      </c>
      <c r="K118" s="202" t="s">
        <v>1487</v>
      </c>
      <c r="L118" s="245">
        <v>46108</v>
      </c>
      <c r="M118" s="245">
        <v>46176</v>
      </c>
      <c r="N118" s="246">
        <v>46172</v>
      </c>
      <c r="O118" s="245" t="s">
        <v>1375</v>
      </c>
      <c r="P118" s="155" t="s">
        <v>1711</v>
      </c>
      <c r="Q118" s="121" t="s">
        <v>1508</v>
      </c>
    </row>
    <row r="119" spans="1:17" x14ac:dyDescent="0.25">
      <c r="A119" s="37" t="s">
        <v>1095</v>
      </c>
      <c r="B119" s="37" t="s">
        <v>9</v>
      </c>
      <c r="C119" s="37">
        <v>2113</v>
      </c>
      <c r="D119" s="37">
        <v>45</v>
      </c>
      <c r="E119" s="37" t="s">
        <v>1892</v>
      </c>
      <c r="F119" s="37" t="s">
        <v>804</v>
      </c>
      <c r="G119" s="153" t="s">
        <v>11</v>
      </c>
      <c r="H119" s="37">
        <v>1495049</v>
      </c>
      <c r="I119" s="37">
        <v>1</v>
      </c>
      <c r="J119" s="37" t="s">
        <v>1145</v>
      </c>
      <c r="K119" s="153" t="s">
        <v>1487</v>
      </c>
      <c r="L119" s="152">
        <v>46108</v>
      </c>
      <c r="M119" s="152">
        <v>46176</v>
      </c>
      <c r="N119" s="154">
        <v>46172</v>
      </c>
      <c r="O119" s="152" t="s">
        <v>1375</v>
      </c>
      <c r="P119" s="155" t="s">
        <v>1711</v>
      </c>
      <c r="Q119" s="37" t="s">
        <v>1508</v>
      </c>
    </row>
    <row r="120" spans="1:17" x14ac:dyDescent="0.25">
      <c r="A120" s="121" t="s">
        <v>1052</v>
      </c>
      <c r="B120" s="121" t="s">
        <v>9</v>
      </c>
      <c r="C120" s="121">
        <v>2146</v>
      </c>
      <c r="D120" s="121">
        <v>1</v>
      </c>
      <c r="E120" s="121" t="s">
        <v>1112</v>
      </c>
      <c r="F120" s="121" t="s">
        <v>306</v>
      </c>
      <c r="G120" s="202" t="s">
        <v>11</v>
      </c>
      <c r="H120" s="121">
        <v>152650</v>
      </c>
      <c r="I120" s="121">
        <v>1</v>
      </c>
      <c r="J120" s="121" t="s">
        <v>1143</v>
      </c>
      <c r="K120" s="121" t="s">
        <v>1486</v>
      </c>
      <c r="L120" s="245">
        <v>46131</v>
      </c>
      <c r="M120" s="245">
        <v>46174</v>
      </c>
      <c r="N120" s="246">
        <v>46172</v>
      </c>
      <c r="O120" s="245" t="s">
        <v>1375</v>
      </c>
      <c r="P120" s="121" t="s">
        <v>1711</v>
      </c>
      <c r="Q120" s="121" t="s">
        <v>1508</v>
      </c>
    </row>
    <row r="121" spans="1:17" x14ac:dyDescent="0.25">
      <c r="A121" s="37" t="s">
        <v>1053</v>
      </c>
      <c r="B121" s="37" t="s">
        <v>9</v>
      </c>
      <c r="C121" s="37">
        <v>2146</v>
      </c>
      <c r="D121" s="37">
        <v>2</v>
      </c>
      <c r="E121" s="37" t="s">
        <v>1112</v>
      </c>
      <c r="F121" s="37" t="s">
        <v>306</v>
      </c>
      <c r="G121" s="153" t="s">
        <v>11</v>
      </c>
      <c r="H121" s="37">
        <v>152650</v>
      </c>
      <c r="I121" s="37">
        <v>1</v>
      </c>
      <c r="J121" s="37" t="s">
        <v>1143</v>
      </c>
      <c r="K121" s="37" t="s">
        <v>1486</v>
      </c>
      <c r="L121" s="152">
        <v>46131</v>
      </c>
      <c r="M121" s="152">
        <v>46174</v>
      </c>
      <c r="N121" s="154">
        <v>46172</v>
      </c>
      <c r="O121" s="152" t="s">
        <v>1375</v>
      </c>
      <c r="P121" s="37" t="s">
        <v>1711</v>
      </c>
      <c r="Q121" s="37" t="s">
        <v>1508</v>
      </c>
    </row>
    <row r="122" spans="1:17" x14ac:dyDescent="0.25">
      <c r="A122" s="121" t="s">
        <v>1054</v>
      </c>
      <c r="B122" s="121" t="s">
        <v>9</v>
      </c>
      <c r="C122" s="121">
        <v>2146</v>
      </c>
      <c r="D122" s="121">
        <v>3</v>
      </c>
      <c r="E122" s="121" t="s">
        <v>1112</v>
      </c>
      <c r="F122" s="121" t="s">
        <v>306</v>
      </c>
      <c r="G122" s="202" t="s">
        <v>11</v>
      </c>
      <c r="H122" s="121">
        <v>152650</v>
      </c>
      <c r="I122" s="121">
        <v>1</v>
      </c>
      <c r="J122" s="121" t="s">
        <v>1143</v>
      </c>
      <c r="K122" s="121" t="s">
        <v>1486</v>
      </c>
      <c r="L122" s="245">
        <v>46131</v>
      </c>
      <c r="M122" s="245">
        <v>46174</v>
      </c>
      <c r="N122" s="246">
        <v>46172</v>
      </c>
      <c r="O122" s="245" t="s">
        <v>1375</v>
      </c>
      <c r="P122" s="245" t="s">
        <v>1711</v>
      </c>
      <c r="Q122" s="121" t="s">
        <v>1508</v>
      </c>
    </row>
    <row r="123" spans="1:17" x14ac:dyDescent="0.25">
      <c r="A123" s="37" t="s">
        <v>1055</v>
      </c>
      <c r="B123" s="37" t="s">
        <v>9</v>
      </c>
      <c r="C123" s="37">
        <v>2146</v>
      </c>
      <c r="D123" s="37">
        <v>4</v>
      </c>
      <c r="E123" s="37" t="s">
        <v>1112</v>
      </c>
      <c r="F123" s="37" t="s">
        <v>306</v>
      </c>
      <c r="G123" s="153" t="s">
        <v>11</v>
      </c>
      <c r="H123" s="37">
        <v>152650</v>
      </c>
      <c r="I123" s="37">
        <v>1</v>
      </c>
      <c r="J123" s="37" t="s">
        <v>1143</v>
      </c>
      <c r="K123" s="37" t="s">
        <v>1486</v>
      </c>
      <c r="L123" s="152">
        <v>46131</v>
      </c>
      <c r="M123" s="152">
        <v>46174</v>
      </c>
      <c r="N123" s="154">
        <v>46172</v>
      </c>
      <c r="O123" s="152" t="s">
        <v>1375</v>
      </c>
      <c r="P123" s="152" t="s">
        <v>1711</v>
      </c>
      <c r="Q123" s="37" t="s">
        <v>1508</v>
      </c>
    </row>
    <row r="124" spans="1:17" x14ac:dyDescent="0.25">
      <c r="A124" s="121" t="s">
        <v>1056</v>
      </c>
      <c r="B124" s="121" t="s">
        <v>9</v>
      </c>
      <c r="C124" s="121">
        <v>2146</v>
      </c>
      <c r="D124" s="121">
        <v>5</v>
      </c>
      <c r="E124" s="121" t="s">
        <v>1112</v>
      </c>
      <c r="F124" s="121" t="s">
        <v>306</v>
      </c>
      <c r="G124" s="202" t="s">
        <v>11</v>
      </c>
      <c r="H124" s="121">
        <v>152650</v>
      </c>
      <c r="I124" s="121">
        <v>1</v>
      </c>
      <c r="J124" s="121" t="s">
        <v>1143</v>
      </c>
      <c r="K124" s="121" t="s">
        <v>1486</v>
      </c>
      <c r="L124" s="245">
        <v>46131</v>
      </c>
      <c r="M124" s="245">
        <v>46174</v>
      </c>
      <c r="N124" s="246">
        <v>46172</v>
      </c>
      <c r="O124" s="245" t="s">
        <v>1375</v>
      </c>
      <c r="P124" s="245" t="s">
        <v>1711</v>
      </c>
      <c r="Q124" s="121" t="s">
        <v>1508</v>
      </c>
    </row>
    <row r="125" spans="1:17" x14ac:dyDescent="0.25">
      <c r="A125" s="37" t="s">
        <v>1057</v>
      </c>
      <c r="B125" s="37" t="s">
        <v>9</v>
      </c>
      <c r="C125" s="37" t="s">
        <v>1862</v>
      </c>
      <c r="D125" s="37" t="s">
        <v>1862</v>
      </c>
      <c r="E125" s="37" t="s">
        <v>1112</v>
      </c>
      <c r="F125" s="37" t="s">
        <v>306</v>
      </c>
      <c r="G125" s="37" t="s">
        <v>11</v>
      </c>
      <c r="H125" s="37">
        <v>152650</v>
      </c>
      <c r="I125" s="37">
        <v>1</v>
      </c>
      <c r="J125" s="37" t="s">
        <v>1151</v>
      </c>
      <c r="K125" s="37" t="s">
        <v>1486</v>
      </c>
      <c r="L125" s="152">
        <v>46131</v>
      </c>
      <c r="M125" s="152">
        <v>46174</v>
      </c>
      <c r="N125" s="154">
        <v>46172</v>
      </c>
      <c r="O125" s="152" t="s">
        <v>1375</v>
      </c>
      <c r="P125" s="37" t="s">
        <v>1711</v>
      </c>
      <c r="Q125" s="37" t="s">
        <v>1529</v>
      </c>
    </row>
    <row r="126" spans="1:17" x14ac:dyDescent="0.25">
      <c r="A126" s="121" t="s">
        <v>1837</v>
      </c>
      <c r="B126" s="121" t="s">
        <v>9</v>
      </c>
      <c r="C126" s="121" t="s">
        <v>1862</v>
      </c>
      <c r="D126" s="121" t="s">
        <v>1862</v>
      </c>
      <c r="E126" s="121" t="s">
        <v>1116</v>
      </c>
      <c r="F126" s="121" t="s">
        <v>376</v>
      </c>
      <c r="G126" s="121" t="s">
        <v>11</v>
      </c>
      <c r="H126" s="121">
        <v>864029</v>
      </c>
      <c r="I126" s="121">
        <v>1</v>
      </c>
      <c r="J126" s="121" t="s">
        <v>1151</v>
      </c>
      <c r="K126" s="121" t="s">
        <v>1486</v>
      </c>
      <c r="L126" s="245">
        <v>46160</v>
      </c>
      <c r="M126" s="245">
        <v>46181</v>
      </c>
      <c r="N126" s="246">
        <v>46172</v>
      </c>
      <c r="O126" s="245" t="s">
        <v>1375</v>
      </c>
      <c r="P126" s="121" t="s">
        <v>1711</v>
      </c>
      <c r="Q126" s="249" t="s">
        <v>1508</v>
      </c>
    </row>
    <row r="127" spans="1:17" x14ac:dyDescent="0.25">
      <c r="A127" s="37" t="s">
        <v>1836</v>
      </c>
      <c r="B127" s="37" t="s">
        <v>9</v>
      </c>
      <c r="C127" s="37" t="s">
        <v>1862</v>
      </c>
      <c r="D127" s="37" t="s">
        <v>1862</v>
      </c>
      <c r="E127" s="37" t="s">
        <v>1116</v>
      </c>
      <c r="F127" s="37" t="s">
        <v>591</v>
      </c>
      <c r="G127" s="37" t="s">
        <v>11</v>
      </c>
      <c r="H127" s="37">
        <v>864028</v>
      </c>
      <c r="I127" s="37">
        <v>1</v>
      </c>
      <c r="J127" s="37" t="s">
        <v>1151</v>
      </c>
      <c r="K127" s="37" t="s">
        <v>1486</v>
      </c>
      <c r="L127" s="152">
        <v>46158</v>
      </c>
      <c r="M127" s="152">
        <v>46181</v>
      </c>
      <c r="N127" s="154">
        <v>46172</v>
      </c>
      <c r="O127" s="152" t="s">
        <v>1375</v>
      </c>
      <c r="P127" s="37" t="s">
        <v>1711</v>
      </c>
      <c r="Q127" s="18" t="s">
        <v>1508</v>
      </c>
    </row>
    <row r="128" spans="1:17" x14ac:dyDescent="0.25">
      <c r="A128" s="121" t="s">
        <v>1096</v>
      </c>
      <c r="B128" s="121" t="s">
        <v>9</v>
      </c>
      <c r="C128" s="121">
        <v>2145</v>
      </c>
      <c r="D128" s="121">
        <v>1</v>
      </c>
      <c r="E128" s="121" t="s">
        <v>1112</v>
      </c>
      <c r="F128" s="121" t="s">
        <v>306</v>
      </c>
      <c r="G128" s="202" t="s">
        <v>11</v>
      </c>
      <c r="H128" s="121">
        <v>152651</v>
      </c>
      <c r="I128" s="121">
        <v>1</v>
      </c>
      <c r="J128" s="121" t="s">
        <v>1143</v>
      </c>
      <c r="K128" s="121" t="s">
        <v>1486</v>
      </c>
      <c r="L128" s="245">
        <v>46132</v>
      </c>
      <c r="M128" s="245">
        <v>46183</v>
      </c>
      <c r="N128" s="246">
        <v>46172</v>
      </c>
      <c r="O128" s="245" t="s">
        <v>1375</v>
      </c>
      <c r="P128" s="245" t="s">
        <v>1711</v>
      </c>
      <c r="Q128" s="249" t="s">
        <v>1508</v>
      </c>
    </row>
    <row r="129" spans="1:17" x14ac:dyDescent="0.25">
      <c r="A129" s="37" t="s">
        <v>1097</v>
      </c>
      <c r="B129" s="37" t="s">
        <v>9</v>
      </c>
      <c r="C129" s="37">
        <v>2145</v>
      </c>
      <c r="D129" s="37">
        <v>2</v>
      </c>
      <c r="E129" s="37" t="s">
        <v>1112</v>
      </c>
      <c r="F129" s="37" t="s">
        <v>306</v>
      </c>
      <c r="G129" s="153" t="s">
        <v>11</v>
      </c>
      <c r="H129" s="37">
        <v>152651</v>
      </c>
      <c r="I129" s="37">
        <v>1</v>
      </c>
      <c r="J129" s="37" t="s">
        <v>1143</v>
      </c>
      <c r="K129" s="37" t="s">
        <v>1486</v>
      </c>
      <c r="L129" s="152">
        <v>46132</v>
      </c>
      <c r="M129" s="152">
        <v>46183</v>
      </c>
      <c r="N129" s="154">
        <v>46172</v>
      </c>
      <c r="O129" s="152" t="s">
        <v>1375</v>
      </c>
      <c r="P129" s="152" t="s">
        <v>1711</v>
      </c>
      <c r="Q129" s="18" t="s">
        <v>1508</v>
      </c>
    </row>
    <row r="130" spans="1:17" x14ac:dyDescent="0.25">
      <c r="A130" s="121" t="s">
        <v>1098</v>
      </c>
      <c r="B130" s="121" t="s">
        <v>9</v>
      </c>
      <c r="C130" s="121">
        <v>2145</v>
      </c>
      <c r="D130" s="121">
        <v>3</v>
      </c>
      <c r="E130" s="121" t="s">
        <v>1112</v>
      </c>
      <c r="F130" s="121" t="s">
        <v>306</v>
      </c>
      <c r="G130" s="202" t="s">
        <v>11</v>
      </c>
      <c r="H130" s="121">
        <v>152651</v>
      </c>
      <c r="I130" s="121">
        <v>1</v>
      </c>
      <c r="J130" s="121" t="s">
        <v>1143</v>
      </c>
      <c r="K130" s="121" t="s">
        <v>1486</v>
      </c>
      <c r="L130" s="245">
        <v>46132</v>
      </c>
      <c r="M130" s="245">
        <v>46183</v>
      </c>
      <c r="N130" s="246">
        <v>46172</v>
      </c>
      <c r="O130" s="245" t="s">
        <v>1375</v>
      </c>
      <c r="P130" s="245" t="s">
        <v>1711</v>
      </c>
      <c r="Q130" s="249" t="s">
        <v>1508</v>
      </c>
    </row>
    <row r="131" spans="1:17" x14ac:dyDescent="0.25">
      <c r="A131" s="37" t="s">
        <v>1099</v>
      </c>
      <c r="B131" s="37" t="s">
        <v>9</v>
      </c>
      <c r="C131" s="37">
        <v>2145</v>
      </c>
      <c r="D131" s="37">
        <v>4</v>
      </c>
      <c r="E131" s="37" t="s">
        <v>1112</v>
      </c>
      <c r="F131" s="37" t="s">
        <v>306</v>
      </c>
      <c r="G131" s="153" t="s">
        <v>11</v>
      </c>
      <c r="H131" s="37">
        <v>152651</v>
      </c>
      <c r="I131" s="37">
        <v>1</v>
      </c>
      <c r="J131" s="37" t="s">
        <v>1143</v>
      </c>
      <c r="K131" s="37" t="s">
        <v>1486</v>
      </c>
      <c r="L131" s="152">
        <v>46132</v>
      </c>
      <c r="M131" s="152">
        <v>46183</v>
      </c>
      <c r="N131" s="154">
        <v>46172</v>
      </c>
      <c r="O131" s="152" t="s">
        <v>1375</v>
      </c>
      <c r="P131" s="37" t="s">
        <v>1711</v>
      </c>
      <c r="Q131" s="18" t="s">
        <v>1508</v>
      </c>
    </row>
  </sheetData>
  <conditionalFormatting sqref="P1:P131">
    <cfRule type="cellIs" dxfId="4" priority="1" operator="equal">
      <formula>"Finalizado"</formula>
    </cfRule>
  </conditionalFormatting>
  <pageMargins left="0.511811024" right="0.511811024" top="0.78740157499999996" bottom="0.78740157499999996" header="0.31496062000000002" footer="0.31496062000000002"/>
  <pageSetup paperSize="8" scale="2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0B318-1D9F-470E-BE0D-7D7687E6321A}">
  <sheetPr codeName="Planilha27"/>
  <dimension ref="A1:I134"/>
  <sheetViews>
    <sheetView topLeftCell="A74" workbookViewId="0">
      <selection activeCell="K18" sqref="K18"/>
    </sheetView>
  </sheetViews>
  <sheetFormatPr defaultRowHeight="15" x14ac:dyDescent="0.25"/>
  <cols>
    <col min="1" max="1" width="14.85546875" bestFit="1" customWidth="1"/>
    <col min="2" max="2" width="30.28515625" bestFit="1" customWidth="1"/>
    <col min="3" max="3" width="12.28515625" bestFit="1" customWidth="1"/>
    <col min="4" max="4" width="58.7109375" bestFit="1" customWidth="1"/>
    <col min="5" max="5" width="12.7109375" bestFit="1" customWidth="1"/>
    <col min="6" max="6" width="50.42578125" bestFit="1" customWidth="1"/>
    <col min="7" max="7" width="22.7109375" bestFit="1" customWidth="1"/>
    <col min="8" max="8" width="11.85546875" bestFit="1" customWidth="1"/>
    <col min="9" max="9" width="10.7109375" bestFit="1" customWidth="1"/>
  </cols>
  <sheetData>
    <row r="1" spans="1:9" ht="39" customHeight="1" x14ac:dyDescent="0.25">
      <c r="A1" s="278" t="s">
        <v>1692</v>
      </c>
      <c r="B1" s="279"/>
      <c r="C1" s="279"/>
      <c r="D1" s="279"/>
      <c r="E1" s="279"/>
      <c r="F1" s="279"/>
      <c r="G1" s="279"/>
      <c r="H1" s="280"/>
      <c r="I1" s="126" t="s">
        <v>2465</v>
      </c>
    </row>
    <row r="2" spans="1:9" x14ac:dyDescent="0.25">
      <c r="A2" s="103" t="s">
        <v>1693</v>
      </c>
      <c r="B2" s="103" t="s">
        <v>1694</v>
      </c>
      <c r="C2" s="103" t="s">
        <v>1</v>
      </c>
      <c r="D2" s="103" t="s">
        <v>853</v>
      </c>
      <c r="E2" s="103" t="s">
        <v>861</v>
      </c>
      <c r="F2" s="103" t="s">
        <v>1695</v>
      </c>
      <c r="G2" s="103" t="s">
        <v>1696</v>
      </c>
      <c r="H2" s="103" t="s">
        <v>1697</v>
      </c>
      <c r="I2" s="103" t="s">
        <v>2268</v>
      </c>
    </row>
    <row r="3" spans="1:9" x14ac:dyDescent="0.25">
      <c r="A3" s="194" t="s">
        <v>1690</v>
      </c>
      <c r="B3" s="195" t="s">
        <v>1118</v>
      </c>
      <c r="C3" s="194">
        <v>1104024</v>
      </c>
      <c r="D3" s="194" t="s">
        <v>1493</v>
      </c>
      <c r="E3" s="194"/>
      <c r="F3" s="194" t="s">
        <v>2454</v>
      </c>
      <c r="G3" s="194">
        <v>285</v>
      </c>
      <c r="H3" s="194">
        <v>20</v>
      </c>
      <c r="I3" s="196" t="b">
        <v>1</v>
      </c>
    </row>
    <row r="4" spans="1:9" x14ac:dyDescent="0.25">
      <c r="A4" s="194" t="s">
        <v>1690</v>
      </c>
      <c r="B4" s="195" t="s">
        <v>1118</v>
      </c>
      <c r="C4" s="194">
        <v>1104024</v>
      </c>
      <c r="D4" s="194" t="s">
        <v>1493</v>
      </c>
      <c r="E4" s="194"/>
      <c r="F4" s="194" t="s">
        <v>2453</v>
      </c>
      <c r="G4" s="194">
        <v>285</v>
      </c>
      <c r="H4" s="194">
        <v>20</v>
      </c>
      <c r="I4" s="197" t="b">
        <v>1</v>
      </c>
    </row>
    <row r="5" spans="1:9" x14ac:dyDescent="0.25">
      <c r="A5" s="194" t="s">
        <v>1690</v>
      </c>
      <c r="B5" s="195" t="s">
        <v>1123</v>
      </c>
      <c r="C5" s="194">
        <v>6754</v>
      </c>
      <c r="D5" s="194" t="s">
        <v>747</v>
      </c>
      <c r="E5" s="194">
        <v>24</v>
      </c>
      <c r="F5" s="194" t="s">
        <v>147</v>
      </c>
      <c r="G5" s="194">
        <v>117</v>
      </c>
      <c r="H5" s="194">
        <v>20</v>
      </c>
      <c r="I5" s="197" t="b">
        <v>0</v>
      </c>
    </row>
    <row r="6" spans="1:9" x14ac:dyDescent="0.25">
      <c r="A6" s="194" t="s">
        <v>1690</v>
      </c>
      <c r="B6" s="195" t="s">
        <v>1123</v>
      </c>
      <c r="C6" s="194">
        <v>6756</v>
      </c>
      <c r="D6" s="194" t="s">
        <v>748</v>
      </c>
      <c r="E6" s="194" t="s">
        <v>1793</v>
      </c>
      <c r="F6" s="194" t="s">
        <v>147</v>
      </c>
      <c r="G6" s="194">
        <v>117</v>
      </c>
      <c r="H6" s="194">
        <v>20</v>
      </c>
      <c r="I6" s="197" t="b">
        <v>0</v>
      </c>
    </row>
    <row r="7" spans="1:9" x14ac:dyDescent="0.25">
      <c r="A7" s="194" t="s">
        <v>1690</v>
      </c>
      <c r="B7" s="195" t="s">
        <v>1123</v>
      </c>
      <c r="C7" s="194">
        <v>6757</v>
      </c>
      <c r="D7" s="194" t="s">
        <v>749</v>
      </c>
      <c r="E7" s="194">
        <v>46</v>
      </c>
      <c r="F7" s="194" t="s">
        <v>147</v>
      </c>
      <c r="G7" s="194">
        <v>117</v>
      </c>
      <c r="H7" s="194">
        <v>20</v>
      </c>
      <c r="I7" s="197" t="b">
        <v>0</v>
      </c>
    </row>
    <row r="8" spans="1:9" x14ac:dyDescent="0.25">
      <c r="A8" s="194" t="s">
        <v>1690</v>
      </c>
      <c r="B8" s="195" t="s">
        <v>1123</v>
      </c>
      <c r="C8" s="194">
        <v>6758</v>
      </c>
      <c r="D8" s="194" t="s">
        <v>750</v>
      </c>
      <c r="E8" s="194">
        <v>32</v>
      </c>
      <c r="F8" s="194" t="s">
        <v>147</v>
      </c>
      <c r="G8" s="194">
        <v>117</v>
      </c>
      <c r="H8" s="194">
        <v>20</v>
      </c>
      <c r="I8" s="197" t="b">
        <v>0</v>
      </c>
    </row>
    <row r="9" spans="1:9" x14ac:dyDescent="0.25">
      <c r="A9" s="194" t="s">
        <v>1690</v>
      </c>
      <c r="B9" s="195" t="s">
        <v>1123</v>
      </c>
      <c r="C9" s="194">
        <v>6759</v>
      </c>
      <c r="D9" s="194" t="s">
        <v>749</v>
      </c>
      <c r="E9" s="194">
        <v>22</v>
      </c>
      <c r="F9" s="194" t="s">
        <v>147</v>
      </c>
      <c r="G9" s="194">
        <v>117</v>
      </c>
      <c r="H9" s="194">
        <v>20</v>
      </c>
      <c r="I9" s="197" t="b">
        <v>0</v>
      </c>
    </row>
    <row r="10" spans="1:9" x14ac:dyDescent="0.25">
      <c r="A10" s="194" t="s">
        <v>1690</v>
      </c>
      <c r="B10" s="195" t="s">
        <v>1123</v>
      </c>
      <c r="C10" s="194">
        <v>6760</v>
      </c>
      <c r="D10" s="194" t="s">
        <v>751</v>
      </c>
      <c r="E10" s="194">
        <v>25</v>
      </c>
      <c r="F10" s="194" t="s">
        <v>147</v>
      </c>
      <c r="G10" s="194">
        <v>118</v>
      </c>
      <c r="H10" s="194">
        <v>20</v>
      </c>
      <c r="I10" s="197" t="b">
        <v>0</v>
      </c>
    </row>
    <row r="11" spans="1:9" x14ac:dyDescent="0.25">
      <c r="A11" s="194" t="s">
        <v>1690</v>
      </c>
      <c r="B11" s="195" t="s">
        <v>1130</v>
      </c>
      <c r="C11" s="194">
        <v>6746</v>
      </c>
      <c r="D11" s="194" t="s">
        <v>750</v>
      </c>
      <c r="E11" s="194">
        <v>22</v>
      </c>
      <c r="F11" s="194" t="s">
        <v>147</v>
      </c>
      <c r="G11" s="194">
        <v>117</v>
      </c>
      <c r="H11" s="194">
        <v>20</v>
      </c>
      <c r="I11" s="197" t="b">
        <v>0</v>
      </c>
    </row>
    <row r="12" spans="1:9" x14ac:dyDescent="0.25">
      <c r="A12" s="194" t="s">
        <v>1690</v>
      </c>
      <c r="B12" s="195" t="s">
        <v>1131</v>
      </c>
      <c r="C12" s="194">
        <v>6752</v>
      </c>
      <c r="D12" s="194" t="s">
        <v>767</v>
      </c>
      <c r="E12" s="194"/>
      <c r="F12" s="194" t="s">
        <v>147</v>
      </c>
      <c r="G12" s="194">
        <v>561</v>
      </c>
      <c r="H12" s="194">
        <v>20</v>
      </c>
      <c r="I12" s="197" t="b">
        <v>0</v>
      </c>
    </row>
    <row r="13" spans="1:9" x14ac:dyDescent="0.25">
      <c r="A13" s="194" t="s">
        <v>1690</v>
      </c>
      <c r="B13" s="195" t="s">
        <v>202</v>
      </c>
      <c r="C13" s="194">
        <v>6749</v>
      </c>
      <c r="D13" s="194" t="s">
        <v>739</v>
      </c>
      <c r="E13" s="194">
        <v>82</v>
      </c>
      <c r="F13" s="194" t="s">
        <v>147</v>
      </c>
      <c r="G13" s="194">
        <v>117</v>
      </c>
      <c r="H13" s="194">
        <v>20</v>
      </c>
      <c r="I13" s="197" t="b">
        <v>0</v>
      </c>
    </row>
    <row r="14" spans="1:9" x14ac:dyDescent="0.25">
      <c r="A14" s="194" t="s">
        <v>1690</v>
      </c>
      <c r="B14" s="195" t="s">
        <v>202</v>
      </c>
      <c r="C14" s="194">
        <v>6750</v>
      </c>
      <c r="D14" s="194" t="s">
        <v>739</v>
      </c>
      <c r="E14" s="194">
        <v>85</v>
      </c>
      <c r="F14" s="194" t="s">
        <v>147</v>
      </c>
      <c r="G14" s="194">
        <v>117</v>
      </c>
      <c r="H14" s="194">
        <v>20</v>
      </c>
      <c r="I14" s="197" t="b">
        <v>0</v>
      </c>
    </row>
    <row r="15" spans="1:9" x14ac:dyDescent="0.25">
      <c r="A15" s="194" t="s">
        <v>1690</v>
      </c>
      <c r="B15" s="195" t="s">
        <v>202</v>
      </c>
      <c r="C15" s="194">
        <v>6751</v>
      </c>
      <c r="D15" s="194" t="s">
        <v>739</v>
      </c>
      <c r="E15" s="194">
        <v>78</v>
      </c>
      <c r="F15" s="194" t="s">
        <v>147</v>
      </c>
      <c r="G15" s="194">
        <v>117</v>
      </c>
      <c r="H15" s="194">
        <v>20</v>
      </c>
      <c r="I15" s="197" t="b">
        <v>0</v>
      </c>
    </row>
    <row r="16" spans="1:9" x14ac:dyDescent="0.25">
      <c r="A16" s="194" t="s">
        <v>146</v>
      </c>
      <c r="B16" s="195" t="s">
        <v>1858</v>
      </c>
      <c r="C16" s="194" t="s">
        <v>1107</v>
      </c>
      <c r="D16" s="194" t="s">
        <v>1860</v>
      </c>
      <c r="E16" s="194"/>
      <c r="F16" s="194" t="s">
        <v>1534</v>
      </c>
      <c r="G16" s="194">
        <v>89</v>
      </c>
      <c r="H16" s="194">
        <v>20</v>
      </c>
      <c r="I16" s="197" t="b">
        <v>1</v>
      </c>
    </row>
    <row r="17" spans="1:9" x14ac:dyDescent="0.25">
      <c r="A17" s="194" t="s">
        <v>1690</v>
      </c>
      <c r="B17" s="195" t="s">
        <v>1122</v>
      </c>
      <c r="C17" s="194">
        <v>6767</v>
      </c>
      <c r="D17" s="194" t="s">
        <v>743</v>
      </c>
      <c r="E17" s="194" t="s">
        <v>1800</v>
      </c>
      <c r="F17" s="194" t="s">
        <v>148</v>
      </c>
      <c r="G17" s="194">
        <v>489</v>
      </c>
      <c r="H17" s="194">
        <v>20</v>
      </c>
      <c r="I17" s="197" t="b">
        <v>0</v>
      </c>
    </row>
    <row r="18" spans="1:9" x14ac:dyDescent="0.25">
      <c r="A18" s="194" t="s">
        <v>1690</v>
      </c>
      <c r="B18" s="195" t="s">
        <v>1123</v>
      </c>
      <c r="C18" s="194">
        <v>6753</v>
      </c>
      <c r="D18" s="194" t="s">
        <v>746</v>
      </c>
      <c r="E18" s="194" t="s">
        <v>1779</v>
      </c>
      <c r="F18" s="194" t="s">
        <v>148</v>
      </c>
      <c r="G18" s="194">
        <v>489</v>
      </c>
      <c r="H18" s="194">
        <v>20</v>
      </c>
      <c r="I18" s="197" t="b">
        <v>0</v>
      </c>
    </row>
    <row r="19" spans="1:9" x14ac:dyDescent="0.25">
      <c r="A19" s="194" t="s">
        <v>1690</v>
      </c>
      <c r="B19" s="195" t="s">
        <v>1123</v>
      </c>
      <c r="C19" s="194">
        <v>6754</v>
      </c>
      <c r="D19" s="194" t="s">
        <v>747</v>
      </c>
      <c r="E19" s="194">
        <v>24</v>
      </c>
      <c r="F19" s="194" t="s">
        <v>148</v>
      </c>
      <c r="G19" s="194">
        <v>489</v>
      </c>
      <c r="H19" s="194">
        <v>20</v>
      </c>
      <c r="I19" s="197" t="b">
        <v>0</v>
      </c>
    </row>
    <row r="20" spans="1:9" x14ac:dyDescent="0.25">
      <c r="A20" s="194" t="s">
        <v>1690</v>
      </c>
      <c r="B20" s="195" t="s">
        <v>1123</v>
      </c>
      <c r="C20" s="194">
        <v>6756</v>
      </c>
      <c r="D20" s="194" t="s">
        <v>748</v>
      </c>
      <c r="E20" s="194" t="s">
        <v>1793</v>
      </c>
      <c r="F20" s="194" t="s">
        <v>148</v>
      </c>
      <c r="G20" s="194">
        <v>489</v>
      </c>
      <c r="H20" s="194">
        <v>20</v>
      </c>
      <c r="I20" s="197" t="b">
        <v>0</v>
      </c>
    </row>
    <row r="21" spans="1:9" x14ac:dyDescent="0.25">
      <c r="A21" s="194" t="s">
        <v>1690</v>
      </c>
      <c r="B21" s="195" t="s">
        <v>1123</v>
      </c>
      <c r="C21" s="194">
        <v>6757</v>
      </c>
      <c r="D21" s="194" t="s">
        <v>749</v>
      </c>
      <c r="E21" s="194">
        <v>46</v>
      </c>
      <c r="F21" s="194" t="s">
        <v>148</v>
      </c>
      <c r="G21" s="194">
        <v>489</v>
      </c>
      <c r="H21" s="194">
        <v>20</v>
      </c>
      <c r="I21" s="197" t="b">
        <v>0</v>
      </c>
    </row>
    <row r="22" spans="1:9" x14ac:dyDescent="0.25">
      <c r="A22" s="194" t="s">
        <v>1690</v>
      </c>
      <c r="B22" s="195" t="s">
        <v>1123</v>
      </c>
      <c r="C22" s="194">
        <v>6758</v>
      </c>
      <c r="D22" s="194" t="s">
        <v>750</v>
      </c>
      <c r="E22" s="194">
        <v>32</v>
      </c>
      <c r="F22" s="194" t="s">
        <v>148</v>
      </c>
      <c r="G22" s="194">
        <v>489</v>
      </c>
      <c r="H22" s="194">
        <v>20</v>
      </c>
      <c r="I22" s="197" t="b">
        <v>0</v>
      </c>
    </row>
    <row r="23" spans="1:9" x14ac:dyDescent="0.25">
      <c r="A23" s="194" t="s">
        <v>1690</v>
      </c>
      <c r="B23" s="195" t="s">
        <v>1123</v>
      </c>
      <c r="C23" s="194">
        <v>6759</v>
      </c>
      <c r="D23" s="194" t="s">
        <v>749</v>
      </c>
      <c r="E23" s="194">
        <v>22</v>
      </c>
      <c r="F23" s="194" t="s">
        <v>148</v>
      </c>
      <c r="G23" s="194">
        <v>489</v>
      </c>
      <c r="H23" s="194">
        <v>20</v>
      </c>
      <c r="I23" s="197" t="b">
        <v>0</v>
      </c>
    </row>
    <row r="24" spans="1:9" x14ac:dyDescent="0.25">
      <c r="A24" s="194" t="s">
        <v>1690</v>
      </c>
      <c r="B24" s="195" t="s">
        <v>1123</v>
      </c>
      <c r="C24" s="194">
        <v>6760</v>
      </c>
      <c r="D24" s="194" t="s">
        <v>751</v>
      </c>
      <c r="E24" s="194">
        <v>25</v>
      </c>
      <c r="F24" s="194" t="s">
        <v>148</v>
      </c>
      <c r="G24" s="194">
        <v>489</v>
      </c>
      <c r="H24" s="194">
        <v>20</v>
      </c>
      <c r="I24" s="197" t="b">
        <v>0</v>
      </c>
    </row>
    <row r="25" spans="1:9" x14ac:dyDescent="0.25">
      <c r="A25" s="194" t="s">
        <v>1690</v>
      </c>
      <c r="B25" s="195" t="s">
        <v>1130</v>
      </c>
      <c r="C25" s="194">
        <v>6746</v>
      </c>
      <c r="D25" s="194" t="s">
        <v>750</v>
      </c>
      <c r="E25" s="194">
        <v>22</v>
      </c>
      <c r="F25" s="194" t="s">
        <v>148</v>
      </c>
      <c r="G25" s="194">
        <v>489</v>
      </c>
      <c r="H25" s="194">
        <v>20</v>
      </c>
      <c r="I25" s="197" t="b">
        <v>0</v>
      </c>
    </row>
    <row r="26" spans="1:9" x14ac:dyDescent="0.25">
      <c r="A26" s="194" t="s">
        <v>1690</v>
      </c>
      <c r="B26" s="195" t="s">
        <v>1131</v>
      </c>
      <c r="C26" s="194">
        <v>6752</v>
      </c>
      <c r="D26" s="194" t="s">
        <v>767</v>
      </c>
      <c r="E26" s="194"/>
      <c r="F26" s="194" t="s">
        <v>148</v>
      </c>
      <c r="G26" s="194">
        <v>489</v>
      </c>
      <c r="H26" s="194">
        <v>20</v>
      </c>
      <c r="I26" s="197" t="b">
        <v>0</v>
      </c>
    </row>
    <row r="27" spans="1:9" x14ac:dyDescent="0.25">
      <c r="A27" s="194" t="s">
        <v>1690</v>
      </c>
      <c r="B27" s="195" t="s">
        <v>202</v>
      </c>
      <c r="C27" s="194">
        <v>6749</v>
      </c>
      <c r="D27" s="194" t="s">
        <v>739</v>
      </c>
      <c r="E27" s="194">
        <v>82</v>
      </c>
      <c r="F27" s="194" t="s">
        <v>148</v>
      </c>
      <c r="G27" s="194">
        <v>489</v>
      </c>
      <c r="H27" s="194">
        <v>20</v>
      </c>
      <c r="I27" s="197" t="b">
        <v>1</v>
      </c>
    </row>
    <row r="28" spans="1:9" x14ac:dyDescent="0.25">
      <c r="A28" s="194" t="s">
        <v>1690</v>
      </c>
      <c r="B28" s="195" t="s">
        <v>202</v>
      </c>
      <c r="C28" s="194">
        <v>6750</v>
      </c>
      <c r="D28" s="194" t="s">
        <v>739</v>
      </c>
      <c r="E28" s="194">
        <v>85</v>
      </c>
      <c r="F28" s="194" t="s">
        <v>148</v>
      </c>
      <c r="G28" s="194">
        <v>489</v>
      </c>
      <c r="H28" s="194">
        <v>20</v>
      </c>
      <c r="I28" s="197" t="b">
        <v>1</v>
      </c>
    </row>
    <row r="29" spans="1:9" x14ac:dyDescent="0.25">
      <c r="A29" s="194" t="s">
        <v>1690</v>
      </c>
      <c r="B29" s="195" t="s">
        <v>202</v>
      </c>
      <c r="C29" s="194">
        <v>6751</v>
      </c>
      <c r="D29" s="194" t="s">
        <v>739</v>
      </c>
      <c r="E29" s="194">
        <v>78</v>
      </c>
      <c r="F29" s="194" t="s">
        <v>148</v>
      </c>
      <c r="G29" s="194">
        <v>489</v>
      </c>
      <c r="H29" s="194">
        <v>20</v>
      </c>
      <c r="I29" s="197" t="b">
        <v>1</v>
      </c>
    </row>
    <row r="30" spans="1:9" x14ac:dyDescent="0.25">
      <c r="A30" s="194" t="s">
        <v>1690</v>
      </c>
      <c r="B30" s="195" t="s">
        <v>1112</v>
      </c>
      <c r="C30" s="194" t="s">
        <v>2051</v>
      </c>
      <c r="D30" s="194" t="s">
        <v>306</v>
      </c>
      <c r="E30" s="194"/>
      <c r="F30" s="194" t="s">
        <v>1229</v>
      </c>
      <c r="G30" s="194">
        <v>123</v>
      </c>
      <c r="H30" s="194">
        <v>20</v>
      </c>
      <c r="I30" s="197" t="b">
        <v>1</v>
      </c>
    </row>
    <row r="31" spans="1:9" x14ac:dyDescent="0.25">
      <c r="A31" s="194" t="s">
        <v>1690</v>
      </c>
      <c r="B31" s="195" t="s">
        <v>1112</v>
      </c>
      <c r="C31" s="194" t="s">
        <v>2053</v>
      </c>
      <c r="D31" s="194" t="s">
        <v>306</v>
      </c>
      <c r="E31" s="194"/>
      <c r="F31" s="194" t="s">
        <v>1229</v>
      </c>
      <c r="G31" s="194">
        <v>123</v>
      </c>
      <c r="H31" s="194">
        <v>20</v>
      </c>
      <c r="I31" s="197" t="b">
        <v>1</v>
      </c>
    </row>
    <row r="32" spans="1:9" x14ac:dyDescent="0.25">
      <c r="A32" s="194" t="s">
        <v>1690</v>
      </c>
      <c r="B32" s="195" t="s">
        <v>1112</v>
      </c>
      <c r="C32" s="194" t="s">
        <v>2053</v>
      </c>
      <c r="D32" s="194" t="s">
        <v>306</v>
      </c>
      <c r="E32" s="194"/>
      <c r="F32" s="194" t="s">
        <v>1229</v>
      </c>
      <c r="G32" s="194">
        <v>395</v>
      </c>
      <c r="H32" s="194">
        <v>20</v>
      </c>
      <c r="I32" s="197" t="b">
        <v>1</v>
      </c>
    </row>
    <row r="33" spans="1:9" x14ac:dyDescent="0.25">
      <c r="A33" s="194" t="s">
        <v>1690</v>
      </c>
      <c r="B33" s="195" t="s">
        <v>1112</v>
      </c>
      <c r="C33" s="194" t="s">
        <v>2055</v>
      </c>
      <c r="D33" s="194" t="s">
        <v>306</v>
      </c>
      <c r="E33" s="194"/>
      <c r="F33" s="194" t="s">
        <v>1229</v>
      </c>
      <c r="G33" s="194">
        <v>395</v>
      </c>
      <c r="H33" s="194">
        <v>20</v>
      </c>
      <c r="I33" s="197" t="b">
        <v>1</v>
      </c>
    </row>
    <row r="34" spans="1:9" x14ac:dyDescent="0.25">
      <c r="A34" s="194" t="s">
        <v>1690</v>
      </c>
      <c r="B34" s="195" t="s">
        <v>1112</v>
      </c>
      <c r="C34" s="194" t="s">
        <v>2057</v>
      </c>
      <c r="D34" s="194" t="s">
        <v>306</v>
      </c>
      <c r="E34" s="194"/>
      <c r="F34" s="194" t="s">
        <v>1229</v>
      </c>
      <c r="G34" s="194">
        <v>395</v>
      </c>
      <c r="H34" s="194">
        <v>20</v>
      </c>
      <c r="I34" s="197" t="b">
        <v>1</v>
      </c>
    </row>
    <row r="35" spans="1:9" x14ac:dyDescent="0.25">
      <c r="A35" s="194" t="s">
        <v>1690</v>
      </c>
      <c r="B35" s="195" t="s">
        <v>1112</v>
      </c>
      <c r="C35" s="194" t="s">
        <v>2059</v>
      </c>
      <c r="D35" s="194" t="s">
        <v>306</v>
      </c>
      <c r="E35" s="194"/>
      <c r="F35" s="194" t="s">
        <v>1229</v>
      </c>
      <c r="G35" s="194">
        <v>395</v>
      </c>
      <c r="H35" s="194">
        <v>20</v>
      </c>
      <c r="I35" s="197" t="b">
        <v>1</v>
      </c>
    </row>
    <row r="36" spans="1:9" x14ac:dyDescent="0.25">
      <c r="A36" s="194" t="s">
        <v>1690</v>
      </c>
      <c r="B36" s="195" t="s">
        <v>1112</v>
      </c>
      <c r="C36" s="194" t="s">
        <v>2061</v>
      </c>
      <c r="D36" s="194" t="s">
        <v>306</v>
      </c>
      <c r="E36" s="194"/>
      <c r="F36" s="194" t="s">
        <v>1229</v>
      </c>
      <c r="G36" s="194">
        <v>395</v>
      </c>
      <c r="H36" s="194">
        <v>20</v>
      </c>
      <c r="I36" s="197" t="b">
        <v>1</v>
      </c>
    </row>
    <row r="37" spans="1:9" x14ac:dyDescent="0.25">
      <c r="A37" s="194" t="s">
        <v>1690</v>
      </c>
      <c r="B37" s="195" t="s">
        <v>1112</v>
      </c>
      <c r="C37" s="194" t="s">
        <v>2061</v>
      </c>
      <c r="D37" s="194" t="s">
        <v>306</v>
      </c>
      <c r="E37" s="194"/>
      <c r="F37" s="194" t="s">
        <v>1229</v>
      </c>
      <c r="G37" s="194">
        <v>123</v>
      </c>
      <c r="H37" s="194">
        <v>20</v>
      </c>
      <c r="I37" s="197" t="b">
        <v>1</v>
      </c>
    </row>
    <row r="38" spans="1:9" x14ac:dyDescent="0.25">
      <c r="A38" s="194" t="s">
        <v>1690</v>
      </c>
      <c r="B38" s="195" t="s">
        <v>1112</v>
      </c>
      <c r="C38" s="194" t="s">
        <v>2063</v>
      </c>
      <c r="D38" s="194" t="s">
        <v>306</v>
      </c>
      <c r="E38" s="194"/>
      <c r="F38" s="194" t="s">
        <v>1229</v>
      </c>
      <c r="G38" s="194">
        <v>123</v>
      </c>
      <c r="H38" s="194">
        <v>20</v>
      </c>
      <c r="I38" s="197" t="b">
        <v>1</v>
      </c>
    </row>
    <row r="39" spans="1:9" x14ac:dyDescent="0.25">
      <c r="A39" s="194" t="s">
        <v>1690</v>
      </c>
      <c r="B39" s="195" t="s">
        <v>1112</v>
      </c>
      <c r="C39" s="194" t="s">
        <v>2065</v>
      </c>
      <c r="D39" s="194" t="s">
        <v>306</v>
      </c>
      <c r="E39" s="194"/>
      <c r="F39" s="194" t="s">
        <v>1229</v>
      </c>
      <c r="G39" s="194">
        <v>123</v>
      </c>
      <c r="H39" s="194">
        <v>20</v>
      </c>
      <c r="I39" s="197" t="b">
        <v>1</v>
      </c>
    </row>
    <row r="40" spans="1:9" x14ac:dyDescent="0.25">
      <c r="A40" s="194" t="s">
        <v>145</v>
      </c>
      <c r="B40" s="195" t="s">
        <v>202</v>
      </c>
      <c r="C40" s="194" t="s">
        <v>1138</v>
      </c>
      <c r="D40" s="194" t="s">
        <v>2092</v>
      </c>
      <c r="E40" s="194">
        <v>85</v>
      </c>
      <c r="F40" s="194" t="s">
        <v>1731</v>
      </c>
      <c r="G40" s="194">
        <v>121</v>
      </c>
      <c r="H40" s="194">
        <v>20</v>
      </c>
      <c r="I40" s="197" t="b">
        <v>1</v>
      </c>
    </row>
    <row r="41" spans="1:9" x14ac:dyDescent="0.25">
      <c r="A41" s="194" t="s">
        <v>145</v>
      </c>
      <c r="B41" s="195" t="s">
        <v>1558</v>
      </c>
      <c r="C41" s="194">
        <v>78</v>
      </c>
      <c r="D41" s="194" t="s">
        <v>2092</v>
      </c>
      <c r="E41" s="194">
        <v>68</v>
      </c>
      <c r="F41" s="194" t="s">
        <v>1731</v>
      </c>
      <c r="G41" s="194">
        <v>121</v>
      </c>
      <c r="H41" s="194">
        <v>20</v>
      </c>
      <c r="I41" s="197" t="b">
        <v>1</v>
      </c>
    </row>
    <row r="42" spans="1:9" x14ac:dyDescent="0.25">
      <c r="A42" s="194" t="s">
        <v>145</v>
      </c>
      <c r="B42" s="195" t="s">
        <v>1558</v>
      </c>
      <c r="C42" s="194">
        <v>60</v>
      </c>
      <c r="D42" s="194" t="s">
        <v>2092</v>
      </c>
      <c r="E42" s="194">
        <v>51</v>
      </c>
      <c r="F42" s="194" t="s">
        <v>1731</v>
      </c>
      <c r="G42" s="194">
        <v>121</v>
      </c>
      <c r="H42" s="194">
        <v>20</v>
      </c>
      <c r="I42" s="197" t="b">
        <v>1</v>
      </c>
    </row>
    <row r="43" spans="1:9" x14ac:dyDescent="0.25">
      <c r="A43" s="194" t="s">
        <v>145</v>
      </c>
      <c r="B43" s="195" t="s">
        <v>1558</v>
      </c>
      <c r="C43" s="194">
        <v>60</v>
      </c>
      <c r="D43" s="194" t="s">
        <v>2092</v>
      </c>
      <c r="E43" s="194">
        <v>51</v>
      </c>
      <c r="F43" s="194" t="s">
        <v>1731</v>
      </c>
      <c r="G43" s="194">
        <v>121</v>
      </c>
      <c r="H43" s="194">
        <v>20</v>
      </c>
      <c r="I43" s="197" t="b">
        <v>1</v>
      </c>
    </row>
    <row r="44" spans="1:9" x14ac:dyDescent="0.25">
      <c r="A44" s="194" t="s">
        <v>145</v>
      </c>
      <c r="B44" s="195" t="s">
        <v>1558</v>
      </c>
      <c r="C44" s="194">
        <v>60</v>
      </c>
      <c r="D44" s="194" t="s">
        <v>2093</v>
      </c>
      <c r="E44" s="194" t="s">
        <v>2285</v>
      </c>
      <c r="F44" s="194" t="s">
        <v>2288</v>
      </c>
      <c r="G44" s="194">
        <v>105</v>
      </c>
      <c r="H44" s="194">
        <v>20</v>
      </c>
      <c r="I44" s="197" t="b">
        <v>0</v>
      </c>
    </row>
    <row r="45" spans="1:9" x14ac:dyDescent="0.25">
      <c r="A45" s="194" t="s">
        <v>145</v>
      </c>
      <c r="B45" s="195" t="s">
        <v>1558</v>
      </c>
      <c r="C45" s="194">
        <v>60</v>
      </c>
      <c r="D45" s="194" t="s">
        <v>2093</v>
      </c>
      <c r="E45" s="194" t="s">
        <v>2285</v>
      </c>
      <c r="F45" s="194" t="s">
        <v>1734</v>
      </c>
      <c r="G45" s="194">
        <v>84</v>
      </c>
      <c r="H45" s="194">
        <v>20</v>
      </c>
      <c r="I45" s="197" t="b">
        <v>0</v>
      </c>
    </row>
    <row r="46" spans="1:9" x14ac:dyDescent="0.25">
      <c r="A46" s="194" t="s">
        <v>1690</v>
      </c>
      <c r="B46" s="195" t="s">
        <v>1136</v>
      </c>
      <c r="C46" s="194">
        <v>1343033</v>
      </c>
      <c r="D46" s="194" t="s">
        <v>351</v>
      </c>
      <c r="E46" s="194"/>
      <c r="F46" s="194" t="s">
        <v>170</v>
      </c>
      <c r="G46" s="194">
        <v>112</v>
      </c>
      <c r="H46" s="194">
        <v>20</v>
      </c>
      <c r="I46" s="197" t="b">
        <v>0</v>
      </c>
    </row>
    <row r="47" spans="1:9" x14ac:dyDescent="0.25">
      <c r="A47" s="194" t="s">
        <v>1690</v>
      </c>
      <c r="B47" s="195" t="s">
        <v>1135</v>
      </c>
      <c r="C47" s="194">
        <v>1603001</v>
      </c>
      <c r="D47" s="194" t="s">
        <v>795</v>
      </c>
      <c r="E47" s="194"/>
      <c r="F47" s="194" t="s">
        <v>2124</v>
      </c>
      <c r="G47" s="194" t="s">
        <v>17</v>
      </c>
      <c r="H47" s="194">
        <v>20</v>
      </c>
      <c r="I47" s="197" t="b">
        <v>0</v>
      </c>
    </row>
    <row r="48" spans="1:9" x14ac:dyDescent="0.25">
      <c r="A48" s="194" t="s">
        <v>1690</v>
      </c>
      <c r="B48" s="195" t="s">
        <v>1123</v>
      </c>
      <c r="C48" s="194">
        <v>6757</v>
      </c>
      <c r="D48" s="194" t="s">
        <v>749</v>
      </c>
      <c r="E48" s="194">
        <v>46</v>
      </c>
      <c r="F48" s="194" t="s">
        <v>160</v>
      </c>
      <c r="G48" s="194">
        <v>613</v>
      </c>
      <c r="H48" s="194">
        <v>20</v>
      </c>
      <c r="I48" s="197" t="b">
        <v>1</v>
      </c>
    </row>
    <row r="49" spans="1:9" x14ac:dyDescent="0.25">
      <c r="A49" s="194" t="s">
        <v>1690</v>
      </c>
      <c r="B49" s="195" t="s">
        <v>1123</v>
      </c>
      <c r="C49" s="194">
        <v>6758</v>
      </c>
      <c r="D49" s="194" t="s">
        <v>750</v>
      </c>
      <c r="E49" s="194">
        <v>32</v>
      </c>
      <c r="F49" s="194" t="s">
        <v>160</v>
      </c>
      <c r="G49" s="194">
        <v>613</v>
      </c>
      <c r="H49" s="194">
        <v>20</v>
      </c>
      <c r="I49" s="197" t="b">
        <v>1</v>
      </c>
    </row>
    <row r="50" spans="1:9" x14ac:dyDescent="0.25">
      <c r="A50" s="194" t="s">
        <v>1690</v>
      </c>
      <c r="B50" s="195" t="s">
        <v>1123</v>
      </c>
      <c r="C50" s="194">
        <v>6759</v>
      </c>
      <c r="D50" s="194" t="s">
        <v>749</v>
      </c>
      <c r="E50" s="194">
        <v>22</v>
      </c>
      <c r="F50" s="194" t="s">
        <v>160</v>
      </c>
      <c r="G50" s="194">
        <v>613</v>
      </c>
      <c r="H50" s="194">
        <v>20</v>
      </c>
      <c r="I50" s="197" t="b">
        <v>0</v>
      </c>
    </row>
    <row r="51" spans="1:9" x14ac:dyDescent="0.25">
      <c r="A51" s="194" t="s">
        <v>1690</v>
      </c>
      <c r="B51" s="195" t="s">
        <v>1123</v>
      </c>
      <c r="C51" s="194">
        <v>6760</v>
      </c>
      <c r="D51" s="194" t="s">
        <v>751</v>
      </c>
      <c r="E51" s="194">
        <v>25</v>
      </c>
      <c r="F51" s="194" t="s">
        <v>160</v>
      </c>
      <c r="G51" s="194">
        <v>613</v>
      </c>
      <c r="H51" s="194">
        <v>20</v>
      </c>
      <c r="I51" s="197" t="b">
        <v>0</v>
      </c>
    </row>
    <row r="52" spans="1:9" x14ac:dyDescent="0.25">
      <c r="A52" s="194" t="s">
        <v>1690</v>
      </c>
      <c r="B52" s="195" t="s">
        <v>1130</v>
      </c>
      <c r="C52" s="194">
        <v>6746</v>
      </c>
      <c r="D52" s="194" t="s">
        <v>750</v>
      </c>
      <c r="E52" s="194">
        <v>22</v>
      </c>
      <c r="F52" s="194" t="s">
        <v>160</v>
      </c>
      <c r="G52" s="194">
        <v>613</v>
      </c>
      <c r="H52" s="194">
        <v>20</v>
      </c>
      <c r="I52" s="197" t="b">
        <v>0</v>
      </c>
    </row>
    <row r="53" spans="1:9" x14ac:dyDescent="0.25">
      <c r="A53" s="194" t="s">
        <v>1690</v>
      </c>
      <c r="B53" s="195" t="s">
        <v>1123</v>
      </c>
      <c r="C53" s="194">
        <v>6757</v>
      </c>
      <c r="D53" s="194" t="s">
        <v>749</v>
      </c>
      <c r="E53" s="194">
        <v>46</v>
      </c>
      <c r="F53" s="194" t="s">
        <v>159</v>
      </c>
      <c r="G53" s="194">
        <v>210</v>
      </c>
      <c r="H53" s="194">
        <v>20</v>
      </c>
      <c r="I53" s="197" t="b">
        <v>1</v>
      </c>
    </row>
    <row r="54" spans="1:9" x14ac:dyDescent="0.25">
      <c r="A54" s="194" t="s">
        <v>1690</v>
      </c>
      <c r="B54" s="195" t="s">
        <v>1123</v>
      </c>
      <c r="C54" s="194">
        <v>6758</v>
      </c>
      <c r="D54" s="194" t="s">
        <v>750</v>
      </c>
      <c r="E54" s="194">
        <v>32</v>
      </c>
      <c r="F54" s="194" t="s">
        <v>159</v>
      </c>
      <c r="G54" s="194">
        <v>210</v>
      </c>
      <c r="H54" s="194">
        <v>20</v>
      </c>
      <c r="I54" s="197" t="b">
        <v>1</v>
      </c>
    </row>
    <row r="55" spans="1:9" x14ac:dyDescent="0.25">
      <c r="A55" s="194" t="s">
        <v>1690</v>
      </c>
      <c r="B55" s="195" t="s">
        <v>1123</v>
      </c>
      <c r="C55" s="194">
        <v>6759</v>
      </c>
      <c r="D55" s="194" t="s">
        <v>749</v>
      </c>
      <c r="E55" s="194">
        <v>22</v>
      </c>
      <c r="F55" s="194" t="s">
        <v>159</v>
      </c>
      <c r="G55" s="194">
        <v>210</v>
      </c>
      <c r="H55" s="194">
        <v>20</v>
      </c>
      <c r="I55" s="197" t="b">
        <v>0</v>
      </c>
    </row>
    <row r="56" spans="1:9" x14ac:dyDescent="0.25">
      <c r="A56" s="194" t="s">
        <v>1690</v>
      </c>
      <c r="B56" s="195" t="s">
        <v>1123</v>
      </c>
      <c r="C56" s="194">
        <v>6760</v>
      </c>
      <c r="D56" s="194" t="s">
        <v>751</v>
      </c>
      <c r="E56" s="194">
        <v>25</v>
      </c>
      <c r="F56" s="194" t="s">
        <v>159</v>
      </c>
      <c r="G56" s="194">
        <v>210</v>
      </c>
      <c r="H56" s="194">
        <v>20</v>
      </c>
      <c r="I56" s="197" t="b">
        <v>0</v>
      </c>
    </row>
    <row r="57" spans="1:9" x14ac:dyDescent="0.25">
      <c r="A57" s="194" t="s">
        <v>1690</v>
      </c>
      <c r="B57" s="195" t="s">
        <v>1130</v>
      </c>
      <c r="C57" s="194">
        <v>6746</v>
      </c>
      <c r="D57" s="194" t="s">
        <v>750</v>
      </c>
      <c r="E57" s="194">
        <v>22</v>
      </c>
      <c r="F57" s="194" t="s">
        <v>159</v>
      </c>
      <c r="G57" s="194">
        <v>210</v>
      </c>
      <c r="H57" s="194">
        <v>20</v>
      </c>
      <c r="I57" s="197" t="b">
        <v>0</v>
      </c>
    </row>
    <row r="58" spans="1:9" x14ac:dyDescent="0.25">
      <c r="A58" s="194" t="s">
        <v>145</v>
      </c>
      <c r="B58" s="195" t="s">
        <v>202</v>
      </c>
      <c r="C58" s="194" t="s">
        <v>1138</v>
      </c>
      <c r="D58" s="194" t="s">
        <v>2092</v>
      </c>
      <c r="E58" s="194">
        <v>85</v>
      </c>
      <c r="F58" s="194" t="s">
        <v>1725</v>
      </c>
      <c r="G58" s="194">
        <v>121</v>
      </c>
      <c r="H58" s="194">
        <v>20</v>
      </c>
      <c r="I58" s="197" t="b">
        <v>1</v>
      </c>
    </row>
    <row r="59" spans="1:9" x14ac:dyDescent="0.25">
      <c r="A59" s="194" t="s">
        <v>145</v>
      </c>
      <c r="B59" s="195" t="s">
        <v>1558</v>
      </c>
      <c r="C59" s="194">
        <v>78</v>
      </c>
      <c r="D59" s="194" t="s">
        <v>2092</v>
      </c>
      <c r="E59" s="194">
        <v>68</v>
      </c>
      <c r="F59" s="194" t="s">
        <v>1725</v>
      </c>
      <c r="G59" s="194">
        <v>121</v>
      </c>
      <c r="H59" s="194">
        <v>20</v>
      </c>
      <c r="I59" s="197" t="b">
        <v>1</v>
      </c>
    </row>
    <row r="60" spans="1:9" x14ac:dyDescent="0.25">
      <c r="A60" s="194" t="s">
        <v>145</v>
      </c>
      <c r="B60" s="195" t="s">
        <v>1558</v>
      </c>
      <c r="C60" s="194">
        <v>60</v>
      </c>
      <c r="D60" s="194" t="s">
        <v>2092</v>
      </c>
      <c r="E60" s="194">
        <v>51</v>
      </c>
      <c r="F60" s="194" t="s">
        <v>1725</v>
      </c>
      <c r="G60" s="194">
        <v>121</v>
      </c>
      <c r="H60" s="194">
        <v>20</v>
      </c>
      <c r="I60" s="197" t="b">
        <v>1</v>
      </c>
    </row>
    <row r="61" spans="1:9" x14ac:dyDescent="0.25">
      <c r="A61" s="194" t="s">
        <v>145</v>
      </c>
      <c r="B61" s="195" t="s">
        <v>1558</v>
      </c>
      <c r="C61" s="194">
        <v>54</v>
      </c>
      <c r="D61" s="194" t="s">
        <v>2093</v>
      </c>
      <c r="E61" s="194" t="s">
        <v>2291</v>
      </c>
      <c r="F61" s="194" t="s">
        <v>1725</v>
      </c>
      <c r="G61" s="194">
        <v>121</v>
      </c>
      <c r="H61" s="194">
        <v>20</v>
      </c>
      <c r="I61" s="197" t="b">
        <v>1</v>
      </c>
    </row>
    <row r="62" spans="1:9" x14ac:dyDescent="0.25">
      <c r="A62" s="194" t="s">
        <v>145</v>
      </c>
      <c r="B62" s="195" t="s">
        <v>202</v>
      </c>
      <c r="C62" s="194" t="s">
        <v>1138</v>
      </c>
      <c r="D62" s="194" t="s">
        <v>2092</v>
      </c>
      <c r="E62" s="194">
        <v>85</v>
      </c>
      <c r="F62" s="194" t="s">
        <v>1726</v>
      </c>
      <c r="G62" s="194">
        <v>121</v>
      </c>
      <c r="H62" s="194">
        <v>20</v>
      </c>
      <c r="I62" s="197" t="b">
        <v>1</v>
      </c>
    </row>
    <row r="63" spans="1:9" x14ac:dyDescent="0.25">
      <c r="A63" s="194" t="s">
        <v>145</v>
      </c>
      <c r="B63" s="195" t="s">
        <v>1558</v>
      </c>
      <c r="C63" s="194">
        <v>60</v>
      </c>
      <c r="D63" s="194" t="s">
        <v>2092</v>
      </c>
      <c r="E63" s="194">
        <v>51</v>
      </c>
      <c r="F63" s="194" t="s">
        <v>1726</v>
      </c>
      <c r="G63" s="194">
        <v>121</v>
      </c>
      <c r="H63" s="194">
        <v>20</v>
      </c>
      <c r="I63" s="197" t="b">
        <v>1</v>
      </c>
    </row>
    <row r="64" spans="1:9" x14ac:dyDescent="0.25">
      <c r="A64" s="194" t="s">
        <v>146</v>
      </c>
      <c r="B64" s="195" t="s">
        <v>1123</v>
      </c>
      <c r="C64" s="194">
        <v>6756</v>
      </c>
      <c r="D64" s="194" t="s">
        <v>748</v>
      </c>
      <c r="E64" s="194" t="s">
        <v>1793</v>
      </c>
      <c r="F64" s="194" t="s">
        <v>161</v>
      </c>
      <c r="G64" s="194">
        <v>89</v>
      </c>
      <c r="H64" s="194">
        <v>20</v>
      </c>
      <c r="I64" s="197" t="b">
        <v>1</v>
      </c>
    </row>
    <row r="65" spans="1:9" x14ac:dyDescent="0.25">
      <c r="A65" s="194" t="s">
        <v>146</v>
      </c>
      <c r="B65" s="195" t="s">
        <v>1123</v>
      </c>
      <c r="C65" s="194">
        <v>6757</v>
      </c>
      <c r="D65" s="194" t="s">
        <v>749</v>
      </c>
      <c r="E65" s="194">
        <v>46</v>
      </c>
      <c r="F65" s="194" t="s">
        <v>161</v>
      </c>
      <c r="G65" s="194">
        <v>89</v>
      </c>
      <c r="H65" s="194">
        <v>20</v>
      </c>
      <c r="I65" s="197" t="b">
        <v>0</v>
      </c>
    </row>
    <row r="66" spans="1:9" x14ac:dyDescent="0.25">
      <c r="A66" s="194" t="s">
        <v>146</v>
      </c>
      <c r="B66" s="195" t="s">
        <v>1123</v>
      </c>
      <c r="C66" s="194">
        <v>6758</v>
      </c>
      <c r="D66" s="194" t="s">
        <v>750</v>
      </c>
      <c r="E66" s="194">
        <v>32</v>
      </c>
      <c r="F66" s="194" t="s">
        <v>161</v>
      </c>
      <c r="G66" s="194">
        <v>89</v>
      </c>
      <c r="H66" s="194">
        <v>20</v>
      </c>
      <c r="I66" s="197" t="b">
        <v>0</v>
      </c>
    </row>
    <row r="67" spans="1:9" x14ac:dyDescent="0.25">
      <c r="A67" s="194" t="s">
        <v>146</v>
      </c>
      <c r="B67" s="195" t="s">
        <v>1123</v>
      </c>
      <c r="C67" s="194">
        <v>6759</v>
      </c>
      <c r="D67" s="194" t="s">
        <v>749</v>
      </c>
      <c r="E67" s="194">
        <v>22</v>
      </c>
      <c r="F67" s="194" t="s">
        <v>161</v>
      </c>
      <c r="G67" s="194">
        <v>89</v>
      </c>
      <c r="H67" s="194">
        <v>20</v>
      </c>
      <c r="I67" s="197" t="b">
        <v>0</v>
      </c>
    </row>
    <row r="68" spans="1:9" x14ac:dyDescent="0.25">
      <c r="A68" s="194" t="s">
        <v>146</v>
      </c>
      <c r="B68" s="195" t="s">
        <v>1123</v>
      </c>
      <c r="C68" s="194">
        <v>6760</v>
      </c>
      <c r="D68" s="194" t="s">
        <v>751</v>
      </c>
      <c r="E68" s="194">
        <v>25</v>
      </c>
      <c r="F68" s="194" t="s">
        <v>161</v>
      </c>
      <c r="G68" s="194">
        <v>89</v>
      </c>
      <c r="H68" s="194">
        <v>20</v>
      </c>
      <c r="I68" s="197" t="b">
        <v>0</v>
      </c>
    </row>
    <row r="69" spans="1:9" x14ac:dyDescent="0.25">
      <c r="A69" s="194" t="s">
        <v>146</v>
      </c>
      <c r="B69" s="195" t="s">
        <v>1130</v>
      </c>
      <c r="C69" s="194">
        <v>6746</v>
      </c>
      <c r="D69" s="194" t="s">
        <v>750</v>
      </c>
      <c r="E69" s="194">
        <v>22</v>
      </c>
      <c r="F69" s="194" t="s">
        <v>161</v>
      </c>
      <c r="G69" s="194">
        <v>89</v>
      </c>
      <c r="H69" s="194">
        <v>20</v>
      </c>
      <c r="I69" s="197" t="b">
        <v>0</v>
      </c>
    </row>
    <row r="70" spans="1:9" x14ac:dyDescent="0.25">
      <c r="A70" s="194" t="s">
        <v>146</v>
      </c>
      <c r="B70" s="195" t="s">
        <v>1131</v>
      </c>
      <c r="C70" s="194">
        <v>6752</v>
      </c>
      <c r="D70" s="194" t="s">
        <v>767</v>
      </c>
      <c r="E70" s="194"/>
      <c r="F70" s="194" t="s">
        <v>161</v>
      </c>
      <c r="G70" s="194">
        <v>89</v>
      </c>
      <c r="H70" s="194">
        <v>20</v>
      </c>
      <c r="I70" s="197" t="b">
        <v>0</v>
      </c>
    </row>
    <row r="71" spans="1:9" x14ac:dyDescent="0.25">
      <c r="A71" s="194" t="s">
        <v>146</v>
      </c>
      <c r="B71" s="195" t="s">
        <v>202</v>
      </c>
      <c r="C71" s="194">
        <v>6749</v>
      </c>
      <c r="D71" s="194" t="s">
        <v>739</v>
      </c>
      <c r="E71" s="194">
        <v>82</v>
      </c>
      <c r="F71" s="194" t="s">
        <v>161</v>
      </c>
      <c r="G71" s="194">
        <v>89</v>
      </c>
      <c r="H71" s="194">
        <v>20</v>
      </c>
      <c r="I71" s="197" t="b">
        <v>0</v>
      </c>
    </row>
    <row r="72" spans="1:9" x14ac:dyDescent="0.25">
      <c r="A72" s="194" t="s">
        <v>146</v>
      </c>
      <c r="B72" s="195" t="s">
        <v>202</v>
      </c>
      <c r="C72" s="194">
        <v>6750</v>
      </c>
      <c r="D72" s="194" t="s">
        <v>739</v>
      </c>
      <c r="E72" s="194">
        <v>85</v>
      </c>
      <c r="F72" s="194" t="s">
        <v>161</v>
      </c>
      <c r="G72" s="194">
        <v>89</v>
      </c>
      <c r="H72" s="194">
        <v>20</v>
      </c>
      <c r="I72" s="197" t="b">
        <v>0</v>
      </c>
    </row>
    <row r="73" spans="1:9" x14ac:dyDescent="0.25">
      <c r="A73" s="194" t="s">
        <v>146</v>
      </c>
      <c r="B73" s="195" t="s">
        <v>202</v>
      </c>
      <c r="C73" s="194">
        <v>6751</v>
      </c>
      <c r="D73" s="194" t="s">
        <v>739</v>
      </c>
      <c r="E73" s="194">
        <v>78</v>
      </c>
      <c r="F73" s="194" t="s">
        <v>161</v>
      </c>
      <c r="G73" s="194">
        <v>89</v>
      </c>
      <c r="H73" s="194">
        <v>20</v>
      </c>
      <c r="I73" s="197" t="b">
        <v>0</v>
      </c>
    </row>
    <row r="74" spans="1:9" x14ac:dyDescent="0.25">
      <c r="A74" s="194" t="s">
        <v>145</v>
      </c>
      <c r="B74" s="195" t="s">
        <v>202</v>
      </c>
      <c r="C74" s="194" t="s">
        <v>1138</v>
      </c>
      <c r="D74" s="194" t="s">
        <v>2092</v>
      </c>
      <c r="E74" s="194">
        <v>82</v>
      </c>
      <c r="F74" s="194" t="s">
        <v>2084</v>
      </c>
      <c r="G74" s="194">
        <v>82</v>
      </c>
      <c r="H74" s="194">
        <v>20</v>
      </c>
      <c r="I74" s="197" t="b">
        <v>1</v>
      </c>
    </row>
    <row r="75" spans="1:9" x14ac:dyDescent="0.25">
      <c r="A75" s="194" t="s">
        <v>145</v>
      </c>
      <c r="B75" s="195" t="s">
        <v>1558</v>
      </c>
      <c r="C75" s="194">
        <v>60</v>
      </c>
      <c r="D75" s="194" t="s">
        <v>2092</v>
      </c>
      <c r="E75" s="194">
        <v>49</v>
      </c>
      <c r="F75" s="194" t="s">
        <v>1757</v>
      </c>
      <c r="G75" s="194">
        <v>121</v>
      </c>
      <c r="H75" s="194">
        <v>20</v>
      </c>
      <c r="I75" s="197" t="b">
        <v>1</v>
      </c>
    </row>
    <row r="76" spans="1:9" x14ac:dyDescent="0.25">
      <c r="A76" s="194" t="s">
        <v>145</v>
      </c>
      <c r="B76" s="195" t="s">
        <v>1558</v>
      </c>
      <c r="C76" s="194">
        <v>60</v>
      </c>
      <c r="D76" s="194" t="s">
        <v>2092</v>
      </c>
      <c r="E76" s="194">
        <v>49</v>
      </c>
      <c r="F76" s="194" t="s">
        <v>1760</v>
      </c>
      <c r="G76" s="194">
        <v>121</v>
      </c>
      <c r="H76" s="194">
        <v>20</v>
      </c>
      <c r="I76" s="197" t="b">
        <v>1</v>
      </c>
    </row>
    <row r="77" spans="1:9" x14ac:dyDescent="0.25">
      <c r="A77" s="194" t="s">
        <v>1690</v>
      </c>
      <c r="B77" s="195" t="s">
        <v>30</v>
      </c>
      <c r="C77" s="194" t="s">
        <v>1107</v>
      </c>
      <c r="D77" s="194" t="s">
        <v>31</v>
      </c>
      <c r="E77" s="194"/>
      <c r="F77" s="194" t="s">
        <v>1483</v>
      </c>
      <c r="G77" s="194" t="s">
        <v>2451</v>
      </c>
      <c r="H77" s="194">
        <v>20</v>
      </c>
      <c r="I77" s="197" t="b">
        <v>1</v>
      </c>
    </row>
    <row r="78" spans="1:9" x14ac:dyDescent="0.25">
      <c r="A78" s="194" t="s">
        <v>1690</v>
      </c>
      <c r="B78" s="195" t="s">
        <v>30</v>
      </c>
      <c r="C78" s="194" t="s">
        <v>1107</v>
      </c>
      <c r="D78" s="194" t="s">
        <v>31</v>
      </c>
      <c r="E78" s="194"/>
      <c r="F78" s="194" t="s">
        <v>1483</v>
      </c>
      <c r="G78" s="194" t="s">
        <v>2451</v>
      </c>
      <c r="H78" s="194">
        <v>20</v>
      </c>
      <c r="I78" s="197" t="b">
        <v>1</v>
      </c>
    </row>
    <row r="79" spans="1:9" x14ac:dyDescent="0.25">
      <c r="A79" s="194" t="s">
        <v>1690</v>
      </c>
      <c r="B79" s="195" t="s">
        <v>30</v>
      </c>
      <c r="C79" s="194" t="s">
        <v>1107</v>
      </c>
      <c r="D79" s="194" t="s">
        <v>31</v>
      </c>
      <c r="E79" s="194"/>
      <c r="F79" s="194" t="s">
        <v>1483</v>
      </c>
      <c r="G79" s="194" t="s">
        <v>2451</v>
      </c>
      <c r="H79" s="194">
        <v>20</v>
      </c>
      <c r="I79" s="197" t="b">
        <v>1</v>
      </c>
    </row>
    <row r="80" spans="1:9" x14ac:dyDescent="0.25">
      <c r="A80" s="194" t="s">
        <v>1690</v>
      </c>
      <c r="B80" s="195" t="s">
        <v>30</v>
      </c>
      <c r="C80" s="194" t="s">
        <v>1107</v>
      </c>
      <c r="D80" s="194" t="s">
        <v>31</v>
      </c>
      <c r="E80" s="194"/>
      <c r="F80" s="194" t="s">
        <v>1483</v>
      </c>
      <c r="G80" s="194" t="s">
        <v>2451</v>
      </c>
      <c r="H80" s="194">
        <v>20</v>
      </c>
      <c r="I80" s="197" t="b">
        <v>1</v>
      </c>
    </row>
    <row r="81" spans="1:9" x14ac:dyDescent="0.25">
      <c r="A81" s="194" t="s">
        <v>1690</v>
      </c>
      <c r="B81" s="195" t="s">
        <v>30</v>
      </c>
      <c r="C81" s="194" t="s">
        <v>1107</v>
      </c>
      <c r="D81" s="194" t="s">
        <v>31</v>
      </c>
      <c r="E81" s="194"/>
      <c r="F81" s="194" t="s">
        <v>1483</v>
      </c>
      <c r="G81" s="194" t="s">
        <v>2451</v>
      </c>
      <c r="H81" s="194">
        <v>20</v>
      </c>
      <c r="I81" s="197" t="b">
        <v>1</v>
      </c>
    </row>
    <row r="82" spans="1:9" x14ac:dyDescent="0.25">
      <c r="A82" s="194" t="s">
        <v>1690</v>
      </c>
      <c r="B82" s="195" t="s">
        <v>30</v>
      </c>
      <c r="C82" s="194" t="s">
        <v>1107</v>
      </c>
      <c r="D82" s="194" t="s">
        <v>31</v>
      </c>
      <c r="E82" s="194"/>
      <c r="F82" s="194" t="s">
        <v>1483</v>
      </c>
      <c r="G82" s="194" t="s">
        <v>2451</v>
      </c>
      <c r="H82" s="194">
        <v>20</v>
      </c>
      <c r="I82" s="197" t="b">
        <v>1</v>
      </c>
    </row>
    <row r="83" spans="1:9" x14ac:dyDescent="0.25">
      <c r="A83" s="194" t="s">
        <v>1690</v>
      </c>
      <c r="B83" s="195" t="s">
        <v>30</v>
      </c>
      <c r="C83" s="194" t="s">
        <v>1107</v>
      </c>
      <c r="D83" s="194" t="s">
        <v>31</v>
      </c>
      <c r="E83" s="194"/>
      <c r="F83" s="194" t="s">
        <v>1483</v>
      </c>
      <c r="G83" s="194" t="s">
        <v>2451</v>
      </c>
      <c r="H83" s="194">
        <v>20</v>
      </c>
      <c r="I83" s="197" t="b">
        <v>1</v>
      </c>
    </row>
    <row r="84" spans="1:9" x14ac:dyDescent="0.25">
      <c r="A84" s="194" t="s">
        <v>1690</v>
      </c>
      <c r="B84" s="195" t="s">
        <v>30</v>
      </c>
      <c r="C84" s="194" t="s">
        <v>1107</v>
      </c>
      <c r="D84" s="194" t="s">
        <v>31</v>
      </c>
      <c r="E84" s="194"/>
      <c r="F84" s="194" t="s">
        <v>1483</v>
      </c>
      <c r="G84" s="194" t="s">
        <v>2451</v>
      </c>
      <c r="H84" s="194">
        <v>20</v>
      </c>
      <c r="I84" s="197" t="b">
        <v>1</v>
      </c>
    </row>
    <row r="85" spans="1:9" x14ac:dyDescent="0.25">
      <c r="A85" s="194" t="s">
        <v>1690</v>
      </c>
      <c r="B85" s="195" t="s">
        <v>30</v>
      </c>
      <c r="C85" s="194" t="s">
        <v>1107</v>
      </c>
      <c r="D85" s="194" t="s">
        <v>31</v>
      </c>
      <c r="E85" s="194"/>
      <c r="F85" s="194" t="s">
        <v>1483</v>
      </c>
      <c r="G85" s="194" t="s">
        <v>2451</v>
      </c>
      <c r="H85" s="194">
        <v>20</v>
      </c>
      <c r="I85" s="197" t="b">
        <v>1</v>
      </c>
    </row>
    <row r="86" spans="1:9" x14ac:dyDescent="0.25">
      <c r="A86" s="194" t="s">
        <v>1690</v>
      </c>
      <c r="B86" s="195" t="s">
        <v>30</v>
      </c>
      <c r="C86" s="194" t="s">
        <v>1107</v>
      </c>
      <c r="D86" s="194" t="s">
        <v>31</v>
      </c>
      <c r="E86" s="194"/>
      <c r="F86" s="194" t="s">
        <v>1483</v>
      </c>
      <c r="G86" s="194" t="s">
        <v>2451</v>
      </c>
      <c r="H86" s="194">
        <v>20</v>
      </c>
      <c r="I86" s="197" t="b">
        <v>1</v>
      </c>
    </row>
    <row r="87" spans="1:9" x14ac:dyDescent="0.25">
      <c r="A87" s="194" t="s">
        <v>1690</v>
      </c>
      <c r="B87" s="195" t="s">
        <v>30</v>
      </c>
      <c r="C87" s="194" t="s">
        <v>1107</v>
      </c>
      <c r="D87" s="194" t="s">
        <v>31</v>
      </c>
      <c r="E87" s="194"/>
      <c r="F87" s="194" t="s">
        <v>1483</v>
      </c>
      <c r="G87" s="194" t="s">
        <v>2451</v>
      </c>
      <c r="H87" s="194">
        <v>20</v>
      </c>
      <c r="I87" s="197" t="b">
        <v>1</v>
      </c>
    </row>
    <row r="88" spans="1:9" x14ac:dyDescent="0.25">
      <c r="A88" s="194" t="s">
        <v>1690</v>
      </c>
      <c r="B88" s="195" t="s">
        <v>30</v>
      </c>
      <c r="C88" s="194" t="s">
        <v>1107</v>
      </c>
      <c r="D88" s="194" t="s">
        <v>31</v>
      </c>
      <c r="E88" s="194"/>
      <c r="F88" s="194" t="s">
        <v>1483</v>
      </c>
      <c r="G88" s="194" t="s">
        <v>2451</v>
      </c>
      <c r="H88" s="194">
        <v>20</v>
      </c>
      <c r="I88" s="197" t="b">
        <v>1</v>
      </c>
    </row>
    <row r="89" spans="1:9" x14ac:dyDescent="0.25">
      <c r="A89" s="194" t="s">
        <v>1690</v>
      </c>
      <c r="B89" s="195" t="s">
        <v>1112</v>
      </c>
      <c r="C89" s="194" t="s">
        <v>2051</v>
      </c>
      <c r="D89" s="194" t="s">
        <v>306</v>
      </c>
      <c r="E89" s="194"/>
      <c r="F89" s="194" t="s">
        <v>1231</v>
      </c>
      <c r="G89" s="194"/>
      <c r="H89" s="194">
        <v>20</v>
      </c>
      <c r="I89" s="197" t="b">
        <v>1</v>
      </c>
    </row>
    <row r="90" spans="1:9" x14ac:dyDescent="0.25">
      <c r="A90" s="194" t="s">
        <v>1690</v>
      </c>
      <c r="B90" s="195" t="s">
        <v>1112</v>
      </c>
      <c r="C90" s="194" t="s">
        <v>2053</v>
      </c>
      <c r="D90" s="194" t="s">
        <v>306</v>
      </c>
      <c r="E90" s="194"/>
      <c r="F90" s="194" t="s">
        <v>1231</v>
      </c>
      <c r="G90" s="194"/>
      <c r="H90" s="194">
        <v>20</v>
      </c>
      <c r="I90" s="197" t="b">
        <v>1</v>
      </c>
    </row>
    <row r="91" spans="1:9" x14ac:dyDescent="0.25">
      <c r="A91" s="194" t="s">
        <v>1690</v>
      </c>
      <c r="B91" s="195" t="s">
        <v>1112</v>
      </c>
      <c r="C91" s="194" t="s">
        <v>2055</v>
      </c>
      <c r="D91" s="194" t="s">
        <v>306</v>
      </c>
      <c r="E91" s="194"/>
      <c r="F91" s="194" t="s">
        <v>1231</v>
      </c>
      <c r="G91" s="194"/>
      <c r="H91" s="194">
        <v>20</v>
      </c>
      <c r="I91" s="197" t="b">
        <v>1</v>
      </c>
    </row>
    <row r="92" spans="1:9" x14ac:dyDescent="0.25">
      <c r="A92" s="194" t="s">
        <v>1690</v>
      </c>
      <c r="B92" s="195" t="s">
        <v>1112</v>
      </c>
      <c r="C92" s="194" t="s">
        <v>2055</v>
      </c>
      <c r="D92" s="194" t="s">
        <v>306</v>
      </c>
      <c r="E92" s="194"/>
      <c r="F92" s="194" t="s">
        <v>1231</v>
      </c>
      <c r="G92" s="194"/>
      <c r="H92" s="194">
        <v>20</v>
      </c>
      <c r="I92" s="197" t="b">
        <v>1</v>
      </c>
    </row>
    <row r="93" spans="1:9" x14ac:dyDescent="0.25">
      <c r="A93" s="194" t="s">
        <v>1690</v>
      </c>
      <c r="B93" s="195" t="s">
        <v>1112</v>
      </c>
      <c r="C93" s="194" t="s">
        <v>2057</v>
      </c>
      <c r="D93" s="194" t="s">
        <v>306</v>
      </c>
      <c r="E93" s="194"/>
      <c r="F93" s="194" t="s">
        <v>1231</v>
      </c>
      <c r="G93" s="194"/>
      <c r="H93" s="194">
        <v>20</v>
      </c>
      <c r="I93" s="197" t="b">
        <v>1</v>
      </c>
    </row>
    <row r="94" spans="1:9" x14ac:dyDescent="0.25">
      <c r="A94" s="194" t="s">
        <v>1690</v>
      </c>
      <c r="B94" s="195" t="s">
        <v>1112</v>
      </c>
      <c r="C94" s="194" t="s">
        <v>2059</v>
      </c>
      <c r="D94" s="194" t="s">
        <v>306</v>
      </c>
      <c r="E94" s="194"/>
      <c r="F94" s="194" t="s">
        <v>1231</v>
      </c>
      <c r="G94" s="194"/>
      <c r="H94" s="194">
        <v>20</v>
      </c>
      <c r="I94" s="197" t="b">
        <v>1</v>
      </c>
    </row>
    <row r="95" spans="1:9" x14ac:dyDescent="0.25">
      <c r="A95" s="194" t="s">
        <v>1690</v>
      </c>
      <c r="B95" s="195" t="s">
        <v>1112</v>
      </c>
      <c r="C95" s="194" t="s">
        <v>2061</v>
      </c>
      <c r="D95" s="194" t="s">
        <v>306</v>
      </c>
      <c r="E95" s="194"/>
      <c r="F95" s="194" t="s">
        <v>1231</v>
      </c>
      <c r="G95" s="194"/>
      <c r="H95" s="194">
        <v>20</v>
      </c>
      <c r="I95" s="197" t="b">
        <v>1</v>
      </c>
    </row>
    <row r="96" spans="1:9" x14ac:dyDescent="0.25">
      <c r="A96" s="194" t="s">
        <v>1690</v>
      </c>
      <c r="B96" s="195" t="s">
        <v>1112</v>
      </c>
      <c r="C96" s="194" t="s">
        <v>2063</v>
      </c>
      <c r="D96" s="194" t="s">
        <v>306</v>
      </c>
      <c r="E96" s="194"/>
      <c r="F96" s="194" t="s">
        <v>1231</v>
      </c>
      <c r="G96" s="194"/>
      <c r="H96" s="194">
        <v>20</v>
      </c>
      <c r="I96" s="197" t="b">
        <v>1</v>
      </c>
    </row>
    <row r="97" spans="1:9" x14ac:dyDescent="0.25">
      <c r="A97" s="194" t="s">
        <v>1690</v>
      </c>
      <c r="B97" s="195" t="s">
        <v>1112</v>
      </c>
      <c r="C97" s="194" t="s">
        <v>2063</v>
      </c>
      <c r="D97" s="194" t="s">
        <v>306</v>
      </c>
      <c r="E97" s="194"/>
      <c r="F97" s="194" t="s">
        <v>1231</v>
      </c>
      <c r="G97" s="194"/>
      <c r="H97" s="194">
        <v>20</v>
      </c>
      <c r="I97" s="197" t="b">
        <v>1</v>
      </c>
    </row>
    <row r="98" spans="1:9" x14ac:dyDescent="0.25">
      <c r="A98" s="194" t="s">
        <v>1690</v>
      </c>
      <c r="B98" s="195" t="s">
        <v>1112</v>
      </c>
      <c r="C98" s="194" t="s">
        <v>2065</v>
      </c>
      <c r="D98" s="194" t="s">
        <v>306</v>
      </c>
      <c r="E98" s="194"/>
      <c r="F98" s="194" t="s">
        <v>1231</v>
      </c>
      <c r="G98" s="194"/>
      <c r="H98" s="194">
        <v>20</v>
      </c>
      <c r="I98" s="197" t="b">
        <v>1</v>
      </c>
    </row>
    <row r="99" spans="1:9" x14ac:dyDescent="0.25">
      <c r="A99" s="194" t="s">
        <v>1690</v>
      </c>
      <c r="B99" s="195" t="s">
        <v>1108</v>
      </c>
      <c r="C99" s="194" t="s">
        <v>2400</v>
      </c>
      <c r="D99" s="194" t="s">
        <v>2431</v>
      </c>
      <c r="E99" s="194"/>
      <c r="F99" s="194" t="s">
        <v>1231</v>
      </c>
      <c r="G99" s="194">
        <v>74</v>
      </c>
      <c r="H99" s="194">
        <v>20</v>
      </c>
      <c r="I99" s="197" t="b">
        <v>0</v>
      </c>
    </row>
    <row r="100" spans="1:9" x14ac:dyDescent="0.25">
      <c r="A100" s="194" t="s">
        <v>1690</v>
      </c>
      <c r="B100" s="195" t="s">
        <v>1108</v>
      </c>
      <c r="C100" s="194" t="s">
        <v>2402</v>
      </c>
      <c r="D100" s="194" t="s">
        <v>2430</v>
      </c>
      <c r="E100" s="194"/>
      <c r="F100" s="194" t="s">
        <v>1231</v>
      </c>
      <c r="G100" s="194">
        <v>74</v>
      </c>
      <c r="H100" s="194">
        <v>20</v>
      </c>
      <c r="I100" s="197" t="b">
        <v>0</v>
      </c>
    </row>
    <row r="101" spans="1:9" x14ac:dyDescent="0.25">
      <c r="A101" s="194" t="s">
        <v>1690</v>
      </c>
      <c r="B101" s="195" t="s">
        <v>1858</v>
      </c>
      <c r="C101" s="194" t="s">
        <v>1107</v>
      </c>
      <c r="D101" s="194" t="s">
        <v>1860</v>
      </c>
      <c r="E101" s="194"/>
      <c r="F101" s="194" t="s">
        <v>1532</v>
      </c>
      <c r="G101" s="194">
        <v>84</v>
      </c>
      <c r="H101" s="194">
        <v>20</v>
      </c>
      <c r="I101" s="197" t="b">
        <v>1</v>
      </c>
    </row>
    <row r="102" spans="1:9" x14ac:dyDescent="0.25">
      <c r="A102" s="194" t="s">
        <v>145</v>
      </c>
      <c r="B102" s="195" t="s">
        <v>2087</v>
      </c>
      <c r="C102" s="194" t="s">
        <v>1158</v>
      </c>
      <c r="D102" s="194" t="s">
        <v>2092</v>
      </c>
      <c r="E102" s="194">
        <v>6032</v>
      </c>
      <c r="F102" s="194" t="s">
        <v>1732</v>
      </c>
      <c r="G102" s="194">
        <v>393</v>
      </c>
      <c r="H102" s="194">
        <v>20</v>
      </c>
      <c r="I102" s="197" t="b">
        <v>1</v>
      </c>
    </row>
    <row r="103" spans="1:9" x14ac:dyDescent="0.25">
      <c r="A103" s="194" t="s">
        <v>145</v>
      </c>
      <c r="B103" s="195" t="s">
        <v>202</v>
      </c>
      <c r="C103" s="194" t="s">
        <v>1138</v>
      </c>
      <c r="D103" s="194" t="s">
        <v>2092</v>
      </c>
      <c r="E103" s="194">
        <v>82</v>
      </c>
      <c r="F103" s="194" t="s">
        <v>1732</v>
      </c>
      <c r="G103" s="194">
        <v>121</v>
      </c>
      <c r="H103" s="194">
        <v>20</v>
      </c>
      <c r="I103" s="197" t="b">
        <v>1</v>
      </c>
    </row>
    <row r="104" spans="1:9" x14ac:dyDescent="0.25">
      <c r="A104" s="194" t="s">
        <v>145</v>
      </c>
      <c r="B104" s="195" t="s">
        <v>202</v>
      </c>
      <c r="C104" s="194" t="s">
        <v>1138</v>
      </c>
      <c r="D104" s="194" t="s">
        <v>2092</v>
      </c>
      <c r="E104" s="194">
        <v>85</v>
      </c>
      <c r="F104" s="194" t="s">
        <v>1732</v>
      </c>
      <c r="G104" s="194">
        <v>121</v>
      </c>
      <c r="H104" s="194">
        <v>20</v>
      </c>
      <c r="I104" s="197" t="b">
        <v>1</v>
      </c>
    </row>
    <row r="105" spans="1:9" x14ac:dyDescent="0.25">
      <c r="A105" s="194" t="s">
        <v>145</v>
      </c>
      <c r="B105" s="195" t="s">
        <v>1558</v>
      </c>
      <c r="C105" s="194">
        <v>78</v>
      </c>
      <c r="D105" s="194" t="s">
        <v>2092</v>
      </c>
      <c r="E105" s="194">
        <v>68</v>
      </c>
      <c r="F105" s="194" t="s">
        <v>1732</v>
      </c>
      <c r="G105" s="194">
        <v>121</v>
      </c>
      <c r="H105" s="194">
        <v>20</v>
      </c>
      <c r="I105" s="197" t="b">
        <v>1</v>
      </c>
    </row>
    <row r="106" spans="1:9" x14ac:dyDescent="0.25">
      <c r="A106" s="194" t="s">
        <v>145</v>
      </c>
      <c r="B106" s="195" t="s">
        <v>1558</v>
      </c>
      <c r="C106" s="194">
        <v>60</v>
      </c>
      <c r="D106" s="194" t="s">
        <v>2092</v>
      </c>
      <c r="E106" s="194">
        <v>51</v>
      </c>
      <c r="F106" s="194" t="s">
        <v>1732</v>
      </c>
      <c r="G106" s="194">
        <v>121</v>
      </c>
      <c r="H106" s="194">
        <v>20</v>
      </c>
      <c r="I106" s="197" t="b">
        <v>1</v>
      </c>
    </row>
    <row r="107" spans="1:9" x14ac:dyDescent="0.25">
      <c r="A107" s="194" t="s">
        <v>145</v>
      </c>
      <c r="B107" s="195" t="s">
        <v>1558</v>
      </c>
      <c r="C107" s="194">
        <v>60</v>
      </c>
      <c r="D107" s="194" t="s">
        <v>2093</v>
      </c>
      <c r="E107" s="194" t="s">
        <v>2285</v>
      </c>
      <c r="F107" s="194" t="s">
        <v>2289</v>
      </c>
      <c r="G107" s="194">
        <v>121</v>
      </c>
      <c r="H107" s="194">
        <v>20</v>
      </c>
      <c r="I107" s="197" t="b">
        <v>0</v>
      </c>
    </row>
    <row r="108" spans="1:9" x14ac:dyDescent="0.25">
      <c r="A108" s="194" t="s">
        <v>145</v>
      </c>
      <c r="B108" s="195" t="s">
        <v>2087</v>
      </c>
      <c r="C108" s="194" t="s">
        <v>1158</v>
      </c>
      <c r="D108" s="194" t="s">
        <v>2092</v>
      </c>
      <c r="E108" s="194">
        <v>6032</v>
      </c>
      <c r="F108" s="194" t="s">
        <v>1729</v>
      </c>
      <c r="G108" s="194">
        <v>393</v>
      </c>
      <c r="H108" s="194">
        <v>20</v>
      </c>
      <c r="I108" s="197" t="b">
        <v>1</v>
      </c>
    </row>
    <row r="109" spans="1:9" x14ac:dyDescent="0.25">
      <c r="A109" s="194" t="s">
        <v>1690</v>
      </c>
      <c r="B109" s="195" t="s">
        <v>30</v>
      </c>
      <c r="C109" s="194" t="s">
        <v>1107</v>
      </c>
      <c r="D109" s="194" t="s">
        <v>31</v>
      </c>
      <c r="E109" s="194"/>
      <c r="F109" s="194" t="s">
        <v>2121</v>
      </c>
      <c r="G109" s="194">
        <v>1</v>
      </c>
      <c r="H109" s="194">
        <v>20</v>
      </c>
      <c r="I109" s="197" t="b">
        <v>1</v>
      </c>
    </row>
    <row r="110" spans="1:9" x14ac:dyDescent="0.25">
      <c r="A110" s="194" t="s">
        <v>1690</v>
      </c>
      <c r="B110" s="195" t="s">
        <v>30</v>
      </c>
      <c r="C110" s="194" t="s">
        <v>1107</v>
      </c>
      <c r="D110" s="194" t="s">
        <v>31</v>
      </c>
      <c r="E110" s="194"/>
      <c r="F110" s="194" t="s">
        <v>2121</v>
      </c>
      <c r="G110" s="194">
        <v>1</v>
      </c>
      <c r="H110" s="194">
        <v>20</v>
      </c>
      <c r="I110" s="197" t="b">
        <v>1</v>
      </c>
    </row>
    <row r="111" spans="1:9" x14ac:dyDescent="0.25">
      <c r="A111" s="194" t="s">
        <v>1690</v>
      </c>
      <c r="B111" s="195" t="s">
        <v>30</v>
      </c>
      <c r="C111" s="194" t="s">
        <v>1107</v>
      </c>
      <c r="D111" s="194" t="s">
        <v>31</v>
      </c>
      <c r="E111" s="194"/>
      <c r="F111" s="194" t="s">
        <v>2121</v>
      </c>
      <c r="G111" s="194">
        <v>1</v>
      </c>
      <c r="H111" s="194">
        <v>20</v>
      </c>
      <c r="I111" s="197" t="b">
        <v>1</v>
      </c>
    </row>
    <row r="112" spans="1:9" x14ac:dyDescent="0.25">
      <c r="A112" s="194" t="s">
        <v>1690</v>
      </c>
      <c r="B112" s="195" t="s">
        <v>30</v>
      </c>
      <c r="C112" s="194" t="s">
        <v>1107</v>
      </c>
      <c r="D112" s="194" t="s">
        <v>31</v>
      </c>
      <c r="E112" s="194"/>
      <c r="F112" s="194" t="s">
        <v>2121</v>
      </c>
      <c r="G112" s="194">
        <v>1</v>
      </c>
      <c r="H112" s="194">
        <v>20</v>
      </c>
      <c r="I112" s="197" t="b">
        <v>1</v>
      </c>
    </row>
    <row r="113" spans="1:9" x14ac:dyDescent="0.25">
      <c r="A113" s="194" t="s">
        <v>1690</v>
      </c>
      <c r="B113" s="195" t="s">
        <v>30</v>
      </c>
      <c r="C113" s="194" t="s">
        <v>1107</v>
      </c>
      <c r="D113" s="194" t="s">
        <v>31</v>
      </c>
      <c r="E113" s="194"/>
      <c r="F113" s="194" t="s">
        <v>2121</v>
      </c>
      <c r="G113" s="194">
        <v>1</v>
      </c>
      <c r="H113" s="194">
        <v>20</v>
      </c>
      <c r="I113" s="197" t="b">
        <v>1</v>
      </c>
    </row>
    <row r="114" spans="1:9" x14ac:dyDescent="0.25">
      <c r="A114" s="194" t="s">
        <v>1690</v>
      </c>
      <c r="B114" s="195" t="s">
        <v>30</v>
      </c>
      <c r="C114" s="194" t="s">
        <v>1107</v>
      </c>
      <c r="D114" s="194" t="s">
        <v>31</v>
      </c>
      <c r="E114" s="194"/>
      <c r="F114" s="194" t="s">
        <v>2121</v>
      </c>
      <c r="G114" s="194">
        <v>1</v>
      </c>
      <c r="H114" s="194">
        <v>20</v>
      </c>
      <c r="I114" s="197" t="b">
        <v>1</v>
      </c>
    </row>
    <row r="115" spans="1:9" x14ac:dyDescent="0.25">
      <c r="A115" s="194" t="s">
        <v>1690</v>
      </c>
      <c r="B115" s="195" t="s">
        <v>30</v>
      </c>
      <c r="C115" s="194" t="s">
        <v>1107</v>
      </c>
      <c r="D115" s="194" t="s">
        <v>31</v>
      </c>
      <c r="E115" s="194"/>
      <c r="F115" s="194" t="s">
        <v>2121</v>
      </c>
      <c r="G115" s="194">
        <v>1</v>
      </c>
      <c r="H115" s="194">
        <v>20</v>
      </c>
      <c r="I115" s="197" t="b">
        <v>1</v>
      </c>
    </row>
    <row r="116" spans="1:9" x14ac:dyDescent="0.25">
      <c r="A116" s="194" t="s">
        <v>1690</v>
      </c>
      <c r="B116" s="195" t="s">
        <v>30</v>
      </c>
      <c r="C116" s="194" t="s">
        <v>1107</v>
      </c>
      <c r="D116" s="194" t="s">
        <v>31</v>
      </c>
      <c r="E116" s="194"/>
      <c r="F116" s="194" t="s">
        <v>2121</v>
      </c>
      <c r="G116" s="194">
        <v>1</v>
      </c>
      <c r="H116" s="194">
        <v>20</v>
      </c>
      <c r="I116" s="197" t="b">
        <v>1</v>
      </c>
    </row>
    <row r="117" spans="1:9" x14ac:dyDescent="0.25">
      <c r="A117" s="194" t="s">
        <v>1690</v>
      </c>
      <c r="B117" s="195" t="s">
        <v>30</v>
      </c>
      <c r="C117" s="194" t="s">
        <v>1107</v>
      </c>
      <c r="D117" s="194" t="s">
        <v>31</v>
      </c>
      <c r="E117" s="194"/>
      <c r="F117" s="194" t="s">
        <v>2121</v>
      </c>
      <c r="G117" s="194">
        <v>1</v>
      </c>
      <c r="H117" s="194">
        <v>20</v>
      </c>
      <c r="I117" s="197" t="b">
        <v>1</v>
      </c>
    </row>
    <row r="118" spans="1:9" x14ac:dyDescent="0.25">
      <c r="A118" s="194" t="s">
        <v>1690</v>
      </c>
      <c r="B118" s="195" t="s">
        <v>30</v>
      </c>
      <c r="C118" s="194" t="s">
        <v>1107</v>
      </c>
      <c r="D118" s="194" t="s">
        <v>31</v>
      </c>
      <c r="E118" s="194"/>
      <c r="F118" s="194" t="s">
        <v>2121</v>
      </c>
      <c r="G118" s="194">
        <v>1</v>
      </c>
      <c r="H118" s="194">
        <v>20</v>
      </c>
      <c r="I118" s="197" t="b">
        <v>1</v>
      </c>
    </row>
    <row r="119" spans="1:9" x14ac:dyDescent="0.25">
      <c r="A119" s="194" t="s">
        <v>1690</v>
      </c>
      <c r="B119" s="195" t="s">
        <v>30</v>
      </c>
      <c r="C119" s="194" t="s">
        <v>1107</v>
      </c>
      <c r="D119" s="194" t="s">
        <v>31</v>
      </c>
      <c r="E119" s="194"/>
      <c r="F119" s="194" t="s">
        <v>2121</v>
      </c>
      <c r="G119" s="194">
        <v>1</v>
      </c>
      <c r="H119" s="194">
        <v>20</v>
      </c>
      <c r="I119" s="197" t="b">
        <v>1</v>
      </c>
    </row>
    <row r="120" spans="1:9" x14ac:dyDescent="0.25">
      <c r="A120" s="194" t="s">
        <v>1690</v>
      </c>
      <c r="B120" s="195" t="s">
        <v>30</v>
      </c>
      <c r="C120" s="194" t="s">
        <v>1107</v>
      </c>
      <c r="D120" s="194" t="s">
        <v>31</v>
      </c>
      <c r="E120" s="194"/>
      <c r="F120" s="194" t="s">
        <v>2121</v>
      </c>
      <c r="G120" s="194">
        <v>1</v>
      </c>
      <c r="H120" s="194">
        <v>20</v>
      </c>
      <c r="I120" s="197" t="b">
        <v>1</v>
      </c>
    </row>
    <row r="121" spans="1:9" x14ac:dyDescent="0.25">
      <c r="A121" s="194" t="s">
        <v>1690</v>
      </c>
      <c r="B121" s="195" t="s">
        <v>1108</v>
      </c>
      <c r="C121" s="194" t="s">
        <v>2400</v>
      </c>
      <c r="D121" s="194" t="s">
        <v>2431</v>
      </c>
      <c r="E121" s="194"/>
      <c r="F121" s="194" t="s">
        <v>2434</v>
      </c>
      <c r="G121" s="194">
        <v>493</v>
      </c>
      <c r="H121" s="194">
        <v>20</v>
      </c>
      <c r="I121" s="197" t="b">
        <v>0</v>
      </c>
    </row>
    <row r="122" spans="1:9" x14ac:dyDescent="0.25">
      <c r="A122" s="194" t="s">
        <v>1690</v>
      </c>
      <c r="B122" s="195" t="s">
        <v>1108</v>
      </c>
      <c r="C122" s="194" t="s">
        <v>2402</v>
      </c>
      <c r="D122" s="194" t="s">
        <v>2430</v>
      </c>
      <c r="E122" s="194"/>
      <c r="F122" s="194" t="s">
        <v>2434</v>
      </c>
      <c r="G122" s="194">
        <v>493</v>
      </c>
      <c r="H122" s="194">
        <v>20</v>
      </c>
      <c r="I122" s="197" t="b">
        <v>0</v>
      </c>
    </row>
    <row r="123" spans="1:9" x14ac:dyDescent="0.25">
      <c r="A123" s="194" t="s">
        <v>1690</v>
      </c>
      <c r="B123" s="195" t="s">
        <v>1108</v>
      </c>
      <c r="C123" s="194" t="s">
        <v>2402</v>
      </c>
      <c r="D123" s="194" t="s">
        <v>2430</v>
      </c>
      <c r="E123" s="194"/>
      <c r="F123" s="194" t="s">
        <v>2433</v>
      </c>
      <c r="G123" s="194">
        <v>433</v>
      </c>
      <c r="H123" s="194">
        <v>20</v>
      </c>
      <c r="I123" s="197" t="b">
        <v>1</v>
      </c>
    </row>
    <row r="124" spans="1:9" x14ac:dyDescent="0.25">
      <c r="A124" s="194" t="s">
        <v>1690</v>
      </c>
      <c r="B124" s="195" t="s">
        <v>1108</v>
      </c>
      <c r="C124" s="194">
        <v>273060</v>
      </c>
      <c r="D124" s="194" t="s">
        <v>2435</v>
      </c>
      <c r="E124" s="194"/>
      <c r="F124" s="194" t="s">
        <v>2433</v>
      </c>
      <c r="G124" s="194">
        <v>433</v>
      </c>
      <c r="H124" s="194">
        <v>20</v>
      </c>
      <c r="I124" s="197" t="b">
        <v>0</v>
      </c>
    </row>
    <row r="125" spans="1:9" x14ac:dyDescent="0.25">
      <c r="A125" s="194" t="s">
        <v>1690</v>
      </c>
      <c r="B125" s="195" t="s">
        <v>1108</v>
      </c>
      <c r="C125" s="194">
        <v>273060</v>
      </c>
      <c r="D125" s="194" t="s">
        <v>2436</v>
      </c>
      <c r="E125" s="194"/>
      <c r="F125" s="194" t="s">
        <v>2433</v>
      </c>
      <c r="G125" s="194">
        <v>433</v>
      </c>
      <c r="H125" s="194">
        <v>20</v>
      </c>
      <c r="I125" s="197" t="b">
        <v>0</v>
      </c>
    </row>
    <row r="126" spans="1:9" x14ac:dyDescent="0.25">
      <c r="A126" s="194" t="s">
        <v>1690</v>
      </c>
      <c r="B126" s="195" t="s">
        <v>1108</v>
      </c>
      <c r="C126" s="194">
        <v>273060</v>
      </c>
      <c r="D126" s="194" t="s">
        <v>2449</v>
      </c>
      <c r="E126" s="194"/>
      <c r="F126" s="194" t="s">
        <v>2433</v>
      </c>
      <c r="G126" s="194">
        <v>433</v>
      </c>
      <c r="H126" s="194">
        <v>20</v>
      </c>
      <c r="I126" s="197" t="b">
        <v>0</v>
      </c>
    </row>
    <row r="127" spans="1:9" x14ac:dyDescent="0.25">
      <c r="A127" s="194" t="s">
        <v>1690</v>
      </c>
      <c r="B127" s="195" t="s">
        <v>1108</v>
      </c>
      <c r="C127" s="194">
        <v>273060</v>
      </c>
      <c r="D127" s="194" t="s">
        <v>2450</v>
      </c>
      <c r="E127" s="194"/>
      <c r="F127" s="194" t="s">
        <v>2433</v>
      </c>
      <c r="G127" s="194">
        <v>433</v>
      </c>
      <c r="H127" s="194">
        <v>20</v>
      </c>
      <c r="I127" s="197" t="b">
        <v>0</v>
      </c>
    </row>
    <row r="128" spans="1:9" x14ac:dyDescent="0.25">
      <c r="A128" s="194" t="s">
        <v>1690</v>
      </c>
      <c r="B128" s="195" t="s">
        <v>1108</v>
      </c>
      <c r="C128" s="194" t="s">
        <v>2408</v>
      </c>
      <c r="D128" s="194" t="s">
        <v>2438</v>
      </c>
      <c r="E128" s="194"/>
      <c r="F128" s="194" t="s">
        <v>2433</v>
      </c>
      <c r="G128" s="194">
        <v>433</v>
      </c>
      <c r="H128" s="194">
        <v>20</v>
      </c>
      <c r="I128" s="197" t="b">
        <v>1</v>
      </c>
    </row>
    <row r="129" spans="1:9" x14ac:dyDescent="0.25">
      <c r="A129" s="194" t="s">
        <v>1690</v>
      </c>
      <c r="B129" s="195" t="s">
        <v>1108</v>
      </c>
      <c r="C129" s="194" t="s">
        <v>2414</v>
      </c>
      <c r="D129" s="194" t="s">
        <v>2441</v>
      </c>
      <c r="E129" s="194"/>
      <c r="F129" s="194" t="s">
        <v>2433</v>
      </c>
      <c r="G129" s="194">
        <v>433</v>
      </c>
      <c r="H129" s="194">
        <v>20</v>
      </c>
      <c r="I129" s="197" t="b">
        <v>1</v>
      </c>
    </row>
    <row r="130" spans="1:9" x14ac:dyDescent="0.25">
      <c r="A130" s="194" t="s">
        <v>1690</v>
      </c>
      <c r="B130" s="195" t="s">
        <v>1135</v>
      </c>
      <c r="C130" s="194">
        <v>1603001</v>
      </c>
      <c r="D130" s="194" t="s">
        <v>795</v>
      </c>
      <c r="E130" s="194"/>
      <c r="F130" s="194" t="s">
        <v>1503</v>
      </c>
      <c r="G130" s="194">
        <v>285</v>
      </c>
      <c r="H130" s="194">
        <v>20</v>
      </c>
      <c r="I130" s="197" t="b">
        <v>0</v>
      </c>
    </row>
    <row r="131" spans="1:9" x14ac:dyDescent="0.25">
      <c r="A131" s="194" t="s">
        <v>1690</v>
      </c>
      <c r="B131" s="195" t="s">
        <v>1136</v>
      </c>
      <c r="C131" s="194">
        <v>1343033</v>
      </c>
      <c r="D131" s="194" t="s">
        <v>351</v>
      </c>
      <c r="E131" s="194"/>
      <c r="F131" s="194" t="s">
        <v>1172</v>
      </c>
      <c r="G131" s="194">
        <v>327</v>
      </c>
      <c r="H131" s="194">
        <v>20</v>
      </c>
      <c r="I131" s="197" t="b">
        <v>0</v>
      </c>
    </row>
    <row r="132" spans="1:9" x14ac:dyDescent="0.25">
      <c r="A132" s="194" t="s">
        <v>145</v>
      </c>
      <c r="B132" s="195" t="s">
        <v>1558</v>
      </c>
      <c r="C132" s="194">
        <v>60</v>
      </c>
      <c r="D132" s="194" t="s">
        <v>2093</v>
      </c>
      <c r="E132" s="194" t="s">
        <v>2285</v>
      </c>
      <c r="F132" s="194" t="s">
        <v>1746</v>
      </c>
      <c r="G132" s="194">
        <v>121</v>
      </c>
      <c r="H132" s="194">
        <v>20</v>
      </c>
      <c r="I132" s="197" t="b">
        <v>0</v>
      </c>
    </row>
    <row r="133" spans="1:9" x14ac:dyDescent="0.25">
      <c r="A133" s="194" t="s">
        <v>145</v>
      </c>
      <c r="B133" s="195" t="s">
        <v>202</v>
      </c>
      <c r="C133" s="194" t="s">
        <v>1138</v>
      </c>
      <c r="D133" s="194" t="s">
        <v>2092</v>
      </c>
      <c r="E133" s="194">
        <v>82</v>
      </c>
      <c r="F133" s="194" t="s">
        <v>1739</v>
      </c>
      <c r="G133" s="194">
        <v>121</v>
      </c>
      <c r="H133" s="194">
        <v>20</v>
      </c>
      <c r="I133" s="197" t="b">
        <v>1</v>
      </c>
    </row>
    <row r="134" spans="1:9" x14ac:dyDescent="0.25">
      <c r="A134" s="194" t="s">
        <v>145</v>
      </c>
      <c r="B134" s="195" t="s">
        <v>1558</v>
      </c>
      <c r="C134" s="194">
        <v>78</v>
      </c>
      <c r="D134" s="194" t="s">
        <v>2092</v>
      </c>
      <c r="E134" s="194">
        <v>68</v>
      </c>
      <c r="F134" s="194" t="s">
        <v>1739</v>
      </c>
      <c r="G134" s="194">
        <v>121</v>
      </c>
      <c r="H134" s="194">
        <v>20</v>
      </c>
      <c r="I134" s="197" t="b">
        <v>1</v>
      </c>
    </row>
  </sheetData>
  <autoFilter ref="A2:H2" xr:uid="{D9C0B318-1D9F-470E-BE0D-7D7687E6321A}">
    <sortState xmlns:xlrd2="http://schemas.microsoft.com/office/spreadsheetml/2017/richdata2" ref="A2:H3">
      <sortCondition descending="1" ref="A2"/>
    </sortState>
  </autoFilter>
  <mergeCells count="1">
    <mergeCell ref="A1:H1"/>
  </mergeCells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B0ECE-8453-4D5F-9A02-B7717042A4D9}">
  <sheetPr codeName="Planilha23">
    <pageSetUpPr fitToPage="1"/>
  </sheetPr>
  <dimension ref="A1:T743"/>
  <sheetViews>
    <sheetView topLeftCell="E1" zoomScale="70" zoomScaleNormal="70" workbookViewId="0">
      <selection activeCell="K16" sqref="K16:K28"/>
    </sheetView>
  </sheetViews>
  <sheetFormatPr defaultRowHeight="15" x14ac:dyDescent="0.25"/>
  <cols>
    <col min="1" max="1" width="27.140625" style="16" bestFit="1" customWidth="1"/>
    <col min="2" max="2" width="16" style="16" bestFit="1" customWidth="1"/>
    <col min="3" max="3" width="11.85546875" style="16" bestFit="1" customWidth="1"/>
    <col min="4" max="4" width="30" style="16" bestFit="1" customWidth="1"/>
    <col min="5" max="5" width="10.42578125" style="16" bestFit="1" customWidth="1"/>
    <col min="6" max="6" width="13.7109375" style="16" bestFit="1" customWidth="1"/>
    <col min="7" max="7" width="13.28515625" style="16" bestFit="1" customWidth="1"/>
    <col min="8" max="8" width="10" style="16" bestFit="1" customWidth="1"/>
    <col min="9" max="9" width="164.28515625" style="76" bestFit="1" customWidth="1"/>
    <col min="10" max="10" width="13.42578125" style="16" bestFit="1" customWidth="1"/>
    <col min="11" max="11" width="14.42578125" style="16" bestFit="1" customWidth="1"/>
    <col min="12" max="12" width="11.28515625" style="16" bestFit="1" customWidth="1"/>
    <col min="13" max="13" width="18.85546875" style="16" customWidth="1"/>
    <col min="14" max="14" width="23.140625" style="16" bestFit="1" customWidth="1"/>
    <col min="15" max="15" width="18.28515625" bestFit="1" customWidth="1"/>
    <col min="16" max="16" width="19.85546875" style="16" bestFit="1" customWidth="1"/>
    <col min="17" max="17" width="9.7109375" style="16" customWidth="1"/>
    <col min="18" max="18" width="27.140625" bestFit="1" customWidth="1"/>
    <col min="19" max="19" width="16.85546875" customWidth="1"/>
    <col min="20" max="20" width="61.7109375" bestFit="1" customWidth="1"/>
  </cols>
  <sheetData>
    <row r="1" spans="1:20" ht="21" customHeight="1" x14ac:dyDescent="0.25">
      <c r="A1" s="106" t="s">
        <v>1698</v>
      </c>
      <c r="B1" s="106" t="s">
        <v>1699</v>
      </c>
      <c r="C1" s="106" t="s">
        <v>1700</v>
      </c>
      <c r="D1" s="106" t="s">
        <v>1701</v>
      </c>
      <c r="E1" s="106" t="s">
        <v>1702</v>
      </c>
      <c r="F1" s="106" t="s">
        <v>1703</v>
      </c>
      <c r="G1" s="107" t="s">
        <v>1704</v>
      </c>
      <c r="H1" s="107" t="s">
        <v>1705</v>
      </c>
      <c r="I1" s="184" t="s">
        <v>1706</v>
      </c>
      <c r="J1" s="107" t="s">
        <v>1707</v>
      </c>
      <c r="K1" s="107" t="s">
        <v>1708</v>
      </c>
      <c r="L1" s="107" t="s">
        <v>1709</v>
      </c>
      <c r="M1" s="107" t="s">
        <v>1903</v>
      </c>
      <c r="N1" s="107" t="s">
        <v>1788</v>
      </c>
      <c r="O1" s="107" t="s">
        <v>1786</v>
      </c>
      <c r="P1" s="182" t="s">
        <v>1787</v>
      </c>
      <c r="Q1" s="107" t="s">
        <v>2085</v>
      </c>
      <c r="R1" s="107" t="s">
        <v>2086</v>
      </c>
      <c r="S1" s="107" t="s">
        <v>2641</v>
      </c>
      <c r="T1" s="107" t="s">
        <v>2921</v>
      </c>
    </row>
    <row r="2" spans="1:20" x14ac:dyDescent="0.25">
      <c r="A2" s="16" t="s">
        <v>2087</v>
      </c>
      <c r="C2" s="16" t="s">
        <v>1158</v>
      </c>
      <c r="D2" s="16" t="s">
        <v>2092</v>
      </c>
      <c r="E2" s="16" t="s">
        <v>1722</v>
      </c>
      <c r="F2" s="16">
        <v>6032</v>
      </c>
      <c r="G2" s="16" t="s">
        <v>1723</v>
      </c>
      <c r="H2" s="16">
        <v>0</v>
      </c>
      <c r="I2" s="76" t="s">
        <v>1724</v>
      </c>
      <c r="J2" s="16">
        <v>74</v>
      </c>
      <c r="K2" s="55">
        <v>3.5999999999999996</v>
      </c>
      <c r="L2" s="55">
        <v>0</v>
      </c>
      <c r="M2" s="16" t="s">
        <v>145</v>
      </c>
      <c r="N2" s="55">
        <f>K2+L2</f>
        <v>3.5999999999999996</v>
      </c>
      <c r="O2" s="29">
        <v>46118</v>
      </c>
      <c r="S2" s="16" t="s">
        <v>1487</v>
      </c>
      <c r="T2" s="16" t="str">
        <f>_xlfn.XLOOKUP(J2,'TAXA DE OCUP. RECUR.'!$E:$E,'TAXA DE OCUP. RECUR.'!$F:$F,"",0)</f>
        <v>MONTAGEM (PREPARADOR DE PEÇA)-74</v>
      </c>
    </row>
    <row r="3" spans="1:20" x14ac:dyDescent="0.25">
      <c r="A3" s="16" t="s">
        <v>2087</v>
      </c>
      <c r="C3" s="16" t="s">
        <v>1158</v>
      </c>
      <c r="D3" s="16" t="s">
        <v>2092</v>
      </c>
      <c r="E3" s="16" t="s">
        <v>1722</v>
      </c>
      <c r="F3" s="16">
        <v>6032</v>
      </c>
      <c r="G3" s="16" t="s">
        <v>1723</v>
      </c>
      <c r="H3" s="16">
        <v>0</v>
      </c>
      <c r="I3" s="76" t="s">
        <v>1724</v>
      </c>
      <c r="J3" s="16">
        <v>82</v>
      </c>
      <c r="K3" s="55">
        <v>3.1500000000000004</v>
      </c>
      <c r="L3" s="55">
        <v>0</v>
      </c>
      <c r="M3" s="16" t="s">
        <v>145</v>
      </c>
      <c r="N3" s="55">
        <f t="shared" ref="N3:N13" si="0">K3+L3</f>
        <v>3.1500000000000004</v>
      </c>
      <c r="O3" s="29">
        <v>46127</v>
      </c>
      <c r="S3" s="16" t="s">
        <v>1487</v>
      </c>
      <c r="T3" s="16" t="str">
        <f>_xlfn.XLOOKUP(J3,'TAXA DE OCUP. RECUR.'!$E:$E,'TAXA DE OCUP. RECUR.'!$F:$F,"",0)</f>
        <v/>
      </c>
    </row>
    <row r="4" spans="1:20" x14ac:dyDescent="0.25">
      <c r="A4" s="16" t="s">
        <v>2087</v>
      </c>
      <c r="C4" s="16" t="s">
        <v>1158</v>
      </c>
      <c r="D4" s="16" t="s">
        <v>2092</v>
      </c>
      <c r="E4" s="16" t="s">
        <v>1722</v>
      </c>
      <c r="F4" s="16">
        <v>6032</v>
      </c>
      <c r="G4" s="16" t="s">
        <v>1723</v>
      </c>
      <c r="H4" s="16">
        <v>0</v>
      </c>
      <c r="I4" s="76" t="s">
        <v>1725</v>
      </c>
      <c r="J4" s="16">
        <v>393</v>
      </c>
      <c r="K4" s="55">
        <v>0.47863636363636353</v>
      </c>
      <c r="L4" s="55">
        <v>5.3181818181818177E-2</v>
      </c>
      <c r="M4" s="16" t="s">
        <v>145</v>
      </c>
      <c r="N4" s="55">
        <f t="shared" si="0"/>
        <v>0.53181818181818175</v>
      </c>
      <c r="O4" s="29">
        <v>46130</v>
      </c>
      <c r="Q4" s="16">
        <v>17</v>
      </c>
      <c r="S4" s="16" t="s">
        <v>1487</v>
      </c>
      <c r="T4" s="16" t="str">
        <f>_xlfn.XLOOKUP(J4,'TAXA DE OCUP. RECUR.'!$E:$E,'TAXA DE OCUP. RECUR.'!$F:$F,"",0)</f>
        <v>TORNO HORIZ. PARALELO POREBA  12000 - [393]</v>
      </c>
    </row>
    <row r="5" spans="1:20" x14ac:dyDescent="0.25">
      <c r="A5" s="16" t="s">
        <v>2087</v>
      </c>
      <c r="C5" s="16" t="s">
        <v>1158</v>
      </c>
      <c r="D5" s="16" t="s">
        <v>2092</v>
      </c>
      <c r="E5" s="16" t="s">
        <v>1722</v>
      </c>
      <c r="F5" s="16">
        <v>6032</v>
      </c>
      <c r="G5" s="16" t="s">
        <v>1723</v>
      </c>
      <c r="H5" s="16">
        <v>0</v>
      </c>
      <c r="I5" s="76" t="s">
        <v>1726</v>
      </c>
      <c r="J5" s="16">
        <v>393</v>
      </c>
      <c r="K5" s="55">
        <v>1.7967272727272725</v>
      </c>
      <c r="L5" s="55">
        <v>0.19963636363636361</v>
      </c>
      <c r="M5" s="16" t="s">
        <v>145</v>
      </c>
      <c r="N5" s="55">
        <f t="shared" si="0"/>
        <v>1.9963636363636361</v>
      </c>
      <c r="O5" s="29">
        <v>46131</v>
      </c>
      <c r="Q5" s="16">
        <v>17</v>
      </c>
      <c r="S5" s="16" t="s">
        <v>1487</v>
      </c>
      <c r="T5" s="16" t="str">
        <f>_xlfn.XLOOKUP(J5,'TAXA DE OCUP. RECUR.'!$E:$E,'TAXA DE OCUP. RECUR.'!$F:$F,"",0)</f>
        <v>TORNO HORIZ. PARALELO POREBA  12000 - [393]</v>
      </c>
    </row>
    <row r="6" spans="1:20" x14ac:dyDescent="0.25">
      <c r="A6" s="16" t="s">
        <v>2087</v>
      </c>
      <c r="C6" s="16" t="s">
        <v>1158</v>
      </c>
      <c r="D6" s="16" t="s">
        <v>2092</v>
      </c>
      <c r="E6" s="16" t="s">
        <v>1722</v>
      </c>
      <c r="F6" s="16">
        <v>6032</v>
      </c>
      <c r="G6" s="16" t="s">
        <v>1723</v>
      </c>
      <c r="H6" s="16">
        <v>0</v>
      </c>
      <c r="I6" s="76" t="s">
        <v>1727</v>
      </c>
      <c r="J6" s="16">
        <v>393</v>
      </c>
      <c r="K6" s="55">
        <v>0.49704545454545457</v>
      </c>
      <c r="L6" s="55">
        <v>5.5227272727272729E-2</v>
      </c>
      <c r="M6" s="16" t="s">
        <v>145</v>
      </c>
      <c r="N6" s="55">
        <f t="shared" si="0"/>
        <v>0.55227272727272725</v>
      </c>
      <c r="O6" s="29">
        <v>46132</v>
      </c>
      <c r="Q6" s="16">
        <v>17</v>
      </c>
      <c r="S6" s="16" t="s">
        <v>1487</v>
      </c>
      <c r="T6" s="16" t="str">
        <f>_xlfn.XLOOKUP(J6,'TAXA DE OCUP. RECUR.'!$E:$E,'TAXA DE OCUP. RECUR.'!$F:$F,"",0)</f>
        <v>TORNO HORIZ. PARALELO POREBA  12000 - [393]</v>
      </c>
    </row>
    <row r="7" spans="1:20" x14ac:dyDescent="0.25">
      <c r="A7" s="16" t="s">
        <v>2087</v>
      </c>
      <c r="C7" s="16" t="s">
        <v>1158</v>
      </c>
      <c r="D7" s="16" t="s">
        <v>2092</v>
      </c>
      <c r="E7" s="16" t="s">
        <v>1722</v>
      </c>
      <c r="F7" s="16">
        <v>6032</v>
      </c>
      <c r="G7" s="16" t="s">
        <v>1723</v>
      </c>
      <c r="H7" s="16">
        <v>0</v>
      </c>
      <c r="I7" s="76" t="s">
        <v>1728</v>
      </c>
      <c r="J7" s="16">
        <v>105</v>
      </c>
      <c r="K7" s="55">
        <v>6.9708442725869944</v>
      </c>
      <c r="L7" s="55">
        <v>0.77453825250966624</v>
      </c>
      <c r="M7" s="16" t="s">
        <v>145</v>
      </c>
      <c r="N7" s="55">
        <f t="shared" si="0"/>
        <v>7.7453825250966606</v>
      </c>
      <c r="O7" s="29">
        <v>46133</v>
      </c>
      <c r="Q7" s="16">
        <v>17</v>
      </c>
      <c r="S7" s="16" t="s">
        <v>1487</v>
      </c>
      <c r="T7" s="16" t="str">
        <f>_xlfn.XLOOKUP(J7,'TAXA DE OCUP. RECUR.'!$E:$E,'TAXA DE OCUP. RECUR.'!$F:$F,"",0)</f>
        <v>ARCO SUBMERSO DUPLO CABEÇOTE BAMBOZZI - [105]</v>
      </c>
    </row>
    <row r="8" spans="1:20" x14ac:dyDescent="0.25">
      <c r="A8" s="16" t="s">
        <v>2087</v>
      </c>
      <c r="C8" s="16" t="s">
        <v>1158</v>
      </c>
      <c r="D8" s="16" t="s">
        <v>2092</v>
      </c>
      <c r="E8" s="16" t="s">
        <v>1722</v>
      </c>
      <c r="F8" s="16">
        <v>6032</v>
      </c>
      <c r="G8" s="16" t="s">
        <v>1723</v>
      </c>
      <c r="H8" s="16">
        <v>0</v>
      </c>
      <c r="I8" s="76" t="s">
        <v>1729</v>
      </c>
      <c r="J8" s="16">
        <v>393</v>
      </c>
      <c r="K8" s="55">
        <v>1.3990909090909089</v>
      </c>
      <c r="L8" s="55">
        <v>0.15545454545454546</v>
      </c>
      <c r="M8" s="16" t="s">
        <v>145</v>
      </c>
      <c r="N8" s="55">
        <f t="shared" si="0"/>
        <v>1.5545454545454545</v>
      </c>
      <c r="O8" s="29">
        <v>46134</v>
      </c>
      <c r="Q8" s="16">
        <v>20</v>
      </c>
      <c r="S8" s="16" t="s">
        <v>1487</v>
      </c>
      <c r="T8" s="16" t="str">
        <f>_xlfn.XLOOKUP(J8,'TAXA DE OCUP. RECUR.'!$E:$E,'TAXA DE OCUP. RECUR.'!$F:$F,"",0)</f>
        <v>TORNO HORIZ. PARALELO POREBA  12000 - [393]</v>
      </c>
    </row>
    <row r="9" spans="1:20" x14ac:dyDescent="0.25">
      <c r="A9" s="16" t="s">
        <v>2087</v>
      </c>
      <c r="C9" s="16" t="s">
        <v>1158</v>
      </c>
      <c r="D9" s="16" t="s">
        <v>2092</v>
      </c>
      <c r="E9" s="16" t="s">
        <v>1722</v>
      </c>
      <c r="F9" s="16">
        <v>6032</v>
      </c>
      <c r="G9" s="16" t="s">
        <v>1723</v>
      </c>
      <c r="H9" s="16">
        <v>0</v>
      </c>
      <c r="I9" s="76" t="s">
        <v>1730</v>
      </c>
      <c r="J9" s="16">
        <v>84</v>
      </c>
      <c r="K9" s="55">
        <v>0.81818181818181812</v>
      </c>
      <c r="L9" s="55">
        <v>0</v>
      </c>
      <c r="M9" s="16" t="s">
        <v>145</v>
      </c>
      <c r="N9" s="55">
        <f t="shared" si="0"/>
        <v>0.81818181818181812</v>
      </c>
      <c r="O9" s="29">
        <v>46135</v>
      </c>
      <c r="Q9" s="16">
        <v>19</v>
      </c>
      <c r="S9" s="16" t="s">
        <v>1487</v>
      </c>
      <c r="T9" s="16" t="str">
        <f>_xlfn.XLOOKUP(J9,'TAXA DE OCUP. RECUR.'!$E:$E,'TAXA DE OCUP. RECUR.'!$F:$F,"",0)</f>
        <v>SOLDA - [84]</v>
      </c>
    </row>
    <row r="10" spans="1:20" x14ac:dyDescent="0.25">
      <c r="A10" s="16" t="s">
        <v>2087</v>
      </c>
      <c r="C10" s="16" t="s">
        <v>1158</v>
      </c>
      <c r="D10" s="16" t="s">
        <v>2092</v>
      </c>
      <c r="E10" s="16" t="s">
        <v>1722</v>
      </c>
      <c r="F10" s="16">
        <v>6032</v>
      </c>
      <c r="G10" s="16" t="s">
        <v>1723</v>
      </c>
      <c r="H10" s="16">
        <v>0</v>
      </c>
      <c r="I10" s="76" t="s">
        <v>1730</v>
      </c>
      <c r="J10" s="16">
        <v>166</v>
      </c>
      <c r="K10" s="55">
        <v>17.415000000000003</v>
      </c>
      <c r="L10" s="55">
        <v>1.9350000000000005</v>
      </c>
      <c r="M10" s="16" t="s">
        <v>145</v>
      </c>
      <c r="N10" s="55">
        <f t="shared" si="0"/>
        <v>19.350000000000001</v>
      </c>
      <c r="O10" s="29">
        <v>46136</v>
      </c>
      <c r="Q10" s="16">
        <v>19</v>
      </c>
      <c r="S10" s="16" t="s">
        <v>1487</v>
      </c>
      <c r="T10" s="16" t="str">
        <f>_xlfn.XLOOKUP(J10,'TAXA DE OCUP. RECUR.'!$E:$E,'TAXA DE OCUP. RECUR.'!$F:$F,"",0)</f>
        <v>MAQUINA DE TRATAMENTO TERMICO SICORT (ALIVIO) - [166]</v>
      </c>
    </row>
    <row r="11" spans="1:20" x14ac:dyDescent="0.25">
      <c r="A11" s="16" t="s">
        <v>2087</v>
      </c>
      <c r="C11" s="16" t="s">
        <v>1158</v>
      </c>
      <c r="D11" s="16" t="s">
        <v>2092</v>
      </c>
      <c r="E11" s="16" t="s">
        <v>1722</v>
      </c>
      <c r="F11" s="16">
        <v>6032</v>
      </c>
      <c r="G11" s="16" t="s">
        <v>1723</v>
      </c>
      <c r="H11" s="16">
        <v>0</v>
      </c>
      <c r="I11" s="76" t="s">
        <v>1731</v>
      </c>
      <c r="J11" s="16">
        <v>393</v>
      </c>
      <c r="K11" s="55">
        <v>0.84681818181818169</v>
      </c>
      <c r="L11" s="55">
        <v>9.4090909090909072E-2</v>
      </c>
      <c r="M11" s="16" t="s">
        <v>145</v>
      </c>
      <c r="N11" s="55">
        <f t="shared" si="0"/>
        <v>0.94090909090909081</v>
      </c>
      <c r="O11" s="29">
        <v>46137</v>
      </c>
      <c r="Q11" s="16">
        <v>19</v>
      </c>
      <c r="S11" s="16" t="s">
        <v>1487</v>
      </c>
      <c r="T11" s="16" t="str">
        <f>_xlfn.XLOOKUP(J11,'TAXA DE OCUP. RECUR.'!$E:$E,'TAXA DE OCUP. RECUR.'!$F:$F,"",0)</f>
        <v>TORNO HORIZ. PARALELO POREBA  12000 - [393]</v>
      </c>
    </row>
    <row r="12" spans="1:20" x14ac:dyDescent="0.25">
      <c r="A12" s="16" t="s">
        <v>2087</v>
      </c>
      <c r="C12" s="16" t="s">
        <v>1158</v>
      </c>
      <c r="D12" s="16" t="s">
        <v>2092</v>
      </c>
      <c r="E12" s="16" t="s">
        <v>1722</v>
      </c>
      <c r="F12" s="16">
        <v>6032</v>
      </c>
      <c r="G12" s="16" t="s">
        <v>1723</v>
      </c>
      <c r="H12" s="16">
        <v>0</v>
      </c>
      <c r="I12" s="76" t="s">
        <v>1732</v>
      </c>
      <c r="J12" s="16">
        <v>393</v>
      </c>
      <c r="K12" s="55">
        <v>5.1545454545454552</v>
      </c>
      <c r="L12" s="55">
        <v>0.57272727272727275</v>
      </c>
      <c r="M12" s="16" t="s">
        <v>145</v>
      </c>
      <c r="N12" s="55">
        <f t="shared" si="0"/>
        <v>5.7272727272727284</v>
      </c>
      <c r="O12" s="29">
        <v>46138</v>
      </c>
      <c r="Q12" s="16">
        <v>20</v>
      </c>
      <c r="S12" s="16" t="s">
        <v>1487</v>
      </c>
      <c r="T12" s="16" t="str">
        <f>_xlfn.XLOOKUP(J12,'TAXA DE OCUP. RECUR.'!$E:$E,'TAXA DE OCUP. RECUR.'!$F:$F,"",0)</f>
        <v>TORNO HORIZ. PARALELO POREBA  12000 - [393]</v>
      </c>
    </row>
    <row r="13" spans="1:20" x14ac:dyDescent="0.25">
      <c r="A13" s="16" t="s">
        <v>2087</v>
      </c>
      <c r="C13" s="16" t="s">
        <v>1158</v>
      </c>
      <c r="D13" s="16" t="s">
        <v>2092</v>
      </c>
      <c r="E13" s="16" t="s">
        <v>1722</v>
      </c>
      <c r="F13" s="16">
        <v>6040</v>
      </c>
      <c r="G13" s="16" t="s">
        <v>1733</v>
      </c>
      <c r="H13" s="16">
        <v>2</v>
      </c>
      <c r="I13" s="76" t="s">
        <v>1724</v>
      </c>
      <c r="J13" s="16">
        <v>74</v>
      </c>
      <c r="K13" s="55">
        <v>3.5999999999999996</v>
      </c>
      <c r="L13" s="55">
        <v>0</v>
      </c>
      <c r="M13" s="16" t="s">
        <v>145</v>
      </c>
      <c r="N13" s="55">
        <f t="shared" si="0"/>
        <v>3.5999999999999996</v>
      </c>
      <c r="O13" s="29" t="s">
        <v>17</v>
      </c>
      <c r="S13" s="16" t="s">
        <v>1487</v>
      </c>
      <c r="T13" s="16" t="str">
        <f>_xlfn.XLOOKUP(J13,'TAXA DE OCUP. RECUR.'!$E:$E,'TAXA DE OCUP. RECUR.'!$F:$F,"",0)</f>
        <v>MONTAGEM (PREPARADOR DE PEÇA)-74</v>
      </c>
    </row>
    <row r="14" spans="1:20" x14ac:dyDescent="0.25">
      <c r="A14" s="16" t="s">
        <v>2087</v>
      </c>
      <c r="C14" s="16" t="s">
        <v>1158</v>
      </c>
      <c r="D14" s="16" t="s">
        <v>2092</v>
      </c>
      <c r="E14" s="16" t="s">
        <v>1722</v>
      </c>
      <c r="F14" s="16">
        <v>6040</v>
      </c>
      <c r="G14" s="16" t="s">
        <v>1733</v>
      </c>
      <c r="H14" s="16">
        <v>2</v>
      </c>
      <c r="I14" s="76" t="s">
        <v>1724</v>
      </c>
      <c r="J14" s="16">
        <v>82</v>
      </c>
      <c r="K14" s="55">
        <v>3.1500000000000004</v>
      </c>
      <c r="L14" s="55">
        <v>0</v>
      </c>
      <c r="M14" s="16" t="s">
        <v>145</v>
      </c>
      <c r="N14" s="55">
        <f>K14+L14</f>
        <v>3.1500000000000004</v>
      </c>
      <c r="O14" s="29" t="s">
        <v>17</v>
      </c>
      <c r="S14" s="16" t="s">
        <v>1487</v>
      </c>
      <c r="T14" s="16" t="str">
        <f>_xlfn.XLOOKUP(J14,'TAXA DE OCUP. RECUR.'!$E:$E,'TAXA DE OCUP. RECUR.'!$F:$F,"",0)</f>
        <v/>
      </c>
    </row>
    <row r="15" spans="1:20" x14ac:dyDescent="0.25">
      <c r="A15" s="16" t="s">
        <v>2087</v>
      </c>
      <c r="C15" s="16" t="s">
        <v>1158</v>
      </c>
      <c r="D15" s="16" t="s">
        <v>2092</v>
      </c>
      <c r="E15" s="16" t="s">
        <v>1722</v>
      </c>
      <c r="F15" s="16">
        <v>6040</v>
      </c>
      <c r="G15" s="16" t="s">
        <v>1733</v>
      </c>
      <c r="H15" s="16">
        <v>2</v>
      </c>
      <c r="I15" s="76" t="s">
        <v>1734</v>
      </c>
      <c r="J15" s="16">
        <v>84</v>
      </c>
      <c r="K15" s="55">
        <v>20.294181818181816</v>
      </c>
      <c r="L15" s="55">
        <v>2.254909090909091</v>
      </c>
      <c r="M15" s="16" t="s">
        <v>145</v>
      </c>
      <c r="N15" s="55">
        <f t="shared" ref="N15:N28" si="1">K15+L15</f>
        <v>22.549090909090907</v>
      </c>
      <c r="O15" s="29" t="s">
        <v>17</v>
      </c>
      <c r="Q15" s="16">
        <v>16</v>
      </c>
      <c r="S15" s="16" t="s">
        <v>1487</v>
      </c>
      <c r="T15" s="16" t="str">
        <f>_xlfn.XLOOKUP(J15,'TAXA DE OCUP. RECUR.'!$E:$E,'TAXA DE OCUP. RECUR.'!$F:$F,"",0)</f>
        <v>SOLDA - [84]</v>
      </c>
    </row>
    <row r="16" spans="1:20" x14ac:dyDescent="0.25">
      <c r="A16" s="16" t="s">
        <v>2087</v>
      </c>
      <c r="C16" s="16" t="s">
        <v>1158</v>
      </c>
      <c r="D16" s="16" t="s">
        <v>2092</v>
      </c>
      <c r="E16" s="16" t="s">
        <v>1722</v>
      </c>
      <c r="F16" s="16">
        <v>6040</v>
      </c>
      <c r="G16" s="16" t="s">
        <v>1733</v>
      </c>
      <c r="H16" s="16">
        <v>2</v>
      </c>
      <c r="I16" s="76" t="s">
        <v>1735</v>
      </c>
      <c r="J16" s="16">
        <v>393</v>
      </c>
      <c r="K16" s="55">
        <v>1.5627272727272725</v>
      </c>
      <c r="L16" s="55">
        <v>0.17363636363636362</v>
      </c>
      <c r="M16" s="16" t="s">
        <v>145</v>
      </c>
      <c r="N16" s="55">
        <f t="shared" si="1"/>
        <v>1.7363636363636361</v>
      </c>
      <c r="O16" s="29" t="s">
        <v>17</v>
      </c>
      <c r="Q16" s="16">
        <v>24</v>
      </c>
      <c r="S16" s="16" t="s">
        <v>1487</v>
      </c>
      <c r="T16" s="16" t="str">
        <f>_xlfn.XLOOKUP(J16,'TAXA DE OCUP. RECUR.'!$E:$E,'TAXA DE OCUP. RECUR.'!$F:$F,"",0)</f>
        <v>TORNO HORIZ. PARALELO POREBA  12000 - [393]</v>
      </c>
    </row>
    <row r="17" spans="1:20" x14ac:dyDescent="0.25">
      <c r="A17" s="16" t="s">
        <v>2087</v>
      </c>
      <c r="C17" s="16" t="s">
        <v>1158</v>
      </c>
      <c r="D17" s="16" t="s">
        <v>2092</v>
      </c>
      <c r="E17" s="16" t="s">
        <v>1722</v>
      </c>
      <c r="F17" s="16">
        <v>6040</v>
      </c>
      <c r="G17" s="16" t="s">
        <v>1733</v>
      </c>
      <c r="H17" s="16">
        <v>2</v>
      </c>
      <c r="I17" s="76" t="s">
        <v>1736</v>
      </c>
      <c r="J17" s="16">
        <v>105</v>
      </c>
      <c r="K17" s="55">
        <v>13.612285496248408</v>
      </c>
      <c r="L17" s="55">
        <v>1.5124761662498232</v>
      </c>
      <c r="M17" s="16" t="s">
        <v>145</v>
      </c>
      <c r="N17" s="55">
        <f t="shared" si="1"/>
        <v>15.12476166249823</v>
      </c>
      <c r="O17" s="29" t="s">
        <v>17</v>
      </c>
      <c r="Q17" s="16">
        <v>24</v>
      </c>
      <c r="S17" s="16" t="s">
        <v>1487</v>
      </c>
      <c r="T17" s="16" t="str">
        <f>_xlfn.XLOOKUP(J17,'TAXA DE OCUP. RECUR.'!$E:$E,'TAXA DE OCUP. RECUR.'!$F:$F,"",0)</f>
        <v>ARCO SUBMERSO DUPLO CABEÇOTE BAMBOZZI - [105]</v>
      </c>
    </row>
    <row r="18" spans="1:20" x14ac:dyDescent="0.25">
      <c r="A18" s="16" t="s">
        <v>2087</v>
      </c>
      <c r="C18" s="16" t="s">
        <v>1158</v>
      </c>
      <c r="D18" s="16" t="s">
        <v>2092</v>
      </c>
      <c r="E18" s="16" t="s">
        <v>1722</v>
      </c>
      <c r="F18" s="16">
        <v>6040</v>
      </c>
      <c r="G18" s="16" t="s">
        <v>1733</v>
      </c>
      <c r="H18" s="16">
        <v>2</v>
      </c>
      <c r="I18" s="76" t="s">
        <v>1737</v>
      </c>
      <c r="J18" s="16">
        <v>393</v>
      </c>
      <c r="K18" s="55">
        <v>2.9863636363636363</v>
      </c>
      <c r="L18" s="55">
        <v>0.33181818181818179</v>
      </c>
      <c r="M18" s="16" t="s">
        <v>145</v>
      </c>
      <c r="N18" s="55">
        <f t="shared" si="1"/>
        <v>3.3181818181818183</v>
      </c>
      <c r="O18" s="29" t="s">
        <v>17</v>
      </c>
      <c r="Q18" s="16">
        <v>25</v>
      </c>
      <c r="R18">
        <v>25</v>
      </c>
      <c r="S18" s="16" t="s">
        <v>1487</v>
      </c>
      <c r="T18" s="16" t="str">
        <f>_xlfn.XLOOKUP(J18,'TAXA DE OCUP. RECUR.'!$E:$E,'TAXA DE OCUP. RECUR.'!$F:$F,"",0)</f>
        <v>TORNO HORIZ. PARALELO POREBA  12000 - [393]</v>
      </c>
    </row>
    <row r="19" spans="1:20" x14ac:dyDescent="0.25">
      <c r="A19" s="16" t="s">
        <v>2087</v>
      </c>
      <c r="C19" s="16" t="s">
        <v>1158</v>
      </c>
      <c r="D19" s="16" t="s">
        <v>2092</v>
      </c>
      <c r="E19" s="16" t="s">
        <v>1722</v>
      </c>
      <c r="F19" s="16">
        <v>6040</v>
      </c>
      <c r="G19" s="16" t="s">
        <v>1733</v>
      </c>
      <c r="H19" s="16">
        <v>2</v>
      </c>
      <c r="I19" s="76" t="s">
        <v>1738</v>
      </c>
      <c r="J19" s="16">
        <v>210</v>
      </c>
      <c r="K19" s="55">
        <v>8.2620000000000005</v>
      </c>
      <c r="L19" s="55">
        <v>0.91799999999999993</v>
      </c>
      <c r="M19" s="16" t="s">
        <v>145</v>
      </c>
      <c r="N19" s="55">
        <f t="shared" si="1"/>
        <v>9.18</v>
      </c>
      <c r="O19" s="29" t="s">
        <v>17</v>
      </c>
      <c r="Q19" s="16">
        <v>25</v>
      </c>
      <c r="R19">
        <v>25</v>
      </c>
      <c r="S19" s="16" t="s">
        <v>1487</v>
      </c>
      <c r="T19" s="16" t="str">
        <f>_xlfn.XLOOKUP(J19,'TAXA DE OCUP. RECUR.'!$E:$E,'TAXA DE OCUP. RECUR.'!$F:$F,"",0)</f>
        <v>MANDRILH. SCHIESS A.G. FB 28 / 16 - [210]</v>
      </c>
    </row>
    <row r="20" spans="1:20" x14ac:dyDescent="0.25">
      <c r="A20" s="16" t="s">
        <v>2087</v>
      </c>
      <c r="C20" s="16" t="s">
        <v>1158</v>
      </c>
      <c r="D20" s="16" t="s">
        <v>2092</v>
      </c>
      <c r="E20" s="16" t="s">
        <v>1722</v>
      </c>
      <c r="F20" s="16">
        <v>6040</v>
      </c>
      <c r="G20" s="16" t="s">
        <v>1733</v>
      </c>
      <c r="H20" s="16">
        <v>2</v>
      </c>
      <c r="I20" s="76" t="s">
        <v>1725</v>
      </c>
      <c r="J20" s="16">
        <v>393</v>
      </c>
      <c r="K20" s="55">
        <v>0.47863636363636353</v>
      </c>
      <c r="L20" s="55">
        <v>5.3181818181818177E-2</v>
      </c>
      <c r="M20" s="16" t="s">
        <v>145</v>
      </c>
      <c r="N20" s="55">
        <f t="shared" si="1"/>
        <v>0.53181818181818175</v>
      </c>
      <c r="O20" s="29" t="s">
        <v>17</v>
      </c>
      <c r="Q20" s="16">
        <v>25</v>
      </c>
      <c r="R20">
        <v>25</v>
      </c>
      <c r="S20" s="16" t="s">
        <v>1487</v>
      </c>
      <c r="T20" s="16" t="str">
        <f>_xlfn.XLOOKUP(J20,'TAXA DE OCUP. RECUR.'!$E:$E,'TAXA DE OCUP. RECUR.'!$F:$F,"",0)</f>
        <v>TORNO HORIZ. PARALELO POREBA  12000 - [393]</v>
      </c>
    </row>
    <row r="21" spans="1:20" x14ac:dyDescent="0.25">
      <c r="A21" s="16" t="s">
        <v>2087</v>
      </c>
      <c r="C21" s="16" t="s">
        <v>1158</v>
      </c>
      <c r="D21" s="16" t="s">
        <v>2092</v>
      </c>
      <c r="E21" s="16" t="s">
        <v>1722</v>
      </c>
      <c r="F21" s="16">
        <v>6040</v>
      </c>
      <c r="G21" s="16" t="s">
        <v>1733</v>
      </c>
      <c r="H21" s="16">
        <v>2</v>
      </c>
      <c r="I21" s="76" t="s">
        <v>1739</v>
      </c>
      <c r="J21" s="16">
        <v>393</v>
      </c>
      <c r="K21" s="55">
        <v>3.5860909090909092</v>
      </c>
      <c r="L21" s="55">
        <v>0.39845454545454539</v>
      </c>
      <c r="M21" s="16" t="s">
        <v>145</v>
      </c>
      <c r="N21" s="55">
        <f t="shared" si="1"/>
        <v>3.9845454545454544</v>
      </c>
      <c r="O21" s="29" t="s">
        <v>17</v>
      </c>
      <c r="Q21" s="16">
        <v>25</v>
      </c>
      <c r="R21">
        <v>25</v>
      </c>
      <c r="S21" s="16" t="s">
        <v>1487</v>
      </c>
      <c r="T21" s="16" t="str">
        <f>_xlfn.XLOOKUP(J21,'TAXA DE OCUP. RECUR.'!$E:$E,'TAXA DE OCUP. RECUR.'!$F:$F,"",0)</f>
        <v>TORNO HORIZ. PARALELO POREBA  12000 - [393]</v>
      </c>
    </row>
    <row r="22" spans="1:20" x14ac:dyDescent="0.25">
      <c r="A22" s="16" t="s">
        <v>2087</v>
      </c>
      <c r="C22" s="16" t="s">
        <v>1158</v>
      </c>
      <c r="D22" s="16" t="s">
        <v>2092</v>
      </c>
      <c r="E22" s="16" t="s">
        <v>1722</v>
      </c>
      <c r="F22" s="16">
        <v>6040</v>
      </c>
      <c r="G22" s="16" t="s">
        <v>1733</v>
      </c>
      <c r="H22" s="16">
        <v>2</v>
      </c>
      <c r="I22" s="76" t="s">
        <v>1727</v>
      </c>
      <c r="J22" s="16">
        <v>393</v>
      </c>
      <c r="K22" s="55">
        <v>0.49704545454545457</v>
      </c>
      <c r="L22" s="55">
        <v>5.5227272727272729E-2</v>
      </c>
      <c r="M22" s="16" t="s">
        <v>145</v>
      </c>
      <c r="N22" s="55">
        <f t="shared" si="1"/>
        <v>0.55227272727272725</v>
      </c>
      <c r="O22" s="29" t="s">
        <v>17</v>
      </c>
      <c r="Q22" s="16">
        <v>24</v>
      </c>
      <c r="S22" s="16" t="s">
        <v>1487</v>
      </c>
      <c r="T22" s="16" t="str">
        <f>_xlfn.XLOOKUP(J22,'TAXA DE OCUP. RECUR.'!$E:$E,'TAXA DE OCUP. RECUR.'!$F:$F,"",0)</f>
        <v>TORNO HORIZ. PARALELO POREBA  12000 - [393]</v>
      </c>
    </row>
    <row r="23" spans="1:20" x14ac:dyDescent="0.25">
      <c r="A23" s="16" t="s">
        <v>2087</v>
      </c>
      <c r="C23" s="16" t="s">
        <v>1158</v>
      </c>
      <c r="D23" s="16" t="s">
        <v>2092</v>
      </c>
      <c r="E23" s="16" t="s">
        <v>1722</v>
      </c>
      <c r="F23" s="16">
        <v>6040</v>
      </c>
      <c r="G23" s="16" t="s">
        <v>1733</v>
      </c>
      <c r="H23" s="16">
        <v>2</v>
      </c>
      <c r="I23" s="76" t="s">
        <v>1728</v>
      </c>
      <c r="J23" s="16">
        <v>105</v>
      </c>
      <c r="K23" s="55">
        <v>6.9708442725869944</v>
      </c>
      <c r="L23" s="55">
        <v>0.77453825250966624</v>
      </c>
      <c r="M23" s="16" t="s">
        <v>145</v>
      </c>
      <c r="N23" s="55">
        <f t="shared" si="1"/>
        <v>7.7453825250966606</v>
      </c>
      <c r="O23" s="29" t="s">
        <v>17</v>
      </c>
      <c r="Q23" s="16">
        <v>24</v>
      </c>
      <c r="S23" s="16" t="s">
        <v>1487</v>
      </c>
      <c r="T23" s="16" t="str">
        <f>_xlfn.XLOOKUP(J23,'TAXA DE OCUP. RECUR.'!$E:$E,'TAXA DE OCUP. RECUR.'!$F:$F,"",0)</f>
        <v>ARCO SUBMERSO DUPLO CABEÇOTE BAMBOZZI - [105]</v>
      </c>
    </row>
    <row r="24" spans="1:20" x14ac:dyDescent="0.25">
      <c r="A24" s="16" t="s">
        <v>2087</v>
      </c>
      <c r="C24" s="16" t="s">
        <v>1158</v>
      </c>
      <c r="D24" s="16" t="s">
        <v>2092</v>
      </c>
      <c r="E24" s="16" t="s">
        <v>1722</v>
      </c>
      <c r="F24" s="16">
        <v>6040</v>
      </c>
      <c r="G24" s="16" t="s">
        <v>1733</v>
      </c>
      <c r="H24" s="16">
        <v>2</v>
      </c>
      <c r="I24" s="76" t="s">
        <v>1729</v>
      </c>
      <c r="J24" s="16">
        <v>393</v>
      </c>
      <c r="K24" s="55">
        <v>1.3990909090909089</v>
      </c>
      <c r="L24" s="55">
        <v>0.15545454545454546</v>
      </c>
      <c r="M24" s="16" t="s">
        <v>145</v>
      </c>
      <c r="N24" s="55">
        <f t="shared" si="1"/>
        <v>1.5545454545454545</v>
      </c>
      <c r="O24" s="29" t="s">
        <v>17</v>
      </c>
      <c r="Q24" s="16">
        <v>25</v>
      </c>
      <c r="R24">
        <v>25</v>
      </c>
      <c r="S24" s="16" t="s">
        <v>1487</v>
      </c>
      <c r="T24" s="16" t="str">
        <f>_xlfn.XLOOKUP(J24,'TAXA DE OCUP. RECUR.'!$E:$E,'TAXA DE OCUP. RECUR.'!$F:$F,"",0)</f>
        <v>TORNO HORIZ. PARALELO POREBA  12000 - [393]</v>
      </c>
    </row>
    <row r="25" spans="1:20" x14ac:dyDescent="0.25">
      <c r="A25" s="16" t="s">
        <v>2087</v>
      </c>
      <c r="C25" s="16" t="s">
        <v>1158</v>
      </c>
      <c r="D25" s="16" t="s">
        <v>2092</v>
      </c>
      <c r="E25" s="16" t="s">
        <v>1722</v>
      </c>
      <c r="F25" s="16">
        <v>6040</v>
      </c>
      <c r="G25" s="16" t="s">
        <v>1733</v>
      </c>
      <c r="H25" s="16">
        <v>2</v>
      </c>
      <c r="I25" s="76" t="s">
        <v>1731</v>
      </c>
      <c r="J25" s="16">
        <v>393</v>
      </c>
      <c r="K25" s="55">
        <v>0.84681818181818169</v>
      </c>
      <c r="L25" s="55">
        <v>9.4090909090909072E-2</v>
      </c>
      <c r="M25" s="16" t="s">
        <v>145</v>
      </c>
      <c r="N25" s="55">
        <f t="shared" si="1"/>
        <v>0.94090909090909081</v>
      </c>
      <c r="O25" s="29" t="s">
        <v>17</v>
      </c>
      <c r="Q25" s="16">
        <v>24</v>
      </c>
      <c r="S25" s="16" t="s">
        <v>1487</v>
      </c>
      <c r="T25" s="16" t="str">
        <f>_xlfn.XLOOKUP(J25,'TAXA DE OCUP. RECUR.'!$E:$E,'TAXA DE OCUP. RECUR.'!$F:$F,"",0)</f>
        <v>TORNO HORIZ. PARALELO POREBA  12000 - [393]</v>
      </c>
    </row>
    <row r="26" spans="1:20" x14ac:dyDescent="0.25">
      <c r="A26" s="16" t="s">
        <v>2087</v>
      </c>
      <c r="C26" s="16" t="s">
        <v>1158</v>
      </c>
      <c r="D26" s="16" t="s">
        <v>2092</v>
      </c>
      <c r="E26" s="16" t="s">
        <v>1722</v>
      </c>
      <c r="F26" s="16">
        <v>6040</v>
      </c>
      <c r="G26" s="16" t="s">
        <v>1733</v>
      </c>
      <c r="H26" s="16">
        <v>2</v>
      </c>
      <c r="I26" s="76" t="s">
        <v>1732</v>
      </c>
      <c r="J26" s="16">
        <v>393</v>
      </c>
      <c r="K26" s="55">
        <v>5.1545454545454552</v>
      </c>
      <c r="L26" s="55">
        <v>0.57272727272727275</v>
      </c>
      <c r="M26" s="16" t="s">
        <v>145</v>
      </c>
      <c r="N26" s="55">
        <f t="shared" si="1"/>
        <v>5.7272727272727284</v>
      </c>
      <c r="O26" s="29" t="s">
        <v>17</v>
      </c>
      <c r="Q26" s="16">
        <v>25</v>
      </c>
      <c r="R26">
        <v>25</v>
      </c>
      <c r="S26" s="16" t="s">
        <v>1487</v>
      </c>
      <c r="T26" s="16" t="str">
        <f>_xlfn.XLOOKUP(J26,'TAXA DE OCUP. RECUR.'!$E:$E,'TAXA DE OCUP. RECUR.'!$F:$F,"",0)</f>
        <v>TORNO HORIZ. PARALELO POREBA  12000 - [393]</v>
      </c>
    </row>
    <row r="27" spans="1:20" x14ac:dyDescent="0.25">
      <c r="A27" s="16" t="s">
        <v>2087</v>
      </c>
      <c r="C27" s="16" t="s">
        <v>1158</v>
      </c>
      <c r="D27" s="16" t="s">
        <v>2092</v>
      </c>
      <c r="E27" s="16" t="s">
        <v>1722</v>
      </c>
      <c r="F27" s="16">
        <v>6040</v>
      </c>
      <c r="G27" s="16" t="s">
        <v>1733</v>
      </c>
      <c r="H27" s="16">
        <v>2</v>
      </c>
      <c r="I27" s="76" t="s">
        <v>1740</v>
      </c>
      <c r="J27" s="16">
        <v>84</v>
      </c>
      <c r="K27" s="55">
        <v>3.2727272727272725</v>
      </c>
      <c r="L27" s="55">
        <v>0</v>
      </c>
      <c r="M27" s="16" t="s">
        <v>145</v>
      </c>
      <c r="N27" s="55">
        <f t="shared" si="1"/>
        <v>3.2727272727272725</v>
      </c>
      <c r="O27" s="29" t="s">
        <v>17</v>
      </c>
      <c r="Q27" s="16">
        <v>17</v>
      </c>
      <c r="S27" s="16" t="s">
        <v>1487</v>
      </c>
      <c r="T27" s="16" t="str">
        <f>_xlfn.XLOOKUP(J27,'TAXA DE OCUP. RECUR.'!$E:$E,'TAXA DE OCUP. RECUR.'!$F:$F,"",0)</f>
        <v>SOLDA - [84]</v>
      </c>
    </row>
    <row r="28" spans="1:20" x14ac:dyDescent="0.25">
      <c r="A28" s="16" t="s">
        <v>2087</v>
      </c>
      <c r="C28" s="16" t="s">
        <v>1158</v>
      </c>
      <c r="D28" s="16" t="s">
        <v>2092</v>
      </c>
      <c r="E28" s="16" t="s">
        <v>1722</v>
      </c>
      <c r="F28" s="16">
        <v>6040</v>
      </c>
      <c r="G28" s="16" t="s">
        <v>1733</v>
      </c>
      <c r="H28" s="16">
        <v>2</v>
      </c>
      <c r="I28" s="76" t="s">
        <v>1740</v>
      </c>
      <c r="J28" s="16">
        <v>166</v>
      </c>
      <c r="K28" s="55">
        <v>17.415000000000003</v>
      </c>
      <c r="L28" s="55">
        <v>1.9350000000000005</v>
      </c>
      <c r="M28" s="16" t="s">
        <v>145</v>
      </c>
      <c r="N28" s="55">
        <f t="shared" si="1"/>
        <v>19.350000000000001</v>
      </c>
      <c r="O28" s="29" t="s">
        <v>17</v>
      </c>
      <c r="Q28" s="16">
        <v>24</v>
      </c>
      <c r="S28" s="16" t="s">
        <v>1487</v>
      </c>
      <c r="T28" s="16" t="str">
        <f>_xlfn.XLOOKUP(J28,'TAXA DE OCUP. RECUR.'!$E:$E,'TAXA DE OCUP. RECUR.'!$F:$F,"",0)</f>
        <v>MAQUINA DE TRATAMENTO TERMICO SICORT (ALIVIO) - [166]</v>
      </c>
    </row>
    <row r="29" spans="1:20" x14ac:dyDescent="0.25">
      <c r="A29" s="16" t="s">
        <v>1553</v>
      </c>
      <c r="C29" s="16" t="s">
        <v>1161</v>
      </c>
      <c r="D29" s="16" t="s">
        <v>2092</v>
      </c>
      <c r="E29" s="16" t="s">
        <v>1722</v>
      </c>
      <c r="F29" s="16" t="s">
        <v>1712</v>
      </c>
      <c r="G29" s="16" t="s">
        <v>1741</v>
      </c>
      <c r="H29" s="16">
        <v>0</v>
      </c>
      <c r="I29" s="76" t="s">
        <v>1724</v>
      </c>
      <c r="J29" s="16">
        <v>82</v>
      </c>
      <c r="K29" s="55">
        <v>3.1500000000000004</v>
      </c>
      <c r="L29" s="55">
        <v>0</v>
      </c>
      <c r="M29" s="16" t="s">
        <v>145</v>
      </c>
      <c r="N29" s="55">
        <f t="shared" ref="N29:N45" si="2">K29+L29</f>
        <v>3.1500000000000004</v>
      </c>
      <c r="O29" s="29" t="s">
        <v>17</v>
      </c>
      <c r="S29" s="16" t="s">
        <v>1487</v>
      </c>
      <c r="T29" s="16" t="str">
        <f>_xlfn.XLOOKUP(J29,'TAXA DE OCUP. RECUR.'!$E:$E,'TAXA DE OCUP. RECUR.'!$F:$F,"",0)</f>
        <v/>
      </c>
    </row>
    <row r="30" spans="1:20" x14ac:dyDescent="0.25">
      <c r="A30" s="16" t="s">
        <v>1553</v>
      </c>
      <c r="C30" s="16" t="s">
        <v>1161</v>
      </c>
      <c r="D30" s="16" t="s">
        <v>2092</v>
      </c>
      <c r="E30" s="16" t="s">
        <v>1722</v>
      </c>
      <c r="F30" s="16" t="s">
        <v>1712</v>
      </c>
      <c r="G30" s="16" t="s">
        <v>1741</v>
      </c>
      <c r="H30" s="16">
        <v>0</v>
      </c>
      <c r="I30" s="76" t="s">
        <v>1725</v>
      </c>
      <c r="J30" s="16">
        <v>393</v>
      </c>
      <c r="K30" s="55">
        <v>0.47863636363636353</v>
      </c>
      <c r="L30" s="55">
        <v>5.3181818181818177E-2</v>
      </c>
      <c r="M30" s="16" t="s">
        <v>145</v>
      </c>
      <c r="N30" s="55">
        <f t="shared" si="2"/>
        <v>0.53181818181818175</v>
      </c>
      <c r="O30" s="29" t="s">
        <v>17</v>
      </c>
      <c r="Q30" s="16">
        <v>17</v>
      </c>
      <c r="S30" s="16" t="s">
        <v>1487</v>
      </c>
      <c r="T30" s="16" t="str">
        <f>_xlfn.XLOOKUP(J30,'TAXA DE OCUP. RECUR.'!$E:$E,'TAXA DE OCUP. RECUR.'!$F:$F,"",0)</f>
        <v>TORNO HORIZ. PARALELO POREBA  12000 - [393]</v>
      </c>
    </row>
    <row r="31" spans="1:20" x14ac:dyDescent="0.25">
      <c r="A31" s="16" t="s">
        <v>1553</v>
      </c>
      <c r="C31" s="16" t="s">
        <v>1161</v>
      </c>
      <c r="D31" s="16" t="s">
        <v>2092</v>
      </c>
      <c r="E31" s="16" t="s">
        <v>1722</v>
      </c>
      <c r="F31" s="16" t="s">
        <v>1712</v>
      </c>
      <c r="G31" s="16" t="s">
        <v>1741</v>
      </c>
      <c r="H31" s="16">
        <v>0</v>
      </c>
      <c r="I31" s="76" t="s">
        <v>1726</v>
      </c>
      <c r="J31" s="16">
        <v>393</v>
      </c>
      <c r="K31" s="55">
        <v>1.8924545454545454</v>
      </c>
      <c r="L31" s="55">
        <v>0.21027272727272728</v>
      </c>
      <c r="M31" s="16" t="s">
        <v>145</v>
      </c>
      <c r="N31" s="55">
        <f t="shared" si="2"/>
        <v>2.1027272727272726</v>
      </c>
      <c r="O31" s="29" t="s">
        <v>17</v>
      </c>
      <c r="Q31" s="16">
        <v>17</v>
      </c>
      <c r="S31" s="16" t="s">
        <v>1487</v>
      </c>
      <c r="T31" s="16" t="str">
        <f>_xlfn.XLOOKUP(J31,'TAXA DE OCUP. RECUR.'!$E:$E,'TAXA DE OCUP. RECUR.'!$F:$F,"",0)</f>
        <v>TORNO HORIZ. PARALELO POREBA  12000 - [393]</v>
      </c>
    </row>
    <row r="32" spans="1:20" x14ac:dyDescent="0.25">
      <c r="A32" s="16" t="s">
        <v>1553</v>
      </c>
      <c r="C32" s="16" t="s">
        <v>1161</v>
      </c>
      <c r="D32" s="16" t="s">
        <v>2092</v>
      </c>
      <c r="E32" s="16" t="s">
        <v>1722</v>
      </c>
      <c r="F32" s="16" t="s">
        <v>1712</v>
      </c>
      <c r="G32" s="16" t="s">
        <v>1741</v>
      </c>
      <c r="H32" s="16">
        <v>0</v>
      </c>
      <c r="I32" s="76" t="s">
        <v>1742</v>
      </c>
      <c r="J32" s="16">
        <v>393</v>
      </c>
      <c r="K32" s="55">
        <v>0.90204545454545448</v>
      </c>
      <c r="L32" s="55">
        <v>0.10022727272727272</v>
      </c>
      <c r="M32" s="16" t="s">
        <v>145</v>
      </c>
      <c r="N32" s="55">
        <f t="shared" si="2"/>
        <v>1.0022727272727272</v>
      </c>
      <c r="O32" s="29" t="s">
        <v>17</v>
      </c>
      <c r="Q32" s="16">
        <v>17</v>
      </c>
      <c r="S32" s="16" t="s">
        <v>1487</v>
      </c>
      <c r="T32" s="16" t="str">
        <f>_xlfn.XLOOKUP(J32,'TAXA DE OCUP. RECUR.'!$E:$E,'TAXA DE OCUP. RECUR.'!$F:$F,"",0)</f>
        <v>TORNO HORIZ. PARALELO POREBA  12000 - [393]</v>
      </c>
    </row>
    <row r="33" spans="1:20" x14ac:dyDescent="0.25">
      <c r="A33" s="16" t="s">
        <v>1553</v>
      </c>
      <c r="C33" s="16" t="s">
        <v>1161</v>
      </c>
      <c r="D33" s="16" t="s">
        <v>2092</v>
      </c>
      <c r="E33" s="16" t="s">
        <v>1722</v>
      </c>
      <c r="F33" s="16" t="s">
        <v>1712</v>
      </c>
      <c r="G33" s="16" t="s">
        <v>1741</v>
      </c>
      <c r="H33" s="16">
        <v>0</v>
      </c>
      <c r="I33" s="76" t="s">
        <v>1732</v>
      </c>
      <c r="J33" s="16">
        <v>393</v>
      </c>
      <c r="K33" s="55">
        <v>5.5227272727272725</v>
      </c>
      <c r="L33" s="55">
        <v>0.61363636363636365</v>
      </c>
      <c r="M33" s="16" t="s">
        <v>145</v>
      </c>
      <c r="N33" s="55">
        <f t="shared" si="2"/>
        <v>6.1363636363636358</v>
      </c>
      <c r="O33" s="29" t="s">
        <v>17</v>
      </c>
      <c r="Q33" s="16">
        <v>17</v>
      </c>
      <c r="S33" s="16" t="s">
        <v>1487</v>
      </c>
      <c r="T33" s="16" t="str">
        <f>_xlfn.XLOOKUP(J33,'TAXA DE OCUP. RECUR.'!$E:$E,'TAXA DE OCUP. RECUR.'!$F:$F,"",0)</f>
        <v>TORNO HORIZ. PARALELO POREBA  12000 - [393]</v>
      </c>
    </row>
    <row r="34" spans="1:20" x14ac:dyDescent="0.25">
      <c r="A34" s="16" t="s">
        <v>206</v>
      </c>
      <c r="C34" s="16" t="s">
        <v>1158</v>
      </c>
      <c r="D34" s="16" t="s">
        <v>2092</v>
      </c>
      <c r="E34" s="16" t="s">
        <v>1722</v>
      </c>
      <c r="F34" s="16">
        <v>62</v>
      </c>
      <c r="G34" s="16" t="s">
        <v>1743</v>
      </c>
      <c r="H34" s="16">
        <v>0</v>
      </c>
      <c r="I34" s="76" t="s">
        <v>1724</v>
      </c>
      <c r="J34" s="16">
        <v>74</v>
      </c>
      <c r="K34" s="55">
        <v>3.5999999999999996</v>
      </c>
      <c r="L34" s="55">
        <v>0</v>
      </c>
      <c r="M34" s="16" t="s">
        <v>145</v>
      </c>
      <c r="N34" s="55">
        <f t="shared" si="2"/>
        <v>3.5999999999999996</v>
      </c>
      <c r="O34" s="29" t="s">
        <v>17</v>
      </c>
      <c r="S34" s="16" t="s">
        <v>1487</v>
      </c>
      <c r="T34" s="16" t="str">
        <f>_xlfn.XLOOKUP(J34,'TAXA DE OCUP. RECUR.'!$E:$E,'TAXA DE OCUP. RECUR.'!$F:$F,"",0)</f>
        <v>MONTAGEM (PREPARADOR DE PEÇA)-74</v>
      </c>
    </row>
    <row r="35" spans="1:20" x14ac:dyDescent="0.25">
      <c r="A35" s="16" t="s">
        <v>206</v>
      </c>
      <c r="C35" s="16" t="s">
        <v>1158</v>
      </c>
      <c r="D35" s="16" t="s">
        <v>2092</v>
      </c>
      <c r="E35" s="16" t="s">
        <v>1722</v>
      </c>
      <c r="F35" s="16">
        <v>62</v>
      </c>
      <c r="G35" s="16" t="s">
        <v>1743</v>
      </c>
      <c r="H35" s="16">
        <v>0</v>
      </c>
      <c r="I35" s="76" t="s">
        <v>1724</v>
      </c>
      <c r="J35" s="16">
        <v>82</v>
      </c>
      <c r="K35" s="55">
        <v>3.1500000000000004</v>
      </c>
      <c r="L35" s="55">
        <v>0</v>
      </c>
      <c r="M35" s="16" t="s">
        <v>145</v>
      </c>
      <c r="N35" s="55">
        <f t="shared" si="2"/>
        <v>3.1500000000000004</v>
      </c>
      <c r="O35" s="29" t="s">
        <v>17</v>
      </c>
      <c r="S35" s="16" t="s">
        <v>1487</v>
      </c>
      <c r="T35" s="16" t="str">
        <f>_xlfn.XLOOKUP(J35,'TAXA DE OCUP. RECUR.'!$E:$E,'TAXA DE OCUP. RECUR.'!$F:$F,"",0)</f>
        <v/>
      </c>
    </row>
    <row r="36" spans="1:20" x14ac:dyDescent="0.25">
      <c r="A36" s="16" t="s">
        <v>206</v>
      </c>
      <c r="C36" s="16" t="s">
        <v>1158</v>
      </c>
      <c r="D36" s="16" t="s">
        <v>2092</v>
      </c>
      <c r="E36" s="16" t="s">
        <v>1722</v>
      </c>
      <c r="F36" s="16">
        <v>62</v>
      </c>
      <c r="G36" s="16" t="s">
        <v>1743</v>
      </c>
      <c r="H36" s="16">
        <v>0</v>
      </c>
      <c r="I36" s="76" t="s">
        <v>1725</v>
      </c>
      <c r="J36" s="16">
        <v>393</v>
      </c>
      <c r="K36" s="55">
        <v>0.47863636363636353</v>
      </c>
      <c r="L36" s="55">
        <v>5.3181818181818177E-2</v>
      </c>
      <c r="M36" s="16" t="s">
        <v>145</v>
      </c>
      <c r="N36" s="55">
        <f t="shared" si="2"/>
        <v>0.53181818181818175</v>
      </c>
      <c r="O36" s="29" t="s">
        <v>17</v>
      </c>
      <c r="S36" s="16" t="s">
        <v>1487</v>
      </c>
      <c r="T36" s="16" t="str">
        <f>_xlfn.XLOOKUP(J36,'TAXA DE OCUP. RECUR.'!$E:$E,'TAXA DE OCUP. RECUR.'!$F:$F,"",0)</f>
        <v>TORNO HORIZ. PARALELO POREBA  12000 - [393]</v>
      </c>
    </row>
    <row r="37" spans="1:20" x14ac:dyDescent="0.25">
      <c r="A37" s="16" t="s">
        <v>206</v>
      </c>
      <c r="C37" s="16" t="s">
        <v>1158</v>
      </c>
      <c r="D37" s="16" t="s">
        <v>2092</v>
      </c>
      <c r="E37" s="16" t="s">
        <v>1722</v>
      </c>
      <c r="F37" s="16">
        <v>62</v>
      </c>
      <c r="G37" s="16" t="s">
        <v>1743</v>
      </c>
      <c r="H37" s="16">
        <v>0</v>
      </c>
      <c r="I37" s="76" t="s">
        <v>1726</v>
      </c>
      <c r="J37" s="16">
        <v>393</v>
      </c>
      <c r="K37" s="55">
        <v>1.7967272727272725</v>
      </c>
      <c r="L37" s="55">
        <v>0.19963636363636361</v>
      </c>
      <c r="M37" s="16" t="s">
        <v>145</v>
      </c>
      <c r="N37" s="55">
        <f t="shared" si="2"/>
        <v>1.9963636363636361</v>
      </c>
      <c r="O37" s="29" t="s">
        <v>17</v>
      </c>
      <c r="S37" s="16" t="s">
        <v>1487</v>
      </c>
      <c r="T37" s="16" t="str">
        <f>_xlfn.XLOOKUP(J37,'TAXA DE OCUP. RECUR.'!$E:$E,'TAXA DE OCUP. RECUR.'!$F:$F,"",0)</f>
        <v>TORNO HORIZ. PARALELO POREBA  12000 - [393]</v>
      </c>
    </row>
    <row r="38" spans="1:20" x14ac:dyDescent="0.25">
      <c r="A38" s="16" t="s">
        <v>206</v>
      </c>
      <c r="C38" s="16" t="s">
        <v>1158</v>
      </c>
      <c r="D38" s="16" t="s">
        <v>2092</v>
      </c>
      <c r="E38" s="16" t="s">
        <v>1722</v>
      </c>
      <c r="F38" s="16">
        <v>62</v>
      </c>
      <c r="G38" s="16" t="s">
        <v>1743</v>
      </c>
      <c r="H38" s="16">
        <v>0</v>
      </c>
      <c r="I38" s="76" t="s">
        <v>1731</v>
      </c>
      <c r="J38" s="16">
        <v>393</v>
      </c>
      <c r="K38" s="55">
        <v>0.84681818181818169</v>
      </c>
      <c r="L38" s="55">
        <v>9.4090909090909072E-2</v>
      </c>
      <c r="M38" s="16" t="s">
        <v>145</v>
      </c>
      <c r="N38" s="55">
        <f t="shared" si="2"/>
        <v>0.94090909090909081</v>
      </c>
      <c r="O38" s="29" t="s">
        <v>17</v>
      </c>
      <c r="S38" s="16" t="s">
        <v>1487</v>
      </c>
      <c r="T38" s="16" t="str">
        <f>_xlfn.XLOOKUP(J38,'TAXA DE OCUP. RECUR.'!$E:$E,'TAXA DE OCUP. RECUR.'!$F:$F,"",0)</f>
        <v>TORNO HORIZ. PARALELO POREBA  12000 - [393]</v>
      </c>
    </row>
    <row r="39" spans="1:20" x14ac:dyDescent="0.25">
      <c r="A39" s="16" t="s">
        <v>206</v>
      </c>
      <c r="C39" s="16" t="s">
        <v>1158</v>
      </c>
      <c r="D39" s="16" t="s">
        <v>2092</v>
      </c>
      <c r="E39" s="16" t="s">
        <v>1722</v>
      </c>
      <c r="F39" s="16">
        <v>62</v>
      </c>
      <c r="G39" s="16" t="s">
        <v>1743</v>
      </c>
      <c r="H39" s="16">
        <v>0</v>
      </c>
      <c r="I39" s="76" t="s">
        <v>1732</v>
      </c>
      <c r="J39" s="16">
        <v>393</v>
      </c>
      <c r="K39" s="55">
        <v>5.1545454545454552</v>
      </c>
      <c r="L39" s="55">
        <v>0.57272727272727275</v>
      </c>
      <c r="M39" s="16" t="s">
        <v>145</v>
      </c>
      <c r="N39" s="55">
        <f t="shared" si="2"/>
        <v>5.7272727272727284</v>
      </c>
      <c r="O39" s="29" t="s">
        <v>17</v>
      </c>
      <c r="S39" s="16" t="s">
        <v>1487</v>
      </c>
      <c r="T39" s="16" t="str">
        <f>_xlfn.XLOOKUP(J39,'TAXA DE OCUP. RECUR.'!$E:$E,'TAXA DE OCUP. RECUR.'!$F:$F,"",0)</f>
        <v>TORNO HORIZ. PARALELO POREBA  12000 - [393]</v>
      </c>
    </row>
    <row r="40" spans="1:20" x14ac:dyDescent="0.25">
      <c r="A40" s="16" t="s">
        <v>206</v>
      </c>
      <c r="C40" s="16" t="s">
        <v>1158</v>
      </c>
      <c r="D40" s="16" t="s">
        <v>2092</v>
      </c>
      <c r="E40" s="16" t="s">
        <v>1722</v>
      </c>
      <c r="F40" s="16" t="s">
        <v>1744</v>
      </c>
      <c r="G40" s="16" t="s">
        <v>1745</v>
      </c>
      <c r="H40" s="16">
        <v>0</v>
      </c>
      <c r="I40" s="76" t="s">
        <v>1724</v>
      </c>
      <c r="J40" s="16">
        <v>74</v>
      </c>
      <c r="K40" s="55">
        <v>3.5999999999999996</v>
      </c>
      <c r="L40" s="55">
        <v>0</v>
      </c>
      <c r="M40" s="16" t="s">
        <v>145</v>
      </c>
      <c r="N40" s="55">
        <f t="shared" si="2"/>
        <v>3.5999999999999996</v>
      </c>
      <c r="O40" s="29" t="s">
        <v>17</v>
      </c>
      <c r="S40" s="16" t="s">
        <v>1487</v>
      </c>
      <c r="T40" s="16" t="str">
        <f>_xlfn.XLOOKUP(J40,'TAXA DE OCUP. RECUR.'!$E:$E,'TAXA DE OCUP. RECUR.'!$F:$F,"",0)</f>
        <v>MONTAGEM (PREPARADOR DE PEÇA)-74</v>
      </c>
    </row>
    <row r="41" spans="1:20" x14ac:dyDescent="0.25">
      <c r="A41" s="16" t="s">
        <v>206</v>
      </c>
      <c r="C41" s="16" t="s">
        <v>1158</v>
      </c>
      <c r="D41" s="16" t="s">
        <v>2092</v>
      </c>
      <c r="E41" s="16" t="s">
        <v>1722</v>
      </c>
      <c r="F41" s="16" t="s">
        <v>1744</v>
      </c>
      <c r="G41" s="16" t="s">
        <v>1745</v>
      </c>
      <c r="H41" s="16">
        <v>0</v>
      </c>
      <c r="I41" s="76" t="s">
        <v>1724</v>
      </c>
      <c r="J41" s="16">
        <v>82</v>
      </c>
      <c r="K41" s="55">
        <v>3.1500000000000004</v>
      </c>
      <c r="L41" s="55">
        <v>0</v>
      </c>
      <c r="M41" s="16" t="s">
        <v>145</v>
      </c>
      <c r="N41" s="55">
        <f t="shared" si="2"/>
        <v>3.1500000000000004</v>
      </c>
      <c r="O41" s="29" t="s">
        <v>17</v>
      </c>
      <c r="S41" s="16" t="s">
        <v>1487</v>
      </c>
      <c r="T41" s="16" t="str">
        <f>_xlfn.XLOOKUP(J41,'TAXA DE OCUP. RECUR.'!$E:$E,'TAXA DE OCUP. RECUR.'!$F:$F,"",0)</f>
        <v/>
      </c>
    </row>
    <row r="42" spans="1:20" x14ac:dyDescent="0.25">
      <c r="A42" s="16" t="s">
        <v>206</v>
      </c>
      <c r="C42" s="16" t="s">
        <v>1158</v>
      </c>
      <c r="D42" s="16" t="s">
        <v>2092</v>
      </c>
      <c r="E42" s="16" t="s">
        <v>1722</v>
      </c>
      <c r="F42" s="16" t="s">
        <v>1744</v>
      </c>
      <c r="G42" s="16" t="s">
        <v>1745</v>
      </c>
      <c r="H42" s="16">
        <v>0</v>
      </c>
      <c r="I42" s="76" t="s">
        <v>1725</v>
      </c>
      <c r="J42" s="16">
        <v>393</v>
      </c>
      <c r="K42" s="55">
        <v>0.47863636363636353</v>
      </c>
      <c r="L42" s="55">
        <v>5.3181818181818177E-2</v>
      </c>
      <c r="M42" s="16" t="s">
        <v>145</v>
      </c>
      <c r="N42" s="55">
        <f t="shared" si="2"/>
        <v>0.53181818181818175</v>
      </c>
      <c r="O42" s="29" t="s">
        <v>17</v>
      </c>
      <c r="S42" s="16" t="s">
        <v>1487</v>
      </c>
      <c r="T42" s="16" t="str">
        <f>_xlfn.XLOOKUP(J42,'TAXA DE OCUP. RECUR.'!$E:$E,'TAXA DE OCUP. RECUR.'!$F:$F,"",0)</f>
        <v>TORNO HORIZ. PARALELO POREBA  12000 - [393]</v>
      </c>
    </row>
    <row r="43" spans="1:20" x14ac:dyDescent="0.25">
      <c r="A43" s="16" t="s">
        <v>206</v>
      </c>
      <c r="C43" s="16" t="s">
        <v>1158</v>
      </c>
      <c r="D43" s="16" t="s">
        <v>2092</v>
      </c>
      <c r="E43" s="16" t="s">
        <v>1722</v>
      </c>
      <c r="F43" s="16" t="s">
        <v>1744</v>
      </c>
      <c r="G43" s="16" t="s">
        <v>1745</v>
      </c>
      <c r="H43" s="16">
        <v>0</v>
      </c>
      <c r="I43" s="76" t="s">
        <v>1746</v>
      </c>
      <c r="J43" s="16">
        <v>393</v>
      </c>
      <c r="K43" s="55">
        <v>4.1240045454545449</v>
      </c>
      <c r="L43" s="55">
        <v>0.45822272727272717</v>
      </c>
      <c r="M43" s="16" t="s">
        <v>145</v>
      </c>
      <c r="N43" s="55">
        <f t="shared" si="2"/>
        <v>4.5822272727272724</v>
      </c>
      <c r="O43" s="29" t="s">
        <v>17</v>
      </c>
      <c r="S43" s="16" t="s">
        <v>1487</v>
      </c>
      <c r="T43" s="16" t="str">
        <f>_xlfn.XLOOKUP(J43,'TAXA DE OCUP. RECUR.'!$E:$E,'TAXA DE OCUP. RECUR.'!$F:$F,"",0)</f>
        <v>TORNO HORIZ. PARALELO POREBA  12000 - [393]</v>
      </c>
    </row>
    <row r="44" spans="1:20" x14ac:dyDescent="0.25">
      <c r="A44" s="16" t="s">
        <v>2088</v>
      </c>
      <c r="C44" s="16" t="s">
        <v>1138</v>
      </c>
      <c r="D44" s="16" t="s">
        <v>2092</v>
      </c>
      <c r="E44" s="16" t="s">
        <v>1722</v>
      </c>
      <c r="F44" s="16">
        <v>33</v>
      </c>
      <c r="G44" s="16" t="s">
        <v>1747</v>
      </c>
      <c r="H44" s="16">
        <v>1</v>
      </c>
      <c r="I44" s="76" t="s">
        <v>1724</v>
      </c>
      <c r="J44" s="16">
        <v>74</v>
      </c>
      <c r="K44" s="55">
        <v>3.5999999999999996</v>
      </c>
      <c r="L44" s="55">
        <v>0</v>
      </c>
      <c r="M44" s="16" t="s">
        <v>145</v>
      </c>
      <c r="N44" s="55">
        <f t="shared" si="2"/>
        <v>3.5999999999999996</v>
      </c>
      <c r="O44" s="29" t="s">
        <v>17</v>
      </c>
      <c r="S44" s="16" t="s">
        <v>1487</v>
      </c>
      <c r="T44" s="16" t="str">
        <f>_xlfn.XLOOKUP(J44,'TAXA DE OCUP. RECUR.'!$E:$E,'TAXA DE OCUP. RECUR.'!$F:$F,"",0)</f>
        <v>MONTAGEM (PREPARADOR DE PEÇA)-74</v>
      </c>
    </row>
    <row r="45" spans="1:20" x14ac:dyDescent="0.25">
      <c r="A45" s="16" t="s">
        <v>2088</v>
      </c>
      <c r="C45" s="16" t="s">
        <v>1138</v>
      </c>
      <c r="D45" s="16" t="s">
        <v>2092</v>
      </c>
      <c r="E45" s="16" t="s">
        <v>1722</v>
      </c>
      <c r="F45" s="16">
        <v>33</v>
      </c>
      <c r="G45" s="16" t="s">
        <v>1747</v>
      </c>
      <c r="H45" s="16">
        <v>1</v>
      </c>
      <c r="I45" s="76" t="s">
        <v>1724</v>
      </c>
      <c r="J45" s="16">
        <v>82</v>
      </c>
      <c r="K45" s="55">
        <v>3.1500000000000004</v>
      </c>
      <c r="L45" s="55">
        <v>0</v>
      </c>
      <c r="M45" s="16" t="s">
        <v>145</v>
      </c>
      <c r="N45" s="55">
        <f t="shared" si="2"/>
        <v>3.1500000000000004</v>
      </c>
      <c r="O45" s="29" t="s">
        <v>17</v>
      </c>
      <c r="S45" s="16" t="s">
        <v>1487</v>
      </c>
      <c r="T45" s="16" t="str">
        <f>_xlfn.XLOOKUP(J45,'TAXA DE OCUP. RECUR.'!$E:$E,'TAXA DE OCUP. RECUR.'!$F:$F,"",0)</f>
        <v/>
      </c>
    </row>
    <row r="46" spans="1:20" x14ac:dyDescent="0.25">
      <c r="A46" s="16" t="s">
        <v>2088</v>
      </c>
      <c r="C46" s="16" t="s">
        <v>1138</v>
      </c>
      <c r="D46" s="16" t="s">
        <v>2092</v>
      </c>
      <c r="E46" s="16" t="s">
        <v>1722</v>
      </c>
      <c r="F46" s="16">
        <v>33</v>
      </c>
      <c r="G46" s="16" t="s">
        <v>1747</v>
      </c>
      <c r="H46" s="16">
        <v>1</v>
      </c>
      <c r="I46" s="76" t="s">
        <v>1726</v>
      </c>
      <c r="J46" s="16">
        <v>121</v>
      </c>
      <c r="K46" s="55">
        <v>1.1634545454545455</v>
      </c>
      <c r="L46" s="55">
        <v>0.12927272727272729</v>
      </c>
      <c r="M46" s="16" t="s">
        <v>145</v>
      </c>
      <c r="N46" s="55">
        <f t="shared" ref="N46:N51" si="3">K46+L46</f>
        <v>1.2927272727272727</v>
      </c>
      <c r="O46" s="29" t="s">
        <v>17</v>
      </c>
      <c r="S46" s="16" t="s">
        <v>1487</v>
      </c>
      <c r="T46" s="16" t="str">
        <f>_xlfn.XLOOKUP(J46,'TAXA DE OCUP. RECUR.'!$E:$E,'TAXA DE OCUP. RECUR.'!$F:$F,"",0)</f>
        <v>TORNO HORIZ. TOS SKJ-85 - [121]</v>
      </c>
    </row>
    <row r="47" spans="1:20" x14ac:dyDescent="0.25">
      <c r="A47" s="16" t="s">
        <v>2088</v>
      </c>
      <c r="C47" s="16" t="s">
        <v>1138</v>
      </c>
      <c r="D47" s="16" t="s">
        <v>2092</v>
      </c>
      <c r="E47" s="16" t="s">
        <v>1722</v>
      </c>
      <c r="F47" s="16">
        <v>33</v>
      </c>
      <c r="G47" s="16" t="s">
        <v>1747</v>
      </c>
      <c r="H47" s="16">
        <v>1</v>
      </c>
      <c r="I47" s="76" t="s">
        <v>1732</v>
      </c>
      <c r="J47" s="16">
        <v>121</v>
      </c>
      <c r="K47" s="55">
        <v>3.8290909090909082</v>
      </c>
      <c r="L47" s="55">
        <v>0.42545454545454542</v>
      </c>
      <c r="M47" s="16" t="s">
        <v>145</v>
      </c>
      <c r="N47" s="55">
        <f t="shared" si="3"/>
        <v>4.254545454545454</v>
      </c>
      <c r="O47" s="29" t="s">
        <v>17</v>
      </c>
      <c r="S47" s="16" t="s">
        <v>1487</v>
      </c>
      <c r="T47" s="16" t="str">
        <f>_xlfn.XLOOKUP(J47,'TAXA DE OCUP. RECUR.'!$E:$E,'TAXA DE OCUP. RECUR.'!$F:$F,"",0)</f>
        <v>TORNO HORIZ. TOS SKJ-85 - [121]</v>
      </c>
    </row>
    <row r="48" spans="1:20" x14ac:dyDescent="0.25">
      <c r="A48" s="16" t="s">
        <v>2088</v>
      </c>
      <c r="C48" s="16" t="s">
        <v>1138</v>
      </c>
      <c r="D48" s="16" t="s">
        <v>2092</v>
      </c>
      <c r="E48" s="16" t="s">
        <v>1722</v>
      </c>
      <c r="F48" s="16">
        <v>33</v>
      </c>
      <c r="G48" s="16" t="s">
        <v>1747</v>
      </c>
      <c r="H48" s="16">
        <v>1</v>
      </c>
      <c r="I48" s="76" t="s">
        <v>1748</v>
      </c>
      <c r="J48" s="16">
        <v>107</v>
      </c>
      <c r="K48" s="55">
        <v>2.3158636363636367</v>
      </c>
      <c r="L48" s="55">
        <v>0.25731818181818183</v>
      </c>
      <c r="M48" s="16" t="s">
        <v>145</v>
      </c>
      <c r="N48" s="55">
        <f t="shared" si="3"/>
        <v>2.5731818181818187</v>
      </c>
      <c r="O48" s="29" t="s">
        <v>17</v>
      </c>
      <c r="S48" s="16" t="s">
        <v>1487</v>
      </c>
      <c r="T48" s="16" t="str">
        <f>_xlfn.XLOOKUP(J48,'TAXA DE OCUP. RECUR.'!$E:$E,'TAXA DE OCUP. RECUR.'!$F:$F,"",0)</f>
        <v>PLAINA DE MESA INGERSOL - [107]</v>
      </c>
    </row>
    <row r="49" spans="1:20" x14ac:dyDescent="0.25">
      <c r="A49" s="16" t="s">
        <v>2088</v>
      </c>
      <c r="C49" s="16" t="s">
        <v>1138</v>
      </c>
      <c r="D49" s="16" t="s">
        <v>2092</v>
      </c>
      <c r="E49" s="16" t="s">
        <v>1722</v>
      </c>
      <c r="F49" s="16">
        <v>33</v>
      </c>
      <c r="G49" s="16" t="s">
        <v>1747</v>
      </c>
      <c r="H49" s="16">
        <v>1</v>
      </c>
      <c r="I49" s="76" t="s">
        <v>1749</v>
      </c>
      <c r="J49" s="16">
        <v>107</v>
      </c>
      <c r="K49" s="55">
        <v>1.62</v>
      </c>
      <c r="L49" s="55">
        <v>0.18000000000000002</v>
      </c>
      <c r="M49" s="16" t="s">
        <v>145</v>
      </c>
      <c r="N49" s="55">
        <f t="shared" si="3"/>
        <v>1.8</v>
      </c>
      <c r="O49" s="29" t="s">
        <v>17</v>
      </c>
      <c r="S49" s="16" t="s">
        <v>1487</v>
      </c>
      <c r="T49" s="16" t="str">
        <f>_xlfn.XLOOKUP(J49,'TAXA DE OCUP. RECUR.'!$E:$E,'TAXA DE OCUP. RECUR.'!$F:$F,"",0)</f>
        <v>PLAINA DE MESA INGERSOL - [107]</v>
      </c>
    </row>
    <row r="50" spans="1:20" x14ac:dyDescent="0.25">
      <c r="A50" s="16" t="s">
        <v>2088</v>
      </c>
      <c r="C50" s="16" t="s">
        <v>1138</v>
      </c>
      <c r="D50" s="16" t="s">
        <v>2092</v>
      </c>
      <c r="E50" s="16" t="s">
        <v>1722</v>
      </c>
      <c r="F50" s="16">
        <v>33</v>
      </c>
      <c r="G50" s="16" t="s">
        <v>1747</v>
      </c>
      <c r="H50" s="16">
        <v>1</v>
      </c>
      <c r="I50" s="76" t="s">
        <v>1750</v>
      </c>
      <c r="J50" s="16">
        <v>121</v>
      </c>
      <c r="K50" s="55">
        <v>2.3195454545454544</v>
      </c>
      <c r="L50" s="55">
        <v>0.25772727272727275</v>
      </c>
      <c r="M50" s="16" t="s">
        <v>145</v>
      </c>
      <c r="N50" s="55">
        <f t="shared" si="3"/>
        <v>2.5772727272727272</v>
      </c>
      <c r="O50" s="29" t="s">
        <v>17</v>
      </c>
      <c r="S50" s="16" t="s">
        <v>1487</v>
      </c>
      <c r="T50" s="16" t="str">
        <f>_xlfn.XLOOKUP(J50,'TAXA DE OCUP. RECUR.'!$E:$E,'TAXA DE OCUP. RECUR.'!$F:$F,"",0)</f>
        <v>TORNO HORIZ. TOS SKJ-85 - [121]</v>
      </c>
    </row>
    <row r="51" spans="1:20" x14ac:dyDescent="0.25">
      <c r="A51" s="16" t="s">
        <v>2088</v>
      </c>
      <c r="C51" s="16" t="s">
        <v>1138</v>
      </c>
      <c r="D51" s="16" t="s">
        <v>2092</v>
      </c>
      <c r="E51" s="16" t="s">
        <v>1722</v>
      </c>
      <c r="F51" s="16">
        <v>44</v>
      </c>
      <c r="G51" s="16" t="s">
        <v>1751</v>
      </c>
      <c r="H51" s="16">
        <v>1</v>
      </c>
      <c r="I51" s="76" t="s">
        <v>1724</v>
      </c>
      <c r="J51" s="16">
        <v>74</v>
      </c>
      <c r="K51" s="55">
        <v>3.5999999999999996</v>
      </c>
      <c r="L51" s="55">
        <v>0</v>
      </c>
      <c r="M51" s="16" t="s">
        <v>145</v>
      </c>
      <c r="N51" s="55">
        <f t="shared" si="3"/>
        <v>3.5999999999999996</v>
      </c>
      <c r="O51" s="29" t="s">
        <v>17</v>
      </c>
      <c r="S51" s="16" t="s">
        <v>1487</v>
      </c>
      <c r="T51" s="16" t="str">
        <f>_xlfn.XLOOKUP(J51,'TAXA DE OCUP. RECUR.'!$E:$E,'TAXA DE OCUP. RECUR.'!$F:$F,"",0)</f>
        <v>MONTAGEM (PREPARADOR DE PEÇA)-74</v>
      </c>
    </row>
    <row r="52" spans="1:20" x14ac:dyDescent="0.25">
      <c r="A52" s="16" t="s">
        <v>2088</v>
      </c>
      <c r="C52" s="16" t="s">
        <v>1138</v>
      </c>
      <c r="D52" s="16" t="s">
        <v>2092</v>
      </c>
      <c r="E52" s="16" t="s">
        <v>1722</v>
      </c>
      <c r="F52" s="16">
        <v>44</v>
      </c>
      <c r="G52" s="16" t="s">
        <v>1751</v>
      </c>
      <c r="H52" s="16">
        <v>1</v>
      </c>
      <c r="I52" s="76" t="s">
        <v>1724</v>
      </c>
      <c r="J52" s="16">
        <v>82</v>
      </c>
      <c r="K52" s="55">
        <v>3.1500000000000004</v>
      </c>
      <c r="L52" s="55">
        <v>0</v>
      </c>
      <c r="M52" s="16" t="s">
        <v>145</v>
      </c>
      <c r="N52" s="55">
        <f>K52+L52</f>
        <v>3.1500000000000004</v>
      </c>
      <c r="O52" s="29" t="s">
        <v>17</v>
      </c>
      <c r="S52" s="16" t="s">
        <v>1487</v>
      </c>
      <c r="T52" s="16" t="str">
        <f>_xlfn.XLOOKUP(J52,'TAXA DE OCUP. RECUR.'!$E:$E,'TAXA DE OCUP. RECUR.'!$F:$F,"",0)</f>
        <v/>
      </c>
    </row>
    <row r="53" spans="1:20" x14ac:dyDescent="0.25">
      <c r="A53" s="16" t="s">
        <v>2088</v>
      </c>
      <c r="C53" s="16" t="s">
        <v>1138</v>
      </c>
      <c r="D53" s="16" t="s">
        <v>2092</v>
      </c>
      <c r="E53" s="16" t="s">
        <v>1722</v>
      </c>
      <c r="F53" s="16">
        <v>44</v>
      </c>
      <c r="G53" s="16" t="s">
        <v>1751</v>
      </c>
      <c r="H53" s="16">
        <v>1</v>
      </c>
      <c r="I53" s="76" t="s">
        <v>1726</v>
      </c>
      <c r="J53" s="16">
        <v>121</v>
      </c>
      <c r="K53" s="55">
        <v>1.1634545454545455</v>
      </c>
      <c r="L53" s="55">
        <v>0.12927272727272729</v>
      </c>
      <c r="M53" s="16" t="s">
        <v>145</v>
      </c>
      <c r="N53" s="55">
        <f t="shared" ref="N53:N58" si="4">K53+L53</f>
        <v>1.2927272727272727</v>
      </c>
      <c r="O53" s="29" t="s">
        <v>17</v>
      </c>
      <c r="Q53" s="16">
        <v>16</v>
      </c>
      <c r="S53" s="16" t="s">
        <v>1487</v>
      </c>
      <c r="T53" s="16" t="str">
        <f>_xlfn.XLOOKUP(J53,'TAXA DE OCUP. RECUR.'!$E:$E,'TAXA DE OCUP. RECUR.'!$F:$F,"",0)</f>
        <v>TORNO HORIZ. TOS SKJ-85 - [121]</v>
      </c>
    </row>
    <row r="54" spans="1:20" x14ac:dyDescent="0.25">
      <c r="A54" s="16" t="s">
        <v>2088</v>
      </c>
      <c r="C54" s="16" t="s">
        <v>1138</v>
      </c>
      <c r="D54" s="16" t="s">
        <v>2092</v>
      </c>
      <c r="E54" s="16" t="s">
        <v>1722</v>
      </c>
      <c r="F54" s="16">
        <v>44</v>
      </c>
      <c r="G54" s="16" t="s">
        <v>1751</v>
      </c>
      <c r="H54" s="16">
        <v>1</v>
      </c>
      <c r="I54" s="76" t="s">
        <v>1731</v>
      </c>
      <c r="J54" s="16">
        <v>121</v>
      </c>
      <c r="K54" s="55">
        <v>0.81736363636363629</v>
      </c>
      <c r="L54" s="55">
        <v>9.0818181818181826E-2</v>
      </c>
      <c r="M54" s="16" t="s">
        <v>145</v>
      </c>
      <c r="N54" s="55">
        <f t="shared" si="4"/>
        <v>0.90818181818181809</v>
      </c>
      <c r="O54" s="29" t="s">
        <v>17</v>
      </c>
      <c r="Q54" s="16">
        <v>16</v>
      </c>
      <c r="S54" s="16" t="s">
        <v>1487</v>
      </c>
      <c r="T54" s="16" t="str">
        <f>_xlfn.XLOOKUP(J54,'TAXA DE OCUP. RECUR.'!$E:$E,'TAXA DE OCUP. RECUR.'!$F:$F,"",0)</f>
        <v>TORNO HORIZ. TOS SKJ-85 - [121]</v>
      </c>
    </row>
    <row r="55" spans="1:20" x14ac:dyDescent="0.25">
      <c r="A55" s="16" t="s">
        <v>2088</v>
      </c>
      <c r="C55" s="16" t="s">
        <v>1138</v>
      </c>
      <c r="D55" s="16" t="s">
        <v>2092</v>
      </c>
      <c r="E55" s="16" t="s">
        <v>1722</v>
      </c>
      <c r="F55" s="16">
        <v>44</v>
      </c>
      <c r="G55" s="16" t="s">
        <v>1751</v>
      </c>
      <c r="H55" s="16">
        <v>1</v>
      </c>
      <c r="I55" s="76" t="s">
        <v>1732</v>
      </c>
      <c r="J55" s="16">
        <v>121</v>
      </c>
      <c r="K55" s="55">
        <v>3.8290909090909082</v>
      </c>
      <c r="L55" s="55">
        <v>0.42545454545454542</v>
      </c>
      <c r="M55" s="16" t="s">
        <v>145</v>
      </c>
      <c r="N55" s="55">
        <f t="shared" si="4"/>
        <v>4.254545454545454</v>
      </c>
      <c r="O55" s="29" t="s">
        <v>17</v>
      </c>
      <c r="Q55" s="16">
        <v>16</v>
      </c>
      <c r="S55" s="16" t="s">
        <v>1487</v>
      </c>
      <c r="T55" s="16" t="str">
        <f>_xlfn.XLOOKUP(J55,'TAXA DE OCUP. RECUR.'!$E:$E,'TAXA DE OCUP. RECUR.'!$F:$F,"",0)</f>
        <v>TORNO HORIZ. TOS SKJ-85 - [121]</v>
      </c>
    </row>
    <row r="56" spans="1:20" x14ac:dyDescent="0.25">
      <c r="A56" s="16" t="s">
        <v>2088</v>
      </c>
      <c r="C56" s="16" t="s">
        <v>1138</v>
      </c>
      <c r="D56" s="16" t="s">
        <v>2092</v>
      </c>
      <c r="E56" s="16" t="s">
        <v>1722</v>
      </c>
      <c r="F56" s="16">
        <v>44</v>
      </c>
      <c r="G56" s="16" t="s">
        <v>1751</v>
      </c>
      <c r="H56" s="16">
        <v>1</v>
      </c>
      <c r="I56" s="76" t="s">
        <v>1750</v>
      </c>
      <c r="J56" s="16">
        <v>121</v>
      </c>
      <c r="K56" s="55">
        <v>2.3195454545454544</v>
      </c>
      <c r="L56" s="55">
        <v>0.25772727272727275</v>
      </c>
      <c r="M56" s="16" t="s">
        <v>145</v>
      </c>
      <c r="N56" s="55">
        <f t="shared" si="4"/>
        <v>2.5772727272727272</v>
      </c>
      <c r="O56" s="29" t="s">
        <v>17</v>
      </c>
      <c r="Q56" s="16">
        <v>16</v>
      </c>
      <c r="S56" s="16" t="s">
        <v>1487</v>
      </c>
      <c r="T56" s="16" t="str">
        <f>_xlfn.XLOOKUP(J56,'TAXA DE OCUP. RECUR.'!$E:$E,'TAXA DE OCUP. RECUR.'!$F:$F,"",0)</f>
        <v>TORNO HORIZ. TOS SKJ-85 - [121]</v>
      </c>
    </row>
    <row r="57" spans="1:20" x14ac:dyDescent="0.25">
      <c r="A57" s="16" t="s">
        <v>2088</v>
      </c>
      <c r="C57" s="16" t="s">
        <v>1138</v>
      </c>
      <c r="D57" s="16" t="s">
        <v>2092</v>
      </c>
      <c r="E57" s="16" t="s">
        <v>1722</v>
      </c>
      <c r="F57" s="16">
        <v>44</v>
      </c>
      <c r="G57" s="16" t="s">
        <v>1751</v>
      </c>
      <c r="H57" s="16">
        <v>1</v>
      </c>
      <c r="I57" s="76" t="s">
        <v>1749</v>
      </c>
      <c r="J57" s="16">
        <v>107</v>
      </c>
      <c r="K57" s="55">
        <v>1.62</v>
      </c>
      <c r="L57" s="55">
        <v>0.18000000000000002</v>
      </c>
      <c r="M57" s="16" t="s">
        <v>145</v>
      </c>
      <c r="N57" s="55">
        <f t="shared" si="4"/>
        <v>1.8</v>
      </c>
      <c r="O57" s="29" t="s">
        <v>17</v>
      </c>
      <c r="S57" s="16" t="s">
        <v>1487</v>
      </c>
      <c r="T57" s="16" t="str">
        <f>_xlfn.XLOOKUP(J57,'TAXA DE OCUP. RECUR.'!$E:$E,'TAXA DE OCUP. RECUR.'!$F:$F,"",0)</f>
        <v>PLAINA DE MESA INGERSOL - [107]</v>
      </c>
    </row>
    <row r="58" spans="1:20" x14ac:dyDescent="0.25">
      <c r="A58" s="16" t="s">
        <v>202</v>
      </c>
      <c r="C58" s="16" t="s">
        <v>1138</v>
      </c>
      <c r="D58" s="16" t="s">
        <v>2092</v>
      </c>
      <c r="E58" s="16" t="s">
        <v>1722</v>
      </c>
      <c r="F58" s="16">
        <v>86</v>
      </c>
      <c r="G58" s="16" t="s">
        <v>1752</v>
      </c>
      <c r="H58" s="16">
        <v>1</v>
      </c>
      <c r="I58" s="76" t="s">
        <v>1724</v>
      </c>
      <c r="J58" s="16">
        <v>74</v>
      </c>
      <c r="K58" s="55">
        <v>3.5999999999999996</v>
      </c>
      <c r="L58" s="55">
        <v>0</v>
      </c>
      <c r="M58" s="16" t="s">
        <v>145</v>
      </c>
      <c r="N58" s="55">
        <f t="shared" si="4"/>
        <v>3.5999999999999996</v>
      </c>
      <c r="O58" s="29" t="s">
        <v>17</v>
      </c>
      <c r="S58" s="16" t="s">
        <v>1487</v>
      </c>
      <c r="T58" s="16" t="str">
        <f>_xlfn.XLOOKUP(J58,'TAXA DE OCUP. RECUR.'!$E:$E,'TAXA DE OCUP. RECUR.'!$F:$F,"",0)</f>
        <v>MONTAGEM (PREPARADOR DE PEÇA)-74</v>
      </c>
    </row>
    <row r="59" spans="1:20" x14ac:dyDescent="0.25">
      <c r="A59" s="16" t="s">
        <v>202</v>
      </c>
      <c r="C59" s="16" t="s">
        <v>1138</v>
      </c>
      <c r="D59" s="16" t="s">
        <v>2092</v>
      </c>
      <c r="E59" s="16" t="s">
        <v>1722</v>
      </c>
      <c r="F59" s="16">
        <v>86</v>
      </c>
      <c r="G59" s="16" t="s">
        <v>1752</v>
      </c>
      <c r="H59" s="16">
        <v>1</v>
      </c>
      <c r="I59" s="76" t="s">
        <v>1724</v>
      </c>
      <c r="J59" s="16">
        <v>82</v>
      </c>
      <c r="K59" s="55">
        <v>3.1500000000000004</v>
      </c>
      <c r="L59" s="55">
        <v>0</v>
      </c>
      <c r="M59" s="16" t="s">
        <v>145</v>
      </c>
      <c r="N59" s="55">
        <f>K59+L59</f>
        <v>3.1500000000000004</v>
      </c>
      <c r="O59" s="29" t="s">
        <v>17</v>
      </c>
      <c r="S59" s="16" t="s">
        <v>1487</v>
      </c>
      <c r="T59" s="16" t="str">
        <f>_xlfn.XLOOKUP(J59,'TAXA DE OCUP. RECUR.'!$E:$E,'TAXA DE OCUP. RECUR.'!$F:$F,"",0)</f>
        <v/>
      </c>
    </row>
    <row r="60" spans="1:20" x14ac:dyDescent="0.25">
      <c r="A60" s="16" t="s">
        <v>202</v>
      </c>
      <c r="C60" s="16" t="s">
        <v>1138</v>
      </c>
      <c r="D60" s="16" t="s">
        <v>2092</v>
      </c>
      <c r="E60" s="16" t="s">
        <v>1722</v>
      </c>
      <c r="F60" s="16">
        <v>86</v>
      </c>
      <c r="G60" s="16" t="s">
        <v>1752</v>
      </c>
      <c r="H60" s="16">
        <v>1</v>
      </c>
      <c r="I60" s="76" t="s">
        <v>1725</v>
      </c>
      <c r="J60" s="16">
        <v>121</v>
      </c>
      <c r="K60" s="55">
        <v>0.44181818181818183</v>
      </c>
      <c r="L60" s="55">
        <v>4.9090909090909095E-2</v>
      </c>
      <c r="M60" s="16" t="s">
        <v>145</v>
      </c>
      <c r="N60" s="55">
        <f>K60+L60</f>
        <v>0.49090909090909091</v>
      </c>
      <c r="O60" s="29" t="s">
        <v>17</v>
      </c>
      <c r="S60" s="16" t="s">
        <v>1487</v>
      </c>
      <c r="T60" s="16" t="str">
        <f>_xlfn.XLOOKUP(J60,'TAXA DE OCUP. RECUR.'!$E:$E,'TAXA DE OCUP. RECUR.'!$F:$F,"",0)</f>
        <v>TORNO HORIZ. TOS SKJ-85 - [121]</v>
      </c>
    </row>
    <row r="61" spans="1:20" x14ac:dyDescent="0.25">
      <c r="A61" s="16" t="s">
        <v>202</v>
      </c>
      <c r="C61" s="16" t="s">
        <v>1138</v>
      </c>
      <c r="D61" s="16" t="s">
        <v>2092</v>
      </c>
      <c r="E61" s="16" t="s">
        <v>1722</v>
      </c>
      <c r="F61" s="16">
        <v>86</v>
      </c>
      <c r="G61" s="16" t="s">
        <v>1752</v>
      </c>
      <c r="H61" s="16">
        <v>1</v>
      </c>
      <c r="I61" s="76" t="s">
        <v>1726</v>
      </c>
      <c r="J61" s="16">
        <v>121</v>
      </c>
      <c r="K61" s="55">
        <v>1.1634545454545455</v>
      </c>
      <c r="L61" s="55">
        <v>0.12927272727272729</v>
      </c>
      <c r="M61" s="16" t="s">
        <v>145</v>
      </c>
      <c r="N61" s="55">
        <f>K61+L61</f>
        <v>1.2927272727272727</v>
      </c>
      <c r="O61" s="29" t="s">
        <v>17</v>
      </c>
      <c r="S61" s="16" t="s">
        <v>1487</v>
      </c>
      <c r="T61" s="16" t="str">
        <f>_xlfn.XLOOKUP(J61,'TAXA DE OCUP. RECUR.'!$E:$E,'TAXA DE OCUP. RECUR.'!$F:$F,"",0)</f>
        <v>TORNO HORIZ. TOS SKJ-85 - [121]</v>
      </c>
    </row>
    <row r="62" spans="1:20" x14ac:dyDescent="0.25">
      <c r="A62" s="16" t="s">
        <v>202</v>
      </c>
      <c r="C62" s="16" t="s">
        <v>1138</v>
      </c>
      <c r="D62" s="16" t="s">
        <v>2092</v>
      </c>
      <c r="E62" s="16" t="s">
        <v>1722</v>
      </c>
      <c r="F62" s="16">
        <v>86</v>
      </c>
      <c r="G62" s="16" t="s">
        <v>1752</v>
      </c>
      <c r="H62" s="16">
        <v>1</v>
      </c>
      <c r="I62" s="76" t="s">
        <v>1753</v>
      </c>
      <c r="J62" s="16">
        <v>327</v>
      </c>
      <c r="K62" s="55">
        <v>3.3320454545454545</v>
      </c>
      <c r="L62" s="55">
        <v>0.37022727272727274</v>
      </c>
      <c r="M62" s="16" t="s">
        <v>145</v>
      </c>
      <c r="N62" s="55">
        <f>K62+L62</f>
        <v>3.7022727272727272</v>
      </c>
      <c r="O62" s="29" t="s">
        <v>17</v>
      </c>
      <c r="S62" s="16" t="s">
        <v>1487</v>
      </c>
      <c r="T62" s="16" t="str">
        <f>_xlfn.XLOOKUP(J62,'TAXA DE OCUP. RECUR.'!$E:$E,'TAXA DE OCUP. RECUR.'!$F:$F,"",0)</f>
        <v>MANDRILH. SKODA 3500 X 4500 - [327]</v>
      </c>
    </row>
    <row r="63" spans="1:20" x14ac:dyDescent="0.25">
      <c r="A63" s="16" t="s">
        <v>202</v>
      </c>
      <c r="C63" s="16" t="s">
        <v>1138</v>
      </c>
      <c r="D63" s="16" t="s">
        <v>2092</v>
      </c>
      <c r="E63" s="16" t="s">
        <v>1722</v>
      </c>
      <c r="F63" s="16">
        <v>82</v>
      </c>
      <c r="G63" s="16" t="s">
        <v>1754</v>
      </c>
      <c r="H63" s="16">
        <v>0</v>
      </c>
      <c r="I63" s="76" t="s">
        <v>1724</v>
      </c>
      <c r="J63" s="16">
        <v>82</v>
      </c>
      <c r="K63" s="55">
        <v>3.1500000000000004</v>
      </c>
      <c r="L63" s="55">
        <v>0</v>
      </c>
      <c r="M63" s="16" t="s">
        <v>145</v>
      </c>
      <c r="N63" s="55">
        <f t="shared" ref="N63:N124" si="5">K63+L63</f>
        <v>3.1500000000000004</v>
      </c>
      <c r="O63" s="29" t="s">
        <v>17</v>
      </c>
      <c r="S63" s="16" t="s">
        <v>1487</v>
      </c>
      <c r="T63" s="16" t="str">
        <f>_xlfn.XLOOKUP(J63,'TAXA DE OCUP. RECUR.'!$E:$E,'TAXA DE OCUP. RECUR.'!$F:$F,"",0)</f>
        <v/>
      </c>
    </row>
    <row r="64" spans="1:20" x14ac:dyDescent="0.25">
      <c r="A64" s="16" t="s">
        <v>202</v>
      </c>
      <c r="C64" s="16" t="s">
        <v>1138</v>
      </c>
      <c r="D64" s="16" t="s">
        <v>2092</v>
      </c>
      <c r="E64" s="16" t="s">
        <v>1722</v>
      </c>
      <c r="F64" s="16">
        <v>82</v>
      </c>
      <c r="G64" s="16" t="s">
        <v>1754</v>
      </c>
      <c r="H64" s="16">
        <v>0</v>
      </c>
      <c r="I64" s="76" t="s">
        <v>1725</v>
      </c>
      <c r="J64" s="16">
        <v>121</v>
      </c>
      <c r="K64" s="55">
        <v>0.44181818181818183</v>
      </c>
      <c r="L64" s="55">
        <v>4.9090909090909095E-2</v>
      </c>
      <c r="M64" s="16" t="s">
        <v>145</v>
      </c>
      <c r="N64" s="55">
        <f t="shared" si="5"/>
        <v>0.49090909090909091</v>
      </c>
      <c r="O64" s="29" t="s">
        <v>17</v>
      </c>
      <c r="S64" s="16" t="s">
        <v>1487</v>
      </c>
      <c r="T64" s="16" t="str">
        <f>_xlfn.XLOOKUP(J64,'TAXA DE OCUP. RECUR.'!$E:$E,'TAXA DE OCUP. RECUR.'!$F:$F,"",0)</f>
        <v>TORNO HORIZ. TOS SKJ-85 - [121]</v>
      </c>
    </row>
    <row r="65" spans="1:20" x14ac:dyDescent="0.25">
      <c r="A65" s="16" t="s">
        <v>202</v>
      </c>
      <c r="C65" s="16" t="s">
        <v>1138</v>
      </c>
      <c r="D65" s="16" t="s">
        <v>2092</v>
      </c>
      <c r="E65" s="16" t="s">
        <v>1722</v>
      </c>
      <c r="F65" s="16">
        <v>82</v>
      </c>
      <c r="G65" s="16" t="s">
        <v>1754</v>
      </c>
      <c r="H65" s="16">
        <v>0</v>
      </c>
      <c r="I65" s="76" t="s">
        <v>1739</v>
      </c>
      <c r="J65" s="16">
        <v>121</v>
      </c>
      <c r="K65" s="55">
        <v>2.3195454545454544</v>
      </c>
      <c r="L65" s="55">
        <v>0.25772727272727275</v>
      </c>
      <c r="M65" s="16" t="s">
        <v>145</v>
      </c>
      <c r="N65" s="55">
        <f t="shared" si="5"/>
        <v>2.5772727272727272</v>
      </c>
      <c r="O65" s="29" t="s">
        <v>17</v>
      </c>
      <c r="Q65" s="16">
        <v>20</v>
      </c>
      <c r="S65" s="16" t="s">
        <v>1487</v>
      </c>
      <c r="T65" s="16" t="str">
        <f>_xlfn.XLOOKUP(J65,'TAXA DE OCUP. RECUR.'!$E:$E,'TAXA DE OCUP. RECUR.'!$F:$F,"",0)</f>
        <v>TORNO HORIZ. TOS SKJ-85 - [121]</v>
      </c>
    </row>
    <row r="66" spans="1:20" x14ac:dyDescent="0.25">
      <c r="A66" s="16" t="s">
        <v>202</v>
      </c>
      <c r="C66" s="16" t="s">
        <v>1138</v>
      </c>
      <c r="D66" s="16" t="s">
        <v>2092</v>
      </c>
      <c r="E66" s="16" t="s">
        <v>1722</v>
      </c>
      <c r="F66" s="16">
        <v>82</v>
      </c>
      <c r="G66" s="16" t="s">
        <v>1754</v>
      </c>
      <c r="H66" s="16">
        <v>0</v>
      </c>
      <c r="I66" s="76" t="s">
        <v>1732</v>
      </c>
      <c r="J66" s="16">
        <v>121</v>
      </c>
      <c r="K66" s="55">
        <v>3.8290909090909082</v>
      </c>
      <c r="L66" s="55">
        <v>0.42545454545454542</v>
      </c>
      <c r="M66" s="16" t="s">
        <v>145</v>
      </c>
      <c r="N66" s="55">
        <f t="shared" si="5"/>
        <v>4.254545454545454</v>
      </c>
      <c r="O66" s="29" t="s">
        <v>17</v>
      </c>
      <c r="Q66" s="16">
        <v>20</v>
      </c>
      <c r="S66" s="16" t="s">
        <v>1487</v>
      </c>
      <c r="T66" s="16" t="str">
        <f>_xlfn.XLOOKUP(J66,'TAXA DE OCUP. RECUR.'!$E:$E,'TAXA DE OCUP. RECUR.'!$F:$F,"",0)</f>
        <v>TORNO HORIZ. TOS SKJ-85 - [121]</v>
      </c>
    </row>
    <row r="67" spans="1:20" x14ac:dyDescent="0.25">
      <c r="A67" s="16" t="s">
        <v>202</v>
      </c>
      <c r="C67" s="16" t="s">
        <v>1138</v>
      </c>
      <c r="D67" s="16" t="s">
        <v>2092</v>
      </c>
      <c r="E67" s="16" t="s">
        <v>1722</v>
      </c>
      <c r="F67" s="16">
        <v>85</v>
      </c>
      <c r="G67" s="16" t="s">
        <v>1755</v>
      </c>
      <c r="H67" s="16">
        <v>0</v>
      </c>
      <c r="I67" s="76" t="s">
        <v>1724</v>
      </c>
      <c r="J67" s="16">
        <v>82</v>
      </c>
      <c r="K67" s="55">
        <v>3.1500000000000004</v>
      </c>
      <c r="L67" s="55">
        <v>0</v>
      </c>
      <c r="M67" s="16" t="s">
        <v>145</v>
      </c>
      <c r="N67" s="55">
        <f t="shared" si="5"/>
        <v>3.1500000000000004</v>
      </c>
      <c r="O67" s="29" t="s">
        <v>17</v>
      </c>
      <c r="S67" s="16" t="s">
        <v>1487</v>
      </c>
      <c r="T67" s="16" t="str">
        <f>_xlfn.XLOOKUP(J67,'TAXA DE OCUP. RECUR.'!$E:$E,'TAXA DE OCUP. RECUR.'!$F:$F,"",0)</f>
        <v/>
      </c>
    </row>
    <row r="68" spans="1:20" x14ac:dyDescent="0.25">
      <c r="A68" s="16" t="s">
        <v>202</v>
      </c>
      <c r="C68" s="16" t="s">
        <v>1138</v>
      </c>
      <c r="D68" s="16" t="s">
        <v>2092</v>
      </c>
      <c r="E68" s="16" t="s">
        <v>1722</v>
      </c>
      <c r="F68" s="16">
        <v>85</v>
      </c>
      <c r="G68" s="16" t="s">
        <v>1755</v>
      </c>
      <c r="H68" s="16">
        <v>0</v>
      </c>
      <c r="I68" s="76" t="s">
        <v>1725</v>
      </c>
      <c r="J68" s="16">
        <v>121</v>
      </c>
      <c r="K68" s="55">
        <v>0.44181818181818183</v>
      </c>
      <c r="L68" s="55">
        <v>4.9090909090909095E-2</v>
      </c>
      <c r="M68" s="16" t="s">
        <v>145</v>
      </c>
      <c r="N68" s="55">
        <f t="shared" si="5"/>
        <v>0.49090909090909091</v>
      </c>
      <c r="O68" s="29" t="s">
        <v>17</v>
      </c>
      <c r="Q68" s="16">
        <v>20</v>
      </c>
      <c r="S68" s="16" t="s">
        <v>1487</v>
      </c>
      <c r="T68" s="16" t="str">
        <f>_xlfn.XLOOKUP(J68,'TAXA DE OCUP. RECUR.'!$E:$E,'TAXA DE OCUP. RECUR.'!$F:$F,"",0)</f>
        <v>TORNO HORIZ. TOS SKJ-85 - [121]</v>
      </c>
    </row>
    <row r="69" spans="1:20" x14ac:dyDescent="0.25">
      <c r="A69" s="16" t="s">
        <v>202</v>
      </c>
      <c r="C69" s="16" t="s">
        <v>1138</v>
      </c>
      <c r="D69" s="16" t="s">
        <v>2092</v>
      </c>
      <c r="E69" s="16" t="s">
        <v>1722</v>
      </c>
      <c r="F69" s="16">
        <v>85</v>
      </c>
      <c r="G69" s="16" t="s">
        <v>1755</v>
      </c>
      <c r="H69" s="16">
        <v>0</v>
      </c>
      <c r="I69" s="76" t="s">
        <v>1726</v>
      </c>
      <c r="J69" s="16">
        <v>121</v>
      </c>
      <c r="K69" s="55">
        <v>1.1634545454545455</v>
      </c>
      <c r="L69" s="55">
        <v>0.12927272727272729</v>
      </c>
      <c r="M69" s="16" t="s">
        <v>145</v>
      </c>
      <c r="N69" s="55">
        <f t="shared" si="5"/>
        <v>1.2927272727272727</v>
      </c>
      <c r="O69" s="29" t="s">
        <v>17</v>
      </c>
      <c r="Q69" s="16">
        <v>20</v>
      </c>
      <c r="S69" s="16" t="s">
        <v>1487</v>
      </c>
      <c r="T69" s="16" t="str">
        <f>_xlfn.XLOOKUP(J69,'TAXA DE OCUP. RECUR.'!$E:$E,'TAXA DE OCUP. RECUR.'!$F:$F,"",0)</f>
        <v>TORNO HORIZ. TOS SKJ-85 - [121]</v>
      </c>
    </row>
    <row r="70" spans="1:20" x14ac:dyDescent="0.25">
      <c r="A70" s="16" t="s">
        <v>202</v>
      </c>
      <c r="C70" s="16" t="s">
        <v>1138</v>
      </c>
      <c r="D70" s="16" t="s">
        <v>2092</v>
      </c>
      <c r="E70" s="16" t="s">
        <v>1722</v>
      </c>
      <c r="F70" s="16">
        <v>85</v>
      </c>
      <c r="G70" s="16" t="s">
        <v>1755</v>
      </c>
      <c r="H70" s="16">
        <v>0</v>
      </c>
      <c r="I70" s="76" t="s">
        <v>1731</v>
      </c>
      <c r="J70" s="16">
        <v>121</v>
      </c>
      <c r="K70" s="55">
        <v>0.81736363636363629</v>
      </c>
      <c r="L70" s="55">
        <v>9.0818181818181826E-2</v>
      </c>
      <c r="M70" s="16" t="s">
        <v>145</v>
      </c>
      <c r="N70" s="55">
        <f t="shared" si="5"/>
        <v>0.90818181818181809</v>
      </c>
      <c r="O70" s="29" t="s">
        <v>17</v>
      </c>
      <c r="Q70" s="16">
        <v>20</v>
      </c>
      <c r="S70" s="16" t="s">
        <v>1487</v>
      </c>
      <c r="T70" s="16" t="str">
        <f>_xlfn.XLOOKUP(J70,'TAXA DE OCUP. RECUR.'!$E:$E,'TAXA DE OCUP. RECUR.'!$F:$F,"",0)</f>
        <v>TORNO HORIZ. TOS SKJ-85 - [121]</v>
      </c>
    </row>
    <row r="71" spans="1:20" x14ac:dyDescent="0.25">
      <c r="A71" s="16" t="s">
        <v>202</v>
      </c>
      <c r="C71" s="16" t="s">
        <v>1138</v>
      </c>
      <c r="D71" s="16" t="s">
        <v>2092</v>
      </c>
      <c r="E71" s="16" t="s">
        <v>1722</v>
      </c>
      <c r="F71" s="16">
        <v>85</v>
      </c>
      <c r="G71" s="16" t="s">
        <v>1755</v>
      </c>
      <c r="H71" s="16">
        <v>0</v>
      </c>
      <c r="I71" s="76" t="s">
        <v>1732</v>
      </c>
      <c r="J71" s="16">
        <v>121</v>
      </c>
      <c r="K71" s="55">
        <v>3.8290909090909082</v>
      </c>
      <c r="L71" s="55">
        <v>0.42545454545454542</v>
      </c>
      <c r="M71" s="16" t="s">
        <v>145</v>
      </c>
      <c r="N71" s="55">
        <f t="shared" si="5"/>
        <v>4.254545454545454</v>
      </c>
      <c r="O71" s="29" t="s">
        <v>17</v>
      </c>
      <c r="Q71" s="16">
        <v>20</v>
      </c>
      <c r="S71" s="16" t="s">
        <v>1487</v>
      </c>
      <c r="T71" s="16" t="str">
        <f>_xlfn.XLOOKUP(J71,'TAXA DE OCUP. RECUR.'!$E:$E,'TAXA DE OCUP. RECUR.'!$F:$F,"",0)</f>
        <v>TORNO HORIZ. TOS SKJ-85 - [121]</v>
      </c>
    </row>
    <row r="72" spans="1:20" x14ac:dyDescent="0.25">
      <c r="A72" s="16" t="s">
        <v>202</v>
      </c>
      <c r="C72" s="16" t="s">
        <v>1138</v>
      </c>
      <c r="D72" s="16" t="s">
        <v>2092</v>
      </c>
      <c r="E72" s="16" t="s">
        <v>1722</v>
      </c>
      <c r="F72" s="16">
        <v>78</v>
      </c>
      <c r="G72" s="16" t="s">
        <v>1756</v>
      </c>
      <c r="H72" s="16">
        <v>0</v>
      </c>
      <c r="I72" s="76" t="s">
        <v>1724</v>
      </c>
      <c r="J72" s="16">
        <v>82</v>
      </c>
      <c r="K72" s="55">
        <v>3.1500000000000004</v>
      </c>
      <c r="L72" s="55">
        <v>0</v>
      </c>
      <c r="M72" s="16" t="s">
        <v>145</v>
      </c>
      <c r="N72" s="55">
        <f t="shared" si="5"/>
        <v>3.1500000000000004</v>
      </c>
      <c r="O72" s="29" t="s">
        <v>17</v>
      </c>
      <c r="S72" s="16" t="s">
        <v>1487</v>
      </c>
      <c r="T72" s="16" t="str">
        <f>_xlfn.XLOOKUP(J72,'TAXA DE OCUP. RECUR.'!$E:$E,'TAXA DE OCUP. RECUR.'!$F:$F,"",0)</f>
        <v/>
      </c>
    </row>
    <row r="73" spans="1:20" x14ac:dyDescent="0.25">
      <c r="A73" s="16" t="s">
        <v>202</v>
      </c>
      <c r="C73" s="16" t="s">
        <v>1138</v>
      </c>
      <c r="D73" s="16" t="s">
        <v>2092</v>
      </c>
      <c r="E73" s="16" t="s">
        <v>1722</v>
      </c>
      <c r="F73" s="16">
        <v>78</v>
      </c>
      <c r="G73" s="16" t="s">
        <v>1756</v>
      </c>
      <c r="H73" s="16">
        <v>0</v>
      </c>
      <c r="I73" s="76" t="s">
        <v>1749</v>
      </c>
      <c r="J73" s="16">
        <v>107</v>
      </c>
      <c r="K73" s="55">
        <v>1.62</v>
      </c>
      <c r="L73" s="55">
        <v>0.18000000000000002</v>
      </c>
      <c r="M73" s="16" t="s">
        <v>145</v>
      </c>
      <c r="N73" s="55">
        <f t="shared" si="5"/>
        <v>1.8</v>
      </c>
      <c r="O73" s="29" t="s">
        <v>17</v>
      </c>
      <c r="Q73" s="16">
        <v>15</v>
      </c>
      <c r="S73" s="16" t="s">
        <v>1487</v>
      </c>
      <c r="T73" s="16" t="str">
        <f>_xlfn.XLOOKUP(J73,'TAXA DE OCUP. RECUR.'!$E:$E,'TAXA DE OCUP. RECUR.'!$F:$F,"",0)</f>
        <v>PLAINA DE MESA INGERSOL - [107]</v>
      </c>
    </row>
    <row r="74" spans="1:20" x14ac:dyDescent="0.25">
      <c r="A74" s="16" t="s">
        <v>202</v>
      </c>
      <c r="C74" s="16" t="s">
        <v>1138</v>
      </c>
      <c r="D74" s="16" t="s">
        <v>2092</v>
      </c>
      <c r="E74" s="16" t="s">
        <v>1722</v>
      </c>
      <c r="F74" s="16">
        <v>78</v>
      </c>
      <c r="G74" s="16" t="s">
        <v>1756</v>
      </c>
      <c r="H74" s="16">
        <v>0</v>
      </c>
      <c r="I74" s="76" t="s">
        <v>1757</v>
      </c>
      <c r="J74" s="16">
        <v>121</v>
      </c>
      <c r="K74" s="55">
        <v>0.38659090909090904</v>
      </c>
      <c r="L74" s="55">
        <v>4.2954545454545454E-2</v>
      </c>
      <c r="M74" s="16" t="s">
        <v>145</v>
      </c>
      <c r="N74" s="55">
        <f t="shared" si="5"/>
        <v>0.42954545454545451</v>
      </c>
      <c r="O74" s="29" t="s">
        <v>17</v>
      </c>
      <c r="Q74" s="16">
        <v>15</v>
      </c>
      <c r="S74" s="16" t="s">
        <v>1487</v>
      </c>
      <c r="T74" s="16" t="str">
        <f>_xlfn.XLOOKUP(J74,'TAXA DE OCUP. RECUR.'!$E:$E,'TAXA DE OCUP. RECUR.'!$F:$F,"",0)</f>
        <v>TORNO HORIZ. TOS SKJ-85 - [121]</v>
      </c>
    </row>
    <row r="75" spans="1:20" x14ac:dyDescent="0.25">
      <c r="A75" s="16" t="s">
        <v>202</v>
      </c>
      <c r="C75" s="16" t="s">
        <v>1138</v>
      </c>
      <c r="D75" s="16" t="s">
        <v>2092</v>
      </c>
      <c r="E75" s="16" t="s">
        <v>1722</v>
      </c>
      <c r="F75" s="16">
        <v>78</v>
      </c>
      <c r="G75" s="16" t="s">
        <v>1756</v>
      </c>
      <c r="H75" s="16">
        <v>0</v>
      </c>
      <c r="I75" s="76" t="s">
        <v>1758</v>
      </c>
      <c r="J75" s="16">
        <v>105</v>
      </c>
      <c r="K75" s="55">
        <v>2.8484275429905481</v>
      </c>
      <c r="L75" s="55">
        <v>0.31649194922117202</v>
      </c>
      <c r="M75" s="16" t="s">
        <v>145</v>
      </c>
      <c r="N75" s="55">
        <f t="shared" si="5"/>
        <v>3.1649194922117201</v>
      </c>
      <c r="O75" s="29" t="s">
        <v>17</v>
      </c>
      <c r="Q75" s="16">
        <v>15</v>
      </c>
      <c r="S75" s="16" t="s">
        <v>1487</v>
      </c>
      <c r="T75" s="16" t="str">
        <f>_xlfn.XLOOKUP(J75,'TAXA DE OCUP. RECUR.'!$E:$E,'TAXA DE OCUP. RECUR.'!$F:$F,"",0)</f>
        <v>ARCO SUBMERSO DUPLO CABEÇOTE BAMBOZZI - [105]</v>
      </c>
    </row>
    <row r="76" spans="1:20" x14ac:dyDescent="0.25">
      <c r="A76" s="16" t="s">
        <v>202</v>
      </c>
      <c r="C76" s="16" t="s">
        <v>1138</v>
      </c>
      <c r="D76" s="16" t="s">
        <v>2092</v>
      </c>
      <c r="E76" s="16" t="s">
        <v>1722</v>
      </c>
      <c r="F76" s="16">
        <v>78</v>
      </c>
      <c r="G76" s="16" t="s">
        <v>1756</v>
      </c>
      <c r="H76" s="16">
        <v>0</v>
      </c>
      <c r="I76" s="76" t="s">
        <v>1759</v>
      </c>
      <c r="J76" s="16">
        <v>121</v>
      </c>
      <c r="K76" s="55">
        <v>0.52281818181818174</v>
      </c>
      <c r="L76" s="55">
        <v>5.8090909090909082E-2</v>
      </c>
      <c r="M76" s="16" t="s">
        <v>145</v>
      </c>
      <c r="N76" s="55">
        <f t="shared" si="5"/>
        <v>0.58090909090909082</v>
      </c>
      <c r="O76" s="29" t="s">
        <v>17</v>
      </c>
      <c r="Q76" s="16">
        <v>15</v>
      </c>
      <c r="S76" s="16" t="s">
        <v>1487</v>
      </c>
      <c r="T76" s="16" t="str">
        <f>_xlfn.XLOOKUP(J76,'TAXA DE OCUP. RECUR.'!$E:$E,'TAXA DE OCUP. RECUR.'!$F:$F,"",0)</f>
        <v>TORNO HORIZ. TOS SKJ-85 - [121]</v>
      </c>
    </row>
    <row r="77" spans="1:20" x14ac:dyDescent="0.25">
      <c r="A77" s="16" t="s">
        <v>202</v>
      </c>
      <c r="C77" s="16" t="s">
        <v>1138</v>
      </c>
      <c r="D77" s="16" t="s">
        <v>2092</v>
      </c>
      <c r="E77" s="16" t="s">
        <v>1722</v>
      </c>
      <c r="F77" s="16">
        <v>78</v>
      </c>
      <c r="G77" s="16" t="s">
        <v>1756</v>
      </c>
      <c r="H77" s="16">
        <v>0</v>
      </c>
      <c r="I77" s="76" t="s">
        <v>1760</v>
      </c>
      <c r="J77" s="16">
        <v>121</v>
      </c>
      <c r="K77" s="55">
        <v>0.99409090909090914</v>
      </c>
      <c r="L77" s="55">
        <v>0.11045454545454546</v>
      </c>
      <c r="M77" s="16" t="s">
        <v>145</v>
      </c>
      <c r="N77" s="55">
        <f t="shared" si="5"/>
        <v>1.1045454545454545</v>
      </c>
      <c r="O77" s="29" t="s">
        <v>17</v>
      </c>
      <c r="Q77" s="16">
        <v>15</v>
      </c>
      <c r="S77" s="16" t="s">
        <v>1487</v>
      </c>
      <c r="T77" s="16" t="str">
        <f>_xlfn.XLOOKUP(J77,'TAXA DE OCUP. RECUR.'!$E:$E,'TAXA DE OCUP. RECUR.'!$F:$F,"",0)</f>
        <v>TORNO HORIZ. TOS SKJ-85 - [121]</v>
      </c>
    </row>
    <row r="78" spans="1:20" x14ac:dyDescent="0.25">
      <c r="A78" s="16" t="s">
        <v>202</v>
      </c>
      <c r="C78" s="16" t="s">
        <v>1138</v>
      </c>
      <c r="D78" s="16" t="s">
        <v>2092</v>
      </c>
      <c r="E78" s="16" t="s">
        <v>1722</v>
      </c>
      <c r="F78" s="16">
        <v>78</v>
      </c>
      <c r="G78" s="16" t="s">
        <v>1756</v>
      </c>
      <c r="H78" s="16">
        <v>0</v>
      </c>
      <c r="I78" s="76" t="s">
        <v>1761</v>
      </c>
      <c r="J78" s="16">
        <v>105</v>
      </c>
      <c r="K78" s="55">
        <v>13.432567733324067</v>
      </c>
      <c r="L78" s="55">
        <v>1.4925075259248963</v>
      </c>
      <c r="M78" s="16" t="s">
        <v>145</v>
      </c>
      <c r="N78" s="55">
        <f t="shared" si="5"/>
        <v>14.925075259248963</v>
      </c>
      <c r="O78" s="29" t="s">
        <v>17</v>
      </c>
      <c r="Q78" s="16">
        <v>16</v>
      </c>
      <c r="S78" s="16" t="s">
        <v>1487</v>
      </c>
      <c r="T78" s="16" t="str">
        <f>_xlfn.XLOOKUP(J78,'TAXA DE OCUP. RECUR.'!$E:$E,'TAXA DE OCUP. RECUR.'!$F:$F,"",0)</f>
        <v>ARCO SUBMERSO DUPLO CABEÇOTE BAMBOZZI - [105]</v>
      </c>
    </row>
    <row r="79" spans="1:20" x14ac:dyDescent="0.25">
      <c r="A79" s="16" t="s">
        <v>202</v>
      </c>
      <c r="C79" s="16" t="s">
        <v>1138</v>
      </c>
      <c r="D79" s="16" t="s">
        <v>2092</v>
      </c>
      <c r="E79" s="16" t="s">
        <v>1722</v>
      </c>
      <c r="F79" s="16">
        <v>78</v>
      </c>
      <c r="G79" s="16" t="s">
        <v>1756</v>
      </c>
      <c r="H79" s="16">
        <v>0</v>
      </c>
      <c r="I79" s="76" t="s">
        <v>1762</v>
      </c>
      <c r="J79" s="16">
        <v>121</v>
      </c>
      <c r="K79" s="55">
        <v>2.982272727272727</v>
      </c>
      <c r="L79" s="55">
        <v>0.3313636363636363</v>
      </c>
      <c r="M79" s="16" t="s">
        <v>145</v>
      </c>
      <c r="N79" s="55">
        <f t="shared" si="5"/>
        <v>3.3136363636363635</v>
      </c>
      <c r="O79" s="29" t="s">
        <v>17</v>
      </c>
      <c r="Q79" s="16">
        <v>16</v>
      </c>
      <c r="S79" s="16" t="s">
        <v>1487</v>
      </c>
      <c r="T79" s="16" t="str">
        <f>_xlfn.XLOOKUP(J79,'TAXA DE OCUP. RECUR.'!$E:$E,'TAXA DE OCUP. RECUR.'!$F:$F,"",0)</f>
        <v>TORNO HORIZ. TOS SKJ-85 - [121]</v>
      </c>
    </row>
    <row r="80" spans="1:20" x14ac:dyDescent="0.25">
      <c r="A80" s="16" t="s">
        <v>202</v>
      </c>
      <c r="C80" s="16" t="s">
        <v>1138</v>
      </c>
      <c r="D80" s="16" t="s">
        <v>2092</v>
      </c>
      <c r="E80" s="16" t="s">
        <v>1722</v>
      </c>
      <c r="F80" s="16">
        <v>78</v>
      </c>
      <c r="G80" s="16" t="s">
        <v>1756</v>
      </c>
      <c r="H80" s="16">
        <v>0</v>
      </c>
      <c r="I80" s="76" t="s">
        <v>1731</v>
      </c>
      <c r="J80" s="16">
        <v>121</v>
      </c>
      <c r="K80" s="55">
        <v>0.81736363636363629</v>
      </c>
      <c r="L80" s="55">
        <v>9.0818181818181826E-2</v>
      </c>
      <c r="M80" s="16" t="s">
        <v>145</v>
      </c>
      <c r="N80" s="55">
        <f t="shared" si="5"/>
        <v>0.90818181818181809</v>
      </c>
      <c r="O80" s="29" t="s">
        <v>17</v>
      </c>
      <c r="Q80" s="16">
        <v>16</v>
      </c>
      <c r="S80" s="16" t="s">
        <v>1487</v>
      </c>
      <c r="T80" s="16" t="str">
        <f>_xlfn.XLOOKUP(J80,'TAXA DE OCUP. RECUR.'!$E:$E,'TAXA DE OCUP. RECUR.'!$F:$F,"",0)</f>
        <v>TORNO HORIZ. TOS SKJ-85 - [121]</v>
      </c>
    </row>
    <row r="81" spans="1:20" x14ac:dyDescent="0.25">
      <c r="A81" s="16" t="s">
        <v>202</v>
      </c>
      <c r="C81" s="16" t="s">
        <v>1138</v>
      </c>
      <c r="D81" s="16" t="s">
        <v>2092</v>
      </c>
      <c r="E81" s="16" t="s">
        <v>1722</v>
      </c>
      <c r="F81" s="16">
        <v>78</v>
      </c>
      <c r="G81" s="16" t="s">
        <v>1756</v>
      </c>
      <c r="H81" s="16">
        <v>0</v>
      </c>
      <c r="I81" s="76" t="s">
        <v>1727</v>
      </c>
      <c r="J81" s="16">
        <v>121</v>
      </c>
      <c r="K81" s="55">
        <v>0.46022727272727271</v>
      </c>
      <c r="L81" s="55">
        <v>5.1136363636363646E-2</v>
      </c>
      <c r="M81" s="16" t="s">
        <v>145</v>
      </c>
      <c r="N81" s="55">
        <f t="shared" si="5"/>
        <v>0.51136363636363635</v>
      </c>
      <c r="O81" s="29" t="s">
        <v>17</v>
      </c>
      <c r="Q81" s="16">
        <v>16</v>
      </c>
      <c r="S81" s="16" t="s">
        <v>1487</v>
      </c>
      <c r="T81" s="16" t="str">
        <f>_xlfn.XLOOKUP(J81,'TAXA DE OCUP. RECUR.'!$E:$E,'TAXA DE OCUP. RECUR.'!$F:$F,"",0)</f>
        <v>TORNO HORIZ. TOS SKJ-85 - [121]</v>
      </c>
    </row>
    <row r="82" spans="1:20" x14ac:dyDescent="0.25">
      <c r="A82" s="16" t="s">
        <v>202</v>
      </c>
      <c r="C82" s="16" t="s">
        <v>1138</v>
      </c>
      <c r="D82" s="16" t="s">
        <v>2092</v>
      </c>
      <c r="E82" s="16" t="s">
        <v>1722</v>
      </c>
      <c r="F82" s="16">
        <v>78</v>
      </c>
      <c r="G82" s="16" t="s">
        <v>1756</v>
      </c>
      <c r="H82" s="16">
        <v>0</v>
      </c>
      <c r="I82" s="76" t="s">
        <v>1728</v>
      </c>
      <c r="J82" s="16">
        <v>105</v>
      </c>
      <c r="K82" s="55">
        <v>5.4642506756581888</v>
      </c>
      <c r="L82" s="55">
        <v>0.60713896396202105</v>
      </c>
      <c r="M82" s="16" t="s">
        <v>145</v>
      </c>
      <c r="N82" s="55">
        <f t="shared" si="5"/>
        <v>6.0713896396202101</v>
      </c>
      <c r="O82" s="29" t="s">
        <v>17</v>
      </c>
      <c r="Q82" s="16">
        <v>17</v>
      </c>
      <c r="S82" s="16" t="s">
        <v>1487</v>
      </c>
      <c r="T82" s="16" t="str">
        <f>_xlfn.XLOOKUP(J82,'TAXA DE OCUP. RECUR.'!$E:$E,'TAXA DE OCUP. RECUR.'!$F:$F,"",0)</f>
        <v>ARCO SUBMERSO DUPLO CABEÇOTE BAMBOZZI - [105]</v>
      </c>
    </row>
    <row r="83" spans="1:20" x14ac:dyDescent="0.25">
      <c r="A83" s="16" t="s">
        <v>202</v>
      </c>
      <c r="C83" s="16" t="s">
        <v>1138</v>
      </c>
      <c r="D83" s="16" t="s">
        <v>2092</v>
      </c>
      <c r="E83" s="16" t="s">
        <v>1722</v>
      </c>
      <c r="F83" s="16">
        <v>78</v>
      </c>
      <c r="G83" s="16" t="s">
        <v>1756</v>
      </c>
      <c r="H83" s="16">
        <v>0</v>
      </c>
      <c r="I83" s="76" t="s">
        <v>1729</v>
      </c>
      <c r="J83" s="16">
        <v>121</v>
      </c>
      <c r="K83" s="55">
        <v>1.1413636363636364</v>
      </c>
      <c r="L83" s="55">
        <v>0.1268181818181818</v>
      </c>
      <c r="M83" s="16" t="s">
        <v>145</v>
      </c>
      <c r="N83" s="55">
        <f t="shared" si="5"/>
        <v>1.2681818181818181</v>
      </c>
      <c r="O83" s="29" t="s">
        <v>17</v>
      </c>
      <c r="Q83" s="16">
        <v>17</v>
      </c>
      <c r="S83" s="16" t="s">
        <v>1487</v>
      </c>
      <c r="T83" s="16" t="str">
        <f>_xlfn.XLOOKUP(J83,'TAXA DE OCUP. RECUR.'!$E:$E,'TAXA DE OCUP. RECUR.'!$F:$F,"",0)</f>
        <v>TORNO HORIZ. TOS SKJ-85 - [121]</v>
      </c>
    </row>
    <row r="84" spans="1:20" x14ac:dyDescent="0.25">
      <c r="A84" s="16" t="s">
        <v>202</v>
      </c>
      <c r="C84" s="16" t="s">
        <v>1138</v>
      </c>
      <c r="D84" s="16" t="s">
        <v>2092</v>
      </c>
      <c r="E84" s="16" t="s">
        <v>1722</v>
      </c>
      <c r="F84" s="16">
        <v>78</v>
      </c>
      <c r="G84" s="16" t="s">
        <v>1756</v>
      </c>
      <c r="H84" s="16">
        <v>0</v>
      </c>
      <c r="I84" s="76" t="s">
        <v>1732</v>
      </c>
      <c r="J84" s="16">
        <v>121</v>
      </c>
      <c r="K84" s="55">
        <v>3.8290909090909082</v>
      </c>
      <c r="L84" s="55">
        <v>0.42545454545454542</v>
      </c>
      <c r="M84" s="16" t="s">
        <v>145</v>
      </c>
      <c r="N84" s="55">
        <f t="shared" si="5"/>
        <v>4.254545454545454</v>
      </c>
      <c r="O84" s="29" t="s">
        <v>17</v>
      </c>
      <c r="Q84" s="16">
        <v>17</v>
      </c>
      <c r="S84" s="16" t="s">
        <v>1487</v>
      </c>
      <c r="T84" s="16" t="str">
        <f>_xlfn.XLOOKUP(J84,'TAXA DE OCUP. RECUR.'!$E:$E,'TAXA DE OCUP. RECUR.'!$F:$F,"",0)</f>
        <v>TORNO HORIZ. TOS SKJ-85 - [121]</v>
      </c>
    </row>
    <row r="85" spans="1:20" x14ac:dyDescent="0.25">
      <c r="A85" s="16" t="s">
        <v>202</v>
      </c>
      <c r="C85" s="16" t="s">
        <v>1138</v>
      </c>
      <c r="D85" s="16" t="s">
        <v>2092</v>
      </c>
      <c r="E85" s="16" t="s">
        <v>1722</v>
      </c>
      <c r="F85" s="16">
        <v>78</v>
      </c>
      <c r="G85" s="16" t="s">
        <v>1756</v>
      </c>
      <c r="H85" s="16">
        <v>0</v>
      </c>
      <c r="I85" s="76" t="s">
        <v>1734</v>
      </c>
      <c r="J85" s="16">
        <v>84</v>
      </c>
      <c r="K85" s="55">
        <v>7.8139510489510497</v>
      </c>
      <c r="L85" s="55">
        <v>0.86821678321678331</v>
      </c>
      <c r="M85" s="16" t="s">
        <v>145</v>
      </c>
      <c r="N85" s="55">
        <f t="shared" si="5"/>
        <v>8.6821678321678331</v>
      </c>
      <c r="O85" s="29" t="s">
        <v>17</v>
      </c>
      <c r="Q85" s="16">
        <v>17</v>
      </c>
      <c r="S85" s="16" t="s">
        <v>1487</v>
      </c>
      <c r="T85" s="16" t="str">
        <f>_xlfn.XLOOKUP(J85,'TAXA DE OCUP. RECUR.'!$E:$E,'TAXA DE OCUP. RECUR.'!$F:$F,"",0)</f>
        <v>SOLDA - [84]</v>
      </c>
    </row>
    <row r="86" spans="1:20" x14ac:dyDescent="0.25">
      <c r="A86" s="16" t="s">
        <v>202</v>
      </c>
      <c r="C86" s="16" t="s">
        <v>1138</v>
      </c>
      <c r="D86" s="16" t="s">
        <v>2092</v>
      </c>
      <c r="E86" s="16" t="s">
        <v>1722</v>
      </c>
      <c r="F86" s="16">
        <v>78</v>
      </c>
      <c r="G86" s="16" t="s">
        <v>1756</v>
      </c>
      <c r="H86" s="16">
        <v>0</v>
      </c>
      <c r="I86" s="76" t="s">
        <v>1735</v>
      </c>
      <c r="J86" s="16">
        <v>121</v>
      </c>
      <c r="K86" s="55">
        <v>1.2518181818181817</v>
      </c>
      <c r="L86" s="55">
        <v>0.13909090909090907</v>
      </c>
      <c r="M86" s="16" t="s">
        <v>145</v>
      </c>
      <c r="N86" s="55">
        <f t="shared" si="5"/>
        <v>1.3909090909090909</v>
      </c>
      <c r="O86" s="29" t="s">
        <v>17</v>
      </c>
      <c r="Q86" s="16">
        <v>18</v>
      </c>
      <c r="S86" s="16" t="s">
        <v>1487</v>
      </c>
      <c r="T86" s="16" t="str">
        <f>_xlfn.XLOOKUP(J86,'TAXA DE OCUP. RECUR.'!$E:$E,'TAXA DE OCUP. RECUR.'!$F:$F,"",0)</f>
        <v>TORNO HORIZ. TOS SKJ-85 - [121]</v>
      </c>
    </row>
    <row r="87" spans="1:20" x14ac:dyDescent="0.25">
      <c r="A87" s="16" t="s">
        <v>202</v>
      </c>
      <c r="C87" s="16" t="s">
        <v>1138</v>
      </c>
      <c r="D87" s="16" t="s">
        <v>2092</v>
      </c>
      <c r="E87" s="16" t="s">
        <v>1722</v>
      </c>
      <c r="F87" s="16">
        <v>78</v>
      </c>
      <c r="G87" s="16" t="s">
        <v>1756</v>
      </c>
      <c r="H87" s="16">
        <v>0</v>
      </c>
      <c r="I87" s="76" t="s">
        <v>1736</v>
      </c>
      <c r="J87" s="16">
        <v>105</v>
      </c>
      <c r="K87" s="55">
        <v>8.3486908151324197</v>
      </c>
      <c r="L87" s="55">
        <v>0.92763231279249114</v>
      </c>
      <c r="M87" s="16" t="s">
        <v>145</v>
      </c>
      <c r="N87" s="55">
        <f t="shared" si="5"/>
        <v>9.2763231279249112</v>
      </c>
      <c r="O87" s="29" t="s">
        <v>17</v>
      </c>
      <c r="Q87" s="16">
        <v>18</v>
      </c>
      <c r="S87" s="16" t="s">
        <v>1487</v>
      </c>
      <c r="T87" s="16" t="str">
        <f>_xlfn.XLOOKUP(J87,'TAXA DE OCUP. RECUR.'!$E:$E,'TAXA DE OCUP. RECUR.'!$F:$F,"",0)</f>
        <v>ARCO SUBMERSO DUPLO CABEÇOTE BAMBOZZI - [105]</v>
      </c>
    </row>
    <row r="88" spans="1:20" x14ac:dyDescent="0.25">
      <c r="A88" s="16" t="s">
        <v>202</v>
      </c>
      <c r="C88" s="16" t="s">
        <v>1138</v>
      </c>
      <c r="D88" s="16" t="s">
        <v>2092</v>
      </c>
      <c r="E88" s="16" t="s">
        <v>1722</v>
      </c>
      <c r="F88" s="16">
        <v>78</v>
      </c>
      <c r="G88" s="16" t="s">
        <v>1756</v>
      </c>
      <c r="H88" s="16">
        <v>0</v>
      </c>
      <c r="I88" s="76" t="s">
        <v>1737</v>
      </c>
      <c r="J88" s="16">
        <v>121</v>
      </c>
      <c r="K88" s="55">
        <v>2.086363636363636</v>
      </c>
      <c r="L88" s="55">
        <v>0.23181818181818181</v>
      </c>
      <c r="M88" s="16" t="s">
        <v>145</v>
      </c>
      <c r="N88" s="55">
        <f t="shared" si="5"/>
        <v>2.3181818181818179</v>
      </c>
      <c r="O88" s="29" t="s">
        <v>17</v>
      </c>
      <c r="Q88" s="16">
        <v>18</v>
      </c>
      <c r="S88" s="16" t="s">
        <v>1487</v>
      </c>
      <c r="T88" s="16" t="str">
        <f>_xlfn.XLOOKUP(J88,'TAXA DE OCUP. RECUR.'!$E:$E,'TAXA DE OCUP. RECUR.'!$F:$F,"",0)</f>
        <v>TORNO HORIZ. TOS SKJ-85 - [121]</v>
      </c>
    </row>
    <row r="89" spans="1:20" x14ac:dyDescent="0.25">
      <c r="A89" s="16" t="s">
        <v>202</v>
      </c>
      <c r="C89" s="16" t="s">
        <v>1138</v>
      </c>
      <c r="D89" s="16" t="s">
        <v>2092</v>
      </c>
      <c r="E89" s="16" t="s">
        <v>1722</v>
      </c>
      <c r="F89" s="16">
        <v>78</v>
      </c>
      <c r="G89" s="16" t="s">
        <v>1756</v>
      </c>
      <c r="H89" s="16">
        <v>0</v>
      </c>
      <c r="I89" s="76" t="s">
        <v>1738</v>
      </c>
      <c r="J89" s="16">
        <v>107</v>
      </c>
      <c r="K89" s="55">
        <v>4.6317272727272734</v>
      </c>
      <c r="L89" s="55">
        <v>0.51463636363636367</v>
      </c>
      <c r="M89" s="16" t="s">
        <v>145</v>
      </c>
      <c r="N89" s="55">
        <f t="shared" si="5"/>
        <v>5.1463636363636374</v>
      </c>
      <c r="O89" s="29" t="s">
        <v>17</v>
      </c>
      <c r="Q89" s="16">
        <v>18</v>
      </c>
      <c r="S89" s="16" t="s">
        <v>1487</v>
      </c>
      <c r="T89" s="16" t="str">
        <f>_xlfn.XLOOKUP(J89,'TAXA DE OCUP. RECUR.'!$E:$E,'TAXA DE OCUP. RECUR.'!$F:$F,"",0)</f>
        <v>PLAINA DE MESA INGERSOL - [107]</v>
      </c>
    </row>
    <row r="90" spans="1:20" x14ac:dyDescent="0.25">
      <c r="A90" s="16" t="s">
        <v>202</v>
      </c>
      <c r="C90" s="16" t="s">
        <v>1138</v>
      </c>
      <c r="D90" s="16" t="s">
        <v>2092</v>
      </c>
      <c r="E90" s="16" t="s">
        <v>1722</v>
      </c>
      <c r="F90" s="16">
        <v>78</v>
      </c>
      <c r="G90" s="16" t="s">
        <v>1756</v>
      </c>
      <c r="H90" s="16">
        <v>0</v>
      </c>
      <c r="I90" s="76" t="s">
        <v>1740</v>
      </c>
      <c r="J90" s="16">
        <v>84</v>
      </c>
      <c r="K90" s="55">
        <v>3.2727272727272725</v>
      </c>
      <c r="L90" s="55">
        <v>0</v>
      </c>
      <c r="M90" s="16" t="s">
        <v>145</v>
      </c>
      <c r="N90" s="55">
        <f t="shared" si="5"/>
        <v>3.2727272727272725</v>
      </c>
      <c r="O90" s="29" t="s">
        <v>17</v>
      </c>
      <c r="Q90" s="16">
        <v>18</v>
      </c>
      <c r="S90" s="16" t="s">
        <v>1487</v>
      </c>
      <c r="T90" s="16" t="str">
        <f>_xlfn.XLOOKUP(J90,'TAXA DE OCUP. RECUR.'!$E:$E,'TAXA DE OCUP. RECUR.'!$F:$F,"",0)</f>
        <v>SOLDA - [84]</v>
      </c>
    </row>
    <row r="91" spans="1:20" x14ac:dyDescent="0.25">
      <c r="A91" s="16" t="s">
        <v>202</v>
      </c>
      <c r="C91" s="16" t="s">
        <v>1138</v>
      </c>
      <c r="D91" s="16" t="s">
        <v>2092</v>
      </c>
      <c r="E91" s="16" t="s">
        <v>1722</v>
      </c>
      <c r="F91" s="16">
        <v>78</v>
      </c>
      <c r="G91" s="16" t="s">
        <v>1756</v>
      </c>
      <c r="H91" s="16">
        <v>0</v>
      </c>
      <c r="I91" s="76" t="s">
        <v>1740</v>
      </c>
      <c r="J91" s="16">
        <v>166</v>
      </c>
      <c r="K91" s="55">
        <v>14.782500000000001</v>
      </c>
      <c r="L91" s="55">
        <v>1.6425000000000001</v>
      </c>
      <c r="M91" s="16" t="s">
        <v>145</v>
      </c>
      <c r="N91" s="55">
        <f t="shared" si="5"/>
        <v>16.425000000000001</v>
      </c>
      <c r="O91" s="29" t="s">
        <v>17</v>
      </c>
      <c r="Q91" s="16">
        <v>18</v>
      </c>
      <c r="S91" s="16" t="s">
        <v>1487</v>
      </c>
      <c r="T91" s="16" t="str">
        <f>_xlfn.XLOOKUP(J91,'TAXA DE OCUP. RECUR.'!$E:$E,'TAXA DE OCUP. RECUR.'!$F:$F,"",0)</f>
        <v>MAQUINA DE TRATAMENTO TERMICO SICORT (ALIVIO) - [166]</v>
      </c>
    </row>
    <row r="92" spans="1:20" x14ac:dyDescent="0.25">
      <c r="A92" s="16" t="s">
        <v>2089</v>
      </c>
      <c r="C92" s="16" t="s">
        <v>1138</v>
      </c>
      <c r="D92" s="16" t="s">
        <v>2092</v>
      </c>
      <c r="E92" s="16" t="s">
        <v>1722</v>
      </c>
      <c r="F92" s="16" t="s">
        <v>1763</v>
      </c>
      <c r="G92" s="16" t="s">
        <v>1764</v>
      </c>
      <c r="H92" s="16">
        <v>0</v>
      </c>
      <c r="I92" s="76" t="s">
        <v>1724</v>
      </c>
      <c r="J92" s="16">
        <v>74</v>
      </c>
      <c r="K92" s="55">
        <v>3.5999999999999996</v>
      </c>
      <c r="L92" s="55">
        <v>0</v>
      </c>
      <c r="M92" s="16" t="s">
        <v>145</v>
      </c>
      <c r="N92" s="55">
        <f t="shared" si="5"/>
        <v>3.5999999999999996</v>
      </c>
      <c r="O92" s="29" t="s">
        <v>17</v>
      </c>
      <c r="S92" s="16" t="s">
        <v>1487</v>
      </c>
      <c r="T92" s="16" t="str">
        <f>_xlfn.XLOOKUP(J92,'TAXA DE OCUP. RECUR.'!$E:$E,'TAXA DE OCUP. RECUR.'!$F:$F,"",0)</f>
        <v>MONTAGEM (PREPARADOR DE PEÇA)-74</v>
      </c>
    </row>
    <row r="93" spans="1:20" x14ac:dyDescent="0.25">
      <c r="A93" s="16" t="s">
        <v>2089</v>
      </c>
      <c r="C93" s="16" t="s">
        <v>1138</v>
      </c>
      <c r="D93" s="16" t="s">
        <v>2092</v>
      </c>
      <c r="E93" s="16" t="s">
        <v>1722</v>
      </c>
      <c r="F93" s="16" t="s">
        <v>1763</v>
      </c>
      <c r="G93" s="16" t="s">
        <v>1764</v>
      </c>
      <c r="H93" s="16">
        <v>0</v>
      </c>
      <c r="I93" s="76" t="s">
        <v>1724</v>
      </c>
      <c r="J93" s="16">
        <v>82</v>
      </c>
      <c r="K93" s="55">
        <v>3.1500000000000004</v>
      </c>
      <c r="L93" s="55">
        <v>0</v>
      </c>
      <c r="M93" s="16" t="s">
        <v>145</v>
      </c>
      <c r="N93" s="55">
        <f t="shared" si="5"/>
        <v>3.1500000000000004</v>
      </c>
      <c r="O93" s="29" t="s">
        <v>17</v>
      </c>
      <c r="S93" s="16" t="s">
        <v>1487</v>
      </c>
      <c r="T93" s="16" t="str">
        <f>_xlfn.XLOOKUP(J93,'TAXA DE OCUP. RECUR.'!$E:$E,'TAXA DE OCUP. RECUR.'!$F:$F,"",0)</f>
        <v/>
      </c>
    </row>
    <row r="94" spans="1:20" x14ac:dyDescent="0.25">
      <c r="A94" s="16" t="s">
        <v>2089</v>
      </c>
      <c r="C94" s="16" t="s">
        <v>1138</v>
      </c>
      <c r="D94" s="16" t="s">
        <v>2092</v>
      </c>
      <c r="E94" s="16" t="s">
        <v>1722</v>
      </c>
      <c r="F94" s="16" t="s">
        <v>1763</v>
      </c>
      <c r="G94" s="16" t="s">
        <v>1764</v>
      </c>
      <c r="H94" s="16">
        <v>0</v>
      </c>
      <c r="I94" s="76" t="s">
        <v>1725</v>
      </c>
      <c r="J94" s="16">
        <v>121</v>
      </c>
      <c r="K94" s="55">
        <v>0.44181818181818183</v>
      </c>
      <c r="L94" s="55">
        <v>4.9090909090909095E-2</v>
      </c>
      <c r="M94" s="16" t="s">
        <v>145</v>
      </c>
      <c r="N94" s="55">
        <f t="shared" si="5"/>
        <v>0.49090909090909091</v>
      </c>
      <c r="O94" s="29" t="s">
        <v>17</v>
      </c>
      <c r="Q94" s="16">
        <v>16</v>
      </c>
      <c r="S94" s="16" t="s">
        <v>1487</v>
      </c>
      <c r="T94" s="16" t="str">
        <f>_xlfn.XLOOKUP(J94,'TAXA DE OCUP. RECUR.'!$E:$E,'TAXA DE OCUP. RECUR.'!$F:$F,"",0)</f>
        <v>TORNO HORIZ. TOS SKJ-85 - [121]</v>
      </c>
    </row>
    <row r="95" spans="1:20" x14ac:dyDescent="0.25">
      <c r="A95" s="16" t="s">
        <v>2089</v>
      </c>
      <c r="C95" s="16" t="s">
        <v>1138</v>
      </c>
      <c r="D95" s="16" t="s">
        <v>2092</v>
      </c>
      <c r="E95" s="16" t="s">
        <v>1722</v>
      </c>
      <c r="F95" s="16" t="s">
        <v>1763</v>
      </c>
      <c r="G95" s="16" t="s">
        <v>1764</v>
      </c>
      <c r="H95" s="16">
        <v>0</v>
      </c>
      <c r="I95" s="76" t="s">
        <v>1726</v>
      </c>
      <c r="J95" s="16">
        <v>121</v>
      </c>
      <c r="K95" s="55">
        <v>1.1634545454545455</v>
      </c>
      <c r="L95" s="55">
        <v>0.12927272727272729</v>
      </c>
      <c r="M95" s="16" t="s">
        <v>145</v>
      </c>
      <c r="N95" s="55">
        <f t="shared" si="5"/>
        <v>1.2927272727272727</v>
      </c>
      <c r="O95" s="29" t="s">
        <v>17</v>
      </c>
      <c r="Q95" s="16">
        <v>16</v>
      </c>
      <c r="S95" s="16" t="s">
        <v>1487</v>
      </c>
      <c r="T95" s="16" t="str">
        <f>_xlfn.XLOOKUP(J95,'TAXA DE OCUP. RECUR.'!$E:$E,'TAXA DE OCUP. RECUR.'!$F:$F,"",0)</f>
        <v>TORNO HORIZ. TOS SKJ-85 - [121]</v>
      </c>
    </row>
    <row r="96" spans="1:20" x14ac:dyDescent="0.25">
      <c r="A96" s="16" t="s">
        <v>2089</v>
      </c>
      <c r="C96" s="16" t="s">
        <v>1138</v>
      </c>
      <c r="D96" s="16" t="s">
        <v>2092</v>
      </c>
      <c r="E96" s="16" t="s">
        <v>1722</v>
      </c>
      <c r="F96" s="16" t="s">
        <v>1763</v>
      </c>
      <c r="G96" s="16" t="s">
        <v>1764</v>
      </c>
      <c r="H96" s="16">
        <v>0</v>
      </c>
      <c r="I96" s="76" t="s">
        <v>1731</v>
      </c>
      <c r="J96" s="16">
        <v>121</v>
      </c>
      <c r="K96" s="55">
        <v>0.81736363636363629</v>
      </c>
      <c r="L96" s="55">
        <v>9.0818181818181826E-2</v>
      </c>
      <c r="M96" s="16" t="s">
        <v>145</v>
      </c>
      <c r="N96" s="55">
        <f t="shared" si="5"/>
        <v>0.90818181818181809</v>
      </c>
      <c r="O96" s="29" t="s">
        <v>17</v>
      </c>
      <c r="Q96" s="16">
        <v>16</v>
      </c>
      <c r="S96" s="16" t="s">
        <v>1487</v>
      </c>
      <c r="T96" s="16" t="str">
        <f>_xlfn.XLOOKUP(J96,'TAXA DE OCUP. RECUR.'!$E:$E,'TAXA DE OCUP. RECUR.'!$F:$F,"",0)</f>
        <v>TORNO HORIZ. TOS SKJ-85 - [121]</v>
      </c>
    </row>
    <row r="97" spans="1:20" x14ac:dyDescent="0.25">
      <c r="A97" s="16" t="s">
        <v>2089</v>
      </c>
      <c r="C97" s="16" t="s">
        <v>1138</v>
      </c>
      <c r="D97" s="16" t="s">
        <v>2092</v>
      </c>
      <c r="E97" s="16" t="s">
        <v>1722</v>
      </c>
      <c r="F97" s="16" t="s">
        <v>1763</v>
      </c>
      <c r="G97" s="16" t="s">
        <v>1764</v>
      </c>
      <c r="H97" s="16">
        <v>0</v>
      </c>
      <c r="I97" s="76" t="s">
        <v>1732</v>
      </c>
      <c r="J97" s="16">
        <v>121</v>
      </c>
      <c r="K97" s="55">
        <v>3.8290909090909082</v>
      </c>
      <c r="L97" s="55">
        <v>0.42545454545454542</v>
      </c>
      <c r="M97" s="16" t="s">
        <v>145</v>
      </c>
      <c r="N97" s="55">
        <f t="shared" si="5"/>
        <v>4.254545454545454</v>
      </c>
      <c r="O97" s="29" t="s">
        <v>17</v>
      </c>
      <c r="Q97" s="16">
        <v>16</v>
      </c>
      <c r="S97" s="16" t="s">
        <v>1487</v>
      </c>
      <c r="T97" s="16" t="str">
        <f>_xlfn.XLOOKUP(J97,'TAXA DE OCUP. RECUR.'!$E:$E,'TAXA DE OCUP. RECUR.'!$F:$F,"",0)</f>
        <v>TORNO HORIZ. TOS SKJ-85 - [121]</v>
      </c>
    </row>
    <row r="98" spans="1:20" x14ac:dyDescent="0.25">
      <c r="A98" s="16" t="s">
        <v>2089</v>
      </c>
      <c r="C98" s="16" t="s">
        <v>1138</v>
      </c>
      <c r="D98" s="16" t="s">
        <v>2093</v>
      </c>
      <c r="E98" s="16" t="s">
        <v>1789</v>
      </c>
      <c r="F98" s="16" t="s">
        <v>1765</v>
      </c>
      <c r="G98" s="16" t="s">
        <v>1766</v>
      </c>
      <c r="H98" s="16">
        <v>0</v>
      </c>
      <c r="I98" s="76" t="s">
        <v>1724</v>
      </c>
      <c r="J98" s="16">
        <v>74</v>
      </c>
      <c r="K98" s="55">
        <v>3.5999999999999996</v>
      </c>
      <c r="L98" s="55">
        <v>0</v>
      </c>
      <c r="M98" s="16" t="s">
        <v>145</v>
      </c>
      <c r="N98" s="55">
        <f t="shared" si="5"/>
        <v>3.5999999999999996</v>
      </c>
      <c r="O98" s="29" t="s">
        <v>17</v>
      </c>
      <c r="S98" s="16" t="s">
        <v>1487</v>
      </c>
      <c r="T98" s="16" t="str">
        <f>_xlfn.XLOOKUP(J98,'TAXA DE OCUP. RECUR.'!$E:$E,'TAXA DE OCUP. RECUR.'!$F:$F,"",0)</f>
        <v>MONTAGEM (PREPARADOR DE PEÇA)-74</v>
      </c>
    </row>
    <row r="99" spans="1:20" x14ac:dyDescent="0.25">
      <c r="A99" s="16" t="s">
        <v>2089</v>
      </c>
      <c r="C99" s="16" t="s">
        <v>1138</v>
      </c>
      <c r="D99" s="16" t="s">
        <v>2093</v>
      </c>
      <c r="E99" s="16" t="s">
        <v>1789</v>
      </c>
      <c r="F99" s="16" t="s">
        <v>1765</v>
      </c>
      <c r="G99" s="16" t="s">
        <v>1766</v>
      </c>
      <c r="H99" s="16">
        <v>0</v>
      </c>
      <c r="I99" s="76" t="s">
        <v>1724</v>
      </c>
      <c r="J99" s="16">
        <v>82</v>
      </c>
      <c r="K99" s="55">
        <v>3.1500000000000004</v>
      </c>
      <c r="L99" s="55">
        <v>0</v>
      </c>
      <c r="M99" s="16" t="s">
        <v>145</v>
      </c>
      <c r="N99" s="55">
        <f t="shared" si="5"/>
        <v>3.1500000000000004</v>
      </c>
      <c r="O99" s="29" t="s">
        <v>17</v>
      </c>
      <c r="S99" s="16" t="s">
        <v>1487</v>
      </c>
      <c r="T99" s="16" t="str">
        <f>_xlfn.XLOOKUP(J99,'TAXA DE OCUP. RECUR.'!$E:$E,'TAXA DE OCUP. RECUR.'!$F:$F,"",0)</f>
        <v/>
      </c>
    </row>
    <row r="100" spans="1:20" x14ac:dyDescent="0.25">
      <c r="A100" s="16" t="s">
        <v>2089</v>
      </c>
      <c r="C100" s="16" t="s">
        <v>1138</v>
      </c>
      <c r="D100" s="16" t="s">
        <v>2093</v>
      </c>
      <c r="E100" s="16" t="s">
        <v>1789</v>
      </c>
      <c r="F100" s="16" t="s">
        <v>1765</v>
      </c>
      <c r="G100" s="16" t="s">
        <v>1766</v>
      </c>
      <c r="H100" s="16">
        <v>0</v>
      </c>
      <c r="I100" s="76" t="s">
        <v>1767</v>
      </c>
      <c r="J100" s="16">
        <v>91</v>
      </c>
      <c r="K100" s="55">
        <v>1.2681818181818181</v>
      </c>
      <c r="L100" s="55">
        <v>0</v>
      </c>
      <c r="M100" s="16" t="s">
        <v>145</v>
      </c>
      <c r="N100" s="55">
        <f t="shared" si="5"/>
        <v>1.2681818181818181</v>
      </c>
      <c r="O100" s="29" t="s">
        <v>17</v>
      </c>
      <c r="S100" s="16" t="s">
        <v>1487</v>
      </c>
      <c r="T100" s="16" t="str">
        <f>_xlfn.XLOOKUP(J100,'TAXA DE OCUP. RECUR.'!$E:$E,'TAXA DE OCUP. RECUR.'!$F:$F,"",0)</f>
        <v>GRAFITAMENTO - [91]</v>
      </c>
    </row>
    <row r="101" spans="1:20" x14ac:dyDescent="0.25">
      <c r="A101" s="16" t="s">
        <v>2089</v>
      </c>
      <c r="C101" s="16" t="s">
        <v>1138</v>
      </c>
      <c r="D101" s="16" t="s">
        <v>2093</v>
      </c>
      <c r="E101" s="16" t="s">
        <v>1789</v>
      </c>
      <c r="F101" s="16" t="s">
        <v>1765</v>
      </c>
      <c r="G101" s="16" t="s">
        <v>1766</v>
      </c>
      <c r="H101" s="16">
        <v>0</v>
      </c>
      <c r="I101" s="76" t="s">
        <v>1767</v>
      </c>
      <c r="J101" s="16">
        <v>84</v>
      </c>
      <c r="K101" s="55">
        <v>1.4386888636363633</v>
      </c>
      <c r="L101" s="55">
        <v>0.15985431818181817</v>
      </c>
      <c r="M101" s="16" t="s">
        <v>145</v>
      </c>
      <c r="N101" s="55">
        <f t="shared" si="5"/>
        <v>1.5985431818181814</v>
      </c>
      <c r="O101" s="29" t="s">
        <v>17</v>
      </c>
      <c r="S101" s="16" t="s">
        <v>1487</v>
      </c>
      <c r="T101" s="16" t="str">
        <f>_xlfn.XLOOKUP(J101,'TAXA DE OCUP. RECUR.'!$E:$E,'TAXA DE OCUP. RECUR.'!$F:$F,"",0)</f>
        <v>SOLDA - [84]</v>
      </c>
    </row>
    <row r="102" spans="1:20" x14ac:dyDescent="0.25">
      <c r="A102" s="16" t="s">
        <v>2089</v>
      </c>
      <c r="C102" s="16" t="s">
        <v>1138</v>
      </c>
      <c r="D102" s="16" t="s">
        <v>2093</v>
      </c>
      <c r="E102" s="16" t="s">
        <v>1789</v>
      </c>
      <c r="F102" s="16" t="s">
        <v>1765</v>
      </c>
      <c r="G102" s="16" t="s">
        <v>1766</v>
      </c>
      <c r="H102" s="16">
        <v>0</v>
      </c>
      <c r="I102" s="76" t="s">
        <v>1734</v>
      </c>
      <c r="J102" s="16">
        <v>84</v>
      </c>
      <c r="K102" s="55">
        <v>7.8139510489510497</v>
      </c>
      <c r="L102" s="55">
        <v>0.86821678321678331</v>
      </c>
      <c r="M102" s="16" t="s">
        <v>145</v>
      </c>
      <c r="N102" s="55">
        <f t="shared" si="5"/>
        <v>8.6821678321678331</v>
      </c>
      <c r="O102" s="29" t="s">
        <v>17</v>
      </c>
      <c r="S102" s="16" t="s">
        <v>1487</v>
      </c>
      <c r="T102" s="16" t="str">
        <f>_xlfn.XLOOKUP(J102,'TAXA DE OCUP. RECUR.'!$E:$E,'TAXA DE OCUP. RECUR.'!$F:$F,"",0)</f>
        <v>SOLDA - [84]</v>
      </c>
    </row>
    <row r="103" spans="1:20" x14ac:dyDescent="0.25">
      <c r="A103" s="16" t="s">
        <v>2089</v>
      </c>
      <c r="C103" s="16" t="s">
        <v>1138</v>
      </c>
      <c r="D103" s="16" t="s">
        <v>2093</v>
      </c>
      <c r="E103" s="16" t="s">
        <v>1789</v>
      </c>
      <c r="F103" s="16" t="s">
        <v>1765</v>
      </c>
      <c r="G103" s="16" t="s">
        <v>1766</v>
      </c>
      <c r="H103" s="16">
        <v>0</v>
      </c>
      <c r="I103" s="76" t="s">
        <v>1735</v>
      </c>
      <c r="J103" s="16">
        <v>121</v>
      </c>
      <c r="K103" s="55">
        <v>1.2518181818181817</v>
      </c>
      <c r="L103" s="55">
        <v>0.13909090909090907</v>
      </c>
      <c r="M103" s="16" t="s">
        <v>145</v>
      </c>
      <c r="N103" s="55">
        <f t="shared" si="5"/>
        <v>1.3909090909090909</v>
      </c>
      <c r="O103" s="29" t="s">
        <v>17</v>
      </c>
      <c r="S103" s="16" t="s">
        <v>1487</v>
      </c>
      <c r="T103" s="16" t="str">
        <f>_xlfn.XLOOKUP(J103,'TAXA DE OCUP. RECUR.'!$E:$E,'TAXA DE OCUP. RECUR.'!$F:$F,"",0)</f>
        <v>TORNO HORIZ. TOS SKJ-85 - [121]</v>
      </c>
    </row>
    <row r="104" spans="1:20" x14ac:dyDescent="0.25">
      <c r="A104" s="16" t="s">
        <v>2089</v>
      </c>
      <c r="C104" s="16" t="s">
        <v>1138</v>
      </c>
      <c r="D104" s="16" t="s">
        <v>2093</v>
      </c>
      <c r="E104" s="16" t="s">
        <v>1789</v>
      </c>
      <c r="F104" s="16" t="s">
        <v>1765</v>
      </c>
      <c r="G104" s="16" t="s">
        <v>1766</v>
      </c>
      <c r="H104" s="16">
        <v>0</v>
      </c>
      <c r="I104" s="76" t="s">
        <v>1736</v>
      </c>
      <c r="J104" s="16">
        <v>105</v>
      </c>
      <c r="K104" s="55">
        <v>8.3486908151324197</v>
      </c>
      <c r="L104" s="55">
        <v>0.92763231279249114</v>
      </c>
      <c r="M104" s="16" t="s">
        <v>145</v>
      </c>
      <c r="N104" s="55">
        <f t="shared" si="5"/>
        <v>9.2763231279249112</v>
      </c>
      <c r="O104" s="29" t="s">
        <v>17</v>
      </c>
      <c r="S104" s="16" t="s">
        <v>1487</v>
      </c>
      <c r="T104" s="16" t="str">
        <f>_xlfn.XLOOKUP(J104,'TAXA DE OCUP. RECUR.'!$E:$E,'TAXA DE OCUP. RECUR.'!$F:$F,"",0)</f>
        <v>ARCO SUBMERSO DUPLO CABEÇOTE BAMBOZZI - [105]</v>
      </c>
    </row>
    <row r="105" spans="1:20" x14ac:dyDescent="0.25">
      <c r="A105" s="16" t="s">
        <v>2089</v>
      </c>
      <c r="C105" s="16" t="s">
        <v>1138</v>
      </c>
      <c r="D105" s="16" t="s">
        <v>2093</v>
      </c>
      <c r="E105" s="16" t="s">
        <v>1789</v>
      </c>
      <c r="F105" s="16" t="s">
        <v>1765</v>
      </c>
      <c r="G105" s="16" t="s">
        <v>1766</v>
      </c>
      <c r="H105" s="16">
        <v>0</v>
      </c>
      <c r="I105" s="76" t="s">
        <v>1737</v>
      </c>
      <c r="J105" s="16">
        <v>121</v>
      </c>
      <c r="K105" s="55">
        <v>2.086363636363636</v>
      </c>
      <c r="L105" s="55">
        <v>0.23181818181818181</v>
      </c>
      <c r="M105" s="16" t="s">
        <v>145</v>
      </c>
      <c r="N105" s="55">
        <f t="shared" si="5"/>
        <v>2.3181818181818179</v>
      </c>
      <c r="O105" s="29" t="s">
        <v>17</v>
      </c>
      <c r="S105" s="16" t="s">
        <v>1487</v>
      </c>
      <c r="T105" s="16" t="str">
        <f>_xlfn.XLOOKUP(J105,'TAXA DE OCUP. RECUR.'!$E:$E,'TAXA DE OCUP. RECUR.'!$F:$F,"",0)</f>
        <v>TORNO HORIZ. TOS SKJ-85 - [121]</v>
      </c>
    </row>
    <row r="106" spans="1:20" x14ac:dyDescent="0.25">
      <c r="A106" s="16" t="s">
        <v>2089</v>
      </c>
      <c r="C106" s="16" t="s">
        <v>1138</v>
      </c>
      <c r="D106" s="16" t="s">
        <v>2093</v>
      </c>
      <c r="E106" s="16" t="s">
        <v>1789</v>
      </c>
      <c r="F106" s="16" t="s">
        <v>1765</v>
      </c>
      <c r="G106" s="16" t="s">
        <v>1766</v>
      </c>
      <c r="H106" s="16">
        <v>0</v>
      </c>
      <c r="I106" s="76" t="s">
        <v>1738</v>
      </c>
      <c r="J106" s="16">
        <v>107</v>
      </c>
      <c r="K106" s="55">
        <v>4.6317272727272734</v>
      </c>
      <c r="L106" s="55">
        <v>0.51463636363636367</v>
      </c>
      <c r="M106" s="16" t="s">
        <v>145</v>
      </c>
      <c r="N106" s="55">
        <f t="shared" si="5"/>
        <v>5.1463636363636374</v>
      </c>
      <c r="O106" s="29" t="s">
        <v>17</v>
      </c>
      <c r="S106" s="16" t="s">
        <v>1487</v>
      </c>
      <c r="T106" s="16" t="str">
        <f>_xlfn.XLOOKUP(J106,'TAXA DE OCUP. RECUR.'!$E:$E,'TAXA DE OCUP. RECUR.'!$F:$F,"",0)</f>
        <v>PLAINA DE MESA INGERSOL - [107]</v>
      </c>
    </row>
    <row r="107" spans="1:20" x14ac:dyDescent="0.25">
      <c r="A107" s="16" t="s">
        <v>2089</v>
      </c>
      <c r="C107" s="16" t="s">
        <v>1138</v>
      </c>
      <c r="D107" s="16" t="s">
        <v>2093</v>
      </c>
      <c r="E107" s="16" t="s">
        <v>1789</v>
      </c>
      <c r="F107" s="16" t="s">
        <v>1765</v>
      </c>
      <c r="G107" s="16" t="s">
        <v>1766</v>
      </c>
      <c r="H107" s="16">
        <v>0</v>
      </c>
      <c r="I107" s="76" t="s">
        <v>1757</v>
      </c>
      <c r="J107" s="16">
        <v>121</v>
      </c>
      <c r="K107" s="55">
        <v>0.38659090909090904</v>
      </c>
      <c r="L107" s="55">
        <v>4.2954545454545454E-2</v>
      </c>
      <c r="M107" s="16" t="s">
        <v>145</v>
      </c>
      <c r="N107" s="55">
        <f t="shared" si="5"/>
        <v>0.42954545454545451</v>
      </c>
      <c r="O107" s="29" t="s">
        <v>17</v>
      </c>
      <c r="S107" s="16" t="s">
        <v>1487</v>
      </c>
      <c r="T107" s="16" t="str">
        <f>_xlfn.XLOOKUP(J107,'TAXA DE OCUP. RECUR.'!$E:$E,'TAXA DE OCUP. RECUR.'!$F:$F,"",0)</f>
        <v>TORNO HORIZ. TOS SKJ-85 - [121]</v>
      </c>
    </row>
    <row r="108" spans="1:20" x14ac:dyDescent="0.25">
      <c r="A108" s="16" t="s">
        <v>2089</v>
      </c>
      <c r="C108" s="16" t="s">
        <v>1138</v>
      </c>
      <c r="D108" s="16" t="s">
        <v>2093</v>
      </c>
      <c r="E108" s="16" t="s">
        <v>1789</v>
      </c>
      <c r="F108" s="16" t="s">
        <v>1765</v>
      </c>
      <c r="G108" s="16" t="s">
        <v>1766</v>
      </c>
      <c r="H108" s="16">
        <v>0</v>
      </c>
      <c r="I108" s="76" t="s">
        <v>1758</v>
      </c>
      <c r="J108" s="16">
        <v>105</v>
      </c>
      <c r="K108" s="55">
        <v>2.8484275429905481</v>
      </c>
      <c r="L108" s="55">
        <v>0.31649194922117202</v>
      </c>
      <c r="M108" s="16" t="s">
        <v>145</v>
      </c>
      <c r="N108" s="55">
        <f t="shared" si="5"/>
        <v>3.1649194922117201</v>
      </c>
      <c r="O108" s="29" t="s">
        <v>17</v>
      </c>
      <c r="S108" s="16" t="s">
        <v>1487</v>
      </c>
      <c r="T108" s="16" t="str">
        <f>_xlfn.XLOOKUP(J108,'TAXA DE OCUP. RECUR.'!$E:$E,'TAXA DE OCUP. RECUR.'!$F:$F,"",0)</f>
        <v>ARCO SUBMERSO DUPLO CABEÇOTE BAMBOZZI - [105]</v>
      </c>
    </row>
    <row r="109" spans="1:20" x14ac:dyDescent="0.25">
      <c r="A109" s="16" t="s">
        <v>2089</v>
      </c>
      <c r="C109" s="16" t="s">
        <v>1138</v>
      </c>
      <c r="D109" s="16" t="s">
        <v>2093</v>
      </c>
      <c r="E109" s="16" t="s">
        <v>1789</v>
      </c>
      <c r="F109" s="16" t="s">
        <v>1765</v>
      </c>
      <c r="G109" s="16" t="s">
        <v>1766</v>
      </c>
      <c r="H109" s="16">
        <v>0</v>
      </c>
      <c r="I109" s="76" t="s">
        <v>1759</v>
      </c>
      <c r="J109" s="16">
        <v>121</v>
      </c>
      <c r="K109" s="55">
        <v>0.52281818181818174</v>
      </c>
      <c r="L109" s="55">
        <v>5.8090909090909082E-2</v>
      </c>
      <c r="M109" s="16" t="s">
        <v>145</v>
      </c>
      <c r="N109" s="55">
        <f t="shared" si="5"/>
        <v>0.58090909090909082</v>
      </c>
      <c r="O109" s="29" t="s">
        <v>17</v>
      </c>
      <c r="S109" s="16" t="s">
        <v>1487</v>
      </c>
      <c r="T109" s="16" t="str">
        <f>_xlfn.XLOOKUP(J109,'TAXA DE OCUP. RECUR.'!$E:$E,'TAXA DE OCUP. RECUR.'!$F:$F,"",0)</f>
        <v>TORNO HORIZ. TOS SKJ-85 - [121]</v>
      </c>
    </row>
    <row r="110" spans="1:20" x14ac:dyDescent="0.25">
      <c r="A110" s="16" t="s">
        <v>2089</v>
      </c>
      <c r="C110" s="16" t="s">
        <v>1138</v>
      </c>
      <c r="D110" s="16" t="s">
        <v>2093</v>
      </c>
      <c r="E110" s="16" t="s">
        <v>1789</v>
      </c>
      <c r="F110" s="16" t="s">
        <v>1765</v>
      </c>
      <c r="G110" s="16" t="s">
        <v>1766</v>
      </c>
      <c r="H110" s="16">
        <v>0</v>
      </c>
      <c r="I110" s="76" t="s">
        <v>1731</v>
      </c>
      <c r="J110" s="16">
        <v>121</v>
      </c>
      <c r="K110" s="55">
        <v>0.81736363636363629</v>
      </c>
      <c r="L110" s="55">
        <v>9.0818181818181826E-2</v>
      </c>
      <c r="M110" s="16" t="s">
        <v>145</v>
      </c>
      <c r="N110" s="55">
        <f t="shared" si="5"/>
        <v>0.90818181818181809</v>
      </c>
      <c r="O110" s="29" t="s">
        <v>17</v>
      </c>
      <c r="S110" s="16" t="s">
        <v>1487</v>
      </c>
      <c r="T110" s="16" t="str">
        <f>_xlfn.XLOOKUP(J110,'TAXA DE OCUP. RECUR.'!$E:$E,'TAXA DE OCUP. RECUR.'!$F:$F,"",0)</f>
        <v>TORNO HORIZ. TOS SKJ-85 - [121]</v>
      </c>
    </row>
    <row r="111" spans="1:20" x14ac:dyDescent="0.25">
      <c r="A111" s="16" t="s">
        <v>2089</v>
      </c>
      <c r="C111" s="16" t="s">
        <v>1138</v>
      </c>
      <c r="D111" s="16" t="s">
        <v>2093</v>
      </c>
      <c r="E111" s="16" t="s">
        <v>1789</v>
      </c>
      <c r="F111" s="16" t="s">
        <v>1765</v>
      </c>
      <c r="G111" s="16" t="s">
        <v>1766</v>
      </c>
      <c r="H111" s="16">
        <v>0</v>
      </c>
      <c r="I111" s="76" t="s">
        <v>1739</v>
      </c>
      <c r="J111" s="16">
        <v>121</v>
      </c>
      <c r="K111" s="55">
        <v>2.3195454545454544</v>
      </c>
      <c r="L111" s="55">
        <v>0.25772727272727275</v>
      </c>
      <c r="M111" s="16" t="s">
        <v>145</v>
      </c>
      <c r="N111" s="55">
        <f t="shared" si="5"/>
        <v>2.5772727272727272</v>
      </c>
      <c r="O111" s="29" t="s">
        <v>17</v>
      </c>
      <c r="S111" s="16" t="s">
        <v>1487</v>
      </c>
      <c r="T111" s="16" t="str">
        <f>_xlfn.XLOOKUP(J111,'TAXA DE OCUP. RECUR.'!$E:$E,'TAXA DE OCUP. RECUR.'!$F:$F,"",0)</f>
        <v>TORNO HORIZ. TOS SKJ-85 - [121]</v>
      </c>
    </row>
    <row r="112" spans="1:20" x14ac:dyDescent="0.25">
      <c r="A112" s="16" t="s">
        <v>2089</v>
      </c>
      <c r="C112" s="16" t="s">
        <v>1138</v>
      </c>
      <c r="D112" s="16" t="s">
        <v>2093</v>
      </c>
      <c r="E112" s="16" t="s">
        <v>1789</v>
      </c>
      <c r="F112" s="16" t="s">
        <v>1765</v>
      </c>
      <c r="G112" s="16" t="s">
        <v>1766</v>
      </c>
      <c r="H112" s="16">
        <v>0</v>
      </c>
      <c r="I112" s="76" t="s">
        <v>1740</v>
      </c>
      <c r="J112" s="16">
        <v>84</v>
      </c>
      <c r="K112" s="55">
        <v>3.2727272727272725</v>
      </c>
      <c r="L112" s="55">
        <v>0</v>
      </c>
      <c r="M112" s="16" t="s">
        <v>145</v>
      </c>
      <c r="N112" s="55">
        <f t="shared" si="5"/>
        <v>3.2727272727272725</v>
      </c>
      <c r="O112" s="29" t="s">
        <v>17</v>
      </c>
      <c r="S112" s="16" t="s">
        <v>1487</v>
      </c>
      <c r="T112" s="16" t="str">
        <f>_xlfn.XLOOKUP(J112,'TAXA DE OCUP. RECUR.'!$E:$E,'TAXA DE OCUP. RECUR.'!$F:$F,"",0)</f>
        <v>SOLDA - [84]</v>
      </c>
    </row>
    <row r="113" spans="1:20" x14ac:dyDescent="0.25">
      <c r="A113" s="16" t="s">
        <v>2089</v>
      </c>
      <c r="C113" s="16" t="s">
        <v>1138</v>
      </c>
      <c r="D113" s="16" t="s">
        <v>2093</v>
      </c>
      <c r="E113" s="16" t="s">
        <v>1789</v>
      </c>
      <c r="F113" s="16" t="s">
        <v>1765</v>
      </c>
      <c r="G113" s="16" t="s">
        <v>1766</v>
      </c>
      <c r="H113" s="16">
        <v>0</v>
      </c>
      <c r="I113" s="76" t="s">
        <v>1740</v>
      </c>
      <c r="J113" s="16">
        <v>166</v>
      </c>
      <c r="K113" s="55">
        <v>14.782500000000001</v>
      </c>
      <c r="L113" s="55">
        <v>1.6425000000000001</v>
      </c>
      <c r="M113" s="16" t="s">
        <v>145</v>
      </c>
      <c r="N113" s="55">
        <f t="shared" si="5"/>
        <v>16.425000000000001</v>
      </c>
      <c r="O113" s="29" t="s">
        <v>17</v>
      </c>
      <c r="S113" s="16" t="s">
        <v>1487</v>
      </c>
      <c r="T113" s="16" t="str">
        <f>_xlfn.XLOOKUP(J113,'TAXA DE OCUP. RECUR.'!$E:$E,'TAXA DE OCUP. RECUR.'!$F:$F,"",0)</f>
        <v>MAQUINA DE TRATAMENTO TERMICO SICORT (ALIVIO) - [166]</v>
      </c>
    </row>
    <row r="114" spans="1:20" x14ac:dyDescent="0.25">
      <c r="A114" s="16" t="s">
        <v>1551</v>
      </c>
      <c r="C114" s="16" t="s">
        <v>1138</v>
      </c>
      <c r="D114" s="16" t="s">
        <v>2092</v>
      </c>
      <c r="E114" s="16" t="s">
        <v>1722</v>
      </c>
      <c r="F114" s="16">
        <v>22</v>
      </c>
      <c r="G114" s="16" t="s">
        <v>1768</v>
      </c>
      <c r="H114" s="16">
        <v>0</v>
      </c>
      <c r="I114" s="76" t="s">
        <v>1724</v>
      </c>
      <c r="J114" s="16">
        <v>74</v>
      </c>
      <c r="K114" s="55">
        <v>3.5999999999999996</v>
      </c>
      <c r="L114" s="55">
        <v>0</v>
      </c>
      <c r="M114" s="16" t="s">
        <v>145</v>
      </c>
      <c r="N114" s="55">
        <f t="shared" si="5"/>
        <v>3.5999999999999996</v>
      </c>
      <c r="O114" s="29" t="s">
        <v>17</v>
      </c>
      <c r="Q114" s="180"/>
      <c r="R114" t="s">
        <v>2452</v>
      </c>
      <c r="S114" s="16" t="s">
        <v>1487</v>
      </c>
      <c r="T114" s="16" t="str">
        <f>_xlfn.XLOOKUP(J114,'TAXA DE OCUP. RECUR.'!$E:$E,'TAXA DE OCUP. RECUR.'!$F:$F,"",0)</f>
        <v>MONTAGEM (PREPARADOR DE PEÇA)-74</v>
      </c>
    </row>
    <row r="115" spans="1:20" x14ac:dyDescent="0.25">
      <c r="A115" s="16" t="s">
        <v>1551</v>
      </c>
      <c r="C115" s="16" t="s">
        <v>1138</v>
      </c>
      <c r="D115" s="16" t="s">
        <v>2092</v>
      </c>
      <c r="E115" s="16" t="s">
        <v>1722</v>
      </c>
      <c r="F115" s="16">
        <v>22</v>
      </c>
      <c r="G115" s="16" t="s">
        <v>1768</v>
      </c>
      <c r="H115" s="16">
        <v>0</v>
      </c>
      <c r="I115" s="76" t="s">
        <v>1724</v>
      </c>
      <c r="J115" s="16">
        <v>82</v>
      </c>
      <c r="K115" s="55">
        <v>3.1500000000000004</v>
      </c>
      <c r="L115" s="55">
        <v>0</v>
      </c>
      <c r="M115" s="16" t="s">
        <v>145</v>
      </c>
      <c r="N115" s="55">
        <f t="shared" si="5"/>
        <v>3.1500000000000004</v>
      </c>
      <c r="O115" s="29" t="s">
        <v>17</v>
      </c>
      <c r="Q115" s="180"/>
      <c r="R115" t="s">
        <v>2452</v>
      </c>
      <c r="S115" s="16" t="s">
        <v>1487</v>
      </c>
      <c r="T115" s="16" t="str">
        <f>_xlfn.XLOOKUP(J115,'TAXA DE OCUP. RECUR.'!$E:$E,'TAXA DE OCUP. RECUR.'!$F:$F,"",0)</f>
        <v/>
      </c>
    </row>
    <row r="116" spans="1:20" x14ac:dyDescent="0.25">
      <c r="A116" s="16" t="s">
        <v>1551</v>
      </c>
      <c r="C116" s="16" t="s">
        <v>1138</v>
      </c>
      <c r="D116" s="16" t="s">
        <v>2092</v>
      </c>
      <c r="E116" s="16" t="s">
        <v>1722</v>
      </c>
      <c r="F116" s="16">
        <v>22</v>
      </c>
      <c r="G116" s="16" t="s">
        <v>1768</v>
      </c>
      <c r="H116" s="16">
        <v>0</v>
      </c>
      <c r="I116" s="76" t="s">
        <v>1725</v>
      </c>
      <c r="J116" s="16">
        <v>121</v>
      </c>
      <c r="K116" s="55">
        <v>0.44181818181818183</v>
      </c>
      <c r="L116" s="55">
        <v>4.9090909090909095E-2</v>
      </c>
      <c r="M116" s="16" t="s">
        <v>145</v>
      </c>
      <c r="N116" s="55">
        <f t="shared" si="5"/>
        <v>0.49090909090909091</v>
      </c>
      <c r="O116" s="29" t="s">
        <v>17</v>
      </c>
      <c r="Q116" s="180"/>
      <c r="R116" t="s">
        <v>2452</v>
      </c>
      <c r="S116" s="16" t="s">
        <v>1487</v>
      </c>
      <c r="T116" s="16" t="str">
        <f>_xlfn.XLOOKUP(J116,'TAXA DE OCUP. RECUR.'!$E:$E,'TAXA DE OCUP. RECUR.'!$F:$F,"",0)</f>
        <v>TORNO HORIZ. TOS SKJ-85 - [121]</v>
      </c>
    </row>
    <row r="117" spans="1:20" x14ac:dyDescent="0.25">
      <c r="A117" s="16" t="s">
        <v>1551</v>
      </c>
      <c r="C117" s="16" t="s">
        <v>1138</v>
      </c>
      <c r="D117" s="16" t="s">
        <v>2092</v>
      </c>
      <c r="E117" s="16" t="s">
        <v>1722</v>
      </c>
      <c r="F117" s="16">
        <v>22</v>
      </c>
      <c r="G117" s="16" t="s">
        <v>1768</v>
      </c>
      <c r="H117" s="16">
        <v>0</v>
      </c>
      <c r="I117" s="76" t="s">
        <v>1739</v>
      </c>
      <c r="J117" s="16">
        <v>121</v>
      </c>
      <c r="K117" s="55">
        <v>2.3195454545454544</v>
      </c>
      <c r="L117" s="55">
        <v>0.25772727272727275</v>
      </c>
      <c r="M117" s="16" t="s">
        <v>145</v>
      </c>
      <c r="N117" s="55">
        <f t="shared" si="5"/>
        <v>2.5772727272727272</v>
      </c>
      <c r="O117" s="29" t="s">
        <v>17</v>
      </c>
      <c r="R117" t="s">
        <v>2452</v>
      </c>
      <c r="S117" s="16" t="s">
        <v>1487</v>
      </c>
      <c r="T117" s="16" t="str">
        <f>_xlfn.XLOOKUP(J117,'TAXA DE OCUP. RECUR.'!$E:$E,'TAXA DE OCUP. RECUR.'!$F:$F,"",0)</f>
        <v>TORNO HORIZ. TOS SKJ-85 - [121]</v>
      </c>
    </row>
    <row r="118" spans="1:20" x14ac:dyDescent="0.25">
      <c r="A118" s="16" t="s">
        <v>1551</v>
      </c>
      <c r="C118" s="16" t="s">
        <v>1138</v>
      </c>
      <c r="D118" s="16" t="s">
        <v>2092</v>
      </c>
      <c r="E118" s="16" t="s">
        <v>1722</v>
      </c>
      <c r="F118" s="16">
        <v>22</v>
      </c>
      <c r="G118" s="16" t="s">
        <v>1768</v>
      </c>
      <c r="H118" s="16">
        <v>0</v>
      </c>
      <c r="I118" s="76" t="s">
        <v>1731</v>
      </c>
      <c r="J118" s="16">
        <v>121</v>
      </c>
      <c r="K118" s="55">
        <v>0.81736363636363629</v>
      </c>
      <c r="L118" s="55">
        <v>9.0818181818181826E-2</v>
      </c>
      <c r="M118" s="16" t="s">
        <v>145</v>
      </c>
      <c r="N118" s="55">
        <f t="shared" si="5"/>
        <v>0.90818181818181809</v>
      </c>
      <c r="O118" s="29" t="s">
        <v>17</v>
      </c>
      <c r="Q118" s="180"/>
      <c r="R118" t="s">
        <v>2452</v>
      </c>
      <c r="S118" s="16" t="s">
        <v>1487</v>
      </c>
      <c r="T118" s="16" t="str">
        <f>_xlfn.XLOOKUP(J118,'TAXA DE OCUP. RECUR.'!$E:$E,'TAXA DE OCUP. RECUR.'!$F:$F,"",0)</f>
        <v>TORNO HORIZ. TOS SKJ-85 - [121]</v>
      </c>
    </row>
    <row r="119" spans="1:20" x14ac:dyDescent="0.25">
      <c r="A119" s="16" t="s">
        <v>1551</v>
      </c>
      <c r="C119" s="16" t="s">
        <v>1138</v>
      </c>
      <c r="D119" s="16" t="s">
        <v>2092</v>
      </c>
      <c r="E119" s="16" t="s">
        <v>1722</v>
      </c>
      <c r="F119" s="16">
        <v>22</v>
      </c>
      <c r="G119" s="16" t="s">
        <v>1768</v>
      </c>
      <c r="H119" s="16">
        <v>0</v>
      </c>
      <c r="I119" s="76" t="s">
        <v>1732</v>
      </c>
      <c r="J119" s="16">
        <v>121</v>
      </c>
      <c r="K119" s="55">
        <v>3.8290909090909082</v>
      </c>
      <c r="L119" s="55">
        <v>0.42545454545454542</v>
      </c>
      <c r="M119" s="16" t="s">
        <v>145</v>
      </c>
      <c r="N119" s="55">
        <f t="shared" si="5"/>
        <v>4.254545454545454</v>
      </c>
      <c r="O119" s="29" t="s">
        <v>17</v>
      </c>
      <c r="Q119" s="180"/>
      <c r="R119" t="s">
        <v>2452</v>
      </c>
      <c r="S119" s="16" t="s">
        <v>1487</v>
      </c>
      <c r="T119" s="16" t="str">
        <f>_xlfn.XLOOKUP(J119,'TAXA DE OCUP. RECUR.'!$E:$E,'TAXA DE OCUP. RECUR.'!$F:$F,"",0)</f>
        <v>TORNO HORIZ. TOS SKJ-85 - [121]</v>
      </c>
    </row>
    <row r="120" spans="1:20" x14ac:dyDescent="0.25">
      <c r="A120" s="16" t="s">
        <v>1551</v>
      </c>
      <c r="C120" s="16" t="s">
        <v>1138</v>
      </c>
      <c r="D120" s="16" t="s">
        <v>2092</v>
      </c>
      <c r="E120" s="16" t="s">
        <v>1722</v>
      </c>
      <c r="F120" s="16">
        <v>32</v>
      </c>
      <c r="G120" s="16" t="s">
        <v>1769</v>
      </c>
      <c r="H120" s="16">
        <v>0</v>
      </c>
      <c r="I120" s="76" t="s">
        <v>1724</v>
      </c>
      <c r="J120" s="16">
        <v>74</v>
      </c>
      <c r="K120" s="55">
        <v>3.5999999999999996</v>
      </c>
      <c r="L120" s="55">
        <v>0</v>
      </c>
      <c r="M120" s="16" t="s">
        <v>145</v>
      </c>
      <c r="N120" s="55">
        <f t="shared" si="5"/>
        <v>3.5999999999999996</v>
      </c>
      <c r="O120" s="29" t="s">
        <v>17</v>
      </c>
      <c r="R120" t="s">
        <v>2452</v>
      </c>
      <c r="S120" s="16" t="s">
        <v>1487</v>
      </c>
      <c r="T120" s="16" t="str">
        <f>_xlfn.XLOOKUP(J120,'TAXA DE OCUP. RECUR.'!$E:$E,'TAXA DE OCUP. RECUR.'!$F:$F,"",0)</f>
        <v>MONTAGEM (PREPARADOR DE PEÇA)-74</v>
      </c>
    </row>
    <row r="121" spans="1:20" x14ac:dyDescent="0.25">
      <c r="A121" s="16" t="s">
        <v>1551</v>
      </c>
      <c r="C121" s="16" t="s">
        <v>1138</v>
      </c>
      <c r="D121" s="16" t="s">
        <v>2092</v>
      </c>
      <c r="E121" s="16" t="s">
        <v>1722</v>
      </c>
      <c r="F121" s="16">
        <v>32</v>
      </c>
      <c r="G121" s="16" t="s">
        <v>1769</v>
      </c>
      <c r="H121" s="16">
        <v>0</v>
      </c>
      <c r="I121" s="76" t="s">
        <v>1724</v>
      </c>
      <c r="J121" s="16">
        <v>82</v>
      </c>
      <c r="K121" s="55">
        <v>3.1500000000000004</v>
      </c>
      <c r="L121" s="55">
        <v>0</v>
      </c>
      <c r="M121" s="16" t="s">
        <v>145</v>
      </c>
      <c r="N121" s="55">
        <f t="shared" si="5"/>
        <v>3.1500000000000004</v>
      </c>
      <c r="O121" s="29" t="s">
        <v>17</v>
      </c>
      <c r="R121" t="s">
        <v>2452</v>
      </c>
      <c r="S121" s="16" t="s">
        <v>1487</v>
      </c>
      <c r="T121" s="16" t="str">
        <f>_xlfn.XLOOKUP(J121,'TAXA DE OCUP. RECUR.'!$E:$E,'TAXA DE OCUP. RECUR.'!$F:$F,"",0)</f>
        <v/>
      </c>
    </row>
    <row r="122" spans="1:20" x14ac:dyDescent="0.25">
      <c r="A122" s="16" t="s">
        <v>1551</v>
      </c>
      <c r="C122" s="16" t="s">
        <v>1138</v>
      </c>
      <c r="D122" s="16" t="s">
        <v>2092</v>
      </c>
      <c r="E122" s="16" t="s">
        <v>1722</v>
      </c>
      <c r="F122" s="16">
        <v>32</v>
      </c>
      <c r="G122" s="16" t="s">
        <v>1769</v>
      </c>
      <c r="H122" s="16">
        <v>0</v>
      </c>
      <c r="I122" s="76" t="s">
        <v>1725</v>
      </c>
      <c r="J122" s="16">
        <v>121</v>
      </c>
      <c r="K122" s="55">
        <v>0.44181818181818183</v>
      </c>
      <c r="L122" s="55">
        <v>4.9090909090909095E-2</v>
      </c>
      <c r="M122" s="16" t="s">
        <v>145</v>
      </c>
      <c r="N122" s="55">
        <f t="shared" si="5"/>
        <v>0.49090909090909091</v>
      </c>
      <c r="O122" s="29" t="s">
        <v>17</v>
      </c>
      <c r="R122" t="s">
        <v>2452</v>
      </c>
      <c r="S122" s="16" t="s">
        <v>1487</v>
      </c>
      <c r="T122" s="16" t="str">
        <f>_xlfn.XLOOKUP(J122,'TAXA DE OCUP. RECUR.'!$E:$E,'TAXA DE OCUP. RECUR.'!$F:$F,"",0)</f>
        <v>TORNO HORIZ. TOS SKJ-85 - [121]</v>
      </c>
    </row>
    <row r="123" spans="1:20" x14ac:dyDescent="0.25">
      <c r="A123" s="16" t="s">
        <v>1551</v>
      </c>
      <c r="C123" s="16" t="s">
        <v>1138</v>
      </c>
      <c r="D123" s="16" t="s">
        <v>2092</v>
      </c>
      <c r="E123" s="16" t="s">
        <v>1722</v>
      </c>
      <c r="F123" s="16">
        <v>32</v>
      </c>
      <c r="G123" s="16" t="s">
        <v>1769</v>
      </c>
      <c r="H123" s="16">
        <v>0</v>
      </c>
      <c r="I123" s="76" t="s">
        <v>1739</v>
      </c>
      <c r="J123" s="16">
        <v>121</v>
      </c>
      <c r="K123" s="55">
        <v>2.3195454545454544</v>
      </c>
      <c r="L123" s="55">
        <v>0.25772727272727275</v>
      </c>
      <c r="M123" s="16" t="s">
        <v>145</v>
      </c>
      <c r="N123" s="55">
        <f t="shared" si="5"/>
        <v>2.5772727272727272</v>
      </c>
      <c r="O123" s="29" t="s">
        <v>17</v>
      </c>
      <c r="R123" t="s">
        <v>2452</v>
      </c>
      <c r="S123" s="16" t="s">
        <v>1487</v>
      </c>
      <c r="T123" s="16" t="str">
        <f>_xlfn.XLOOKUP(J123,'TAXA DE OCUP. RECUR.'!$E:$E,'TAXA DE OCUP. RECUR.'!$F:$F,"",0)</f>
        <v>TORNO HORIZ. TOS SKJ-85 - [121]</v>
      </c>
    </row>
    <row r="124" spans="1:20" x14ac:dyDescent="0.25">
      <c r="A124" s="16" t="s">
        <v>1551</v>
      </c>
      <c r="C124" s="16" t="s">
        <v>1138</v>
      </c>
      <c r="D124" s="16" t="s">
        <v>2092</v>
      </c>
      <c r="E124" s="16" t="s">
        <v>1722</v>
      </c>
      <c r="F124" s="16">
        <v>32</v>
      </c>
      <c r="G124" s="16" t="s">
        <v>1769</v>
      </c>
      <c r="H124" s="16">
        <v>0</v>
      </c>
      <c r="I124" s="76" t="s">
        <v>1731</v>
      </c>
      <c r="J124" s="16">
        <v>121</v>
      </c>
      <c r="K124" s="55">
        <v>0.81736363636363629</v>
      </c>
      <c r="L124" s="55">
        <v>9.0818181818181826E-2</v>
      </c>
      <c r="M124" s="16" t="s">
        <v>145</v>
      </c>
      <c r="N124" s="55">
        <f t="shared" si="5"/>
        <v>0.90818181818181809</v>
      </c>
      <c r="O124" s="29" t="s">
        <v>17</v>
      </c>
      <c r="R124" t="s">
        <v>2452</v>
      </c>
      <c r="S124" s="16" t="s">
        <v>1487</v>
      </c>
      <c r="T124" s="16" t="str">
        <f>_xlfn.XLOOKUP(J124,'TAXA DE OCUP. RECUR.'!$E:$E,'TAXA DE OCUP. RECUR.'!$F:$F,"",0)</f>
        <v>TORNO HORIZ. TOS SKJ-85 - [121]</v>
      </c>
    </row>
    <row r="125" spans="1:20" x14ac:dyDescent="0.25">
      <c r="A125" s="16" t="s">
        <v>1551</v>
      </c>
      <c r="C125" s="16" t="s">
        <v>1138</v>
      </c>
      <c r="D125" s="16" t="s">
        <v>2092</v>
      </c>
      <c r="E125" s="16" t="s">
        <v>1722</v>
      </c>
      <c r="F125" s="16">
        <v>32</v>
      </c>
      <c r="G125" s="16" t="s">
        <v>1769</v>
      </c>
      <c r="H125" s="16">
        <v>0</v>
      </c>
      <c r="I125" s="76" t="s">
        <v>1732</v>
      </c>
      <c r="J125" s="16">
        <v>121</v>
      </c>
      <c r="K125" s="55">
        <v>3.8290909090909082</v>
      </c>
      <c r="L125" s="55">
        <v>0.42545454545454542</v>
      </c>
      <c r="M125" s="16" t="s">
        <v>145</v>
      </c>
      <c r="N125" s="55">
        <f t="shared" ref="N125:N181" si="6">K125+L125</f>
        <v>4.254545454545454</v>
      </c>
      <c r="O125" s="29" t="s">
        <v>17</v>
      </c>
      <c r="R125" t="s">
        <v>2452</v>
      </c>
      <c r="S125" s="16" t="s">
        <v>1487</v>
      </c>
      <c r="T125" s="16" t="str">
        <f>_xlfn.XLOOKUP(J125,'TAXA DE OCUP. RECUR.'!$E:$E,'TAXA DE OCUP. RECUR.'!$F:$F,"",0)</f>
        <v>TORNO HORIZ. TOS SKJ-85 - [121]</v>
      </c>
    </row>
    <row r="126" spans="1:20" x14ac:dyDescent="0.25">
      <c r="A126" s="16" t="s">
        <v>1551</v>
      </c>
      <c r="C126" s="16" t="s">
        <v>1138</v>
      </c>
      <c r="D126" s="16" t="s">
        <v>2092</v>
      </c>
      <c r="E126" s="16" t="s">
        <v>1722</v>
      </c>
      <c r="F126" s="16">
        <v>25</v>
      </c>
      <c r="G126" s="16" t="s">
        <v>1770</v>
      </c>
      <c r="H126" s="16">
        <v>0</v>
      </c>
      <c r="I126" s="76" t="s">
        <v>1724</v>
      </c>
      <c r="J126" s="16">
        <v>74</v>
      </c>
      <c r="K126" s="55">
        <v>3.5999999999999996</v>
      </c>
      <c r="L126" s="55">
        <v>0</v>
      </c>
      <c r="M126" s="16" t="s">
        <v>145</v>
      </c>
      <c r="N126" s="55">
        <f t="shared" si="6"/>
        <v>3.5999999999999996</v>
      </c>
      <c r="O126" s="29" t="s">
        <v>17</v>
      </c>
      <c r="Q126" s="180"/>
      <c r="R126" t="s">
        <v>2452</v>
      </c>
      <c r="S126" s="16" t="s">
        <v>1487</v>
      </c>
      <c r="T126" s="16" t="str">
        <f>_xlfn.XLOOKUP(J126,'TAXA DE OCUP. RECUR.'!$E:$E,'TAXA DE OCUP. RECUR.'!$F:$F,"",0)</f>
        <v>MONTAGEM (PREPARADOR DE PEÇA)-74</v>
      </c>
    </row>
    <row r="127" spans="1:20" x14ac:dyDescent="0.25">
      <c r="A127" s="16" t="s">
        <v>1551</v>
      </c>
      <c r="C127" s="16" t="s">
        <v>1138</v>
      </c>
      <c r="D127" s="16" t="s">
        <v>2092</v>
      </c>
      <c r="E127" s="16" t="s">
        <v>1722</v>
      </c>
      <c r="F127" s="16">
        <v>25</v>
      </c>
      <c r="G127" s="16" t="s">
        <v>1770</v>
      </c>
      <c r="H127" s="16">
        <v>0</v>
      </c>
      <c r="I127" s="76" t="s">
        <v>1724</v>
      </c>
      <c r="J127" s="16">
        <v>82</v>
      </c>
      <c r="K127" s="55">
        <v>3.1500000000000004</v>
      </c>
      <c r="L127" s="55">
        <v>0</v>
      </c>
      <c r="M127" s="16" t="s">
        <v>145</v>
      </c>
      <c r="N127" s="55">
        <f t="shared" si="6"/>
        <v>3.1500000000000004</v>
      </c>
      <c r="O127" s="29" t="s">
        <v>17</v>
      </c>
      <c r="Q127" s="25"/>
      <c r="R127" t="s">
        <v>2452</v>
      </c>
      <c r="S127" s="16" t="s">
        <v>1487</v>
      </c>
      <c r="T127" s="16" t="str">
        <f>_xlfn.XLOOKUP(J127,'TAXA DE OCUP. RECUR.'!$E:$E,'TAXA DE OCUP. RECUR.'!$F:$F,"",0)</f>
        <v/>
      </c>
    </row>
    <row r="128" spans="1:20" x14ac:dyDescent="0.25">
      <c r="A128" s="16" t="s">
        <v>1551</v>
      </c>
      <c r="C128" s="16" t="s">
        <v>1138</v>
      </c>
      <c r="D128" s="16" t="s">
        <v>2092</v>
      </c>
      <c r="E128" s="16" t="s">
        <v>1722</v>
      </c>
      <c r="F128" s="16">
        <v>25</v>
      </c>
      <c r="G128" s="16" t="s">
        <v>1770</v>
      </c>
      <c r="H128" s="16">
        <v>0</v>
      </c>
      <c r="I128" s="76" t="s">
        <v>1771</v>
      </c>
      <c r="J128" s="16">
        <v>74</v>
      </c>
      <c r="K128" s="55">
        <v>3.4363636363636356</v>
      </c>
      <c r="L128" s="55">
        <v>0</v>
      </c>
      <c r="M128" s="16" t="s">
        <v>145</v>
      </c>
      <c r="N128" s="55">
        <f t="shared" si="6"/>
        <v>3.4363636363636356</v>
      </c>
      <c r="O128" s="29" t="s">
        <v>17</v>
      </c>
      <c r="Q128" s="25"/>
      <c r="R128" t="s">
        <v>2452</v>
      </c>
      <c r="S128" s="16" t="s">
        <v>1487</v>
      </c>
      <c r="T128" s="16" t="str">
        <f>_xlfn.XLOOKUP(J128,'TAXA DE OCUP. RECUR.'!$E:$E,'TAXA DE OCUP. RECUR.'!$F:$F,"",0)</f>
        <v>MONTAGEM (PREPARADOR DE PEÇA)-74</v>
      </c>
    </row>
    <row r="129" spans="1:20" x14ac:dyDescent="0.25">
      <c r="A129" s="16" t="s">
        <v>1551</v>
      </c>
      <c r="C129" s="16" t="s">
        <v>1138</v>
      </c>
      <c r="D129" s="16" t="s">
        <v>2092</v>
      </c>
      <c r="E129" s="16" t="s">
        <v>1722</v>
      </c>
      <c r="F129" s="16">
        <v>25</v>
      </c>
      <c r="G129" s="16" t="s">
        <v>1770</v>
      </c>
      <c r="H129" s="16">
        <v>0</v>
      </c>
      <c r="I129" s="76" t="s">
        <v>1725</v>
      </c>
      <c r="J129" s="16">
        <v>121</v>
      </c>
      <c r="K129" s="55">
        <v>0.44181818181818183</v>
      </c>
      <c r="L129" s="55">
        <v>4.9090909090909095E-2</v>
      </c>
      <c r="M129" s="16" t="s">
        <v>145</v>
      </c>
      <c r="N129" s="55">
        <f t="shared" si="6"/>
        <v>0.49090909090909091</v>
      </c>
      <c r="O129" s="29" t="s">
        <v>17</v>
      </c>
      <c r="Q129" s="25"/>
      <c r="R129" t="s">
        <v>2452</v>
      </c>
      <c r="S129" s="16" t="s">
        <v>1487</v>
      </c>
      <c r="T129" s="16" t="str">
        <f>_xlfn.XLOOKUP(J129,'TAXA DE OCUP. RECUR.'!$E:$E,'TAXA DE OCUP. RECUR.'!$F:$F,"",0)</f>
        <v>TORNO HORIZ. TOS SKJ-85 - [121]</v>
      </c>
    </row>
    <row r="130" spans="1:20" x14ac:dyDescent="0.25">
      <c r="A130" s="16" t="s">
        <v>1551</v>
      </c>
      <c r="C130" s="16" t="s">
        <v>1138</v>
      </c>
      <c r="D130" s="16" t="s">
        <v>2092</v>
      </c>
      <c r="E130" s="16" t="s">
        <v>1722</v>
      </c>
      <c r="F130" s="16">
        <v>25</v>
      </c>
      <c r="G130" s="16" t="s">
        <v>1770</v>
      </c>
      <c r="H130" s="16">
        <v>0</v>
      </c>
      <c r="I130" s="76" t="s">
        <v>1739</v>
      </c>
      <c r="J130" s="16">
        <v>121</v>
      </c>
      <c r="K130" s="55">
        <v>2.3195454545454544</v>
      </c>
      <c r="L130" s="55">
        <v>0.25772727272727275</v>
      </c>
      <c r="M130" s="16" t="s">
        <v>145</v>
      </c>
      <c r="N130" s="55">
        <f t="shared" si="6"/>
        <v>2.5772727272727272</v>
      </c>
      <c r="O130" s="29" t="s">
        <v>17</v>
      </c>
      <c r="R130" t="s">
        <v>2452</v>
      </c>
      <c r="S130" s="16" t="s">
        <v>1487</v>
      </c>
      <c r="T130" s="16" t="str">
        <f>_xlfn.XLOOKUP(J130,'TAXA DE OCUP. RECUR.'!$E:$E,'TAXA DE OCUP. RECUR.'!$F:$F,"",0)</f>
        <v>TORNO HORIZ. TOS SKJ-85 - [121]</v>
      </c>
    </row>
    <row r="131" spans="1:20" x14ac:dyDescent="0.25">
      <c r="A131" s="16" t="s">
        <v>1551</v>
      </c>
      <c r="C131" s="16" t="s">
        <v>1138</v>
      </c>
      <c r="D131" s="16" t="s">
        <v>2092</v>
      </c>
      <c r="E131" s="16" t="s">
        <v>1722</v>
      </c>
      <c r="F131" s="16">
        <v>25</v>
      </c>
      <c r="G131" s="16" t="s">
        <v>1770</v>
      </c>
      <c r="H131" s="16">
        <v>0</v>
      </c>
      <c r="I131" s="76" t="s">
        <v>1731</v>
      </c>
      <c r="J131" s="16">
        <v>121</v>
      </c>
      <c r="K131" s="55">
        <v>0.81736363636363629</v>
      </c>
      <c r="L131" s="55">
        <v>9.0818181818181826E-2</v>
      </c>
      <c r="M131" s="16" t="s">
        <v>145</v>
      </c>
      <c r="N131" s="55">
        <f t="shared" si="6"/>
        <v>0.90818181818181809</v>
      </c>
      <c r="O131" s="29" t="s">
        <v>17</v>
      </c>
      <c r="Q131" s="25"/>
      <c r="R131" t="s">
        <v>2452</v>
      </c>
      <c r="S131" s="16" t="s">
        <v>1487</v>
      </c>
      <c r="T131" s="16" t="str">
        <f>_xlfn.XLOOKUP(J131,'TAXA DE OCUP. RECUR.'!$E:$E,'TAXA DE OCUP. RECUR.'!$F:$F,"",0)</f>
        <v>TORNO HORIZ. TOS SKJ-85 - [121]</v>
      </c>
    </row>
    <row r="132" spans="1:20" x14ac:dyDescent="0.25">
      <c r="A132" s="16" t="s">
        <v>1551</v>
      </c>
      <c r="C132" s="16" t="s">
        <v>1138</v>
      </c>
      <c r="D132" s="16" t="s">
        <v>2092</v>
      </c>
      <c r="E132" s="16" t="s">
        <v>1722</v>
      </c>
      <c r="F132" s="16">
        <v>25</v>
      </c>
      <c r="G132" s="16" t="s">
        <v>1770</v>
      </c>
      <c r="H132" s="16">
        <v>0</v>
      </c>
      <c r="I132" s="76" t="s">
        <v>1732</v>
      </c>
      <c r="J132" s="16">
        <v>121</v>
      </c>
      <c r="K132" s="55">
        <v>3.8290909090909082</v>
      </c>
      <c r="L132" s="55">
        <v>0.42545454545454542</v>
      </c>
      <c r="M132" s="16" t="s">
        <v>145</v>
      </c>
      <c r="N132" s="55">
        <f t="shared" si="6"/>
        <v>4.254545454545454</v>
      </c>
      <c r="O132" s="29" t="s">
        <v>17</v>
      </c>
      <c r="Q132" s="25"/>
      <c r="R132" t="s">
        <v>2452</v>
      </c>
      <c r="S132" s="16" t="s">
        <v>1487</v>
      </c>
      <c r="T132" s="16" t="str">
        <f>_xlfn.XLOOKUP(J132,'TAXA DE OCUP. RECUR.'!$E:$E,'TAXA DE OCUP. RECUR.'!$F:$F,"",0)</f>
        <v>TORNO HORIZ. TOS SKJ-85 - [121]</v>
      </c>
    </row>
    <row r="133" spans="1:20" x14ac:dyDescent="0.25">
      <c r="A133" s="16" t="s">
        <v>1551</v>
      </c>
      <c r="C133" s="16" t="s">
        <v>1138</v>
      </c>
      <c r="D133" s="16" t="s">
        <v>2092</v>
      </c>
      <c r="E133" s="16" t="s">
        <v>1722</v>
      </c>
      <c r="F133" s="16">
        <v>30</v>
      </c>
      <c r="G133" s="16" t="s">
        <v>1772</v>
      </c>
      <c r="H133" s="16">
        <v>2</v>
      </c>
      <c r="I133" s="76" t="s">
        <v>1724</v>
      </c>
      <c r="J133" s="16">
        <v>74</v>
      </c>
      <c r="K133" s="55">
        <v>3.5999999999999996</v>
      </c>
      <c r="L133" s="55">
        <v>0</v>
      </c>
      <c r="M133" s="16" t="s">
        <v>145</v>
      </c>
      <c r="N133" s="55">
        <f t="shared" si="6"/>
        <v>3.5999999999999996</v>
      </c>
      <c r="O133" s="29" t="s">
        <v>17</v>
      </c>
      <c r="R133" t="s">
        <v>2452</v>
      </c>
      <c r="S133" s="16" t="s">
        <v>1487</v>
      </c>
      <c r="T133" s="16" t="str">
        <f>_xlfn.XLOOKUP(J133,'TAXA DE OCUP. RECUR.'!$E:$E,'TAXA DE OCUP. RECUR.'!$F:$F,"",0)</f>
        <v>MONTAGEM (PREPARADOR DE PEÇA)-74</v>
      </c>
    </row>
    <row r="134" spans="1:20" x14ac:dyDescent="0.25">
      <c r="A134" s="16" t="s">
        <v>1551</v>
      </c>
      <c r="C134" s="16" t="s">
        <v>1138</v>
      </c>
      <c r="D134" s="16" t="s">
        <v>2092</v>
      </c>
      <c r="E134" s="16" t="s">
        <v>1722</v>
      </c>
      <c r="F134" s="16">
        <v>30</v>
      </c>
      <c r="G134" s="16" t="s">
        <v>1772</v>
      </c>
      <c r="H134" s="16">
        <v>2</v>
      </c>
      <c r="I134" s="76" t="s">
        <v>1724</v>
      </c>
      <c r="J134" s="16">
        <v>82</v>
      </c>
      <c r="K134" s="55">
        <v>3.1500000000000004</v>
      </c>
      <c r="L134" s="55">
        <v>0</v>
      </c>
      <c r="M134" s="16" t="s">
        <v>145</v>
      </c>
      <c r="N134" s="55">
        <f t="shared" si="6"/>
        <v>3.1500000000000004</v>
      </c>
      <c r="O134" s="29" t="s">
        <v>17</v>
      </c>
      <c r="R134" t="s">
        <v>2452</v>
      </c>
      <c r="S134" s="16" t="s">
        <v>1487</v>
      </c>
      <c r="T134" s="16" t="str">
        <f>_xlfn.XLOOKUP(J134,'TAXA DE OCUP. RECUR.'!$E:$E,'TAXA DE OCUP. RECUR.'!$F:$F,"",0)</f>
        <v/>
      </c>
    </row>
    <row r="135" spans="1:20" x14ac:dyDescent="0.25">
      <c r="A135" s="16" t="s">
        <v>1551</v>
      </c>
      <c r="C135" s="16" t="s">
        <v>1138</v>
      </c>
      <c r="D135" s="16" t="s">
        <v>2092</v>
      </c>
      <c r="E135" s="16" t="s">
        <v>1722</v>
      </c>
      <c r="F135" s="16">
        <v>30</v>
      </c>
      <c r="G135" s="16" t="s">
        <v>1772</v>
      </c>
      <c r="H135" s="16">
        <v>2</v>
      </c>
      <c r="I135" s="76" t="s">
        <v>1725</v>
      </c>
      <c r="J135" s="16">
        <v>121</v>
      </c>
      <c r="K135" s="55">
        <v>0.44181818181818183</v>
      </c>
      <c r="L135" s="55">
        <v>4.9090909090909095E-2</v>
      </c>
      <c r="M135" s="16" t="s">
        <v>145</v>
      </c>
      <c r="N135" s="55">
        <f t="shared" si="6"/>
        <v>0.49090909090909091</v>
      </c>
      <c r="O135" s="29" t="s">
        <v>17</v>
      </c>
      <c r="R135" t="s">
        <v>2452</v>
      </c>
      <c r="S135" s="16" t="s">
        <v>1487</v>
      </c>
      <c r="T135" s="16" t="str">
        <f>_xlfn.XLOOKUP(J135,'TAXA DE OCUP. RECUR.'!$E:$E,'TAXA DE OCUP. RECUR.'!$F:$F,"",0)</f>
        <v>TORNO HORIZ. TOS SKJ-85 - [121]</v>
      </c>
    </row>
    <row r="136" spans="1:20" x14ac:dyDescent="0.25">
      <c r="A136" s="16" t="s">
        <v>1551</v>
      </c>
      <c r="C136" s="16" t="s">
        <v>1138</v>
      </c>
      <c r="D136" s="16" t="s">
        <v>2092</v>
      </c>
      <c r="E136" s="16" t="s">
        <v>1722</v>
      </c>
      <c r="F136" s="16">
        <v>30</v>
      </c>
      <c r="G136" s="16" t="s">
        <v>1772</v>
      </c>
      <c r="H136" s="16">
        <v>2</v>
      </c>
      <c r="I136" s="76" t="s">
        <v>1739</v>
      </c>
      <c r="J136" s="16">
        <v>121</v>
      </c>
      <c r="K136" s="55">
        <v>2.3195454545454544</v>
      </c>
      <c r="L136" s="55">
        <v>0.25772727272727275</v>
      </c>
      <c r="M136" s="16" t="s">
        <v>145</v>
      </c>
      <c r="N136" s="55">
        <f t="shared" si="6"/>
        <v>2.5772727272727272</v>
      </c>
      <c r="O136" s="29" t="s">
        <v>17</v>
      </c>
      <c r="R136" t="s">
        <v>2452</v>
      </c>
      <c r="S136" s="16" t="s">
        <v>1487</v>
      </c>
      <c r="T136" s="16" t="str">
        <f>_xlfn.XLOOKUP(J136,'TAXA DE OCUP. RECUR.'!$E:$E,'TAXA DE OCUP. RECUR.'!$F:$F,"",0)</f>
        <v>TORNO HORIZ. TOS SKJ-85 - [121]</v>
      </c>
    </row>
    <row r="137" spans="1:20" x14ac:dyDescent="0.25">
      <c r="A137" s="16" t="s">
        <v>1551</v>
      </c>
      <c r="C137" s="16" t="s">
        <v>1138</v>
      </c>
      <c r="D137" s="16" t="s">
        <v>2092</v>
      </c>
      <c r="E137" s="16" t="s">
        <v>1722</v>
      </c>
      <c r="F137" s="16">
        <v>30</v>
      </c>
      <c r="G137" s="16" t="s">
        <v>1772</v>
      </c>
      <c r="H137" s="16">
        <v>2</v>
      </c>
      <c r="I137" s="76" t="s">
        <v>1731</v>
      </c>
      <c r="J137" s="16">
        <v>121</v>
      </c>
      <c r="K137" s="55">
        <v>0.81736363636363629</v>
      </c>
      <c r="L137" s="55">
        <v>9.0818181818181826E-2</v>
      </c>
      <c r="M137" s="16" t="s">
        <v>145</v>
      </c>
      <c r="N137" s="55">
        <f t="shared" si="6"/>
        <v>0.90818181818181809</v>
      </c>
      <c r="O137" s="29" t="s">
        <v>17</v>
      </c>
      <c r="R137" t="s">
        <v>2452</v>
      </c>
      <c r="S137" s="16" t="s">
        <v>1487</v>
      </c>
      <c r="T137" s="16" t="str">
        <f>_xlfn.XLOOKUP(J137,'TAXA DE OCUP. RECUR.'!$E:$E,'TAXA DE OCUP. RECUR.'!$F:$F,"",0)</f>
        <v>TORNO HORIZ. TOS SKJ-85 - [121]</v>
      </c>
    </row>
    <row r="138" spans="1:20" x14ac:dyDescent="0.25">
      <c r="A138" s="16" t="s">
        <v>1551</v>
      </c>
      <c r="C138" s="16" t="s">
        <v>1138</v>
      </c>
      <c r="D138" s="16" t="s">
        <v>2092</v>
      </c>
      <c r="E138" s="16" t="s">
        <v>1722</v>
      </c>
      <c r="F138" s="16">
        <v>30</v>
      </c>
      <c r="G138" s="16" t="s">
        <v>1772</v>
      </c>
      <c r="H138" s="16">
        <v>2</v>
      </c>
      <c r="I138" s="76" t="s">
        <v>1773</v>
      </c>
      <c r="J138" s="16">
        <v>74</v>
      </c>
      <c r="K138" s="55">
        <v>4.0909090909090908</v>
      </c>
      <c r="L138" s="55">
        <v>0</v>
      </c>
      <c r="M138" s="16" t="s">
        <v>145</v>
      </c>
      <c r="N138" s="55">
        <f t="shared" si="6"/>
        <v>4.0909090909090908</v>
      </c>
      <c r="O138" s="29" t="s">
        <v>17</v>
      </c>
      <c r="R138" t="s">
        <v>2452</v>
      </c>
      <c r="S138" s="16" t="s">
        <v>1487</v>
      </c>
      <c r="T138" s="16" t="str">
        <f>_xlfn.XLOOKUP(J138,'TAXA DE OCUP. RECUR.'!$E:$E,'TAXA DE OCUP. RECUR.'!$F:$F,"",0)</f>
        <v>MONTAGEM (PREPARADOR DE PEÇA)-74</v>
      </c>
    </row>
    <row r="139" spans="1:20" x14ac:dyDescent="0.25">
      <c r="A139" s="16" t="s">
        <v>1551</v>
      </c>
      <c r="C139" s="16" t="s">
        <v>1138</v>
      </c>
      <c r="D139" s="16" t="s">
        <v>2092</v>
      </c>
      <c r="E139" s="16" t="s">
        <v>1722</v>
      </c>
      <c r="F139" s="16">
        <v>30</v>
      </c>
      <c r="G139" s="16" t="s">
        <v>1772</v>
      </c>
      <c r="H139" s="16">
        <v>2</v>
      </c>
      <c r="I139" s="76" t="s">
        <v>1732</v>
      </c>
      <c r="J139" s="16">
        <v>121</v>
      </c>
      <c r="K139" s="55">
        <v>3.8290909090909082</v>
      </c>
      <c r="L139" s="55">
        <v>0.42545454545454542</v>
      </c>
      <c r="M139" s="16" t="s">
        <v>145</v>
      </c>
      <c r="N139" s="55">
        <f t="shared" si="6"/>
        <v>4.254545454545454</v>
      </c>
      <c r="O139" s="29" t="s">
        <v>17</v>
      </c>
      <c r="R139" t="s">
        <v>2452</v>
      </c>
      <c r="S139" s="16" t="s">
        <v>1487</v>
      </c>
      <c r="T139" s="16" t="str">
        <f>_xlfn.XLOOKUP(J139,'TAXA DE OCUP. RECUR.'!$E:$E,'TAXA DE OCUP. RECUR.'!$F:$F,"",0)</f>
        <v>TORNO HORIZ. TOS SKJ-85 - [121]</v>
      </c>
    </row>
    <row r="140" spans="1:20" x14ac:dyDescent="0.25">
      <c r="A140" s="16" t="s">
        <v>1551</v>
      </c>
      <c r="C140" s="16" t="s">
        <v>1138</v>
      </c>
      <c r="D140" s="16" t="s">
        <v>2092</v>
      </c>
      <c r="E140" s="16" t="s">
        <v>1722</v>
      </c>
      <c r="F140" s="16">
        <v>30</v>
      </c>
      <c r="G140" s="16" t="s">
        <v>1772</v>
      </c>
      <c r="H140" s="16">
        <v>2</v>
      </c>
      <c r="I140" s="76" t="s">
        <v>1771</v>
      </c>
      <c r="J140" s="16">
        <v>74</v>
      </c>
      <c r="K140" s="55">
        <v>3.4363636363636356</v>
      </c>
      <c r="L140" s="55">
        <v>0</v>
      </c>
      <c r="M140" s="16" t="s">
        <v>145</v>
      </c>
      <c r="N140" s="55">
        <f t="shared" si="6"/>
        <v>3.4363636363636356</v>
      </c>
      <c r="O140" s="29" t="s">
        <v>17</v>
      </c>
      <c r="R140" t="s">
        <v>2452</v>
      </c>
      <c r="S140" s="16" t="s">
        <v>1487</v>
      </c>
      <c r="T140" s="16" t="str">
        <f>_xlfn.XLOOKUP(J140,'TAXA DE OCUP. RECUR.'!$E:$E,'TAXA DE OCUP. RECUR.'!$F:$F,"",0)</f>
        <v>MONTAGEM (PREPARADOR DE PEÇA)-74</v>
      </c>
    </row>
    <row r="141" spans="1:20" x14ac:dyDescent="0.25">
      <c r="A141" s="16" t="s">
        <v>1551</v>
      </c>
      <c r="C141" s="16" t="s">
        <v>1138</v>
      </c>
      <c r="D141" s="16" t="s">
        <v>2092</v>
      </c>
      <c r="E141" s="16" t="s">
        <v>1722</v>
      </c>
      <c r="F141" s="16">
        <v>24</v>
      </c>
      <c r="G141" s="16" t="s">
        <v>1774</v>
      </c>
      <c r="H141" s="16">
        <v>0</v>
      </c>
      <c r="I141" s="76" t="s">
        <v>1724</v>
      </c>
      <c r="J141" s="16">
        <v>74</v>
      </c>
      <c r="K141" s="55">
        <v>3.5999999999999996</v>
      </c>
      <c r="L141" s="55">
        <v>0</v>
      </c>
      <c r="M141" s="16" t="s">
        <v>145</v>
      </c>
      <c r="N141" s="55">
        <f t="shared" si="6"/>
        <v>3.5999999999999996</v>
      </c>
      <c r="O141" s="29" t="s">
        <v>17</v>
      </c>
      <c r="R141" t="s">
        <v>2452</v>
      </c>
      <c r="S141" s="16" t="s">
        <v>1487</v>
      </c>
      <c r="T141" s="16" t="str">
        <f>_xlfn.XLOOKUP(J141,'TAXA DE OCUP. RECUR.'!$E:$E,'TAXA DE OCUP. RECUR.'!$F:$F,"",0)</f>
        <v>MONTAGEM (PREPARADOR DE PEÇA)-74</v>
      </c>
    </row>
    <row r="142" spans="1:20" x14ac:dyDescent="0.25">
      <c r="A142" s="16" t="s">
        <v>1551</v>
      </c>
      <c r="C142" s="16" t="s">
        <v>1138</v>
      </c>
      <c r="D142" s="16" t="s">
        <v>2092</v>
      </c>
      <c r="E142" s="16" t="s">
        <v>1722</v>
      </c>
      <c r="F142" s="16">
        <v>24</v>
      </c>
      <c r="G142" s="16" t="s">
        <v>1774</v>
      </c>
      <c r="H142" s="16">
        <v>0</v>
      </c>
      <c r="I142" s="76" t="s">
        <v>1724</v>
      </c>
      <c r="J142" s="16">
        <v>82</v>
      </c>
      <c r="K142" s="55">
        <v>3.1500000000000004</v>
      </c>
      <c r="L142" s="55">
        <v>0</v>
      </c>
      <c r="M142" s="16" t="s">
        <v>145</v>
      </c>
      <c r="N142" s="55">
        <f t="shared" si="6"/>
        <v>3.1500000000000004</v>
      </c>
      <c r="O142" s="29" t="s">
        <v>17</v>
      </c>
      <c r="R142" t="s">
        <v>2452</v>
      </c>
      <c r="S142" s="16" t="s">
        <v>1487</v>
      </c>
      <c r="T142" s="16" t="str">
        <f>_xlfn.XLOOKUP(J142,'TAXA DE OCUP. RECUR.'!$E:$E,'TAXA DE OCUP. RECUR.'!$F:$F,"",0)</f>
        <v/>
      </c>
    </row>
    <row r="143" spans="1:20" x14ac:dyDescent="0.25">
      <c r="A143" s="16" t="s">
        <v>1551</v>
      </c>
      <c r="C143" s="16" t="s">
        <v>1138</v>
      </c>
      <c r="D143" s="16" t="s">
        <v>2092</v>
      </c>
      <c r="E143" s="16" t="s">
        <v>1722</v>
      </c>
      <c r="F143" s="16">
        <v>24</v>
      </c>
      <c r="G143" s="16" t="s">
        <v>1774</v>
      </c>
      <c r="H143" s="16">
        <v>0</v>
      </c>
      <c r="I143" s="76" t="s">
        <v>1725</v>
      </c>
      <c r="J143" s="16">
        <v>121</v>
      </c>
      <c r="K143" s="55">
        <v>0.44181818181818183</v>
      </c>
      <c r="L143" s="55">
        <v>4.9090909090909095E-2</v>
      </c>
      <c r="M143" s="16" t="s">
        <v>145</v>
      </c>
      <c r="N143" s="55">
        <f t="shared" si="6"/>
        <v>0.49090909090909091</v>
      </c>
      <c r="O143" s="29" t="s">
        <v>17</v>
      </c>
      <c r="R143" t="s">
        <v>2452</v>
      </c>
      <c r="S143" s="16" t="s">
        <v>1487</v>
      </c>
      <c r="T143" s="16" t="str">
        <f>_xlfn.XLOOKUP(J143,'TAXA DE OCUP. RECUR.'!$E:$E,'TAXA DE OCUP. RECUR.'!$F:$F,"",0)</f>
        <v>TORNO HORIZ. TOS SKJ-85 - [121]</v>
      </c>
    </row>
    <row r="144" spans="1:20" x14ac:dyDescent="0.25">
      <c r="A144" s="16" t="s">
        <v>1551</v>
      </c>
      <c r="C144" s="16" t="s">
        <v>1138</v>
      </c>
      <c r="D144" s="16" t="s">
        <v>2092</v>
      </c>
      <c r="E144" s="16" t="s">
        <v>1722</v>
      </c>
      <c r="F144" s="16">
        <v>24</v>
      </c>
      <c r="G144" s="16" t="s">
        <v>1774</v>
      </c>
      <c r="H144" s="16">
        <v>0</v>
      </c>
      <c r="I144" s="76" t="s">
        <v>1739</v>
      </c>
      <c r="J144" s="16">
        <v>121</v>
      </c>
      <c r="K144" s="55">
        <v>2.3195454545454544</v>
      </c>
      <c r="L144" s="55">
        <v>0.25772727272727275</v>
      </c>
      <c r="M144" s="16" t="s">
        <v>145</v>
      </c>
      <c r="N144" s="55">
        <f t="shared" si="6"/>
        <v>2.5772727272727272</v>
      </c>
      <c r="O144" s="29" t="s">
        <v>17</v>
      </c>
      <c r="R144" t="s">
        <v>2452</v>
      </c>
      <c r="S144" s="16" t="s">
        <v>1487</v>
      </c>
      <c r="T144" s="16" t="str">
        <f>_xlfn.XLOOKUP(J144,'TAXA DE OCUP. RECUR.'!$E:$E,'TAXA DE OCUP. RECUR.'!$F:$F,"",0)</f>
        <v>TORNO HORIZ. TOS SKJ-85 - [121]</v>
      </c>
    </row>
    <row r="145" spans="1:20" x14ac:dyDescent="0.25">
      <c r="A145" s="16" t="s">
        <v>1551</v>
      </c>
      <c r="C145" s="16" t="s">
        <v>1138</v>
      </c>
      <c r="D145" s="16" t="s">
        <v>2092</v>
      </c>
      <c r="E145" s="16" t="s">
        <v>1722</v>
      </c>
      <c r="F145" s="16">
        <v>24</v>
      </c>
      <c r="G145" s="16" t="s">
        <v>1774</v>
      </c>
      <c r="H145" s="16">
        <v>0</v>
      </c>
      <c r="I145" s="76" t="s">
        <v>1731</v>
      </c>
      <c r="J145" s="16">
        <v>121</v>
      </c>
      <c r="K145" s="55">
        <v>0.81736363636363629</v>
      </c>
      <c r="L145" s="55">
        <v>9.0818181818181826E-2</v>
      </c>
      <c r="M145" s="16" t="s">
        <v>145</v>
      </c>
      <c r="N145" s="55">
        <f t="shared" si="6"/>
        <v>0.90818181818181809</v>
      </c>
      <c r="O145" s="29" t="s">
        <v>17</v>
      </c>
      <c r="R145" t="s">
        <v>2452</v>
      </c>
      <c r="S145" s="16" t="s">
        <v>1487</v>
      </c>
      <c r="T145" s="16" t="str">
        <f>_xlfn.XLOOKUP(J145,'TAXA DE OCUP. RECUR.'!$E:$E,'TAXA DE OCUP. RECUR.'!$F:$F,"",0)</f>
        <v>TORNO HORIZ. TOS SKJ-85 - [121]</v>
      </c>
    </row>
    <row r="146" spans="1:20" x14ac:dyDescent="0.25">
      <c r="A146" s="16" t="s">
        <v>1551</v>
      </c>
      <c r="C146" s="16" t="s">
        <v>1138</v>
      </c>
      <c r="D146" s="16" t="s">
        <v>2092</v>
      </c>
      <c r="E146" s="16" t="s">
        <v>1722</v>
      </c>
      <c r="F146" s="16">
        <v>24</v>
      </c>
      <c r="G146" s="16" t="s">
        <v>1774</v>
      </c>
      <c r="H146" s="16">
        <v>0</v>
      </c>
      <c r="I146" s="76" t="s">
        <v>1732</v>
      </c>
      <c r="J146" s="16">
        <v>121</v>
      </c>
      <c r="K146" s="55">
        <v>3.8290909090909082</v>
      </c>
      <c r="L146" s="55">
        <v>0.42545454545454542</v>
      </c>
      <c r="M146" s="16" t="s">
        <v>145</v>
      </c>
      <c r="N146" s="55">
        <f t="shared" si="6"/>
        <v>4.254545454545454</v>
      </c>
      <c r="O146" s="29" t="s">
        <v>17</v>
      </c>
      <c r="R146" t="s">
        <v>2452</v>
      </c>
      <c r="S146" s="16" t="s">
        <v>1487</v>
      </c>
      <c r="T146" s="16" t="str">
        <f>_xlfn.XLOOKUP(J146,'TAXA DE OCUP. RECUR.'!$E:$E,'TAXA DE OCUP. RECUR.'!$F:$F,"",0)</f>
        <v>TORNO HORIZ. TOS SKJ-85 - [121]</v>
      </c>
    </row>
    <row r="147" spans="1:20" x14ac:dyDescent="0.25">
      <c r="A147" s="16" t="s">
        <v>1551</v>
      </c>
      <c r="C147" s="16" t="s">
        <v>1138</v>
      </c>
      <c r="D147" s="16" t="s">
        <v>2092</v>
      </c>
      <c r="E147" s="16" t="s">
        <v>1722</v>
      </c>
      <c r="F147" s="16">
        <v>24</v>
      </c>
      <c r="G147" s="16" t="s">
        <v>1774</v>
      </c>
      <c r="H147" s="16">
        <v>0</v>
      </c>
      <c r="I147" s="76" t="s">
        <v>1767</v>
      </c>
      <c r="J147" s="16">
        <v>91</v>
      </c>
      <c r="K147" s="55">
        <v>1.2681818181818181</v>
      </c>
      <c r="L147" s="55">
        <v>0</v>
      </c>
      <c r="M147" s="16" t="s">
        <v>145</v>
      </c>
      <c r="N147" s="55">
        <f t="shared" si="6"/>
        <v>1.2681818181818181</v>
      </c>
      <c r="O147" s="29" t="s">
        <v>17</v>
      </c>
      <c r="R147" t="s">
        <v>2452</v>
      </c>
      <c r="S147" s="16" t="s">
        <v>1487</v>
      </c>
      <c r="T147" s="16" t="str">
        <f>_xlfn.XLOOKUP(J147,'TAXA DE OCUP. RECUR.'!$E:$E,'TAXA DE OCUP. RECUR.'!$F:$F,"",0)</f>
        <v>GRAFITAMENTO - [91]</v>
      </c>
    </row>
    <row r="148" spans="1:20" x14ac:dyDescent="0.25">
      <c r="A148" s="16" t="s">
        <v>1551</v>
      </c>
      <c r="C148" s="16" t="s">
        <v>1138</v>
      </c>
      <c r="D148" s="16" t="s">
        <v>2092</v>
      </c>
      <c r="E148" s="16" t="s">
        <v>1722</v>
      </c>
      <c r="F148" s="16">
        <v>24</v>
      </c>
      <c r="G148" s="16" t="s">
        <v>1774</v>
      </c>
      <c r="H148" s="16">
        <v>0</v>
      </c>
      <c r="I148" s="76" t="s">
        <v>1767</v>
      </c>
      <c r="J148" s="16">
        <v>84</v>
      </c>
      <c r="K148" s="55">
        <v>1.4386888636363633</v>
      </c>
      <c r="L148" s="55">
        <v>0.15985431818181817</v>
      </c>
      <c r="M148" s="16" t="s">
        <v>145</v>
      </c>
      <c r="N148" s="55">
        <f t="shared" si="6"/>
        <v>1.5985431818181814</v>
      </c>
      <c r="O148" s="29" t="s">
        <v>17</v>
      </c>
      <c r="R148" t="s">
        <v>2452</v>
      </c>
      <c r="S148" s="16" t="s">
        <v>1487</v>
      </c>
      <c r="T148" s="16" t="str">
        <f>_xlfn.XLOOKUP(J148,'TAXA DE OCUP. RECUR.'!$E:$E,'TAXA DE OCUP. RECUR.'!$F:$F,"",0)</f>
        <v>SOLDA - [84]</v>
      </c>
    </row>
    <row r="149" spans="1:20" x14ac:dyDescent="0.25">
      <c r="A149" s="16" t="s">
        <v>1551</v>
      </c>
      <c r="C149" s="16" t="s">
        <v>1138</v>
      </c>
      <c r="D149" s="16" t="s">
        <v>2092</v>
      </c>
      <c r="E149" s="16" t="s">
        <v>1722</v>
      </c>
      <c r="F149" s="16">
        <v>24</v>
      </c>
      <c r="G149" s="16" t="s">
        <v>1774</v>
      </c>
      <c r="H149" s="16">
        <v>0</v>
      </c>
      <c r="I149" s="76" t="s">
        <v>1775</v>
      </c>
      <c r="J149" s="16">
        <v>84</v>
      </c>
      <c r="K149" s="55">
        <v>4.2751573426573426</v>
      </c>
      <c r="L149" s="55">
        <v>0.47501748251748249</v>
      </c>
      <c r="M149" s="16" t="s">
        <v>145</v>
      </c>
      <c r="N149" s="55">
        <f t="shared" si="6"/>
        <v>4.7501748251748248</v>
      </c>
      <c r="O149" s="29" t="s">
        <v>17</v>
      </c>
      <c r="R149" t="s">
        <v>2452</v>
      </c>
      <c r="S149" s="16" t="s">
        <v>1487</v>
      </c>
      <c r="T149" s="16" t="str">
        <f>_xlfn.XLOOKUP(J149,'TAXA DE OCUP. RECUR.'!$E:$E,'TAXA DE OCUP. RECUR.'!$F:$F,"",0)</f>
        <v>SOLDA - [84]</v>
      </c>
    </row>
    <row r="150" spans="1:20" x14ac:dyDescent="0.25">
      <c r="A150" s="16" t="s">
        <v>1551</v>
      </c>
      <c r="C150" s="16" t="s">
        <v>1138</v>
      </c>
      <c r="D150" s="16" t="s">
        <v>2092</v>
      </c>
      <c r="E150" s="16" t="s">
        <v>1722</v>
      </c>
      <c r="F150" s="16">
        <v>24</v>
      </c>
      <c r="G150" s="16" t="s">
        <v>1774</v>
      </c>
      <c r="H150" s="16">
        <v>0</v>
      </c>
      <c r="I150" s="76" t="s">
        <v>1734</v>
      </c>
      <c r="J150" s="16">
        <v>84</v>
      </c>
      <c r="K150" s="55">
        <v>7.8139510489510497</v>
      </c>
      <c r="L150" s="55">
        <v>0.86821678321678331</v>
      </c>
      <c r="M150" s="16" t="s">
        <v>145</v>
      </c>
      <c r="N150" s="55">
        <f t="shared" si="6"/>
        <v>8.6821678321678331</v>
      </c>
      <c r="O150" s="29" t="s">
        <v>17</v>
      </c>
      <c r="R150" t="s">
        <v>2452</v>
      </c>
      <c r="S150" s="16" t="s">
        <v>1487</v>
      </c>
      <c r="T150" s="16" t="str">
        <f>_xlfn.XLOOKUP(J150,'TAXA DE OCUP. RECUR.'!$E:$E,'TAXA DE OCUP. RECUR.'!$F:$F,"",0)</f>
        <v>SOLDA - [84]</v>
      </c>
    </row>
    <row r="151" spans="1:20" x14ac:dyDescent="0.25">
      <c r="A151" s="16" t="s">
        <v>1551</v>
      </c>
      <c r="C151" s="16" t="s">
        <v>1138</v>
      </c>
      <c r="D151" s="16" t="s">
        <v>2092</v>
      </c>
      <c r="E151" s="16" t="s">
        <v>1722</v>
      </c>
      <c r="F151" s="16">
        <v>24</v>
      </c>
      <c r="G151" s="16" t="s">
        <v>1774</v>
      </c>
      <c r="H151" s="16">
        <v>0</v>
      </c>
      <c r="I151" s="76" t="s">
        <v>1735</v>
      </c>
      <c r="J151" s="16">
        <v>121</v>
      </c>
      <c r="K151" s="55">
        <v>1.2518181818181817</v>
      </c>
      <c r="L151" s="55">
        <v>0.13909090909090907</v>
      </c>
      <c r="M151" s="16" t="s">
        <v>145</v>
      </c>
      <c r="N151" s="55">
        <f t="shared" si="6"/>
        <v>1.3909090909090909</v>
      </c>
      <c r="O151" s="29" t="s">
        <v>17</v>
      </c>
      <c r="R151" t="s">
        <v>2452</v>
      </c>
      <c r="S151" s="16" t="s">
        <v>1487</v>
      </c>
      <c r="T151" s="16" t="str">
        <f>_xlfn.XLOOKUP(J151,'TAXA DE OCUP. RECUR.'!$E:$E,'TAXA DE OCUP. RECUR.'!$F:$F,"",0)</f>
        <v>TORNO HORIZ. TOS SKJ-85 - [121]</v>
      </c>
    </row>
    <row r="152" spans="1:20" x14ac:dyDescent="0.25">
      <c r="A152" s="16" t="s">
        <v>1551</v>
      </c>
      <c r="C152" s="16" t="s">
        <v>1138</v>
      </c>
      <c r="D152" s="16" t="s">
        <v>2092</v>
      </c>
      <c r="E152" s="16" t="s">
        <v>1722</v>
      </c>
      <c r="F152" s="16">
        <v>24</v>
      </c>
      <c r="G152" s="16" t="s">
        <v>1774</v>
      </c>
      <c r="H152" s="16">
        <v>0</v>
      </c>
      <c r="I152" s="76" t="s">
        <v>1736</v>
      </c>
      <c r="J152" s="16">
        <v>105</v>
      </c>
      <c r="K152" s="55">
        <v>8.3486908151324197</v>
      </c>
      <c r="L152" s="55">
        <v>0.92763231279249114</v>
      </c>
      <c r="M152" s="16" t="s">
        <v>145</v>
      </c>
      <c r="N152" s="55">
        <f t="shared" si="6"/>
        <v>9.2763231279249112</v>
      </c>
      <c r="O152" s="29" t="s">
        <v>17</v>
      </c>
      <c r="R152" t="s">
        <v>2452</v>
      </c>
      <c r="S152" s="16" t="s">
        <v>1487</v>
      </c>
      <c r="T152" s="16" t="str">
        <f>_xlfn.XLOOKUP(J152,'TAXA DE OCUP. RECUR.'!$E:$E,'TAXA DE OCUP. RECUR.'!$F:$F,"",0)</f>
        <v>ARCO SUBMERSO DUPLO CABEÇOTE BAMBOZZI - [105]</v>
      </c>
    </row>
    <row r="153" spans="1:20" x14ac:dyDescent="0.25">
      <c r="A153" s="16" t="s">
        <v>1551</v>
      </c>
      <c r="C153" s="16" t="s">
        <v>1138</v>
      </c>
      <c r="D153" s="16" t="s">
        <v>2092</v>
      </c>
      <c r="E153" s="16" t="s">
        <v>1722</v>
      </c>
      <c r="F153" s="16">
        <v>24</v>
      </c>
      <c r="G153" s="16" t="s">
        <v>1774</v>
      </c>
      <c r="H153" s="16">
        <v>0</v>
      </c>
      <c r="I153" s="76" t="s">
        <v>1737</v>
      </c>
      <c r="J153" s="16">
        <v>121</v>
      </c>
      <c r="K153" s="55">
        <v>2.086363636363636</v>
      </c>
      <c r="L153" s="55">
        <v>0.23181818181818181</v>
      </c>
      <c r="M153" s="16" t="s">
        <v>145</v>
      </c>
      <c r="N153" s="55">
        <f t="shared" si="6"/>
        <v>2.3181818181818179</v>
      </c>
      <c r="O153" s="29" t="s">
        <v>17</v>
      </c>
      <c r="R153" t="s">
        <v>2452</v>
      </c>
      <c r="S153" s="16" t="s">
        <v>1487</v>
      </c>
      <c r="T153" s="16" t="str">
        <f>_xlfn.XLOOKUP(J153,'TAXA DE OCUP. RECUR.'!$E:$E,'TAXA DE OCUP. RECUR.'!$F:$F,"",0)</f>
        <v>TORNO HORIZ. TOS SKJ-85 - [121]</v>
      </c>
    </row>
    <row r="154" spans="1:20" x14ac:dyDescent="0.25">
      <c r="A154" s="16" t="s">
        <v>1551</v>
      </c>
      <c r="C154" s="16" t="s">
        <v>1138</v>
      </c>
      <c r="D154" s="16" t="s">
        <v>2092</v>
      </c>
      <c r="E154" s="16" t="s">
        <v>1722</v>
      </c>
      <c r="F154" s="16">
        <v>24</v>
      </c>
      <c r="G154" s="16" t="s">
        <v>1774</v>
      </c>
      <c r="H154" s="16">
        <v>0</v>
      </c>
      <c r="I154" s="76" t="s">
        <v>1738</v>
      </c>
      <c r="J154" s="16">
        <v>107</v>
      </c>
      <c r="K154" s="55">
        <v>4.6317272727272734</v>
      </c>
      <c r="L154" s="55">
        <v>0.51463636363636367</v>
      </c>
      <c r="M154" s="16" t="s">
        <v>145</v>
      </c>
      <c r="N154" s="55">
        <f t="shared" si="6"/>
        <v>5.1463636363636374</v>
      </c>
      <c r="O154" s="29" t="s">
        <v>17</v>
      </c>
      <c r="R154" t="s">
        <v>2452</v>
      </c>
      <c r="S154" s="16" t="s">
        <v>1487</v>
      </c>
      <c r="T154" s="16" t="str">
        <f>_xlfn.XLOOKUP(J154,'TAXA DE OCUP. RECUR.'!$E:$E,'TAXA DE OCUP. RECUR.'!$F:$F,"",0)</f>
        <v>PLAINA DE MESA INGERSOL - [107]</v>
      </c>
    </row>
    <row r="155" spans="1:20" x14ac:dyDescent="0.25">
      <c r="A155" s="16" t="s">
        <v>1551</v>
      </c>
      <c r="C155" s="16" t="s">
        <v>1138</v>
      </c>
      <c r="D155" s="16" t="s">
        <v>2092</v>
      </c>
      <c r="E155" s="16" t="s">
        <v>1722</v>
      </c>
      <c r="F155" s="16">
        <v>24</v>
      </c>
      <c r="G155" s="16" t="s">
        <v>1774</v>
      </c>
      <c r="H155" s="16">
        <v>0</v>
      </c>
      <c r="I155" s="76" t="s">
        <v>1776</v>
      </c>
      <c r="J155" s="16">
        <v>84</v>
      </c>
      <c r="K155" s="55">
        <v>0.81818181818181812</v>
      </c>
      <c r="L155" s="55">
        <v>0</v>
      </c>
      <c r="M155" s="16" t="s">
        <v>145</v>
      </c>
      <c r="N155" s="55">
        <f t="shared" si="6"/>
        <v>0.81818181818181812</v>
      </c>
      <c r="O155" s="29" t="s">
        <v>17</v>
      </c>
      <c r="R155" t="s">
        <v>2452</v>
      </c>
      <c r="S155" s="16" t="s">
        <v>1487</v>
      </c>
      <c r="T155" s="16" t="str">
        <f>_xlfn.XLOOKUP(J155,'TAXA DE OCUP. RECUR.'!$E:$E,'TAXA DE OCUP. RECUR.'!$F:$F,"",0)</f>
        <v>SOLDA - [84]</v>
      </c>
    </row>
    <row r="156" spans="1:20" x14ac:dyDescent="0.25">
      <c r="A156" s="16" t="s">
        <v>1551</v>
      </c>
      <c r="C156" s="16" t="s">
        <v>1138</v>
      </c>
      <c r="D156" s="16" t="s">
        <v>2092</v>
      </c>
      <c r="E156" s="16" t="s">
        <v>1722</v>
      </c>
      <c r="F156" s="16">
        <v>24</v>
      </c>
      <c r="G156" s="16" t="s">
        <v>1774</v>
      </c>
      <c r="H156" s="16">
        <v>0</v>
      </c>
      <c r="I156" s="76" t="s">
        <v>1776</v>
      </c>
      <c r="J156" s="16">
        <v>166</v>
      </c>
      <c r="K156" s="55">
        <v>14.782500000000001</v>
      </c>
      <c r="L156" s="55">
        <v>1.6425000000000001</v>
      </c>
      <c r="M156" s="16" t="s">
        <v>145</v>
      </c>
      <c r="N156" s="55">
        <f t="shared" si="6"/>
        <v>16.425000000000001</v>
      </c>
      <c r="O156" s="29" t="s">
        <v>17</v>
      </c>
      <c r="R156" t="s">
        <v>2452</v>
      </c>
      <c r="S156" s="16" t="s">
        <v>1487</v>
      </c>
      <c r="T156" s="16" t="str">
        <f>_xlfn.XLOOKUP(J156,'TAXA DE OCUP. RECUR.'!$E:$E,'TAXA DE OCUP. RECUR.'!$F:$F,"",0)</f>
        <v>MAQUINA DE TRATAMENTO TERMICO SICORT (ALIVIO) - [166]</v>
      </c>
    </row>
    <row r="157" spans="1:20" x14ac:dyDescent="0.25">
      <c r="A157" s="16" t="s">
        <v>1551</v>
      </c>
      <c r="C157" s="16" t="s">
        <v>1160</v>
      </c>
      <c r="D157" s="16" t="s">
        <v>2092</v>
      </c>
      <c r="E157" s="16" t="s">
        <v>1722</v>
      </c>
      <c r="F157" s="16" t="s">
        <v>1777</v>
      </c>
      <c r="G157" s="16" t="s">
        <v>1778</v>
      </c>
      <c r="H157" s="16">
        <v>0</v>
      </c>
      <c r="I157" s="76" t="s">
        <v>1724</v>
      </c>
      <c r="J157" s="16">
        <v>74</v>
      </c>
      <c r="K157" s="55">
        <v>3.5999999999999996</v>
      </c>
      <c r="L157" s="55">
        <v>0</v>
      </c>
      <c r="M157" s="16" t="s">
        <v>145</v>
      </c>
      <c r="N157" s="55">
        <f t="shared" si="6"/>
        <v>3.5999999999999996</v>
      </c>
      <c r="O157" s="29" t="s">
        <v>17</v>
      </c>
      <c r="R157" t="s">
        <v>2452</v>
      </c>
      <c r="S157" s="16" t="s">
        <v>1487</v>
      </c>
      <c r="T157" s="16" t="str">
        <f>_xlfn.XLOOKUP(J157,'TAXA DE OCUP. RECUR.'!$E:$E,'TAXA DE OCUP. RECUR.'!$F:$F,"",0)</f>
        <v>MONTAGEM (PREPARADOR DE PEÇA)-74</v>
      </c>
    </row>
    <row r="158" spans="1:20" x14ac:dyDescent="0.25">
      <c r="A158" s="16" t="s">
        <v>1551</v>
      </c>
      <c r="C158" s="16" t="s">
        <v>1160</v>
      </c>
      <c r="D158" s="16" t="s">
        <v>2092</v>
      </c>
      <c r="E158" s="16" t="s">
        <v>1722</v>
      </c>
      <c r="F158" s="16" t="s">
        <v>1777</v>
      </c>
      <c r="G158" s="16" t="s">
        <v>1778</v>
      </c>
      <c r="H158" s="16">
        <v>0</v>
      </c>
      <c r="I158" s="76" t="s">
        <v>1724</v>
      </c>
      <c r="J158" s="16">
        <v>82</v>
      </c>
      <c r="K158" s="55">
        <v>3.1500000000000004</v>
      </c>
      <c r="L158" s="55">
        <v>0</v>
      </c>
      <c r="M158" s="16" t="s">
        <v>145</v>
      </c>
      <c r="N158" s="55">
        <f t="shared" si="6"/>
        <v>3.1500000000000004</v>
      </c>
      <c r="O158" s="29" t="s">
        <v>17</v>
      </c>
      <c r="R158" t="s">
        <v>2452</v>
      </c>
      <c r="S158" s="16" t="s">
        <v>1487</v>
      </c>
      <c r="T158" s="16" t="str">
        <f>_xlfn.XLOOKUP(J158,'TAXA DE OCUP. RECUR.'!$E:$E,'TAXA DE OCUP. RECUR.'!$F:$F,"",0)</f>
        <v/>
      </c>
    </row>
    <row r="159" spans="1:20" x14ac:dyDescent="0.25">
      <c r="A159" s="16" t="s">
        <v>1551</v>
      </c>
      <c r="C159" s="16" t="s">
        <v>1160</v>
      </c>
      <c r="D159" s="16" t="s">
        <v>2092</v>
      </c>
      <c r="E159" s="16" t="s">
        <v>1722</v>
      </c>
      <c r="F159" s="16" t="s">
        <v>1777</v>
      </c>
      <c r="G159" s="16" t="s">
        <v>1778</v>
      </c>
      <c r="H159" s="16">
        <v>0</v>
      </c>
      <c r="I159" s="76" t="s">
        <v>1725</v>
      </c>
      <c r="J159" s="16">
        <v>121</v>
      </c>
      <c r="K159" s="55">
        <v>0.44181818181818183</v>
      </c>
      <c r="L159" s="55">
        <v>4.9090909090909095E-2</v>
      </c>
      <c r="M159" s="16" t="s">
        <v>145</v>
      </c>
      <c r="N159" s="55">
        <f t="shared" si="6"/>
        <v>0.49090909090909091</v>
      </c>
      <c r="O159" s="29" t="s">
        <v>17</v>
      </c>
      <c r="R159" t="s">
        <v>2452</v>
      </c>
      <c r="S159" s="16" t="s">
        <v>1487</v>
      </c>
      <c r="T159" s="16" t="str">
        <f>_xlfn.XLOOKUP(J159,'TAXA DE OCUP. RECUR.'!$E:$E,'TAXA DE OCUP. RECUR.'!$F:$F,"",0)</f>
        <v>TORNO HORIZ. TOS SKJ-85 - [121]</v>
      </c>
    </row>
    <row r="160" spans="1:20" x14ac:dyDescent="0.25">
      <c r="A160" s="16" t="s">
        <v>1551</v>
      </c>
      <c r="C160" s="16" t="s">
        <v>1160</v>
      </c>
      <c r="D160" s="16" t="s">
        <v>2092</v>
      </c>
      <c r="E160" s="16" t="s">
        <v>1722</v>
      </c>
      <c r="F160" s="16" t="s">
        <v>1777</v>
      </c>
      <c r="G160" s="16" t="s">
        <v>1778</v>
      </c>
      <c r="H160" s="16">
        <v>0</v>
      </c>
      <c r="I160" s="76" t="s">
        <v>1739</v>
      </c>
      <c r="J160" s="16">
        <v>121</v>
      </c>
      <c r="K160" s="55">
        <v>3.2252727272727273</v>
      </c>
      <c r="L160" s="55">
        <v>0.35836363636363638</v>
      </c>
      <c r="M160" s="16" t="s">
        <v>145</v>
      </c>
      <c r="N160" s="55">
        <f t="shared" si="6"/>
        <v>3.5836363636363635</v>
      </c>
      <c r="O160" s="29" t="s">
        <v>17</v>
      </c>
      <c r="R160" t="s">
        <v>2452</v>
      </c>
      <c r="S160" s="16" t="s">
        <v>1487</v>
      </c>
      <c r="T160" s="16" t="str">
        <f>_xlfn.XLOOKUP(J160,'TAXA DE OCUP. RECUR.'!$E:$E,'TAXA DE OCUP. RECUR.'!$F:$F,"",0)</f>
        <v>TORNO HORIZ. TOS SKJ-85 - [121]</v>
      </c>
    </row>
    <row r="161" spans="1:20" x14ac:dyDescent="0.25">
      <c r="A161" s="16" t="s">
        <v>1551</v>
      </c>
      <c r="C161" s="16" t="s">
        <v>1160</v>
      </c>
      <c r="D161" s="16" t="s">
        <v>2092</v>
      </c>
      <c r="E161" s="16" t="s">
        <v>1722</v>
      </c>
      <c r="F161" s="16" t="s">
        <v>1777</v>
      </c>
      <c r="G161" s="16" t="s">
        <v>1778</v>
      </c>
      <c r="H161" s="16">
        <v>0</v>
      </c>
      <c r="I161" s="76" t="s">
        <v>1731</v>
      </c>
      <c r="J161" s="16">
        <v>121</v>
      </c>
      <c r="K161" s="55">
        <v>0.83945454545454523</v>
      </c>
      <c r="L161" s="55">
        <v>9.3272727272727257E-2</v>
      </c>
      <c r="M161" s="16" t="s">
        <v>145</v>
      </c>
      <c r="N161" s="55">
        <f t="shared" si="6"/>
        <v>0.93272727272727252</v>
      </c>
      <c r="O161" s="29" t="s">
        <v>17</v>
      </c>
      <c r="R161" t="s">
        <v>2452</v>
      </c>
      <c r="S161" s="16" t="s">
        <v>1487</v>
      </c>
      <c r="T161" s="16" t="str">
        <f>_xlfn.XLOOKUP(J161,'TAXA DE OCUP. RECUR.'!$E:$E,'TAXA DE OCUP. RECUR.'!$F:$F,"",0)</f>
        <v>TORNO HORIZ. TOS SKJ-85 - [121]</v>
      </c>
    </row>
    <row r="162" spans="1:20" x14ac:dyDescent="0.25">
      <c r="A162" s="16" t="s">
        <v>1551</v>
      </c>
      <c r="C162" s="16" t="s">
        <v>1160</v>
      </c>
      <c r="D162" s="16" t="s">
        <v>2092</v>
      </c>
      <c r="E162" s="16" t="s">
        <v>1722</v>
      </c>
      <c r="F162" s="16" t="s">
        <v>1777</v>
      </c>
      <c r="G162" s="16" t="s">
        <v>1778</v>
      </c>
      <c r="H162" s="16">
        <v>0</v>
      </c>
      <c r="I162" s="76" t="s">
        <v>1732</v>
      </c>
      <c r="J162" s="16">
        <v>121</v>
      </c>
      <c r="K162" s="55">
        <v>4.4549999999999992</v>
      </c>
      <c r="L162" s="55">
        <v>0.49499999999999994</v>
      </c>
      <c r="M162" s="16" t="s">
        <v>145</v>
      </c>
      <c r="N162" s="55">
        <f t="shared" si="6"/>
        <v>4.9499999999999993</v>
      </c>
      <c r="O162" s="29" t="s">
        <v>17</v>
      </c>
      <c r="R162" t="s">
        <v>2452</v>
      </c>
      <c r="S162" s="16" t="s">
        <v>1487</v>
      </c>
      <c r="T162" s="16" t="str">
        <f>_xlfn.XLOOKUP(J162,'TAXA DE OCUP. RECUR.'!$E:$E,'TAXA DE OCUP. RECUR.'!$F:$F,"",0)</f>
        <v>TORNO HORIZ. TOS SKJ-85 - [121]</v>
      </c>
    </row>
    <row r="163" spans="1:20" x14ac:dyDescent="0.25">
      <c r="A163" s="16" t="s">
        <v>1551</v>
      </c>
      <c r="C163" s="16" t="s">
        <v>1160</v>
      </c>
      <c r="D163" s="16" t="s">
        <v>2092</v>
      </c>
      <c r="E163" s="16" t="s">
        <v>1722</v>
      </c>
      <c r="F163" s="16" t="s">
        <v>1779</v>
      </c>
      <c r="G163" s="16" t="s">
        <v>1780</v>
      </c>
      <c r="H163" s="16">
        <v>1</v>
      </c>
      <c r="I163" s="76" t="s">
        <v>1724</v>
      </c>
      <c r="J163" s="16">
        <v>74</v>
      </c>
      <c r="K163" s="55">
        <v>3.5999999999999996</v>
      </c>
      <c r="L163" s="55">
        <v>0</v>
      </c>
      <c r="M163" s="16" t="s">
        <v>145</v>
      </c>
      <c r="N163" s="55">
        <f t="shared" si="6"/>
        <v>3.5999999999999996</v>
      </c>
      <c r="O163" s="29" t="s">
        <v>17</v>
      </c>
      <c r="R163" t="s">
        <v>2452</v>
      </c>
      <c r="S163" s="16" t="s">
        <v>1487</v>
      </c>
      <c r="T163" s="16" t="str">
        <f>_xlfn.XLOOKUP(J163,'TAXA DE OCUP. RECUR.'!$E:$E,'TAXA DE OCUP. RECUR.'!$F:$F,"",0)</f>
        <v>MONTAGEM (PREPARADOR DE PEÇA)-74</v>
      </c>
    </row>
    <row r="164" spans="1:20" x14ac:dyDescent="0.25">
      <c r="A164" s="16" t="s">
        <v>1551</v>
      </c>
      <c r="C164" s="16" t="s">
        <v>1160</v>
      </c>
      <c r="D164" s="16" t="s">
        <v>2092</v>
      </c>
      <c r="E164" s="16" t="s">
        <v>1722</v>
      </c>
      <c r="F164" s="16" t="s">
        <v>1779</v>
      </c>
      <c r="G164" s="16" t="s">
        <v>1780</v>
      </c>
      <c r="H164" s="16">
        <v>1</v>
      </c>
      <c r="I164" s="76" t="s">
        <v>1724</v>
      </c>
      <c r="J164" s="16">
        <v>82</v>
      </c>
      <c r="K164" s="55">
        <v>3.1500000000000004</v>
      </c>
      <c r="L164" s="55">
        <v>0</v>
      </c>
      <c r="M164" s="16" t="s">
        <v>145</v>
      </c>
      <c r="N164" s="55">
        <f t="shared" si="6"/>
        <v>3.1500000000000004</v>
      </c>
      <c r="O164" s="29" t="s">
        <v>17</v>
      </c>
      <c r="R164" t="s">
        <v>2452</v>
      </c>
      <c r="S164" s="16" t="s">
        <v>1487</v>
      </c>
      <c r="T164" s="16" t="str">
        <f>_xlfn.XLOOKUP(J164,'TAXA DE OCUP. RECUR.'!$E:$E,'TAXA DE OCUP. RECUR.'!$F:$F,"",0)</f>
        <v/>
      </c>
    </row>
    <row r="165" spans="1:20" x14ac:dyDescent="0.25">
      <c r="A165" s="16" t="s">
        <v>1551</v>
      </c>
      <c r="C165" s="16" t="s">
        <v>1160</v>
      </c>
      <c r="D165" s="16" t="s">
        <v>2092</v>
      </c>
      <c r="E165" s="16" t="s">
        <v>1722</v>
      </c>
      <c r="F165" s="16" t="s">
        <v>1779</v>
      </c>
      <c r="G165" s="16" t="s">
        <v>1780</v>
      </c>
      <c r="H165" s="16">
        <v>1</v>
      </c>
      <c r="I165" s="76" t="s">
        <v>1725</v>
      </c>
      <c r="J165" s="16">
        <v>121</v>
      </c>
      <c r="K165" s="55">
        <v>0.44181818181818183</v>
      </c>
      <c r="L165" s="55">
        <v>4.9090909090909095E-2</v>
      </c>
      <c r="M165" s="16" t="s">
        <v>145</v>
      </c>
      <c r="N165" s="55">
        <f t="shared" si="6"/>
        <v>0.49090909090909091</v>
      </c>
      <c r="O165" s="29" t="s">
        <v>17</v>
      </c>
      <c r="R165" t="s">
        <v>2452</v>
      </c>
      <c r="S165" s="16" t="s">
        <v>1487</v>
      </c>
      <c r="T165" s="16" t="str">
        <f>_xlfn.XLOOKUP(J165,'TAXA DE OCUP. RECUR.'!$E:$E,'TAXA DE OCUP. RECUR.'!$F:$F,"",0)</f>
        <v>TORNO HORIZ. TOS SKJ-85 - [121]</v>
      </c>
    </row>
    <row r="166" spans="1:20" x14ac:dyDescent="0.25">
      <c r="A166" s="16" t="s">
        <v>1551</v>
      </c>
      <c r="C166" s="16" t="s">
        <v>1160</v>
      </c>
      <c r="D166" s="16" t="s">
        <v>2092</v>
      </c>
      <c r="E166" s="16" t="s">
        <v>1722</v>
      </c>
      <c r="F166" s="16" t="s">
        <v>1779</v>
      </c>
      <c r="G166" s="16" t="s">
        <v>1780</v>
      </c>
      <c r="H166" s="16">
        <v>1</v>
      </c>
      <c r="I166" s="76" t="s">
        <v>1726</v>
      </c>
      <c r="J166" s="16">
        <v>121</v>
      </c>
      <c r="K166" s="55">
        <v>1.5316363636363635</v>
      </c>
      <c r="L166" s="55">
        <v>0.17018181818181821</v>
      </c>
      <c r="M166" s="16" t="s">
        <v>145</v>
      </c>
      <c r="N166" s="55">
        <f t="shared" si="6"/>
        <v>1.7018181818181817</v>
      </c>
      <c r="O166" s="29" t="s">
        <v>17</v>
      </c>
      <c r="R166" t="s">
        <v>2452</v>
      </c>
      <c r="S166" s="16" t="s">
        <v>1487</v>
      </c>
      <c r="T166" s="16" t="str">
        <f>_xlfn.XLOOKUP(J166,'TAXA DE OCUP. RECUR.'!$E:$E,'TAXA DE OCUP. RECUR.'!$F:$F,"",0)</f>
        <v>TORNO HORIZ. TOS SKJ-85 - [121]</v>
      </c>
    </row>
    <row r="167" spans="1:20" x14ac:dyDescent="0.25">
      <c r="A167" s="16" t="s">
        <v>1551</v>
      </c>
      <c r="C167" s="16" t="s">
        <v>1160</v>
      </c>
      <c r="D167" s="16" t="s">
        <v>2092</v>
      </c>
      <c r="E167" s="16" t="s">
        <v>1722</v>
      </c>
      <c r="F167" s="16" t="s">
        <v>1779</v>
      </c>
      <c r="G167" s="16" t="s">
        <v>1780</v>
      </c>
      <c r="H167" s="16">
        <v>1</v>
      </c>
      <c r="I167" s="76" t="s">
        <v>1731</v>
      </c>
      <c r="J167" s="16">
        <v>121</v>
      </c>
      <c r="K167" s="55">
        <v>0.83945454545454523</v>
      </c>
      <c r="L167" s="55">
        <v>9.3272727272727257E-2</v>
      </c>
      <c r="M167" s="16" t="s">
        <v>145</v>
      </c>
      <c r="N167" s="55">
        <f t="shared" si="6"/>
        <v>0.93272727272727252</v>
      </c>
      <c r="O167" s="29" t="s">
        <v>17</v>
      </c>
      <c r="R167" t="s">
        <v>2452</v>
      </c>
      <c r="S167" s="16" t="s">
        <v>1487</v>
      </c>
      <c r="T167" s="16" t="str">
        <f>_xlfn.XLOOKUP(J167,'TAXA DE OCUP. RECUR.'!$E:$E,'TAXA DE OCUP. RECUR.'!$F:$F,"",0)</f>
        <v>TORNO HORIZ. TOS SKJ-85 - [121]</v>
      </c>
    </row>
    <row r="168" spans="1:20" x14ac:dyDescent="0.25">
      <c r="A168" s="16" t="s">
        <v>1551</v>
      </c>
      <c r="C168" s="16" t="s">
        <v>1160</v>
      </c>
      <c r="D168" s="16" t="s">
        <v>2092</v>
      </c>
      <c r="E168" s="16" t="s">
        <v>1722</v>
      </c>
      <c r="F168" s="16" t="s">
        <v>1779</v>
      </c>
      <c r="G168" s="16" t="s">
        <v>1780</v>
      </c>
      <c r="H168" s="16">
        <v>1</v>
      </c>
      <c r="I168" s="76" t="s">
        <v>1732</v>
      </c>
      <c r="J168" s="16">
        <v>121</v>
      </c>
      <c r="K168" s="55">
        <v>4.4549999999999992</v>
      </c>
      <c r="L168" s="55">
        <v>0.49499999999999994</v>
      </c>
      <c r="M168" s="16" t="s">
        <v>145</v>
      </c>
      <c r="N168" s="55">
        <f t="shared" si="6"/>
        <v>4.9499999999999993</v>
      </c>
      <c r="O168" s="29" t="s">
        <v>17</v>
      </c>
      <c r="R168" t="s">
        <v>2452</v>
      </c>
      <c r="S168" s="16" t="s">
        <v>1487</v>
      </c>
      <c r="T168" s="16" t="str">
        <f>_xlfn.XLOOKUP(J168,'TAXA DE OCUP. RECUR.'!$E:$E,'TAXA DE OCUP. RECUR.'!$F:$F,"",0)</f>
        <v>TORNO HORIZ. TOS SKJ-85 - [121]</v>
      </c>
    </row>
    <row r="169" spans="1:20" x14ac:dyDescent="0.25">
      <c r="A169" s="16" t="s">
        <v>1551</v>
      </c>
      <c r="C169" s="16" t="s">
        <v>1160</v>
      </c>
      <c r="D169" s="16" t="s">
        <v>2092</v>
      </c>
      <c r="E169" s="16" t="s">
        <v>1722</v>
      </c>
      <c r="F169" s="16" t="s">
        <v>1779</v>
      </c>
      <c r="G169" s="16" t="s">
        <v>1780</v>
      </c>
      <c r="H169" s="16">
        <v>1</v>
      </c>
      <c r="I169" s="76" t="s">
        <v>1748</v>
      </c>
      <c r="J169" s="16">
        <v>107</v>
      </c>
      <c r="K169" s="55">
        <v>3.0117272727272724</v>
      </c>
      <c r="L169" s="55">
        <v>0.33463636363636362</v>
      </c>
      <c r="M169" s="16" t="s">
        <v>145</v>
      </c>
      <c r="N169" s="55">
        <f t="shared" si="6"/>
        <v>3.3463636363636358</v>
      </c>
      <c r="O169" s="29" t="s">
        <v>17</v>
      </c>
      <c r="R169" t="s">
        <v>2452</v>
      </c>
      <c r="S169" s="16" t="s">
        <v>1487</v>
      </c>
      <c r="T169" s="16" t="str">
        <f>_xlfn.XLOOKUP(J169,'TAXA DE OCUP. RECUR.'!$E:$E,'TAXA DE OCUP. RECUR.'!$F:$F,"",0)</f>
        <v>PLAINA DE MESA INGERSOL - [107]</v>
      </c>
    </row>
    <row r="170" spans="1:20" x14ac:dyDescent="0.25">
      <c r="A170" s="16" t="s">
        <v>1551</v>
      </c>
      <c r="C170" s="16" t="s">
        <v>1160</v>
      </c>
      <c r="D170" s="16" t="s">
        <v>2092</v>
      </c>
      <c r="E170" s="16" t="s">
        <v>1722</v>
      </c>
      <c r="F170" s="16" t="s">
        <v>1779</v>
      </c>
      <c r="G170" s="16" t="s">
        <v>1780</v>
      </c>
      <c r="H170" s="16">
        <v>1</v>
      </c>
      <c r="I170" s="76" t="s">
        <v>1781</v>
      </c>
      <c r="J170" s="16">
        <v>121</v>
      </c>
      <c r="K170" s="55">
        <v>0.58909090909090911</v>
      </c>
      <c r="L170" s="55">
        <v>6.545454545454546E-2</v>
      </c>
      <c r="M170" s="16" t="s">
        <v>145</v>
      </c>
      <c r="N170" s="55">
        <f t="shared" si="6"/>
        <v>0.65454545454545454</v>
      </c>
      <c r="O170" s="29" t="s">
        <v>17</v>
      </c>
      <c r="R170" t="s">
        <v>2452</v>
      </c>
      <c r="S170" s="16" t="s">
        <v>1487</v>
      </c>
      <c r="T170" s="16" t="str">
        <f>_xlfn.XLOOKUP(J170,'TAXA DE OCUP. RECUR.'!$E:$E,'TAXA DE OCUP. RECUR.'!$F:$F,"",0)</f>
        <v>TORNO HORIZ. TOS SKJ-85 - [121]</v>
      </c>
    </row>
    <row r="171" spans="1:20" x14ac:dyDescent="0.25">
      <c r="A171" s="16" t="s">
        <v>2090</v>
      </c>
      <c r="C171" s="16" t="s">
        <v>1160</v>
      </c>
      <c r="D171" s="16" t="s">
        <v>2092</v>
      </c>
      <c r="E171" s="16" t="s">
        <v>1722</v>
      </c>
      <c r="F171" s="16" t="s">
        <v>1782</v>
      </c>
      <c r="G171" s="16" t="s">
        <v>1783</v>
      </c>
      <c r="H171" s="16">
        <v>0</v>
      </c>
      <c r="I171" s="76" t="s">
        <v>1724</v>
      </c>
      <c r="J171" s="16">
        <v>74</v>
      </c>
      <c r="K171" s="55">
        <v>3.5999999999999996</v>
      </c>
      <c r="L171" s="55">
        <v>0</v>
      </c>
      <c r="M171" s="16" t="s">
        <v>145</v>
      </c>
      <c r="N171" s="55">
        <f t="shared" si="6"/>
        <v>3.5999999999999996</v>
      </c>
      <c r="O171" s="29" t="s">
        <v>17</v>
      </c>
      <c r="S171" s="16" t="s">
        <v>1487</v>
      </c>
      <c r="T171" s="16" t="str">
        <f>_xlfn.XLOOKUP(J171,'TAXA DE OCUP. RECUR.'!$E:$E,'TAXA DE OCUP. RECUR.'!$F:$F,"",0)</f>
        <v>MONTAGEM (PREPARADOR DE PEÇA)-74</v>
      </c>
    </row>
    <row r="172" spans="1:20" x14ac:dyDescent="0.25">
      <c r="A172" s="16" t="s">
        <v>2090</v>
      </c>
      <c r="C172" s="16" t="s">
        <v>1160</v>
      </c>
      <c r="D172" s="16" t="s">
        <v>2092</v>
      </c>
      <c r="E172" s="16" t="s">
        <v>1722</v>
      </c>
      <c r="F172" s="16" t="s">
        <v>1782</v>
      </c>
      <c r="G172" s="16" t="s">
        <v>1783</v>
      </c>
      <c r="H172" s="16">
        <v>0</v>
      </c>
      <c r="I172" s="76" t="s">
        <v>1724</v>
      </c>
      <c r="J172" s="16">
        <v>82</v>
      </c>
      <c r="K172" s="55">
        <v>3.1500000000000004</v>
      </c>
      <c r="L172" s="55">
        <v>0</v>
      </c>
      <c r="M172" s="16" t="s">
        <v>145</v>
      </c>
      <c r="N172" s="55">
        <f t="shared" si="6"/>
        <v>3.1500000000000004</v>
      </c>
      <c r="O172" s="29" t="s">
        <v>17</v>
      </c>
      <c r="S172" s="16" t="s">
        <v>1487</v>
      </c>
      <c r="T172" s="16" t="str">
        <f>_xlfn.XLOOKUP(J172,'TAXA DE OCUP. RECUR.'!$E:$E,'TAXA DE OCUP. RECUR.'!$F:$F,"",0)</f>
        <v/>
      </c>
    </row>
    <row r="173" spans="1:20" x14ac:dyDescent="0.25">
      <c r="A173" s="16" t="s">
        <v>2090</v>
      </c>
      <c r="C173" s="16" t="s">
        <v>1160</v>
      </c>
      <c r="D173" s="16" t="s">
        <v>2092</v>
      </c>
      <c r="E173" s="16" t="s">
        <v>1722</v>
      </c>
      <c r="F173" s="16" t="s">
        <v>1782</v>
      </c>
      <c r="G173" s="16" t="s">
        <v>1783</v>
      </c>
      <c r="H173" s="16">
        <v>0</v>
      </c>
      <c r="I173" s="76" t="s">
        <v>1725</v>
      </c>
      <c r="J173" s="16">
        <v>121</v>
      </c>
      <c r="K173" s="55">
        <v>0.44181818181818183</v>
      </c>
      <c r="L173" s="55">
        <v>4.9090909090909095E-2</v>
      </c>
      <c r="M173" s="16" t="s">
        <v>145</v>
      </c>
      <c r="N173" s="55">
        <f t="shared" si="6"/>
        <v>0.49090909090909091</v>
      </c>
      <c r="O173" s="29" t="s">
        <v>17</v>
      </c>
      <c r="S173" s="16" t="s">
        <v>1487</v>
      </c>
      <c r="T173" s="16" t="str">
        <f>_xlfn.XLOOKUP(J173,'TAXA DE OCUP. RECUR.'!$E:$E,'TAXA DE OCUP. RECUR.'!$F:$F,"",0)</f>
        <v>TORNO HORIZ. TOS SKJ-85 - [121]</v>
      </c>
    </row>
    <row r="174" spans="1:20" x14ac:dyDescent="0.25">
      <c r="A174" s="16" t="s">
        <v>2090</v>
      </c>
      <c r="C174" s="16" t="s">
        <v>1160</v>
      </c>
      <c r="D174" s="16" t="s">
        <v>2092</v>
      </c>
      <c r="E174" s="16" t="s">
        <v>1722</v>
      </c>
      <c r="F174" s="16" t="s">
        <v>1782</v>
      </c>
      <c r="G174" s="16" t="s">
        <v>1783</v>
      </c>
      <c r="H174" s="16">
        <v>0</v>
      </c>
      <c r="I174" s="76" t="s">
        <v>1746</v>
      </c>
      <c r="J174" s="16">
        <v>328</v>
      </c>
      <c r="K174" s="55">
        <v>3.709063636363636</v>
      </c>
      <c r="L174" s="55">
        <v>0.41211818181818177</v>
      </c>
      <c r="M174" s="16" t="s">
        <v>145</v>
      </c>
      <c r="N174" s="55">
        <f t="shared" si="6"/>
        <v>4.1211818181818174</v>
      </c>
      <c r="O174" s="29" t="s">
        <v>17</v>
      </c>
      <c r="S174" s="16" t="s">
        <v>1487</v>
      </c>
      <c r="T174" s="16" t="str">
        <f>_xlfn.XLOOKUP(J174,'TAXA DE OCUP. RECUR.'!$E:$E,'TAXA DE OCUP. RECUR.'!$F:$F,"",0)</f>
        <v>TORNO HORIZ. UNIVERSAL POREBA 1600 X 6000 - [328]</v>
      </c>
    </row>
    <row r="175" spans="1:20" x14ac:dyDescent="0.25">
      <c r="A175" s="16" t="s">
        <v>2090</v>
      </c>
      <c r="C175" s="16" t="s">
        <v>1160</v>
      </c>
      <c r="D175" s="16" t="s">
        <v>2092</v>
      </c>
      <c r="E175" s="16" t="s">
        <v>1722</v>
      </c>
      <c r="F175" s="16" t="s">
        <v>1782</v>
      </c>
      <c r="G175" s="16" t="s">
        <v>1783</v>
      </c>
      <c r="H175" s="16">
        <v>0</v>
      </c>
      <c r="I175" s="76" t="s">
        <v>1784</v>
      </c>
      <c r="J175" s="16">
        <v>328</v>
      </c>
      <c r="K175" s="55">
        <v>0.97384090909090903</v>
      </c>
      <c r="L175" s="55">
        <v>0.10820454545454544</v>
      </c>
      <c r="M175" s="16" t="s">
        <v>145</v>
      </c>
      <c r="N175" s="55">
        <f t="shared" si="6"/>
        <v>1.0820454545454545</v>
      </c>
      <c r="O175" s="29" t="s">
        <v>17</v>
      </c>
      <c r="S175" s="16" t="s">
        <v>1487</v>
      </c>
      <c r="T175" s="16" t="str">
        <f>_xlfn.XLOOKUP(J175,'TAXA DE OCUP. RECUR.'!$E:$E,'TAXA DE OCUP. RECUR.'!$F:$F,"",0)</f>
        <v>TORNO HORIZ. UNIVERSAL POREBA 1600 X 6000 - [328]</v>
      </c>
    </row>
    <row r="176" spans="1:20" x14ac:dyDescent="0.25">
      <c r="A176" s="16" t="s">
        <v>2091</v>
      </c>
      <c r="C176" s="16" t="s">
        <v>1181</v>
      </c>
      <c r="D176" s="16" t="s">
        <v>2092</v>
      </c>
      <c r="E176" s="16" t="s">
        <v>1722</v>
      </c>
      <c r="F176" s="16">
        <v>38</v>
      </c>
      <c r="G176" s="16" t="s">
        <v>1785</v>
      </c>
      <c r="H176" s="16">
        <v>0</v>
      </c>
      <c r="I176" s="76" t="s">
        <v>1724</v>
      </c>
      <c r="J176" s="16">
        <v>74</v>
      </c>
      <c r="K176" s="55">
        <v>3.5999999999999996</v>
      </c>
      <c r="L176" s="55">
        <v>0</v>
      </c>
      <c r="M176" s="16" t="s">
        <v>145</v>
      </c>
      <c r="N176" s="55">
        <f>K176+L176</f>
        <v>3.5999999999999996</v>
      </c>
      <c r="O176" s="29" t="s">
        <v>17</v>
      </c>
      <c r="S176" s="16" t="s">
        <v>1487</v>
      </c>
      <c r="T176" s="16" t="str">
        <f>_xlfn.XLOOKUP(J176,'TAXA DE OCUP. RECUR.'!$E:$E,'TAXA DE OCUP. RECUR.'!$F:$F,"",0)</f>
        <v>MONTAGEM (PREPARADOR DE PEÇA)-74</v>
      </c>
    </row>
    <row r="177" spans="1:20" x14ac:dyDescent="0.25">
      <c r="A177" s="16" t="s">
        <v>2091</v>
      </c>
      <c r="C177" s="16" t="s">
        <v>1181</v>
      </c>
      <c r="D177" s="16" t="s">
        <v>2092</v>
      </c>
      <c r="E177" s="16" t="s">
        <v>1722</v>
      </c>
      <c r="F177" s="16">
        <v>38</v>
      </c>
      <c r="G177" s="16" t="s">
        <v>1785</v>
      </c>
      <c r="H177" s="16">
        <v>0</v>
      </c>
      <c r="I177" s="76" t="s">
        <v>1724</v>
      </c>
      <c r="J177" s="16">
        <v>82</v>
      </c>
      <c r="K177" s="55">
        <v>3.1500000000000004</v>
      </c>
      <c r="L177" s="55">
        <v>0</v>
      </c>
      <c r="M177" s="16" t="s">
        <v>145</v>
      </c>
      <c r="N177" s="55">
        <f t="shared" si="6"/>
        <v>3.1500000000000004</v>
      </c>
      <c r="O177" s="29" t="s">
        <v>17</v>
      </c>
      <c r="S177" s="16" t="s">
        <v>1487</v>
      </c>
      <c r="T177" s="16" t="str">
        <f>_xlfn.XLOOKUP(J177,'TAXA DE OCUP. RECUR.'!$E:$E,'TAXA DE OCUP. RECUR.'!$F:$F,"",0)</f>
        <v/>
      </c>
    </row>
    <row r="178" spans="1:20" x14ac:dyDescent="0.25">
      <c r="A178" s="16" t="s">
        <v>2091</v>
      </c>
      <c r="C178" s="16" t="s">
        <v>1181</v>
      </c>
      <c r="D178" s="16" t="s">
        <v>2092</v>
      </c>
      <c r="E178" s="16" t="s">
        <v>1722</v>
      </c>
      <c r="F178" s="16">
        <v>38</v>
      </c>
      <c r="G178" s="16" t="s">
        <v>1785</v>
      </c>
      <c r="H178" s="16">
        <v>0</v>
      </c>
      <c r="I178" s="76" t="s">
        <v>1725</v>
      </c>
      <c r="J178" s="16">
        <v>121</v>
      </c>
      <c r="K178" s="55">
        <v>0.44181818181818183</v>
      </c>
      <c r="L178" s="55">
        <v>4.9090909090909095E-2</v>
      </c>
      <c r="M178" s="16" t="s">
        <v>145</v>
      </c>
      <c r="N178" s="55">
        <f t="shared" si="6"/>
        <v>0.49090909090909091</v>
      </c>
      <c r="O178" s="29" t="s">
        <v>17</v>
      </c>
      <c r="S178" s="16" t="s">
        <v>1487</v>
      </c>
      <c r="T178" s="16" t="str">
        <f>_xlfn.XLOOKUP(J178,'TAXA DE OCUP. RECUR.'!$E:$E,'TAXA DE OCUP. RECUR.'!$F:$F,"",0)</f>
        <v>TORNO HORIZ. TOS SKJ-85 - [121]</v>
      </c>
    </row>
    <row r="179" spans="1:20" x14ac:dyDescent="0.25">
      <c r="A179" s="16" t="s">
        <v>2091</v>
      </c>
      <c r="C179" s="16" t="s">
        <v>1181</v>
      </c>
      <c r="D179" s="16" t="s">
        <v>2092</v>
      </c>
      <c r="E179" s="16" t="s">
        <v>1722</v>
      </c>
      <c r="F179" s="16">
        <v>38</v>
      </c>
      <c r="G179" s="16" t="s">
        <v>1785</v>
      </c>
      <c r="H179" s="16">
        <v>0</v>
      </c>
      <c r="I179" s="76" t="s">
        <v>1731</v>
      </c>
      <c r="J179" s="16">
        <v>121</v>
      </c>
      <c r="K179" s="55">
        <v>0.82472727272727275</v>
      </c>
      <c r="L179" s="55">
        <v>9.1636363636363655E-2</v>
      </c>
      <c r="M179" s="16" t="s">
        <v>145</v>
      </c>
      <c r="N179" s="55">
        <f t="shared" si="6"/>
        <v>0.91636363636363638</v>
      </c>
      <c r="O179" s="29" t="s">
        <v>17</v>
      </c>
      <c r="S179" s="16" t="s">
        <v>1487</v>
      </c>
      <c r="T179" s="16" t="str">
        <f>_xlfn.XLOOKUP(J179,'TAXA DE OCUP. RECUR.'!$E:$E,'TAXA DE OCUP. RECUR.'!$F:$F,"",0)</f>
        <v>TORNO HORIZ. TOS SKJ-85 - [121]</v>
      </c>
    </row>
    <row r="180" spans="1:20" x14ac:dyDescent="0.25">
      <c r="A180" s="16" t="s">
        <v>2091</v>
      </c>
      <c r="C180" s="16" t="s">
        <v>1181</v>
      </c>
      <c r="D180" s="16" t="s">
        <v>2092</v>
      </c>
      <c r="E180" s="16" t="s">
        <v>1722</v>
      </c>
      <c r="F180" s="16">
        <v>38</v>
      </c>
      <c r="G180" s="16" t="s">
        <v>1785</v>
      </c>
      <c r="H180" s="16">
        <v>0</v>
      </c>
      <c r="I180" s="76" t="s">
        <v>1739</v>
      </c>
      <c r="J180" s="16">
        <v>121</v>
      </c>
      <c r="K180" s="55">
        <v>2.9159999999999999</v>
      </c>
      <c r="L180" s="55">
        <v>0.32400000000000001</v>
      </c>
      <c r="M180" s="16" t="s">
        <v>145</v>
      </c>
      <c r="N180" s="55">
        <f t="shared" si="6"/>
        <v>3.2399999999999998</v>
      </c>
      <c r="O180" s="29" t="s">
        <v>17</v>
      </c>
      <c r="S180" s="16" t="s">
        <v>1487</v>
      </c>
      <c r="T180" s="16" t="str">
        <f>_xlfn.XLOOKUP(J180,'TAXA DE OCUP. RECUR.'!$E:$E,'TAXA DE OCUP. RECUR.'!$F:$F,"",0)</f>
        <v>TORNO HORIZ. TOS SKJ-85 - [121]</v>
      </c>
    </row>
    <row r="181" spans="1:20" x14ac:dyDescent="0.25">
      <c r="A181" s="16" t="s">
        <v>2091</v>
      </c>
      <c r="C181" s="16" t="s">
        <v>1181</v>
      </c>
      <c r="D181" s="16" t="s">
        <v>2092</v>
      </c>
      <c r="E181" s="16" t="s">
        <v>1722</v>
      </c>
      <c r="F181" s="16">
        <v>38</v>
      </c>
      <c r="G181" s="16" t="s">
        <v>1785</v>
      </c>
      <c r="H181" s="16">
        <v>0</v>
      </c>
      <c r="I181" s="76" t="s">
        <v>1742</v>
      </c>
      <c r="J181" s="16">
        <v>121</v>
      </c>
      <c r="K181" s="55">
        <v>0.82840909090909087</v>
      </c>
      <c r="L181" s="55">
        <v>9.2045454545454541E-2</v>
      </c>
      <c r="M181" s="16" t="s">
        <v>145</v>
      </c>
      <c r="N181" s="55">
        <f t="shared" si="6"/>
        <v>0.92045454545454541</v>
      </c>
      <c r="O181" s="29" t="s">
        <v>17</v>
      </c>
      <c r="S181" s="16" t="s">
        <v>1487</v>
      </c>
      <c r="T181" s="16" t="str">
        <f>_xlfn.XLOOKUP(J181,'TAXA DE OCUP. RECUR.'!$E:$E,'TAXA DE OCUP. RECUR.'!$F:$F,"",0)</f>
        <v>TORNO HORIZ. TOS SKJ-85 - [121]</v>
      </c>
    </row>
    <row r="182" spans="1:20" x14ac:dyDescent="0.25">
      <c r="A182" s="16" t="s">
        <v>1557</v>
      </c>
      <c r="C182" s="16">
        <v>90</v>
      </c>
      <c r="D182" s="16" t="s">
        <v>2092</v>
      </c>
      <c r="E182" s="16" t="s">
        <v>1722</v>
      </c>
      <c r="F182" s="16" t="s">
        <v>2269</v>
      </c>
      <c r="G182" s="16" t="s">
        <v>2270</v>
      </c>
      <c r="H182" s="16">
        <v>0</v>
      </c>
      <c r="I182" s="76" t="s">
        <v>1724</v>
      </c>
      <c r="J182" s="16">
        <v>74</v>
      </c>
      <c r="K182" s="55">
        <v>0.15</v>
      </c>
      <c r="L182" s="55">
        <v>0</v>
      </c>
      <c r="M182" s="16" t="s">
        <v>145</v>
      </c>
      <c r="N182" s="55">
        <f>(K182+L182)*24</f>
        <v>3.5999999999999996</v>
      </c>
      <c r="S182" s="16" t="s">
        <v>1487</v>
      </c>
      <c r="T182" s="16" t="str">
        <f>_xlfn.XLOOKUP(J182,'TAXA DE OCUP. RECUR.'!$E:$E,'TAXA DE OCUP. RECUR.'!$F:$F,"",0)</f>
        <v>MONTAGEM (PREPARADOR DE PEÇA)-74</v>
      </c>
    </row>
    <row r="183" spans="1:20" x14ac:dyDescent="0.25">
      <c r="A183" s="16" t="s">
        <v>1557</v>
      </c>
      <c r="C183" s="16">
        <v>90</v>
      </c>
      <c r="D183" s="16" t="s">
        <v>2092</v>
      </c>
      <c r="E183" s="16" t="s">
        <v>1722</v>
      </c>
      <c r="F183" s="16" t="s">
        <v>2269</v>
      </c>
      <c r="G183" s="16" t="s">
        <v>2270</v>
      </c>
      <c r="H183" s="16">
        <v>0</v>
      </c>
      <c r="I183" s="76" t="s">
        <v>1724</v>
      </c>
      <c r="J183" s="16">
        <v>82</v>
      </c>
      <c r="K183" s="55">
        <v>0.13125000000000001</v>
      </c>
      <c r="L183" s="55">
        <v>0</v>
      </c>
      <c r="M183" s="16" t="s">
        <v>145</v>
      </c>
      <c r="N183" s="55">
        <f t="shared" ref="N183:N246" si="7">(K183+L183)*24</f>
        <v>3.1500000000000004</v>
      </c>
      <c r="S183" s="16" t="s">
        <v>1487</v>
      </c>
      <c r="T183" s="16" t="str">
        <f>_xlfn.XLOOKUP(J183,'TAXA DE OCUP. RECUR.'!$E:$E,'TAXA DE OCUP. RECUR.'!$F:$F,"",0)</f>
        <v/>
      </c>
    </row>
    <row r="184" spans="1:20" x14ac:dyDescent="0.25">
      <c r="A184" s="16" t="s">
        <v>1557</v>
      </c>
      <c r="C184" s="16">
        <v>90</v>
      </c>
      <c r="D184" s="16" t="s">
        <v>2092</v>
      </c>
      <c r="E184" s="16" t="s">
        <v>1722</v>
      </c>
      <c r="F184" s="16" t="s">
        <v>2269</v>
      </c>
      <c r="G184" s="16" t="s">
        <v>2270</v>
      </c>
      <c r="H184" s="16">
        <v>0</v>
      </c>
      <c r="I184" s="76" t="s">
        <v>1771</v>
      </c>
      <c r="J184" s="16">
        <v>74</v>
      </c>
      <c r="K184" s="55">
        <v>0.20454545454545456</v>
      </c>
      <c r="L184" s="55">
        <v>0</v>
      </c>
      <c r="M184" s="16" t="s">
        <v>145</v>
      </c>
      <c r="N184" s="55">
        <f t="shared" si="7"/>
        <v>4.9090909090909092</v>
      </c>
      <c r="S184" s="16" t="s">
        <v>1487</v>
      </c>
      <c r="T184" s="16" t="str">
        <f>_xlfn.XLOOKUP(J184,'TAXA DE OCUP. RECUR.'!$E:$E,'TAXA DE OCUP. RECUR.'!$F:$F,"",0)</f>
        <v>MONTAGEM (PREPARADOR DE PEÇA)-74</v>
      </c>
    </row>
    <row r="185" spans="1:20" x14ac:dyDescent="0.25">
      <c r="A185" s="16" t="s">
        <v>1557</v>
      </c>
      <c r="C185" s="16">
        <v>90</v>
      </c>
      <c r="D185" s="16" t="s">
        <v>2092</v>
      </c>
      <c r="E185" s="16" t="s">
        <v>1722</v>
      </c>
      <c r="F185" s="16" t="s">
        <v>2269</v>
      </c>
      <c r="G185" s="16" t="s">
        <v>2270</v>
      </c>
      <c r="H185" s="16">
        <v>0</v>
      </c>
      <c r="I185" s="76" t="s">
        <v>2271</v>
      </c>
      <c r="J185" s="16">
        <v>91</v>
      </c>
      <c r="K185" s="55">
        <v>6.7329545454545461E-2</v>
      </c>
      <c r="L185" s="55">
        <v>0</v>
      </c>
      <c r="M185" s="16" t="s">
        <v>145</v>
      </c>
      <c r="N185" s="55">
        <f t="shared" si="7"/>
        <v>1.6159090909090912</v>
      </c>
      <c r="S185" s="16" t="s">
        <v>1487</v>
      </c>
      <c r="T185" s="16" t="str">
        <f>_xlfn.XLOOKUP(J185,'TAXA DE OCUP. RECUR.'!$E:$E,'TAXA DE OCUP. RECUR.'!$F:$F,"",0)</f>
        <v>GRAFITAMENTO - [91]</v>
      </c>
    </row>
    <row r="186" spans="1:20" x14ac:dyDescent="0.25">
      <c r="A186" s="16" t="s">
        <v>1557</v>
      </c>
      <c r="C186" s="16">
        <v>90</v>
      </c>
      <c r="D186" s="16" t="s">
        <v>2092</v>
      </c>
      <c r="E186" s="16" t="s">
        <v>1722</v>
      </c>
      <c r="F186" s="16" t="s">
        <v>2269</v>
      </c>
      <c r="G186" s="16" t="s">
        <v>2270</v>
      </c>
      <c r="H186" s="16">
        <v>0</v>
      </c>
      <c r="I186" s="76" t="s">
        <v>2271</v>
      </c>
      <c r="J186" s="16">
        <v>84</v>
      </c>
      <c r="K186" s="55">
        <v>0.45519113764911551</v>
      </c>
      <c r="L186" s="55">
        <v>0</v>
      </c>
      <c r="M186" s="16" t="s">
        <v>145</v>
      </c>
      <c r="N186" s="55">
        <f t="shared" si="7"/>
        <v>10.924587303578772</v>
      </c>
      <c r="S186" s="16" t="s">
        <v>1487</v>
      </c>
      <c r="T186" s="16" t="str">
        <f>_xlfn.XLOOKUP(J186,'TAXA DE OCUP. RECUR.'!$E:$E,'TAXA DE OCUP. RECUR.'!$F:$F,"",0)</f>
        <v>SOLDA - [84]</v>
      </c>
    </row>
    <row r="187" spans="1:20" x14ac:dyDescent="0.25">
      <c r="A187" s="16" t="s">
        <v>1557</v>
      </c>
      <c r="C187" s="16">
        <v>90</v>
      </c>
      <c r="D187" s="16" t="s">
        <v>2092</v>
      </c>
      <c r="E187" s="16" t="s">
        <v>1722</v>
      </c>
      <c r="F187" s="16" t="s">
        <v>2269</v>
      </c>
      <c r="G187" s="16" t="s">
        <v>2270</v>
      </c>
      <c r="H187" s="16">
        <v>0</v>
      </c>
      <c r="I187" s="76" t="s">
        <v>1775</v>
      </c>
      <c r="J187" s="16">
        <v>84</v>
      </c>
      <c r="K187" s="55">
        <v>0.46528977272727268</v>
      </c>
      <c r="L187" s="55">
        <v>5.1698863636363633E-2</v>
      </c>
      <c r="M187" s="16" t="s">
        <v>145</v>
      </c>
      <c r="N187" s="55">
        <f t="shared" si="7"/>
        <v>12.407727272727271</v>
      </c>
      <c r="S187" s="16" t="s">
        <v>1487</v>
      </c>
      <c r="T187" s="16" t="str">
        <f>_xlfn.XLOOKUP(J187,'TAXA DE OCUP. RECUR.'!$E:$E,'TAXA DE OCUP. RECUR.'!$F:$F,"",0)</f>
        <v>SOLDA - [84]</v>
      </c>
    </row>
    <row r="188" spans="1:20" x14ac:dyDescent="0.25">
      <c r="A188" s="16" t="s">
        <v>1557</v>
      </c>
      <c r="C188" s="16">
        <v>90</v>
      </c>
      <c r="D188" s="16" t="s">
        <v>2092</v>
      </c>
      <c r="E188" s="16" t="s">
        <v>1722</v>
      </c>
      <c r="F188" s="16" t="s">
        <v>2269</v>
      </c>
      <c r="G188" s="16" t="s">
        <v>2270</v>
      </c>
      <c r="H188" s="16">
        <v>0</v>
      </c>
      <c r="I188" s="76" t="s">
        <v>1734</v>
      </c>
      <c r="J188" s="16">
        <v>84</v>
      </c>
      <c r="K188" s="55">
        <v>0.89989772727272743</v>
      </c>
      <c r="L188" s="55">
        <v>9.9988636363636377E-2</v>
      </c>
      <c r="M188" s="16" t="s">
        <v>145</v>
      </c>
      <c r="N188" s="55">
        <f t="shared" si="7"/>
        <v>23.997272727272733</v>
      </c>
      <c r="S188" s="16" t="s">
        <v>1487</v>
      </c>
      <c r="T188" s="16" t="str">
        <f>_xlfn.XLOOKUP(J188,'TAXA DE OCUP. RECUR.'!$E:$E,'TAXA DE OCUP. RECUR.'!$F:$F,"",0)</f>
        <v>SOLDA - [84]</v>
      </c>
    </row>
    <row r="189" spans="1:20" x14ac:dyDescent="0.25">
      <c r="A189" s="16" t="s">
        <v>1557</v>
      </c>
      <c r="C189" s="16">
        <v>90</v>
      </c>
      <c r="D189" s="16" t="s">
        <v>2092</v>
      </c>
      <c r="E189" s="16" t="s">
        <v>1722</v>
      </c>
      <c r="F189" s="16" t="s">
        <v>2269</v>
      </c>
      <c r="G189" s="16" t="s">
        <v>2270</v>
      </c>
      <c r="H189" s="16">
        <v>0</v>
      </c>
      <c r="I189" s="76" t="s">
        <v>1735</v>
      </c>
      <c r="J189" s="16">
        <v>393</v>
      </c>
      <c r="K189" s="55">
        <v>6.8863636363636363E-2</v>
      </c>
      <c r="L189" s="55">
        <v>7.6515151515151513E-3</v>
      </c>
      <c r="M189" s="16" t="s">
        <v>145</v>
      </c>
      <c r="N189" s="55">
        <f t="shared" si="7"/>
        <v>1.8363636363636362</v>
      </c>
      <c r="S189" s="16" t="s">
        <v>1487</v>
      </c>
      <c r="T189" s="16" t="str">
        <f>_xlfn.XLOOKUP(J189,'TAXA DE OCUP. RECUR.'!$E:$E,'TAXA DE OCUP. RECUR.'!$F:$F,"",0)</f>
        <v>TORNO HORIZ. PARALELO POREBA  12000 - [393]</v>
      </c>
    </row>
    <row r="190" spans="1:20" x14ac:dyDescent="0.25">
      <c r="A190" s="16" t="s">
        <v>1557</v>
      </c>
      <c r="C190" s="16">
        <v>90</v>
      </c>
      <c r="D190" s="16" t="s">
        <v>2092</v>
      </c>
      <c r="E190" s="16" t="s">
        <v>1722</v>
      </c>
      <c r="F190" s="16" t="s">
        <v>2269</v>
      </c>
      <c r="G190" s="16" t="s">
        <v>2270</v>
      </c>
      <c r="H190" s="16">
        <v>0</v>
      </c>
      <c r="I190" s="76" t="s">
        <v>1736</v>
      </c>
      <c r="J190" s="16">
        <v>105</v>
      </c>
      <c r="K190" s="55">
        <v>0.62964988433855817</v>
      </c>
      <c r="L190" s="55">
        <v>6.9961098259839802E-2</v>
      </c>
      <c r="M190" s="16" t="s">
        <v>145</v>
      </c>
      <c r="N190" s="55">
        <f t="shared" si="7"/>
        <v>16.79066358236155</v>
      </c>
      <c r="S190" s="16" t="s">
        <v>1487</v>
      </c>
      <c r="T190" s="16" t="str">
        <f>_xlfn.XLOOKUP(J190,'TAXA DE OCUP. RECUR.'!$E:$E,'TAXA DE OCUP. RECUR.'!$F:$F,"",0)</f>
        <v>ARCO SUBMERSO DUPLO CABEÇOTE BAMBOZZI - [105]</v>
      </c>
    </row>
    <row r="191" spans="1:20" x14ac:dyDescent="0.25">
      <c r="A191" s="16" t="s">
        <v>1557</v>
      </c>
      <c r="C191" s="16">
        <v>90</v>
      </c>
      <c r="D191" s="16" t="s">
        <v>2092</v>
      </c>
      <c r="E191" s="16" t="s">
        <v>1722</v>
      </c>
      <c r="F191" s="16" t="s">
        <v>2269</v>
      </c>
      <c r="G191" s="16" t="s">
        <v>2270</v>
      </c>
      <c r="H191" s="16">
        <v>0</v>
      </c>
      <c r="I191" s="76" t="s">
        <v>1737</v>
      </c>
      <c r="J191" s="16">
        <v>393</v>
      </c>
      <c r="K191" s="55">
        <v>0.13636363636363638</v>
      </c>
      <c r="L191" s="55">
        <v>1.5151515151515154E-2</v>
      </c>
      <c r="M191" s="16" t="s">
        <v>145</v>
      </c>
      <c r="N191" s="55">
        <f t="shared" si="7"/>
        <v>3.6363636363636371</v>
      </c>
      <c r="S191" s="16" t="s">
        <v>1487</v>
      </c>
      <c r="T191" s="16" t="str">
        <f>_xlfn.XLOOKUP(J191,'TAXA DE OCUP. RECUR.'!$E:$E,'TAXA DE OCUP. RECUR.'!$F:$F,"",0)</f>
        <v>TORNO HORIZ. PARALELO POREBA  12000 - [393]</v>
      </c>
    </row>
    <row r="192" spans="1:20" x14ac:dyDescent="0.25">
      <c r="A192" s="16" t="s">
        <v>1557</v>
      </c>
      <c r="C192" s="16">
        <v>90</v>
      </c>
      <c r="D192" s="16" t="s">
        <v>2092</v>
      </c>
      <c r="E192" s="16" t="s">
        <v>1722</v>
      </c>
      <c r="F192" s="16" t="s">
        <v>2269</v>
      </c>
      <c r="G192" s="16" t="s">
        <v>2270</v>
      </c>
      <c r="H192" s="16">
        <v>0</v>
      </c>
      <c r="I192" s="76" t="s">
        <v>1738</v>
      </c>
      <c r="J192" s="16">
        <v>327</v>
      </c>
      <c r="K192" s="55">
        <v>0.34639772727272722</v>
      </c>
      <c r="L192" s="55">
        <v>3.8488636363636364E-2</v>
      </c>
      <c r="M192" s="16" t="s">
        <v>145</v>
      </c>
      <c r="N192" s="55">
        <f t="shared" si="7"/>
        <v>9.2372727272727264</v>
      </c>
      <c r="S192" s="16" t="s">
        <v>1487</v>
      </c>
      <c r="T192" s="16" t="str">
        <f>_xlfn.XLOOKUP(J192,'TAXA DE OCUP. RECUR.'!$E:$E,'TAXA DE OCUP. RECUR.'!$F:$F,"",0)</f>
        <v>MANDRILH. SKODA 3500 X 4500 - [327]</v>
      </c>
    </row>
    <row r="193" spans="1:20" x14ac:dyDescent="0.25">
      <c r="A193" s="16" t="s">
        <v>1557</v>
      </c>
      <c r="C193" s="16">
        <v>90</v>
      </c>
      <c r="D193" s="16" t="s">
        <v>2092</v>
      </c>
      <c r="E193" s="16" t="s">
        <v>1722</v>
      </c>
      <c r="F193" s="16" t="s">
        <v>2269</v>
      </c>
      <c r="G193" s="16" t="s">
        <v>2270</v>
      </c>
      <c r="H193" s="16">
        <v>0</v>
      </c>
      <c r="I193" s="76" t="s">
        <v>1776</v>
      </c>
      <c r="J193" s="16">
        <v>84</v>
      </c>
      <c r="K193" s="55">
        <v>3.4090909090909088E-2</v>
      </c>
      <c r="L193" s="55">
        <v>0</v>
      </c>
      <c r="M193" s="16" t="s">
        <v>145</v>
      </c>
      <c r="N193" s="55">
        <f t="shared" si="7"/>
        <v>0.81818181818181812</v>
      </c>
      <c r="S193" s="16" t="s">
        <v>1487</v>
      </c>
      <c r="T193" s="16" t="str">
        <f>_xlfn.XLOOKUP(J193,'TAXA DE OCUP. RECUR.'!$E:$E,'TAXA DE OCUP. RECUR.'!$F:$F,"",0)</f>
        <v>SOLDA - [84]</v>
      </c>
    </row>
    <row r="194" spans="1:20" x14ac:dyDescent="0.25">
      <c r="A194" s="16" t="s">
        <v>1557</v>
      </c>
      <c r="C194" s="16">
        <v>90</v>
      </c>
      <c r="D194" s="16" t="s">
        <v>2092</v>
      </c>
      <c r="E194" s="16" t="s">
        <v>1722</v>
      </c>
      <c r="F194" s="16" t="s">
        <v>2269</v>
      </c>
      <c r="G194" s="16" t="s">
        <v>2270</v>
      </c>
      <c r="H194" s="16">
        <v>0</v>
      </c>
      <c r="I194" s="76" t="s">
        <v>1776</v>
      </c>
      <c r="J194" s="16">
        <v>166</v>
      </c>
      <c r="K194" s="55">
        <v>0.76781250000000012</v>
      </c>
      <c r="L194" s="55">
        <v>8.5312500000000013E-2</v>
      </c>
      <c r="M194" s="16" t="s">
        <v>145</v>
      </c>
      <c r="N194" s="55">
        <f t="shared" si="7"/>
        <v>20.475000000000001</v>
      </c>
      <c r="S194" s="16" t="s">
        <v>1487</v>
      </c>
      <c r="T194" s="16" t="str">
        <f>_xlfn.XLOOKUP(J194,'TAXA DE OCUP. RECUR.'!$E:$E,'TAXA DE OCUP. RECUR.'!$F:$F,"",0)</f>
        <v>MAQUINA DE TRATAMENTO TERMICO SICORT (ALIVIO) - [166]</v>
      </c>
    </row>
    <row r="195" spans="1:20" x14ac:dyDescent="0.25">
      <c r="A195" s="16" t="s">
        <v>1557</v>
      </c>
      <c r="C195" s="16">
        <v>90</v>
      </c>
      <c r="D195" s="16" t="s">
        <v>2092</v>
      </c>
      <c r="E195" s="16" t="s">
        <v>1722</v>
      </c>
      <c r="F195" s="16" t="s">
        <v>2269</v>
      </c>
      <c r="G195" s="16" t="s">
        <v>2270</v>
      </c>
      <c r="H195" s="16">
        <v>0</v>
      </c>
      <c r="I195" s="76" t="s">
        <v>1726</v>
      </c>
      <c r="J195" s="16">
        <v>393</v>
      </c>
      <c r="K195" s="55">
        <v>7.8852272727272729E-2</v>
      </c>
      <c r="L195" s="55">
        <v>8.7613636363636366E-3</v>
      </c>
      <c r="M195" s="16" t="s">
        <v>145</v>
      </c>
      <c r="N195" s="55">
        <f t="shared" si="7"/>
        <v>2.1027272727272726</v>
      </c>
      <c r="S195" s="16" t="s">
        <v>1487</v>
      </c>
      <c r="T195" s="16" t="str">
        <f>_xlfn.XLOOKUP(J195,'TAXA DE OCUP. RECUR.'!$E:$E,'TAXA DE OCUP. RECUR.'!$F:$F,"",0)</f>
        <v>TORNO HORIZ. PARALELO POREBA  12000 - [393]</v>
      </c>
    </row>
    <row r="196" spans="1:20" x14ac:dyDescent="0.25">
      <c r="A196" s="16" t="s">
        <v>1557</v>
      </c>
      <c r="C196" s="16">
        <v>90</v>
      </c>
      <c r="D196" s="16" t="s">
        <v>2092</v>
      </c>
      <c r="E196" s="16" t="s">
        <v>1722</v>
      </c>
      <c r="F196" s="16" t="s">
        <v>2269</v>
      </c>
      <c r="G196" s="16" t="s">
        <v>2270</v>
      </c>
      <c r="H196" s="16">
        <v>0</v>
      </c>
      <c r="I196" s="76" t="s">
        <v>1732</v>
      </c>
      <c r="J196" s="16">
        <v>393</v>
      </c>
      <c r="K196" s="55">
        <v>0.23011363636363635</v>
      </c>
      <c r="L196" s="55">
        <v>2.556818181818182E-2</v>
      </c>
      <c r="M196" s="16" t="s">
        <v>145</v>
      </c>
      <c r="N196" s="55">
        <f t="shared" si="7"/>
        <v>6.1363636363636367</v>
      </c>
      <c r="S196" s="16" t="s">
        <v>1487</v>
      </c>
      <c r="T196" s="16" t="str">
        <f>_xlfn.XLOOKUP(J196,'TAXA DE OCUP. RECUR.'!$E:$E,'TAXA DE OCUP. RECUR.'!$F:$F,"",0)</f>
        <v>TORNO HORIZ. PARALELO POREBA  12000 - [393]</v>
      </c>
    </row>
    <row r="197" spans="1:20" x14ac:dyDescent="0.25">
      <c r="A197" s="16" t="s">
        <v>1557</v>
      </c>
      <c r="C197" s="16">
        <v>90</v>
      </c>
      <c r="D197" s="16" t="s">
        <v>2092</v>
      </c>
      <c r="E197" s="16" t="s">
        <v>1722</v>
      </c>
      <c r="F197" s="16" t="s">
        <v>2272</v>
      </c>
      <c r="G197" s="16" t="s">
        <v>2273</v>
      </c>
      <c r="H197" s="16">
        <v>0</v>
      </c>
      <c r="I197" s="76" t="s">
        <v>1724</v>
      </c>
      <c r="J197" s="16">
        <v>74</v>
      </c>
      <c r="K197" s="55">
        <v>0.15</v>
      </c>
      <c r="L197" s="55">
        <v>0</v>
      </c>
      <c r="M197" s="16" t="s">
        <v>145</v>
      </c>
      <c r="N197" s="55">
        <f t="shared" si="7"/>
        <v>3.5999999999999996</v>
      </c>
      <c r="S197" s="16" t="s">
        <v>1487</v>
      </c>
      <c r="T197" s="16" t="str">
        <f>_xlfn.XLOOKUP(J197,'TAXA DE OCUP. RECUR.'!$E:$E,'TAXA DE OCUP. RECUR.'!$F:$F,"",0)</f>
        <v>MONTAGEM (PREPARADOR DE PEÇA)-74</v>
      </c>
    </row>
    <row r="198" spans="1:20" x14ac:dyDescent="0.25">
      <c r="A198" s="16" t="s">
        <v>1557</v>
      </c>
      <c r="C198" s="16">
        <v>90</v>
      </c>
      <c r="D198" s="16" t="s">
        <v>2092</v>
      </c>
      <c r="E198" s="16" t="s">
        <v>1722</v>
      </c>
      <c r="F198" s="16" t="s">
        <v>2272</v>
      </c>
      <c r="G198" s="16" t="s">
        <v>2273</v>
      </c>
      <c r="H198" s="16">
        <v>0</v>
      </c>
      <c r="I198" s="76" t="s">
        <v>1724</v>
      </c>
      <c r="J198" s="16">
        <v>82</v>
      </c>
      <c r="K198" s="55">
        <v>0.13125000000000001</v>
      </c>
      <c r="L198" s="55">
        <v>0</v>
      </c>
      <c r="M198" s="16" t="s">
        <v>145</v>
      </c>
      <c r="N198" s="55">
        <f t="shared" si="7"/>
        <v>3.1500000000000004</v>
      </c>
      <c r="S198" s="16" t="s">
        <v>1487</v>
      </c>
      <c r="T198" s="16" t="str">
        <f>_xlfn.XLOOKUP(J198,'TAXA DE OCUP. RECUR.'!$E:$E,'TAXA DE OCUP. RECUR.'!$F:$F,"",0)</f>
        <v/>
      </c>
    </row>
    <row r="199" spans="1:20" x14ac:dyDescent="0.25">
      <c r="A199" s="16" t="s">
        <v>1557</v>
      </c>
      <c r="C199" s="16">
        <v>90</v>
      </c>
      <c r="D199" s="16" t="s">
        <v>2092</v>
      </c>
      <c r="E199" s="16" t="s">
        <v>1722</v>
      </c>
      <c r="F199" s="16" t="s">
        <v>2272</v>
      </c>
      <c r="G199" s="16" t="s">
        <v>2273</v>
      </c>
      <c r="H199" s="16">
        <v>0</v>
      </c>
      <c r="I199" s="76" t="s">
        <v>1739</v>
      </c>
      <c r="J199" s="16">
        <v>393</v>
      </c>
      <c r="K199" s="55">
        <v>0.15893181818181815</v>
      </c>
      <c r="L199" s="55">
        <v>1.7659090909090906E-2</v>
      </c>
      <c r="M199" s="16" t="s">
        <v>145</v>
      </c>
      <c r="N199" s="55">
        <f t="shared" si="7"/>
        <v>4.2381818181818174</v>
      </c>
      <c r="S199" s="16" t="s">
        <v>1487</v>
      </c>
      <c r="T199" s="16" t="str">
        <f>_xlfn.XLOOKUP(J199,'TAXA DE OCUP. RECUR.'!$E:$E,'TAXA DE OCUP. RECUR.'!$F:$F,"",0)</f>
        <v>TORNO HORIZ. PARALELO POREBA  12000 - [393]</v>
      </c>
    </row>
    <row r="200" spans="1:20" x14ac:dyDescent="0.25">
      <c r="A200" s="16" t="s">
        <v>1557</v>
      </c>
      <c r="C200" s="16">
        <v>90</v>
      </c>
      <c r="D200" s="16" t="s">
        <v>2092</v>
      </c>
      <c r="E200" s="16" t="s">
        <v>1722</v>
      </c>
      <c r="F200" s="16" t="s">
        <v>2272</v>
      </c>
      <c r="G200" s="16" t="s">
        <v>2273</v>
      </c>
      <c r="H200" s="16">
        <v>0</v>
      </c>
      <c r="I200" s="76" t="s">
        <v>1773</v>
      </c>
      <c r="J200" s="16">
        <v>74</v>
      </c>
      <c r="K200" s="55">
        <v>0.22159090909090906</v>
      </c>
      <c r="L200" s="55">
        <v>0</v>
      </c>
      <c r="M200" s="16" t="s">
        <v>145</v>
      </c>
      <c r="N200" s="55">
        <f t="shared" si="7"/>
        <v>5.3181818181818175</v>
      </c>
      <c r="S200" s="16" t="s">
        <v>1487</v>
      </c>
      <c r="T200" s="16" t="str">
        <f>_xlfn.XLOOKUP(J200,'TAXA DE OCUP. RECUR.'!$E:$E,'TAXA DE OCUP. RECUR.'!$F:$F,"",0)</f>
        <v>MONTAGEM (PREPARADOR DE PEÇA)-74</v>
      </c>
    </row>
    <row r="201" spans="1:20" x14ac:dyDescent="0.25">
      <c r="A201" s="16" t="s">
        <v>1557</v>
      </c>
      <c r="C201" s="16">
        <v>90</v>
      </c>
      <c r="D201" s="16" t="s">
        <v>2092</v>
      </c>
      <c r="E201" s="16" t="s">
        <v>1722</v>
      </c>
      <c r="F201" s="16" t="s">
        <v>2272</v>
      </c>
      <c r="G201" s="16" t="s">
        <v>2273</v>
      </c>
      <c r="H201" s="16">
        <v>0</v>
      </c>
      <c r="I201" s="76" t="s">
        <v>1731</v>
      </c>
      <c r="J201" s="16">
        <v>393</v>
      </c>
      <c r="K201" s="55">
        <v>3.559090909090909E-2</v>
      </c>
      <c r="L201" s="55">
        <v>3.9545454545454545E-3</v>
      </c>
      <c r="M201" s="16" t="s">
        <v>145</v>
      </c>
      <c r="N201" s="55">
        <f t="shared" si="7"/>
        <v>0.94909090909090899</v>
      </c>
      <c r="S201" s="16" t="s">
        <v>1487</v>
      </c>
      <c r="T201" s="16" t="str">
        <f>_xlfn.XLOOKUP(J201,'TAXA DE OCUP. RECUR.'!$E:$E,'TAXA DE OCUP. RECUR.'!$F:$F,"",0)</f>
        <v>TORNO HORIZ. PARALELO POREBA  12000 - [393]</v>
      </c>
    </row>
    <row r="202" spans="1:20" x14ac:dyDescent="0.25">
      <c r="A202" s="16" t="s">
        <v>1557</v>
      </c>
      <c r="C202" s="16">
        <v>90</v>
      </c>
      <c r="D202" s="16" t="s">
        <v>2092</v>
      </c>
      <c r="E202" s="16" t="s">
        <v>1722</v>
      </c>
      <c r="F202" s="16" t="s">
        <v>2272</v>
      </c>
      <c r="G202" s="16" t="s">
        <v>2273</v>
      </c>
      <c r="H202" s="16">
        <v>0</v>
      </c>
      <c r="I202" s="76" t="s">
        <v>1732</v>
      </c>
      <c r="J202" s="16">
        <v>393</v>
      </c>
      <c r="K202" s="55">
        <v>0.23011363636363635</v>
      </c>
      <c r="L202" s="55">
        <v>2.556818181818182E-2</v>
      </c>
      <c r="M202" s="16" t="s">
        <v>145</v>
      </c>
      <c r="N202" s="55">
        <f t="shared" si="7"/>
        <v>6.1363636363636367</v>
      </c>
      <c r="S202" s="16" t="s">
        <v>1487</v>
      </c>
      <c r="T202" s="16" t="str">
        <f>_xlfn.XLOOKUP(J202,'TAXA DE OCUP. RECUR.'!$E:$E,'TAXA DE OCUP. RECUR.'!$F:$F,"",0)</f>
        <v>TORNO HORIZ. PARALELO POREBA  12000 - [393]</v>
      </c>
    </row>
    <row r="203" spans="1:20" x14ac:dyDescent="0.25">
      <c r="A203" s="16" t="s">
        <v>1558</v>
      </c>
      <c r="C203" s="16">
        <v>78</v>
      </c>
      <c r="D203" s="16" t="s">
        <v>2092</v>
      </c>
      <c r="E203" s="16" t="s">
        <v>1722</v>
      </c>
      <c r="F203" s="16">
        <v>68</v>
      </c>
      <c r="G203" s="16" t="s">
        <v>2274</v>
      </c>
      <c r="H203" s="16">
        <v>0</v>
      </c>
      <c r="I203" s="76" t="s">
        <v>1724</v>
      </c>
      <c r="J203" s="16">
        <v>74</v>
      </c>
      <c r="K203" s="55">
        <v>0.15</v>
      </c>
      <c r="L203" s="55">
        <v>0</v>
      </c>
      <c r="M203" s="16" t="s">
        <v>145</v>
      </c>
      <c r="N203" s="55">
        <f t="shared" si="7"/>
        <v>3.5999999999999996</v>
      </c>
      <c r="S203" s="16" t="s">
        <v>1487</v>
      </c>
      <c r="T203" s="16" t="str">
        <f>_xlfn.XLOOKUP(J203,'TAXA DE OCUP. RECUR.'!$E:$E,'TAXA DE OCUP. RECUR.'!$F:$F,"",0)</f>
        <v>MONTAGEM (PREPARADOR DE PEÇA)-74</v>
      </c>
    </row>
    <row r="204" spans="1:20" x14ac:dyDescent="0.25">
      <c r="A204" s="16" t="s">
        <v>1558</v>
      </c>
      <c r="C204" s="16">
        <v>78</v>
      </c>
      <c r="D204" s="16" t="s">
        <v>2092</v>
      </c>
      <c r="E204" s="16" t="s">
        <v>1722</v>
      </c>
      <c r="F204" s="16">
        <v>68</v>
      </c>
      <c r="G204" s="16" t="s">
        <v>2274</v>
      </c>
      <c r="H204" s="16">
        <v>0</v>
      </c>
      <c r="I204" s="76" t="s">
        <v>1724</v>
      </c>
      <c r="J204" s="16">
        <v>82</v>
      </c>
      <c r="K204" s="55">
        <v>0.13125000000000001</v>
      </c>
      <c r="L204" s="55">
        <v>0</v>
      </c>
      <c r="M204" s="16" t="s">
        <v>145</v>
      </c>
      <c r="N204" s="55">
        <f t="shared" si="7"/>
        <v>3.1500000000000004</v>
      </c>
      <c r="S204" s="16" t="s">
        <v>1487</v>
      </c>
      <c r="T204" s="16" t="str">
        <f>_xlfn.XLOOKUP(J204,'TAXA DE OCUP. RECUR.'!$E:$E,'TAXA DE OCUP. RECUR.'!$F:$F,"",0)</f>
        <v/>
      </c>
    </row>
    <row r="205" spans="1:20" x14ac:dyDescent="0.25">
      <c r="A205" s="16" t="s">
        <v>1558</v>
      </c>
      <c r="C205" s="16">
        <v>78</v>
      </c>
      <c r="D205" s="16" t="s">
        <v>2092</v>
      </c>
      <c r="E205" s="16" t="s">
        <v>1722</v>
      </c>
      <c r="F205" s="16">
        <v>68</v>
      </c>
      <c r="G205" s="16" t="s">
        <v>2274</v>
      </c>
      <c r="H205" s="16">
        <v>0</v>
      </c>
      <c r="I205" s="76" t="s">
        <v>1725</v>
      </c>
      <c r="J205" s="16">
        <v>121</v>
      </c>
      <c r="K205" s="55">
        <v>1.840909090909091E-2</v>
      </c>
      <c r="L205" s="55">
        <v>2.0454545454545456E-3</v>
      </c>
      <c r="M205" s="16" t="s">
        <v>145</v>
      </c>
      <c r="N205" s="55">
        <f t="shared" si="7"/>
        <v>0.49090909090909091</v>
      </c>
      <c r="Q205" s="16">
        <v>20</v>
      </c>
      <c r="S205" s="16" t="s">
        <v>1487</v>
      </c>
      <c r="T205" s="16" t="str">
        <f>_xlfn.XLOOKUP(J205,'TAXA DE OCUP. RECUR.'!$E:$E,'TAXA DE OCUP. RECUR.'!$F:$F,"",0)</f>
        <v>TORNO HORIZ. TOS SKJ-85 - [121]</v>
      </c>
    </row>
    <row r="206" spans="1:20" x14ac:dyDescent="0.25">
      <c r="A206" s="16" t="s">
        <v>1558</v>
      </c>
      <c r="C206" s="16">
        <v>78</v>
      </c>
      <c r="D206" s="16" t="s">
        <v>2092</v>
      </c>
      <c r="E206" s="16" t="s">
        <v>1722</v>
      </c>
      <c r="F206" s="16">
        <v>68</v>
      </c>
      <c r="G206" s="16" t="s">
        <v>2274</v>
      </c>
      <c r="H206" s="16">
        <v>0</v>
      </c>
      <c r="I206" s="76" t="s">
        <v>1731</v>
      </c>
      <c r="J206" s="16">
        <v>121</v>
      </c>
      <c r="K206" s="55">
        <v>3.4977272727272718E-2</v>
      </c>
      <c r="L206" s="55">
        <v>3.8863636363636357E-3</v>
      </c>
      <c r="M206" s="16" t="s">
        <v>145</v>
      </c>
      <c r="N206" s="55">
        <f t="shared" si="7"/>
        <v>0.93272727272727241</v>
      </c>
      <c r="Q206" s="16">
        <v>20</v>
      </c>
      <c r="S206" s="16" t="s">
        <v>1487</v>
      </c>
      <c r="T206" s="16" t="str">
        <f>_xlfn.XLOOKUP(J206,'TAXA DE OCUP. RECUR.'!$E:$E,'TAXA DE OCUP. RECUR.'!$F:$F,"",0)</f>
        <v>TORNO HORIZ. TOS SKJ-85 - [121]</v>
      </c>
    </row>
    <row r="207" spans="1:20" x14ac:dyDescent="0.25">
      <c r="A207" s="16" t="s">
        <v>1558</v>
      </c>
      <c r="C207" s="16">
        <v>78</v>
      </c>
      <c r="D207" s="16" t="s">
        <v>2092</v>
      </c>
      <c r="E207" s="16" t="s">
        <v>1722</v>
      </c>
      <c r="F207" s="16">
        <v>68</v>
      </c>
      <c r="G207" s="16" t="s">
        <v>2274</v>
      </c>
      <c r="H207" s="16">
        <v>0</v>
      </c>
      <c r="I207" s="76" t="s">
        <v>1739</v>
      </c>
      <c r="J207" s="16">
        <v>121</v>
      </c>
      <c r="K207" s="55">
        <v>0.13438636363636364</v>
      </c>
      <c r="L207" s="55">
        <v>1.4931818181818183E-2</v>
      </c>
      <c r="M207" s="16" t="s">
        <v>145</v>
      </c>
      <c r="N207" s="55">
        <f t="shared" si="7"/>
        <v>3.583636363636364</v>
      </c>
      <c r="Q207" s="16">
        <v>20</v>
      </c>
      <c r="S207" s="16" t="s">
        <v>1487</v>
      </c>
      <c r="T207" s="16" t="str">
        <f>_xlfn.XLOOKUP(J207,'TAXA DE OCUP. RECUR.'!$E:$E,'TAXA DE OCUP. RECUR.'!$F:$F,"",0)</f>
        <v>TORNO HORIZ. TOS SKJ-85 - [121]</v>
      </c>
    </row>
    <row r="208" spans="1:20" x14ac:dyDescent="0.25">
      <c r="A208" s="16" t="s">
        <v>1558</v>
      </c>
      <c r="C208" s="16">
        <v>78</v>
      </c>
      <c r="D208" s="16" t="s">
        <v>2092</v>
      </c>
      <c r="E208" s="16" t="s">
        <v>1722</v>
      </c>
      <c r="F208" s="16">
        <v>68</v>
      </c>
      <c r="G208" s="16" t="s">
        <v>2274</v>
      </c>
      <c r="H208" s="16">
        <v>0</v>
      </c>
      <c r="I208" s="76" t="s">
        <v>1732</v>
      </c>
      <c r="J208" s="16">
        <v>121</v>
      </c>
      <c r="K208" s="55">
        <v>0.18562499999999996</v>
      </c>
      <c r="L208" s="55">
        <v>2.0624999999999998E-2</v>
      </c>
      <c r="M208" s="16" t="s">
        <v>145</v>
      </c>
      <c r="N208" s="55">
        <f t="shared" si="7"/>
        <v>4.9499999999999993</v>
      </c>
      <c r="Q208" s="16">
        <v>20</v>
      </c>
      <c r="S208" s="16" t="s">
        <v>1487</v>
      </c>
      <c r="T208" s="16" t="str">
        <f>_xlfn.XLOOKUP(J208,'TAXA DE OCUP. RECUR.'!$E:$E,'TAXA DE OCUP. RECUR.'!$F:$F,"",0)</f>
        <v>TORNO HORIZ. TOS SKJ-85 - [121]</v>
      </c>
    </row>
    <row r="209" spans="1:20" x14ac:dyDescent="0.25">
      <c r="A209" s="16" t="s">
        <v>1558</v>
      </c>
      <c r="C209" s="16">
        <v>60</v>
      </c>
      <c r="D209" s="16" t="s">
        <v>2092</v>
      </c>
      <c r="E209" s="16" t="s">
        <v>2275</v>
      </c>
      <c r="F209" s="16">
        <v>51</v>
      </c>
      <c r="G209" s="16" t="s">
        <v>2276</v>
      </c>
      <c r="H209" s="16">
        <v>0</v>
      </c>
      <c r="I209" s="76" t="s">
        <v>1724</v>
      </c>
      <c r="J209" s="16">
        <v>74</v>
      </c>
      <c r="K209" s="55">
        <v>0.15</v>
      </c>
      <c r="L209" s="55">
        <v>0</v>
      </c>
      <c r="M209" s="16" t="s">
        <v>145</v>
      </c>
      <c r="N209" s="55">
        <f t="shared" si="7"/>
        <v>3.5999999999999996</v>
      </c>
      <c r="S209" s="16" t="s">
        <v>1487</v>
      </c>
      <c r="T209" s="16" t="str">
        <f>_xlfn.XLOOKUP(J209,'TAXA DE OCUP. RECUR.'!$E:$E,'TAXA DE OCUP. RECUR.'!$F:$F,"",0)</f>
        <v>MONTAGEM (PREPARADOR DE PEÇA)-74</v>
      </c>
    </row>
    <row r="210" spans="1:20" x14ac:dyDescent="0.25">
      <c r="A210" s="16" t="s">
        <v>1558</v>
      </c>
      <c r="C210" s="16">
        <v>60</v>
      </c>
      <c r="D210" s="16" t="s">
        <v>2092</v>
      </c>
      <c r="E210" s="16" t="s">
        <v>2275</v>
      </c>
      <c r="F210" s="16">
        <v>51</v>
      </c>
      <c r="G210" s="16" t="s">
        <v>2276</v>
      </c>
      <c r="H210" s="16">
        <v>0</v>
      </c>
      <c r="I210" s="76" t="s">
        <v>1724</v>
      </c>
      <c r="J210" s="16">
        <v>82</v>
      </c>
      <c r="K210" s="55">
        <v>0.13125000000000001</v>
      </c>
      <c r="L210" s="55">
        <v>0</v>
      </c>
      <c r="M210" s="16" t="s">
        <v>145</v>
      </c>
      <c r="N210" s="55">
        <f t="shared" si="7"/>
        <v>3.1500000000000004</v>
      </c>
      <c r="S210" s="16" t="s">
        <v>1487</v>
      </c>
      <c r="T210" s="16" t="str">
        <f>_xlfn.XLOOKUP(J210,'TAXA DE OCUP. RECUR.'!$E:$E,'TAXA DE OCUP. RECUR.'!$F:$F,"",0)</f>
        <v/>
      </c>
    </row>
    <row r="211" spans="1:20" x14ac:dyDescent="0.25">
      <c r="A211" s="16" t="s">
        <v>1558</v>
      </c>
      <c r="C211" s="16">
        <v>60</v>
      </c>
      <c r="D211" s="16" t="s">
        <v>2092</v>
      </c>
      <c r="E211" s="16" t="s">
        <v>2275</v>
      </c>
      <c r="F211" s="16">
        <v>51</v>
      </c>
      <c r="G211" s="16" t="s">
        <v>2276</v>
      </c>
      <c r="H211" s="16">
        <v>0</v>
      </c>
      <c r="I211" s="76" t="s">
        <v>1725</v>
      </c>
      <c r="J211" s="16">
        <v>121</v>
      </c>
      <c r="K211" s="55">
        <v>1.840909090909091E-2</v>
      </c>
      <c r="L211" s="55">
        <v>2.0454545454545456E-3</v>
      </c>
      <c r="M211" s="16" t="s">
        <v>145</v>
      </c>
      <c r="N211" s="55">
        <f t="shared" si="7"/>
        <v>0.49090909090909091</v>
      </c>
      <c r="Q211" s="16">
        <v>20</v>
      </c>
      <c r="S211" s="16" t="s">
        <v>1487</v>
      </c>
      <c r="T211" s="16" t="str">
        <f>_xlfn.XLOOKUP(J211,'TAXA DE OCUP. RECUR.'!$E:$E,'TAXA DE OCUP. RECUR.'!$F:$F,"",0)</f>
        <v>TORNO HORIZ. TOS SKJ-85 - [121]</v>
      </c>
    </row>
    <row r="212" spans="1:20" x14ac:dyDescent="0.25">
      <c r="A212" s="16" t="s">
        <v>1558</v>
      </c>
      <c r="C212" s="16">
        <v>60</v>
      </c>
      <c r="D212" s="16" t="s">
        <v>2092</v>
      </c>
      <c r="E212" s="16" t="s">
        <v>2275</v>
      </c>
      <c r="F212" s="16">
        <v>51</v>
      </c>
      <c r="G212" s="16" t="s">
        <v>2276</v>
      </c>
      <c r="H212" s="16">
        <v>0</v>
      </c>
      <c r="I212" s="76" t="s">
        <v>1726</v>
      </c>
      <c r="J212" s="16">
        <v>121</v>
      </c>
      <c r="K212" s="55">
        <v>4.510227272727272E-2</v>
      </c>
      <c r="L212" s="55">
        <v>5.0113636363636358E-3</v>
      </c>
      <c r="M212" s="16" t="s">
        <v>145</v>
      </c>
      <c r="N212" s="55">
        <f t="shared" si="7"/>
        <v>1.2027272727272724</v>
      </c>
      <c r="Q212" s="16">
        <v>20</v>
      </c>
      <c r="S212" s="16" t="s">
        <v>1487</v>
      </c>
      <c r="T212" s="16" t="str">
        <f>_xlfn.XLOOKUP(J212,'TAXA DE OCUP. RECUR.'!$E:$E,'TAXA DE OCUP. RECUR.'!$F:$F,"",0)</f>
        <v>TORNO HORIZ. TOS SKJ-85 - [121]</v>
      </c>
    </row>
    <row r="213" spans="1:20" x14ac:dyDescent="0.25">
      <c r="A213" s="16" t="s">
        <v>1558</v>
      </c>
      <c r="C213" s="16">
        <v>60</v>
      </c>
      <c r="D213" s="16" t="s">
        <v>2092</v>
      </c>
      <c r="E213" s="16" t="s">
        <v>2275</v>
      </c>
      <c r="F213" s="16">
        <v>51</v>
      </c>
      <c r="G213" s="16" t="s">
        <v>2276</v>
      </c>
      <c r="H213" s="16">
        <v>0</v>
      </c>
      <c r="I213" s="76" t="s">
        <v>1731</v>
      </c>
      <c r="J213" s="16">
        <v>121</v>
      </c>
      <c r="K213" s="55">
        <v>3.3750000000000002E-2</v>
      </c>
      <c r="L213" s="55">
        <v>3.7500000000000003E-3</v>
      </c>
      <c r="M213" s="16" t="s">
        <v>145</v>
      </c>
      <c r="N213" s="55">
        <f t="shared" si="7"/>
        <v>0.90000000000000013</v>
      </c>
      <c r="Q213" s="16">
        <v>20</v>
      </c>
      <c r="S213" s="16" t="s">
        <v>1487</v>
      </c>
      <c r="T213" s="16" t="str">
        <f>_xlfn.XLOOKUP(J213,'TAXA DE OCUP. RECUR.'!$E:$E,'TAXA DE OCUP. RECUR.'!$F:$F,"",0)</f>
        <v>TORNO HORIZ. TOS SKJ-85 - [121]</v>
      </c>
    </row>
    <row r="214" spans="1:20" x14ac:dyDescent="0.25">
      <c r="A214" s="16" t="s">
        <v>1558</v>
      </c>
      <c r="C214" s="16">
        <v>60</v>
      </c>
      <c r="D214" s="16" t="s">
        <v>2092</v>
      </c>
      <c r="E214" s="16" t="s">
        <v>2275</v>
      </c>
      <c r="F214" s="16">
        <v>51</v>
      </c>
      <c r="G214" s="16" t="s">
        <v>2276</v>
      </c>
      <c r="H214" s="16">
        <v>0</v>
      </c>
      <c r="I214" s="76" t="s">
        <v>1731</v>
      </c>
      <c r="J214" s="16">
        <v>121</v>
      </c>
      <c r="K214" s="55">
        <v>3.3750000000000002E-2</v>
      </c>
      <c r="L214" s="55">
        <v>3.7500000000000003E-3</v>
      </c>
      <c r="M214" s="16" t="s">
        <v>145</v>
      </c>
      <c r="N214" s="55">
        <f t="shared" si="7"/>
        <v>0.90000000000000013</v>
      </c>
      <c r="Q214" s="16">
        <v>20</v>
      </c>
      <c r="S214" s="16" t="s">
        <v>1487</v>
      </c>
      <c r="T214" s="16" t="str">
        <f>_xlfn.XLOOKUP(J214,'TAXA DE OCUP. RECUR.'!$E:$E,'TAXA DE OCUP. RECUR.'!$F:$F,"",0)</f>
        <v>TORNO HORIZ. TOS SKJ-85 - [121]</v>
      </c>
    </row>
    <row r="215" spans="1:20" x14ac:dyDescent="0.25">
      <c r="A215" s="16" t="s">
        <v>1558</v>
      </c>
      <c r="C215" s="16">
        <v>60</v>
      </c>
      <c r="D215" s="16" t="s">
        <v>2092</v>
      </c>
      <c r="E215" s="16" t="s">
        <v>2275</v>
      </c>
      <c r="F215" s="16">
        <v>51</v>
      </c>
      <c r="G215" s="16" t="s">
        <v>2276</v>
      </c>
      <c r="H215" s="16">
        <v>0</v>
      </c>
      <c r="I215" s="76" t="s">
        <v>1732</v>
      </c>
      <c r="J215" s="16">
        <v>121</v>
      </c>
      <c r="K215" s="55">
        <v>0.14420454545454545</v>
      </c>
      <c r="L215" s="55">
        <v>1.6022727272727272E-2</v>
      </c>
      <c r="M215" s="16" t="s">
        <v>145</v>
      </c>
      <c r="N215" s="55">
        <f t="shared" si="7"/>
        <v>3.8454545454545452</v>
      </c>
      <c r="Q215" s="16">
        <v>20</v>
      </c>
      <c r="S215" s="16" t="s">
        <v>1487</v>
      </c>
      <c r="T215" s="16" t="str">
        <f>_xlfn.XLOOKUP(J215,'TAXA DE OCUP. RECUR.'!$E:$E,'TAXA DE OCUP. RECUR.'!$F:$F,"",0)</f>
        <v>TORNO HORIZ. TOS SKJ-85 - [121]</v>
      </c>
    </row>
    <row r="216" spans="1:20" x14ac:dyDescent="0.25">
      <c r="A216" s="16" t="s">
        <v>1558</v>
      </c>
      <c r="C216" s="16">
        <v>60</v>
      </c>
      <c r="D216" s="16" t="s">
        <v>2092</v>
      </c>
      <c r="E216" s="16" t="s">
        <v>1722</v>
      </c>
      <c r="F216" s="16">
        <v>49</v>
      </c>
      <c r="G216" s="16" t="s">
        <v>2277</v>
      </c>
      <c r="H216" s="16">
        <v>0</v>
      </c>
      <c r="I216" s="76" t="s">
        <v>1724</v>
      </c>
      <c r="J216" s="16">
        <v>74</v>
      </c>
      <c r="K216" s="55">
        <v>0.15</v>
      </c>
      <c r="L216" s="55">
        <v>0</v>
      </c>
      <c r="M216" s="16" t="s">
        <v>145</v>
      </c>
      <c r="N216" s="55">
        <f t="shared" si="7"/>
        <v>3.5999999999999996</v>
      </c>
      <c r="S216" s="16" t="s">
        <v>1487</v>
      </c>
      <c r="T216" s="16" t="str">
        <f>_xlfn.XLOOKUP(J216,'TAXA DE OCUP. RECUR.'!$E:$E,'TAXA DE OCUP. RECUR.'!$F:$F,"",0)</f>
        <v>MONTAGEM (PREPARADOR DE PEÇA)-74</v>
      </c>
    </row>
    <row r="217" spans="1:20" x14ac:dyDescent="0.25">
      <c r="A217" s="16" t="s">
        <v>1558</v>
      </c>
      <c r="C217" s="16">
        <v>60</v>
      </c>
      <c r="D217" s="16" t="s">
        <v>2092</v>
      </c>
      <c r="E217" s="16" t="s">
        <v>1722</v>
      </c>
      <c r="F217" s="16">
        <v>49</v>
      </c>
      <c r="G217" s="16" t="s">
        <v>2277</v>
      </c>
      <c r="H217" s="16">
        <v>0</v>
      </c>
      <c r="I217" s="76" t="s">
        <v>1724</v>
      </c>
      <c r="J217" s="16">
        <v>82</v>
      </c>
      <c r="K217" s="55">
        <v>0.13125000000000001</v>
      </c>
      <c r="L217" s="55">
        <v>0</v>
      </c>
      <c r="M217" s="16" t="s">
        <v>145</v>
      </c>
      <c r="N217" s="55">
        <f t="shared" si="7"/>
        <v>3.1500000000000004</v>
      </c>
      <c r="S217" s="16" t="s">
        <v>1487</v>
      </c>
      <c r="T217" s="16" t="str">
        <f>_xlfn.XLOOKUP(J217,'TAXA DE OCUP. RECUR.'!$E:$E,'TAXA DE OCUP. RECUR.'!$F:$F,"",0)</f>
        <v/>
      </c>
    </row>
    <row r="218" spans="1:20" x14ac:dyDescent="0.25">
      <c r="A218" s="16" t="s">
        <v>1558</v>
      </c>
      <c r="C218" s="16">
        <v>60</v>
      </c>
      <c r="D218" s="16" t="s">
        <v>2092</v>
      </c>
      <c r="E218" s="16" t="s">
        <v>1722</v>
      </c>
      <c r="F218" s="16">
        <v>49</v>
      </c>
      <c r="G218" s="16" t="s">
        <v>2277</v>
      </c>
      <c r="H218" s="16">
        <v>0</v>
      </c>
      <c r="I218" s="76" t="s">
        <v>1771</v>
      </c>
      <c r="J218" s="16">
        <v>74</v>
      </c>
      <c r="K218" s="55">
        <v>0.12613636363636363</v>
      </c>
      <c r="L218" s="55">
        <v>0</v>
      </c>
      <c r="M218" s="16" t="s">
        <v>145</v>
      </c>
      <c r="N218" s="55">
        <f t="shared" si="7"/>
        <v>3.0272727272727273</v>
      </c>
      <c r="Q218" s="16">
        <v>23</v>
      </c>
      <c r="R218">
        <v>23</v>
      </c>
      <c r="S218" s="16" t="s">
        <v>1487</v>
      </c>
      <c r="T218" s="16" t="str">
        <f>_xlfn.XLOOKUP(J218,'TAXA DE OCUP. RECUR.'!$E:$E,'TAXA DE OCUP. RECUR.'!$F:$F,"",0)</f>
        <v>MONTAGEM (PREPARADOR DE PEÇA)-74</v>
      </c>
    </row>
    <row r="219" spans="1:20" x14ac:dyDescent="0.25">
      <c r="A219" s="16" t="s">
        <v>1558</v>
      </c>
      <c r="C219" s="16">
        <v>60</v>
      </c>
      <c r="D219" s="16" t="s">
        <v>2092</v>
      </c>
      <c r="E219" s="16" t="s">
        <v>1722</v>
      </c>
      <c r="F219" s="16">
        <v>49</v>
      </c>
      <c r="G219" s="16" t="s">
        <v>2277</v>
      </c>
      <c r="H219" s="16">
        <v>0</v>
      </c>
      <c r="I219" s="76" t="s">
        <v>1757</v>
      </c>
      <c r="J219" s="16">
        <v>121</v>
      </c>
      <c r="K219" s="55">
        <v>1.5954545454545454E-2</v>
      </c>
      <c r="L219" s="55">
        <v>1.772727272727273E-3</v>
      </c>
      <c r="M219" s="16" t="s">
        <v>145</v>
      </c>
      <c r="N219" s="55">
        <f t="shared" si="7"/>
        <v>0.42545454545454542</v>
      </c>
      <c r="Q219" s="16">
        <v>20</v>
      </c>
      <c r="R219">
        <v>20</v>
      </c>
      <c r="S219" s="16" t="s">
        <v>1487</v>
      </c>
      <c r="T219" s="16" t="str">
        <f>_xlfn.XLOOKUP(J219,'TAXA DE OCUP. RECUR.'!$E:$E,'TAXA DE OCUP. RECUR.'!$F:$F,"",0)</f>
        <v>TORNO HORIZ. TOS SKJ-85 - [121]</v>
      </c>
    </row>
    <row r="220" spans="1:20" x14ac:dyDescent="0.25">
      <c r="A220" s="16" t="s">
        <v>1558</v>
      </c>
      <c r="C220" s="16">
        <v>60</v>
      </c>
      <c r="D220" s="16" t="s">
        <v>2092</v>
      </c>
      <c r="E220" s="16" t="s">
        <v>1722</v>
      </c>
      <c r="F220" s="16">
        <v>49</v>
      </c>
      <c r="G220" s="16" t="s">
        <v>2277</v>
      </c>
      <c r="H220" s="16">
        <v>0</v>
      </c>
      <c r="I220" s="76" t="s">
        <v>1758</v>
      </c>
      <c r="J220" s="16">
        <v>105</v>
      </c>
      <c r="K220" s="55">
        <v>0.10831357190963618</v>
      </c>
      <c r="L220" s="55">
        <v>1.2034841323292909E-2</v>
      </c>
      <c r="M220" s="16" t="s">
        <v>145</v>
      </c>
      <c r="N220" s="55">
        <f t="shared" si="7"/>
        <v>2.8883619175902981</v>
      </c>
      <c r="Q220" s="16">
        <v>25</v>
      </c>
      <c r="R220">
        <v>25</v>
      </c>
      <c r="S220" s="16" t="s">
        <v>1487</v>
      </c>
      <c r="T220" s="16" t="str">
        <f>_xlfn.XLOOKUP(J220,'TAXA DE OCUP. RECUR.'!$E:$E,'TAXA DE OCUP. RECUR.'!$F:$F,"",0)</f>
        <v>ARCO SUBMERSO DUPLO CABEÇOTE BAMBOZZI - [105]</v>
      </c>
    </row>
    <row r="221" spans="1:20" x14ac:dyDescent="0.25">
      <c r="A221" s="16" t="s">
        <v>1558</v>
      </c>
      <c r="C221" s="16">
        <v>60</v>
      </c>
      <c r="D221" s="16" t="s">
        <v>2092</v>
      </c>
      <c r="E221" s="16" t="s">
        <v>1722</v>
      </c>
      <c r="F221" s="16">
        <v>49</v>
      </c>
      <c r="G221" s="16" t="s">
        <v>2277</v>
      </c>
      <c r="H221" s="16">
        <v>0</v>
      </c>
      <c r="I221" s="76" t="s">
        <v>1759</v>
      </c>
      <c r="J221" s="16">
        <v>121</v>
      </c>
      <c r="K221" s="55">
        <v>2.0863636363636365E-2</v>
      </c>
      <c r="L221" s="55">
        <v>2.3181818181818186E-3</v>
      </c>
      <c r="M221" s="16" t="s">
        <v>145</v>
      </c>
      <c r="N221" s="55">
        <f t="shared" si="7"/>
        <v>0.55636363636363639</v>
      </c>
      <c r="Q221" s="16">
        <v>25</v>
      </c>
      <c r="S221" s="16" t="s">
        <v>1487</v>
      </c>
      <c r="T221" s="16" t="str">
        <f>_xlfn.XLOOKUP(J221,'TAXA DE OCUP. RECUR.'!$E:$E,'TAXA DE OCUP. RECUR.'!$F:$F,"",0)</f>
        <v>TORNO HORIZ. TOS SKJ-85 - [121]</v>
      </c>
    </row>
    <row r="222" spans="1:20" x14ac:dyDescent="0.25">
      <c r="A222" s="16" t="s">
        <v>1558</v>
      </c>
      <c r="C222" s="16">
        <v>60</v>
      </c>
      <c r="D222" s="16" t="s">
        <v>2092</v>
      </c>
      <c r="E222" s="16" t="s">
        <v>1722</v>
      </c>
      <c r="F222" s="16">
        <v>49</v>
      </c>
      <c r="G222" s="16" t="s">
        <v>2277</v>
      </c>
      <c r="H222" s="16">
        <v>0</v>
      </c>
      <c r="I222" s="76" t="s">
        <v>1760</v>
      </c>
      <c r="J222" s="16">
        <v>121</v>
      </c>
      <c r="K222" s="55">
        <v>3.988636363636363E-2</v>
      </c>
      <c r="L222" s="55">
        <v>4.4318181818181817E-3</v>
      </c>
      <c r="M222" s="16" t="s">
        <v>145</v>
      </c>
      <c r="N222" s="55">
        <f t="shared" si="7"/>
        <v>1.0636363636363635</v>
      </c>
      <c r="Q222" s="16">
        <v>21</v>
      </c>
      <c r="R222">
        <v>21</v>
      </c>
      <c r="S222" s="16" t="s">
        <v>1487</v>
      </c>
      <c r="T222" s="16" t="str">
        <f>_xlfn.XLOOKUP(J222,'TAXA DE OCUP. RECUR.'!$E:$E,'TAXA DE OCUP. RECUR.'!$F:$F,"",0)</f>
        <v>TORNO HORIZ. TOS SKJ-85 - [121]</v>
      </c>
    </row>
    <row r="223" spans="1:20" x14ac:dyDescent="0.25">
      <c r="A223" s="16" t="s">
        <v>1558</v>
      </c>
      <c r="C223" s="16">
        <v>60</v>
      </c>
      <c r="D223" s="16" t="s">
        <v>2092</v>
      </c>
      <c r="E223" s="16" t="s">
        <v>1722</v>
      </c>
      <c r="F223" s="16">
        <v>49</v>
      </c>
      <c r="G223" s="16" t="s">
        <v>2277</v>
      </c>
      <c r="H223" s="16">
        <v>0</v>
      </c>
      <c r="I223" s="76" t="s">
        <v>1761</v>
      </c>
      <c r="J223" s="16">
        <v>105</v>
      </c>
      <c r="K223" s="55">
        <v>0.51217057782066877</v>
      </c>
      <c r="L223" s="55">
        <v>5.6907841980074307E-2</v>
      </c>
      <c r="M223" s="16" t="s">
        <v>145</v>
      </c>
      <c r="N223" s="55">
        <f t="shared" si="7"/>
        <v>13.657882075217833</v>
      </c>
      <c r="Q223" s="16">
        <v>24</v>
      </c>
      <c r="R223">
        <v>24</v>
      </c>
      <c r="S223" s="16" t="s">
        <v>1487</v>
      </c>
      <c r="T223" s="16" t="str">
        <f>_xlfn.XLOOKUP(J223,'TAXA DE OCUP. RECUR.'!$E:$E,'TAXA DE OCUP. RECUR.'!$F:$F,"",0)</f>
        <v>ARCO SUBMERSO DUPLO CABEÇOTE BAMBOZZI - [105]</v>
      </c>
    </row>
    <row r="224" spans="1:20" x14ac:dyDescent="0.25">
      <c r="A224" s="16" t="s">
        <v>1558</v>
      </c>
      <c r="C224" s="16">
        <v>60</v>
      </c>
      <c r="D224" s="16" t="s">
        <v>2092</v>
      </c>
      <c r="E224" s="16" t="s">
        <v>1722</v>
      </c>
      <c r="F224" s="16">
        <v>49</v>
      </c>
      <c r="G224" s="16" t="s">
        <v>2277</v>
      </c>
      <c r="H224" s="16">
        <v>0</v>
      </c>
      <c r="I224" s="76" t="s">
        <v>1762</v>
      </c>
      <c r="J224" s="16">
        <v>121</v>
      </c>
      <c r="K224" s="55">
        <v>0.11198863636363637</v>
      </c>
      <c r="L224" s="55">
        <v>1.244318181818182E-2</v>
      </c>
      <c r="M224" s="16" t="s">
        <v>145</v>
      </c>
      <c r="N224" s="55">
        <f t="shared" si="7"/>
        <v>2.9863636363636368</v>
      </c>
      <c r="Q224" s="16">
        <v>25</v>
      </c>
      <c r="S224" s="16" t="s">
        <v>1487</v>
      </c>
      <c r="T224" s="16" t="str">
        <f>_xlfn.XLOOKUP(J224,'TAXA DE OCUP. RECUR.'!$E:$E,'TAXA DE OCUP. RECUR.'!$F:$F,"",0)</f>
        <v>TORNO HORIZ. TOS SKJ-85 - [121]</v>
      </c>
    </row>
    <row r="225" spans="1:20" x14ac:dyDescent="0.25">
      <c r="A225" s="16" t="s">
        <v>1558</v>
      </c>
      <c r="C225" s="16">
        <v>60</v>
      </c>
      <c r="D225" s="16" t="s">
        <v>2092</v>
      </c>
      <c r="E225" s="16" t="s">
        <v>1722</v>
      </c>
      <c r="F225" s="16">
        <v>49</v>
      </c>
      <c r="G225" s="16" t="s">
        <v>2277</v>
      </c>
      <c r="H225" s="16">
        <v>0</v>
      </c>
      <c r="I225" s="76" t="s">
        <v>2278</v>
      </c>
      <c r="J225" s="16">
        <v>121</v>
      </c>
      <c r="K225" s="55">
        <v>5.6761363636363631E-2</v>
      </c>
      <c r="L225" s="55">
        <v>6.3068181818181817E-3</v>
      </c>
      <c r="M225" s="16" t="s">
        <v>145</v>
      </c>
      <c r="N225" s="55">
        <f t="shared" si="7"/>
        <v>1.5136363636363637</v>
      </c>
      <c r="Q225" s="16">
        <v>21</v>
      </c>
      <c r="R225">
        <v>21</v>
      </c>
      <c r="S225" s="16" t="s">
        <v>1487</v>
      </c>
      <c r="T225" s="16" t="str">
        <f>_xlfn.XLOOKUP(J225,'TAXA DE OCUP. RECUR.'!$E:$E,'TAXA DE OCUP. RECUR.'!$F:$F,"",0)</f>
        <v>TORNO HORIZ. TOS SKJ-85 - [121]</v>
      </c>
    </row>
    <row r="226" spans="1:20" x14ac:dyDescent="0.25">
      <c r="A226" s="16" t="s">
        <v>1558</v>
      </c>
      <c r="C226" s="16">
        <v>60</v>
      </c>
      <c r="D226" s="16" t="s">
        <v>2092</v>
      </c>
      <c r="E226" s="16" t="s">
        <v>1722</v>
      </c>
      <c r="F226" s="16">
        <v>49</v>
      </c>
      <c r="G226" s="16" t="s">
        <v>2277</v>
      </c>
      <c r="H226" s="16">
        <v>0</v>
      </c>
      <c r="I226" s="76" t="s">
        <v>2279</v>
      </c>
      <c r="J226" s="16">
        <v>105</v>
      </c>
      <c r="K226" s="55">
        <v>1.0247013694737339</v>
      </c>
      <c r="L226" s="55">
        <v>0.1138557077193038</v>
      </c>
      <c r="M226" s="16" t="s">
        <v>145</v>
      </c>
      <c r="N226" s="55">
        <f t="shared" si="7"/>
        <v>27.325369852632907</v>
      </c>
      <c r="Q226" s="16">
        <v>25</v>
      </c>
      <c r="R226">
        <v>25</v>
      </c>
      <c r="S226" s="16" t="s">
        <v>1487</v>
      </c>
      <c r="T226" s="16" t="str">
        <f>_xlfn.XLOOKUP(J226,'TAXA DE OCUP. RECUR.'!$E:$E,'TAXA DE OCUP. RECUR.'!$F:$F,"",0)</f>
        <v>ARCO SUBMERSO DUPLO CABEÇOTE BAMBOZZI - [105]</v>
      </c>
    </row>
    <row r="227" spans="1:20" x14ac:dyDescent="0.25">
      <c r="A227" s="16" t="s">
        <v>1558</v>
      </c>
      <c r="C227" s="16">
        <v>60</v>
      </c>
      <c r="D227" s="16" t="s">
        <v>2092</v>
      </c>
      <c r="E227" s="16" t="s">
        <v>1722</v>
      </c>
      <c r="F227" s="16">
        <v>49</v>
      </c>
      <c r="G227" s="16" t="s">
        <v>2277</v>
      </c>
      <c r="H227" s="16">
        <v>0</v>
      </c>
      <c r="I227" s="76" t="s">
        <v>2280</v>
      </c>
      <c r="J227" s="16">
        <v>121</v>
      </c>
      <c r="K227" s="55">
        <v>0.18409090909090908</v>
      </c>
      <c r="L227" s="55">
        <v>2.0454545454545458E-2</v>
      </c>
      <c r="M227" s="16" t="s">
        <v>145</v>
      </c>
      <c r="N227" s="55">
        <f t="shared" si="7"/>
        <v>4.9090909090909083</v>
      </c>
      <c r="Q227" s="16">
        <v>25</v>
      </c>
      <c r="S227" s="16" t="s">
        <v>1487</v>
      </c>
      <c r="T227" s="16" t="str">
        <f>_xlfn.XLOOKUP(J227,'TAXA DE OCUP. RECUR.'!$E:$E,'TAXA DE OCUP. RECUR.'!$F:$F,"",0)</f>
        <v>TORNO HORIZ. TOS SKJ-85 - [121]</v>
      </c>
    </row>
    <row r="228" spans="1:20" x14ac:dyDescent="0.25">
      <c r="A228" s="16" t="s">
        <v>1558</v>
      </c>
      <c r="C228" s="16">
        <v>60</v>
      </c>
      <c r="D228" s="16" t="s">
        <v>2092</v>
      </c>
      <c r="E228" s="16" t="s">
        <v>1722</v>
      </c>
      <c r="F228" s="16">
        <v>49</v>
      </c>
      <c r="G228" s="16" t="s">
        <v>2277</v>
      </c>
      <c r="H228" s="16">
        <v>0</v>
      </c>
      <c r="I228" s="76" t="s">
        <v>1740</v>
      </c>
      <c r="J228" s="16">
        <v>84</v>
      </c>
      <c r="K228" s="55">
        <v>0.13636363636363635</v>
      </c>
      <c r="L228" s="55">
        <v>0</v>
      </c>
      <c r="M228" s="16" t="s">
        <v>145</v>
      </c>
      <c r="N228" s="55">
        <f t="shared" si="7"/>
        <v>3.2727272727272725</v>
      </c>
      <c r="Q228" s="16">
        <v>24</v>
      </c>
      <c r="R228">
        <v>24</v>
      </c>
      <c r="S228" s="16" t="s">
        <v>1487</v>
      </c>
      <c r="T228" s="16" t="str">
        <f>_xlfn.XLOOKUP(J228,'TAXA DE OCUP. RECUR.'!$E:$E,'TAXA DE OCUP. RECUR.'!$F:$F,"",0)</f>
        <v>SOLDA - [84]</v>
      </c>
    </row>
    <row r="229" spans="1:20" x14ac:dyDescent="0.25">
      <c r="A229" s="16" t="s">
        <v>1558</v>
      </c>
      <c r="C229" s="16">
        <v>60</v>
      </c>
      <c r="D229" s="16" t="s">
        <v>2092</v>
      </c>
      <c r="E229" s="16" t="s">
        <v>1722</v>
      </c>
      <c r="F229" s="16">
        <v>49</v>
      </c>
      <c r="G229" s="16" t="s">
        <v>2277</v>
      </c>
      <c r="H229" s="16">
        <v>0</v>
      </c>
      <c r="I229" s="76" t="s">
        <v>1740</v>
      </c>
      <c r="J229" s="16">
        <v>166</v>
      </c>
      <c r="K229" s="55">
        <v>0.60750000000000004</v>
      </c>
      <c r="L229" s="55">
        <v>6.7500000000000004E-2</v>
      </c>
      <c r="M229" s="16" t="s">
        <v>145</v>
      </c>
      <c r="N229" s="55">
        <f t="shared" si="7"/>
        <v>16.200000000000003</v>
      </c>
      <c r="Q229" s="16">
        <v>25</v>
      </c>
      <c r="S229" s="16" t="s">
        <v>1487</v>
      </c>
      <c r="T229" s="16" t="str">
        <f>_xlfn.XLOOKUP(J229,'TAXA DE OCUP. RECUR.'!$E:$E,'TAXA DE OCUP. RECUR.'!$F:$F,"",0)</f>
        <v>MAQUINA DE TRATAMENTO TERMICO SICORT (ALIVIO) - [166]</v>
      </c>
    </row>
    <row r="230" spans="1:20" x14ac:dyDescent="0.25">
      <c r="A230" s="16" t="s">
        <v>1558</v>
      </c>
      <c r="C230" s="16">
        <v>60</v>
      </c>
      <c r="D230" s="16" t="s">
        <v>2092</v>
      </c>
      <c r="E230" s="16" t="s">
        <v>1722</v>
      </c>
      <c r="F230" s="16">
        <v>41</v>
      </c>
      <c r="G230" s="16" t="s">
        <v>2281</v>
      </c>
      <c r="H230" s="16">
        <v>1</v>
      </c>
      <c r="I230" s="76" t="s">
        <v>1724</v>
      </c>
      <c r="J230" s="16">
        <v>74</v>
      </c>
      <c r="K230" s="55">
        <v>0.15</v>
      </c>
      <c r="L230" s="55">
        <v>0</v>
      </c>
      <c r="M230" s="16" t="s">
        <v>145</v>
      </c>
      <c r="N230" s="55">
        <f t="shared" si="7"/>
        <v>3.5999999999999996</v>
      </c>
      <c r="S230" s="16" t="s">
        <v>1487</v>
      </c>
      <c r="T230" s="16" t="str">
        <f>_xlfn.XLOOKUP(J230,'TAXA DE OCUP. RECUR.'!$E:$E,'TAXA DE OCUP. RECUR.'!$F:$F,"",0)</f>
        <v>MONTAGEM (PREPARADOR DE PEÇA)-74</v>
      </c>
    </row>
    <row r="231" spans="1:20" x14ac:dyDescent="0.25">
      <c r="A231" s="16" t="s">
        <v>1558</v>
      </c>
      <c r="C231" s="16">
        <v>60</v>
      </c>
      <c r="D231" s="16" t="s">
        <v>2092</v>
      </c>
      <c r="E231" s="16" t="s">
        <v>1722</v>
      </c>
      <c r="F231" s="16">
        <v>41</v>
      </c>
      <c r="G231" s="16" t="s">
        <v>2281</v>
      </c>
      <c r="H231" s="16">
        <v>1</v>
      </c>
      <c r="I231" s="76" t="s">
        <v>1724</v>
      </c>
      <c r="J231" s="16">
        <v>82</v>
      </c>
      <c r="K231" s="55">
        <v>0.13125000000000001</v>
      </c>
      <c r="L231" s="55">
        <v>0</v>
      </c>
      <c r="M231" s="16" t="s">
        <v>145</v>
      </c>
      <c r="N231" s="55">
        <f t="shared" si="7"/>
        <v>3.1500000000000004</v>
      </c>
      <c r="S231" s="16" t="s">
        <v>1487</v>
      </c>
      <c r="T231" s="16" t="str">
        <f>_xlfn.XLOOKUP(J231,'TAXA DE OCUP. RECUR.'!$E:$E,'TAXA DE OCUP. RECUR.'!$F:$F,"",0)</f>
        <v/>
      </c>
    </row>
    <row r="232" spans="1:20" x14ac:dyDescent="0.25">
      <c r="A232" s="16" t="s">
        <v>1558</v>
      </c>
      <c r="C232" s="16">
        <v>60</v>
      </c>
      <c r="D232" s="16" t="s">
        <v>2092</v>
      </c>
      <c r="E232" s="16" t="s">
        <v>1722</v>
      </c>
      <c r="F232" s="16">
        <v>41</v>
      </c>
      <c r="G232" s="16" t="s">
        <v>2281</v>
      </c>
      <c r="H232" s="16">
        <v>1</v>
      </c>
      <c r="I232" s="76" t="s">
        <v>1725</v>
      </c>
      <c r="J232" s="16">
        <v>121</v>
      </c>
      <c r="K232" s="55">
        <v>1.840909090909091E-2</v>
      </c>
      <c r="L232" s="55">
        <v>2.0454545454545456E-3</v>
      </c>
      <c r="M232" s="16" t="s">
        <v>145</v>
      </c>
      <c r="N232" s="55">
        <f t="shared" si="7"/>
        <v>0.49090909090909091</v>
      </c>
      <c r="Q232" s="16">
        <v>19</v>
      </c>
      <c r="R232">
        <v>19</v>
      </c>
      <c r="S232" s="16" t="s">
        <v>1487</v>
      </c>
      <c r="T232" s="16" t="str">
        <f>_xlfn.XLOOKUP(J232,'TAXA DE OCUP. RECUR.'!$E:$E,'TAXA DE OCUP. RECUR.'!$F:$F,"",0)</f>
        <v>TORNO HORIZ. TOS SKJ-85 - [121]</v>
      </c>
    </row>
    <row r="233" spans="1:20" x14ac:dyDescent="0.25">
      <c r="A233" s="16" t="s">
        <v>1558</v>
      </c>
      <c r="C233" s="16">
        <v>60</v>
      </c>
      <c r="D233" s="16" t="s">
        <v>2092</v>
      </c>
      <c r="E233" s="16" t="s">
        <v>1722</v>
      </c>
      <c r="F233" s="16">
        <v>41</v>
      </c>
      <c r="G233" s="16" t="s">
        <v>2281</v>
      </c>
      <c r="H233" s="16">
        <v>1</v>
      </c>
      <c r="I233" s="76" t="s">
        <v>1739</v>
      </c>
      <c r="J233" s="16">
        <v>121</v>
      </c>
      <c r="K233" s="55">
        <v>8.7749999999999995E-2</v>
      </c>
      <c r="L233" s="55">
        <v>9.75E-3</v>
      </c>
      <c r="M233" s="16" t="s">
        <v>145</v>
      </c>
      <c r="N233" s="55">
        <f t="shared" si="7"/>
        <v>2.34</v>
      </c>
      <c r="Q233" s="16">
        <v>19</v>
      </c>
      <c r="R233">
        <v>19</v>
      </c>
      <c r="S233" s="16" t="s">
        <v>1487</v>
      </c>
      <c r="T233" s="16" t="str">
        <f>_xlfn.XLOOKUP(J233,'TAXA DE OCUP. RECUR.'!$E:$E,'TAXA DE OCUP. RECUR.'!$F:$F,"",0)</f>
        <v>TORNO HORIZ. TOS SKJ-85 - [121]</v>
      </c>
    </row>
    <row r="234" spans="1:20" x14ac:dyDescent="0.25">
      <c r="A234" s="16" t="s">
        <v>1558</v>
      </c>
      <c r="C234" s="16">
        <v>60</v>
      </c>
      <c r="D234" s="16" t="s">
        <v>2092</v>
      </c>
      <c r="E234" s="16" t="s">
        <v>1722</v>
      </c>
      <c r="F234" s="16">
        <v>41</v>
      </c>
      <c r="G234" s="16" t="s">
        <v>2281</v>
      </c>
      <c r="H234" s="16">
        <v>1</v>
      </c>
      <c r="I234" s="76" t="s">
        <v>1731</v>
      </c>
      <c r="J234" s="16">
        <v>121</v>
      </c>
      <c r="K234" s="55">
        <v>3.3750000000000002E-2</v>
      </c>
      <c r="L234" s="55">
        <v>3.7500000000000003E-3</v>
      </c>
      <c r="M234" s="16" t="s">
        <v>145</v>
      </c>
      <c r="N234" s="55">
        <f t="shared" si="7"/>
        <v>0.90000000000000013</v>
      </c>
      <c r="Q234" s="16">
        <v>19</v>
      </c>
      <c r="R234">
        <v>19</v>
      </c>
      <c r="S234" s="16" t="s">
        <v>1487</v>
      </c>
      <c r="T234" s="16" t="str">
        <f>_xlfn.XLOOKUP(J234,'TAXA DE OCUP. RECUR.'!$E:$E,'TAXA DE OCUP. RECUR.'!$F:$F,"",0)</f>
        <v>TORNO HORIZ. TOS SKJ-85 - [121]</v>
      </c>
    </row>
    <row r="235" spans="1:20" x14ac:dyDescent="0.25">
      <c r="A235" s="16" t="s">
        <v>1558</v>
      </c>
      <c r="C235" s="16">
        <v>60</v>
      </c>
      <c r="D235" s="16" t="s">
        <v>2092</v>
      </c>
      <c r="E235" s="16" t="s">
        <v>1722</v>
      </c>
      <c r="F235" s="16">
        <v>41</v>
      </c>
      <c r="G235" s="16" t="s">
        <v>2281</v>
      </c>
      <c r="H235" s="16">
        <v>1</v>
      </c>
      <c r="I235" s="76" t="s">
        <v>1732</v>
      </c>
      <c r="J235" s="16">
        <v>121</v>
      </c>
      <c r="K235" s="55">
        <v>0.14420454545454545</v>
      </c>
      <c r="L235" s="55">
        <v>1.6022727272727272E-2</v>
      </c>
      <c r="M235" s="16" t="s">
        <v>145</v>
      </c>
      <c r="N235" s="55">
        <f t="shared" si="7"/>
        <v>3.8454545454545452</v>
      </c>
      <c r="Q235" s="16">
        <v>21</v>
      </c>
      <c r="R235">
        <v>21</v>
      </c>
      <c r="S235" s="16" t="s">
        <v>1487</v>
      </c>
      <c r="T235" s="16" t="str">
        <f>_xlfn.XLOOKUP(J235,'TAXA DE OCUP. RECUR.'!$E:$E,'TAXA DE OCUP. RECUR.'!$F:$F,"",0)</f>
        <v>TORNO HORIZ. TOS SKJ-85 - [121]</v>
      </c>
    </row>
    <row r="236" spans="1:20" x14ac:dyDescent="0.25">
      <c r="A236" s="16" t="s">
        <v>1558</v>
      </c>
      <c r="C236" s="16">
        <v>60</v>
      </c>
      <c r="D236" s="16" t="s">
        <v>2092</v>
      </c>
      <c r="E236" s="16" t="s">
        <v>1722</v>
      </c>
      <c r="F236" s="16">
        <v>41</v>
      </c>
      <c r="G236" s="16" t="s">
        <v>2281</v>
      </c>
      <c r="H236" s="16">
        <v>1</v>
      </c>
      <c r="I236" s="76" t="s">
        <v>2282</v>
      </c>
      <c r="J236" s="16">
        <v>121</v>
      </c>
      <c r="K236" s="55">
        <v>3.4008215306521712E-2</v>
      </c>
      <c r="L236" s="55">
        <v>3.7786905896135237E-3</v>
      </c>
      <c r="M236" s="16" t="s">
        <v>145</v>
      </c>
      <c r="N236" s="55">
        <f t="shared" si="7"/>
        <v>0.90688574150724577</v>
      </c>
      <c r="Q236" s="16">
        <v>19</v>
      </c>
      <c r="R236">
        <v>19</v>
      </c>
      <c r="S236" s="16" t="s">
        <v>1487</v>
      </c>
      <c r="T236" s="16" t="str">
        <f>_xlfn.XLOOKUP(J236,'TAXA DE OCUP. RECUR.'!$E:$E,'TAXA DE OCUP. RECUR.'!$F:$F,"",0)</f>
        <v>TORNO HORIZ. TOS SKJ-85 - [121]</v>
      </c>
    </row>
    <row r="237" spans="1:20" x14ac:dyDescent="0.25">
      <c r="A237" s="16" t="s">
        <v>1558</v>
      </c>
      <c r="C237" s="16">
        <v>60</v>
      </c>
      <c r="D237" s="16" t="s">
        <v>2092</v>
      </c>
      <c r="E237" s="16" t="s">
        <v>1722</v>
      </c>
      <c r="F237" s="16">
        <v>41</v>
      </c>
      <c r="G237" s="16" t="s">
        <v>2281</v>
      </c>
      <c r="H237" s="16">
        <v>1</v>
      </c>
      <c r="I237" s="76" t="s">
        <v>2283</v>
      </c>
      <c r="J237" s="16">
        <v>105</v>
      </c>
      <c r="K237" s="55">
        <v>0.1172348484848485</v>
      </c>
      <c r="L237" s="55">
        <v>1.3026094276094276E-2</v>
      </c>
      <c r="M237" s="16" t="s">
        <v>145</v>
      </c>
      <c r="N237" s="55">
        <f t="shared" si="7"/>
        <v>3.1262626262626263</v>
      </c>
      <c r="Q237" s="16">
        <v>21</v>
      </c>
      <c r="R237">
        <v>21</v>
      </c>
      <c r="S237" s="16" t="s">
        <v>1487</v>
      </c>
      <c r="T237" s="16" t="str">
        <f>_xlfn.XLOOKUP(J237,'TAXA DE OCUP. RECUR.'!$E:$E,'TAXA DE OCUP. RECUR.'!$F:$F,"",0)</f>
        <v>ARCO SUBMERSO DUPLO CABEÇOTE BAMBOZZI - [105]</v>
      </c>
    </row>
    <row r="238" spans="1:20" x14ac:dyDescent="0.25">
      <c r="A238" s="16" t="s">
        <v>1558</v>
      </c>
      <c r="C238" s="16">
        <v>60</v>
      </c>
      <c r="D238" s="16" t="s">
        <v>2092</v>
      </c>
      <c r="E238" s="16" t="s">
        <v>1722</v>
      </c>
      <c r="F238" s="16">
        <v>41</v>
      </c>
      <c r="G238" s="16" t="s">
        <v>2281</v>
      </c>
      <c r="H238" s="16">
        <v>1</v>
      </c>
      <c r="I238" s="76" t="s">
        <v>2284</v>
      </c>
      <c r="J238" s="16">
        <v>121</v>
      </c>
      <c r="K238" s="55">
        <v>4.3698227725958723E-2</v>
      </c>
      <c r="L238" s="55">
        <v>4.8553586362176365E-3</v>
      </c>
      <c r="M238" s="16" t="s">
        <v>145</v>
      </c>
      <c r="N238" s="55">
        <f t="shared" si="7"/>
        <v>1.1652860726922327</v>
      </c>
      <c r="Q238" s="16">
        <v>21</v>
      </c>
      <c r="R238">
        <v>21</v>
      </c>
      <c r="S238" s="16" t="s">
        <v>1487</v>
      </c>
      <c r="T238" s="16" t="str">
        <f>_xlfn.XLOOKUP(J238,'TAXA DE OCUP. RECUR.'!$E:$E,'TAXA DE OCUP. RECUR.'!$F:$F,"",0)</f>
        <v>TORNO HORIZ. TOS SKJ-85 - [121]</v>
      </c>
    </row>
    <row r="239" spans="1:20" x14ac:dyDescent="0.25">
      <c r="A239" s="16" t="s">
        <v>1558</v>
      </c>
      <c r="C239" s="16">
        <v>60</v>
      </c>
      <c r="D239" s="16" t="s">
        <v>2092</v>
      </c>
      <c r="E239" s="16" t="s">
        <v>1722</v>
      </c>
      <c r="F239" s="16">
        <v>41</v>
      </c>
      <c r="G239" s="16" t="s">
        <v>2281</v>
      </c>
      <c r="H239" s="16">
        <v>1</v>
      </c>
      <c r="I239" s="76" t="s">
        <v>1730</v>
      </c>
      <c r="J239" s="16">
        <v>84</v>
      </c>
      <c r="K239" s="55">
        <v>3.4090909090909088E-2</v>
      </c>
      <c r="L239" s="55">
        <v>0</v>
      </c>
      <c r="M239" s="16" t="s">
        <v>145</v>
      </c>
      <c r="N239" s="55">
        <f t="shared" si="7"/>
        <v>0.81818181818181812</v>
      </c>
      <c r="Q239" s="16">
        <v>21</v>
      </c>
      <c r="R239">
        <v>21</v>
      </c>
      <c r="S239" s="16" t="s">
        <v>1487</v>
      </c>
      <c r="T239" s="16" t="str">
        <f>_xlfn.XLOOKUP(J239,'TAXA DE OCUP. RECUR.'!$E:$E,'TAXA DE OCUP. RECUR.'!$F:$F,"",0)</f>
        <v>SOLDA - [84]</v>
      </c>
    </row>
    <row r="240" spans="1:20" x14ac:dyDescent="0.25">
      <c r="A240" s="16" t="s">
        <v>1558</v>
      </c>
      <c r="C240" s="16">
        <v>60</v>
      </c>
      <c r="D240" s="16" t="s">
        <v>2092</v>
      </c>
      <c r="E240" s="16" t="s">
        <v>1722</v>
      </c>
      <c r="F240" s="16">
        <v>41</v>
      </c>
      <c r="G240" s="16" t="s">
        <v>2281</v>
      </c>
      <c r="H240" s="16">
        <v>1</v>
      </c>
      <c r="I240" s="76" t="s">
        <v>1730</v>
      </c>
      <c r="J240" s="16">
        <v>166</v>
      </c>
      <c r="K240" s="55">
        <v>0.60750000000000004</v>
      </c>
      <c r="L240" s="55">
        <v>6.7500000000000004E-2</v>
      </c>
      <c r="M240" s="16" t="s">
        <v>145</v>
      </c>
      <c r="N240" s="55">
        <f t="shared" si="7"/>
        <v>16.200000000000003</v>
      </c>
      <c r="Q240" s="16">
        <v>21</v>
      </c>
      <c r="R240">
        <v>21</v>
      </c>
      <c r="S240" s="16" t="s">
        <v>1487</v>
      </c>
      <c r="T240" s="16" t="str">
        <f>_xlfn.XLOOKUP(J240,'TAXA DE OCUP. RECUR.'!$E:$E,'TAXA DE OCUP. RECUR.'!$F:$F,"",0)</f>
        <v>MAQUINA DE TRATAMENTO TERMICO SICORT (ALIVIO) - [166]</v>
      </c>
    </row>
    <row r="241" spans="1:20" x14ac:dyDescent="0.25">
      <c r="A241" s="16" t="s">
        <v>1558</v>
      </c>
      <c r="C241" s="16">
        <v>60</v>
      </c>
      <c r="D241" s="16" t="s">
        <v>2093</v>
      </c>
      <c r="E241" s="16" t="s">
        <v>1789</v>
      </c>
      <c r="F241" s="16" t="s">
        <v>2285</v>
      </c>
      <c r="G241" s="16" t="s">
        <v>2286</v>
      </c>
      <c r="H241" s="16">
        <v>0</v>
      </c>
      <c r="I241" s="76" t="s">
        <v>1724</v>
      </c>
      <c r="J241" s="16">
        <v>74</v>
      </c>
      <c r="K241" s="55">
        <v>0.15</v>
      </c>
      <c r="L241" s="55">
        <v>0</v>
      </c>
      <c r="M241" s="16" t="s">
        <v>145</v>
      </c>
      <c r="N241" s="55">
        <f t="shared" si="7"/>
        <v>3.5999999999999996</v>
      </c>
      <c r="S241" s="16" t="s">
        <v>1487</v>
      </c>
      <c r="T241" s="16" t="str">
        <f>_xlfn.XLOOKUP(J241,'TAXA DE OCUP. RECUR.'!$E:$E,'TAXA DE OCUP. RECUR.'!$F:$F,"",0)</f>
        <v>MONTAGEM (PREPARADOR DE PEÇA)-74</v>
      </c>
    </row>
    <row r="242" spans="1:20" x14ac:dyDescent="0.25">
      <c r="A242" s="16" t="s">
        <v>1558</v>
      </c>
      <c r="C242" s="16">
        <v>60</v>
      </c>
      <c r="D242" s="16" t="s">
        <v>2093</v>
      </c>
      <c r="E242" s="16" t="s">
        <v>1789</v>
      </c>
      <c r="F242" s="16" t="s">
        <v>2285</v>
      </c>
      <c r="G242" s="16" t="s">
        <v>2286</v>
      </c>
      <c r="H242" s="16">
        <v>0</v>
      </c>
      <c r="I242" s="76" t="s">
        <v>1724</v>
      </c>
      <c r="J242" s="16">
        <v>82</v>
      </c>
      <c r="K242" s="55">
        <v>0.13125000000000001</v>
      </c>
      <c r="L242" s="55">
        <v>0</v>
      </c>
      <c r="M242" s="16" t="s">
        <v>145</v>
      </c>
      <c r="N242" s="55">
        <f t="shared" si="7"/>
        <v>3.1500000000000004</v>
      </c>
      <c r="S242" s="16" t="s">
        <v>1487</v>
      </c>
      <c r="T242" s="16" t="str">
        <f>_xlfn.XLOOKUP(J242,'TAXA DE OCUP. RECUR.'!$E:$E,'TAXA DE OCUP. RECUR.'!$F:$F,"",0)</f>
        <v/>
      </c>
    </row>
    <row r="243" spans="1:20" x14ac:dyDescent="0.25">
      <c r="A243" s="16" t="s">
        <v>1558</v>
      </c>
      <c r="C243" s="16">
        <v>60</v>
      </c>
      <c r="D243" s="16" t="s">
        <v>2093</v>
      </c>
      <c r="E243" s="16" t="s">
        <v>1789</v>
      </c>
      <c r="F243" s="16" t="s">
        <v>2285</v>
      </c>
      <c r="G243" s="16" t="s">
        <v>2286</v>
      </c>
      <c r="H243" s="16">
        <v>0</v>
      </c>
      <c r="I243" s="76" t="s">
        <v>1734</v>
      </c>
      <c r="J243" s="16">
        <v>84</v>
      </c>
      <c r="K243" s="55">
        <v>0.31791083916083912</v>
      </c>
      <c r="L243" s="55">
        <v>3.5323426573426568E-2</v>
      </c>
      <c r="M243" s="16" t="s">
        <v>145</v>
      </c>
      <c r="N243" s="55">
        <f t="shared" si="7"/>
        <v>8.4776223776223762</v>
      </c>
      <c r="Q243" s="16">
        <v>23</v>
      </c>
      <c r="R243">
        <v>23</v>
      </c>
      <c r="S243" s="16" t="s">
        <v>1487</v>
      </c>
      <c r="T243" s="16" t="str">
        <f>_xlfn.XLOOKUP(J243,'TAXA DE OCUP. RECUR.'!$E:$E,'TAXA DE OCUP. RECUR.'!$F:$F,"",0)</f>
        <v>SOLDA - [84]</v>
      </c>
    </row>
    <row r="244" spans="1:20" x14ac:dyDescent="0.25">
      <c r="A244" s="16" t="s">
        <v>1558</v>
      </c>
      <c r="C244" s="16">
        <v>60</v>
      </c>
      <c r="D244" s="16" t="s">
        <v>2093</v>
      </c>
      <c r="E244" s="16" t="s">
        <v>1789</v>
      </c>
      <c r="F244" s="16" t="s">
        <v>2285</v>
      </c>
      <c r="G244" s="16" t="s">
        <v>2286</v>
      </c>
      <c r="H244" s="16">
        <v>0</v>
      </c>
      <c r="I244" s="76" t="s">
        <v>2287</v>
      </c>
      <c r="J244" s="16">
        <v>121</v>
      </c>
      <c r="K244" s="55">
        <v>5.433749999999999E-2</v>
      </c>
      <c r="L244" s="55">
        <v>6.0375000000000003E-3</v>
      </c>
      <c r="M244" s="16" t="s">
        <v>145</v>
      </c>
      <c r="N244" s="55">
        <f t="shared" si="7"/>
        <v>1.4489999999999998</v>
      </c>
      <c r="Q244" s="16">
        <v>23</v>
      </c>
      <c r="R244">
        <v>23</v>
      </c>
      <c r="S244" s="16" t="s">
        <v>1487</v>
      </c>
      <c r="T244" s="16" t="str">
        <f>_xlfn.XLOOKUP(J244,'TAXA DE OCUP. RECUR.'!$E:$E,'TAXA DE OCUP. RECUR.'!$F:$F,"",0)</f>
        <v>TORNO HORIZ. TOS SKJ-85 - [121]</v>
      </c>
    </row>
    <row r="245" spans="1:20" x14ac:dyDescent="0.25">
      <c r="A245" s="16" t="s">
        <v>1558</v>
      </c>
      <c r="C245" s="16">
        <v>60</v>
      </c>
      <c r="D245" s="16" t="s">
        <v>2093</v>
      </c>
      <c r="E245" s="16" t="s">
        <v>1789</v>
      </c>
      <c r="F245" s="16" t="s">
        <v>2285</v>
      </c>
      <c r="G245" s="16" t="s">
        <v>2286</v>
      </c>
      <c r="H245" s="16">
        <v>0</v>
      </c>
      <c r="I245" s="76" t="s">
        <v>2288</v>
      </c>
      <c r="J245" s="16">
        <v>105</v>
      </c>
      <c r="K245" s="55">
        <v>0.26680800299071167</v>
      </c>
      <c r="L245" s="55">
        <v>2.9645333665634637E-2</v>
      </c>
      <c r="M245" s="16" t="s">
        <v>145</v>
      </c>
      <c r="N245" s="55">
        <f t="shared" si="7"/>
        <v>7.1148800797523117</v>
      </c>
      <c r="Q245" s="16">
        <v>24</v>
      </c>
      <c r="R245">
        <v>24</v>
      </c>
      <c r="S245" s="16" t="s">
        <v>1487</v>
      </c>
      <c r="T245" s="16" t="str">
        <f>_xlfn.XLOOKUP(J245,'TAXA DE OCUP. RECUR.'!$E:$E,'TAXA DE OCUP. RECUR.'!$F:$F,"",0)</f>
        <v>ARCO SUBMERSO DUPLO CABEÇOTE BAMBOZZI - [105]</v>
      </c>
    </row>
    <row r="246" spans="1:20" x14ac:dyDescent="0.25">
      <c r="A246" s="16" t="s">
        <v>1558</v>
      </c>
      <c r="C246" s="16">
        <v>60</v>
      </c>
      <c r="D246" s="16" t="s">
        <v>2093</v>
      </c>
      <c r="E246" s="16" t="s">
        <v>1789</v>
      </c>
      <c r="F246" s="16" t="s">
        <v>2285</v>
      </c>
      <c r="G246" s="16" t="s">
        <v>2286</v>
      </c>
      <c r="H246" s="16">
        <v>0</v>
      </c>
      <c r="I246" s="76" t="s">
        <v>2289</v>
      </c>
      <c r="J246" s="16">
        <v>121</v>
      </c>
      <c r="K246" s="55">
        <v>8.4328977272727271E-2</v>
      </c>
      <c r="L246" s="55">
        <v>9.3698863636363632E-3</v>
      </c>
      <c r="M246" s="16" t="s">
        <v>145</v>
      </c>
      <c r="N246" s="55">
        <f t="shared" si="7"/>
        <v>2.2487727272727271</v>
      </c>
      <c r="Q246" s="16">
        <v>24</v>
      </c>
      <c r="R246">
        <v>24</v>
      </c>
      <c r="S246" s="16" t="s">
        <v>1487</v>
      </c>
      <c r="T246" s="16" t="str">
        <f>_xlfn.XLOOKUP(J246,'TAXA DE OCUP. RECUR.'!$E:$E,'TAXA DE OCUP. RECUR.'!$F:$F,"",0)</f>
        <v>TORNO HORIZ. TOS SKJ-85 - [121]</v>
      </c>
    </row>
    <row r="247" spans="1:20" x14ac:dyDescent="0.25">
      <c r="A247" s="16" t="s">
        <v>1558</v>
      </c>
      <c r="C247" s="16">
        <v>60</v>
      </c>
      <c r="D247" s="16" t="s">
        <v>2093</v>
      </c>
      <c r="E247" s="16" t="s">
        <v>1789</v>
      </c>
      <c r="F247" s="16" t="s">
        <v>2285</v>
      </c>
      <c r="G247" s="16" t="s">
        <v>2286</v>
      </c>
      <c r="H247" s="16">
        <v>0</v>
      </c>
      <c r="I247" s="76" t="s">
        <v>2290</v>
      </c>
      <c r="J247" s="16">
        <v>107</v>
      </c>
      <c r="K247" s="55">
        <v>0.25834090909090907</v>
      </c>
      <c r="L247" s="55">
        <v>2.8704545454545451E-2</v>
      </c>
      <c r="M247" s="16" t="s">
        <v>145</v>
      </c>
      <c r="N247" s="55">
        <f t="shared" ref="N247:N310" si="8">(K247+L247)*24</f>
        <v>6.8890909090909078</v>
      </c>
      <c r="Q247" s="16">
        <v>24</v>
      </c>
      <c r="R247">
        <v>24</v>
      </c>
      <c r="S247" s="16" t="s">
        <v>1487</v>
      </c>
      <c r="T247" s="16" t="str">
        <f>_xlfn.XLOOKUP(J247,'TAXA DE OCUP. RECUR.'!$E:$E,'TAXA DE OCUP. RECUR.'!$F:$F,"",0)</f>
        <v>PLAINA DE MESA INGERSOL - [107]</v>
      </c>
    </row>
    <row r="248" spans="1:20" x14ac:dyDescent="0.25">
      <c r="A248" s="16" t="s">
        <v>1558</v>
      </c>
      <c r="C248" s="16">
        <v>60</v>
      </c>
      <c r="D248" s="16" t="s">
        <v>2093</v>
      </c>
      <c r="E248" s="16" t="s">
        <v>1789</v>
      </c>
      <c r="F248" s="16" t="s">
        <v>2285</v>
      </c>
      <c r="G248" s="16" t="s">
        <v>2286</v>
      </c>
      <c r="H248" s="16">
        <v>0</v>
      </c>
      <c r="I248" s="76" t="s">
        <v>1776</v>
      </c>
      <c r="J248" s="16">
        <v>84</v>
      </c>
      <c r="K248" s="55">
        <v>3.4090909090909088E-2</v>
      </c>
      <c r="L248" s="55">
        <v>0</v>
      </c>
      <c r="M248" s="16" t="s">
        <v>145</v>
      </c>
      <c r="N248" s="55">
        <f t="shared" si="8"/>
        <v>0.81818181818181812</v>
      </c>
      <c r="Q248" s="16">
        <v>24</v>
      </c>
      <c r="R248">
        <v>24</v>
      </c>
      <c r="S248" s="16" t="s">
        <v>1487</v>
      </c>
      <c r="T248" s="16" t="str">
        <f>_xlfn.XLOOKUP(J248,'TAXA DE OCUP. RECUR.'!$E:$E,'TAXA DE OCUP. RECUR.'!$F:$F,"",0)</f>
        <v>SOLDA - [84]</v>
      </c>
    </row>
    <row r="249" spans="1:20" x14ac:dyDescent="0.25">
      <c r="A249" s="16" t="s">
        <v>1558</v>
      </c>
      <c r="C249" s="16">
        <v>60</v>
      </c>
      <c r="D249" s="16" t="s">
        <v>2093</v>
      </c>
      <c r="E249" s="16" t="s">
        <v>1789</v>
      </c>
      <c r="F249" s="16" t="s">
        <v>2285</v>
      </c>
      <c r="G249" s="16" t="s">
        <v>2286</v>
      </c>
      <c r="H249" s="16">
        <v>0</v>
      </c>
      <c r="I249" s="76" t="s">
        <v>1776</v>
      </c>
      <c r="J249" s="16">
        <v>166</v>
      </c>
      <c r="K249" s="55">
        <v>0.60750000000000004</v>
      </c>
      <c r="L249" s="55">
        <v>6.7500000000000004E-2</v>
      </c>
      <c r="M249" s="16" t="s">
        <v>145</v>
      </c>
      <c r="N249" s="55">
        <f t="shared" si="8"/>
        <v>16.200000000000003</v>
      </c>
      <c r="Q249" s="16">
        <v>24</v>
      </c>
      <c r="R249">
        <v>24</v>
      </c>
      <c r="S249" s="16" t="s">
        <v>1487</v>
      </c>
      <c r="T249" s="16" t="str">
        <f>_xlfn.XLOOKUP(J249,'TAXA DE OCUP. RECUR.'!$E:$E,'TAXA DE OCUP. RECUR.'!$F:$F,"",0)</f>
        <v>MAQUINA DE TRATAMENTO TERMICO SICORT (ALIVIO) - [166]</v>
      </c>
    </row>
    <row r="250" spans="1:20" x14ac:dyDescent="0.25">
      <c r="A250" s="16" t="s">
        <v>1558</v>
      </c>
      <c r="C250" s="16">
        <v>60</v>
      </c>
      <c r="D250" s="16" t="s">
        <v>2093</v>
      </c>
      <c r="E250" s="16" t="s">
        <v>1789</v>
      </c>
      <c r="F250" s="16" t="s">
        <v>2285</v>
      </c>
      <c r="G250" s="16" t="s">
        <v>2286</v>
      </c>
      <c r="H250" s="16">
        <v>0</v>
      </c>
      <c r="I250" s="76" t="s">
        <v>1746</v>
      </c>
      <c r="J250" s="16">
        <v>121</v>
      </c>
      <c r="K250" s="55">
        <v>0.10091249999999997</v>
      </c>
      <c r="L250" s="55">
        <v>1.1212499999999999E-2</v>
      </c>
      <c r="M250" s="16" t="s">
        <v>145</v>
      </c>
      <c r="N250" s="55">
        <f t="shared" si="8"/>
        <v>2.6909999999999994</v>
      </c>
      <c r="Q250" s="16">
        <v>22</v>
      </c>
      <c r="R250">
        <v>22</v>
      </c>
      <c r="S250" s="16" t="s">
        <v>1487</v>
      </c>
      <c r="T250" s="16" t="str">
        <f>_xlfn.XLOOKUP(J250,'TAXA DE OCUP. RECUR.'!$E:$E,'TAXA DE OCUP. RECUR.'!$F:$F,"",0)</f>
        <v>TORNO HORIZ. TOS SKJ-85 - [121]</v>
      </c>
    </row>
    <row r="251" spans="1:20" x14ac:dyDescent="0.25">
      <c r="A251" s="16" t="s">
        <v>1558</v>
      </c>
      <c r="C251" s="16">
        <v>54</v>
      </c>
      <c r="D251" s="16" t="s">
        <v>2093</v>
      </c>
      <c r="E251" s="16" t="s">
        <v>1789</v>
      </c>
      <c r="F251" s="16" t="s">
        <v>2291</v>
      </c>
      <c r="G251" s="16" t="s">
        <v>2292</v>
      </c>
      <c r="H251" s="16">
        <v>0</v>
      </c>
      <c r="I251" s="76" t="s">
        <v>1724</v>
      </c>
      <c r="J251" s="16">
        <v>74</v>
      </c>
      <c r="K251" s="55">
        <v>0.15</v>
      </c>
      <c r="L251" s="55">
        <v>0</v>
      </c>
      <c r="M251" s="16" t="s">
        <v>145</v>
      </c>
      <c r="N251" s="55">
        <f t="shared" si="8"/>
        <v>3.5999999999999996</v>
      </c>
      <c r="S251" s="16" t="s">
        <v>1487</v>
      </c>
      <c r="T251" s="16" t="str">
        <f>_xlfn.XLOOKUP(J251,'TAXA DE OCUP. RECUR.'!$E:$E,'TAXA DE OCUP. RECUR.'!$F:$F,"",0)</f>
        <v>MONTAGEM (PREPARADOR DE PEÇA)-74</v>
      </c>
    </row>
    <row r="252" spans="1:20" x14ac:dyDescent="0.25">
      <c r="A252" s="16" t="s">
        <v>1558</v>
      </c>
      <c r="C252" s="16">
        <v>54</v>
      </c>
      <c r="D252" s="16" t="s">
        <v>2093</v>
      </c>
      <c r="E252" s="16" t="s">
        <v>1789</v>
      </c>
      <c r="F252" s="16" t="s">
        <v>2291</v>
      </c>
      <c r="G252" s="16" t="s">
        <v>2292</v>
      </c>
      <c r="H252" s="16">
        <v>0</v>
      </c>
      <c r="I252" s="76" t="s">
        <v>1724</v>
      </c>
      <c r="J252" s="16">
        <v>82</v>
      </c>
      <c r="K252" s="55">
        <v>0.13125000000000001</v>
      </c>
      <c r="L252" s="55">
        <v>0</v>
      </c>
      <c r="M252" s="16" t="s">
        <v>145</v>
      </c>
      <c r="N252" s="55">
        <f t="shared" si="8"/>
        <v>3.1500000000000004</v>
      </c>
      <c r="S252" s="16" t="s">
        <v>1487</v>
      </c>
      <c r="T252" s="16" t="str">
        <f>_xlfn.XLOOKUP(J252,'TAXA DE OCUP. RECUR.'!$E:$E,'TAXA DE OCUP. RECUR.'!$F:$F,"",0)</f>
        <v/>
      </c>
    </row>
    <row r="253" spans="1:20" x14ac:dyDescent="0.25">
      <c r="A253" s="16" t="s">
        <v>1558</v>
      </c>
      <c r="C253" s="16">
        <v>54</v>
      </c>
      <c r="D253" s="16" t="s">
        <v>2093</v>
      </c>
      <c r="E253" s="16" t="s">
        <v>1789</v>
      </c>
      <c r="F253" s="16" t="s">
        <v>2291</v>
      </c>
      <c r="G253" s="16" t="s">
        <v>2292</v>
      </c>
      <c r="H253" s="16">
        <v>0</v>
      </c>
      <c r="I253" s="76" t="s">
        <v>1725</v>
      </c>
      <c r="J253" s="16">
        <v>121</v>
      </c>
      <c r="K253" s="55">
        <v>1.840909090909091E-2</v>
      </c>
      <c r="L253" s="55">
        <v>2.0454545454545456E-3</v>
      </c>
      <c r="M253" s="16" t="s">
        <v>145</v>
      </c>
      <c r="N253" s="55">
        <f t="shared" si="8"/>
        <v>0.49090909090909091</v>
      </c>
      <c r="Q253" s="16">
        <v>20</v>
      </c>
      <c r="S253" s="16" t="s">
        <v>1487</v>
      </c>
      <c r="T253" s="16" t="str">
        <f>_xlfn.XLOOKUP(J253,'TAXA DE OCUP. RECUR.'!$E:$E,'TAXA DE OCUP. RECUR.'!$F:$F,"",0)</f>
        <v>TORNO HORIZ. TOS SKJ-85 - [121]</v>
      </c>
    </row>
    <row r="254" spans="1:20" x14ac:dyDescent="0.25">
      <c r="A254" s="16" t="s">
        <v>1558</v>
      </c>
      <c r="C254" s="16">
        <v>54</v>
      </c>
      <c r="D254" s="16" t="s">
        <v>2093</v>
      </c>
      <c r="E254" s="16" t="s">
        <v>1789</v>
      </c>
      <c r="F254" s="16" t="s">
        <v>2291</v>
      </c>
      <c r="G254" s="16" t="s">
        <v>2292</v>
      </c>
      <c r="H254" s="16">
        <v>0</v>
      </c>
      <c r="I254" s="76" t="s">
        <v>2293</v>
      </c>
      <c r="J254" s="16">
        <v>121</v>
      </c>
      <c r="K254" s="55">
        <v>4.2340909090909089E-2</v>
      </c>
      <c r="L254" s="55">
        <v>4.7045454545454543E-3</v>
      </c>
      <c r="M254" s="16" t="s">
        <v>145</v>
      </c>
      <c r="N254" s="55">
        <f t="shared" si="8"/>
        <v>1.1290909090909089</v>
      </c>
      <c r="Q254" s="16">
        <v>23</v>
      </c>
      <c r="S254" s="16" t="s">
        <v>1487</v>
      </c>
      <c r="T254" s="16" t="str">
        <f>_xlfn.XLOOKUP(J254,'TAXA DE OCUP. RECUR.'!$E:$E,'TAXA DE OCUP. RECUR.'!$F:$F,"",0)</f>
        <v>TORNO HORIZ. TOS SKJ-85 - [121]</v>
      </c>
    </row>
    <row r="255" spans="1:20" x14ac:dyDescent="0.25">
      <c r="A255" s="16" t="s">
        <v>1558</v>
      </c>
      <c r="C255" s="16">
        <v>54</v>
      </c>
      <c r="D255" s="16" t="s">
        <v>2093</v>
      </c>
      <c r="E255" s="16" t="s">
        <v>1789</v>
      </c>
      <c r="F255" s="16" t="s">
        <v>2291</v>
      </c>
      <c r="G255" s="16" t="s">
        <v>2292</v>
      </c>
      <c r="H255" s="16">
        <v>0</v>
      </c>
      <c r="I255" s="76" t="s">
        <v>2294</v>
      </c>
      <c r="J255" s="16">
        <v>105</v>
      </c>
      <c r="K255" s="55">
        <v>0.46449155654621066</v>
      </c>
      <c r="L255" s="55">
        <v>5.161017294957896E-2</v>
      </c>
      <c r="M255" s="16" t="s">
        <v>145</v>
      </c>
      <c r="N255" s="55">
        <f t="shared" si="8"/>
        <v>12.386441507898951</v>
      </c>
      <c r="Q255" s="16">
        <v>23</v>
      </c>
      <c r="S255" s="16" t="s">
        <v>1487</v>
      </c>
      <c r="T255" s="16" t="str">
        <f>_xlfn.XLOOKUP(J255,'TAXA DE OCUP. RECUR.'!$E:$E,'TAXA DE OCUP. RECUR.'!$F:$F,"",0)</f>
        <v>ARCO SUBMERSO DUPLO CABEÇOTE BAMBOZZI - [105]</v>
      </c>
    </row>
    <row r="256" spans="1:20" x14ac:dyDescent="0.25">
      <c r="A256" s="16" t="s">
        <v>1558</v>
      </c>
      <c r="C256" s="16">
        <v>54</v>
      </c>
      <c r="D256" s="16" t="s">
        <v>2093</v>
      </c>
      <c r="E256" s="16" t="s">
        <v>1789</v>
      </c>
      <c r="F256" s="16" t="s">
        <v>2291</v>
      </c>
      <c r="G256" s="16" t="s">
        <v>2292</v>
      </c>
      <c r="H256" s="16">
        <v>0</v>
      </c>
      <c r="I256" s="76" t="s">
        <v>2295</v>
      </c>
      <c r="J256" s="16">
        <v>121</v>
      </c>
      <c r="K256" s="55">
        <v>0.11467329545454545</v>
      </c>
      <c r="L256" s="55">
        <v>1.2741477272727272E-2</v>
      </c>
      <c r="M256" s="16" t="s">
        <v>145</v>
      </c>
      <c r="N256" s="55">
        <f t="shared" si="8"/>
        <v>3.0579545454545451</v>
      </c>
      <c r="Q256" s="16">
        <v>23</v>
      </c>
      <c r="S256" s="16" t="s">
        <v>1487</v>
      </c>
      <c r="T256" s="16" t="str">
        <f>_xlfn.XLOOKUP(J256,'TAXA DE OCUP. RECUR.'!$E:$E,'TAXA DE OCUP. RECUR.'!$F:$F,"",0)</f>
        <v>TORNO HORIZ. TOS SKJ-85 - [121]</v>
      </c>
    </row>
    <row r="257" spans="1:20" x14ac:dyDescent="0.25">
      <c r="A257" s="16" t="s">
        <v>1558</v>
      </c>
      <c r="C257" s="16">
        <v>54</v>
      </c>
      <c r="D257" s="16" t="s">
        <v>2093</v>
      </c>
      <c r="E257" s="16" t="s">
        <v>1789</v>
      </c>
      <c r="F257" s="16" t="s">
        <v>2291</v>
      </c>
      <c r="G257" s="16" t="s">
        <v>2292</v>
      </c>
      <c r="H257" s="16">
        <v>0</v>
      </c>
      <c r="I257" s="76" t="s">
        <v>2296</v>
      </c>
      <c r="J257" s="16">
        <v>84</v>
      </c>
      <c r="K257" s="55">
        <v>6.8181818181818177E-2</v>
      </c>
      <c r="L257" s="55">
        <v>0</v>
      </c>
      <c r="M257" s="16" t="s">
        <v>145</v>
      </c>
      <c r="N257" s="55">
        <f t="shared" si="8"/>
        <v>1.6363636363636362</v>
      </c>
      <c r="Q257" s="16">
        <v>23</v>
      </c>
      <c r="S257" s="16" t="s">
        <v>1487</v>
      </c>
      <c r="T257" s="16" t="str">
        <f>_xlfn.XLOOKUP(J257,'TAXA DE OCUP. RECUR.'!$E:$E,'TAXA DE OCUP. RECUR.'!$F:$F,"",0)</f>
        <v>SOLDA - [84]</v>
      </c>
    </row>
    <row r="258" spans="1:20" x14ac:dyDescent="0.25">
      <c r="A258" s="16" t="s">
        <v>1558</v>
      </c>
      <c r="C258" s="16">
        <v>54</v>
      </c>
      <c r="D258" s="16" t="s">
        <v>2093</v>
      </c>
      <c r="E258" s="16" t="s">
        <v>1789</v>
      </c>
      <c r="F258" s="16" t="s">
        <v>2291</v>
      </c>
      <c r="G258" s="16" t="s">
        <v>2292</v>
      </c>
      <c r="H258" s="16">
        <v>0</v>
      </c>
      <c r="I258" s="76" t="s">
        <v>2296</v>
      </c>
      <c r="J258" s="16">
        <v>166</v>
      </c>
      <c r="K258" s="55">
        <v>0.58792500000000014</v>
      </c>
      <c r="L258" s="55">
        <v>6.5325000000000008E-2</v>
      </c>
      <c r="M258" s="16" t="s">
        <v>145</v>
      </c>
      <c r="N258" s="55">
        <f t="shared" si="8"/>
        <v>15.678000000000003</v>
      </c>
      <c r="Q258" s="16">
        <v>23</v>
      </c>
      <c r="S258" s="16" t="s">
        <v>1487</v>
      </c>
      <c r="T258" s="16" t="str">
        <f>_xlfn.XLOOKUP(J258,'TAXA DE OCUP. RECUR.'!$E:$E,'TAXA DE OCUP. RECUR.'!$F:$F,"",0)</f>
        <v>MAQUINA DE TRATAMENTO TERMICO SICORT (ALIVIO) - [166]</v>
      </c>
    </row>
    <row r="259" spans="1:20" x14ac:dyDescent="0.25">
      <c r="A259" s="16" t="s">
        <v>2342</v>
      </c>
      <c r="C259" s="16">
        <v>54</v>
      </c>
      <c r="D259" s="16" t="s">
        <v>2092</v>
      </c>
      <c r="E259" s="16" t="s">
        <v>1722</v>
      </c>
      <c r="F259" s="16">
        <v>34</v>
      </c>
      <c r="G259" s="16" t="s">
        <v>2297</v>
      </c>
      <c r="H259" s="16">
        <v>1</v>
      </c>
      <c r="I259" s="76" t="s">
        <v>1724</v>
      </c>
      <c r="J259" s="16">
        <v>74</v>
      </c>
      <c r="K259" s="55">
        <v>0.15</v>
      </c>
      <c r="L259" s="55">
        <v>0</v>
      </c>
      <c r="M259" s="16" t="s">
        <v>145</v>
      </c>
      <c r="N259" s="55">
        <f t="shared" si="8"/>
        <v>3.5999999999999996</v>
      </c>
      <c r="S259" s="16" t="s">
        <v>1487</v>
      </c>
      <c r="T259" s="16" t="str">
        <f>_xlfn.XLOOKUP(J259,'TAXA DE OCUP. RECUR.'!$E:$E,'TAXA DE OCUP. RECUR.'!$F:$F,"",0)</f>
        <v>MONTAGEM (PREPARADOR DE PEÇA)-74</v>
      </c>
    </row>
    <row r="260" spans="1:20" x14ac:dyDescent="0.25">
      <c r="A260" s="16" t="s">
        <v>2342</v>
      </c>
      <c r="C260" s="16">
        <v>54</v>
      </c>
      <c r="D260" s="16" t="s">
        <v>2092</v>
      </c>
      <c r="E260" s="16" t="s">
        <v>1722</v>
      </c>
      <c r="F260" s="16">
        <v>34</v>
      </c>
      <c r="G260" s="16" t="s">
        <v>2297</v>
      </c>
      <c r="H260" s="16">
        <v>1</v>
      </c>
      <c r="I260" s="76" t="s">
        <v>1724</v>
      </c>
      <c r="J260" s="16">
        <v>82</v>
      </c>
      <c r="K260" s="55">
        <v>0.13125000000000001</v>
      </c>
      <c r="L260" s="55">
        <v>0</v>
      </c>
      <c r="M260" s="16" t="s">
        <v>145</v>
      </c>
      <c r="N260" s="55">
        <f t="shared" si="8"/>
        <v>3.1500000000000004</v>
      </c>
      <c r="S260" s="16" t="s">
        <v>1487</v>
      </c>
      <c r="T260" s="16" t="str">
        <f>_xlfn.XLOOKUP(J260,'TAXA DE OCUP. RECUR.'!$E:$E,'TAXA DE OCUP. RECUR.'!$F:$F,"",0)</f>
        <v/>
      </c>
    </row>
    <row r="261" spans="1:20" x14ac:dyDescent="0.25">
      <c r="A261" s="16" t="s">
        <v>2342</v>
      </c>
      <c r="C261" s="16">
        <v>54</v>
      </c>
      <c r="D261" s="16" t="s">
        <v>2092</v>
      </c>
      <c r="E261" s="16" t="s">
        <v>1722</v>
      </c>
      <c r="F261" s="16">
        <v>34</v>
      </c>
      <c r="G261" s="16" t="s">
        <v>2297</v>
      </c>
      <c r="H261" s="16">
        <v>1</v>
      </c>
      <c r="I261" s="76" t="s">
        <v>1725</v>
      </c>
      <c r="J261" s="16">
        <v>121</v>
      </c>
      <c r="K261" s="55">
        <v>1.840909090909091E-2</v>
      </c>
      <c r="L261" s="55">
        <v>2.0454545454545456E-3</v>
      </c>
      <c r="M261" s="16" t="s">
        <v>145</v>
      </c>
      <c r="N261" s="55">
        <f t="shared" si="8"/>
        <v>0.49090909090909091</v>
      </c>
      <c r="S261" s="16" t="s">
        <v>1487</v>
      </c>
      <c r="T261" s="16" t="str">
        <f>_xlfn.XLOOKUP(J261,'TAXA DE OCUP. RECUR.'!$E:$E,'TAXA DE OCUP. RECUR.'!$F:$F,"",0)</f>
        <v>TORNO HORIZ. TOS SKJ-85 - [121]</v>
      </c>
    </row>
    <row r="262" spans="1:20" x14ac:dyDescent="0.25">
      <c r="A262" s="16" t="s">
        <v>2342</v>
      </c>
      <c r="C262" s="16">
        <v>54</v>
      </c>
      <c r="D262" s="16" t="s">
        <v>2092</v>
      </c>
      <c r="E262" s="16" t="s">
        <v>1722</v>
      </c>
      <c r="F262" s="16">
        <v>34</v>
      </c>
      <c r="G262" s="16" t="s">
        <v>2297</v>
      </c>
      <c r="H262" s="16">
        <v>1</v>
      </c>
      <c r="I262" s="76" t="s">
        <v>2298</v>
      </c>
      <c r="J262" s="16">
        <v>121</v>
      </c>
      <c r="K262" s="55">
        <v>3.8965909090909093E-2</v>
      </c>
      <c r="L262" s="55">
        <v>4.3295454545454548E-3</v>
      </c>
      <c r="M262" s="16" t="s">
        <v>145</v>
      </c>
      <c r="N262" s="55">
        <f t="shared" si="8"/>
        <v>1.0390909090909091</v>
      </c>
      <c r="S262" s="16" t="s">
        <v>1487</v>
      </c>
      <c r="T262" s="16" t="str">
        <f>_xlfn.XLOOKUP(J262,'TAXA DE OCUP. RECUR.'!$E:$E,'TAXA DE OCUP. RECUR.'!$F:$F,"",0)</f>
        <v>TORNO HORIZ. TOS SKJ-85 - [121]</v>
      </c>
    </row>
    <row r="263" spans="1:20" x14ac:dyDescent="0.25">
      <c r="A263" s="16" t="s">
        <v>2342</v>
      </c>
      <c r="C263" s="16">
        <v>54</v>
      </c>
      <c r="D263" s="16" t="s">
        <v>2092</v>
      </c>
      <c r="E263" s="16" t="s">
        <v>1722</v>
      </c>
      <c r="F263" s="16">
        <v>34</v>
      </c>
      <c r="G263" s="16" t="s">
        <v>2297</v>
      </c>
      <c r="H263" s="16">
        <v>1</v>
      </c>
      <c r="I263" s="76" t="s">
        <v>1726</v>
      </c>
      <c r="J263" s="16">
        <v>121</v>
      </c>
      <c r="K263" s="55">
        <v>4.1420454545454545E-2</v>
      </c>
      <c r="L263" s="55">
        <v>4.6022727272727274E-3</v>
      </c>
      <c r="M263" s="16" t="s">
        <v>145</v>
      </c>
      <c r="N263" s="55">
        <f t="shared" si="8"/>
        <v>1.1045454545454545</v>
      </c>
      <c r="S263" s="16" t="s">
        <v>1487</v>
      </c>
      <c r="T263" s="16" t="str">
        <f>_xlfn.XLOOKUP(J263,'TAXA DE OCUP. RECUR.'!$E:$E,'TAXA DE OCUP. RECUR.'!$F:$F,"",0)</f>
        <v>TORNO HORIZ. TOS SKJ-85 - [121]</v>
      </c>
    </row>
    <row r="264" spans="1:20" x14ac:dyDescent="0.25">
      <c r="A264" s="16" t="s">
        <v>2342</v>
      </c>
      <c r="C264" s="16">
        <v>54</v>
      </c>
      <c r="D264" s="16" t="s">
        <v>2092</v>
      </c>
      <c r="E264" s="16" t="s">
        <v>1722</v>
      </c>
      <c r="F264" s="16">
        <v>34</v>
      </c>
      <c r="G264" s="16" t="s">
        <v>2297</v>
      </c>
      <c r="H264" s="16">
        <v>1</v>
      </c>
      <c r="I264" s="76" t="s">
        <v>2299</v>
      </c>
      <c r="J264" s="16">
        <v>91</v>
      </c>
      <c r="K264" s="55">
        <v>5.1988636363636355E-2</v>
      </c>
      <c r="L264" s="55">
        <v>0</v>
      </c>
      <c r="M264" s="16" t="s">
        <v>145</v>
      </c>
      <c r="N264" s="55">
        <f t="shared" si="8"/>
        <v>1.2477272727272726</v>
      </c>
      <c r="S264" s="16" t="s">
        <v>1487</v>
      </c>
      <c r="T264" s="16" t="str">
        <f>_xlfn.XLOOKUP(J264,'TAXA DE OCUP. RECUR.'!$E:$E,'TAXA DE OCUP. RECUR.'!$F:$F,"",0)</f>
        <v>GRAFITAMENTO - [91]</v>
      </c>
    </row>
    <row r="265" spans="1:20" x14ac:dyDescent="0.25">
      <c r="A265" s="16" t="s">
        <v>2342</v>
      </c>
      <c r="C265" s="16">
        <v>54</v>
      </c>
      <c r="D265" s="16" t="s">
        <v>2092</v>
      </c>
      <c r="E265" s="16" t="s">
        <v>1722</v>
      </c>
      <c r="F265" s="16">
        <v>34</v>
      </c>
      <c r="G265" s="16" t="s">
        <v>2297</v>
      </c>
      <c r="H265" s="16">
        <v>1</v>
      </c>
      <c r="I265" s="76" t="s">
        <v>2299</v>
      </c>
      <c r="J265" s="16">
        <v>84</v>
      </c>
      <c r="K265" s="55">
        <v>5.0586292742184284E-2</v>
      </c>
      <c r="L265" s="55">
        <v>0</v>
      </c>
      <c r="M265" s="16" t="s">
        <v>145</v>
      </c>
      <c r="N265" s="55">
        <f t="shared" si="8"/>
        <v>1.2140710258124228</v>
      </c>
      <c r="S265" s="16" t="s">
        <v>1487</v>
      </c>
      <c r="T265" s="16" t="str">
        <f>_xlfn.XLOOKUP(J265,'TAXA DE OCUP. RECUR.'!$E:$E,'TAXA DE OCUP. RECUR.'!$F:$F,"",0)</f>
        <v>SOLDA - [84]</v>
      </c>
    </row>
    <row r="266" spans="1:20" x14ac:dyDescent="0.25">
      <c r="A266" s="16" t="s">
        <v>2342</v>
      </c>
      <c r="C266" s="16">
        <v>54</v>
      </c>
      <c r="D266" s="16" t="s">
        <v>2092</v>
      </c>
      <c r="E266" s="16" t="s">
        <v>1722</v>
      </c>
      <c r="F266" s="16">
        <v>34</v>
      </c>
      <c r="G266" s="16" t="s">
        <v>2297</v>
      </c>
      <c r="H266" s="16">
        <v>1</v>
      </c>
      <c r="I266" s="76" t="s">
        <v>1776</v>
      </c>
      <c r="J266" s="16">
        <v>84</v>
      </c>
      <c r="K266" s="55">
        <v>3.4090909090909088E-2</v>
      </c>
      <c r="L266" s="55">
        <v>0</v>
      </c>
      <c r="M266" s="16" t="s">
        <v>145</v>
      </c>
      <c r="N266" s="55">
        <f t="shared" si="8"/>
        <v>0.81818181818181812</v>
      </c>
      <c r="S266" s="16" t="s">
        <v>1487</v>
      </c>
      <c r="T266" s="16" t="str">
        <f>_xlfn.XLOOKUP(J266,'TAXA DE OCUP. RECUR.'!$E:$E,'TAXA DE OCUP. RECUR.'!$F:$F,"",0)</f>
        <v>SOLDA - [84]</v>
      </c>
    </row>
    <row r="267" spans="1:20" x14ac:dyDescent="0.25">
      <c r="A267" s="16" t="s">
        <v>2342</v>
      </c>
      <c r="C267" s="16">
        <v>54</v>
      </c>
      <c r="D267" s="16" t="s">
        <v>2092</v>
      </c>
      <c r="E267" s="16" t="s">
        <v>1722</v>
      </c>
      <c r="F267" s="16">
        <v>34</v>
      </c>
      <c r="G267" s="16" t="s">
        <v>2297</v>
      </c>
      <c r="H267" s="16">
        <v>1</v>
      </c>
      <c r="I267" s="76" t="s">
        <v>1776</v>
      </c>
      <c r="J267" s="16">
        <v>166</v>
      </c>
      <c r="K267" s="55">
        <v>0.58792500000000014</v>
      </c>
      <c r="L267" s="55">
        <v>6.5325000000000008E-2</v>
      </c>
      <c r="M267" s="16" t="s">
        <v>145</v>
      </c>
      <c r="N267" s="55">
        <f t="shared" si="8"/>
        <v>15.678000000000003</v>
      </c>
      <c r="S267" s="16" t="s">
        <v>1487</v>
      </c>
      <c r="T267" s="16" t="str">
        <f>_xlfn.XLOOKUP(J267,'TAXA DE OCUP. RECUR.'!$E:$E,'TAXA DE OCUP. RECUR.'!$F:$F,"",0)</f>
        <v>MAQUINA DE TRATAMENTO TERMICO SICORT (ALIVIO) - [166]</v>
      </c>
    </row>
    <row r="268" spans="1:20" x14ac:dyDescent="0.25">
      <c r="A268" s="16" t="s">
        <v>2342</v>
      </c>
      <c r="C268" s="16">
        <v>54</v>
      </c>
      <c r="D268" s="16" t="s">
        <v>2092</v>
      </c>
      <c r="E268" s="16" t="s">
        <v>1722</v>
      </c>
      <c r="F268" s="16">
        <v>34</v>
      </c>
      <c r="G268" s="16" t="s">
        <v>2297</v>
      </c>
      <c r="H268" s="16">
        <v>1</v>
      </c>
      <c r="I268" s="76" t="s">
        <v>2300</v>
      </c>
      <c r="J268" s="16">
        <v>121</v>
      </c>
      <c r="K268" s="55">
        <v>8.7136363636363623E-2</v>
      </c>
      <c r="L268" s="55">
        <v>9.6818181818181803E-3</v>
      </c>
      <c r="M268" s="16" t="s">
        <v>145</v>
      </c>
      <c r="N268" s="55">
        <f t="shared" si="8"/>
        <v>2.3236363636363633</v>
      </c>
      <c r="S268" s="16" t="s">
        <v>1487</v>
      </c>
      <c r="T268" s="16" t="str">
        <f>_xlfn.XLOOKUP(J268,'TAXA DE OCUP. RECUR.'!$E:$E,'TAXA DE OCUP. RECUR.'!$F:$F,"",0)</f>
        <v>TORNO HORIZ. TOS SKJ-85 - [121]</v>
      </c>
    </row>
    <row r="269" spans="1:20" x14ac:dyDescent="0.25">
      <c r="A269" s="16" t="s">
        <v>2342</v>
      </c>
      <c r="C269" s="16">
        <v>54</v>
      </c>
      <c r="D269" s="16" t="s">
        <v>2092</v>
      </c>
      <c r="E269" s="16" t="s">
        <v>1722</v>
      </c>
      <c r="F269" s="16">
        <v>34</v>
      </c>
      <c r="G269" s="16" t="s">
        <v>2297</v>
      </c>
      <c r="H269" s="16">
        <v>1</v>
      </c>
      <c r="I269" s="76" t="s">
        <v>2301</v>
      </c>
      <c r="J269" s="16">
        <v>327</v>
      </c>
      <c r="K269" s="55">
        <v>6.5275568181818178E-2</v>
      </c>
      <c r="L269" s="55">
        <v>7.2528409090909093E-3</v>
      </c>
      <c r="M269" s="16" t="s">
        <v>145</v>
      </c>
      <c r="N269" s="55">
        <f t="shared" si="8"/>
        <v>1.7406818181818182</v>
      </c>
      <c r="S269" s="16" t="s">
        <v>1487</v>
      </c>
      <c r="T269" s="16" t="str">
        <f>_xlfn.XLOOKUP(J269,'TAXA DE OCUP. RECUR.'!$E:$E,'TAXA DE OCUP. RECUR.'!$F:$F,"",0)</f>
        <v>MANDRILH. SKODA 3500 X 4500 - [327]</v>
      </c>
    </row>
    <row r="270" spans="1:20" x14ac:dyDescent="0.25">
      <c r="A270" s="16" t="s">
        <v>2343</v>
      </c>
      <c r="C270" s="16">
        <v>54</v>
      </c>
      <c r="D270" s="16" t="s">
        <v>2092</v>
      </c>
      <c r="E270" s="16" t="s">
        <v>1722</v>
      </c>
      <c r="F270" s="16">
        <v>62</v>
      </c>
      <c r="G270" s="16" t="s">
        <v>2302</v>
      </c>
      <c r="H270" s="16">
        <v>0</v>
      </c>
      <c r="I270" s="76" t="s">
        <v>1724</v>
      </c>
      <c r="J270" s="16">
        <v>74</v>
      </c>
      <c r="K270" s="55">
        <v>0.15</v>
      </c>
      <c r="L270" s="55">
        <v>0</v>
      </c>
      <c r="M270" s="16" t="s">
        <v>145</v>
      </c>
      <c r="N270" s="55">
        <f t="shared" si="8"/>
        <v>3.5999999999999996</v>
      </c>
      <c r="S270" s="16" t="s">
        <v>1487</v>
      </c>
      <c r="T270" s="16" t="str">
        <f>_xlfn.XLOOKUP(J270,'TAXA DE OCUP. RECUR.'!$E:$E,'TAXA DE OCUP. RECUR.'!$F:$F,"",0)</f>
        <v>MONTAGEM (PREPARADOR DE PEÇA)-74</v>
      </c>
    </row>
    <row r="271" spans="1:20" x14ac:dyDescent="0.25">
      <c r="A271" s="16" t="s">
        <v>2343</v>
      </c>
      <c r="C271" s="16">
        <v>54</v>
      </c>
      <c r="D271" s="16" t="s">
        <v>2092</v>
      </c>
      <c r="E271" s="16" t="s">
        <v>1722</v>
      </c>
      <c r="F271" s="16">
        <v>62</v>
      </c>
      <c r="G271" s="16" t="s">
        <v>2302</v>
      </c>
      <c r="H271" s="16">
        <v>0</v>
      </c>
      <c r="I271" s="76" t="s">
        <v>1724</v>
      </c>
      <c r="J271" s="16">
        <v>82</v>
      </c>
      <c r="K271" s="55">
        <v>0.13125000000000001</v>
      </c>
      <c r="L271" s="55">
        <v>0</v>
      </c>
      <c r="M271" s="16" t="s">
        <v>145</v>
      </c>
      <c r="N271" s="55">
        <f t="shared" si="8"/>
        <v>3.1500000000000004</v>
      </c>
      <c r="S271" s="16" t="s">
        <v>1487</v>
      </c>
      <c r="T271" s="16" t="str">
        <f>_xlfn.XLOOKUP(J271,'TAXA DE OCUP. RECUR.'!$E:$E,'TAXA DE OCUP. RECUR.'!$F:$F,"",0)</f>
        <v/>
      </c>
    </row>
    <row r="272" spans="1:20" x14ac:dyDescent="0.25">
      <c r="A272" s="16" t="s">
        <v>2343</v>
      </c>
      <c r="C272" s="16">
        <v>54</v>
      </c>
      <c r="D272" s="16" t="s">
        <v>2092</v>
      </c>
      <c r="E272" s="16" t="s">
        <v>1722</v>
      </c>
      <c r="F272" s="16">
        <v>62</v>
      </c>
      <c r="G272" s="16" t="s">
        <v>2302</v>
      </c>
      <c r="H272" s="16">
        <v>0</v>
      </c>
      <c r="I272" s="76" t="s">
        <v>1725</v>
      </c>
      <c r="J272" s="16">
        <v>121</v>
      </c>
      <c r="K272" s="55">
        <v>1.840909090909091E-2</v>
      </c>
      <c r="L272" s="55">
        <v>2.0454545454545456E-3</v>
      </c>
      <c r="M272" s="16" t="s">
        <v>145</v>
      </c>
      <c r="N272" s="55">
        <f t="shared" si="8"/>
        <v>0.49090909090909091</v>
      </c>
      <c r="S272" s="16" t="s">
        <v>1487</v>
      </c>
      <c r="T272" s="16" t="str">
        <f>_xlfn.XLOOKUP(J272,'TAXA DE OCUP. RECUR.'!$E:$E,'TAXA DE OCUP. RECUR.'!$F:$F,"",0)</f>
        <v>TORNO HORIZ. TOS SKJ-85 - [121]</v>
      </c>
    </row>
    <row r="273" spans="1:20" x14ac:dyDescent="0.25">
      <c r="A273" s="16" t="s">
        <v>2343</v>
      </c>
      <c r="C273" s="16">
        <v>54</v>
      </c>
      <c r="D273" s="16" t="s">
        <v>2092</v>
      </c>
      <c r="E273" s="16" t="s">
        <v>1722</v>
      </c>
      <c r="F273" s="16">
        <v>62</v>
      </c>
      <c r="G273" s="16" t="s">
        <v>2302</v>
      </c>
      <c r="H273" s="16">
        <v>0</v>
      </c>
      <c r="I273" s="76" t="s">
        <v>2298</v>
      </c>
      <c r="J273" s="16">
        <v>121</v>
      </c>
      <c r="K273" s="55">
        <v>3.8965909090909093E-2</v>
      </c>
      <c r="L273" s="55">
        <v>4.3295454545454548E-3</v>
      </c>
      <c r="M273" s="16" t="s">
        <v>145</v>
      </c>
      <c r="N273" s="55">
        <f t="shared" si="8"/>
        <v>1.0390909090909091</v>
      </c>
      <c r="S273" s="16" t="s">
        <v>1487</v>
      </c>
      <c r="T273" s="16" t="str">
        <f>_xlfn.XLOOKUP(J273,'TAXA DE OCUP. RECUR.'!$E:$E,'TAXA DE OCUP. RECUR.'!$F:$F,"",0)</f>
        <v>TORNO HORIZ. TOS SKJ-85 - [121]</v>
      </c>
    </row>
    <row r="274" spans="1:20" x14ac:dyDescent="0.25">
      <c r="A274" s="16" t="s">
        <v>2343</v>
      </c>
      <c r="C274" s="16">
        <v>54</v>
      </c>
      <c r="D274" s="16" t="s">
        <v>2092</v>
      </c>
      <c r="E274" s="16" t="s">
        <v>1722</v>
      </c>
      <c r="F274" s="16">
        <v>62</v>
      </c>
      <c r="G274" s="16" t="s">
        <v>2302</v>
      </c>
      <c r="H274" s="16">
        <v>0</v>
      </c>
      <c r="I274" s="76" t="s">
        <v>2303</v>
      </c>
      <c r="J274" s="16">
        <v>121</v>
      </c>
      <c r="K274" s="55">
        <v>4.7633522727272726E-2</v>
      </c>
      <c r="L274" s="55">
        <v>5.2926136363636361E-3</v>
      </c>
      <c r="M274" s="16" t="s">
        <v>145</v>
      </c>
      <c r="N274" s="55">
        <f t="shared" si="8"/>
        <v>1.2702272727272728</v>
      </c>
      <c r="S274" s="16" t="s">
        <v>1487</v>
      </c>
      <c r="T274" s="16" t="str">
        <f>_xlfn.XLOOKUP(J274,'TAXA DE OCUP. RECUR.'!$E:$E,'TAXA DE OCUP. RECUR.'!$F:$F,"",0)</f>
        <v>TORNO HORIZ. TOS SKJ-85 - [121]</v>
      </c>
    </row>
    <row r="275" spans="1:20" x14ac:dyDescent="0.25">
      <c r="A275" s="16" t="s">
        <v>2343</v>
      </c>
      <c r="C275" s="16">
        <v>54</v>
      </c>
      <c r="D275" s="16" t="s">
        <v>2092</v>
      </c>
      <c r="E275" s="16" t="s">
        <v>1722</v>
      </c>
      <c r="F275" s="16">
        <v>62</v>
      </c>
      <c r="G275" s="16" t="s">
        <v>2302</v>
      </c>
      <c r="H275" s="16">
        <v>0</v>
      </c>
      <c r="I275" s="76" t="s">
        <v>2300</v>
      </c>
      <c r="J275" s="16">
        <v>121</v>
      </c>
      <c r="K275" s="55">
        <v>8.7136363636363623E-2</v>
      </c>
      <c r="L275" s="55">
        <v>9.6818181818181803E-3</v>
      </c>
      <c r="M275" s="16" t="s">
        <v>145</v>
      </c>
      <c r="N275" s="55">
        <f t="shared" si="8"/>
        <v>2.3236363636363633</v>
      </c>
      <c r="S275" s="16" t="s">
        <v>1487</v>
      </c>
      <c r="T275" s="16" t="str">
        <f>_xlfn.XLOOKUP(J275,'TAXA DE OCUP. RECUR.'!$E:$E,'TAXA DE OCUP. RECUR.'!$F:$F,"",0)</f>
        <v>TORNO HORIZ. TOS SKJ-85 - [121]</v>
      </c>
    </row>
    <row r="276" spans="1:20" x14ac:dyDescent="0.25">
      <c r="A276" s="16" t="s">
        <v>2343</v>
      </c>
      <c r="C276" s="16">
        <v>54</v>
      </c>
      <c r="D276" s="16" t="s">
        <v>2092</v>
      </c>
      <c r="E276" s="16" t="s">
        <v>1722</v>
      </c>
      <c r="F276" s="16">
        <v>62</v>
      </c>
      <c r="G276" s="16" t="s">
        <v>2302</v>
      </c>
      <c r="H276" s="16">
        <v>0</v>
      </c>
      <c r="I276" s="76" t="s">
        <v>2301</v>
      </c>
      <c r="J276" s="16">
        <v>327</v>
      </c>
      <c r="K276" s="55">
        <v>6.5275568181818178E-2</v>
      </c>
      <c r="L276" s="55">
        <v>7.2528409090909093E-3</v>
      </c>
      <c r="M276" s="16" t="s">
        <v>145</v>
      </c>
      <c r="N276" s="55">
        <f t="shared" si="8"/>
        <v>1.7406818181818182</v>
      </c>
      <c r="S276" s="16" t="s">
        <v>1487</v>
      </c>
      <c r="T276" s="16" t="str">
        <f>_xlfn.XLOOKUP(J276,'TAXA DE OCUP. RECUR.'!$E:$E,'TAXA DE OCUP. RECUR.'!$F:$F,"",0)</f>
        <v>MANDRILH. SKODA 3500 X 4500 - [327]</v>
      </c>
    </row>
    <row r="277" spans="1:20" x14ac:dyDescent="0.25">
      <c r="A277" s="16" t="s">
        <v>2343</v>
      </c>
      <c r="C277" s="16">
        <v>54</v>
      </c>
      <c r="D277" s="16" t="s">
        <v>2092</v>
      </c>
      <c r="E277" s="16" t="s">
        <v>1722</v>
      </c>
      <c r="F277" s="16">
        <v>62</v>
      </c>
      <c r="G277" s="16" t="s">
        <v>2302</v>
      </c>
      <c r="H277" s="16">
        <v>0</v>
      </c>
      <c r="I277" s="76" t="s">
        <v>1753</v>
      </c>
      <c r="J277" s="16">
        <v>327</v>
      </c>
      <c r="K277" s="55">
        <v>0.12088636363636364</v>
      </c>
      <c r="L277" s="55">
        <v>1.3431818181818184E-2</v>
      </c>
      <c r="M277" s="16" t="s">
        <v>145</v>
      </c>
      <c r="N277" s="55">
        <f t="shared" si="8"/>
        <v>3.2236363636363641</v>
      </c>
      <c r="S277" s="16" t="s">
        <v>1487</v>
      </c>
      <c r="T277" s="16" t="str">
        <f>_xlfn.XLOOKUP(J277,'TAXA DE OCUP. RECUR.'!$E:$E,'TAXA DE OCUP. RECUR.'!$F:$F,"",0)</f>
        <v>MANDRILH. SKODA 3500 X 4500 - [327]</v>
      </c>
    </row>
    <row r="278" spans="1:20" x14ac:dyDescent="0.25">
      <c r="A278" s="16" t="s">
        <v>2343</v>
      </c>
      <c r="C278" s="16">
        <v>54</v>
      </c>
      <c r="D278" s="16" t="s">
        <v>2092</v>
      </c>
      <c r="E278" s="16" t="s">
        <v>1722</v>
      </c>
      <c r="F278" s="16" t="s">
        <v>2304</v>
      </c>
      <c r="G278" s="16" t="s">
        <v>2305</v>
      </c>
      <c r="H278" s="16">
        <v>0</v>
      </c>
      <c r="I278" s="76" t="s">
        <v>1724</v>
      </c>
      <c r="J278" s="16">
        <v>74</v>
      </c>
      <c r="K278" s="55">
        <v>0.15</v>
      </c>
      <c r="L278" s="55">
        <v>0</v>
      </c>
      <c r="M278" s="16" t="s">
        <v>145</v>
      </c>
      <c r="N278" s="55">
        <f t="shared" si="8"/>
        <v>3.5999999999999996</v>
      </c>
      <c r="S278" s="16" t="s">
        <v>1487</v>
      </c>
      <c r="T278" s="16" t="str">
        <f>_xlfn.XLOOKUP(J278,'TAXA DE OCUP. RECUR.'!$E:$E,'TAXA DE OCUP. RECUR.'!$F:$F,"",0)</f>
        <v>MONTAGEM (PREPARADOR DE PEÇA)-74</v>
      </c>
    </row>
    <row r="279" spans="1:20" x14ac:dyDescent="0.25">
      <c r="A279" s="16" t="s">
        <v>2343</v>
      </c>
      <c r="C279" s="16">
        <v>54</v>
      </c>
      <c r="D279" s="16" t="s">
        <v>2092</v>
      </c>
      <c r="E279" s="16" t="s">
        <v>1722</v>
      </c>
      <c r="F279" s="16" t="s">
        <v>2304</v>
      </c>
      <c r="G279" s="16" t="s">
        <v>2305</v>
      </c>
      <c r="H279" s="16">
        <v>0</v>
      </c>
      <c r="I279" s="76" t="s">
        <v>1724</v>
      </c>
      <c r="J279" s="16">
        <v>82</v>
      </c>
      <c r="K279" s="55">
        <v>0.13125000000000001</v>
      </c>
      <c r="L279" s="55">
        <v>0</v>
      </c>
      <c r="M279" s="16" t="s">
        <v>145</v>
      </c>
      <c r="N279" s="55">
        <f t="shared" si="8"/>
        <v>3.1500000000000004</v>
      </c>
      <c r="S279" s="16" t="s">
        <v>1487</v>
      </c>
      <c r="T279" s="16" t="str">
        <f>_xlfn.XLOOKUP(J279,'TAXA DE OCUP. RECUR.'!$E:$E,'TAXA DE OCUP. RECUR.'!$F:$F,"",0)</f>
        <v/>
      </c>
    </row>
    <row r="280" spans="1:20" x14ac:dyDescent="0.25">
      <c r="A280" s="16" t="s">
        <v>2343</v>
      </c>
      <c r="C280" s="16">
        <v>54</v>
      </c>
      <c r="D280" s="16" t="s">
        <v>2092</v>
      </c>
      <c r="E280" s="16" t="s">
        <v>1722</v>
      </c>
      <c r="F280" s="16" t="s">
        <v>2304</v>
      </c>
      <c r="G280" s="16" t="s">
        <v>2305</v>
      </c>
      <c r="H280" s="16">
        <v>0</v>
      </c>
      <c r="I280" s="76" t="s">
        <v>1725</v>
      </c>
      <c r="J280" s="16">
        <v>121</v>
      </c>
      <c r="K280" s="55">
        <v>1.840909090909091E-2</v>
      </c>
      <c r="L280" s="55">
        <v>2.0454545454545456E-3</v>
      </c>
      <c r="M280" s="16" t="s">
        <v>145</v>
      </c>
      <c r="N280" s="55">
        <f t="shared" si="8"/>
        <v>0.49090909090909091</v>
      </c>
      <c r="S280" s="16" t="s">
        <v>1487</v>
      </c>
      <c r="T280" s="16" t="str">
        <f>_xlfn.XLOOKUP(J280,'TAXA DE OCUP. RECUR.'!$E:$E,'TAXA DE OCUP. RECUR.'!$F:$F,"",0)</f>
        <v>TORNO HORIZ. TOS SKJ-85 - [121]</v>
      </c>
    </row>
    <row r="281" spans="1:20" x14ac:dyDescent="0.25">
      <c r="A281" s="16" t="s">
        <v>2343</v>
      </c>
      <c r="C281" s="16">
        <v>54</v>
      </c>
      <c r="D281" s="16" t="s">
        <v>2092</v>
      </c>
      <c r="E281" s="16" t="s">
        <v>1722</v>
      </c>
      <c r="F281" s="16" t="s">
        <v>2304</v>
      </c>
      <c r="G281" s="16" t="s">
        <v>2305</v>
      </c>
      <c r="H281" s="16">
        <v>0</v>
      </c>
      <c r="I281" s="76" t="s">
        <v>2303</v>
      </c>
      <c r="J281" s="16">
        <v>121</v>
      </c>
      <c r="K281" s="55">
        <v>4.7633522727272726E-2</v>
      </c>
      <c r="L281" s="55">
        <v>5.2926136363636361E-3</v>
      </c>
      <c r="M281" s="16" t="s">
        <v>145</v>
      </c>
      <c r="N281" s="55">
        <f t="shared" si="8"/>
        <v>1.2702272727272728</v>
      </c>
      <c r="S281" s="16" t="s">
        <v>1487</v>
      </c>
      <c r="T281" s="16" t="str">
        <f>_xlfn.XLOOKUP(J281,'TAXA DE OCUP. RECUR.'!$E:$E,'TAXA DE OCUP. RECUR.'!$F:$F,"",0)</f>
        <v>TORNO HORIZ. TOS SKJ-85 - [121]</v>
      </c>
    </row>
    <row r="282" spans="1:20" x14ac:dyDescent="0.25">
      <c r="A282" s="16" t="s">
        <v>2343</v>
      </c>
      <c r="C282" s="16">
        <v>54</v>
      </c>
      <c r="D282" s="16" t="s">
        <v>2092</v>
      </c>
      <c r="E282" s="16" t="s">
        <v>1722</v>
      </c>
      <c r="F282" s="16" t="s">
        <v>2304</v>
      </c>
      <c r="G282" s="16" t="s">
        <v>2305</v>
      </c>
      <c r="H282" s="16">
        <v>0</v>
      </c>
      <c r="I282" s="76" t="s">
        <v>1771</v>
      </c>
      <c r="J282" s="16">
        <v>74</v>
      </c>
      <c r="K282" s="55">
        <v>0.10909090909090909</v>
      </c>
      <c r="L282" s="55">
        <v>0</v>
      </c>
      <c r="M282" s="16" t="s">
        <v>145</v>
      </c>
      <c r="N282" s="55">
        <f t="shared" si="8"/>
        <v>2.6181818181818182</v>
      </c>
      <c r="S282" s="16" t="s">
        <v>1487</v>
      </c>
      <c r="T282" s="16" t="str">
        <f>_xlfn.XLOOKUP(J282,'TAXA DE OCUP. RECUR.'!$E:$E,'TAXA DE OCUP. RECUR.'!$F:$F,"",0)</f>
        <v>MONTAGEM (PREPARADOR DE PEÇA)-74</v>
      </c>
    </row>
    <row r="283" spans="1:20" x14ac:dyDescent="0.25">
      <c r="A283" s="16" t="s">
        <v>2343</v>
      </c>
      <c r="C283" s="16">
        <v>54</v>
      </c>
      <c r="D283" s="16" t="s">
        <v>2092</v>
      </c>
      <c r="E283" s="16" t="s">
        <v>1722</v>
      </c>
      <c r="F283" s="16" t="s">
        <v>2304</v>
      </c>
      <c r="G283" s="16" t="s">
        <v>2305</v>
      </c>
      <c r="H283" s="16">
        <v>0</v>
      </c>
      <c r="I283" s="76" t="s">
        <v>2306</v>
      </c>
      <c r="J283" s="16">
        <v>91</v>
      </c>
      <c r="K283" s="55">
        <v>5.3693181818181814E-2</v>
      </c>
      <c r="L283" s="55">
        <v>0</v>
      </c>
      <c r="M283" s="16" t="s">
        <v>145</v>
      </c>
      <c r="N283" s="55">
        <f t="shared" si="8"/>
        <v>1.2886363636363636</v>
      </c>
      <c r="S283" s="16" t="s">
        <v>1487</v>
      </c>
      <c r="T283" s="16" t="str">
        <f>_xlfn.XLOOKUP(J283,'TAXA DE OCUP. RECUR.'!$E:$E,'TAXA DE OCUP. RECUR.'!$F:$F,"",0)</f>
        <v>GRAFITAMENTO - [91]</v>
      </c>
    </row>
    <row r="284" spans="1:20" x14ac:dyDescent="0.25">
      <c r="A284" s="16" t="s">
        <v>2343</v>
      </c>
      <c r="C284" s="16">
        <v>54</v>
      </c>
      <c r="D284" s="16" t="s">
        <v>2092</v>
      </c>
      <c r="E284" s="16" t="s">
        <v>1722</v>
      </c>
      <c r="F284" s="16" t="s">
        <v>2304</v>
      </c>
      <c r="G284" s="16" t="s">
        <v>2305</v>
      </c>
      <c r="H284" s="16">
        <v>0</v>
      </c>
      <c r="I284" s="76" t="s">
        <v>2306</v>
      </c>
      <c r="J284" s="16">
        <v>84</v>
      </c>
      <c r="K284" s="55">
        <v>0.10007244369600986</v>
      </c>
      <c r="L284" s="55">
        <v>0</v>
      </c>
      <c r="M284" s="16" t="s">
        <v>145</v>
      </c>
      <c r="N284" s="55">
        <f t="shared" si="8"/>
        <v>2.4017386487042365</v>
      </c>
      <c r="S284" s="16" t="s">
        <v>1487</v>
      </c>
      <c r="T284" s="16" t="str">
        <f>_xlfn.XLOOKUP(J284,'TAXA DE OCUP. RECUR.'!$E:$E,'TAXA DE OCUP. RECUR.'!$F:$F,"",0)</f>
        <v>SOLDA - [84]</v>
      </c>
    </row>
    <row r="285" spans="1:20" x14ac:dyDescent="0.25">
      <c r="A285" s="16" t="s">
        <v>2343</v>
      </c>
      <c r="C285" s="16">
        <v>54</v>
      </c>
      <c r="D285" s="16" t="s">
        <v>2092</v>
      </c>
      <c r="E285" s="16" t="s">
        <v>1722</v>
      </c>
      <c r="F285" s="16" t="s">
        <v>2304</v>
      </c>
      <c r="G285" s="16" t="s">
        <v>2305</v>
      </c>
      <c r="H285" s="16">
        <v>0</v>
      </c>
      <c r="I285" s="76" t="s">
        <v>1734</v>
      </c>
      <c r="J285" s="16">
        <v>84</v>
      </c>
      <c r="K285" s="55">
        <v>0.30327797202797202</v>
      </c>
      <c r="L285" s="55">
        <v>3.3697552447552445E-2</v>
      </c>
      <c r="M285" s="16" t="s">
        <v>145</v>
      </c>
      <c r="N285" s="55">
        <f t="shared" si="8"/>
        <v>8.0874125874125866</v>
      </c>
      <c r="S285" s="16" t="s">
        <v>1487</v>
      </c>
      <c r="T285" s="16" t="str">
        <f>_xlfn.XLOOKUP(J285,'TAXA DE OCUP. RECUR.'!$E:$E,'TAXA DE OCUP. RECUR.'!$F:$F,"",0)</f>
        <v>SOLDA - [84]</v>
      </c>
    </row>
    <row r="286" spans="1:20" x14ac:dyDescent="0.25">
      <c r="A286" s="16" t="s">
        <v>2343</v>
      </c>
      <c r="C286" s="16">
        <v>54</v>
      </c>
      <c r="D286" s="16" t="s">
        <v>2092</v>
      </c>
      <c r="E286" s="16" t="s">
        <v>1722</v>
      </c>
      <c r="F286" s="16" t="s">
        <v>2304</v>
      </c>
      <c r="G286" s="16" t="s">
        <v>2305</v>
      </c>
      <c r="H286" s="16">
        <v>0</v>
      </c>
      <c r="I286" s="76" t="s">
        <v>2287</v>
      </c>
      <c r="J286" s="16">
        <v>121</v>
      </c>
      <c r="K286" s="55">
        <v>5.2926136363636363E-2</v>
      </c>
      <c r="L286" s="55">
        <v>5.8806818181818188E-3</v>
      </c>
      <c r="M286" s="16" t="s">
        <v>145</v>
      </c>
      <c r="N286" s="55">
        <f t="shared" si="8"/>
        <v>1.4113636363636364</v>
      </c>
      <c r="S286" s="16" t="s">
        <v>1487</v>
      </c>
      <c r="T286" s="16" t="str">
        <f>_xlfn.XLOOKUP(J286,'TAXA DE OCUP. RECUR.'!$E:$E,'TAXA DE OCUP. RECUR.'!$F:$F,"",0)</f>
        <v>TORNO HORIZ. TOS SKJ-85 - [121]</v>
      </c>
    </row>
    <row r="287" spans="1:20" x14ac:dyDescent="0.25">
      <c r="A287" s="16" t="s">
        <v>2343</v>
      </c>
      <c r="C287" s="16">
        <v>54</v>
      </c>
      <c r="D287" s="16" t="s">
        <v>2092</v>
      </c>
      <c r="E287" s="16" t="s">
        <v>1722</v>
      </c>
      <c r="F287" s="16" t="s">
        <v>2304</v>
      </c>
      <c r="G287" s="16" t="s">
        <v>2305</v>
      </c>
      <c r="H287" s="16">
        <v>0</v>
      </c>
      <c r="I287" s="76" t="s">
        <v>2288</v>
      </c>
      <c r="J287" s="16">
        <v>105</v>
      </c>
      <c r="K287" s="55">
        <v>0.24713826617366275</v>
      </c>
      <c r="L287" s="55">
        <v>2.7459807352629196E-2</v>
      </c>
      <c r="M287" s="16" t="s">
        <v>145</v>
      </c>
      <c r="N287" s="55">
        <f t="shared" si="8"/>
        <v>6.5903537646310069</v>
      </c>
      <c r="S287" s="16" t="s">
        <v>1487</v>
      </c>
      <c r="T287" s="16" t="str">
        <f>_xlfn.XLOOKUP(J287,'TAXA DE OCUP. RECUR.'!$E:$E,'TAXA DE OCUP. RECUR.'!$F:$F,"",0)</f>
        <v>ARCO SUBMERSO DUPLO CABEÇOTE BAMBOZZI - [105]</v>
      </c>
    </row>
    <row r="288" spans="1:20" x14ac:dyDescent="0.25">
      <c r="A288" s="16" t="s">
        <v>2343</v>
      </c>
      <c r="C288" s="16">
        <v>54</v>
      </c>
      <c r="D288" s="16" t="s">
        <v>2092</v>
      </c>
      <c r="E288" s="16" t="s">
        <v>1722</v>
      </c>
      <c r="F288" s="16" t="s">
        <v>2304</v>
      </c>
      <c r="G288" s="16" t="s">
        <v>2305</v>
      </c>
      <c r="H288" s="16">
        <v>0</v>
      </c>
      <c r="I288" s="76" t="s">
        <v>2289</v>
      </c>
      <c r="J288" s="16">
        <v>121</v>
      </c>
      <c r="K288" s="55">
        <v>7.8330681818181813E-2</v>
      </c>
      <c r="L288" s="55">
        <v>8.7034090909090898E-3</v>
      </c>
      <c r="M288" s="16" t="s">
        <v>145</v>
      </c>
      <c r="N288" s="55">
        <f t="shared" si="8"/>
        <v>2.0888181818181817</v>
      </c>
      <c r="S288" s="16" t="s">
        <v>1487</v>
      </c>
      <c r="T288" s="16" t="str">
        <f>_xlfn.XLOOKUP(J288,'TAXA DE OCUP. RECUR.'!$E:$E,'TAXA DE OCUP. RECUR.'!$F:$F,"",0)</f>
        <v>TORNO HORIZ. TOS SKJ-85 - [121]</v>
      </c>
    </row>
    <row r="289" spans="1:20" x14ac:dyDescent="0.25">
      <c r="A289" s="16" t="s">
        <v>2343</v>
      </c>
      <c r="C289" s="16">
        <v>54</v>
      </c>
      <c r="D289" s="16" t="s">
        <v>2092</v>
      </c>
      <c r="E289" s="16" t="s">
        <v>1722</v>
      </c>
      <c r="F289" s="16" t="s">
        <v>2304</v>
      </c>
      <c r="G289" s="16" t="s">
        <v>2305</v>
      </c>
      <c r="H289" s="16">
        <v>0</v>
      </c>
      <c r="I289" s="76" t="s">
        <v>2290</v>
      </c>
      <c r="J289" s="16">
        <v>107</v>
      </c>
      <c r="K289" s="55">
        <v>0.24177272727272728</v>
      </c>
      <c r="L289" s="55">
        <v>2.6863636363636367E-2</v>
      </c>
      <c r="M289" s="16" t="s">
        <v>145</v>
      </c>
      <c r="N289" s="55">
        <f t="shared" si="8"/>
        <v>6.4472727272727282</v>
      </c>
      <c r="S289" s="16" t="s">
        <v>1487</v>
      </c>
      <c r="T289" s="16" t="str">
        <f>_xlfn.XLOOKUP(J289,'TAXA DE OCUP. RECUR.'!$E:$E,'TAXA DE OCUP. RECUR.'!$F:$F,"",0)</f>
        <v>PLAINA DE MESA INGERSOL - [107]</v>
      </c>
    </row>
    <row r="290" spans="1:20" x14ac:dyDescent="0.25">
      <c r="A290" s="16" t="s">
        <v>2343</v>
      </c>
      <c r="C290" s="16">
        <v>54</v>
      </c>
      <c r="D290" s="16" t="s">
        <v>2092</v>
      </c>
      <c r="E290" s="16" t="s">
        <v>1722</v>
      </c>
      <c r="F290" s="16" t="s">
        <v>2304</v>
      </c>
      <c r="G290" s="16" t="s">
        <v>2305</v>
      </c>
      <c r="H290" s="16">
        <v>0</v>
      </c>
      <c r="I290" s="76" t="s">
        <v>1776</v>
      </c>
      <c r="J290" s="16">
        <v>84</v>
      </c>
      <c r="K290" s="55">
        <v>3.4090909090909088E-2</v>
      </c>
      <c r="L290" s="55">
        <v>0</v>
      </c>
      <c r="M290" s="16" t="s">
        <v>145</v>
      </c>
      <c r="N290" s="55">
        <f t="shared" si="8"/>
        <v>0.81818181818181812</v>
      </c>
      <c r="S290" s="16" t="s">
        <v>1487</v>
      </c>
      <c r="T290" s="16" t="str">
        <f>_xlfn.XLOOKUP(J290,'TAXA DE OCUP. RECUR.'!$E:$E,'TAXA DE OCUP. RECUR.'!$F:$F,"",0)</f>
        <v>SOLDA - [84]</v>
      </c>
    </row>
    <row r="291" spans="1:20" x14ac:dyDescent="0.25">
      <c r="A291" s="16" t="s">
        <v>2343</v>
      </c>
      <c r="C291" s="16">
        <v>54</v>
      </c>
      <c r="D291" s="16" t="s">
        <v>2092</v>
      </c>
      <c r="E291" s="16" t="s">
        <v>1722</v>
      </c>
      <c r="F291" s="16" t="s">
        <v>2304</v>
      </c>
      <c r="G291" s="16" t="s">
        <v>2305</v>
      </c>
      <c r="H291" s="16">
        <v>0</v>
      </c>
      <c r="I291" s="76" t="s">
        <v>1776</v>
      </c>
      <c r="J291" s="16">
        <v>166</v>
      </c>
      <c r="K291" s="55">
        <v>0.58792500000000014</v>
      </c>
      <c r="L291" s="55">
        <v>6.5325000000000008E-2</v>
      </c>
      <c r="M291" s="16" t="s">
        <v>145</v>
      </c>
      <c r="N291" s="55">
        <f t="shared" si="8"/>
        <v>15.678000000000003</v>
      </c>
      <c r="S291" s="16" t="s">
        <v>1487</v>
      </c>
      <c r="T291" s="16" t="str">
        <f>_xlfn.XLOOKUP(J291,'TAXA DE OCUP. RECUR.'!$E:$E,'TAXA DE OCUP. RECUR.'!$F:$F,"",0)</f>
        <v>MAQUINA DE TRATAMENTO TERMICO SICORT (ALIVIO) - [166]</v>
      </c>
    </row>
    <row r="292" spans="1:20" x14ac:dyDescent="0.25">
      <c r="A292" s="16" t="s">
        <v>2343</v>
      </c>
      <c r="C292" s="16">
        <v>54</v>
      </c>
      <c r="D292" s="16" t="s">
        <v>2092</v>
      </c>
      <c r="E292" s="16" t="s">
        <v>1722</v>
      </c>
      <c r="F292" s="16">
        <v>58</v>
      </c>
      <c r="G292" s="16" t="s">
        <v>2307</v>
      </c>
      <c r="H292" s="16">
        <v>0</v>
      </c>
      <c r="I292" s="76" t="s">
        <v>1724</v>
      </c>
      <c r="J292" s="16">
        <v>74</v>
      </c>
      <c r="K292" s="55">
        <v>0.15</v>
      </c>
      <c r="L292" s="55">
        <v>0</v>
      </c>
      <c r="M292" s="16" t="s">
        <v>145</v>
      </c>
      <c r="N292" s="55">
        <f t="shared" si="8"/>
        <v>3.5999999999999996</v>
      </c>
      <c r="S292" s="16" t="s">
        <v>1487</v>
      </c>
      <c r="T292" s="16" t="str">
        <f>_xlfn.XLOOKUP(J292,'TAXA DE OCUP. RECUR.'!$E:$E,'TAXA DE OCUP. RECUR.'!$F:$F,"",0)</f>
        <v>MONTAGEM (PREPARADOR DE PEÇA)-74</v>
      </c>
    </row>
    <row r="293" spans="1:20" x14ac:dyDescent="0.25">
      <c r="A293" s="16" t="s">
        <v>2343</v>
      </c>
      <c r="C293" s="16">
        <v>54</v>
      </c>
      <c r="D293" s="16" t="s">
        <v>2092</v>
      </c>
      <c r="E293" s="16" t="s">
        <v>1722</v>
      </c>
      <c r="F293" s="16">
        <v>58</v>
      </c>
      <c r="G293" s="16" t="s">
        <v>2307</v>
      </c>
      <c r="H293" s="16">
        <v>0</v>
      </c>
      <c r="I293" s="76" t="s">
        <v>1724</v>
      </c>
      <c r="J293" s="16">
        <v>82</v>
      </c>
      <c r="K293" s="55">
        <v>0.13125000000000001</v>
      </c>
      <c r="L293" s="55">
        <v>0</v>
      </c>
      <c r="M293" s="16" t="s">
        <v>145</v>
      </c>
      <c r="N293" s="55">
        <f t="shared" si="8"/>
        <v>3.1500000000000004</v>
      </c>
      <c r="S293" s="16" t="s">
        <v>1487</v>
      </c>
      <c r="T293" s="16" t="str">
        <f>_xlfn.XLOOKUP(J293,'TAXA DE OCUP. RECUR.'!$E:$E,'TAXA DE OCUP. RECUR.'!$F:$F,"",0)</f>
        <v/>
      </c>
    </row>
    <row r="294" spans="1:20" x14ac:dyDescent="0.25">
      <c r="A294" s="16" t="s">
        <v>2343</v>
      </c>
      <c r="C294" s="16">
        <v>54</v>
      </c>
      <c r="D294" s="16" t="s">
        <v>2092</v>
      </c>
      <c r="E294" s="16" t="s">
        <v>1722</v>
      </c>
      <c r="F294" s="16">
        <v>58</v>
      </c>
      <c r="G294" s="16" t="s">
        <v>2307</v>
      </c>
      <c r="H294" s="16">
        <v>0</v>
      </c>
      <c r="I294" s="76" t="s">
        <v>1753</v>
      </c>
      <c r="J294" s="16">
        <v>327</v>
      </c>
      <c r="K294" s="55">
        <v>0.12088636363636364</v>
      </c>
      <c r="L294" s="55">
        <v>1.3431818181818184E-2</v>
      </c>
      <c r="M294" s="16" t="s">
        <v>145</v>
      </c>
      <c r="N294" s="55">
        <f t="shared" si="8"/>
        <v>3.2236363636363641</v>
      </c>
      <c r="S294" s="16" t="s">
        <v>1487</v>
      </c>
      <c r="T294" s="16" t="str">
        <f>_xlfn.XLOOKUP(J294,'TAXA DE OCUP. RECUR.'!$E:$E,'TAXA DE OCUP. RECUR.'!$F:$F,"",0)</f>
        <v>MANDRILH. SKODA 3500 X 4500 - [327]</v>
      </c>
    </row>
    <row r="295" spans="1:20" x14ac:dyDescent="0.25">
      <c r="A295" s="16" t="s">
        <v>2343</v>
      </c>
      <c r="C295" s="16">
        <v>54</v>
      </c>
      <c r="D295" s="16" t="s">
        <v>2092</v>
      </c>
      <c r="E295" s="16" t="s">
        <v>1722</v>
      </c>
      <c r="F295" s="16">
        <v>58</v>
      </c>
      <c r="G295" s="16" t="s">
        <v>2307</v>
      </c>
      <c r="H295" s="16">
        <v>0</v>
      </c>
      <c r="I295" s="76" t="s">
        <v>1725</v>
      </c>
      <c r="J295" s="16">
        <v>121</v>
      </c>
      <c r="K295" s="55">
        <v>1.840909090909091E-2</v>
      </c>
      <c r="L295" s="55">
        <v>2.0454545454545456E-3</v>
      </c>
      <c r="M295" s="16" t="s">
        <v>145</v>
      </c>
      <c r="N295" s="55">
        <f t="shared" si="8"/>
        <v>0.49090909090909091</v>
      </c>
      <c r="S295" s="16" t="s">
        <v>1487</v>
      </c>
      <c r="T295" s="16" t="str">
        <f>_xlfn.XLOOKUP(J295,'TAXA DE OCUP. RECUR.'!$E:$E,'TAXA DE OCUP. RECUR.'!$F:$F,"",0)</f>
        <v>TORNO HORIZ. TOS SKJ-85 - [121]</v>
      </c>
    </row>
    <row r="296" spans="1:20" x14ac:dyDescent="0.25">
      <c r="A296" s="16" t="s">
        <v>2343</v>
      </c>
      <c r="C296" s="16">
        <v>54</v>
      </c>
      <c r="D296" s="16" t="s">
        <v>2092</v>
      </c>
      <c r="E296" s="16" t="s">
        <v>1722</v>
      </c>
      <c r="F296" s="16">
        <v>58</v>
      </c>
      <c r="G296" s="16" t="s">
        <v>2307</v>
      </c>
      <c r="H296" s="16">
        <v>0</v>
      </c>
      <c r="I296" s="76" t="s">
        <v>2303</v>
      </c>
      <c r="J296" s="16">
        <v>121</v>
      </c>
      <c r="K296" s="55">
        <v>4.7633522727272726E-2</v>
      </c>
      <c r="L296" s="55">
        <v>5.2926136363636361E-3</v>
      </c>
      <c r="M296" s="16" t="s">
        <v>145</v>
      </c>
      <c r="N296" s="55">
        <f t="shared" si="8"/>
        <v>1.2702272727272728</v>
      </c>
      <c r="S296" s="16" t="s">
        <v>1487</v>
      </c>
      <c r="T296" s="16" t="str">
        <f>_xlfn.XLOOKUP(J296,'TAXA DE OCUP. RECUR.'!$E:$E,'TAXA DE OCUP. RECUR.'!$F:$F,"",0)</f>
        <v>TORNO HORIZ. TOS SKJ-85 - [121]</v>
      </c>
    </row>
    <row r="297" spans="1:20" x14ac:dyDescent="0.25">
      <c r="A297" s="16" t="s">
        <v>2343</v>
      </c>
      <c r="C297" s="16">
        <v>54</v>
      </c>
      <c r="D297" s="16" t="s">
        <v>2092</v>
      </c>
      <c r="E297" s="16" t="s">
        <v>1722</v>
      </c>
      <c r="F297" s="16">
        <v>58</v>
      </c>
      <c r="G297" s="16" t="s">
        <v>2307</v>
      </c>
      <c r="H297" s="16">
        <v>0</v>
      </c>
      <c r="I297" s="76" t="s">
        <v>1771</v>
      </c>
      <c r="J297" s="16">
        <v>74</v>
      </c>
      <c r="K297" s="55">
        <v>0.10909090909090909</v>
      </c>
      <c r="L297" s="55">
        <v>0</v>
      </c>
      <c r="M297" s="16" t="s">
        <v>145</v>
      </c>
      <c r="N297" s="55">
        <f t="shared" si="8"/>
        <v>2.6181818181818182</v>
      </c>
      <c r="S297" s="16" t="s">
        <v>1487</v>
      </c>
      <c r="T297" s="16" t="str">
        <f>_xlfn.XLOOKUP(J297,'TAXA DE OCUP. RECUR.'!$E:$E,'TAXA DE OCUP. RECUR.'!$F:$F,"",0)</f>
        <v>MONTAGEM (PREPARADOR DE PEÇA)-74</v>
      </c>
    </row>
    <row r="298" spans="1:20" x14ac:dyDescent="0.25">
      <c r="A298" s="16" t="s">
        <v>2343</v>
      </c>
      <c r="C298" s="16">
        <v>54</v>
      </c>
      <c r="D298" s="16" t="s">
        <v>2092</v>
      </c>
      <c r="E298" s="16" t="s">
        <v>1722</v>
      </c>
      <c r="F298" s="16">
        <v>58</v>
      </c>
      <c r="G298" s="16" t="s">
        <v>2307</v>
      </c>
      <c r="H298" s="16">
        <v>0</v>
      </c>
      <c r="I298" s="76" t="s">
        <v>2300</v>
      </c>
      <c r="J298" s="16">
        <v>121</v>
      </c>
      <c r="K298" s="55">
        <v>8.7136363636363623E-2</v>
      </c>
      <c r="L298" s="55">
        <v>9.6818181818181803E-3</v>
      </c>
      <c r="M298" s="16" t="s">
        <v>145</v>
      </c>
      <c r="N298" s="55">
        <f t="shared" si="8"/>
        <v>2.3236363636363633</v>
      </c>
      <c r="S298" s="16" t="s">
        <v>1487</v>
      </c>
      <c r="T298" s="16" t="str">
        <f>_xlfn.XLOOKUP(J298,'TAXA DE OCUP. RECUR.'!$E:$E,'TAXA DE OCUP. RECUR.'!$F:$F,"",0)</f>
        <v>TORNO HORIZ. TOS SKJ-85 - [121]</v>
      </c>
    </row>
    <row r="299" spans="1:20" x14ac:dyDescent="0.25">
      <c r="A299" s="16" t="s">
        <v>2343</v>
      </c>
      <c r="C299" s="16">
        <v>54</v>
      </c>
      <c r="D299" s="16" t="s">
        <v>2092</v>
      </c>
      <c r="E299" s="16" t="s">
        <v>1722</v>
      </c>
      <c r="F299" s="16">
        <v>58</v>
      </c>
      <c r="G299" s="16" t="s">
        <v>2307</v>
      </c>
      <c r="H299" s="16">
        <v>0</v>
      </c>
      <c r="I299" s="76" t="s">
        <v>2301</v>
      </c>
      <c r="J299" s="16">
        <v>327</v>
      </c>
      <c r="K299" s="55">
        <v>6.5275568181818178E-2</v>
      </c>
      <c r="L299" s="55">
        <v>7.2528409090909093E-3</v>
      </c>
      <c r="M299" s="16" t="s">
        <v>145</v>
      </c>
      <c r="N299" s="55">
        <f t="shared" si="8"/>
        <v>1.7406818181818182</v>
      </c>
      <c r="S299" s="16" t="s">
        <v>1487</v>
      </c>
      <c r="T299" s="16" t="str">
        <f>_xlfn.XLOOKUP(J299,'TAXA DE OCUP. RECUR.'!$E:$E,'TAXA DE OCUP. RECUR.'!$F:$F,"",0)</f>
        <v>MANDRILH. SKODA 3500 X 4500 - [327]</v>
      </c>
    </row>
    <row r="300" spans="1:20" x14ac:dyDescent="0.25">
      <c r="A300" s="16" t="s">
        <v>2343</v>
      </c>
      <c r="C300" s="16">
        <v>54</v>
      </c>
      <c r="D300" s="16" t="s">
        <v>2092</v>
      </c>
      <c r="E300" s="16" t="s">
        <v>1722</v>
      </c>
      <c r="F300" s="16">
        <v>29</v>
      </c>
      <c r="G300" s="16" t="s">
        <v>2308</v>
      </c>
      <c r="H300" s="16">
        <v>0</v>
      </c>
      <c r="I300" s="76" t="s">
        <v>1724</v>
      </c>
      <c r="J300" s="16">
        <v>74</v>
      </c>
      <c r="K300" s="55">
        <v>0.15</v>
      </c>
      <c r="L300" s="55">
        <v>0</v>
      </c>
      <c r="M300" s="16" t="s">
        <v>145</v>
      </c>
      <c r="N300" s="55">
        <f t="shared" si="8"/>
        <v>3.5999999999999996</v>
      </c>
      <c r="S300" s="16" t="s">
        <v>1487</v>
      </c>
      <c r="T300" s="16" t="str">
        <f>_xlfn.XLOOKUP(J300,'TAXA DE OCUP. RECUR.'!$E:$E,'TAXA DE OCUP. RECUR.'!$F:$F,"",0)</f>
        <v>MONTAGEM (PREPARADOR DE PEÇA)-74</v>
      </c>
    </row>
    <row r="301" spans="1:20" x14ac:dyDescent="0.25">
      <c r="A301" s="16" t="s">
        <v>2343</v>
      </c>
      <c r="C301" s="16">
        <v>54</v>
      </c>
      <c r="D301" s="16" t="s">
        <v>2092</v>
      </c>
      <c r="E301" s="16" t="s">
        <v>1722</v>
      </c>
      <c r="F301" s="16">
        <v>29</v>
      </c>
      <c r="G301" s="16" t="s">
        <v>2308</v>
      </c>
      <c r="H301" s="16">
        <v>0</v>
      </c>
      <c r="I301" s="76" t="s">
        <v>1724</v>
      </c>
      <c r="J301" s="16">
        <v>82</v>
      </c>
      <c r="K301" s="55">
        <v>0.13125000000000001</v>
      </c>
      <c r="L301" s="55">
        <v>0</v>
      </c>
      <c r="M301" s="16" t="s">
        <v>145</v>
      </c>
      <c r="N301" s="55">
        <f t="shared" si="8"/>
        <v>3.1500000000000004</v>
      </c>
      <c r="S301" s="16" t="s">
        <v>1487</v>
      </c>
      <c r="T301" s="16" t="str">
        <f>_xlfn.XLOOKUP(J301,'TAXA DE OCUP. RECUR.'!$E:$E,'TAXA DE OCUP. RECUR.'!$F:$F,"",0)</f>
        <v/>
      </c>
    </row>
    <row r="302" spans="1:20" x14ac:dyDescent="0.25">
      <c r="A302" s="16" t="s">
        <v>2343</v>
      </c>
      <c r="C302" s="16">
        <v>54</v>
      </c>
      <c r="D302" s="16" t="s">
        <v>2092</v>
      </c>
      <c r="E302" s="16" t="s">
        <v>1722</v>
      </c>
      <c r="F302" s="16">
        <v>29</v>
      </c>
      <c r="G302" s="16" t="s">
        <v>2308</v>
      </c>
      <c r="H302" s="16">
        <v>0</v>
      </c>
      <c r="I302" s="76" t="s">
        <v>1771</v>
      </c>
      <c r="J302" s="16">
        <v>74</v>
      </c>
      <c r="K302" s="55">
        <v>0.10909090909090909</v>
      </c>
      <c r="L302" s="55">
        <v>0</v>
      </c>
      <c r="M302" s="16" t="s">
        <v>145</v>
      </c>
      <c r="N302" s="55">
        <f t="shared" si="8"/>
        <v>2.6181818181818182</v>
      </c>
      <c r="S302" s="16" t="s">
        <v>1487</v>
      </c>
      <c r="T302" s="16" t="str">
        <f>_xlfn.XLOOKUP(J302,'TAXA DE OCUP. RECUR.'!$E:$E,'TAXA DE OCUP. RECUR.'!$F:$F,"",0)</f>
        <v>MONTAGEM (PREPARADOR DE PEÇA)-74</v>
      </c>
    </row>
    <row r="303" spans="1:20" x14ac:dyDescent="0.25">
      <c r="A303" s="16" t="s">
        <v>2343</v>
      </c>
      <c r="C303" s="16">
        <v>54</v>
      </c>
      <c r="D303" s="16" t="s">
        <v>2092</v>
      </c>
      <c r="E303" s="16" t="s">
        <v>1722</v>
      </c>
      <c r="F303" s="16">
        <v>29</v>
      </c>
      <c r="G303" s="16" t="s">
        <v>2308</v>
      </c>
      <c r="H303" s="16">
        <v>0</v>
      </c>
      <c r="I303" s="76" t="s">
        <v>2299</v>
      </c>
      <c r="J303" s="16">
        <v>91</v>
      </c>
      <c r="K303" s="55">
        <v>5.1988636363636355E-2</v>
      </c>
      <c r="L303" s="55">
        <v>0</v>
      </c>
      <c r="M303" s="16" t="s">
        <v>145</v>
      </c>
      <c r="N303" s="55">
        <f t="shared" si="8"/>
        <v>1.2477272727272726</v>
      </c>
      <c r="S303" s="16" t="s">
        <v>1487</v>
      </c>
      <c r="T303" s="16" t="str">
        <f>_xlfn.XLOOKUP(J303,'TAXA DE OCUP. RECUR.'!$E:$E,'TAXA DE OCUP. RECUR.'!$F:$F,"",0)</f>
        <v>GRAFITAMENTO - [91]</v>
      </c>
    </row>
    <row r="304" spans="1:20" x14ac:dyDescent="0.25">
      <c r="A304" s="16" t="s">
        <v>2343</v>
      </c>
      <c r="C304" s="16">
        <v>54</v>
      </c>
      <c r="D304" s="16" t="s">
        <v>2092</v>
      </c>
      <c r="E304" s="16" t="s">
        <v>1722</v>
      </c>
      <c r="F304" s="16">
        <v>29</v>
      </c>
      <c r="G304" s="16" t="s">
        <v>2308</v>
      </c>
      <c r="H304" s="16">
        <v>0</v>
      </c>
      <c r="I304" s="76" t="s">
        <v>2299</v>
      </c>
      <c r="J304" s="16">
        <v>84</v>
      </c>
      <c r="K304" s="55">
        <v>5.0586292742184284E-2</v>
      </c>
      <c r="L304" s="55">
        <v>0</v>
      </c>
      <c r="M304" s="16" t="s">
        <v>145</v>
      </c>
      <c r="N304" s="55">
        <f t="shared" si="8"/>
        <v>1.2140710258124228</v>
      </c>
      <c r="S304" s="16" t="s">
        <v>1487</v>
      </c>
      <c r="T304" s="16" t="str">
        <f>_xlfn.XLOOKUP(J304,'TAXA DE OCUP. RECUR.'!$E:$E,'TAXA DE OCUP. RECUR.'!$F:$F,"",0)</f>
        <v>SOLDA - [84]</v>
      </c>
    </row>
    <row r="305" spans="1:20" x14ac:dyDescent="0.25">
      <c r="A305" s="16" t="s">
        <v>2343</v>
      </c>
      <c r="C305" s="16">
        <v>54</v>
      </c>
      <c r="D305" s="16" t="s">
        <v>2092</v>
      </c>
      <c r="E305" s="16" t="s">
        <v>1722</v>
      </c>
      <c r="F305" s="16">
        <v>29</v>
      </c>
      <c r="G305" s="16" t="s">
        <v>2308</v>
      </c>
      <c r="H305" s="16">
        <v>0</v>
      </c>
      <c r="I305" s="76" t="s">
        <v>1775</v>
      </c>
      <c r="J305" s="16">
        <v>84</v>
      </c>
      <c r="K305" s="55">
        <v>0.16697989510489508</v>
      </c>
      <c r="L305" s="55">
        <v>1.8553321678321678E-2</v>
      </c>
      <c r="M305" s="16" t="s">
        <v>145</v>
      </c>
      <c r="N305" s="55">
        <f t="shared" si="8"/>
        <v>4.4527972027972025</v>
      </c>
      <c r="S305" s="16" t="s">
        <v>1487</v>
      </c>
      <c r="T305" s="16" t="str">
        <f>_xlfn.XLOOKUP(J305,'TAXA DE OCUP. RECUR.'!$E:$E,'TAXA DE OCUP. RECUR.'!$F:$F,"",0)</f>
        <v>SOLDA - [84]</v>
      </c>
    </row>
    <row r="306" spans="1:20" x14ac:dyDescent="0.25">
      <c r="A306" s="16" t="s">
        <v>2343</v>
      </c>
      <c r="C306" s="16">
        <v>54</v>
      </c>
      <c r="D306" s="16" t="s">
        <v>2092</v>
      </c>
      <c r="E306" s="16" t="s">
        <v>1722</v>
      </c>
      <c r="F306" s="16">
        <v>29</v>
      </c>
      <c r="G306" s="16" t="s">
        <v>2308</v>
      </c>
      <c r="H306" s="16">
        <v>0</v>
      </c>
      <c r="I306" s="76" t="s">
        <v>1734</v>
      </c>
      <c r="J306" s="16">
        <v>84</v>
      </c>
      <c r="K306" s="55">
        <v>0.30327797202797202</v>
      </c>
      <c r="L306" s="55">
        <v>3.3697552447552445E-2</v>
      </c>
      <c r="M306" s="16" t="s">
        <v>145</v>
      </c>
      <c r="N306" s="55">
        <f t="shared" si="8"/>
        <v>8.0874125874125866</v>
      </c>
      <c r="S306" s="16" t="s">
        <v>1487</v>
      </c>
      <c r="T306" s="16" t="str">
        <f>_xlfn.XLOOKUP(J306,'TAXA DE OCUP. RECUR.'!$E:$E,'TAXA DE OCUP. RECUR.'!$F:$F,"",0)</f>
        <v>SOLDA - [84]</v>
      </c>
    </row>
    <row r="307" spans="1:20" x14ac:dyDescent="0.25">
      <c r="A307" s="16" t="s">
        <v>2343</v>
      </c>
      <c r="C307" s="16">
        <v>54</v>
      </c>
      <c r="D307" s="16" t="s">
        <v>2092</v>
      </c>
      <c r="E307" s="16" t="s">
        <v>1722</v>
      </c>
      <c r="F307" s="16">
        <v>29</v>
      </c>
      <c r="G307" s="16" t="s">
        <v>2308</v>
      </c>
      <c r="H307" s="16">
        <v>0</v>
      </c>
      <c r="I307" s="76" t="s">
        <v>2287</v>
      </c>
      <c r="J307" s="16">
        <v>121</v>
      </c>
      <c r="K307" s="55">
        <v>5.2926136363636363E-2</v>
      </c>
      <c r="L307" s="55">
        <v>5.8806818181818188E-3</v>
      </c>
      <c r="M307" s="16" t="s">
        <v>145</v>
      </c>
      <c r="N307" s="55">
        <f t="shared" si="8"/>
        <v>1.4113636363636364</v>
      </c>
      <c r="S307" s="16" t="s">
        <v>1487</v>
      </c>
      <c r="T307" s="16" t="str">
        <f>_xlfn.XLOOKUP(J307,'TAXA DE OCUP. RECUR.'!$E:$E,'TAXA DE OCUP. RECUR.'!$F:$F,"",0)</f>
        <v>TORNO HORIZ. TOS SKJ-85 - [121]</v>
      </c>
    </row>
    <row r="308" spans="1:20" x14ac:dyDescent="0.25">
      <c r="A308" s="16" t="s">
        <v>2343</v>
      </c>
      <c r="C308" s="16">
        <v>54</v>
      </c>
      <c r="D308" s="16" t="s">
        <v>2092</v>
      </c>
      <c r="E308" s="16" t="s">
        <v>1722</v>
      </c>
      <c r="F308" s="16">
        <v>29</v>
      </c>
      <c r="G308" s="16" t="s">
        <v>2308</v>
      </c>
      <c r="H308" s="16">
        <v>0</v>
      </c>
      <c r="I308" s="76" t="s">
        <v>2288</v>
      </c>
      <c r="J308" s="16">
        <v>105</v>
      </c>
      <c r="K308" s="55">
        <v>0.24713826617366275</v>
      </c>
      <c r="L308" s="55">
        <v>2.7459807352629196E-2</v>
      </c>
      <c r="M308" s="16" t="s">
        <v>145</v>
      </c>
      <c r="N308" s="55">
        <f t="shared" si="8"/>
        <v>6.5903537646310069</v>
      </c>
      <c r="S308" s="16" t="s">
        <v>1487</v>
      </c>
      <c r="T308" s="16" t="str">
        <f>_xlfn.XLOOKUP(J308,'TAXA DE OCUP. RECUR.'!$E:$E,'TAXA DE OCUP. RECUR.'!$F:$F,"",0)</f>
        <v>ARCO SUBMERSO DUPLO CABEÇOTE BAMBOZZI - [105]</v>
      </c>
    </row>
    <row r="309" spans="1:20" x14ac:dyDescent="0.25">
      <c r="A309" s="16" t="s">
        <v>2343</v>
      </c>
      <c r="C309" s="16">
        <v>54</v>
      </c>
      <c r="D309" s="16" t="s">
        <v>2092</v>
      </c>
      <c r="E309" s="16" t="s">
        <v>1722</v>
      </c>
      <c r="F309" s="16">
        <v>29</v>
      </c>
      <c r="G309" s="16" t="s">
        <v>2308</v>
      </c>
      <c r="H309" s="16">
        <v>0</v>
      </c>
      <c r="I309" s="76" t="s">
        <v>2289</v>
      </c>
      <c r="J309" s="16">
        <v>121</v>
      </c>
      <c r="K309" s="55">
        <v>7.8330681818181813E-2</v>
      </c>
      <c r="L309" s="55">
        <v>8.7034090909090898E-3</v>
      </c>
      <c r="M309" s="16" t="s">
        <v>145</v>
      </c>
      <c r="N309" s="55">
        <f t="shared" si="8"/>
        <v>2.0888181818181817</v>
      </c>
      <c r="S309" s="16" t="s">
        <v>1487</v>
      </c>
      <c r="T309" s="16" t="str">
        <f>_xlfn.XLOOKUP(J309,'TAXA DE OCUP. RECUR.'!$E:$E,'TAXA DE OCUP. RECUR.'!$F:$F,"",0)</f>
        <v>TORNO HORIZ. TOS SKJ-85 - [121]</v>
      </c>
    </row>
    <row r="310" spans="1:20" x14ac:dyDescent="0.25">
      <c r="A310" s="16" t="s">
        <v>2343</v>
      </c>
      <c r="C310" s="16">
        <v>54</v>
      </c>
      <c r="D310" s="16" t="s">
        <v>2092</v>
      </c>
      <c r="E310" s="16" t="s">
        <v>1722</v>
      </c>
      <c r="F310" s="16">
        <v>29</v>
      </c>
      <c r="G310" s="16" t="s">
        <v>2308</v>
      </c>
      <c r="H310" s="16">
        <v>0</v>
      </c>
      <c r="I310" s="76" t="s">
        <v>2290</v>
      </c>
      <c r="J310" s="16">
        <v>107</v>
      </c>
      <c r="K310" s="55">
        <v>0.24177272727272728</v>
      </c>
      <c r="L310" s="55">
        <v>2.6863636363636367E-2</v>
      </c>
      <c r="M310" s="16" t="s">
        <v>145</v>
      </c>
      <c r="N310" s="55">
        <f t="shared" si="8"/>
        <v>6.4472727272727282</v>
      </c>
      <c r="S310" s="16" t="s">
        <v>1487</v>
      </c>
      <c r="T310" s="16" t="str">
        <f>_xlfn.XLOOKUP(J310,'TAXA DE OCUP. RECUR.'!$E:$E,'TAXA DE OCUP. RECUR.'!$F:$F,"",0)</f>
        <v>PLAINA DE MESA INGERSOL - [107]</v>
      </c>
    </row>
    <row r="311" spans="1:20" x14ac:dyDescent="0.25">
      <c r="A311" s="16" t="s">
        <v>2343</v>
      </c>
      <c r="C311" s="16">
        <v>54</v>
      </c>
      <c r="D311" s="16" t="s">
        <v>2092</v>
      </c>
      <c r="E311" s="16" t="s">
        <v>1722</v>
      </c>
      <c r="F311" s="16">
        <v>29</v>
      </c>
      <c r="G311" s="16" t="s">
        <v>2308</v>
      </c>
      <c r="H311" s="16">
        <v>0</v>
      </c>
      <c r="I311" s="76" t="s">
        <v>2298</v>
      </c>
      <c r="J311" s="16">
        <v>121</v>
      </c>
      <c r="K311" s="55">
        <v>3.8965909090909093E-2</v>
      </c>
      <c r="L311" s="55">
        <v>4.3295454545454548E-3</v>
      </c>
      <c r="M311" s="16" t="s">
        <v>145</v>
      </c>
      <c r="N311" s="55">
        <f t="shared" ref="N311:N374" si="9">(K311+L311)*24</f>
        <v>1.0390909090909091</v>
      </c>
      <c r="S311" s="16" t="s">
        <v>1487</v>
      </c>
      <c r="T311" s="16" t="str">
        <f>_xlfn.XLOOKUP(J311,'TAXA DE OCUP. RECUR.'!$E:$E,'TAXA DE OCUP. RECUR.'!$F:$F,"",0)</f>
        <v>TORNO HORIZ. TOS SKJ-85 - [121]</v>
      </c>
    </row>
    <row r="312" spans="1:20" x14ac:dyDescent="0.25">
      <c r="A312" s="16" t="s">
        <v>2343</v>
      </c>
      <c r="C312" s="16">
        <v>54</v>
      </c>
      <c r="D312" s="16" t="s">
        <v>2092</v>
      </c>
      <c r="E312" s="16" t="s">
        <v>1722</v>
      </c>
      <c r="F312" s="16">
        <v>29</v>
      </c>
      <c r="G312" s="16" t="s">
        <v>2308</v>
      </c>
      <c r="H312" s="16">
        <v>0</v>
      </c>
      <c r="I312" s="76" t="s">
        <v>1746</v>
      </c>
      <c r="J312" s="16">
        <v>121</v>
      </c>
      <c r="K312" s="55">
        <v>9.1032954545454528E-2</v>
      </c>
      <c r="L312" s="55">
        <v>1.0114772727272726E-2</v>
      </c>
      <c r="M312" s="16" t="s">
        <v>145</v>
      </c>
      <c r="N312" s="55">
        <f t="shared" si="9"/>
        <v>2.427545454545454</v>
      </c>
      <c r="S312" s="16" t="s">
        <v>1487</v>
      </c>
      <c r="T312" s="16" t="str">
        <f>_xlfn.XLOOKUP(J312,'TAXA DE OCUP. RECUR.'!$E:$E,'TAXA DE OCUP. RECUR.'!$F:$F,"",0)</f>
        <v>TORNO HORIZ. TOS SKJ-85 - [121]</v>
      </c>
    </row>
    <row r="313" spans="1:20" x14ac:dyDescent="0.25">
      <c r="A313" s="16" t="s">
        <v>2343</v>
      </c>
      <c r="C313" s="16">
        <v>54</v>
      </c>
      <c r="D313" s="16" t="s">
        <v>2092</v>
      </c>
      <c r="E313" s="16" t="s">
        <v>1722</v>
      </c>
      <c r="F313" s="16">
        <v>29</v>
      </c>
      <c r="G313" s="16" t="s">
        <v>2308</v>
      </c>
      <c r="H313" s="16">
        <v>0</v>
      </c>
      <c r="I313" s="76" t="s">
        <v>1771</v>
      </c>
      <c r="J313" s="16">
        <v>74</v>
      </c>
      <c r="K313" s="55">
        <v>0.10909090909090909</v>
      </c>
      <c r="L313" s="55">
        <v>0</v>
      </c>
      <c r="M313" s="16" t="s">
        <v>145</v>
      </c>
      <c r="N313" s="55">
        <f t="shared" si="9"/>
        <v>2.6181818181818182</v>
      </c>
      <c r="S313" s="16" t="s">
        <v>1487</v>
      </c>
      <c r="T313" s="16" t="str">
        <f>_xlfn.XLOOKUP(J313,'TAXA DE OCUP. RECUR.'!$E:$E,'TAXA DE OCUP. RECUR.'!$F:$F,"",0)</f>
        <v>MONTAGEM (PREPARADOR DE PEÇA)-74</v>
      </c>
    </row>
    <row r="314" spans="1:20" x14ac:dyDescent="0.25">
      <c r="A314" s="16" t="s">
        <v>2343</v>
      </c>
      <c r="C314" s="16">
        <v>54</v>
      </c>
      <c r="D314" s="16" t="s">
        <v>2092</v>
      </c>
      <c r="E314" s="16" t="s">
        <v>1722</v>
      </c>
      <c r="F314" s="16">
        <v>29</v>
      </c>
      <c r="G314" s="16" t="s">
        <v>2308</v>
      </c>
      <c r="H314" s="16">
        <v>0</v>
      </c>
      <c r="I314" s="76" t="s">
        <v>2299</v>
      </c>
      <c r="J314" s="16">
        <v>91</v>
      </c>
      <c r="K314" s="55">
        <v>5.1988636363636355E-2</v>
      </c>
      <c r="L314" s="55">
        <v>0</v>
      </c>
      <c r="M314" s="16" t="s">
        <v>145</v>
      </c>
      <c r="N314" s="55">
        <f t="shared" si="9"/>
        <v>1.2477272727272726</v>
      </c>
      <c r="S314" s="16" t="s">
        <v>1487</v>
      </c>
      <c r="T314" s="16" t="str">
        <f>_xlfn.XLOOKUP(J314,'TAXA DE OCUP. RECUR.'!$E:$E,'TAXA DE OCUP. RECUR.'!$F:$F,"",0)</f>
        <v>GRAFITAMENTO - [91]</v>
      </c>
    </row>
    <row r="315" spans="1:20" x14ac:dyDescent="0.25">
      <c r="A315" s="16" t="s">
        <v>2343</v>
      </c>
      <c r="C315" s="16">
        <v>54</v>
      </c>
      <c r="D315" s="16" t="s">
        <v>2092</v>
      </c>
      <c r="E315" s="16" t="s">
        <v>1722</v>
      </c>
      <c r="F315" s="16">
        <v>29</v>
      </c>
      <c r="G315" s="16" t="s">
        <v>2308</v>
      </c>
      <c r="H315" s="16">
        <v>0</v>
      </c>
      <c r="I315" s="76" t="s">
        <v>2299</v>
      </c>
      <c r="J315" s="16">
        <v>84</v>
      </c>
      <c r="K315" s="55">
        <v>5.0586292742184284E-2</v>
      </c>
      <c r="L315" s="55">
        <v>0</v>
      </c>
      <c r="M315" s="16" t="s">
        <v>145</v>
      </c>
      <c r="N315" s="55">
        <f t="shared" si="9"/>
        <v>1.2140710258124228</v>
      </c>
      <c r="S315" s="16" t="s">
        <v>1487</v>
      </c>
      <c r="T315" s="16" t="str">
        <f>_xlfn.XLOOKUP(J315,'TAXA DE OCUP. RECUR.'!$E:$E,'TAXA DE OCUP. RECUR.'!$F:$F,"",0)</f>
        <v>SOLDA - [84]</v>
      </c>
    </row>
    <row r="316" spans="1:20" x14ac:dyDescent="0.25">
      <c r="A316" s="16" t="s">
        <v>2343</v>
      </c>
      <c r="C316" s="16">
        <v>54</v>
      </c>
      <c r="D316" s="16" t="s">
        <v>2092</v>
      </c>
      <c r="E316" s="16" t="s">
        <v>1722</v>
      </c>
      <c r="F316" s="16">
        <v>29</v>
      </c>
      <c r="G316" s="16" t="s">
        <v>2308</v>
      </c>
      <c r="H316" s="16">
        <v>0</v>
      </c>
      <c r="I316" s="76" t="s">
        <v>2306</v>
      </c>
      <c r="J316" s="16">
        <v>91</v>
      </c>
      <c r="K316" s="55">
        <v>5.3693181818181814E-2</v>
      </c>
      <c r="L316" s="55">
        <v>0</v>
      </c>
      <c r="M316" s="16" t="s">
        <v>145</v>
      </c>
      <c r="N316" s="55">
        <f t="shared" si="9"/>
        <v>1.2886363636363636</v>
      </c>
      <c r="S316" s="16" t="s">
        <v>1487</v>
      </c>
      <c r="T316" s="16" t="str">
        <f>_xlfn.XLOOKUP(J316,'TAXA DE OCUP. RECUR.'!$E:$E,'TAXA DE OCUP. RECUR.'!$F:$F,"",0)</f>
        <v>GRAFITAMENTO - [91]</v>
      </c>
    </row>
    <row r="317" spans="1:20" x14ac:dyDescent="0.25">
      <c r="A317" s="16" t="s">
        <v>2343</v>
      </c>
      <c r="C317" s="16">
        <v>54</v>
      </c>
      <c r="D317" s="16" t="s">
        <v>2092</v>
      </c>
      <c r="E317" s="16" t="s">
        <v>1722</v>
      </c>
      <c r="F317" s="16">
        <v>29</v>
      </c>
      <c r="G317" s="16" t="s">
        <v>2308</v>
      </c>
      <c r="H317" s="16">
        <v>0</v>
      </c>
      <c r="I317" s="76" t="s">
        <v>2306</v>
      </c>
      <c r="J317" s="16">
        <v>84</v>
      </c>
      <c r="K317" s="55">
        <v>0.10007244369600986</v>
      </c>
      <c r="L317" s="55">
        <v>0</v>
      </c>
      <c r="M317" s="16" t="s">
        <v>145</v>
      </c>
      <c r="N317" s="55">
        <f t="shared" si="9"/>
        <v>2.4017386487042365</v>
      </c>
      <c r="S317" s="16" t="s">
        <v>1487</v>
      </c>
      <c r="T317" s="16" t="str">
        <f>_xlfn.XLOOKUP(J317,'TAXA DE OCUP. RECUR.'!$E:$E,'TAXA DE OCUP. RECUR.'!$F:$F,"",0)</f>
        <v>SOLDA - [84]</v>
      </c>
    </row>
    <row r="318" spans="1:20" x14ac:dyDescent="0.25">
      <c r="A318" s="16" t="s">
        <v>2344</v>
      </c>
      <c r="C318" s="16">
        <v>78</v>
      </c>
      <c r="D318" s="16" t="s">
        <v>2092</v>
      </c>
      <c r="E318" s="16" t="s">
        <v>1722</v>
      </c>
      <c r="F318" s="16">
        <v>181</v>
      </c>
      <c r="G318" s="16" t="s">
        <v>2309</v>
      </c>
      <c r="H318" s="16">
        <v>2</v>
      </c>
      <c r="I318" s="76" t="s">
        <v>1724</v>
      </c>
      <c r="J318" s="16">
        <v>74</v>
      </c>
      <c r="K318" s="55">
        <v>0.15</v>
      </c>
      <c r="L318" s="55">
        <v>0</v>
      </c>
      <c r="M318" s="16" t="s">
        <v>145</v>
      </c>
      <c r="N318" s="55">
        <f t="shared" si="9"/>
        <v>3.5999999999999996</v>
      </c>
      <c r="S318" s="16" t="s">
        <v>1487</v>
      </c>
      <c r="T318" s="16" t="str">
        <f>_xlfn.XLOOKUP(J318,'TAXA DE OCUP. RECUR.'!$E:$E,'TAXA DE OCUP. RECUR.'!$F:$F,"",0)</f>
        <v>MONTAGEM (PREPARADOR DE PEÇA)-74</v>
      </c>
    </row>
    <row r="319" spans="1:20" x14ac:dyDescent="0.25">
      <c r="A319" s="16" t="s">
        <v>2344</v>
      </c>
      <c r="C319" s="16">
        <v>78</v>
      </c>
      <c r="D319" s="16" t="s">
        <v>2092</v>
      </c>
      <c r="E319" s="16" t="s">
        <v>1722</v>
      </c>
      <c r="F319" s="16">
        <v>181</v>
      </c>
      <c r="G319" s="16" t="s">
        <v>2309</v>
      </c>
      <c r="H319" s="16">
        <v>2</v>
      </c>
      <c r="I319" s="76" t="s">
        <v>1724</v>
      </c>
      <c r="J319" s="16">
        <v>82</v>
      </c>
      <c r="K319" s="55">
        <v>0.13125000000000001</v>
      </c>
      <c r="L319" s="55">
        <v>0</v>
      </c>
      <c r="M319" s="16" t="s">
        <v>145</v>
      </c>
      <c r="N319" s="55">
        <f t="shared" si="9"/>
        <v>3.1500000000000004</v>
      </c>
      <c r="S319" s="16" t="s">
        <v>1487</v>
      </c>
      <c r="T319" s="16" t="str">
        <f>_xlfn.XLOOKUP(J319,'TAXA DE OCUP. RECUR.'!$E:$E,'TAXA DE OCUP. RECUR.'!$F:$F,"",0)</f>
        <v/>
      </c>
    </row>
    <row r="320" spans="1:20" x14ac:dyDescent="0.25">
      <c r="A320" s="16" t="s">
        <v>2344</v>
      </c>
      <c r="C320" s="16">
        <v>78</v>
      </c>
      <c r="D320" s="16" t="s">
        <v>2092</v>
      </c>
      <c r="E320" s="16" t="s">
        <v>1722</v>
      </c>
      <c r="F320" s="16">
        <v>181</v>
      </c>
      <c r="G320" s="16" t="s">
        <v>2309</v>
      </c>
      <c r="H320" s="16">
        <v>2</v>
      </c>
      <c r="I320" s="76" t="s">
        <v>1731</v>
      </c>
      <c r="J320" s="16">
        <v>121</v>
      </c>
      <c r="K320" s="55">
        <v>3.4977272727272718E-2</v>
      </c>
      <c r="L320" s="55">
        <v>3.8863636363636357E-3</v>
      </c>
      <c r="M320" s="16" t="s">
        <v>145</v>
      </c>
      <c r="N320" s="55">
        <f t="shared" si="9"/>
        <v>0.93272727272727241</v>
      </c>
      <c r="S320" s="16" t="s">
        <v>1487</v>
      </c>
      <c r="T320" s="16" t="str">
        <f>_xlfn.XLOOKUP(J320,'TAXA DE OCUP. RECUR.'!$E:$E,'TAXA DE OCUP. RECUR.'!$F:$F,"",0)</f>
        <v>TORNO HORIZ. TOS SKJ-85 - [121]</v>
      </c>
    </row>
    <row r="321" spans="1:20" x14ac:dyDescent="0.25">
      <c r="A321" s="16" t="s">
        <v>2344</v>
      </c>
      <c r="C321" s="16">
        <v>78</v>
      </c>
      <c r="D321" s="16" t="s">
        <v>2092</v>
      </c>
      <c r="E321" s="16" t="s">
        <v>1722</v>
      </c>
      <c r="F321" s="16">
        <v>181</v>
      </c>
      <c r="G321" s="16" t="s">
        <v>2309</v>
      </c>
      <c r="H321" s="16">
        <v>2</v>
      </c>
      <c r="I321" s="76" t="s">
        <v>1732</v>
      </c>
      <c r="J321" s="16">
        <v>121</v>
      </c>
      <c r="K321" s="55">
        <v>0.18562499999999996</v>
      </c>
      <c r="L321" s="55">
        <v>2.0624999999999998E-2</v>
      </c>
      <c r="M321" s="16" t="s">
        <v>145</v>
      </c>
      <c r="N321" s="55">
        <f t="shared" si="9"/>
        <v>4.9499999999999993</v>
      </c>
      <c r="S321" s="16" t="s">
        <v>1487</v>
      </c>
      <c r="T321" s="16" t="str">
        <f>_xlfn.XLOOKUP(J321,'TAXA DE OCUP. RECUR.'!$E:$E,'TAXA DE OCUP. RECUR.'!$F:$F,"",0)</f>
        <v>TORNO HORIZ. TOS SKJ-85 - [121]</v>
      </c>
    </row>
    <row r="322" spans="1:20" x14ac:dyDescent="0.25">
      <c r="A322" s="16" t="s">
        <v>2344</v>
      </c>
      <c r="C322" s="16">
        <v>78</v>
      </c>
      <c r="D322" s="16" t="s">
        <v>2092</v>
      </c>
      <c r="E322" s="16" t="s">
        <v>1722</v>
      </c>
      <c r="F322" s="16">
        <v>181</v>
      </c>
      <c r="G322" s="16" t="s">
        <v>2309</v>
      </c>
      <c r="H322" s="16">
        <v>2</v>
      </c>
      <c r="I322" s="76" t="s">
        <v>1773</v>
      </c>
      <c r="J322" s="16">
        <v>74</v>
      </c>
      <c r="K322" s="55">
        <v>0.1875</v>
      </c>
      <c r="L322" s="55">
        <v>0</v>
      </c>
      <c r="M322" s="16" t="s">
        <v>145</v>
      </c>
      <c r="N322" s="55">
        <f t="shared" si="9"/>
        <v>4.5</v>
      </c>
      <c r="S322" s="16" t="s">
        <v>1487</v>
      </c>
      <c r="T322" s="16" t="str">
        <f>_xlfn.XLOOKUP(J322,'TAXA DE OCUP. RECUR.'!$E:$E,'TAXA DE OCUP. RECUR.'!$F:$F,"",0)</f>
        <v>MONTAGEM (PREPARADOR DE PEÇA)-74</v>
      </c>
    </row>
    <row r="323" spans="1:20" x14ac:dyDescent="0.25">
      <c r="A323" s="16" t="s">
        <v>2344</v>
      </c>
      <c r="C323" s="16">
        <v>78</v>
      </c>
      <c r="D323" s="16" t="s">
        <v>2092</v>
      </c>
      <c r="E323" s="16" t="s">
        <v>1722</v>
      </c>
      <c r="F323" s="16">
        <v>181</v>
      </c>
      <c r="G323" s="16" t="s">
        <v>2309</v>
      </c>
      <c r="H323" s="16">
        <v>2</v>
      </c>
      <c r="I323" s="76" t="s">
        <v>2310</v>
      </c>
      <c r="J323" s="16">
        <v>121</v>
      </c>
      <c r="K323" s="55">
        <v>7.4863636363636354E-2</v>
      </c>
      <c r="L323" s="55">
        <v>8.3181818181818166E-3</v>
      </c>
      <c r="M323" s="16" t="s">
        <v>145</v>
      </c>
      <c r="N323" s="55">
        <f t="shared" si="9"/>
        <v>1.9963636363636361</v>
      </c>
      <c r="S323" s="16" t="s">
        <v>1487</v>
      </c>
      <c r="T323" s="16" t="str">
        <f>_xlfn.XLOOKUP(J323,'TAXA DE OCUP. RECUR.'!$E:$E,'TAXA DE OCUP. RECUR.'!$F:$F,"",0)</f>
        <v>TORNO HORIZ. TOS SKJ-85 - [121]</v>
      </c>
    </row>
    <row r="324" spans="1:20" x14ac:dyDescent="0.25">
      <c r="A324" s="16" t="s">
        <v>2344</v>
      </c>
      <c r="C324" s="16">
        <v>78</v>
      </c>
      <c r="D324" s="16" t="s">
        <v>2092</v>
      </c>
      <c r="E324" s="16" t="s">
        <v>1722</v>
      </c>
      <c r="F324" s="16">
        <v>181</v>
      </c>
      <c r="G324" s="16" t="s">
        <v>2309</v>
      </c>
      <c r="H324" s="16">
        <v>2</v>
      </c>
      <c r="I324" s="76" t="s">
        <v>2311</v>
      </c>
      <c r="J324" s="16">
        <v>121</v>
      </c>
      <c r="K324" s="55">
        <v>3.988636363636363E-2</v>
      </c>
      <c r="L324" s="55">
        <v>4.4318181818181817E-3</v>
      </c>
      <c r="M324" s="16" t="s">
        <v>145</v>
      </c>
      <c r="N324" s="55">
        <f t="shared" si="9"/>
        <v>1.0636363636363635</v>
      </c>
      <c r="S324" s="16" t="s">
        <v>1487</v>
      </c>
      <c r="T324" s="16" t="str">
        <f>_xlfn.XLOOKUP(J324,'TAXA DE OCUP. RECUR.'!$E:$E,'TAXA DE OCUP. RECUR.'!$F:$F,"",0)</f>
        <v>TORNO HORIZ. TOS SKJ-85 - [121]</v>
      </c>
    </row>
    <row r="325" spans="1:20" x14ac:dyDescent="0.25">
      <c r="A325" s="16" t="s">
        <v>2344</v>
      </c>
      <c r="C325" s="16">
        <v>78</v>
      </c>
      <c r="D325" s="16" t="s">
        <v>2092</v>
      </c>
      <c r="E325" s="16" t="s">
        <v>1722</v>
      </c>
      <c r="F325" s="16">
        <v>181</v>
      </c>
      <c r="G325" s="16" t="s">
        <v>2309</v>
      </c>
      <c r="H325" s="16">
        <v>2</v>
      </c>
      <c r="I325" s="76" t="s">
        <v>2312</v>
      </c>
      <c r="J325" s="16">
        <v>105</v>
      </c>
      <c r="K325" s="55">
        <v>0.35363636363636358</v>
      </c>
      <c r="L325" s="55">
        <v>3.9292929292929289E-2</v>
      </c>
      <c r="M325" s="16" t="s">
        <v>145</v>
      </c>
      <c r="N325" s="55">
        <f t="shared" si="9"/>
        <v>9.430303030303028</v>
      </c>
      <c r="S325" s="16" t="s">
        <v>1487</v>
      </c>
      <c r="T325" s="16" t="str">
        <f>_xlfn.XLOOKUP(J325,'TAXA DE OCUP. RECUR.'!$E:$E,'TAXA DE OCUP. RECUR.'!$F:$F,"",0)</f>
        <v>ARCO SUBMERSO DUPLO CABEÇOTE BAMBOZZI - [105]</v>
      </c>
    </row>
    <row r="326" spans="1:20" x14ac:dyDescent="0.25">
      <c r="A326" s="16" t="s">
        <v>2344</v>
      </c>
      <c r="C326" s="16">
        <v>78</v>
      </c>
      <c r="D326" s="16" t="s">
        <v>2092</v>
      </c>
      <c r="E326" s="16" t="s">
        <v>1722</v>
      </c>
      <c r="F326" s="16">
        <v>181</v>
      </c>
      <c r="G326" s="16" t="s">
        <v>2309</v>
      </c>
      <c r="H326" s="16">
        <v>2</v>
      </c>
      <c r="I326" s="76" t="s">
        <v>2313</v>
      </c>
      <c r="J326" s="16">
        <v>121</v>
      </c>
      <c r="K326" s="55">
        <v>4.6022727272727271E-2</v>
      </c>
      <c r="L326" s="55">
        <v>5.1136363636363645E-3</v>
      </c>
      <c r="M326" s="16" t="s">
        <v>145</v>
      </c>
      <c r="N326" s="55">
        <f t="shared" si="9"/>
        <v>1.2272727272727271</v>
      </c>
      <c r="S326" s="16" t="s">
        <v>1487</v>
      </c>
      <c r="T326" s="16" t="str">
        <f>_xlfn.XLOOKUP(J326,'TAXA DE OCUP. RECUR.'!$E:$E,'TAXA DE OCUP. RECUR.'!$F:$F,"",0)</f>
        <v>TORNO HORIZ. TOS SKJ-85 - [121]</v>
      </c>
    </row>
    <row r="327" spans="1:20" x14ac:dyDescent="0.25">
      <c r="A327" s="16" t="s">
        <v>2345</v>
      </c>
      <c r="C327" s="16">
        <v>78</v>
      </c>
      <c r="D327" s="16" t="s">
        <v>2092</v>
      </c>
      <c r="E327" s="16" t="s">
        <v>1722</v>
      </c>
      <c r="F327" s="16">
        <v>201</v>
      </c>
      <c r="G327" s="16" t="s">
        <v>2314</v>
      </c>
      <c r="H327" s="16">
        <v>2</v>
      </c>
      <c r="I327" s="76" t="s">
        <v>1724</v>
      </c>
      <c r="J327" s="16">
        <v>74</v>
      </c>
      <c r="K327" s="55">
        <v>0.15</v>
      </c>
      <c r="L327" s="55">
        <v>0</v>
      </c>
      <c r="M327" s="16" t="s">
        <v>145</v>
      </c>
      <c r="N327" s="55">
        <f t="shared" si="9"/>
        <v>3.5999999999999996</v>
      </c>
      <c r="S327" s="16" t="s">
        <v>1487</v>
      </c>
      <c r="T327" s="16" t="str">
        <f>_xlfn.XLOOKUP(J327,'TAXA DE OCUP. RECUR.'!$E:$E,'TAXA DE OCUP. RECUR.'!$F:$F,"",0)</f>
        <v>MONTAGEM (PREPARADOR DE PEÇA)-74</v>
      </c>
    </row>
    <row r="328" spans="1:20" x14ac:dyDescent="0.25">
      <c r="A328" s="16" t="s">
        <v>2345</v>
      </c>
      <c r="C328" s="16">
        <v>78</v>
      </c>
      <c r="D328" s="16" t="s">
        <v>2092</v>
      </c>
      <c r="E328" s="16" t="s">
        <v>1722</v>
      </c>
      <c r="F328" s="16">
        <v>201</v>
      </c>
      <c r="G328" s="16" t="s">
        <v>2314</v>
      </c>
      <c r="H328" s="16">
        <v>2</v>
      </c>
      <c r="I328" s="76" t="s">
        <v>1724</v>
      </c>
      <c r="J328" s="16">
        <v>82</v>
      </c>
      <c r="K328" s="55">
        <v>0.13125000000000001</v>
      </c>
      <c r="L328" s="55">
        <v>0</v>
      </c>
      <c r="M328" s="16" t="s">
        <v>145</v>
      </c>
      <c r="N328" s="55">
        <f t="shared" si="9"/>
        <v>3.1500000000000004</v>
      </c>
      <c r="S328" s="16" t="s">
        <v>1487</v>
      </c>
      <c r="T328" s="16" t="str">
        <f>_xlfn.XLOOKUP(J328,'TAXA DE OCUP. RECUR.'!$E:$E,'TAXA DE OCUP. RECUR.'!$F:$F,"",0)</f>
        <v/>
      </c>
    </row>
    <row r="329" spans="1:20" x14ac:dyDescent="0.25">
      <c r="A329" s="16" t="s">
        <v>2345</v>
      </c>
      <c r="C329" s="16">
        <v>78</v>
      </c>
      <c r="D329" s="16" t="s">
        <v>2092</v>
      </c>
      <c r="E329" s="16" t="s">
        <v>1722</v>
      </c>
      <c r="F329" s="16">
        <v>201</v>
      </c>
      <c r="G329" s="16" t="s">
        <v>2314</v>
      </c>
      <c r="H329" s="16">
        <v>2</v>
      </c>
      <c r="I329" s="76" t="s">
        <v>1731</v>
      </c>
      <c r="J329" s="16">
        <v>121</v>
      </c>
      <c r="K329" s="55">
        <v>3.4977272727272718E-2</v>
      </c>
      <c r="L329" s="55">
        <v>3.8863636363636357E-3</v>
      </c>
      <c r="M329" s="16" t="s">
        <v>145</v>
      </c>
      <c r="N329" s="55">
        <f t="shared" si="9"/>
        <v>0.93272727272727241</v>
      </c>
      <c r="Q329" s="16">
        <v>16</v>
      </c>
      <c r="S329" s="16" t="s">
        <v>1487</v>
      </c>
      <c r="T329" s="16" t="str">
        <f>_xlfn.XLOOKUP(J329,'TAXA DE OCUP. RECUR.'!$E:$E,'TAXA DE OCUP. RECUR.'!$F:$F,"",0)</f>
        <v>TORNO HORIZ. TOS SKJ-85 - [121]</v>
      </c>
    </row>
    <row r="330" spans="1:20" x14ac:dyDescent="0.25">
      <c r="A330" s="16" t="s">
        <v>2345</v>
      </c>
      <c r="C330" s="16">
        <v>78</v>
      </c>
      <c r="D330" s="16" t="s">
        <v>2092</v>
      </c>
      <c r="E330" s="16" t="s">
        <v>1722</v>
      </c>
      <c r="F330" s="16">
        <v>201</v>
      </c>
      <c r="G330" s="16" t="s">
        <v>2314</v>
      </c>
      <c r="H330" s="16">
        <v>2</v>
      </c>
      <c r="I330" s="76" t="s">
        <v>1732</v>
      </c>
      <c r="J330" s="16">
        <v>121</v>
      </c>
      <c r="K330" s="55">
        <v>0.18562499999999996</v>
      </c>
      <c r="L330" s="55">
        <v>2.0624999999999998E-2</v>
      </c>
      <c r="M330" s="16" t="s">
        <v>145</v>
      </c>
      <c r="N330" s="55">
        <f t="shared" si="9"/>
        <v>4.9499999999999993</v>
      </c>
      <c r="Q330" s="16">
        <v>16</v>
      </c>
      <c r="S330" s="16" t="s">
        <v>1487</v>
      </c>
      <c r="T330" s="16" t="str">
        <f>_xlfn.XLOOKUP(J330,'TAXA DE OCUP. RECUR.'!$E:$E,'TAXA DE OCUP. RECUR.'!$F:$F,"",0)</f>
        <v>TORNO HORIZ. TOS SKJ-85 - [121]</v>
      </c>
    </row>
    <row r="331" spans="1:20" x14ac:dyDescent="0.25">
      <c r="A331" s="16" t="s">
        <v>2345</v>
      </c>
      <c r="C331" s="16">
        <v>78</v>
      </c>
      <c r="D331" s="16" t="s">
        <v>2092</v>
      </c>
      <c r="E331" s="16" t="s">
        <v>2275</v>
      </c>
      <c r="F331" s="16">
        <v>134</v>
      </c>
      <c r="G331" s="16" t="s">
        <v>2315</v>
      </c>
      <c r="H331" s="16">
        <v>2</v>
      </c>
      <c r="I331" s="76" t="s">
        <v>1724</v>
      </c>
      <c r="J331" s="16">
        <v>74</v>
      </c>
      <c r="K331" s="55">
        <v>0.15</v>
      </c>
      <c r="L331" s="55">
        <v>0</v>
      </c>
      <c r="M331" s="16" t="s">
        <v>145</v>
      </c>
      <c r="N331" s="55">
        <f t="shared" si="9"/>
        <v>3.5999999999999996</v>
      </c>
      <c r="S331" s="16" t="s">
        <v>1487</v>
      </c>
      <c r="T331" s="16" t="str">
        <f>_xlfn.XLOOKUP(J331,'TAXA DE OCUP. RECUR.'!$E:$E,'TAXA DE OCUP. RECUR.'!$F:$F,"",0)</f>
        <v>MONTAGEM (PREPARADOR DE PEÇA)-74</v>
      </c>
    </row>
    <row r="332" spans="1:20" x14ac:dyDescent="0.25">
      <c r="A332" s="16" t="s">
        <v>2345</v>
      </c>
      <c r="C332" s="16">
        <v>78</v>
      </c>
      <c r="D332" s="16" t="s">
        <v>2092</v>
      </c>
      <c r="E332" s="16" t="s">
        <v>2275</v>
      </c>
      <c r="F332" s="16">
        <v>134</v>
      </c>
      <c r="G332" s="16" t="s">
        <v>2315</v>
      </c>
      <c r="H332" s="16">
        <v>2</v>
      </c>
      <c r="I332" s="76" t="s">
        <v>1724</v>
      </c>
      <c r="J332" s="16">
        <v>82</v>
      </c>
      <c r="K332" s="55">
        <v>0.13125000000000001</v>
      </c>
      <c r="L332" s="55">
        <v>0</v>
      </c>
      <c r="M332" s="16" t="s">
        <v>145</v>
      </c>
      <c r="N332" s="55">
        <f t="shared" si="9"/>
        <v>3.1500000000000004</v>
      </c>
      <c r="S332" s="16" t="s">
        <v>1487</v>
      </c>
      <c r="T332" s="16" t="str">
        <f>_xlfn.XLOOKUP(J332,'TAXA DE OCUP. RECUR.'!$E:$E,'TAXA DE OCUP. RECUR.'!$F:$F,"",0)</f>
        <v/>
      </c>
    </row>
    <row r="333" spans="1:20" x14ac:dyDescent="0.25">
      <c r="A333" s="16" t="s">
        <v>2345</v>
      </c>
      <c r="C333" s="16">
        <v>78</v>
      </c>
      <c r="D333" s="16" t="s">
        <v>2092</v>
      </c>
      <c r="E333" s="16" t="s">
        <v>2275</v>
      </c>
      <c r="F333" s="16">
        <v>134</v>
      </c>
      <c r="G333" s="16" t="s">
        <v>2315</v>
      </c>
      <c r="H333" s="16">
        <v>2</v>
      </c>
      <c r="I333" s="76" t="s">
        <v>1731</v>
      </c>
      <c r="J333" s="16">
        <v>121</v>
      </c>
      <c r="K333" s="55">
        <v>3.4977272727272718E-2</v>
      </c>
      <c r="L333" s="55">
        <v>3.8863636363636357E-3</v>
      </c>
      <c r="M333" s="16" t="s">
        <v>145</v>
      </c>
      <c r="N333" s="55">
        <f t="shared" si="9"/>
        <v>0.93272727272727241</v>
      </c>
      <c r="Q333" s="16">
        <v>15</v>
      </c>
      <c r="S333" s="16" t="s">
        <v>1487</v>
      </c>
      <c r="T333" s="16" t="str">
        <f>_xlfn.XLOOKUP(J333,'TAXA DE OCUP. RECUR.'!$E:$E,'TAXA DE OCUP. RECUR.'!$F:$F,"",0)</f>
        <v>TORNO HORIZ. TOS SKJ-85 - [121]</v>
      </c>
    </row>
    <row r="334" spans="1:20" x14ac:dyDescent="0.25">
      <c r="A334" s="16" t="s">
        <v>2345</v>
      </c>
      <c r="C334" s="16">
        <v>78</v>
      </c>
      <c r="D334" s="16" t="s">
        <v>2092</v>
      </c>
      <c r="E334" s="16" t="s">
        <v>2275</v>
      </c>
      <c r="F334" s="16">
        <v>134</v>
      </c>
      <c r="G334" s="16" t="s">
        <v>2315</v>
      </c>
      <c r="H334" s="16">
        <v>2</v>
      </c>
      <c r="I334" s="76" t="s">
        <v>1732</v>
      </c>
      <c r="J334" s="16">
        <v>121</v>
      </c>
      <c r="K334" s="55">
        <v>0.18562499999999996</v>
      </c>
      <c r="L334" s="55">
        <v>2.0624999999999998E-2</v>
      </c>
      <c r="M334" s="16" t="s">
        <v>145</v>
      </c>
      <c r="N334" s="55">
        <f t="shared" si="9"/>
        <v>4.9499999999999993</v>
      </c>
      <c r="Q334" s="16">
        <v>15</v>
      </c>
      <c r="S334" s="16" t="s">
        <v>1487</v>
      </c>
      <c r="T334" s="16" t="str">
        <f>_xlfn.XLOOKUP(J334,'TAXA DE OCUP. RECUR.'!$E:$E,'TAXA DE OCUP. RECUR.'!$F:$F,"",0)</f>
        <v>TORNO HORIZ. TOS SKJ-85 - [121]</v>
      </c>
    </row>
    <row r="335" spans="1:20" x14ac:dyDescent="0.25">
      <c r="A335" s="16" t="s">
        <v>2345</v>
      </c>
      <c r="C335" s="16">
        <v>78</v>
      </c>
      <c r="D335" s="16" t="s">
        <v>2092</v>
      </c>
      <c r="E335" s="16" t="s">
        <v>1722</v>
      </c>
      <c r="F335" s="16" t="s">
        <v>1807</v>
      </c>
      <c r="G335" s="16" t="s">
        <v>2316</v>
      </c>
      <c r="H335" s="16">
        <v>3</v>
      </c>
      <c r="I335" s="76" t="s">
        <v>1724</v>
      </c>
      <c r="J335" s="16">
        <v>74</v>
      </c>
      <c r="K335" s="55">
        <v>0.15</v>
      </c>
      <c r="L335" s="55">
        <v>0</v>
      </c>
      <c r="M335" s="16" t="s">
        <v>145</v>
      </c>
      <c r="N335" s="55">
        <f t="shared" si="9"/>
        <v>3.5999999999999996</v>
      </c>
      <c r="S335" s="16" t="s">
        <v>1487</v>
      </c>
      <c r="T335" s="16" t="str">
        <f>_xlfn.XLOOKUP(J335,'TAXA DE OCUP. RECUR.'!$E:$E,'TAXA DE OCUP. RECUR.'!$F:$F,"",0)</f>
        <v>MONTAGEM (PREPARADOR DE PEÇA)-74</v>
      </c>
    </row>
    <row r="336" spans="1:20" x14ac:dyDescent="0.25">
      <c r="A336" s="16" t="s">
        <v>2345</v>
      </c>
      <c r="C336" s="16">
        <v>78</v>
      </c>
      <c r="D336" s="16" t="s">
        <v>2092</v>
      </c>
      <c r="E336" s="16" t="s">
        <v>1722</v>
      </c>
      <c r="F336" s="16" t="s">
        <v>1807</v>
      </c>
      <c r="G336" s="16" t="s">
        <v>2316</v>
      </c>
      <c r="H336" s="16">
        <v>3</v>
      </c>
      <c r="I336" s="76" t="s">
        <v>1724</v>
      </c>
      <c r="J336" s="16">
        <v>82</v>
      </c>
      <c r="K336" s="55">
        <v>0.13125000000000001</v>
      </c>
      <c r="L336" s="55">
        <v>0</v>
      </c>
      <c r="M336" s="16" t="s">
        <v>145</v>
      </c>
      <c r="N336" s="55">
        <f t="shared" si="9"/>
        <v>3.1500000000000004</v>
      </c>
      <c r="S336" s="16" t="s">
        <v>1487</v>
      </c>
      <c r="T336" s="16" t="str">
        <f>_xlfn.XLOOKUP(J336,'TAXA DE OCUP. RECUR.'!$E:$E,'TAXA DE OCUP. RECUR.'!$F:$F,"",0)</f>
        <v/>
      </c>
    </row>
    <row r="337" spans="1:20" x14ac:dyDescent="0.25">
      <c r="A337" s="16" t="s">
        <v>2345</v>
      </c>
      <c r="C337" s="16">
        <v>78</v>
      </c>
      <c r="D337" s="16" t="s">
        <v>2092</v>
      </c>
      <c r="E337" s="16" t="s">
        <v>1722</v>
      </c>
      <c r="F337" s="16" t="s">
        <v>1807</v>
      </c>
      <c r="G337" s="16" t="s">
        <v>2316</v>
      </c>
      <c r="H337" s="16">
        <v>3</v>
      </c>
      <c r="I337" s="76" t="s">
        <v>1731</v>
      </c>
      <c r="J337" s="16">
        <v>121</v>
      </c>
      <c r="K337" s="55">
        <v>3.4977272727272718E-2</v>
      </c>
      <c r="L337" s="55">
        <v>3.8863636363636357E-3</v>
      </c>
      <c r="M337" s="16" t="s">
        <v>145</v>
      </c>
      <c r="N337" s="55">
        <f t="shared" si="9"/>
        <v>0.93272727272727241</v>
      </c>
      <c r="Q337" s="16">
        <v>16</v>
      </c>
      <c r="S337" s="16" t="s">
        <v>1487</v>
      </c>
      <c r="T337" s="16" t="str">
        <f>_xlfn.XLOOKUP(J337,'TAXA DE OCUP. RECUR.'!$E:$E,'TAXA DE OCUP. RECUR.'!$F:$F,"",0)</f>
        <v>TORNO HORIZ. TOS SKJ-85 - [121]</v>
      </c>
    </row>
    <row r="338" spans="1:20" x14ac:dyDescent="0.25">
      <c r="A338" s="16" t="s">
        <v>2345</v>
      </c>
      <c r="C338" s="16">
        <v>78</v>
      </c>
      <c r="D338" s="16" t="s">
        <v>2092</v>
      </c>
      <c r="E338" s="16" t="s">
        <v>1722</v>
      </c>
      <c r="F338" s="16" t="s">
        <v>1807</v>
      </c>
      <c r="G338" s="16" t="s">
        <v>2316</v>
      </c>
      <c r="H338" s="16">
        <v>3</v>
      </c>
      <c r="I338" s="76" t="s">
        <v>2317</v>
      </c>
      <c r="J338" s="16">
        <v>121</v>
      </c>
      <c r="K338" s="55">
        <v>7.4863636363636354E-2</v>
      </c>
      <c r="L338" s="55">
        <v>8.3181818181818166E-3</v>
      </c>
      <c r="M338" s="16" t="s">
        <v>145</v>
      </c>
      <c r="N338" s="55">
        <f t="shared" si="9"/>
        <v>1.9963636363636361</v>
      </c>
      <c r="Q338" s="16">
        <v>16</v>
      </c>
      <c r="S338" s="16" t="s">
        <v>1487</v>
      </c>
      <c r="T338" s="16" t="str">
        <f>_xlfn.XLOOKUP(J338,'TAXA DE OCUP. RECUR.'!$E:$E,'TAXA DE OCUP. RECUR.'!$F:$F,"",0)</f>
        <v>TORNO HORIZ. TOS SKJ-85 - [121]</v>
      </c>
    </row>
    <row r="339" spans="1:20" x14ac:dyDescent="0.25">
      <c r="A339" s="16" t="s">
        <v>2345</v>
      </c>
      <c r="C339" s="16">
        <v>78</v>
      </c>
      <c r="D339" s="16" t="s">
        <v>2092</v>
      </c>
      <c r="E339" s="16" t="s">
        <v>1722</v>
      </c>
      <c r="F339" s="16" t="s">
        <v>1807</v>
      </c>
      <c r="G339" s="16" t="s">
        <v>2316</v>
      </c>
      <c r="H339" s="16">
        <v>3</v>
      </c>
      <c r="I339" s="76" t="s">
        <v>1771</v>
      </c>
      <c r="J339" s="16">
        <v>74</v>
      </c>
      <c r="K339" s="55">
        <v>0.18409090909090908</v>
      </c>
      <c r="L339" s="55">
        <v>0</v>
      </c>
      <c r="M339" s="16" t="s">
        <v>145</v>
      </c>
      <c r="N339" s="55">
        <f t="shared" si="9"/>
        <v>4.418181818181818</v>
      </c>
      <c r="Q339" s="16">
        <v>16</v>
      </c>
      <c r="S339" s="16" t="s">
        <v>1487</v>
      </c>
      <c r="T339" s="16" t="str">
        <f>_xlfn.XLOOKUP(J339,'TAXA DE OCUP. RECUR.'!$E:$E,'TAXA DE OCUP. RECUR.'!$F:$F,"",0)</f>
        <v>MONTAGEM (PREPARADOR DE PEÇA)-74</v>
      </c>
    </row>
    <row r="340" spans="1:20" x14ac:dyDescent="0.25">
      <c r="A340" s="16" t="s">
        <v>2345</v>
      </c>
      <c r="C340" s="16">
        <v>78</v>
      </c>
      <c r="D340" s="16" t="s">
        <v>2092</v>
      </c>
      <c r="E340" s="16" t="s">
        <v>1722</v>
      </c>
      <c r="F340" s="16">
        <v>199</v>
      </c>
      <c r="G340" s="16" t="s">
        <v>2318</v>
      </c>
      <c r="H340" s="16">
        <v>2</v>
      </c>
      <c r="I340" s="76" t="s">
        <v>1724</v>
      </c>
      <c r="J340" s="16">
        <v>74</v>
      </c>
      <c r="K340" s="55">
        <v>0.15</v>
      </c>
      <c r="L340" s="55">
        <v>0</v>
      </c>
      <c r="M340" s="16" t="s">
        <v>145</v>
      </c>
      <c r="N340" s="55">
        <f t="shared" si="9"/>
        <v>3.5999999999999996</v>
      </c>
      <c r="S340" s="16" t="s">
        <v>1487</v>
      </c>
      <c r="T340" s="16" t="str">
        <f>_xlfn.XLOOKUP(J340,'TAXA DE OCUP. RECUR.'!$E:$E,'TAXA DE OCUP. RECUR.'!$F:$F,"",0)</f>
        <v>MONTAGEM (PREPARADOR DE PEÇA)-74</v>
      </c>
    </row>
    <row r="341" spans="1:20" x14ac:dyDescent="0.25">
      <c r="A341" s="16" t="s">
        <v>2345</v>
      </c>
      <c r="C341" s="16">
        <v>78</v>
      </c>
      <c r="D341" s="16" t="s">
        <v>2092</v>
      </c>
      <c r="E341" s="16" t="s">
        <v>1722</v>
      </c>
      <c r="F341" s="16">
        <v>199</v>
      </c>
      <c r="G341" s="16" t="s">
        <v>2318</v>
      </c>
      <c r="H341" s="16">
        <v>2</v>
      </c>
      <c r="I341" s="76" t="s">
        <v>1724</v>
      </c>
      <c r="J341" s="16">
        <v>82</v>
      </c>
      <c r="K341" s="55">
        <v>0.13125000000000001</v>
      </c>
      <c r="L341" s="55">
        <v>0</v>
      </c>
      <c r="M341" s="16" t="s">
        <v>145</v>
      </c>
      <c r="N341" s="55">
        <f t="shared" si="9"/>
        <v>3.1500000000000004</v>
      </c>
      <c r="S341" s="16" t="s">
        <v>1487</v>
      </c>
      <c r="T341" s="16" t="str">
        <f>_xlfn.XLOOKUP(J341,'TAXA DE OCUP. RECUR.'!$E:$E,'TAXA DE OCUP. RECUR.'!$F:$F,"",0)</f>
        <v/>
      </c>
    </row>
    <row r="342" spans="1:20" x14ac:dyDescent="0.25">
      <c r="A342" s="16" t="s">
        <v>2345</v>
      </c>
      <c r="C342" s="16">
        <v>78</v>
      </c>
      <c r="D342" s="16" t="s">
        <v>2092</v>
      </c>
      <c r="E342" s="16" t="s">
        <v>1722</v>
      </c>
      <c r="F342" s="16">
        <v>199</v>
      </c>
      <c r="G342" s="16" t="s">
        <v>2318</v>
      </c>
      <c r="H342" s="16">
        <v>2</v>
      </c>
      <c r="I342" s="76" t="s">
        <v>1731</v>
      </c>
      <c r="J342" s="16">
        <v>121</v>
      </c>
      <c r="K342" s="55">
        <v>3.4977272727272718E-2</v>
      </c>
      <c r="L342" s="55">
        <v>3.8863636363636357E-3</v>
      </c>
      <c r="M342" s="16" t="s">
        <v>145</v>
      </c>
      <c r="N342" s="55">
        <f t="shared" si="9"/>
        <v>0.93272727272727241</v>
      </c>
      <c r="Q342" s="16">
        <v>15</v>
      </c>
      <c r="S342" s="16" t="s">
        <v>1487</v>
      </c>
      <c r="T342" s="16" t="str">
        <f>_xlfn.XLOOKUP(J342,'TAXA DE OCUP. RECUR.'!$E:$E,'TAXA DE OCUP. RECUR.'!$F:$F,"",0)</f>
        <v>TORNO HORIZ. TOS SKJ-85 - [121]</v>
      </c>
    </row>
    <row r="343" spans="1:20" x14ac:dyDescent="0.25">
      <c r="A343" s="16" t="s">
        <v>2345</v>
      </c>
      <c r="C343" s="16">
        <v>78</v>
      </c>
      <c r="D343" s="16" t="s">
        <v>2092</v>
      </c>
      <c r="E343" s="16" t="s">
        <v>1722</v>
      </c>
      <c r="F343" s="16">
        <v>199</v>
      </c>
      <c r="G343" s="16" t="s">
        <v>2318</v>
      </c>
      <c r="H343" s="16">
        <v>2</v>
      </c>
      <c r="I343" s="76" t="s">
        <v>1732</v>
      </c>
      <c r="J343" s="16">
        <v>121</v>
      </c>
      <c r="K343" s="55">
        <v>0.18562499999999996</v>
      </c>
      <c r="L343" s="55">
        <v>2.0624999999999998E-2</v>
      </c>
      <c r="M343" s="16" t="s">
        <v>145</v>
      </c>
      <c r="N343" s="55">
        <f t="shared" si="9"/>
        <v>4.9499999999999993</v>
      </c>
      <c r="Q343" s="16">
        <v>15</v>
      </c>
      <c r="S343" s="16" t="s">
        <v>1487</v>
      </c>
      <c r="T343" s="16" t="str">
        <f>_xlfn.XLOOKUP(J343,'TAXA DE OCUP. RECUR.'!$E:$E,'TAXA DE OCUP. RECUR.'!$F:$F,"",0)</f>
        <v>TORNO HORIZ. TOS SKJ-85 - [121]</v>
      </c>
    </row>
    <row r="344" spans="1:20" x14ac:dyDescent="0.25">
      <c r="A344" s="16" t="s">
        <v>2345</v>
      </c>
      <c r="C344" s="16">
        <v>78</v>
      </c>
      <c r="D344" s="16" t="s">
        <v>2092</v>
      </c>
      <c r="E344" s="16" t="s">
        <v>1722</v>
      </c>
      <c r="F344" s="16" t="s">
        <v>1710</v>
      </c>
      <c r="G344" s="16" t="s">
        <v>2319</v>
      </c>
      <c r="H344" s="16">
        <v>1</v>
      </c>
      <c r="I344" s="76" t="s">
        <v>1724</v>
      </c>
      <c r="J344" s="16">
        <v>74</v>
      </c>
      <c r="K344" s="55">
        <v>0.15</v>
      </c>
      <c r="L344" s="55">
        <v>0</v>
      </c>
      <c r="M344" s="16" t="s">
        <v>145</v>
      </c>
      <c r="N344" s="55">
        <f t="shared" si="9"/>
        <v>3.5999999999999996</v>
      </c>
      <c r="S344" s="16" t="s">
        <v>1487</v>
      </c>
      <c r="T344" s="16" t="str">
        <f>_xlfn.XLOOKUP(J344,'TAXA DE OCUP. RECUR.'!$E:$E,'TAXA DE OCUP. RECUR.'!$F:$F,"",0)</f>
        <v>MONTAGEM (PREPARADOR DE PEÇA)-74</v>
      </c>
    </row>
    <row r="345" spans="1:20" x14ac:dyDescent="0.25">
      <c r="A345" s="16" t="s">
        <v>2345</v>
      </c>
      <c r="C345" s="16">
        <v>78</v>
      </c>
      <c r="D345" s="16" t="s">
        <v>2092</v>
      </c>
      <c r="E345" s="16" t="s">
        <v>1722</v>
      </c>
      <c r="F345" s="16" t="s">
        <v>1710</v>
      </c>
      <c r="G345" s="16" t="s">
        <v>2319</v>
      </c>
      <c r="H345" s="16">
        <v>1</v>
      </c>
      <c r="I345" s="76" t="s">
        <v>1724</v>
      </c>
      <c r="J345" s="16">
        <v>82</v>
      </c>
      <c r="K345" s="55">
        <v>0.13125000000000001</v>
      </c>
      <c r="L345" s="55">
        <v>0</v>
      </c>
      <c r="M345" s="16" t="s">
        <v>145</v>
      </c>
      <c r="N345" s="55">
        <f t="shared" si="9"/>
        <v>3.1500000000000004</v>
      </c>
      <c r="S345" s="16" t="s">
        <v>1487</v>
      </c>
      <c r="T345" s="16" t="str">
        <f>_xlfn.XLOOKUP(J345,'TAXA DE OCUP. RECUR.'!$E:$E,'TAXA DE OCUP. RECUR.'!$F:$F,"",0)</f>
        <v/>
      </c>
    </row>
    <row r="346" spans="1:20" x14ac:dyDescent="0.25">
      <c r="A346" s="16" t="s">
        <v>2345</v>
      </c>
      <c r="C346" s="16">
        <v>78</v>
      </c>
      <c r="D346" s="16" t="s">
        <v>2092</v>
      </c>
      <c r="E346" s="16" t="s">
        <v>1722</v>
      </c>
      <c r="F346" s="16" t="s">
        <v>1710</v>
      </c>
      <c r="G346" s="16" t="s">
        <v>2319</v>
      </c>
      <c r="H346" s="16">
        <v>1</v>
      </c>
      <c r="I346" s="76" t="s">
        <v>1732</v>
      </c>
      <c r="J346" s="16">
        <v>121</v>
      </c>
      <c r="K346" s="55">
        <v>0.18562499999999996</v>
      </c>
      <c r="L346" s="55">
        <v>2.0624999999999998E-2</v>
      </c>
      <c r="M346" s="16" t="s">
        <v>145</v>
      </c>
      <c r="N346" s="55">
        <f t="shared" si="9"/>
        <v>4.9499999999999993</v>
      </c>
      <c r="Q346" s="16">
        <v>16</v>
      </c>
      <c r="S346" s="16" t="s">
        <v>1487</v>
      </c>
      <c r="T346" s="16" t="str">
        <f>_xlfn.XLOOKUP(J346,'TAXA DE OCUP. RECUR.'!$E:$E,'TAXA DE OCUP. RECUR.'!$F:$F,"",0)</f>
        <v>TORNO HORIZ. TOS SKJ-85 - [121]</v>
      </c>
    </row>
    <row r="347" spans="1:20" x14ac:dyDescent="0.25">
      <c r="A347" s="16" t="s">
        <v>2345</v>
      </c>
      <c r="C347" s="16">
        <v>78</v>
      </c>
      <c r="D347" s="16" t="s">
        <v>2092</v>
      </c>
      <c r="E347" s="16" t="s">
        <v>1722</v>
      </c>
      <c r="F347" s="16">
        <v>200</v>
      </c>
      <c r="G347" s="16" t="s">
        <v>2320</v>
      </c>
      <c r="H347" s="16">
        <v>1</v>
      </c>
      <c r="I347" s="76" t="s">
        <v>1724</v>
      </c>
      <c r="J347" s="16">
        <v>74</v>
      </c>
      <c r="K347" s="55">
        <v>0.15</v>
      </c>
      <c r="L347" s="55">
        <v>0</v>
      </c>
      <c r="M347" s="16" t="s">
        <v>145</v>
      </c>
      <c r="N347" s="55">
        <f t="shared" si="9"/>
        <v>3.5999999999999996</v>
      </c>
      <c r="S347" s="16" t="s">
        <v>1487</v>
      </c>
      <c r="T347" s="16" t="str">
        <f>_xlfn.XLOOKUP(J347,'TAXA DE OCUP. RECUR.'!$E:$E,'TAXA DE OCUP. RECUR.'!$F:$F,"",0)</f>
        <v>MONTAGEM (PREPARADOR DE PEÇA)-74</v>
      </c>
    </row>
    <row r="348" spans="1:20" x14ac:dyDescent="0.25">
      <c r="A348" s="16" t="s">
        <v>2345</v>
      </c>
      <c r="C348" s="16">
        <v>78</v>
      </c>
      <c r="D348" s="16" t="s">
        <v>2092</v>
      </c>
      <c r="E348" s="16" t="s">
        <v>1722</v>
      </c>
      <c r="F348" s="16">
        <v>200</v>
      </c>
      <c r="G348" s="16" t="s">
        <v>2320</v>
      </c>
      <c r="H348" s="16">
        <v>1</v>
      </c>
      <c r="I348" s="76" t="s">
        <v>1724</v>
      </c>
      <c r="J348" s="16">
        <v>82</v>
      </c>
      <c r="K348" s="55">
        <v>0.13125000000000001</v>
      </c>
      <c r="L348" s="55">
        <v>0</v>
      </c>
      <c r="M348" s="16" t="s">
        <v>145</v>
      </c>
      <c r="N348" s="55">
        <f t="shared" si="9"/>
        <v>3.1500000000000004</v>
      </c>
      <c r="S348" s="16" t="s">
        <v>1487</v>
      </c>
      <c r="T348" s="16" t="str">
        <f>_xlfn.XLOOKUP(J348,'TAXA DE OCUP. RECUR.'!$E:$E,'TAXA DE OCUP. RECUR.'!$F:$F,"",0)</f>
        <v/>
      </c>
    </row>
    <row r="349" spans="1:20" x14ac:dyDescent="0.25">
      <c r="A349" s="16" t="s">
        <v>2345</v>
      </c>
      <c r="C349" s="16">
        <v>78</v>
      </c>
      <c r="D349" s="16" t="s">
        <v>2092</v>
      </c>
      <c r="E349" s="16" t="s">
        <v>1722</v>
      </c>
      <c r="F349" s="16">
        <v>200</v>
      </c>
      <c r="G349" s="16" t="s">
        <v>2320</v>
      </c>
      <c r="H349" s="16">
        <v>1</v>
      </c>
      <c r="I349" s="76" t="s">
        <v>1731</v>
      </c>
      <c r="J349" s="16">
        <v>121</v>
      </c>
      <c r="K349" s="55">
        <v>3.4977272727272718E-2</v>
      </c>
      <c r="L349" s="55">
        <v>3.8863636363636357E-3</v>
      </c>
      <c r="M349" s="16" t="s">
        <v>145</v>
      </c>
      <c r="N349" s="55">
        <f t="shared" si="9"/>
        <v>0.93272727272727241</v>
      </c>
      <c r="Q349" s="16">
        <v>15</v>
      </c>
      <c r="S349" s="16" t="s">
        <v>1487</v>
      </c>
      <c r="T349" s="16" t="str">
        <f>_xlfn.XLOOKUP(J349,'TAXA DE OCUP. RECUR.'!$E:$E,'TAXA DE OCUP. RECUR.'!$F:$F,"",0)</f>
        <v>TORNO HORIZ. TOS SKJ-85 - [121]</v>
      </c>
    </row>
    <row r="350" spans="1:20" x14ac:dyDescent="0.25">
      <c r="A350" s="16" t="s">
        <v>2345</v>
      </c>
      <c r="C350" s="16">
        <v>78</v>
      </c>
      <c r="D350" s="16" t="s">
        <v>2092</v>
      </c>
      <c r="E350" s="16" t="s">
        <v>1722</v>
      </c>
      <c r="F350" s="16">
        <v>200</v>
      </c>
      <c r="G350" s="16" t="s">
        <v>2320</v>
      </c>
      <c r="H350" s="16">
        <v>1</v>
      </c>
      <c r="I350" s="76" t="s">
        <v>1732</v>
      </c>
      <c r="J350" s="16">
        <v>121</v>
      </c>
      <c r="K350" s="55">
        <v>0.18562499999999996</v>
      </c>
      <c r="L350" s="55">
        <v>2.0624999999999998E-2</v>
      </c>
      <c r="M350" s="16" t="s">
        <v>145</v>
      </c>
      <c r="N350" s="55">
        <f t="shared" si="9"/>
        <v>4.9499999999999993</v>
      </c>
      <c r="Q350" s="16">
        <v>15</v>
      </c>
      <c r="S350" s="16" t="s">
        <v>1487</v>
      </c>
      <c r="T350" s="16" t="str">
        <f>_xlfn.XLOOKUP(J350,'TAXA DE OCUP. RECUR.'!$E:$E,'TAXA DE OCUP. RECUR.'!$F:$F,"",0)</f>
        <v>TORNO HORIZ. TOS SKJ-85 - [121]</v>
      </c>
    </row>
    <row r="351" spans="1:20" x14ac:dyDescent="0.25">
      <c r="A351" s="16" t="s">
        <v>2345</v>
      </c>
      <c r="C351" s="16">
        <v>78</v>
      </c>
      <c r="D351" s="16" t="s">
        <v>2092</v>
      </c>
      <c r="E351" s="16" t="s">
        <v>1722</v>
      </c>
      <c r="F351" s="16" t="s">
        <v>1796</v>
      </c>
      <c r="G351" s="16" t="s">
        <v>2321</v>
      </c>
      <c r="H351" s="16">
        <v>2</v>
      </c>
      <c r="I351" s="76" t="s">
        <v>1724</v>
      </c>
      <c r="J351" s="16">
        <v>74</v>
      </c>
      <c r="K351" s="55">
        <v>0.15</v>
      </c>
      <c r="L351" s="55">
        <v>0</v>
      </c>
      <c r="M351" s="16" t="s">
        <v>145</v>
      </c>
      <c r="N351" s="55">
        <f t="shared" si="9"/>
        <v>3.5999999999999996</v>
      </c>
      <c r="S351" s="16" t="s">
        <v>1487</v>
      </c>
      <c r="T351" s="16" t="str">
        <f>_xlfn.XLOOKUP(J351,'TAXA DE OCUP. RECUR.'!$E:$E,'TAXA DE OCUP. RECUR.'!$F:$F,"",0)</f>
        <v>MONTAGEM (PREPARADOR DE PEÇA)-74</v>
      </c>
    </row>
    <row r="352" spans="1:20" x14ac:dyDescent="0.25">
      <c r="A352" s="16" t="s">
        <v>2345</v>
      </c>
      <c r="C352" s="16">
        <v>78</v>
      </c>
      <c r="D352" s="16" t="s">
        <v>2092</v>
      </c>
      <c r="E352" s="16" t="s">
        <v>1722</v>
      </c>
      <c r="F352" s="16" t="s">
        <v>1796</v>
      </c>
      <c r="G352" s="16" t="s">
        <v>2321</v>
      </c>
      <c r="H352" s="16">
        <v>2</v>
      </c>
      <c r="I352" s="76" t="s">
        <v>1724</v>
      </c>
      <c r="J352" s="16">
        <v>82</v>
      </c>
      <c r="K352" s="55">
        <v>0.13125000000000001</v>
      </c>
      <c r="L352" s="55">
        <v>0</v>
      </c>
      <c r="M352" s="16" t="s">
        <v>145</v>
      </c>
      <c r="N352" s="55">
        <f t="shared" si="9"/>
        <v>3.1500000000000004</v>
      </c>
      <c r="S352" s="16" t="s">
        <v>1487</v>
      </c>
      <c r="T352" s="16" t="str">
        <f>_xlfn.XLOOKUP(J352,'TAXA DE OCUP. RECUR.'!$E:$E,'TAXA DE OCUP. RECUR.'!$F:$F,"",0)</f>
        <v/>
      </c>
    </row>
    <row r="353" spans="1:20" x14ac:dyDescent="0.25">
      <c r="A353" s="16" t="s">
        <v>2345</v>
      </c>
      <c r="C353" s="16">
        <v>78</v>
      </c>
      <c r="D353" s="16" t="s">
        <v>2092</v>
      </c>
      <c r="E353" s="16" t="s">
        <v>1722</v>
      </c>
      <c r="F353" s="16" t="s">
        <v>1796</v>
      </c>
      <c r="G353" s="16" t="s">
        <v>2321</v>
      </c>
      <c r="H353" s="16">
        <v>2</v>
      </c>
      <c r="I353" s="76" t="s">
        <v>1731</v>
      </c>
      <c r="J353" s="16">
        <v>121</v>
      </c>
      <c r="K353" s="55">
        <v>3.4977272727272718E-2</v>
      </c>
      <c r="L353" s="55">
        <v>3.8863636363636357E-3</v>
      </c>
      <c r="M353" s="16" t="s">
        <v>145</v>
      </c>
      <c r="N353" s="55">
        <f t="shared" si="9"/>
        <v>0.93272727272727241</v>
      </c>
      <c r="Q353" s="16">
        <v>16</v>
      </c>
      <c r="S353" s="16" t="s">
        <v>1487</v>
      </c>
      <c r="T353" s="16" t="str">
        <f>_xlfn.XLOOKUP(J353,'TAXA DE OCUP. RECUR.'!$E:$E,'TAXA DE OCUP. RECUR.'!$F:$F,"",0)</f>
        <v>TORNO HORIZ. TOS SKJ-85 - [121]</v>
      </c>
    </row>
    <row r="354" spans="1:20" x14ac:dyDescent="0.25">
      <c r="A354" s="16" t="s">
        <v>2345</v>
      </c>
      <c r="C354" s="16">
        <v>78</v>
      </c>
      <c r="D354" s="16" t="s">
        <v>2092</v>
      </c>
      <c r="E354" s="16" t="s">
        <v>1722</v>
      </c>
      <c r="F354" s="16" t="s">
        <v>1796</v>
      </c>
      <c r="G354" s="16" t="s">
        <v>2321</v>
      </c>
      <c r="H354" s="16">
        <v>2</v>
      </c>
      <c r="I354" s="76" t="s">
        <v>1732</v>
      </c>
      <c r="J354" s="16">
        <v>121</v>
      </c>
      <c r="K354" s="55">
        <v>0.18562499999999996</v>
      </c>
      <c r="L354" s="55">
        <v>2.0624999999999998E-2</v>
      </c>
      <c r="M354" s="16" t="s">
        <v>145</v>
      </c>
      <c r="N354" s="55">
        <f t="shared" si="9"/>
        <v>4.9499999999999993</v>
      </c>
      <c r="Q354" s="16">
        <v>16</v>
      </c>
      <c r="S354" s="16" t="s">
        <v>1487</v>
      </c>
      <c r="T354" s="16" t="str">
        <f>_xlfn.XLOOKUP(J354,'TAXA DE OCUP. RECUR.'!$E:$E,'TAXA DE OCUP. RECUR.'!$F:$F,"",0)</f>
        <v>TORNO HORIZ. TOS SKJ-85 - [121]</v>
      </c>
    </row>
    <row r="355" spans="1:20" x14ac:dyDescent="0.25">
      <c r="A355" s="16" t="s">
        <v>2345</v>
      </c>
      <c r="C355" s="16">
        <v>78</v>
      </c>
      <c r="D355" s="16" t="s">
        <v>2092</v>
      </c>
      <c r="E355" s="16" t="s">
        <v>1722</v>
      </c>
      <c r="F355" s="16" t="s">
        <v>1796</v>
      </c>
      <c r="G355" s="16" t="s">
        <v>2321</v>
      </c>
      <c r="H355" s="16">
        <v>2</v>
      </c>
      <c r="I355" s="76" t="s">
        <v>1749</v>
      </c>
      <c r="J355" s="16">
        <v>107</v>
      </c>
      <c r="K355" s="55">
        <v>0.10431818181818181</v>
      </c>
      <c r="L355" s="55">
        <v>1.1590909090909089E-2</v>
      </c>
      <c r="M355" s="16" t="s">
        <v>145</v>
      </c>
      <c r="N355" s="55">
        <f t="shared" si="9"/>
        <v>2.7818181818181817</v>
      </c>
      <c r="Q355" s="16">
        <v>16</v>
      </c>
      <c r="S355" s="16" t="s">
        <v>1487</v>
      </c>
      <c r="T355" s="16" t="str">
        <f>_xlfn.XLOOKUP(J355,'TAXA DE OCUP. RECUR.'!$E:$E,'TAXA DE OCUP. RECUR.'!$F:$F,"",0)</f>
        <v>PLAINA DE MESA INGERSOL - [107]</v>
      </c>
    </row>
    <row r="356" spans="1:20" x14ac:dyDescent="0.25">
      <c r="A356" s="16" t="s">
        <v>2345</v>
      </c>
      <c r="C356" s="16">
        <v>78</v>
      </c>
      <c r="D356" s="16" t="s">
        <v>2092</v>
      </c>
      <c r="E356" s="16" t="s">
        <v>1722</v>
      </c>
      <c r="F356" s="16">
        <v>170</v>
      </c>
      <c r="G356" s="16" t="s">
        <v>2322</v>
      </c>
      <c r="H356" s="16">
        <v>1</v>
      </c>
      <c r="I356" s="76" t="s">
        <v>1724</v>
      </c>
      <c r="J356" s="16">
        <v>74</v>
      </c>
      <c r="K356" s="55">
        <v>0.15</v>
      </c>
      <c r="L356" s="55">
        <v>0</v>
      </c>
      <c r="M356" s="16" t="s">
        <v>145</v>
      </c>
      <c r="N356" s="55">
        <f t="shared" si="9"/>
        <v>3.5999999999999996</v>
      </c>
      <c r="S356" s="16" t="s">
        <v>1487</v>
      </c>
      <c r="T356" s="16" t="str">
        <f>_xlfn.XLOOKUP(J356,'TAXA DE OCUP. RECUR.'!$E:$E,'TAXA DE OCUP. RECUR.'!$F:$F,"",0)</f>
        <v>MONTAGEM (PREPARADOR DE PEÇA)-74</v>
      </c>
    </row>
    <row r="357" spans="1:20" x14ac:dyDescent="0.25">
      <c r="A357" s="16" t="s">
        <v>2345</v>
      </c>
      <c r="C357" s="16">
        <v>78</v>
      </c>
      <c r="D357" s="16" t="s">
        <v>2092</v>
      </c>
      <c r="E357" s="16" t="s">
        <v>1722</v>
      </c>
      <c r="F357" s="16">
        <v>170</v>
      </c>
      <c r="G357" s="16" t="s">
        <v>2322</v>
      </c>
      <c r="H357" s="16">
        <v>1</v>
      </c>
      <c r="I357" s="76" t="s">
        <v>1724</v>
      </c>
      <c r="J357" s="16">
        <v>82</v>
      </c>
      <c r="K357" s="55">
        <v>0.13125000000000001</v>
      </c>
      <c r="L357" s="55">
        <v>0</v>
      </c>
      <c r="M357" s="16" t="s">
        <v>145</v>
      </c>
      <c r="N357" s="55">
        <f t="shared" si="9"/>
        <v>3.1500000000000004</v>
      </c>
      <c r="S357" s="16" t="s">
        <v>1487</v>
      </c>
      <c r="T357" s="16" t="str">
        <f>_xlfn.XLOOKUP(J357,'TAXA DE OCUP. RECUR.'!$E:$E,'TAXA DE OCUP. RECUR.'!$F:$F,"",0)</f>
        <v/>
      </c>
    </row>
    <row r="358" spans="1:20" x14ac:dyDescent="0.25">
      <c r="A358" s="16" t="s">
        <v>2345</v>
      </c>
      <c r="C358" s="16">
        <v>78</v>
      </c>
      <c r="D358" s="16" t="s">
        <v>2092</v>
      </c>
      <c r="E358" s="16" t="s">
        <v>1722</v>
      </c>
      <c r="F358" s="16">
        <v>170</v>
      </c>
      <c r="G358" s="16" t="s">
        <v>2322</v>
      </c>
      <c r="H358" s="16">
        <v>1</v>
      </c>
      <c r="I358" s="76" t="s">
        <v>1739</v>
      </c>
      <c r="J358" s="16">
        <v>121</v>
      </c>
      <c r="K358" s="55">
        <v>0.13438636363636364</v>
      </c>
      <c r="L358" s="55">
        <v>1.4931818181818183E-2</v>
      </c>
      <c r="M358" s="16" t="s">
        <v>145</v>
      </c>
      <c r="N358" s="55">
        <f t="shared" si="9"/>
        <v>3.583636363636364</v>
      </c>
      <c r="S358" s="16" t="s">
        <v>1487</v>
      </c>
      <c r="T358" s="16" t="str">
        <f>_xlfn.XLOOKUP(J358,'TAXA DE OCUP. RECUR.'!$E:$E,'TAXA DE OCUP. RECUR.'!$F:$F,"",0)</f>
        <v>TORNO HORIZ. TOS SKJ-85 - [121]</v>
      </c>
    </row>
    <row r="359" spans="1:20" x14ac:dyDescent="0.25">
      <c r="A359" s="16" t="s">
        <v>2345</v>
      </c>
      <c r="C359" s="16">
        <v>78</v>
      </c>
      <c r="D359" s="16" t="s">
        <v>2092</v>
      </c>
      <c r="E359" s="16" t="s">
        <v>1722</v>
      </c>
      <c r="F359" s="16">
        <v>170</v>
      </c>
      <c r="G359" s="16" t="s">
        <v>2322</v>
      </c>
      <c r="H359" s="16">
        <v>1</v>
      </c>
      <c r="I359" s="76" t="s">
        <v>1731</v>
      </c>
      <c r="J359" s="16">
        <v>121</v>
      </c>
      <c r="K359" s="55">
        <v>3.4977272727272718E-2</v>
      </c>
      <c r="L359" s="55">
        <v>3.8863636363636357E-3</v>
      </c>
      <c r="M359" s="16" t="s">
        <v>145</v>
      </c>
      <c r="N359" s="55">
        <f t="shared" si="9"/>
        <v>0.93272727272727241</v>
      </c>
      <c r="S359" s="16" t="s">
        <v>1487</v>
      </c>
      <c r="T359" s="16" t="str">
        <f>_xlfn.XLOOKUP(J359,'TAXA DE OCUP. RECUR.'!$E:$E,'TAXA DE OCUP. RECUR.'!$F:$F,"",0)</f>
        <v>TORNO HORIZ. TOS SKJ-85 - [121]</v>
      </c>
    </row>
    <row r="360" spans="1:20" x14ac:dyDescent="0.25">
      <c r="A360" s="16" t="s">
        <v>2345</v>
      </c>
      <c r="C360" s="16">
        <v>78</v>
      </c>
      <c r="D360" s="16" t="s">
        <v>2092</v>
      </c>
      <c r="E360" s="16" t="s">
        <v>1722</v>
      </c>
      <c r="F360" s="16">
        <v>170</v>
      </c>
      <c r="G360" s="16" t="s">
        <v>2322</v>
      </c>
      <c r="H360" s="16">
        <v>1</v>
      </c>
      <c r="I360" s="76" t="s">
        <v>2323</v>
      </c>
      <c r="J360" s="16">
        <v>121</v>
      </c>
      <c r="K360" s="55">
        <v>3.9899443127297797E-2</v>
      </c>
      <c r="L360" s="55">
        <v>4.4332714585886444E-3</v>
      </c>
      <c r="M360" s="16" t="s">
        <v>145</v>
      </c>
      <c r="N360" s="55">
        <f t="shared" si="9"/>
        <v>1.0639851500612745</v>
      </c>
      <c r="S360" s="16" t="s">
        <v>1487</v>
      </c>
      <c r="T360" s="16" t="str">
        <f>_xlfn.XLOOKUP(J360,'TAXA DE OCUP. RECUR.'!$E:$E,'TAXA DE OCUP. RECUR.'!$F:$F,"",0)</f>
        <v>TORNO HORIZ. TOS SKJ-85 - [121]</v>
      </c>
    </row>
    <row r="361" spans="1:20" x14ac:dyDescent="0.25">
      <c r="A361" s="16" t="s">
        <v>2345</v>
      </c>
      <c r="C361" s="16">
        <v>78</v>
      </c>
      <c r="D361" s="16" t="s">
        <v>2092</v>
      </c>
      <c r="E361" s="16" t="s">
        <v>1722</v>
      </c>
      <c r="F361" s="16">
        <v>170</v>
      </c>
      <c r="G361" s="16" t="s">
        <v>2322</v>
      </c>
      <c r="H361" s="16">
        <v>1</v>
      </c>
      <c r="I361" s="76" t="s">
        <v>2324</v>
      </c>
      <c r="J361" s="16">
        <v>105</v>
      </c>
      <c r="K361" s="55">
        <v>0.20950757575757573</v>
      </c>
      <c r="L361" s="55">
        <v>2.3278619528619524E-2</v>
      </c>
      <c r="M361" s="16" t="s">
        <v>145</v>
      </c>
      <c r="N361" s="55">
        <f t="shared" si="9"/>
        <v>5.5868686868686863</v>
      </c>
      <c r="S361" s="16" t="s">
        <v>1487</v>
      </c>
      <c r="T361" s="16" t="str">
        <f>_xlfn.XLOOKUP(J361,'TAXA DE OCUP. RECUR.'!$E:$E,'TAXA DE OCUP. RECUR.'!$F:$F,"",0)</f>
        <v>ARCO SUBMERSO DUPLO CABEÇOTE BAMBOZZI - [105]</v>
      </c>
    </row>
    <row r="362" spans="1:20" x14ac:dyDescent="0.25">
      <c r="A362" s="16" t="s">
        <v>2345</v>
      </c>
      <c r="C362" s="16">
        <v>78</v>
      </c>
      <c r="D362" s="16" t="s">
        <v>2092</v>
      </c>
      <c r="E362" s="16" t="s">
        <v>1722</v>
      </c>
      <c r="F362" s="16">
        <v>170</v>
      </c>
      <c r="G362" s="16" t="s">
        <v>2322</v>
      </c>
      <c r="H362" s="16">
        <v>1</v>
      </c>
      <c r="I362" s="76" t="s">
        <v>2325</v>
      </c>
      <c r="J362" s="16">
        <v>121</v>
      </c>
      <c r="K362" s="55">
        <v>4.8162678201270938E-2</v>
      </c>
      <c r="L362" s="55">
        <v>5.3514086890301049E-3</v>
      </c>
      <c r="M362" s="16" t="s">
        <v>145</v>
      </c>
      <c r="N362" s="55">
        <f t="shared" si="9"/>
        <v>1.284338085367225</v>
      </c>
      <c r="S362" s="16" t="s">
        <v>1487</v>
      </c>
      <c r="T362" s="16" t="str">
        <f>_xlfn.XLOOKUP(J362,'TAXA DE OCUP. RECUR.'!$E:$E,'TAXA DE OCUP. RECUR.'!$F:$F,"",0)</f>
        <v>TORNO HORIZ. TOS SKJ-85 - [121]</v>
      </c>
    </row>
    <row r="363" spans="1:20" x14ac:dyDescent="0.25">
      <c r="A363" s="16" t="s">
        <v>2345</v>
      </c>
      <c r="C363" s="16">
        <v>78</v>
      </c>
      <c r="D363" s="16" t="s">
        <v>2092</v>
      </c>
      <c r="E363" s="16" t="s">
        <v>1722</v>
      </c>
      <c r="F363" s="16">
        <v>170</v>
      </c>
      <c r="G363" s="16" t="s">
        <v>2322</v>
      </c>
      <c r="H363" s="16">
        <v>1</v>
      </c>
      <c r="I363" s="76" t="s">
        <v>1730</v>
      </c>
      <c r="J363" s="16">
        <v>84</v>
      </c>
      <c r="K363" s="55">
        <v>3.4090909090909088E-2</v>
      </c>
      <c r="L363" s="55">
        <v>0</v>
      </c>
      <c r="M363" s="16" t="s">
        <v>145</v>
      </c>
      <c r="N363" s="55">
        <f t="shared" si="9"/>
        <v>0.81818181818181812</v>
      </c>
      <c r="S363" s="16" t="s">
        <v>1487</v>
      </c>
      <c r="T363" s="16" t="str">
        <f>_xlfn.XLOOKUP(J363,'TAXA DE OCUP. RECUR.'!$E:$E,'TAXA DE OCUP. RECUR.'!$F:$F,"",0)</f>
        <v>SOLDA - [84]</v>
      </c>
    </row>
    <row r="364" spans="1:20" x14ac:dyDescent="0.25">
      <c r="A364" s="16" t="s">
        <v>2345</v>
      </c>
      <c r="C364" s="16">
        <v>78</v>
      </c>
      <c r="D364" s="16" t="s">
        <v>2092</v>
      </c>
      <c r="E364" s="16" t="s">
        <v>1722</v>
      </c>
      <c r="F364" s="16">
        <v>170</v>
      </c>
      <c r="G364" s="16" t="s">
        <v>2322</v>
      </c>
      <c r="H364" s="16">
        <v>1</v>
      </c>
      <c r="I364" s="76" t="s">
        <v>1730</v>
      </c>
      <c r="J364" s="16">
        <v>166</v>
      </c>
      <c r="K364" s="55">
        <v>0.66656250000000006</v>
      </c>
      <c r="L364" s="55">
        <v>7.4062500000000017E-2</v>
      </c>
      <c r="M364" s="16" t="s">
        <v>145</v>
      </c>
      <c r="N364" s="55">
        <f t="shared" si="9"/>
        <v>17.775000000000002</v>
      </c>
      <c r="S364" s="16" t="s">
        <v>1487</v>
      </c>
      <c r="T364" s="16" t="str">
        <f>_xlfn.XLOOKUP(J364,'TAXA DE OCUP. RECUR.'!$E:$E,'TAXA DE OCUP. RECUR.'!$F:$F,"",0)</f>
        <v>MAQUINA DE TRATAMENTO TERMICO SICORT (ALIVIO) - [166]</v>
      </c>
    </row>
    <row r="365" spans="1:20" x14ac:dyDescent="0.25">
      <c r="A365" s="16" t="s">
        <v>2345</v>
      </c>
      <c r="C365" s="16">
        <v>78</v>
      </c>
      <c r="D365" s="16" t="s">
        <v>2092</v>
      </c>
      <c r="E365" s="16" t="s">
        <v>1722</v>
      </c>
      <c r="F365" s="16">
        <v>170</v>
      </c>
      <c r="G365" s="16" t="s">
        <v>2322</v>
      </c>
      <c r="H365" s="16">
        <v>1</v>
      </c>
      <c r="I365" s="76" t="s">
        <v>1732</v>
      </c>
      <c r="J365" s="16">
        <v>121</v>
      </c>
      <c r="K365" s="55">
        <v>0.18562499999999996</v>
      </c>
      <c r="L365" s="55">
        <v>2.0624999999999998E-2</v>
      </c>
      <c r="M365" s="16" t="s">
        <v>145</v>
      </c>
      <c r="N365" s="55">
        <f t="shared" si="9"/>
        <v>4.9499999999999993</v>
      </c>
      <c r="S365" s="16" t="s">
        <v>1487</v>
      </c>
      <c r="T365" s="16" t="str">
        <f>_xlfn.XLOOKUP(J365,'TAXA DE OCUP. RECUR.'!$E:$E,'TAXA DE OCUP. RECUR.'!$F:$F,"",0)</f>
        <v>TORNO HORIZ. TOS SKJ-85 - [121]</v>
      </c>
    </row>
    <row r="366" spans="1:20" x14ac:dyDescent="0.25">
      <c r="A366" s="16" t="s">
        <v>2345</v>
      </c>
      <c r="C366" s="16">
        <v>78</v>
      </c>
      <c r="D366" s="16" t="s">
        <v>2092</v>
      </c>
      <c r="E366" s="16" t="s">
        <v>1722</v>
      </c>
      <c r="F366" s="16">
        <v>170</v>
      </c>
      <c r="G366" s="16" t="s">
        <v>2322</v>
      </c>
      <c r="H366" s="16">
        <v>1</v>
      </c>
      <c r="I366" s="76" t="s">
        <v>1748</v>
      </c>
      <c r="J366" s="16">
        <v>107</v>
      </c>
      <c r="K366" s="55">
        <v>0.12548863636363636</v>
      </c>
      <c r="L366" s="55">
        <v>1.3943181818181818E-2</v>
      </c>
      <c r="M366" s="16" t="s">
        <v>145</v>
      </c>
      <c r="N366" s="55">
        <f t="shared" si="9"/>
        <v>3.3463636363636367</v>
      </c>
      <c r="S366" s="16" t="s">
        <v>1487</v>
      </c>
      <c r="T366" s="16" t="str">
        <f>_xlfn.XLOOKUP(J366,'TAXA DE OCUP. RECUR.'!$E:$E,'TAXA DE OCUP. RECUR.'!$F:$F,"",0)</f>
        <v>PLAINA DE MESA INGERSOL - [107]</v>
      </c>
    </row>
    <row r="367" spans="1:20" x14ac:dyDescent="0.25">
      <c r="A367" s="16" t="s">
        <v>2345</v>
      </c>
      <c r="C367" s="16">
        <v>78</v>
      </c>
      <c r="D367" s="16" t="s">
        <v>2092</v>
      </c>
      <c r="E367" s="16" t="s">
        <v>1722</v>
      </c>
      <c r="F367" s="16">
        <v>173</v>
      </c>
      <c r="G367" s="16" t="s">
        <v>2322</v>
      </c>
      <c r="H367" s="16">
        <v>2</v>
      </c>
      <c r="I367" s="76" t="s">
        <v>1724</v>
      </c>
      <c r="J367" s="16">
        <v>74</v>
      </c>
      <c r="K367" s="55">
        <v>0.15</v>
      </c>
      <c r="L367" s="55">
        <v>0</v>
      </c>
      <c r="M367" s="16" t="s">
        <v>145</v>
      </c>
      <c r="N367" s="55">
        <f t="shared" si="9"/>
        <v>3.5999999999999996</v>
      </c>
      <c r="S367" s="16" t="s">
        <v>1487</v>
      </c>
      <c r="T367" s="16" t="str">
        <f>_xlfn.XLOOKUP(J367,'TAXA DE OCUP. RECUR.'!$E:$E,'TAXA DE OCUP. RECUR.'!$F:$F,"",0)</f>
        <v>MONTAGEM (PREPARADOR DE PEÇA)-74</v>
      </c>
    </row>
    <row r="368" spans="1:20" x14ac:dyDescent="0.25">
      <c r="A368" s="16" t="s">
        <v>2345</v>
      </c>
      <c r="C368" s="16">
        <v>78</v>
      </c>
      <c r="D368" s="16" t="s">
        <v>2092</v>
      </c>
      <c r="E368" s="16" t="s">
        <v>1722</v>
      </c>
      <c r="F368" s="16">
        <v>173</v>
      </c>
      <c r="G368" s="16" t="s">
        <v>2322</v>
      </c>
      <c r="H368" s="16">
        <v>2</v>
      </c>
      <c r="I368" s="76" t="s">
        <v>1724</v>
      </c>
      <c r="J368" s="16">
        <v>82</v>
      </c>
      <c r="K368" s="55">
        <v>0.13125000000000001</v>
      </c>
      <c r="L368" s="55">
        <v>0</v>
      </c>
      <c r="M368" s="16" t="s">
        <v>145</v>
      </c>
      <c r="N368" s="55">
        <f t="shared" si="9"/>
        <v>3.1500000000000004</v>
      </c>
      <c r="S368" s="16" t="s">
        <v>1487</v>
      </c>
      <c r="T368" s="16" t="str">
        <f>_xlfn.XLOOKUP(J368,'TAXA DE OCUP. RECUR.'!$E:$E,'TAXA DE OCUP. RECUR.'!$F:$F,"",0)</f>
        <v/>
      </c>
    </row>
    <row r="369" spans="1:20" x14ac:dyDescent="0.25">
      <c r="A369" s="16" t="s">
        <v>2345</v>
      </c>
      <c r="C369" s="16">
        <v>78</v>
      </c>
      <c r="D369" s="16" t="s">
        <v>2092</v>
      </c>
      <c r="E369" s="16" t="s">
        <v>1722</v>
      </c>
      <c r="F369" s="16">
        <v>173</v>
      </c>
      <c r="G369" s="16" t="s">
        <v>2322</v>
      </c>
      <c r="H369" s="16">
        <v>2</v>
      </c>
      <c r="I369" s="76" t="s">
        <v>1731</v>
      </c>
      <c r="J369" s="16">
        <v>121</v>
      </c>
      <c r="K369" s="55">
        <v>3.4977272727272718E-2</v>
      </c>
      <c r="L369" s="55">
        <v>3.8863636363636357E-3</v>
      </c>
      <c r="M369" s="16" t="s">
        <v>145</v>
      </c>
      <c r="N369" s="55">
        <f t="shared" si="9"/>
        <v>0.93272727272727241</v>
      </c>
      <c r="Q369" s="16">
        <v>15</v>
      </c>
      <c r="S369" s="16" t="s">
        <v>1487</v>
      </c>
      <c r="T369" s="16" t="str">
        <f>_xlfn.XLOOKUP(J369,'TAXA DE OCUP. RECUR.'!$E:$E,'TAXA DE OCUP. RECUR.'!$F:$F,"",0)</f>
        <v>TORNO HORIZ. TOS SKJ-85 - [121]</v>
      </c>
    </row>
    <row r="370" spans="1:20" x14ac:dyDescent="0.25">
      <c r="A370" s="16" t="s">
        <v>2345</v>
      </c>
      <c r="C370" s="16">
        <v>78</v>
      </c>
      <c r="D370" s="16" t="s">
        <v>2092</v>
      </c>
      <c r="E370" s="16" t="s">
        <v>1722</v>
      </c>
      <c r="F370" s="16">
        <v>173</v>
      </c>
      <c r="G370" s="16" t="s">
        <v>2322</v>
      </c>
      <c r="H370" s="16">
        <v>2</v>
      </c>
      <c r="I370" s="76" t="s">
        <v>1739</v>
      </c>
      <c r="J370" s="16">
        <v>121</v>
      </c>
      <c r="K370" s="55">
        <v>0.13438636363636364</v>
      </c>
      <c r="L370" s="55">
        <v>1.4931818181818183E-2</v>
      </c>
      <c r="M370" s="16" t="s">
        <v>145</v>
      </c>
      <c r="N370" s="55">
        <f t="shared" si="9"/>
        <v>3.583636363636364</v>
      </c>
      <c r="Q370" s="16">
        <v>15</v>
      </c>
      <c r="S370" s="16" t="s">
        <v>1487</v>
      </c>
      <c r="T370" s="16" t="str">
        <f>_xlfn.XLOOKUP(J370,'TAXA DE OCUP. RECUR.'!$E:$E,'TAXA DE OCUP. RECUR.'!$F:$F,"",0)</f>
        <v>TORNO HORIZ. TOS SKJ-85 - [121]</v>
      </c>
    </row>
    <row r="371" spans="1:20" x14ac:dyDescent="0.25">
      <c r="A371" s="16" t="s">
        <v>2345</v>
      </c>
      <c r="C371" s="16">
        <v>78</v>
      </c>
      <c r="D371" s="16" t="s">
        <v>2092</v>
      </c>
      <c r="E371" s="16" t="s">
        <v>1722</v>
      </c>
      <c r="F371" s="16">
        <v>173</v>
      </c>
      <c r="G371" s="16" t="s">
        <v>2322</v>
      </c>
      <c r="H371" s="16">
        <v>2</v>
      </c>
      <c r="I371" s="76" t="s">
        <v>1731</v>
      </c>
      <c r="J371" s="16">
        <v>121</v>
      </c>
      <c r="K371" s="55">
        <v>3.4977272727272718E-2</v>
      </c>
      <c r="L371" s="55">
        <v>3.8863636363636357E-3</v>
      </c>
      <c r="M371" s="16" t="s">
        <v>145</v>
      </c>
      <c r="N371" s="55">
        <f t="shared" si="9"/>
        <v>0.93272727272727241</v>
      </c>
      <c r="Q371" s="16">
        <v>15</v>
      </c>
      <c r="S371" s="16" t="s">
        <v>1487</v>
      </c>
      <c r="T371" s="16" t="str">
        <f>_xlfn.XLOOKUP(J371,'TAXA DE OCUP. RECUR.'!$E:$E,'TAXA DE OCUP. RECUR.'!$F:$F,"",0)</f>
        <v>TORNO HORIZ. TOS SKJ-85 - [121]</v>
      </c>
    </row>
    <row r="372" spans="1:20" x14ac:dyDescent="0.25">
      <c r="A372" s="16" t="s">
        <v>2345</v>
      </c>
      <c r="C372" s="16">
        <v>78</v>
      </c>
      <c r="D372" s="16" t="s">
        <v>2092</v>
      </c>
      <c r="E372" s="16" t="s">
        <v>1722</v>
      </c>
      <c r="F372" s="16">
        <v>173</v>
      </c>
      <c r="G372" s="16" t="s">
        <v>2322</v>
      </c>
      <c r="H372" s="16">
        <v>2</v>
      </c>
      <c r="I372" s="76" t="s">
        <v>1732</v>
      </c>
      <c r="J372" s="16">
        <v>121</v>
      </c>
      <c r="K372" s="55">
        <v>0.18562499999999996</v>
      </c>
      <c r="L372" s="55">
        <v>2.0624999999999998E-2</v>
      </c>
      <c r="M372" s="16" t="s">
        <v>145</v>
      </c>
      <c r="N372" s="55">
        <f t="shared" si="9"/>
        <v>4.9499999999999993</v>
      </c>
      <c r="Q372" s="16">
        <v>15</v>
      </c>
      <c r="S372" s="16" t="s">
        <v>1487</v>
      </c>
      <c r="T372" s="16" t="str">
        <f>_xlfn.XLOOKUP(J372,'TAXA DE OCUP. RECUR.'!$E:$E,'TAXA DE OCUP. RECUR.'!$F:$F,"",0)</f>
        <v>TORNO HORIZ. TOS SKJ-85 - [121]</v>
      </c>
    </row>
    <row r="373" spans="1:20" x14ac:dyDescent="0.25">
      <c r="A373" s="16" t="s">
        <v>2345</v>
      </c>
      <c r="C373" s="16">
        <v>78</v>
      </c>
      <c r="D373" s="16" t="s">
        <v>2092</v>
      </c>
      <c r="E373" s="16" t="s">
        <v>1722</v>
      </c>
      <c r="F373" s="16">
        <v>173</v>
      </c>
      <c r="G373" s="16" t="s">
        <v>2322</v>
      </c>
      <c r="H373" s="16">
        <v>2</v>
      </c>
      <c r="I373" s="76" t="s">
        <v>1749</v>
      </c>
      <c r="J373" s="16">
        <v>107</v>
      </c>
      <c r="K373" s="55">
        <v>0.10431818181818181</v>
      </c>
      <c r="L373" s="55">
        <v>1.1590909090909089E-2</v>
      </c>
      <c r="M373" s="16" t="s">
        <v>145</v>
      </c>
      <c r="N373" s="55">
        <f t="shared" si="9"/>
        <v>2.7818181818181817</v>
      </c>
      <c r="Q373" s="16">
        <v>16</v>
      </c>
      <c r="S373" s="16" t="s">
        <v>1487</v>
      </c>
      <c r="T373" s="16" t="str">
        <f>_xlfn.XLOOKUP(J373,'TAXA DE OCUP. RECUR.'!$E:$E,'TAXA DE OCUP. RECUR.'!$F:$F,"",0)</f>
        <v>PLAINA DE MESA INGERSOL - [107]</v>
      </c>
    </row>
    <row r="374" spans="1:20" x14ac:dyDescent="0.25">
      <c r="A374" s="16" t="s">
        <v>2345</v>
      </c>
      <c r="C374" s="16">
        <v>78</v>
      </c>
      <c r="D374" s="16" t="s">
        <v>2092</v>
      </c>
      <c r="E374" s="16" t="s">
        <v>2275</v>
      </c>
      <c r="F374" s="16">
        <v>123</v>
      </c>
      <c r="G374" s="16" t="s">
        <v>2326</v>
      </c>
      <c r="H374" s="16">
        <v>1</v>
      </c>
      <c r="I374" s="76" t="s">
        <v>1724</v>
      </c>
      <c r="J374" s="16">
        <v>74</v>
      </c>
      <c r="K374" s="55">
        <v>0.15</v>
      </c>
      <c r="L374" s="55">
        <v>0</v>
      </c>
      <c r="M374" s="16" t="s">
        <v>145</v>
      </c>
      <c r="N374" s="55">
        <f t="shared" si="9"/>
        <v>3.5999999999999996</v>
      </c>
      <c r="S374" s="16" t="s">
        <v>1487</v>
      </c>
      <c r="T374" s="16" t="str">
        <f>_xlfn.XLOOKUP(J374,'TAXA DE OCUP. RECUR.'!$E:$E,'TAXA DE OCUP. RECUR.'!$F:$F,"",0)</f>
        <v>MONTAGEM (PREPARADOR DE PEÇA)-74</v>
      </c>
    </row>
    <row r="375" spans="1:20" x14ac:dyDescent="0.25">
      <c r="A375" s="16" t="s">
        <v>2345</v>
      </c>
      <c r="C375" s="16">
        <v>78</v>
      </c>
      <c r="D375" s="16" t="s">
        <v>2092</v>
      </c>
      <c r="E375" s="16" t="s">
        <v>2275</v>
      </c>
      <c r="F375" s="16">
        <v>123</v>
      </c>
      <c r="G375" s="16" t="s">
        <v>2326</v>
      </c>
      <c r="H375" s="16">
        <v>1</v>
      </c>
      <c r="I375" s="76" t="s">
        <v>1724</v>
      </c>
      <c r="J375" s="16">
        <v>82</v>
      </c>
      <c r="K375" s="55">
        <v>0.13125000000000001</v>
      </c>
      <c r="L375" s="55">
        <v>0</v>
      </c>
      <c r="M375" s="16" t="s">
        <v>145</v>
      </c>
      <c r="N375" s="55">
        <f t="shared" ref="N375:N427" si="10">(K375+L375)*24</f>
        <v>3.1500000000000004</v>
      </c>
      <c r="S375" s="16" t="s">
        <v>1487</v>
      </c>
      <c r="T375" s="16" t="str">
        <f>_xlfn.XLOOKUP(J375,'TAXA DE OCUP. RECUR.'!$E:$E,'TAXA DE OCUP. RECUR.'!$F:$F,"",0)</f>
        <v/>
      </c>
    </row>
    <row r="376" spans="1:20" x14ac:dyDescent="0.25">
      <c r="A376" s="16" t="s">
        <v>2345</v>
      </c>
      <c r="C376" s="16">
        <v>78</v>
      </c>
      <c r="D376" s="16" t="s">
        <v>2092</v>
      </c>
      <c r="E376" s="16" t="s">
        <v>2275</v>
      </c>
      <c r="F376" s="16">
        <v>123</v>
      </c>
      <c r="G376" s="16" t="s">
        <v>2326</v>
      </c>
      <c r="H376" s="16">
        <v>1</v>
      </c>
      <c r="I376" s="76" t="s">
        <v>1732</v>
      </c>
      <c r="J376" s="16">
        <v>121</v>
      </c>
      <c r="K376" s="55">
        <v>0.18562499999999996</v>
      </c>
      <c r="L376" s="55">
        <v>2.0624999999999998E-2</v>
      </c>
      <c r="M376" s="16" t="s">
        <v>145</v>
      </c>
      <c r="N376" s="55">
        <f t="shared" si="10"/>
        <v>4.9499999999999993</v>
      </c>
      <c r="Q376" s="16">
        <v>16</v>
      </c>
      <c r="S376" s="16" t="s">
        <v>1487</v>
      </c>
      <c r="T376" s="16" t="str">
        <f>_xlfn.XLOOKUP(J376,'TAXA DE OCUP. RECUR.'!$E:$E,'TAXA DE OCUP. RECUR.'!$F:$F,"",0)</f>
        <v>TORNO HORIZ. TOS SKJ-85 - [121]</v>
      </c>
    </row>
    <row r="377" spans="1:20" x14ac:dyDescent="0.25">
      <c r="A377" s="16" t="s">
        <v>2345</v>
      </c>
      <c r="C377" s="16">
        <v>78</v>
      </c>
      <c r="D377" s="16" t="s">
        <v>2092</v>
      </c>
      <c r="E377" s="16" t="s">
        <v>1722</v>
      </c>
      <c r="F377" s="16">
        <v>187</v>
      </c>
      <c r="G377" s="16" t="s">
        <v>2327</v>
      </c>
      <c r="H377" s="16">
        <v>1</v>
      </c>
      <c r="I377" s="76" t="s">
        <v>1724</v>
      </c>
      <c r="J377" s="16">
        <v>74</v>
      </c>
      <c r="K377" s="55">
        <v>0.15</v>
      </c>
      <c r="L377" s="55">
        <v>0</v>
      </c>
      <c r="M377" s="16" t="s">
        <v>145</v>
      </c>
      <c r="N377" s="55">
        <f t="shared" si="10"/>
        <v>3.5999999999999996</v>
      </c>
      <c r="S377" s="16" t="s">
        <v>1487</v>
      </c>
      <c r="T377" s="16" t="str">
        <f>_xlfn.XLOOKUP(J377,'TAXA DE OCUP. RECUR.'!$E:$E,'TAXA DE OCUP. RECUR.'!$F:$F,"",0)</f>
        <v>MONTAGEM (PREPARADOR DE PEÇA)-74</v>
      </c>
    </row>
    <row r="378" spans="1:20" x14ac:dyDescent="0.25">
      <c r="A378" s="16" t="s">
        <v>2345</v>
      </c>
      <c r="C378" s="16">
        <v>78</v>
      </c>
      <c r="D378" s="16" t="s">
        <v>2092</v>
      </c>
      <c r="E378" s="16" t="s">
        <v>1722</v>
      </c>
      <c r="F378" s="16">
        <v>187</v>
      </c>
      <c r="G378" s="16" t="s">
        <v>2327</v>
      </c>
      <c r="H378" s="16">
        <v>1</v>
      </c>
      <c r="I378" s="76" t="s">
        <v>1724</v>
      </c>
      <c r="J378" s="16">
        <v>82</v>
      </c>
      <c r="K378" s="55">
        <v>0.13125000000000001</v>
      </c>
      <c r="L378" s="55">
        <v>0</v>
      </c>
      <c r="M378" s="16" t="s">
        <v>145</v>
      </c>
      <c r="N378" s="55">
        <f t="shared" si="10"/>
        <v>3.1500000000000004</v>
      </c>
      <c r="S378" s="16" t="s">
        <v>1487</v>
      </c>
      <c r="T378" s="16" t="str">
        <f>_xlfn.XLOOKUP(J378,'TAXA DE OCUP. RECUR.'!$E:$E,'TAXA DE OCUP. RECUR.'!$F:$F,"",0)</f>
        <v/>
      </c>
    </row>
    <row r="379" spans="1:20" x14ac:dyDescent="0.25">
      <c r="A379" s="16" t="s">
        <v>2345</v>
      </c>
      <c r="C379" s="16">
        <v>78</v>
      </c>
      <c r="D379" s="16" t="s">
        <v>2092</v>
      </c>
      <c r="E379" s="16" t="s">
        <v>1722</v>
      </c>
      <c r="F379" s="16">
        <v>187</v>
      </c>
      <c r="G379" s="16" t="s">
        <v>2327</v>
      </c>
      <c r="H379" s="16">
        <v>1</v>
      </c>
      <c r="I379" s="76" t="s">
        <v>1771</v>
      </c>
      <c r="J379" s="16">
        <v>74</v>
      </c>
      <c r="K379" s="55">
        <v>0.18409090909090908</v>
      </c>
      <c r="L379" s="55">
        <v>0</v>
      </c>
      <c r="M379" s="16" t="s">
        <v>145</v>
      </c>
      <c r="N379" s="55">
        <f t="shared" si="10"/>
        <v>4.418181818181818</v>
      </c>
      <c r="S379" s="16" t="s">
        <v>1487</v>
      </c>
      <c r="T379" s="16" t="str">
        <f>_xlfn.XLOOKUP(J379,'TAXA DE OCUP. RECUR.'!$E:$E,'TAXA DE OCUP. RECUR.'!$F:$F,"",0)</f>
        <v>MONTAGEM (PREPARADOR DE PEÇA)-74</v>
      </c>
    </row>
    <row r="380" spans="1:20" x14ac:dyDescent="0.25">
      <c r="A380" s="16" t="s">
        <v>2345</v>
      </c>
      <c r="C380" s="16">
        <v>78</v>
      </c>
      <c r="D380" s="16" t="s">
        <v>2092</v>
      </c>
      <c r="E380" s="16" t="s">
        <v>1722</v>
      </c>
      <c r="F380" s="16">
        <v>187</v>
      </c>
      <c r="G380" s="16" t="s">
        <v>2327</v>
      </c>
      <c r="H380" s="16">
        <v>1</v>
      </c>
      <c r="I380" s="76" t="s">
        <v>1732</v>
      </c>
      <c r="J380" s="16">
        <v>121</v>
      </c>
      <c r="K380" s="55">
        <v>0.18562499999999996</v>
      </c>
      <c r="L380" s="55">
        <v>2.0624999999999998E-2</v>
      </c>
      <c r="M380" s="16" t="s">
        <v>145</v>
      </c>
      <c r="N380" s="55">
        <f t="shared" si="10"/>
        <v>4.9499999999999993</v>
      </c>
      <c r="S380" s="16" t="s">
        <v>1487</v>
      </c>
      <c r="T380" s="16" t="str">
        <f>_xlfn.XLOOKUP(J380,'TAXA DE OCUP. RECUR.'!$E:$E,'TAXA DE OCUP. RECUR.'!$F:$F,"",0)</f>
        <v>TORNO HORIZ. TOS SKJ-85 - [121]</v>
      </c>
    </row>
    <row r="381" spans="1:20" x14ac:dyDescent="0.25">
      <c r="A381" s="16" t="s">
        <v>2345</v>
      </c>
      <c r="C381" s="16">
        <v>78</v>
      </c>
      <c r="D381" s="16" t="s">
        <v>2092</v>
      </c>
      <c r="E381" s="16" t="s">
        <v>1722</v>
      </c>
      <c r="F381" s="16">
        <v>187</v>
      </c>
      <c r="G381" s="16" t="s">
        <v>2327</v>
      </c>
      <c r="H381" s="16">
        <v>1</v>
      </c>
      <c r="I381" s="76" t="s">
        <v>1771</v>
      </c>
      <c r="J381" s="16">
        <v>74</v>
      </c>
      <c r="K381" s="55">
        <v>0.18409090909090908</v>
      </c>
      <c r="L381" s="55">
        <v>0</v>
      </c>
      <c r="M381" s="16" t="s">
        <v>145</v>
      </c>
      <c r="N381" s="55">
        <f t="shared" si="10"/>
        <v>4.418181818181818</v>
      </c>
      <c r="S381" s="16" t="s">
        <v>1487</v>
      </c>
      <c r="T381" s="16" t="str">
        <f>_xlfn.XLOOKUP(J381,'TAXA DE OCUP. RECUR.'!$E:$E,'TAXA DE OCUP. RECUR.'!$F:$F,"",0)</f>
        <v>MONTAGEM (PREPARADOR DE PEÇA)-74</v>
      </c>
    </row>
    <row r="382" spans="1:20" x14ac:dyDescent="0.25">
      <c r="A382" s="16" t="s">
        <v>2346</v>
      </c>
      <c r="C382" s="16">
        <v>54</v>
      </c>
      <c r="D382" s="16" t="s">
        <v>2092</v>
      </c>
      <c r="E382" s="16" t="s">
        <v>1722</v>
      </c>
      <c r="F382" s="16">
        <v>18</v>
      </c>
      <c r="G382" s="16" t="s">
        <v>2328</v>
      </c>
      <c r="H382" s="16">
        <v>0</v>
      </c>
      <c r="I382" s="76" t="s">
        <v>1725</v>
      </c>
      <c r="J382" s="16">
        <v>121</v>
      </c>
      <c r="K382" s="55">
        <v>1.840909090909091E-2</v>
      </c>
      <c r="L382" s="55">
        <v>2.0454545454545456E-3</v>
      </c>
      <c r="M382" s="16" t="s">
        <v>145</v>
      </c>
      <c r="N382" s="55">
        <f t="shared" si="10"/>
        <v>0.49090909090909091</v>
      </c>
      <c r="S382" s="16" t="s">
        <v>1487</v>
      </c>
      <c r="T382" s="16" t="str">
        <f>_xlfn.XLOOKUP(J382,'TAXA DE OCUP. RECUR.'!$E:$E,'TAXA DE OCUP. RECUR.'!$F:$F,"",0)</f>
        <v>TORNO HORIZ. TOS SKJ-85 - [121]</v>
      </c>
    </row>
    <row r="383" spans="1:20" x14ac:dyDescent="0.25">
      <c r="A383" s="16" t="s">
        <v>2346</v>
      </c>
      <c r="C383" s="16">
        <v>54</v>
      </c>
      <c r="D383" s="16" t="s">
        <v>2092</v>
      </c>
      <c r="E383" s="16" t="s">
        <v>1722</v>
      </c>
      <c r="F383" s="16">
        <v>18</v>
      </c>
      <c r="G383" s="16" t="s">
        <v>2328</v>
      </c>
      <c r="H383" s="16">
        <v>0</v>
      </c>
      <c r="I383" s="76" t="s">
        <v>2303</v>
      </c>
      <c r="J383" s="16">
        <v>121</v>
      </c>
      <c r="K383" s="55">
        <v>4.7633522727272726E-2</v>
      </c>
      <c r="L383" s="55">
        <v>5.2926136363636361E-3</v>
      </c>
      <c r="M383" s="16" t="s">
        <v>145</v>
      </c>
      <c r="N383" s="55">
        <f t="shared" si="10"/>
        <v>1.2702272727272728</v>
      </c>
      <c r="S383" s="16" t="s">
        <v>1487</v>
      </c>
      <c r="T383" s="16" t="str">
        <f>_xlfn.XLOOKUP(J383,'TAXA DE OCUP. RECUR.'!$E:$E,'TAXA DE OCUP. RECUR.'!$F:$F,"",0)</f>
        <v>TORNO HORIZ. TOS SKJ-85 - [121]</v>
      </c>
    </row>
    <row r="384" spans="1:20" x14ac:dyDescent="0.25">
      <c r="A384" s="16" t="s">
        <v>2346</v>
      </c>
      <c r="C384" s="16">
        <v>66</v>
      </c>
      <c r="D384" s="16" t="s">
        <v>2092</v>
      </c>
      <c r="E384" s="16" t="s">
        <v>1722</v>
      </c>
      <c r="F384" s="16" t="s">
        <v>2329</v>
      </c>
      <c r="G384" s="16" t="s">
        <v>2330</v>
      </c>
      <c r="H384" s="16">
        <v>0</v>
      </c>
      <c r="I384" s="76" t="s">
        <v>1725</v>
      </c>
      <c r="J384" s="16">
        <v>121</v>
      </c>
      <c r="K384" s="55">
        <v>1.840909090909091E-2</v>
      </c>
      <c r="L384" s="55">
        <v>2.0454545454545456E-3</v>
      </c>
      <c r="M384" s="16" t="s">
        <v>145</v>
      </c>
      <c r="N384" s="55">
        <f t="shared" si="10"/>
        <v>0.49090909090909091</v>
      </c>
      <c r="P384" s="16">
        <v>23</v>
      </c>
      <c r="S384" s="16" t="s">
        <v>1487</v>
      </c>
      <c r="T384" s="16" t="str">
        <f>_xlfn.XLOOKUP(J384,'TAXA DE OCUP. RECUR.'!$E:$E,'TAXA DE OCUP. RECUR.'!$F:$F,"",0)</f>
        <v>TORNO HORIZ. TOS SKJ-85 - [121]</v>
      </c>
    </row>
    <row r="385" spans="1:20" x14ac:dyDescent="0.25">
      <c r="A385" s="16" t="s">
        <v>2346</v>
      </c>
      <c r="C385" s="16">
        <v>66</v>
      </c>
      <c r="D385" s="16" t="s">
        <v>2092</v>
      </c>
      <c r="E385" s="16" t="s">
        <v>1722</v>
      </c>
      <c r="F385" s="16" t="s">
        <v>2329</v>
      </c>
      <c r="G385" s="16" t="s">
        <v>2330</v>
      </c>
      <c r="H385" s="16">
        <v>0</v>
      </c>
      <c r="I385" s="76" t="s">
        <v>2298</v>
      </c>
      <c r="J385" s="16">
        <v>121</v>
      </c>
      <c r="K385" s="55">
        <v>3.9272727272727279E-2</v>
      </c>
      <c r="L385" s="55">
        <v>4.3636363636363638E-3</v>
      </c>
      <c r="M385" s="16" t="s">
        <v>145</v>
      </c>
      <c r="N385" s="55">
        <f t="shared" si="10"/>
        <v>1.0472727272727274</v>
      </c>
      <c r="P385" s="16">
        <v>23</v>
      </c>
      <c r="S385" s="16" t="s">
        <v>1487</v>
      </c>
      <c r="T385" s="16" t="str">
        <f>_xlfn.XLOOKUP(J385,'TAXA DE OCUP. RECUR.'!$E:$E,'TAXA DE OCUP. RECUR.'!$F:$F,"",0)</f>
        <v>TORNO HORIZ. TOS SKJ-85 - [121]</v>
      </c>
    </row>
    <row r="386" spans="1:20" x14ac:dyDescent="0.25">
      <c r="A386" s="16" t="s">
        <v>2346</v>
      </c>
      <c r="C386" s="16">
        <v>66</v>
      </c>
      <c r="D386" s="16" t="s">
        <v>2092</v>
      </c>
      <c r="E386" s="16" t="s">
        <v>1722</v>
      </c>
      <c r="F386" s="16" t="s">
        <v>2329</v>
      </c>
      <c r="G386" s="16" t="s">
        <v>2330</v>
      </c>
      <c r="H386" s="16">
        <v>0</v>
      </c>
      <c r="I386" s="76" t="s">
        <v>2303</v>
      </c>
      <c r="J386" s="16">
        <v>121</v>
      </c>
      <c r="K386" s="55">
        <v>5.5748863636363638E-2</v>
      </c>
      <c r="L386" s="55">
        <v>6.1943181818181819E-3</v>
      </c>
      <c r="M386" s="16" t="s">
        <v>145</v>
      </c>
      <c r="N386" s="55">
        <f t="shared" si="10"/>
        <v>1.4866363636363638</v>
      </c>
      <c r="P386" s="16">
        <v>23</v>
      </c>
      <c r="S386" s="16" t="s">
        <v>1487</v>
      </c>
      <c r="T386" s="16" t="str">
        <f>_xlfn.XLOOKUP(J386,'TAXA DE OCUP. RECUR.'!$E:$E,'TAXA DE OCUP. RECUR.'!$F:$F,"",0)</f>
        <v>TORNO HORIZ. TOS SKJ-85 - [121]</v>
      </c>
    </row>
    <row r="387" spans="1:20" x14ac:dyDescent="0.25">
      <c r="A387" s="16" t="s">
        <v>2346</v>
      </c>
      <c r="C387" s="16">
        <v>66</v>
      </c>
      <c r="D387" s="16" t="s">
        <v>2092</v>
      </c>
      <c r="E387" s="16" t="s">
        <v>1722</v>
      </c>
      <c r="F387" s="16" t="s">
        <v>2329</v>
      </c>
      <c r="G387" s="16" t="s">
        <v>2330</v>
      </c>
      <c r="H387" s="16">
        <v>0</v>
      </c>
      <c r="I387" s="76" t="s">
        <v>1753</v>
      </c>
      <c r="J387" s="16">
        <v>327</v>
      </c>
      <c r="K387" s="55">
        <v>0.13883522727272726</v>
      </c>
      <c r="L387" s="55">
        <v>1.5426136363636364E-2</v>
      </c>
      <c r="M387" s="16" t="s">
        <v>145</v>
      </c>
      <c r="N387" s="55">
        <f t="shared" si="10"/>
        <v>3.7022727272727267</v>
      </c>
      <c r="P387" s="16">
        <v>23</v>
      </c>
      <c r="S387" s="16" t="s">
        <v>1487</v>
      </c>
      <c r="T387" s="16" t="str">
        <f>_xlfn.XLOOKUP(J387,'TAXA DE OCUP. RECUR.'!$E:$E,'TAXA DE OCUP. RECUR.'!$F:$F,"",0)</f>
        <v>MANDRILH. SKODA 3500 X 4500 - [327]</v>
      </c>
    </row>
    <row r="388" spans="1:20" x14ac:dyDescent="0.25">
      <c r="A388" s="16" t="s">
        <v>2347</v>
      </c>
      <c r="C388" s="16">
        <v>84</v>
      </c>
      <c r="D388" s="16" t="s">
        <v>2092</v>
      </c>
      <c r="E388" s="16" t="s">
        <v>1722</v>
      </c>
      <c r="F388" s="16" t="s">
        <v>2331</v>
      </c>
      <c r="G388" s="16" t="s">
        <v>2332</v>
      </c>
      <c r="H388" s="16">
        <v>0</v>
      </c>
      <c r="I388" s="76" t="s">
        <v>1724</v>
      </c>
      <c r="J388" s="16">
        <v>74</v>
      </c>
      <c r="K388" s="55">
        <v>0.15</v>
      </c>
      <c r="L388" s="55">
        <v>0</v>
      </c>
      <c r="M388" s="16" t="s">
        <v>145</v>
      </c>
      <c r="N388" s="55">
        <f t="shared" si="10"/>
        <v>3.5999999999999996</v>
      </c>
      <c r="S388" s="16" t="s">
        <v>1487</v>
      </c>
      <c r="T388" s="16" t="str">
        <f>_xlfn.XLOOKUP(J388,'TAXA DE OCUP. RECUR.'!$E:$E,'TAXA DE OCUP. RECUR.'!$F:$F,"",0)</f>
        <v>MONTAGEM (PREPARADOR DE PEÇA)-74</v>
      </c>
    </row>
    <row r="389" spans="1:20" x14ac:dyDescent="0.25">
      <c r="A389" s="16" t="s">
        <v>2347</v>
      </c>
      <c r="C389" s="16">
        <v>84</v>
      </c>
      <c r="D389" s="16" t="s">
        <v>2092</v>
      </c>
      <c r="E389" s="16" t="s">
        <v>1722</v>
      </c>
      <c r="F389" s="16" t="s">
        <v>2331</v>
      </c>
      <c r="G389" s="16" t="s">
        <v>2332</v>
      </c>
      <c r="H389" s="16">
        <v>0</v>
      </c>
      <c r="I389" s="76" t="s">
        <v>1724</v>
      </c>
      <c r="J389" s="16">
        <v>82</v>
      </c>
      <c r="K389" s="55">
        <v>0.13125000000000001</v>
      </c>
      <c r="L389" s="55">
        <v>0</v>
      </c>
      <c r="M389" s="16" t="s">
        <v>145</v>
      </c>
      <c r="N389" s="55">
        <f t="shared" si="10"/>
        <v>3.1500000000000004</v>
      </c>
      <c r="S389" s="16" t="s">
        <v>1487</v>
      </c>
      <c r="T389" s="16" t="str">
        <f>_xlfn.XLOOKUP(J389,'TAXA DE OCUP. RECUR.'!$E:$E,'TAXA DE OCUP. RECUR.'!$F:$F,"",0)</f>
        <v/>
      </c>
    </row>
    <row r="390" spans="1:20" x14ac:dyDescent="0.25">
      <c r="A390" s="16" t="s">
        <v>2347</v>
      </c>
      <c r="C390" s="16">
        <v>84</v>
      </c>
      <c r="D390" s="16" t="s">
        <v>2092</v>
      </c>
      <c r="E390" s="16" t="s">
        <v>1722</v>
      </c>
      <c r="F390" s="16" t="s">
        <v>2331</v>
      </c>
      <c r="G390" s="16" t="s">
        <v>2332</v>
      </c>
      <c r="H390" s="16">
        <v>0</v>
      </c>
      <c r="I390" s="76" t="s">
        <v>1748</v>
      </c>
      <c r="J390" s="16">
        <v>327</v>
      </c>
      <c r="K390" s="55">
        <v>0.172125</v>
      </c>
      <c r="L390" s="55">
        <v>1.9125E-2</v>
      </c>
      <c r="M390" s="16" t="s">
        <v>145</v>
      </c>
      <c r="N390" s="55">
        <f t="shared" si="10"/>
        <v>4.59</v>
      </c>
      <c r="S390" s="16" t="s">
        <v>1487</v>
      </c>
      <c r="T390" s="16" t="str">
        <f>_xlfn.XLOOKUP(J390,'TAXA DE OCUP. RECUR.'!$E:$E,'TAXA DE OCUP. RECUR.'!$F:$F,"",0)</f>
        <v>MANDRILH. SKODA 3500 X 4500 - [327]</v>
      </c>
    </row>
    <row r="391" spans="1:20" x14ac:dyDescent="0.25">
      <c r="A391" s="16" t="s">
        <v>2347</v>
      </c>
      <c r="C391" s="16">
        <v>84</v>
      </c>
      <c r="D391" s="16" t="s">
        <v>2092</v>
      </c>
      <c r="E391" s="16" t="s">
        <v>1722</v>
      </c>
      <c r="F391" s="16" t="s">
        <v>2331</v>
      </c>
      <c r="G391" s="16" t="s">
        <v>2332</v>
      </c>
      <c r="H391" s="16">
        <v>0</v>
      </c>
      <c r="I391" s="76" t="s">
        <v>1725</v>
      </c>
      <c r="J391" s="16">
        <v>393</v>
      </c>
      <c r="K391" s="55">
        <v>1.9943181818181815E-2</v>
      </c>
      <c r="L391" s="55">
        <v>2.2159090909090909E-3</v>
      </c>
      <c r="M391" s="16" t="s">
        <v>145</v>
      </c>
      <c r="N391" s="55">
        <f t="shared" si="10"/>
        <v>0.53181818181818175</v>
      </c>
      <c r="Q391">
        <v>20</v>
      </c>
      <c r="R391">
        <v>20</v>
      </c>
      <c r="S391" s="16" t="s">
        <v>1487</v>
      </c>
      <c r="T391" s="16" t="str">
        <f>_xlfn.XLOOKUP(J391,'TAXA DE OCUP. RECUR.'!$E:$E,'TAXA DE OCUP. RECUR.'!$F:$F,"",0)</f>
        <v>TORNO HORIZ. PARALELO POREBA  12000 - [393]</v>
      </c>
    </row>
    <row r="392" spans="1:20" x14ac:dyDescent="0.25">
      <c r="A392" s="16" t="s">
        <v>2347</v>
      </c>
      <c r="C392" s="16">
        <v>84</v>
      </c>
      <c r="D392" s="16" t="s">
        <v>2092</v>
      </c>
      <c r="E392" s="16" t="s">
        <v>1722</v>
      </c>
      <c r="F392" s="16" t="s">
        <v>2331</v>
      </c>
      <c r="G392" s="16" t="s">
        <v>2332</v>
      </c>
      <c r="H392" s="16">
        <v>0</v>
      </c>
      <c r="I392" s="76" t="s">
        <v>1739</v>
      </c>
      <c r="J392" s="16">
        <v>393</v>
      </c>
      <c r="K392" s="55">
        <v>0.14942045454545455</v>
      </c>
      <c r="L392" s="55">
        <v>1.6602272727272726E-2</v>
      </c>
      <c r="M392" s="16" t="s">
        <v>145</v>
      </c>
      <c r="N392" s="55">
        <f t="shared" si="10"/>
        <v>3.9845454545454544</v>
      </c>
      <c r="Q392">
        <v>20</v>
      </c>
      <c r="R392">
        <v>20</v>
      </c>
      <c r="S392" s="16" t="s">
        <v>1487</v>
      </c>
      <c r="T392" s="16" t="str">
        <f>_xlfn.XLOOKUP(J392,'TAXA DE OCUP. RECUR.'!$E:$E,'TAXA DE OCUP. RECUR.'!$F:$F,"",0)</f>
        <v>TORNO HORIZ. PARALELO POREBA  12000 - [393]</v>
      </c>
    </row>
    <row r="393" spans="1:20" x14ac:dyDescent="0.25">
      <c r="A393" s="16" t="s">
        <v>2347</v>
      </c>
      <c r="C393" s="16">
        <v>84</v>
      </c>
      <c r="D393" s="16" t="s">
        <v>2092</v>
      </c>
      <c r="E393" s="16" t="s">
        <v>1722</v>
      </c>
      <c r="F393" s="16" t="s">
        <v>2331</v>
      </c>
      <c r="G393" s="16" t="s">
        <v>2332</v>
      </c>
      <c r="H393" s="16">
        <v>0</v>
      </c>
      <c r="I393" s="76" t="s">
        <v>1742</v>
      </c>
      <c r="J393" s="16">
        <v>393</v>
      </c>
      <c r="K393" s="55">
        <v>3.6818181818181819E-2</v>
      </c>
      <c r="L393" s="55">
        <v>4.0909090909090912E-3</v>
      </c>
      <c r="M393" s="16" t="s">
        <v>145</v>
      </c>
      <c r="N393" s="55">
        <f t="shared" si="10"/>
        <v>0.98181818181818181</v>
      </c>
      <c r="Q393">
        <v>20</v>
      </c>
      <c r="R393">
        <v>20</v>
      </c>
      <c r="S393" s="16" t="s">
        <v>1487</v>
      </c>
      <c r="T393" s="16" t="str">
        <f>_xlfn.XLOOKUP(J393,'TAXA DE OCUP. RECUR.'!$E:$E,'TAXA DE OCUP. RECUR.'!$F:$F,"",0)</f>
        <v>TORNO HORIZ. PARALELO POREBA  12000 - [393]</v>
      </c>
    </row>
    <row r="394" spans="1:20" x14ac:dyDescent="0.25">
      <c r="A394" s="16" t="s">
        <v>2347</v>
      </c>
      <c r="C394" s="16">
        <v>84</v>
      </c>
      <c r="D394" s="16" t="s">
        <v>2092</v>
      </c>
      <c r="E394" s="16" t="s">
        <v>1722</v>
      </c>
      <c r="F394" s="16" t="s">
        <v>2331</v>
      </c>
      <c r="G394" s="16" t="s">
        <v>2332</v>
      </c>
      <c r="H394" s="16">
        <v>0</v>
      </c>
      <c r="I394" s="76" t="s">
        <v>1731</v>
      </c>
      <c r="J394" s="16">
        <v>393</v>
      </c>
      <c r="K394" s="55">
        <v>3.5284090909090904E-2</v>
      </c>
      <c r="L394" s="55">
        <v>3.9204545454545447E-3</v>
      </c>
      <c r="M394" s="16" t="s">
        <v>145</v>
      </c>
      <c r="N394" s="55">
        <f t="shared" si="10"/>
        <v>0.94090909090909081</v>
      </c>
      <c r="Q394">
        <v>20</v>
      </c>
      <c r="R394">
        <v>20</v>
      </c>
      <c r="S394" s="16" t="s">
        <v>1487</v>
      </c>
      <c r="T394" s="16" t="str">
        <f>_xlfn.XLOOKUP(J394,'TAXA DE OCUP. RECUR.'!$E:$E,'TAXA DE OCUP. RECUR.'!$F:$F,"",0)</f>
        <v>TORNO HORIZ. PARALELO POREBA  12000 - [393]</v>
      </c>
    </row>
    <row r="395" spans="1:20" x14ac:dyDescent="0.25">
      <c r="A395" s="16" t="s">
        <v>2347</v>
      </c>
      <c r="C395" s="16">
        <v>84</v>
      </c>
      <c r="D395" s="16" t="s">
        <v>2092</v>
      </c>
      <c r="E395" s="16" t="s">
        <v>1722</v>
      </c>
      <c r="F395" s="16" t="s">
        <v>2331</v>
      </c>
      <c r="G395" s="16" t="s">
        <v>2332</v>
      </c>
      <c r="H395" s="16">
        <v>0</v>
      </c>
      <c r="I395" s="76" t="s">
        <v>1773</v>
      </c>
      <c r="J395" s="16">
        <v>74</v>
      </c>
      <c r="K395" s="55">
        <v>0.20454545454545456</v>
      </c>
      <c r="L395" s="55">
        <v>0</v>
      </c>
      <c r="M395" s="16" t="s">
        <v>145</v>
      </c>
      <c r="N395" s="55">
        <f t="shared" si="10"/>
        <v>4.9090909090909092</v>
      </c>
      <c r="Q395">
        <v>20</v>
      </c>
      <c r="R395">
        <v>20</v>
      </c>
      <c r="S395" s="16" t="s">
        <v>1487</v>
      </c>
      <c r="T395" s="16" t="str">
        <f>_xlfn.XLOOKUP(J395,'TAXA DE OCUP. RECUR.'!$E:$E,'TAXA DE OCUP. RECUR.'!$F:$F,"",0)</f>
        <v>MONTAGEM (PREPARADOR DE PEÇA)-74</v>
      </c>
    </row>
    <row r="396" spans="1:20" x14ac:dyDescent="0.25">
      <c r="A396" s="16" t="s">
        <v>2347</v>
      </c>
      <c r="C396" s="16">
        <v>84</v>
      </c>
      <c r="D396" s="16" t="s">
        <v>2092</v>
      </c>
      <c r="E396" s="16" t="s">
        <v>1722</v>
      </c>
      <c r="F396" s="16" t="s">
        <v>2331</v>
      </c>
      <c r="G396" s="16" t="s">
        <v>2332</v>
      </c>
      <c r="H396" s="16">
        <v>0</v>
      </c>
      <c r="I396" s="76" t="s">
        <v>1732</v>
      </c>
      <c r="J396" s="16">
        <v>393</v>
      </c>
      <c r="K396" s="55">
        <v>0.21477272727272731</v>
      </c>
      <c r="L396" s="55">
        <v>2.3863636363636365E-2</v>
      </c>
      <c r="M396" s="16" t="s">
        <v>145</v>
      </c>
      <c r="N396" s="55">
        <f t="shared" si="10"/>
        <v>5.7272727272727284</v>
      </c>
      <c r="Q396">
        <v>20</v>
      </c>
      <c r="R396">
        <v>20</v>
      </c>
      <c r="S396" s="16" t="s">
        <v>1487</v>
      </c>
      <c r="T396" s="16" t="str">
        <f>_xlfn.XLOOKUP(J396,'TAXA DE OCUP. RECUR.'!$E:$E,'TAXA DE OCUP. RECUR.'!$F:$F,"",0)</f>
        <v>TORNO HORIZ. PARALELO POREBA  12000 - [393]</v>
      </c>
    </row>
    <row r="397" spans="1:20" x14ac:dyDescent="0.25">
      <c r="A397" s="16" t="s">
        <v>2347</v>
      </c>
      <c r="C397" s="16">
        <v>84</v>
      </c>
      <c r="D397" s="16" t="s">
        <v>2092</v>
      </c>
      <c r="E397" s="16" t="s">
        <v>1722</v>
      </c>
      <c r="F397" s="16" t="s">
        <v>2333</v>
      </c>
      <c r="G397" s="16" t="s">
        <v>2334</v>
      </c>
      <c r="H397" s="16">
        <v>0</v>
      </c>
      <c r="I397" s="76" t="s">
        <v>1724</v>
      </c>
      <c r="J397" s="16">
        <v>74</v>
      </c>
      <c r="K397" s="55">
        <v>0.15</v>
      </c>
      <c r="L397" s="55">
        <v>0</v>
      </c>
      <c r="M397" s="16" t="s">
        <v>145</v>
      </c>
      <c r="N397" s="55">
        <f t="shared" si="10"/>
        <v>3.5999999999999996</v>
      </c>
      <c r="S397" s="16" t="s">
        <v>1487</v>
      </c>
      <c r="T397" s="16" t="str">
        <f>_xlfn.XLOOKUP(J397,'TAXA DE OCUP. RECUR.'!$E:$E,'TAXA DE OCUP. RECUR.'!$F:$F,"",0)</f>
        <v>MONTAGEM (PREPARADOR DE PEÇA)-74</v>
      </c>
    </row>
    <row r="398" spans="1:20" x14ac:dyDescent="0.25">
      <c r="A398" s="16" t="s">
        <v>2347</v>
      </c>
      <c r="C398" s="16">
        <v>84</v>
      </c>
      <c r="D398" s="16" t="s">
        <v>2092</v>
      </c>
      <c r="E398" s="16" t="s">
        <v>1722</v>
      </c>
      <c r="F398" s="16" t="s">
        <v>2333</v>
      </c>
      <c r="G398" s="16" t="s">
        <v>2334</v>
      </c>
      <c r="H398" s="16">
        <v>0</v>
      </c>
      <c r="I398" s="76" t="s">
        <v>1724</v>
      </c>
      <c r="J398" s="16">
        <v>82</v>
      </c>
      <c r="K398" s="55">
        <v>0.13125000000000001</v>
      </c>
      <c r="L398" s="55">
        <v>0</v>
      </c>
      <c r="M398" s="16" t="s">
        <v>145</v>
      </c>
      <c r="N398" s="55">
        <f t="shared" si="10"/>
        <v>3.1500000000000004</v>
      </c>
      <c r="S398" s="16" t="s">
        <v>1487</v>
      </c>
      <c r="T398" s="16" t="str">
        <f>_xlfn.XLOOKUP(J398,'TAXA DE OCUP. RECUR.'!$E:$E,'TAXA DE OCUP. RECUR.'!$F:$F,"",0)</f>
        <v/>
      </c>
    </row>
    <row r="399" spans="1:20" x14ac:dyDescent="0.25">
      <c r="A399" s="16" t="s">
        <v>2347</v>
      </c>
      <c r="C399" s="16">
        <v>84</v>
      </c>
      <c r="D399" s="16" t="s">
        <v>2092</v>
      </c>
      <c r="E399" s="16" t="s">
        <v>1722</v>
      </c>
      <c r="F399" s="16" t="s">
        <v>2333</v>
      </c>
      <c r="G399" s="16" t="s">
        <v>2334</v>
      </c>
      <c r="H399" s="16">
        <v>0</v>
      </c>
      <c r="I399" s="76" t="s">
        <v>2335</v>
      </c>
      <c r="J399" s="16">
        <v>91</v>
      </c>
      <c r="K399" s="55">
        <v>5.7954545454545446E-2</v>
      </c>
      <c r="L399" s="55">
        <v>0</v>
      </c>
      <c r="M399" s="16" t="s">
        <v>145</v>
      </c>
      <c r="N399" s="55">
        <f t="shared" si="10"/>
        <v>1.3909090909090907</v>
      </c>
      <c r="Q399">
        <v>20</v>
      </c>
      <c r="R399">
        <v>20</v>
      </c>
      <c r="S399" s="16" t="s">
        <v>1487</v>
      </c>
      <c r="T399" s="16" t="str">
        <f>_xlfn.XLOOKUP(J399,'TAXA DE OCUP. RECUR.'!$E:$E,'TAXA DE OCUP. RECUR.'!$F:$F,"",0)</f>
        <v>GRAFITAMENTO - [91]</v>
      </c>
    </row>
    <row r="400" spans="1:20" x14ac:dyDescent="0.25">
      <c r="A400" s="16" t="s">
        <v>2347</v>
      </c>
      <c r="C400" s="16">
        <v>84</v>
      </c>
      <c r="D400" s="16" t="s">
        <v>2092</v>
      </c>
      <c r="E400" s="16" t="s">
        <v>1722</v>
      </c>
      <c r="F400" s="16" t="s">
        <v>2333</v>
      </c>
      <c r="G400" s="16" t="s">
        <v>2334</v>
      </c>
      <c r="H400" s="16">
        <v>0</v>
      </c>
      <c r="I400" s="76" t="s">
        <v>2335</v>
      </c>
      <c r="J400" s="16">
        <v>84</v>
      </c>
      <c r="K400" s="55">
        <v>0.17392306241122157</v>
      </c>
      <c r="L400" s="55">
        <v>1.9324784712357952E-2</v>
      </c>
      <c r="M400" s="16" t="s">
        <v>145</v>
      </c>
      <c r="N400" s="55">
        <f t="shared" si="10"/>
        <v>4.6379483309659086</v>
      </c>
      <c r="Q400">
        <v>20</v>
      </c>
      <c r="R400">
        <v>20</v>
      </c>
      <c r="S400" s="16" t="s">
        <v>1487</v>
      </c>
      <c r="T400" s="16" t="str">
        <f>_xlfn.XLOOKUP(J400,'TAXA DE OCUP. RECUR.'!$E:$E,'TAXA DE OCUP. RECUR.'!$F:$F,"",0)</f>
        <v>SOLDA - [84]</v>
      </c>
    </row>
    <row r="401" spans="1:20" x14ac:dyDescent="0.25">
      <c r="A401" s="16" t="s">
        <v>2347</v>
      </c>
      <c r="C401" s="16">
        <v>84</v>
      </c>
      <c r="D401" s="16" t="s">
        <v>2092</v>
      </c>
      <c r="E401" s="16" t="s">
        <v>1722</v>
      </c>
      <c r="F401" s="16" t="s">
        <v>2333</v>
      </c>
      <c r="G401" s="16" t="s">
        <v>2334</v>
      </c>
      <c r="H401" s="16">
        <v>0</v>
      </c>
      <c r="I401" s="76" t="s">
        <v>1734</v>
      </c>
      <c r="J401" s="16">
        <v>84</v>
      </c>
      <c r="K401" s="55">
        <v>0.84559090909090895</v>
      </c>
      <c r="L401" s="55">
        <v>9.3954545454545457E-2</v>
      </c>
      <c r="M401" s="16" t="s">
        <v>145</v>
      </c>
      <c r="N401" s="55">
        <f t="shared" si="10"/>
        <v>22.549090909090907</v>
      </c>
      <c r="Q401">
        <v>20</v>
      </c>
      <c r="R401">
        <v>20</v>
      </c>
      <c r="S401" s="16" t="s">
        <v>1487</v>
      </c>
      <c r="T401" s="16" t="str">
        <f>_xlfn.XLOOKUP(J401,'TAXA DE OCUP. RECUR.'!$E:$E,'TAXA DE OCUP. RECUR.'!$F:$F,"",0)</f>
        <v>SOLDA - [84]</v>
      </c>
    </row>
    <row r="402" spans="1:20" x14ac:dyDescent="0.25">
      <c r="A402" s="16" t="s">
        <v>2347</v>
      </c>
      <c r="C402" s="16">
        <v>84</v>
      </c>
      <c r="D402" s="16" t="s">
        <v>2092</v>
      </c>
      <c r="E402" s="16" t="s">
        <v>1722</v>
      </c>
      <c r="F402" s="16" t="s">
        <v>2333</v>
      </c>
      <c r="G402" s="16" t="s">
        <v>2334</v>
      </c>
      <c r="H402" s="16">
        <v>0</v>
      </c>
      <c r="I402" s="76" t="s">
        <v>1735</v>
      </c>
      <c r="J402" s="16">
        <v>393</v>
      </c>
      <c r="K402" s="55">
        <v>6.511363636363636E-2</v>
      </c>
      <c r="L402" s="55">
        <v>7.2348484848484837E-3</v>
      </c>
      <c r="M402" s="16" t="s">
        <v>145</v>
      </c>
      <c r="N402" s="55">
        <f t="shared" si="10"/>
        <v>1.7363636363636363</v>
      </c>
      <c r="Q402">
        <v>21</v>
      </c>
      <c r="R402">
        <v>21</v>
      </c>
      <c r="S402" s="16" t="s">
        <v>1487</v>
      </c>
      <c r="T402" s="16" t="str">
        <f>_xlfn.XLOOKUP(J402,'TAXA DE OCUP. RECUR.'!$E:$E,'TAXA DE OCUP. RECUR.'!$F:$F,"",0)</f>
        <v>TORNO HORIZ. PARALELO POREBA  12000 - [393]</v>
      </c>
    </row>
    <row r="403" spans="1:20" x14ac:dyDescent="0.25">
      <c r="A403" s="16" t="s">
        <v>2347</v>
      </c>
      <c r="C403" s="16">
        <v>84</v>
      </c>
      <c r="D403" s="16" t="s">
        <v>2092</v>
      </c>
      <c r="E403" s="16" t="s">
        <v>1722</v>
      </c>
      <c r="F403" s="16" t="s">
        <v>2333</v>
      </c>
      <c r="G403" s="16" t="s">
        <v>2334</v>
      </c>
      <c r="H403" s="16">
        <v>0</v>
      </c>
      <c r="I403" s="76" t="s">
        <v>1736</v>
      </c>
      <c r="J403" s="16">
        <v>105</v>
      </c>
      <c r="K403" s="55">
        <v>0.56717856234368369</v>
      </c>
      <c r="L403" s="55">
        <v>6.3019840260409299E-2</v>
      </c>
      <c r="M403" s="16" t="s">
        <v>145</v>
      </c>
      <c r="N403" s="55">
        <f t="shared" si="10"/>
        <v>15.124761662498232</v>
      </c>
      <c r="Q403">
        <v>21</v>
      </c>
      <c r="R403">
        <v>21</v>
      </c>
      <c r="S403" s="16" t="s">
        <v>1487</v>
      </c>
      <c r="T403" s="16" t="str">
        <f>_xlfn.XLOOKUP(J403,'TAXA DE OCUP. RECUR.'!$E:$E,'TAXA DE OCUP. RECUR.'!$F:$F,"",0)</f>
        <v>ARCO SUBMERSO DUPLO CABEÇOTE BAMBOZZI - [105]</v>
      </c>
    </row>
    <row r="404" spans="1:20" x14ac:dyDescent="0.25">
      <c r="A404" s="16" t="s">
        <v>2347</v>
      </c>
      <c r="C404" s="16">
        <v>84</v>
      </c>
      <c r="D404" s="16" t="s">
        <v>2092</v>
      </c>
      <c r="E404" s="16" t="s">
        <v>1722</v>
      </c>
      <c r="F404" s="16" t="s">
        <v>2333</v>
      </c>
      <c r="G404" s="16" t="s">
        <v>2334</v>
      </c>
      <c r="H404" s="16">
        <v>0</v>
      </c>
      <c r="I404" s="76" t="s">
        <v>1737</v>
      </c>
      <c r="J404" s="16">
        <v>393</v>
      </c>
      <c r="K404" s="55">
        <v>0.12443181818181819</v>
      </c>
      <c r="L404" s="55">
        <v>1.3825757575757575E-2</v>
      </c>
      <c r="M404" s="16" t="s">
        <v>145</v>
      </c>
      <c r="N404" s="55">
        <f t="shared" si="10"/>
        <v>3.3181818181818179</v>
      </c>
      <c r="Q404">
        <v>22</v>
      </c>
      <c r="R404">
        <v>22</v>
      </c>
      <c r="S404" s="16" t="s">
        <v>1487</v>
      </c>
      <c r="T404" s="16" t="str">
        <f>_xlfn.XLOOKUP(J404,'TAXA DE OCUP. RECUR.'!$E:$E,'TAXA DE OCUP. RECUR.'!$F:$F,"",0)</f>
        <v>TORNO HORIZ. PARALELO POREBA  12000 - [393]</v>
      </c>
    </row>
    <row r="405" spans="1:20" x14ac:dyDescent="0.25">
      <c r="A405" s="16" t="s">
        <v>2347</v>
      </c>
      <c r="C405" s="16">
        <v>84</v>
      </c>
      <c r="D405" s="16" t="s">
        <v>2092</v>
      </c>
      <c r="E405" s="16" t="s">
        <v>1722</v>
      </c>
      <c r="F405" s="16" t="s">
        <v>2333</v>
      </c>
      <c r="G405" s="16" t="s">
        <v>2334</v>
      </c>
      <c r="H405" s="16">
        <v>0</v>
      </c>
      <c r="I405" s="76" t="s">
        <v>1738</v>
      </c>
      <c r="J405" s="16">
        <v>327</v>
      </c>
      <c r="K405" s="55">
        <v>0.34425</v>
      </c>
      <c r="L405" s="55">
        <v>3.8249999999999999E-2</v>
      </c>
      <c r="M405" s="16" t="s">
        <v>145</v>
      </c>
      <c r="N405" s="55">
        <f t="shared" si="10"/>
        <v>9.18</v>
      </c>
      <c r="Q405">
        <v>22</v>
      </c>
      <c r="R405">
        <v>22</v>
      </c>
      <c r="S405" s="16" t="s">
        <v>1487</v>
      </c>
      <c r="T405" s="16" t="str">
        <f>_xlfn.XLOOKUP(J405,'TAXA DE OCUP. RECUR.'!$E:$E,'TAXA DE OCUP. RECUR.'!$F:$F,"",0)</f>
        <v>MANDRILH. SKODA 3500 X 4500 - [327]</v>
      </c>
    </row>
    <row r="406" spans="1:20" x14ac:dyDescent="0.25">
      <c r="A406" s="16" t="s">
        <v>2347</v>
      </c>
      <c r="C406" s="16">
        <v>84</v>
      </c>
      <c r="D406" s="16" t="s">
        <v>2092</v>
      </c>
      <c r="E406" s="16" t="s">
        <v>1722</v>
      </c>
      <c r="F406" s="16" t="s">
        <v>2333</v>
      </c>
      <c r="G406" s="16" t="s">
        <v>2334</v>
      </c>
      <c r="H406" s="16">
        <v>0</v>
      </c>
      <c r="I406" s="76" t="s">
        <v>1757</v>
      </c>
      <c r="J406" s="16">
        <v>393</v>
      </c>
      <c r="K406" s="55">
        <v>1.6568181818181819E-2</v>
      </c>
      <c r="L406" s="55">
        <v>1.840909090909091E-3</v>
      </c>
      <c r="M406" s="16" t="s">
        <v>145</v>
      </c>
      <c r="N406" s="55">
        <f t="shared" si="10"/>
        <v>0.44181818181818183</v>
      </c>
      <c r="Q406">
        <v>21</v>
      </c>
      <c r="R406">
        <v>21</v>
      </c>
      <c r="S406" s="16" t="s">
        <v>1487</v>
      </c>
      <c r="T406" s="16" t="str">
        <f>_xlfn.XLOOKUP(J406,'TAXA DE OCUP. RECUR.'!$E:$E,'TAXA DE OCUP. RECUR.'!$F:$F,"",0)</f>
        <v>TORNO HORIZ. PARALELO POREBA  12000 - [393]</v>
      </c>
    </row>
    <row r="407" spans="1:20" x14ac:dyDescent="0.25">
      <c r="A407" s="16" t="s">
        <v>2347</v>
      </c>
      <c r="C407" s="16">
        <v>84</v>
      </c>
      <c r="D407" s="16" t="s">
        <v>2092</v>
      </c>
      <c r="E407" s="16" t="s">
        <v>1722</v>
      </c>
      <c r="F407" s="16" t="s">
        <v>2333</v>
      </c>
      <c r="G407" s="16" t="s">
        <v>2334</v>
      </c>
      <c r="H407" s="16">
        <v>0</v>
      </c>
      <c r="I407" s="76" t="s">
        <v>1758</v>
      </c>
      <c r="J407" s="16">
        <v>105</v>
      </c>
      <c r="K407" s="55">
        <v>0.16823728598192603</v>
      </c>
      <c r="L407" s="55">
        <v>1.8693031775769562E-2</v>
      </c>
      <c r="M407" s="16" t="s">
        <v>145</v>
      </c>
      <c r="N407" s="55">
        <f t="shared" si="10"/>
        <v>4.4863276261846945</v>
      </c>
      <c r="Q407">
        <v>21</v>
      </c>
      <c r="R407">
        <v>21</v>
      </c>
      <c r="S407" s="16" t="s">
        <v>1487</v>
      </c>
      <c r="T407" s="16" t="str">
        <f>_xlfn.XLOOKUP(J407,'TAXA DE OCUP. RECUR.'!$E:$E,'TAXA DE OCUP. RECUR.'!$F:$F,"",0)</f>
        <v>ARCO SUBMERSO DUPLO CABEÇOTE BAMBOZZI - [105]</v>
      </c>
    </row>
    <row r="408" spans="1:20" x14ac:dyDescent="0.25">
      <c r="A408" s="16" t="s">
        <v>2347</v>
      </c>
      <c r="C408" s="16">
        <v>84</v>
      </c>
      <c r="D408" s="16" t="s">
        <v>2092</v>
      </c>
      <c r="E408" s="16" t="s">
        <v>1722</v>
      </c>
      <c r="F408" s="16" t="s">
        <v>2333</v>
      </c>
      <c r="G408" s="16" t="s">
        <v>2334</v>
      </c>
      <c r="H408" s="16">
        <v>0</v>
      </c>
      <c r="I408" s="76" t="s">
        <v>1759</v>
      </c>
      <c r="J408" s="16">
        <v>393</v>
      </c>
      <c r="K408" s="55">
        <v>2.6079545454545452E-2</v>
      </c>
      <c r="L408" s="55">
        <v>2.8977272727272723E-3</v>
      </c>
      <c r="M408" s="16" t="s">
        <v>145</v>
      </c>
      <c r="N408" s="55">
        <f t="shared" si="10"/>
        <v>0.69545454545454544</v>
      </c>
      <c r="Q408">
        <v>22</v>
      </c>
      <c r="R408">
        <v>22</v>
      </c>
      <c r="S408" s="16" t="s">
        <v>1487</v>
      </c>
      <c r="T408" s="16" t="str">
        <f>_xlfn.XLOOKUP(J408,'TAXA DE OCUP. RECUR.'!$E:$E,'TAXA DE OCUP. RECUR.'!$F:$F,"",0)</f>
        <v>TORNO HORIZ. PARALELO POREBA  12000 - [393]</v>
      </c>
    </row>
    <row r="409" spans="1:20" x14ac:dyDescent="0.25">
      <c r="A409" s="16" t="s">
        <v>2347</v>
      </c>
      <c r="C409" s="16">
        <v>84</v>
      </c>
      <c r="D409" s="16" t="s">
        <v>2092</v>
      </c>
      <c r="E409" s="16" t="s">
        <v>1722</v>
      </c>
      <c r="F409" s="16" t="s">
        <v>2333</v>
      </c>
      <c r="G409" s="16" t="s">
        <v>2334</v>
      </c>
      <c r="H409" s="16">
        <v>0</v>
      </c>
      <c r="I409" s="76" t="s">
        <v>2336</v>
      </c>
      <c r="J409" s="16">
        <v>393</v>
      </c>
      <c r="K409" s="55">
        <v>7.6704545454545456E-2</v>
      </c>
      <c r="L409" s="55">
        <v>8.5227272727272738E-3</v>
      </c>
      <c r="M409" s="16" t="s">
        <v>145</v>
      </c>
      <c r="N409" s="55">
        <f t="shared" si="10"/>
        <v>2.0454545454545459</v>
      </c>
      <c r="Q409">
        <v>21</v>
      </c>
      <c r="R409">
        <v>21</v>
      </c>
      <c r="S409" s="16" t="s">
        <v>1487</v>
      </c>
      <c r="T409" s="16" t="str">
        <f>_xlfn.XLOOKUP(J409,'TAXA DE OCUP. RECUR.'!$E:$E,'TAXA DE OCUP. RECUR.'!$F:$F,"",0)</f>
        <v>TORNO HORIZ. PARALELO POREBA  12000 - [393]</v>
      </c>
    </row>
    <row r="410" spans="1:20" x14ac:dyDescent="0.25">
      <c r="A410" s="16" t="s">
        <v>2347</v>
      </c>
      <c r="C410" s="16">
        <v>84</v>
      </c>
      <c r="D410" s="16" t="s">
        <v>2092</v>
      </c>
      <c r="E410" s="16" t="s">
        <v>1722</v>
      </c>
      <c r="F410" s="16" t="s">
        <v>2333</v>
      </c>
      <c r="G410" s="16" t="s">
        <v>2334</v>
      </c>
      <c r="H410" s="16">
        <v>0</v>
      </c>
      <c r="I410" s="76" t="s">
        <v>2337</v>
      </c>
      <c r="J410" s="16">
        <v>105</v>
      </c>
      <c r="K410" s="55">
        <v>1.2206605933113215</v>
      </c>
      <c r="L410" s="55">
        <v>0.13562895481236906</v>
      </c>
      <c r="M410" s="16" t="s">
        <v>145</v>
      </c>
      <c r="N410" s="55">
        <f t="shared" si="10"/>
        <v>32.550949154968571</v>
      </c>
      <c r="Q410">
        <v>21</v>
      </c>
      <c r="R410">
        <v>21</v>
      </c>
      <c r="S410" s="16" t="s">
        <v>1487</v>
      </c>
      <c r="T410" s="16" t="str">
        <f>_xlfn.XLOOKUP(J410,'TAXA DE OCUP. RECUR.'!$E:$E,'TAXA DE OCUP. RECUR.'!$F:$F,"",0)</f>
        <v>ARCO SUBMERSO DUPLO CABEÇOTE BAMBOZZI - [105]</v>
      </c>
    </row>
    <row r="411" spans="1:20" x14ac:dyDescent="0.25">
      <c r="A411" s="16" t="s">
        <v>2347</v>
      </c>
      <c r="C411" s="16">
        <v>84</v>
      </c>
      <c r="D411" s="16" t="s">
        <v>2092</v>
      </c>
      <c r="E411" s="16" t="s">
        <v>1722</v>
      </c>
      <c r="F411" s="16" t="s">
        <v>2333</v>
      </c>
      <c r="G411" s="16" t="s">
        <v>2334</v>
      </c>
      <c r="H411" s="16">
        <v>0</v>
      </c>
      <c r="I411" s="76" t="s">
        <v>2338</v>
      </c>
      <c r="J411" s="16">
        <v>393</v>
      </c>
      <c r="K411" s="55">
        <v>0.23993181818181811</v>
      </c>
      <c r="L411" s="55">
        <v>2.6659090909090907E-2</v>
      </c>
      <c r="M411" s="16" t="s">
        <v>145</v>
      </c>
      <c r="N411" s="55">
        <f t="shared" si="10"/>
        <v>6.3981818181818157</v>
      </c>
      <c r="Q411">
        <v>22</v>
      </c>
      <c r="R411">
        <v>22</v>
      </c>
      <c r="S411" s="16" t="s">
        <v>1487</v>
      </c>
      <c r="T411" s="16" t="str">
        <f>_xlfn.XLOOKUP(J411,'TAXA DE OCUP. RECUR.'!$E:$E,'TAXA DE OCUP. RECUR.'!$F:$F,"",0)</f>
        <v>TORNO HORIZ. PARALELO POREBA  12000 - [393]</v>
      </c>
    </row>
    <row r="412" spans="1:20" x14ac:dyDescent="0.25">
      <c r="A412" s="16" t="s">
        <v>2347</v>
      </c>
      <c r="C412" s="16">
        <v>84</v>
      </c>
      <c r="D412" s="16" t="s">
        <v>2092</v>
      </c>
      <c r="E412" s="16" t="s">
        <v>1722</v>
      </c>
      <c r="F412" s="16" t="s">
        <v>2333</v>
      </c>
      <c r="G412" s="16" t="s">
        <v>2334</v>
      </c>
      <c r="H412" s="16">
        <v>0</v>
      </c>
      <c r="I412" s="76" t="s">
        <v>1731</v>
      </c>
      <c r="J412" s="16">
        <v>393</v>
      </c>
      <c r="K412" s="55">
        <v>3.5284090909090904E-2</v>
      </c>
      <c r="L412" s="55">
        <v>3.9204545454545447E-3</v>
      </c>
      <c r="M412" s="16" t="s">
        <v>145</v>
      </c>
      <c r="N412" s="55">
        <f t="shared" si="10"/>
        <v>0.94090909090909081</v>
      </c>
      <c r="Q412">
        <v>21</v>
      </c>
      <c r="R412">
        <v>21</v>
      </c>
      <c r="S412" s="16" t="s">
        <v>1487</v>
      </c>
      <c r="T412" s="16" t="str">
        <f>_xlfn.XLOOKUP(J412,'TAXA DE OCUP. RECUR.'!$E:$E,'TAXA DE OCUP. RECUR.'!$F:$F,"",0)</f>
        <v>TORNO HORIZ. PARALELO POREBA  12000 - [393]</v>
      </c>
    </row>
    <row r="413" spans="1:20" x14ac:dyDescent="0.25">
      <c r="A413" s="16" t="s">
        <v>2347</v>
      </c>
      <c r="C413" s="16">
        <v>84</v>
      </c>
      <c r="D413" s="16" t="s">
        <v>2092</v>
      </c>
      <c r="E413" s="16" t="s">
        <v>1722</v>
      </c>
      <c r="F413" s="16" t="s">
        <v>2333</v>
      </c>
      <c r="G413" s="16" t="s">
        <v>2334</v>
      </c>
      <c r="H413" s="16">
        <v>0</v>
      </c>
      <c r="I413" s="76" t="s">
        <v>1773</v>
      </c>
      <c r="J413" s="16">
        <v>74</v>
      </c>
      <c r="K413" s="55">
        <v>0.20454545454545456</v>
      </c>
      <c r="L413" s="55">
        <v>0</v>
      </c>
      <c r="M413" s="16" t="s">
        <v>145</v>
      </c>
      <c r="N413" s="55">
        <f t="shared" si="10"/>
        <v>4.9090909090909092</v>
      </c>
      <c r="Q413">
        <v>21</v>
      </c>
      <c r="R413">
        <v>21</v>
      </c>
      <c r="S413" s="16" t="s">
        <v>1487</v>
      </c>
      <c r="T413" s="16" t="str">
        <f>_xlfn.XLOOKUP(J413,'TAXA DE OCUP. RECUR.'!$E:$E,'TAXA DE OCUP. RECUR.'!$F:$F,"",0)</f>
        <v>MONTAGEM (PREPARADOR DE PEÇA)-74</v>
      </c>
    </row>
    <row r="414" spans="1:20" x14ac:dyDescent="0.25">
      <c r="A414" s="16" t="s">
        <v>2347</v>
      </c>
      <c r="C414" s="16">
        <v>84</v>
      </c>
      <c r="D414" s="16" t="s">
        <v>2092</v>
      </c>
      <c r="E414" s="16" t="s">
        <v>1722</v>
      </c>
      <c r="F414" s="16" t="s">
        <v>2333</v>
      </c>
      <c r="G414" s="16" t="s">
        <v>2334</v>
      </c>
      <c r="H414" s="16">
        <v>0</v>
      </c>
      <c r="I414" s="76" t="s">
        <v>1740</v>
      </c>
      <c r="J414" s="16">
        <v>84</v>
      </c>
      <c r="K414" s="55">
        <v>0.13636363636363635</v>
      </c>
      <c r="L414" s="55">
        <v>0</v>
      </c>
      <c r="M414" s="16" t="s">
        <v>145</v>
      </c>
      <c r="N414" s="55">
        <f t="shared" si="10"/>
        <v>3.2727272727272725</v>
      </c>
      <c r="Q414">
        <v>21</v>
      </c>
      <c r="R414">
        <v>21</v>
      </c>
      <c r="S414" s="16" t="s">
        <v>1487</v>
      </c>
      <c r="T414" s="16" t="str">
        <f>_xlfn.XLOOKUP(J414,'TAXA DE OCUP. RECUR.'!$E:$E,'TAXA DE OCUP. RECUR.'!$F:$F,"",0)</f>
        <v>SOLDA - [84]</v>
      </c>
    </row>
    <row r="415" spans="1:20" x14ac:dyDescent="0.25">
      <c r="A415" s="16" t="s">
        <v>2347</v>
      </c>
      <c r="C415" s="16">
        <v>84</v>
      </c>
      <c r="D415" s="16" t="s">
        <v>2092</v>
      </c>
      <c r="E415" s="16" t="s">
        <v>1722</v>
      </c>
      <c r="F415" s="16" t="s">
        <v>2333</v>
      </c>
      <c r="G415" s="16" t="s">
        <v>2334</v>
      </c>
      <c r="H415" s="16">
        <v>0</v>
      </c>
      <c r="I415" s="76" t="s">
        <v>1740</v>
      </c>
      <c r="J415" s="16">
        <v>166</v>
      </c>
      <c r="K415" s="55">
        <v>0.72562500000000008</v>
      </c>
      <c r="L415" s="55">
        <v>8.0625000000000016E-2</v>
      </c>
      <c r="M415" s="16" t="s">
        <v>145</v>
      </c>
      <c r="N415" s="55">
        <f t="shared" si="10"/>
        <v>19.350000000000001</v>
      </c>
      <c r="Q415">
        <v>21</v>
      </c>
      <c r="R415">
        <v>21</v>
      </c>
      <c r="S415" s="16" t="s">
        <v>1487</v>
      </c>
      <c r="T415" s="16" t="str">
        <f>_xlfn.XLOOKUP(J415,'TAXA DE OCUP. RECUR.'!$E:$E,'TAXA DE OCUP. RECUR.'!$F:$F,"",0)</f>
        <v>MAQUINA DE TRATAMENTO TERMICO SICORT (ALIVIO) - [166]</v>
      </c>
    </row>
    <row r="416" spans="1:20" x14ac:dyDescent="0.25">
      <c r="A416" s="16" t="s">
        <v>2347</v>
      </c>
      <c r="C416" s="16">
        <v>84</v>
      </c>
      <c r="D416" s="16" t="s">
        <v>2092</v>
      </c>
      <c r="E416" s="16" t="s">
        <v>1722</v>
      </c>
      <c r="F416" s="16" t="s">
        <v>2333</v>
      </c>
      <c r="G416" s="16" t="s">
        <v>2334</v>
      </c>
      <c r="H416" s="16">
        <v>0</v>
      </c>
      <c r="I416" s="76" t="s">
        <v>1732</v>
      </c>
      <c r="J416" s="16">
        <v>393</v>
      </c>
      <c r="K416" s="55">
        <v>0.21477272727272731</v>
      </c>
      <c r="L416" s="55">
        <v>2.3863636363636365E-2</v>
      </c>
      <c r="M416" s="16" t="s">
        <v>145</v>
      </c>
      <c r="N416" s="55">
        <f t="shared" si="10"/>
        <v>5.7272727272727284</v>
      </c>
      <c r="Q416">
        <v>22</v>
      </c>
      <c r="R416">
        <v>22</v>
      </c>
      <c r="S416" s="16" t="s">
        <v>1487</v>
      </c>
      <c r="T416" s="16" t="str">
        <f>_xlfn.XLOOKUP(J416,'TAXA DE OCUP. RECUR.'!$E:$E,'TAXA DE OCUP. RECUR.'!$F:$F,"",0)</f>
        <v>TORNO HORIZ. PARALELO POREBA  12000 - [393]</v>
      </c>
    </row>
    <row r="417" spans="1:20" x14ac:dyDescent="0.25">
      <c r="A417" s="16" t="s">
        <v>2348</v>
      </c>
      <c r="C417" s="16">
        <v>54</v>
      </c>
      <c r="D417" s="16" t="s">
        <v>2092</v>
      </c>
      <c r="E417" s="16" t="s">
        <v>1722</v>
      </c>
      <c r="F417" s="16">
        <v>53</v>
      </c>
      <c r="G417" s="16" t="s">
        <v>2339</v>
      </c>
      <c r="H417" s="16">
        <v>0</v>
      </c>
      <c r="I417" s="76" t="s">
        <v>1724</v>
      </c>
      <c r="J417" s="16">
        <v>74</v>
      </c>
      <c r="K417" s="55">
        <v>0.15</v>
      </c>
      <c r="L417" s="55">
        <v>0</v>
      </c>
      <c r="M417" s="16" t="s">
        <v>145</v>
      </c>
      <c r="N417" s="55">
        <f t="shared" si="10"/>
        <v>3.5999999999999996</v>
      </c>
      <c r="S417" s="16" t="s">
        <v>1487</v>
      </c>
      <c r="T417" s="16" t="str">
        <f>_xlfn.XLOOKUP(J417,'TAXA DE OCUP. RECUR.'!$E:$E,'TAXA DE OCUP. RECUR.'!$F:$F,"",0)</f>
        <v>MONTAGEM (PREPARADOR DE PEÇA)-74</v>
      </c>
    </row>
    <row r="418" spans="1:20" x14ac:dyDescent="0.25">
      <c r="A418" s="16" t="s">
        <v>2348</v>
      </c>
      <c r="C418" s="16">
        <v>54</v>
      </c>
      <c r="D418" s="16" t="s">
        <v>2092</v>
      </c>
      <c r="E418" s="16" t="s">
        <v>1722</v>
      </c>
      <c r="F418" s="16">
        <v>53</v>
      </c>
      <c r="G418" s="16" t="s">
        <v>2339</v>
      </c>
      <c r="H418" s="16">
        <v>0</v>
      </c>
      <c r="I418" s="76" t="s">
        <v>1724</v>
      </c>
      <c r="J418" s="16">
        <v>82</v>
      </c>
      <c r="K418" s="55">
        <v>0.13125000000000001</v>
      </c>
      <c r="L418" s="55">
        <v>0</v>
      </c>
      <c r="M418" s="16" t="s">
        <v>145</v>
      </c>
      <c r="N418" s="55">
        <f t="shared" si="10"/>
        <v>3.1500000000000004</v>
      </c>
      <c r="S418" s="16" t="s">
        <v>1487</v>
      </c>
      <c r="T418" s="16" t="str">
        <f>_xlfn.XLOOKUP(J418,'TAXA DE OCUP. RECUR.'!$E:$E,'TAXA DE OCUP. RECUR.'!$F:$F,"",0)</f>
        <v/>
      </c>
    </row>
    <row r="419" spans="1:20" x14ac:dyDescent="0.25">
      <c r="A419" s="16" t="s">
        <v>2348</v>
      </c>
      <c r="C419" s="16">
        <v>54</v>
      </c>
      <c r="D419" s="16" t="s">
        <v>2092</v>
      </c>
      <c r="E419" s="16" t="s">
        <v>1722</v>
      </c>
      <c r="F419" s="16">
        <v>53</v>
      </c>
      <c r="G419" s="16" t="s">
        <v>2339</v>
      </c>
      <c r="H419" s="16">
        <v>0</v>
      </c>
      <c r="I419" s="76" t="s">
        <v>1725</v>
      </c>
      <c r="J419" s="16">
        <v>121</v>
      </c>
      <c r="K419" s="55">
        <v>1.840909090909091E-2</v>
      </c>
      <c r="L419" s="55">
        <v>2.0454545454545456E-3</v>
      </c>
      <c r="M419" s="16" t="s">
        <v>145</v>
      </c>
      <c r="N419" s="55">
        <f t="shared" si="10"/>
        <v>0.49090909090909091</v>
      </c>
      <c r="S419" s="16" t="s">
        <v>1487</v>
      </c>
      <c r="T419" s="16" t="str">
        <f>_xlfn.XLOOKUP(J419,'TAXA DE OCUP. RECUR.'!$E:$E,'TAXA DE OCUP. RECUR.'!$F:$F,"",0)</f>
        <v>TORNO HORIZ. TOS SKJ-85 - [121]</v>
      </c>
    </row>
    <row r="420" spans="1:20" x14ac:dyDescent="0.25">
      <c r="A420" s="16" t="s">
        <v>2348</v>
      </c>
      <c r="C420" s="16">
        <v>54</v>
      </c>
      <c r="D420" s="16" t="s">
        <v>2092</v>
      </c>
      <c r="E420" s="16" t="s">
        <v>1722</v>
      </c>
      <c r="F420" s="16">
        <v>53</v>
      </c>
      <c r="G420" s="16" t="s">
        <v>2339</v>
      </c>
      <c r="H420" s="16">
        <v>0</v>
      </c>
      <c r="I420" s="76" t="s">
        <v>1726</v>
      </c>
      <c r="J420" s="16">
        <v>121</v>
      </c>
      <c r="K420" s="55">
        <v>4.1420454545454545E-2</v>
      </c>
      <c r="L420" s="55">
        <v>4.6022727272727274E-3</v>
      </c>
      <c r="M420" s="16" t="s">
        <v>145</v>
      </c>
      <c r="N420" s="55">
        <f t="shared" si="10"/>
        <v>1.1045454545454545</v>
      </c>
      <c r="S420" s="16" t="s">
        <v>1487</v>
      </c>
      <c r="T420" s="16" t="str">
        <f>_xlfn.XLOOKUP(J420,'TAXA DE OCUP. RECUR.'!$E:$E,'TAXA DE OCUP. RECUR.'!$F:$F,"",0)</f>
        <v>TORNO HORIZ. TOS SKJ-85 - [121]</v>
      </c>
    </row>
    <row r="421" spans="1:20" x14ac:dyDescent="0.25">
      <c r="A421" s="16" t="s">
        <v>2348</v>
      </c>
      <c r="C421" s="16">
        <v>54</v>
      </c>
      <c r="D421" s="16" t="s">
        <v>2092</v>
      </c>
      <c r="E421" s="16" t="s">
        <v>1722</v>
      </c>
      <c r="F421" s="16">
        <v>53</v>
      </c>
      <c r="G421" s="16" t="s">
        <v>2339</v>
      </c>
      <c r="H421" s="16">
        <v>0</v>
      </c>
      <c r="I421" s="76" t="s">
        <v>1731</v>
      </c>
      <c r="J421" s="16">
        <v>121</v>
      </c>
      <c r="K421" s="55">
        <v>3.3750000000000002E-2</v>
      </c>
      <c r="L421" s="55">
        <v>3.7500000000000003E-3</v>
      </c>
      <c r="M421" s="16" t="s">
        <v>145</v>
      </c>
      <c r="N421" s="55">
        <f t="shared" si="10"/>
        <v>0.90000000000000013</v>
      </c>
      <c r="S421" s="16" t="s">
        <v>1487</v>
      </c>
      <c r="T421" s="16" t="str">
        <f>_xlfn.XLOOKUP(J421,'TAXA DE OCUP. RECUR.'!$E:$E,'TAXA DE OCUP. RECUR.'!$F:$F,"",0)</f>
        <v>TORNO HORIZ. TOS SKJ-85 - [121]</v>
      </c>
    </row>
    <row r="422" spans="1:20" x14ac:dyDescent="0.25">
      <c r="A422" s="16" t="s">
        <v>2348</v>
      </c>
      <c r="C422" s="16">
        <v>54</v>
      </c>
      <c r="D422" s="16" t="s">
        <v>2092</v>
      </c>
      <c r="E422" s="16" t="s">
        <v>1722</v>
      </c>
      <c r="F422" s="16">
        <v>53</v>
      </c>
      <c r="G422" s="16" t="s">
        <v>2339</v>
      </c>
      <c r="H422" s="16">
        <v>0</v>
      </c>
      <c r="I422" s="76" t="s">
        <v>1732</v>
      </c>
      <c r="J422" s="16">
        <v>121</v>
      </c>
      <c r="K422" s="55">
        <v>0.13806818181818181</v>
      </c>
      <c r="L422" s="55">
        <v>1.5340909090909091E-2</v>
      </c>
      <c r="M422" s="16" t="s">
        <v>145</v>
      </c>
      <c r="N422" s="55">
        <f t="shared" si="10"/>
        <v>3.6818181818181817</v>
      </c>
      <c r="S422" s="16" t="s">
        <v>1487</v>
      </c>
      <c r="T422" s="16" t="str">
        <f>_xlfn.XLOOKUP(J422,'TAXA DE OCUP. RECUR.'!$E:$E,'TAXA DE OCUP. RECUR.'!$F:$F,"",0)</f>
        <v>TORNO HORIZ. TOS SKJ-85 - [121]</v>
      </c>
    </row>
    <row r="423" spans="1:20" x14ac:dyDescent="0.25">
      <c r="A423" s="16" t="s">
        <v>2349</v>
      </c>
      <c r="C423" s="16">
        <v>78</v>
      </c>
      <c r="D423" s="16" t="s">
        <v>2092</v>
      </c>
      <c r="E423" s="16" t="s">
        <v>1722</v>
      </c>
      <c r="F423" s="16" t="s">
        <v>2340</v>
      </c>
      <c r="G423" s="16" t="s">
        <v>2341</v>
      </c>
      <c r="H423" s="16">
        <v>1</v>
      </c>
      <c r="I423" s="76" t="s">
        <v>1724</v>
      </c>
      <c r="J423" s="16">
        <v>74</v>
      </c>
      <c r="K423" s="55">
        <v>0.15</v>
      </c>
      <c r="L423" s="55">
        <v>0</v>
      </c>
      <c r="M423" s="16" t="s">
        <v>145</v>
      </c>
      <c r="N423" s="55">
        <f t="shared" si="10"/>
        <v>3.5999999999999996</v>
      </c>
      <c r="S423" s="16" t="s">
        <v>1487</v>
      </c>
      <c r="T423" s="16" t="str">
        <f>_xlfn.XLOOKUP(J423,'TAXA DE OCUP. RECUR.'!$E:$E,'TAXA DE OCUP. RECUR.'!$F:$F,"",0)</f>
        <v>MONTAGEM (PREPARADOR DE PEÇA)-74</v>
      </c>
    </row>
    <row r="424" spans="1:20" x14ac:dyDescent="0.25">
      <c r="A424" s="16" t="s">
        <v>2349</v>
      </c>
      <c r="C424" s="16">
        <v>78</v>
      </c>
      <c r="D424" s="16" t="s">
        <v>2092</v>
      </c>
      <c r="E424" s="16" t="s">
        <v>1722</v>
      </c>
      <c r="F424" s="16" t="s">
        <v>2340</v>
      </c>
      <c r="G424" s="16" t="s">
        <v>2341</v>
      </c>
      <c r="H424" s="16">
        <v>1</v>
      </c>
      <c r="I424" s="76" t="s">
        <v>1724</v>
      </c>
      <c r="J424" s="16">
        <v>82</v>
      </c>
      <c r="K424" s="55">
        <v>0.13125000000000001</v>
      </c>
      <c r="L424" s="55">
        <v>0</v>
      </c>
      <c r="M424" s="16" t="s">
        <v>145</v>
      </c>
      <c r="N424" s="55">
        <f t="shared" si="10"/>
        <v>3.1500000000000004</v>
      </c>
      <c r="S424" s="16" t="s">
        <v>1487</v>
      </c>
      <c r="T424" s="16" t="str">
        <f>_xlfn.XLOOKUP(J424,'TAXA DE OCUP. RECUR.'!$E:$E,'TAXA DE OCUP. RECUR.'!$F:$F,"",0)</f>
        <v/>
      </c>
    </row>
    <row r="425" spans="1:20" x14ac:dyDescent="0.25">
      <c r="A425" s="16" t="s">
        <v>2349</v>
      </c>
      <c r="C425" s="16">
        <v>78</v>
      </c>
      <c r="D425" s="16" t="s">
        <v>2092</v>
      </c>
      <c r="E425" s="16" t="s">
        <v>1722</v>
      </c>
      <c r="F425" s="16" t="s">
        <v>2340</v>
      </c>
      <c r="G425" s="16" t="s">
        <v>2341</v>
      </c>
      <c r="H425" s="16">
        <v>1</v>
      </c>
      <c r="I425" s="76" t="s">
        <v>1725</v>
      </c>
      <c r="J425" s="16">
        <v>121</v>
      </c>
      <c r="K425" s="55">
        <v>1.840909090909091E-2</v>
      </c>
      <c r="L425" s="55">
        <v>2.0454545454545456E-3</v>
      </c>
      <c r="M425" s="16" t="s">
        <v>145</v>
      </c>
      <c r="N425" s="55">
        <f t="shared" si="10"/>
        <v>0.49090909090909091</v>
      </c>
      <c r="S425" s="16" t="s">
        <v>1487</v>
      </c>
      <c r="T425" s="16" t="str">
        <f>_xlfn.XLOOKUP(J425,'TAXA DE OCUP. RECUR.'!$E:$E,'TAXA DE OCUP. RECUR.'!$F:$F,"",0)</f>
        <v>TORNO HORIZ. TOS SKJ-85 - [121]</v>
      </c>
    </row>
    <row r="426" spans="1:20" x14ac:dyDescent="0.25">
      <c r="A426" s="16" t="s">
        <v>2349</v>
      </c>
      <c r="C426" s="16">
        <v>78</v>
      </c>
      <c r="D426" s="16" t="s">
        <v>2092</v>
      </c>
      <c r="E426" s="16" t="s">
        <v>1722</v>
      </c>
      <c r="F426" s="16" t="s">
        <v>2340</v>
      </c>
      <c r="G426" s="16" t="s">
        <v>2341</v>
      </c>
      <c r="H426" s="16">
        <v>1</v>
      </c>
      <c r="I426" s="76" t="s">
        <v>1746</v>
      </c>
      <c r="J426" s="16">
        <v>328</v>
      </c>
      <c r="K426" s="55">
        <v>0.15454431818181816</v>
      </c>
      <c r="L426" s="55">
        <v>1.7171590909090907E-2</v>
      </c>
      <c r="M426" s="16" t="s">
        <v>145</v>
      </c>
      <c r="N426" s="55">
        <f t="shared" si="10"/>
        <v>4.1211818181818174</v>
      </c>
      <c r="S426" s="16" t="s">
        <v>1487</v>
      </c>
      <c r="T426" s="16" t="str">
        <f>_xlfn.XLOOKUP(J426,'TAXA DE OCUP. RECUR.'!$E:$E,'TAXA DE OCUP. RECUR.'!$F:$F,"",0)</f>
        <v>TORNO HORIZ. UNIVERSAL POREBA 1600 X 6000 - [328]</v>
      </c>
    </row>
    <row r="427" spans="1:20" x14ac:dyDescent="0.25">
      <c r="A427" s="16" t="s">
        <v>2349</v>
      </c>
      <c r="C427" s="16">
        <v>78</v>
      </c>
      <c r="D427" s="16" t="s">
        <v>2092</v>
      </c>
      <c r="E427" s="16" t="s">
        <v>1722</v>
      </c>
      <c r="F427" s="16" t="s">
        <v>2340</v>
      </c>
      <c r="G427" s="16" t="s">
        <v>2341</v>
      </c>
      <c r="H427" s="16">
        <v>1</v>
      </c>
      <c r="I427" s="76" t="s">
        <v>1784</v>
      </c>
      <c r="J427" s="16">
        <v>328</v>
      </c>
      <c r="K427" s="55">
        <v>4.0576704545454541E-2</v>
      </c>
      <c r="L427" s="55">
        <v>4.5085227272727265E-3</v>
      </c>
      <c r="M427" s="16" t="s">
        <v>145</v>
      </c>
      <c r="N427" s="55">
        <f t="shared" si="10"/>
        <v>1.0820454545454545</v>
      </c>
      <c r="S427" s="16" t="s">
        <v>1487</v>
      </c>
      <c r="T427" s="16" t="str">
        <f>_xlfn.XLOOKUP(J427,'TAXA DE OCUP. RECUR.'!$E:$E,'TAXA DE OCUP. RECUR.'!$F:$F,"",0)</f>
        <v>TORNO HORIZ. UNIVERSAL POREBA 1600 X 6000 - [328]</v>
      </c>
    </row>
    <row r="428" spans="1:20" x14ac:dyDescent="0.25">
      <c r="A428" s="16" t="s">
        <v>2364</v>
      </c>
      <c r="C428" s="16" t="s">
        <v>1138</v>
      </c>
      <c r="D428" s="16" t="s">
        <v>2092</v>
      </c>
      <c r="E428" s="16" t="s">
        <v>17</v>
      </c>
      <c r="F428" s="16" t="s">
        <v>17</v>
      </c>
      <c r="G428" s="16" t="s">
        <v>17</v>
      </c>
      <c r="H428" s="16" t="s">
        <v>17</v>
      </c>
      <c r="I428" s="76" t="s">
        <v>2365</v>
      </c>
      <c r="J428" s="16">
        <v>121</v>
      </c>
      <c r="K428" s="16">
        <v>2</v>
      </c>
      <c r="L428" s="55">
        <v>32.918611880183313</v>
      </c>
      <c r="M428" s="16" t="s">
        <v>145</v>
      </c>
      <c r="N428" s="55">
        <f t="shared" ref="N428:N438" si="11">K428+L428</f>
        <v>34.918611880183313</v>
      </c>
      <c r="O428" s="29" t="s">
        <v>17</v>
      </c>
      <c r="S428" s="16" t="s">
        <v>1487</v>
      </c>
      <c r="T428" s="16" t="str">
        <f>_xlfn.XLOOKUP(J428,'TAXA DE OCUP. RECUR.'!$E:$E,'TAXA DE OCUP. RECUR.'!$F:$F,"",0)</f>
        <v>TORNO HORIZ. TOS SKJ-85 - [121]</v>
      </c>
    </row>
    <row r="429" spans="1:20" x14ac:dyDescent="0.25">
      <c r="A429" s="16" t="s">
        <v>2364</v>
      </c>
      <c r="C429" s="16" t="s">
        <v>1138</v>
      </c>
      <c r="D429" s="16" t="s">
        <v>2370</v>
      </c>
      <c r="E429" s="16" t="s">
        <v>17</v>
      </c>
      <c r="F429" s="16" t="s">
        <v>17</v>
      </c>
      <c r="G429" s="16" t="s">
        <v>17</v>
      </c>
      <c r="H429" s="16" t="s">
        <v>17</v>
      </c>
      <c r="I429" s="76" t="s">
        <v>2366</v>
      </c>
      <c r="J429" s="16">
        <v>327</v>
      </c>
      <c r="K429" s="16">
        <v>1</v>
      </c>
      <c r="L429" s="55">
        <v>2.7272727272727271</v>
      </c>
      <c r="M429" s="16" t="s">
        <v>145</v>
      </c>
      <c r="N429" s="55">
        <f t="shared" si="11"/>
        <v>3.7272727272727271</v>
      </c>
      <c r="O429" s="29" t="s">
        <v>17</v>
      </c>
      <c r="S429" s="16" t="s">
        <v>1487</v>
      </c>
      <c r="T429" s="16" t="str">
        <f>_xlfn.XLOOKUP(J429,'TAXA DE OCUP. RECUR.'!$E:$E,'TAXA DE OCUP. RECUR.'!$F:$F,"",0)</f>
        <v>MANDRILH. SKODA 3500 X 4500 - [327]</v>
      </c>
    </row>
    <row r="430" spans="1:20" x14ac:dyDescent="0.25">
      <c r="A430" s="16" t="s">
        <v>2364</v>
      </c>
      <c r="C430" s="16" t="s">
        <v>1138</v>
      </c>
      <c r="D430" s="16" t="s">
        <v>2370</v>
      </c>
      <c r="E430" s="16" t="s">
        <v>17</v>
      </c>
      <c r="F430" s="16" t="s">
        <v>17</v>
      </c>
      <c r="G430" s="16" t="s">
        <v>17</v>
      </c>
      <c r="H430" s="16" t="s">
        <v>17</v>
      </c>
      <c r="I430" s="76" t="s">
        <v>2365</v>
      </c>
      <c r="J430" s="16">
        <v>121</v>
      </c>
      <c r="K430" s="16">
        <v>1</v>
      </c>
      <c r="L430" s="55">
        <v>32.918611880183313</v>
      </c>
      <c r="M430" s="16" t="s">
        <v>145</v>
      </c>
      <c r="N430" s="55">
        <f t="shared" si="11"/>
        <v>33.918611880183313</v>
      </c>
      <c r="O430" s="29" t="s">
        <v>17</v>
      </c>
      <c r="S430" s="16" t="s">
        <v>1487</v>
      </c>
      <c r="T430" s="16" t="str">
        <f>_xlfn.XLOOKUP(J430,'TAXA DE OCUP. RECUR.'!$E:$E,'TAXA DE OCUP. RECUR.'!$F:$F,"",0)</f>
        <v>TORNO HORIZ. TOS SKJ-85 - [121]</v>
      </c>
    </row>
    <row r="431" spans="1:20" x14ac:dyDescent="0.25">
      <c r="A431" s="16" t="s">
        <v>2364</v>
      </c>
      <c r="C431" s="16" t="s">
        <v>1138</v>
      </c>
      <c r="D431" s="16" t="s">
        <v>2370</v>
      </c>
      <c r="E431" s="16" t="s">
        <v>17</v>
      </c>
      <c r="F431" s="16" t="s">
        <v>17</v>
      </c>
      <c r="G431" s="16" t="s">
        <v>17</v>
      </c>
      <c r="H431" s="16" t="s">
        <v>17</v>
      </c>
      <c r="I431" s="76" t="s">
        <v>2367</v>
      </c>
      <c r="J431" s="16">
        <v>107</v>
      </c>
      <c r="K431" s="16">
        <v>1</v>
      </c>
      <c r="L431" s="55">
        <v>12.354545454545454</v>
      </c>
      <c r="M431" s="16" t="s">
        <v>145</v>
      </c>
      <c r="N431" s="55">
        <f t="shared" si="11"/>
        <v>13.354545454545454</v>
      </c>
      <c r="O431" s="29" t="s">
        <v>17</v>
      </c>
      <c r="S431" s="16" t="s">
        <v>1487</v>
      </c>
      <c r="T431" s="16" t="str">
        <f>_xlfn.XLOOKUP(J431,'TAXA DE OCUP. RECUR.'!$E:$E,'TAXA DE OCUP. RECUR.'!$F:$F,"",0)</f>
        <v>PLAINA DE MESA INGERSOL - [107]</v>
      </c>
    </row>
    <row r="432" spans="1:20" x14ac:dyDescent="0.25">
      <c r="A432" s="16" t="s">
        <v>2364</v>
      </c>
      <c r="C432" s="16" t="s">
        <v>1138</v>
      </c>
      <c r="D432" s="16" t="s">
        <v>2370</v>
      </c>
      <c r="E432" s="16" t="s">
        <v>17</v>
      </c>
      <c r="F432" s="16" t="s">
        <v>17</v>
      </c>
      <c r="G432" s="16" t="s">
        <v>17</v>
      </c>
      <c r="H432" s="16" t="s">
        <v>17</v>
      </c>
      <c r="I432" s="76" t="s">
        <v>2368</v>
      </c>
      <c r="J432" s="16">
        <v>107</v>
      </c>
      <c r="K432" s="16">
        <v>1</v>
      </c>
      <c r="L432" s="55">
        <v>6.6363636363636358</v>
      </c>
      <c r="M432" s="16" t="s">
        <v>145</v>
      </c>
      <c r="N432" s="55">
        <f t="shared" si="11"/>
        <v>7.6363636363636358</v>
      </c>
      <c r="O432" s="29" t="s">
        <v>17</v>
      </c>
      <c r="S432" s="16" t="s">
        <v>1487</v>
      </c>
      <c r="T432" s="16" t="str">
        <f>_xlfn.XLOOKUP(J432,'TAXA DE OCUP. RECUR.'!$E:$E,'TAXA DE OCUP. RECUR.'!$F:$F,"",0)</f>
        <v>PLAINA DE MESA INGERSOL - [107]</v>
      </c>
    </row>
    <row r="433" spans="1:20" x14ac:dyDescent="0.25">
      <c r="A433" s="16" t="s">
        <v>2364</v>
      </c>
      <c r="C433" s="16" t="s">
        <v>1138</v>
      </c>
      <c r="D433" s="16" t="s">
        <v>2370</v>
      </c>
      <c r="E433" s="16" t="s">
        <v>17</v>
      </c>
      <c r="F433" s="16" t="s">
        <v>17</v>
      </c>
      <c r="G433" s="16" t="s">
        <v>17</v>
      </c>
      <c r="H433" s="16" t="s">
        <v>17</v>
      </c>
      <c r="I433" s="76" t="s">
        <v>2369</v>
      </c>
      <c r="J433" s="16">
        <v>107</v>
      </c>
      <c r="K433" s="16">
        <v>1</v>
      </c>
      <c r="L433" s="55">
        <v>5.7181818181818178</v>
      </c>
      <c r="M433" s="16" t="s">
        <v>145</v>
      </c>
      <c r="N433" s="55">
        <f t="shared" si="11"/>
        <v>6.7181818181818178</v>
      </c>
      <c r="O433" s="29" t="s">
        <v>17</v>
      </c>
      <c r="S433" s="16" t="s">
        <v>1487</v>
      </c>
      <c r="T433" s="16" t="str">
        <f>_xlfn.XLOOKUP(J433,'TAXA DE OCUP. RECUR.'!$E:$E,'TAXA DE OCUP. RECUR.'!$F:$F,"",0)</f>
        <v>PLAINA DE MESA INGERSOL - [107]</v>
      </c>
    </row>
    <row r="434" spans="1:20" x14ac:dyDescent="0.25">
      <c r="A434" s="16" t="s">
        <v>2364</v>
      </c>
      <c r="C434" s="16" t="s">
        <v>1160</v>
      </c>
      <c r="D434" s="16" t="s">
        <v>2370</v>
      </c>
      <c r="E434" s="16" t="s">
        <v>17</v>
      </c>
      <c r="F434" s="16" t="s">
        <v>17</v>
      </c>
      <c r="G434" s="16" t="s">
        <v>17</v>
      </c>
      <c r="H434" s="16" t="s">
        <v>17</v>
      </c>
      <c r="I434" s="76" t="s">
        <v>2366</v>
      </c>
      <c r="J434" s="16">
        <v>327</v>
      </c>
      <c r="K434" s="16">
        <v>1</v>
      </c>
      <c r="L434" s="55">
        <v>2.7272727272727271</v>
      </c>
      <c r="M434" s="16" t="s">
        <v>145</v>
      </c>
      <c r="N434" s="55">
        <f t="shared" si="11"/>
        <v>3.7272727272727271</v>
      </c>
      <c r="O434" s="29" t="s">
        <v>17</v>
      </c>
      <c r="S434" s="16" t="s">
        <v>1487</v>
      </c>
      <c r="T434" s="16" t="str">
        <f>_xlfn.XLOOKUP(J434,'TAXA DE OCUP. RECUR.'!$E:$E,'TAXA DE OCUP. RECUR.'!$F:$F,"",0)</f>
        <v>MANDRILH. SKODA 3500 X 4500 - [327]</v>
      </c>
    </row>
    <row r="435" spans="1:20" x14ac:dyDescent="0.25">
      <c r="A435" s="16" t="s">
        <v>2364</v>
      </c>
      <c r="C435" s="16" t="s">
        <v>1160</v>
      </c>
      <c r="D435" s="16" t="s">
        <v>2370</v>
      </c>
      <c r="E435" s="16" t="s">
        <v>17</v>
      </c>
      <c r="F435" s="16" t="s">
        <v>17</v>
      </c>
      <c r="G435" s="16" t="s">
        <v>17</v>
      </c>
      <c r="H435" s="16" t="s">
        <v>17</v>
      </c>
      <c r="I435" s="76" t="s">
        <v>2365</v>
      </c>
      <c r="J435" s="16">
        <v>121</v>
      </c>
      <c r="K435" s="16">
        <v>1</v>
      </c>
      <c r="L435" s="55">
        <v>48.955248396048383</v>
      </c>
      <c r="M435" s="16" t="s">
        <v>145</v>
      </c>
      <c r="N435" s="55">
        <f t="shared" si="11"/>
        <v>49.955248396048383</v>
      </c>
      <c r="O435" s="29" t="s">
        <v>17</v>
      </c>
      <c r="S435" s="16" t="s">
        <v>1487</v>
      </c>
      <c r="T435" s="16" t="str">
        <f>_xlfn.XLOOKUP(J435,'TAXA DE OCUP. RECUR.'!$E:$E,'TAXA DE OCUP. RECUR.'!$F:$F,"",0)</f>
        <v>TORNO HORIZ. TOS SKJ-85 - [121]</v>
      </c>
    </row>
    <row r="436" spans="1:20" x14ac:dyDescent="0.25">
      <c r="A436" s="16" t="s">
        <v>2364</v>
      </c>
      <c r="C436" s="16" t="s">
        <v>1160</v>
      </c>
      <c r="D436" s="16" t="s">
        <v>2370</v>
      </c>
      <c r="E436" s="16" t="s">
        <v>17</v>
      </c>
      <c r="F436" s="16" t="s">
        <v>17</v>
      </c>
      <c r="G436" s="16" t="s">
        <v>17</v>
      </c>
      <c r="H436" s="16" t="s">
        <v>17</v>
      </c>
      <c r="I436" s="76" t="s">
        <v>2367</v>
      </c>
      <c r="J436" s="16">
        <v>107</v>
      </c>
      <c r="K436" s="16">
        <v>1</v>
      </c>
      <c r="L436" s="55">
        <v>16.254545454545454</v>
      </c>
      <c r="M436" s="16" t="s">
        <v>145</v>
      </c>
      <c r="N436" s="55">
        <f t="shared" si="11"/>
        <v>17.254545454545454</v>
      </c>
      <c r="O436" s="29" t="s">
        <v>17</v>
      </c>
      <c r="S436" s="16" t="s">
        <v>1487</v>
      </c>
      <c r="T436" s="16" t="str">
        <f>_xlfn.XLOOKUP(J436,'TAXA DE OCUP. RECUR.'!$E:$E,'TAXA DE OCUP. RECUR.'!$F:$F,"",0)</f>
        <v>PLAINA DE MESA INGERSOL - [107]</v>
      </c>
    </row>
    <row r="437" spans="1:20" x14ac:dyDescent="0.25">
      <c r="A437" s="16" t="s">
        <v>2364</v>
      </c>
      <c r="C437" s="16" t="s">
        <v>1160</v>
      </c>
      <c r="D437" s="16" t="s">
        <v>2370</v>
      </c>
      <c r="E437" s="16" t="s">
        <v>17</v>
      </c>
      <c r="F437" s="16" t="s">
        <v>17</v>
      </c>
      <c r="G437" s="16" t="s">
        <v>17</v>
      </c>
      <c r="H437" s="16" t="s">
        <v>17</v>
      </c>
      <c r="I437" s="76" t="s">
        <v>2368</v>
      </c>
      <c r="J437" s="16">
        <v>107</v>
      </c>
      <c r="K437" s="16">
        <v>1</v>
      </c>
      <c r="L437" s="55">
        <v>8.8181818181818166</v>
      </c>
      <c r="M437" s="16" t="s">
        <v>145</v>
      </c>
      <c r="N437" s="55">
        <f t="shared" si="11"/>
        <v>9.8181818181818166</v>
      </c>
      <c r="O437" s="29" t="s">
        <v>17</v>
      </c>
      <c r="S437" s="16" t="s">
        <v>1487</v>
      </c>
      <c r="T437" s="16" t="str">
        <f>_xlfn.XLOOKUP(J437,'TAXA DE OCUP. RECUR.'!$E:$E,'TAXA DE OCUP. RECUR.'!$F:$F,"",0)</f>
        <v>PLAINA DE MESA INGERSOL - [107]</v>
      </c>
    </row>
    <row r="438" spans="1:20" x14ac:dyDescent="0.25">
      <c r="A438" s="16" t="s">
        <v>2364</v>
      </c>
      <c r="C438" s="16" t="s">
        <v>1160</v>
      </c>
      <c r="D438" s="16" t="s">
        <v>2370</v>
      </c>
      <c r="E438" s="16" t="s">
        <v>17</v>
      </c>
      <c r="F438" s="16" t="s">
        <v>17</v>
      </c>
      <c r="G438" s="16" t="s">
        <v>17</v>
      </c>
      <c r="H438" s="16" t="s">
        <v>17</v>
      </c>
      <c r="I438" s="76" t="s">
        <v>2369</v>
      </c>
      <c r="J438" s="16">
        <v>107</v>
      </c>
      <c r="K438" s="16">
        <v>1</v>
      </c>
      <c r="L438" s="55">
        <v>7.4363636363636356</v>
      </c>
      <c r="M438" s="16" t="s">
        <v>145</v>
      </c>
      <c r="N438" s="55">
        <f t="shared" si="11"/>
        <v>8.4363636363636356</v>
      </c>
      <c r="O438" s="29" t="s">
        <v>17</v>
      </c>
      <c r="S438" s="16" t="s">
        <v>1487</v>
      </c>
      <c r="T438" s="16" t="str">
        <f>_xlfn.XLOOKUP(J438,'TAXA DE OCUP. RECUR.'!$E:$E,'TAXA DE OCUP. RECUR.'!$F:$F,"",0)</f>
        <v>PLAINA DE MESA INGERSOL - [107]</v>
      </c>
    </row>
    <row r="439" spans="1:20" x14ac:dyDescent="0.25">
      <c r="A439" s="16" t="s">
        <v>1558</v>
      </c>
      <c r="C439" s="16">
        <v>59</v>
      </c>
      <c r="D439" s="16" t="s">
        <v>2092</v>
      </c>
      <c r="E439" s="102" t="s">
        <v>1722</v>
      </c>
      <c r="F439" s="16">
        <v>14</v>
      </c>
      <c r="G439" s="16" t="s">
        <v>2371</v>
      </c>
      <c r="H439" s="16">
        <v>1</v>
      </c>
      <c r="I439" s="76" t="s">
        <v>1724</v>
      </c>
      <c r="J439" s="16">
        <v>74</v>
      </c>
      <c r="K439" s="55">
        <v>0.15</v>
      </c>
      <c r="L439" s="55">
        <v>0</v>
      </c>
      <c r="M439" s="16" t="s">
        <v>145</v>
      </c>
      <c r="N439" s="55">
        <f t="shared" ref="N439:N460" si="12">(K439+L439)*24</f>
        <v>3.5999999999999996</v>
      </c>
      <c r="S439" s="16" t="s">
        <v>1487</v>
      </c>
      <c r="T439" s="16" t="str">
        <f>_xlfn.XLOOKUP(J439,'TAXA DE OCUP. RECUR.'!$E:$E,'TAXA DE OCUP. RECUR.'!$F:$F,"",0)</f>
        <v>MONTAGEM (PREPARADOR DE PEÇA)-74</v>
      </c>
    </row>
    <row r="440" spans="1:20" x14ac:dyDescent="0.25">
      <c r="A440" s="16" t="s">
        <v>1558</v>
      </c>
      <c r="C440" s="16">
        <v>59</v>
      </c>
      <c r="D440" s="16" t="s">
        <v>2092</v>
      </c>
      <c r="E440" s="102" t="s">
        <v>1722</v>
      </c>
      <c r="F440" s="16">
        <v>14</v>
      </c>
      <c r="G440" s="16" t="s">
        <v>2371</v>
      </c>
      <c r="H440" s="16">
        <v>1</v>
      </c>
      <c r="I440" s="76" t="s">
        <v>1724</v>
      </c>
      <c r="J440" s="16">
        <v>82</v>
      </c>
      <c r="K440" s="55">
        <v>0.13125000000000001</v>
      </c>
      <c r="L440" s="55">
        <v>0</v>
      </c>
      <c r="M440" s="16" t="s">
        <v>145</v>
      </c>
      <c r="N440" s="55">
        <f t="shared" si="12"/>
        <v>3.1500000000000004</v>
      </c>
      <c r="S440" s="16" t="s">
        <v>1487</v>
      </c>
      <c r="T440" s="16" t="str">
        <f>_xlfn.XLOOKUP(J440,'TAXA DE OCUP. RECUR.'!$E:$E,'TAXA DE OCUP. RECUR.'!$F:$F,"",0)</f>
        <v/>
      </c>
    </row>
    <row r="441" spans="1:20" x14ac:dyDescent="0.25">
      <c r="A441" s="16" t="s">
        <v>1558</v>
      </c>
      <c r="C441" s="16">
        <v>59</v>
      </c>
      <c r="D441" s="16" t="s">
        <v>2092</v>
      </c>
      <c r="E441" s="102" t="s">
        <v>1722</v>
      </c>
      <c r="F441" s="16">
        <v>14</v>
      </c>
      <c r="G441" s="16" t="s">
        <v>2371</v>
      </c>
      <c r="H441" s="16">
        <v>1</v>
      </c>
      <c r="I441" s="76" t="s">
        <v>1771</v>
      </c>
      <c r="J441" s="16">
        <v>74</v>
      </c>
      <c r="K441" s="55">
        <v>0.19772727272727272</v>
      </c>
      <c r="L441" s="55">
        <v>0</v>
      </c>
      <c r="M441" s="16" t="s">
        <v>145</v>
      </c>
      <c r="N441" s="55">
        <f t="shared" si="12"/>
        <v>4.7454545454545451</v>
      </c>
      <c r="Q441" s="16">
        <v>23</v>
      </c>
      <c r="R441">
        <v>23</v>
      </c>
      <c r="S441" s="16" t="s">
        <v>1487</v>
      </c>
      <c r="T441" s="16" t="str">
        <f>_xlfn.XLOOKUP(J441,'TAXA DE OCUP. RECUR.'!$E:$E,'TAXA DE OCUP. RECUR.'!$F:$F,"",0)</f>
        <v>MONTAGEM (PREPARADOR DE PEÇA)-74</v>
      </c>
    </row>
    <row r="442" spans="1:20" x14ac:dyDescent="0.25">
      <c r="A442" s="16" t="s">
        <v>1558</v>
      </c>
      <c r="C442" s="16">
        <v>59</v>
      </c>
      <c r="D442" s="16" t="s">
        <v>2092</v>
      </c>
      <c r="E442" s="102" t="s">
        <v>1722</v>
      </c>
      <c r="F442" s="16">
        <v>14</v>
      </c>
      <c r="G442" s="16" t="s">
        <v>2371</v>
      </c>
      <c r="H442" s="16">
        <v>1</v>
      </c>
      <c r="I442" s="76" t="s">
        <v>2299</v>
      </c>
      <c r="J442" s="16">
        <v>91</v>
      </c>
      <c r="K442" s="55">
        <v>5.4545454545454543E-2</v>
      </c>
      <c r="L442" s="55">
        <v>0</v>
      </c>
      <c r="M442" s="16" t="s">
        <v>145</v>
      </c>
      <c r="N442" s="55">
        <f t="shared" si="12"/>
        <v>1.3090909090909091</v>
      </c>
      <c r="Q442" s="16">
        <v>23</v>
      </c>
      <c r="R442">
        <v>23</v>
      </c>
      <c r="S442" s="16" t="s">
        <v>1487</v>
      </c>
      <c r="T442" s="16" t="str">
        <f>_xlfn.XLOOKUP(J442,'TAXA DE OCUP. RECUR.'!$E:$E,'TAXA DE OCUP. RECUR.'!$F:$F,"",0)</f>
        <v>GRAFITAMENTO - [91]</v>
      </c>
    </row>
    <row r="443" spans="1:20" x14ac:dyDescent="0.25">
      <c r="A443" s="16" t="s">
        <v>1558</v>
      </c>
      <c r="C443" s="16">
        <v>59</v>
      </c>
      <c r="D443" s="16" t="s">
        <v>2092</v>
      </c>
      <c r="E443" s="102" t="s">
        <v>1722</v>
      </c>
      <c r="F443" s="16">
        <v>14</v>
      </c>
      <c r="G443" s="16" t="s">
        <v>2371</v>
      </c>
      <c r="H443" s="16">
        <v>1</v>
      </c>
      <c r="I443" s="76" t="s">
        <v>2299</v>
      </c>
      <c r="J443" s="16">
        <v>84</v>
      </c>
      <c r="K443" s="55">
        <v>0.1206301660196421</v>
      </c>
      <c r="L443" s="55">
        <v>0</v>
      </c>
      <c r="M443" s="16" t="s">
        <v>145</v>
      </c>
      <c r="N443" s="55">
        <f t="shared" si="12"/>
        <v>2.8951239844714105</v>
      </c>
      <c r="Q443" s="16">
        <v>23</v>
      </c>
      <c r="R443">
        <v>23</v>
      </c>
      <c r="S443" s="16" t="s">
        <v>1487</v>
      </c>
      <c r="T443" s="16" t="str">
        <f>_xlfn.XLOOKUP(J443,'TAXA DE OCUP. RECUR.'!$E:$E,'TAXA DE OCUP. RECUR.'!$F:$F,"",0)</f>
        <v>SOLDA - [84]</v>
      </c>
    </row>
    <row r="444" spans="1:20" x14ac:dyDescent="0.25">
      <c r="A444" s="16" t="s">
        <v>1558</v>
      </c>
      <c r="C444" s="16">
        <v>59</v>
      </c>
      <c r="D444" s="16" t="s">
        <v>2092</v>
      </c>
      <c r="E444" s="102" t="s">
        <v>1722</v>
      </c>
      <c r="F444" s="16">
        <v>14</v>
      </c>
      <c r="G444" s="16" t="s">
        <v>2371</v>
      </c>
      <c r="H444" s="16">
        <v>1</v>
      </c>
      <c r="I444" s="76" t="s">
        <v>1775</v>
      </c>
      <c r="J444" s="16">
        <v>84</v>
      </c>
      <c r="K444" s="55">
        <v>0.4381363636363636</v>
      </c>
      <c r="L444" s="55">
        <v>4.8681818181818187E-2</v>
      </c>
      <c r="M444" s="16" t="s">
        <v>145</v>
      </c>
      <c r="N444" s="55">
        <f t="shared" si="12"/>
        <v>11.683636363636364</v>
      </c>
      <c r="Q444" s="16">
        <v>23</v>
      </c>
      <c r="R444">
        <v>23</v>
      </c>
      <c r="S444" s="16" t="s">
        <v>1487</v>
      </c>
      <c r="T444" s="16" t="str">
        <f>_xlfn.XLOOKUP(J444,'TAXA DE OCUP. RECUR.'!$E:$E,'TAXA DE OCUP. RECUR.'!$F:$F,"",0)</f>
        <v>SOLDA - [84]</v>
      </c>
    </row>
    <row r="445" spans="1:20" x14ac:dyDescent="0.25">
      <c r="A445" s="16" t="s">
        <v>1558</v>
      </c>
      <c r="C445" s="16">
        <v>59</v>
      </c>
      <c r="D445" s="16" t="s">
        <v>2092</v>
      </c>
      <c r="E445" s="102" t="s">
        <v>1722</v>
      </c>
      <c r="F445" s="16">
        <v>14</v>
      </c>
      <c r="G445" s="16" t="s">
        <v>2371</v>
      </c>
      <c r="H445" s="16">
        <v>1</v>
      </c>
      <c r="I445" s="76" t="s">
        <v>1734</v>
      </c>
      <c r="J445" s="16">
        <v>84</v>
      </c>
      <c r="K445" s="55">
        <v>0.84559090909090895</v>
      </c>
      <c r="L445" s="55">
        <v>9.3954545454545457E-2</v>
      </c>
      <c r="M445" s="16" t="s">
        <v>145</v>
      </c>
      <c r="N445" s="55">
        <f t="shared" si="12"/>
        <v>22.549090909090907</v>
      </c>
      <c r="Q445" s="16">
        <v>23</v>
      </c>
      <c r="R445">
        <v>23</v>
      </c>
      <c r="S445" s="16" t="s">
        <v>1487</v>
      </c>
      <c r="T445" s="16" t="str">
        <f>_xlfn.XLOOKUP(J445,'TAXA DE OCUP. RECUR.'!$E:$E,'TAXA DE OCUP. RECUR.'!$F:$F,"",0)</f>
        <v>SOLDA - [84]</v>
      </c>
    </row>
    <row r="446" spans="1:20" x14ac:dyDescent="0.25">
      <c r="A446" s="16" t="s">
        <v>1558</v>
      </c>
      <c r="C446" s="16">
        <v>59</v>
      </c>
      <c r="D446" s="16" t="s">
        <v>2092</v>
      </c>
      <c r="E446" s="102" t="s">
        <v>1722</v>
      </c>
      <c r="F446" s="16">
        <v>14</v>
      </c>
      <c r="G446" s="16" t="s">
        <v>2371</v>
      </c>
      <c r="H446" s="16">
        <v>1</v>
      </c>
      <c r="I446" s="76" t="s">
        <v>1735</v>
      </c>
      <c r="J446" s="16">
        <v>121</v>
      </c>
      <c r="K446" s="55">
        <v>6.511363636363636E-2</v>
      </c>
      <c r="L446" s="55">
        <v>7.2348484848484837E-3</v>
      </c>
      <c r="M446" s="16" t="s">
        <v>145</v>
      </c>
      <c r="N446" s="55">
        <f t="shared" si="12"/>
        <v>1.7363636363636363</v>
      </c>
      <c r="Q446" s="16">
        <v>21</v>
      </c>
      <c r="R446">
        <v>21</v>
      </c>
      <c r="S446" s="16" t="s">
        <v>1487</v>
      </c>
      <c r="T446" s="16" t="str">
        <f>_xlfn.XLOOKUP(J446,'TAXA DE OCUP. RECUR.'!$E:$E,'TAXA DE OCUP. RECUR.'!$F:$F,"",0)</f>
        <v>TORNO HORIZ. TOS SKJ-85 - [121]</v>
      </c>
    </row>
    <row r="447" spans="1:20" x14ac:dyDescent="0.25">
      <c r="A447" s="16" t="s">
        <v>1558</v>
      </c>
      <c r="C447" s="16">
        <v>59</v>
      </c>
      <c r="D447" s="16" t="s">
        <v>2092</v>
      </c>
      <c r="E447" s="102" t="s">
        <v>1722</v>
      </c>
      <c r="F447" s="16">
        <v>14</v>
      </c>
      <c r="G447" s="16" t="s">
        <v>2371</v>
      </c>
      <c r="H447" s="16">
        <v>1</v>
      </c>
      <c r="I447" s="76" t="s">
        <v>1736</v>
      </c>
      <c r="J447" s="16">
        <v>105</v>
      </c>
      <c r="K447" s="55">
        <v>0.56717856234368369</v>
      </c>
      <c r="L447" s="55">
        <v>6.3019840260409299E-2</v>
      </c>
      <c r="M447" s="16" t="s">
        <v>145</v>
      </c>
      <c r="N447" s="55">
        <f t="shared" si="12"/>
        <v>15.124761662498232</v>
      </c>
      <c r="Q447" s="16">
        <v>24</v>
      </c>
      <c r="R447">
        <f>Q447</f>
        <v>24</v>
      </c>
      <c r="S447" s="16" t="s">
        <v>1487</v>
      </c>
      <c r="T447" s="16" t="str">
        <f>_xlfn.XLOOKUP(J447,'TAXA DE OCUP. RECUR.'!$E:$E,'TAXA DE OCUP. RECUR.'!$F:$F,"",0)</f>
        <v>ARCO SUBMERSO DUPLO CABEÇOTE BAMBOZZI - [105]</v>
      </c>
    </row>
    <row r="448" spans="1:20" x14ac:dyDescent="0.25">
      <c r="A448" s="16" t="s">
        <v>1558</v>
      </c>
      <c r="C448" s="16">
        <v>59</v>
      </c>
      <c r="D448" s="16" t="s">
        <v>2092</v>
      </c>
      <c r="E448" s="102" t="s">
        <v>1722</v>
      </c>
      <c r="F448" s="16">
        <v>14</v>
      </c>
      <c r="G448" s="16" t="s">
        <v>2371</v>
      </c>
      <c r="H448" s="16">
        <v>1</v>
      </c>
      <c r="I448" s="76" t="s">
        <v>1737</v>
      </c>
      <c r="J448" s="16">
        <v>121</v>
      </c>
      <c r="K448" s="55">
        <v>0.12443181818181819</v>
      </c>
      <c r="L448" s="55">
        <v>1.3825757575757575E-2</v>
      </c>
      <c r="M448" s="16" t="s">
        <v>145</v>
      </c>
      <c r="N448" s="55">
        <f t="shared" si="12"/>
        <v>3.3181818181818179</v>
      </c>
      <c r="Q448" s="16">
        <v>24</v>
      </c>
      <c r="R448">
        <f>Q448</f>
        <v>24</v>
      </c>
      <c r="S448" s="16" t="s">
        <v>1487</v>
      </c>
      <c r="T448" s="16" t="str">
        <f>_xlfn.XLOOKUP(J448,'TAXA DE OCUP. RECUR.'!$E:$E,'TAXA DE OCUP. RECUR.'!$F:$F,"",0)</f>
        <v>TORNO HORIZ. TOS SKJ-85 - [121]</v>
      </c>
    </row>
    <row r="449" spans="1:20" x14ac:dyDescent="0.25">
      <c r="A449" s="16" t="s">
        <v>1558</v>
      </c>
      <c r="C449" s="16">
        <v>59</v>
      </c>
      <c r="D449" s="16" t="s">
        <v>2092</v>
      </c>
      <c r="E449" s="102" t="s">
        <v>1722</v>
      </c>
      <c r="F449" s="16">
        <v>14</v>
      </c>
      <c r="G449" s="16" t="s">
        <v>2371</v>
      </c>
      <c r="H449" s="16">
        <v>1</v>
      </c>
      <c r="I449" s="76" t="s">
        <v>1738</v>
      </c>
      <c r="J449" s="16">
        <v>327</v>
      </c>
      <c r="K449" s="55">
        <v>0.34425</v>
      </c>
      <c r="L449" s="55">
        <v>3.8249999999999999E-2</v>
      </c>
      <c r="M449" s="16" t="s">
        <v>145</v>
      </c>
      <c r="N449" s="55">
        <f t="shared" si="12"/>
        <v>9.18</v>
      </c>
      <c r="Q449" s="16">
        <v>24</v>
      </c>
      <c r="R449">
        <f>Q449</f>
        <v>24</v>
      </c>
      <c r="S449" s="16" t="s">
        <v>1487</v>
      </c>
      <c r="T449" s="16" t="str">
        <f>_xlfn.XLOOKUP(J449,'TAXA DE OCUP. RECUR.'!$E:$E,'TAXA DE OCUP. RECUR.'!$F:$F,"",0)</f>
        <v>MANDRILH. SKODA 3500 X 4500 - [327]</v>
      </c>
    </row>
    <row r="450" spans="1:20" x14ac:dyDescent="0.25">
      <c r="A450" s="16" t="s">
        <v>1558</v>
      </c>
      <c r="C450" s="16">
        <v>59</v>
      </c>
      <c r="D450" s="16" t="s">
        <v>2092</v>
      </c>
      <c r="E450" s="102" t="s">
        <v>1722</v>
      </c>
      <c r="F450" s="16">
        <v>14</v>
      </c>
      <c r="G450" s="16" t="s">
        <v>2371</v>
      </c>
      <c r="H450" s="16">
        <v>1</v>
      </c>
      <c r="I450" s="76" t="s">
        <v>1757</v>
      </c>
      <c r="J450" s="16">
        <v>393</v>
      </c>
      <c r="K450" s="55">
        <v>1.6568181818181819E-2</v>
      </c>
      <c r="L450" s="55">
        <v>1.840909090909091E-3</v>
      </c>
      <c r="M450" s="16" t="s">
        <v>145</v>
      </c>
      <c r="N450" s="55">
        <f t="shared" si="12"/>
        <v>0.44181818181818183</v>
      </c>
      <c r="Q450" s="16">
        <v>21</v>
      </c>
      <c r="R450">
        <v>21</v>
      </c>
      <c r="S450" s="16" t="s">
        <v>1487</v>
      </c>
      <c r="T450" s="16" t="str">
        <f>_xlfn.XLOOKUP(J450,'TAXA DE OCUP. RECUR.'!$E:$E,'TAXA DE OCUP. RECUR.'!$F:$F,"",0)</f>
        <v>TORNO HORIZ. PARALELO POREBA  12000 - [393]</v>
      </c>
    </row>
    <row r="451" spans="1:20" x14ac:dyDescent="0.25">
      <c r="A451" s="16" t="s">
        <v>1558</v>
      </c>
      <c r="C451" s="16">
        <v>59</v>
      </c>
      <c r="D451" s="16" t="s">
        <v>2092</v>
      </c>
      <c r="E451" s="102" t="s">
        <v>1722</v>
      </c>
      <c r="F451" s="16">
        <v>14</v>
      </c>
      <c r="G451" s="16" t="s">
        <v>2371</v>
      </c>
      <c r="H451" s="16">
        <v>1</v>
      </c>
      <c r="I451" s="76" t="s">
        <v>1758</v>
      </c>
      <c r="J451" s="16">
        <v>105</v>
      </c>
      <c r="K451" s="55">
        <v>0.16823728598192603</v>
      </c>
      <c r="L451" s="55">
        <v>1.8693031775769562E-2</v>
      </c>
      <c r="M451" s="16" t="s">
        <v>145</v>
      </c>
      <c r="N451" s="55">
        <f t="shared" si="12"/>
        <v>4.4863276261846945</v>
      </c>
      <c r="Q451" s="16">
        <v>21</v>
      </c>
      <c r="R451">
        <v>21</v>
      </c>
      <c r="S451" s="16" t="s">
        <v>1487</v>
      </c>
      <c r="T451" s="16" t="str">
        <f>_xlfn.XLOOKUP(J451,'TAXA DE OCUP. RECUR.'!$E:$E,'TAXA DE OCUP. RECUR.'!$F:$F,"",0)</f>
        <v>ARCO SUBMERSO DUPLO CABEÇOTE BAMBOZZI - [105]</v>
      </c>
    </row>
    <row r="452" spans="1:20" x14ac:dyDescent="0.25">
      <c r="A452" s="16" t="s">
        <v>1558</v>
      </c>
      <c r="C452" s="16">
        <v>59</v>
      </c>
      <c r="D452" s="16" t="s">
        <v>2092</v>
      </c>
      <c r="E452" s="102" t="s">
        <v>1722</v>
      </c>
      <c r="F452" s="16">
        <v>14</v>
      </c>
      <c r="G452" s="16" t="s">
        <v>2371</v>
      </c>
      <c r="H452" s="16">
        <v>1</v>
      </c>
      <c r="I452" s="76" t="s">
        <v>1759</v>
      </c>
      <c r="J452" s="16">
        <v>121</v>
      </c>
      <c r="K452" s="55">
        <v>2.6079545454545452E-2</v>
      </c>
      <c r="L452" s="55">
        <v>2.8977272727272723E-3</v>
      </c>
      <c r="M452" s="16" t="s">
        <v>145</v>
      </c>
      <c r="N452" s="55">
        <f t="shared" si="12"/>
        <v>0.69545454545454544</v>
      </c>
      <c r="Q452" s="16">
        <v>24</v>
      </c>
      <c r="R452">
        <f>Q452</f>
        <v>24</v>
      </c>
      <c r="S452" s="16" t="s">
        <v>1487</v>
      </c>
      <c r="T452" s="16" t="str">
        <f>_xlfn.XLOOKUP(J452,'TAXA DE OCUP. RECUR.'!$E:$E,'TAXA DE OCUP. RECUR.'!$F:$F,"",0)</f>
        <v>TORNO HORIZ. TOS SKJ-85 - [121]</v>
      </c>
    </row>
    <row r="453" spans="1:20" x14ac:dyDescent="0.25">
      <c r="A453" s="16" t="s">
        <v>1558</v>
      </c>
      <c r="C453" s="16">
        <v>59</v>
      </c>
      <c r="D453" s="16" t="s">
        <v>2092</v>
      </c>
      <c r="E453" s="102" t="s">
        <v>1722</v>
      </c>
      <c r="F453" s="16">
        <v>14</v>
      </c>
      <c r="G453" s="16" t="s">
        <v>2371</v>
      </c>
      <c r="H453" s="16">
        <v>1</v>
      </c>
      <c r="I453" s="76" t="s">
        <v>1760</v>
      </c>
      <c r="J453" s="16">
        <v>121</v>
      </c>
      <c r="K453" s="55">
        <v>6.1363636363636363E-2</v>
      </c>
      <c r="L453" s="55">
        <v>6.8181818181818179E-3</v>
      </c>
      <c r="M453" s="16" t="s">
        <v>145</v>
      </c>
      <c r="N453" s="55">
        <f t="shared" si="12"/>
        <v>1.6363636363636362</v>
      </c>
      <c r="Q453" s="16">
        <v>21</v>
      </c>
      <c r="R453">
        <v>21</v>
      </c>
      <c r="S453" s="16" t="s">
        <v>1487</v>
      </c>
      <c r="T453" s="16" t="str">
        <f>_xlfn.XLOOKUP(J453,'TAXA DE OCUP. RECUR.'!$E:$E,'TAXA DE OCUP. RECUR.'!$F:$F,"",0)</f>
        <v>TORNO HORIZ. TOS SKJ-85 - [121]</v>
      </c>
    </row>
    <row r="454" spans="1:20" x14ac:dyDescent="0.25">
      <c r="A454" s="16" t="s">
        <v>1558</v>
      </c>
      <c r="C454" s="16">
        <v>59</v>
      </c>
      <c r="D454" s="16" t="s">
        <v>2092</v>
      </c>
      <c r="E454" s="102" t="s">
        <v>1722</v>
      </c>
      <c r="F454" s="16">
        <v>14</v>
      </c>
      <c r="G454" s="16" t="s">
        <v>2371</v>
      </c>
      <c r="H454" s="16">
        <v>1</v>
      </c>
      <c r="I454" s="76" t="s">
        <v>1761</v>
      </c>
      <c r="J454" s="16">
        <v>105</v>
      </c>
      <c r="K454" s="55">
        <v>0.90696535885873608</v>
      </c>
      <c r="L454" s="55">
        <v>0.1007739287620818</v>
      </c>
      <c r="M454" s="16" t="s">
        <v>145</v>
      </c>
      <c r="N454" s="55">
        <f t="shared" si="12"/>
        <v>24.185742902899626</v>
      </c>
      <c r="Q454" s="16">
        <v>21</v>
      </c>
      <c r="R454">
        <v>21</v>
      </c>
      <c r="S454" s="16" t="s">
        <v>1487</v>
      </c>
      <c r="T454" s="16" t="str">
        <f>_xlfn.XLOOKUP(J454,'TAXA DE OCUP. RECUR.'!$E:$E,'TAXA DE OCUP. RECUR.'!$F:$F,"",0)</f>
        <v>ARCO SUBMERSO DUPLO CABEÇOTE BAMBOZZI - [105]</v>
      </c>
    </row>
    <row r="455" spans="1:20" x14ac:dyDescent="0.25">
      <c r="A455" s="16" t="s">
        <v>1558</v>
      </c>
      <c r="C455" s="16">
        <v>59</v>
      </c>
      <c r="D455" s="16" t="s">
        <v>2092</v>
      </c>
      <c r="E455" s="102" t="s">
        <v>1722</v>
      </c>
      <c r="F455" s="16">
        <v>14</v>
      </c>
      <c r="G455" s="16" t="s">
        <v>2371</v>
      </c>
      <c r="H455" s="16">
        <v>1</v>
      </c>
      <c r="I455" s="76" t="s">
        <v>1762</v>
      </c>
      <c r="J455" s="16">
        <v>121</v>
      </c>
      <c r="K455" s="55">
        <v>0.20863636363636362</v>
      </c>
      <c r="L455" s="55">
        <v>2.3181818181818178E-2</v>
      </c>
      <c r="M455" s="16" t="s">
        <v>145</v>
      </c>
      <c r="N455" s="55">
        <f t="shared" si="12"/>
        <v>5.5636363636363635</v>
      </c>
      <c r="Q455" s="16">
        <v>24</v>
      </c>
      <c r="R455">
        <f>Q455</f>
        <v>24</v>
      </c>
      <c r="S455" s="16" t="s">
        <v>1487</v>
      </c>
      <c r="T455" s="16" t="str">
        <f>_xlfn.XLOOKUP(J455,'TAXA DE OCUP. RECUR.'!$E:$E,'TAXA DE OCUP. RECUR.'!$F:$F,"",0)</f>
        <v>TORNO HORIZ. TOS SKJ-85 - [121]</v>
      </c>
    </row>
    <row r="456" spans="1:20" x14ac:dyDescent="0.25">
      <c r="A456" s="16" t="s">
        <v>1558</v>
      </c>
      <c r="C456" s="16">
        <v>59</v>
      </c>
      <c r="D456" s="16" t="s">
        <v>2092</v>
      </c>
      <c r="E456" s="102" t="s">
        <v>1722</v>
      </c>
      <c r="F456" s="16">
        <v>14</v>
      </c>
      <c r="G456" s="16" t="s">
        <v>2371</v>
      </c>
      <c r="H456" s="16">
        <v>1</v>
      </c>
      <c r="I456" s="76" t="s">
        <v>1731</v>
      </c>
      <c r="J456" s="16">
        <v>121</v>
      </c>
      <c r="K456" s="55">
        <v>3.5284090909090904E-2</v>
      </c>
      <c r="L456" s="55">
        <v>3.9204545454545447E-3</v>
      </c>
      <c r="M456" s="16" t="s">
        <v>145</v>
      </c>
      <c r="N456" s="55">
        <f t="shared" si="12"/>
        <v>0.94090909090909081</v>
      </c>
      <c r="Q456" s="16">
        <v>21</v>
      </c>
      <c r="R456">
        <v>21</v>
      </c>
      <c r="S456" s="16" t="s">
        <v>1487</v>
      </c>
      <c r="T456" s="16" t="str">
        <f>_xlfn.XLOOKUP(J456,'TAXA DE OCUP. RECUR.'!$E:$E,'TAXA DE OCUP. RECUR.'!$F:$F,"",0)</f>
        <v>TORNO HORIZ. TOS SKJ-85 - [121]</v>
      </c>
    </row>
    <row r="457" spans="1:20" x14ac:dyDescent="0.25">
      <c r="A457" s="16" t="s">
        <v>1558</v>
      </c>
      <c r="C457" s="16">
        <v>59</v>
      </c>
      <c r="D457" s="16" t="s">
        <v>2092</v>
      </c>
      <c r="E457" s="102" t="s">
        <v>1722</v>
      </c>
      <c r="F457" s="16">
        <v>14</v>
      </c>
      <c r="G457" s="16" t="s">
        <v>2371</v>
      </c>
      <c r="H457" s="16">
        <v>1</v>
      </c>
      <c r="I457" s="76" t="s">
        <v>1732</v>
      </c>
      <c r="J457" s="16">
        <v>121</v>
      </c>
      <c r="K457" s="55">
        <v>0.21477272727272731</v>
      </c>
      <c r="L457" s="55">
        <v>2.3863636363636365E-2</v>
      </c>
      <c r="M457" s="16" t="s">
        <v>145</v>
      </c>
      <c r="N457" s="55">
        <f t="shared" si="12"/>
        <v>5.7272727272727284</v>
      </c>
      <c r="Q457" s="16">
        <v>24</v>
      </c>
      <c r="R457">
        <f>Q457</f>
        <v>24</v>
      </c>
      <c r="S457" s="16" t="s">
        <v>1487</v>
      </c>
      <c r="T457" s="16" t="str">
        <f>_xlfn.XLOOKUP(J457,'TAXA DE OCUP. RECUR.'!$E:$E,'TAXA DE OCUP. RECUR.'!$F:$F,"",0)</f>
        <v>TORNO HORIZ. TOS SKJ-85 - [121]</v>
      </c>
    </row>
    <row r="458" spans="1:20" x14ac:dyDescent="0.25">
      <c r="A458" s="16" t="s">
        <v>1558</v>
      </c>
      <c r="C458" s="16">
        <v>59</v>
      </c>
      <c r="D458" s="16" t="s">
        <v>2092</v>
      </c>
      <c r="E458" s="102" t="s">
        <v>1722</v>
      </c>
      <c r="F458" s="16">
        <v>14</v>
      </c>
      <c r="G458" s="16" t="s">
        <v>2371</v>
      </c>
      <c r="H458" s="16">
        <v>1</v>
      </c>
      <c r="I458" s="76" t="s">
        <v>1740</v>
      </c>
      <c r="J458" s="16">
        <v>84</v>
      </c>
      <c r="K458" s="55">
        <v>0.13636363636363635</v>
      </c>
      <c r="L458" s="55">
        <v>0</v>
      </c>
      <c r="M458" s="16" t="s">
        <v>145</v>
      </c>
      <c r="N458" s="55">
        <f t="shared" si="12"/>
        <v>3.2727272727272725</v>
      </c>
      <c r="Q458" s="16">
        <v>24</v>
      </c>
      <c r="R458">
        <f>Q458</f>
        <v>24</v>
      </c>
      <c r="S458" s="16" t="s">
        <v>1487</v>
      </c>
      <c r="T458" s="16" t="str">
        <f>_xlfn.XLOOKUP(J458,'TAXA DE OCUP. RECUR.'!$E:$E,'TAXA DE OCUP. RECUR.'!$F:$F,"",0)</f>
        <v>SOLDA - [84]</v>
      </c>
    </row>
    <row r="459" spans="1:20" x14ac:dyDescent="0.25">
      <c r="A459" s="16" t="s">
        <v>1558</v>
      </c>
      <c r="C459" s="16">
        <v>59</v>
      </c>
      <c r="D459" s="16" t="s">
        <v>2092</v>
      </c>
      <c r="E459" s="102" t="s">
        <v>1722</v>
      </c>
      <c r="F459" s="16">
        <v>14</v>
      </c>
      <c r="G459" s="16" t="s">
        <v>2371</v>
      </c>
      <c r="H459" s="16">
        <v>1</v>
      </c>
      <c r="I459" s="76" t="s">
        <v>1740</v>
      </c>
      <c r="J459" s="16">
        <v>166</v>
      </c>
      <c r="K459" s="55">
        <v>0.72562500000000008</v>
      </c>
      <c r="L459" s="55">
        <v>8.0625000000000016E-2</v>
      </c>
      <c r="M459" s="16" t="s">
        <v>145</v>
      </c>
      <c r="N459" s="55">
        <f t="shared" si="12"/>
        <v>19.350000000000001</v>
      </c>
      <c r="Q459" s="16">
        <v>24</v>
      </c>
      <c r="R459">
        <f>Q459</f>
        <v>24</v>
      </c>
      <c r="S459" s="16" t="s">
        <v>1487</v>
      </c>
      <c r="T459" s="16" t="str">
        <f>_xlfn.XLOOKUP(J459,'TAXA DE OCUP. RECUR.'!$E:$E,'TAXA DE OCUP. RECUR.'!$F:$F,"",0)</f>
        <v>MAQUINA DE TRATAMENTO TERMICO SICORT (ALIVIO) - [166]</v>
      </c>
    </row>
    <row r="460" spans="1:20" x14ac:dyDescent="0.25">
      <c r="A460" s="16" t="s">
        <v>1558</v>
      </c>
      <c r="C460" s="16">
        <v>72</v>
      </c>
      <c r="D460" s="16" t="s">
        <v>2092</v>
      </c>
      <c r="E460" s="16" t="s">
        <v>2275</v>
      </c>
      <c r="F460" s="16">
        <v>72</v>
      </c>
      <c r="G460" s="16" t="s">
        <v>2372</v>
      </c>
      <c r="H460" s="16">
        <v>0</v>
      </c>
      <c r="I460" s="183" t="s">
        <v>1724</v>
      </c>
      <c r="J460" s="25">
        <v>74</v>
      </c>
      <c r="K460" s="55">
        <v>0.15</v>
      </c>
      <c r="L460" s="55">
        <v>0</v>
      </c>
      <c r="M460" s="16" t="s">
        <v>145</v>
      </c>
      <c r="N460" s="55">
        <f t="shared" si="12"/>
        <v>3.5999999999999996</v>
      </c>
      <c r="S460" s="16" t="s">
        <v>1487</v>
      </c>
      <c r="T460" s="16" t="str">
        <f>_xlfn.XLOOKUP(J460,'TAXA DE OCUP. RECUR.'!$E:$E,'TAXA DE OCUP. RECUR.'!$F:$F,"",0)</f>
        <v>MONTAGEM (PREPARADOR DE PEÇA)-74</v>
      </c>
    </row>
    <row r="461" spans="1:20" x14ac:dyDescent="0.25">
      <c r="A461" s="16" t="s">
        <v>1558</v>
      </c>
      <c r="C461" s="16">
        <v>72</v>
      </c>
      <c r="D461" s="16" t="s">
        <v>2092</v>
      </c>
      <c r="E461" s="16" t="s">
        <v>2275</v>
      </c>
      <c r="F461" s="16">
        <v>72</v>
      </c>
      <c r="G461" s="16" t="s">
        <v>2372</v>
      </c>
      <c r="H461" s="16">
        <v>0</v>
      </c>
      <c r="I461" s="183" t="s">
        <v>1724</v>
      </c>
      <c r="J461" s="25">
        <v>82</v>
      </c>
      <c r="K461" s="55">
        <v>0.13125000000000001</v>
      </c>
      <c r="L461" s="55">
        <v>0</v>
      </c>
      <c r="M461" s="16" t="s">
        <v>145</v>
      </c>
      <c r="N461" s="55">
        <f t="shared" ref="N461:N524" si="13">(K461+L461)*24</f>
        <v>3.1500000000000004</v>
      </c>
      <c r="S461" s="16" t="s">
        <v>1487</v>
      </c>
      <c r="T461" s="16" t="str">
        <f>_xlfn.XLOOKUP(J461,'TAXA DE OCUP. RECUR.'!$E:$E,'TAXA DE OCUP. RECUR.'!$F:$F,"",0)</f>
        <v/>
      </c>
    </row>
    <row r="462" spans="1:20" x14ac:dyDescent="0.25">
      <c r="A462" s="16" t="s">
        <v>1558</v>
      </c>
      <c r="C462" s="16">
        <v>72</v>
      </c>
      <c r="D462" s="16" t="s">
        <v>2092</v>
      </c>
      <c r="E462" s="16" t="s">
        <v>2275</v>
      </c>
      <c r="F462" s="16">
        <v>72</v>
      </c>
      <c r="G462" s="16" t="s">
        <v>2372</v>
      </c>
      <c r="H462" s="16">
        <v>0</v>
      </c>
      <c r="I462" s="183" t="s">
        <v>1725</v>
      </c>
      <c r="J462" s="25">
        <v>121</v>
      </c>
      <c r="K462" s="55">
        <v>1.9943181818181815E-2</v>
      </c>
      <c r="L462" s="55">
        <v>2.2159090909090909E-3</v>
      </c>
      <c r="M462" s="16" t="s">
        <v>145</v>
      </c>
      <c r="N462" s="55">
        <f t="shared" si="13"/>
        <v>0.53181818181818175</v>
      </c>
      <c r="Q462" s="16">
        <v>21</v>
      </c>
      <c r="R462">
        <v>21</v>
      </c>
      <c r="S462" s="16" t="s">
        <v>1487</v>
      </c>
      <c r="T462" s="16" t="str">
        <f>_xlfn.XLOOKUP(J462,'TAXA DE OCUP. RECUR.'!$E:$E,'TAXA DE OCUP. RECUR.'!$F:$F,"",0)</f>
        <v>TORNO HORIZ. TOS SKJ-85 - [121]</v>
      </c>
    </row>
    <row r="463" spans="1:20" x14ac:dyDescent="0.25">
      <c r="A463" s="16" t="s">
        <v>1558</v>
      </c>
      <c r="C463" s="16">
        <v>72</v>
      </c>
      <c r="D463" s="16" t="s">
        <v>2092</v>
      </c>
      <c r="E463" s="16" t="s">
        <v>2275</v>
      </c>
      <c r="F463" s="16">
        <v>72</v>
      </c>
      <c r="G463" s="16" t="s">
        <v>2372</v>
      </c>
      <c r="H463" s="16">
        <v>0</v>
      </c>
      <c r="I463" s="183" t="s">
        <v>1726</v>
      </c>
      <c r="J463" s="25">
        <v>121</v>
      </c>
      <c r="K463" s="55">
        <v>7.4863636363636354E-2</v>
      </c>
      <c r="L463" s="55">
        <v>8.3181818181818166E-3</v>
      </c>
      <c r="M463" s="16" t="s">
        <v>145</v>
      </c>
      <c r="N463" s="55">
        <f t="shared" si="13"/>
        <v>1.9963636363636361</v>
      </c>
      <c r="Q463" s="16">
        <v>21</v>
      </c>
      <c r="R463">
        <v>21</v>
      </c>
      <c r="S463" s="16" t="s">
        <v>1487</v>
      </c>
      <c r="T463" s="16" t="str">
        <f>_xlfn.XLOOKUP(J463,'TAXA DE OCUP. RECUR.'!$E:$E,'TAXA DE OCUP. RECUR.'!$F:$F,"",0)</f>
        <v>TORNO HORIZ. TOS SKJ-85 - [121]</v>
      </c>
    </row>
    <row r="464" spans="1:20" x14ac:dyDescent="0.25">
      <c r="A464" s="16" t="s">
        <v>1558</v>
      </c>
      <c r="C464" s="16">
        <v>72</v>
      </c>
      <c r="D464" s="16" t="s">
        <v>2092</v>
      </c>
      <c r="E464" s="16" t="s">
        <v>2275</v>
      </c>
      <c r="F464" s="16">
        <v>72</v>
      </c>
      <c r="G464" s="16" t="s">
        <v>2372</v>
      </c>
      <c r="H464" s="16">
        <v>0</v>
      </c>
      <c r="I464" s="183" t="s">
        <v>1731</v>
      </c>
      <c r="J464" s="25">
        <v>121</v>
      </c>
      <c r="K464" s="55">
        <v>3.5284090909090904E-2</v>
      </c>
      <c r="L464" s="55">
        <v>3.9204545454545447E-3</v>
      </c>
      <c r="M464" s="16" t="s">
        <v>145</v>
      </c>
      <c r="N464" s="55">
        <f t="shared" si="13"/>
        <v>0.94090909090909081</v>
      </c>
      <c r="Q464" s="16">
        <v>21</v>
      </c>
      <c r="R464">
        <v>21</v>
      </c>
      <c r="S464" s="16" t="s">
        <v>1487</v>
      </c>
      <c r="T464" s="16" t="str">
        <f>_xlfn.XLOOKUP(J464,'TAXA DE OCUP. RECUR.'!$E:$E,'TAXA DE OCUP. RECUR.'!$F:$F,"",0)</f>
        <v>TORNO HORIZ. TOS SKJ-85 - [121]</v>
      </c>
    </row>
    <row r="465" spans="1:20" x14ac:dyDescent="0.25">
      <c r="A465" s="16" t="s">
        <v>1558</v>
      </c>
      <c r="C465" s="16">
        <v>72</v>
      </c>
      <c r="D465" s="16" t="s">
        <v>2092</v>
      </c>
      <c r="E465" s="16" t="s">
        <v>2275</v>
      </c>
      <c r="F465" s="16">
        <v>72</v>
      </c>
      <c r="G465" s="16" t="s">
        <v>2372</v>
      </c>
      <c r="H465" s="16">
        <v>0</v>
      </c>
      <c r="I465" s="183" t="s">
        <v>1732</v>
      </c>
      <c r="J465" s="25">
        <v>121</v>
      </c>
      <c r="K465" s="55">
        <v>0.21477272727272731</v>
      </c>
      <c r="L465" s="55">
        <v>2.3863636363636365E-2</v>
      </c>
      <c r="M465" s="16" t="s">
        <v>145</v>
      </c>
      <c r="N465" s="55">
        <f t="shared" si="13"/>
        <v>5.7272727272727284</v>
      </c>
      <c r="Q465" s="16">
        <v>21</v>
      </c>
      <c r="R465">
        <v>21</v>
      </c>
      <c r="S465" s="16" t="s">
        <v>1487</v>
      </c>
      <c r="T465" s="16" t="str">
        <f>_xlfn.XLOOKUP(J465,'TAXA DE OCUP. RECUR.'!$E:$E,'TAXA DE OCUP. RECUR.'!$F:$F,"",0)</f>
        <v>TORNO HORIZ. TOS SKJ-85 - [121]</v>
      </c>
    </row>
    <row r="466" spans="1:20" x14ac:dyDescent="0.25">
      <c r="A466" s="16" t="s">
        <v>1566</v>
      </c>
      <c r="C466" s="16">
        <v>48</v>
      </c>
      <c r="D466" s="16" t="s">
        <v>2092</v>
      </c>
      <c r="E466" s="16" t="s">
        <v>1722</v>
      </c>
      <c r="F466" s="16">
        <v>1</v>
      </c>
      <c r="G466" s="16" t="s">
        <v>2376</v>
      </c>
      <c r="I466" s="183" t="s">
        <v>1724</v>
      </c>
      <c r="J466" s="25">
        <v>74</v>
      </c>
      <c r="K466" s="55">
        <v>0.15</v>
      </c>
      <c r="L466" s="55">
        <v>0</v>
      </c>
      <c r="M466" s="16" t="s">
        <v>145</v>
      </c>
      <c r="N466" s="55">
        <f t="shared" si="13"/>
        <v>3.5999999999999996</v>
      </c>
      <c r="S466" s="16" t="s">
        <v>1487</v>
      </c>
      <c r="T466" s="16" t="str">
        <f>_xlfn.XLOOKUP(J466,'TAXA DE OCUP. RECUR.'!$E:$E,'TAXA DE OCUP. RECUR.'!$F:$F,"",0)</f>
        <v>MONTAGEM (PREPARADOR DE PEÇA)-74</v>
      </c>
    </row>
    <row r="467" spans="1:20" x14ac:dyDescent="0.25">
      <c r="A467" s="16" t="s">
        <v>1566</v>
      </c>
      <c r="C467" s="16">
        <v>48</v>
      </c>
      <c r="D467" s="16" t="s">
        <v>2092</v>
      </c>
      <c r="E467" s="16" t="s">
        <v>1722</v>
      </c>
      <c r="F467" s="16">
        <v>1</v>
      </c>
      <c r="G467" s="16" t="s">
        <v>2376</v>
      </c>
      <c r="I467" s="183" t="s">
        <v>1724</v>
      </c>
      <c r="J467" s="25">
        <v>82</v>
      </c>
      <c r="K467" s="55">
        <v>0.13125000000000001</v>
      </c>
      <c r="L467" s="55">
        <v>0</v>
      </c>
      <c r="M467" s="16" t="s">
        <v>145</v>
      </c>
      <c r="N467" s="55">
        <f t="shared" si="13"/>
        <v>3.1500000000000004</v>
      </c>
      <c r="S467" s="16" t="s">
        <v>1487</v>
      </c>
      <c r="T467" s="16" t="str">
        <f>_xlfn.XLOOKUP(J467,'TAXA DE OCUP. RECUR.'!$E:$E,'TAXA DE OCUP. RECUR.'!$F:$F,"",0)</f>
        <v/>
      </c>
    </row>
    <row r="468" spans="1:20" x14ac:dyDescent="0.25">
      <c r="A468" s="16" t="s">
        <v>1566</v>
      </c>
      <c r="C468" s="16">
        <v>48</v>
      </c>
      <c r="D468" s="16" t="s">
        <v>2092</v>
      </c>
      <c r="E468" s="16" t="s">
        <v>1722</v>
      </c>
      <c r="F468" s="16">
        <v>1</v>
      </c>
      <c r="G468" s="16" t="s">
        <v>2376</v>
      </c>
      <c r="I468" s="183" t="s">
        <v>2271</v>
      </c>
      <c r="J468" s="25">
        <v>91</v>
      </c>
      <c r="K468" s="55">
        <v>6.4772727272727273E-2</v>
      </c>
      <c r="L468" s="55">
        <v>0</v>
      </c>
      <c r="M468" s="16" t="s">
        <v>145</v>
      </c>
      <c r="N468" s="55">
        <f t="shared" si="13"/>
        <v>1.5545454545454547</v>
      </c>
      <c r="S468" s="16" t="s">
        <v>1487</v>
      </c>
      <c r="T468" s="16" t="str">
        <f>_xlfn.XLOOKUP(J468,'TAXA DE OCUP. RECUR.'!$E:$E,'TAXA DE OCUP. RECUR.'!$F:$F,"",0)</f>
        <v>GRAFITAMENTO - [91]</v>
      </c>
    </row>
    <row r="469" spans="1:20" x14ac:dyDescent="0.25">
      <c r="A469" s="16" t="s">
        <v>1566</v>
      </c>
      <c r="C469" s="16">
        <v>48</v>
      </c>
      <c r="D469" s="16" t="s">
        <v>2092</v>
      </c>
      <c r="E469" s="16" t="s">
        <v>1722</v>
      </c>
      <c r="F469" s="16">
        <v>1</v>
      </c>
      <c r="G469" s="16" t="s">
        <v>2376</v>
      </c>
      <c r="I469" s="183" t="s">
        <v>2271</v>
      </c>
      <c r="J469" s="25">
        <v>84</v>
      </c>
      <c r="K469" s="55">
        <v>0.38024793680584118</v>
      </c>
      <c r="L469" s="55">
        <v>0</v>
      </c>
      <c r="M469" s="16" t="s">
        <v>145</v>
      </c>
      <c r="N469" s="55">
        <f t="shared" si="13"/>
        <v>9.1259504833401888</v>
      </c>
      <c r="S469" s="16" t="s">
        <v>1487</v>
      </c>
      <c r="T469" s="16" t="str">
        <f>_xlfn.XLOOKUP(J469,'TAXA DE OCUP. RECUR.'!$E:$E,'TAXA DE OCUP. RECUR.'!$F:$F,"",0)</f>
        <v>SOLDA - [84]</v>
      </c>
    </row>
    <row r="470" spans="1:20" x14ac:dyDescent="0.25">
      <c r="A470" s="16" t="s">
        <v>1566</v>
      </c>
      <c r="C470" s="16">
        <v>48</v>
      </c>
      <c r="D470" s="16" t="s">
        <v>2092</v>
      </c>
      <c r="E470" s="16" t="s">
        <v>1722</v>
      </c>
      <c r="F470" s="16">
        <v>1</v>
      </c>
      <c r="G470" s="16" t="s">
        <v>2376</v>
      </c>
      <c r="I470" s="183" t="s">
        <v>2373</v>
      </c>
      <c r="J470" s="25">
        <v>91</v>
      </c>
      <c r="K470" s="55">
        <v>5.3693181818181814E-2</v>
      </c>
      <c r="L470" s="55">
        <v>0</v>
      </c>
      <c r="M470" s="16" t="s">
        <v>145</v>
      </c>
      <c r="N470" s="55">
        <f t="shared" si="13"/>
        <v>1.2886363636363636</v>
      </c>
      <c r="S470" s="16" t="s">
        <v>1487</v>
      </c>
      <c r="T470" s="16" t="str">
        <f>_xlfn.XLOOKUP(J470,'TAXA DE OCUP. RECUR.'!$E:$E,'TAXA DE OCUP. RECUR.'!$F:$F,"",0)</f>
        <v>GRAFITAMENTO - [91]</v>
      </c>
    </row>
    <row r="471" spans="1:20" x14ac:dyDescent="0.25">
      <c r="A471" s="16" t="s">
        <v>1566</v>
      </c>
      <c r="C471" s="16">
        <v>48</v>
      </c>
      <c r="D471" s="16" t="s">
        <v>2092</v>
      </c>
      <c r="E471" s="16" t="s">
        <v>1722</v>
      </c>
      <c r="F471" s="16">
        <v>1</v>
      </c>
      <c r="G471" s="16" t="s">
        <v>2376</v>
      </c>
      <c r="I471" s="183" t="s">
        <v>2374</v>
      </c>
      <c r="J471" s="25">
        <v>84</v>
      </c>
      <c r="K471" s="55">
        <v>7.8428899591619319E-2</v>
      </c>
      <c r="L471" s="55">
        <v>8.7143221768465912E-3</v>
      </c>
      <c r="M471" s="16" t="s">
        <v>145</v>
      </c>
      <c r="N471" s="55">
        <f t="shared" si="13"/>
        <v>2.0914373224431819</v>
      </c>
      <c r="S471" s="16" t="s">
        <v>1487</v>
      </c>
      <c r="T471" s="16" t="str">
        <f>_xlfn.XLOOKUP(J471,'TAXA DE OCUP. RECUR.'!$E:$E,'TAXA DE OCUP. RECUR.'!$F:$F,"",0)</f>
        <v>SOLDA - [84]</v>
      </c>
    </row>
    <row r="472" spans="1:20" x14ac:dyDescent="0.25">
      <c r="A472" s="16" t="s">
        <v>1566</v>
      </c>
      <c r="C472" s="16">
        <v>48</v>
      </c>
      <c r="D472" s="16" t="s">
        <v>2092</v>
      </c>
      <c r="E472" s="16" t="s">
        <v>1722</v>
      </c>
      <c r="F472" s="16">
        <v>1</v>
      </c>
      <c r="G472" s="16" t="s">
        <v>2376</v>
      </c>
      <c r="I472" s="183" t="s">
        <v>2375</v>
      </c>
      <c r="J472" s="25">
        <v>327</v>
      </c>
      <c r="K472" s="55">
        <v>0.13039772727272728</v>
      </c>
      <c r="L472" s="55">
        <v>1.4488636363636363E-2</v>
      </c>
      <c r="M472" s="16" t="s">
        <v>145</v>
      </c>
      <c r="N472" s="55">
        <f t="shared" si="13"/>
        <v>3.4772727272727275</v>
      </c>
      <c r="S472" s="16" t="s">
        <v>1487</v>
      </c>
      <c r="T472" s="16" t="str">
        <f>_xlfn.XLOOKUP(J472,'TAXA DE OCUP. RECUR.'!$E:$E,'TAXA DE OCUP. RECUR.'!$F:$F,"",0)</f>
        <v>MANDRILH. SKODA 3500 X 4500 - [327]</v>
      </c>
    </row>
    <row r="473" spans="1:20" x14ac:dyDescent="0.25">
      <c r="A473" s="16" t="s">
        <v>1566</v>
      </c>
      <c r="C473" s="16">
        <v>48</v>
      </c>
      <c r="D473" s="16" t="s">
        <v>2092</v>
      </c>
      <c r="E473" s="16" t="s">
        <v>1722</v>
      </c>
      <c r="F473" s="16">
        <v>1</v>
      </c>
      <c r="G473" s="16" t="s">
        <v>2376</v>
      </c>
      <c r="I473" s="183" t="s">
        <v>1734</v>
      </c>
      <c r="J473" s="25">
        <v>84</v>
      </c>
      <c r="K473" s="55">
        <v>0.84559090909090895</v>
      </c>
      <c r="L473" s="55">
        <v>9.3954545454545457E-2</v>
      </c>
      <c r="M473" s="16" t="s">
        <v>145</v>
      </c>
      <c r="N473" s="55">
        <f t="shared" si="13"/>
        <v>22.549090909090907</v>
      </c>
      <c r="S473" s="16" t="s">
        <v>1487</v>
      </c>
      <c r="T473" s="16" t="str">
        <f>_xlfn.XLOOKUP(J473,'TAXA DE OCUP. RECUR.'!$E:$E,'TAXA DE OCUP. RECUR.'!$F:$F,"",0)</f>
        <v>SOLDA - [84]</v>
      </c>
    </row>
    <row r="474" spans="1:20" x14ac:dyDescent="0.25">
      <c r="A474" s="16" t="s">
        <v>1566</v>
      </c>
      <c r="C474" s="16">
        <v>48</v>
      </c>
      <c r="D474" s="16" t="s">
        <v>2092</v>
      </c>
      <c r="E474" s="16" t="s">
        <v>1722</v>
      </c>
      <c r="F474" s="16">
        <v>1</v>
      </c>
      <c r="G474" s="16" t="s">
        <v>2376</v>
      </c>
      <c r="I474" s="183" t="s">
        <v>1735</v>
      </c>
      <c r="J474" s="25">
        <v>393</v>
      </c>
      <c r="K474" s="55">
        <v>6.511363636363636E-2</v>
      </c>
      <c r="L474" s="55">
        <v>7.2348484848484837E-3</v>
      </c>
      <c r="M474" s="16" t="s">
        <v>145</v>
      </c>
      <c r="N474" s="55">
        <f t="shared" si="13"/>
        <v>1.7363636363636363</v>
      </c>
      <c r="S474" s="16" t="s">
        <v>1487</v>
      </c>
      <c r="T474" s="16" t="str">
        <f>_xlfn.XLOOKUP(J474,'TAXA DE OCUP. RECUR.'!$E:$E,'TAXA DE OCUP. RECUR.'!$F:$F,"",0)</f>
        <v>TORNO HORIZ. PARALELO POREBA  12000 - [393]</v>
      </c>
    </row>
    <row r="475" spans="1:20" x14ac:dyDescent="0.25">
      <c r="A475" s="16" t="s">
        <v>1566</v>
      </c>
      <c r="C475" s="16">
        <v>48</v>
      </c>
      <c r="D475" s="16" t="s">
        <v>2092</v>
      </c>
      <c r="E475" s="16" t="s">
        <v>1722</v>
      </c>
      <c r="F475" s="16">
        <v>1</v>
      </c>
      <c r="G475" s="16" t="s">
        <v>2376</v>
      </c>
      <c r="I475" s="183" t="s">
        <v>1736</v>
      </c>
      <c r="J475" s="25">
        <v>105</v>
      </c>
      <c r="K475" s="55">
        <v>0.56717856234368369</v>
      </c>
      <c r="L475" s="55">
        <v>6.3019840260409299E-2</v>
      </c>
      <c r="M475" s="16" t="s">
        <v>145</v>
      </c>
      <c r="N475" s="55">
        <f t="shared" si="13"/>
        <v>15.124761662498232</v>
      </c>
      <c r="S475" s="16" t="s">
        <v>1487</v>
      </c>
      <c r="T475" s="16" t="str">
        <f>_xlfn.XLOOKUP(J475,'TAXA DE OCUP. RECUR.'!$E:$E,'TAXA DE OCUP. RECUR.'!$F:$F,"",0)</f>
        <v>ARCO SUBMERSO DUPLO CABEÇOTE BAMBOZZI - [105]</v>
      </c>
    </row>
    <row r="476" spans="1:20" x14ac:dyDescent="0.25">
      <c r="A476" s="16" t="s">
        <v>1566</v>
      </c>
      <c r="C476" s="16">
        <v>48</v>
      </c>
      <c r="D476" s="16" t="s">
        <v>2092</v>
      </c>
      <c r="E476" s="16" t="s">
        <v>1722</v>
      </c>
      <c r="F476" s="16">
        <v>1</v>
      </c>
      <c r="G476" s="16" t="s">
        <v>2376</v>
      </c>
      <c r="I476" s="183" t="s">
        <v>1737</v>
      </c>
      <c r="J476" s="25">
        <v>393</v>
      </c>
      <c r="K476" s="55">
        <v>0.12443181818181819</v>
      </c>
      <c r="L476" s="55">
        <v>1.3825757575757575E-2</v>
      </c>
      <c r="M476" s="16" t="s">
        <v>145</v>
      </c>
      <c r="N476" s="55">
        <f t="shared" si="13"/>
        <v>3.3181818181818179</v>
      </c>
      <c r="S476" s="16" t="s">
        <v>1487</v>
      </c>
      <c r="T476" s="16" t="str">
        <f>_xlfn.XLOOKUP(J476,'TAXA DE OCUP. RECUR.'!$E:$E,'TAXA DE OCUP. RECUR.'!$F:$F,"",0)</f>
        <v>TORNO HORIZ. PARALELO POREBA  12000 - [393]</v>
      </c>
    </row>
    <row r="477" spans="1:20" x14ac:dyDescent="0.25">
      <c r="A477" s="16" t="s">
        <v>1566</v>
      </c>
      <c r="C477" s="16">
        <v>48</v>
      </c>
      <c r="D477" s="16" t="s">
        <v>2092</v>
      </c>
      <c r="E477" s="16" t="s">
        <v>1722</v>
      </c>
      <c r="F477" s="16">
        <v>1</v>
      </c>
      <c r="G477" s="16" t="s">
        <v>2376</v>
      </c>
      <c r="I477" s="183" t="s">
        <v>1738</v>
      </c>
      <c r="J477" s="25">
        <v>327</v>
      </c>
      <c r="K477" s="55">
        <v>0.34425</v>
      </c>
      <c r="L477" s="55">
        <v>3.8249999999999999E-2</v>
      </c>
      <c r="M477" s="16" t="s">
        <v>145</v>
      </c>
      <c r="N477" s="55">
        <f t="shared" si="13"/>
        <v>9.18</v>
      </c>
      <c r="S477" s="16" t="s">
        <v>1487</v>
      </c>
      <c r="T477" s="16" t="str">
        <f>_xlfn.XLOOKUP(J477,'TAXA DE OCUP. RECUR.'!$E:$E,'TAXA DE OCUP. RECUR.'!$F:$F,"",0)</f>
        <v>MANDRILH. SKODA 3500 X 4500 - [327]</v>
      </c>
    </row>
    <row r="478" spans="1:20" x14ac:dyDescent="0.25">
      <c r="A478" s="16" t="s">
        <v>1566</v>
      </c>
      <c r="C478" s="16">
        <v>48</v>
      </c>
      <c r="D478" s="16" t="s">
        <v>2092</v>
      </c>
      <c r="E478" s="16" t="s">
        <v>1722</v>
      </c>
      <c r="F478" s="16">
        <v>1</v>
      </c>
      <c r="G478" s="16" t="s">
        <v>2376</v>
      </c>
      <c r="I478" s="183" t="s">
        <v>1760</v>
      </c>
      <c r="J478" s="25">
        <v>393</v>
      </c>
      <c r="K478" s="55">
        <v>6.1363636363636363E-2</v>
      </c>
      <c r="L478" s="55">
        <v>6.8181818181818179E-3</v>
      </c>
      <c r="M478" s="16" t="s">
        <v>145</v>
      </c>
      <c r="N478" s="55">
        <f t="shared" si="13"/>
        <v>1.6363636363636362</v>
      </c>
      <c r="S478" s="16" t="s">
        <v>1487</v>
      </c>
      <c r="T478" s="16" t="str">
        <f>_xlfn.XLOOKUP(J478,'TAXA DE OCUP. RECUR.'!$E:$E,'TAXA DE OCUP. RECUR.'!$F:$F,"",0)</f>
        <v>TORNO HORIZ. PARALELO POREBA  12000 - [393]</v>
      </c>
    </row>
    <row r="479" spans="1:20" x14ac:dyDescent="0.25">
      <c r="A479" s="16" t="s">
        <v>1566</v>
      </c>
      <c r="C479" s="16">
        <v>48</v>
      </c>
      <c r="D479" s="16" t="s">
        <v>2092</v>
      </c>
      <c r="E479" s="16" t="s">
        <v>1722</v>
      </c>
      <c r="F479" s="16">
        <v>1</v>
      </c>
      <c r="G479" s="16" t="s">
        <v>2376</v>
      </c>
      <c r="I479" s="183" t="s">
        <v>1761</v>
      </c>
      <c r="J479" s="25">
        <v>105</v>
      </c>
      <c r="K479" s="55">
        <v>0.90696535885873608</v>
      </c>
      <c r="L479" s="55">
        <v>0.1007739287620818</v>
      </c>
      <c r="M479" s="16" t="s">
        <v>145</v>
      </c>
      <c r="N479" s="55">
        <f t="shared" si="13"/>
        <v>24.185742902899626</v>
      </c>
      <c r="S479" s="16" t="s">
        <v>1487</v>
      </c>
      <c r="T479" s="16" t="str">
        <f>_xlfn.XLOOKUP(J479,'TAXA DE OCUP. RECUR.'!$E:$E,'TAXA DE OCUP. RECUR.'!$F:$F,"",0)</f>
        <v>ARCO SUBMERSO DUPLO CABEÇOTE BAMBOZZI - [105]</v>
      </c>
    </row>
    <row r="480" spans="1:20" x14ac:dyDescent="0.25">
      <c r="A480" s="16" t="s">
        <v>1566</v>
      </c>
      <c r="C480" s="16">
        <v>48</v>
      </c>
      <c r="D480" s="16" t="s">
        <v>2092</v>
      </c>
      <c r="E480" s="16" t="s">
        <v>1722</v>
      </c>
      <c r="F480" s="16">
        <v>1</v>
      </c>
      <c r="G480" s="16" t="s">
        <v>2376</v>
      </c>
      <c r="I480" s="183" t="s">
        <v>1762</v>
      </c>
      <c r="J480" s="25">
        <v>393</v>
      </c>
      <c r="K480" s="55">
        <v>0.20863636363636362</v>
      </c>
      <c r="L480" s="55">
        <v>2.3181818181818178E-2</v>
      </c>
      <c r="M480" s="16" t="s">
        <v>145</v>
      </c>
      <c r="N480" s="55">
        <f t="shared" si="13"/>
        <v>5.5636363636363635</v>
      </c>
      <c r="S480" s="16" t="s">
        <v>1487</v>
      </c>
      <c r="T480" s="16" t="str">
        <f>_xlfn.XLOOKUP(J480,'TAXA DE OCUP. RECUR.'!$E:$E,'TAXA DE OCUP. RECUR.'!$F:$F,"",0)</f>
        <v>TORNO HORIZ. PARALELO POREBA  12000 - [393]</v>
      </c>
    </row>
    <row r="481" spans="1:20" x14ac:dyDescent="0.25">
      <c r="A481" s="16" t="s">
        <v>1566</v>
      </c>
      <c r="C481" s="16">
        <v>48</v>
      </c>
      <c r="D481" s="16" t="s">
        <v>2092</v>
      </c>
      <c r="E481" s="16" t="s">
        <v>1722</v>
      </c>
      <c r="F481" s="16">
        <v>1</v>
      </c>
      <c r="G481" s="16" t="s">
        <v>2376</v>
      </c>
      <c r="I481" s="183" t="s">
        <v>1742</v>
      </c>
      <c r="J481" s="25">
        <v>393</v>
      </c>
      <c r="K481" s="55">
        <v>3.6818181818181819E-2</v>
      </c>
      <c r="L481" s="55">
        <v>4.0909090909090912E-3</v>
      </c>
      <c r="M481" s="16" t="s">
        <v>145</v>
      </c>
      <c r="N481" s="55">
        <f t="shared" si="13"/>
        <v>0.98181818181818181</v>
      </c>
      <c r="S481" s="16" t="s">
        <v>1487</v>
      </c>
      <c r="T481" s="16" t="str">
        <f>_xlfn.XLOOKUP(J481,'TAXA DE OCUP. RECUR.'!$E:$E,'TAXA DE OCUP. RECUR.'!$F:$F,"",0)</f>
        <v>TORNO HORIZ. PARALELO POREBA  12000 - [393]</v>
      </c>
    </row>
    <row r="482" spans="1:20" x14ac:dyDescent="0.25">
      <c r="A482" s="16" t="s">
        <v>1566</v>
      </c>
      <c r="C482" s="16">
        <v>48</v>
      </c>
      <c r="D482" s="16" t="s">
        <v>2092</v>
      </c>
      <c r="E482" s="16" t="s">
        <v>1722</v>
      </c>
      <c r="F482" s="16">
        <v>1</v>
      </c>
      <c r="G482" s="16" t="s">
        <v>2376</v>
      </c>
      <c r="I482" s="183" t="s">
        <v>1767</v>
      </c>
      <c r="J482" s="25">
        <v>91</v>
      </c>
      <c r="K482" s="55">
        <v>5.5397727272727265E-2</v>
      </c>
      <c r="L482" s="55">
        <v>0</v>
      </c>
      <c r="M482" s="16" t="s">
        <v>145</v>
      </c>
      <c r="N482" s="55">
        <f t="shared" si="13"/>
        <v>1.3295454545454544</v>
      </c>
      <c r="S482" s="16" t="s">
        <v>1487</v>
      </c>
      <c r="T482" s="16" t="str">
        <f>_xlfn.XLOOKUP(J482,'TAXA DE OCUP. RECUR.'!$E:$E,'TAXA DE OCUP. RECUR.'!$F:$F,"",0)</f>
        <v>GRAFITAMENTO - [91]</v>
      </c>
    </row>
    <row r="483" spans="1:20" x14ac:dyDescent="0.25">
      <c r="A483" s="16" t="s">
        <v>1566</v>
      </c>
      <c r="C483" s="16">
        <v>48</v>
      </c>
      <c r="D483" s="16" t="s">
        <v>2092</v>
      </c>
      <c r="E483" s="16" t="s">
        <v>1722</v>
      </c>
      <c r="F483" s="16">
        <v>1</v>
      </c>
      <c r="G483" s="16" t="s">
        <v>2376</v>
      </c>
      <c r="I483" s="183" t="s">
        <v>1767</v>
      </c>
      <c r="J483" s="25">
        <v>84</v>
      </c>
      <c r="K483" s="55">
        <v>0.12617598100142047</v>
      </c>
      <c r="L483" s="55">
        <v>1.4019553444602274E-2</v>
      </c>
      <c r="M483" s="16" t="s">
        <v>145</v>
      </c>
      <c r="N483" s="55">
        <f t="shared" si="13"/>
        <v>3.3646928267045455</v>
      </c>
      <c r="S483" s="16" t="s">
        <v>1487</v>
      </c>
      <c r="T483" s="16" t="str">
        <f>_xlfn.XLOOKUP(J483,'TAXA DE OCUP. RECUR.'!$E:$E,'TAXA DE OCUP. RECUR.'!$F:$F,"",0)</f>
        <v>SOLDA - [84]</v>
      </c>
    </row>
    <row r="484" spans="1:20" x14ac:dyDescent="0.25">
      <c r="A484" s="16" t="s">
        <v>1566</v>
      </c>
      <c r="C484" s="16">
        <v>48</v>
      </c>
      <c r="D484" s="16" t="s">
        <v>2092</v>
      </c>
      <c r="E484" s="16" t="s">
        <v>1722</v>
      </c>
      <c r="F484" s="16">
        <v>1</v>
      </c>
      <c r="G484" s="16" t="s">
        <v>2376</v>
      </c>
      <c r="I484" s="183" t="s">
        <v>2271</v>
      </c>
      <c r="J484" s="25">
        <v>91</v>
      </c>
      <c r="K484" s="55">
        <v>6.4772727272727273E-2</v>
      </c>
      <c r="L484" s="55">
        <v>0</v>
      </c>
      <c r="M484" s="16" t="s">
        <v>145</v>
      </c>
      <c r="N484" s="55">
        <f t="shared" si="13"/>
        <v>1.5545454545454547</v>
      </c>
      <c r="S484" s="16" t="s">
        <v>1487</v>
      </c>
      <c r="T484" s="16" t="str">
        <f>_xlfn.XLOOKUP(J484,'TAXA DE OCUP. RECUR.'!$E:$E,'TAXA DE OCUP. RECUR.'!$F:$F,"",0)</f>
        <v>GRAFITAMENTO - [91]</v>
      </c>
    </row>
    <row r="485" spans="1:20" x14ac:dyDescent="0.25">
      <c r="A485" s="16" t="s">
        <v>1566</v>
      </c>
      <c r="C485" s="16">
        <v>48</v>
      </c>
      <c r="D485" s="16" t="s">
        <v>2092</v>
      </c>
      <c r="E485" s="16" t="s">
        <v>1722</v>
      </c>
      <c r="F485" s="16">
        <v>1</v>
      </c>
      <c r="G485" s="16" t="s">
        <v>2376</v>
      </c>
      <c r="I485" s="183" t="s">
        <v>2271</v>
      </c>
      <c r="J485" s="25">
        <v>84</v>
      </c>
      <c r="K485" s="55">
        <v>0.38024793680584118</v>
      </c>
      <c r="L485" s="55">
        <v>0</v>
      </c>
      <c r="M485" s="16" t="s">
        <v>145</v>
      </c>
      <c r="N485" s="55">
        <f t="shared" si="13"/>
        <v>9.1259504833401888</v>
      </c>
      <c r="S485" s="16" t="s">
        <v>1487</v>
      </c>
      <c r="T485" s="16" t="str">
        <f>_xlfn.XLOOKUP(J485,'TAXA DE OCUP. RECUR.'!$E:$E,'TAXA DE OCUP. RECUR.'!$F:$F,"",0)</f>
        <v>SOLDA - [84]</v>
      </c>
    </row>
    <row r="486" spans="1:20" x14ac:dyDescent="0.25">
      <c r="A486" s="16" t="s">
        <v>1566</v>
      </c>
      <c r="C486" s="16">
        <v>48</v>
      </c>
      <c r="D486" s="16" t="s">
        <v>2092</v>
      </c>
      <c r="E486" s="16" t="s">
        <v>1722</v>
      </c>
      <c r="F486" s="16">
        <v>1</v>
      </c>
      <c r="G486" s="16" t="s">
        <v>2376</v>
      </c>
      <c r="I486" s="183" t="s">
        <v>1734</v>
      </c>
      <c r="J486" s="25">
        <v>84</v>
      </c>
      <c r="K486" s="55">
        <v>0.84559090909090895</v>
      </c>
      <c r="L486" s="55">
        <v>9.3954545454545457E-2</v>
      </c>
      <c r="M486" s="16" t="s">
        <v>145</v>
      </c>
      <c r="N486" s="55">
        <f t="shared" si="13"/>
        <v>22.549090909090907</v>
      </c>
      <c r="S486" s="16" t="s">
        <v>1487</v>
      </c>
      <c r="T486" s="16" t="str">
        <f>_xlfn.XLOOKUP(J486,'TAXA DE OCUP. RECUR.'!$E:$E,'TAXA DE OCUP. RECUR.'!$F:$F,"",0)</f>
        <v>SOLDA - [84]</v>
      </c>
    </row>
    <row r="487" spans="1:20" x14ac:dyDescent="0.25">
      <c r="A487" s="16" t="s">
        <v>1566</v>
      </c>
      <c r="C487" s="16">
        <v>48</v>
      </c>
      <c r="D487" s="16" t="s">
        <v>2092</v>
      </c>
      <c r="E487" s="16" t="s">
        <v>1722</v>
      </c>
      <c r="F487" s="16">
        <v>1</v>
      </c>
      <c r="G487" s="16" t="s">
        <v>2376</v>
      </c>
      <c r="I487" s="183" t="s">
        <v>1735</v>
      </c>
      <c r="J487" s="25">
        <v>393</v>
      </c>
      <c r="K487" s="55">
        <v>6.511363636363636E-2</v>
      </c>
      <c r="L487" s="55">
        <v>7.2348484848484837E-3</v>
      </c>
      <c r="M487" s="16" t="s">
        <v>145</v>
      </c>
      <c r="N487" s="55">
        <f t="shared" si="13"/>
        <v>1.7363636363636363</v>
      </c>
      <c r="S487" s="16" t="s">
        <v>1487</v>
      </c>
      <c r="T487" s="16" t="str">
        <f>_xlfn.XLOOKUP(J487,'TAXA DE OCUP. RECUR.'!$E:$E,'TAXA DE OCUP. RECUR.'!$F:$F,"",0)</f>
        <v>TORNO HORIZ. PARALELO POREBA  12000 - [393]</v>
      </c>
    </row>
    <row r="488" spans="1:20" x14ac:dyDescent="0.25">
      <c r="A488" s="16" t="s">
        <v>1566</v>
      </c>
      <c r="C488" s="16">
        <v>48</v>
      </c>
      <c r="D488" s="16" t="s">
        <v>2092</v>
      </c>
      <c r="E488" s="16" t="s">
        <v>1722</v>
      </c>
      <c r="F488" s="16">
        <v>1</v>
      </c>
      <c r="G488" s="16" t="s">
        <v>2376</v>
      </c>
      <c r="I488" s="183" t="s">
        <v>1736</v>
      </c>
      <c r="J488" s="25">
        <v>105</v>
      </c>
      <c r="K488" s="55">
        <v>0.56717856234368369</v>
      </c>
      <c r="L488" s="55">
        <v>6.3019840260409299E-2</v>
      </c>
      <c r="M488" s="16" t="s">
        <v>145</v>
      </c>
      <c r="N488" s="55">
        <f t="shared" si="13"/>
        <v>15.124761662498232</v>
      </c>
      <c r="S488" s="16" t="s">
        <v>1487</v>
      </c>
      <c r="T488" s="16" t="str">
        <f>_xlfn.XLOOKUP(J488,'TAXA DE OCUP. RECUR.'!$E:$E,'TAXA DE OCUP. RECUR.'!$F:$F,"",0)</f>
        <v>ARCO SUBMERSO DUPLO CABEÇOTE BAMBOZZI - [105]</v>
      </c>
    </row>
    <row r="489" spans="1:20" x14ac:dyDescent="0.25">
      <c r="A489" s="16" t="s">
        <v>1566</v>
      </c>
      <c r="C489" s="16">
        <v>48</v>
      </c>
      <c r="D489" s="16" t="s">
        <v>2092</v>
      </c>
      <c r="E489" s="16" t="s">
        <v>1722</v>
      </c>
      <c r="F489" s="16">
        <v>1</v>
      </c>
      <c r="G489" s="16" t="s">
        <v>2376</v>
      </c>
      <c r="I489" s="183" t="s">
        <v>1737</v>
      </c>
      <c r="J489" s="25">
        <v>393</v>
      </c>
      <c r="K489" s="55">
        <v>0.12443181818181819</v>
      </c>
      <c r="L489" s="55">
        <v>1.3825757575757575E-2</v>
      </c>
      <c r="M489" s="16" t="s">
        <v>145</v>
      </c>
      <c r="N489" s="55">
        <f t="shared" si="13"/>
        <v>3.3181818181818179</v>
      </c>
      <c r="S489" s="16" t="s">
        <v>1487</v>
      </c>
      <c r="T489" s="16" t="str">
        <f>_xlfn.XLOOKUP(J489,'TAXA DE OCUP. RECUR.'!$E:$E,'TAXA DE OCUP. RECUR.'!$F:$F,"",0)</f>
        <v>TORNO HORIZ. PARALELO POREBA  12000 - [393]</v>
      </c>
    </row>
    <row r="490" spans="1:20" x14ac:dyDescent="0.25">
      <c r="A490" s="16" t="s">
        <v>1566</v>
      </c>
      <c r="C490" s="16">
        <v>48</v>
      </c>
      <c r="D490" s="16" t="s">
        <v>2092</v>
      </c>
      <c r="E490" s="16" t="s">
        <v>1722</v>
      </c>
      <c r="F490" s="16">
        <v>1</v>
      </c>
      <c r="G490" s="16" t="s">
        <v>2376</v>
      </c>
      <c r="I490" s="183" t="s">
        <v>1738</v>
      </c>
      <c r="J490" s="25">
        <v>327</v>
      </c>
      <c r="K490" s="55">
        <v>0.34425</v>
      </c>
      <c r="L490" s="55">
        <v>3.8249999999999999E-2</v>
      </c>
      <c r="M490" s="16" t="s">
        <v>145</v>
      </c>
      <c r="N490" s="55">
        <f t="shared" si="13"/>
        <v>9.18</v>
      </c>
      <c r="S490" s="16" t="s">
        <v>1487</v>
      </c>
      <c r="T490" s="16" t="str">
        <f>_xlfn.XLOOKUP(J490,'TAXA DE OCUP. RECUR.'!$E:$E,'TAXA DE OCUP. RECUR.'!$F:$F,"",0)</f>
        <v>MANDRILH. SKODA 3500 X 4500 - [327]</v>
      </c>
    </row>
    <row r="491" spans="1:20" x14ac:dyDescent="0.25">
      <c r="A491" s="16" t="s">
        <v>1566</v>
      </c>
      <c r="C491" s="16">
        <v>48</v>
      </c>
      <c r="D491" s="16" t="s">
        <v>2092</v>
      </c>
      <c r="E491" s="16" t="s">
        <v>1722</v>
      </c>
      <c r="F491" s="16">
        <v>1</v>
      </c>
      <c r="G491" s="16" t="s">
        <v>2376</v>
      </c>
      <c r="I491" s="183" t="s">
        <v>1740</v>
      </c>
      <c r="J491" s="25">
        <v>84</v>
      </c>
      <c r="K491" s="55">
        <v>0.13636363636363635</v>
      </c>
      <c r="L491" s="55">
        <v>0</v>
      </c>
      <c r="M491" s="16" t="s">
        <v>145</v>
      </c>
      <c r="N491" s="55">
        <f t="shared" si="13"/>
        <v>3.2727272727272725</v>
      </c>
      <c r="S491" s="16" t="s">
        <v>1487</v>
      </c>
      <c r="T491" s="16" t="str">
        <f>_xlfn.XLOOKUP(J491,'TAXA DE OCUP. RECUR.'!$E:$E,'TAXA DE OCUP. RECUR.'!$F:$F,"",0)</f>
        <v>SOLDA - [84]</v>
      </c>
    </row>
    <row r="492" spans="1:20" x14ac:dyDescent="0.25">
      <c r="A492" s="16" t="s">
        <v>1566</v>
      </c>
      <c r="C492" s="16">
        <v>48</v>
      </c>
      <c r="D492" s="16" t="s">
        <v>2092</v>
      </c>
      <c r="E492" s="16" t="s">
        <v>1722</v>
      </c>
      <c r="F492" s="16">
        <v>1</v>
      </c>
      <c r="G492" s="16" t="s">
        <v>2376</v>
      </c>
      <c r="I492" s="183" t="s">
        <v>1740</v>
      </c>
      <c r="J492" s="25">
        <v>166</v>
      </c>
      <c r="K492" s="55">
        <v>0.72562500000000008</v>
      </c>
      <c r="L492" s="55">
        <v>8.0625000000000016E-2</v>
      </c>
      <c r="M492" s="16" t="s">
        <v>145</v>
      </c>
      <c r="N492" s="55">
        <f t="shared" si="13"/>
        <v>19.350000000000001</v>
      </c>
      <c r="S492" s="16" t="s">
        <v>1487</v>
      </c>
      <c r="T492" s="16" t="str">
        <f>_xlfn.XLOOKUP(J492,'TAXA DE OCUP. RECUR.'!$E:$E,'TAXA DE OCUP. RECUR.'!$F:$F,"",0)</f>
        <v>MAQUINA DE TRATAMENTO TERMICO SICORT (ALIVIO) - [166]</v>
      </c>
    </row>
    <row r="493" spans="1:20" x14ac:dyDescent="0.25">
      <c r="A493" s="16" t="s">
        <v>1554</v>
      </c>
      <c r="C493" s="16">
        <v>78</v>
      </c>
      <c r="D493" s="16" t="s">
        <v>2741</v>
      </c>
      <c r="E493" s="16" t="s">
        <v>2275</v>
      </c>
      <c r="F493" s="16" t="s">
        <v>2742</v>
      </c>
      <c r="G493" s="16" t="s">
        <v>2743</v>
      </c>
      <c r="H493" s="16">
        <v>1</v>
      </c>
      <c r="I493" s="76" t="s">
        <v>1724</v>
      </c>
      <c r="J493" s="16">
        <v>74</v>
      </c>
      <c r="K493" s="55">
        <v>0.15</v>
      </c>
      <c r="L493" s="55">
        <v>0</v>
      </c>
      <c r="M493" s="16" t="s">
        <v>145</v>
      </c>
      <c r="N493" s="55">
        <f t="shared" si="13"/>
        <v>3.5999999999999996</v>
      </c>
      <c r="S493" s="16" t="s">
        <v>1487</v>
      </c>
      <c r="T493" s="16" t="str">
        <f>_xlfn.XLOOKUP(J493,'TAXA DE OCUP. RECUR.'!$E:$E,'TAXA DE OCUP. RECUR.'!$F:$F,"",0)</f>
        <v>MONTAGEM (PREPARADOR DE PEÇA)-74</v>
      </c>
    </row>
    <row r="494" spans="1:20" x14ac:dyDescent="0.25">
      <c r="A494" s="16" t="s">
        <v>1554</v>
      </c>
      <c r="C494" s="16">
        <v>78</v>
      </c>
      <c r="D494" s="16" t="s">
        <v>2741</v>
      </c>
      <c r="E494" s="16" t="s">
        <v>2275</v>
      </c>
      <c r="F494" s="16" t="s">
        <v>2742</v>
      </c>
      <c r="G494" s="16" t="s">
        <v>2743</v>
      </c>
      <c r="H494" s="16">
        <v>1</v>
      </c>
      <c r="I494" s="76" t="s">
        <v>1724</v>
      </c>
      <c r="J494" s="16">
        <v>82</v>
      </c>
      <c r="K494" s="55">
        <v>0.13125000000000001</v>
      </c>
      <c r="L494" s="55">
        <v>0</v>
      </c>
      <c r="M494" s="16" t="s">
        <v>145</v>
      </c>
      <c r="N494" s="55">
        <f t="shared" si="13"/>
        <v>3.1500000000000004</v>
      </c>
      <c r="S494" s="16" t="s">
        <v>1487</v>
      </c>
      <c r="T494" s="16" t="str">
        <f>_xlfn.XLOOKUP(J494,'TAXA DE OCUP. RECUR.'!$E:$E,'TAXA DE OCUP. RECUR.'!$F:$F,"",0)</f>
        <v/>
      </c>
    </row>
    <row r="495" spans="1:20" x14ac:dyDescent="0.25">
      <c r="A495" s="16" t="s">
        <v>1554</v>
      </c>
      <c r="C495" s="16">
        <v>78</v>
      </c>
      <c r="D495" s="16" t="s">
        <v>2741</v>
      </c>
      <c r="E495" s="16" t="s">
        <v>2275</v>
      </c>
      <c r="F495" s="16" t="s">
        <v>2742</v>
      </c>
      <c r="G495" s="16" t="s">
        <v>2743</v>
      </c>
      <c r="H495" s="16">
        <v>1</v>
      </c>
      <c r="I495" s="76" t="s">
        <v>1767</v>
      </c>
      <c r="J495" s="16">
        <v>91</v>
      </c>
      <c r="K495" s="55">
        <v>5.3693181818181814E-2</v>
      </c>
      <c r="L495" s="55">
        <v>0</v>
      </c>
      <c r="M495" s="16" t="s">
        <v>145</v>
      </c>
      <c r="N495" s="55">
        <f t="shared" si="13"/>
        <v>1.2886363636363636</v>
      </c>
      <c r="S495" s="16" t="s">
        <v>1487</v>
      </c>
      <c r="T495" s="16" t="str">
        <f>_xlfn.XLOOKUP(J495,'TAXA DE OCUP. RECUR.'!$E:$E,'TAXA DE OCUP. RECUR.'!$F:$F,"",0)</f>
        <v>GRAFITAMENTO - [91]</v>
      </c>
    </row>
    <row r="496" spans="1:20" x14ac:dyDescent="0.25">
      <c r="A496" s="16" t="s">
        <v>1554</v>
      </c>
      <c r="C496" s="16">
        <v>78</v>
      </c>
      <c r="D496" s="16" t="s">
        <v>2741</v>
      </c>
      <c r="E496" s="16" t="s">
        <v>2275</v>
      </c>
      <c r="F496" s="16" t="s">
        <v>2742</v>
      </c>
      <c r="G496" s="16" t="s">
        <v>2743</v>
      </c>
      <c r="H496" s="16">
        <v>1</v>
      </c>
      <c r="I496" s="76" t="s">
        <v>1767</v>
      </c>
      <c r="J496" s="16">
        <v>84</v>
      </c>
      <c r="K496" s="55">
        <v>8.6213320312499994E-2</v>
      </c>
      <c r="L496" s="55">
        <v>9.5792578125000003E-3</v>
      </c>
      <c r="M496" s="16" t="s">
        <v>145</v>
      </c>
      <c r="N496" s="55">
        <f t="shared" si="13"/>
        <v>2.2990218750000002</v>
      </c>
      <c r="S496" s="16" t="s">
        <v>1487</v>
      </c>
      <c r="T496" s="16" t="str">
        <f>_xlfn.XLOOKUP(J496,'TAXA DE OCUP. RECUR.'!$E:$E,'TAXA DE OCUP. RECUR.'!$F:$F,"",0)</f>
        <v>SOLDA - [84]</v>
      </c>
    </row>
    <row r="497" spans="1:20" x14ac:dyDescent="0.25">
      <c r="A497" s="16" t="s">
        <v>1554</v>
      </c>
      <c r="C497" s="16">
        <v>78</v>
      </c>
      <c r="D497" s="16" t="s">
        <v>2741</v>
      </c>
      <c r="E497" s="16" t="s">
        <v>2275</v>
      </c>
      <c r="F497" s="16" t="s">
        <v>2742</v>
      </c>
      <c r="G497" s="16" t="s">
        <v>2743</v>
      </c>
      <c r="H497" s="16">
        <v>1</v>
      </c>
      <c r="I497" s="76" t="s">
        <v>2744</v>
      </c>
      <c r="J497" s="16">
        <v>91</v>
      </c>
      <c r="K497" s="55">
        <v>5.2840909090909084E-2</v>
      </c>
      <c r="L497" s="55">
        <v>0</v>
      </c>
      <c r="M497" s="16" t="s">
        <v>145</v>
      </c>
      <c r="N497" s="55">
        <f t="shared" si="13"/>
        <v>1.2681818181818181</v>
      </c>
      <c r="S497" s="16" t="s">
        <v>1487</v>
      </c>
      <c r="T497" s="16" t="str">
        <f>_xlfn.XLOOKUP(J497,'TAXA DE OCUP. RECUR.'!$E:$E,'TAXA DE OCUP. RECUR.'!$F:$F,"",0)</f>
        <v>GRAFITAMENTO - [91]</v>
      </c>
    </row>
    <row r="498" spans="1:20" x14ac:dyDescent="0.25">
      <c r="A498" s="16" t="s">
        <v>1554</v>
      </c>
      <c r="C498" s="16">
        <v>78</v>
      </c>
      <c r="D498" s="16" t="s">
        <v>2741</v>
      </c>
      <c r="E498" s="16" t="s">
        <v>2275</v>
      </c>
      <c r="F498" s="16" t="s">
        <v>2742</v>
      </c>
      <c r="G498" s="16" t="s">
        <v>2743</v>
      </c>
      <c r="H498" s="16">
        <v>1</v>
      </c>
      <c r="I498" s="76" t="s">
        <v>2744</v>
      </c>
      <c r="J498" s="16">
        <v>84</v>
      </c>
      <c r="K498" s="55">
        <v>5.8447569247159083E-2</v>
      </c>
      <c r="L498" s="55">
        <v>6.4941743607954544E-3</v>
      </c>
      <c r="M498" s="16" t="s">
        <v>145</v>
      </c>
      <c r="N498" s="55">
        <f t="shared" si="13"/>
        <v>1.5586018465909091</v>
      </c>
      <c r="S498" s="16" t="s">
        <v>1487</v>
      </c>
      <c r="T498" s="16" t="str">
        <f>_xlfn.XLOOKUP(J498,'TAXA DE OCUP. RECUR.'!$E:$E,'TAXA DE OCUP. RECUR.'!$F:$F,"",0)</f>
        <v>SOLDA - [84]</v>
      </c>
    </row>
    <row r="499" spans="1:20" x14ac:dyDescent="0.25">
      <c r="A499" s="16" t="s">
        <v>1554</v>
      </c>
      <c r="C499" s="16">
        <v>78</v>
      </c>
      <c r="D499" s="16" t="s">
        <v>2741</v>
      </c>
      <c r="E499" s="16" t="s">
        <v>2275</v>
      </c>
      <c r="F499" s="16" t="s">
        <v>2742</v>
      </c>
      <c r="G499" s="16" t="s">
        <v>2743</v>
      </c>
      <c r="H499" s="16">
        <v>1</v>
      </c>
      <c r="I499" s="76" t="s">
        <v>1734</v>
      </c>
      <c r="J499" s="16">
        <v>84</v>
      </c>
      <c r="K499" s="55">
        <v>0.55227272727272725</v>
      </c>
      <c r="L499" s="55">
        <v>6.1363636363636363E-2</v>
      </c>
      <c r="M499" s="16" t="s">
        <v>145</v>
      </c>
      <c r="N499" s="55">
        <f t="shared" si="13"/>
        <v>14.727272727272727</v>
      </c>
      <c r="S499" s="16" t="s">
        <v>1487</v>
      </c>
      <c r="T499" s="16" t="str">
        <f>_xlfn.XLOOKUP(J499,'TAXA DE OCUP. RECUR.'!$E:$E,'TAXA DE OCUP. RECUR.'!$F:$F,"",0)</f>
        <v>SOLDA - [84]</v>
      </c>
    </row>
    <row r="500" spans="1:20" x14ac:dyDescent="0.25">
      <c r="A500" s="16" t="s">
        <v>1554</v>
      </c>
      <c r="C500" s="16">
        <v>78</v>
      </c>
      <c r="D500" s="16" t="s">
        <v>2741</v>
      </c>
      <c r="E500" s="16" t="s">
        <v>2275</v>
      </c>
      <c r="F500" s="16" t="s">
        <v>2742</v>
      </c>
      <c r="G500" s="16" t="s">
        <v>2743</v>
      </c>
      <c r="H500" s="16">
        <v>1</v>
      </c>
      <c r="I500" s="76" t="s">
        <v>1735</v>
      </c>
      <c r="J500" s="16">
        <v>121</v>
      </c>
      <c r="K500" s="55">
        <v>5.8636363636363625E-2</v>
      </c>
      <c r="L500" s="55">
        <v>6.5151515151515146E-3</v>
      </c>
      <c r="M500" s="16" t="s">
        <v>145</v>
      </c>
      <c r="N500" s="55">
        <f t="shared" si="13"/>
        <v>1.5636363636363635</v>
      </c>
      <c r="S500" s="16" t="s">
        <v>1487</v>
      </c>
      <c r="T500" s="16" t="str">
        <f>_xlfn.XLOOKUP(J500,'TAXA DE OCUP. RECUR.'!$E:$E,'TAXA DE OCUP. RECUR.'!$F:$F,"",0)</f>
        <v>TORNO HORIZ. TOS SKJ-85 - [121]</v>
      </c>
    </row>
    <row r="501" spans="1:20" x14ac:dyDescent="0.25">
      <c r="A501" s="16" t="s">
        <v>1554</v>
      </c>
      <c r="C501" s="16">
        <v>78</v>
      </c>
      <c r="D501" s="16" t="s">
        <v>2741</v>
      </c>
      <c r="E501" s="16" t="s">
        <v>2275</v>
      </c>
      <c r="F501" s="16" t="s">
        <v>2742</v>
      </c>
      <c r="G501" s="16" t="s">
        <v>2743</v>
      </c>
      <c r="H501" s="16">
        <v>1</v>
      </c>
      <c r="I501" s="76" t="s">
        <v>1736</v>
      </c>
      <c r="J501" s="16">
        <v>105</v>
      </c>
      <c r="K501" s="55">
        <v>0.45587634475668448</v>
      </c>
      <c r="L501" s="55">
        <v>5.0652927195187165E-2</v>
      </c>
      <c r="M501" s="16" t="s">
        <v>145</v>
      </c>
      <c r="N501" s="55">
        <f t="shared" si="13"/>
        <v>12.156702526844921</v>
      </c>
      <c r="S501" s="16" t="s">
        <v>1487</v>
      </c>
      <c r="T501" s="16" t="str">
        <f>_xlfn.XLOOKUP(J501,'TAXA DE OCUP. RECUR.'!$E:$E,'TAXA DE OCUP. RECUR.'!$F:$F,"",0)</f>
        <v>ARCO SUBMERSO DUPLO CABEÇOTE BAMBOZZI - [105]</v>
      </c>
    </row>
    <row r="502" spans="1:20" x14ac:dyDescent="0.25">
      <c r="A502" s="16" t="s">
        <v>1554</v>
      </c>
      <c r="C502" s="16">
        <v>78</v>
      </c>
      <c r="D502" s="16" t="s">
        <v>2741</v>
      </c>
      <c r="E502" s="16" t="s">
        <v>2275</v>
      </c>
      <c r="F502" s="16" t="s">
        <v>2742</v>
      </c>
      <c r="G502" s="16" t="s">
        <v>2743</v>
      </c>
      <c r="H502" s="16">
        <v>1</v>
      </c>
      <c r="I502" s="76" t="s">
        <v>1737</v>
      </c>
      <c r="J502" s="16">
        <v>121</v>
      </c>
      <c r="K502" s="55">
        <v>0.10568181818181817</v>
      </c>
      <c r="L502" s="55">
        <v>1.1742424242424242E-2</v>
      </c>
      <c r="M502" s="16" t="s">
        <v>145</v>
      </c>
      <c r="N502" s="55">
        <f t="shared" si="13"/>
        <v>2.8181818181818175</v>
      </c>
      <c r="S502" s="16" t="s">
        <v>1487</v>
      </c>
      <c r="T502" s="16" t="str">
        <f>_xlfn.XLOOKUP(J502,'TAXA DE OCUP. RECUR.'!$E:$E,'TAXA DE OCUP. RECUR.'!$F:$F,"",0)</f>
        <v>TORNO HORIZ. TOS SKJ-85 - [121]</v>
      </c>
    </row>
    <row r="503" spans="1:20" x14ac:dyDescent="0.25">
      <c r="A503" s="16" t="s">
        <v>1554</v>
      </c>
      <c r="C503" s="16">
        <v>78</v>
      </c>
      <c r="D503" s="16" t="s">
        <v>2741</v>
      </c>
      <c r="E503" s="16" t="s">
        <v>2275</v>
      </c>
      <c r="F503" s="16" t="s">
        <v>2742</v>
      </c>
      <c r="G503" s="16" t="s">
        <v>2743</v>
      </c>
      <c r="H503" s="16">
        <v>1</v>
      </c>
      <c r="I503" s="76" t="s">
        <v>1738</v>
      </c>
      <c r="J503" s="16">
        <v>107</v>
      </c>
      <c r="K503" s="55">
        <v>0.25097727272727272</v>
      </c>
      <c r="L503" s="55">
        <v>2.7886363636363636E-2</v>
      </c>
      <c r="M503" s="16" t="s">
        <v>145</v>
      </c>
      <c r="N503" s="55">
        <f t="shared" si="13"/>
        <v>6.6927272727272733</v>
      </c>
      <c r="S503" s="16" t="s">
        <v>1487</v>
      </c>
      <c r="T503" s="16" t="str">
        <f>_xlfn.XLOOKUP(J503,'TAXA DE OCUP. RECUR.'!$E:$E,'TAXA DE OCUP. RECUR.'!$F:$F,"",0)</f>
        <v>PLAINA DE MESA INGERSOL - [107]</v>
      </c>
    </row>
    <row r="504" spans="1:20" x14ac:dyDescent="0.25">
      <c r="A504" s="16" t="s">
        <v>1554</v>
      </c>
      <c r="C504" s="16">
        <v>78</v>
      </c>
      <c r="D504" s="16" t="s">
        <v>2741</v>
      </c>
      <c r="E504" s="16" t="s">
        <v>2275</v>
      </c>
      <c r="F504" s="16" t="s">
        <v>2742</v>
      </c>
      <c r="G504" s="16" t="s">
        <v>2743</v>
      </c>
      <c r="H504" s="16">
        <v>1</v>
      </c>
      <c r="I504" s="76" t="s">
        <v>1776</v>
      </c>
      <c r="J504" s="16">
        <v>84</v>
      </c>
      <c r="K504" s="55">
        <v>3.4090909090909088E-2</v>
      </c>
      <c r="L504" s="55">
        <v>0</v>
      </c>
      <c r="M504" s="16" t="s">
        <v>145</v>
      </c>
      <c r="N504" s="55">
        <f t="shared" si="13"/>
        <v>0.81818181818181812</v>
      </c>
      <c r="S504" s="16" t="s">
        <v>1487</v>
      </c>
      <c r="T504" s="16" t="str">
        <f>_xlfn.XLOOKUP(J504,'TAXA DE OCUP. RECUR.'!$E:$E,'TAXA DE OCUP. RECUR.'!$F:$F,"",0)</f>
        <v>SOLDA - [84]</v>
      </c>
    </row>
    <row r="505" spans="1:20" x14ac:dyDescent="0.25">
      <c r="A505" s="16" t="s">
        <v>1554</v>
      </c>
      <c r="C505" s="16">
        <v>78</v>
      </c>
      <c r="D505" s="16" t="s">
        <v>2741</v>
      </c>
      <c r="E505" s="16" t="s">
        <v>2275</v>
      </c>
      <c r="F505" s="16" t="s">
        <v>2742</v>
      </c>
      <c r="G505" s="16" t="s">
        <v>2743</v>
      </c>
      <c r="H505" s="16">
        <v>1</v>
      </c>
      <c r="I505" s="76" t="s">
        <v>1776</v>
      </c>
      <c r="J505" s="16">
        <v>166</v>
      </c>
      <c r="K505" s="55">
        <v>0.66656250000000006</v>
      </c>
      <c r="L505" s="55">
        <v>7.4062500000000017E-2</v>
      </c>
      <c r="M505" s="16" t="s">
        <v>145</v>
      </c>
      <c r="N505" s="55">
        <f t="shared" si="13"/>
        <v>17.775000000000002</v>
      </c>
      <c r="S505" s="16" t="s">
        <v>1487</v>
      </c>
      <c r="T505" s="16" t="str">
        <f>_xlfn.XLOOKUP(J505,'TAXA DE OCUP. RECUR.'!$E:$E,'TAXA DE OCUP. RECUR.'!$F:$F,"",0)</f>
        <v>MAQUINA DE TRATAMENTO TERMICO SICORT (ALIVIO) - [166]</v>
      </c>
    </row>
    <row r="506" spans="1:20" x14ac:dyDescent="0.25">
      <c r="A506" s="16" t="s">
        <v>1554</v>
      </c>
      <c r="C506" s="16">
        <v>78</v>
      </c>
      <c r="D506" s="16" t="s">
        <v>2741</v>
      </c>
      <c r="E506" s="16" t="s">
        <v>2275</v>
      </c>
      <c r="F506" s="16" t="s">
        <v>2742</v>
      </c>
      <c r="G506" s="16" t="s">
        <v>2743</v>
      </c>
      <c r="H506" s="16">
        <v>1</v>
      </c>
      <c r="I506" s="76" t="s">
        <v>2745</v>
      </c>
      <c r="J506" s="16">
        <v>121</v>
      </c>
      <c r="K506" s="55">
        <v>3.9579545454545458E-2</v>
      </c>
      <c r="L506" s="55">
        <v>4.3977272727272728E-3</v>
      </c>
      <c r="M506" s="16" t="s">
        <v>145</v>
      </c>
      <c r="N506" s="55">
        <f t="shared" si="13"/>
        <v>1.0554545454545456</v>
      </c>
      <c r="S506" s="16" t="s">
        <v>1487</v>
      </c>
      <c r="T506" s="16" t="str">
        <f>_xlfn.XLOOKUP(J506,'TAXA DE OCUP. RECUR.'!$E:$E,'TAXA DE OCUP. RECUR.'!$F:$F,"",0)</f>
        <v>TORNO HORIZ. TOS SKJ-85 - [121]</v>
      </c>
    </row>
    <row r="507" spans="1:20" x14ac:dyDescent="0.25">
      <c r="A507" s="16" t="s">
        <v>1554</v>
      </c>
      <c r="C507" s="16">
        <v>78</v>
      </c>
      <c r="D507" s="16" t="s">
        <v>2741</v>
      </c>
      <c r="E507" s="16" t="s">
        <v>2275</v>
      </c>
      <c r="F507" s="16" t="s">
        <v>2742</v>
      </c>
      <c r="G507" s="16" t="s">
        <v>2743</v>
      </c>
      <c r="H507" s="16">
        <v>1</v>
      </c>
      <c r="I507" s="76" t="s">
        <v>2746</v>
      </c>
      <c r="J507" s="16">
        <v>121</v>
      </c>
      <c r="K507" s="55">
        <v>4.3146306818181823E-2</v>
      </c>
      <c r="L507" s="55">
        <v>4.794034090909091E-3</v>
      </c>
      <c r="M507" s="16" t="s">
        <v>145</v>
      </c>
      <c r="N507" s="55">
        <f t="shared" si="13"/>
        <v>1.1505681818181819</v>
      </c>
      <c r="S507" s="16" t="s">
        <v>1487</v>
      </c>
      <c r="T507" s="16" t="str">
        <f>_xlfn.XLOOKUP(J507,'TAXA DE OCUP. RECUR.'!$E:$E,'TAXA DE OCUP. RECUR.'!$F:$F,"",0)</f>
        <v>TORNO HORIZ. TOS SKJ-85 - [121]</v>
      </c>
    </row>
    <row r="508" spans="1:20" x14ac:dyDescent="0.25">
      <c r="A508" s="16" t="s">
        <v>1554</v>
      </c>
      <c r="C508" s="16">
        <v>78</v>
      </c>
      <c r="D508" s="16" t="s">
        <v>2741</v>
      </c>
      <c r="E508" s="16" t="s">
        <v>2275</v>
      </c>
      <c r="F508" s="16" t="s">
        <v>2742</v>
      </c>
      <c r="G508" s="16" t="s">
        <v>2743</v>
      </c>
      <c r="H508" s="16">
        <v>1</v>
      </c>
      <c r="I508" s="76" t="s">
        <v>2747</v>
      </c>
      <c r="J508" s="16">
        <v>105</v>
      </c>
      <c r="K508" s="55">
        <v>0.85862471922841843</v>
      </c>
      <c r="L508" s="55">
        <v>9.540274658093538E-2</v>
      </c>
      <c r="M508" s="16" t="s">
        <v>145</v>
      </c>
      <c r="N508" s="55">
        <f t="shared" si="13"/>
        <v>22.896659179424493</v>
      </c>
      <c r="S508" s="16" t="s">
        <v>1487</v>
      </c>
      <c r="T508" s="16" t="str">
        <f>_xlfn.XLOOKUP(J508,'TAXA DE OCUP. RECUR.'!$E:$E,'TAXA DE OCUP. RECUR.'!$F:$F,"",0)</f>
        <v>ARCO SUBMERSO DUPLO CABEÇOTE BAMBOZZI - [105]</v>
      </c>
    </row>
    <row r="509" spans="1:20" x14ac:dyDescent="0.25">
      <c r="A509" s="16" t="s">
        <v>1554</v>
      </c>
      <c r="C509" s="16">
        <v>78</v>
      </c>
      <c r="D509" s="16" t="s">
        <v>2741</v>
      </c>
      <c r="E509" s="16" t="s">
        <v>2275</v>
      </c>
      <c r="F509" s="16" t="s">
        <v>2742</v>
      </c>
      <c r="G509" s="16" t="s">
        <v>2743</v>
      </c>
      <c r="H509" s="16">
        <v>1</v>
      </c>
      <c r="I509" s="76" t="s">
        <v>2748</v>
      </c>
      <c r="J509" s="16">
        <v>121</v>
      </c>
      <c r="K509" s="55">
        <v>0.10938068181818182</v>
      </c>
      <c r="L509" s="55">
        <v>1.215340909090909E-2</v>
      </c>
      <c r="M509" s="16" t="s">
        <v>145</v>
      </c>
      <c r="N509" s="55">
        <f t="shared" si="13"/>
        <v>2.916818181818182</v>
      </c>
      <c r="S509" s="16" t="s">
        <v>1487</v>
      </c>
      <c r="T509" s="16" t="str">
        <f>_xlfn.XLOOKUP(J509,'TAXA DE OCUP. RECUR.'!$E:$E,'TAXA DE OCUP. RECUR.'!$F:$F,"",0)</f>
        <v>TORNO HORIZ. TOS SKJ-85 - [121]</v>
      </c>
    </row>
    <row r="510" spans="1:20" x14ac:dyDescent="0.25">
      <c r="A510" s="16" t="s">
        <v>1554</v>
      </c>
      <c r="C510" s="16">
        <v>78</v>
      </c>
      <c r="D510" s="16" t="s">
        <v>2741</v>
      </c>
      <c r="E510" s="16" t="s">
        <v>2275</v>
      </c>
      <c r="F510" s="16" t="s">
        <v>2742</v>
      </c>
      <c r="G510" s="16" t="s">
        <v>2743</v>
      </c>
      <c r="H510" s="16">
        <v>1</v>
      </c>
      <c r="I510" s="76" t="s">
        <v>2749</v>
      </c>
      <c r="J510" s="16">
        <v>84</v>
      </c>
      <c r="K510" s="55">
        <v>3.4090909090909088E-2</v>
      </c>
      <c r="L510" s="55">
        <v>0</v>
      </c>
      <c r="M510" s="16" t="s">
        <v>145</v>
      </c>
      <c r="N510" s="55">
        <f t="shared" si="13"/>
        <v>0.81818181818181812</v>
      </c>
      <c r="S510" s="16" t="s">
        <v>1487</v>
      </c>
      <c r="T510" s="16" t="str">
        <f>_xlfn.XLOOKUP(J510,'TAXA DE OCUP. RECUR.'!$E:$E,'TAXA DE OCUP. RECUR.'!$F:$F,"",0)</f>
        <v>SOLDA - [84]</v>
      </c>
    </row>
    <row r="511" spans="1:20" x14ac:dyDescent="0.25">
      <c r="A511" s="16" t="s">
        <v>1554</v>
      </c>
      <c r="C511" s="16">
        <v>78</v>
      </c>
      <c r="D511" s="16" t="s">
        <v>2741</v>
      </c>
      <c r="E511" s="16" t="s">
        <v>2275</v>
      </c>
      <c r="F511" s="16" t="s">
        <v>2742</v>
      </c>
      <c r="G511" s="16" t="s">
        <v>2743</v>
      </c>
      <c r="H511" s="16">
        <v>1</v>
      </c>
      <c r="I511" s="76" t="s">
        <v>2749</v>
      </c>
      <c r="J511" s="16">
        <v>166</v>
      </c>
      <c r="K511" s="55">
        <v>0.66656250000000006</v>
      </c>
      <c r="L511" s="55">
        <v>7.4062500000000017E-2</v>
      </c>
      <c r="M511" s="16" t="s">
        <v>145</v>
      </c>
      <c r="N511" s="55">
        <f t="shared" si="13"/>
        <v>17.775000000000002</v>
      </c>
      <c r="S511" s="16" t="s">
        <v>1487</v>
      </c>
      <c r="T511" s="16" t="str">
        <f>_xlfn.XLOOKUP(J511,'TAXA DE OCUP. RECUR.'!$E:$E,'TAXA DE OCUP. RECUR.'!$F:$F,"",0)</f>
        <v>MAQUINA DE TRATAMENTO TERMICO SICORT (ALIVIO) - [166]</v>
      </c>
    </row>
    <row r="512" spans="1:20" x14ac:dyDescent="0.25">
      <c r="A512" s="16" t="s">
        <v>1554</v>
      </c>
      <c r="C512" s="16">
        <v>78</v>
      </c>
      <c r="D512" s="16" t="s">
        <v>2741</v>
      </c>
      <c r="E512" s="16" t="s">
        <v>2275</v>
      </c>
      <c r="F512" s="16" t="s">
        <v>2742</v>
      </c>
      <c r="G512" s="16" t="s">
        <v>2743</v>
      </c>
      <c r="H512" s="16">
        <v>1</v>
      </c>
      <c r="I512" s="76" t="s">
        <v>1731</v>
      </c>
      <c r="J512" s="16">
        <v>121</v>
      </c>
      <c r="K512" s="55">
        <v>3.4977272727272718E-2</v>
      </c>
      <c r="L512" s="55">
        <v>3.8863636363636357E-3</v>
      </c>
      <c r="M512" s="16" t="s">
        <v>145</v>
      </c>
      <c r="N512" s="55">
        <f t="shared" si="13"/>
        <v>0.93272727272727241</v>
      </c>
      <c r="S512" s="16" t="s">
        <v>1487</v>
      </c>
      <c r="T512" s="16" t="str">
        <f>_xlfn.XLOOKUP(J512,'TAXA DE OCUP. RECUR.'!$E:$E,'TAXA DE OCUP. RECUR.'!$F:$F,"",0)</f>
        <v>TORNO HORIZ. TOS SKJ-85 - [121]</v>
      </c>
    </row>
    <row r="513" spans="1:20" x14ac:dyDescent="0.25">
      <c r="A513" s="16" t="s">
        <v>1554</v>
      </c>
      <c r="C513" s="16">
        <v>78</v>
      </c>
      <c r="D513" s="16" t="s">
        <v>2741</v>
      </c>
      <c r="E513" s="16" t="s">
        <v>2275</v>
      </c>
      <c r="F513" s="16" t="s">
        <v>2742</v>
      </c>
      <c r="G513" s="16" t="s">
        <v>2743</v>
      </c>
      <c r="H513" s="16">
        <v>1</v>
      </c>
      <c r="I513" s="76" t="s">
        <v>1732</v>
      </c>
      <c r="J513" s="16">
        <v>121</v>
      </c>
      <c r="K513" s="55">
        <v>0.18562499999999996</v>
      </c>
      <c r="L513" s="55">
        <v>2.0624999999999998E-2</v>
      </c>
      <c r="M513" s="16" t="s">
        <v>145</v>
      </c>
      <c r="N513" s="55">
        <f t="shared" si="13"/>
        <v>4.9499999999999993</v>
      </c>
      <c r="S513" s="16" t="s">
        <v>1487</v>
      </c>
      <c r="T513" s="16" t="str">
        <f>_xlfn.XLOOKUP(J513,'TAXA DE OCUP. RECUR.'!$E:$E,'TAXA DE OCUP. RECUR.'!$F:$F,"",0)</f>
        <v>TORNO HORIZ. TOS SKJ-85 - [121]</v>
      </c>
    </row>
    <row r="514" spans="1:20" x14ac:dyDescent="0.25">
      <c r="A514" s="16" t="s">
        <v>1674</v>
      </c>
      <c r="C514" s="16">
        <v>78</v>
      </c>
      <c r="D514" s="16" t="s">
        <v>2741</v>
      </c>
      <c r="E514" s="16" t="s">
        <v>2275</v>
      </c>
      <c r="F514" s="16" t="s">
        <v>2750</v>
      </c>
      <c r="G514" s="16" t="s">
        <v>2751</v>
      </c>
      <c r="H514" s="16">
        <v>1</v>
      </c>
      <c r="I514" s="76" t="s">
        <v>1724</v>
      </c>
      <c r="J514" s="16">
        <v>74</v>
      </c>
      <c r="K514" s="55">
        <v>0.15</v>
      </c>
      <c r="L514" s="55">
        <v>0</v>
      </c>
      <c r="M514" s="16" t="s">
        <v>145</v>
      </c>
      <c r="N514" s="55">
        <f t="shared" si="13"/>
        <v>3.5999999999999996</v>
      </c>
      <c r="S514" s="16" t="s">
        <v>1487</v>
      </c>
      <c r="T514" s="16" t="str">
        <f>_xlfn.XLOOKUP(J514,'TAXA DE OCUP. RECUR.'!$E:$E,'TAXA DE OCUP. RECUR.'!$F:$F,"",0)</f>
        <v>MONTAGEM (PREPARADOR DE PEÇA)-74</v>
      </c>
    </row>
    <row r="515" spans="1:20" x14ac:dyDescent="0.25">
      <c r="A515" s="16" t="s">
        <v>1674</v>
      </c>
      <c r="C515" s="16">
        <v>78</v>
      </c>
      <c r="D515" s="16" t="s">
        <v>2741</v>
      </c>
      <c r="E515" s="16" t="s">
        <v>2275</v>
      </c>
      <c r="F515" s="16" t="s">
        <v>2750</v>
      </c>
      <c r="G515" s="16" t="s">
        <v>2751</v>
      </c>
      <c r="H515" s="16">
        <v>1</v>
      </c>
      <c r="I515" s="76" t="s">
        <v>1724</v>
      </c>
      <c r="J515" s="16">
        <v>82</v>
      </c>
      <c r="K515" s="55">
        <v>0.13125000000000001</v>
      </c>
      <c r="L515" s="55">
        <v>0</v>
      </c>
      <c r="M515" s="16" t="s">
        <v>145</v>
      </c>
      <c r="N515" s="55">
        <f t="shared" si="13"/>
        <v>3.1500000000000004</v>
      </c>
      <c r="S515" s="16" t="s">
        <v>1487</v>
      </c>
      <c r="T515" s="16" t="str">
        <f>_xlfn.XLOOKUP(J515,'TAXA DE OCUP. RECUR.'!$E:$E,'TAXA DE OCUP. RECUR.'!$F:$F,"",0)</f>
        <v/>
      </c>
    </row>
    <row r="516" spans="1:20" x14ac:dyDescent="0.25">
      <c r="A516" s="16" t="s">
        <v>1674</v>
      </c>
      <c r="C516" s="16">
        <v>78</v>
      </c>
      <c r="D516" s="16" t="s">
        <v>2741</v>
      </c>
      <c r="E516" s="16" t="s">
        <v>2275</v>
      </c>
      <c r="F516" s="16" t="s">
        <v>2750</v>
      </c>
      <c r="G516" s="16" t="s">
        <v>2751</v>
      </c>
      <c r="H516" s="16">
        <v>1</v>
      </c>
      <c r="I516" s="76" t="s">
        <v>1725</v>
      </c>
      <c r="J516" s="16">
        <v>121</v>
      </c>
      <c r="K516" s="55">
        <v>1.840909090909091E-2</v>
      </c>
      <c r="L516" s="55">
        <v>2.0454545454545456E-3</v>
      </c>
      <c r="M516" s="16" t="s">
        <v>145</v>
      </c>
      <c r="N516" s="55">
        <f t="shared" si="13"/>
        <v>0.49090909090909091</v>
      </c>
      <c r="S516" s="16" t="s">
        <v>1487</v>
      </c>
      <c r="T516" s="16" t="str">
        <f>_xlfn.XLOOKUP(J516,'TAXA DE OCUP. RECUR.'!$E:$E,'TAXA DE OCUP. RECUR.'!$F:$F,"",0)</f>
        <v>TORNO HORIZ. TOS SKJ-85 - [121]</v>
      </c>
    </row>
    <row r="517" spans="1:20" x14ac:dyDescent="0.25">
      <c r="A517" s="16" t="s">
        <v>1674</v>
      </c>
      <c r="C517" s="16">
        <v>78</v>
      </c>
      <c r="D517" s="16" t="s">
        <v>2741</v>
      </c>
      <c r="E517" s="16" t="s">
        <v>2275</v>
      </c>
      <c r="F517" s="16" t="s">
        <v>2750</v>
      </c>
      <c r="G517" s="16" t="s">
        <v>2751</v>
      </c>
      <c r="H517" s="16">
        <v>1</v>
      </c>
      <c r="I517" s="76" t="s">
        <v>1726</v>
      </c>
      <c r="J517" s="16">
        <v>121</v>
      </c>
      <c r="K517" s="55">
        <v>6.3818181818181816E-2</v>
      </c>
      <c r="L517" s="55">
        <v>7.0909090909090922E-3</v>
      </c>
      <c r="M517" s="16" t="s">
        <v>145</v>
      </c>
      <c r="N517" s="55">
        <f t="shared" si="13"/>
        <v>1.7018181818181817</v>
      </c>
      <c r="S517" s="16" t="s">
        <v>1487</v>
      </c>
      <c r="T517" s="16" t="str">
        <f>_xlfn.XLOOKUP(J517,'TAXA DE OCUP. RECUR.'!$E:$E,'TAXA DE OCUP. RECUR.'!$F:$F,"",0)</f>
        <v>TORNO HORIZ. TOS SKJ-85 - [121]</v>
      </c>
    </row>
    <row r="518" spans="1:20" x14ac:dyDescent="0.25">
      <c r="A518" s="16" t="s">
        <v>1674</v>
      </c>
      <c r="C518" s="16">
        <v>78</v>
      </c>
      <c r="D518" s="16" t="s">
        <v>2741</v>
      </c>
      <c r="E518" s="16" t="s">
        <v>2275</v>
      </c>
      <c r="F518" s="16" t="s">
        <v>2750</v>
      </c>
      <c r="G518" s="16" t="s">
        <v>2751</v>
      </c>
      <c r="H518" s="16">
        <v>1</v>
      </c>
      <c r="I518" s="76" t="s">
        <v>1732</v>
      </c>
      <c r="J518" s="16">
        <v>121</v>
      </c>
      <c r="K518" s="55">
        <v>0.18562499999999996</v>
      </c>
      <c r="L518" s="55">
        <v>2.0624999999999998E-2</v>
      </c>
      <c r="M518" s="16" t="s">
        <v>145</v>
      </c>
      <c r="N518" s="55">
        <f t="shared" si="13"/>
        <v>4.9499999999999993</v>
      </c>
      <c r="S518" s="16" t="s">
        <v>1487</v>
      </c>
      <c r="T518" s="16" t="str">
        <f>_xlfn.XLOOKUP(J518,'TAXA DE OCUP. RECUR.'!$E:$E,'TAXA DE OCUP. RECUR.'!$F:$F,"",0)</f>
        <v>TORNO HORIZ. TOS SKJ-85 - [121]</v>
      </c>
    </row>
    <row r="519" spans="1:20" x14ac:dyDescent="0.25">
      <c r="A519" s="16" t="s">
        <v>1674</v>
      </c>
      <c r="C519" s="16">
        <v>78</v>
      </c>
      <c r="D519" s="16" t="s">
        <v>2741</v>
      </c>
      <c r="E519" s="16" t="s">
        <v>2275</v>
      </c>
      <c r="F519" s="16" t="s">
        <v>2750</v>
      </c>
      <c r="G519" s="16" t="s">
        <v>2751</v>
      </c>
      <c r="H519" s="16">
        <v>1</v>
      </c>
      <c r="I519" s="76" t="s">
        <v>1748</v>
      </c>
      <c r="J519" s="16">
        <v>107</v>
      </c>
      <c r="K519" s="55">
        <v>0.12548863636363636</v>
      </c>
      <c r="L519" s="55">
        <v>1.3943181818181818E-2</v>
      </c>
      <c r="M519" s="16" t="s">
        <v>145</v>
      </c>
      <c r="N519" s="55">
        <f t="shared" si="13"/>
        <v>3.3463636363636367</v>
      </c>
      <c r="S519" s="16" t="s">
        <v>1487</v>
      </c>
      <c r="T519" s="16" t="str">
        <f>_xlfn.XLOOKUP(J519,'TAXA DE OCUP. RECUR.'!$E:$E,'TAXA DE OCUP. RECUR.'!$F:$F,"",0)</f>
        <v>PLAINA DE MESA INGERSOL - [107]</v>
      </c>
    </row>
    <row r="520" spans="1:20" x14ac:dyDescent="0.25">
      <c r="A520" s="16" t="s">
        <v>1674</v>
      </c>
      <c r="C520" s="16">
        <v>78</v>
      </c>
      <c r="D520" s="16" t="s">
        <v>2741</v>
      </c>
      <c r="E520" s="16" t="s">
        <v>2275</v>
      </c>
      <c r="F520" s="16" t="s">
        <v>2752</v>
      </c>
      <c r="G520" s="16" t="s">
        <v>2753</v>
      </c>
      <c r="H520" s="16">
        <v>0</v>
      </c>
      <c r="I520" s="76" t="s">
        <v>1724</v>
      </c>
      <c r="J520" s="16">
        <v>74</v>
      </c>
      <c r="K520" s="55">
        <v>0.15</v>
      </c>
      <c r="L520" s="55">
        <v>0</v>
      </c>
      <c r="M520" s="16" t="s">
        <v>145</v>
      </c>
      <c r="N520" s="55">
        <f t="shared" si="13"/>
        <v>3.5999999999999996</v>
      </c>
      <c r="S520" s="16" t="s">
        <v>1487</v>
      </c>
      <c r="T520" s="16" t="str">
        <f>_xlfn.XLOOKUP(J520,'TAXA DE OCUP. RECUR.'!$E:$E,'TAXA DE OCUP. RECUR.'!$F:$F,"",0)</f>
        <v>MONTAGEM (PREPARADOR DE PEÇA)-74</v>
      </c>
    </row>
    <row r="521" spans="1:20" x14ac:dyDescent="0.25">
      <c r="A521" s="16" t="s">
        <v>1674</v>
      </c>
      <c r="C521" s="16">
        <v>78</v>
      </c>
      <c r="D521" s="16" t="s">
        <v>2741</v>
      </c>
      <c r="E521" s="16" t="s">
        <v>2275</v>
      </c>
      <c r="F521" s="16" t="s">
        <v>2752</v>
      </c>
      <c r="G521" s="16" t="s">
        <v>2753</v>
      </c>
      <c r="H521" s="16">
        <v>0</v>
      </c>
      <c r="I521" s="76" t="s">
        <v>1724</v>
      </c>
      <c r="J521" s="16">
        <v>82</v>
      </c>
      <c r="K521" s="55">
        <v>0.13125000000000001</v>
      </c>
      <c r="L521" s="55">
        <v>0</v>
      </c>
      <c r="M521" s="16" t="s">
        <v>145</v>
      </c>
      <c r="N521" s="55">
        <f t="shared" si="13"/>
        <v>3.1500000000000004</v>
      </c>
      <c r="S521" s="16" t="s">
        <v>1487</v>
      </c>
      <c r="T521" s="16" t="str">
        <f>_xlfn.XLOOKUP(J521,'TAXA DE OCUP. RECUR.'!$E:$E,'TAXA DE OCUP. RECUR.'!$F:$F,"",0)</f>
        <v/>
      </c>
    </row>
    <row r="522" spans="1:20" x14ac:dyDescent="0.25">
      <c r="A522" s="16" t="s">
        <v>1674</v>
      </c>
      <c r="C522" s="16">
        <v>78</v>
      </c>
      <c r="D522" s="16" t="s">
        <v>2741</v>
      </c>
      <c r="E522" s="16" t="s">
        <v>2275</v>
      </c>
      <c r="F522" s="16" t="s">
        <v>2752</v>
      </c>
      <c r="G522" s="16" t="s">
        <v>2753</v>
      </c>
      <c r="H522" s="16">
        <v>0</v>
      </c>
      <c r="I522" s="76" t="s">
        <v>1725</v>
      </c>
      <c r="J522" s="16">
        <v>121</v>
      </c>
      <c r="K522" s="55">
        <v>1.840909090909091E-2</v>
      </c>
      <c r="L522" s="55">
        <v>2.0454545454545456E-3</v>
      </c>
      <c r="M522" s="16" t="s">
        <v>145</v>
      </c>
      <c r="N522" s="55">
        <f t="shared" si="13"/>
        <v>0.49090909090909091</v>
      </c>
      <c r="S522" s="16" t="s">
        <v>1487</v>
      </c>
      <c r="T522" s="16" t="str">
        <f>_xlfn.XLOOKUP(J522,'TAXA DE OCUP. RECUR.'!$E:$E,'TAXA DE OCUP. RECUR.'!$F:$F,"",0)</f>
        <v>TORNO HORIZ. TOS SKJ-85 - [121]</v>
      </c>
    </row>
    <row r="523" spans="1:20" x14ac:dyDescent="0.25">
      <c r="A523" s="16" t="s">
        <v>1674</v>
      </c>
      <c r="C523" s="16">
        <v>78</v>
      </c>
      <c r="D523" s="16" t="s">
        <v>2741</v>
      </c>
      <c r="E523" s="16" t="s">
        <v>2275</v>
      </c>
      <c r="F523" s="16" t="s">
        <v>2752</v>
      </c>
      <c r="G523" s="16" t="s">
        <v>2753</v>
      </c>
      <c r="H523" s="16">
        <v>0</v>
      </c>
      <c r="I523" s="76" t="s">
        <v>1726</v>
      </c>
      <c r="J523" s="16">
        <v>121</v>
      </c>
      <c r="K523" s="55">
        <v>6.3818181818181816E-2</v>
      </c>
      <c r="L523" s="55">
        <v>7.0909090909090922E-3</v>
      </c>
      <c r="M523" s="16" t="s">
        <v>145</v>
      </c>
      <c r="N523" s="55">
        <f t="shared" si="13"/>
        <v>1.7018181818181817</v>
      </c>
      <c r="S523" s="16" t="s">
        <v>1487</v>
      </c>
      <c r="T523" s="16" t="str">
        <f>_xlfn.XLOOKUP(J523,'TAXA DE OCUP. RECUR.'!$E:$E,'TAXA DE OCUP. RECUR.'!$F:$F,"",0)</f>
        <v>TORNO HORIZ. TOS SKJ-85 - [121]</v>
      </c>
    </row>
    <row r="524" spans="1:20" x14ac:dyDescent="0.25">
      <c r="A524" s="16" t="s">
        <v>1674</v>
      </c>
      <c r="C524" s="16">
        <v>78</v>
      </c>
      <c r="D524" s="16" t="s">
        <v>2741</v>
      </c>
      <c r="E524" s="16" t="s">
        <v>2275</v>
      </c>
      <c r="F524" s="16" t="s">
        <v>2752</v>
      </c>
      <c r="G524" s="16" t="s">
        <v>2753</v>
      </c>
      <c r="H524" s="16">
        <v>0</v>
      </c>
      <c r="I524" s="76" t="s">
        <v>1731</v>
      </c>
      <c r="J524" s="16">
        <v>121</v>
      </c>
      <c r="K524" s="55">
        <v>3.4977272727272718E-2</v>
      </c>
      <c r="L524" s="55">
        <v>3.8863636363636357E-3</v>
      </c>
      <c r="M524" s="16" t="s">
        <v>145</v>
      </c>
      <c r="N524" s="55">
        <f t="shared" si="13"/>
        <v>0.93272727272727241</v>
      </c>
      <c r="S524" s="16" t="s">
        <v>1487</v>
      </c>
      <c r="T524" s="16" t="str">
        <f>_xlfn.XLOOKUP(J524,'TAXA DE OCUP. RECUR.'!$E:$E,'TAXA DE OCUP. RECUR.'!$F:$F,"",0)</f>
        <v>TORNO HORIZ. TOS SKJ-85 - [121]</v>
      </c>
    </row>
    <row r="525" spans="1:20" x14ac:dyDescent="0.25">
      <c r="A525" s="16" t="s">
        <v>1674</v>
      </c>
      <c r="C525" s="16">
        <v>78</v>
      </c>
      <c r="D525" s="16" t="s">
        <v>2741</v>
      </c>
      <c r="E525" s="16" t="s">
        <v>2275</v>
      </c>
      <c r="F525" s="16" t="s">
        <v>2752</v>
      </c>
      <c r="G525" s="16" t="s">
        <v>2753</v>
      </c>
      <c r="H525" s="16">
        <v>0</v>
      </c>
      <c r="I525" s="76" t="s">
        <v>1732</v>
      </c>
      <c r="J525" s="16">
        <v>121</v>
      </c>
      <c r="K525" s="55">
        <v>0.18562499999999996</v>
      </c>
      <c r="L525" s="55">
        <v>2.0624999999999998E-2</v>
      </c>
      <c r="M525" s="16" t="s">
        <v>145</v>
      </c>
      <c r="N525" s="55">
        <f t="shared" ref="N525:N588" si="14">(K525+L525)*24</f>
        <v>4.9499999999999993</v>
      </c>
      <c r="S525" s="16" t="s">
        <v>1487</v>
      </c>
      <c r="T525" s="16" t="str">
        <f>_xlfn.XLOOKUP(J525,'TAXA DE OCUP. RECUR.'!$E:$E,'TAXA DE OCUP. RECUR.'!$F:$F,"",0)</f>
        <v>TORNO HORIZ. TOS SKJ-85 - [121]</v>
      </c>
    </row>
    <row r="526" spans="1:20" x14ac:dyDescent="0.25">
      <c r="A526" s="16" t="s">
        <v>1674</v>
      </c>
      <c r="C526" s="16">
        <v>78</v>
      </c>
      <c r="D526" s="16" t="s">
        <v>2741</v>
      </c>
      <c r="E526" s="16" t="s">
        <v>2275</v>
      </c>
      <c r="F526" s="16" t="s">
        <v>2754</v>
      </c>
      <c r="G526" s="16" t="s">
        <v>2755</v>
      </c>
      <c r="H526" s="16">
        <v>0</v>
      </c>
      <c r="I526" s="76" t="s">
        <v>1724</v>
      </c>
      <c r="J526" s="16">
        <v>74</v>
      </c>
      <c r="K526" s="55">
        <v>0.15</v>
      </c>
      <c r="L526" s="55">
        <v>0</v>
      </c>
      <c r="M526" s="16" t="s">
        <v>145</v>
      </c>
      <c r="N526" s="55">
        <f t="shared" si="14"/>
        <v>3.5999999999999996</v>
      </c>
      <c r="S526" s="16" t="s">
        <v>1487</v>
      </c>
      <c r="T526" s="16" t="str">
        <f>_xlfn.XLOOKUP(J526,'TAXA DE OCUP. RECUR.'!$E:$E,'TAXA DE OCUP. RECUR.'!$F:$F,"",0)</f>
        <v>MONTAGEM (PREPARADOR DE PEÇA)-74</v>
      </c>
    </row>
    <row r="527" spans="1:20" x14ac:dyDescent="0.25">
      <c r="A527" s="16" t="s">
        <v>1674</v>
      </c>
      <c r="C527" s="16">
        <v>78</v>
      </c>
      <c r="D527" s="16" t="s">
        <v>2741</v>
      </c>
      <c r="E527" s="16" t="s">
        <v>2275</v>
      </c>
      <c r="F527" s="16" t="s">
        <v>2754</v>
      </c>
      <c r="G527" s="16" t="s">
        <v>2755</v>
      </c>
      <c r="H527" s="16">
        <v>0</v>
      </c>
      <c r="I527" s="76" t="s">
        <v>1724</v>
      </c>
      <c r="J527" s="16">
        <v>82</v>
      </c>
      <c r="K527" s="55">
        <v>0.13125000000000001</v>
      </c>
      <c r="L527" s="55">
        <v>0</v>
      </c>
      <c r="M527" s="16" t="s">
        <v>145</v>
      </c>
      <c r="N527" s="55">
        <f t="shared" si="14"/>
        <v>3.1500000000000004</v>
      </c>
      <c r="S527" s="16" t="s">
        <v>1487</v>
      </c>
      <c r="T527" s="16" t="str">
        <f>_xlfn.XLOOKUP(J527,'TAXA DE OCUP. RECUR.'!$E:$E,'TAXA DE OCUP. RECUR.'!$F:$F,"",0)</f>
        <v/>
      </c>
    </row>
    <row r="528" spans="1:20" x14ac:dyDescent="0.25">
      <c r="A528" s="16" t="s">
        <v>1674</v>
      </c>
      <c r="C528" s="16">
        <v>78</v>
      </c>
      <c r="D528" s="16" t="s">
        <v>2741</v>
      </c>
      <c r="E528" s="16" t="s">
        <v>2275</v>
      </c>
      <c r="F528" s="16" t="s">
        <v>2754</v>
      </c>
      <c r="G528" s="16" t="s">
        <v>2755</v>
      </c>
      <c r="H528" s="16">
        <v>0</v>
      </c>
      <c r="I528" s="76" t="s">
        <v>1748</v>
      </c>
      <c r="J528" s="16">
        <v>107</v>
      </c>
      <c r="K528" s="55">
        <v>0.12548863636363636</v>
      </c>
      <c r="L528" s="55">
        <v>1.3943181818181818E-2</v>
      </c>
      <c r="M528" s="16" t="s">
        <v>145</v>
      </c>
      <c r="N528" s="55">
        <f t="shared" si="14"/>
        <v>3.3463636363636367</v>
      </c>
      <c r="S528" s="16" t="s">
        <v>1487</v>
      </c>
      <c r="T528" s="16" t="str">
        <f>_xlfn.XLOOKUP(J528,'TAXA DE OCUP. RECUR.'!$E:$E,'TAXA DE OCUP. RECUR.'!$F:$F,"",0)</f>
        <v>PLAINA DE MESA INGERSOL - [107]</v>
      </c>
    </row>
    <row r="529" spans="1:20" x14ac:dyDescent="0.25">
      <c r="A529" s="16" t="s">
        <v>1674</v>
      </c>
      <c r="C529" s="16">
        <v>78</v>
      </c>
      <c r="D529" s="16" t="s">
        <v>2741</v>
      </c>
      <c r="E529" s="16" t="s">
        <v>2275</v>
      </c>
      <c r="F529" s="16" t="s">
        <v>2754</v>
      </c>
      <c r="G529" s="16" t="s">
        <v>2755</v>
      </c>
      <c r="H529" s="16">
        <v>0</v>
      </c>
      <c r="I529" s="76" t="s">
        <v>1725</v>
      </c>
      <c r="J529" s="16">
        <v>121</v>
      </c>
      <c r="K529" s="55">
        <v>1.840909090909091E-2</v>
      </c>
      <c r="L529" s="55">
        <v>2.0454545454545456E-3</v>
      </c>
      <c r="M529" s="16" t="s">
        <v>145</v>
      </c>
      <c r="N529" s="55">
        <f t="shared" si="14"/>
        <v>0.49090909090909091</v>
      </c>
      <c r="S529" s="16" t="s">
        <v>1487</v>
      </c>
      <c r="T529" s="16" t="str">
        <f>_xlfn.XLOOKUP(J529,'TAXA DE OCUP. RECUR.'!$E:$E,'TAXA DE OCUP. RECUR.'!$F:$F,"",0)</f>
        <v>TORNO HORIZ. TOS SKJ-85 - [121]</v>
      </c>
    </row>
    <row r="530" spans="1:20" x14ac:dyDescent="0.25">
      <c r="A530" s="16" t="s">
        <v>1674</v>
      </c>
      <c r="C530" s="16">
        <v>78</v>
      </c>
      <c r="D530" s="16" t="s">
        <v>2741</v>
      </c>
      <c r="E530" s="16" t="s">
        <v>2275</v>
      </c>
      <c r="F530" s="16" t="s">
        <v>2754</v>
      </c>
      <c r="G530" s="16" t="s">
        <v>2755</v>
      </c>
      <c r="H530" s="16">
        <v>0</v>
      </c>
      <c r="I530" s="76" t="s">
        <v>1726</v>
      </c>
      <c r="J530" s="16">
        <v>121</v>
      </c>
      <c r="K530" s="55">
        <v>6.3818181818181816E-2</v>
      </c>
      <c r="L530" s="55">
        <v>7.0909090909090922E-3</v>
      </c>
      <c r="M530" s="16" t="s">
        <v>145</v>
      </c>
      <c r="N530" s="55">
        <f t="shared" si="14"/>
        <v>1.7018181818181817</v>
      </c>
      <c r="S530" s="16" t="s">
        <v>1487</v>
      </c>
      <c r="T530" s="16" t="str">
        <f>_xlfn.XLOOKUP(J530,'TAXA DE OCUP. RECUR.'!$E:$E,'TAXA DE OCUP. RECUR.'!$F:$F,"",0)</f>
        <v>TORNO HORIZ. TOS SKJ-85 - [121]</v>
      </c>
    </row>
    <row r="531" spans="1:20" x14ac:dyDescent="0.25">
      <c r="A531" s="16" t="s">
        <v>1674</v>
      </c>
      <c r="C531" s="16">
        <v>78</v>
      </c>
      <c r="D531" s="16" t="s">
        <v>2741</v>
      </c>
      <c r="E531" s="16" t="s">
        <v>2275</v>
      </c>
      <c r="F531" s="16" t="s">
        <v>2754</v>
      </c>
      <c r="G531" s="16" t="s">
        <v>2755</v>
      </c>
      <c r="H531" s="16">
        <v>0</v>
      </c>
      <c r="I531" s="76" t="s">
        <v>1731</v>
      </c>
      <c r="J531" s="16">
        <v>121</v>
      </c>
      <c r="K531" s="55">
        <v>3.4977272727272718E-2</v>
      </c>
      <c r="L531" s="55">
        <v>3.8863636363636357E-3</v>
      </c>
      <c r="M531" s="16" t="s">
        <v>145</v>
      </c>
      <c r="N531" s="55">
        <f t="shared" si="14"/>
        <v>0.93272727272727241</v>
      </c>
      <c r="S531" s="16" t="s">
        <v>1487</v>
      </c>
      <c r="T531" s="16" t="str">
        <f>_xlfn.XLOOKUP(J531,'TAXA DE OCUP. RECUR.'!$E:$E,'TAXA DE OCUP. RECUR.'!$F:$F,"",0)</f>
        <v>TORNO HORIZ. TOS SKJ-85 - [121]</v>
      </c>
    </row>
    <row r="532" spans="1:20" x14ac:dyDescent="0.25">
      <c r="A532" s="16" t="s">
        <v>1674</v>
      </c>
      <c r="C532" s="16">
        <v>78</v>
      </c>
      <c r="D532" s="16" t="s">
        <v>2741</v>
      </c>
      <c r="E532" s="16" t="s">
        <v>2275</v>
      </c>
      <c r="F532" s="16" t="s">
        <v>2754</v>
      </c>
      <c r="G532" s="16" t="s">
        <v>2755</v>
      </c>
      <c r="H532" s="16">
        <v>0</v>
      </c>
      <c r="I532" s="76" t="s">
        <v>1732</v>
      </c>
      <c r="J532" s="16">
        <v>121</v>
      </c>
      <c r="K532" s="55">
        <v>0.18562499999999996</v>
      </c>
      <c r="L532" s="55">
        <v>2.0624999999999998E-2</v>
      </c>
      <c r="M532" s="16" t="s">
        <v>145</v>
      </c>
      <c r="N532" s="55">
        <f t="shared" si="14"/>
        <v>4.9499999999999993</v>
      </c>
      <c r="S532" s="16" t="s">
        <v>1487</v>
      </c>
      <c r="T532" s="16" t="str">
        <f>_xlfn.XLOOKUP(J532,'TAXA DE OCUP. RECUR.'!$E:$E,'TAXA DE OCUP. RECUR.'!$F:$F,"",0)</f>
        <v>TORNO HORIZ. TOS SKJ-85 - [121]</v>
      </c>
    </row>
    <row r="533" spans="1:20" x14ac:dyDescent="0.25">
      <c r="A533" s="16" t="s">
        <v>1674</v>
      </c>
      <c r="C533" s="16">
        <v>78</v>
      </c>
      <c r="D533" s="16" t="s">
        <v>2756</v>
      </c>
      <c r="F533" s="16" t="s">
        <v>2757</v>
      </c>
      <c r="G533" s="16" t="s">
        <v>2758</v>
      </c>
      <c r="H533" s="16">
        <v>0</v>
      </c>
      <c r="I533" s="76" t="s">
        <v>1724</v>
      </c>
      <c r="J533" s="16">
        <v>74</v>
      </c>
      <c r="K533" s="55">
        <v>0.15</v>
      </c>
      <c r="L533" s="55">
        <v>0</v>
      </c>
      <c r="M533" s="16" t="s">
        <v>145</v>
      </c>
      <c r="N533" s="55">
        <f t="shared" si="14"/>
        <v>3.5999999999999996</v>
      </c>
      <c r="S533" s="16" t="s">
        <v>1487</v>
      </c>
      <c r="T533" s="16" t="str">
        <f>_xlfn.XLOOKUP(J533,'TAXA DE OCUP. RECUR.'!$E:$E,'TAXA DE OCUP. RECUR.'!$F:$F,"",0)</f>
        <v>MONTAGEM (PREPARADOR DE PEÇA)-74</v>
      </c>
    </row>
    <row r="534" spans="1:20" x14ac:dyDescent="0.25">
      <c r="A534" s="16" t="s">
        <v>1674</v>
      </c>
      <c r="C534" s="16">
        <v>78</v>
      </c>
      <c r="D534" s="16" t="s">
        <v>2756</v>
      </c>
      <c r="F534" s="16" t="s">
        <v>2757</v>
      </c>
      <c r="G534" s="16" t="s">
        <v>2758</v>
      </c>
      <c r="H534" s="16">
        <v>0</v>
      </c>
      <c r="I534" s="76" t="s">
        <v>1724</v>
      </c>
      <c r="J534" s="16">
        <v>82</v>
      </c>
      <c r="K534" s="55">
        <v>0.13125000000000001</v>
      </c>
      <c r="L534" s="55">
        <v>0</v>
      </c>
      <c r="M534" s="16" t="s">
        <v>145</v>
      </c>
      <c r="N534" s="55">
        <f t="shared" si="14"/>
        <v>3.1500000000000004</v>
      </c>
      <c r="S534" s="16" t="s">
        <v>1487</v>
      </c>
      <c r="T534" s="16" t="str">
        <f>_xlfn.XLOOKUP(J534,'TAXA DE OCUP. RECUR.'!$E:$E,'TAXA DE OCUP. RECUR.'!$F:$F,"",0)</f>
        <v/>
      </c>
    </row>
    <row r="535" spans="1:20" x14ac:dyDescent="0.25">
      <c r="A535" s="16" t="s">
        <v>1674</v>
      </c>
      <c r="C535" s="16">
        <v>78</v>
      </c>
      <c r="D535" s="16" t="s">
        <v>2756</v>
      </c>
      <c r="F535" s="16" t="s">
        <v>2757</v>
      </c>
      <c r="G535" s="16" t="s">
        <v>2758</v>
      </c>
      <c r="H535" s="16">
        <v>0</v>
      </c>
      <c r="I535" s="76" t="s">
        <v>2299</v>
      </c>
      <c r="J535" s="16">
        <v>91</v>
      </c>
      <c r="K535" s="55">
        <v>5.3693181818181814E-2</v>
      </c>
      <c r="L535" s="55">
        <v>0</v>
      </c>
      <c r="M535" s="16" t="s">
        <v>145</v>
      </c>
      <c r="N535" s="55">
        <f t="shared" si="14"/>
        <v>1.2886363636363636</v>
      </c>
      <c r="S535" s="16" t="s">
        <v>1487</v>
      </c>
      <c r="T535" s="16" t="str">
        <f>_xlfn.XLOOKUP(J535,'TAXA DE OCUP. RECUR.'!$E:$E,'TAXA DE OCUP. RECUR.'!$F:$F,"",0)</f>
        <v>GRAFITAMENTO - [91]</v>
      </c>
    </row>
    <row r="536" spans="1:20" x14ac:dyDescent="0.25">
      <c r="A536" s="16" t="s">
        <v>1674</v>
      </c>
      <c r="C536" s="16">
        <v>78</v>
      </c>
      <c r="D536" s="16" t="s">
        <v>2756</v>
      </c>
      <c r="F536" s="16" t="s">
        <v>2757</v>
      </c>
      <c r="G536" s="16" t="s">
        <v>2758</v>
      </c>
      <c r="H536" s="16">
        <v>0</v>
      </c>
      <c r="I536" s="76" t="s">
        <v>2299</v>
      </c>
      <c r="J536" s="16">
        <v>84</v>
      </c>
      <c r="K536" s="55">
        <v>9.6385863404173933E-2</v>
      </c>
      <c r="L536" s="55">
        <v>0</v>
      </c>
      <c r="M536" s="16" t="s">
        <v>145</v>
      </c>
      <c r="N536" s="55">
        <f t="shared" si="14"/>
        <v>2.3132607217001744</v>
      </c>
      <c r="S536" s="16" t="s">
        <v>1487</v>
      </c>
      <c r="T536" s="16" t="str">
        <f>_xlfn.XLOOKUP(J536,'TAXA DE OCUP. RECUR.'!$E:$E,'TAXA DE OCUP. RECUR.'!$F:$F,"",0)</f>
        <v>SOLDA - [84]</v>
      </c>
    </row>
    <row r="537" spans="1:20" x14ac:dyDescent="0.25">
      <c r="A537" s="16" t="s">
        <v>1674</v>
      </c>
      <c r="C537" s="16">
        <v>78</v>
      </c>
      <c r="D537" s="16" t="s">
        <v>2756</v>
      </c>
      <c r="F537" s="16" t="s">
        <v>2757</v>
      </c>
      <c r="G537" s="16" t="s">
        <v>2758</v>
      </c>
      <c r="H537" s="16">
        <v>0</v>
      </c>
      <c r="I537" s="76" t="s">
        <v>1734</v>
      </c>
      <c r="J537" s="16">
        <v>84</v>
      </c>
      <c r="K537" s="55">
        <v>0.55227272727272725</v>
      </c>
      <c r="L537" s="55">
        <v>6.1363636363636363E-2</v>
      </c>
      <c r="M537" s="16" t="s">
        <v>145</v>
      </c>
      <c r="N537" s="55">
        <f t="shared" si="14"/>
        <v>14.727272727272727</v>
      </c>
      <c r="S537" s="16" t="s">
        <v>1487</v>
      </c>
      <c r="T537" s="16" t="str">
        <f>_xlfn.XLOOKUP(J537,'TAXA DE OCUP. RECUR.'!$E:$E,'TAXA DE OCUP. RECUR.'!$F:$F,"",0)</f>
        <v>SOLDA - [84]</v>
      </c>
    </row>
    <row r="538" spans="1:20" x14ac:dyDescent="0.25">
      <c r="A538" s="16" t="s">
        <v>1674</v>
      </c>
      <c r="C538" s="16">
        <v>78</v>
      </c>
      <c r="D538" s="16" t="s">
        <v>2756</v>
      </c>
      <c r="F538" s="16" t="s">
        <v>2757</v>
      </c>
      <c r="G538" s="16" t="s">
        <v>2758</v>
      </c>
      <c r="H538" s="16">
        <v>0</v>
      </c>
      <c r="I538" s="76" t="s">
        <v>1735</v>
      </c>
      <c r="J538" s="16">
        <v>121</v>
      </c>
      <c r="K538" s="55">
        <v>5.8636363636363625E-2</v>
      </c>
      <c r="L538" s="55">
        <v>6.5151515151515146E-3</v>
      </c>
      <c r="M538" s="16" t="s">
        <v>145</v>
      </c>
      <c r="N538" s="55">
        <f t="shared" si="14"/>
        <v>1.5636363636363635</v>
      </c>
      <c r="S538" s="16" t="s">
        <v>1487</v>
      </c>
      <c r="T538" s="16" t="str">
        <f>_xlfn.XLOOKUP(J538,'TAXA DE OCUP. RECUR.'!$E:$E,'TAXA DE OCUP. RECUR.'!$F:$F,"",0)</f>
        <v>TORNO HORIZ. TOS SKJ-85 - [121]</v>
      </c>
    </row>
    <row r="539" spans="1:20" x14ac:dyDescent="0.25">
      <c r="A539" s="16" t="s">
        <v>1674</v>
      </c>
      <c r="C539" s="16">
        <v>78</v>
      </c>
      <c r="D539" s="16" t="s">
        <v>2756</v>
      </c>
      <c r="F539" s="16" t="s">
        <v>2757</v>
      </c>
      <c r="G539" s="16" t="s">
        <v>2758</v>
      </c>
      <c r="H539" s="16">
        <v>0</v>
      </c>
      <c r="I539" s="76" t="s">
        <v>1736</v>
      </c>
      <c r="J539" s="16">
        <v>105</v>
      </c>
      <c r="K539" s="55">
        <v>0.45587634475668448</v>
      </c>
      <c r="L539" s="55">
        <v>5.0652927195187165E-2</v>
      </c>
      <c r="M539" s="16" t="s">
        <v>145</v>
      </c>
      <c r="N539" s="55">
        <f t="shared" si="14"/>
        <v>12.156702526844921</v>
      </c>
      <c r="S539" s="16" t="s">
        <v>1487</v>
      </c>
      <c r="T539" s="16" t="str">
        <f>_xlfn.XLOOKUP(J539,'TAXA DE OCUP. RECUR.'!$E:$E,'TAXA DE OCUP. RECUR.'!$F:$F,"",0)</f>
        <v>ARCO SUBMERSO DUPLO CABEÇOTE BAMBOZZI - [105]</v>
      </c>
    </row>
    <row r="540" spans="1:20" x14ac:dyDescent="0.25">
      <c r="A540" s="16" t="s">
        <v>1674</v>
      </c>
      <c r="C540" s="16">
        <v>78</v>
      </c>
      <c r="D540" s="16" t="s">
        <v>2756</v>
      </c>
      <c r="F540" s="16" t="s">
        <v>2757</v>
      </c>
      <c r="G540" s="16" t="s">
        <v>2758</v>
      </c>
      <c r="H540" s="16">
        <v>0</v>
      </c>
      <c r="I540" s="76" t="s">
        <v>1737</v>
      </c>
      <c r="J540" s="16">
        <v>121</v>
      </c>
      <c r="K540" s="55">
        <v>0.10568181818181817</v>
      </c>
      <c r="L540" s="55">
        <v>1.1742424242424242E-2</v>
      </c>
      <c r="M540" s="16" t="s">
        <v>145</v>
      </c>
      <c r="N540" s="55">
        <f t="shared" si="14"/>
        <v>2.8181818181818175</v>
      </c>
      <c r="S540" s="16" t="s">
        <v>1487</v>
      </c>
      <c r="T540" s="16" t="str">
        <f>_xlfn.XLOOKUP(J540,'TAXA DE OCUP. RECUR.'!$E:$E,'TAXA DE OCUP. RECUR.'!$F:$F,"",0)</f>
        <v>TORNO HORIZ. TOS SKJ-85 - [121]</v>
      </c>
    </row>
    <row r="541" spans="1:20" x14ac:dyDescent="0.25">
      <c r="A541" s="16" t="s">
        <v>1674</v>
      </c>
      <c r="C541" s="16">
        <v>78</v>
      </c>
      <c r="D541" s="16" t="s">
        <v>2756</v>
      </c>
      <c r="F541" s="16" t="s">
        <v>2757</v>
      </c>
      <c r="G541" s="16" t="s">
        <v>2758</v>
      </c>
      <c r="H541" s="16">
        <v>0</v>
      </c>
      <c r="I541" s="76" t="s">
        <v>1738</v>
      </c>
      <c r="J541" s="16">
        <v>107</v>
      </c>
      <c r="K541" s="55">
        <v>0.25097727272727272</v>
      </c>
      <c r="L541" s="55">
        <v>2.7886363636363636E-2</v>
      </c>
      <c r="M541" s="16" t="s">
        <v>145</v>
      </c>
      <c r="N541" s="55">
        <f t="shared" si="14"/>
        <v>6.6927272727272733</v>
      </c>
      <c r="S541" s="16" t="s">
        <v>1487</v>
      </c>
      <c r="T541" s="16" t="str">
        <f>_xlfn.XLOOKUP(J541,'TAXA DE OCUP. RECUR.'!$E:$E,'TAXA DE OCUP. RECUR.'!$F:$F,"",0)</f>
        <v>PLAINA DE MESA INGERSOL - [107]</v>
      </c>
    </row>
    <row r="542" spans="1:20" x14ac:dyDescent="0.25">
      <c r="A542" s="16" t="s">
        <v>1674</v>
      </c>
      <c r="C542" s="16">
        <v>78</v>
      </c>
      <c r="D542" s="16" t="s">
        <v>2756</v>
      </c>
      <c r="F542" s="16" t="s">
        <v>2757</v>
      </c>
      <c r="G542" s="16" t="s">
        <v>2758</v>
      </c>
      <c r="H542" s="16">
        <v>0</v>
      </c>
      <c r="I542" s="76" t="s">
        <v>1776</v>
      </c>
      <c r="J542" s="16">
        <v>84</v>
      </c>
      <c r="K542" s="55">
        <v>3.4090909090909088E-2</v>
      </c>
      <c r="L542" s="55">
        <v>0</v>
      </c>
      <c r="M542" s="16" t="s">
        <v>145</v>
      </c>
      <c r="N542" s="55">
        <f t="shared" si="14"/>
        <v>0.81818181818181812</v>
      </c>
      <c r="S542" s="16" t="s">
        <v>1487</v>
      </c>
      <c r="T542" s="16" t="str">
        <f>_xlfn.XLOOKUP(J542,'TAXA DE OCUP. RECUR.'!$E:$E,'TAXA DE OCUP. RECUR.'!$F:$F,"",0)</f>
        <v>SOLDA - [84]</v>
      </c>
    </row>
    <row r="543" spans="1:20" x14ac:dyDescent="0.25">
      <c r="A543" s="16" t="s">
        <v>1674</v>
      </c>
      <c r="C543" s="16">
        <v>78</v>
      </c>
      <c r="D543" s="16" t="s">
        <v>2756</v>
      </c>
      <c r="F543" s="16" t="s">
        <v>2757</v>
      </c>
      <c r="G543" s="16" t="s">
        <v>2758</v>
      </c>
      <c r="H543" s="16">
        <v>0</v>
      </c>
      <c r="I543" s="76" t="s">
        <v>1776</v>
      </c>
      <c r="J543" s="16">
        <v>166</v>
      </c>
      <c r="K543" s="55">
        <v>0.66656250000000006</v>
      </c>
      <c r="L543" s="55">
        <v>7.4062500000000017E-2</v>
      </c>
      <c r="M543" s="16" t="s">
        <v>145</v>
      </c>
      <c r="N543" s="55">
        <f t="shared" si="14"/>
        <v>17.775000000000002</v>
      </c>
      <c r="S543" s="16" t="s">
        <v>1487</v>
      </c>
      <c r="T543" s="16" t="str">
        <f>_xlfn.XLOOKUP(J543,'TAXA DE OCUP. RECUR.'!$E:$E,'TAXA DE OCUP. RECUR.'!$F:$F,"",0)</f>
        <v>MAQUINA DE TRATAMENTO TERMICO SICORT (ALIVIO) - [166]</v>
      </c>
    </row>
    <row r="544" spans="1:20" x14ac:dyDescent="0.25">
      <c r="A544" s="16" t="s">
        <v>1674</v>
      </c>
      <c r="C544" s="16">
        <v>78</v>
      </c>
      <c r="D544" s="16" t="s">
        <v>2756</v>
      </c>
      <c r="F544" s="16" t="s">
        <v>2757</v>
      </c>
      <c r="G544" s="16" t="s">
        <v>2758</v>
      </c>
      <c r="H544" s="16">
        <v>0</v>
      </c>
      <c r="I544" s="76" t="s">
        <v>1784</v>
      </c>
      <c r="J544" s="16">
        <v>328</v>
      </c>
      <c r="K544" s="55">
        <v>4.0576704545454541E-2</v>
      </c>
      <c r="L544" s="55">
        <v>4.5085227272727265E-3</v>
      </c>
      <c r="M544" s="16" t="s">
        <v>145</v>
      </c>
      <c r="N544" s="55">
        <f t="shared" si="14"/>
        <v>1.0820454545454545</v>
      </c>
      <c r="S544" s="16" t="s">
        <v>1487</v>
      </c>
      <c r="T544" s="16" t="str">
        <f>_xlfn.XLOOKUP(J544,'TAXA DE OCUP. RECUR.'!$E:$E,'TAXA DE OCUP. RECUR.'!$F:$F,"",0)</f>
        <v>TORNO HORIZ. UNIVERSAL POREBA 1600 X 6000 - [328]</v>
      </c>
    </row>
    <row r="545" spans="1:20" x14ac:dyDescent="0.25">
      <c r="A545" s="16" t="s">
        <v>1674</v>
      </c>
      <c r="C545" s="16">
        <v>78</v>
      </c>
      <c r="D545" s="16" t="s">
        <v>2756</v>
      </c>
      <c r="F545" s="16" t="s">
        <v>2757</v>
      </c>
      <c r="G545" s="16" t="s">
        <v>2758</v>
      </c>
      <c r="H545" s="16">
        <v>0</v>
      </c>
      <c r="I545" s="76" t="s">
        <v>2298</v>
      </c>
      <c r="J545" s="16">
        <v>328</v>
      </c>
      <c r="K545" s="55">
        <v>4.0193181818181815E-2</v>
      </c>
      <c r="L545" s="55">
        <v>4.4659090909090907E-3</v>
      </c>
      <c r="M545" s="16" t="s">
        <v>145</v>
      </c>
      <c r="N545" s="55">
        <f t="shared" si="14"/>
        <v>1.0718181818181818</v>
      </c>
      <c r="S545" s="16" t="s">
        <v>1487</v>
      </c>
      <c r="T545" s="16" t="str">
        <f>_xlfn.XLOOKUP(J545,'TAXA DE OCUP. RECUR.'!$E:$E,'TAXA DE OCUP. RECUR.'!$F:$F,"",0)</f>
        <v>TORNO HORIZ. UNIVERSAL POREBA 1600 X 6000 - [328]</v>
      </c>
    </row>
    <row r="546" spans="1:20" x14ac:dyDescent="0.25">
      <c r="A546" s="16" t="s">
        <v>1674</v>
      </c>
      <c r="C546" s="16">
        <v>78</v>
      </c>
      <c r="D546" s="16" t="s">
        <v>2756</v>
      </c>
      <c r="F546" s="16" t="s">
        <v>2757</v>
      </c>
      <c r="G546" s="16" t="s">
        <v>2758</v>
      </c>
      <c r="H546" s="16">
        <v>0</v>
      </c>
      <c r="I546" s="76" t="s">
        <v>1746</v>
      </c>
      <c r="J546" s="16">
        <v>328</v>
      </c>
      <c r="K546" s="55">
        <v>0.15454431818181816</v>
      </c>
      <c r="L546" s="55">
        <v>1.7171590909090907E-2</v>
      </c>
      <c r="M546" s="16" t="s">
        <v>145</v>
      </c>
      <c r="N546" s="55">
        <f t="shared" si="14"/>
        <v>4.1211818181818174</v>
      </c>
      <c r="S546" s="16" t="s">
        <v>1487</v>
      </c>
      <c r="T546" s="16" t="str">
        <f>_xlfn.XLOOKUP(J546,'TAXA DE OCUP. RECUR.'!$E:$E,'TAXA DE OCUP. RECUR.'!$F:$F,"",0)</f>
        <v>TORNO HORIZ. UNIVERSAL POREBA 1600 X 6000 - [328]</v>
      </c>
    </row>
    <row r="547" spans="1:20" x14ac:dyDescent="0.25">
      <c r="A547" s="16" t="s">
        <v>1674</v>
      </c>
      <c r="C547" s="16">
        <v>78</v>
      </c>
      <c r="D547" s="16" t="s">
        <v>2756</v>
      </c>
      <c r="F547" s="16" t="s">
        <v>2759</v>
      </c>
      <c r="G547" s="16" t="s">
        <v>2760</v>
      </c>
      <c r="H547" s="16">
        <v>1</v>
      </c>
      <c r="I547" s="76" t="s">
        <v>1724</v>
      </c>
      <c r="J547" s="16">
        <v>74</v>
      </c>
      <c r="K547" s="55">
        <v>0.15</v>
      </c>
      <c r="L547" s="55">
        <v>0</v>
      </c>
      <c r="M547" s="16" t="s">
        <v>145</v>
      </c>
      <c r="N547" s="55">
        <f t="shared" si="14"/>
        <v>3.5999999999999996</v>
      </c>
      <c r="S547" s="16" t="s">
        <v>1487</v>
      </c>
      <c r="T547" s="16" t="str">
        <f>_xlfn.XLOOKUP(J547,'TAXA DE OCUP. RECUR.'!$E:$E,'TAXA DE OCUP. RECUR.'!$F:$F,"",0)</f>
        <v>MONTAGEM (PREPARADOR DE PEÇA)-74</v>
      </c>
    </row>
    <row r="548" spans="1:20" x14ac:dyDescent="0.25">
      <c r="A548" s="16" t="s">
        <v>1674</v>
      </c>
      <c r="C548" s="16">
        <v>78</v>
      </c>
      <c r="D548" s="16" t="s">
        <v>2756</v>
      </c>
      <c r="F548" s="16" t="s">
        <v>2759</v>
      </c>
      <c r="G548" s="16" t="s">
        <v>2760</v>
      </c>
      <c r="H548" s="16">
        <v>1</v>
      </c>
      <c r="I548" s="76" t="s">
        <v>1724</v>
      </c>
      <c r="J548" s="16">
        <v>82</v>
      </c>
      <c r="K548" s="55">
        <v>0.13125000000000001</v>
      </c>
      <c r="L548" s="55">
        <v>0</v>
      </c>
      <c r="M548" s="16" t="s">
        <v>145</v>
      </c>
      <c r="N548" s="55">
        <f t="shared" si="14"/>
        <v>3.1500000000000004</v>
      </c>
      <c r="S548" s="16" t="s">
        <v>1487</v>
      </c>
      <c r="T548" s="16" t="str">
        <f>_xlfn.XLOOKUP(J548,'TAXA DE OCUP. RECUR.'!$E:$E,'TAXA DE OCUP. RECUR.'!$F:$F,"",0)</f>
        <v/>
      </c>
    </row>
    <row r="549" spans="1:20" x14ac:dyDescent="0.25">
      <c r="A549" s="16" t="s">
        <v>1674</v>
      </c>
      <c r="C549" s="16">
        <v>78</v>
      </c>
      <c r="D549" s="16" t="s">
        <v>2756</v>
      </c>
      <c r="F549" s="16" t="s">
        <v>2759</v>
      </c>
      <c r="G549" s="16" t="s">
        <v>2760</v>
      </c>
      <c r="H549" s="16">
        <v>1</v>
      </c>
      <c r="I549" s="76" t="s">
        <v>2761</v>
      </c>
      <c r="J549" s="16">
        <v>91</v>
      </c>
      <c r="K549" s="55">
        <v>8.2670454545454533E-2</v>
      </c>
      <c r="L549" s="55">
        <v>0</v>
      </c>
      <c r="M549" s="16" t="s">
        <v>145</v>
      </c>
      <c r="N549" s="55">
        <f t="shared" si="14"/>
        <v>1.9840909090909089</v>
      </c>
      <c r="S549" s="16" t="s">
        <v>1487</v>
      </c>
      <c r="T549" s="16" t="str">
        <f>_xlfn.XLOOKUP(J549,'TAXA DE OCUP. RECUR.'!$E:$E,'TAXA DE OCUP. RECUR.'!$F:$F,"",0)</f>
        <v>GRAFITAMENTO - [91]</v>
      </c>
    </row>
    <row r="550" spans="1:20" x14ac:dyDescent="0.25">
      <c r="A550" s="16" t="s">
        <v>1674</v>
      </c>
      <c r="C550" s="16">
        <v>78</v>
      </c>
      <c r="D550" s="16" t="s">
        <v>2756</v>
      </c>
      <c r="F550" s="16" t="s">
        <v>2759</v>
      </c>
      <c r="G550" s="16" t="s">
        <v>2760</v>
      </c>
      <c r="H550" s="16">
        <v>1</v>
      </c>
      <c r="I550" s="76" t="s">
        <v>2761</v>
      </c>
      <c r="J550" s="16">
        <v>84</v>
      </c>
      <c r="K550" s="55">
        <v>0.84143351699082158</v>
      </c>
      <c r="L550" s="55">
        <v>0</v>
      </c>
      <c r="M550" s="16" t="s">
        <v>145</v>
      </c>
      <c r="N550" s="55">
        <f t="shared" si="14"/>
        <v>20.194404407779718</v>
      </c>
      <c r="S550" s="16" t="s">
        <v>1487</v>
      </c>
      <c r="T550" s="16" t="str">
        <f>_xlfn.XLOOKUP(J550,'TAXA DE OCUP. RECUR.'!$E:$E,'TAXA DE OCUP. RECUR.'!$F:$F,"",0)</f>
        <v>SOLDA - [84]</v>
      </c>
    </row>
    <row r="551" spans="1:20" x14ac:dyDescent="0.25">
      <c r="A551" s="16" t="s">
        <v>1674</v>
      </c>
      <c r="C551" s="16">
        <v>78</v>
      </c>
      <c r="D551" s="16" t="s">
        <v>2756</v>
      </c>
      <c r="F551" s="16" t="s">
        <v>2759</v>
      </c>
      <c r="G551" s="16" t="s">
        <v>2760</v>
      </c>
      <c r="H551" s="16">
        <v>1</v>
      </c>
      <c r="I551" s="76" t="s">
        <v>1734</v>
      </c>
      <c r="J551" s="16">
        <v>84</v>
      </c>
      <c r="K551" s="55">
        <v>0.55227272727272725</v>
      </c>
      <c r="L551" s="55">
        <v>6.1363636363636363E-2</v>
      </c>
      <c r="M551" s="16" t="s">
        <v>145</v>
      </c>
      <c r="N551" s="55">
        <f t="shared" si="14"/>
        <v>14.727272727272727</v>
      </c>
      <c r="S551" s="16" t="s">
        <v>1487</v>
      </c>
      <c r="T551" s="16" t="str">
        <f>_xlfn.XLOOKUP(J551,'TAXA DE OCUP. RECUR.'!$E:$E,'TAXA DE OCUP. RECUR.'!$F:$F,"",0)</f>
        <v>SOLDA - [84]</v>
      </c>
    </row>
    <row r="552" spans="1:20" x14ac:dyDescent="0.25">
      <c r="A552" s="16" t="s">
        <v>1674</v>
      </c>
      <c r="C552" s="16">
        <v>78</v>
      </c>
      <c r="D552" s="16" t="s">
        <v>2756</v>
      </c>
      <c r="F552" s="16" t="s">
        <v>2759</v>
      </c>
      <c r="G552" s="16" t="s">
        <v>2760</v>
      </c>
      <c r="H552" s="16">
        <v>1</v>
      </c>
      <c r="I552" s="76" t="s">
        <v>2287</v>
      </c>
      <c r="J552" s="16">
        <v>328</v>
      </c>
      <c r="K552" s="55">
        <v>6.7392613636363632E-2</v>
      </c>
      <c r="L552" s="55">
        <v>7.4880681818181817E-3</v>
      </c>
      <c r="M552" s="16" t="s">
        <v>145</v>
      </c>
      <c r="N552" s="55">
        <f t="shared" si="14"/>
        <v>1.7971363636363638</v>
      </c>
      <c r="S552" s="16" t="s">
        <v>1487</v>
      </c>
      <c r="T552" s="16" t="str">
        <f>_xlfn.XLOOKUP(J552,'TAXA DE OCUP. RECUR.'!$E:$E,'TAXA DE OCUP. RECUR.'!$F:$F,"",0)</f>
        <v>TORNO HORIZ. UNIVERSAL POREBA 1600 X 6000 - [328]</v>
      </c>
    </row>
    <row r="553" spans="1:20" x14ac:dyDescent="0.25">
      <c r="A553" s="16" t="s">
        <v>1674</v>
      </c>
      <c r="C553" s="16">
        <v>78</v>
      </c>
      <c r="D553" s="16" t="s">
        <v>2756</v>
      </c>
      <c r="F553" s="16" t="s">
        <v>2759</v>
      </c>
      <c r="G553" s="16" t="s">
        <v>2760</v>
      </c>
      <c r="H553" s="16">
        <v>1</v>
      </c>
      <c r="I553" s="76" t="s">
        <v>2288</v>
      </c>
      <c r="J553" s="16">
        <v>105</v>
      </c>
      <c r="K553" s="55">
        <v>0.45587634475668448</v>
      </c>
      <c r="L553" s="55">
        <v>5.0652927195187165E-2</v>
      </c>
      <c r="M553" s="16" t="s">
        <v>145</v>
      </c>
      <c r="N553" s="55">
        <f t="shared" si="14"/>
        <v>12.156702526844921</v>
      </c>
      <c r="S553" s="16" t="s">
        <v>1487</v>
      </c>
      <c r="T553" s="16" t="str">
        <f>_xlfn.XLOOKUP(J553,'TAXA DE OCUP. RECUR.'!$E:$E,'TAXA DE OCUP. RECUR.'!$F:$F,"",0)</f>
        <v>ARCO SUBMERSO DUPLO CABEÇOTE BAMBOZZI - [105]</v>
      </c>
    </row>
    <row r="554" spans="1:20" x14ac:dyDescent="0.25">
      <c r="A554" s="16" t="s">
        <v>1674</v>
      </c>
      <c r="C554" s="16">
        <v>78</v>
      </c>
      <c r="D554" s="16" t="s">
        <v>2756</v>
      </c>
      <c r="F554" s="16" t="s">
        <v>2759</v>
      </c>
      <c r="G554" s="16" t="s">
        <v>2760</v>
      </c>
      <c r="H554" s="16">
        <v>1</v>
      </c>
      <c r="I554" s="76" t="s">
        <v>2289</v>
      </c>
      <c r="J554" s="16">
        <v>328</v>
      </c>
      <c r="K554" s="55">
        <v>0.12137727272727272</v>
      </c>
      <c r="L554" s="55">
        <v>1.3486363636363637E-2</v>
      </c>
      <c r="M554" s="16" t="s">
        <v>145</v>
      </c>
      <c r="N554" s="55">
        <f t="shared" si="14"/>
        <v>3.2367272727272725</v>
      </c>
      <c r="S554" s="16" t="s">
        <v>1487</v>
      </c>
      <c r="T554" s="16" t="str">
        <f>_xlfn.XLOOKUP(J554,'TAXA DE OCUP. RECUR.'!$E:$E,'TAXA DE OCUP. RECUR.'!$F:$F,"",0)</f>
        <v>TORNO HORIZ. UNIVERSAL POREBA 1600 X 6000 - [328]</v>
      </c>
    </row>
    <row r="555" spans="1:20" x14ac:dyDescent="0.25">
      <c r="A555" s="16" t="s">
        <v>1674</v>
      </c>
      <c r="C555" s="16">
        <v>78</v>
      </c>
      <c r="D555" s="16" t="s">
        <v>2756</v>
      </c>
      <c r="F555" s="16" t="s">
        <v>2759</v>
      </c>
      <c r="G555" s="16" t="s">
        <v>2760</v>
      </c>
      <c r="H555" s="16">
        <v>1</v>
      </c>
      <c r="I555" s="76" t="s">
        <v>2290</v>
      </c>
      <c r="J555" s="16">
        <v>327</v>
      </c>
      <c r="K555" s="55">
        <v>0.36511363636363642</v>
      </c>
      <c r="L555" s="55">
        <v>4.0568181818181816E-2</v>
      </c>
      <c r="M555" s="16" t="s">
        <v>145</v>
      </c>
      <c r="N555" s="55">
        <f t="shared" si="14"/>
        <v>9.7363636363636381</v>
      </c>
      <c r="S555" s="16" t="s">
        <v>1487</v>
      </c>
      <c r="T555" s="16" t="str">
        <f>_xlfn.XLOOKUP(J555,'TAXA DE OCUP. RECUR.'!$E:$E,'TAXA DE OCUP. RECUR.'!$F:$F,"",0)</f>
        <v>MANDRILH. SKODA 3500 X 4500 - [327]</v>
      </c>
    </row>
    <row r="556" spans="1:20" x14ac:dyDescent="0.25">
      <c r="A556" s="16" t="s">
        <v>1674</v>
      </c>
      <c r="C556" s="16">
        <v>78</v>
      </c>
      <c r="D556" s="16" t="s">
        <v>2756</v>
      </c>
      <c r="F556" s="16" t="s">
        <v>2759</v>
      </c>
      <c r="G556" s="16" t="s">
        <v>2760</v>
      </c>
      <c r="H556" s="16">
        <v>1</v>
      </c>
      <c r="I556" s="76" t="s">
        <v>2762</v>
      </c>
      <c r="J556" s="16">
        <v>328</v>
      </c>
      <c r="K556" s="55">
        <v>1.8876988636363636E-2</v>
      </c>
      <c r="L556" s="55">
        <v>2.0974431818181817E-3</v>
      </c>
      <c r="M556" s="16" t="s">
        <v>145</v>
      </c>
      <c r="N556" s="55">
        <f t="shared" si="14"/>
        <v>0.50338636363636369</v>
      </c>
      <c r="S556" s="16" t="s">
        <v>1487</v>
      </c>
      <c r="T556" s="16" t="str">
        <f>_xlfn.XLOOKUP(J556,'TAXA DE OCUP. RECUR.'!$E:$E,'TAXA DE OCUP. RECUR.'!$F:$F,"",0)</f>
        <v>TORNO HORIZ. UNIVERSAL POREBA 1600 X 6000 - [328]</v>
      </c>
    </row>
    <row r="557" spans="1:20" x14ac:dyDescent="0.25">
      <c r="A557" s="16" t="s">
        <v>1674</v>
      </c>
      <c r="C557" s="16">
        <v>78</v>
      </c>
      <c r="D557" s="16" t="s">
        <v>2756</v>
      </c>
      <c r="F557" s="16" t="s">
        <v>2759</v>
      </c>
      <c r="G557" s="16" t="s">
        <v>2760</v>
      </c>
      <c r="H557" s="16">
        <v>1</v>
      </c>
      <c r="I557" s="76" t="s">
        <v>2763</v>
      </c>
      <c r="J557" s="16">
        <v>105</v>
      </c>
      <c r="K557" s="55">
        <v>0.1445267461274822</v>
      </c>
      <c r="L557" s="55">
        <v>1.6058527347498023E-2</v>
      </c>
      <c r="M557" s="16" t="s">
        <v>145</v>
      </c>
      <c r="N557" s="55">
        <f t="shared" si="14"/>
        <v>3.8540465633995256</v>
      </c>
      <c r="S557" s="16" t="s">
        <v>1487</v>
      </c>
      <c r="T557" s="16" t="str">
        <f>_xlfn.XLOOKUP(J557,'TAXA DE OCUP. RECUR.'!$E:$E,'TAXA DE OCUP. RECUR.'!$F:$F,"",0)</f>
        <v>ARCO SUBMERSO DUPLO CABEÇOTE BAMBOZZI - [105]</v>
      </c>
    </row>
    <row r="558" spans="1:20" x14ac:dyDescent="0.25">
      <c r="A558" s="16" t="s">
        <v>1674</v>
      </c>
      <c r="C558" s="16">
        <v>78</v>
      </c>
      <c r="D558" s="16" t="s">
        <v>2756</v>
      </c>
      <c r="F558" s="16" t="s">
        <v>2759</v>
      </c>
      <c r="G558" s="16" t="s">
        <v>2760</v>
      </c>
      <c r="H558" s="16">
        <v>1</v>
      </c>
      <c r="I558" s="76" t="s">
        <v>2764</v>
      </c>
      <c r="J558" s="16">
        <v>328</v>
      </c>
      <c r="K558" s="55">
        <v>2.7521590909090909E-2</v>
      </c>
      <c r="L558" s="55">
        <v>3.0579545454545456E-3</v>
      </c>
      <c r="M558" s="16" t="s">
        <v>145</v>
      </c>
      <c r="N558" s="55">
        <f t="shared" si="14"/>
        <v>0.73390909090909084</v>
      </c>
      <c r="S558" s="16" t="s">
        <v>1487</v>
      </c>
      <c r="T558" s="16" t="str">
        <f>_xlfn.XLOOKUP(J558,'TAXA DE OCUP. RECUR.'!$E:$E,'TAXA DE OCUP. RECUR.'!$F:$F,"",0)</f>
        <v>TORNO HORIZ. UNIVERSAL POREBA 1600 X 6000 - [328]</v>
      </c>
    </row>
    <row r="559" spans="1:20" x14ac:dyDescent="0.25">
      <c r="A559" s="16" t="s">
        <v>1674</v>
      </c>
      <c r="C559" s="16">
        <v>78</v>
      </c>
      <c r="D559" s="16" t="s">
        <v>2756</v>
      </c>
      <c r="F559" s="16" t="s">
        <v>2759</v>
      </c>
      <c r="G559" s="16" t="s">
        <v>2760</v>
      </c>
      <c r="H559" s="16">
        <v>1</v>
      </c>
      <c r="I559" s="76" t="s">
        <v>1731</v>
      </c>
      <c r="J559" s="16">
        <v>121</v>
      </c>
      <c r="K559" s="55">
        <v>3.4977272727272718E-2</v>
      </c>
      <c r="L559" s="55">
        <v>3.8863636363636357E-3</v>
      </c>
      <c r="M559" s="16" t="s">
        <v>145</v>
      </c>
      <c r="N559" s="55">
        <f t="shared" si="14"/>
        <v>0.93272727272727241</v>
      </c>
      <c r="S559" s="16" t="s">
        <v>1487</v>
      </c>
      <c r="T559" s="16" t="str">
        <f>_xlfn.XLOOKUP(J559,'TAXA DE OCUP. RECUR.'!$E:$E,'TAXA DE OCUP. RECUR.'!$F:$F,"",0)</f>
        <v>TORNO HORIZ. TOS SKJ-85 - [121]</v>
      </c>
    </row>
    <row r="560" spans="1:20" x14ac:dyDescent="0.25">
      <c r="A560" s="16" t="s">
        <v>1674</v>
      </c>
      <c r="C560" s="16">
        <v>78</v>
      </c>
      <c r="D560" s="16" t="s">
        <v>2756</v>
      </c>
      <c r="F560" s="16" t="s">
        <v>2759</v>
      </c>
      <c r="G560" s="16" t="s">
        <v>2760</v>
      </c>
      <c r="H560" s="16">
        <v>1</v>
      </c>
      <c r="I560" s="76" t="s">
        <v>2293</v>
      </c>
      <c r="J560" s="16">
        <v>328</v>
      </c>
      <c r="K560" s="55">
        <v>6.1747159090909082E-2</v>
      </c>
      <c r="L560" s="55">
        <v>6.8607954545454536E-3</v>
      </c>
      <c r="M560" s="16" t="s">
        <v>145</v>
      </c>
      <c r="N560" s="55">
        <f t="shared" si="14"/>
        <v>1.646590909090909</v>
      </c>
      <c r="S560" s="16" t="s">
        <v>1487</v>
      </c>
      <c r="T560" s="16" t="str">
        <f>_xlfn.XLOOKUP(J560,'TAXA DE OCUP. RECUR.'!$E:$E,'TAXA DE OCUP. RECUR.'!$F:$F,"",0)</f>
        <v>TORNO HORIZ. UNIVERSAL POREBA 1600 X 6000 - [328]</v>
      </c>
    </row>
    <row r="561" spans="1:20" x14ac:dyDescent="0.25">
      <c r="A561" s="16" t="s">
        <v>1674</v>
      </c>
      <c r="C561" s="16">
        <v>78</v>
      </c>
      <c r="D561" s="16" t="s">
        <v>2756</v>
      </c>
      <c r="F561" s="16" t="s">
        <v>2759</v>
      </c>
      <c r="G561" s="16" t="s">
        <v>2760</v>
      </c>
      <c r="H561" s="16">
        <v>1</v>
      </c>
      <c r="I561" s="76" t="s">
        <v>2294</v>
      </c>
      <c r="J561" s="16">
        <v>105</v>
      </c>
      <c r="K561" s="55">
        <v>0.76338350002932975</v>
      </c>
      <c r="L561" s="55">
        <v>8.4820388892147769E-2</v>
      </c>
      <c r="M561" s="16" t="s">
        <v>145</v>
      </c>
      <c r="N561" s="55">
        <f t="shared" si="14"/>
        <v>20.356893334115462</v>
      </c>
      <c r="S561" s="16" t="s">
        <v>1487</v>
      </c>
      <c r="T561" s="16" t="str">
        <f>_xlfn.XLOOKUP(J561,'TAXA DE OCUP. RECUR.'!$E:$E,'TAXA DE OCUP. RECUR.'!$F:$F,"",0)</f>
        <v>ARCO SUBMERSO DUPLO CABEÇOTE BAMBOZZI - [105]</v>
      </c>
    </row>
    <row r="562" spans="1:20" x14ac:dyDescent="0.25">
      <c r="A562" s="16" t="s">
        <v>1674</v>
      </c>
      <c r="C562" s="16">
        <v>78</v>
      </c>
      <c r="D562" s="16" t="s">
        <v>2756</v>
      </c>
      <c r="F562" s="16" t="s">
        <v>2759</v>
      </c>
      <c r="G562" s="16" t="s">
        <v>2760</v>
      </c>
      <c r="H562" s="16">
        <v>1</v>
      </c>
      <c r="I562" s="76" t="s">
        <v>2295</v>
      </c>
      <c r="J562" s="16">
        <v>328</v>
      </c>
      <c r="K562" s="55">
        <v>0.20111931818181816</v>
      </c>
      <c r="L562" s="55">
        <v>2.234659090909091E-2</v>
      </c>
      <c r="M562" s="16" t="s">
        <v>145</v>
      </c>
      <c r="N562" s="55">
        <f t="shared" si="14"/>
        <v>5.3631818181818183</v>
      </c>
      <c r="S562" s="16" t="s">
        <v>1487</v>
      </c>
      <c r="T562" s="16" t="str">
        <f>_xlfn.XLOOKUP(J562,'TAXA DE OCUP. RECUR.'!$E:$E,'TAXA DE OCUP. RECUR.'!$F:$F,"",0)</f>
        <v>TORNO HORIZ. UNIVERSAL POREBA 1600 X 6000 - [328]</v>
      </c>
    </row>
    <row r="563" spans="1:20" x14ac:dyDescent="0.25">
      <c r="A563" s="16" t="s">
        <v>1674</v>
      </c>
      <c r="C563" s="16">
        <v>78</v>
      </c>
      <c r="D563" s="16" t="s">
        <v>2756</v>
      </c>
      <c r="F563" s="16" t="s">
        <v>2759</v>
      </c>
      <c r="G563" s="16" t="s">
        <v>2760</v>
      </c>
      <c r="H563" s="16">
        <v>1</v>
      </c>
      <c r="I563" s="76" t="s">
        <v>1740</v>
      </c>
      <c r="J563" s="16">
        <v>84</v>
      </c>
      <c r="K563" s="55">
        <v>0.13636363636363635</v>
      </c>
      <c r="L563" s="55">
        <v>0</v>
      </c>
      <c r="M563" s="16" t="s">
        <v>145</v>
      </c>
      <c r="N563" s="55">
        <f t="shared" si="14"/>
        <v>3.2727272727272725</v>
      </c>
      <c r="S563" s="16" t="s">
        <v>1487</v>
      </c>
      <c r="T563" s="16" t="str">
        <f>_xlfn.XLOOKUP(J563,'TAXA DE OCUP. RECUR.'!$E:$E,'TAXA DE OCUP. RECUR.'!$F:$F,"",0)</f>
        <v>SOLDA - [84]</v>
      </c>
    </row>
    <row r="564" spans="1:20" x14ac:dyDescent="0.25">
      <c r="A564" s="16" t="s">
        <v>1674</v>
      </c>
      <c r="C564" s="16">
        <v>78</v>
      </c>
      <c r="D564" s="16" t="s">
        <v>2756</v>
      </c>
      <c r="F564" s="16" t="s">
        <v>2759</v>
      </c>
      <c r="G564" s="16" t="s">
        <v>2760</v>
      </c>
      <c r="H564" s="16">
        <v>1</v>
      </c>
      <c r="I564" s="76" t="s">
        <v>1740</v>
      </c>
      <c r="J564" s="16">
        <v>166</v>
      </c>
      <c r="K564" s="55">
        <v>0.66656250000000006</v>
      </c>
      <c r="L564" s="55">
        <v>7.4062500000000017E-2</v>
      </c>
      <c r="M564" s="16" t="s">
        <v>145</v>
      </c>
      <c r="N564" s="55">
        <f t="shared" si="14"/>
        <v>17.775000000000002</v>
      </c>
      <c r="S564" s="16" t="s">
        <v>1487</v>
      </c>
      <c r="T564" s="16" t="str">
        <f>_xlfn.XLOOKUP(J564,'TAXA DE OCUP. RECUR.'!$E:$E,'TAXA DE OCUP. RECUR.'!$F:$F,"",0)</f>
        <v>MAQUINA DE TRATAMENTO TERMICO SICORT (ALIVIO) - [166]</v>
      </c>
    </row>
    <row r="565" spans="1:20" x14ac:dyDescent="0.25">
      <c r="A565" s="16" t="s">
        <v>1674</v>
      </c>
      <c r="C565" s="16">
        <v>78</v>
      </c>
      <c r="D565" s="16" t="s">
        <v>2741</v>
      </c>
      <c r="E565" s="16" t="s">
        <v>1722</v>
      </c>
      <c r="F565" s="16" t="s">
        <v>2765</v>
      </c>
      <c r="G565" s="16" t="s">
        <v>2766</v>
      </c>
      <c r="H565" s="16">
        <v>0</v>
      </c>
      <c r="I565" s="76" t="s">
        <v>1724</v>
      </c>
      <c r="J565" s="16">
        <v>74</v>
      </c>
      <c r="K565" s="55">
        <v>0.15</v>
      </c>
      <c r="L565" s="55">
        <v>0</v>
      </c>
      <c r="M565" s="16" t="s">
        <v>145</v>
      </c>
      <c r="N565" s="55">
        <f t="shared" si="14"/>
        <v>3.5999999999999996</v>
      </c>
      <c r="S565" s="16" t="s">
        <v>1487</v>
      </c>
      <c r="T565" s="16" t="str">
        <f>_xlfn.XLOOKUP(J565,'TAXA DE OCUP. RECUR.'!$E:$E,'TAXA DE OCUP. RECUR.'!$F:$F,"",0)</f>
        <v>MONTAGEM (PREPARADOR DE PEÇA)-74</v>
      </c>
    </row>
    <row r="566" spans="1:20" x14ac:dyDescent="0.25">
      <c r="A566" s="16" t="s">
        <v>1674</v>
      </c>
      <c r="C566" s="16">
        <v>78</v>
      </c>
      <c r="D566" s="16" t="s">
        <v>2741</v>
      </c>
      <c r="E566" s="16" t="s">
        <v>1722</v>
      </c>
      <c r="F566" s="16" t="s">
        <v>2765</v>
      </c>
      <c r="G566" s="16" t="s">
        <v>2766</v>
      </c>
      <c r="H566" s="16">
        <v>0</v>
      </c>
      <c r="I566" s="76" t="s">
        <v>1724</v>
      </c>
      <c r="J566" s="16">
        <v>82</v>
      </c>
      <c r="K566" s="55">
        <v>0.13125000000000001</v>
      </c>
      <c r="L566" s="55">
        <v>0</v>
      </c>
      <c r="M566" s="16" t="s">
        <v>145</v>
      </c>
      <c r="N566" s="55">
        <f t="shared" si="14"/>
        <v>3.1500000000000004</v>
      </c>
      <c r="S566" s="16" t="s">
        <v>1487</v>
      </c>
      <c r="T566" s="16" t="str">
        <f>_xlfn.XLOOKUP(J566,'TAXA DE OCUP. RECUR.'!$E:$E,'TAXA DE OCUP. RECUR.'!$F:$F,"",0)</f>
        <v/>
      </c>
    </row>
    <row r="567" spans="1:20" x14ac:dyDescent="0.25">
      <c r="A567" s="16" t="s">
        <v>1674</v>
      </c>
      <c r="C567" s="16">
        <v>78</v>
      </c>
      <c r="D567" s="16" t="s">
        <v>2741</v>
      </c>
      <c r="E567" s="16" t="s">
        <v>1722</v>
      </c>
      <c r="F567" s="16" t="s">
        <v>2765</v>
      </c>
      <c r="G567" s="16" t="s">
        <v>2766</v>
      </c>
      <c r="H567" s="16">
        <v>0</v>
      </c>
      <c r="I567" s="76" t="s">
        <v>1767</v>
      </c>
      <c r="J567" s="16">
        <v>91</v>
      </c>
      <c r="K567" s="55">
        <v>5.3693181818181814E-2</v>
      </c>
      <c r="L567" s="55">
        <v>0</v>
      </c>
      <c r="M567" s="16" t="s">
        <v>145</v>
      </c>
      <c r="N567" s="55">
        <f t="shared" si="14"/>
        <v>1.2886363636363636</v>
      </c>
      <c r="S567" s="16" t="s">
        <v>1487</v>
      </c>
      <c r="T567" s="16" t="str">
        <f>_xlfn.XLOOKUP(J567,'TAXA DE OCUP. RECUR.'!$E:$E,'TAXA DE OCUP. RECUR.'!$F:$F,"",0)</f>
        <v>GRAFITAMENTO - [91]</v>
      </c>
    </row>
    <row r="568" spans="1:20" x14ac:dyDescent="0.25">
      <c r="A568" s="16" t="s">
        <v>1674</v>
      </c>
      <c r="C568" s="16">
        <v>78</v>
      </c>
      <c r="D568" s="16" t="s">
        <v>2741</v>
      </c>
      <c r="E568" s="16" t="s">
        <v>1722</v>
      </c>
      <c r="F568" s="16" t="s">
        <v>2765</v>
      </c>
      <c r="G568" s="16" t="s">
        <v>2766</v>
      </c>
      <c r="H568" s="16">
        <v>0</v>
      </c>
      <c r="I568" s="76" t="s">
        <v>1767</v>
      </c>
      <c r="J568" s="16">
        <v>84</v>
      </c>
      <c r="K568" s="55">
        <v>8.6213320312499994E-2</v>
      </c>
      <c r="L568" s="55">
        <v>9.5792578125000003E-3</v>
      </c>
      <c r="M568" s="16" t="s">
        <v>145</v>
      </c>
      <c r="N568" s="55">
        <f t="shared" si="14"/>
        <v>2.2990218750000002</v>
      </c>
      <c r="S568" s="16" t="s">
        <v>1487</v>
      </c>
      <c r="T568" s="16" t="str">
        <f>_xlfn.XLOOKUP(J568,'TAXA DE OCUP. RECUR.'!$E:$E,'TAXA DE OCUP. RECUR.'!$F:$F,"",0)</f>
        <v>SOLDA - [84]</v>
      </c>
    </row>
    <row r="569" spans="1:20" x14ac:dyDescent="0.25">
      <c r="A569" s="16" t="s">
        <v>1674</v>
      </c>
      <c r="C569" s="16">
        <v>78</v>
      </c>
      <c r="D569" s="16" t="s">
        <v>2741</v>
      </c>
      <c r="E569" s="16" t="s">
        <v>1722</v>
      </c>
      <c r="F569" s="16" t="s">
        <v>2765</v>
      </c>
      <c r="G569" s="16" t="s">
        <v>2766</v>
      </c>
      <c r="H569" s="16">
        <v>0</v>
      </c>
      <c r="I569" s="76" t="s">
        <v>2744</v>
      </c>
      <c r="J569" s="16">
        <v>91</v>
      </c>
      <c r="K569" s="55">
        <v>5.2840909090909084E-2</v>
      </c>
      <c r="L569" s="55">
        <v>0</v>
      </c>
      <c r="M569" s="16" t="s">
        <v>145</v>
      </c>
      <c r="N569" s="55">
        <f t="shared" si="14"/>
        <v>1.2681818181818181</v>
      </c>
      <c r="S569" s="16" t="s">
        <v>1487</v>
      </c>
      <c r="T569" s="16" t="str">
        <f>_xlfn.XLOOKUP(J569,'TAXA DE OCUP. RECUR.'!$E:$E,'TAXA DE OCUP. RECUR.'!$F:$F,"",0)</f>
        <v>GRAFITAMENTO - [91]</v>
      </c>
    </row>
    <row r="570" spans="1:20" x14ac:dyDescent="0.25">
      <c r="A570" s="16" t="s">
        <v>1674</v>
      </c>
      <c r="C570" s="16">
        <v>78</v>
      </c>
      <c r="D570" s="16" t="s">
        <v>2741</v>
      </c>
      <c r="E570" s="16" t="s">
        <v>1722</v>
      </c>
      <c r="F570" s="16" t="s">
        <v>2765</v>
      </c>
      <c r="G570" s="16" t="s">
        <v>2766</v>
      </c>
      <c r="H570" s="16">
        <v>0</v>
      </c>
      <c r="I570" s="76" t="s">
        <v>2744</v>
      </c>
      <c r="J570" s="16">
        <v>84</v>
      </c>
      <c r="K570" s="55">
        <v>5.8447569247159083E-2</v>
      </c>
      <c r="L570" s="55">
        <v>6.4941743607954544E-3</v>
      </c>
      <c r="M570" s="16" t="s">
        <v>145</v>
      </c>
      <c r="N570" s="55">
        <f t="shared" si="14"/>
        <v>1.5586018465909091</v>
      </c>
      <c r="S570" s="16" t="s">
        <v>1487</v>
      </c>
      <c r="T570" s="16" t="str">
        <f>_xlfn.XLOOKUP(J570,'TAXA DE OCUP. RECUR.'!$E:$E,'TAXA DE OCUP. RECUR.'!$F:$F,"",0)</f>
        <v>SOLDA - [84]</v>
      </c>
    </row>
    <row r="571" spans="1:20" x14ac:dyDescent="0.25">
      <c r="A571" s="16" t="s">
        <v>1674</v>
      </c>
      <c r="C571" s="16">
        <v>78</v>
      </c>
      <c r="D571" s="16" t="s">
        <v>2741</v>
      </c>
      <c r="E571" s="16" t="s">
        <v>1722</v>
      </c>
      <c r="F571" s="16" t="s">
        <v>2765</v>
      </c>
      <c r="G571" s="16" t="s">
        <v>2766</v>
      </c>
      <c r="H571" s="16">
        <v>0</v>
      </c>
      <c r="I571" s="76" t="s">
        <v>1775</v>
      </c>
      <c r="J571" s="16">
        <v>84</v>
      </c>
      <c r="K571" s="55">
        <v>0.2914772727272727</v>
      </c>
      <c r="L571" s="55">
        <v>3.2386363636363637E-2</v>
      </c>
      <c r="M571" s="16" t="s">
        <v>145</v>
      </c>
      <c r="N571" s="55">
        <f t="shared" si="14"/>
        <v>7.7727272727272725</v>
      </c>
      <c r="S571" s="16" t="s">
        <v>1487</v>
      </c>
      <c r="T571" s="16" t="str">
        <f>_xlfn.XLOOKUP(J571,'TAXA DE OCUP. RECUR.'!$E:$E,'TAXA DE OCUP. RECUR.'!$F:$F,"",0)</f>
        <v>SOLDA - [84]</v>
      </c>
    </row>
    <row r="572" spans="1:20" x14ac:dyDescent="0.25">
      <c r="A572" s="16" t="s">
        <v>1674</v>
      </c>
      <c r="C572" s="16">
        <v>78</v>
      </c>
      <c r="D572" s="16" t="s">
        <v>2741</v>
      </c>
      <c r="E572" s="16" t="s">
        <v>1722</v>
      </c>
      <c r="F572" s="16" t="s">
        <v>2765</v>
      </c>
      <c r="G572" s="16" t="s">
        <v>2766</v>
      </c>
      <c r="H572" s="16">
        <v>0</v>
      </c>
      <c r="I572" s="76" t="s">
        <v>1734</v>
      </c>
      <c r="J572" s="16">
        <v>84</v>
      </c>
      <c r="K572" s="55">
        <v>0.55227272727272725</v>
      </c>
      <c r="L572" s="55">
        <v>6.1363636363636363E-2</v>
      </c>
      <c r="M572" s="16" t="s">
        <v>145</v>
      </c>
      <c r="N572" s="55">
        <f t="shared" si="14"/>
        <v>14.727272727272727</v>
      </c>
      <c r="S572" s="16" t="s">
        <v>1487</v>
      </c>
      <c r="T572" s="16" t="str">
        <f>_xlfn.XLOOKUP(J572,'TAXA DE OCUP. RECUR.'!$E:$E,'TAXA DE OCUP. RECUR.'!$F:$F,"",0)</f>
        <v>SOLDA - [84]</v>
      </c>
    </row>
    <row r="573" spans="1:20" x14ac:dyDescent="0.25">
      <c r="A573" s="16" t="s">
        <v>1674</v>
      </c>
      <c r="C573" s="16">
        <v>78</v>
      </c>
      <c r="D573" s="16" t="s">
        <v>2741</v>
      </c>
      <c r="E573" s="16" t="s">
        <v>1722</v>
      </c>
      <c r="F573" s="16" t="s">
        <v>2765</v>
      </c>
      <c r="G573" s="16" t="s">
        <v>2766</v>
      </c>
      <c r="H573" s="16">
        <v>0</v>
      </c>
      <c r="I573" s="76" t="s">
        <v>1735</v>
      </c>
      <c r="J573" s="16">
        <v>121</v>
      </c>
      <c r="K573" s="55">
        <v>5.8636363636363625E-2</v>
      </c>
      <c r="L573" s="55">
        <v>6.5151515151515146E-3</v>
      </c>
      <c r="M573" s="16" t="s">
        <v>145</v>
      </c>
      <c r="N573" s="55">
        <f t="shared" si="14"/>
        <v>1.5636363636363635</v>
      </c>
      <c r="S573" s="16" t="s">
        <v>1487</v>
      </c>
      <c r="T573" s="16" t="str">
        <f>_xlfn.XLOOKUP(J573,'TAXA DE OCUP. RECUR.'!$E:$E,'TAXA DE OCUP. RECUR.'!$F:$F,"",0)</f>
        <v>TORNO HORIZ. TOS SKJ-85 - [121]</v>
      </c>
    </row>
    <row r="574" spans="1:20" x14ac:dyDescent="0.25">
      <c r="A574" s="16" t="s">
        <v>1674</v>
      </c>
      <c r="C574" s="16">
        <v>78</v>
      </c>
      <c r="D574" s="16" t="s">
        <v>2741</v>
      </c>
      <c r="E574" s="16" t="s">
        <v>1722</v>
      </c>
      <c r="F574" s="16" t="s">
        <v>2765</v>
      </c>
      <c r="G574" s="16" t="s">
        <v>2766</v>
      </c>
      <c r="H574" s="16">
        <v>0</v>
      </c>
      <c r="I574" s="76" t="s">
        <v>1736</v>
      </c>
      <c r="J574" s="16">
        <v>105</v>
      </c>
      <c r="K574" s="55">
        <v>0.45587634475668448</v>
      </c>
      <c r="L574" s="55">
        <v>5.0652927195187165E-2</v>
      </c>
      <c r="M574" s="16" t="s">
        <v>145</v>
      </c>
      <c r="N574" s="55">
        <f t="shared" si="14"/>
        <v>12.156702526844921</v>
      </c>
      <c r="S574" s="16" t="s">
        <v>1487</v>
      </c>
      <c r="T574" s="16" t="str">
        <f>_xlfn.XLOOKUP(J574,'TAXA DE OCUP. RECUR.'!$E:$E,'TAXA DE OCUP. RECUR.'!$F:$F,"",0)</f>
        <v>ARCO SUBMERSO DUPLO CABEÇOTE BAMBOZZI - [105]</v>
      </c>
    </row>
    <row r="575" spans="1:20" x14ac:dyDescent="0.25">
      <c r="A575" s="16" t="s">
        <v>1674</v>
      </c>
      <c r="C575" s="16">
        <v>78</v>
      </c>
      <c r="D575" s="16" t="s">
        <v>2741</v>
      </c>
      <c r="E575" s="16" t="s">
        <v>1722</v>
      </c>
      <c r="F575" s="16" t="s">
        <v>2765</v>
      </c>
      <c r="G575" s="16" t="s">
        <v>2766</v>
      </c>
      <c r="H575" s="16">
        <v>0</v>
      </c>
      <c r="I575" s="76" t="s">
        <v>1737</v>
      </c>
      <c r="J575" s="16">
        <v>121</v>
      </c>
      <c r="K575" s="55">
        <v>0.10568181818181817</v>
      </c>
      <c r="L575" s="55">
        <v>1.1742424242424242E-2</v>
      </c>
      <c r="M575" s="16" t="s">
        <v>145</v>
      </c>
      <c r="N575" s="55">
        <f t="shared" si="14"/>
        <v>2.8181818181818175</v>
      </c>
      <c r="S575" s="16" t="s">
        <v>1487</v>
      </c>
      <c r="T575" s="16" t="str">
        <f>_xlfn.XLOOKUP(J575,'TAXA DE OCUP. RECUR.'!$E:$E,'TAXA DE OCUP. RECUR.'!$F:$F,"",0)</f>
        <v>TORNO HORIZ. TOS SKJ-85 - [121]</v>
      </c>
    </row>
    <row r="576" spans="1:20" x14ac:dyDescent="0.25">
      <c r="A576" s="16" t="s">
        <v>1674</v>
      </c>
      <c r="C576" s="16">
        <v>78</v>
      </c>
      <c r="D576" s="16" t="s">
        <v>2741</v>
      </c>
      <c r="E576" s="16" t="s">
        <v>1722</v>
      </c>
      <c r="F576" s="16" t="s">
        <v>2765</v>
      </c>
      <c r="G576" s="16" t="s">
        <v>2766</v>
      </c>
      <c r="H576" s="16">
        <v>0</v>
      </c>
      <c r="I576" s="76" t="s">
        <v>1738</v>
      </c>
      <c r="J576" s="16">
        <v>107</v>
      </c>
      <c r="K576" s="55">
        <v>0.25097727272727272</v>
      </c>
      <c r="L576" s="55">
        <v>2.7886363636363636E-2</v>
      </c>
      <c r="M576" s="16" t="s">
        <v>145</v>
      </c>
      <c r="N576" s="55">
        <f t="shared" si="14"/>
        <v>6.6927272727272733</v>
      </c>
      <c r="S576" s="16" t="s">
        <v>1487</v>
      </c>
      <c r="T576" s="16" t="str">
        <f>_xlfn.XLOOKUP(J576,'TAXA DE OCUP. RECUR.'!$E:$E,'TAXA DE OCUP. RECUR.'!$F:$F,"",0)</f>
        <v>PLAINA DE MESA INGERSOL - [107]</v>
      </c>
    </row>
    <row r="577" spans="1:20" x14ac:dyDescent="0.25">
      <c r="A577" s="16" t="s">
        <v>1674</v>
      </c>
      <c r="C577" s="16">
        <v>78</v>
      </c>
      <c r="D577" s="16" t="s">
        <v>2741</v>
      </c>
      <c r="E577" s="16" t="s">
        <v>1722</v>
      </c>
      <c r="F577" s="16" t="s">
        <v>2765</v>
      </c>
      <c r="G577" s="16" t="s">
        <v>2766</v>
      </c>
      <c r="H577" s="16">
        <v>0</v>
      </c>
      <c r="I577" s="76" t="s">
        <v>1725</v>
      </c>
      <c r="J577" s="16">
        <v>121</v>
      </c>
      <c r="K577" s="55">
        <v>1.840909090909091E-2</v>
      </c>
      <c r="L577" s="55">
        <v>2.0454545454545456E-3</v>
      </c>
      <c r="M577" s="16" t="s">
        <v>145</v>
      </c>
      <c r="N577" s="55">
        <f t="shared" si="14"/>
        <v>0.49090909090909091</v>
      </c>
      <c r="S577" s="16" t="s">
        <v>1487</v>
      </c>
      <c r="T577" s="16" t="str">
        <f>_xlfn.XLOOKUP(J577,'TAXA DE OCUP. RECUR.'!$E:$E,'TAXA DE OCUP. RECUR.'!$F:$F,"",0)</f>
        <v>TORNO HORIZ. TOS SKJ-85 - [121]</v>
      </c>
    </row>
    <row r="578" spans="1:20" x14ac:dyDescent="0.25">
      <c r="A578" s="16" t="s">
        <v>1674</v>
      </c>
      <c r="C578" s="16">
        <v>78</v>
      </c>
      <c r="D578" s="16" t="s">
        <v>2741</v>
      </c>
      <c r="E578" s="16" t="s">
        <v>1722</v>
      </c>
      <c r="F578" s="16" t="s">
        <v>2765</v>
      </c>
      <c r="G578" s="16" t="s">
        <v>2766</v>
      </c>
      <c r="H578" s="16">
        <v>0</v>
      </c>
      <c r="I578" s="76" t="s">
        <v>1731</v>
      </c>
      <c r="J578" s="16">
        <v>121</v>
      </c>
      <c r="K578" s="55">
        <v>3.4977272727272718E-2</v>
      </c>
      <c r="L578" s="55">
        <v>3.8863636363636357E-3</v>
      </c>
      <c r="M578" s="16" t="s">
        <v>145</v>
      </c>
      <c r="N578" s="55">
        <f t="shared" si="14"/>
        <v>0.93272727272727241</v>
      </c>
      <c r="S578" s="16" t="s">
        <v>1487</v>
      </c>
      <c r="T578" s="16" t="str">
        <f>_xlfn.XLOOKUP(J578,'TAXA DE OCUP. RECUR.'!$E:$E,'TAXA DE OCUP. RECUR.'!$F:$F,"",0)</f>
        <v>TORNO HORIZ. TOS SKJ-85 - [121]</v>
      </c>
    </row>
    <row r="579" spans="1:20" x14ac:dyDescent="0.25">
      <c r="A579" s="16" t="s">
        <v>1674</v>
      </c>
      <c r="C579" s="16">
        <v>78</v>
      </c>
      <c r="D579" s="16" t="s">
        <v>2741</v>
      </c>
      <c r="E579" s="16" t="s">
        <v>1722</v>
      </c>
      <c r="F579" s="16" t="s">
        <v>2765</v>
      </c>
      <c r="G579" s="16" t="s">
        <v>2766</v>
      </c>
      <c r="H579" s="16">
        <v>0</v>
      </c>
      <c r="I579" s="76" t="s">
        <v>2336</v>
      </c>
      <c r="J579" s="16">
        <v>121</v>
      </c>
      <c r="K579" s="55">
        <v>6.7116477272727279E-2</v>
      </c>
      <c r="L579" s="55">
        <v>7.457386363636364E-3</v>
      </c>
      <c r="M579" s="16" t="s">
        <v>145</v>
      </c>
      <c r="N579" s="55">
        <f t="shared" si="14"/>
        <v>1.7897727272727275</v>
      </c>
      <c r="S579" s="16" t="s">
        <v>1487</v>
      </c>
      <c r="T579" s="16" t="str">
        <f>_xlfn.XLOOKUP(J579,'TAXA DE OCUP. RECUR.'!$E:$E,'TAXA DE OCUP. RECUR.'!$F:$F,"",0)</f>
        <v>TORNO HORIZ. TOS SKJ-85 - [121]</v>
      </c>
    </row>
    <row r="580" spans="1:20" x14ac:dyDescent="0.25">
      <c r="A580" s="16" t="s">
        <v>1674</v>
      </c>
      <c r="C580" s="16">
        <v>78</v>
      </c>
      <c r="D580" s="16" t="s">
        <v>2741</v>
      </c>
      <c r="E580" s="16" t="s">
        <v>1722</v>
      </c>
      <c r="F580" s="16" t="s">
        <v>2765</v>
      </c>
      <c r="G580" s="16" t="s">
        <v>2766</v>
      </c>
      <c r="H580" s="16">
        <v>0</v>
      </c>
      <c r="I580" s="76" t="s">
        <v>2337</v>
      </c>
      <c r="J580" s="16">
        <v>105</v>
      </c>
      <c r="K580" s="55">
        <v>1.0196459909501525</v>
      </c>
      <c r="L580" s="55">
        <v>0.1132939989944614</v>
      </c>
      <c r="M580" s="16" t="s">
        <v>145</v>
      </c>
      <c r="N580" s="55">
        <f t="shared" si="14"/>
        <v>27.190559758670737</v>
      </c>
      <c r="S580" s="16" t="s">
        <v>1487</v>
      </c>
      <c r="T580" s="16" t="str">
        <f>_xlfn.XLOOKUP(J580,'TAXA DE OCUP. RECUR.'!$E:$E,'TAXA DE OCUP. RECUR.'!$F:$F,"",0)</f>
        <v>ARCO SUBMERSO DUPLO CABEÇOTE BAMBOZZI - [105]</v>
      </c>
    </row>
    <row r="581" spans="1:20" x14ac:dyDescent="0.25">
      <c r="A581" s="16" t="s">
        <v>1674</v>
      </c>
      <c r="C581" s="16">
        <v>78</v>
      </c>
      <c r="D581" s="16" t="s">
        <v>2741</v>
      </c>
      <c r="E581" s="16" t="s">
        <v>1722</v>
      </c>
      <c r="F581" s="16" t="s">
        <v>2765</v>
      </c>
      <c r="G581" s="16" t="s">
        <v>2766</v>
      </c>
      <c r="H581" s="16">
        <v>0</v>
      </c>
      <c r="I581" s="76" t="s">
        <v>2338</v>
      </c>
      <c r="J581" s="16">
        <v>121</v>
      </c>
      <c r="K581" s="55">
        <v>0.20111931818181816</v>
      </c>
      <c r="L581" s="55">
        <v>2.234659090909091E-2</v>
      </c>
      <c r="M581" s="16" t="s">
        <v>145</v>
      </c>
      <c r="N581" s="55">
        <f t="shared" si="14"/>
        <v>5.3631818181818183</v>
      </c>
      <c r="S581" s="16" t="s">
        <v>1487</v>
      </c>
      <c r="T581" s="16" t="str">
        <f>_xlfn.XLOOKUP(J581,'TAXA DE OCUP. RECUR.'!$E:$E,'TAXA DE OCUP. RECUR.'!$F:$F,"",0)</f>
        <v>TORNO HORIZ. TOS SKJ-85 - [121]</v>
      </c>
    </row>
    <row r="582" spans="1:20" x14ac:dyDescent="0.25">
      <c r="A582" s="16" t="s">
        <v>1674</v>
      </c>
      <c r="C582" s="16">
        <v>78</v>
      </c>
      <c r="D582" s="16" t="s">
        <v>2741</v>
      </c>
      <c r="E582" s="16" t="s">
        <v>1722</v>
      </c>
      <c r="F582" s="16" t="s">
        <v>2765</v>
      </c>
      <c r="G582" s="16" t="s">
        <v>2766</v>
      </c>
      <c r="H582" s="16">
        <v>0</v>
      </c>
      <c r="I582" s="76" t="s">
        <v>1740</v>
      </c>
      <c r="J582" s="16">
        <v>84</v>
      </c>
      <c r="K582" s="55">
        <v>0.13636363636363635</v>
      </c>
      <c r="L582" s="55">
        <v>0</v>
      </c>
      <c r="M582" s="16" t="s">
        <v>145</v>
      </c>
      <c r="N582" s="55">
        <f t="shared" si="14"/>
        <v>3.2727272727272725</v>
      </c>
      <c r="S582" s="16" t="s">
        <v>1487</v>
      </c>
      <c r="T582" s="16" t="str">
        <f>_xlfn.XLOOKUP(J582,'TAXA DE OCUP. RECUR.'!$E:$E,'TAXA DE OCUP. RECUR.'!$F:$F,"",0)</f>
        <v>SOLDA - [84]</v>
      </c>
    </row>
    <row r="583" spans="1:20" x14ac:dyDescent="0.25">
      <c r="A583" s="16" t="s">
        <v>1674</v>
      </c>
      <c r="C583" s="16">
        <v>78</v>
      </c>
      <c r="D583" s="16" t="s">
        <v>2741</v>
      </c>
      <c r="E583" s="16" t="s">
        <v>1722</v>
      </c>
      <c r="F583" s="16" t="s">
        <v>2765</v>
      </c>
      <c r="G583" s="16" t="s">
        <v>2766</v>
      </c>
      <c r="H583" s="16">
        <v>0</v>
      </c>
      <c r="I583" s="76" t="s">
        <v>1740</v>
      </c>
      <c r="J583" s="16">
        <v>166</v>
      </c>
      <c r="K583" s="55">
        <v>0.66656250000000006</v>
      </c>
      <c r="L583" s="55">
        <v>7.4062500000000017E-2</v>
      </c>
      <c r="M583" s="16" t="s">
        <v>145</v>
      </c>
      <c r="N583" s="55">
        <f t="shared" si="14"/>
        <v>17.775000000000002</v>
      </c>
      <c r="S583" s="16" t="s">
        <v>1487</v>
      </c>
      <c r="T583" s="16" t="str">
        <f>_xlfn.XLOOKUP(J583,'TAXA DE OCUP. RECUR.'!$E:$E,'TAXA DE OCUP. RECUR.'!$F:$F,"",0)</f>
        <v>MAQUINA DE TRATAMENTO TERMICO SICORT (ALIVIO) - [166]</v>
      </c>
    </row>
    <row r="584" spans="1:20" x14ac:dyDescent="0.25">
      <c r="A584" s="16" t="s">
        <v>1674</v>
      </c>
      <c r="C584" s="16">
        <v>78</v>
      </c>
      <c r="D584" s="16" t="s">
        <v>2741</v>
      </c>
      <c r="E584" s="16" t="s">
        <v>1722</v>
      </c>
      <c r="F584" s="16" t="s">
        <v>2765</v>
      </c>
      <c r="G584" s="16" t="s">
        <v>2766</v>
      </c>
      <c r="H584" s="16">
        <v>0</v>
      </c>
      <c r="I584" s="76" t="s">
        <v>1732</v>
      </c>
      <c r="J584" s="16">
        <v>121</v>
      </c>
      <c r="K584" s="55">
        <v>0.18562499999999996</v>
      </c>
      <c r="L584" s="55">
        <v>2.0624999999999998E-2</v>
      </c>
      <c r="M584" s="16" t="s">
        <v>145</v>
      </c>
      <c r="N584" s="55">
        <f t="shared" si="14"/>
        <v>4.9499999999999993</v>
      </c>
      <c r="S584" s="16" t="s">
        <v>1487</v>
      </c>
      <c r="T584" s="16" t="str">
        <f>_xlfn.XLOOKUP(J584,'TAXA DE OCUP. RECUR.'!$E:$E,'TAXA DE OCUP. RECUR.'!$F:$F,"",0)</f>
        <v>TORNO HORIZ. TOS SKJ-85 - [121]</v>
      </c>
    </row>
    <row r="585" spans="1:20" x14ac:dyDescent="0.25">
      <c r="A585" s="16" t="s">
        <v>1674</v>
      </c>
      <c r="C585" s="16">
        <v>78</v>
      </c>
      <c r="D585" s="16" t="s">
        <v>2741</v>
      </c>
      <c r="E585" s="16" t="s">
        <v>1722</v>
      </c>
      <c r="F585" s="16" t="s">
        <v>2767</v>
      </c>
      <c r="G585" s="16" t="s">
        <v>2768</v>
      </c>
      <c r="H585" s="16">
        <v>0</v>
      </c>
      <c r="I585" s="76" t="s">
        <v>1724</v>
      </c>
      <c r="J585" s="16">
        <v>74</v>
      </c>
      <c r="K585" s="55">
        <v>0.15</v>
      </c>
      <c r="L585" s="55">
        <v>0</v>
      </c>
      <c r="M585" s="16" t="s">
        <v>145</v>
      </c>
      <c r="N585" s="55">
        <f t="shared" si="14"/>
        <v>3.5999999999999996</v>
      </c>
      <c r="S585" s="16" t="s">
        <v>1487</v>
      </c>
      <c r="T585" s="16" t="str">
        <f>_xlfn.XLOOKUP(J585,'TAXA DE OCUP. RECUR.'!$E:$E,'TAXA DE OCUP. RECUR.'!$F:$F,"",0)</f>
        <v>MONTAGEM (PREPARADOR DE PEÇA)-74</v>
      </c>
    </row>
    <row r="586" spans="1:20" x14ac:dyDescent="0.25">
      <c r="A586" s="16" t="s">
        <v>1674</v>
      </c>
      <c r="C586" s="16">
        <v>78</v>
      </c>
      <c r="D586" s="16" t="s">
        <v>2741</v>
      </c>
      <c r="E586" s="16" t="s">
        <v>1722</v>
      </c>
      <c r="F586" s="16" t="s">
        <v>2767</v>
      </c>
      <c r="G586" s="16" t="s">
        <v>2768</v>
      </c>
      <c r="H586" s="16">
        <v>0</v>
      </c>
      <c r="I586" s="76" t="s">
        <v>1724</v>
      </c>
      <c r="J586" s="16">
        <v>82</v>
      </c>
      <c r="K586" s="55">
        <v>0.13125000000000001</v>
      </c>
      <c r="L586" s="55">
        <v>0</v>
      </c>
      <c r="M586" s="16" t="s">
        <v>145</v>
      </c>
      <c r="N586" s="55">
        <f t="shared" si="14"/>
        <v>3.1500000000000004</v>
      </c>
      <c r="S586" s="16" t="s">
        <v>1487</v>
      </c>
      <c r="T586" s="16" t="str">
        <f>_xlfn.XLOOKUP(J586,'TAXA DE OCUP. RECUR.'!$E:$E,'TAXA DE OCUP. RECUR.'!$F:$F,"",0)</f>
        <v/>
      </c>
    </row>
    <row r="587" spans="1:20" x14ac:dyDescent="0.25">
      <c r="A587" s="16" t="s">
        <v>1674</v>
      </c>
      <c r="C587" s="16">
        <v>78</v>
      </c>
      <c r="D587" s="16" t="s">
        <v>2741</v>
      </c>
      <c r="E587" s="16" t="s">
        <v>1722</v>
      </c>
      <c r="F587" s="16" t="s">
        <v>2767</v>
      </c>
      <c r="G587" s="16" t="s">
        <v>2768</v>
      </c>
      <c r="H587" s="16">
        <v>0</v>
      </c>
      <c r="I587" s="76" t="s">
        <v>2271</v>
      </c>
      <c r="J587" s="16">
        <v>91</v>
      </c>
      <c r="K587" s="55">
        <v>6.1363636363636363E-2</v>
      </c>
      <c r="L587" s="55">
        <v>0</v>
      </c>
      <c r="M587" s="16" t="s">
        <v>145</v>
      </c>
      <c r="N587" s="55">
        <f t="shared" si="14"/>
        <v>1.4727272727272727</v>
      </c>
      <c r="S587" s="16" t="s">
        <v>1487</v>
      </c>
      <c r="T587" s="16" t="str">
        <f>_xlfn.XLOOKUP(J587,'TAXA DE OCUP. RECUR.'!$E:$E,'TAXA DE OCUP. RECUR.'!$F:$F,"",0)</f>
        <v>GRAFITAMENTO - [91]</v>
      </c>
    </row>
    <row r="588" spans="1:20" x14ac:dyDescent="0.25">
      <c r="A588" s="16" t="s">
        <v>1674</v>
      </c>
      <c r="C588" s="16">
        <v>78</v>
      </c>
      <c r="D588" s="16" t="s">
        <v>2741</v>
      </c>
      <c r="E588" s="16" t="s">
        <v>1722</v>
      </c>
      <c r="F588" s="16" t="s">
        <v>2767</v>
      </c>
      <c r="G588" s="16" t="s">
        <v>2768</v>
      </c>
      <c r="H588" s="16">
        <v>0</v>
      </c>
      <c r="I588" s="76" t="s">
        <v>2271</v>
      </c>
      <c r="J588" s="16">
        <v>84</v>
      </c>
      <c r="K588" s="55">
        <v>0.28327072634396849</v>
      </c>
      <c r="L588" s="55">
        <v>0</v>
      </c>
      <c r="M588" s="16" t="s">
        <v>145</v>
      </c>
      <c r="N588" s="55">
        <f t="shared" si="14"/>
        <v>6.7984974322552443</v>
      </c>
      <c r="S588" s="16" t="s">
        <v>1487</v>
      </c>
      <c r="T588" s="16" t="str">
        <f>_xlfn.XLOOKUP(J588,'TAXA DE OCUP. RECUR.'!$E:$E,'TAXA DE OCUP. RECUR.'!$F:$F,"",0)</f>
        <v>SOLDA - [84]</v>
      </c>
    </row>
    <row r="589" spans="1:20" x14ac:dyDescent="0.25">
      <c r="A589" s="16" t="s">
        <v>1674</v>
      </c>
      <c r="C589" s="16">
        <v>78</v>
      </c>
      <c r="D589" s="16" t="s">
        <v>2741</v>
      </c>
      <c r="E589" s="16" t="s">
        <v>1722</v>
      </c>
      <c r="F589" s="16" t="s">
        <v>2767</v>
      </c>
      <c r="G589" s="16" t="s">
        <v>2768</v>
      </c>
      <c r="H589" s="16">
        <v>0</v>
      </c>
      <c r="I589" s="76" t="s">
        <v>2769</v>
      </c>
      <c r="J589" s="16">
        <v>91</v>
      </c>
      <c r="K589" s="55">
        <v>5.5397727272727265E-2</v>
      </c>
      <c r="L589" s="55">
        <v>0</v>
      </c>
      <c r="M589" s="16" t="s">
        <v>145</v>
      </c>
      <c r="N589" s="55">
        <f t="shared" ref="N589:N652" si="15">(K589+L589)*24</f>
        <v>1.3295454545454544</v>
      </c>
      <c r="S589" s="16" t="s">
        <v>1487</v>
      </c>
      <c r="T589" s="16" t="str">
        <f>_xlfn.XLOOKUP(J589,'TAXA DE OCUP. RECUR.'!$E:$E,'TAXA DE OCUP. RECUR.'!$F:$F,"",0)</f>
        <v>GRAFITAMENTO - [91]</v>
      </c>
    </row>
    <row r="590" spans="1:20" x14ac:dyDescent="0.25">
      <c r="A590" s="16" t="s">
        <v>1674</v>
      </c>
      <c r="C590" s="16">
        <v>78</v>
      </c>
      <c r="D590" s="16" t="s">
        <v>2741</v>
      </c>
      <c r="E590" s="16" t="s">
        <v>1722</v>
      </c>
      <c r="F590" s="16" t="s">
        <v>2767</v>
      </c>
      <c r="G590" s="16" t="s">
        <v>2768</v>
      </c>
      <c r="H590" s="16">
        <v>0</v>
      </c>
      <c r="I590" s="76" t="s">
        <v>2769</v>
      </c>
      <c r="J590" s="16">
        <v>84</v>
      </c>
      <c r="K590" s="55">
        <v>0</v>
      </c>
      <c r="L590" s="55">
        <v>0</v>
      </c>
      <c r="M590" s="16" t="s">
        <v>145</v>
      </c>
      <c r="N590" s="55">
        <f t="shared" si="15"/>
        <v>0</v>
      </c>
      <c r="S590" s="16" t="s">
        <v>1487</v>
      </c>
      <c r="T590" s="16" t="str">
        <f>_xlfn.XLOOKUP(J590,'TAXA DE OCUP. RECUR.'!$E:$E,'TAXA DE OCUP. RECUR.'!$F:$F,"",0)</f>
        <v>SOLDA - [84]</v>
      </c>
    </row>
    <row r="591" spans="1:20" x14ac:dyDescent="0.25">
      <c r="A591" s="16" t="s">
        <v>1674</v>
      </c>
      <c r="C591" s="16">
        <v>78</v>
      </c>
      <c r="D591" s="16" t="s">
        <v>2741</v>
      </c>
      <c r="E591" s="16" t="s">
        <v>1722</v>
      </c>
      <c r="F591" s="16" t="s">
        <v>2767</v>
      </c>
      <c r="G591" s="16" t="s">
        <v>2768</v>
      </c>
      <c r="H591" s="16">
        <v>0</v>
      </c>
      <c r="I591" s="76" t="s">
        <v>1767</v>
      </c>
      <c r="J591" s="16">
        <v>91</v>
      </c>
      <c r="K591" s="55">
        <v>5.3693181818181814E-2</v>
      </c>
      <c r="L591" s="55">
        <v>0</v>
      </c>
      <c r="M591" s="16" t="s">
        <v>145</v>
      </c>
      <c r="N591" s="55">
        <f t="shared" si="15"/>
        <v>1.2886363636363636</v>
      </c>
      <c r="S591" s="16" t="s">
        <v>1487</v>
      </c>
      <c r="T591" s="16" t="str">
        <f>_xlfn.XLOOKUP(J591,'TAXA DE OCUP. RECUR.'!$E:$E,'TAXA DE OCUP. RECUR.'!$F:$F,"",0)</f>
        <v>GRAFITAMENTO - [91]</v>
      </c>
    </row>
    <row r="592" spans="1:20" x14ac:dyDescent="0.25">
      <c r="A592" s="16" t="s">
        <v>1674</v>
      </c>
      <c r="C592" s="16">
        <v>78</v>
      </c>
      <c r="D592" s="16" t="s">
        <v>2741</v>
      </c>
      <c r="E592" s="16" t="s">
        <v>1722</v>
      </c>
      <c r="F592" s="16" t="s">
        <v>2767</v>
      </c>
      <c r="G592" s="16" t="s">
        <v>2768</v>
      </c>
      <c r="H592" s="16">
        <v>0</v>
      </c>
      <c r="I592" s="76" t="s">
        <v>1767</v>
      </c>
      <c r="J592" s="16">
        <v>84</v>
      </c>
      <c r="K592" s="55">
        <v>8.6213320312499994E-2</v>
      </c>
      <c r="L592" s="55">
        <v>9.5792578125000003E-3</v>
      </c>
      <c r="M592" s="16" t="s">
        <v>145</v>
      </c>
      <c r="N592" s="55">
        <f t="shared" si="15"/>
        <v>2.2990218750000002</v>
      </c>
      <c r="S592" s="16" t="s">
        <v>1487</v>
      </c>
      <c r="T592" s="16" t="str">
        <f>_xlfn.XLOOKUP(J592,'TAXA DE OCUP. RECUR.'!$E:$E,'TAXA DE OCUP. RECUR.'!$F:$F,"",0)</f>
        <v>SOLDA - [84]</v>
      </c>
    </row>
    <row r="593" spans="1:20" x14ac:dyDescent="0.25">
      <c r="A593" s="16" t="s">
        <v>1674</v>
      </c>
      <c r="C593" s="16">
        <v>78</v>
      </c>
      <c r="D593" s="16" t="s">
        <v>2741</v>
      </c>
      <c r="E593" s="16" t="s">
        <v>1722</v>
      </c>
      <c r="F593" s="16" t="s">
        <v>2767</v>
      </c>
      <c r="G593" s="16" t="s">
        <v>2768</v>
      </c>
      <c r="H593" s="16">
        <v>0</v>
      </c>
      <c r="I593" s="76" t="s">
        <v>1775</v>
      </c>
      <c r="J593" s="16">
        <v>84</v>
      </c>
      <c r="K593" s="55">
        <v>0.2914772727272727</v>
      </c>
      <c r="L593" s="55">
        <v>3.2386363636363637E-2</v>
      </c>
      <c r="M593" s="16" t="s">
        <v>145</v>
      </c>
      <c r="N593" s="55">
        <f t="shared" si="15"/>
        <v>7.7727272727272725</v>
      </c>
      <c r="S593" s="16" t="s">
        <v>1487</v>
      </c>
      <c r="T593" s="16" t="str">
        <f>_xlfn.XLOOKUP(J593,'TAXA DE OCUP. RECUR.'!$E:$E,'TAXA DE OCUP. RECUR.'!$F:$F,"",0)</f>
        <v>SOLDA - [84]</v>
      </c>
    </row>
    <row r="594" spans="1:20" x14ac:dyDescent="0.25">
      <c r="A594" s="16" t="s">
        <v>1674</v>
      </c>
      <c r="C594" s="16">
        <v>78</v>
      </c>
      <c r="D594" s="16" t="s">
        <v>2741</v>
      </c>
      <c r="E594" s="16" t="s">
        <v>1722</v>
      </c>
      <c r="F594" s="16" t="s">
        <v>2767</v>
      </c>
      <c r="G594" s="16" t="s">
        <v>2768</v>
      </c>
      <c r="H594" s="16">
        <v>0</v>
      </c>
      <c r="I594" s="76" t="s">
        <v>1734</v>
      </c>
      <c r="J594" s="16">
        <v>84</v>
      </c>
      <c r="K594" s="55">
        <v>0.55227272727272725</v>
      </c>
      <c r="L594" s="55">
        <v>6.1363636363636363E-2</v>
      </c>
      <c r="M594" s="16" t="s">
        <v>145</v>
      </c>
      <c r="N594" s="55">
        <f t="shared" si="15"/>
        <v>14.727272727272727</v>
      </c>
      <c r="S594" s="16" t="s">
        <v>1487</v>
      </c>
      <c r="T594" s="16" t="str">
        <f>_xlfn.XLOOKUP(J594,'TAXA DE OCUP. RECUR.'!$E:$E,'TAXA DE OCUP. RECUR.'!$F:$F,"",0)</f>
        <v>SOLDA - [84]</v>
      </c>
    </row>
    <row r="595" spans="1:20" x14ac:dyDescent="0.25">
      <c r="A595" s="16" t="s">
        <v>1674</v>
      </c>
      <c r="C595" s="16">
        <v>78</v>
      </c>
      <c r="D595" s="16" t="s">
        <v>2741</v>
      </c>
      <c r="E595" s="16" t="s">
        <v>1722</v>
      </c>
      <c r="F595" s="16" t="s">
        <v>2767</v>
      </c>
      <c r="G595" s="16" t="s">
        <v>2768</v>
      </c>
      <c r="H595" s="16">
        <v>0</v>
      </c>
      <c r="I595" s="76" t="s">
        <v>1735</v>
      </c>
      <c r="J595" s="16">
        <v>121</v>
      </c>
      <c r="K595" s="55">
        <v>5.8636363636363625E-2</v>
      </c>
      <c r="L595" s="55">
        <v>6.5151515151515146E-3</v>
      </c>
      <c r="M595" s="16" t="s">
        <v>145</v>
      </c>
      <c r="N595" s="55">
        <f t="shared" si="15"/>
        <v>1.5636363636363635</v>
      </c>
      <c r="S595" s="16" t="s">
        <v>1487</v>
      </c>
      <c r="T595" s="16" t="str">
        <f>_xlfn.XLOOKUP(J595,'TAXA DE OCUP. RECUR.'!$E:$E,'TAXA DE OCUP. RECUR.'!$F:$F,"",0)</f>
        <v>TORNO HORIZ. TOS SKJ-85 - [121]</v>
      </c>
    </row>
    <row r="596" spans="1:20" x14ac:dyDescent="0.25">
      <c r="A596" s="16" t="s">
        <v>1674</v>
      </c>
      <c r="C596" s="16">
        <v>78</v>
      </c>
      <c r="D596" s="16" t="s">
        <v>2741</v>
      </c>
      <c r="E596" s="16" t="s">
        <v>1722</v>
      </c>
      <c r="F596" s="16" t="s">
        <v>2767</v>
      </c>
      <c r="G596" s="16" t="s">
        <v>2768</v>
      </c>
      <c r="H596" s="16">
        <v>0</v>
      </c>
      <c r="I596" s="76" t="s">
        <v>1736</v>
      </c>
      <c r="J596" s="16">
        <v>105</v>
      </c>
      <c r="K596" s="55">
        <v>0.45587634475668448</v>
      </c>
      <c r="L596" s="55">
        <v>5.0652927195187165E-2</v>
      </c>
      <c r="M596" s="16" t="s">
        <v>145</v>
      </c>
      <c r="N596" s="55">
        <f t="shared" si="15"/>
        <v>12.156702526844921</v>
      </c>
      <c r="S596" s="16" t="s">
        <v>1487</v>
      </c>
      <c r="T596" s="16" t="str">
        <f>_xlfn.XLOOKUP(J596,'TAXA DE OCUP. RECUR.'!$E:$E,'TAXA DE OCUP. RECUR.'!$F:$F,"",0)</f>
        <v>ARCO SUBMERSO DUPLO CABEÇOTE BAMBOZZI - [105]</v>
      </c>
    </row>
    <row r="597" spans="1:20" x14ac:dyDescent="0.25">
      <c r="A597" s="16" t="s">
        <v>1674</v>
      </c>
      <c r="C597" s="16">
        <v>78</v>
      </c>
      <c r="D597" s="16" t="s">
        <v>2741</v>
      </c>
      <c r="E597" s="16" t="s">
        <v>1722</v>
      </c>
      <c r="F597" s="16" t="s">
        <v>2767</v>
      </c>
      <c r="G597" s="16" t="s">
        <v>2768</v>
      </c>
      <c r="H597" s="16">
        <v>0</v>
      </c>
      <c r="I597" s="76" t="s">
        <v>1737</v>
      </c>
      <c r="J597" s="16">
        <v>121</v>
      </c>
      <c r="K597" s="55">
        <v>0.10568181818181817</v>
      </c>
      <c r="L597" s="55">
        <v>1.1742424242424242E-2</v>
      </c>
      <c r="M597" s="16" t="s">
        <v>145</v>
      </c>
      <c r="N597" s="55">
        <f t="shared" si="15"/>
        <v>2.8181818181818175</v>
      </c>
      <c r="S597" s="16" t="s">
        <v>1487</v>
      </c>
      <c r="T597" s="16" t="str">
        <f>_xlfn.XLOOKUP(J597,'TAXA DE OCUP. RECUR.'!$E:$E,'TAXA DE OCUP. RECUR.'!$F:$F,"",0)</f>
        <v>TORNO HORIZ. TOS SKJ-85 - [121]</v>
      </c>
    </row>
    <row r="598" spans="1:20" x14ac:dyDescent="0.25">
      <c r="A598" s="16" t="s">
        <v>1674</v>
      </c>
      <c r="C598" s="16">
        <v>78</v>
      </c>
      <c r="D598" s="16" t="s">
        <v>2741</v>
      </c>
      <c r="E598" s="16" t="s">
        <v>1722</v>
      </c>
      <c r="F598" s="16" t="s">
        <v>2767</v>
      </c>
      <c r="G598" s="16" t="s">
        <v>2768</v>
      </c>
      <c r="H598" s="16">
        <v>0</v>
      </c>
      <c r="I598" s="76" t="s">
        <v>1738</v>
      </c>
      <c r="J598" s="16">
        <v>107</v>
      </c>
      <c r="K598" s="55">
        <v>0.25097727272727272</v>
      </c>
      <c r="L598" s="55">
        <v>2.7886363636363636E-2</v>
      </c>
      <c r="M598" s="16" t="s">
        <v>145</v>
      </c>
      <c r="N598" s="55">
        <f t="shared" si="15"/>
        <v>6.6927272727272733</v>
      </c>
      <c r="S598" s="16" t="s">
        <v>1487</v>
      </c>
      <c r="T598" s="16" t="str">
        <f>_xlfn.XLOOKUP(J598,'TAXA DE OCUP. RECUR.'!$E:$E,'TAXA DE OCUP. RECUR.'!$F:$F,"",0)</f>
        <v>PLAINA DE MESA INGERSOL - [107]</v>
      </c>
    </row>
    <row r="599" spans="1:20" x14ac:dyDescent="0.25">
      <c r="A599" s="16" t="s">
        <v>1674</v>
      </c>
      <c r="C599" s="16">
        <v>78</v>
      </c>
      <c r="D599" s="16" t="s">
        <v>2741</v>
      </c>
      <c r="E599" s="16" t="s">
        <v>1722</v>
      </c>
      <c r="F599" s="16" t="s">
        <v>2767</v>
      </c>
      <c r="G599" s="16" t="s">
        <v>2768</v>
      </c>
      <c r="H599" s="16">
        <v>0</v>
      </c>
      <c r="I599" s="76" t="s">
        <v>1725</v>
      </c>
      <c r="J599" s="16">
        <v>121</v>
      </c>
      <c r="K599" s="55">
        <v>1.840909090909091E-2</v>
      </c>
      <c r="L599" s="55">
        <v>2.0454545454545456E-3</v>
      </c>
      <c r="M599" s="16" t="s">
        <v>145</v>
      </c>
      <c r="N599" s="55">
        <f t="shared" si="15"/>
        <v>0.49090909090909091</v>
      </c>
      <c r="S599" s="16" t="s">
        <v>1487</v>
      </c>
      <c r="T599" s="16" t="str">
        <f>_xlfn.XLOOKUP(J599,'TAXA DE OCUP. RECUR.'!$E:$E,'TAXA DE OCUP. RECUR.'!$F:$F,"",0)</f>
        <v>TORNO HORIZ. TOS SKJ-85 - [121]</v>
      </c>
    </row>
    <row r="600" spans="1:20" x14ac:dyDescent="0.25">
      <c r="A600" s="16" t="s">
        <v>1674</v>
      </c>
      <c r="C600" s="16">
        <v>78</v>
      </c>
      <c r="D600" s="16" t="s">
        <v>2741</v>
      </c>
      <c r="E600" s="16" t="s">
        <v>1722</v>
      </c>
      <c r="F600" s="16" t="s">
        <v>2767</v>
      </c>
      <c r="G600" s="16" t="s">
        <v>2768</v>
      </c>
      <c r="H600" s="16">
        <v>0</v>
      </c>
      <c r="I600" s="76" t="s">
        <v>2336</v>
      </c>
      <c r="J600" s="16">
        <v>121</v>
      </c>
      <c r="K600" s="55">
        <v>6.7116477272727279E-2</v>
      </c>
      <c r="L600" s="55">
        <v>7.457386363636364E-3</v>
      </c>
      <c r="M600" s="16" t="s">
        <v>145</v>
      </c>
      <c r="N600" s="55">
        <f t="shared" si="15"/>
        <v>1.7897727272727275</v>
      </c>
      <c r="S600" s="16" t="s">
        <v>1487</v>
      </c>
      <c r="T600" s="16" t="str">
        <f>_xlfn.XLOOKUP(J600,'TAXA DE OCUP. RECUR.'!$E:$E,'TAXA DE OCUP. RECUR.'!$F:$F,"",0)</f>
        <v>TORNO HORIZ. TOS SKJ-85 - [121]</v>
      </c>
    </row>
    <row r="601" spans="1:20" x14ac:dyDescent="0.25">
      <c r="A601" s="16" t="s">
        <v>1674</v>
      </c>
      <c r="C601" s="16">
        <v>78</v>
      </c>
      <c r="D601" s="16" t="s">
        <v>2741</v>
      </c>
      <c r="E601" s="16" t="s">
        <v>1722</v>
      </c>
      <c r="F601" s="16" t="s">
        <v>2767</v>
      </c>
      <c r="G601" s="16" t="s">
        <v>2768</v>
      </c>
      <c r="H601" s="16">
        <v>0</v>
      </c>
      <c r="I601" s="76" t="s">
        <v>2337</v>
      </c>
      <c r="J601" s="16">
        <v>105</v>
      </c>
      <c r="K601" s="55">
        <v>1.0196459909501525</v>
      </c>
      <c r="L601" s="55">
        <v>0.1132939989944614</v>
      </c>
      <c r="M601" s="16" t="s">
        <v>145</v>
      </c>
      <c r="N601" s="55">
        <f t="shared" si="15"/>
        <v>27.190559758670737</v>
      </c>
      <c r="S601" s="16" t="s">
        <v>1487</v>
      </c>
      <c r="T601" s="16" t="str">
        <f>_xlfn.XLOOKUP(J601,'TAXA DE OCUP. RECUR.'!$E:$E,'TAXA DE OCUP. RECUR.'!$F:$F,"",0)</f>
        <v>ARCO SUBMERSO DUPLO CABEÇOTE BAMBOZZI - [105]</v>
      </c>
    </row>
    <row r="602" spans="1:20" x14ac:dyDescent="0.25">
      <c r="A602" s="16" t="s">
        <v>1674</v>
      </c>
      <c r="C602" s="16">
        <v>78</v>
      </c>
      <c r="D602" s="16" t="s">
        <v>2741</v>
      </c>
      <c r="E602" s="16" t="s">
        <v>1722</v>
      </c>
      <c r="F602" s="16" t="s">
        <v>2767</v>
      </c>
      <c r="G602" s="16" t="s">
        <v>2768</v>
      </c>
      <c r="H602" s="16">
        <v>0</v>
      </c>
      <c r="I602" s="76" t="s">
        <v>2338</v>
      </c>
      <c r="J602" s="16">
        <v>121</v>
      </c>
      <c r="K602" s="55">
        <v>0.20111931818181816</v>
      </c>
      <c r="L602" s="55">
        <v>2.234659090909091E-2</v>
      </c>
      <c r="M602" s="16" t="s">
        <v>145</v>
      </c>
      <c r="N602" s="55">
        <f t="shared" si="15"/>
        <v>5.3631818181818183</v>
      </c>
      <c r="S602" s="16" t="s">
        <v>1487</v>
      </c>
      <c r="T602" s="16" t="str">
        <f>_xlfn.XLOOKUP(J602,'TAXA DE OCUP. RECUR.'!$E:$E,'TAXA DE OCUP. RECUR.'!$F:$F,"",0)</f>
        <v>TORNO HORIZ. TOS SKJ-85 - [121]</v>
      </c>
    </row>
    <row r="603" spans="1:20" x14ac:dyDescent="0.25">
      <c r="A603" s="16" t="s">
        <v>1674</v>
      </c>
      <c r="C603" s="16">
        <v>78</v>
      </c>
      <c r="D603" s="16" t="s">
        <v>2741</v>
      </c>
      <c r="E603" s="16" t="s">
        <v>1722</v>
      </c>
      <c r="F603" s="16" t="s">
        <v>2767</v>
      </c>
      <c r="G603" s="16" t="s">
        <v>2768</v>
      </c>
      <c r="H603" s="16">
        <v>0</v>
      </c>
      <c r="I603" s="76" t="s">
        <v>1727</v>
      </c>
      <c r="J603" s="16">
        <v>121</v>
      </c>
      <c r="K603" s="55">
        <v>1.9943181818181815E-2</v>
      </c>
      <c r="L603" s="55">
        <v>2.2159090909090909E-3</v>
      </c>
      <c r="M603" s="16" t="s">
        <v>145</v>
      </c>
      <c r="N603" s="55">
        <f t="shared" si="15"/>
        <v>0.53181818181818175</v>
      </c>
      <c r="S603" s="16" t="s">
        <v>1487</v>
      </c>
      <c r="T603" s="16" t="str">
        <f>_xlfn.XLOOKUP(J603,'TAXA DE OCUP. RECUR.'!$E:$E,'TAXA DE OCUP. RECUR.'!$F:$F,"",0)</f>
        <v>TORNO HORIZ. TOS SKJ-85 - [121]</v>
      </c>
    </row>
    <row r="604" spans="1:20" x14ac:dyDescent="0.25">
      <c r="A604" s="16" t="s">
        <v>1674</v>
      </c>
      <c r="C604" s="16">
        <v>78</v>
      </c>
      <c r="D604" s="16" t="s">
        <v>2741</v>
      </c>
      <c r="E604" s="16" t="s">
        <v>1722</v>
      </c>
      <c r="F604" s="16" t="s">
        <v>2767</v>
      </c>
      <c r="G604" s="16" t="s">
        <v>2768</v>
      </c>
      <c r="H604" s="16">
        <v>0</v>
      </c>
      <c r="I604" s="76" t="s">
        <v>1728</v>
      </c>
      <c r="J604" s="16">
        <v>105</v>
      </c>
      <c r="K604" s="55">
        <v>0.25710276767577367</v>
      </c>
      <c r="L604" s="55">
        <v>2.8566974186197077E-2</v>
      </c>
      <c r="M604" s="16" t="s">
        <v>145</v>
      </c>
      <c r="N604" s="55">
        <f t="shared" si="15"/>
        <v>6.8560738046872984</v>
      </c>
      <c r="S604" s="16" t="s">
        <v>1487</v>
      </c>
      <c r="T604" s="16" t="str">
        <f>_xlfn.XLOOKUP(J604,'TAXA DE OCUP. RECUR.'!$E:$E,'TAXA DE OCUP. RECUR.'!$F:$F,"",0)</f>
        <v>ARCO SUBMERSO DUPLO CABEÇOTE BAMBOZZI - [105]</v>
      </c>
    </row>
    <row r="605" spans="1:20" x14ac:dyDescent="0.25">
      <c r="A605" s="16" t="s">
        <v>1674</v>
      </c>
      <c r="C605" s="16">
        <v>78</v>
      </c>
      <c r="D605" s="16" t="s">
        <v>2741</v>
      </c>
      <c r="E605" s="16" t="s">
        <v>1722</v>
      </c>
      <c r="F605" s="16" t="s">
        <v>2767</v>
      </c>
      <c r="G605" s="16" t="s">
        <v>2768</v>
      </c>
      <c r="H605" s="16">
        <v>0</v>
      </c>
      <c r="I605" s="76" t="s">
        <v>1729</v>
      </c>
      <c r="J605" s="16">
        <v>121</v>
      </c>
      <c r="K605" s="55">
        <v>5.2159090909090905E-2</v>
      </c>
      <c r="L605" s="55">
        <v>5.7954545454545446E-3</v>
      </c>
      <c r="M605" s="16" t="s">
        <v>145</v>
      </c>
      <c r="N605" s="55">
        <f t="shared" si="15"/>
        <v>1.3909090909090909</v>
      </c>
      <c r="S605" s="16" t="s">
        <v>1487</v>
      </c>
      <c r="T605" s="16" t="str">
        <f>_xlfn.XLOOKUP(J605,'TAXA DE OCUP. RECUR.'!$E:$E,'TAXA DE OCUP. RECUR.'!$F:$F,"",0)</f>
        <v>TORNO HORIZ. TOS SKJ-85 - [121]</v>
      </c>
    </row>
    <row r="606" spans="1:20" x14ac:dyDescent="0.25">
      <c r="A606" s="16" t="s">
        <v>1674</v>
      </c>
      <c r="C606" s="16">
        <v>78</v>
      </c>
      <c r="D606" s="16" t="s">
        <v>2741</v>
      </c>
      <c r="E606" s="16" t="s">
        <v>1722</v>
      </c>
      <c r="F606" s="16" t="s">
        <v>2767</v>
      </c>
      <c r="G606" s="16" t="s">
        <v>2768</v>
      </c>
      <c r="H606" s="16">
        <v>0</v>
      </c>
      <c r="I606" s="76" t="s">
        <v>1740</v>
      </c>
      <c r="J606" s="16">
        <v>84</v>
      </c>
      <c r="K606" s="55">
        <v>0.13636363636363635</v>
      </c>
      <c r="L606" s="55">
        <v>0</v>
      </c>
      <c r="M606" s="16" t="s">
        <v>145</v>
      </c>
      <c r="N606" s="55">
        <f t="shared" si="15"/>
        <v>3.2727272727272725</v>
      </c>
      <c r="S606" s="16" t="s">
        <v>1487</v>
      </c>
      <c r="T606" s="16" t="str">
        <f>_xlfn.XLOOKUP(J606,'TAXA DE OCUP. RECUR.'!$E:$E,'TAXA DE OCUP. RECUR.'!$F:$F,"",0)</f>
        <v>SOLDA - [84]</v>
      </c>
    </row>
    <row r="607" spans="1:20" x14ac:dyDescent="0.25">
      <c r="A607" s="16" t="s">
        <v>1674</v>
      </c>
      <c r="C607" s="16">
        <v>78</v>
      </c>
      <c r="D607" s="16" t="s">
        <v>2741</v>
      </c>
      <c r="E607" s="16" t="s">
        <v>1722</v>
      </c>
      <c r="F607" s="16" t="s">
        <v>2767</v>
      </c>
      <c r="G607" s="16" t="s">
        <v>2768</v>
      </c>
      <c r="H607" s="16">
        <v>0</v>
      </c>
      <c r="I607" s="76" t="s">
        <v>1740</v>
      </c>
      <c r="J607" s="16">
        <v>166</v>
      </c>
      <c r="K607" s="55">
        <v>0.66656250000000006</v>
      </c>
      <c r="L607" s="55">
        <v>7.4062500000000017E-2</v>
      </c>
      <c r="M607" s="16" t="s">
        <v>145</v>
      </c>
      <c r="N607" s="55">
        <f t="shared" si="15"/>
        <v>17.775000000000002</v>
      </c>
      <c r="S607" s="16" t="s">
        <v>1487</v>
      </c>
      <c r="T607" s="16" t="str">
        <f>_xlfn.XLOOKUP(J607,'TAXA DE OCUP. RECUR.'!$E:$E,'TAXA DE OCUP. RECUR.'!$F:$F,"",0)</f>
        <v>MAQUINA DE TRATAMENTO TERMICO SICORT (ALIVIO) - [166]</v>
      </c>
    </row>
    <row r="608" spans="1:20" x14ac:dyDescent="0.25">
      <c r="A608" s="16" t="s">
        <v>1674</v>
      </c>
      <c r="C608" s="16">
        <v>78</v>
      </c>
      <c r="D608" s="16" t="s">
        <v>2741</v>
      </c>
      <c r="E608" s="16" t="s">
        <v>1722</v>
      </c>
      <c r="F608" s="16" t="s">
        <v>2770</v>
      </c>
      <c r="G608" s="16" t="s">
        <v>2771</v>
      </c>
      <c r="H608" s="16">
        <v>0</v>
      </c>
      <c r="I608" s="76" t="s">
        <v>1724</v>
      </c>
      <c r="J608" s="16">
        <v>74</v>
      </c>
      <c r="K608" s="55">
        <v>0.15</v>
      </c>
      <c r="L608" s="55">
        <v>0</v>
      </c>
      <c r="M608" s="16" t="s">
        <v>145</v>
      </c>
      <c r="N608" s="55">
        <f t="shared" si="15"/>
        <v>3.5999999999999996</v>
      </c>
      <c r="S608" s="16" t="s">
        <v>1487</v>
      </c>
      <c r="T608" s="16" t="str">
        <f>_xlfn.XLOOKUP(J608,'TAXA DE OCUP. RECUR.'!$E:$E,'TAXA DE OCUP. RECUR.'!$F:$F,"",0)</f>
        <v>MONTAGEM (PREPARADOR DE PEÇA)-74</v>
      </c>
    </row>
    <row r="609" spans="1:20" x14ac:dyDescent="0.25">
      <c r="A609" s="16" t="s">
        <v>1674</v>
      </c>
      <c r="C609" s="16">
        <v>78</v>
      </c>
      <c r="D609" s="16" t="s">
        <v>2741</v>
      </c>
      <c r="E609" s="16" t="s">
        <v>1722</v>
      </c>
      <c r="F609" s="16" t="s">
        <v>2770</v>
      </c>
      <c r="G609" s="16" t="s">
        <v>2771</v>
      </c>
      <c r="H609" s="16">
        <v>0</v>
      </c>
      <c r="I609" s="76" t="s">
        <v>1724</v>
      </c>
      <c r="J609" s="16">
        <v>82</v>
      </c>
      <c r="K609" s="55">
        <v>0.13125000000000001</v>
      </c>
      <c r="L609" s="55">
        <v>0</v>
      </c>
      <c r="M609" s="16" t="s">
        <v>145</v>
      </c>
      <c r="N609" s="55">
        <f t="shared" si="15"/>
        <v>3.1500000000000004</v>
      </c>
      <c r="S609" s="16" t="s">
        <v>1487</v>
      </c>
      <c r="T609" s="16" t="str">
        <f>_xlfn.XLOOKUP(J609,'TAXA DE OCUP. RECUR.'!$E:$E,'TAXA DE OCUP. RECUR.'!$F:$F,"",0)</f>
        <v/>
      </c>
    </row>
    <row r="610" spans="1:20" x14ac:dyDescent="0.25">
      <c r="A610" s="16" t="s">
        <v>1674</v>
      </c>
      <c r="C610" s="16">
        <v>78</v>
      </c>
      <c r="D610" s="16" t="s">
        <v>2741</v>
      </c>
      <c r="E610" s="16" t="s">
        <v>1722</v>
      </c>
      <c r="F610" s="16" t="s">
        <v>2770</v>
      </c>
      <c r="G610" s="16" t="s">
        <v>2771</v>
      </c>
      <c r="H610" s="16">
        <v>0</v>
      </c>
      <c r="I610" s="76" t="s">
        <v>1725</v>
      </c>
      <c r="J610" s="16">
        <v>121</v>
      </c>
      <c r="K610" s="55">
        <v>1.840909090909091E-2</v>
      </c>
      <c r="L610" s="55">
        <v>2.0454545454545456E-3</v>
      </c>
      <c r="M610" s="16" t="s">
        <v>145</v>
      </c>
      <c r="N610" s="55">
        <f t="shared" si="15"/>
        <v>0.49090909090909091</v>
      </c>
      <c r="S610" s="16" t="s">
        <v>1487</v>
      </c>
      <c r="T610" s="16" t="str">
        <f>_xlfn.XLOOKUP(J610,'TAXA DE OCUP. RECUR.'!$E:$E,'TAXA DE OCUP. RECUR.'!$F:$F,"",0)</f>
        <v>TORNO HORIZ. TOS SKJ-85 - [121]</v>
      </c>
    </row>
    <row r="611" spans="1:20" x14ac:dyDescent="0.25">
      <c r="A611" s="16" t="s">
        <v>1674</v>
      </c>
      <c r="C611" s="16">
        <v>78</v>
      </c>
      <c r="D611" s="16" t="s">
        <v>2741</v>
      </c>
      <c r="E611" s="16" t="s">
        <v>1722</v>
      </c>
      <c r="F611" s="16" t="s">
        <v>2770</v>
      </c>
      <c r="G611" s="16" t="s">
        <v>2771</v>
      </c>
      <c r="H611" s="16">
        <v>0</v>
      </c>
      <c r="I611" s="76" t="s">
        <v>2336</v>
      </c>
      <c r="J611" s="16">
        <v>121</v>
      </c>
      <c r="K611" s="55">
        <v>6.7116477272727279E-2</v>
      </c>
      <c r="L611" s="55">
        <v>7.457386363636364E-3</v>
      </c>
      <c r="M611" s="16" t="s">
        <v>145</v>
      </c>
      <c r="N611" s="55">
        <f t="shared" si="15"/>
        <v>1.7897727272727275</v>
      </c>
      <c r="S611" s="16" t="s">
        <v>1487</v>
      </c>
      <c r="T611" s="16" t="str">
        <f>_xlfn.XLOOKUP(J611,'TAXA DE OCUP. RECUR.'!$E:$E,'TAXA DE OCUP. RECUR.'!$F:$F,"",0)</f>
        <v>TORNO HORIZ. TOS SKJ-85 - [121]</v>
      </c>
    </row>
    <row r="612" spans="1:20" x14ac:dyDescent="0.25">
      <c r="A612" s="16" t="s">
        <v>1674</v>
      </c>
      <c r="C612" s="16">
        <v>78</v>
      </c>
      <c r="D612" s="16" t="s">
        <v>2741</v>
      </c>
      <c r="E612" s="16" t="s">
        <v>1722</v>
      </c>
      <c r="F612" s="16" t="s">
        <v>2770</v>
      </c>
      <c r="G612" s="16" t="s">
        <v>2771</v>
      </c>
      <c r="H612" s="16">
        <v>0</v>
      </c>
      <c r="I612" s="76" t="s">
        <v>2337</v>
      </c>
      <c r="J612" s="16">
        <v>105</v>
      </c>
      <c r="K612" s="55">
        <v>1.0196459909501525</v>
      </c>
      <c r="L612" s="55">
        <v>0.1132939989944614</v>
      </c>
      <c r="M612" s="16" t="s">
        <v>145</v>
      </c>
      <c r="N612" s="55">
        <f t="shared" si="15"/>
        <v>27.190559758670737</v>
      </c>
      <c r="S612" s="16" t="s">
        <v>1487</v>
      </c>
      <c r="T612" s="16" t="str">
        <f>_xlfn.XLOOKUP(J612,'TAXA DE OCUP. RECUR.'!$E:$E,'TAXA DE OCUP. RECUR.'!$F:$F,"",0)</f>
        <v>ARCO SUBMERSO DUPLO CABEÇOTE BAMBOZZI - [105]</v>
      </c>
    </row>
    <row r="613" spans="1:20" x14ac:dyDescent="0.25">
      <c r="A613" s="16" t="s">
        <v>1674</v>
      </c>
      <c r="C613" s="16">
        <v>78</v>
      </c>
      <c r="D613" s="16" t="s">
        <v>2741</v>
      </c>
      <c r="E613" s="16" t="s">
        <v>1722</v>
      </c>
      <c r="F613" s="16" t="s">
        <v>2770</v>
      </c>
      <c r="G613" s="16" t="s">
        <v>2771</v>
      </c>
      <c r="H613" s="16">
        <v>0</v>
      </c>
      <c r="I613" s="76" t="s">
        <v>2338</v>
      </c>
      <c r="J613" s="16">
        <v>121</v>
      </c>
      <c r="K613" s="55">
        <v>0.20111931818181816</v>
      </c>
      <c r="L613" s="55">
        <v>2.234659090909091E-2</v>
      </c>
      <c r="M613" s="16" t="s">
        <v>145</v>
      </c>
      <c r="N613" s="55">
        <f t="shared" si="15"/>
        <v>5.3631818181818183</v>
      </c>
      <c r="S613" s="16" t="s">
        <v>1487</v>
      </c>
      <c r="T613" s="16" t="str">
        <f>_xlfn.XLOOKUP(J613,'TAXA DE OCUP. RECUR.'!$E:$E,'TAXA DE OCUP. RECUR.'!$F:$F,"",0)</f>
        <v>TORNO HORIZ. TOS SKJ-85 - [121]</v>
      </c>
    </row>
    <row r="614" spans="1:20" x14ac:dyDescent="0.25">
      <c r="A614" s="16" t="s">
        <v>1674</v>
      </c>
      <c r="C614" s="16">
        <v>78</v>
      </c>
      <c r="D614" s="16" t="s">
        <v>2741</v>
      </c>
      <c r="E614" s="16" t="s">
        <v>1722</v>
      </c>
      <c r="F614" s="16" t="s">
        <v>2770</v>
      </c>
      <c r="G614" s="16" t="s">
        <v>2771</v>
      </c>
      <c r="H614" s="16">
        <v>0</v>
      </c>
      <c r="I614" s="76" t="s">
        <v>1731</v>
      </c>
      <c r="J614" s="16">
        <v>121</v>
      </c>
      <c r="K614" s="55">
        <v>3.4977272727272718E-2</v>
      </c>
      <c r="L614" s="55">
        <v>3.8863636363636357E-3</v>
      </c>
      <c r="M614" s="16" t="s">
        <v>145</v>
      </c>
      <c r="N614" s="55">
        <f t="shared" si="15"/>
        <v>0.93272727272727241</v>
      </c>
      <c r="S614" s="16" t="s">
        <v>1487</v>
      </c>
      <c r="T614" s="16" t="str">
        <f>_xlfn.XLOOKUP(J614,'TAXA DE OCUP. RECUR.'!$E:$E,'TAXA DE OCUP. RECUR.'!$F:$F,"",0)</f>
        <v>TORNO HORIZ. TOS SKJ-85 - [121]</v>
      </c>
    </row>
    <row r="615" spans="1:20" x14ac:dyDescent="0.25">
      <c r="A615" s="16" t="s">
        <v>1674</v>
      </c>
      <c r="C615" s="16">
        <v>78</v>
      </c>
      <c r="D615" s="16" t="s">
        <v>2741</v>
      </c>
      <c r="E615" s="16" t="s">
        <v>1722</v>
      </c>
      <c r="F615" s="16" t="s">
        <v>2770</v>
      </c>
      <c r="G615" s="16" t="s">
        <v>2771</v>
      </c>
      <c r="H615" s="16">
        <v>0</v>
      </c>
      <c r="I615" s="76" t="s">
        <v>1727</v>
      </c>
      <c r="J615" s="16">
        <v>121</v>
      </c>
      <c r="K615" s="55">
        <v>1.9943181818181815E-2</v>
      </c>
      <c r="L615" s="55">
        <v>2.2159090909090909E-3</v>
      </c>
      <c r="M615" s="16" t="s">
        <v>145</v>
      </c>
      <c r="N615" s="55">
        <f t="shared" si="15"/>
        <v>0.53181818181818175</v>
      </c>
      <c r="S615" s="16" t="s">
        <v>1487</v>
      </c>
      <c r="T615" s="16" t="str">
        <f>_xlfn.XLOOKUP(J615,'TAXA DE OCUP. RECUR.'!$E:$E,'TAXA DE OCUP. RECUR.'!$F:$F,"",0)</f>
        <v>TORNO HORIZ. TOS SKJ-85 - [121]</v>
      </c>
    </row>
    <row r="616" spans="1:20" x14ac:dyDescent="0.25">
      <c r="A616" s="16" t="s">
        <v>1674</v>
      </c>
      <c r="C616" s="16">
        <v>78</v>
      </c>
      <c r="D616" s="16" t="s">
        <v>2741</v>
      </c>
      <c r="E616" s="16" t="s">
        <v>1722</v>
      </c>
      <c r="F616" s="16" t="s">
        <v>2770</v>
      </c>
      <c r="G616" s="16" t="s">
        <v>2771</v>
      </c>
      <c r="H616" s="16">
        <v>0</v>
      </c>
      <c r="I616" s="76" t="s">
        <v>1728</v>
      </c>
      <c r="J616" s="16">
        <v>105</v>
      </c>
      <c r="K616" s="55">
        <v>0.25710276767577367</v>
      </c>
      <c r="L616" s="55">
        <v>2.8566974186197077E-2</v>
      </c>
      <c r="M616" s="16" t="s">
        <v>145</v>
      </c>
      <c r="N616" s="55">
        <f t="shared" si="15"/>
        <v>6.8560738046872984</v>
      </c>
      <c r="S616" s="16" t="s">
        <v>1487</v>
      </c>
      <c r="T616" s="16" t="str">
        <f>_xlfn.XLOOKUP(J616,'TAXA DE OCUP. RECUR.'!$E:$E,'TAXA DE OCUP. RECUR.'!$F:$F,"",0)</f>
        <v>ARCO SUBMERSO DUPLO CABEÇOTE BAMBOZZI - [105]</v>
      </c>
    </row>
    <row r="617" spans="1:20" x14ac:dyDescent="0.25">
      <c r="A617" s="16" t="s">
        <v>1674</v>
      </c>
      <c r="C617" s="16">
        <v>78</v>
      </c>
      <c r="D617" s="16" t="s">
        <v>2741</v>
      </c>
      <c r="E617" s="16" t="s">
        <v>1722</v>
      </c>
      <c r="F617" s="16" t="s">
        <v>2770</v>
      </c>
      <c r="G617" s="16" t="s">
        <v>2771</v>
      </c>
      <c r="H617" s="16">
        <v>0</v>
      </c>
      <c r="I617" s="76" t="s">
        <v>1729</v>
      </c>
      <c r="J617" s="16">
        <v>121</v>
      </c>
      <c r="K617" s="55">
        <v>5.2159090909090905E-2</v>
      </c>
      <c r="L617" s="55">
        <v>5.7954545454545446E-3</v>
      </c>
      <c r="M617" s="16" t="s">
        <v>145</v>
      </c>
      <c r="N617" s="55">
        <f t="shared" si="15"/>
        <v>1.3909090909090909</v>
      </c>
      <c r="S617" s="16" t="s">
        <v>1487</v>
      </c>
      <c r="T617" s="16" t="str">
        <f>_xlfn.XLOOKUP(J617,'TAXA DE OCUP. RECUR.'!$E:$E,'TAXA DE OCUP. RECUR.'!$F:$F,"",0)</f>
        <v>TORNO HORIZ. TOS SKJ-85 - [121]</v>
      </c>
    </row>
    <row r="618" spans="1:20" x14ac:dyDescent="0.25">
      <c r="A618" s="16" t="s">
        <v>1674</v>
      </c>
      <c r="C618" s="16">
        <v>78</v>
      </c>
      <c r="D618" s="16" t="s">
        <v>2741</v>
      </c>
      <c r="E618" s="16" t="s">
        <v>1722</v>
      </c>
      <c r="F618" s="16" t="s">
        <v>2770</v>
      </c>
      <c r="G618" s="16" t="s">
        <v>2771</v>
      </c>
      <c r="H618" s="16">
        <v>0</v>
      </c>
      <c r="I618" s="76" t="s">
        <v>1740</v>
      </c>
      <c r="J618" s="16">
        <v>84</v>
      </c>
      <c r="K618" s="55">
        <v>0.13636363636363635</v>
      </c>
      <c r="L618" s="55">
        <v>0</v>
      </c>
      <c r="M618" s="16" t="s">
        <v>145</v>
      </c>
      <c r="N618" s="55">
        <f t="shared" si="15"/>
        <v>3.2727272727272725</v>
      </c>
      <c r="S618" s="16" t="s">
        <v>1487</v>
      </c>
      <c r="T618" s="16" t="str">
        <f>_xlfn.XLOOKUP(J618,'TAXA DE OCUP. RECUR.'!$E:$E,'TAXA DE OCUP. RECUR.'!$F:$F,"",0)</f>
        <v>SOLDA - [84]</v>
      </c>
    </row>
    <row r="619" spans="1:20" x14ac:dyDescent="0.25">
      <c r="A619" s="16" t="s">
        <v>1674</v>
      </c>
      <c r="C619" s="16">
        <v>78</v>
      </c>
      <c r="D619" s="16" t="s">
        <v>2741</v>
      </c>
      <c r="E619" s="16" t="s">
        <v>1722</v>
      </c>
      <c r="F619" s="16" t="s">
        <v>2770</v>
      </c>
      <c r="G619" s="16" t="s">
        <v>2771</v>
      </c>
      <c r="H619" s="16">
        <v>0</v>
      </c>
      <c r="I619" s="76" t="s">
        <v>1740</v>
      </c>
      <c r="J619" s="16">
        <v>166</v>
      </c>
      <c r="K619" s="55">
        <v>0.66656250000000006</v>
      </c>
      <c r="L619" s="55">
        <v>7.4062500000000017E-2</v>
      </c>
      <c r="M619" s="16" t="s">
        <v>145</v>
      </c>
      <c r="N619" s="55">
        <f t="shared" si="15"/>
        <v>17.775000000000002</v>
      </c>
      <c r="S619" s="16" t="s">
        <v>1487</v>
      </c>
      <c r="T619" s="16" t="str">
        <f>_xlfn.XLOOKUP(J619,'TAXA DE OCUP. RECUR.'!$E:$E,'TAXA DE OCUP. RECUR.'!$F:$F,"",0)</f>
        <v>MAQUINA DE TRATAMENTO TERMICO SICORT (ALIVIO) - [166]</v>
      </c>
    </row>
    <row r="620" spans="1:20" x14ac:dyDescent="0.25">
      <c r="A620" s="16" t="s">
        <v>1674</v>
      </c>
      <c r="C620" s="16">
        <v>78</v>
      </c>
      <c r="D620" s="16" t="s">
        <v>2741</v>
      </c>
      <c r="E620" s="16" t="s">
        <v>1722</v>
      </c>
      <c r="F620" s="16" t="s">
        <v>2770</v>
      </c>
      <c r="G620" s="16" t="s">
        <v>2771</v>
      </c>
      <c r="H620" s="16">
        <v>0</v>
      </c>
      <c r="I620" s="76" t="s">
        <v>1732</v>
      </c>
      <c r="J620" s="16">
        <v>121</v>
      </c>
      <c r="K620" s="55">
        <v>0.18562499999999996</v>
      </c>
      <c r="L620" s="55">
        <v>2.0624999999999998E-2</v>
      </c>
      <c r="M620" s="16" t="s">
        <v>145</v>
      </c>
      <c r="N620" s="55">
        <f t="shared" si="15"/>
        <v>4.9499999999999993</v>
      </c>
      <c r="S620" s="16" t="s">
        <v>1487</v>
      </c>
      <c r="T620" s="16" t="str">
        <f>_xlfn.XLOOKUP(J620,'TAXA DE OCUP. RECUR.'!$E:$E,'TAXA DE OCUP. RECUR.'!$F:$F,"",0)</f>
        <v>TORNO HORIZ. TOS SKJ-85 - [121]</v>
      </c>
    </row>
    <row r="621" spans="1:20" x14ac:dyDescent="0.25">
      <c r="A621" s="16" t="s">
        <v>1674</v>
      </c>
      <c r="C621" s="16">
        <v>78</v>
      </c>
      <c r="D621" s="16" t="s">
        <v>2741</v>
      </c>
      <c r="E621" s="16" t="s">
        <v>1722</v>
      </c>
      <c r="F621" s="16" t="s">
        <v>2772</v>
      </c>
      <c r="G621" s="16" t="s">
        <v>2773</v>
      </c>
      <c r="H621" s="16">
        <v>1</v>
      </c>
      <c r="I621" s="76" t="s">
        <v>1724</v>
      </c>
      <c r="J621" s="16">
        <v>74</v>
      </c>
      <c r="K621" s="55">
        <v>0.15</v>
      </c>
      <c r="L621" s="55">
        <v>0</v>
      </c>
      <c r="M621" s="16" t="s">
        <v>145</v>
      </c>
      <c r="N621" s="55">
        <f t="shared" si="15"/>
        <v>3.5999999999999996</v>
      </c>
      <c r="S621" s="16" t="s">
        <v>1487</v>
      </c>
      <c r="T621" s="16" t="str">
        <f>_xlfn.XLOOKUP(J621,'TAXA DE OCUP. RECUR.'!$E:$E,'TAXA DE OCUP. RECUR.'!$F:$F,"",0)</f>
        <v>MONTAGEM (PREPARADOR DE PEÇA)-74</v>
      </c>
    </row>
    <row r="622" spans="1:20" x14ac:dyDescent="0.25">
      <c r="A622" s="16" t="s">
        <v>1674</v>
      </c>
      <c r="C622" s="16">
        <v>78</v>
      </c>
      <c r="D622" s="16" t="s">
        <v>2741</v>
      </c>
      <c r="E622" s="16" t="s">
        <v>1722</v>
      </c>
      <c r="F622" s="16" t="s">
        <v>2772</v>
      </c>
      <c r="G622" s="16" t="s">
        <v>2773</v>
      </c>
      <c r="H622" s="16">
        <v>1</v>
      </c>
      <c r="I622" s="76" t="s">
        <v>1724</v>
      </c>
      <c r="J622" s="16">
        <v>82</v>
      </c>
      <c r="K622" s="55">
        <v>0.13125000000000001</v>
      </c>
      <c r="L622" s="55">
        <v>0</v>
      </c>
      <c r="M622" s="16" t="s">
        <v>145</v>
      </c>
      <c r="N622" s="55">
        <f t="shared" si="15"/>
        <v>3.1500000000000004</v>
      </c>
      <c r="S622" s="16" t="s">
        <v>1487</v>
      </c>
      <c r="T622" s="16" t="str">
        <f>_xlfn.XLOOKUP(J622,'TAXA DE OCUP. RECUR.'!$E:$E,'TAXA DE OCUP. RECUR.'!$F:$F,"",0)</f>
        <v/>
      </c>
    </row>
    <row r="623" spans="1:20" x14ac:dyDescent="0.25">
      <c r="A623" s="16" t="s">
        <v>1674</v>
      </c>
      <c r="C623" s="16">
        <v>78</v>
      </c>
      <c r="D623" s="16" t="s">
        <v>2741</v>
      </c>
      <c r="E623" s="16" t="s">
        <v>1722</v>
      </c>
      <c r="F623" s="16" t="s">
        <v>2772</v>
      </c>
      <c r="G623" s="16" t="s">
        <v>2773</v>
      </c>
      <c r="H623" s="16">
        <v>1</v>
      </c>
      <c r="I623" s="76" t="s">
        <v>2774</v>
      </c>
      <c r="J623" s="16">
        <v>91</v>
      </c>
      <c r="K623" s="55">
        <v>5.6249999999999994E-2</v>
      </c>
      <c r="L623" s="55">
        <v>0</v>
      </c>
      <c r="M623" s="16" t="s">
        <v>145</v>
      </c>
      <c r="N623" s="55">
        <f t="shared" si="15"/>
        <v>1.3499999999999999</v>
      </c>
      <c r="S623" s="16" t="s">
        <v>1487</v>
      </c>
      <c r="T623" s="16" t="str">
        <f>_xlfn.XLOOKUP(J623,'TAXA DE OCUP. RECUR.'!$E:$E,'TAXA DE OCUP. RECUR.'!$F:$F,"",0)</f>
        <v>GRAFITAMENTO - [91]</v>
      </c>
    </row>
    <row r="624" spans="1:20" x14ac:dyDescent="0.25">
      <c r="A624" s="16" t="s">
        <v>1674</v>
      </c>
      <c r="C624" s="16">
        <v>78</v>
      </c>
      <c r="D624" s="16" t="s">
        <v>2741</v>
      </c>
      <c r="E624" s="16" t="s">
        <v>1722</v>
      </c>
      <c r="F624" s="16" t="s">
        <v>2772</v>
      </c>
      <c r="G624" s="16" t="s">
        <v>2773</v>
      </c>
      <c r="H624" s="16">
        <v>1</v>
      </c>
      <c r="I624" s="76" t="s">
        <v>2774</v>
      </c>
      <c r="J624" s="16">
        <v>84</v>
      </c>
      <c r="K624" s="55">
        <v>0.14174482244318182</v>
      </c>
      <c r="L624" s="55">
        <v>1.574942471590909E-2</v>
      </c>
      <c r="M624" s="16" t="s">
        <v>145</v>
      </c>
      <c r="N624" s="55">
        <f t="shared" si="15"/>
        <v>3.7798619318181821</v>
      </c>
      <c r="S624" s="16" t="s">
        <v>1487</v>
      </c>
      <c r="T624" s="16" t="str">
        <f>_xlfn.XLOOKUP(J624,'TAXA DE OCUP. RECUR.'!$E:$E,'TAXA DE OCUP. RECUR.'!$F:$F,"",0)</f>
        <v>SOLDA - [84]</v>
      </c>
    </row>
    <row r="625" spans="1:20" x14ac:dyDescent="0.25">
      <c r="A625" s="16" t="s">
        <v>1674</v>
      </c>
      <c r="C625" s="16">
        <v>78</v>
      </c>
      <c r="D625" s="16" t="s">
        <v>2741</v>
      </c>
      <c r="E625" s="16" t="s">
        <v>1722</v>
      </c>
      <c r="F625" s="16" t="s">
        <v>2772</v>
      </c>
      <c r="G625" s="16" t="s">
        <v>2773</v>
      </c>
      <c r="H625" s="16">
        <v>1</v>
      </c>
      <c r="I625" s="76" t="s">
        <v>2775</v>
      </c>
      <c r="J625" s="16">
        <v>91</v>
      </c>
      <c r="K625" s="55">
        <v>8.2670454545454533E-2</v>
      </c>
      <c r="L625" s="55">
        <v>0</v>
      </c>
      <c r="M625" s="16" t="s">
        <v>145</v>
      </c>
      <c r="N625" s="55">
        <f t="shared" si="15"/>
        <v>1.9840909090909089</v>
      </c>
      <c r="S625" s="16" t="s">
        <v>1487</v>
      </c>
      <c r="T625" s="16" t="str">
        <f>_xlfn.XLOOKUP(J625,'TAXA DE OCUP. RECUR.'!$E:$E,'TAXA DE OCUP. RECUR.'!$F:$F,"",0)</f>
        <v>GRAFITAMENTO - [91]</v>
      </c>
    </row>
    <row r="626" spans="1:20" x14ac:dyDescent="0.25">
      <c r="A626" s="16" t="s">
        <v>1674</v>
      </c>
      <c r="C626" s="16">
        <v>78</v>
      </c>
      <c r="D626" s="16" t="s">
        <v>2741</v>
      </c>
      <c r="E626" s="16" t="s">
        <v>1722</v>
      </c>
      <c r="F626" s="16" t="s">
        <v>2772</v>
      </c>
      <c r="G626" s="16" t="s">
        <v>2773</v>
      </c>
      <c r="H626" s="16">
        <v>1</v>
      </c>
      <c r="I626" s="76" t="s">
        <v>2775</v>
      </c>
      <c r="J626" s="16">
        <v>84</v>
      </c>
      <c r="K626" s="55">
        <v>0.84143351699082158</v>
      </c>
      <c r="L626" s="55">
        <v>0</v>
      </c>
      <c r="M626" s="16" t="s">
        <v>145</v>
      </c>
      <c r="N626" s="55">
        <f t="shared" si="15"/>
        <v>20.194404407779718</v>
      </c>
      <c r="S626" s="16" t="s">
        <v>1487</v>
      </c>
      <c r="T626" s="16" t="str">
        <f>_xlfn.XLOOKUP(J626,'TAXA DE OCUP. RECUR.'!$E:$E,'TAXA DE OCUP. RECUR.'!$F:$F,"",0)</f>
        <v>SOLDA - [84]</v>
      </c>
    </row>
    <row r="627" spans="1:20" x14ac:dyDescent="0.25">
      <c r="A627" s="16" t="s">
        <v>1674</v>
      </c>
      <c r="C627" s="16">
        <v>78</v>
      </c>
      <c r="D627" s="16" t="s">
        <v>2741</v>
      </c>
      <c r="E627" s="16" t="s">
        <v>1722</v>
      </c>
      <c r="F627" s="16" t="s">
        <v>2772</v>
      </c>
      <c r="G627" s="16" t="s">
        <v>2773</v>
      </c>
      <c r="H627" s="16">
        <v>1</v>
      </c>
      <c r="I627" s="76" t="s">
        <v>1767</v>
      </c>
      <c r="J627" s="16">
        <v>91</v>
      </c>
      <c r="K627" s="55">
        <v>5.3693181818181814E-2</v>
      </c>
      <c r="L627" s="55">
        <v>0</v>
      </c>
      <c r="M627" s="16" t="s">
        <v>145</v>
      </c>
      <c r="N627" s="55">
        <f t="shared" si="15"/>
        <v>1.2886363636363636</v>
      </c>
      <c r="S627" s="16" t="s">
        <v>1487</v>
      </c>
      <c r="T627" s="16" t="str">
        <f>_xlfn.XLOOKUP(J627,'TAXA DE OCUP. RECUR.'!$E:$E,'TAXA DE OCUP. RECUR.'!$F:$F,"",0)</f>
        <v>GRAFITAMENTO - [91]</v>
      </c>
    </row>
    <row r="628" spans="1:20" x14ac:dyDescent="0.25">
      <c r="A628" s="16" t="s">
        <v>1674</v>
      </c>
      <c r="C628" s="16">
        <v>78</v>
      </c>
      <c r="D628" s="16" t="s">
        <v>2741</v>
      </c>
      <c r="E628" s="16" t="s">
        <v>1722</v>
      </c>
      <c r="F628" s="16" t="s">
        <v>2772</v>
      </c>
      <c r="G628" s="16" t="s">
        <v>2773</v>
      </c>
      <c r="H628" s="16">
        <v>1</v>
      </c>
      <c r="I628" s="76" t="s">
        <v>1767</v>
      </c>
      <c r="J628" s="16">
        <v>84</v>
      </c>
      <c r="K628" s="55">
        <v>8.6213320312499994E-2</v>
      </c>
      <c r="L628" s="55">
        <v>9.5792578125000003E-3</v>
      </c>
      <c r="M628" s="16" t="s">
        <v>145</v>
      </c>
      <c r="N628" s="55">
        <f t="shared" si="15"/>
        <v>2.2990218750000002</v>
      </c>
      <c r="S628" s="16" t="s">
        <v>1487</v>
      </c>
      <c r="T628" s="16" t="str">
        <f>_xlfn.XLOOKUP(J628,'TAXA DE OCUP. RECUR.'!$E:$E,'TAXA DE OCUP. RECUR.'!$F:$F,"",0)</f>
        <v>SOLDA - [84]</v>
      </c>
    </row>
    <row r="629" spans="1:20" x14ac:dyDescent="0.25">
      <c r="A629" s="16" t="s">
        <v>1674</v>
      </c>
      <c r="C629" s="16">
        <v>78</v>
      </c>
      <c r="D629" s="16" t="s">
        <v>2741</v>
      </c>
      <c r="E629" s="16" t="s">
        <v>1722</v>
      </c>
      <c r="F629" s="16" t="s">
        <v>2772</v>
      </c>
      <c r="G629" s="16" t="s">
        <v>2773</v>
      </c>
      <c r="H629" s="16">
        <v>1</v>
      </c>
      <c r="I629" s="76" t="s">
        <v>1775</v>
      </c>
      <c r="J629" s="16">
        <v>84</v>
      </c>
      <c r="K629" s="55">
        <v>0.2914772727272727</v>
      </c>
      <c r="L629" s="55">
        <v>3.2386363636363637E-2</v>
      </c>
      <c r="M629" s="16" t="s">
        <v>145</v>
      </c>
      <c r="N629" s="55">
        <f t="shared" si="15"/>
        <v>7.7727272727272725</v>
      </c>
      <c r="S629" s="16" t="s">
        <v>1487</v>
      </c>
      <c r="T629" s="16" t="str">
        <f>_xlfn.XLOOKUP(J629,'TAXA DE OCUP. RECUR.'!$E:$E,'TAXA DE OCUP. RECUR.'!$F:$F,"",0)</f>
        <v>SOLDA - [84]</v>
      </c>
    </row>
    <row r="630" spans="1:20" x14ac:dyDescent="0.25">
      <c r="A630" s="16" t="s">
        <v>1674</v>
      </c>
      <c r="C630" s="16">
        <v>78</v>
      </c>
      <c r="D630" s="16" t="s">
        <v>2741</v>
      </c>
      <c r="E630" s="16" t="s">
        <v>1722</v>
      </c>
      <c r="F630" s="16" t="s">
        <v>2772</v>
      </c>
      <c r="G630" s="16" t="s">
        <v>2773</v>
      </c>
      <c r="H630" s="16">
        <v>1</v>
      </c>
      <c r="I630" s="76" t="s">
        <v>1734</v>
      </c>
      <c r="J630" s="16">
        <v>84</v>
      </c>
      <c r="K630" s="55">
        <v>0.55227272727272725</v>
      </c>
      <c r="L630" s="55">
        <v>6.1363636363636363E-2</v>
      </c>
      <c r="M630" s="16" t="s">
        <v>145</v>
      </c>
      <c r="N630" s="55">
        <f t="shared" si="15"/>
        <v>14.727272727272727</v>
      </c>
      <c r="S630" s="16" t="s">
        <v>1487</v>
      </c>
      <c r="T630" s="16" t="str">
        <f>_xlfn.XLOOKUP(J630,'TAXA DE OCUP. RECUR.'!$E:$E,'TAXA DE OCUP. RECUR.'!$F:$F,"",0)</f>
        <v>SOLDA - [84]</v>
      </c>
    </row>
    <row r="631" spans="1:20" x14ac:dyDescent="0.25">
      <c r="A631" s="16" t="s">
        <v>1674</v>
      </c>
      <c r="C631" s="16">
        <v>78</v>
      </c>
      <c r="D631" s="16" t="s">
        <v>2741</v>
      </c>
      <c r="E631" s="16" t="s">
        <v>1722</v>
      </c>
      <c r="F631" s="16" t="s">
        <v>2772</v>
      </c>
      <c r="G631" s="16" t="s">
        <v>2773</v>
      </c>
      <c r="H631" s="16">
        <v>1</v>
      </c>
      <c r="I631" s="76" t="s">
        <v>1735</v>
      </c>
      <c r="J631" s="16">
        <v>121</v>
      </c>
      <c r="K631" s="55">
        <v>5.8636363636363625E-2</v>
      </c>
      <c r="L631" s="55">
        <v>6.5151515151515146E-3</v>
      </c>
      <c r="M631" s="16" t="s">
        <v>145</v>
      </c>
      <c r="N631" s="55">
        <f t="shared" si="15"/>
        <v>1.5636363636363635</v>
      </c>
      <c r="S631" s="16" t="s">
        <v>1487</v>
      </c>
      <c r="T631" s="16" t="str">
        <f>_xlfn.XLOOKUP(J631,'TAXA DE OCUP. RECUR.'!$E:$E,'TAXA DE OCUP. RECUR.'!$F:$F,"",0)</f>
        <v>TORNO HORIZ. TOS SKJ-85 - [121]</v>
      </c>
    </row>
    <row r="632" spans="1:20" x14ac:dyDescent="0.25">
      <c r="A632" s="16" t="s">
        <v>1674</v>
      </c>
      <c r="C632" s="16">
        <v>78</v>
      </c>
      <c r="D632" s="16" t="s">
        <v>2741</v>
      </c>
      <c r="E632" s="16" t="s">
        <v>1722</v>
      </c>
      <c r="F632" s="16" t="s">
        <v>2772</v>
      </c>
      <c r="G632" s="16" t="s">
        <v>2773</v>
      </c>
      <c r="H632" s="16">
        <v>1</v>
      </c>
      <c r="I632" s="76" t="s">
        <v>1736</v>
      </c>
      <c r="J632" s="16">
        <v>105</v>
      </c>
      <c r="K632" s="55">
        <v>0.45587634475668448</v>
      </c>
      <c r="L632" s="55">
        <v>5.0652927195187165E-2</v>
      </c>
      <c r="M632" s="16" t="s">
        <v>145</v>
      </c>
      <c r="N632" s="55">
        <f t="shared" si="15"/>
        <v>12.156702526844921</v>
      </c>
      <c r="S632" s="16" t="s">
        <v>1487</v>
      </c>
      <c r="T632" s="16" t="str">
        <f>_xlfn.XLOOKUP(J632,'TAXA DE OCUP. RECUR.'!$E:$E,'TAXA DE OCUP. RECUR.'!$F:$F,"",0)</f>
        <v>ARCO SUBMERSO DUPLO CABEÇOTE BAMBOZZI - [105]</v>
      </c>
    </row>
    <row r="633" spans="1:20" x14ac:dyDescent="0.25">
      <c r="A633" s="16" t="s">
        <v>1674</v>
      </c>
      <c r="C633" s="16">
        <v>78</v>
      </c>
      <c r="D633" s="16" t="s">
        <v>2741</v>
      </c>
      <c r="E633" s="16" t="s">
        <v>1722</v>
      </c>
      <c r="F633" s="16" t="s">
        <v>2772</v>
      </c>
      <c r="G633" s="16" t="s">
        <v>2773</v>
      </c>
      <c r="H633" s="16">
        <v>1</v>
      </c>
      <c r="I633" s="76" t="s">
        <v>1737</v>
      </c>
      <c r="J633" s="16">
        <v>121</v>
      </c>
      <c r="K633" s="55">
        <v>0.10568181818181817</v>
      </c>
      <c r="L633" s="55">
        <v>1.1742424242424242E-2</v>
      </c>
      <c r="M633" s="16" t="s">
        <v>145</v>
      </c>
      <c r="N633" s="55">
        <f t="shared" si="15"/>
        <v>2.8181818181818175</v>
      </c>
      <c r="S633" s="16" t="s">
        <v>1487</v>
      </c>
      <c r="T633" s="16" t="str">
        <f>_xlfn.XLOOKUP(J633,'TAXA DE OCUP. RECUR.'!$E:$E,'TAXA DE OCUP. RECUR.'!$F:$F,"",0)</f>
        <v>TORNO HORIZ. TOS SKJ-85 - [121]</v>
      </c>
    </row>
    <row r="634" spans="1:20" x14ac:dyDescent="0.25">
      <c r="A634" s="16" t="s">
        <v>1674</v>
      </c>
      <c r="C634" s="16">
        <v>78</v>
      </c>
      <c r="D634" s="16" t="s">
        <v>2741</v>
      </c>
      <c r="E634" s="16" t="s">
        <v>1722</v>
      </c>
      <c r="F634" s="16" t="s">
        <v>2772</v>
      </c>
      <c r="G634" s="16" t="s">
        <v>2773</v>
      </c>
      <c r="H634" s="16">
        <v>1</v>
      </c>
      <c r="I634" s="76" t="s">
        <v>1738</v>
      </c>
      <c r="J634" s="16">
        <v>107</v>
      </c>
      <c r="K634" s="55">
        <v>0.25097727272727272</v>
      </c>
      <c r="L634" s="55">
        <v>2.7886363636363636E-2</v>
      </c>
      <c r="M634" s="16" t="s">
        <v>145</v>
      </c>
      <c r="N634" s="55">
        <f t="shared" si="15"/>
        <v>6.6927272727272733</v>
      </c>
      <c r="S634" s="16" t="s">
        <v>1487</v>
      </c>
      <c r="T634" s="16" t="str">
        <f>_xlfn.XLOOKUP(J634,'TAXA DE OCUP. RECUR.'!$E:$E,'TAXA DE OCUP. RECUR.'!$F:$F,"",0)</f>
        <v>PLAINA DE MESA INGERSOL - [107]</v>
      </c>
    </row>
    <row r="635" spans="1:20" x14ac:dyDescent="0.25">
      <c r="A635" s="16" t="s">
        <v>1674</v>
      </c>
      <c r="C635" s="16">
        <v>78</v>
      </c>
      <c r="D635" s="16" t="s">
        <v>2741</v>
      </c>
      <c r="E635" s="16" t="s">
        <v>1722</v>
      </c>
      <c r="F635" s="16" t="s">
        <v>2772</v>
      </c>
      <c r="G635" s="16" t="s">
        <v>2773</v>
      </c>
      <c r="H635" s="16">
        <v>1</v>
      </c>
      <c r="I635" s="76" t="s">
        <v>1725</v>
      </c>
      <c r="J635" s="16">
        <v>121</v>
      </c>
      <c r="K635" s="55">
        <v>1.840909090909091E-2</v>
      </c>
      <c r="L635" s="55">
        <v>2.0454545454545456E-3</v>
      </c>
      <c r="M635" s="16" t="s">
        <v>145</v>
      </c>
      <c r="N635" s="55">
        <f t="shared" si="15"/>
        <v>0.49090909090909091</v>
      </c>
      <c r="S635" s="16" t="s">
        <v>1487</v>
      </c>
      <c r="T635" s="16" t="str">
        <f>_xlfn.XLOOKUP(J635,'TAXA DE OCUP. RECUR.'!$E:$E,'TAXA DE OCUP. RECUR.'!$F:$F,"",0)</f>
        <v>TORNO HORIZ. TOS SKJ-85 - [121]</v>
      </c>
    </row>
    <row r="636" spans="1:20" x14ac:dyDescent="0.25">
      <c r="A636" s="16" t="s">
        <v>1674</v>
      </c>
      <c r="C636" s="16">
        <v>78</v>
      </c>
      <c r="D636" s="16" t="s">
        <v>2741</v>
      </c>
      <c r="E636" s="16" t="s">
        <v>1722</v>
      </c>
      <c r="F636" s="16" t="s">
        <v>2772</v>
      </c>
      <c r="G636" s="16" t="s">
        <v>2773</v>
      </c>
      <c r="H636" s="16">
        <v>1</v>
      </c>
      <c r="I636" s="76" t="s">
        <v>1726</v>
      </c>
      <c r="J636" s="16">
        <v>121</v>
      </c>
      <c r="K636" s="55">
        <v>6.3818181818181816E-2</v>
      </c>
      <c r="L636" s="55">
        <v>7.0909090909090922E-3</v>
      </c>
      <c r="M636" s="16" t="s">
        <v>145</v>
      </c>
      <c r="N636" s="55">
        <f t="shared" si="15"/>
        <v>1.7018181818181817</v>
      </c>
      <c r="S636" s="16" t="s">
        <v>1487</v>
      </c>
      <c r="T636" s="16" t="str">
        <f>_xlfn.XLOOKUP(J636,'TAXA DE OCUP. RECUR.'!$E:$E,'TAXA DE OCUP. RECUR.'!$F:$F,"",0)</f>
        <v>TORNO HORIZ. TOS SKJ-85 - [121]</v>
      </c>
    </row>
    <row r="637" spans="1:20" x14ac:dyDescent="0.25">
      <c r="A637" s="16" t="s">
        <v>1674</v>
      </c>
      <c r="C637" s="16">
        <v>78</v>
      </c>
      <c r="D637" s="16" t="s">
        <v>2741</v>
      </c>
      <c r="E637" s="16" t="s">
        <v>1722</v>
      </c>
      <c r="F637" s="16" t="s">
        <v>2772</v>
      </c>
      <c r="G637" s="16" t="s">
        <v>2773</v>
      </c>
      <c r="H637" s="16">
        <v>1</v>
      </c>
      <c r="I637" s="76" t="s">
        <v>1731</v>
      </c>
      <c r="J637" s="16">
        <v>121</v>
      </c>
      <c r="K637" s="55">
        <v>3.4977272727272718E-2</v>
      </c>
      <c r="L637" s="55">
        <v>3.8863636363636357E-3</v>
      </c>
      <c r="M637" s="16" t="s">
        <v>145</v>
      </c>
      <c r="N637" s="55">
        <f t="shared" si="15"/>
        <v>0.93272727272727241</v>
      </c>
      <c r="S637" s="16" t="s">
        <v>1487</v>
      </c>
      <c r="T637" s="16" t="str">
        <f>_xlfn.XLOOKUP(J637,'TAXA DE OCUP. RECUR.'!$E:$E,'TAXA DE OCUP. RECUR.'!$F:$F,"",0)</f>
        <v>TORNO HORIZ. TOS SKJ-85 - [121]</v>
      </c>
    </row>
    <row r="638" spans="1:20" x14ac:dyDescent="0.25">
      <c r="A638" s="16" t="s">
        <v>1674</v>
      </c>
      <c r="C638" s="16">
        <v>78</v>
      </c>
      <c r="D638" s="16" t="s">
        <v>2741</v>
      </c>
      <c r="E638" s="16" t="s">
        <v>1722</v>
      </c>
      <c r="F638" s="16" t="s">
        <v>2772</v>
      </c>
      <c r="G638" s="16" t="s">
        <v>2773</v>
      </c>
      <c r="H638" s="16">
        <v>1</v>
      </c>
      <c r="I638" s="76" t="s">
        <v>1773</v>
      </c>
      <c r="J638" s="16">
        <v>74</v>
      </c>
      <c r="K638" s="55">
        <v>0.1875</v>
      </c>
      <c r="L638" s="55">
        <v>0</v>
      </c>
      <c r="M638" s="16" t="s">
        <v>145</v>
      </c>
      <c r="N638" s="55">
        <f t="shared" si="15"/>
        <v>4.5</v>
      </c>
      <c r="S638" s="16" t="s">
        <v>1487</v>
      </c>
      <c r="T638" s="16" t="str">
        <f>_xlfn.XLOOKUP(J638,'TAXA DE OCUP. RECUR.'!$E:$E,'TAXA DE OCUP. RECUR.'!$F:$F,"",0)</f>
        <v>MONTAGEM (PREPARADOR DE PEÇA)-74</v>
      </c>
    </row>
    <row r="639" spans="1:20" x14ac:dyDescent="0.25">
      <c r="A639" s="16" t="s">
        <v>1674</v>
      </c>
      <c r="C639" s="16">
        <v>78</v>
      </c>
      <c r="D639" s="16" t="s">
        <v>2741</v>
      </c>
      <c r="E639" s="16" t="s">
        <v>1722</v>
      </c>
      <c r="F639" s="16" t="s">
        <v>2776</v>
      </c>
      <c r="G639" s="16" t="s">
        <v>2777</v>
      </c>
      <c r="H639" s="16">
        <v>0</v>
      </c>
      <c r="I639" s="76" t="s">
        <v>1724</v>
      </c>
      <c r="J639" s="16">
        <v>74</v>
      </c>
      <c r="K639" s="55">
        <v>0.15</v>
      </c>
      <c r="L639" s="55">
        <v>0</v>
      </c>
      <c r="M639" s="16" t="s">
        <v>145</v>
      </c>
      <c r="N639" s="55">
        <f t="shared" si="15"/>
        <v>3.5999999999999996</v>
      </c>
      <c r="S639" s="16" t="s">
        <v>1487</v>
      </c>
      <c r="T639" s="16" t="str">
        <f>_xlfn.XLOOKUP(J639,'TAXA DE OCUP. RECUR.'!$E:$E,'TAXA DE OCUP. RECUR.'!$F:$F,"",0)</f>
        <v>MONTAGEM (PREPARADOR DE PEÇA)-74</v>
      </c>
    </row>
    <row r="640" spans="1:20" x14ac:dyDescent="0.25">
      <c r="A640" s="16" t="s">
        <v>1674</v>
      </c>
      <c r="C640" s="16">
        <v>78</v>
      </c>
      <c r="D640" s="16" t="s">
        <v>2741</v>
      </c>
      <c r="E640" s="16" t="s">
        <v>1722</v>
      </c>
      <c r="F640" s="16" t="s">
        <v>2776</v>
      </c>
      <c r="G640" s="16" t="s">
        <v>2777</v>
      </c>
      <c r="H640" s="16">
        <v>0</v>
      </c>
      <c r="I640" s="76" t="s">
        <v>1724</v>
      </c>
      <c r="J640" s="16">
        <v>82</v>
      </c>
      <c r="K640" s="55">
        <v>0.13125000000000001</v>
      </c>
      <c r="L640" s="55">
        <v>0</v>
      </c>
      <c r="M640" s="16" t="s">
        <v>145</v>
      </c>
      <c r="N640" s="55">
        <f t="shared" si="15"/>
        <v>3.1500000000000004</v>
      </c>
      <c r="S640" s="16" t="s">
        <v>1487</v>
      </c>
      <c r="T640" s="16" t="str">
        <f>_xlfn.XLOOKUP(J640,'TAXA DE OCUP. RECUR.'!$E:$E,'TAXA DE OCUP. RECUR.'!$F:$F,"",0)</f>
        <v/>
      </c>
    </row>
    <row r="641" spans="1:20" x14ac:dyDescent="0.25">
      <c r="A641" s="16" t="s">
        <v>1674</v>
      </c>
      <c r="C641" s="16">
        <v>78</v>
      </c>
      <c r="D641" s="16" t="s">
        <v>2741</v>
      </c>
      <c r="E641" s="16" t="s">
        <v>1722</v>
      </c>
      <c r="F641" s="16" t="s">
        <v>2776</v>
      </c>
      <c r="G641" s="16" t="s">
        <v>2777</v>
      </c>
      <c r="H641" s="16">
        <v>0</v>
      </c>
      <c r="I641" s="76" t="s">
        <v>1767</v>
      </c>
      <c r="J641" s="16">
        <v>91</v>
      </c>
      <c r="K641" s="55">
        <v>5.3693181818181814E-2</v>
      </c>
      <c r="L641" s="55">
        <v>0</v>
      </c>
      <c r="M641" s="16" t="s">
        <v>145</v>
      </c>
      <c r="N641" s="55">
        <f t="shared" si="15"/>
        <v>1.2886363636363636</v>
      </c>
      <c r="S641" s="16" t="s">
        <v>1487</v>
      </c>
      <c r="T641" s="16" t="str">
        <f>_xlfn.XLOOKUP(J641,'TAXA DE OCUP. RECUR.'!$E:$E,'TAXA DE OCUP. RECUR.'!$F:$F,"",0)</f>
        <v>GRAFITAMENTO - [91]</v>
      </c>
    </row>
    <row r="642" spans="1:20" x14ac:dyDescent="0.25">
      <c r="A642" s="16" t="s">
        <v>1674</v>
      </c>
      <c r="C642" s="16">
        <v>78</v>
      </c>
      <c r="D642" s="16" t="s">
        <v>2741</v>
      </c>
      <c r="E642" s="16" t="s">
        <v>1722</v>
      </c>
      <c r="F642" s="16" t="s">
        <v>2776</v>
      </c>
      <c r="G642" s="16" t="s">
        <v>2777</v>
      </c>
      <c r="H642" s="16">
        <v>0</v>
      </c>
      <c r="I642" s="76" t="s">
        <v>1767</v>
      </c>
      <c r="J642" s="16">
        <v>84</v>
      </c>
      <c r="K642" s="55">
        <v>8.6213320312499994E-2</v>
      </c>
      <c r="L642" s="55">
        <v>9.5792578125000003E-3</v>
      </c>
      <c r="M642" s="16" t="s">
        <v>145</v>
      </c>
      <c r="N642" s="55">
        <f t="shared" si="15"/>
        <v>2.2990218750000002</v>
      </c>
      <c r="S642" s="16" t="s">
        <v>1487</v>
      </c>
      <c r="T642" s="16" t="str">
        <f>_xlfn.XLOOKUP(J642,'TAXA DE OCUP. RECUR.'!$E:$E,'TAXA DE OCUP. RECUR.'!$F:$F,"",0)</f>
        <v>SOLDA - [84]</v>
      </c>
    </row>
    <row r="643" spans="1:20" x14ac:dyDescent="0.25">
      <c r="A643" s="16" t="s">
        <v>1674</v>
      </c>
      <c r="C643" s="16">
        <v>78</v>
      </c>
      <c r="D643" s="16" t="s">
        <v>2741</v>
      </c>
      <c r="E643" s="16" t="s">
        <v>1722</v>
      </c>
      <c r="F643" s="16" t="s">
        <v>2776</v>
      </c>
      <c r="G643" s="16" t="s">
        <v>2777</v>
      </c>
      <c r="H643" s="16">
        <v>0</v>
      </c>
      <c r="I643" s="76" t="s">
        <v>2271</v>
      </c>
      <c r="J643" s="16">
        <v>91</v>
      </c>
      <c r="K643" s="55">
        <v>6.1363636363636363E-2</v>
      </c>
      <c r="L643" s="55">
        <v>0</v>
      </c>
      <c r="M643" s="16" t="s">
        <v>145</v>
      </c>
      <c r="N643" s="55">
        <f t="shared" si="15"/>
        <v>1.4727272727272727</v>
      </c>
      <c r="S643" s="16" t="s">
        <v>1487</v>
      </c>
      <c r="T643" s="16" t="str">
        <f>_xlfn.XLOOKUP(J643,'TAXA DE OCUP. RECUR.'!$E:$E,'TAXA DE OCUP. RECUR.'!$F:$F,"",0)</f>
        <v>GRAFITAMENTO - [91]</v>
      </c>
    </row>
    <row r="644" spans="1:20" x14ac:dyDescent="0.25">
      <c r="A644" s="16" t="s">
        <v>1674</v>
      </c>
      <c r="C644" s="16">
        <v>78</v>
      </c>
      <c r="D644" s="16" t="s">
        <v>2741</v>
      </c>
      <c r="E644" s="16" t="s">
        <v>1722</v>
      </c>
      <c r="F644" s="16" t="s">
        <v>2776</v>
      </c>
      <c r="G644" s="16" t="s">
        <v>2777</v>
      </c>
      <c r="H644" s="16">
        <v>0</v>
      </c>
      <c r="I644" s="76" t="s">
        <v>2271</v>
      </c>
      <c r="J644" s="16">
        <v>84</v>
      </c>
      <c r="K644" s="55">
        <v>0.28327072634396849</v>
      </c>
      <c r="L644" s="55">
        <v>0</v>
      </c>
      <c r="M644" s="16" t="s">
        <v>145</v>
      </c>
      <c r="N644" s="55">
        <f t="shared" si="15"/>
        <v>6.7984974322552443</v>
      </c>
      <c r="S644" s="16" t="s">
        <v>1487</v>
      </c>
      <c r="T644" s="16" t="str">
        <f>_xlfn.XLOOKUP(J644,'TAXA DE OCUP. RECUR.'!$E:$E,'TAXA DE OCUP. RECUR.'!$F:$F,"",0)</f>
        <v>SOLDA - [84]</v>
      </c>
    </row>
    <row r="645" spans="1:20" x14ac:dyDescent="0.25">
      <c r="A645" s="16" t="s">
        <v>1674</v>
      </c>
      <c r="C645" s="16">
        <v>78</v>
      </c>
      <c r="D645" s="16" t="s">
        <v>2741</v>
      </c>
      <c r="E645" s="16" t="s">
        <v>1722</v>
      </c>
      <c r="F645" s="16" t="s">
        <v>2776</v>
      </c>
      <c r="G645" s="16" t="s">
        <v>2777</v>
      </c>
      <c r="H645" s="16">
        <v>0</v>
      </c>
      <c r="I645" s="76" t="s">
        <v>1775</v>
      </c>
      <c r="J645" s="16">
        <v>84</v>
      </c>
      <c r="K645" s="55">
        <v>0.2914772727272727</v>
      </c>
      <c r="L645" s="55">
        <v>3.2386363636363637E-2</v>
      </c>
      <c r="M645" s="16" t="s">
        <v>145</v>
      </c>
      <c r="N645" s="55">
        <f t="shared" si="15"/>
        <v>7.7727272727272725</v>
      </c>
      <c r="S645" s="16" t="s">
        <v>1487</v>
      </c>
      <c r="T645" s="16" t="str">
        <f>_xlfn.XLOOKUP(J645,'TAXA DE OCUP. RECUR.'!$E:$E,'TAXA DE OCUP. RECUR.'!$F:$F,"",0)</f>
        <v>SOLDA - [84]</v>
      </c>
    </row>
    <row r="646" spans="1:20" x14ac:dyDescent="0.25">
      <c r="A646" s="16" t="s">
        <v>1674</v>
      </c>
      <c r="C646" s="16">
        <v>78</v>
      </c>
      <c r="D646" s="16" t="s">
        <v>2741</v>
      </c>
      <c r="E646" s="16" t="s">
        <v>1722</v>
      </c>
      <c r="F646" s="16" t="s">
        <v>2776</v>
      </c>
      <c r="G646" s="16" t="s">
        <v>2777</v>
      </c>
      <c r="H646" s="16">
        <v>0</v>
      </c>
      <c r="I646" s="76" t="s">
        <v>1734</v>
      </c>
      <c r="J646" s="16">
        <v>84</v>
      </c>
      <c r="K646" s="55">
        <v>0.55227272727272725</v>
      </c>
      <c r="L646" s="55">
        <v>6.1363636363636363E-2</v>
      </c>
      <c r="M646" s="16" t="s">
        <v>145</v>
      </c>
      <c r="N646" s="55">
        <f t="shared" si="15"/>
        <v>14.727272727272727</v>
      </c>
      <c r="S646" s="16" t="s">
        <v>1487</v>
      </c>
      <c r="T646" s="16" t="str">
        <f>_xlfn.XLOOKUP(J646,'TAXA DE OCUP. RECUR.'!$E:$E,'TAXA DE OCUP. RECUR.'!$F:$F,"",0)</f>
        <v>SOLDA - [84]</v>
      </c>
    </row>
    <row r="647" spans="1:20" x14ac:dyDescent="0.25">
      <c r="A647" s="16" t="s">
        <v>1674</v>
      </c>
      <c r="C647" s="16">
        <v>78</v>
      </c>
      <c r="D647" s="16" t="s">
        <v>2741</v>
      </c>
      <c r="E647" s="16" t="s">
        <v>1722</v>
      </c>
      <c r="F647" s="16" t="s">
        <v>2776</v>
      </c>
      <c r="G647" s="16" t="s">
        <v>2777</v>
      </c>
      <c r="H647" s="16">
        <v>0</v>
      </c>
      <c r="I647" s="76" t="s">
        <v>1735</v>
      </c>
      <c r="J647" s="16">
        <v>121</v>
      </c>
      <c r="K647" s="55">
        <v>5.8636363636363625E-2</v>
      </c>
      <c r="L647" s="55">
        <v>6.5151515151515146E-3</v>
      </c>
      <c r="M647" s="16" t="s">
        <v>145</v>
      </c>
      <c r="N647" s="55">
        <f t="shared" si="15"/>
        <v>1.5636363636363635</v>
      </c>
      <c r="S647" s="16" t="s">
        <v>1487</v>
      </c>
      <c r="T647" s="16" t="str">
        <f>_xlfn.XLOOKUP(J647,'TAXA DE OCUP. RECUR.'!$E:$E,'TAXA DE OCUP. RECUR.'!$F:$F,"",0)</f>
        <v>TORNO HORIZ. TOS SKJ-85 - [121]</v>
      </c>
    </row>
    <row r="648" spans="1:20" x14ac:dyDescent="0.25">
      <c r="A648" s="16" t="s">
        <v>1674</v>
      </c>
      <c r="C648" s="16">
        <v>78</v>
      </c>
      <c r="D648" s="16" t="s">
        <v>2741</v>
      </c>
      <c r="E648" s="16" t="s">
        <v>1722</v>
      </c>
      <c r="F648" s="16" t="s">
        <v>2776</v>
      </c>
      <c r="G648" s="16" t="s">
        <v>2777</v>
      </c>
      <c r="H648" s="16">
        <v>0</v>
      </c>
      <c r="I648" s="76" t="s">
        <v>1736</v>
      </c>
      <c r="J648" s="16">
        <v>105</v>
      </c>
      <c r="K648" s="55">
        <v>0.45587634475668448</v>
      </c>
      <c r="L648" s="55">
        <v>5.0652927195187165E-2</v>
      </c>
      <c r="M648" s="16" t="s">
        <v>145</v>
      </c>
      <c r="N648" s="55">
        <f t="shared" si="15"/>
        <v>12.156702526844921</v>
      </c>
      <c r="S648" s="16" t="s">
        <v>1487</v>
      </c>
      <c r="T648" s="16" t="str">
        <f>_xlfn.XLOOKUP(J648,'TAXA DE OCUP. RECUR.'!$E:$E,'TAXA DE OCUP. RECUR.'!$F:$F,"",0)</f>
        <v>ARCO SUBMERSO DUPLO CABEÇOTE BAMBOZZI - [105]</v>
      </c>
    </row>
    <row r="649" spans="1:20" x14ac:dyDescent="0.25">
      <c r="A649" s="16" t="s">
        <v>1674</v>
      </c>
      <c r="C649" s="16">
        <v>78</v>
      </c>
      <c r="D649" s="16" t="s">
        <v>2741</v>
      </c>
      <c r="E649" s="16" t="s">
        <v>1722</v>
      </c>
      <c r="F649" s="16" t="s">
        <v>2776</v>
      </c>
      <c r="G649" s="16" t="s">
        <v>2777</v>
      </c>
      <c r="H649" s="16">
        <v>0</v>
      </c>
      <c r="I649" s="76" t="s">
        <v>1737</v>
      </c>
      <c r="J649" s="16">
        <v>121</v>
      </c>
      <c r="K649" s="55">
        <v>0.10568181818181817</v>
      </c>
      <c r="L649" s="55">
        <v>1.1742424242424242E-2</v>
      </c>
      <c r="M649" s="16" t="s">
        <v>145</v>
      </c>
      <c r="N649" s="55">
        <f t="shared" si="15"/>
        <v>2.8181818181818175</v>
      </c>
      <c r="S649" s="16" t="s">
        <v>1487</v>
      </c>
      <c r="T649" s="16" t="str">
        <f>_xlfn.XLOOKUP(J649,'TAXA DE OCUP. RECUR.'!$E:$E,'TAXA DE OCUP. RECUR.'!$F:$F,"",0)</f>
        <v>TORNO HORIZ. TOS SKJ-85 - [121]</v>
      </c>
    </row>
    <row r="650" spans="1:20" x14ac:dyDescent="0.25">
      <c r="A650" s="16" t="s">
        <v>1674</v>
      </c>
      <c r="C650" s="16">
        <v>78</v>
      </c>
      <c r="D650" s="16" t="s">
        <v>2741</v>
      </c>
      <c r="E650" s="16" t="s">
        <v>1722</v>
      </c>
      <c r="F650" s="16" t="s">
        <v>2776</v>
      </c>
      <c r="G650" s="16" t="s">
        <v>2777</v>
      </c>
      <c r="H650" s="16">
        <v>0</v>
      </c>
      <c r="I650" s="76" t="s">
        <v>1738</v>
      </c>
      <c r="J650" s="16">
        <v>107</v>
      </c>
      <c r="K650" s="55">
        <v>0.25097727272727272</v>
      </c>
      <c r="L650" s="55">
        <v>2.7886363636363636E-2</v>
      </c>
      <c r="M650" s="16" t="s">
        <v>145</v>
      </c>
      <c r="N650" s="55">
        <f t="shared" si="15"/>
        <v>6.6927272727272733</v>
      </c>
      <c r="S650" s="16" t="s">
        <v>1487</v>
      </c>
      <c r="T650" s="16" t="str">
        <f>_xlfn.XLOOKUP(J650,'TAXA DE OCUP. RECUR.'!$E:$E,'TAXA DE OCUP. RECUR.'!$F:$F,"",0)</f>
        <v>PLAINA DE MESA INGERSOL - [107]</v>
      </c>
    </row>
    <row r="651" spans="1:20" x14ac:dyDescent="0.25">
      <c r="A651" s="16" t="s">
        <v>1674</v>
      </c>
      <c r="C651" s="16">
        <v>78</v>
      </c>
      <c r="D651" s="16" t="s">
        <v>2741</v>
      </c>
      <c r="E651" s="16" t="s">
        <v>1722</v>
      </c>
      <c r="F651" s="16" t="s">
        <v>2776</v>
      </c>
      <c r="G651" s="16" t="s">
        <v>2777</v>
      </c>
      <c r="H651" s="16">
        <v>0</v>
      </c>
      <c r="I651" s="76" t="s">
        <v>1725</v>
      </c>
      <c r="J651" s="16">
        <v>121</v>
      </c>
      <c r="K651" s="55">
        <v>1.840909090909091E-2</v>
      </c>
      <c r="L651" s="55">
        <v>2.0454545454545456E-3</v>
      </c>
      <c r="M651" s="16" t="s">
        <v>145</v>
      </c>
      <c r="N651" s="55">
        <f t="shared" si="15"/>
        <v>0.49090909090909091</v>
      </c>
      <c r="S651" s="16" t="s">
        <v>1487</v>
      </c>
      <c r="T651" s="16" t="str">
        <f>_xlfn.XLOOKUP(J651,'TAXA DE OCUP. RECUR.'!$E:$E,'TAXA DE OCUP. RECUR.'!$F:$F,"",0)</f>
        <v>TORNO HORIZ. TOS SKJ-85 - [121]</v>
      </c>
    </row>
    <row r="652" spans="1:20" x14ac:dyDescent="0.25">
      <c r="A652" s="16" t="s">
        <v>1674</v>
      </c>
      <c r="C652" s="16">
        <v>78</v>
      </c>
      <c r="D652" s="16" t="s">
        <v>2741</v>
      </c>
      <c r="E652" s="16" t="s">
        <v>1722</v>
      </c>
      <c r="F652" s="16" t="s">
        <v>2776</v>
      </c>
      <c r="G652" s="16" t="s">
        <v>2777</v>
      </c>
      <c r="H652" s="16">
        <v>0</v>
      </c>
      <c r="I652" s="76" t="s">
        <v>1739</v>
      </c>
      <c r="J652" s="16">
        <v>121</v>
      </c>
      <c r="K652" s="55">
        <v>0.13438636363636364</v>
      </c>
      <c r="L652" s="55">
        <v>1.4931818181818183E-2</v>
      </c>
      <c r="M652" s="16" t="s">
        <v>145</v>
      </c>
      <c r="N652" s="55">
        <f t="shared" si="15"/>
        <v>3.583636363636364</v>
      </c>
      <c r="S652" s="16" t="s">
        <v>1487</v>
      </c>
      <c r="T652" s="16" t="str">
        <f>_xlfn.XLOOKUP(J652,'TAXA DE OCUP. RECUR.'!$E:$E,'TAXA DE OCUP. RECUR.'!$F:$F,"",0)</f>
        <v>TORNO HORIZ. TOS SKJ-85 - [121]</v>
      </c>
    </row>
    <row r="653" spans="1:20" x14ac:dyDescent="0.25">
      <c r="A653" s="16" t="s">
        <v>1674</v>
      </c>
      <c r="C653" s="16">
        <v>78</v>
      </c>
      <c r="D653" s="16" t="s">
        <v>2741</v>
      </c>
      <c r="E653" s="16" t="s">
        <v>1722</v>
      </c>
      <c r="F653" s="16" t="s">
        <v>2776</v>
      </c>
      <c r="G653" s="16" t="s">
        <v>2777</v>
      </c>
      <c r="H653" s="16">
        <v>0</v>
      </c>
      <c r="I653" s="76" t="s">
        <v>1731</v>
      </c>
      <c r="J653" s="16">
        <v>121</v>
      </c>
      <c r="K653" s="55">
        <v>3.4977272727272718E-2</v>
      </c>
      <c r="L653" s="55">
        <v>3.8863636363636357E-3</v>
      </c>
      <c r="M653" s="16" t="s">
        <v>145</v>
      </c>
      <c r="N653" s="55">
        <f t="shared" ref="N653:N716" si="16">(K653+L653)*24</f>
        <v>0.93272727272727241</v>
      </c>
      <c r="S653" s="16" t="s">
        <v>1487</v>
      </c>
      <c r="T653" s="16" t="str">
        <f>_xlfn.XLOOKUP(J653,'TAXA DE OCUP. RECUR.'!$E:$E,'TAXA DE OCUP. RECUR.'!$F:$F,"",0)</f>
        <v>TORNO HORIZ. TOS SKJ-85 - [121]</v>
      </c>
    </row>
    <row r="654" spans="1:20" x14ac:dyDescent="0.25">
      <c r="A654" s="16" t="s">
        <v>1674</v>
      </c>
      <c r="C654" s="16">
        <v>78</v>
      </c>
      <c r="D654" s="16" t="s">
        <v>2741</v>
      </c>
      <c r="E654" s="16" t="s">
        <v>1722</v>
      </c>
      <c r="F654" s="16" t="s">
        <v>2776</v>
      </c>
      <c r="G654" s="16" t="s">
        <v>2777</v>
      </c>
      <c r="H654" s="16">
        <v>0</v>
      </c>
      <c r="I654" s="76" t="s">
        <v>1732</v>
      </c>
      <c r="J654" s="16">
        <v>121</v>
      </c>
      <c r="K654" s="55">
        <v>0.18562499999999996</v>
      </c>
      <c r="L654" s="55">
        <v>2.0624999999999998E-2</v>
      </c>
      <c r="M654" s="16" t="s">
        <v>145</v>
      </c>
      <c r="N654" s="55">
        <f t="shared" si="16"/>
        <v>4.9499999999999993</v>
      </c>
      <c r="S654" s="16" t="s">
        <v>1487</v>
      </c>
      <c r="T654" s="16" t="str">
        <f>_xlfn.XLOOKUP(J654,'TAXA DE OCUP. RECUR.'!$E:$E,'TAXA DE OCUP. RECUR.'!$F:$F,"",0)</f>
        <v>TORNO HORIZ. TOS SKJ-85 - [121]</v>
      </c>
    </row>
    <row r="655" spans="1:20" x14ac:dyDescent="0.25">
      <c r="A655" s="16" t="s">
        <v>1674</v>
      </c>
      <c r="C655" s="16">
        <v>78</v>
      </c>
      <c r="D655" s="16" t="s">
        <v>2741</v>
      </c>
      <c r="E655" s="16" t="s">
        <v>1722</v>
      </c>
      <c r="F655" s="16" t="s">
        <v>1777</v>
      </c>
      <c r="G655" s="16" t="s">
        <v>2778</v>
      </c>
      <c r="H655" s="16">
        <v>0</v>
      </c>
      <c r="I655" s="76" t="s">
        <v>1724</v>
      </c>
      <c r="J655" s="16">
        <v>74</v>
      </c>
      <c r="K655" s="55">
        <v>0.15</v>
      </c>
      <c r="L655" s="55">
        <v>0</v>
      </c>
      <c r="M655" s="16" t="s">
        <v>145</v>
      </c>
      <c r="N655" s="55">
        <f t="shared" si="16"/>
        <v>3.5999999999999996</v>
      </c>
      <c r="S655" s="16" t="s">
        <v>1487</v>
      </c>
      <c r="T655" s="16" t="str">
        <f>_xlfn.XLOOKUP(J655,'TAXA DE OCUP. RECUR.'!$E:$E,'TAXA DE OCUP. RECUR.'!$F:$F,"",0)</f>
        <v>MONTAGEM (PREPARADOR DE PEÇA)-74</v>
      </c>
    </row>
    <row r="656" spans="1:20" x14ac:dyDescent="0.25">
      <c r="A656" s="16" t="s">
        <v>1674</v>
      </c>
      <c r="C656" s="16">
        <v>78</v>
      </c>
      <c r="D656" s="16" t="s">
        <v>2741</v>
      </c>
      <c r="E656" s="16" t="s">
        <v>1722</v>
      </c>
      <c r="F656" s="16" t="s">
        <v>1777</v>
      </c>
      <c r="G656" s="16" t="s">
        <v>2778</v>
      </c>
      <c r="H656" s="16">
        <v>0</v>
      </c>
      <c r="I656" s="76" t="s">
        <v>1724</v>
      </c>
      <c r="J656" s="16">
        <v>82</v>
      </c>
      <c r="K656" s="55">
        <v>0.13125000000000001</v>
      </c>
      <c r="L656" s="55">
        <v>0</v>
      </c>
      <c r="M656" s="16" t="s">
        <v>145</v>
      </c>
      <c r="N656" s="55">
        <f t="shared" si="16"/>
        <v>3.1500000000000004</v>
      </c>
      <c r="S656" s="16" t="s">
        <v>1487</v>
      </c>
      <c r="T656" s="16" t="str">
        <f>_xlfn.XLOOKUP(J656,'TAXA DE OCUP. RECUR.'!$E:$E,'TAXA DE OCUP. RECUR.'!$F:$F,"",0)</f>
        <v/>
      </c>
    </row>
    <row r="657" spans="1:20" x14ac:dyDescent="0.25">
      <c r="A657" s="16" t="s">
        <v>1674</v>
      </c>
      <c r="C657" s="16">
        <v>78</v>
      </c>
      <c r="D657" s="16" t="s">
        <v>2741</v>
      </c>
      <c r="E657" s="16" t="s">
        <v>1722</v>
      </c>
      <c r="F657" s="16" t="s">
        <v>1777</v>
      </c>
      <c r="G657" s="16" t="s">
        <v>2778</v>
      </c>
      <c r="H657" s="16">
        <v>0</v>
      </c>
      <c r="I657" s="76" t="s">
        <v>1753</v>
      </c>
      <c r="J657" s="16">
        <v>327</v>
      </c>
      <c r="K657" s="55">
        <v>0.18255681818181821</v>
      </c>
      <c r="L657" s="55">
        <v>2.0284090909090908E-2</v>
      </c>
      <c r="M657" s="16" t="s">
        <v>145</v>
      </c>
      <c r="N657" s="55">
        <f t="shared" si="16"/>
        <v>4.8681818181818191</v>
      </c>
      <c r="S657" s="16" t="s">
        <v>1487</v>
      </c>
      <c r="T657" s="16" t="str">
        <f>_xlfn.XLOOKUP(J657,'TAXA DE OCUP. RECUR.'!$E:$E,'TAXA DE OCUP. RECUR.'!$F:$F,"",0)</f>
        <v>MANDRILH. SKODA 3500 X 4500 - [327]</v>
      </c>
    </row>
    <row r="658" spans="1:20" x14ac:dyDescent="0.25">
      <c r="A658" s="16" t="s">
        <v>1674</v>
      </c>
      <c r="C658" s="16">
        <v>78</v>
      </c>
      <c r="D658" s="16" t="s">
        <v>2741</v>
      </c>
      <c r="E658" s="16" t="s">
        <v>1722</v>
      </c>
      <c r="F658" s="16" t="s">
        <v>1777</v>
      </c>
      <c r="G658" s="16" t="s">
        <v>2778</v>
      </c>
      <c r="H658" s="16">
        <v>0</v>
      </c>
      <c r="I658" s="76" t="s">
        <v>2298</v>
      </c>
      <c r="J658" s="16">
        <v>328</v>
      </c>
      <c r="K658" s="55">
        <v>4.0193181818181815E-2</v>
      </c>
      <c r="L658" s="55">
        <v>4.4659090909090907E-3</v>
      </c>
      <c r="M658" s="16" t="s">
        <v>145</v>
      </c>
      <c r="N658" s="55">
        <f t="shared" si="16"/>
        <v>1.0718181818181818</v>
      </c>
      <c r="S658" s="16" t="s">
        <v>1487</v>
      </c>
      <c r="T658" s="16" t="str">
        <f>_xlfn.XLOOKUP(J658,'TAXA DE OCUP. RECUR.'!$E:$E,'TAXA DE OCUP. RECUR.'!$F:$F,"",0)</f>
        <v>TORNO HORIZ. UNIVERSAL POREBA 1600 X 6000 - [328]</v>
      </c>
    </row>
    <row r="659" spans="1:20" x14ac:dyDescent="0.25">
      <c r="A659" s="16" t="s">
        <v>1674</v>
      </c>
      <c r="C659" s="16">
        <v>78</v>
      </c>
      <c r="D659" s="16" t="s">
        <v>2741</v>
      </c>
      <c r="E659" s="16" t="s">
        <v>1722</v>
      </c>
      <c r="F659" s="16" t="s">
        <v>1777</v>
      </c>
      <c r="G659" s="16" t="s">
        <v>2778</v>
      </c>
      <c r="H659" s="16">
        <v>0</v>
      </c>
      <c r="I659" s="76" t="s">
        <v>1746</v>
      </c>
      <c r="J659" s="16">
        <v>328</v>
      </c>
      <c r="K659" s="55">
        <v>0.15454431818181816</v>
      </c>
      <c r="L659" s="55">
        <v>1.7171590909090907E-2</v>
      </c>
      <c r="M659" s="16" t="s">
        <v>145</v>
      </c>
      <c r="N659" s="55">
        <f t="shared" si="16"/>
        <v>4.1211818181818174</v>
      </c>
      <c r="S659" s="16" t="s">
        <v>1487</v>
      </c>
      <c r="T659" s="16" t="str">
        <f>_xlfn.XLOOKUP(J659,'TAXA DE OCUP. RECUR.'!$E:$E,'TAXA DE OCUP. RECUR.'!$F:$F,"",0)</f>
        <v>TORNO HORIZ. UNIVERSAL POREBA 1600 X 6000 - [328]</v>
      </c>
    </row>
    <row r="660" spans="1:20" x14ac:dyDescent="0.25">
      <c r="A660" s="16" t="s">
        <v>204</v>
      </c>
      <c r="C660" s="16">
        <v>78</v>
      </c>
      <c r="D660" s="16" t="s">
        <v>2741</v>
      </c>
      <c r="E660" s="16" t="s">
        <v>1722</v>
      </c>
      <c r="F660" s="16">
        <v>112</v>
      </c>
      <c r="G660" s="16" t="s">
        <v>2779</v>
      </c>
      <c r="H660" s="16">
        <v>0</v>
      </c>
      <c r="I660" s="76" t="s">
        <v>1724</v>
      </c>
      <c r="J660" s="16">
        <v>74</v>
      </c>
      <c r="K660" s="55">
        <v>0.15</v>
      </c>
      <c r="L660" s="55">
        <v>0</v>
      </c>
      <c r="M660" s="16" t="s">
        <v>145</v>
      </c>
      <c r="N660" s="55">
        <f t="shared" si="16"/>
        <v>3.5999999999999996</v>
      </c>
      <c r="S660" s="16" t="s">
        <v>1487</v>
      </c>
      <c r="T660" s="16" t="str">
        <f>_xlfn.XLOOKUP(J660,'TAXA DE OCUP. RECUR.'!$E:$E,'TAXA DE OCUP. RECUR.'!$F:$F,"",0)</f>
        <v>MONTAGEM (PREPARADOR DE PEÇA)-74</v>
      </c>
    </row>
    <row r="661" spans="1:20" x14ac:dyDescent="0.25">
      <c r="A661" s="16" t="s">
        <v>204</v>
      </c>
      <c r="C661" s="16">
        <v>78</v>
      </c>
      <c r="D661" s="16" t="s">
        <v>2741</v>
      </c>
      <c r="E661" s="16" t="s">
        <v>1722</v>
      </c>
      <c r="F661" s="16">
        <v>112</v>
      </c>
      <c r="G661" s="16" t="s">
        <v>2779</v>
      </c>
      <c r="H661" s="16">
        <v>0</v>
      </c>
      <c r="I661" s="76" t="s">
        <v>1724</v>
      </c>
      <c r="J661" s="16">
        <v>82</v>
      </c>
      <c r="K661" s="55">
        <v>0.13125000000000001</v>
      </c>
      <c r="L661" s="55">
        <v>0</v>
      </c>
      <c r="M661" s="16" t="s">
        <v>145</v>
      </c>
      <c r="N661" s="55">
        <f t="shared" si="16"/>
        <v>3.1500000000000004</v>
      </c>
      <c r="S661" s="16" t="s">
        <v>1487</v>
      </c>
      <c r="T661" s="16" t="str">
        <f>_xlfn.XLOOKUP(J661,'TAXA DE OCUP. RECUR.'!$E:$E,'TAXA DE OCUP. RECUR.'!$F:$F,"",0)</f>
        <v/>
      </c>
    </row>
    <row r="662" spans="1:20" x14ac:dyDescent="0.25">
      <c r="A662" s="16" t="s">
        <v>204</v>
      </c>
      <c r="C662" s="16">
        <v>78</v>
      </c>
      <c r="D662" s="16" t="s">
        <v>2741</v>
      </c>
      <c r="E662" s="16" t="s">
        <v>1722</v>
      </c>
      <c r="F662" s="16">
        <v>112</v>
      </c>
      <c r="G662" s="16" t="s">
        <v>2779</v>
      </c>
      <c r="H662" s="16">
        <v>0</v>
      </c>
      <c r="I662" s="76" t="s">
        <v>2298</v>
      </c>
      <c r="J662" s="16">
        <v>328</v>
      </c>
      <c r="K662" s="55">
        <v>4.0193181818181815E-2</v>
      </c>
      <c r="L662" s="55">
        <v>4.4659090909090907E-3</v>
      </c>
      <c r="M662" s="16" t="s">
        <v>145</v>
      </c>
      <c r="N662" s="55">
        <f t="shared" si="16"/>
        <v>1.0718181818181818</v>
      </c>
      <c r="S662" s="16" t="s">
        <v>1487</v>
      </c>
      <c r="T662" s="16" t="str">
        <f>_xlfn.XLOOKUP(J662,'TAXA DE OCUP. RECUR.'!$E:$E,'TAXA DE OCUP. RECUR.'!$F:$F,"",0)</f>
        <v>TORNO HORIZ. UNIVERSAL POREBA 1600 X 6000 - [328]</v>
      </c>
    </row>
    <row r="663" spans="1:20" x14ac:dyDescent="0.25">
      <c r="A663" s="16" t="s">
        <v>204</v>
      </c>
      <c r="C663" s="16">
        <v>78</v>
      </c>
      <c r="D663" s="16" t="s">
        <v>2741</v>
      </c>
      <c r="E663" s="16" t="s">
        <v>1722</v>
      </c>
      <c r="F663" s="16">
        <v>112</v>
      </c>
      <c r="G663" s="16" t="s">
        <v>2779</v>
      </c>
      <c r="H663" s="16">
        <v>0</v>
      </c>
      <c r="I663" s="76" t="s">
        <v>1753</v>
      </c>
      <c r="J663" s="16">
        <v>327</v>
      </c>
      <c r="K663" s="55">
        <v>0.18255681818181821</v>
      </c>
      <c r="L663" s="55">
        <v>2.0284090909090908E-2</v>
      </c>
      <c r="M663" s="16" t="s">
        <v>145</v>
      </c>
      <c r="N663" s="55">
        <f t="shared" si="16"/>
        <v>4.8681818181818191</v>
      </c>
      <c r="S663" s="16" t="s">
        <v>1487</v>
      </c>
      <c r="T663" s="16" t="str">
        <f>_xlfn.XLOOKUP(J663,'TAXA DE OCUP. RECUR.'!$E:$E,'TAXA DE OCUP. RECUR.'!$F:$F,"",0)</f>
        <v>MANDRILH. SKODA 3500 X 4500 - [327]</v>
      </c>
    </row>
    <row r="664" spans="1:20" x14ac:dyDescent="0.25">
      <c r="A664" s="16" t="s">
        <v>204</v>
      </c>
      <c r="C664" s="16">
        <v>78</v>
      </c>
      <c r="D664" s="16" t="s">
        <v>2741</v>
      </c>
      <c r="E664" s="16" t="s">
        <v>1722</v>
      </c>
      <c r="F664" s="16">
        <v>195</v>
      </c>
      <c r="G664" s="16" t="s">
        <v>2780</v>
      </c>
      <c r="H664" s="16">
        <v>0</v>
      </c>
      <c r="I664" s="76" t="s">
        <v>1724</v>
      </c>
      <c r="J664" s="16">
        <v>74</v>
      </c>
      <c r="K664" s="55">
        <v>0.15</v>
      </c>
      <c r="L664" s="55">
        <v>0</v>
      </c>
      <c r="M664" s="16" t="s">
        <v>145</v>
      </c>
      <c r="N664" s="55">
        <f t="shared" si="16"/>
        <v>3.5999999999999996</v>
      </c>
      <c r="S664" s="16" t="s">
        <v>1487</v>
      </c>
      <c r="T664" s="16" t="str">
        <f>_xlfn.XLOOKUP(J664,'TAXA DE OCUP. RECUR.'!$E:$E,'TAXA DE OCUP. RECUR.'!$F:$F,"",0)</f>
        <v>MONTAGEM (PREPARADOR DE PEÇA)-74</v>
      </c>
    </row>
    <row r="665" spans="1:20" x14ac:dyDescent="0.25">
      <c r="A665" s="16" t="s">
        <v>204</v>
      </c>
      <c r="C665" s="16">
        <v>78</v>
      </c>
      <c r="D665" s="16" t="s">
        <v>2741</v>
      </c>
      <c r="E665" s="16" t="s">
        <v>1722</v>
      </c>
      <c r="F665" s="16">
        <v>195</v>
      </c>
      <c r="G665" s="16" t="s">
        <v>2780</v>
      </c>
      <c r="H665" s="16">
        <v>0</v>
      </c>
      <c r="I665" s="76" t="s">
        <v>1724</v>
      </c>
      <c r="J665" s="16">
        <v>82</v>
      </c>
      <c r="K665" s="55">
        <v>0.13125000000000001</v>
      </c>
      <c r="L665" s="55">
        <v>0</v>
      </c>
      <c r="M665" s="16" t="s">
        <v>145</v>
      </c>
      <c r="N665" s="55">
        <f t="shared" si="16"/>
        <v>3.1500000000000004</v>
      </c>
      <c r="S665" s="16" t="s">
        <v>1487</v>
      </c>
      <c r="T665" s="16" t="str">
        <f>_xlfn.XLOOKUP(J665,'TAXA DE OCUP. RECUR.'!$E:$E,'TAXA DE OCUP. RECUR.'!$F:$F,"",0)</f>
        <v/>
      </c>
    </row>
    <row r="666" spans="1:20" x14ac:dyDescent="0.25">
      <c r="A666" s="16" t="s">
        <v>204</v>
      </c>
      <c r="C666" s="16">
        <v>78</v>
      </c>
      <c r="D666" s="16" t="s">
        <v>2741</v>
      </c>
      <c r="E666" s="16" t="s">
        <v>1722</v>
      </c>
      <c r="F666" s="16">
        <v>195</v>
      </c>
      <c r="G666" s="16" t="s">
        <v>2780</v>
      </c>
      <c r="H666" s="16">
        <v>0</v>
      </c>
      <c r="I666" s="76" t="s">
        <v>2298</v>
      </c>
      <c r="J666" s="16">
        <v>328</v>
      </c>
      <c r="K666" s="55">
        <v>4.0193181818181815E-2</v>
      </c>
      <c r="L666" s="55">
        <v>4.4659090909090907E-3</v>
      </c>
      <c r="M666" s="16" t="s">
        <v>145</v>
      </c>
      <c r="N666" s="55">
        <f t="shared" si="16"/>
        <v>1.0718181818181818</v>
      </c>
      <c r="S666" s="16" t="s">
        <v>1487</v>
      </c>
      <c r="T666" s="16" t="str">
        <f>_xlfn.XLOOKUP(J666,'TAXA DE OCUP. RECUR.'!$E:$E,'TAXA DE OCUP. RECUR.'!$F:$F,"",0)</f>
        <v>TORNO HORIZ. UNIVERSAL POREBA 1600 X 6000 - [328]</v>
      </c>
    </row>
    <row r="667" spans="1:20" x14ac:dyDescent="0.25">
      <c r="A667" s="16" t="s">
        <v>206</v>
      </c>
      <c r="C667" s="16">
        <v>84</v>
      </c>
      <c r="D667" s="16" t="s">
        <v>2741</v>
      </c>
      <c r="E667" s="16" t="s">
        <v>1722</v>
      </c>
      <c r="F667" s="16" t="s">
        <v>2781</v>
      </c>
      <c r="G667" s="16" t="s">
        <v>2782</v>
      </c>
      <c r="H667" s="16">
        <v>0</v>
      </c>
      <c r="I667" s="76" t="s">
        <v>1724</v>
      </c>
      <c r="J667" s="16">
        <v>74</v>
      </c>
      <c r="K667" s="55">
        <v>0.15</v>
      </c>
      <c r="L667" s="55">
        <v>0</v>
      </c>
      <c r="M667" s="16" t="s">
        <v>145</v>
      </c>
      <c r="N667" s="55">
        <f t="shared" si="16"/>
        <v>3.5999999999999996</v>
      </c>
      <c r="S667" s="16" t="s">
        <v>1487</v>
      </c>
      <c r="T667" s="16" t="str">
        <f>_xlfn.XLOOKUP(J667,'TAXA DE OCUP. RECUR.'!$E:$E,'TAXA DE OCUP. RECUR.'!$F:$F,"",0)</f>
        <v>MONTAGEM (PREPARADOR DE PEÇA)-74</v>
      </c>
    </row>
    <row r="668" spans="1:20" x14ac:dyDescent="0.25">
      <c r="A668" s="16" t="s">
        <v>206</v>
      </c>
      <c r="C668" s="16">
        <v>84</v>
      </c>
      <c r="D668" s="16" t="s">
        <v>2741</v>
      </c>
      <c r="E668" s="16" t="s">
        <v>1722</v>
      </c>
      <c r="F668" s="16" t="s">
        <v>2781</v>
      </c>
      <c r="G668" s="16" t="s">
        <v>2782</v>
      </c>
      <c r="H668" s="16">
        <v>0</v>
      </c>
      <c r="I668" s="76" t="s">
        <v>1724</v>
      </c>
      <c r="J668" s="16">
        <v>82</v>
      </c>
      <c r="K668" s="55">
        <v>0.13125000000000001</v>
      </c>
      <c r="L668" s="55">
        <v>0</v>
      </c>
      <c r="M668" s="16" t="s">
        <v>145</v>
      </c>
      <c r="N668" s="55">
        <f t="shared" si="16"/>
        <v>3.1500000000000004</v>
      </c>
      <c r="S668" s="16" t="s">
        <v>1487</v>
      </c>
      <c r="T668" s="16" t="str">
        <f>_xlfn.XLOOKUP(J668,'TAXA DE OCUP. RECUR.'!$E:$E,'TAXA DE OCUP. RECUR.'!$F:$F,"",0)</f>
        <v/>
      </c>
    </row>
    <row r="669" spans="1:20" x14ac:dyDescent="0.25">
      <c r="A669" s="16" t="s">
        <v>206</v>
      </c>
      <c r="C669" s="16">
        <v>84</v>
      </c>
      <c r="D669" s="16" t="s">
        <v>2741</v>
      </c>
      <c r="E669" s="16" t="s">
        <v>1722</v>
      </c>
      <c r="F669" s="16" t="s">
        <v>2781</v>
      </c>
      <c r="G669" s="16" t="s">
        <v>2782</v>
      </c>
      <c r="H669" s="16">
        <v>0</v>
      </c>
      <c r="I669" s="76" t="s">
        <v>1725</v>
      </c>
      <c r="J669" s="16">
        <v>393</v>
      </c>
      <c r="K669" s="55">
        <v>1.9943181818181815E-2</v>
      </c>
      <c r="L669" s="55">
        <v>2.2159090909090909E-3</v>
      </c>
      <c r="M669" s="16" t="s">
        <v>145</v>
      </c>
      <c r="N669" s="55">
        <f t="shared" si="16"/>
        <v>0.53181818181818175</v>
      </c>
      <c r="S669" s="16" t="s">
        <v>1487</v>
      </c>
      <c r="T669" s="16" t="str">
        <f>_xlfn.XLOOKUP(J669,'TAXA DE OCUP. RECUR.'!$E:$E,'TAXA DE OCUP. RECUR.'!$F:$F,"",0)</f>
        <v>TORNO HORIZ. PARALELO POREBA  12000 - [393]</v>
      </c>
    </row>
    <row r="670" spans="1:20" x14ac:dyDescent="0.25">
      <c r="A670" s="16" t="s">
        <v>206</v>
      </c>
      <c r="C670" s="16">
        <v>84</v>
      </c>
      <c r="D670" s="16" t="s">
        <v>2741</v>
      </c>
      <c r="E670" s="16" t="s">
        <v>1722</v>
      </c>
      <c r="F670" s="16" t="s">
        <v>2781</v>
      </c>
      <c r="G670" s="16" t="s">
        <v>2782</v>
      </c>
      <c r="H670" s="16">
        <v>0</v>
      </c>
      <c r="I670" s="76" t="s">
        <v>1726</v>
      </c>
      <c r="J670" s="16">
        <v>393</v>
      </c>
      <c r="K670" s="55">
        <v>7.4863636363636354E-2</v>
      </c>
      <c r="L670" s="55">
        <v>8.3181818181818166E-3</v>
      </c>
      <c r="M670" s="16" t="s">
        <v>145</v>
      </c>
      <c r="N670" s="55">
        <f t="shared" si="16"/>
        <v>1.9963636363636361</v>
      </c>
      <c r="S670" s="16" t="s">
        <v>1487</v>
      </c>
      <c r="T670" s="16" t="str">
        <f>_xlfn.XLOOKUP(J670,'TAXA DE OCUP. RECUR.'!$E:$E,'TAXA DE OCUP. RECUR.'!$F:$F,"",0)</f>
        <v>TORNO HORIZ. PARALELO POREBA  12000 - [393]</v>
      </c>
    </row>
    <row r="671" spans="1:20" x14ac:dyDescent="0.25">
      <c r="A671" s="16" t="s">
        <v>206</v>
      </c>
      <c r="C671" s="16">
        <v>84</v>
      </c>
      <c r="D671" s="16" t="s">
        <v>2741</v>
      </c>
      <c r="E671" s="16" t="s">
        <v>1722</v>
      </c>
      <c r="F671" s="16" t="s">
        <v>2781</v>
      </c>
      <c r="G671" s="16" t="s">
        <v>2782</v>
      </c>
      <c r="H671" s="16">
        <v>0</v>
      </c>
      <c r="I671" s="76" t="s">
        <v>1773</v>
      </c>
      <c r="J671" s="16">
        <v>74</v>
      </c>
      <c r="K671" s="55">
        <v>0.20454545454545456</v>
      </c>
      <c r="L671" s="55">
        <v>0</v>
      </c>
      <c r="M671" s="16" t="s">
        <v>145</v>
      </c>
      <c r="N671" s="55">
        <f t="shared" si="16"/>
        <v>4.9090909090909092</v>
      </c>
      <c r="S671" s="16" t="s">
        <v>1487</v>
      </c>
      <c r="T671" s="16" t="str">
        <f>_xlfn.XLOOKUP(J671,'TAXA DE OCUP. RECUR.'!$E:$E,'TAXA DE OCUP. RECUR.'!$F:$F,"",0)</f>
        <v>MONTAGEM (PREPARADOR DE PEÇA)-74</v>
      </c>
    </row>
    <row r="672" spans="1:20" x14ac:dyDescent="0.25">
      <c r="A672" s="16" t="s">
        <v>206</v>
      </c>
      <c r="C672" s="16">
        <v>84</v>
      </c>
      <c r="D672" s="16" t="s">
        <v>2741</v>
      </c>
      <c r="E672" s="16" t="s">
        <v>1722</v>
      </c>
      <c r="F672" s="16" t="s">
        <v>2781</v>
      </c>
      <c r="G672" s="16" t="s">
        <v>2782</v>
      </c>
      <c r="H672" s="16">
        <v>0</v>
      </c>
      <c r="I672" s="76" t="s">
        <v>1731</v>
      </c>
      <c r="J672" s="16">
        <v>393</v>
      </c>
      <c r="K672" s="55">
        <v>3.5284090909090904E-2</v>
      </c>
      <c r="L672" s="55">
        <v>3.9204545454545447E-3</v>
      </c>
      <c r="M672" s="16" t="s">
        <v>145</v>
      </c>
      <c r="N672" s="55">
        <f t="shared" si="16"/>
        <v>0.94090909090909081</v>
      </c>
      <c r="S672" s="16" t="s">
        <v>1487</v>
      </c>
      <c r="T672" s="16" t="str">
        <f>_xlfn.XLOOKUP(J672,'TAXA DE OCUP. RECUR.'!$E:$E,'TAXA DE OCUP. RECUR.'!$F:$F,"",0)</f>
        <v>TORNO HORIZ. PARALELO POREBA  12000 - [393]</v>
      </c>
    </row>
    <row r="673" spans="1:20" x14ac:dyDescent="0.25">
      <c r="A673" s="16" t="s">
        <v>206</v>
      </c>
      <c r="C673" s="16">
        <v>84</v>
      </c>
      <c r="D673" s="16" t="s">
        <v>2741</v>
      </c>
      <c r="E673" s="16" t="s">
        <v>1722</v>
      </c>
      <c r="F673" s="16" t="s">
        <v>2781</v>
      </c>
      <c r="G673" s="16" t="s">
        <v>2782</v>
      </c>
      <c r="H673" s="16">
        <v>0</v>
      </c>
      <c r="I673" s="76" t="s">
        <v>1732</v>
      </c>
      <c r="J673" s="16">
        <v>393</v>
      </c>
      <c r="K673" s="55">
        <v>0.21477272727272731</v>
      </c>
      <c r="L673" s="55">
        <v>2.3863636363636365E-2</v>
      </c>
      <c r="M673" s="16" t="s">
        <v>145</v>
      </c>
      <c r="N673" s="55">
        <f t="shared" si="16"/>
        <v>5.7272727272727284</v>
      </c>
      <c r="S673" s="16" t="s">
        <v>1487</v>
      </c>
      <c r="T673" s="16" t="str">
        <f>_xlfn.XLOOKUP(J673,'TAXA DE OCUP. RECUR.'!$E:$E,'TAXA DE OCUP. RECUR.'!$F:$F,"",0)</f>
        <v>TORNO HORIZ. PARALELO POREBA  12000 - [393]</v>
      </c>
    </row>
    <row r="674" spans="1:20" x14ac:dyDescent="0.25">
      <c r="A674" s="16" t="s">
        <v>2346</v>
      </c>
      <c r="C674" s="16">
        <v>54</v>
      </c>
      <c r="D674" s="16" t="s">
        <v>2741</v>
      </c>
      <c r="E674" s="16" t="s">
        <v>1722</v>
      </c>
      <c r="F674" s="16">
        <v>18</v>
      </c>
      <c r="G674" s="16" t="s">
        <v>2328</v>
      </c>
      <c r="H674" s="16">
        <v>1</v>
      </c>
      <c r="I674" s="76" t="s">
        <v>1724</v>
      </c>
      <c r="J674" s="16">
        <v>74</v>
      </c>
      <c r="K674" s="55">
        <v>0.15</v>
      </c>
      <c r="L674" s="55">
        <v>0</v>
      </c>
      <c r="M674" s="16" t="s">
        <v>145</v>
      </c>
      <c r="N674" s="55">
        <f t="shared" si="16"/>
        <v>3.5999999999999996</v>
      </c>
      <c r="S674" s="16" t="s">
        <v>1487</v>
      </c>
      <c r="T674" s="16" t="str">
        <f>_xlfn.XLOOKUP(J674,'TAXA DE OCUP. RECUR.'!$E:$E,'TAXA DE OCUP. RECUR.'!$F:$F,"",0)</f>
        <v>MONTAGEM (PREPARADOR DE PEÇA)-74</v>
      </c>
    </row>
    <row r="675" spans="1:20" x14ac:dyDescent="0.25">
      <c r="A675" s="16" t="s">
        <v>2346</v>
      </c>
      <c r="C675" s="16">
        <v>54</v>
      </c>
      <c r="D675" s="16" t="s">
        <v>2741</v>
      </c>
      <c r="E675" s="16" t="s">
        <v>1722</v>
      </c>
      <c r="F675" s="16">
        <v>18</v>
      </c>
      <c r="G675" s="16" t="s">
        <v>2328</v>
      </c>
      <c r="H675" s="16">
        <v>1</v>
      </c>
      <c r="I675" s="76" t="s">
        <v>1724</v>
      </c>
      <c r="J675" s="16">
        <v>82</v>
      </c>
      <c r="K675" s="55">
        <v>0.13125000000000001</v>
      </c>
      <c r="L675" s="55">
        <v>0</v>
      </c>
      <c r="M675" s="16" t="s">
        <v>145</v>
      </c>
      <c r="N675" s="55">
        <f t="shared" si="16"/>
        <v>3.1500000000000004</v>
      </c>
      <c r="S675" s="16" t="s">
        <v>1487</v>
      </c>
      <c r="T675" s="16" t="str">
        <f>_xlfn.XLOOKUP(J675,'TAXA DE OCUP. RECUR.'!$E:$E,'TAXA DE OCUP. RECUR.'!$F:$F,"",0)</f>
        <v/>
      </c>
    </row>
    <row r="676" spans="1:20" x14ac:dyDescent="0.25">
      <c r="A676" s="16" t="s">
        <v>2346</v>
      </c>
      <c r="C676" s="16">
        <v>54</v>
      </c>
      <c r="D676" s="16" t="s">
        <v>2741</v>
      </c>
      <c r="E676" s="16" t="s">
        <v>1722</v>
      </c>
      <c r="F676" s="16">
        <v>18</v>
      </c>
      <c r="G676" s="16" t="s">
        <v>2328</v>
      </c>
      <c r="H676" s="16">
        <v>1</v>
      </c>
      <c r="I676" s="76" t="s">
        <v>1725</v>
      </c>
      <c r="J676" s="16">
        <v>121</v>
      </c>
      <c r="K676" s="55">
        <v>1.840909090909091E-2</v>
      </c>
      <c r="L676" s="55">
        <v>2.0454545454545456E-3</v>
      </c>
      <c r="M676" s="16" t="s">
        <v>145</v>
      </c>
      <c r="N676" s="55">
        <f t="shared" si="16"/>
        <v>0.49090909090909091</v>
      </c>
      <c r="S676" s="16" t="s">
        <v>1487</v>
      </c>
      <c r="T676" s="16" t="str">
        <f>_xlfn.XLOOKUP(J676,'TAXA DE OCUP. RECUR.'!$E:$E,'TAXA DE OCUP. RECUR.'!$F:$F,"",0)</f>
        <v>TORNO HORIZ. TOS SKJ-85 - [121]</v>
      </c>
    </row>
    <row r="677" spans="1:20" x14ac:dyDescent="0.25">
      <c r="A677" s="16" t="s">
        <v>2346</v>
      </c>
      <c r="C677" s="16">
        <v>54</v>
      </c>
      <c r="D677" s="16" t="s">
        <v>2741</v>
      </c>
      <c r="E677" s="16" t="s">
        <v>1722</v>
      </c>
      <c r="F677" s="16">
        <v>18</v>
      </c>
      <c r="G677" s="16" t="s">
        <v>2328</v>
      </c>
      <c r="H677" s="16">
        <v>1</v>
      </c>
      <c r="I677" s="76" t="s">
        <v>2303</v>
      </c>
      <c r="J677" s="16">
        <v>121</v>
      </c>
      <c r="K677" s="55">
        <v>4.7633522727272726E-2</v>
      </c>
      <c r="L677" s="55">
        <v>5.2926136363636361E-3</v>
      </c>
      <c r="M677" s="16" t="s">
        <v>145</v>
      </c>
      <c r="N677" s="55">
        <f t="shared" si="16"/>
        <v>1.2702272727272728</v>
      </c>
      <c r="S677" s="16" t="s">
        <v>1487</v>
      </c>
      <c r="T677" s="16" t="str">
        <f>_xlfn.XLOOKUP(J677,'TAXA DE OCUP. RECUR.'!$E:$E,'TAXA DE OCUP. RECUR.'!$F:$F,"",0)</f>
        <v>TORNO HORIZ. TOS SKJ-85 - [121]</v>
      </c>
    </row>
    <row r="678" spans="1:20" x14ac:dyDescent="0.25">
      <c r="A678" s="16" t="s">
        <v>2346</v>
      </c>
      <c r="C678" s="16">
        <v>66</v>
      </c>
      <c r="D678" s="16" t="s">
        <v>2741</v>
      </c>
      <c r="E678" s="16" t="s">
        <v>1722</v>
      </c>
      <c r="F678" s="16" t="s">
        <v>2329</v>
      </c>
      <c r="G678" s="16" t="s">
        <v>2330</v>
      </c>
      <c r="H678" s="16">
        <v>1</v>
      </c>
      <c r="I678" s="76" t="s">
        <v>1724</v>
      </c>
      <c r="J678" s="16">
        <v>74</v>
      </c>
      <c r="K678" s="55">
        <v>0.15</v>
      </c>
      <c r="L678" s="55">
        <v>0</v>
      </c>
      <c r="M678" s="16" t="s">
        <v>145</v>
      </c>
      <c r="N678" s="55">
        <f t="shared" si="16"/>
        <v>3.5999999999999996</v>
      </c>
      <c r="S678" s="16" t="s">
        <v>1487</v>
      </c>
      <c r="T678" s="16" t="str">
        <f>_xlfn.XLOOKUP(J678,'TAXA DE OCUP. RECUR.'!$E:$E,'TAXA DE OCUP. RECUR.'!$F:$F,"",0)</f>
        <v>MONTAGEM (PREPARADOR DE PEÇA)-74</v>
      </c>
    </row>
    <row r="679" spans="1:20" x14ac:dyDescent="0.25">
      <c r="A679" s="16" t="s">
        <v>2346</v>
      </c>
      <c r="C679" s="16">
        <v>66</v>
      </c>
      <c r="D679" s="16" t="s">
        <v>2741</v>
      </c>
      <c r="E679" s="16" t="s">
        <v>1722</v>
      </c>
      <c r="F679" s="16" t="s">
        <v>2329</v>
      </c>
      <c r="G679" s="16" t="s">
        <v>2330</v>
      </c>
      <c r="H679" s="16">
        <v>1</v>
      </c>
      <c r="I679" s="76" t="s">
        <v>1724</v>
      </c>
      <c r="J679" s="16">
        <v>82</v>
      </c>
      <c r="K679" s="55">
        <v>0.13125000000000001</v>
      </c>
      <c r="L679" s="55">
        <v>0</v>
      </c>
      <c r="M679" s="16" t="s">
        <v>145</v>
      </c>
      <c r="N679" s="55">
        <f t="shared" si="16"/>
        <v>3.1500000000000004</v>
      </c>
      <c r="S679" s="16" t="s">
        <v>1487</v>
      </c>
      <c r="T679" s="16" t="str">
        <f>_xlfn.XLOOKUP(J679,'TAXA DE OCUP. RECUR.'!$E:$E,'TAXA DE OCUP. RECUR.'!$F:$F,"",0)</f>
        <v/>
      </c>
    </row>
    <row r="680" spans="1:20" x14ac:dyDescent="0.25">
      <c r="A680" s="16" t="s">
        <v>2346</v>
      </c>
      <c r="C680" s="16">
        <v>66</v>
      </c>
      <c r="D680" s="16" t="s">
        <v>2741</v>
      </c>
      <c r="E680" s="16" t="s">
        <v>1722</v>
      </c>
      <c r="F680" s="16" t="s">
        <v>2329</v>
      </c>
      <c r="G680" s="16" t="s">
        <v>2330</v>
      </c>
      <c r="H680" s="16">
        <v>1</v>
      </c>
      <c r="I680" s="76" t="s">
        <v>1725</v>
      </c>
      <c r="J680" s="16">
        <v>121</v>
      </c>
      <c r="K680" s="55">
        <v>1.840909090909091E-2</v>
      </c>
      <c r="L680" s="55">
        <v>2.0454545454545456E-3</v>
      </c>
      <c r="M680" s="16" t="s">
        <v>145</v>
      </c>
      <c r="N680" s="55">
        <f t="shared" si="16"/>
        <v>0.49090909090909091</v>
      </c>
      <c r="P680" s="16">
        <v>23</v>
      </c>
      <c r="S680" s="16" t="s">
        <v>1487</v>
      </c>
      <c r="T680" s="16" t="str">
        <f>_xlfn.XLOOKUP(J680,'TAXA DE OCUP. RECUR.'!$E:$E,'TAXA DE OCUP. RECUR.'!$F:$F,"",0)</f>
        <v>TORNO HORIZ. TOS SKJ-85 - [121]</v>
      </c>
    </row>
    <row r="681" spans="1:20" x14ac:dyDescent="0.25">
      <c r="A681" s="16" t="s">
        <v>2346</v>
      </c>
      <c r="C681" s="16">
        <v>66</v>
      </c>
      <c r="D681" s="16" t="s">
        <v>2741</v>
      </c>
      <c r="E681" s="16" t="s">
        <v>1722</v>
      </c>
      <c r="F681" s="16" t="s">
        <v>2329</v>
      </c>
      <c r="G681" s="16" t="s">
        <v>2330</v>
      </c>
      <c r="H681" s="16">
        <v>1</v>
      </c>
      <c r="I681" s="76" t="s">
        <v>2298</v>
      </c>
      <c r="J681" s="16">
        <v>121</v>
      </c>
      <c r="K681" s="55">
        <v>3.9272727272727279E-2</v>
      </c>
      <c r="L681" s="55">
        <v>4.3636363636363638E-3</v>
      </c>
      <c r="M681" s="16" t="s">
        <v>145</v>
      </c>
      <c r="N681" s="55">
        <f t="shared" si="16"/>
        <v>1.0472727272727274</v>
      </c>
      <c r="P681" s="16">
        <v>23</v>
      </c>
      <c r="S681" s="16" t="s">
        <v>1487</v>
      </c>
      <c r="T681" s="16" t="str">
        <f>_xlfn.XLOOKUP(J681,'TAXA DE OCUP. RECUR.'!$E:$E,'TAXA DE OCUP. RECUR.'!$F:$F,"",0)</f>
        <v>TORNO HORIZ. TOS SKJ-85 - [121]</v>
      </c>
    </row>
    <row r="682" spans="1:20" x14ac:dyDescent="0.25">
      <c r="A682" s="16" t="s">
        <v>2346</v>
      </c>
      <c r="C682" s="16">
        <v>66</v>
      </c>
      <c r="D682" s="16" t="s">
        <v>2741</v>
      </c>
      <c r="E682" s="16" t="s">
        <v>1722</v>
      </c>
      <c r="F682" s="16" t="s">
        <v>2329</v>
      </c>
      <c r="G682" s="16" t="s">
        <v>2330</v>
      </c>
      <c r="H682" s="16">
        <v>1</v>
      </c>
      <c r="I682" s="76" t="s">
        <v>1746</v>
      </c>
      <c r="J682" s="16">
        <v>121</v>
      </c>
      <c r="K682" s="55">
        <v>0.11114488636363634</v>
      </c>
      <c r="L682" s="55">
        <v>1.2349431818181817E-2</v>
      </c>
      <c r="M682" s="16" t="s">
        <v>145</v>
      </c>
      <c r="N682" s="55">
        <f t="shared" si="16"/>
        <v>2.9638636363636359</v>
      </c>
      <c r="P682" s="16">
        <v>23</v>
      </c>
      <c r="S682" s="16" t="s">
        <v>1487</v>
      </c>
      <c r="T682" s="16" t="str">
        <f>_xlfn.XLOOKUP(J682,'TAXA DE OCUP. RECUR.'!$E:$E,'TAXA DE OCUP. RECUR.'!$F:$F,"",0)</f>
        <v>TORNO HORIZ. TOS SKJ-85 - [121]</v>
      </c>
    </row>
    <row r="683" spans="1:20" x14ac:dyDescent="0.25">
      <c r="A683" s="16" t="s">
        <v>2346</v>
      </c>
      <c r="C683" s="16">
        <v>66</v>
      </c>
      <c r="D683" s="16" t="s">
        <v>2741</v>
      </c>
      <c r="E683" s="16" t="s">
        <v>1722</v>
      </c>
      <c r="F683" s="16" t="s">
        <v>2329</v>
      </c>
      <c r="G683" s="16" t="s">
        <v>2330</v>
      </c>
      <c r="H683" s="16">
        <v>1</v>
      </c>
      <c r="I683" s="76" t="s">
        <v>1753</v>
      </c>
      <c r="J683" s="16">
        <v>210</v>
      </c>
      <c r="K683" s="55">
        <v>0.13883522727272726</v>
      </c>
      <c r="L683" s="55">
        <v>1.5426136363636364E-2</v>
      </c>
      <c r="M683" s="16" t="s">
        <v>145</v>
      </c>
      <c r="N683" s="55">
        <f t="shared" si="16"/>
        <v>3.7022727272727267</v>
      </c>
      <c r="P683" s="16">
        <v>25</v>
      </c>
      <c r="S683" s="16" t="s">
        <v>1487</v>
      </c>
      <c r="T683" s="16" t="str">
        <f>_xlfn.XLOOKUP(J683,'TAXA DE OCUP. RECUR.'!$E:$E,'TAXA DE OCUP. RECUR.'!$F:$F,"",0)</f>
        <v>MANDRILH. SCHIESS A.G. FB 28 / 16 - [210]</v>
      </c>
    </row>
    <row r="684" spans="1:20" x14ac:dyDescent="0.25">
      <c r="A684" s="16" t="s">
        <v>2790</v>
      </c>
      <c r="C684" s="16">
        <v>66</v>
      </c>
      <c r="D684" s="16" t="s">
        <v>2741</v>
      </c>
      <c r="E684" s="16" t="s">
        <v>2275</v>
      </c>
      <c r="F684" s="16">
        <v>22</v>
      </c>
      <c r="G684" s="16" t="s">
        <v>2783</v>
      </c>
      <c r="H684" s="16">
        <v>0</v>
      </c>
      <c r="I684" s="76" t="s">
        <v>1724</v>
      </c>
      <c r="J684" s="16">
        <v>74</v>
      </c>
      <c r="K684" s="55">
        <v>0.15</v>
      </c>
      <c r="L684" s="55">
        <v>0</v>
      </c>
      <c r="M684" s="16" t="s">
        <v>145</v>
      </c>
      <c r="N684" s="55">
        <f t="shared" si="16"/>
        <v>3.5999999999999996</v>
      </c>
      <c r="S684" s="16" t="s">
        <v>1487</v>
      </c>
      <c r="T684" s="16" t="str">
        <f>_xlfn.XLOOKUP(J684,'TAXA DE OCUP. RECUR.'!$E:$E,'TAXA DE OCUP. RECUR.'!$F:$F,"",0)</f>
        <v>MONTAGEM (PREPARADOR DE PEÇA)-74</v>
      </c>
    </row>
    <row r="685" spans="1:20" x14ac:dyDescent="0.25">
      <c r="A685" s="16" t="s">
        <v>2790</v>
      </c>
      <c r="C685" s="16">
        <v>66</v>
      </c>
      <c r="D685" s="16" t="s">
        <v>2741</v>
      </c>
      <c r="E685" s="16" t="s">
        <v>2275</v>
      </c>
      <c r="F685" s="16">
        <v>22</v>
      </c>
      <c r="G685" s="16" t="s">
        <v>2783</v>
      </c>
      <c r="H685" s="16">
        <v>0</v>
      </c>
      <c r="I685" s="76" t="s">
        <v>1724</v>
      </c>
      <c r="J685" s="16">
        <v>82</v>
      </c>
      <c r="K685" s="55">
        <v>0.13125000000000001</v>
      </c>
      <c r="L685" s="55">
        <v>0</v>
      </c>
      <c r="M685" s="16" t="s">
        <v>145</v>
      </c>
      <c r="N685" s="55">
        <f t="shared" si="16"/>
        <v>3.1500000000000004</v>
      </c>
      <c r="S685" s="16" t="s">
        <v>1487</v>
      </c>
      <c r="T685" s="16" t="str">
        <f>_xlfn.XLOOKUP(J685,'TAXA DE OCUP. RECUR.'!$E:$E,'TAXA DE OCUP. RECUR.'!$F:$F,"",0)</f>
        <v/>
      </c>
    </row>
    <row r="686" spans="1:20" x14ac:dyDescent="0.25">
      <c r="A686" s="16" t="s">
        <v>2790</v>
      </c>
      <c r="C686" s="16">
        <v>66</v>
      </c>
      <c r="D686" s="16" t="s">
        <v>2741</v>
      </c>
      <c r="E686" s="16" t="s">
        <v>2275</v>
      </c>
      <c r="F686" s="16">
        <v>22</v>
      </c>
      <c r="G686" s="16" t="s">
        <v>2783</v>
      </c>
      <c r="H686" s="16">
        <v>0</v>
      </c>
      <c r="I686" s="76" t="s">
        <v>1757</v>
      </c>
      <c r="J686" s="16">
        <v>121</v>
      </c>
      <c r="K686" s="55">
        <v>1.6107954545454543E-2</v>
      </c>
      <c r="L686" s="55">
        <v>1.7897727272727273E-3</v>
      </c>
      <c r="M686" s="16" t="s">
        <v>145</v>
      </c>
      <c r="N686" s="55">
        <f t="shared" si="16"/>
        <v>0.42954545454545445</v>
      </c>
      <c r="S686" s="16" t="s">
        <v>1487</v>
      </c>
      <c r="T686" s="16" t="str">
        <f>_xlfn.XLOOKUP(J686,'TAXA DE OCUP. RECUR.'!$E:$E,'TAXA DE OCUP. RECUR.'!$F:$F,"",0)</f>
        <v>TORNO HORIZ. TOS SKJ-85 - [121]</v>
      </c>
    </row>
    <row r="687" spans="1:20" x14ac:dyDescent="0.25">
      <c r="A687" s="16" t="s">
        <v>2790</v>
      </c>
      <c r="C687" s="16">
        <v>66</v>
      </c>
      <c r="D687" s="16" t="s">
        <v>2741</v>
      </c>
      <c r="E687" s="16" t="s">
        <v>2275</v>
      </c>
      <c r="F687" s="16">
        <v>22</v>
      </c>
      <c r="G687" s="16" t="s">
        <v>2783</v>
      </c>
      <c r="H687" s="16">
        <v>0</v>
      </c>
      <c r="I687" s="76" t="s">
        <v>1758</v>
      </c>
      <c r="J687" s="16">
        <v>105</v>
      </c>
      <c r="K687" s="55">
        <v>0.1186844809579395</v>
      </c>
      <c r="L687" s="55">
        <v>1.3187164550882167E-2</v>
      </c>
      <c r="M687" s="16" t="s">
        <v>145</v>
      </c>
      <c r="N687" s="55">
        <f t="shared" si="16"/>
        <v>3.1649194922117196</v>
      </c>
      <c r="S687" s="16" t="s">
        <v>1487</v>
      </c>
      <c r="T687" s="16" t="str">
        <f>_xlfn.XLOOKUP(J687,'TAXA DE OCUP. RECUR.'!$E:$E,'TAXA DE OCUP. RECUR.'!$F:$F,"",0)</f>
        <v>ARCO SUBMERSO DUPLO CABEÇOTE BAMBOZZI - [105]</v>
      </c>
    </row>
    <row r="688" spans="1:20" x14ac:dyDescent="0.25">
      <c r="A688" s="16" t="s">
        <v>2790</v>
      </c>
      <c r="C688" s="16">
        <v>66</v>
      </c>
      <c r="D688" s="16" t="s">
        <v>2741</v>
      </c>
      <c r="E688" s="16" t="s">
        <v>2275</v>
      </c>
      <c r="F688" s="16">
        <v>22</v>
      </c>
      <c r="G688" s="16" t="s">
        <v>2783</v>
      </c>
      <c r="H688" s="16">
        <v>0</v>
      </c>
      <c r="I688" s="76" t="s">
        <v>1759</v>
      </c>
      <c r="J688" s="16">
        <v>121</v>
      </c>
      <c r="K688" s="55">
        <v>2.1784090909090906E-2</v>
      </c>
      <c r="L688" s="55">
        <v>2.4204545454545451E-3</v>
      </c>
      <c r="M688" s="16" t="s">
        <v>145</v>
      </c>
      <c r="N688" s="55">
        <f t="shared" si="16"/>
        <v>0.58090909090909082</v>
      </c>
      <c r="S688" s="16" t="s">
        <v>1487</v>
      </c>
      <c r="T688" s="16" t="str">
        <f>_xlfn.XLOOKUP(J688,'TAXA DE OCUP. RECUR.'!$E:$E,'TAXA DE OCUP. RECUR.'!$F:$F,"",0)</f>
        <v>TORNO HORIZ. TOS SKJ-85 - [121]</v>
      </c>
    </row>
    <row r="689" spans="1:20" x14ac:dyDescent="0.25">
      <c r="A689" s="16" t="s">
        <v>2790</v>
      </c>
      <c r="C689" s="16">
        <v>66</v>
      </c>
      <c r="D689" s="16" t="s">
        <v>2741</v>
      </c>
      <c r="E689" s="16" t="s">
        <v>2275</v>
      </c>
      <c r="F689" s="16">
        <v>22</v>
      </c>
      <c r="G689" s="16" t="s">
        <v>2783</v>
      </c>
      <c r="H689" s="16">
        <v>0</v>
      </c>
      <c r="I689" s="76" t="s">
        <v>1760</v>
      </c>
      <c r="J689" s="16">
        <v>121</v>
      </c>
      <c r="K689" s="55">
        <v>4.1420454545454545E-2</v>
      </c>
      <c r="L689" s="55">
        <v>4.6022727272727274E-3</v>
      </c>
      <c r="M689" s="16" t="s">
        <v>145</v>
      </c>
      <c r="N689" s="55">
        <f t="shared" si="16"/>
        <v>1.1045454545454545</v>
      </c>
      <c r="S689" s="16" t="s">
        <v>1487</v>
      </c>
      <c r="T689" s="16" t="str">
        <f>_xlfn.XLOOKUP(J689,'TAXA DE OCUP. RECUR.'!$E:$E,'TAXA DE OCUP. RECUR.'!$F:$F,"",0)</f>
        <v>TORNO HORIZ. TOS SKJ-85 - [121]</v>
      </c>
    </row>
    <row r="690" spans="1:20" x14ac:dyDescent="0.25">
      <c r="A690" s="16" t="s">
        <v>2790</v>
      </c>
      <c r="C690" s="16">
        <v>66</v>
      </c>
      <c r="D690" s="16" t="s">
        <v>2741</v>
      </c>
      <c r="E690" s="16" t="s">
        <v>2275</v>
      </c>
      <c r="F690" s="16">
        <v>22</v>
      </c>
      <c r="G690" s="16" t="s">
        <v>2783</v>
      </c>
      <c r="H690" s="16">
        <v>0</v>
      </c>
      <c r="I690" s="76" t="s">
        <v>1761</v>
      </c>
      <c r="J690" s="16">
        <v>105</v>
      </c>
      <c r="K690" s="55">
        <v>0.55969032222183612</v>
      </c>
      <c r="L690" s="55">
        <v>6.2187813580204011E-2</v>
      </c>
      <c r="M690" s="16" t="s">
        <v>145</v>
      </c>
      <c r="N690" s="55">
        <f t="shared" si="16"/>
        <v>14.925075259248963</v>
      </c>
      <c r="S690" s="16" t="s">
        <v>1487</v>
      </c>
      <c r="T690" s="16" t="str">
        <f>_xlfn.XLOOKUP(J690,'TAXA DE OCUP. RECUR.'!$E:$E,'TAXA DE OCUP. RECUR.'!$F:$F,"",0)</f>
        <v>ARCO SUBMERSO DUPLO CABEÇOTE BAMBOZZI - [105]</v>
      </c>
    </row>
    <row r="691" spans="1:20" x14ac:dyDescent="0.25">
      <c r="A691" s="16" t="s">
        <v>2790</v>
      </c>
      <c r="C691" s="16">
        <v>66</v>
      </c>
      <c r="D691" s="16" t="s">
        <v>2741</v>
      </c>
      <c r="E691" s="16" t="s">
        <v>2275</v>
      </c>
      <c r="F691" s="16">
        <v>22</v>
      </c>
      <c r="G691" s="16" t="s">
        <v>2783</v>
      </c>
      <c r="H691" s="16">
        <v>0</v>
      </c>
      <c r="I691" s="76" t="s">
        <v>1762</v>
      </c>
      <c r="J691" s="16">
        <v>121</v>
      </c>
      <c r="K691" s="55">
        <v>0.12426136363636363</v>
      </c>
      <c r="L691" s="55">
        <v>1.3806818181818179E-2</v>
      </c>
      <c r="M691" s="16" t="s">
        <v>145</v>
      </c>
      <c r="N691" s="55">
        <f t="shared" si="16"/>
        <v>3.3136363636363635</v>
      </c>
      <c r="S691" s="16" t="s">
        <v>1487</v>
      </c>
      <c r="T691" s="16" t="str">
        <f>_xlfn.XLOOKUP(J691,'TAXA DE OCUP. RECUR.'!$E:$E,'TAXA DE OCUP. RECUR.'!$F:$F,"",0)</f>
        <v>TORNO HORIZ. TOS SKJ-85 - [121]</v>
      </c>
    </row>
    <row r="692" spans="1:20" x14ac:dyDescent="0.25">
      <c r="A692" s="16" t="s">
        <v>2790</v>
      </c>
      <c r="C692" s="16">
        <v>66</v>
      </c>
      <c r="D692" s="16" t="s">
        <v>2741</v>
      </c>
      <c r="E692" s="16" t="s">
        <v>2275</v>
      </c>
      <c r="F692" s="16">
        <v>22</v>
      </c>
      <c r="G692" s="16" t="s">
        <v>2783</v>
      </c>
      <c r="H692" s="16">
        <v>0</v>
      </c>
      <c r="I692" s="76" t="s">
        <v>1731</v>
      </c>
      <c r="J692" s="16">
        <v>121</v>
      </c>
      <c r="K692" s="55">
        <v>3.4056818181818181E-2</v>
      </c>
      <c r="L692" s="55">
        <v>3.7840909090909093E-3</v>
      </c>
      <c r="M692" s="16" t="s">
        <v>145</v>
      </c>
      <c r="N692" s="55">
        <f t="shared" si="16"/>
        <v>0.9081818181818182</v>
      </c>
      <c r="S692" s="16" t="s">
        <v>1487</v>
      </c>
      <c r="T692" s="16" t="str">
        <f>_xlfn.XLOOKUP(J692,'TAXA DE OCUP. RECUR.'!$E:$E,'TAXA DE OCUP. RECUR.'!$F:$F,"",0)</f>
        <v>TORNO HORIZ. TOS SKJ-85 - [121]</v>
      </c>
    </row>
    <row r="693" spans="1:20" x14ac:dyDescent="0.25">
      <c r="A693" s="16" t="s">
        <v>2790</v>
      </c>
      <c r="C693" s="16">
        <v>66</v>
      </c>
      <c r="D693" s="16" t="s">
        <v>2741</v>
      </c>
      <c r="E693" s="16" t="s">
        <v>2275</v>
      </c>
      <c r="F693" s="16">
        <v>22</v>
      </c>
      <c r="G693" s="16" t="s">
        <v>2783</v>
      </c>
      <c r="H693" s="16">
        <v>0</v>
      </c>
      <c r="I693" s="76" t="s">
        <v>1727</v>
      </c>
      <c r="J693" s="16">
        <v>121</v>
      </c>
      <c r="K693" s="55">
        <v>1.9176136363636364E-2</v>
      </c>
      <c r="L693" s="55">
        <v>2.1306818181818185E-3</v>
      </c>
      <c r="M693" s="16" t="s">
        <v>145</v>
      </c>
      <c r="N693" s="55">
        <f t="shared" si="16"/>
        <v>0.51136363636363646</v>
      </c>
      <c r="S693" s="16" t="s">
        <v>1487</v>
      </c>
      <c r="T693" s="16" t="str">
        <f>_xlfn.XLOOKUP(J693,'TAXA DE OCUP. RECUR.'!$E:$E,'TAXA DE OCUP. RECUR.'!$F:$F,"",0)</f>
        <v>TORNO HORIZ. TOS SKJ-85 - [121]</v>
      </c>
    </row>
    <row r="694" spans="1:20" x14ac:dyDescent="0.25">
      <c r="A694" s="16" t="s">
        <v>2790</v>
      </c>
      <c r="C694" s="16">
        <v>66</v>
      </c>
      <c r="D694" s="16" t="s">
        <v>2741</v>
      </c>
      <c r="E694" s="16" t="s">
        <v>2275</v>
      </c>
      <c r="F694" s="16">
        <v>22</v>
      </c>
      <c r="G694" s="16" t="s">
        <v>2783</v>
      </c>
      <c r="H694" s="16">
        <v>0</v>
      </c>
      <c r="I694" s="76" t="s">
        <v>1728</v>
      </c>
      <c r="J694" s="16">
        <v>105</v>
      </c>
      <c r="K694" s="55">
        <v>0.22767711148575787</v>
      </c>
      <c r="L694" s="55">
        <v>2.5297456831750876E-2</v>
      </c>
      <c r="M694" s="16" t="s">
        <v>145</v>
      </c>
      <c r="N694" s="55">
        <f t="shared" si="16"/>
        <v>6.0713896396202101</v>
      </c>
      <c r="S694" s="16" t="s">
        <v>1487</v>
      </c>
      <c r="T694" s="16" t="str">
        <f>_xlfn.XLOOKUP(J694,'TAXA DE OCUP. RECUR.'!$E:$E,'TAXA DE OCUP. RECUR.'!$F:$F,"",0)</f>
        <v>ARCO SUBMERSO DUPLO CABEÇOTE BAMBOZZI - [105]</v>
      </c>
    </row>
    <row r="695" spans="1:20" x14ac:dyDescent="0.25">
      <c r="A695" s="16" t="s">
        <v>2790</v>
      </c>
      <c r="C695" s="16">
        <v>66</v>
      </c>
      <c r="D695" s="16" t="s">
        <v>2741</v>
      </c>
      <c r="E695" s="16" t="s">
        <v>2275</v>
      </c>
      <c r="F695" s="16">
        <v>22</v>
      </c>
      <c r="G695" s="16" t="s">
        <v>2783</v>
      </c>
      <c r="H695" s="16">
        <v>0</v>
      </c>
      <c r="I695" s="76" t="s">
        <v>1729</v>
      </c>
      <c r="J695" s="16">
        <v>121</v>
      </c>
      <c r="K695" s="55">
        <v>4.7556818181818179E-2</v>
      </c>
      <c r="L695" s="55">
        <v>5.2840909090909084E-3</v>
      </c>
      <c r="M695" s="16" t="s">
        <v>145</v>
      </c>
      <c r="N695" s="55">
        <f t="shared" si="16"/>
        <v>1.2681818181818181</v>
      </c>
      <c r="S695" s="16" t="s">
        <v>1487</v>
      </c>
      <c r="T695" s="16" t="str">
        <f>_xlfn.XLOOKUP(J695,'TAXA DE OCUP. RECUR.'!$E:$E,'TAXA DE OCUP. RECUR.'!$F:$F,"",0)</f>
        <v>TORNO HORIZ. TOS SKJ-85 - [121]</v>
      </c>
    </row>
    <row r="696" spans="1:20" x14ac:dyDescent="0.25">
      <c r="A696" s="16" t="s">
        <v>2790</v>
      </c>
      <c r="C696" s="16">
        <v>66</v>
      </c>
      <c r="D696" s="16" t="s">
        <v>2741</v>
      </c>
      <c r="E696" s="16" t="s">
        <v>2275</v>
      </c>
      <c r="F696" s="16">
        <v>22</v>
      </c>
      <c r="G696" s="16" t="s">
        <v>2783</v>
      </c>
      <c r="H696" s="16">
        <v>0</v>
      </c>
      <c r="I696" s="76" t="s">
        <v>1740</v>
      </c>
      <c r="J696" s="16">
        <v>84</v>
      </c>
      <c r="K696" s="55">
        <v>0.13636363636363635</v>
      </c>
      <c r="L696" s="55">
        <v>0</v>
      </c>
      <c r="M696" s="16" t="s">
        <v>145</v>
      </c>
      <c r="N696" s="55">
        <f t="shared" si="16"/>
        <v>3.2727272727272725</v>
      </c>
      <c r="S696" s="16" t="s">
        <v>1487</v>
      </c>
      <c r="T696" s="16" t="str">
        <f>_xlfn.XLOOKUP(J696,'TAXA DE OCUP. RECUR.'!$E:$E,'TAXA DE OCUP. RECUR.'!$F:$F,"",0)</f>
        <v>SOLDA - [84]</v>
      </c>
    </row>
    <row r="697" spans="1:20" x14ac:dyDescent="0.25">
      <c r="A697" s="16" t="s">
        <v>2790</v>
      </c>
      <c r="C697" s="16">
        <v>66</v>
      </c>
      <c r="D697" s="16" t="s">
        <v>2741</v>
      </c>
      <c r="E697" s="16" t="s">
        <v>2275</v>
      </c>
      <c r="F697" s="16">
        <v>22</v>
      </c>
      <c r="G697" s="16" t="s">
        <v>2783</v>
      </c>
      <c r="H697" s="16">
        <v>0</v>
      </c>
      <c r="I697" s="76" t="s">
        <v>1740</v>
      </c>
      <c r="J697" s="16">
        <v>166</v>
      </c>
      <c r="K697" s="55">
        <v>0.61593750000000003</v>
      </c>
      <c r="L697" s="55">
        <v>6.8437499999999998E-2</v>
      </c>
      <c r="M697" s="16" t="s">
        <v>145</v>
      </c>
      <c r="N697" s="55">
        <f t="shared" si="16"/>
        <v>16.425000000000001</v>
      </c>
      <c r="S697" s="16" t="s">
        <v>1487</v>
      </c>
      <c r="T697" s="16" t="str">
        <f>_xlfn.XLOOKUP(J697,'TAXA DE OCUP. RECUR.'!$E:$E,'TAXA DE OCUP. RECUR.'!$F:$F,"",0)</f>
        <v>MAQUINA DE TRATAMENTO TERMICO SICORT (ALIVIO) - [166]</v>
      </c>
    </row>
    <row r="698" spans="1:20" x14ac:dyDescent="0.25">
      <c r="A698" s="16" t="s">
        <v>2790</v>
      </c>
      <c r="C698" s="16">
        <v>66</v>
      </c>
      <c r="D698" s="16" t="s">
        <v>2741</v>
      </c>
      <c r="E698" s="16" t="s">
        <v>2275</v>
      </c>
      <c r="F698" s="16">
        <v>22</v>
      </c>
      <c r="G698" s="16" t="s">
        <v>2783</v>
      </c>
      <c r="H698" s="16">
        <v>0</v>
      </c>
      <c r="I698" s="76" t="s">
        <v>1732</v>
      </c>
      <c r="J698" s="16">
        <v>121</v>
      </c>
      <c r="K698" s="55">
        <v>0.15954545454545452</v>
      </c>
      <c r="L698" s="55">
        <v>1.7727272727272727E-2</v>
      </c>
      <c r="M698" s="16" t="s">
        <v>145</v>
      </c>
      <c r="N698" s="55">
        <f t="shared" si="16"/>
        <v>4.254545454545454</v>
      </c>
      <c r="S698" s="16" t="s">
        <v>1487</v>
      </c>
      <c r="T698" s="16" t="str">
        <f>_xlfn.XLOOKUP(J698,'TAXA DE OCUP. RECUR.'!$E:$E,'TAXA DE OCUP. RECUR.'!$F:$F,"",0)</f>
        <v>TORNO HORIZ. TOS SKJ-85 - [121]</v>
      </c>
    </row>
    <row r="699" spans="1:20" x14ac:dyDescent="0.25">
      <c r="A699" s="16" t="s">
        <v>202</v>
      </c>
      <c r="C699" s="16">
        <v>66</v>
      </c>
      <c r="D699" s="16" t="s">
        <v>2092</v>
      </c>
      <c r="E699" s="16" t="s">
        <v>2275</v>
      </c>
      <c r="F699" s="16">
        <v>72</v>
      </c>
      <c r="G699" s="16" t="s">
        <v>2784</v>
      </c>
      <c r="H699" s="16">
        <v>1</v>
      </c>
      <c r="I699" s="76" t="s">
        <v>1724</v>
      </c>
      <c r="J699" s="16">
        <v>74</v>
      </c>
      <c r="K699" s="55">
        <v>0.15</v>
      </c>
      <c r="L699" s="55">
        <v>0</v>
      </c>
      <c r="M699" s="16" t="s">
        <v>145</v>
      </c>
      <c r="N699" s="55">
        <f t="shared" si="16"/>
        <v>3.5999999999999996</v>
      </c>
      <c r="S699" s="16" t="s">
        <v>1487</v>
      </c>
      <c r="T699" s="16" t="str">
        <f>_xlfn.XLOOKUP(J699,'TAXA DE OCUP. RECUR.'!$E:$E,'TAXA DE OCUP. RECUR.'!$F:$F,"",0)</f>
        <v>MONTAGEM (PREPARADOR DE PEÇA)-74</v>
      </c>
    </row>
    <row r="700" spans="1:20" x14ac:dyDescent="0.25">
      <c r="A700" s="16" t="s">
        <v>202</v>
      </c>
      <c r="C700" s="16">
        <v>66</v>
      </c>
      <c r="D700" s="16" t="s">
        <v>2092</v>
      </c>
      <c r="E700" s="16" t="s">
        <v>2275</v>
      </c>
      <c r="F700" s="16">
        <v>72</v>
      </c>
      <c r="G700" s="16" t="s">
        <v>2784</v>
      </c>
      <c r="H700" s="16">
        <v>1</v>
      </c>
      <c r="I700" s="76" t="s">
        <v>1724</v>
      </c>
      <c r="J700" s="16">
        <v>82</v>
      </c>
      <c r="K700" s="55">
        <v>0.13125000000000001</v>
      </c>
      <c r="L700" s="55">
        <v>0</v>
      </c>
      <c r="M700" s="16" t="s">
        <v>145</v>
      </c>
      <c r="N700" s="55">
        <f t="shared" si="16"/>
        <v>3.1500000000000004</v>
      </c>
      <c r="S700" s="16" t="s">
        <v>1487</v>
      </c>
      <c r="T700" s="16" t="str">
        <f>_xlfn.XLOOKUP(J700,'TAXA DE OCUP. RECUR.'!$E:$E,'TAXA DE OCUP. RECUR.'!$F:$F,"",0)</f>
        <v/>
      </c>
    </row>
    <row r="701" spans="1:20" x14ac:dyDescent="0.25">
      <c r="A701" s="16" t="s">
        <v>202</v>
      </c>
      <c r="C701" s="16">
        <v>66</v>
      </c>
      <c r="D701" s="16" t="s">
        <v>2092</v>
      </c>
      <c r="E701" s="16" t="s">
        <v>2275</v>
      </c>
      <c r="F701" s="16">
        <v>72</v>
      </c>
      <c r="G701" s="16" t="s">
        <v>2784</v>
      </c>
      <c r="H701" s="16">
        <v>1</v>
      </c>
      <c r="I701" s="76" t="s">
        <v>1725</v>
      </c>
      <c r="J701" s="16">
        <v>121</v>
      </c>
      <c r="K701" s="55">
        <v>1.840909090909091E-2</v>
      </c>
      <c r="L701" s="55">
        <v>2.0454545454545456E-3</v>
      </c>
      <c r="M701" s="16" t="s">
        <v>145</v>
      </c>
      <c r="N701" s="55">
        <f t="shared" si="16"/>
        <v>0.49090909090909091</v>
      </c>
      <c r="P701" s="16">
        <v>25</v>
      </c>
      <c r="S701" s="16" t="s">
        <v>1487</v>
      </c>
      <c r="T701" s="16" t="str">
        <f>_xlfn.XLOOKUP(J701,'TAXA DE OCUP. RECUR.'!$E:$E,'TAXA DE OCUP. RECUR.'!$F:$F,"",0)</f>
        <v>TORNO HORIZ. TOS SKJ-85 - [121]</v>
      </c>
    </row>
    <row r="702" spans="1:20" x14ac:dyDescent="0.25">
      <c r="A702" s="16" t="s">
        <v>202</v>
      </c>
      <c r="C702" s="16">
        <v>66</v>
      </c>
      <c r="D702" s="16" t="s">
        <v>2092</v>
      </c>
      <c r="E702" s="16" t="s">
        <v>2275</v>
      </c>
      <c r="F702" s="16">
        <v>72</v>
      </c>
      <c r="G702" s="16" t="s">
        <v>2784</v>
      </c>
      <c r="H702" s="16">
        <v>1</v>
      </c>
      <c r="I702" s="76" t="s">
        <v>2298</v>
      </c>
      <c r="J702" s="16">
        <v>121</v>
      </c>
      <c r="K702" s="55">
        <v>3.9272727272727279E-2</v>
      </c>
      <c r="L702" s="55">
        <v>4.3636363636363638E-3</v>
      </c>
      <c r="M702" s="16" t="s">
        <v>145</v>
      </c>
      <c r="N702" s="55">
        <f t="shared" si="16"/>
        <v>1.0472727272727274</v>
      </c>
      <c r="P702" s="16">
        <v>25</v>
      </c>
      <c r="S702" s="16" t="s">
        <v>1487</v>
      </c>
      <c r="T702" s="16" t="str">
        <f>_xlfn.XLOOKUP(J702,'TAXA DE OCUP. RECUR.'!$E:$E,'TAXA DE OCUP. RECUR.'!$F:$F,"",0)</f>
        <v>TORNO HORIZ. TOS SKJ-85 - [121]</v>
      </c>
    </row>
    <row r="703" spans="1:20" x14ac:dyDescent="0.25">
      <c r="A703" s="16" t="s">
        <v>202</v>
      </c>
      <c r="C703" s="16">
        <v>66</v>
      </c>
      <c r="D703" s="16" t="s">
        <v>2092</v>
      </c>
      <c r="E703" s="16" t="s">
        <v>2275</v>
      </c>
      <c r="F703" s="16">
        <v>72</v>
      </c>
      <c r="G703" s="16" t="s">
        <v>2784</v>
      </c>
      <c r="H703" s="16">
        <v>1</v>
      </c>
      <c r="I703" s="76" t="s">
        <v>1746</v>
      </c>
      <c r="J703" s="16">
        <v>121</v>
      </c>
      <c r="K703" s="55">
        <v>0.11114488636363634</v>
      </c>
      <c r="L703" s="55">
        <v>1.2349431818181817E-2</v>
      </c>
      <c r="M703" s="16" t="s">
        <v>145</v>
      </c>
      <c r="N703" s="55">
        <f t="shared" si="16"/>
        <v>2.9638636363636359</v>
      </c>
      <c r="P703" s="16">
        <v>25</v>
      </c>
      <c r="S703" s="16" t="s">
        <v>1487</v>
      </c>
      <c r="T703" s="16" t="str">
        <f>_xlfn.XLOOKUP(J703,'TAXA DE OCUP. RECUR.'!$E:$E,'TAXA DE OCUP. RECUR.'!$F:$F,"",0)</f>
        <v>TORNO HORIZ. TOS SKJ-85 - [121]</v>
      </c>
    </row>
    <row r="704" spans="1:20" x14ac:dyDescent="0.25">
      <c r="A704" s="16" t="s">
        <v>202</v>
      </c>
      <c r="C704" s="16">
        <v>66</v>
      </c>
      <c r="D704" s="16" t="s">
        <v>2092</v>
      </c>
      <c r="E704" s="16" t="s">
        <v>2275</v>
      </c>
      <c r="F704" s="16">
        <v>72</v>
      </c>
      <c r="G704" s="16" t="s">
        <v>2784</v>
      </c>
      <c r="H704" s="16">
        <v>1</v>
      </c>
      <c r="I704" s="76" t="s">
        <v>1753</v>
      </c>
      <c r="J704" s="16">
        <v>210</v>
      </c>
      <c r="K704" s="55">
        <v>0.13883522727272726</v>
      </c>
      <c r="L704" s="55">
        <v>1.5426136363636364E-2</v>
      </c>
      <c r="M704" s="16" t="s">
        <v>145</v>
      </c>
      <c r="N704" s="55">
        <f t="shared" si="16"/>
        <v>3.7022727272727267</v>
      </c>
      <c r="P704" s="16">
        <v>25</v>
      </c>
      <c r="S704" s="16" t="s">
        <v>1487</v>
      </c>
      <c r="T704" s="16" t="str">
        <f>_xlfn.XLOOKUP(J704,'TAXA DE OCUP. RECUR.'!$E:$E,'TAXA DE OCUP. RECUR.'!$F:$F,"",0)</f>
        <v>MANDRILH. SCHIESS A.G. FB 28 / 16 - [210]</v>
      </c>
    </row>
    <row r="705" spans="1:20" x14ac:dyDescent="0.25">
      <c r="A705" s="16" t="s">
        <v>2791</v>
      </c>
      <c r="C705" s="16">
        <v>66</v>
      </c>
      <c r="D705" s="16" t="s">
        <v>2092</v>
      </c>
      <c r="E705" s="16" t="s">
        <v>1722</v>
      </c>
      <c r="F705" s="16">
        <v>63</v>
      </c>
      <c r="G705" s="16" t="s">
        <v>2785</v>
      </c>
      <c r="H705" s="16">
        <v>3</v>
      </c>
      <c r="I705" s="76" t="s">
        <v>1724</v>
      </c>
      <c r="J705" s="16">
        <v>74</v>
      </c>
      <c r="K705" s="55">
        <v>0.15</v>
      </c>
      <c r="L705" s="55">
        <v>0</v>
      </c>
      <c r="M705" s="16" t="s">
        <v>145</v>
      </c>
      <c r="N705" s="55">
        <f t="shared" si="16"/>
        <v>3.5999999999999996</v>
      </c>
      <c r="S705" s="16" t="s">
        <v>1487</v>
      </c>
      <c r="T705" s="16" t="str">
        <f>_xlfn.XLOOKUP(J705,'TAXA DE OCUP. RECUR.'!$E:$E,'TAXA DE OCUP. RECUR.'!$F:$F,"",0)</f>
        <v>MONTAGEM (PREPARADOR DE PEÇA)-74</v>
      </c>
    </row>
    <row r="706" spans="1:20" x14ac:dyDescent="0.25">
      <c r="A706" s="16" t="s">
        <v>2791</v>
      </c>
      <c r="C706" s="16">
        <v>66</v>
      </c>
      <c r="D706" s="16" t="s">
        <v>2092</v>
      </c>
      <c r="E706" s="16" t="s">
        <v>1722</v>
      </c>
      <c r="F706" s="16">
        <v>63</v>
      </c>
      <c r="G706" s="16" t="s">
        <v>2785</v>
      </c>
      <c r="H706" s="16">
        <v>3</v>
      </c>
      <c r="I706" s="76" t="s">
        <v>1724</v>
      </c>
      <c r="J706" s="16">
        <v>82</v>
      </c>
      <c r="K706" s="55">
        <v>0.13125000000000001</v>
      </c>
      <c r="L706" s="55">
        <v>0</v>
      </c>
      <c r="M706" s="16" t="s">
        <v>145</v>
      </c>
      <c r="N706" s="55">
        <f t="shared" si="16"/>
        <v>3.1500000000000004</v>
      </c>
      <c r="S706" s="16" t="s">
        <v>1487</v>
      </c>
      <c r="T706" s="16" t="str">
        <f>_xlfn.XLOOKUP(J706,'TAXA DE OCUP. RECUR.'!$E:$E,'TAXA DE OCUP. RECUR.'!$F:$F,"",0)</f>
        <v/>
      </c>
    </row>
    <row r="707" spans="1:20" x14ac:dyDescent="0.25">
      <c r="A707" s="16" t="s">
        <v>2791</v>
      </c>
      <c r="C707" s="16">
        <v>66</v>
      </c>
      <c r="D707" s="16" t="s">
        <v>2092</v>
      </c>
      <c r="E707" s="16" t="s">
        <v>1722</v>
      </c>
      <c r="F707" s="16">
        <v>63</v>
      </c>
      <c r="G707" s="16" t="s">
        <v>2785</v>
      </c>
      <c r="H707" s="16">
        <v>3</v>
      </c>
      <c r="I707" s="76" t="s">
        <v>2762</v>
      </c>
      <c r="J707" s="16">
        <v>121</v>
      </c>
      <c r="K707" s="55">
        <v>1.8524147727272726E-2</v>
      </c>
      <c r="L707" s="55">
        <v>2.0582386363636363E-3</v>
      </c>
      <c r="M707" s="16" t="s">
        <v>145</v>
      </c>
      <c r="N707" s="55">
        <f t="shared" si="16"/>
        <v>0.49397727272727265</v>
      </c>
      <c r="P707" s="16">
        <v>25</v>
      </c>
      <c r="S707" s="16" t="s">
        <v>1487</v>
      </c>
      <c r="T707" s="16" t="str">
        <f>_xlfn.XLOOKUP(J707,'TAXA DE OCUP. RECUR.'!$E:$E,'TAXA DE OCUP. RECUR.'!$F:$F,"",0)</f>
        <v>TORNO HORIZ. TOS SKJ-85 - [121]</v>
      </c>
    </row>
    <row r="708" spans="1:20" x14ac:dyDescent="0.25">
      <c r="A708" s="16" t="s">
        <v>2791</v>
      </c>
      <c r="C708" s="16">
        <v>66</v>
      </c>
      <c r="D708" s="16" t="s">
        <v>2092</v>
      </c>
      <c r="E708" s="16" t="s">
        <v>1722</v>
      </c>
      <c r="F708" s="16">
        <v>63</v>
      </c>
      <c r="G708" s="16" t="s">
        <v>2785</v>
      </c>
      <c r="H708" s="16">
        <v>3</v>
      </c>
      <c r="I708" s="76" t="s">
        <v>2763</v>
      </c>
      <c r="J708" s="16">
        <v>105</v>
      </c>
      <c r="K708" s="55">
        <v>0.1186844809579395</v>
      </c>
      <c r="L708" s="55">
        <v>1.3187164550882167E-2</v>
      </c>
      <c r="M708" s="16" t="s">
        <v>145</v>
      </c>
      <c r="N708" s="55">
        <f t="shared" si="16"/>
        <v>3.1649194922117196</v>
      </c>
      <c r="S708" s="16" t="s">
        <v>1487</v>
      </c>
      <c r="T708" s="16" t="str">
        <f>_xlfn.XLOOKUP(J708,'TAXA DE OCUP. RECUR.'!$E:$E,'TAXA DE OCUP. RECUR.'!$F:$F,"",0)</f>
        <v>ARCO SUBMERSO DUPLO CABEÇOTE BAMBOZZI - [105]</v>
      </c>
    </row>
    <row r="709" spans="1:20" x14ac:dyDescent="0.25">
      <c r="A709" s="16" t="s">
        <v>2791</v>
      </c>
      <c r="C709" s="16">
        <v>66</v>
      </c>
      <c r="D709" s="16" t="s">
        <v>2092</v>
      </c>
      <c r="E709" s="16" t="s">
        <v>1722</v>
      </c>
      <c r="F709" s="16">
        <v>63</v>
      </c>
      <c r="G709" s="16" t="s">
        <v>2785</v>
      </c>
      <c r="H709" s="16">
        <v>3</v>
      </c>
      <c r="I709" s="76" t="s">
        <v>2764</v>
      </c>
      <c r="J709" s="16">
        <v>121</v>
      </c>
      <c r="K709" s="55">
        <v>2.505170454545454E-2</v>
      </c>
      <c r="L709" s="55">
        <v>2.7835227272727265E-3</v>
      </c>
      <c r="M709" s="16" t="s">
        <v>145</v>
      </c>
      <c r="N709" s="55">
        <f t="shared" si="16"/>
        <v>0.66804545454545439</v>
      </c>
      <c r="S709" s="16" t="s">
        <v>1487</v>
      </c>
      <c r="T709" s="16" t="str">
        <f>_xlfn.XLOOKUP(J709,'TAXA DE OCUP. RECUR.'!$E:$E,'TAXA DE OCUP. RECUR.'!$F:$F,"",0)</f>
        <v>TORNO HORIZ. TOS SKJ-85 - [121]</v>
      </c>
    </row>
    <row r="710" spans="1:20" x14ac:dyDescent="0.25">
      <c r="A710" s="16" t="s">
        <v>2791</v>
      </c>
      <c r="C710" s="16">
        <v>66</v>
      </c>
      <c r="D710" s="16" t="s">
        <v>2092</v>
      </c>
      <c r="E710" s="16" t="s">
        <v>1722</v>
      </c>
      <c r="F710" s="16">
        <v>63</v>
      </c>
      <c r="G710" s="16" t="s">
        <v>2785</v>
      </c>
      <c r="H710" s="16">
        <v>3</v>
      </c>
      <c r="I710" s="76" t="s">
        <v>2298</v>
      </c>
      <c r="J710" s="16">
        <v>121</v>
      </c>
      <c r="K710" s="55">
        <v>3.9272727272727279E-2</v>
      </c>
      <c r="L710" s="55">
        <v>4.3636363636363638E-3</v>
      </c>
      <c r="M710" s="16" t="s">
        <v>145</v>
      </c>
      <c r="N710" s="55">
        <f t="shared" si="16"/>
        <v>1.0472727272727274</v>
      </c>
      <c r="S710" s="16" t="s">
        <v>1487</v>
      </c>
      <c r="T710" s="16" t="str">
        <f>_xlfn.XLOOKUP(J710,'TAXA DE OCUP. RECUR.'!$E:$E,'TAXA DE OCUP. RECUR.'!$F:$F,"",0)</f>
        <v>TORNO HORIZ. TOS SKJ-85 - [121]</v>
      </c>
    </row>
    <row r="711" spans="1:20" x14ac:dyDescent="0.25">
      <c r="A711" s="16" t="s">
        <v>2791</v>
      </c>
      <c r="C711" s="16">
        <v>66</v>
      </c>
      <c r="D711" s="16" t="s">
        <v>2092</v>
      </c>
      <c r="E711" s="16" t="s">
        <v>1722</v>
      </c>
      <c r="F711" s="16">
        <v>63</v>
      </c>
      <c r="G711" s="16" t="s">
        <v>2785</v>
      </c>
      <c r="H711" s="16">
        <v>3</v>
      </c>
      <c r="I711" s="76" t="s">
        <v>2303</v>
      </c>
      <c r="J711" s="16">
        <v>121</v>
      </c>
      <c r="K711" s="55">
        <v>5.5748863636363638E-2</v>
      </c>
      <c r="L711" s="55">
        <v>6.1943181818181819E-3</v>
      </c>
      <c r="M711" s="16" t="s">
        <v>145</v>
      </c>
      <c r="N711" s="55">
        <f t="shared" si="16"/>
        <v>1.4866363636363638</v>
      </c>
      <c r="S711" s="16" t="s">
        <v>1487</v>
      </c>
      <c r="T711" s="16" t="str">
        <f>_xlfn.XLOOKUP(J711,'TAXA DE OCUP. RECUR.'!$E:$E,'TAXA DE OCUP. RECUR.'!$F:$F,"",0)</f>
        <v>TORNO HORIZ. TOS SKJ-85 - [121]</v>
      </c>
    </row>
    <row r="712" spans="1:20" x14ac:dyDescent="0.25">
      <c r="A712" s="16" t="s">
        <v>2791</v>
      </c>
      <c r="C712" s="16">
        <v>66</v>
      </c>
      <c r="D712" s="16" t="s">
        <v>2092</v>
      </c>
      <c r="E712" s="16" t="s">
        <v>1722</v>
      </c>
      <c r="F712" s="16">
        <v>63</v>
      </c>
      <c r="G712" s="16" t="s">
        <v>2785</v>
      </c>
      <c r="H712" s="16">
        <v>3</v>
      </c>
      <c r="I712" s="76" t="s">
        <v>2762</v>
      </c>
      <c r="J712" s="16">
        <v>121</v>
      </c>
      <c r="K712" s="55">
        <v>1.8524147727272726E-2</v>
      </c>
      <c r="L712" s="55">
        <v>2.0582386363636363E-3</v>
      </c>
      <c r="M712" s="16" t="s">
        <v>145</v>
      </c>
      <c r="N712" s="55">
        <f t="shared" si="16"/>
        <v>0.49397727272727265</v>
      </c>
      <c r="S712" s="16" t="s">
        <v>1487</v>
      </c>
      <c r="T712" s="16" t="str">
        <f>_xlfn.XLOOKUP(J712,'TAXA DE OCUP. RECUR.'!$E:$E,'TAXA DE OCUP. RECUR.'!$F:$F,"",0)</f>
        <v>TORNO HORIZ. TOS SKJ-85 - [121]</v>
      </c>
    </row>
    <row r="713" spans="1:20" x14ac:dyDescent="0.25">
      <c r="A713" s="16" t="s">
        <v>2791</v>
      </c>
      <c r="C713" s="16">
        <v>66</v>
      </c>
      <c r="D713" s="16" t="s">
        <v>2092</v>
      </c>
      <c r="E713" s="16" t="s">
        <v>1722</v>
      </c>
      <c r="F713" s="16">
        <v>63</v>
      </c>
      <c r="G713" s="16" t="s">
        <v>2785</v>
      </c>
      <c r="H713" s="16">
        <v>3</v>
      </c>
      <c r="I713" s="76" t="s">
        <v>2763</v>
      </c>
      <c r="J713" s="16">
        <v>105</v>
      </c>
      <c r="K713" s="55">
        <v>0.1186844809579395</v>
      </c>
      <c r="L713" s="55">
        <v>1.3187164550882167E-2</v>
      </c>
      <c r="M713" s="16" t="s">
        <v>145</v>
      </c>
      <c r="N713" s="55">
        <f t="shared" si="16"/>
        <v>3.1649194922117196</v>
      </c>
      <c r="S713" s="16" t="s">
        <v>1487</v>
      </c>
      <c r="T713" s="16" t="str">
        <f>_xlfn.XLOOKUP(J713,'TAXA DE OCUP. RECUR.'!$E:$E,'TAXA DE OCUP. RECUR.'!$F:$F,"",0)</f>
        <v>ARCO SUBMERSO DUPLO CABEÇOTE BAMBOZZI - [105]</v>
      </c>
    </row>
    <row r="714" spans="1:20" x14ac:dyDescent="0.25">
      <c r="A714" s="16" t="s">
        <v>2791</v>
      </c>
      <c r="C714" s="16">
        <v>66</v>
      </c>
      <c r="D714" s="16" t="s">
        <v>2092</v>
      </c>
      <c r="E714" s="16" t="s">
        <v>1722</v>
      </c>
      <c r="F714" s="16">
        <v>63</v>
      </c>
      <c r="G714" s="16" t="s">
        <v>2785</v>
      </c>
      <c r="H714" s="16">
        <v>3</v>
      </c>
      <c r="I714" s="76" t="s">
        <v>2764</v>
      </c>
      <c r="J714" s="16">
        <v>121</v>
      </c>
      <c r="K714" s="55">
        <v>2.505170454545454E-2</v>
      </c>
      <c r="L714" s="55">
        <v>2.7835227272727265E-3</v>
      </c>
      <c r="M714" s="16" t="s">
        <v>145</v>
      </c>
      <c r="N714" s="55">
        <f t="shared" si="16"/>
        <v>0.66804545454545439</v>
      </c>
      <c r="S714" s="16" t="s">
        <v>1487</v>
      </c>
      <c r="T714" s="16" t="str">
        <f>_xlfn.XLOOKUP(J714,'TAXA DE OCUP. RECUR.'!$E:$E,'TAXA DE OCUP. RECUR.'!$F:$F,"",0)</f>
        <v>TORNO HORIZ. TOS SKJ-85 - [121]</v>
      </c>
    </row>
    <row r="715" spans="1:20" x14ac:dyDescent="0.25">
      <c r="A715" s="16" t="s">
        <v>2791</v>
      </c>
      <c r="C715" s="16">
        <v>66</v>
      </c>
      <c r="D715" s="16" t="s">
        <v>2092</v>
      </c>
      <c r="E715" s="16" t="s">
        <v>1722</v>
      </c>
      <c r="F715" s="16">
        <v>63</v>
      </c>
      <c r="G715" s="16" t="s">
        <v>2785</v>
      </c>
      <c r="H715" s="16">
        <v>3</v>
      </c>
      <c r="I715" s="76" t="s">
        <v>1753</v>
      </c>
      <c r="J715" s="16">
        <v>210</v>
      </c>
      <c r="K715" s="55">
        <v>0.13883522727272726</v>
      </c>
      <c r="L715" s="55">
        <v>1.5426136363636364E-2</v>
      </c>
      <c r="M715" s="16" t="s">
        <v>145</v>
      </c>
      <c r="N715" s="55">
        <f t="shared" si="16"/>
        <v>3.7022727272727267</v>
      </c>
      <c r="P715" s="16">
        <v>25</v>
      </c>
      <c r="S715" s="16" t="s">
        <v>1487</v>
      </c>
      <c r="T715" s="16" t="str">
        <f>_xlfn.XLOOKUP(J715,'TAXA DE OCUP. RECUR.'!$E:$E,'TAXA DE OCUP. RECUR.'!$F:$F,"",0)</f>
        <v>MANDRILH. SCHIESS A.G. FB 28 / 16 - [210]</v>
      </c>
    </row>
    <row r="716" spans="1:20" x14ac:dyDescent="0.25">
      <c r="A716" s="16" t="s">
        <v>2791</v>
      </c>
      <c r="C716" s="16">
        <v>66</v>
      </c>
      <c r="D716" s="16" t="s">
        <v>2092</v>
      </c>
      <c r="E716" s="16" t="s">
        <v>1722</v>
      </c>
      <c r="F716" s="16">
        <v>63</v>
      </c>
      <c r="G716" s="16" t="s">
        <v>2785</v>
      </c>
      <c r="H716" s="16">
        <v>3</v>
      </c>
      <c r="I716" s="76" t="s">
        <v>2296</v>
      </c>
      <c r="J716" s="16">
        <v>84</v>
      </c>
      <c r="K716" s="55">
        <v>6.8181818181818177E-2</v>
      </c>
      <c r="L716" s="55">
        <v>0</v>
      </c>
      <c r="M716" s="16" t="s">
        <v>145</v>
      </c>
      <c r="N716" s="55">
        <f t="shared" si="16"/>
        <v>1.6363636363636362</v>
      </c>
      <c r="S716" s="16" t="s">
        <v>1487</v>
      </c>
      <c r="T716" s="16" t="str">
        <f>_xlfn.XLOOKUP(J716,'TAXA DE OCUP. RECUR.'!$E:$E,'TAXA DE OCUP. RECUR.'!$F:$F,"",0)</f>
        <v>SOLDA - [84]</v>
      </c>
    </row>
    <row r="717" spans="1:20" x14ac:dyDescent="0.25">
      <c r="A717" s="16" t="s">
        <v>2791</v>
      </c>
      <c r="C717" s="16">
        <v>66</v>
      </c>
      <c r="D717" s="16" t="s">
        <v>2092</v>
      </c>
      <c r="E717" s="16" t="s">
        <v>1722</v>
      </c>
      <c r="F717" s="16">
        <v>63</v>
      </c>
      <c r="G717" s="16" t="s">
        <v>2785</v>
      </c>
      <c r="H717" s="16">
        <v>3</v>
      </c>
      <c r="I717" s="76" t="s">
        <v>2296</v>
      </c>
      <c r="J717" s="16">
        <v>166</v>
      </c>
      <c r="K717" s="55">
        <v>0.61593750000000003</v>
      </c>
      <c r="L717" s="55">
        <v>6.8437499999999998E-2</v>
      </c>
      <c r="M717" s="16" t="s">
        <v>145</v>
      </c>
      <c r="N717" s="55">
        <f t="shared" ref="N717:N743" si="17">(K717+L717)*24</f>
        <v>16.425000000000001</v>
      </c>
      <c r="S717" s="16" t="s">
        <v>1487</v>
      </c>
      <c r="T717" s="16" t="str">
        <f>_xlfn.XLOOKUP(J717,'TAXA DE OCUP. RECUR.'!$E:$E,'TAXA DE OCUP. RECUR.'!$F:$F,"",0)</f>
        <v>MAQUINA DE TRATAMENTO TERMICO SICORT (ALIVIO) - [166]</v>
      </c>
    </row>
    <row r="718" spans="1:20" x14ac:dyDescent="0.25">
      <c r="A718" s="16" t="s">
        <v>2791</v>
      </c>
      <c r="C718" s="16">
        <v>66</v>
      </c>
      <c r="D718" s="16" t="s">
        <v>2092</v>
      </c>
      <c r="E718" s="16" t="s">
        <v>1722</v>
      </c>
      <c r="F718" s="16">
        <v>63</v>
      </c>
      <c r="G718" s="16" t="s">
        <v>2785</v>
      </c>
      <c r="H718" s="16">
        <v>3</v>
      </c>
      <c r="I718" s="76" t="s">
        <v>2301</v>
      </c>
      <c r="J718" s="16">
        <v>210</v>
      </c>
      <c r="K718" s="55">
        <v>7.7625E-2</v>
      </c>
      <c r="L718" s="55">
        <v>8.624999999999999E-3</v>
      </c>
      <c r="M718" s="16" t="s">
        <v>145</v>
      </c>
      <c r="N718" s="55">
        <f t="shared" si="17"/>
        <v>2.0699999999999998</v>
      </c>
      <c r="P718" s="16">
        <v>25</v>
      </c>
      <c r="S718" s="16" t="s">
        <v>1487</v>
      </c>
      <c r="T718" s="16" t="str">
        <f>_xlfn.XLOOKUP(J718,'TAXA DE OCUP. RECUR.'!$E:$E,'TAXA DE OCUP. RECUR.'!$F:$F,"",0)</f>
        <v>MANDRILH. SCHIESS A.G. FB 28 / 16 - [210]</v>
      </c>
    </row>
    <row r="719" spans="1:20" x14ac:dyDescent="0.25">
      <c r="A719" s="16" t="s">
        <v>202</v>
      </c>
      <c r="C719" s="16">
        <v>66</v>
      </c>
      <c r="D719" s="16" t="s">
        <v>2092</v>
      </c>
      <c r="E719" s="16" t="s">
        <v>1722</v>
      </c>
      <c r="F719" s="16">
        <v>68</v>
      </c>
      <c r="G719" s="16" t="s">
        <v>2786</v>
      </c>
      <c r="H719" s="16">
        <v>1</v>
      </c>
      <c r="I719" s="76" t="s">
        <v>1724</v>
      </c>
      <c r="J719" s="16">
        <v>74</v>
      </c>
      <c r="K719" s="55">
        <v>0.15</v>
      </c>
      <c r="L719" s="55">
        <v>0</v>
      </c>
      <c r="M719" s="16" t="s">
        <v>145</v>
      </c>
      <c r="N719" s="55">
        <f t="shared" si="17"/>
        <v>3.5999999999999996</v>
      </c>
      <c r="S719" s="16" t="s">
        <v>1487</v>
      </c>
      <c r="T719" s="16" t="str">
        <f>_xlfn.XLOOKUP(J719,'TAXA DE OCUP. RECUR.'!$E:$E,'TAXA DE OCUP. RECUR.'!$F:$F,"",0)</f>
        <v>MONTAGEM (PREPARADOR DE PEÇA)-74</v>
      </c>
    </row>
    <row r="720" spans="1:20" x14ac:dyDescent="0.25">
      <c r="A720" s="16" t="s">
        <v>202</v>
      </c>
      <c r="C720" s="16">
        <v>66</v>
      </c>
      <c r="D720" s="16" t="s">
        <v>2092</v>
      </c>
      <c r="E720" s="16" t="s">
        <v>1722</v>
      </c>
      <c r="F720" s="16">
        <v>68</v>
      </c>
      <c r="G720" s="16" t="s">
        <v>2786</v>
      </c>
      <c r="H720" s="16">
        <v>1</v>
      </c>
      <c r="I720" s="76" t="s">
        <v>1724</v>
      </c>
      <c r="J720" s="16">
        <v>82</v>
      </c>
      <c r="K720" s="55">
        <v>0.13125000000000001</v>
      </c>
      <c r="L720" s="55">
        <v>0</v>
      </c>
      <c r="M720" s="16" t="s">
        <v>145</v>
      </c>
      <c r="N720" s="55">
        <f t="shared" si="17"/>
        <v>3.1500000000000004</v>
      </c>
      <c r="S720" s="16" t="s">
        <v>1487</v>
      </c>
      <c r="T720" s="16" t="str">
        <f>_xlfn.XLOOKUP(J720,'TAXA DE OCUP. RECUR.'!$E:$E,'TAXA DE OCUP. RECUR.'!$F:$F,"",0)</f>
        <v/>
      </c>
    </row>
    <row r="721" spans="1:20" x14ac:dyDescent="0.25">
      <c r="A721" s="16" t="s">
        <v>202</v>
      </c>
      <c r="C721" s="16">
        <v>66</v>
      </c>
      <c r="D721" s="16" t="s">
        <v>2092</v>
      </c>
      <c r="E721" s="16" t="s">
        <v>1722</v>
      </c>
      <c r="F721" s="16">
        <v>68</v>
      </c>
      <c r="G721" s="16" t="s">
        <v>2786</v>
      </c>
      <c r="H721" s="16">
        <v>1</v>
      </c>
      <c r="I721" s="76" t="s">
        <v>1725</v>
      </c>
      <c r="J721" s="16">
        <v>121</v>
      </c>
      <c r="K721" s="55">
        <v>1.840909090909091E-2</v>
      </c>
      <c r="L721" s="55">
        <v>2.0454545454545456E-3</v>
      </c>
      <c r="M721" s="16" t="s">
        <v>145</v>
      </c>
      <c r="N721" s="55">
        <f t="shared" si="17"/>
        <v>0.49090909090909091</v>
      </c>
      <c r="S721" s="16" t="s">
        <v>1487</v>
      </c>
      <c r="T721" s="16" t="str">
        <f>_xlfn.XLOOKUP(J721,'TAXA DE OCUP. RECUR.'!$E:$E,'TAXA DE OCUP. RECUR.'!$F:$F,"",0)</f>
        <v>TORNO HORIZ. TOS SKJ-85 - [121]</v>
      </c>
    </row>
    <row r="722" spans="1:20" x14ac:dyDescent="0.25">
      <c r="A722" s="16" t="s">
        <v>202</v>
      </c>
      <c r="C722" s="16">
        <v>66</v>
      </c>
      <c r="D722" s="16" t="s">
        <v>2092</v>
      </c>
      <c r="E722" s="16" t="s">
        <v>1722</v>
      </c>
      <c r="F722" s="16">
        <v>68</v>
      </c>
      <c r="G722" s="16" t="s">
        <v>2786</v>
      </c>
      <c r="H722" s="16">
        <v>1</v>
      </c>
      <c r="I722" s="76" t="s">
        <v>1726</v>
      </c>
      <c r="J722" s="16">
        <v>121</v>
      </c>
      <c r="K722" s="55">
        <v>4.847727272727273E-2</v>
      </c>
      <c r="L722" s="55">
        <v>5.386363636363637E-3</v>
      </c>
      <c r="M722" s="16" t="s">
        <v>145</v>
      </c>
      <c r="N722" s="55">
        <f t="shared" si="17"/>
        <v>1.2927272727272727</v>
      </c>
      <c r="S722" s="16" t="s">
        <v>1487</v>
      </c>
      <c r="T722" s="16" t="str">
        <f>_xlfn.XLOOKUP(J722,'TAXA DE OCUP. RECUR.'!$E:$E,'TAXA DE OCUP. RECUR.'!$F:$F,"",0)</f>
        <v>TORNO HORIZ. TOS SKJ-85 - [121]</v>
      </c>
    </row>
    <row r="723" spans="1:20" x14ac:dyDescent="0.25">
      <c r="A723" s="16" t="s">
        <v>202</v>
      </c>
      <c r="C723" s="16">
        <v>66</v>
      </c>
      <c r="D723" s="16" t="s">
        <v>2092</v>
      </c>
      <c r="E723" s="16" t="s">
        <v>1722</v>
      </c>
      <c r="F723" s="16">
        <v>68</v>
      </c>
      <c r="G723" s="16" t="s">
        <v>2786</v>
      </c>
      <c r="H723" s="16">
        <v>1</v>
      </c>
      <c r="I723" s="76" t="s">
        <v>2787</v>
      </c>
      <c r="J723" s="16">
        <v>101</v>
      </c>
      <c r="K723" s="55">
        <v>9.375E-2</v>
      </c>
      <c r="L723" s="55">
        <v>0</v>
      </c>
      <c r="M723" s="16" t="s">
        <v>145</v>
      </c>
      <c r="N723" s="55">
        <f t="shared" si="17"/>
        <v>2.25</v>
      </c>
      <c r="S723" s="16" t="s">
        <v>1487</v>
      </c>
      <c r="T723" s="16" t="str">
        <f>_xlfn.XLOOKUP(J723,'TAXA DE OCUP. RECUR.'!$E:$E,'TAXA DE OCUP. RECUR.'!$F:$F,"",0)</f>
        <v>FORNO AQUECIMENTO MOENDA VERTICAL - [101]</v>
      </c>
    </row>
    <row r="724" spans="1:20" x14ac:dyDescent="0.25">
      <c r="A724" s="16" t="s">
        <v>202</v>
      </c>
      <c r="C724" s="16">
        <v>66</v>
      </c>
      <c r="D724" s="16" t="s">
        <v>2092</v>
      </c>
      <c r="E724" s="16" t="s">
        <v>1722</v>
      </c>
      <c r="F724" s="16">
        <v>68</v>
      </c>
      <c r="G724" s="16" t="s">
        <v>2786</v>
      </c>
      <c r="H724" s="16">
        <v>1</v>
      </c>
      <c r="I724" s="76" t="s">
        <v>2787</v>
      </c>
      <c r="J724" s="16">
        <v>111</v>
      </c>
      <c r="K724" s="55">
        <v>3.4090909090909088E-2</v>
      </c>
      <c r="L724" s="55">
        <v>0</v>
      </c>
      <c r="M724" s="16" t="s">
        <v>145</v>
      </c>
      <c r="N724" s="55">
        <f t="shared" si="17"/>
        <v>0.81818181818181812</v>
      </c>
      <c r="S724" s="16" t="s">
        <v>1487</v>
      </c>
      <c r="T724" s="16" t="str">
        <f>_xlfn.XLOOKUP(J724,'TAXA DE OCUP. RECUR.'!$E:$E,'TAXA DE OCUP. RECUR.'!$F:$F,"",0)</f>
        <v/>
      </c>
    </row>
    <row r="725" spans="1:20" x14ac:dyDescent="0.25">
      <c r="A725" s="16" t="s">
        <v>202</v>
      </c>
      <c r="C725" s="16">
        <v>66</v>
      </c>
      <c r="D725" s="16" t="s">
        <v>2092</v>
      </c>
      <c r="E725" s="16" t="s">
        <v>1722</v>
      </c>
      <c r="F725" s="16">
        <v>68</v>
      </c>
      <c r="G725" s="16" t="s">
        <v>2786</v>
      </c>
      <c r="H725" s="16">
        <v>1</v>
      </c>
      <c r="I725" s="76" t="s">
        <v>2787</v>
      </c>
      <c r="J725" s="16">
        <v>89</v>
      </c>
      <c r="K725" s="55">
        <v>5.113636363636364E-2</v>
      </c>
      <c r="L725" s="55">
        <v>0</v>
      </c>
      <c r="M725" s="16" t="s">
        <v>145</v>
      </c>
      <c r="N725" s="55">
        <f t="shared" si="17"/>
        <v>1.2272727272727273</v>
      </c>
      <c r="S725" s="16" t="s">
        <v>1487</v>
      </c>
      <c r="T725" s="16" t="str">
        <f>_xlfn.XLOOKUP(J725,'TAXA DE OCUP. RECUR.'!$E:$E,'TAXA DE OCUP. RECUR.'!$F:$F,"",0)</f>
        <v>MONTAGEM (MONTAGEM DE MOENDA) - [89]</v>
      </c>
    </row>
    <row r="726" spans="1:20" x14ac:dyDescent="0.25">
      <c r="A726" s="16" t="s">
        <v>202</v>
      </c>
      <c r="C726" s="16">
        <v>66</v>
      </c>
      <c r="D726" s="16" t="s">
        <v>2092</v>
      </c>
      <c r="E726" s="16" t="s">
        <v>1722</v>
      </c>
      <c r="F726" s="16">
        <v>68</v>
      </c>
      <c r="G726" s="16" t="s">
        <v>2786</v>
      </c>
      <c r="H726" s="16">
        <v>1</v>
      </c>
      <c r="I726" s="76" t="s">
        <v>1771</v>
      </c>
      <c r="J726" s="16">
        <v>74</v>
      </c>
      <c r="K726" s="55">
        <v>0.14318181818181816</v>
      </c>
      <c r="L726" s="55">
        <v>0</v>
      </c>
      <c r="M726" s="16" t="s">
        <v>145</v>
      </c>
      <c r="N726" s="55">
        <f t="shared" si="17"/>
        <v>3.4363636363636356</v>
      </c>
      <c r="S726" s="16" t="s">
        <v>1487</v>
      </c>
      <c r="T726" s="16" t="str">
        <f>_xlfn.XLOOKUP(J726,'TAXA DE OCUP. RECUR.'!$E:$E,'TAXA DE OCUP. RECUR.'!$F:$F,"",0)</f>
        <v>MONTAGEM (PREPARADOR DE PEÇA)-74</v>
      </c>
    </row>
    <row r="727" spans="1:20" x14ac:dyDescent="0.25">
      <c r="A727" s="16" t="s">
        <v>202</v>
      </c>
      <c r="C727" s="16">
        <v>66</v>
      </c>
      <c r="D727" s="16" t="s">
        <v>2092</v>
      </c>
      <c r="E727" s="16" t="s">
        <v>1722</v>
      </c>
      <c r="F727" s="16">
        <v>68</v>
      </c>
      <c r="G727" s="16" t="s">
        <v>2786</v>
      </c>
      <c r="H727" s="16">
        <v>1</v>
      </c>
      <c r="I727" s="76" t="s">
        <v>1749</v>
      </c>
      <c r="J727" s="16">
        <v>107</v>
      </c>
      <c r="K727" s="55">
        <v>6.7500000000000004E-2</v>
      </c>
      <c r="L727" s="55">
        <v>7.5000000000000006E-3</v>
      </c>
      <c r="M727" s="16" t="s">
        <v>145</v>
      </c>
      <c r="N727" s="55">
        <f t="shared" si="17"/>
        <v>1.8000000000000003</v>
      </c>
      <c r="S727" s="16" t="s">
        <v>1487</v>
      </c>
      <c r="T727" s="16" t="str">
        <f>_xlfn.XLOOKUP(J727,'TAXA DE OCUP. RECUR.'!$E:$E,'TAXA DE OCUP. RECUR.'!$F:$F,"",0)</f>
        <v>PLAINA DE MESA INGERSOL - [107]</v>
      </c>
    </row>
    <row r="728" spans="1:20" x14ac:dyDescent="0.25">
      <c r="A728" s="16" t="s">
        <v>202</v>
      </c>
      <c r="C728" s="16">
        <v>66</v>
      </c>
      <c r="D728" s="16" t="s">
        <v>2092</v>
      </c>
      <c r="E728" s="16" t="s">
        <v>1722</v>
      </c>
      <c r="F728" s="16">
        <v>68</v>
      </c>
      <c r="G728" s="16" t="s">
        <v>2786</v>
      </c>
      <c r="H728" s="16">
        <v>1</v>
      </c>
      <c r="I728" s="76" t="s">
        <v>2323</v>
      </c>
      <c r="J728" s="16">
        <v>121</v>
      </c>
      <c r="K728" s="55">
        <v>3.8757436496884387E-2</v>
      </c>
      <c r="L728" s="55">
        <v>4.3063818329871538E-3</v>
      </c>
      <c r="M728" s="16" t="s">
        <v>145</v>
      </c>
      <c r="N728" s="55">
        <f t="shared" si="17"/>
        <v>1.033531639916917</v>
      </c>
      <c r="S728" s="16" t="s">
        <v>1487</v>
      </c>
      <c r="T728" s="16" t="str">
        <f>_xlfn.XLOOKUP(J728,'TAXA DE OCUP. RECUR.'!$E:$E,'TAXA DE OCUP. RECUR.'!$F:$F,"",0)</f>
        <v>TORNO HORIZ. TOS SKJ-85 - [121]</v>
      </c>
    </row>
    <row r="729" spans="1:20" x14ac:dyDescent="0.25">
      <c r="A729" s="16" t="s">
        <v>202</v>
      </c>
      <c r="C729" s="16">
        <v>66</v>
      </c>
      <c r="D729" s="16" t="s">
        <v>2092</v>
      </c>
      <c r="E729" s="16" t="s">
        <v>1722</v>
      </c>
      <c r="F729" s="16">
        <v>68</v>
      </c>
      <c r="G729" s="16" t="s">
        <v>2786</v>
      </c>
      <c r="H729" s="16">
        <v>1</v>
      </c>
      <c r="I729" s="76" t="s">
        <v>2324</v>
      </c>
      <c r="J729" s="16">
        <v>105</v>
      </c>
      <c r="K729" s="55">
        <v>0.18875</v>
      </c>
      <c r="L729" s="55">
        <v>2.0972222222222222E-2</v>
      </c>
      <c r="M729" s="16" t="s">
        <v>145</v>
      </c>
      <c r="N729" s="55">
        <f t="shared" si="17"/>
        <v>5.0333333333333332</v>
      </c>
      <c r="S729" s="16" t="s">
        <v>1487</v>
      </c>
      <c r="T729" s="16" t="str">
        <f>_xlfn.XLOOKUP(J729,'TAXA DE OCUP. RECUR.'!$E:$E,'TAXA DE OCUP. RECUR.'!$F:$F,"",0)</f>
        <v>ARCO SUBMERSO DUPLO CABEÇOTE BAMBOZZI - [105]</v>
      </c>
    </row>
    <row r="730" spans="1:20" x14ac:dyDescent="0.25">
      <c r="A730" s="16" t="s">
        <v>202</v>
      </c>
      <c r="C730" s="16">
        <v>66</v>
      </c>
      <c r="D730" s="16" t="s">
        <v>2092</v>
      </c>
      <c r="E730" s="16" t="s">
        <v>1722</v>
      </c>
      <c r="F730" s="16">
        <v>68</v>
      </c>
      <c r="G730" s="16" t="s">
        <v>2786</v>
      </c>
      <c r="H730" s="16">
        <v>1</v>
      </c>
      <c r="I730" s="76" t="s">
        <v>2325</v>
      </c>
      <c r="J730" s="16">
        <v>121</v>
      </c>
      <c r="K730" s="55">
        <v>4.6021501640377577E-2</v>
      </c>
      <c r="L730" s="55">
        <v>5.113500182264176E-3</v>
      </c>
      <c r="M730" s="16" t="s">
        <v>145</v>
      </c>
      <c r="N730" s="55">
        <f t="shared" si="17"/>
        <v>1.2272400437434021</v>
      </c>
      <c r="S730" s="16" t="s">
        <v>1487</v>
      </c>
      <c r="T730" s="16" t="str">
        <f>_xlfn.XLOOKUP(J730,'TAXA DE OCUP. RECUR.'!$E:$E,'TAXA DE OCUP. RECUR.'!$F:$F,"",0)</f>
        <v>TORNO HORIZ. TOS SKJ-85 - [121]</v>
      </c>
    </row>
    <row r="731" spans="1:20" x14ac:dyDescent="0.25">
      <c r="A731" s="16" t="s">
        <v>202</v>
      </c>
      <c r="C731" s="16">
        <v>66</v>
      </c>
      <c r="D731" s="16" t="s">
        <v>2092</v>
      </c>
      <c r="E731" s="16" t="s">
        <v>1722</v>
      </c>
      <c r="F731" s="16">
        <v>68</v>
      </c>
      <c r="G731" s="16" t="s">
        <v>2786</v>
      </c>
      <c r="H731" s="16">
        <v>1</v>
      </c>
      <c r="I731" s="76" t="s">
        <v>1730</v>
      </c>
      <c r="J731" s="16">
        <v>84</v>
      </c>
      <c r="K731" s="55">
        <v>3.4090909090909088E-2</v>
      </c>
      <c r="L731" s="55">
        <v>0</v>
      </c>
      <c r="M731" s="16" t="s">
        <v>145</v>
      </c>
      <c r="N731" s="55">
        <f t="shared" si="17"/>
        <v>0.81818181818181812</v>
      </c>
      <c r="S731" s="16" t="s">
        <v>1487</v>
      </c>
      <c r="T731" s="16" t="str">
        <f>_xlfn.XLOOKUP(J731,'TAXA DE OCUP. RECUR.'!$E:$E,'TAXA DE OCUP. RECUR.'!$F:$F,"",0)</f>
        <v>SOLDA - [84]</v>
      </c>
    </row>
    <row r="732" spans="1:20" x14ac:dyDescent="0.25">
      <c r="A732" s="16" t="s">
        <v>202</v>
      </c>
      <c r="C732" s="16">
        <v>66</v>
      </c>
      <c r="D732" s="16" t="s">
        <v>2092</v>
      </c>
      <c r="E732" s="16" t="s">
        <v>1722</v>
      </c>
      <c r="F732" s="16">
        <v>68</v>
      </c>
      <c r="G732" s="16" t="s">
        <v>2786</v>
      </c>
      <c r="H732" s="16">
        <v>1</v>
      </c>
      <c r="I732" s="76" t="s">
        <v>1730</v>
      </c>
      <c r="J732" s="16">
        <v>166</v>
      </c>
      <c r="K732" s="55">
        <v>0.61593750000000003</v>
      </c>
      <c r="L732" s="55">
        <v>6.8437499999999998E-2</v>
      </c>
      <c r="M732" s="16" t="s">
        <v>145</v>
      </c>
      <c r="N732" s="55">
        <f t="shared" si="17"/>
        <v>16.425000000000001</v>
      </c>
      <c r="S732" s="16" t="s">
        <v>1487</v>
      </c>
      <c r="T732" s="16" t="str">
        <f>_xlfn.XLOOKUP(J732,'TAXA DE OCUP. RECUR.'!$E:$E,'TAXA DE OCUP. RECUR.'!$F:$F,"",0)</f>
        <v>MAQUINA DE TRATAMENTO TERMICO SICORT (ALIVIO) - [166]</v>
      </c>
    </row>
    <row r="733" spans="1:20" x14ac:dyDescent="0.25">
      <c r="A733" s="16" t="s">
        <v>2088</v>
      </c>
      <c r="C733" s="16">
        <v>66</v>
      </c>
      <c r="D733" s="16" t="s">
        <v>2741</v>
      </c>
      <c r="E733" s="16" t="s">
        <v>1722</v>
      </c>
      <c r="F733" s="16">
        <v>44</v>
      </c>
      <c r="G733" s="16" t="s">
        <v>1751</v>
      </c>
      <c r="H733" s="16">
        <v>2</v>
      </c>
      <c r="I733" s="76" t="s">
        <v>1724</v>
      </c>
      <c r="J733" s="16">
        <v>74</v>
      </c>
      <c r="K733" s="55">
        <v>0.15</v>
      </c>
      <c r="L733" s="55">
        <v>0</v>
      </c>
      <c r="M733" s="16" t="s">
        <v>145</v>
      </c>
      <c r="N733" s="55">
        <f t="shared" si="17"/>
        <v>3.5999999999999996</v>
      </c>
      <c r="S733" s="16" t="s">
        <v>1487</v>
      </c>
      <c r="T733" s="16" t="str">
        <f>_xlfn.XLOOKUP(J733,'TAXA DE OCUP. RECUR.'!$E:$E,'TAXA DE OCUP. RECUR.'!$F:$F,"",0)</f>
        <v>MONTAGEM (PREPARADOR DE PEÇA)-74</v>
      </c>
    </row>
    <row r="734" spans="1:20" x14ac:dyDescent="0.25">
      <c r="A734" s="16" t="s">
        <v>2088</v>
      </c>
      <c r="C734" s="16">
        <v>66</v>
      </c>
      <c r="D734" s="16" t="s">
        <v>2741</v>
      </c>
      <c r="E734" s="16" t="s">
        <v>1722</v>
      </c>
      <c r="F734" s="16">
        <v>44</v>
      </c>
      <c r="G734" s="16" t="s">
        <v>1751</v>
      </c>
      <c r="H734" s="16">
        <v>2</v>
      </c>
      <c r="I734" s="76" t="s">
        <v>1724</v>
      </c>
      <c r="J734" s="16">
        <v>82</v>
      </c>
      <c r="K734" s="55">
        <v>0.13125000000000001</v>
      </c>
      <c r="L734" s="55">
        <v>0</v>
      </c>
      <c r="M734" s="16" t="s">
        <v>145</v>
      </c>
      <c r="N734" s="55">
        <f t="shared" si="17"/>
        <v>3.1500000000000004</v>
      </c>
      <c r="S734" s="16" t="s">
        <v>1487</v>
      </c>
      <c r="T734" s="16" t="str">
        <f>_xlfn.XLOOKUP(J734,'TAXA DE OCUP. RECUR.'!$E:$E,'TAXA DE OCUP. RECUR.'!$F:$F,"",0)</f>
        <v/>
      </c>
    </row>
    <row r="735" spans="1:20" x14ac:dyDescent="0.25">
      <c r="A735" s="16" t="s">
        <v>2088</v>
      </c>
      <c r="C735" s="16">
        <v>66</v>
      </c>
      <c r="D735" s="16" t="s">
        <v>2741</v>
      </c>
      <c r="E735" s="16" t="s">
        <v>1722</v>
      </c>
      <c r="F735" s="16">
        <v>44</v>
      </c>
      <c r="G735" s="16" t="s">
        <v>1751</v>
      </c>
      <c r="H735" s="16">
        <v>2</v>
      </c>
      <c r="I735" s="76" t="s">
        <v>1726</v>
      </c>
      <c r="J735" s="16">
        <v>121</v>
      </c>
      <c r="K735" s="55">
        <v>4.847727272727273E-2</v>
      </c>
      <c r="L735" s="55">
        <v>5.386363636363637E-3</v>
      </c>
      <c r="M735" s="16" t="s">
        <v>145</v>
      </c>
      <c r="N735" s="55">
        <f t="shared" si="17"/>
        <v>1.2927272727272727</v>
      </c>
      <c r="S735" s="16" t="s">
        <v>1487</v>
      </c>
      <c r="T735" s="16" t="str">
        <f>_xlfn.XLOOKUP(J735,'TAXA DE OCUP. RECUR.'!$E:$E,'TAXA DE OCUP. RECUR.'!$F:$F,"",0)</f>
        <v>TORNO HORIZ. TOS SKJ-85 - [121]</v>
      </c>
    </row>
    <row r="736" spans="1:20" x14ac:dyDescent="0.25">
      <c r="A736" s="16" t="s">
        <v>2088</v>
      </c>
      <c r="C736" s="16">
        <v>66</v>
      </c>
      <c r="D736" s="16" t="s">
        <v>2741</v>
      </c>
      <c r="E736" s="16" t="s">
        <v>1722</v>
      </c>
      <c r="F736" s="16">
        <v>44</v>
      </c>
      <c r="G736" s="16" t="s">
        <v>1751</v>
      </c>
      <c r="H736" s="16">
        <v>2</v>
      </c>
      <c r="I736" s="76" t="s">
        <v>1731</v>
      </c>
      <c r="J736" s="16">
        <v>121</v>
      </c>
      <c r="K736" s="55">
        <v>3.4056818181818181E-2</v>
      </c>
      <c r="L736" s="55">
        <v>3.7840909090909093E-3</v>
      </c>
      <c r="M736" s="16" t="s">
        <v>145</v>
      </c>
      <c r="N736" s="55">
        <f t="shared" si="17"/>
        <v>0.9081818181818182</v>
      </c>
      <c r="S736" s="16" t="s">
        <v>1487</v>
      </c>
      <c r="T736" s="16" t="str">
        <f>_xlfn.XLOOKUP(J736,'TAXA DE OCUP. RECUR.'!$E:$E,'TAXA DE OCUP. RECUR.'!$F:$F,"",0)</f>
        <v>TORNO HORIZ. TOS SKJ-85 - [121]</v>
      </c>
    </row>
    <row r="737" spans="1:20" x14ac:dyDescent="0.25">
      <c r="A737" s="16" t="s">
        <v>2088</v>
      </c>
      <c r="C737" s="16">
        <v>66</v>
      </c>
      <c r="D737" s="16" t="s">
        <v>2741</v>
      </c>
      <c r="E737" s="16" t="s">
        <v>1722</v>
      </c>
      <c r="F737" s="16">
        <v>44</v>
      </c>
      <c r="G737" s="16" t="s">
        <v>1751</v>
      </c>
      <c r="H737" s="16">
        <v>2</v>
      </c>
      <c r="I737" s="76" t="s">
        <v>1732</v>
      </c>
      <c r="J737" s="16">
        <v>121</v>
      </c>
      <c r="K737" s="55">
        <v>0.15954545454545452</v>
      </c>
      <c r="L737" s="55">
        <v>1.7727272727272727E-2</v>
      </c>
      <c r="M737" s="16" t="s">
        <v>145</v>
      </c>
      <c r="N737" s="55">
        <f t="shared" si="17"/>
        <v>4.254545454545454</v>
      </c>
      <c r="S737" s="16" t="s">
        <v>1487</v>
      </c>
      <c r="T737" s="16" t="str">
        <f>_xlfn.XLOOKUP(J737,'TAXA DE OCUP. RECUR.'!$E:$E,'TAXA DE OCUP. RECUR.'!$F:$F,"",0)</f>
        <v>TORNO HORIZ. TOS SKJ-85 - [121]</v>
      </c>
    </row>
    <row r="738" spans="1:20" x14ac:dyDescent="0.25">
      <c r="A738" s="16" t="s">
        <v>2088</v>
      </c>
      <c r="C738" s="16">
        <v>66</v>
      </c>
      <c r="D738" s="16" t="s">
        <v>2741</v>
      </c>
      <c r="E738" s="16" t="s">
        <v>1722</v>
      </c>
      <c r="F738" s="16">
        <v>44</v>
      </c>
      <c r="G738" s="16" t="s">
        <v>1751</v>
      </c>
      <c r="H738" s="16">
        <v>2</v>
      </c>
      <c r="I738" s="76" t="s">
        <v>1750</v>
      </c>
      <c r="J738" s="16">
        <v>121</v>
      </c>
      <c r="K738" s="55">
        <v>9.664772727272726E-2</v>
      </c>
      <c r="L738" s="55">
        <v>1.0738636363636365E-2</v>
      </c>
      <c r="M738" s="16" t="s">
        <v>145</v>
      </c>
      <c r="N738" s="55">
        <f t="shared" si="17"/>
        <v>2.5772727272727272</v>
      </c>
      <c r="S738" s="16" t="s">
        <v>1487</v>
      </c>
      <c r="T738" s="16" t="str">
        <f>_xlfn.XLOOKUP(J738,'TAXA DE OCUP. RECUR.'!$E:$E,'TAXA DE OCUP. RECUR.'!$F:$F,"",0)</f>
        <v>TORNO HORIZ. TOS SKJ-85 - [121]</v>
      </c>
    </row>
    <row r="739" spans="1:20" x14ac:dyDescent="0.25">
      <c r="A739" s="16" t="s">
        <v>2088</v>
      </c>
      <c r="C739" s="16">
        <v>66</v>
      </c>
      <c r="D739" s="16" t="s">
        <v>2741</v>
      </c>
      <c r="E739" s="16" t="s">
        <v>1722</v>
      </c>
      <c r="F739" s="16">
        <v>44</v>
      </c>
      <c r="G739" s="16" t="s">
        <v>1751</v>
      </c>
      <c r="H739" s="16">
        <v>2</v>
      </c>
      <c r="I739" s="76" t="s">
        <v>1749</v>
      </c>
      <c r="J739" s="16">
        <v>107</v>
      </c>
      <c r="K739" s="55">
        <v>6.7500000000000004E-2</v>
      </c>
      <c r="L739" s="55">
        <v>7.5000000000000006E-3</v>
      </c>
      <c r="M739" s="16" t="s">
        <v>145</v>
      </c>
      <c r="N739" s="55">
        <f t="shared" si="17"/>
        <v>1.8000000000000003</v>
      </c>
      <c r="S739" s="16" t="s">
        <v>1487</v>
      </c>
      <c r="T739" s="16" t="str">
        <f>_xlfn.XLOOKUP(J739,'TAXA DE OCUP. RECUR.'!$E:$E,'TAXA DE OCUP. RECUR.'!$F:$F,"",0)</f>
        <v>PLAINA DE MESA INGERSOL - [107]</v>
      </c>
    </row>
    <row r="740" spans="1:20" x14ac:dyDescent="0.25">
      <c r="A740" s="16" t="s">
        <v>2088</v>
      </c>
      <c r="C740" s="16">
        <v>66</v>
      </c>
      <c r="D740" s="16" t="s">
        <v>2741</v>
      </c>
      <c r="E740" s="16" t="s">
        <v>1722</v>
      </c>
      <c r="F740" s="16">
        <v>44</v>
      </c>
      <c r="G740" s="16" t="s">
        <v>1751</v>
      </c>
      <c r="H740" s="16">
        <v>2</v>
      </c>
      <c r="I740" s="76" t="s">
        <v>1781</v>
      </c>
      <c r="J740" s="16">
        <v>121</v>
      </c>
      <c r="K740" s="55">
        <v>2.3011363636363635E-2</v>
      </c>
      <c r="L740" s="55">
        <v>2.5568181818181822E-3</v>
      </c>
      <c r="M740" s="16" t="s">
        <v>145</v>
      </c>
      <c r="N740" s="55">
        <f t="shared" si="17"/>
        <v>0.61363636363636354</v>
      </c>
      <c r="S740" s="16" t="s">
        <v>1487</v>
      </c>
      <c r="T740" s="16" t="str">
        <f>_xlfn.XLOOKUP(J740,'TAXA DE OCUP. RECUR.'!$E:$E,'TAXA DE OCUP. RECUR.'!$F:$F,"",0)</f>
        <v>TORNO HORIZ. TOS SKJ-85 - [121]</v>
      </c>
    </row>
    <row r="741" spans="1:20" x14ac:dyDescent="0.25">
      <c r="A741" s="16" t="s">
        <v>2792</v>
      </c>
      <c r="C741" s="16">
        <v>78</v>
      </c>
      <c r="D741" s="16" t="s">
        <v>2741</v>
      </c>
      <c r="E741" s="16" t="s">
        <v>2275</v>
      </c>
      <c r="F741" s="16" t="s">
        <v>2788</v>
      </c>
      <c r="G741" s="16" t="s">
        <v>2789</v>
      </c>
      <c r="H741" s="16">
        <v>0</v>
      </c>
      <c r="I741" s="76" t="s">
        <v>1725</v>
      </c>
      <c r="J741" s="16">
        <v>121</v>
      </c>
      <c r="K741" s="55">
        <v>1.840909090909091E-2</v>
      </c>
      <c r="L741" s="55">
        <v>2.0454545454545456E-3</v>
      </c>
      <c r="M741" s="16" t="s">
        <v>145</v>
      </c>
      <c r="N741" s="55">
        <f t="shared" si="17"/>
        <v>0.49090909090909091</v>
      </c>
      <c r="S741" s="16" t="s">
        <v>1487</v>
      </c>
      <c r="T741" s="16" t="str">
        <f>_xlfn.XLOOKUP(J741,'TAXA DE OCUP. RECUR.'!$E:$E,'TAXA DE OCUP. RECUR.'!$F:$F,"",0)</f>
        <v>TORNO HORIZ. TOS SKJ-85 - [121]</v>
      </c>
    </row>
    <row r="742" spans="1:20" x14ac:dyDescent="0.25">
      <c r="A742" s="16" t="s">
        <v>2792</v>
      </c>
      <c r="C742" s="16">
        <v>78</v>
      </c>
      <c r="D742" s="16" t="s">
        <v>2741</v>
      </c>
      <c r="E742" s="16" t="s">
        <v>2275</v>
      </c>
      <c r="F742" s="16" t="s">
        <v>2788</v>
      </c>
      <c r="G742" s="16" t="s">
        <v>2789</v>
      </c>
      <c r="H742" s="16">
        <v>0</v>
      </c>
      <c r="I742" s="76" t="s">
        <v>1746</v>
      </c>
      <c r="J742" s="16">
        <v>328</v>
      </c>
      <c r="K742" s="55">
        <v>0.15454431818181816</v>
      </c>
      <c r="L742" s="55">
        <v>1.7171590909090907E-2</v>
      </c>
      <c r="M742" s="16" t="s">
        <v>145</v>
      </c>
      <c r="N742" s="55">
        <f t="shared" si="17"/>
        <v>4.1211818181818174</v>
      </c>
      <c r="S742" s="16" t="s">
        <v>1487</v>
      </c>
      <c r="T742" s="16" t="str">
        <f>_xlfn.XLOOKUP(J742,'TAXA DE OCUP. RECUR.'!$E:$E,'TAXA DE OCUP. RECUR.'!$F:$F,"",0)</f>
        <v>TORNO HORIZ. UNIVERSAL POREBA 1600 X 6000 - [328]</v>
      </c>
    </row>
    <row r="743" spans="1:20" x14ac:dyDescent="0.25">
      <c r="A743" s="16" t="s">
        <v>2792</v>
      </c>
      <c r="C743" s="16">
        <v>78</v>
      </c>
      <c r="D743" s="16" t="s">
        <v>2741</v>
      </c>
      <c r="E743" s="16" t="s">
        <v>2275</v>
      </c>
      <c r="F743" s="16" t="s">
        <v>2788</v>
      </c>
      <c r="G743" s="16" t="s">
        <v>2789</v>
      </c>
      <c r="H743" s="16">
        <v>0</v>
      </c>
      <c r="I743" s="76" t="s">
        <v>1784</v>
      </c>
      <c r="J743" s="16">
        <v>328</v>
      </c>
      <c r="K743" s="55">
        <v>4.0576704545454541E-2</v>
      </c>
      <c r="L743" s="55">
        <v>4.5085227272727265E-3</v>
      </c>
      <c r="M743" s="16" t="s">
        <v>145</v>
      </c>
      <c r="N743" s="55">
        <f t="shared" si="17"/>
        <v>1.0820454545454545</v>
      </c>
      <c r="S743" s="16" t="s">
        <v>1487</v>
      </c>
      <c r="T743" s="16" t="str">
        <f>_xlfn.XLOOKUP(J743,'TAXA DE OCUP. RECUR.'!$E:$E,'TAXA DE OCUP. RECUR.'!$F:$F,"",0)</f>
        <v>TORNO HORIZ. UNIVERSAL POREBA 1600 X 6000 - [328]</v>
      </c>
    </row>
  </sheetData>
  <autoFilter ref="A1:R743" xr:uid="{B31B0ECE-8453-4D5F-9A02-B7717042A4D9}"/>
  <phoneticPr fontId="23" type="noConversion"/>
  <pageMargins left="0.51181102362204722" right="0.51181102362204722" top="0.78740157480314965" bottom="0.78740157480314965" header="0.31496062992125984" footer="0.31496062992125984"/>
  <pageSetup paperSize="9" scale="28" fitToHeight="0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InserirDuasLinhasCompletas">
                <anchor moveWithCells="1" sizeWithCells="1">
                  <from>
                    <xdr:col>20</xdr:col>
                    <xdr:colOff>438150</xdr:colOff>
                    <xdr:row>0</xdr:row>
                    <xdr:rowOff>123825</xdr:rowOff>
                  </from>
                  <to>
                    <xdr:col>23</xdr:col>
                    <xdr:colOff>171450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B5D03-C338-4048-8200-9C7C9FB7DDDE}">
  <sheetPr codeName="Planilha7"/>
  <dimension ref="A1:AB65"/>
  <sheetViews>
    <sheetView topLeftCell="C33" zoomScaleNormal="100" workbookViewId="0">
      <selection activeCell="F12" sqref="F12"/>
    </sheetView>
  </sheetViews>
  <sheetFormatPr defaultRowHeight="15" x14ac:dyDescent="0.25"/>
  <cols>
    <col min="2" max="2" width="41.5703125" bestFit="1" customWidth="1"/>
    <col min="4" max="4" width="49.85546875" customWidth="1"/>
    <col min="5" max="5" width="12.85546875" customWidth="1"/>
    <col min="6" max="6" width="48.42578125" style="25" bestFit="1" customWidth="1"/>
    <col min="7" max="7" width="27.28515625" bestFit="1" customWidth="1"/>
    <col min="8" max="8" width="21.140625" bestFit="1" customWidth="1"/>
    <col min="9" max="9" width="35.5703125" style="16" bestFit="1" customWidth="1"/>
    <col min="10" max="12" width="9.28515625" customWidth="1"/>
  </cols>
  <sheetData>
    <row r="1" spans="1:28" x14ac:dyDescent="0.25">
      <c r="A1" s="19"/>
      <c r="B1" s="19"/>
      <c r="C1" s="19"/>
      <c r="D1" s="19"/>
      <c r="E1" s="19"/>
      <c r="F1" s="91"/>
      <c r="G1" s="19"/>
      <c r="H1" s="19"/>
      <c r="I1" s="23"/>
      <c r="J1" s="19"/>
      <c r="K1" s="19"/>
      <c r="L1" s="19"/>
      <c r="M1" s="19"/>
      <c r="N1" s="19"/>
      <c r="O1" s="19"/>
      <c r="P1" s="19"/>
      <c r="Q1" s="19"/>
      <c r="R1" s="19"/>
      <c r="S1" s="19"/>
    </row>
    <row r="2" spans="1:28" ht="36" customHeight="1" x14ac:dyDescent="0.25">
      <c r="A2" s="19"/>
      <c r="B2" s="19"/>
      <c r="C2" s="19"/>
      <c r="D2" s="19"/>
      <c r="E2" s="32" t="s">
        <v>1488</v>
      </c>
      <c r="F2" s="33"/>
      <c r="G2" s="33"/>
      <c r="H2" s="33"/>
      <c r="I2" s="54"/>
      <c r="J2" s="19"/>
      <c r="K2" s="19"/>
      <c r="L2" s="19"/>
      <c r="M2" s="19"/>
      <c r="N2" s="19"/>
      <c r="O2" s="19"/>
      <c r="P2" s="19"/>
      <c r="Q2" s="19"/>
      <c r="R2" s="19"/>
      <c r="S2" s="19"/>
    </row>
    <row r="3" spans="1:28" ht="30" customHeight="1" x14ac:dyDescent="0.25">
      <c r="A3" s="19"/>
      <c r="B3" s="19"/>
      <c r="C3" s="19"/>
      <c r="D3" s="19"/>
      <c r="E3" s="95" t="s">
        <v>1</v>
      </c>
      <c r="F3" s="95" t="s">
        <v>125</v>
      </c>
      <c r="G3" s="95" t="s">
        <v>126</v>
      </c>
      <c r="H3" s="95" t="s">
        <v>127</v>
      </c>
      <c r="I3" s="95" t="s">
        <v>128</v>
      </c>
      <c r="J3" s="19"/>
      <c r="K3" s="19"/>
      <c r="L3" s="19"/>
      <c r="M3" s="19"/>
      <c r="N3" s="74"/>
      <c r="O3" s="74" t="s">
        <v>1373</v>
      </c>
      <c r="P3" s="74" t="s">
        <v>1374</v>
      </c>
      <c r="Q3" s="74" t="s">
        <v>1375</v>
      </c>
      <c r="R3" s="74" t="s">
        <v>1376</v>
      </c>
      <c r="S3" s="74" t="s">
        <v>1377</v>
      </c>
      <c r="T3" s="74" t="s">
        <v>1378</v>
      </c>
      <c r="U3" s="74" t="s">
        <v>1379</v>
      </c>
      <c r="V3" s="74" t="s">
        <v>1380</v>
      </c>
      <c r="W3" s="74" t="s">
        <v>1381</v>
      </c>
      <c r="X3" s="74" t="s">
        <v>1382</v>
      </c>
      <c r="Y3" s="19"/>
      <c r="Z3" s="19"/>
      <c r="AA3" s="19"/>
      <c r="AB3" s="19"/>
    </row>
    <row r="4" spans="1:28" x14ac:dyDescent="0.25">
      <c r="A4" s="19"/>
      <c r="B4" s="62" t="s">
        <v>1312</v>
      </c>
      <c r="C4" s="19"/>
      <c r="D4" s="19"/>
      <c r="E4" s="50">
        <v>328</v>
      </c>
      <c r="F4" s="93" t="s">
        <v>1283</v>
      </c>
      <c r="G4" s="34">
        <v>176</v>
      </c>
      <c r="H4" s="34">
        <f>IFERROR(SUMIFS(BASE!V:V,BASE!T:T,$E4,BASE!$AB:$AB,"jun"),0)</f>
        <v>0</v>
      </c>
      <c r="I4" s="142" t="s">
        <v>2094</v>
      </c>
      <c r="J4" s="19"/>
      <c r="K4" s="19"/>
      <c r="L4" s="19"/>
      <c r="M4" s="19"/>
      <c r="N4" s="74" t="s">
        <v>1383</v>
      </c>
      <c r="O4" s="83">
        <v>6.7999999999999996E-3</v>
      </c>
      <c r="P4" s="83">
        <v>0</v>
      </c>
      <c r="Q4" s="83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3">
        <v>0</v>
      </c>
      <c r="X4" s="83">
        <v>0</v>
      </c>
    </row>
    <row r="5" spans="1:28" x14ac:dyDescent="0.25">
      <c r="A5" s="19"/>
      <c r="C5" s="19"/>
      <c r="D5" s="19"/>
      <c r="E5" s="50">
        <v>395</v>
      </c>
      <c r="F5" s="94" t="s">
        <v>1289</v>
      </c>
      <c r="G5" s="34">
        <v>352</v>
      </c>
      <c r="H5" s="34">
        <f>IFERROR(SUMIFS(BASE!V:V,BASE!T:T,$E5,BASE!$AB:$AB,"jun"),0)</f>
        <v>616.42499999999995</v>
      </c>
      <c r="I5" s="35">
        <f t="shared" ref="I5:I36" si="0">H5/G5</f>
        <v>1.7512073863636362</v>
      </c>
      <c r="J5" s="19"/>
      <c r="K5" s="19"/>
      <c r="L5" s="19"/>
      <c r="M5" s="19"/>
      <c r="N5" s="74"/>
      <c r="O5" s="74"/>
      <c r="P5" s="74"/>
      <c r="Q5" s="74"/>
      <c r="R5" s="74"/>
      <c r="S5" s="74"/>
      <c r="T5" s="84"/>
      <c r="U5" s="84"/>
      <c r="V5" s="84"/>
      <c r="W5" s="84"/>
      <c r="X5" s="84"/>
    </row>
    <row r="6" spans="1:28" hidden="1" x14ac:dyDescent="0.25">
      <c r="A6" s="19"/>
      <c r="C6" s="19"/>
      <c r="D6" s="19"/>
      <c r="E6" s="51">
        <v>1</v>
      </c>
      <c r="F6" s="92" t="s">
        <v>1108</v>
      </c>
      <c r="G6" s="34">
        <v>528</v>
      </c>
      <c r="H6" s="34">
        <f>IFERROR(SUMIFS(BASE!V:V,BASE!T:T,$E6,BASE!$AB:$AB,"jun"),0)</f>
        <v>92</v>
      </c>
      <c r="I6" s="35">
        <f t="shared" si="0"/>
        <v>0.17424242424242425</v>
      </c>
      <c r="J6" s="19"/>
      <c r="K6" s="19"/>
      <c r="L6" s="19"/>
      <c r="M6" s="19"/>
      <c r="N6" s="19"/>
      <c r="O6" s="19"/>
      <c r="P6" s="19"/>
      <c r="Q6" s="19"/>
      <c r="R6" s="19"/>
      <c r="S6" s="19"/>
    </row>
    <row r="7" spans="1:28" x14ac:dyDescent="0.25">
      <c r="A7" s="19"/>
      <c r="B7" s="47" t="s">
        <v>1315</v>
      </c>
      <c r="C7" s="19"/>
      <c r="D7" s="19"/>
      <c r="E7" s="50">
        <v>496</v>
      </c>
      <c r="F7" s="93" t="s">
        <v>1505</v>
      </c>
      <c r="G7" s="34">
        <v>176</v>
      </c>
      <c r="H7" s="34">
        <f>IFERROR(SUMIFS(BASE!V:V,BASE!T:T,$E7,BASE!$AB:$AB,"jun"),0)</f>
        <v>190</v>
      </c>
      <c r="I7" s="35">
        <f t="shared" si="0"/>
        <v>1.0795454545454546</v>
      </c>
      <c r="J7" s="19"/>
      <c r="K7" s="19"/>
      <c r="L7" s="19"/>
      <c r="M7" s="19"/>
      <c r="N7" s="19"/>
      <c r="O7" s="19"/>
      <c r="P7" s="19"/>
      <c r="Q7" s="19"/>
      <c r="R7" s="19"/>
      <c r="S7" s="19"/>
    </row>
    <row r="8" spans="1:28" x14ac:dyDescent="0.25">
      <c r="A8" s="19"/>
      <c r="B8" s="47" t="s">
        <v>1316</v>
      </c>
      <c r="C8" s="19"/>
      <c r="D8" s="19"/>
      <c r="E8" s="50">
        <v>107</v>
      </c>
      <c r="F8" s="93" t="s">
        <v>1306</v>
      </c>
      <c r="G8" s="34">
        <v>176</v>
      </c>
      <c r="H8" s="34">
        <f>IFERROR(SUMIFS(BASE!V:V,BASE!T:T,$E8,BASE!$AB:$AB,"jun"),0)</f>
        <v>181.08</v>
      </c>
      <c r="I8" s="35">
        <f t="shared" si="0"/>
        <v>1.0288636363636365</v>
      </c>
      <c r="J8" s="19"/>
      <c r="K8" s="19"/>
      <c r="L8" s="19"/>
      <c r="M8" s="19"/>
      <c r="N8" s="19"/>
      <c r="O8" s="19"/>
      <c r="P8" s="19"/>
      <c r="Q8" s="19"/>
      <c r="R8" s="19"/>
      <c r="S8" s="19"/>
    </row>
    <row r="9" spans="1:28" x14ac:dyDescent="0.25">
      <c r="A9" s="19"/>
      <c r="B9" s="47" t="s">
        <v>1317</v>
      </c>
      <c r="C9" s="19"/>
      <c r="D9" s="19"/>
      <c r="E9" s="50">
        <v>106</v>
      </c>
      <c r="F9" s="92" t="s">
        <v>1305</v>
      </c>
      <c r="G9" s="34">
        <v>176</v>
      </c>
      <c r="H9" s="34">
        <f>IFERROR(SUMIFS(BASE!V:V,BASE!T:T,$E9,BASE!$AB:$AB,"jun"),0)</f>
        <v>177.02999999999986</v>
      </c>
      <c r="I9" s="35">
        <f t="shared" si="0"/>
        <v>1.0058522727272718</v>
      </c>
      <c r="J9" s="19"/>
      <c r="K9" s="19"/>
      <c r="L9" s="19"/>
      <c r="M9" s="19"/>
      <c r="N9" s="19"/>
      <c r="O9" s="19"/>
      <c r="P9" s="19"/>
      <c r="Q9" s="19"/>
      <c r="R9" s="19"/>
      <c r="S9" s="19"/>
    </row>
    <row r="10" spans="1:28" x14ac:dyDescent="0.25">
      <c r="A10" s="19"/>
      <c r="B10" s="47" t="s">
        <v>1318</v>
      </c>
      <c r="C10" s="19"/>
      <c r="D10" s="19"/>
      <c r="E10" s="50">
        <v>560</v>
      </c>
      <c r="F10" s="92" t="s">
        <v>1308</v>
      </c>
      <c r="G10" s="34">
        <v>352</v>
      </c>
      <c r="H10" s="34">
        <f>IFERROR(SUMIFS(BASE!V:V,BASE!T:T,$E10,BASE!$AB:$AB,"jun"),0)</f>
        <v>180.63000000000008</v>
      </c>
      <c r="I10" s="35">
        <f t="shared" si="0"/>
        <v>0.51315340909090934</v>
      </c>
      <c r="J10" s="19"/>
      <c r="K10" s="19"/>
      <c r="L10" s="19"/>
      <c r="M10" s="19"/>
      <c r="N10" s="19"/>
      <c r="O10" s="19"/>
      <c r="P10" s="19"/>
      <c r="Q10" s="19"/>
      <c r="R10" s="19"/>
      <c r="S10" s="19"/>
    </row>
    <row r="11" spans="1:28" x14ac:dyDescent="0.25">
      <c r="A11" s="19"/>
      <c r="B11" s="19"/>
      <c r="C11" s="19"/>
      <c r="D11" s="19"/>
      <c r="E11" s="50">
        <v>610</v>
      </c>
      <c r="F11" s="93" t="s">
        <v>1309</v>
      </c>
      <c r="G11" s="34">
        <v>352</v>
      </c>
      <c r="H11" s="34">
        <f>IFERROR(SUMIFS(BASE!V:V,BASE!T:T,$E11,BASE!$AB:$AB,"jun"),0)</f>
        <v>137.75288973960676</v>
      </c>
      <c r="I11" s="35">
        <f t="shared" si="0"/>
        <v>0.39134343676024647</v>
      </c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8" x14ac:dyDescent="0.25">
      <c r="A12" s="19"/>
      <c r="B12" s="19"/>
      <c r="C12" s="19"/>
      <c r="D12" s="19"/>
      <c r="E12" s="50">
        <v>112</v>
      </c>
      <c r="F12" s="92" t="s">
        <v>1301</v>
      </c>
      <c r="G12" s="34">
        <v>176</v>
      </c>
      <c r="H12" s="34">
        <f>IFERROR(SUMIFS(BASE!V:V,BASE!T:T,$E12,BASE!$AB:$AB,"jun"),0)</f>
        <v>60.578441013912709</v>
      </c>
      <c r="I12" s="35">
        <f t="shared" si="0"/>
        <v>0.3441956875790495</v>
      </c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8" x14ac:dyDescent="0.25">
      <c r="A13" s="19"/>
      <c r="B13" s="19"/>
      <c r="C13" s="19"/>
      <c r="D13" s="19"/>
      <c r="E13" s="50">
        <v>89</v>
      </c>
      <c r="F13" s="92" t="s">
        <v>1312</v>
      </c>
      <c r="G13" s="34">
        <v>352</v>
      </c>
      <c r="H13" s="34">
        <f>IFERROR(SUMIFS(BASE!V:V,BASE!T:T,$E13,BASE!$AB:$AB,"jun"),0)</f>
        <v>120.90909090909091</v>
      </c>
      <c r="I13" s="35">
        <f t="shared" si="0"/>
        <v>0.34349173553719009</v>
      </c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8" x14ac:dyDescent="0.25">
      <c r="A14" s="19"/>
      <c r="B14" s="19"/>
      <c r="C14" s="19"/>
      <c r="D14" s="19"/>
      <c r="E14" s="50">
        <v>493</v>
      </c>
      <c r="F14" s="93" t="s">
        <v>1298</v>
      </c>
      <c r="G14" s="34">
        <v>196</v>
      </c>
      <c r="H14" s="34">
        <f>IFERROR(SUMIFS(BASE!V:V,BASE!T:T,$E14,BASE!$AB:$AB,"jun"),0)</f>
        <v>60</v>
      </c>
      <c r="I14" s="35">
        <f t="shared" si="0"/>
        <v>0.30612244897959184</v>
      </c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8" x14ac:dyDescent="0.25">
      <c r="A15" s="19"/>
      <c r="B15" s="19"/>
      <c r="C15" s="19"/>
      <c r="D15" s="19"/>
      <c r="E15" s="50">
        <v>151</v>
      </c>
      <c r="F15" s="92" t="s">
        <v>1299</v>
      </c>
      <c r="G15" s="34">
        <v>176</v>
      </c>
      <c r="H15" s="34">
        <f>IFERROR(SUMIFS(BASE!V:V,BASE!T:T,$E15,BASE!$AB:$AB,"jun"),0)</f>
        <v>48.51818181818183</v>
      </c>
      <c r="I15" s="35">
        <f t="shared" si="0"/>
        <v>0.27567148760330584</v>
      </c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8" x14ac:dyDescent="0.25">
      <c r="A16" s="19"/>
      <c r="B16" s="19"/>
      <c r="C16" s="19"/>
      <c r="D16" s="19"/>
      <c r="E16" s="50">
        <v>489</v>
      </c>
      <c r="F16" s="92" t="s">
        <v>1329</v>
      </c>
      <c r="G16" s="34">
        <v>352</v>
      </c>
      <c r="H16" s="34">
        <f>IFERROR(SUMIFS(BASE!V:V,BASE!T:T,$E16,BASE!$AB:$AB,"jun"),0)</f>
        <v>83.61818181818181</v>
      </c>
      <c r="I16" s="35">
        <f t="shared" si="0"/>
        <v>0.23755165289256197</v>
      </c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hidden="1" x14ac:dyDescent="0.25">
      <c r="A17" s="19"/>
      <c r="B17" s="19"/>
      <c r="C17" s="19"/>
      <c r="D17" s="19"/>
      <c r="E17" s="51">
        <v>2</v>
      </c>
      <c r="F17" s="92" t="s">
        <v>158</v>
      </c>
      <c r="G17" s="34">
        <v>528</v>
      </c>
      <c r="H17" s="34">
        <f>IFERROR(SUMIFS(BASE!V:V,BASE!T:T,$E17,BASE!$AB:$AB,"jun"),0)</f>
        <v>145.08181818181816</v>
      </c>
      <c r="I17" s="35">
        <f t="shared" si="0"/>
        <v>0.27477617079889805</v>
      </c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50">
        <v>433</v>
      </c>
      <c r="F18" s="94" t="s">
        <v>1295</v>
      </c>
      <c r="G18" s="34">
        <v>352</v>
      </c>
      <c r="H18" s="34">
        <f>IFERROR(SUMIFS(BASE!V:V,BASE!T:T,$E18,BASE!$AB:$AB,"jun"),0)</f>
        <v>76</v>
      </c>
      <c r="I18" s="35">
        <f t="shared" si="0"/>
        <v>0.21590909090909091</v>
      </c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50">
        <v>123</v>
      </c>
      <c r="F19" s="93" t="s">
        <v>1287</v>
      </c>
      <c r="G19" s="34">
        <v>352</v>
      </c>
      <c r="H19" s="34">
        <f>IFERROR(SUMIFS(BASE!V:V,BASE!T:T,$E19,BASE!$AB:$AB,"jun"),0)</f>
        <v>75</v>
      </c>
      <c r="I19" s="35">
        <f t="shared" si="0"/>
        <v>0.21306818181818182</v>
      </c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50">
        <v>121</v>
      </c>
      <c r="F20" s="92" t="s">
        <v>1281</v>
      </c>
      <c r="G20" s="34">
        <v>176</v>
      </c>
      <c r="H20" s="34">
        <f>IFERROR(SUMIFS(BASE!V:V,BASE!T:T,$E20,BASE!$AB:$AB,"jun"),0)</f>
        <v>30</v>
      </c>
      <c r="I20" s="35">
        <f t="shared" si="0"/>
        <v>0.17045454545454544</v>
      </c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50">
        <v>118</v>
      </c>
      <c r="F21" s="92" t="s">
        <v>1280</v>
      </c>
      <c r="G21" s="34">
        <v>176</v>
      </c>
      <c r="H21" s="34">
        <f>IFERROR(SUMIFS(BASE!V:V,BASE!T:T,$E21,BASE!$AB:$AB,"jun"),0)</f>
        <v>34.435522727272726</v>
      </c>
      <c r="I21" s="35">
        <f t="shared" si="0"/>
        <v>0.19565637913223141</v>
      </c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50">
        <v>74</v>
      </c>
      <c r="F22" s="93" t="s">
        <v>1352</v>
      </c>
      <c r="G22" s="34">
        <v>352</v>
      </c>
      <c r="H22" s="34">
        <f>IFERROR(SUMIFS(BASE!V:V,BASE!T:T,$E22,BASE!$AB:$AB,"jun"),0)</f>
        <v>45.336666666666673</v>
      </c>
      <c r="I22" s="35">
        <f t="shared" si="0"/>
        <v>0.1287973484848485</v>
      </c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50">
        <v>393</v>
      </c>
      <c r="F23" s="92" t="s">
        <v>1286</v>
      </c>
      <c r="G23" s="34">
        <v>308</v>
      </c>
      <c r="H23" s="34">
        <f>IFERROR(SUMIFS(BASE!V:V,BASE!T:T,$E23,BASE!$AB:$AB,"jun"),0)</f>
        <v>38</v>
      </c>
      <c r="I23" s="35">
        <f t="shared" si="0"/>
        <v>0.12337662337662338</v>
      </c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50">
        <v>561</v>
      </c>
      <c r="F24" s="92" t="s">
        <v>1284</v>
      </c>
      <c r="G24" s="34">
        <v>176</v>
      </c>
      <c r="H24" s="34">
        <f>IFERROR(SUMIFS(BASE!V:V,BASE!T:T,$E24,BASE!$AB:$AB,"jun"),0)</f>
        <v>54.211363636363636</v>
      </c>
      <c r="I24" s="35">
        <f t="shared" si="0"/>
        <v>0.30801911157024792</v>
      </c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50">
        <v>396</v>
      </c>
      <c r="F25" s="93" t="s">
        <v>1290</v>
      </c>
      <c r="G25" s="34">
        <v>176</v>
      </c>
      <c r="H25" s="34">
        <f>IFERROR(SUMIFS(BASE!V:V,BASE!T:T,$E25,BASE!$AB:$AB,"jun"),0)</f>
        <v>18.081818181818182</v>
      </c>
      <c r="I25" s="35">
        <f t="shared" si="0"/>
        <v>0.10273760330578513</v>
      </c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50">
        <v>327</v>
      </c>
      <c r="F26" s="93" t="s">
        <v>1297</v>
      </c>
      <c r="G26" s="34">
        <v>352</v>
      </c>
      <c r="H26" s="34">
        <f>IFERROR(SUMIFS(BASE!V:V,BASE!T:T,$E26,BASE!$AB:$AB,"jun"),0)</f>
        <v>25.6</v>
      </c>
      <c r="I26" s="35">
        <f t="shared" si="0"/>
        <v>7.2727272727272738E-2</v>
      </c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51">
        <v>126</v>
      </c>
      <c r="F27" s="93" t="s">
        <v>2536</v>
      </c>
      <c r="G27" s="34">
        <v>176</v>
      </c>
      <c r="H27" s="34">
        <f>IFERROR(SUMIFS(BASE!V:V,BASE!T:T,$E27,BASE!$AB:$AB,"jun"),0)</f>
        <v>10</v>
      </c>
      <c r="I27" s="35">
        <f t="shared" si="0"/>
        <v>5.6818181818181816E-2</v>
      </c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50">
        <v>600</v>
      </c>
      <c r="F28" s="92" t="s">
        <v>1335</v>
      </c>
      <c r="G28" s="34">
        <v>352</v>
      </c>
      <c r="H28" s="34">
        <f>IFERROR(SUMIFS(BASE!V:V,BASE!T:T,$E28,BASE!$AB:$AB,"jun"),0)</f>
        <v>60.98181818181817</v>
      </c>
      <c r="I28" s="35">
        <f t="shared" si="0"/>
        <v>0.17324380165289252</v>
      </c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50">
        <v>124</v>
      </c>
      <c r="F29" s="93" t="s">
        <v>1288</v>
      </c>
      <c r="G29" s="34">
        <v>176</v>
      </c>
      <c r="H29" s="34">
        <f>IFERROR(SUMIFS(BASE!V:V,BASE!T:T,$E29,BASE!$AB:$AB,"jun"),0)</f>
        <v>8</v>
      </c>
      <c r="I29" s="35">
        <f t="shared" si="0"/>
        <v>4.5454545454545456E-2</v>
      </c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50">
        <v>117</v>
      </c>
      <c r="F30" s="93" t="s">
        <v>1279</v>
      </c>
      <c r="G30" s="34">
        <v>352</v>
      </c>
      <c r="H30" s="34">
        <f>IFERROR(SUMIFS(BASE!V:V,BASE!T:T,$E30,BASE!$AB:$AB,"jun"),0)</f>
        <v>15.123681818181819</v>
      </c>
      <c r="I30" s="35">
        <f t="shared" si="0"/>
        <v>4.2965005165289255E-2</v>
      </c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50">
        <v>602</v>
      </c>
      <c r="F31" s="92" t="s">
        <v>1337</v>
      </c>
      <c r="G31" s="34">
        <v>352</v>
      </c>
      <c r="H31" s="34">
        <f>IFERROR(SUMIFS(BASE!V:V,BASE!T:T,$E31,BASE!$AB:$AB,"jun"),0)</f>
        <v>45.703787878787878</v>
      </c>
      <c r="I31" s="35">
        <f t="shared" si="0"/>
        <v>0.12984030647382919</v>
      </c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51">
        <v>194</v>
      </c>
      <c r="F32" s="92" t="s">
        <v>1315</v>
      </c>
      <c r="G32" s="34">
        <v>528</v>
      </c>
      <c r="H32" s="34">
        <f>IFERROR(SUMIFS(BASE!V:V,BASE!T:T,$E32,BASE!$AB:$AB,"jun"),0)</f>
        <v>18.004545454545454</v>
      </c>
      <c r="I32" s="35">
        <f t="shared" si="0"/>
        <v>3.4099517906336085E-2</v>
      </c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50">
        <v>544</v>
      </c>
      <c r="F33" s="92" t="s">
        <v>1342</v>
      </c>
      <c r="G33" s="34">
        <v>352</v>
      </c>
      <c r="H33" s="34">
        <f>IFERROR(SUMIFS(BASE!V:V,BASE!T:T,$E33,BASE!$AB:$AB,"jun"),0)</f>
        <v>20.140909090909091</v>
      </c>
      <c r="I33" s="35">
        <f t="shared" si="0"/>
        <v>5.721849173553719E-2</v>
      </c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52">
        <v>84</v>
      </c>
      <c r="F34" s="92" t="s">
        <v>1330</v>
      </c>
      <c r="G34" s="34">
        <v>528</v>
      </c>
      <c r="H34" s="34">
        <f>IFERROR(SUMIFS(BASE!V:V,BASE!T:T,$E34,BASE!$AB:$AB,"jun"),0)</f>
        <v>2.7272727272727271</v>
      </c>
      <c r="I34" s="35">
        <f t="shared" si="0"/>
        <v>5.1652892561983464E-3</v>
      </c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50">
        <v>284</v>
      </c>
      <c r="F35" s="93" t="s">
        <v>1294</v>
      </c>
      <c r="G35" s="34">
        <v>176</v>
      </c>
      <c r="H35" s="34">
        <f>IFERROR(SUMIFS(BASE!V:V,BASE!T:T,$E35,BASE!$AB:$AB,"jun"),0)</f>
        <v>0</v>
      </c>
      <c r="I35" s="35">
        <f t="shared" si="0"/>
        <v>0</v>
      </c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50">
        <v>285</v>
      </c>
      <c r="F36" s="93" t="s">
        <v>1292</v>
      </c>
      <c r="G36" s="34">
        <v>176</v>
      </c>
      <c r="H36" s="34">
        <f>IFERROR(SUMIFS(BASE!V:V,BASE!T:T,$E36,BASE!$AB:$AB,"jun"),0)</f>
        <v>18</v>
      </c>
      <c r="I36" s="35">
        <f t="shared" si="0"/>
        <v>0.10227272727272728</v>
      </c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50">
        <v>613</v>
      </c>
      <c r="F37" s="92" t="s">
        <v>1300</v>
      </c>
      <c r="G37" s="34">
        <v>440</v>
      </c>
      <c r="H37" s="34">
        <f>IFERROR(SUMIFS(BASE!V:V,BASE!T:T,$E37,BASE!$AB:$AB,"jun"),0)</f>
        <v>0</v>
      </c>
      <c r="I37" s="35">
        <f t="shared" ref="I37:I58" si="1">H37/G37</f>
        <v>0</v>
      </c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50">
        <v>210</v>
      </c>
      <c r="F38" s="93" t="s">
        <v>1296</v>
      </c>
      <c r="G38" s="34">
        <v>176</v>
      </c>
      <c r="H38" s="34">
        <f>IFERROR(SUMIFS(BASE!V:V,BASE!T:T,$E38,BASE!$AB:$AB,"jun"),0)</f>
        <v>0</v>
      </c>
      <c r="I38" s="35">
        <f t="shared" si="1"/>
        <v>0</v>
      </c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50">
        <v>601</v>
      </c>
      <c r="F39" s="92" t="s">
        <v>1336</v>
      </c>
      <c r="G39" s="34">
        <v>352</v>
      </c>
      <c r="H39" s="34">
        <f>IFERROR(SUMIFS(BASE!V:V,BASE!T:T,$E39,BASE!$AB:$AB,"jun"),0)</f>
        <v>0</v>
      </c>
      <c r="I39" s="35">
        <f t="shared" si="1"/>
        <v>0</v>
      </c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50">
        <v>608</v>
      </c>
      <c r="F40" s="93" t="s">
        <v>1338</v>
      </c>
      <c r="G40" s="34">
        <v>352</v>
      </c>
      <c r="H40" s="34">
        <f>IFERROR(SUMIFS(BASE!V:V,BASE!T:T,$E40,BASE!$AB:$AB,"jun"),0)</f>
        <v>0</v>
      </c>
      <c r="I40" s="35">
        <f t="shared" si="1"/>
        <v>0</v>
      </c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50">
        <v>545</v>
      </c>
      <c r="F41" s="93" t="s">
        <v>1343</v>
      </c>
      <c r="G41" s="34">
        <v>352</v>
      </c>
      <c r="H41" s="34">
        <f>IFERROR(SUMIFS(BASE!V:V,BASE!T:T,$E41,BASE!$AB:$AB,"jun"),0)</f>
        <v>0</v>
      </c>
      <c r="I41" s="35">
        <f t="shared" si="1"/>
        <v>0</v>
      </c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50">
        <v>617</v>
      </c>
      <c r="F42" s="93" t="s">
        <v>1339</v>
      </c>
      <c r="G42" s="34">
        <v>352</v>
      </c>
      <c r="H42" s="34">
        <f>IFERROR(SUMIFS(BASE!V:V,BASE!T:T,$E42,BASE!$AB:$AB,"jun"),0)</f>
        <v>0</v>
      </c>
      <c r="I42" s="35">
        <f t="shared" si="1"/>
        <v>0</v>
      </c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50">
        <v>374</v>
      </c>
      <c r="F43" s="93" t="s">
        <v>1307</v>
      </c>
      <c r="G43" s="34">
        <v>176</v>
      </c>
      <c r="H43" s="34">
        <f>IFERROR(SUMIFS(BASE!V:V,BASE!T:T,$E43,BASE!$AB:$AB,"jun"),0)</f>
        <v>0</v>
      </c>
      <c r="I43" s="35">
        <f t="shared" si="1"/>
        <v>0</v>
      </c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52">
        <v>394</v>
      </c>
      <c r="F44" s="93" t="s">
        <v>1282</v>
      </c>
      <c r="G44" s="34">
        <v>176</v>
      </c>
      <c r="H44" s="34">
        <f>IFERROR(SUMIFS(BASE!V:V,BASE!T:T,$E44,BASE!$AB:$AB,"jun"),0)</f>
        <v>0</v>
      </c>
      <c r="I44" s="35">
        <f t="shared" si="1"/>
        <v>0</v>
      </c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50">
        <v>120</v>
      </c>
      <c r="F45" s="93" t="s">
        <v>1278</v>
      </c>
      <c r="G45" s="34">
        <v>176</v>
      </c>
      <c r="H45" s="34">
        <f>IFERROR(SUMIFS(BASE!V:V,BASE!T:T,$E45,BASE!$AB:$AB,"jun"),0)</f>
        <v>33.456565656565658</v>
      </c>
      <c r="I45" s="35">
        <f t="shared" si="1"/>
        <v>0.19009412304866852</v>
      </c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50">
        <v>113</v>
      </c>
      <c r="F46" s="93" t="s">
        <v>1302</v>
      </c>
      <c r="G46" s="34">
        <v>176</v>
      </c>
      <c r="H46" s="34">
        <f>IFERROR(SUMIFS(BASE!V:V,BASE!T:T,$E46,BASE!$AB:$AB,"jun"),0)</f>
        <v>0</v>
      </c>
      <c r="I46" s="35">
        <f t="shared" si="1"/>
        <v>0</v>
      </c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50">
        <v>490</v>
      </c>
      <c r="F47" s="93" t="s">
        <v>1304</v>
      </c>
      <c r="G47" s="34">
        <v>176</v>
      </c>
      <c r="H47" s="34">
        <f>IFERROR(SUMIFS(BASE!V:V,BASE!T:T,$E47,BASE!$AB:$AB,"jun"),0)</f>
        <v>0</v>
      </c>
      <c r="I47" s="35">
        <f t="shared" si="1"/>
        <v>0</v>
      </c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50">
        <v>609</v>
      </c>
      <c r="F48" s="93" t="s">
        <v>1285</v>
      </c>
      <c r="G48" s="34">
        <v>176</v>
      </c>
      <c r="H48" s="34">
        <f>IFERROR(SUMIFS(BASE!V:V,BASE!T:T,$E48,BASE!$AB:$AB,"jun"),0)</f>
        <v>0</v>
      </c>
      <c r="I48" s="35">
        <f t="shared" si="1"/>
        <v>0</v>
      </c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50">
        <v>91</v>
      </c>
      <c r="F49" s="93" t="s">
        <v>1331</v>
      </c>
      <c r="G49" s="34">
        <v>352</v>
      </c>
      <c r="H49" s="34">
        <f>IFERROR(SUMIFS(BASE!V:V,BASE!T:T,$E49,BASE!$AB:$AB,"jun"),0)</f>
        <v>84.76016979385264</v>
      </c>
      <c r="I49" s="35">
        <f t="shared" si="1"/>
        <v>0.24079593691435408</v>
      </c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50">
        <v>105</v>
      </c>
      <c r="F50" s="93" t="s">
        <v>1332</v>
      </c>
      <c r="G50" s="34">
        <v>176</v>
      </c>
      <c r="H50" s="34">
        <f>IFERROR(SUMIFS(BASE!V:V,BASE!T:T,$E50,BASE!$AB:$AB,"jun"),0)</f>
        <v>0</v>
      </c>
      <c r="I50" s="35">
        <f t="shared" si="1"/>
        <v>0</v>
      </c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50">
        <v>664</v>
      </c>
      <c r="F51" s="93" t="s">
        <v>1333</v>
      </c>
      <c r="G51" s="34">
        <v>176</v>
      </c>
      <c r="H51" s="34">
        <f>IFERROR(SUMIFS(BASE!V:V,BASE!T:T,$E51,BASE!$AB:$AB,"jun"),0)</f>
        <v>0</v>
      </c>
      <c r="I51" s="35">
        <f t="shared" si="1"/>
        <v>0</v>
      </c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50">
        <v>166</v>
      </c>
      <c r="F52" s="93" t="s">
        <v>1334</v>
      </c>
      <c r="G52" s="34">
        <v>528</v>
      </c>
      <c r="H52" s="34">
        <f>IFERROR(SUMIFS(BASE!V:V,BASE!T:T,$E52,BASE!$AB:$AB,"jun"),0)</f>
        <v>0</v>
      </c>
      <c r="I52" s="35">
        <f t="shared" si="1"/>
        <v>0</v>
      </c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50">
        <v>620</v>
      </c>
      <c r="F53" s="93" t="s">
        <v>1340</v>
      </c>
      <c r="G53" s="34">
        <v>352</v>
      </c>
      <c r="H53" s="34">
        <f>IFERROR(SUMIFS(BASE!V:V,BASE!T:T,$E53,BASE!$AB:$AB,"jun"),0)</f>
        <v>0</v>
      </c>
      <c r="I53" s="35">
        <f t="shared" si="1"/>
        <v>0</v>
      </c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50">
        <v>621</v>
      </c>
      <c r="F54" s="93" t="s">
        <v>1341</v>
      </c>
      <c r="G54" s="34">
        <v>352</v>
      </c>
      <c r="H54" s="34">
        <f>IFERROR(SUMIFS(BASE!V:V,BASE!T:T,$E54,BASE!$AB:$AB,"jun"),0)</f>
        <v>0</v>
      </c>
      <c r="I54" s="35">
        <f t="shared" si="1"/>
        <v>0</v>
      </c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50">
        <v>605</v>
      </c>
      <c r="F55" s="93" t="s">
        <v>1344</v>
      </c>
      <c r="G55" s="34">
        <v>352</v>
      </c>
      <c r="H55" s="34">
        <f>IFERROR(SUMIFS(BASE!V:V,BASE!T:T,$E55,BASE!$AB:$AB,"jun"),0)</f>
        <v>0</v>
      </c>
      <c r="I55" s="35">
        <f t="shared" si="1"/>
        <v>0</v>
      </c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50">
        <v>606</v>
      </c>
      <c r="F56" s="93" t="s">
        <v>1345</v>
      </c>
      <c r="G56" s="34">
        <v>352</v>
      </c>
      <c r="H56" s="34">
        <f>IFERROR(SUMIFS(BASE!V:V,BASE!T:T,$E56,BASE!$AB:$AB,"jun"),0)</f>
        <v>0</v>
      </c>
      <c r="I56" s="35">
        <f t="shared" si="1"/>
        <v>0</v>
      </c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51">
        <v>100</v>
      </c>
      <c r="F57" s="93" t="s">
        <v>1316</v>
      </c>
      <c r="G57" s="34">
        <v>528</v>
      </c>
      <c r="H57" s="34">
        <f>IFERROR(SUMIFS(BASE!V:V,BASE!T:T,$E57,BASE!$AB:$AB,"jun"),0)</f>
        <v>0</v>
      </c>
      <c r="I57" s="35">
        <f t="shared" si="1"/>
        <v>0</v>
      </c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51">
        <v>101</v>
      </c>
      <c r="F58" s="93" t="s">
        <v>1317</v>
      </c>
      <c r="G58" s="34">
        <v>528</v>
      </c>
      <c r="H58" s="34">
        <f>IFERROR(SUMIFS(BASE!V:V,BASE!T:T,$E58,BASE!$AB:$AB,"jun"),0)</f>
        <v>0</v>
      </c>
      <c r="I58" s="35">
        <f t="shared" si="1"/>
        <v>0</v>
      </c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91"/>
      <c r="G59" s="19"/>
      <c r="H59" s="19"/>
      <c r="I59" s="23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91"/>
      <c r="G60" s="19"/>
      <c r="H60" s="19"/>
      <c r="I60" s="23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91"/>
      <c r="G61" s="19"/>
      <c r="H61" s="19"/>
      <c r="I61" s="23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32" t="s">
        <v>1510</v>
      </c>
      <c r="G62" s="34">
        <f>SUBTOTAL(9,G4:G58)</f>
        <v>16432</v>
      </c>
      <c r="H62" s="34">
        <f>SUBTOTAL(9,H4:H57)</f>
        <v>2807.1877252948466</v>
      </c>
      <c r="I62" s="35">
        <f>H62/G62</f>
        <v>0.17083664345757343</v>
      </c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91"/>
      <c r="G63" s="19"/>
      <c r="H63" s="19"/>
      <c r="I63" s="23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91"/>
      <c r="G64" s="19"/>
      <c r="H64" s="19"/>
      <c r="I64" s="23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91"/>
      <c r="G65" s="19"/>
      <c r="H65" s="19"/>
      <c r="I65" s="23"/>
      <c r="J65" s="19"/>
      <c r="K65" s="19"/>
      <c r="L65" s="19"/>
      <c r="M65" s="19"/>
      <c r="N65" s="19"/>
      <c r="O65" s="19"/>
      <c r="P65" s="19"/>
      <c r="Q65" s="19"/>
      <c r="R65" s="19"/>
      <c r="S65" s="19"/>
    </row>
  </sheetData>
  <autoFilter ref="E3:I57" xr:uid="{EA9B5D03-C338-4048-8200-9C7C9FB7DDDE}">
    <sortState xmlns:xlrd2="http://schemas.microsoft.com/office/spreadsheetml/2017/richdata2" ref="E4:I58">
      <sortCondition descending="1" ref="I3:I57"/>
    </sortState>
  </autoFilter>
  <phoneticPr fontId="23" type="noConversion"/>
  <conditionalFormatting sqref="I4:I58 I62">
    <cfRule type="dataBar" priority="1">
      <dataBar>
        <cfvo type="num" val="0"/>
        <cfvo type="num" val="1"/>
        <color rgb="FFF6D300"/>
      </dataBar>
      <extLst>
        <ext xmlns:x14="http://schemas.microsoft.com/office/spreadsheetml/2009/9/main" uri="{B025F937-C7B1-47D3-B67F-A62EFF666E3E}">
          <x14:id>{0D11FB67-428C-4A14-928E-72FF0BFE4C07}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11FB67-428C-4A14-928E-72FF0BFE4C0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I4:I58 I62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A603F-12D6-4972-9252-36F229174B80}">
  <sheetPr codeName="Planilha8"/>
  <dimension ref="A2:K48"/>
  <sheetViews>
    <sheetView workbookViewId="0">
      <selection activeCell="F31" sqref="F31:G31"/>
    </sheetView>
  </sheetViews>
  <sheetFormatPr defaultRowHeight="15" x14ac:dyDescent="0.25"/>
  <cols>
    <col min="1" max="1" width="8" bestFit="1" customWidth="1"/>
    <col min="2" max="2" width="45.42578125" bestFit="1" customWidth="1"/>
    <col min="3" max="3" width="7.7109375" bestFit="1" customWidth="1"/>
    <col min="4" max="4" width="23.140625" bestFit="1" customWidth="1"/>
    <col min="5" max="5" width="6.85546875" bestFit="1" customWidth="1"/>
    <col min="6" max="6" width="21.5703125" bestFit="1" customWidth="1"/>
    <col min="7" max="7" width="21.7109375" bestFit="1" customWidth="1"/>
    <col min="8" max="8" width="9.5703125" bestFit="1" customWidth="1"/>
    <col min="9" max="9" width="12.28515625" bestFit="1" customWidth="1"/>
    <col min="10" max="10" width="8.28515625" bestFit="1" customWidth="1"/>
    <col min="11" max="11" width="15.85546875" customWidth="1"/>
  </cols>
  <sheetData>
    <row r="2" spans="1:11" x14ac:dyDescent="0.25">
      <c r="A2" s="287" t="s">
        <v>39</v>
      </c>
      <c r="B2" s="283" t="s">
        <v>40</v>
      </c>
      <c r="C2" s="283" t="s">
        <v>41</v>
      </c>
      <c r="D2" s="283" t="s">
        <v>42</v>
      </c>
      <c r="E2" s="283" t="s">
        <v>43</v>
      </c>
      <c r="F2" s="281" t="s">
        <v>44</v>
      </c>
      <c r="G2" s="282"/>
      <c r="H2" s="283" t="s">
        <v>45</v>
      </c>
      <c r="I2" s="283" t="s">
        <v>46</v>
      </c>
      <c r="J2" s="283" t="s">
        <v>47</v>
      </c>
      <c r="K2" s="15" t="s">
        <v>48</v>
      </c>
    </row>
    <row r="3" spans="1:11" x14ac:dyDescent="0.25">
      <c r="A3" s="288"/>
      <c r="B3" s="284"/>
      <c r="C3" s="284"/>
      <c r="D3" s="284"/>
      <c r="E3" s="284"/>
      <c r="F3" s="10" t="s">
        <v>49</v>
      </c>
      <c r="G3" s="10" t="s">
        <v>50</v>
      </c>
      <c r="H3" s="284"/>
      <c r="I3" s="284"/>
      <c r="J3" s="284"/>
      <c r="K3" s="9" t="s">
        <v>51</v>
      </c>
    </row>
    <row r="4" spans="1:11" x14ac:dyDescent="0.25">
      <c r="A4" s="11">
        <v>106</v>
      </c>
      <c r="B4" s="12" t="s">
        <v>52</v>
      </c>
      <c r="C4" s="4" t="s">
        <v>114</v>
      </c>
      <c r="D4" s="4" t="s">
        <v>53</v>
      </c>
      <c r="E4" s="4">
        <v>1</v>
      </c>
      <c r="F4" s="4" t="s">
        <v>54</v>
      </c>
      <c r="G4" s="4" t="s">
        <v>17</v>
      </c>
      <c r="H4" s="5">
        <v>8.8000000000000007</v>
      </c>
      <c r="I4" s="5">
        <f>H4*E4</f>
        <v>8.8000000000000007</v>
      </c>
      <c r="J4" s="285">
        <v>20</v>
      </c>
      <c r="K4" s="5">
        <f>$J$4*I4</f>
        <v>176</v>
      </c>
    </row>
    <row r="5" spans="1:11" x14ac:dyDescent="0.25">
      <c r="A5" s="11">
        <v>107</v>
      </c>
      <c r="B5" s="12" t="s">
        <v>55</v>
      </c>
      <c r="C5" s="4" t="s">
        <v>114</v>
      </c>
      <c r="D5" s="4" t="s">
        <v>56</v>
      </c>
      <c r="E5" s="4">
        <v>1</v>
      </c>
      <c r="F5" s="4" t="s">
        <v>57</v>
      </c>
      <c r="G5" s="4" t="s">
        <v>17</v>
      </c>
      <c r="H5" s="5">
        <v>8.8000000000000007</v>
      </c>
      <c r="I5" s="5">
        <f t="shared" ref="I5:I30" si="0">H5*E5</f>
        <v>8.8000000000000007</v>
      </c>
      <c r="J5" s="286"/>
      <c r="K5" s="5">
        <f t="shared" ref="K5:K30" si="1">$J$4*I5</f>
        <v>176</v>
      </c>
    </row>
    <row r="6" spans="1:11" x14ac:dyDescent="0.25">
      <c r="A6" s="11">
        <v>112</v>
      </c>
      <c r="B6" s="12" t="s">
        <v>58</v>
      </c>
      <c r="C6" s="4" t="s">
        <v>114</v>
      </c>
      <c r="D6" s="4" t="s">
        <v>59</v>
      </c>
      <c r="E6" s="4">
        <v>1</v>
      </c>
      <c r="F6" s="4" t="s">
        <v>60</v>
      </c>
      <c r="G6" s="4" t="s">
        <v>17</v>
      </c>
      <c r="H6" s="5">
        <v>8.8000000000000007</v>
      </c>
      <c r="I6" s="5">
        <f t="shared" si="0"/>
        <v>8.8000000000000007</v>
      </c>
      <c r="J6" s="286"/>
      <c r="K6" s="5">
        <f t="shared" si="1"/>
        <v>176</v>
      </c>
    </row>
    <row r="7" spans="1:11" x14ac:dyDescent="0.25">
      <c r="A7" s="11">
        <v>118</v>
      </c>
      <c r="B7" s="13" t="s">
        <v>61</v>
      </c>
      <c r="C7" s="4" t="s">
        <v>114</v>
      </c>
      <c r="D7" s="4" t="s">
        <v>59</v>
      </c>
      <c r="E7" s="6">
        <v>1</v>
      </c>
      <c r="F7" s="4" t="s">
        <v>62</v>
      </c>
      <c r="G7" s="4" t="s">
        <v>63</v>
      </c>
      <c r="H7" s="5">
        <v>8.8000000000000007</v>
      </c>
      <c r="I7" s="5">
        <f t="shared" si="0"/>
        <v>8.8000000000000007</v>
      </c>
      <c r="J7" s="286"/>
      <c r="K7" s="5">
        <f t="shared" si="1"/>
        <v>176</v>
      </c>
    </row>
    <row r="8" spans="1:11" x14ac:dyDescent="0.25">
      <c r="A8" s="11">
        <v>121</v>
      </c>
      <c r="B8" s="12" t="s">
        <v>64</v>
      </c>
      <c r="C8" s="4" t="s">
        <v>114</v>
      </c>
      <c r="D8" s="4" t="s">
        <v>90</v>
      </c>
      <c r="E8" s="4">
        <v>1</v>
      </c>
      <c r="F8" s="4" t="s">
        <v>65</v>
      </c>
      <c r="G8" s="4" t="s">
        <v>17</v>
      </c>
      <c r="H8" s="5">
        <v>8.8000000000000007</v>
      </c>
      <c r="I8" s="5">
        <f t="shared" si="0"/>
        <v>8.8000000000000007</v>
      </c>
      <c r="J8" s="286"/>
      <c r="K8" s="5">
        <f t="shared" si="1"/>
        <v>176</v>
      </c>
    </row>
    <row r="9" spans="1:11" x14ac:dyDescent="0.25">
      <c r="A9" s="11">
        <v>123</v>
      </c>
      <c r="B9" s="13" t="s">
        <v>66</v>
      </c>
      <c r="C9" s="4" t="s">
        <v>114</v>
      </c>
      <c r="D9" s="4" t="s">
        <v>67</v>
      </c>
      <c r="E9" s="6">
        <v>2</v>
      </c>
      <c r="F9" s="4" t="s">
        <v>68</v>
      </c>
      <c r="G9" s="4" t="s">
        <v>69</v>
      </c>
      <c r="H9" s="5">
        <v>8.8000000000000007</v>
      </c>
      <c r="I9" s="5">
        <f t="shared" si="0"/>
        <v>17.600000000000001</v>
      </c>
      <c r="J9" s="286"/>
      <c r="K9" s="5">
        <f t="shared" si="1"/>
        <v>352</v>
      </c>
    </row>
    <row r="10" spans="1:11" x14ac:dyDescent="0.25">
      <c r="A10" s="11">
        <v>124</v>
      </c>
      <c r="B10" s="12" t="s">
        <v>70</v>
      </c>
      <c r="C10" s="4" t="s">
        <v>114</v>
      </c>
      <c r="D10" s="4" t="s">
        <v>56</v>
      </c>
      <c r="E10" s="4">
        <v>1</v>
      </c>
      <c r="F10" s="4" t="s">
        <v>71</v>
      </c>
      <c r="G10" s="4" t="s">
        <v>17</v>
      </c>
      <c r="H10" s="5">
        <v>8.8000000000000007</v>
      </c>
      <c r="I10" s="5">
        <f t="shared" si="0"/>
        <v>8.8000000000000007</v>
      </c>
      <c r="J10" s="286"/>
      <c r="K10" s="5">
        <f t="shared" si="1"/>
        <v>176</v>
      </c>
    </row>
    <row r="11" spans="1:11" x14ac:dyDescent="0.25">
      <c r="A11" s="11">
        <v>151</v>
      </c>
      <c r="B11" s="12" t="s">
        <v>72</v>
      </c>
      <c r="C11" s="4" t="s">
        <v>114</v>
      </c>
      <c r="D11" s="4" t="s">
        <v>59</v>
      </c>
      <c r="E11" s="4">
        <v>1</v>
      </c>
      <c r="F11" s="4" t="s">
        <v>60</v>
      </c>
      <c r="G11" s="4" t="s">
        <v>17</v>
      </c>
      <c r="H11" s="5">
        <v>8.8000000000000007</v>
      </c>
      <c r="I11" s="5">
        <f t="shared" si="0"/>
        <v>8.8000000000000007</v>
      </c>
      <c r="J11" s="286"/>
      <c r="K11" s="5">
        <f t="shared" si="1"/>
        <v>176</v>
      </c>
    </row>
    <row r="12" spans="1:11" x14ac:dyDescent="0.25">
      <c r="A12" s="11">
        <v>210</v>
      </c>
      <c r="B12" s="13" t="s">
        <v>73</v>
      </c>
      <c r="C12" s="4" t="s">
        <v>81</v>
      </c>
      <c r="D12" s="4" t="s">
        <v>74</v>
      </c>
      <c r="E12" s="6">
        <v>1</v>
      </c>
      <c r="F12" s="4" t="s">
        <v>75</v>
      </c>
      <c r="G12" s="4" t="s">
        <v>76</v>
      </c>
      <c r="H12" s="5">
        <v>8.8000000000000007</v>
      </c>
      <c r="I12" s="5">
        <f t="shared" si="0"/>
        <v>8.8000000000000007</v>
      </c>
      <c r="J12" s="286"/>
      <c r="K12" s="5">
        <f t="shared" si="1"/>
        <v>176</v>
      </c>
    </row>
    <row r="13" spans="1:11" x14ac:dyDescent="0.25">
      <c r="A13" s="11">
        <v>328</v>
      </c>
      <c r="B13" s="12" t="s">
        <v>77</v>
      </c>
      <c r="C13" s="4" t="s">
        <v>81</v>
      </c>
      <c r="D13" s="4" t="s">
        <v>78</v>
      </c>
      <c r="E13" s="4">
        <v>1</v>
      </c>
      <c r="F13" s="4" t="s">
        <v>79</v>
      </c>
      <c r="G13" s="4" t="s">
        <v>17</v>
      </c>
      <c r="H13" s="5">
        <v>8.8000000000000007</v>
      </c>
      <c r="I13" s="5">
        <f t="shared" si="0"/>
        <v>8.8000000000000007</v>
      </c>
      <c r="J13" s="286"/>
      <c r="K13" s="5">
        <f t="shared" si="1"/>
        <v>176</v>
      </c>
    </row>
    <row r="14" spans="1:11" x14ac:dyDescent="0.25">
      <c r="A14" s="11">
        <v>284</v>
      </c>
      <c r="B14" s="13" t="s">
        <v>80</v>
      </c>
      <c r="C14" s="4" t="s">
        <v>81</v>
      </c>
      <c r="D14" s="7" t="s">
        <v>53</v>
      </c>
      <c r="E14" s="4">
        <v>1</v>
      </c>
      <c r="F14" s="4" t="s">
        <v>82</v>
      </c>
      <c r="G14" s="4" t="s">
        <v>17</v>
      </c>
      <c r="H14" s="5">
        <v>8.8000000000000007</v>
      </c>
      <c r="I14" s="5">
        <f t="shared" si="0"/>
        <v>8.8000000000000007</v>
      </c>
      <c r="J14" s="286"/>
      <c r="K14" s="5">
        <f t="shared" si="1"/>
        <v>176</v>
      </c>
    </row>
    <row r="15" spans="1:11" x14ac:dyDescent="0.25">
      <c r="A15" s="11">
        <v>393</v>
      </c>
      <c r="B15" s="13" t="s">
        <v>83</v>
      </c>
      <c r="C15" s="4" t="s">
        <v>81</v>
      </c>
      <c r="D15" s="7" t="s">
        <v>53</v>
      </c>
      <c r="E15" s="6">
        <v>1</v>
      </c>
      <c r="F15" s="4" t="s">
        <v>84</v>
      </c>
      <c r="G15" s="4" t="s">
        <v>85</v>
      </c>
      <c r="H15" s="5">
        <v>8.8000000000000007</v>
      </c>
      <c r="I15" s="5">
        <f t="shared" si="0"/>
        <v>8.8000000000000007</v>
      </c>
      <c r="J15" s="286"/>
      <c r="K15" s="5">
        <f t="shared" si="1"/>
        <v>176</v>
      </c>
    </row>
    <row r="16" spans="1:11" x14ac:dyDescent="0.25">
      <c r="A16" s="11">
        <v>395</v>
      </c>
      <c r="B16" s="13" t="s">
        <v>86</v>
      </c>
      <c r="C16" s="4" t="s">
        <v>81</v>
      </c>
      <c r="D16" s="4" t="s">
        <v>53</v>
      </c>
      <c r="E16" s="6">
        <v>2</v>
      </c>
      <c r="F16" s="4" t="s">
        <v>87</v>
      </c>
      <c r="G16" s="4" t="s">
        <v>88</v>
      </c>
      <c r="H16" s="5">
        <v>8.8000000000000007</v>
      </c>
      <c r="I16" s="5">
        <f t="shared" si="0"/>
        <v>17.600000000000001</v>
      </c>
      <c r="J16" s="286"/>
      <c r="K16" s="5">
        <f t="shared" si="1"/>
        <v>352</v>
      </c>
    </row>
    <row r="17" spans="1:11" x14ac:dyDescent="0.25">
      <c r="A17" s="11">
        <v>396</v>
      </c>
      <c r="B17" s="13" t="s">
        <v>89</v>
      </c>
      <c r="C17" s="4" t="s">
        <v>81</v>
      </c>
      <c r="D17" s="4" t="s">
        <v>90</v>
      </c>
      <c r="E17" s="4">
        <v>1</v>
      </c>
      <c r="F17" s="4" t="s">
        <v>91</v>
      </c>
      <c r="G17" s="4" t="s">
        <v>17</v>
      </c>
      <c r="H17" s="5">
        <v>8.8000000000000007</v>
      </c>
      <c r="I17" s="5">
        <f t="shared" si="0"/>
        <v>8.8000000000000007</v>
      </c>
      <c r="J17" s="286"/>
      <c r="K17" s="5">
        <f t="shared" si="1"/>
        <v>176</v>
      </c>
    </row>
    <row r="18" spans="1:11" x14ac:dyDescent="0.25">
      <c r="A18" s="11">
        <v>433</v>
      </c>
      <c r="B18" s="13" t="s">
        <v>92</v>
      </c>
      <c r="C18" s="4" t="s">
        <v>81</v>
      </c>
      <c r="D18" s="4" t="s">
        <v>90</v>
      </c>
      <c r="E18" s="6">
        <v>2</v>
      </c>
      <c r="F18" s="4" t="s">
        <v>93</v>
      </c>
      <c r="G18" s="4" t="s">
        <v>17</v>
      </c>
      <c r="H18" s="5">
        <v>8.8000000000000007</v>
      </c>
      <c r="I18" s="5">
        <f t="shared" si="0"/>
        <v>17.600000000000001</v>
      </c>
      <c r="J18" s="286"/>
      <c r="K18" s="5">
        <f t="shared" si="1"/>
        <v>352</v>
      </c>
    </row>
    <row r="19" spans="1:11" x14ac:dyDescent="0.25">
      <c r="A19" s="11">
        <v>489</v>
      </c>
      <c r="B19" s="13" t="s">
        <v>94</v>
      </c>
      <c r="C19" s="4" t="s">
        <v>81</v>
      </c>
      <c r="D19" s="4" t="s">
        <v>53</v>
      </c>
      <c r="E19" s="6">
        <v>2</v>
      </c>
      <c r="F19" s="4" t="s">
        <v>95</v>
      </c>
      <c r="G19" s="4" t="s">
        <v>96</v>
      </c>
      <c r="H19" s="5">
        <v>8.8000000000000007</v>
      </c>
      <c r="I19" s="5">
        <f t="shared" si="0"/>
        <v>17.600000000000001</v>
      </c>
      <c r="J19" s="286"/>
      <c r="K19" s="5">
        <f t="shared" si="1"/>
        <v>352</v>
      </c>
    </row>
    <row r="20" spans="1:11" x14ac:dyDescent="0.25">
      <c r="A20" s="11">
        <v>493</v>
      </c>
      <c r="B20" s="13" t="s">
        <v>97</v>
      </c>
      <c r="C20" s="4" t="s">
        <v>81</v>
      </c>
      <c r="D20" s="4" t="s">
        <v>98</v>
      </c>
      <c r="E20" s="6">
        <v>1</v>
      </c>
      <c r="F20" s="4" t="s">
        <v>99</v>
      </c>
      <c r="G20" s="4" t="s">
        <v>100</v>
      </c>
      <c r="H20" s="5">
        <v>8.8000000000000007</v>
      </c>
      <c r="I20" s="5">
        <f t="shared" si="0"/>
        <v>8.8000000000000007</v>
      </c>
      <c r="J20" s="286"/>
      <c r="K20" s="5">
        <f t="shared" si="1"/>
        <v>176</v>
      </c>
    </row>
    <row r="21" spans="1:11" x14ac:dyDescent="0.25">
      <c r="A21" s="11">
        <v>561</v>
      </c>
      <c r="B21" s="13" t="s">
        <v>101</v>
      </c>
      <c r="C21" s="4" t="s">
        <v>81</v>
      </c>
      <c r="D21" s="4" t="s">
        <v>98</v>
      </c>
      <c r="E21" s="4">
        <v>1</v>
      </c>
      <c r="F21" s="4" t="s">
        <v>102</v>
      </c>
      <c r="G21" s="4" t="s">
        <v>17</v>
      </c>
      <c r="H21" s="5">
        <v>8.8000000000000007</v>
      </c>
      <c r="I21" s="5">
        <f t="shared" si="0"/>
        <v>8.8000000000000007</v>
      </c>
      <c r="J21" s="286"/>
      <c r="K21" s="5">
        <f t="shared" si="1"/>
        <v>176</v>
      </c>
    </row>
    <row r="22" spans="1:11" x14ac:dyDescent="0.25">
      <c r="A22" s="11">
        <v>609</v>
      </c>
      <c r="B22" s="13" t="s">
        <v>103</v>
      </c>
      <c r="C22" s="4" t="s">
        <v>81</v>
      </c>
      <c r="D22" s="4" t="s">
        <v>98</v>
      </c>
      <c r="E22" s="4">
        <v>1</v>
      </c>
      <c r="F22" s="4" t="s">
        <v>104</v>
      </c>
      <c r="G22" s="4" t="s">
        <v>17</v>
      </c>
      <c r="H22" s="5">
        <v>8.8000000000000007</v>
      </c>
      <c r="I22" s="5">
        <f t="shared" si="0"/>
        <v>8.8000000000000007</v>
      </c>
      <c r="J22" s="286"/>
      <c r="K22" s="5">
        <f t="shared" si="1"/>
        <v>176</v>
      </c>
    </row>
    <row r="23" spans="1:11" x14ac:dyDescent="0.25">
      <c r="A23" s="11">
        <v>610</v>
      </c>
      <c r="B23" s="13" t="s">
        <v>105</v>
      </c>
      <c r="C23" s="4" t="s">
        <v>81</v>
      </c>
      <c r="D23" s="4" t="s">
        <v>59</v>
      </c>
      <c r="E23" s="6">
        <v>2</v>
      </c>
      <c r="F23" s="4" t="s">
        <v>106</v>
      </c>
      <c r="G23" s="4" t="s">
        <v>17</v>
      </c>
      <c r="H23" s="5">
        <v>8.8000000000000007</v>
      </c>
      <c r="I23" s="5">
        <f t="shared" si="0"/>
        <v>17.600000000000001</v>
      </c>
      <c r="J23" s="286"/>
      <c r="K23" s="5">
        <f t="shared" si="1"/>
        <v>352</v>
      </c>
    </row>
    <row r="24" spans="1:11" x14ac:dyDescent="0.25">
      <c r="A24" s="11">
        <v>613</v>
      </c>
      <c r="B24" s="13" t="s">
        <v>107</v>
      </c>
      <c r="C24" s="4" t="s">
        <v>81</v>
      </c>
      <c r="D24" s="7" t="s">
        <v>67</v>
      </c>
      <c r="E24" s="6">
        <v>1</v>
      </c>
      <c r="F24" s="4" t="s">
        <v>99</v>
      </c>
      <c r="G24" s="4" t="s">
        <v>100</v>
      </c>
      <c r="H24" s="5">
        <v>8.8000000000000007</v>
      </c>
      <c r="I24" s="5">
        <f t="shared" si="0"/>
        <v>8.8000000000000007</v>
      </c>
      <c r="J24" s="286"/>
      <c r="K24" s="5">
        <f t="shared" si="1"/>
        <v>176</v>
      </c>
    </row>
    <row r="25" spans="1:11" x14ac:dyDescent="0.25">
      <c r="A25" s="11">
        <v>327</v>
      </c>
      <c r="B25" s="12" t="s">
        <v>108</v>
      </c>
      <c r="C25" s="4" t="s">
        <v>81</v>
      </c>
      <c r="D25" s="4" t="s">
        <v>124</v>
      </c>
      <c r="E25" s="6">
        <v>2</v>
      </c>
      <c r="F25" s="8" t="s">
        <v>109</v>
      </c>
      <c r="G25" s="8" t="s">
        <v>17</v>
      </c>
      <c r="H25" s="5">
        <v>8.8000000000000007</v>
      </c>
      <c r="I25" s="5">
        <f t="shared" si="0"/>
        <v>17.600000000000001</v>
      </c>
      <c r="J25" s="286"/>
      <c r="K25" s="5">
        <f t="shared" si="1"/>
        <v>352</v>
      </c>
    </row>
    <row r="26" spans="1:11" x14ac:dyDescent="0.25">
      <c r="A26" s="11">
        <v>117</v>
      </c>
      <c r="B26" s="12" t="s">
        <v>110</v>
      </c>
      <c r="C26" s="4" t="s">
        <v>114</v>
      </c>
      <c r="D26" s="4" t="s">
        <v>53</v>
      </c>
      <c r="E26" s="6">
        <v>2</v>
      </c>
      <c r="F26" s="8" t="s">
        <v>111</v>
      </c>
      <c r="G26" s="8" t="s">
        <v>112</v>
      </c>
      <c r="H26" s="5">
        <v>8.8000000000000007</v>
      </c>
      <c r="I26" s="5">
        <f t="shared" si="0"/>
        <v>17.600000000000001</v>
      </c>
      <c r="J26" s="286"/>
      <c r="K26" s="5">
        <f t="shared" si="1"/>
        <v>352</v>
      </c>
    </row>
    <row r="27" spans="1:11" x14ac:dyDescent="0.25">
      <c r="A27" s="11">
        <v>113</v>
      </c>
      <c r="B27" s="12" t="s">
        <v>113</v>
      </c>
      <c r="C27" s="4" t="s">
        <v>114</v>
      </c>
      <c r="D27" s="4" t="s">
        <v>17</v>
      </c>
      <c r="E27" s="4">
        <v>1</v>
      </c>
      <c r="F27" s="8" t="s">
        <v>115</v>
      </c>
      <c r="G27" s="8" t="s">
        <v>17</v>
      </c>
      <c r="H27" s="5">
        <v>8.8000000000000007</v>
      </c>
      <c r="I27" s="5">
        <f t="shared" si="0"/>
        <v>8.8000000000000007</v>
      </c>
      <c r="J27" s="286"/>
      <c r="K27" s="5">
        <f t="shared" si="1"/>
        <v>176</v>
      </c>
    </row>
    <row r="28" spans="1:11" x14ac:dyDescent="0.25">
      <c r="A28" s="11">
        <v>120</v>
      </c>
      <c r="B28" s="12" t="s">
        <v>116</v>
      </c>
      <c r="C28" s="4" t="s">
        <v>114</v>
      </c>
      <c r="D28" s="4" t="s">
        <v>117</v>
      </c>
      <c r="E28" s="6">
        <v>1</v>
      </c>
      <c r="F28" s="8" t="s">
        <v>17</v>
      </c>
      <c r="G28" s="8" t="s">
        <v>17</v>
      </c>
      <c r="H28" s="5">
        <v>8.8000000000000007</v>
      </c>
      <c r="I28" s="5">
        <f t="shared" si="0"/>
        <v>8.8000000000000007</v>
      </c>
      <c r="J28" s="286"/>
      <c r="K28" s="5">
        <f t="shared" si="1"/>
        <v>176</v>
      </c>
    </row>
    <row r="29" spans="1:11" x14ac:dyDescent="0.25">
      <c r="A29" s="11">
        <v>285</v>
      </c>
      <c r="B29" s="12" t="s">
        <v>118</v>
      </c>
      <c r="C29" s="4" t="s">
        <v>81</v>
      </c>
      <c r="D29" s="4" t="s">
        <v>98</v>
      </c>
      <c r="E29" s="6">
        <v>1</v>
      </c>
      <c r="F29" s="8" t="s">
        <v>119</v>
      </c>
      <c r="G29" s="8" t="s">
        <v>120</v>
      </c>
      <c r="H29" s="5">
        <v>8.8000000000000007</v>
      </c>
      <c r="I29" s="5">
        <f t="shared" si="0"/>
        <v>8.8000000000000007</v>
      </c>
      <c r="J29" s="286"/>
      <c r="K29" s="5">
        <f t="shared" si="1"/>
        <v>176</v>
      </c>
    </row>
    <row r="30" spans="1:11" x14ac:dyDescent="0.25">
      <c r="A30" s="11">
        <v>560</v>
      </c>
      <c r="B30" s="13" t="s">
        <v>121</v>
      </c>
      <c r="C30" s="4" t="s">
        <v>81</v>
      </c>
      <c r="D30" s="14" t="s">
        <v>56</v>
      </c>
      <c r="E30" s="6">
        <v>2</v>
      </c>
      <c r="F30" s="8" t="s">
        <v>122</v>
      </c>
      <c r="G30" s="8" t="s">
        <v>123</v>
      </c>
      <c r="H30" s="5">
        <v>8.8000000000000007</v>
      </c>
      <c r="I30" s="5">
        <f t="shared" si="0"/>
        <v>17.600000000000001</v>
      </c>
      <c r="J30" s="286"/>
      <c r="K30" s="5">
        <f t="shared" si="1"/>
        <v>352</v>
      </c>
    </row>
    <row r="31" spans="1:11" x14ac:dyDescent="0.25">
      <c r="A31" s="20">
        <v>84</v>
      </c>
      <c r="B31" s="21" t="s">
        <v>130</v>
      </c>
      <c r="C31" s="22">
        <v>176</v>
      </c>
      <c r="D31" s="17"/>
      <c r="E31" s="6">
        <v>1</v>
      </c>
      <c r="F31" s="18" t="s">
        <v>17</v>
      </c>
      <c r="G31" s="18" t="s">
        <v>17</v>
      </c>
      <c r="H31" s="17"/>
      <c r="I31" s="17"/>
      <c r="J31" s="286"/>
      <c r="K31" s="17"/>
    </row>
    <row r="32" spans="1:11" x14ac:dyDescent="0.25">
      <c r="A32" s="20">
        <v>91</v>
      </c>
      <c r="B32" s="21" t="s">
        <v>129</v>
      </c>
      <c r="C32" s="22">
        <v>352</v>
      </c>
      <c r="D32" s="17"/>
      <c r="E32" s="6">
        <v>1</v>
      </c>
      <c r="F32" s="17"/>
      <c r="G32" s="17"/>
      <c r="H32" s="17"/>
      <c r="I32" s="17"/>
      <c r="J32" s="286"/>
      <c r="K32" s="17"/>
    </row>
    <row r="33" spans="1:11" x14ac:dyDescent="0.25">
      <c r="A33" s="20">
        <v>105</v>
      </c>
      <c r="B33" s="21" t="s">
        <v>131</v>
      </c>
      <c r="C33" s="22">
        <v>176</v>
      </c>
      <c r="D33" s="17"/>
      <c r="E33" s="6">
        <v>1</v>
      </c>
      <c r="F33" s="17"/>
      <c r="G33" s="17"/>
      <c r="H33" s="17"/>
      <c r="I33" s="17"/>
      <c r="J33" s="286"/>
      <c r="K33" s="17"/>
    </row>
    <row r="34" spans="1:11" x14ac:dyDescent="0.25">
      <c r="A34" s="20">
        <v>664</v>
      </c>
      <c r="B34" s="21" t="s">
        <v>132</v>
      </c>
      <c r="C34" s="22">
        <v>176</v>
      </c>
      <c r="D34" s="17"/>
      <c r="E34" s="6">
        <v>1</v>
      </c>
      <c r="F34" s="17"/>
      <c r="G34" s="17"/>
      <c r="H34" s="17"/>
      <c r="I34" s="17"/>
      <c r="J34" s="286"/>
      <c r="K34" s="17"/>
    </row>
    <row r="35" spans="1:11" x14ac:dyDescent="0.25">
      <c r="A35" s="20">
        <v>166</v>
      </c>
      <c r="B35" s="21" t="s">
        <v>133</v>
      </c>
      <c r="C35" s="22">
        <v>528</v>
      </c>
      <c r="D35" s="17"/>
      <c r="E35" s="6">
        <v>1</v>
      </c>
      <c r="F35" s="17"/>
      <c r="G35" s="17"/>
      <c r="H35" s="17"/>
      <c r="I35" s="17"/>
      <c r="J35" s="286"/>
      <c r="K35" s="17"/>
    </row>
    <row r="36" spans="1:11" x14ac:dyDescent="0.25">
      <c r="A36" s="20">
        <v>600</v>
      </c>
      <c r="B36" s="21" t="s">
        <v>134</v>
      </c>
      <c r="C36" s="22">
        <v>352</v>
      </c>
      <c r="D36" s="17"/>
      <c r="E36" s="6">
        <v>1</v>
      </c>
      <c r="F36" s="17"/>
      <c r="G36" s="17"/>
      <c r="H36" s="17"/>
      <c r="I36" s="17"/>
      <c r="J36" s="286"/>
      <c r="K36" s="17"/>
    </row>
    <row r="37" spans="1:11" x14ac:dyDescent="0.25">
      <c r="A37" s="20">
        <v>601</v>
      </c>
      <c r="B37" s="21" t="s">
        <v>134</v>
      </c>
      <c r="C37" s="22">
        <v>352</v>
      </c>
      <c r="D37" s="17"/>
      <c r="E37" s="6">
        <v>1</v>
      </c>
      <c r="F37" s="17"/>
      <c r="G37" s="17"/>
      <c r="H37" s="17"/>
      <c r="I37" s="17"/>
      <c r="J37" s="286"/>
      <c r="K37" s="17"/>
    </row>
    <row r="38" spans="1:11" x14ac:dyDescent="0.25">
      <c r="A38" s="20">
        <v>602</v>
      </c>
      <c r="B38" s="21" t="s">
        <v>135</v>
      </c>
      <c r="C38" s="22">
        <v>352</v>
      </c>
      <c r="D38" s="17"/>
      <c r="E38" s="6">
        <v>1</v>
      </c>
      <c r="F38" s="17"/>
      <c r="G38" s="17"/>
      <c r="H38" s="17"/>
      <c r="I38" s="17"/>
      <c r="J38" s="286"/>
      <c r="K38" s="17"/>
    </row>
    <row r="39" spans="1:11" x14ac:dyDescent="0.25">
      <c r="A39" s="20">
        <v>608</v>
      </c>
      <c r="B39" s="21" t="s">
        <v>135</v>
      </c>
      <c r="C39" s="22">
        <v>352</v>
      </c>
      <c r="D39" s="17"/>
      <c r="E39" s="6">
        <v>1</v>
      </c>
      <c r="F39" s="17"/>
      <c r="G39" s="17"/>
      <c r="H39" s="17"/>
      <c r="I39" s="17"/>
      <c r="J39" s="286"/>
      <c r="K39" s="17"/>
    </row>
    <row r="40" spans="1:11" x14ac:dyDescent="0.25">
      <c r="A40" s="20">
        <v>617</v>
      </c>
      <c r="B40" s="21" t="s">
        <v>135</v>
      </c>
      <c r="C40" s="22">
        <v>352</v>
      </c>
      <c r="D40" s="17"/>
      <c r="E40" s="6">
        <v>1</v>
      </c>
      <c r="F40" s="17"/>
      <c r="G40" s="17"/>
      <c r="H40" s="17"/>
      <c r="I40" s="17"/>
      <c r="J40" s="286"/>
      <c r="K40" s="17"/>
    </row>
    <row r="41" spans="1:11" x14ac:dyDescent="0.25">
      <c r="A41" s="20">
        <v>620</v>
      </c>
      <c r="B41" s="21" t="s">
        <v>135</v>
      </c>
      <c r="C41" s="22">
        <v>352</v>
      </c>
      <c r="D41" s="17"/>
      <c r="E41" s="6">
        <v>1</v>
      </c>
      <c r="F41" s="17"/>
      <c r="G41" s="17"/>
      <c r="H41" s="17"/>
      <c r="I41" s="17"/>
      <c r="J41" s="286"/>
      <c r="K41" s="17"/>
    </row>
    <row r="42" spans="1:11" x14ac:dyDescent="0.25">
      <c r="A42" s="20">
        <v>621</v>
      </c>
      <c r="B42" s="21" t="s">
        <v>136</v>
      </c>
      <c r="C42" s="22">
        <v>352</v>
      </c>
      <c r="D42" s="17"/>
      <c r="E42" s="6">
        <v>1</v>
      </c>
      <c r="F42" s="17"/>
      <c r="G42" s="17"/>
      <c r="H42" s="17"/>
      <c r="I42" s="17"/>
      <c r="J42" s="286"/>
      <c r="K42" s="17"/>
    </row>
    <row r="43" spans="1:11" x14ac:dyDescent="0.25">
      <c r="A43" s="20">
        <v>544</v>
      </c>
      <c r="B43" s="21" t="s">
        <v>137</v>
      </c>
      <c r="C43" s="22">
        <v>352</v>
      </c>
      <c r="D43" s="17"/>
      <c r="E43" s="6">
        <v>1</v>
      </c>
      <c r="F43" s="17"/>
      <c r="G43" s="17"/>
      <c r="H43" s="17"/>
      <c r="I43" s="17"/>
      <c r="J43" s="286"/>
      <c r="K43" s="17"/>
    </row>
    <row r="44" spans="1:11" x14ac:dyDescent="0.25">
      <c r="A44" s="20">
        <v>545</v>
      </c>
      <c r="B44" s="21" t="s">
        <v>137</v>
      </c>
      <c r="C44" s="22">
        <v>352</v>
      </c>
      <c r="D44" s="17"/>
      <c r="E44" s="6">
        <v>1</v>
      </c>
      <c r="F44" s="17"/>
      <c r="G44" s="17"/>
      <c r="H44" s="17"/>
      <c r="I44" s="17"/>
      <c r="J44" s="286"/>
      <c r="K44" s="17"/>
    </row>
    <row r="45" spans="1:11" x14ac:dyDescent="0.25">
      <c r="A45" s="20">
        <v>605</v>
      </c>
      <c r="B45" s="21" t="s">
        <v>138</v>
      </c>
      <c r="C45" s="22">
        <v>352</v>
      </c>
      <c r="D45" s="17"/>
      <c r="E45" s="6">
        <v>1</v>
      </c>
      <c r="F45" s="17"/>
      <c r="G45" s="17"/>
      <c r="H45" s="17"/>
      <c r="I45" s="17"/>
      <c r="J45" s="286"/>
      <c r="K45" s="17"/>
    </row>
    <row r="46" spans="1:11" x14ac:dyDescent="0.25">
      <c r="A46" s="20">
        <v>606</v>
      </c>
      <c r="B46" s="21" t="s">
        <v>138</v>
      </c>
      <c r="C46" s="22">
        <v>352</v>
      </c>
      <c r="D46" s="17"/>
      <c r="E46" s="6">
        <v>1</v>
      </c>
      <c r="F46" s="17"/>
      <c r="G46" s="17"/>
      <c r="H46" s="17"/>
      <c r="I46" s="17"/>
      <c r="J46" s="286"/>
      <c r="K46" s="17"/>
    </row>
    <row r="47" spans="1:11" x14ac:dyDescent="0.25">
      <c r="A47" s="20">
        <v>74</v>
      </c>
      <c r="B47" s="21" t="s">
        <v>139</v>
      </c>
      <c r="C47" s="22">
        <v>352</v>
      </c>
      <c r="D47" s="17"/>
      <c r="E47" s="6">
        <v>1</v>
      </c>
      <c r="F47" s="17"/>
      <c r="G47" s="17"/>
      <c r="H47" s="17"/>
      <c r="I47" s="17"/>
      <c r="J47" s="286"/>
      <c r="K47" s="17"/>
    </row>
    <row r="48" spans="1:11" x14ac:dyDescent="0.25">
      <c r="A48" s="20">
        <v>89</v>
      </c>
      <c r="B48" s="21" t="s">
        <v>140</v>
      </c>
      <c r="C48" s="22">
        <v>352</v>
      </c>
      <c r="D48" s="17"/>
      <c r="E48" s="6">
        <v>1</v>
      </c>
      <c r="F48" s="17"/>
      <c r="G48" s="17"/>
      <c r="H48" s="17"/>
      <c r="I48" s="17"/>
      <c r="J48" s="286"/>
      <c r="K48" s="17"/>
    </row>
  </sheetData>
  <mergeCells count="10">
    <mergeCell ref="A2:A3"/>
    <mergeCell ref="B2:B3"/>
    <mergeCell ref="C2:C3"/>
    <mergeCell ref="D2:D3"/>
    <mergeCell ref="E2:E3"/>
    <mergeCell ref="F2:G2"/>
    <mergeCell ref="H2:H3"/>
    <mergeCell ref="I2:I3"/>
    <mergeCell ref="J2:J3"/>
    <mergeCell ref="J4:J48"/>
  </mergeCells>
  <conditionalFormatting sqref="A2:A26">
    <cfRule type="duplicateValues" dxfId="3" priority="6"/>
  </conditionalFormatting>
  <conditionalFormatting sqref="A4:A24">
    <cfRule type="duplicateValues" dxfId="2" priority="4"/>
  </conditionalFormatting>
  <conditionalFormatting sqref="A25:A26">
    <cfRule type="duplicateValues" dxfId="1" priority="1"/>
  </conditionalFormatting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FB98F-DCB3-4E72-B8E4-E9D5942CD8CA}">
  <sheetPr codeName="Planilha9"/>
  <dimension ref="A1:BG63"/>
  <sheetViews>
    <sheetView zoomScaleNormal="100" workbookViewId="0">
      <selection activeCell="S1" sqref="S1"/>
    </sheetView>
  </sheetViews>
  <sheetFormatPr defaultRowHeight="15" x14ac:dyDescent="0.25"/>
  <cols>
    <col min="1" max="1" width="39.5703125" style="84" bestFit="1" customWidth="1"/>
    <col min="2" max="10" width="6.7109375" style="84" hidden="1" customWidth="1"/>
    <col min="11" max="21" width="6.7109375" style="84" bestFit="1" customWidth="1"/>
    <col min="22" max="43" width="6.7109375" style="84" customWidth="1"/>
    <col min="44" max="52" width="9.140625" style="192"/>
  </cols>
  <sheetData>
    <row r="1" spans="1:59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  <c r="AR1" s="191"/>
      <c r="AS1" s="191"/>
      <c r="AT1" s="191"/>
      <c r="AU1" s="191"/>
      <c r="AV1" s="191"/>
      <c r="AW1" s="191"/>
      <c r="AX1" s="191"/>
      <c r="AY1" s="191"/>
      <c r="AZ1" s="191"/>
      <c r="BA1" s="19"/>
      <c r="BB1" s="19"/>
      <c r="BC1" s="19"/>
      <c r="BD1" s="19"/>
      <c r="BE1" s="19"/>
      <c r="BF1" s="19"/>
      <c r="BG1" s="19"/>
    </row>
    <row r="2" spans="1:59" x14ac:dyDescent="0.25">
      <c r="A2" s="70" t="s">
        <v>1238</v>
      </c>
      <c r="B2" s="71">
        <f>'CARGA MÁQUINA (CAP INST.)'!I$4</f>
        <v>44</v>
      </c>
      <c r="C2" s="71">
        <f>'CARGA MÁQUINA (CAP INST.)'!J$4</f>
        <v>44</v>
      </c>
      <c r="D2" s="71">
        <f>'CARGA MÁQUINA (CAP INST.)'!K$4</f>
        <v>44</v>
      </c>
      <c r="E2" s="71">
        <f>'CARGA MÁQUINA (CAP INST.)'!L$4</f>
        <v>35.200000000000003</v>
      </c>
      <c r="F2" s="71">
        <f>'CARGA MÁQUINA (CAP INST.)'!M$4</f>
        <v>44</v>
      </c>
      <c r="G2" s="71">
        <f>'CARGA MÁQUINA (CAP INST.)'!N$4</f>
        <v>44</v>
      </c>
      <c r="H2" s="71">
        <f>'CARGA MÁQUINA (CAP INST.)'!O$4</f>
        <v>35.200000000000003</v>
      </c>
      <c r="I2" s="71">
        <f>'CARGA MÁQUINA (CAP INST.)'!P$4</f>
        <v>35.200000000000003</v>
      </c>
      <c r="J2" s="71">
        <f>'CARGA MÁQUINA (CAP INST.)'!Q$4</f>
        <v>44</v>
      </c>
      <c r="K2" s="71">
        <f>'CARGA MÁQUINA (CAP INST.)'!R$4</f>
        <v>44</v>
      </c>
      <c r="L2" s="71">
        <f>'CARGA MÁQUINA (CAP INST.)'!S$4</f>
        <v>44</v>
      </c>
      <c r="M2" s="71">
        <f>'CARGA MÁQUINA (CAP INST.)'!T$4</f>
        <v>44</v>
      </c>
      <c r="N2" s="71">
        <f>'CARGA MÁQUINA (CAP INST.)'!U$4</f>
        <v>35.200000000000003</v>
      </c>
      <c r="O2" s="71">
        <f>'CARGA MÁQUINA (CAP INST.)'!V$4</f>
        <v>44</v>
      </c>
      <c r="P2" s="71">
        <f>'CARGA MÁQUINA (CAP INST.)'!W$4</f>
        <v>44</v>
      </c>
      <c r="Q2" s="71">
        <f>'CARGA MÁQUINA (CAP INST.)'!X$4</f>
        <v>44</v>
      </c>
      <c r="R2" s="71">
        <f>'CARGA MÁQUINA (CAP INST.)'!Y$4</f>
        <v>44</v>
      </c>
      <c r="S2" s="71">
        <f>'CARGA MÁQUINA (CAP INST.)'!Z$4</f>
        <v>44</v>
      </c>
      <c r="T2" s="71">
        <f>'CARGA MÁQUINA (CAP INST.)'!AA$4</f>
        <v>44</v>
      </c>
      <c r="U2" s="71">
        <f>'CARGA MÁQUINA (CAP INST.)'!AB$4</f>
        <v>44</v>
      </c>
      <c r="V2" s="71">
        <f>'CARGA MÁQUINA (CAP INST.)'!AC$4</f>
        <v>44</v>
      </c>
      <c r="W2" s="71">
        <f>'CARGA MÁQUINA (CAP INST.)'!AD$4</f>
        <v>44</v>
      </c>
      <c r="X2" s="71">
        <f>'CARGA MÁQUINA (CAP INST.)'!AE$4</f>
        <v>44</v>
      </c>
      <c r="Y2" s="71">
        <f>'CARGA MÁQUINA (CAP INST.)'!AF$4</f>
        <v>44</v>
      </c>
      <c r="Z2" s="71">
        <f>'CARGA MÁQUINA (CAP INST.)'!AG$4</f>
        <v>44</v>
      </c>
      <c r="AA2" s="71">
        <f>'CARGA MÁQUINA (CAP INST.)'!AH$4</f>
        <v>44</v>
      </c>
      <c r="AB2" s="71">
        <f>'CARGA MÁQUINA (CAP INST.)'!AI$4</f>
        <v>35.200000000000003</v>
      </c>
      <c r="AC2" s="71">
        <f>'CARGA MÁQUINA (CAP INST.)'!AJ$4</f>
        <v>44</v>
      </c>
      <c r="AD2" s="71">
        <f>'CARGA MÁQUINA (CAP INST.)'!AK$4</f>
        <v>44</v>
      </c>
      <c r="AE2" s="71">
        <f>'CARGA MÁQUINA (CAP INST.)'!AL$4</f>
        <v>44</v>
      </c>
      <c r="AF2" s="71">
        <f>'CARGA MÁQUINA (CAP INST.)'!AM$4</f>
        <v>44</v>
      </c>
      <c r="AG2" s="71">
        <f>'CARGA MÁQUINA (CAP INST.)'!AN$4</f>
        <v>35.200000000000003</v>
      </c>
      <c r="AH2" s="71">
        <f>'CARGA MÁQUINA (CAP INST.)'!AO$4</f>
        <v>44</v>
      </c>
      <c r="AI2" s="71">
        <f>'CARGA MÁQUINA (CAP INST.)'!AP$4</f>
        <v>44</v>
      </c>
      <c r="AJ2" s="71">
        <f>'CARGA MÁQUINA (CAP INST.)'!AQ$4</f>
        <v>35.200000000000003</v>
      </c>
      <c r="AK2" s="71">
        <f>'CARGA MÁQUINA (CAP INST.)'!AR$4</f>
        <v>44</v>
      </c>
      <c r="AL2" s="71">
        <f>'CARGA MÁQUINA (CAP INST.)'!AS$4</f>
        <v>35.200000000000003</v>
      </c>
      <c r="AM2" s="71">
        <f>'CARGA MÁQUINA (CAP INST.)'!AT$4</f>
        <v>44</v>
      </c>
      <c r="AN2" s="71">
        <f>'CARGA MÁQUINA (CAP INST.)'!AU$4</f>
        <v>44</v>
      </c>
      <c r="AO2" s="71">
        <f>'CARGA MÁQUINA (CAP INST.)'!AV$4</f>
        <v>44</v>
      </c>
      <c r="AP2" s="71">
        <f>'CARGA MÁQUINA (CAP INST.)'!AW$4</f>
        <v>44</v>
      </c>
      <c r="AQ2" s="71">
        <f>'CARGA MÁQUINA (CAP INST.)'!AX$4</f>
        <v>35.200000000000003</v>
      </c>
      <c r="AR2" s="191"/>
      <c r="AS2" s="191"/>
      <c r="AT2" s="191"/>
      <c r="AU2" s="191"/>
      <c r="AV2" s="191"/>
      <c r="AW2" s="191"/>
      <c r="AX2" s="191"/>
      <c r="AY2" s="191"/>
      <c r="AZ2" s="191"/>
      <c r="BA2" s="19"/>
      <c r="BB2" s="19"/>
      <c r="BC2" s="19"/>
      <c r="BD2" s="19"/>
      <c r="BE2" s="19"/>
      <c r="BF2" s="19"/>
      <c r="BG2" s="19"/>
    </row>
    <row r="3" spans="1:59" x14ac:dyDescent="0.25">
      <c r="A3" s="70" t="s">
        <v>1278</v>
      </c>
      <c r="B3" s="72">
        <f>'CARGA MÁQUINA (CAP INST.)'!D$67</f>
        <v>0</v>
      </c>
      <c r="C3" s="72">
        <f>'CARGA MÁQUINA (CAP INST.)'!E$67</f>
        <v>0</v>
      </c>
      <c r="D3" s="72">
        <f>'CARGA MÁQUINA (CAP INST.)'!F$67</f>
        <v>0</v>
      </c>
      <c r="E3" s="72">
        <f>'CARGA MÁQUINA (CAP INST.)'!G$67</f>
        <v>0</v>
      </c>
      <c r="F3" s="72">
        <f>'CARGA MÁQUINA (CAP INST.)'!H$67</f>
        <v>0</v>
      </c>
      <c r="G3" s="72">
        <f>'CARGA MÁQUINA (CAP INST.)'!I$67</f>
        <v>0</v>
      </c>
      <c r="H3" s="72">
        <f>'CARGA MÁQUINA (CAP INST.)'!J$67</f>
        <v>0</v>
      </c>
      <c r="I3" s="72">
        <f>'CARGA MÁQUINA (CAP INST.)'!K$67</f>
        <v>0</v>
      </c>
      <c r="J3" s="72">
        <f>'CARGA MÁQUINA (CAP INST.)'!L$67</f>
        <v>0</v>
      </c>
      <c r="K3" s="72">
        <f>'CARGA MÁQUINA (CAP INST.)'!M$67</f>
        <v>0</v>
      </c>
      <c r="L3" s="72">
        <f>'CARGA MÁQUINA (CAP INST.)'!N$67</f>
        <v>0</v>
      </c>
      <c r="M3" s="72">
        <f>'CARGA MÁQUINA (CAP INST.)'!O$67</f>
        <v>0</v>
      </c>
      <c r="N3" s="72">
        <f>'CARGA MÁQUINA (CAP INST.)'!P$67</f>
        <v>0</v>
      </c>
      <c r="O3" s="72">
        <f>'CARGA MÁQUINA (CAP INST.)'!Q$67</f>
        <v>0</v>
      </c>
      <c r="P3" s="72">
        <f>'CARGA MÁQUINA (CAP INST.)'!R$67</f>
        <v>0</v>
      </c>
      <c r="Q3" s="72">
        <f>'CARGA MÁQUINA (CAP INST.)'!S$67</f>
        <v>33.456565656565658</v>
      </c>
      <c r="R3" s="72">
        <f>'CARGA MÁQUINA (CAP INST.)'!T$67</f>
        <v>0</v>
      </c>
      <c r="S3" s="72">
        <f>'CARGA MÁQUINA (CAP INST.)'!U$67</f>
        <v>0</v>
      </c>
      <c r="T3" s="72">
        <f>'CARGA MÁQUINA (CAP INST.)'!V$67</f>
        <v>0</v>
      </c>
      <c r="U3" s="72">
        <f>'CARGA MÁQUINA (CAP INST.)'!W$67</f>
        <v>0</v>
      </c>
      <c r="V3" s="72">
        <f>'CARGA MÁQUINA (CAP INST.)'!X$67</f>
        <v>0</v>
      </c>
      <c r="W3" s="72">
        <f>'CARGA MÁQUINA (CAP INST.)'!Y$67</f>
        <v>0</v>
      </c>
      <c r="X3" s="72">
        <f>'CARGA MÁQUINA (CAP INST.)'!Z$67</f>
        <v>0</v>
      </c>
      <c r="Y3" s="72">
        <f>'CARGA MÁQUINA (CAP INST.)'!AA$67</f>
        <v>0</v>
      </c>
      <c r="Z3" s="72">
        <f>'CARGA MÁQUINA (CAP INST.)'!AB$67</f>
        <v>0</v>
      </c>
      <c r="AA3" s="72">
        <f>'CARGA MÁQUINA (CAP INST.)'!AC$67</f>
        <v>0</v>
      </c>
      <c r="AB3" s="72">
        <f>'CARGA MÁQUINA (CAP INST.)'!AD$67</f>
        <v>0</v>
      </c>
      <c r="AC3" s="72">
        <f>'CARGA MÁQUINA (CAP INST.)'!AE$67</f>
        <v>0</v>
      </c>
      <c r="AD3" s="72">
        <f>'CARGA MÁQUINA (CAP INST.)'!AF$67</f>
        <v>0</v>
      </c>
      <c r="AE3" s="72">
        <f>'CARGA MÁQUINA (CAP INST.)'!AG$67</f>
        <v>0</v>
      </c>
      <c r="AF3" s="72">
        <f>'CARGA MÁQUINA (CAP INST.)'!AH$67</f>
        <v>0</v>
      </c>
      <c r="AG3" s="72">
        <f>'CARGA MÁQUINA (CAP INST.)'!AI$67</f>
        <v>0</v>
      </c>
      <c r="AH3" s="72">
        <f>'CARGA MÁQUINA (CAP INST.)'!AJ$67</f>
        <v>0</v>
      </c>
      <c r="AI3" s="72">
        <f>'CARGA MÁQUINA (CAP INST.)'!AK$67</f>
        <v>0</v>
      </c>
      <c r="AJ3" s="72">
        <f>'CARGA MÁQUINA (CAP INST.)'!AL$67</f>
        <v>0</v>
      </c>
      <c r="AK3" s="72">
        <f>'CARGA MÁQUINA (CAP INST.)'!AM$67</f>
        <v>0</v>
      </c>
      <c r="AL3" s="72">
        <f>'CARGA MÁQUINA (CAP INST.)'!AN$67</f>
        <v>0</v>
      </c>
      <c r="AM3" s="72">
        <f>'CARGA MÁQUINA (CAP INST.)'!AO$67</f>
        <v>0</v>
      </c>
      <c r="AN3" s="72">
        <f>'CARGA MÁQUINA (CAP INST.)'!AP$67</f>
        <v>0</v>
      </c>
      <c r="AO3" s="72">
        <f>'CARGA MÁQUINA (CAP INST.)'!AQ$67</f>
        <v>0</v>
      </c>
      <c r="AP3" s="72">
        <f>'CARGA MÁQUINA (CAP INST.)'!AR$67</f>
        <v>0</v>
      </c>
      <c r="AQ3" s="72">
        <f>'CARGA MÁQUINA (CAP INST.)'!AS$67</f>
        <v>0</v>
      </c>
      <c r="AR3" s="191"/>
      <c r="AS3" s="191"/>
      <c r="AT3" s="191"/>
      <c r="AU3" s="191"/>
      <c r="AV3" s="191"/>
      <c r="AW3" s="191"/>
      <c r="AX3" s="191"/>
      <c r="AY3" s="191"/>
      <c r="AZ3" s="191"/>
      <c r="BA3" s="19"/>
      <c r="BB3" s="19"/>
      <c r="BC3" s="19"/>
      <c r="BD3" s="19"/>
      <c r="BE3" s="19"/>
      <c r="BF3" s="19"/>
      <c r="BG3" s="19"/>
    </row>
    <row r="4" spans="1:59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191"/>
      <c r="AS4" s="191"/>
      <c r="AT4" s="191"/>
      <c r="AU4" s="191"/>
      <c r="AV4" s="191"/>
      <c r="AW4" s="191"/>
      <c r="AX4" s="191"/>
      <c r="AY4" s="191"/>
      <c r="AZ4" s="191"/>
      <c r="BA4" s="19"/>
      <c r="BB4" s="19"/>
      <c r="BC4" s="19"/>
      <c r="BD4" s="19"/>
      <c r="BE4" s="19"/>
      <c r="BF4" s="19"/>
      <c r="BG4" s="19"/>
    </row>
    <row r="5" spans="1:59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1"/>
      <c r="AS5" s="191"/>
      <c r="AT5" s="191"/>
      <c r="AU5" s="191"/>
      <c r="AV5" s="191"/>
      <c r="AW5" s="191"/>
      <c r="AX5" s="191"/>
      <c r="AY5" s="191"/>
      <c r="AZ5" s="191"/>
      <c r="BA5" s="19"/>
      <c r="BB5" s="19"/>
      <c r="BC5" s="19"/>
      <c r="BD5" s="19"/>
      <c r="BE5" s="19"/>
      <c r="BF5" s="19"/>
      <c r="BG5" s="19"/>
    </row>
    <row r="6" spans="1:59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  <c r="AR6" s="191"/>
      <c r="AS6" s="191"/>
      <c r="AT6" s="191"/>
      <c r="AU6" s="191"/>
      <c r="AV6" s="191"/>
      <c r="AW6" s="191"/>
      <c r="AX6" s="191"/>
      <c r="AY6" s="191"/>
      <c r="AZ6" s="191"/>
      <c r="BA6" s="19"/>
      <c r="BB6" s="19"/>
      <c r="BC6" s="19"/>
      <c r="BD6" s="19"/>
      <c r="BE6" s="19"/>
      <c r="BF6" s="19"/>
      <c r="BG6" s="19"/>
    </row>
    <row r="7" spans="1:59" x14ac:dyDescent="0.25">
      <c r="A7" s="70" t="s">
        <v>1238</v>
      </c>
      <c r="B7" s="71">
        <f>'CARGA MÁQUINA (CAP INST.)'!I$5</f>
        <v>44</v>
      </c>
      <c r="C7" s="71">
        <f>'CARGA MÁQUINA (CAP INST.)'!J$5</f>
        <v>44</v>
      </c>
      <c r="D7" s="71">
        <f>'CARGA MÁQUINA (CAP INST.)'!K$5</f>
        <v>44</v>
      </c>
      <c r="E7" s="71">
        <f>'CARGA MÁQUINA (CAP INST.)'!L$5</f>
        <v>35.200000000000003</v>
      </c>
      <c r="F7" s="71">
        <f>'CARGA MÁQUINA (CAP INST.)'!M$5</f>
        <v>44</v>
      </c>
      <c r="G7" s="71">
        <f>'CARGA MÁQUINA (CAP INST.)'!N$5</f>
        <v>44</v>
      </c>
      <c r="H7" s="71">
        <f>'CARGA MÁQUINA (CAP INST.)'!O$5</f>
        <v>35.200000000000003</v>
      </c>
      <c r="I7" s="71">
        <f>'CARGA MÁQUINA (CAP INST.)'!P$5</f>
        <v>35.200000000000003</v>
      </c>
      <c r="J7" s="71">
        <f>'CARGA MÁQUINA (CAP INST.)'!Q$5</f>
        <v>44</v>
      </c>
      <c r="K7" s="71">
        <f>'CARGA MÁQUINA (CAP INST.)'!R$5</f>
        <v>44</v>
      </c>
      <c r="L7" s="71">
        <f>'CARGA MÁQUINA (CAP INST.)'!S$5</f>
        <v>44</v>
      </c>
      <c r="M7" s="71">
        <f>'CARGA MÁQUINA (CAP INST.)'!T$5</f>
        <v>44</v>
      </c>
      <c r="N7" s="71">
        <f>'CARGA MÁQUINA (CAP INST.)'!U$5</f>
        <v>35.200000000000003</v>
      </c>
      <c r="O7" s="71">
        <f>'CARGA MÁQUINA (CAP INST.)'!V$5</f>
        <v>44</v>
      </c>
      <c r="P7" s="71">
        <f>'CARGA MÁQUINA (CAP INST.)'!W$5</f>
        <v>44</v>
      </c>
      <c r="Q7" s="71">
        <f>'CARGA MÁQUINA (CAP INST.)'!X$5</f>
        <v>44</v>
      </c>
      <c r="R7" s="71">
        <f>'CARGA MÁQUINA (CAP INST.)'!Y$5</f>
        <v>44</v>
      </c>
      <c r="S7" s="71">
        <f>'CARGA MÁQUINA (CAP INST.)'!Z$5</f>
        <v>44</v>
      </c>
      <c r="T7" s="71">
        <f>'CARGA MÁQUINA (CAP INST.)'!AA$5</f>
        <v>44</v>
      </c>
      <c r="U7" s="71">
        <f>'CARGA MÁQUINA (CAP INST.)'!AB$5</f>
        <v>44</v>
      </c>
      <c r="V7" s="71">
        <f>'CARGA MÁQUINA (CAP INST.)'!AC$5</f>
        <v>44</v>
      </c>
      <c r="W7" s="71">
        <f>'CARGA MÁQUINA (CAP INST.)'!AD$5</f>
        <v>44</v>
      </c>
      <c r="X7" s="71">
        <f>'CARGA MÁQUINA (CAP INST.)'!AE$5</f>
        <v>44</v>
      </c>
      <c r="Y7" s="71">
        <f>'CARGA MÁQUINA (CAP INST.)'!AF$5</f>
        <v>44</v>
      </c>
      <c r="Z7" s="71">
        <f>'CARGA MÁQUINA (CAP INST.)'!AG$5</f>
        <v>44</v>
      </c>
      <c r="AA7" s="71">
        <f>'CARGA MÁQUINA (CAP INST.)'!AH$5</f>
        <v>44</v>
      </c>
      <c r="AB7" s="71">
        <f>'CARGA MÁQUINA (CAP INST.)'!AI$5</f>
        <v>35.200000000000003</v>
      </c>
      <c r="AC7" s="71">
        <f>'CARGA MÁQUINA (CAP INST.)'!AJ$5</f>
        <v>44</v>
      </c>
      <c r="AD7" s="71">
        <f>'CARGA MÁQUINA (CAP INST.)'!AK$5</f>
        <v>44</v>
      </c>
      <c r="AE7" s="71">
        <f>'CARGA MÁQUINA (CAP INST.)'!AL$5</f>
        <v>44</v>
      </c>
      <c r="AF7" s="71">
        <f>'CARGA MÁQUINA (CAP INST.)'!AM$5</f>
        <v>44</v>
      </c>
      <c r="AG7" s="71">
        <f>'CARGA MÁQUINA (CAP INST.)'!AN$5</f>
        <v>35.200000000000003</v>
      </c>
      <c r="AH7" s="71">
        <f>'CARGA MÁQUINA (CAP INST.)'!AO$5</f>
        <v>44</v>
      </c>
      <c r="AI7" s="71">
        <f>'CARGA MÁQUINA (CAP INST.)'!AP$5</f>
        <v>44</v>
      </c>
      <c r="AJ7" s="71">
        <f>'CARGA MÁQUINA (CAP INST.)'!AQ$5</f>
        <v>35.200000000000003</v>
      </c>
      <c r="AK7" s="71">
        <f>'CARGA MÁQUINA (CAP INST.)'!AR$5</f>
        <v>44</v>
      </c>
      <c r="AL7" s="71">
        <f>'CARGA MÁQUINA (CAP INST.)'!AS$5</f>
        <v>35.200000000000003</v>
      </c>
      <c r="AM7" s="71">
        <f>'CARGA MÁQUINA (CAP INST.)'!AT$5</f>
        <v>44</v>
      </c>
      <c r="AN7" s="71">
        <f>'CARGA MÁQUINA (CAP INST.)'!AU$5</f>
        <v>44</v>
      </c>
      <c r="AO7" s="71">
        <f>'CARGA MÁQUINA (CAP INST.)'!AV$5</f>
        <v>44</v>
      </c>
      <c r="AP7" s="71">
        <f>'CARGA MÁQUINA (CAP INST.)'!AW$5</f>
        <v>44</v>
      </c>
      <c r="AQ7" s="71">
        <f>'CARGA MÁQUINA (CAP INST.)'!AX$5</f>
        <v>35.200000000000003</v>
      </c>
      <c r="AR7" s="191"/>
      <c r="AS7" s="191"/>
      <c r="AT7" s="191"/>
      <c r="AU7" s="191"/>
      <c r="AV7" s="191"/>
      <c r="AW7" s="191"/>
      <c r="AX7" s="191"/>
      <c r="AY7" s="191"/>
      <c r="AZ7" s="191"/>
      <c r="BA7" s="19"/>
      <c r="BB7" s="19"/>
      <c r="BC7" s="19"/>
      <c r="BD7" s="19"/>
      <c r="BE7" s="19"/>
      <c r="BF7" s="19"/>
      <c r="BG7" s="19"/>
    </row>
    <row r="8" spans="1:59" x14ac:dyDescent="0.25">
      <c r="A8" s="70" t="s">
        <v>1279</v>
      </c>
      <c r="B8" s="72">
        <f>'CARGA MÁQUINA (CAP INST.)'!D$68</f>
        <v>5.5145454545454538</v>
      </c>
      <c r="C8" s="72">
        <f>'CARGA MÁQUINA (CAP INST.)'!E$68</f>
        <v>13.918704545454545</v>
      </c>
      <c r="D8" s="72">
        <f>'CARGA MÁQUINA (CAP INST.)'!F$68</f>
        <v>11.390522727272728</v>
      </c>
      <c r="E8" s="72">
        <f>'CARGA MÁQUINA (CAP INST.)'!G$68</f>
        <v>49.714568181818187</v>
      </c>
      <c r="F8" s="72">
        <f>'CARGA MÁQUINA (CAP INST.)'!H$68</f>
        <v>44.236022727272733</v>
      </c>
      <c r="G8" s="72">
        <f>'CARGA MÁQUINA (CAP INST.)'!I$68</f>
        <v>55.33506818181818</v>
      </c>
      <c r="H8" s="72">
        <f>'CARGA MÁQUINA (CAP INST.)'!J$68</f>
        <v>29.112340909090911</v>
      </c>
      <c r="I8" s="72">
        <f>'CARGA MÁQUINA (CAP INST.)'!K$68</f>
        <v>0</v>
      </c>
      <c r="J8" s="72">
        <f>'CARGA MÁQUINA (CAP INST.)'!L$68</f>
        <v>0</v>
      </c>
      <c r="K8" s="72">
        <f>'CARGA MÁQUINA (CAP INST.)'!M$68</f>
        <v>0</v>
      </c>
      <c r="L8" s="72">
        <f>'CARGA MÁQUINA (CAP INST.)'!N$68</f>
        <v>0</v>
      </c>
      <c r="M8" s="72">
        <f>'CARGA MÁQUINA (CAP INST.)'!O$68</f>
        <v>15.123681818181819</v>
      </c>
      <c r="N8" s="72">
        <f>'CARGA MÁQUINA (CAP INST.)'!P$68</f>
        <v>0</v>
      </c>
      <c r="O8" s="72">
        <f>'CARGA MÁQUINA (CAP INST.)'!Q$68</f>
        <v>7.5618409090909093</v>
      </c>
      <c r="P8" s="72">
        <f>'CARGA MÁQUINA (CAP INST.)'!R$68</f>
        <v>7.5618409090909093</v>
      </c>
      <c r="Q8" s="72">
        <f>'CARGA MÁQUINA (CAP INST.)'!S$68</f>
        <v>0</v>
      </c>
      <c r="R8" s="72">
        <f>'CARGA MÁQUINA (CAP INST.)'!T$68</f>
        <v>0</v>
      </c>
      <c r="S8" s="72">
        <f>'CARGA MÁQUINA (CAP INST.)'!U$68</f>
        <v>0</v>
      </c>
      <c r="T8" s="72">
        <f>'CARGA MÁQUINA (CAP INST.)'!V$68</f>
        <v>0</v>
      </c>
      <c r="U8" s="72">
        <f>'CARGA MÁQUINA (CAP INST.)'!W$68</f>
        <v>0</v>
      </c>
      <c r="V8" s="72">
        <f>'CARGA MÁQUINA (CAP INST.)'!X$68</f>
        <v>0</v>
      </c>
      <c r="W8" s="72">
        <f>'CARGA MÁQUINA (CAP INST.)'!Y$68</f>
        <v>0</v>
      </c>
      <c r="X8" s="72">
        <f>'CARGA MÁQUINA (CAP INST.)'!Z$68</f>
        <v>0</v>
      </c>
      <c r="Y8" s="72">
        <f>'CARGA MÁQUINA (CAP INST.)'!AA$68</f>
        <v>0</v>
      </c>
      <c r="Z8" s="72">
        <f>'CARGA MÁQUINA (CAP INST.)'!AB$68</f>
        <v>0</v>
      </c>
      <c r="AA8" s="72">
        <f>'CARGA MÁQUINA (CAP INST.)'!AC$68</f>
        <v>0</v>
      </c>
      <c r="AB8" s="72">
        <f>'CARGA MÁQUINA (CAP INST.)'!AD$68</f>
        <v>0</v>
      </c>
      <c r="AC8" s="72">
        <f>'CARGA MÁQUINA (CAP INST.)'!AE$68</f>
        <v>0</v>
      </c>
      <c r="AD8" s="72">
        <f>'CARGA MÁQUINA (CAP INST.)'!AF$68</f>
        <v>0</v>
      </c>
      <c r="AE8" s="72">
        <f>'CARGA MÁQUINA (CAP INST.)'!AG$68</f>
        <v>0</v>
      </c>
      <c r="AF8" s="72">
        <f>'CARGA MÁQUINA (CAP INST.)'!AH$68</f>
        <v>0</v>
      </c>
      <c r="AG8" s="72">
        <f>'CARGA MÁQUINA (CAP INST.)'!AI$68</f>
        <v>0</v>
      </c>
      <c r="AH8" s="72">
        <f>'CARGA MÁQUINA (CAP INST.)'!AJ$68</f>
        <v>0</v>
      </c>
      <c r="AI8" s="72">
        <f>'CARGA MÁQUINA (CAP INST.)'!AK$68</f>
        <v>0</v>
      </c>
      <c r="AJ8" s="72">
        <f>'CARGA MÁQUINA (CAP INST.)'!AL$68</f>
        <v>0</v>
      </c>
      <c r="AK8" s="72">
        <f>'CARGA MÁQUINA (CAP INST.)'!AM$68</f>
        <v>0</v>
      </c>
      <c r="AL8" s="72">
        <f>'CARGA MÁQUINA (CAP INST.)'!AN$68</f>
        <v>0</v>
      </c>
      <c r="AM8" s="72">
        <f>'CARGA MÁQUINA (CAP INST.)'!AO$68</f>
        <v>0</v>
      </c>
      <c r="AN8" s="72">
        <f>'CARGA MÁQUINA (CAP INST.)'!AP$68</f>
        <v>0</v>
      </c>
      <c r="AO8" s="72">
        <f>'CARGA MÁQUINA (CAP INST.)'!AQ$68</f>
        <v>0</v>
      </c>
      <c r="AP8" s="72">
        <f>'CARGA MÁQUINA (CAP INST.)'!AR$68</f>
        <v>0</v>
      </c>
      <c r="AQ8" s="72">
        <f>'CARGA MÁQUINA (CAP INST.)'!AS$68</f>
        <v>0</v>
      </c>
      <c r="AR8" s="191"/>
      <c r="AS8" s="191"/>
      <c r="AT8" s="191"/>
      <c r="AU8" s="191"/>
      <c r="AV8" s="191"/>
      <c r="AW8" s="191"/>
      <c r="AX8" s="191"/>
      <c r="AY8" s="191"/>
      <c r="AZ8" s="191"/>
      <c r="BA8" s="19"/>
      <c r="BB8" s="19"/>
      <c r="BC8" s="19"/>
      <c r="BD8" s="19"/>
      <c r="BE8" s="19"/>
      <c r="BF8" s="19"/>
      <c r="BG8" s="19"/>
    </row>
    <row r="9" spans="1:59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191"/>
      <c r="AS9" s="191"/>
      <c r="AT9" s="191"/>
      <c r="AU9" s="191"/>
      <c r="AV9" s="191"/>
      <c r="AW9" s="191"/>
      <c r="AX9" s="191"/>
      <c r="AY9" s="191"/>
      <c r="AZ9" s="191"/>
      <c r="BA9" s="19"/>
      <c r="BB9" s="19"/>
      <c r="BC9" s="19"/>
      <c r="BD9" s="19"/>
      <c r="BE9" s="19"/>
      <c r="BF9" s="19"/>
      <c r="BG9" s="19"/>
    </row>
    <row r="10" spans="1:59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191"/>
      <c r="AS10" s="191"/>
      <c r="AT10" s="191"/>
      <c r="AU10" s="191"/>
      <c r="AV10" s="191"/>
      <c r="AW10" s="191"/>
      <c r="AX10" s="191"/>
      <c r="AY10" s="191"/>
      <c r="AZ10" s="191"/>
      <c r="BA10" s="19"/>
      <c r="BB10" s="19"/>
      <c r="BC10" s="19"/>
      <c r="BD10" s="19"/>
      <c r="BE10" s="19"/>
      <c r="BF10" s="19"/>
      <c r="BG10" s="19"/>
    </row>
    <row r="11" spans="1:59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  <c r="AR11" s="191"/>
      <c r="AS11" s="191"/>
      <c r="AT11" s="191"/>
      <c r="AU11" s="191"/>
      <c r="AV11" s="191"/>
      <c r="AW11" s="191"/>
      <c r="AX11" s="191"/>
      <c r="AY11" s="191"/>
      <c r="AZ11" s="191"/>
      <c r="BA11" s="19"/>
      <c r="BB11" s="19"/>
      <c r="BC11" s="19"/>
      <c r="BD11" s="19"/>
      <c r="BE11" s="19"/>
      <c r="BF11" s="19"/>
      <c r="BG11" s="19"/>
    </row>
    <row r="12" spans="1:59" x14ac:dyDescent="0.25">
      <c r="A12" s="70" t="s">
        <v>1238</v>
      </c>
      <c r="B12" s="71">
        <f>'CARGA MÁQUINA (CAP INST.)'!I$6</f>
        <v>44</v>
      </c>
      <c r="C12" s="71">
        <f>'CARGA MÁQUINA (CAP INST.)'!J$6</f>
        <v>44</v>
      </c>
      <c r="D12" s="71">
        <f>'CARGA MÁQUINA (CAP INST.)'!K$6</f>
        <v>44</v>
      </c>
      <c r="E12" s="71">
        <f>'CARGA MÁQUINA (CAP INST.)'!L$6</f>
        <v>35.200000000000003</v>
      </c>
      <c r="F12" s="71">
        <f>'CARGA MÁQUINA (CAP INST.)'!M$6</f>
        <v>44</v>
      </c>
      <c r="G12" s="71">
        <f>'CARGA MÁQUINA (CAP INST.)'!N$6</f>
        <v>44</v>
      </c>
      <c r="H12" s="71">
        <f>'CARGA MÁQUINA (CAP INST.)'!O$6</f>
        <v>35.200000000000003</v>
      </c>
      <c r="I12" s="71">
        <f>'CARGA MÁQUINA (CAP INST.)'!P$6</f>
        <v>35.200000000000003</v>
      </c>
      <c r="J12" s="71">
        <f>'CARGA MÁQUINA (CAP INST.)'!Q$6</f>
        <v>44</v>
      </c>
      <c r="K12" s="71">
        <f>'CARGA MÁQUINA (CAP INST.)'!R$6</f>
        <v>44</v>
      </c>
      <c r="L12" s="71">
        <f>'CARGA MÁQUINA (CAP INST.)'!S$6</f>
        <v>44</v>
      </c>
      <c r="M12" s="71">
        <f>'CARGA MÁQUINA (CAP INST.)'!T$6</f>
        <v>44</v>
      </c>
      <c r="N12" s="71">
        <f>'CARGA MÁQUINA (CAP INST.)'!U$6</f>
        <v>35.200000000000003</v>
      </c>
      <c r="O12" s="71">
        <f>'CARGA MÁQUINA (CAP INST.)'!V$6</f>
        <v>44</v>
      </c>
      <c r="P12" s="71">
        <f>'CARGA MÁQUINA (CAP INST.)'!W$6</f>
        <v>44</v>
      </c>
      <c r="Q12" s="71">
        <f>'CARGA MÁQUINA (CAP INST.)'!X$6</f>
        <v>44</v>
      </c>
      <c r="R12" s="71">
        <f>'CARGA MÁQUINA (CAP INST.)'!Y$6</f>
        <v>44</v>
      </c>
      <c r="S12" s="71">
        <f>'CARGA MÁQUINA (CAP INST.)'!Z$6</f>
        <v>44</v>
      </c>
      <c r="T12" s="71">
        <f>'CARGA MÁQUINA (CAP INST.)'!AA$6</f>
        <v>44</v>
      </c>
      <c r="U12" s="71">
        <f>'CARGA MÁQUINA (CAP INST.)'!AB$6</f>
        <v>44</v>
      </c>
      <c r="V12" s="71">
        <f>'CARGA MÁQUINA (CAP INST.)'!AC$6</f>
        <v>44</v>
      </c>
      <c r="W12" s="71">
        <f>'CARGA MÁQUINA (CAP INST.)'!AD$6</f>
        <v>44</v>
      </c>
      <c r="X12" s="71">
        <f>'CARGA MÁQUINA (CAP INST.)'!AE$6</f>
        <v>44</v>
      </c>
      <c r="Y12" s="71">
        <f>'CARGA MÁQUINA (CAP INST.)'!AF$6</f>
        <v>44</v>
      </c>
      <c r="Z12" s="71">
        <f>'CARGA MÁQUINA (CAP INST.)'!AG$6</f>
        <v>44</v>
      </c>
      <c r="AA12" s="71">
        <f>'CARGA MÁQUINA (CAP INST.)'!AH$6</f>
        <v>44</v>
      </c>
      <c r="AB12" s="71">
        <f>'CARGA MÁQUINA (CAP INST.)'!AI$6</f>
        <v>35.200000000000003</v>
      </c>
      <c r="AC12" s="71">
        <f>'CARGA MÁQUINA (CAP INST.)'!AJ$6</f>
        <v>44</v>
      </c>
      <c r="AD12" s="71">
        <f>'CARGA MÁQUINA (CAP INST.)'!AK$6</f>
        <v>44</v>
      </c>
      <c r="AE12" s="71">
        <f>'CARGA MÁQUINA (CAP INST.)'!AL$6</f>
        <v>44</v>
      </c>
      <c r="AF12" s="71">
        <f>'CARGA MÁQUINA (CAP INST.)'!AM$6</f>
        <v>44</v>
      </c>
      <c r="AG12" s="71">
        <f>'CARGA MÁQUINA (CAP INST.)'!AN$6</f>
        <v>35.200000000000003</v>
      </c>
      <c r="AH12" s="71">
        <f>'CARGA MÁQUINA (CAP INST.)'!AO$6</f>
        <v>44</v>
      </c>
      <c r="AI12" s="71">
        <f>'CARGA MÁQUINA (CAP INST.)'!AP$6</f>
        <v>44</v>
      </c>
      <c r="AJ12" s="71">
        <f>'CARGA MÁQUINA (CAP INST.)'!AQ$6</f>
        <v>35.200000000000003</v>
      </c>
      <c r="AK12" s="71">
        <f>'CARGA MÁQUINA (CAP INST.)'!AR$6</f>
        <v>44</v>
      </c>
      <c r="AL12" s="71">
        <f>'CARGA MÁQUINA (CAP INST.)'!AS$6</f>
        <v>35.200000000000003</v>
      </c>
      <c r="AM12" s="71">
        <f>'CARGA MÁQUINA (CAP INST.)'!AT$6</f>
        <v>44</v>
      </c>
      <c r="AN12" s="71">
        <f>'CARGA MÁQUINA (CAP INST.)'!AU$6</f>
        <v>44</v>
      </c>
      <c r="AO12" s="71">
        <f>'CARGA MÁQUINA (CAP INST.)'!AV$6</f>
        <v>44</v>
      </c>
      <c r="AP12" s="71">
        <f>'CARGA MÁQUINA (CAP INST.)'!AW$6</f>
        <v>44</v>
      </c>
      <c r="AQ12" s="71">
        <f>'CARGA MÁQUINA (CAP INST.)'!AX$6</f>
        <v>35.200000000000003</v>
      </c>
      <c r="AR12" s="191"/>
      <c r="AS12" s="191"/>
      <c r="AT12" s="191"/>
      <c r="AU12" s="191"/>
      <c r="AV12" s="191"/>
      <c r="AW12" s="191"/>
      <c r="AX12" s="191"/>
      <c r="AY12" s="191"/>
      <c r="AZ12" s="191"/>
      <c r="BA12" s="19"/>
      <c r="BB12" s="19"/>
      <c r="BC12" s="19"/>
      <c r="BD12" s="19"/>
      <c r="BE12" s="19"/>
      <c r="BF12" s="19"/>
      <c r="BG12" s="19"/>
    </row>
    <row r="13" spans="1:59" x14ac:dyDescent="0.25">
      <c r="A13" s="70" t="s">
        <v>1280</v>
      </c>
      <c r="B13" s="72">
        <f>'CARGA MÁQUINA (CAP INST.)'!D$69</f>
        <v>16.085454545454546</v>
      </c>
      <c r="C13" s="72">
        <f>'CARGA MÁQUINA (CAP INST.)'!E$69</f>
        <v>13.534568181818182</v>
      </c>
      <c r="D13" s="72">
        <f>'CARGA MÁQUINA (CAP INST.)'!F$69</f>
        <v>5.0563636363636357</v>
      </c>
      <c r="E13" s="72">
        <f>'CARGA MÁQUINA (CAP INST.)'!G$69</f>
        <v>2.5281818181818179</v>
      </c>
      <c r="F13" s="72">
        <f>'CARGA MÁQUINA (CAP INST.)'!H$69</f>
        <v>0</v>
      </c>
      <c r="G13" s="72">
        <f>'CARGA MÁQUINA (CAP INST.)'!I$69</f>
        <v>2.99</v>
      </c>
      <c r="H13" s="72">
        <f>'CARGA MÁQUINA (CAP INST.)'!J$69</f>
        <v>0</v>
      </c>
      <c r="I13" s="72">
        <f>'CARGA MÁQUINA (CAP INST.)'!K$69</f>
        <v>0</v>
      </c>
      <c r="J13" s="72">
        <f>'CARGA MÁQUINA (CAP INST.)'!L$69</f>
        <v>0</v>
      </c>
      <c r="K13" s="72">
        <f>'CARGA MÁQUINA (CAP INST.)'!M$69</f>
        <v>0</v>
      </c>
      <c r="L13" s="72">
        <f>'CARGA MÁQUINA (CAP INST.)'!N$69</f>
        <v>20.612340909090911</v>
      </c>
      <c r="M13" s="72">
        <f>'CARGA MÁQUINA (CAP INST.)'!O$69</f>
        <v>32.846022727272732</v>
      </c>
      <c r="N13" s="72">
        <f>'CARGA MÁQUINA (CAP INST.)'!P$69</f>
        <v>11.75</v>
      </c>
      <c r="O13" s="72">
        <f>'CARGA MÁQUINA (CAP INST.)'!Q$69</f>
        <v>0</v>
      </c>
      <c r="P13" s="72">
        <f>'CARGA MÁQUINA (CAP INST.)'!R$69</f>
        <v>22.685522727272726</v>
      </c>
      <c r="Q13" s="72">
        <f>'CARGA MÁQUINA (CAP INST.)'!S$69</f>
        <v>0</v>
      </c>
      <c r="R13" s="72">
        <f>'CARGA MÁQUINA (CAP INST.)'!T$69</f>
        <v>0</v>
      </c>
      <c r="S13" s="72">
        <f>'CARGA MÁQUINA (CAP INST.)'!U$69</f>
        <v>0</v>
      </c>
      <c r="T13" s="72">
        <f>'CARGA MÁQUINA (CAP INST.)'!V$69</f>
        <v>0</v>
      </c>
      <c r="U13" s="72">
        <f>'CARGA MÁQUINA (CAP INST.)'!W$69</f>
        <v>0</v>
      </c>
      <c r="V13" s="72">
        <f>'CARGA MÁQUINA (CAP INST.)'!X$69</f>
        <v>0</v>
      </c>
      <c r="W13" s="72">
        <f>'CARGA MÁQUINA (CAP INST.)'!Y$69</f>
        <v>0</v>
      </c>
      <c r="X13" s="72">
        <f>'CARGA MÁQUINA (CAP INST.)'!Z$69</f>
        <v>0</v>
      </c>
      <c r="Y13" s="72">
        <f>'CARGA MÁQUINA (CAP INST.)'!AA$69</f>
        <v>0</v>
      </c>
      <c r="Z13" s="72">
        <f>'CARGA MÁQUINA (CAP INST.)'!AB$69</f>
        <v>0</v>
      </c>
      <c r="AA13" s="72">
        <f>'CARGA MÁQUINA (CAP INST.)'!AC$69</f>
        <v>0</v>
      </c>
      <c r="AB13" s="72">
        <f>'CARGA MÁQUINA (CAP INST.)'!AD$69</f>
        <v>0</v>
      </c>
      <c r="AC13" s="72">
        <f>'CARGA MÁQUINA (CAP INST.)'!AE$69</f>
        <v>0</v>
      </c>
      <c r="AD13" s="72">
        <f>'CARGA MÁQUINA (CAP INST.)'!AF$69</f>
        <v>0</v>
      </c>
      <c r="AE13" s="72">
        <f>'CARGA MÁQUINA (CAP INST.)'!AG$69</f>
        <v>0</v>
      </c>
      <c r="AF13" s="72">
        <f>'CARGA MÁQUINA (CAP INST.)'!AH$69</f>
        <v>0</v>
      </c>
      <c r="AG13" s="72">
        <f>'CARGA MÁQUINA (CAP INST.)'!AI$69</f>
        <v>0</v>
      </c>
      <c r="AH13" s="72">
        <f>'CARGA MÁQUINA (CAP INST.)'!AJ$69</f>
        <v>0</v>
      </c>
      <c r="AI13" s="72">
        <f>'CARGA MÁQUINA (CAP INST.)'!AK$69</f>
        <v>0</v>
      </c>
      <c r="AJ13" s="72">
        <f>'CARGA MÁQUINA (CAP INST.)'!AL$69</f>
        <v>0</v>
      </c>
      <c r="AK13" s="72">
        <f>'CARGA MÁQUINA (CAP INST.)'!AM$69</f>
        <v>0</v>
      </c>
      <c r="AL13" s="72">
        <f>'CARGA MÁQUINA (CAP INST.)'!AN$69</f>
        <v>0</v>
      </c>
      <c r="AM13" s="72">
        <f>'CARGA MÁQUINA (CAP INST.)'!AO$69</f>
        <v>0</v>
      </c>
      <c r="AN13" s="72">
        <f>'CARGA MÁQUINA (CAP INST.)'!AP$69</f>
        <v>0</v>
      </c>
      <c r="AO13" s="72">
        <f>'CARGA MÁQUINA (CAP INST.)'!AQ$69</f>
        <v>0</v>
      </c>
      <c r="AP13" s="72">
        <f>'CARGA MÁQUINA (CAP INST.)'!AR$69</f>
        <v>0</v>
      </c>
      <c r="AQ13" s="72">
        <f>'CARGA MÁQUINA (CAP INST.)'!AS$69</f>
        <v>0</v>
      </c>
      <c r="AR13" s="191"/>
      <c r="AS13" s="191"/>
      <c r="AT13" s="191"/>
      <c r="AU13" s="191"/>
      <c r="AV13" s="191"/>
      <c r="AW13" s="191"/>
      <c r="AX13" s="191"/>
      <c r="AY13" s="191"/>
      <c r="AZ13" s="191"/>
      <c r="BA13" s="19"/>
      <c r="BB13" s="19"/>
      <c r="BC13" s="19"/>
      <c r="BD13" s="19"/>
      <c r="BE13" s="19"/>
      <c r="BF13" s="19"/>
      <c r="BG13" s="19"/>
    </row>
    <row r="14" spans="1:59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191"/>
      <c r="AS14" s="191"/>
      <c r="AT14" s="191"/>
      <c r="AU14" s="191"/>
      <c r="AV14" s="191"/>
      <c r="AW14" s="191"/>
      <c r="AX14" s="191"/>
      <c r="AY14" s="191"/>
      <c r="AZ14" s="191"/>
      <c r="BA14" s="19"/>
      <c r="BB14" s="19"/>
      <c r="BC14" s="19"/>
      <c r="BD14" s="19"/>
      <c r="BE14" s="19"/>
      <c r="BF14" s="19"/>
      <c r="BG14" s="19"/>
    </row>
    <row r="15" spans="1:59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191"/>
      <c r="AS15" s="191"/>
      <c r="AT15" s="191"/>
      <c r="AU15" s="191"/>
      <c r="AV15" s="191"/>
      <c r="AW15" s="191"/>
      <c r="AX15" s="191"/>
      <c r="AY15" s="191"/>
      <c r="AZ15" s="191"/>
      <c r="BA15" s="19"/>
      <c r="BB15" s="19"/>
      <c r="BC15" s="19"/>
      <c r="BD15" s="19"/>
      <c r="BE15" s="19"/>
      <c r="BF15" s="19"/>
      <c r="BG15" s="19"/>
    </row>
    <row r="16" spans="1:59" x14ac:dyDescent="0.25">
      <c r="A16" s="68" t="s">
        <v>1233</v>
      </c>
      <c r="B16" s="69" t="s">
        <v>1234</v>
      </c>
      <c r="C16" s="69" t="s">
        <v>1235</v>
      </c>
      <c r="D16" s="69" t="s">
        <v>1236</v>
      </c>
      <c r="E16" s="69" t="s">
        <v>1237</v>
      </c>
      <c r="F16" s="69" t="s">
        <v>1240</v>
      </c>
      <c r="G16" s="69" t="s">
        <v>1241</v>
      </c>
      <c r="H16" s="69" t="s">
        <v>1242</v>
      </c>
      <c r="I16" s="69" t="s">
        <v>1243</v>
      </c>
      <c r="J16" s="69" t="s">
        <v>1244</v>
      </c>
      <c r="K16" s="69" t="s">
        <v>1245</v>
      </c>
      <c r="L16" s="69" t="s">
        <v>1246</v>
      </c>
      <c r="M16" s="69" t="s">
        <v>1247</v>
      </c>
      <c r="N16" s="69" t="s">
        <v>1248</v>
      </c>
      <c r="O16" s="69" t="s">
        <v>1249</v>
      </c>
      <c r="P16" s="69" t="s">
        <v>1250</v>
      </c>
      <c r="Q16" s="69" t="s">
        <v>1251</v>
      </c>
      <c r="R16" s="69" t="s">
        <v>1252</v>
      </c>
      <c r="S16" s="69" t="s">
        <v>1253</v>
      </c>
      <c r="T16" s="69" t="s">
        <v>1254</v>
      </c>
      <c r="U16" s="69" t="s">
        <v>1255</v>
      </c>
      <c r="V16" s="69" t="s">
        <v>1256</v>
      </c>
      <c r="W16" s="69" t="s">
        <v>1257</v>
      </c>
      <c r="X16" s="69" t="s">
        <v>1258</v>
      </c>
      <c r="Y16" s="69" t="s">
        <v>1259</v>
      </c>
      <c r="Z16" s="69" t="s">
        <v>1260</v>
      </c>
      <c r="AA16" s="69" t="s">
        <v>1261</v>
      </c>
      <c r="AB16" s="69" t="s">
        <v>1262</v>
      </c>
      <c r="AC16" s="69" t="s">
        <v>1263</v>
      </c>
      <c r="AD16" s="69" t="s">
        <v>1264</v>
      </c>
      <c r="AE16" s="69" t="s">
        <v>1265</v>
      </c>
      <c r="AF16" s="69" t="s">
        <v>1266</v>
      </c>
      <c r="AG16" s="69" t="s">
        <v>1267</v>
      </c>
      <c r="AH16" s="69" t="s">
        <v>1268</v>
      </c>
      <c r="AI16" s="69" t="s">
        <v>1269</v>
      </c>
      <c r="AJ16" s="69" t="s">
        <v>1270</v>
      </c>
      <c r="AK16" s="69" t="s">
        <v>1271</v>
      </c>
      <c r="AL16" s="69" t="s">
        <v>1272</v>
      </c>
      <c r="AM16" s="69" t="s">
        <v>1273</v>
      </c>
      <c r="AN16" s="69" t="s">
        <v>1274</v>
      </c>
      <c r="AO16" s="69" t="s">
        <v>1275</v>
      </c>
      <c r="AP16" s="69" t="s">
        <v>1276</v>
      </c>
      <c r="AQ16" s="69" t="s">
        <v>1277</v>
      </c>
      <c r="AR16" s="191"/>
      <c r="AS16" s="191"/>
      <c r="AT16" s="191"/>
      <c r="AU16" s="191"/>
      <c r="AV16" s="191"/>
      <c r="AW16" s="191"/>
      <c r="AX16" s="191"/>
      <c r="AY16" s="191"/>
      <c r="AZ16" s="191"/>
      <c r="BA16" s="19"/>
      <c r="BB16" s="19"/>
      <c r="BC16" s="19"/>
      <c r="BD16" s="19"/>
      <c r="BE16" s="19"/>
      <c r="BF16" s="19"/>
      <c r="BG16" s="19"/>
    </row>
    <row r="17" spans="1:59" x14ac:dyDescent="0.25">
      <c r="A17" s="70" t="s">
        <v>1238</v>
      </c>
      <c r="B17" s="71">
        <f>'CARGA MÁQUINA (CAP INST.)'!I$7</f>
        <v>44</v>
      </c>
      <c r="C17" s="71">
        <f>'CARGA MÁQUINA (CAP INST.)'!J$7</f>
        <v>44</v>
      </c>
      <c r="D17" s="71">
        <f>'CARGA MÁQUINA (CAP INST.)'!K$7</f>
        <v>44</v>
      </c>
      <c r="E17" s="71">
        <f>'CARGA MÁQUINA (CAP INST.)'!L$7</f>
        <v>35.200000000000003</v>
      </c>
      <c r="F17" s="71">
        <f>'CARGA MÁQUINA (CAP INST.)'!M$7</f>
        <v>44</v>
      </c>
      <c r="G17" s="71">
        <f>'CARGA MÁQUINA (CAP INST.)'!N$7</f>
        <v>44</v>
      </c>
      <c r="H17" s="71">
        <f>'CARGA MÁQUINA (CAP INST.)'!O$7</f>
        <v>35.200000000000003</v>
      </c>
      <c r="I17" s="71">
        <f>'CARGA MÁQUINA (CAP INST.)'!P$7</f>
        <v>35.200000000000003</v>
      </c>
      <c r="J17" s="71">
        <f>'CARGA MÁQUINA (CAP INST.)'!Q$7</f>
        <v>44</v>
      </c>
      <c r="K17" s="71">
        <f>'CARGA MÁQUINA (CAP INST.)'!R$7</f>
        <v>44</v>
      </c>
      <c r="L17" s="71">
        <f>'CARGA MÁQUINA (CAP INST.)'!S$7</f>
        <v>44</v>
      </c>
      <c r="M17" s="71">
        <f>'CARGA MÁQUINA (CAP INST.)'!T$7</f>
        <v>44</v>
      </c>
      <c r="N17" s="71">
        <f>'CARGA MÁQUINA (CAP INST.)'!U$7</f>
        <v>35.200000000000003</v>
      </c>
      <c r="O17" s="71">
        <f>'CARGA MÁQUINA (CAP INST.)'!V$7</f>
        <v>44</v>
      </c>
      <c r="P17" s="71">
        <f>'CARGA MÁQUINA (CAP INST.)'!W$7</f>
        <v>44</v>
      </c>
      <c r="Q17" s="71">
        <f>'CARGA MÁQUINA (CAP INST.)'!X$7</f>
        <v>44</v>
      </c>
      <c r="R17" s="71">
        <f>'CARGA MÁQUINA (CAP INST.)'!Y$7</f>
        <v>44</v>
      </c>
      <c r="S17" s="71">
        <f>'CARGA MÁQUINA (CAP INST.)'!Z$7</f>
        <v>44</v>
      </c>
      <c r="T17" s="71">
        <f>'CARGA MÁQUINA (CAP INST.)'!AA$7</f>
        <v>44</v>
      </c>
      <c r="U17" s="71">
        <f>'CARGA MÁQUINA (CAP INST.)'!AB$7</f>
        <v>44</v>
      </c>
      <c r="V17" s="71">
        <f>'CARGA MÁQUINA (CAP INST.)'!AC$7</f>
        <v>44</v>
      </c>
      <c r="W17" s="71">
        <f>'CARGA MÁQUINA (CAP INST.)'!AD$7</f>
        <v>44</v>
      </c>
      <c r="X17" s="71">
        <f>'CARGA MÁQUINA (CAP INST.)'!AE$7</f>
        <v>44</v>
      </c>
      <c r="Y17" s="71">
        <f>'CARGA MÁQUINA (CAP INST.)'!AF$7</f>
        <v>44</v>
      </c>
      <c r="Z17" s="71">
        <f>'CARGA MÁQUINA (CAP INST.)'!AG$7</f>
        <v>44</v>
      </c>
      <c r="AA17" s="71">
        <f>'CARGA MÁQUINA (CAP INST.)'!AH$7</f>
        <v>44</v>
      </c>
      <c r="AB17" s="71">
        <f>'CARGA MÁQUINA (CAP INST.)'!AI$7</f>
        <v>35.200000000000003</v>
      </c>
      <c r="AC17" s="71">
        <f>'CARGA MÁQUINA (CAP INST.)'!AJ$7</f>
        <v>44</v>
      </c>
      <c r="AD17" s="71">
        <f>'CARGA MÁQUINA (CAP INST.)'!AK$7</f>
        <v>44</v>
      </c>
      <c r="AE17" s="71">
        <f>'CARGA MÁQUINA (CAP INST.)'!AL$7</f>
        <v>44</v>
      </c>
      <c r="AF17" s="71">
        <f>'CARGA MÁQUINA (CAP INST.)'!AM$7</f>
        <v>44</v>
      </c>
      <c r="AG17" s="71">
        <f>'CARGA MÁQUINA (CAP INST.)'!AN$7</f>
        <v>35.200000000000003</v>
      </c>
      <c r="AH17" s="71">
        <f>'CARGA MÁQUINA (CAP INST.)'!AO$7</f>
        <v>44</v>
      </c>
      <c r="AI17" s="71">
        <f>'CARGA MÁQUINA (CAP INST.)'!AP$7</f>
        <v>44</v>
      </c>
      <c r="AJ17" s="71">
        <f>'CARGA MÁQUINA (CAP INST.)'!AQ$7</f>
        <v>35.200000000000003</v>
      </c>
      <c r="AK17" s="71">
        <f>'CARGA MÁQUINA (CAP INST.)'!AR$7</f>
        <v>44</v>
      </c>
      <c r="AL17" s="71">
        <f>'CARGA MÁQUINA (CAP INST.)'!AS$7</f>
        <v>35.200000000000003</v>
      </c>
      <c r="AM17" s="71">
        <f>'CARGA MÁQUINA (CAP INST.)'!AT$7</f>
        <v>44</v>
      </c>
      <c r="AN17" s="71">
        <f>'CARGA MÁQUINA (CAP INST.)'!AU$7</f>
        <v>44</v>
      </c>
      <c r="AO17" s="71">
        <f>'CARGA MÁQUINA (CAP INST.)'!AV$7</f>
        <v>44</v>
      </c>
      <c r="AP17" s="71">
        <f>'CARGA MÁQUINA (CAP INST.)'!AW$7</f>
        <v>44</v>
      </c>
      <c r="AQ17" s="71">
        <f>'CARGA MÁQUINA (CAP INST.)'!AX$7</f>
        <v>35.200000000000003</v>
      </c>
      <c r="AR17" s="191"/>
      <c r="AS17" s="191"/>
      <c r="AT17" s="191"/>
      <c r="AU17" s="191"/>
      <c r="AV17" s="191"/>
      <c r="AW17" s="191"/>
      <c r="AX17" s="191"/>
      <c r="AY17" s="191"/>
      <c r="AZ17" s="191"/>
      <c r="BA17" s="19"/>
      <c r="BB17" s="19"/>
      <c r="BC17" s="19"/>
      <c r="BD17" s="19"/>
      <c r="BE17" s="19"/>
      <c r="BF17" s="19"/>
      <c r="BG17" s="19"/>
    </row>
    <row r="18" spans="1:59" x14ac:dyDescent="0.25">
      <c r="A18" s="70" t="s">
        <v>1281</v>
      </c>
      <c r="B18" s="72">
        <f>'CARGA MÁQUINA (CAP INST.)'!D$70</f>
        <v>0</v>
      </c>
      <c r="C18" s="72">
        <f>'CARGA MÁQUINA (CAP INST.)'!E$70</f>
        <v>0</v>
      </c>
      <c r="D18" s="72">
        <f>'CARGA MÁQUINA (CAP INST.)'!F$70</f>
        <v>0</v>
      </c>
      <c r="E18" s="72">
        <f>'CARGA MÁQUINA (CAP INST.)'!G$70</f>
        <v>0</v>
      </c>
      <c r="F18" s="72">
        <f>'CARGA MÁQUINA (CAP INST.)'!H$70</f>
        <v>30.162272727272722</v>
      </c>
      <c r="G18" s="72">
        <f>'CARGA MÁQUINA (CAP INST.)'!I$70</f>
        <v>45.306818181818173</v>
      </c>
      <c r="H18" s="72">
        <f>'CARGA MÁQUINA (CAP INST.)'!J$70</f>
        <v>5.5227272727272716</v>
      </c>
      <c r="I18" s="72">
        <f>'CARGA MÁQUINA (CAP INST.)'!K$70</f>
        <v>3.709090909090909</v>
      </c>
      <c r="J18" s="72">
        <f>'CARGA MÁQUINA (CAP INST.)'!L$70</f>
        <v>4.6377948324163363</v>
      </c>
      <c r="K18" s="72">
        <f>'CARGA MÁQUINA (CAP INST.)'!M$70</f>
        <v>31.990909090909085</v>
      </c>
      <c r="L18" s="72">
        <f>'CARGA MÁQUINA (CAP INST.)'!N$70</f>
        <v>21.098013345419506</v>
      </c>
      <c r="M18" s="72">
        <f>'CARGA MÁQUINA (CAP INST.)'!O$70</f>
        <v>2.6909999999999994</v>
      </c>
      <c r="N18" s="72">
        <f>'CARGA MÁQUINA (CAP INST.)'!P$70</f>
        <v>5.6360454545454539</v>
      </c>
      <c r="O18" s="72">
        <f>'CARGA MÁQUINA (CAP INST.)'!Q$70</f>
        <v>17.553318181818184</v>
      </c>
      <c r="P18" s="72">
        <f>'CARGA MÁQUINA (CAP INST.)'!R$70</f>
        <v>8.4518181818181812</v>
      </c>
      <c r="Q18" s="72">
        <f>'CARGA MÁQUINA (CAP INST.)'!S$70</f>
        <v>0</v>
      </c>
      <c r="R18" s="72">
        <f>'CARGA MÁQUINA (CAP INST.)'!T$70</f>
        <v>0</v>
      </c>
      <c r="S18" s="72">
        <f>'CARGA MÁQUINA (CAP INST.)'!U$70</f>
        <v>0</v>
      </c>
      <c r="T18" s="72">
        <f>'CARGA MÁQUINA (CAP INST.)'!V$70</f>
        <v>0</v>
      </c>
      <c r="U18" s="72">
        <f>'CARGA MÁQUINA (CAP INST.)'!W$70</f>
        <v>0</v>
      </c>
      <c r="V18" s="72">
        <f>'CARGA MÁQUINA (CAP INST.)'!X$70</f>
        <v>0</v>
      </c>
      <c r="W18" s="72">
        <f>'CARGA MÁQUINA (CAP INST.)'!Y$70</f>
        <v>0</v>
      </c>
      <c r="X18" s="72">
        <f>'CARGA MÁQUINA (CAP INST.)'!Z$70</f>
        <v>0</v>
      </c>
      <c r="Y18" s="72">
        <f>'CARGA MÁQUINA (CAP INST.)'!AA$70</f>
        <v>0</v>
      </c>
      <c r="Z18" s="72">
        <f>'CARGA MÁQUINA (CAP INST.)'!AB$70</f>
        <v>0</v>
      </c>
      <c r="AA18" s="72">
        <f>'CARGA MÁQUINA (CAP INST.)'!AC$70</f>
        <v>0</v>
      </c>
      <c r="AB18" s="72">
        <f>'CARGA MÁQUINA (CAP INST.)'!AD$70</f>
        <v>0</v>
      </c>
      <c r="AC18" s="72">
        <f>'CARGA MÁQUINA (CAP INST.)'!AE$70</f>
        <v>0</v>
      </c>
      <c r="AD18" s="72">
        <f>'CARGA MÁQUINA (CAP INST.)'!AF$70</f>
        <v>0</v>
      </c>
      <c r="AE18" s="72">
        <f>'CARGA MÁQUINA (CAP INST.)'!AG$70</f>
        <v>0</v>
      </c>
      <c r="AF18" s="72">
        <f>'CARGA MÁQUINA (CAP INST.)'!AH$70</f>
        <v>0</v>
      </c>
      <c r="AG18" s="72">
        <f>'CARGA MÁQUINA (CAP INST.)'!AI$70</f>
        <v>0</v>
      </c>
      <c r="AH18" s="72">
        <f>'CARGA MÁQUINA (CAP INST.)'!AJ$70</f>
        <v>0</v>
      </c>
      <c r="AI18" s="72">
        <f>'CARGA MÁQUINA (CAP INST.)'!AK$70</f>
        <v>0</v>
      </c>
      <c r="AJ18" s="72">
        <f>'CARGA MÁQUINA (CAP INST.)'!AL$70</f>
        <v>0</v>
      </c>
      <c r="AK18" s="72">
        <f>'CARGA MÁQUINA (CAP INST.)'!AM$70</f>
        <v>0</v>
      </c>
      <c r="AL18" s="72">
        <f>'CARGA MÁQUINA (CAP INST.)'!AN$70</f>
        <v>0</v>
      </c>
      <c r="AM18" s="72">
        <f>'CARGA MÁQUINA (CAP INST.)'!AO$70</f>
        <v>0</v>
      </c>
      <c r="AN18" s="72">
        <f>'CARGA MÁQUINA (CAP INST.)'!AP$70</f>
        <v>0</v>
      </c>
      <c r="AO18" s="72">
        <f>'CARGA MÁQUINA (CAP INST.)'!AQ$70</f>
        <v>0</v>
      </c>
      <c r="AP18" s="72">
        <f>'CARGA MÁQUINA (CAP INST.)'!AR$70</f>
        <v>0</v>
      </c>
      <c r="AQ18" s="72">
        <f>'CARGA MÁQUINA (CAP INST.)'!AS$70</f>
        <v>0</v>
      </c>
      <c r="AR18" s="191"/>
      <c r="AS18" s="191"/>
      <c r="AT18" s="191"/>
      <c r="AU18" s="191"/>
      <c r="AV18" s="191"/>
      <c r="AW18" s="191"/>
      <c r="AX18" s="191"/>
      <c r="AY18" s="191"/>
      <c r="AZ18" s="191"/>
      <c r="BA18" s="19"/>
      <c r="BB18" s="19"/>
      <c r="BC18" s="19"/>
      <c r="BD18" s="19"/>
      <c r="BE18" s="19"/>
      <c r="BF18" s="19"/>
      <c r="BG18" s="19"/>
    </row>
    <row r="19" spans="1:59" x14ac:dyDescent="0.25">
      <c r="A19" s="70" t="s">
        <v>1239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191"/>
      <c r="AS19" s="191"/>
      <c r="AT19" s="191"/>
      <c r="AU19" s="191"/>
      <c r="AV19" s="191"/>
      <c r="AW19" s="191"/>
      <c r="AX19" s="191"/>
      <c r="AY19" s="191"/>
      <c r="AZ19" s="191"/>
      <c r="BA19" s="19"/>
      <c r="BB19" s="19"/>
      <c r="BC19" s="19"/>
      <c r="BD19" s="19"/>
      <c r="BE19" s="19"/>
      <c r="BF19" s="19"/>
      <c r="BG19" s="19"/>
    </row>
    <row r="20" spans="1:59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191"/>
      <c r="AS20" s="191"/>
      <c r="AT20" s="191"/>
      <c r="AU20" s="191"/>
      <c r="AV20" s="191"/>
      <c r="AW20" s="191"/>
      <c r="AX20" s="191"/>
      <c r="AY20" s="191"/>
      <c r="AZ20" s="191"/>
      <c r="BA20" s="19"/>
      <c r="BB20" s="19"/>
      <c r="BC20" s="19"/>
      <c r="BD20" s="19"/>
      <c r="BE20" s="19"/>
      <c r="BF20" s="19"/>
      <c r="BG20" s="19"/>
    </row>
    <row r="21" spans="1:59" x14ac:dyDescent="0.25">
      <c r="A21" s="68" t="s">
        <v>1233</v>
      </c>
      <c r="B21" s="69" t="s">
        <v>1234</v>
      </c>
      <c r="C21" s="69" t="s">
        <v>1235</v>
      </c>
      <c r="D21" s="69" t="s">
        <v>1236</v>
      </c>
      <c r="E21" s="69" t="s">
        <v>1237</v>
      </c>
      <c r="F21" s="69" t="s">
        <v>1240</v>
      </c>
      <c r="G21" s="69" t="s">
        <v>1241</v>
      </c>
      <c r="H21" s="69" t="s">
        <v>1242</v>
      </c>
      <c r="I21" s="69" t="s">
        <v>1243</v>
      </c>
      <c r="J21" s="69" t="s">
        <v>1244</v>
      </c>
      <c r="K21" s="69" t="s">
        <v>1245</v>
      </c>
      <c r="L21" s="69" t="s">
        <v>1246</v>
      </c>
      <c r="M21" s="69" t="s">
        <v>1247</v>
      </c>
      <c r="N21" s="69" t="s">
        <v>1248</v>
      </c>
      <c r="O21" s="69" t="s">
        <v>1249</v>
      </c>
      <c r="P21" s="69" t="s">
        <v>1250</v>
      </c>
      <c r="Q21" s="69" t="s">
        <v>1251</v>
      </c>
      <c r="R21" s="69" t="s">
        <v>1252</v>
      </c>
      <c r="S21" s="69" t="s">
        <v>1253</v>
      </c>
      <c r="T21" s="69" t="s">
        <v>1254</v>
      </c>
      <c r="U21" s="69" t="s">
        <v>1255</v>
      </c>
      <c r="V21" s="69" t="s">
        <v>1256</v>
      </c>
      <c r="W21" s="69" t="s">
        <v>1257</v>
      </c>
      <c r="X21" s="69" t="s">
        <v>1258</v>
      </c>
      <c r="Y21" s="69" t="s">
        <v>1259</v>
      </c>
      <c r="Z21" s="69" t="s">
        <v>1260</v>
      </c>
      <c r="AA21" s="69" t="s">
        <v>1261</v>
      </c>
      <c r="AB21" s="69" t="s">
        <v>1262</v>
      </c>
      <c r="AC21" s="69" t="s">
        <v>1263</v>
      </c>
      <c r="AD21" s="69" t="s">
        <v>1264</v>
      </c>
      <c r="AE21" s="69" t="s">
        <v>1265</v>
      </c>
      <c r="AF21" s="69" t="s">
        <v>1266</v>
      </c>
      <c r="AG21" s="69" t="s">
        <v>1267</v>
      </c>
      <c r="AH21" s="69" t="s">
        <v>1268</v>
      </c>
      <c r="AI21" s="69" t="s">
        <v>1269</v>
      </c>
      <c r="AJ21" s="69" t="s">
        <v>1270</v>
      </c>
      <c r="AK21" s="69" t="s">
        <v>1271</v>
      </c>
      <c r="AL21" s="69" t="s">
        <v>1272</v>
      </c>
      <c r="AM21" s="69" t="s">
        <v>1273</v>
      </c>
      <c r="AN21" s="69" t="s">
        <v>1274</v>
      </c>
      <c r="AO21" s="69" t="s">
        <v>1275</v>
      </c>
      <c r="AP21" s="69" t="s">
        <v>1276</v>
      </c>
      <c r="AQ21" s="69" t="s">
        <v>1277</v>
      </c>
      <c r="AR21" s="191"/>
      <c r="AS21" s="191"/>
      <c r="AT21" s="191"/>
      <c r="AU21" s="191"/>
      <c r="AV21" s="191"/>
      <c r="AW21" s="191"/>
      <c r="AX21" s="191"/>
      <c r="AY21" s="191"/>
      <c r="AZ21" s="191"/>
      <c r="BA21" s="19"/>
      <c r="BB21" s="19"/>
      <c r="BC21" s="19"/>
      <c r="BD21" s="19"/>
      <c r="BE21" s="19"/>
      <c r="BF21" s="19"/>
      <c r="BG21" s="19"/>
    </row>
    <row r="22" spans="1:59" x14ac:dyDescent="0.25">
      <c r="A22" s="70" t="s">
        <v>1238</v>
      </c>
      <c r="B22" s="71">
        <f>'CARGA MÁQUINA (CAP INST.)'!I$8</f>
        <v>44</v>
      </c>
      <c r="C22" s="71">
        <f>'CARGA MÁQUINA (CAP INST.)'!J$8</f>
        <v>44</v>
      </c>
      <c r="D22" s="71">
        <f>'CARGA MÁQUINA (CAP INST.)'!K$8</f>
        <v>44</v>
      </c>
      <c r="E22" s="71">
        <f>'CARGA MÁQUINA (CAP INST.)'!L$8</f>
        <v>35.200000000000003</v>
      </c>
      <c r="F22" s="71">
        <f>'CARGA MÁQUINA (CAP INST.)'!M$8</f>
        <v>44</v>
      </c>
      <c r="G22" s="71">
        <f>'CARGA MÁQUINA (CAP INST.)'!N$8</f>
        <v>44</v>
      </c>
      <c r="H22" s="71">
        <f>'CARGA MÁQUINA (CAP INST.)'!O$8</f>
        <v>35.200000000000003</v>
      </c>
      <c r="I22" s="71">
        <f>'CARGA MÁQUINA (CAP INST.)'!P$8</f>
        <v>35.200000000000003</v>
      </c>
      <c r="J22" s="71">
        <f>'CARGA MÁQUINA (CAP INST.)'!Q$8</f>
        <v>44</v>
      </c>
      <c r="K22" s="71">
        <f>'CARGA MÁQUINA (CAP INST.)'!R$8</f>
        <v>44</v>
      </c>
      <c r="L22" s="71">
        <f>'CARGA MÁQUINA (CAP INST.)'!S$8</f>
        <v>44</v>
      </c>
      <c r="M22" s="71">
        <f>'CARGA MÁQUINA (CAP INST.)'!T$8</f>
        <v>44</v>
      </c>
      <c r="N22" s="71">
        <f>'CARGA MÁQUINA (CAP INST.)'!U$8</f>
        <v>35.200000000000003</v>
      </c>
      <c r="O22" s="71">
        <f>'CARGA MÁQUINA (CAP INST.)'!V$8</f>
        <v>44</v>
      </c>
      <c r="P22" s="71">
        <f>'CARGA MÁQUINA (CAP INST.)'!W$8</f>
        <v>44</v>
      </c>
      <c r="Q22" s="71">
        <f>'CARGA MÁQUINA (CAP INST.)'!X$8</f>
        <v>44</v>
      </c>
      <c r="R22" s="71">
        <f>'CARGA MÁQUINA (CAP INST.)'!Y$8</f>
        <v>44</v>
      </c>
      <c r="S22" s="71">
        <f>'CARGA MÁQUINA (CAP INST.)'!Z$8</f>
        <v>44</v>
      </c>
      <c r="T22" s="71">
        <f>'CARGA MÁQUINA (CAP INST.)'!AA$8</f>
        <v>44</v>
      </c>
      <c r="U22" s="71">
        <f>'CARGA MÁQUINA (CAP INST.)'!AB$8</f>
        <v>44</v>
      </c>
      <c r="V22" s="71">
        <f>'CARGA MÁQUINA (CAP INST.)'!AC$8</f>
        <v>44</v>
      </c>
      <c r="W22" s="71">
        <f>'CARGA MÁQUINA (CAP INST.)'!AD$8</f>
        <v>44</v>
      </c>
      <c r="X22" s="71">
        <f>'CARGA MÁQUINA (CAP INST.)'!AE$8</f>
        <v>44</v>
      </c>
      <c r="Y22" s="71">
        <f>'CARGA MÁQUINA (CAP INST.)'!AF$8</f>
        <v>44</v>
      </c>
      <c r="Z22" s="71">
        <f>'CARGA MÁQUINA (CAP INST.)'!AG$8</f>
        <v>44</v>
      </c>
      <c r="AA22" s="71">
        <f>'CARGA MÁQUINA (CAP INST.)'!AH$8</f>
        <v>44</v>
      </c>
      <c r="AB22" s="71">
        <f>'CARGA MÁQUINA (CAP INST.)'!AI$8</f>
        <v>35.200000000000003</v>
      </c>
      <c r="AC22" s="71">
        <f>'CARGA MÁQUINA (CAP INST.)'!AJ$8</f>
        <v>44</v>
      </c>
      <c r="AD22" s="71">
        <f>'CARGA MÁQUINA (CAP INST.)'!AK$8</f>
        <v>44</v>
      </c>
      <c r="AE22" s="71">
        <f>'CARGA MÁQUINA (CAP INST.)'!AL$8</f>
        <v>44</v>
      </c>
      <c r="AF22" s="71">
        <f>'CARGA MÁQUINA (CAP INST.)'!AM$8</f>
        <v>44</v>
      </c>
      <c r="AG22" s="71">
        <f>'CARGA MÁQUINA (CAP INST.)'!AN$8</f>
        <v>35.200000000000003</v>
      </c>
      <c r="AH22" s="71">
        <f>'CARGA MÁQUINA (CAP INST.)'!AO$8</f>
        <v>44</v>
      </c>
      <c r="AI22" s="71">
        <f>'CARGA MÁQUINA (CAP INST.)'!AP$8</f>
        <v>44</v>
      </c>
      <c r="AJ22" s="71">
        <f>'CARGA MÁQUINA (CAP INST.)'!AQ$8</f>
        <v>35.200000000000003</v>
      </c>
      <c r="AK22" s="71">
        <f>'CARGA MÁQUINA (CAP INST.)'!AR$8</f>
        <v>44</v>
      </c>
      <c r="AL22" s="71">
        <f>'CARGA MÁQUINA (CAP INST.)'!AS$8</f>
        <v>35.200000000000003</v>
      </c>
      <c r="AM22" s="71">
        <f>'CARGA MÁQUINA (CAP INST.)'!AT$8</f>
        <v>44</v>
      </c>
      <c r="AN22" s="71">
        <f>'CARGA MÁQUINA (CAP INST.)'!AU$8</f>
        <v>44</v>
      </c>
      <c r="AO22" s="71">
        <f>'CARGA MÁQUINA (CAP INST.)'!AV$8</f>
        <v>44</v>
      </c>
      <c r="AP22" s="71">
        <f>'CARGA MÁQUINA (CAP INST.)'!AW$8</f>
        <v>44</v>
      </c>
      <c r="AQ22" s="71">
        <f>'CARGA MÁQUINA (CAP INST.)'!AX$8</f>
        <v>35.200000000000003</v>
      </c>
      <c r="AR22" s="191"/>
      <c r="AS22" s="191"/>
      <c r="AT22" s="191"/>
      <c r="AU22" s="191"/>
      <c r="AV22" s="191"/>
      <c r="AW22" s="191"/>
      <c r="AX22" s="191"/>
      <c r="AY22" s="191"/>
      <c r="AZ22" s="191"/>
      <c r="BA22" s="19"/>
      <c r="BB22" s="19"/>
      <c r="BC22" s="19"/>
      <c r="BD22" s="19"/>
      <c r="BE22" s="19"/>
      <c r="BF22" s="19"/>
      <c r="BG22" s="19"/>
    </row>
    <row r="23" spans="1:59" x14ac:dyDescent="0.25">
      <c r="A23" s="70" t="s">
        <v>1282</v>
      </c>
      <c r="B23" s="72">
        <f>'CARGA MÁQUINA (CAP INST.)'!D$71</f>
        <v>0</v>
      </c>
      <c r="C23" s="72">
        <f>'CARGA MÁQUINA (CAP INST.)'!E$71</f>
        <v>0</v>
      </c>
      <c r="D23" s="72">
        <f>'CARGA MÁQUINA (CAP INST.)'!F$71</f>
        <v>0</v>
      </c>
      <c r="E23" s="72">
        <f>'CARGA MÁQUINA (CAP INST.)'!G$71</f>
        <v>0</v>
      </c>
      <c r="F23" s="72">
        <f>'CARGA MÁQUINA (CAP INST.)'!H$71</f>
        <v>0</v>
      </c>
      <c r="G23" s="72">
        <f>'CARGA MÁQUINA (CAP INST.)'!I$71</f>
        <v>0</v>
      </c>
      <c r="H23" s="72">
        <f>'CARGA MÁQUINA (CAP INST.)'!J$71</f>
        <v>0</v>
      </c>
      <c r="I23" s="72">
        <f>'CARGA MÁQUINA (CAP INST.)'!K$71</f>
        <v>0</v>
      </c>
      <c r="J23" s="72">
        <f>'CARGA MÁQUINA (CAP INST.)'!L$71</f>
        <v>0</v>
      </c>
      <c r="K23" s="72">
        <f>'CARGA MÁQUINA (CAP INST.)'!M$71</f>
        <v>0</v>
      </c>
      <c r="L23" s="72">
        <f>'CARGA MÁQUINA (CAP INST.)'!N$71</f>
        <v>0</v>
      </c>
      <c r="M23" s="72">
        <f>'CARGA MÁQUINA (CAP INST.)'!O$71</f>
        <v>0</v>
      </c>
      <c r="N23" s="72">
        <f>'CARGA MÁQUINA (CAP INST.)'!P$71</f>
        <v>0</v>
      </c>
      <c r="O23" s="72">
        <f>'CARGA MÁQUINA (CAP INST.)'!Q$71</f>
        <v>0</v>
      </c>
      <c r="P23" s="72">
        <f>'CARGA MÁQUINA (CAP INST.)'!R$71</f>
        <v>0</v>
      </c>
      <c r="Q23" s="72">
        <f>'CARGA MÁQUINA (CAP INST.)'!S$71</f>
        <v>0</v>
      </c>
      <c r="R23" s="72">
        <f>'CARGA MÁQUINA (CAP INST.)'!T$71</f>
        <v>0</v>
      </c>
      <c r="S23" s="72">
        <f>'CARGA MÁQUINA (CAP INST.)'!U$71</f>
        <v>0</v>
      </c>
      <c r="T23" s="72">
        <f>'CARGA MÁQUINA (CAP INST.)'!V$71</f>
        <v>0</v>
      </c>
      <c r="U23" s="72">
        <f>'CARGA MÁQUINA (CAP INST.)'!W$71</f>
        <v>0</v>
      </c>
      <c r="V23" s="72">
        <f>'CARGA MÁQUINA (CAP INST.)'!X$71</f>
        <v>0</v>
      </c>
      <c r="W23" s="72">
        <f>'CARGA MÁQUINA (CAP INST.)'!Y$71</f>
        <v>0</v>
      </c>
      <c r="X23" s="72">
        <f>'CARGA MÁQUINA (CAP INST.)'!Z$71</f>
        <v>0</v>
      </c>
      <c r="Y23" s="72">
        <f>'CARGA MÁQUINA (CAP INST.)'!AA$71</f>
        <v>0</v>
      </c>
      <c r="Z23" s="72">
        <f>'CARGA MÁQUINA (CAP INST.)'!AB$71</f>
        <v>0</v>
      </c>
      <c r="AA23" s="72">
        <f>'CARGA MÁQUINA (CAP INST.)'!AC$71</f>
        <v>0</v>
      </c>
      <c r="AB23" s="72">
        <f>'CARGA MÁQUINA (CAP INST.)'!AD$71</f>
        <v>0</v>
      </c>
      <c r="AC23" s="72">
        <f>'CARGA MÁQUINA (CAP INST.)'!AE$71</f>
        <v>0</v>
      </c>
      <c r="AD23" s="72">
        <f>'CARGA MÁQUINA (CAP INST.)'!AF$71</f>
        <v>0</v>
      </c>
      <c r="AE23" s="72">
        <f>'CARGA MÁQUINA (CAP INST.)'!AG$71</f>
        <v>0</v>
      </c>
      <c r="AF23" s="72">
        <f>'CARGA MÁQUINA (CAP INST.)'!AH$71</f>
        <v>0</v>
      </c>
      <c r="AG23" s="72">
        <f>'CARGA MÁQUINA (CAP INST.)'!AI$71</f>
        <v>0</v>
      </c>
      <c r="AH23" s="72">
        <f>'CARGA MÁQUINA (CAP INST.)'!AJ$71</f>
        <v>0</v>
      </c>
      <c r="AI23" s="72">
        <f>'CARGA MÁQUINA (CAP INST.)'!AK$71</f>
        <v>0</v>
      </c>
      <c r="AJ23" s="72">
        <f>'CARGA MÁQUINA (CAP INST.)'!AL$71</f>
        <v>0</v>
      </c>
      <c r="AK23" s="72">
        <f>'CARGA MÁQUINA (CAP INST.)'!AM$71</f>
        <v>0</v>
      </c>
      <c r="AL23" s="72">
        <f>'CARGA MÁQUINA (CAP INST.)'!AN$71</f>
        <v>0</v>
      </c>
      <c r="AM23" s="72">
        <f>'CARGA MÁQUINA (CAP INST.)'!AO$71</f>
        <v>0</v>
      </c>
      <c r="AN23" s="72">
        <f>'CARGA MÁQUINA (CAP INST.)'!AP$71</f>
        <v>0</v>
      </c>
      <c r="AO23" s="72">
        <f>'CARGA MÁQUINA (CAP INST.)'!AQ$71</f>
        <v>0</v>
      </c>
      <c r="AP23" s="72">
        <f>'CARGA MÁQUINA (CAP INST.)'!AR$71</f>
        <v>0</v>
      </c>
      <c r="AQ23" s="72">
        <f>'CARGA MÁQUINA (CAP INST.)'!AS$71</f>
        <v>0</v>
      </c>
      <c r="AR23" s="191"/>
      <c r="AS23" s="191"/>
      <c r="AT23" s="191"/>
      <c r="AU23" s="191"/>
      <c r="AV23" s="191"/>
      <c r="AW23" s="191"/>
      <c r="AX23" s="191"/>
      <c r="AY23" s="191"/>
      <c r="AZ23" s="191"/>
      <c r="BA23" s="19"/>
      <c r="BB23" s="19"/>
      <c r="BC23" s="19"/>
      <c r="BD23" s="19"/>
      <c r="BE23" s="19"/>
      <c r="BF23" s="19"/>
      <c r="BG23" s="19"/>
    </row>
    <row r="24" spans="1:59" x14ac:dyDescent="0.25">
      <c r="A24" s="70" t="s">
        <v>1239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191"/>
      <c r="AS24" s="191"/>
      <c r="AT24" s="191"/>
      <c r="AU24" s="191"/>
      <c r="AV24" s="191"/>
      <c r="AW24" s="191"/>
      <c r="AX24" s="191"/>
      <c r="AY24" s="191"/>
      <c r="AZ24" s="191"/>
      <c r="BA24" s="19"/>
      <c r="BB24" s="19"/>
      <c r="BC24" s="19"/>
      <c r="BD24" s="19"/>
      <c r="BE24" s="19"/>
      <c r="BF24" s="19"/>
      <c r="BG24" s="19"/>
    </row>
    <row r="25" spans="1:59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191"/>
      <c r="AS25" s="191"/>
      <c r="AT25" s="191"/>
      <c r="AU25" s="191"/>
      <c r="AV25" s="191"/>
      <c r="AW25" s="191"/>
      <c r="AX25" s="191"/>
      <c r="AY25" s="191"/>
      <c r="AZ25" s="191"/>
      <c r="BA25" s="19"/>
      <c r="BB25" s="19"/>
      <c r="BC25" s="19"/>
      <c r="BD25" s="19"/>
      <c r="BE25" s="19"/>
      <c r="BF25" s="19"/>
      <c r="BG25" s="19"/>
    </row>
    <row r="26" spans="1:59" x14ac:dyDescent="0.25">
      <c r="A26" s="68" t="s">
        <v>1233</v>
      </c>
      <c r="B26" s="69" t="s">
        <v>1234</v>
      </c>
      <c r="C26" s="69" t="s">
        <v>1235</v>
      </c>
      <c r="D26" s="69" t="s">
        <v>1236</v>
      </c>
      <c r="E26" s="69" t="s">
        <v>1237</v>
      </c>
      <c r="F26" s="69" t="s">
        <v>1240</v>
      </c>
      <c r="G26" s="69" t="s">
        <v>1241</v>
      </c>
      <c r="H26" s="69" t="s">
        <v>1242</v>
      </c>
      <c r="I26" s="69" t="s">
        <v>1243</v>
      </c>
      <c r="J26" s="69" t="s">
        <v>1244</v>
      </c>
      <c r="K26" s="69" t="s">
        <v>1245</v>
      </c>
      <c r="L26" s="69" t="s">
        <v>1246</v>
      </c>
      <c r="M26" s="69" t="s">
        <v>1247</v>
      </c>
      <c r="N26" s="69" t="s">
        <v>1248</v>
      </c>
      <c r="O26" s="69" t="s">
        <v>1249</v>
      </c>
      <c r="P26" s="69" t="s">
        <v>1250</v>
      </c>
      <c r="Q26" s="69" t="s">
        <v>1251</v>
      </c>
      <c r="R26" s="69" t="s">
        <v>1252</v>
      </c>
      <c r="S26" s="69" t="s">
        <v>1253</v>
      </c>
      <c r="T26" s="69" t="s">
        <v>1254</v>
      </c>
      <c r="U26" s="69" t="s">
        <v>1255</v>
      </c>
      <c r="V26" s="69" t="s">
        <v>1256</v>
      </c>
      <c r="W26" s="69" t="s">
        <v>1257</v>
      </c>
      <c r="X26" s="69" t="s">
        <v>1258</v>
      </c>
      <c r="Y26" s="69" t="s">
        <v>1259</v>
      </c>
      <c r="Z26" s="69" t="s">
        <v>1260</v>
      </c>
      <c r="AA26" s="69" t="s">
        <v>1261</v>
      </c>
      <c r="AB26" s="69" t="s">
        <v>1262</v>
      </c>
      <c r="AC26" s="69" t="s">
        <v>1263</v>
      </c>
      <c r="AD26" s="69" t="s">
        <v>1264</v>
      </c>
      <c r="AE26" s="69" t="s">
        <v>1265</v>
      </c>
      <c r="AF26" s="69" t="s">
        <v>1266</v>
      </c>
      <c r="AG26" s="69" t="s">
        <v>1267</v>
      </c>
      <c r="AH26" s="69" t="s">
        <v>1268</v>
      </c>
      <c r="AI26" s="69" t="s">
        <v>1269</v>
      </c>
      <c r="AJ26" s="69" t="s">
        <v>1270</v>
      </c>
      <c r="AK26" s="69" t="s">
        <v>1271</v>
      </c>
      <c r="AL26" s="69" t="s">
        <v>1272</v>
      </c>
      <c r="AM26" s="69" t="s">
        <v>1273</v>
      </c>
      <c r="AN26" s="69" t="s">
        <v>1274</v>
      </c>
      <c r="AO26" s="69" t="s">
        <v>1275</v>
      </c>
      <c r="AP26" s="69" t="s">
        <v>1276</v>
      </c>
      <c r="AQ26" s="69" t="s">
        <v>1277</v>
      </c>
      <c r="AR26" s="191"/>
      <c r="AS26" s="191"/>
      <c r="AT26" s="191"/>
      <c r="AU26" s="191"/>
      <c r="AV26" s="191"/>
      <c r="AW26" s="191"/>
      <c r="AX26" s="191"/>
      <c r="AY26" s="191"/>
      <c r="AZ26" s="191"/>
      <c r="BA26" s="19"/>
      <c r="BB26" s="19"/>
      <c r="BC26" s="19"/>
      <c r="BD26" s="19"/>
      <c r="BE26" s="19"/>
      <c r="BF26" s="19"/>
      <c r="BG26" s="19"/>
    </row>
    <row r="27" spans="1:59" x14ac:dyDescent="0.25">
      <c r="A27" s="70" t="s">
        <v>1238</v>
      </c>
      <c r="B27" s="71">
        <f>'CARGA MÁQUINA (CAP INST.)'!I$9</f>
        <v>44</v>
      </c>
      <c r="C27" s="71">
        <f>'CARGA MÁQUINA (CAP INST.)'!J$9</f>
        <v>44</v>
      </c>
      <c r="D27" s="71">
        <f>'CARGA MÁQUINA (CAP INST.)'!K$9</f>
        <v>44</v>
      </c>
      <c r="E27" s="71">
        <f>'CARGA MÁQUINA (CAP INST.)'!L$9</f>
        <v>35.200000000000003</v>
      </c>
      <c r="F27" s="71">
        <f>'CARGA MÁQUINA (CAP INST.)'!M$9</f>
        <v>44</v>
      </c>
      <c r="G27" s="71">
        <f>'CARGA MÁQUINA (CAP INST.)'!N$9</f>
        <v>44</v>
      </c>
      <c r="H27" s="71">
        <f>'CARGA MÁQUINA (CAP INST.)'!O$9</f>
        <v>35.200000000000003</v>
      </c>
      <c r="I27" s="71">
        <f>'CARGA MÁQUINA (CAP INST.)'!P$9</f>
        <v>35.200000000000003</v>
      </c>
      <c r="J27" s="71">
        <f>'CARGA MÁQUINA (CAP INST.)'!Q$9</f>
        <v>44</v>
      </c>
      <c r="K27" s="71">
        <f>'CARGA MÁQUINA (CAP INST.)'!R$9</f>
        <v>44</v>
      </c>
      <c r="L27" s="71">
        <f>'CARGA MÁQUINA (CAP INST.)'!S$9</f>
        <v>44</v>
      </c>
      <c r="M27" s="71">
        <f>'CARGA MÁQUINA (CAP INST.)'!T$9</f>
        <v>44</v>
      </c>
      <c r="N27" s="71">
        <f>'CARGA MÁQUINA (CAP INST.)'!U$9</f>
        <v>35.200000000000003</v>
      </c>
      <c r="O27" s="71">
        <f>'CARGA MÁQUINA (CAP INST.)'!V$9</f>
        <v>44</v>
      </c>
      <c r="P27" s="71">
        <f>'CARGA MÁQUINA (CAP INST.)'!W$9</f>
        <v>44</v>
      </c>
      <c r="Q27" s="71">
        <f>'CARGA MÁQUINA (CAP INST.)'!X$9</f>
        <v>44</v>
      </c>
      <c r="R27" s="71">
        <f>'CARGA MÁQUINA (CAP INST.)'!Y$9</f>
        <v>44</v>
      </c>
      <c r="S27" s="71">
        <f>'CARGA MÁQUINA (CAP INST.)'!Z$9</f>
        <v>44</v>
      </c>
      <c r="T27" s="71">
        <f>'CARGA MÁQUINA (CAP INST.)'!AA$9</f>
        <v>44</v>
      </c>
      <c r="U27" s="71">
        <f>'CARGA MÁQUINA (CAP INST.)'!AB$9</f>
        <v>44</v>
      </c>
      <c r="V27" s="71">
        <f>'CARGA MÁQUINA (CAP INST.)'!AC$9</f>
        <v>44</v>
      </c>
      <c r="W27" s="71">
        <f>'CARGA MÁQUINA (CAP INST.)'!AD$9</f>
        <v>44</v>
      </c>
      <c r="X27" s="71">
        <f>'CARGA MÁQUINA (CAP INST.)'!AE$9</f>
        <v>44</v>
      </c>
      <c r="Y27" s="71">
        <f>'CARGA MÁQUINA (CAP INST.)'!AF$9</f>
        <v>44</v>
      </c>
      <c r="Z27" s="71">
        <f>'CARGA MÁQUINA (CAP INST.)'!AG$9</f>
        <v>44</v>
      </c>
      <c r="AA27" s="71">
        <f>'CARGA MÁQUINA (CAP INST.)'!AH$9</f>
        <v>44</v>
      </c>
      <c r="AB27" s="71">
        <f>'CARGA MÁQUINA (CAP INST.)'!AI$9</f>
        <v>35.200000000000003</v>
      </c>
      <c r="AC27" s="71">
        <f>'CARGA MÁQUINA (CAP INST.)'!AJ$9</f>
        <v>44</v>
      </c>
      <c r="AD27" s="71">
        <f>'CARGA MÁQUINA (CAP INST.)'!AK$9</f>
        <v>44</v>
      </c>
      <c r="AE27" s="71">
        <f>'CARGA MÁQUINA (CAP INST.)'!AL$9</f>
        <v>44</v>
      </c>
      <c r="AF27" s="71">
        <f>'CARGA MÁQUINA (CAP INST.)'!AM$9</f>
        <v>44</v>
      </c>
      <c r="AG27" s="71">
        <f>'CARGA MÁQUINA (CAP INST.)'!AN$9</f>
        <v>35.200000000000003</v>
      </c>
      <c r="AH27" s="71">
        <f>'CARGA MÁQUINA (CAP INST.)'!AO$9</f>
        <v>44</v>
      </c>
      <c r="AI27" s="71">
        <f>'CARGA MÁQUINA (CAP INST.)'!AP$9</f>
        <v>44</v>
      </c>
      <c r="AJ27" s="71">
        <f>'CARGA MÁQUINA (CAP INST.)'!AQ$9</f>
        <v>35.200000000000003</v>
      </c>
      <c r="AK27" s="71">
        <f>'CARGA MÁQUINA (CAP INST.)'!AR$9</f>
        <v>44</v>
      </c>
      <c r="AL27" s="71">
        <f>'CARGA MÁQUINA (CAP INST.)'!AS$9</f>
        <v>35.200000000000003</v>
      </c>
      <c r="AM27" s="71">
        <f>'CARGA MÁQUINA (CAP INST.)'!AT$9</f>
        <v>44</v>
      </c>
      <c r="AN27" s="71">
        <f>'CARGA MÁQUINA (CAP INST.)'!AU$9</f>
        <v>44</v>
      </c>
      <c r="AO27" s="71">
        <f>'CARGA MÁQUINA (CAP INST.)'!AV$9</f>
        <v>44</v>
      </c>
      <c r="AP27" s="71">
        <f>'CARGA MÁQUINA (CAP INST.)'!AW$9</f>
        <v>44</v>
      </c>
      <c r="AQ27" s="71">
        <f>'CARGA MÁQUINA (CAP INST.)'!AX$9</f>
        <v>35.200000000000003</v>
      </c>
      <c r="AR27" s="191"/>
      <c r="AS27" s="191"/>
      <c r="AT27" s="191"/>
      <c r="AU27" s="191"/>
      <c r="AV27" s="191"/>
      <c r="AW27" s="191"/>
      <c r="AX27" s="191"/>
      <c r="AY27" s="191"/>
      <c r="AZ27" s="191"/>
      <c r="BA27" s="19"/>
      <c r="BB27" s="19"/>
      <c r="BC27" s="19"/>
      <c r="BD27" s="19"/>
      <c r="BE27" s="19"/>
      <c r="BF27" s="19"/>
      <c r="BG27" s="19"/>
    </row>
    <row r="28" spans="1:59" x14ac:dyDescent="0.25">
      <c r="A28" s="70" t="s">
        <v>1283</v>
      </c>
      <c r="B28" s="72">
        <f>'CARGA MÁQUINA (CAP INST.)'!D$72</f>
        <v>0</v>
      </c>
      <c r="C28" s="72">
        <f>'CARGA MÁQUINA (CAP INST.)'!E$72</f>
        <v>0</v>
      </c>
      <c r="D28" s="72">
        <f>'CARGA MÁQUINA (CAP INST.)'!F$72</f>
        <v>0</v>
      </c>
      <c r="E28" s="72">
        <f>'CARGA MÁQUINA (CAP INST.)'!G$72</f>
        <v>0</v>
      </c>
      <c r="F28" s="72">
        <f>'CARGA MÁQUINA (CAP INST.)'!H$72</f>
        <v>0</v>
      </c>
      <c r="G28" s="72">
        <f>'CARGA MÁQUINA (CAP INST.)'!I$72</f>
        <v>0</v>
      </c>
      <c r="H28" s="72">
        <f>'CARGA MÁQUINA (CAP INST.)'!J$72</f>
        <v>0</v>
      </c>
      <c r="I28" s="72">
        <f>'CARGA MÁQUINA (CAP INST.)'!K$72</f>
        <v>0</v>
      </c>
      <c r="J28" s="72">
        <f>'CARGA MÁQUINA (CAP INST.)'!L$72</f>
        <v>0</v>
      </c>
      <c r="K28" s="72">
        <f>'CARGA MÁQUINA (CAP INST.)'!M$72</f>
        <v>0</v>
      </c>
      <c r="L28" s="72">
        <f>'CARGA MÁQUINA (CAP INST.)'!N$72</f>
        <v>0</v>
      </c>
      <c r="M28" s="72">
        <f>'CARGA MÁQUINA (CAP INST.)'!O$72</f>
        <v>0</v>
      </c>
      <c r="N28" s="72">
        <f>'CARGA MÁQUINA (CAP INST.)'!P$72</f>
        <v>0</v>
      </c>
      <c r="O28" s="72">
        <f>'CARGA MÁQUINA (CAP INST.)'!Q$72</f>
        <v>0</v>
      </c>
      <c r="P28" s="72">
        <f>'CARGA MÁQUINA (CAP INST.)'!R$72</f>
        <v>0</v>
      </c>
      <c r="Q28" s="72">
        <f>'CARGA MÁQUINA (CAP INST.)'!S$72</f>
        <v>0</v>
      </c>
      <c r="R28" s="72">
        <f>'CARGA MÁQUINA (CAP INST.)'!T$72</f>
        <v>0</v>
      </c>
      <c r="S28" s="72">
        <f>'CARGA MÁQUINA (CAP INST.)'!U$72</f>
        <v>0</v>
      </c>
      <c r="T28" s="72">
        <f>'CARGA MÁQUINA (CAP INST.)'!V$72</f>
        <v>0</v>
      </c>
      <c r="U28" s="72">
        <f>'CARGA MÁQUINA (CAP INST.)'!W$72</f>
        <v>0</v>
      </c>
      <c r="V28" s="72">
        <f>'CARGA MÁQUINA (CAP INST.)'!X$72</f>
        <v>0</v>
      </c>
      <c r="W28" s="72">
        <f>'CARGA MÁQUINA (CAP INST.)'!Y$72</f>
        <v>0</v>
      </c>
      <c r="X28" s="72">
        <f>'CARGA MÁQUINA (CAP INST.)'!Z$72</f>
        <v>0</v>
      </c>
      <c r="Y28" s="72">
        <f>'CARGA MÁQUINA (CAP INST.)'!AA$72</f>
        <v>0</v>
      </c>
      <c r="Z28" s="72">
        <f>'CARGA MÁQUINA (CAP INST.)'!AB$72</f>
        <v>0</v>
      </c>
      <c r="AA28" s="72">
        <f>'CARGA MÁQUINA (CAP INST.)'!AC$72</f>
        <v>0</v>
      </c>
      <c r="AB28" s="72">
        <f>'CARGA MÁQUINA (CAP INST.)'!AD$72</f>
        <v>0</v>
      </c>
      <c r="AC28" s="72">
        <f>'CARGA MÁQUINA (CAP INST.)'!AE$72</f>
        <v>0</v>
      </c>
      <c r="AD28" s="72">
        <f>'CARGA MÁQUINA (CAP INST.)'!AF$72</f>
        <v>0</v>
      </c>
      <c r="AE28" s="72">
        <f>'CARGA MÁQUINA (CAP INST.)'!AG$72</f>
        <v>0</v>
      </c>
      <c r="AF28" s="72">
        <f>'CARGA MÁQUINA (CAP INST.)'!AH$72</f>
        <v>0</v>
      </c>
      <c r="AG28" s="72">
        <f>'CARGA MÁQUINA (CAP INST.)'!AI$72</f>
        <v>0</v>
      </c>
      <c r="AH28" s="72">
        <f>'CARGA MÁQUINA (CAP INST.)'!AJ$72</f>
        <v>0</v>
      </c>
      <c r="AI28" s="72">
        <f>'CARGA MÁQUINA (CAP INST.)'!AK$72</f>
        <v>0</v>
      </c>
      <c r="AJ28" s="72">
        <f>'CARGA MÁQUINA (CAP INST.)'!AL$72</f>
        <v>0</v>
      </c>
      <c r="AK28" s="72">
        <f>'CARGA MÁQUINA (CAP INST.)'!AM$72</f>
        <v>0</v>
      </c>
      <c r="AL28" s="72">
        <f>'CARGA MÁQUINA (CAP INST.)'!AN$72</f>
        <v>0</v>
      </c>
      <c r="AM28" s="72">
        <f>'CARGA MÁQUINA (CAP INST.)'!AO$72</f>
        <v>0</v>
      </c>
      <c r="AN28" s="72">
        <f>'CARGA MÁQUINA (CAP INST.)'!AP$72</f>
        <v>0</v>
      </c>
      <c r="AO28" s="72">
        <f>'CARGA MÁQUINA (CAP INST.)'!AQ$72</f>
        <v>0</v>
      </c>
      <c r="AP28" s="72">
        <f>'CARGA MÁQUINA (CAP INST.)'!AR$72</f>
        <v>0</v>
      </c>
      <c r="AQ28" s="72">
        <f>'CARGA MÁQUINA (CAP INST.)'!AS$72</f>
        <v>0</v>
      </c>
      <c r="AR28" s="191"/>
      <c r="AS28" s="191"/>
      <c r="AT28" s="191"/>
      <c r="AU28" s="191"/>
      <c r="AV28" s="191"/>
      <c r="AW28" s="191"/>
      <c r="AX28" s="191"/>
      <c r="AY28" s="191"/>
      <c r="AZ28" s="191"/>
      <c r="BA28" s="19"/>
      <c r="BB28" s="19"/>
      <c r="BC28" s="19"/>
      <c r="BD28" s="19"/>
      <c r="BE28" s="19"/>
      <c r="BF28" s="19"/>
      <c r="BG28" s="19"/>
    </row>
    <row r="29" spans="1:59" x14ac:dyDescent="0.25">
      <c r="A29" s="70" t="s">
        <v>1239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191"/>
      <c r="AS29" s="191"/>
      <c r="AT29" s="191"/>
      <c r="AU29" s="191"/>
      <c r="AV29" s="191"/>
      <c r="AW29" s="191"/>
      <c r="AX29" s="191"/>
      <c r="AY29" s="191"/>
      <c r="AZ29" s="191"/>
      <c r="BA29" s="19"/>
      <c r="BB29" s="19"/>
      <c r="BC29" s="19"/>
      <c r="BD29" s="19"/>
      <c r="BE29" s="19"/>
      <c r="BF29" s="19"/>
      <c r="BG29" s="19"/>
    </row>
    <row r="30" spans="1:59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191"/>
      <c r="AS30" s="191"/>
      <c r="AT30" s="191"/>
      <c r="AU30" s="191"/>
      <c r="AV30" s="191"/>
      <c r="AW30" s="191"/>
      <c r="AX30" s="191"/>
      <c r="AY30" s="191"/>
      <c r="AZ30" s="191"/>
      <c r="BA30" s="19"/>
      <c r="BB30" s="19"/>
      <c r="BC30" s="19"/>
      <c r="BD30" s="19"/>
      <c r="BE30" s="19"/>
      <c r="BF30" s="19"/>
      <c r="BG30" s="19"/>
    </row>
    <row r="31" spans="1:59" x14ac:dyDescent="0.25">
      <c r="A31" s="68" t="s">
        <v>1233</v>
      </c>
      <c r="B31" s="69" t="s">
        <v>1234</v>
      </c>
      <c r="C31" s="69" t="s">
        <v>1235</v>
      </c>
      <c r="D31" s="69" t="s">
        <v>1236</v>
      </c>
      <c r="E31" s="69" t="s">
        <v>1237</v>
      </c>
      <c r="F31" s="69" t="s">
        <v>1240</v>
      </c>
      <c r="G31" s="69" t="s">
        <v>1241</v>
      </c>
      <c r="H31" s="69" t="s">
        <v>1242</v>
      </c>
      <c r="I31" s="69" t="s">
        <v>1243</v>
      </c>
      <c r="J31" s="69" t="s">
        <v>1244</v>
      </c>
      <c r="K31" s="69" t="s">
        <v>1245</v>
      </c>
      <c r="L31" s="69" t="s">
        <v>1246</v>
      </c>
      <c r="M31" s="69" t="s">
        <v>1247</v>
      </c>
      <c r="N31" s="69" t="s">
        <v>1248</v>
      </c>
      <c r="O31" s="69" t="s">
        <v>1249</v>
      </c>
      <c r="P31" s="69" t="s">
        <v>1250</v>
      </c>
      <c r="Q31" s="69" t="s">
        <v>1251</v>
      </c>
      <c r="R31" s="69" t="s">
        <v>1252</v>
      </c>
      <c r="S31" s="69" t="s">
        <v>1253</v>
      </c>
      <c r="T31" s="69" t="s">
        <v>1254</v>
      </c>
      <c r="U31" s="69" t="s">
        <v>1255</v>
      </c>
      <c r="V31" s="69" t="s">
        <v>1256</v>
      </c>
      <c r="W31" s="69" t="s">
        <v>1257</v>
      </c>
      <c r="X31" s="69" t="s">
        <v>1258</v>
      </c>
      <c r="Y31" s="69" t="s">
        <v>1259</v>
      </c>
      <c r="Z31" s="69" t="s">
        <v>1260</v>
      </c>
      <c r="AA31" s="69" t="s">
        <v>1261</v>
      </c>
      <c r="AB31" s="69" t="s">
        <v>1262</v>
      </c>
      <c r="AC31" s="69" t="s">
        <v>1263</v>
      </c>
      <c r="AD31" s="69" t="s">
        <v>1264</v>
      </c>
      <c r="AE31" s="69" t="s">
        <v>1265</v>
      </c>
      <c r="AF31" s="69" t="s">
        <v>1266</v>
      </c>
      <c r="AG31" s="69" t="s">
        <v>1267</v>
      </c>
      <c r="AH31" s="69" t="s">
        <v>1268</v>
      </c>
      <c r="AI31" s="69" t="s">
        <v>1269</v>
      </c>
      <c r="AJ31" s="69" t="s">
        <v>1270</v>
      </c>
      <c r="AK31" s="69" t="s">
        <v>1271</v>
      </c>
      <c r="AL31" s="69" t="s">
        <v>1272</v>
      </c>
      <c r="AM31" s="69" t="s">
        <v>1273</v>
      </c>
      <c r="AN31" s="69" t="s">
        <v>1274</v>
      </c>
      <c r="AO31" s="69" t="s">
        <v>1275</v>
      </c>
      <c r="AP31" s="69" t="s">
        <v>1276</v>
      </c>
      <c r="AQ31" s="69" t="s">
        <v>1277</v>
      </c>
      <c r="AR31" s="191"/>
      <c r="AS31" s="191"/>
      <c r="AT31" s="191"/>
      <c r="AU31" s="191"/>
      <c r="AV31" s="191"/>
      <c r="AW31" s="191"/>
      <c r="AX31" s="191"/>
      <c r="AY31" s="191"/>
      <c r="AZ31" s="191"/>
      <c r="BA31" s="19"/>
      <c r="BB31" s="19"/>
      <c r="BC31" s="19"/>
      <c r="BD31" s="19"/>
      <c r="BE31" s="19"/>
      <c r="BF31" s="19"/>
      <c r="BG31" s="19"/>
    </row>
    <row r="32" spans="1:59" x14ac:dyDescent="0.25">
      <c r="A32" s="70" t="s">
        <v>1238</v>
      </c>
      <c r="B32" s="71">
        <f>'CARGA MÁQUINA (CAP INST.)'!I$10</f>
        <v>44</v>
      </c>
      <c r="C32" s="71">
        <f>'CARGA MÁQUINA (CAP INST.)'!J$10</f>
        <v>44</v>
      </c>
      <c r="D32" s="71">
        <f>'CARGA MÁQUINA (CAP INST.)'!K$10</f>
        <v>44</v>
      </c>
      <c r="E32" s="71">
        <f>'CARGA MÁQUINA (CAP INST.)'!L$10</f>
        <v>35.200000000000003</v>
      </c>
      <c r="F32" s="71">
        <f>'CARGA MÁQUINA (CAP INST.)'!M$10</f>
        <v>44</v>
      </c>
      <c r="G32" s="71">
        <f>'CARGA MÁQUINA (CAP INST.)'!N$10</f>
        <v>44</v>
      </c>
      <c r="H32" s="71">
        <f>'CARGA MÁQUINA (CAP INST.)'!O$10</f>
        <v>35.200000000000003</v>
      </c>
      <c r="I32" s="71">
        <f>'CARGA MÁQUINA (CAP INST.)'!P$10</f>
        <v>35.200000000000003</v>
      </c>
      <c r="J32" s="71">
        <f>'CARGA MÁQUINA (CAP INST.)'!Q$10</f>
        <v>44</v>
      </c>
      <c r="K32" s="71">
        <f>'CARGA MÁQUINA (CAP INST.)'!R$10</f>
        <v>44</v>
      </c>
      <c r="L32" s="71">
        <f>'CARGA MÁQUINA (CAP INST.)'!S$10</f>
        <v>44</v>
      </c>
      <c r="M32" s="71">
        <f>'CARGA MÁQUINA (CAP INST.)'!T$10</f>
        <v>44</v>
      </c>
      <c r="N32" s="71">
        <f>'CARGA MÁQUINA (CAP INST.)'!U$10</f>
        <v>35.200000000000003</v>
      </c>
      <c r="O32" s="71">
        <f>'CARGA MÁQUINA (CAP INST.)'!V$10</f>
        <v>44</v>
      </c>
      <c r="P32" s="71">
        <f>'CARGA MÁQUINA (CAP INST.)'!W$10</f>
        <v>44</v>
      </c>
      <c r="Q32" s="71">
        <f>'CARGA MÁQUINA (CAP INST.)'!X$10</f>
        <v>44</v>
      </c>
      <c r="R32" s="71">
        <f>'CARGA MÁQUINA (CAP INST.)'!Y$10</f>
        <v>44</v>
      </c>
      <c r="S32" s="71">
        <f>'CARGA MÁQUINA (CAP INST.)'!Z$10</f>
        <v>44</v>
      </c>
      <c r="T32" s="71">
        <f>'CARGA MÁQUINA (CAP INST.)'!AA$10</f>
        <v>44</v>
      </c>
      <c r="U32" s="71">
        <f>'CARGA MÁQUINA (CAP INST.)'!AB$10</f>
        <v>44</v>
      </c>
      <c r="V32" s="71">
        <f>'CARGA MÁQUINA (CAP INST.)'!AC$10</f>
        <v>44</v>
      </c>
      <c r="W32" s="71">
        <f>'CARGA MÁQUINA (CAP INST.)'!AD$10</f>
        <v>44</v>
      </c>
      <c r="X32" s="71">
        <f>'CARGA MÁQUINA (CAP INST.)'!AE$10</f>
        <v>44</v>
      </c>
      <c r="Y32" s="71">
        <f>'CARGA MÁQUINA (CAP INST.)'!AF$10</f>
        <v>44</v>
      </c>
      <c r="Z32" s="71">
        <f>'CARGA MÁQUINA (CAP INST.)'!AG$10</f>
        <v>44</v>
      </c>
      <c r="AA32" s="71">
        <f>'CARGA MÁQUINA (CAP INST.)'!AH$10</f>
        <v>44</v>
      </c>
      <c r="AB32" s="71">
        <f>'CARGA MÁQUINA (CAP INST.)'!AI$10</f>
        <v>35.200000000000003</v>
      </c>
      <c r="AC32" s="71">
        <f>'CARGA MÁQUINA (CAP INST.)'!AJ$10</f>
        <v>44</v>
      </c>
      <c r="AD32" s="71">
        <f>'CARGA MÁQUINA (CAP INST.)'!AK$10</f>
        <v>44</v>
      </c>
      <c r="AE32" s="71">
        <f>'CARGA MÁQUINA (CAP INST.)'!AL$10</f>
        <v>44</v>
      </c>
      <c r="AF32" s="71">
        <f>'CARGA MÁQUINA (CAP INST.)'!AM$10</f>
        <v>44</v>
      </c>
      <c r="AG32" s="71">
        <f>'CARGA MÁQUINA (CAP INST.)'!AN$10</f>
        <v>35.200000000000003</v>
      </c>
      <c r="AH32" s="71">
        <f>'CARGA MÁQUINA (CAP INST.)'!AO$10</f>
        <v>44</v>
      </c>
      <c r="AI32" s="71">
        <f>'CARGA MÁQUINA (CAP INST.)'!AP$10</f>
        <v>44</v>
      </c>
      <c r="AJ32" s="71">
        <f>'CARGA MÁQUINA (CAP INST.)'!AQ$10</f>
        <v>35.200000000000003</v>
      </c>
      <c r="AK32" s="71">
        <f>'CARGA MÁQUINA (CAP INST.)'!AR$10</f>
        <v>44</v>
      </c>
      <c r="AL32" s="71">
        <f>'CARGA MÁQUINA (CAP INST.)'!AS$10</f>
        <v>35.200000000000003</v>
      </c>
      <c r="AM32" s="71">
        <f>'CARGA MÁQUINA (CAP INST.)'!AT$10</f>
        <v>44</v>
      </c>
      <c r="AN32" s="71">
        <f>'CARGA MÁQUINA (CAP INST.)'!AU$10</f>
        <v>44</v>
      </c>
      <c r="AO32" s="71">
        <f>'CARGA MÁQUINA (CAP INST.)'!AV$10</f>
        <v>44</v>
      </c>
      <c r="AP32" s="71">
        <f>'CARGA MÁQUINA (CAP INST.)'!AW$10</f>
        <v>44</v>
      </c>
      <c r="AQ32" s="71">
        <f>'CARGA MÁQUINA (CAP INST.)'!AX$10</f>
        <v>35.200000000000003</v>
      </c>
      <c r="AR32" s="191"/>
      <c r="AS32" s="191"/>
      <c r="AT32" s="191"/>
      <c r="AU32" s="191"/>
      <c r="AV32" s="191"/>
      <c r="AW32" s="191"/>
      <c r="AX32" s="191"/>
      <c r="AY32" s="191"/>
      <c r="AZ32" s="191"/>
      <c r="BA32" s="19"/>
      <c r="BB32" s="19"/>
      <c r="BC32" s="19"/>
      <c r="BD32" s="19"/>
      <c r="BE32" s="19"/>
      <c r="BF32" s="19"/>
      <c r="BG32" s="19"/>
    </row>
    <row r="33" spans="1:59" x14ac:dyDescent="0.25">
      <c r="A33" s="70" t="s">
        <v>1284</v>
      </c>
      <c r="B33" s="72">
        <f>'CARGA MÁQUINA (CAP INST.)'!D$73</f>
        <v>0</v>
      </c>
      <c r="C33" s="72">
        <f>'CARGA MÁQUINA (CAP INST.)'!E$73</f>
        <v>21.599999999999998</v>
      </c>
      <c r="D33" s="72">
        <f>'CARGA MÁQUINA (CAP INST.)'!F$73</f>
        <v>46.644545454545451</v>
      </c>
      <c r="E33" s="72">
        <f>'CARGA MÁQUINA (CAP INST.)'!G$73</f>
        <v>0</v>
      </c>
      <c r="F33" s="72">
        <f>'CARGA MÁQUINA (CAP INST.)'!H$73</f>
        <v>0</v>
      </c>
      <c r="G33" s="72">
        <f>'CARGA MÁQUINA (CAP INST.)'!I$73</f>
        <v>12.728045454545455</v>
      </c>
      <c r="H33" s="72">
        <f>'CARGA MÁQUINA (CAP INST.)'!J$73</f>
        <v>51.5</v>
      </c>
      <c r="I33" s="72">
        <f>'CARGA MÁQUINA (CAP INST.)'!K$73</f>
        <v>0</v>
      </c>
      <c r="J33" s="72">
        <f>'CARGA MÁQUINA (CAP INST.)'!L$73</f>
        <v>0</v>
      </c>
      <c r="K33" s="72">
        <f>'CARGA MÁQUINA (CAP INST.)'!M$73</f>
        <v>0</v>
      </c>
      <c r="L33" s="72">
        <f>'CARGA MÁQUINA (CAP INST.)'!N$73</f>
        <v>10.162840909090908</v>
      </c>
      <c r="M33" s="72">
        <f>'CARGA MÁQUINA (CAP INST.)'!O$73</f>
        <v>0</v>
      </c>
      <c r="N33" s="72">
        <f>'CARGA MÁQUINA (CAP INST.)'!P$73</f>
        <v>20.25</v>
      </c>
      <c r="O33" s="72">
        <f>'CARGA MÁQUINA (CAP INST.)'!Q$73</f>
        <v>13.711363636363636</v>
      </c>
      <c r="P33" s="72">
        <f>'CARGA MÁQUINA (CAP INST.)'!R$73</f>
        <v>20.25</v>
      </c>
      <c r="Q33" s="72">
        <f>'CARGA MÁQUINA (CAP INST.)'!S$73</f>
        <v>0</v>
      </c>
      <c r="R33" s="72">
        <f>'CARGA MÁQUINA (CAP INST.)'!T$73</f>
        <v>0</v>
      </c>
      <c r="S33" s="72">
        <f>'CARGA MÁQUINA (CAP INST.)'!U$73</f>
        <v>0</v>
      </c>
      <c r="T33" s="72">
        <f>'CARGA MÁQUINA (CAP INST.)'!V$73</f>
        <v>0</v>
      </c>
      <c r="U33" s="72">
        <f>'CARGA MÁQUINA (CAP INST.)'!W$73</f>
        <v>0</v>
      </c>
      <c r="V33" s="72">
        <f>'CARGA MÁQUINA (CAP INST.)'!X$73</f>
        <v>0</v>
      </c>
      <c r="W33" s="72">
        <f>'CARGA MÁQUINA (CAP INST.)'!Y$73</f>
        <v>0</v>
      </c>
      <c r="X33" s="72">
        <f>'CARGA MÁQUINA (CAP INST.)'!Z$73</f>
        <v>0</v>
      </c>
      <c r="Y33" s="72">
        <f>'CARGA MÁQUINA (CAP INST.)'!AA$73</f>
        <v>0</v>
      </c>
      <c r="Z33" s="72">
        <f>'CARGA MÁQUINA (CAP INST.)'!AB$73</f>
        <v>0</v>
      </c>
      <c r="AA33" s="72">
        <f>'CARGA MÁQUINA (CAP INST.)'!AC$73</f>
        <v>0</v>
      </c>
      <c r="AB33" s="72">
        <f>'CARGA MÁQUINA (CAP INST.)'!AD$73</f>
        <v>0</v>
      </c>
      <c r="AC33" s="72">
        <f>'CARGA MÁQUINA (CAP INST.)'!AE$73</f>
        <v>0</v>
      </c>
      <c r="AD33" s="72">
        <f>'CARGA MÁQUINA (CAP INST.)'!AF$73</f>
        <v>0</v>
      </c>
      <c r="AE33" s="72">
        <f>'CARGA MÁQUINA (CAP INST.)'!AG$73</f>
        <v>0</v>
      </c>
      <c r="AF33" s="72">
        <f>'CARGA MÁQUINA (CAP INST.)'!AH$73</f>
        <v>0</v>
      </c>
      <c r="AG33" s="72">
        <f>'CARGA MÁQUINA (CAP INST.)'!AI$73</f>
        <v>0</v>
      </c>
      <c r="AH33" s="72">
        <f>'CARGA MÁQUINA (CAP INST.)'!AJ$73</f>
        <v>0</v>
      </c>
      <c r="AI33" s="72">
        <f>'CARGA MÁQUINA (CAP INST.)'!AK$73</f>
        <v>0</v>
      </c>
      <c r="AJ33" s="72">
        <f>'CARGA MÁQUINA (CAP INST.)'!AL$73</f>
        <v>0</v>
      </c>
      <c r="AK33" s="72">
        <f>'CARGA MÁQUINA (CAP INST.)'!AM$73</f>
        <v>0</v>
      </c>
      <c r="AL33" s="72">
        <f>'CARGA MÁQUINA (CAP INST.)'!AN$73</f>
        <v>0</v>
      </c>
      <c r="AM33" s="72">
        <f>'CARGA MÁQUINA (CAP INST.)'!AO$73</f>
        <v>0</v>
      </c>
      <c r="AN33" s="72">
        <f>'CARGA MÁQUINA (CAP INST.)'!AP$73</f>
        <v>0</v>
      </c>
      <c r="AO33" s="72">
        <f>'CARGA MÁQUINA (CAP INST.)'!AQ$73</f>
        <v>0</v>
      </c>
      <c r="AP33" s="72">
        <f>'CARGA MÁQUINA (CAP INST.)'!AR$73</f>
        <v>0</v>
      </c>
      <c r="AQ33" s="72">
        <f>'CARGA MÁQUINA (CAP INST.)'!AS$73</f>
        <v>0</v>
      </c>
      <c r="AR33" s="191"/>
      <c r="AS33" s="191"/>
      <c r="AT33" s="191"/>
      <c r="AU33" s="191"/>
      <c r="AV33" s="191"/>
      <c r="AW33" s="191"/>
      <c r="AX33" s="191"/>
      <c r="AY33" s="191"/>
      <c r="AZ33" s="191"/>
      <c r="BA33" s="19"/>
      <c r="BB33" s="19"/>
      <c r="BC33" s="19"/>
      <c r="BD33" s="19"/>
      <c r="BE33" s="19"/>
      <c r="BF33" s="19"/>
      <c r="BG33" s="19"/>
    </row>
    <row r="34" spans="1:59" x14ac:dyDescent="0.25">
      <c r="A34" s="70" t="s">
        <v>1239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191"/>
      <c r="AS34" s="191"/>
      <c r="AT34" s="191"/>
      <c r="AU34" s="191"/>
      <c r="AV34" s="191"/>
      <c r="AW34" s="191"/>
      <c r="AX34" s="191"/>
      <c r="AY34" s="191"/>
      <c r="AZ34" s="191"/>
      <c r="BA34" s="19"/>
      <c r="BB34" s="19"/>
      <c r="BC34" s="19"/>
      <c r="BD34" s="19"/>
      <c r="BE34" s="19"/>
      <c r="BF34" s="19"/>
      <c r="BG34" s="19"/>
    </row>
    <row r="35" spans="1:59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191"/>
      <c r="AS35" s="191"/>
      <c r="AT35" s="191"/>
      <c r="AU35" s="191"/>
      <c r="AV35" s="191"/>
      <c r="AW35" s="191"/>
      <c r="AX35" s="191"/>
      <c r="AY35" s="191"/>
      <c r="AZ35" s="191"/>
      <c r="BA35" s="19"/>
      <c r="BB35" s="19"/>
      <c r="BC35" s="19"/>
      <c r="BD35" s="19"/>
      <c r="BE35" s="19"/>
      <c r="BF35" s="19"/>
      <c r="BG35" s="19"/>
    </row>
    <row r="36" spans="1:59" x14ac:dyDescent="0.25">
      <c r="A36" s="68" t="s">
        <v>1233</v>
      </c>
      <c r="B36" s="69" t="s">
        <v>1234</v>
      </c>
      <c r="C36" s="69" t="s">
        <v>1235</v>
      </c>
      <c r="D36" s="69" t="s">
        <v>1236</v>
      </c>
      <c r="E36" s="69" t="s">
        <v>1237</v>
      </c>
      <c r="F36" s="69" t="s">
        <v>1240</v>
      </c>
      <c r="G36" s="69" t="s">
        <v>1241</v>
      </c>
      <c r="H36" s="69" t="s">
        <v>1242</v>
      </c>
      <c r="I36" s="69" t="s">
        <v>1243</v>
      </c>
      <c r="J36" s="69" t="s">
        <v>1244</v>
      </c>
      <c r="K36" s="69" t="s">
        <v>1245</v>
      </c>
      <c r="L36" s="69" t="s">
        <v>1246</v>
      </c>
      <c r="M36" s="69" t="s">
        <v>1247</v>
      </c>
      <c r="N36" s="69" t="s">
        <v>1248</v>
      </c>
      <c r="O36" s="69" t="s">
        <v>1249</v>
      </c>
      <c r="P36" s="69" t="s">
        <v>1250</v>
      </c>
      <c r="Q36" s="69" t="s">
        <v>1251</v>
      </c>
      <c r="R36" s="69" t="s">
        <v>1252</v>
      </c>
      <c r="S36" s="69" t="s">
        <v>1253</v>
      </c>
      <c r="T36" s="69" t="s">
        <v>1254</v>
      </c>
      <c r="U36" s="69" t="s">
        <v>1255</v>
      </c>
      <c r="V36" s="69" t="s">
        <v>1256</v>
      </c>
      <c r="W36" s="69" t="s">
        <v>1257</v>
      </c>
      <c r="X36" s="69" t="s">
        <v>1258</v>
      </c>
      <c r="Y36" s="69" t="s">
        <v>1259</v>
      </c>
      <c r="Z36" s="69" t="s">
        <v>1260</v>
      </c>
      <c r="AA36" s="69" t="s">
        <v>1261</v>
      </c>
      <c r="AB36" s="69" t="s">
        <v>1262</v>
      </c>
      <c r="AC36" s="69" t="s">
        <v>1263</v>
      </c>
      <c r="AD36" s="69" t="s">
        <v>1264</v>
      </c>
      <c r="AE36" s="69" t="s">
        <v>1265</v>
      </c>
      <c r="AF36" s="69" t="s">
        <v>1266</v>
      </c>
      <c r="AG36" s="69" t="s">
        <v>1267</v>
      </c>
      <c r="AH36" s="69" t="s">
        <v>1268</v>
      </c>
      <c r="AI36" s="69" t="s">
        <v>1269</v>
      </c>
      <c r="AJ36" s="69" t="s">
        <v>1270</v>
      </c>
      <c r="AK36" s="69" t="s">
        <v>1271</v>
      </c>
      <c r="AL36" s="69" t="s">
        <v>1272</v>
      </c>
      <c r="AM36" s="69" t="s">
        <v>1273</v>
      </c>
      <c r="AN36" s="69" t="s">
        <v>1274</v>
      </c>
      <c r="AO36" s="69" t="s">
        <v>1275</v>
      </c>
      <c r="AP36" s="69" t="s">
        <v>1276</v>
      </c>
      <c r="AQ36" s="69" t="s">
        <v>1277</v>
      </c>
      <c r="AR36" s="191"/>
      <c r="AS36" s="191"/>
      <c r="AT36" s="191"/>
      <c r="AU36" s="191"/>
      <c r="AV36" s="191"/>
      <c r="AW36" s="191"/>
      <c r="AX36" s="191"/>
      <c r="AY36" s="191"/>
      <c r="AZ36" s="191"/>
      <c r="BA36" s="19"/>
      <c r="BB36" s="19"/>
      <c r="BC36" s="19"/>
      <c r="BD36" s="19"/>
      <c r="BE36" s="19"/>
      <c r="BF36" s="19"/>
      <c r="BG36" s="19"/>
    </row>
    <row r="37" spans="1:59" x14ac:dyDescent="0.25">
      <c r="A37" s="70" t="s">
        <v>1238</v>
      </c>
      <c r="B37" s="71">
        <f>'CARGA MÁQUINA (CAP INST.)'!I$11</f>
        <v>44</v>
      </c>
      <c r="C37" s="71">
        <f>'CARGA MÁQUINA (CAP INST.)'!J$11</f>
        <v>44</v>
      </c>
      <c r="D37" s="71">
        <f>'CARGA MÁQUINA (CAP INST.)'!K$11</f>
        <v>44</v>
      </c>
      <c r="E37" s="71">
        <f>'CARGA MÁQUINA (CAP INST.)'!L$11</f>
        <v>35.200000000000003</v>
      </c>
      <c r="F37" s="71">
        <f>'CARGA MÁQUINA (CAP INST.)'!M$11</f>
        <v>44</v>
      </c>
      <c r="G37" s="71">
        <f>'CARGA MÁQUINA (CAP INST.)'!N$11</f>
        <v>44</v>
      </c>
      <c r="H37" s="71">
        <f>'CARGA MÁQUINA (CAP INST.)'!O$11</f>
        <v>35.200000000000003</v>
      </c>
      <c r="I37" s="71">
        <f>'CARGA MÁQUINA (CAP INST.)'!P$11</f>
        <v>35.200000000000003</v>
      </c>
      <c r="J37" s="71">
        <f>'CARGA MÁQUINA (CAP INST.)'!Q$11</f>
        <v>44</v>
      </c>
      <c r="K37" s="71">
        <f>'CARGA MÁQUINA (CAP INST.)'!R$11</f>
        <v>44</v>
      </c>
      <c r="L37" s="71">
        <f>'CARGA MÁQUINA (CAP INST.)'!S$11</f>
        <v>44</v>
      </c>
      <c r="M37" s="71">
        <f>'CARGA MÁQUINA (CAP INST.)'!T$11</f>
        <v>44</v>
      </c>
      <c r="N37" s="71">
        <f>'CARGA MÁQUINA (CAP INST.)'!U$11</f>
        <v>35.200000000000003</v>
      </c>
      <c r="O37" s="71">
        <f>'CARGA MÁQUINA (CAP INST.)'!V$11</f>
        <v>44</v>
      </c>
      <c r="P37" s="71">
        <f>'CARGA MÁQUINA (CAP INST.)'!W$11</f>
        <v>44</v>
      </c>
      <c r="Q37" s="71">
        <f>'CARGA MÁQUINA (CAP INST.)'!X$11</f>
        <v>44</v>
      </c>
      <c r="R37" s="71">
        <f>'CARGA MÁQUINA (CAP INST.)'!Y$11</f>
        <v>44</v>
      </c>
      <c r="S37" s="71">
        <f>'CARGA MÁQUINA (CAP INST.)'!Z$11</f>
        <v>44</v>
      </c>
      <c r="T37" s="71">
        <f>'CARGA MÁQUINA (CAP INST.)'!AA$11</f>
        <v>44</v>
      </c>
      <c r="U37" s="71">
        <f>'CARGA MÁQUINA (CAP INST.)'!AB$11</f>
        <v>44</v>
      </c>
      <c r="V37" s="71">
        <f>'CARGA MÁQUINA (CAP INST.)'!AC$11</f>
        <v>44</v>
      </c>
      <c r="W37" s="71">
        <f>'CARGA MÁQUINA (CAP INST.)'!AD$11</f>
        <v>44</v>
      </c>
      <c r="X37" s="71">
        <f>'CARGA MÁQUINA (CAP INST.)'!AE$11</f>
        <v>44</v>
      </c>
      <c r="Y37" s="71">
        <f>'CARGA MÁQUINA (CAP INST.)'!AF$11</f>
        <v>44</v>
      </c>
      <c r="Z37" s="71">
        <f>'CARGA MÁQUINA (CAP INST.)'!AG$11</f>
        <v>44</v>
      </c>
      <c r="AA37" s="71">
        <f>'CARGA MÁQUINA (CAP INST.)'!AH$11</f>
        <v>44</v>
      </c>
      <c r="AB37" s="71">
        <f>'CARGA MÁQUINA (CAP INST.)'!AI$11</f>
        <v>35.200000000000003</v>
      </c>
      <c r="AC37" s="71">
        <f>'CARGA MÁQUINA (CAP INST.)'!AJ$11</f>
        <v>44</v>
      </c>
      <c r="AD37" s="71">
        <f>'CARGA MÁQUINA (CAP INST.)'!AK$11</f>
        <v>44</v>
      </c>
      <c r="AE37" s="71">
        <f>'CARGA MÁQUINA (CAP INST.)'!AL$11</f>
        <v>44</v>
      </c>
      <c r="AF37" s="71">
        <f>'CARGA MÁQUINA (CAP INST.)'!AM$11</f>
        <v>44</v>
      </c>
      <c r="AG37" s="71">
        <f>'CARGA MÁQUINA (CAP INST.)'!AN$11</f>
        <v>35.200000000000003</v>
      </c>
      <c r="AH37" s="71">
        <f>'CARGA MÁQUINA (CAP INST.)'!AO$11</f>
        <v>44</v>
      </c>
      <c r="AI37" s="71">
        <f>'CARGA MÁQUINA (CAP INST.)'!AP$11</f>
        <v>44</v>
      </c>
      <c r="AJ37" s="71">
        <f>'CARGA MÁQUINA (CAP INST.)'!AQ$11</f>
        <v>35.200000000000003</v>
      </c>
      <c r="AK37" s="71">
        <f>'CARGA MÁQUINA (CAP INST.)'!AR$11</f>
        <v>44</v>
      </c>
      <c r="AL37" s="71">
        <f>'CARGA MÁQUINA (CAP INST.)'!AS$11</f>
        <v>35.200000000000003</v>
      </c>
      <c r="AM37" s="71">
        <f>'CARGA MÁQUINA (CAP INST.)'!AT$11</f>
        <v>44</v>
      </c>
      <c r="AN37" s="71">
        <f>'CARGA MÁQUINA (CAP INST.)'!AU$11</f>
        <v>44</v>
      </c>
      <c r="AO37" s="71">
        <f>'CARGA MÁQUINA (CAP INST.)'!AV$11</f>
        <v>44</v>
      </c>
      <c r="AP37" s="71">
        <f>'CARGA MÁQUINA (CAP INST.)'!AW$11</f>
        <v>44</v>
      </c>
      <c r="AQ37" s="71">
        <f>'CARGA MÁQUINA (CAP INST.)'!AX$11</f>
        <v>35.200000000000003</v>
      </c>
      <c r="AR37" s="191"/>
      <c r="AS37" s="191"/>
      <c r="AT37" s="191"/>
      <c r="AU37" s="191"/>
      <c r="AV37" s="191"/>
      <c r="AW37" s="191"/>
      <c r="AX37" s="191"/>
      <c r="AY37" s="191"/>
      <c r="AZ37" s="191"/>
      <c r="BA37" s="19"/>
      <c r="BB37" s="19"/>
      <c r="BC37" s="19"/>
      <c r="BD37" s="19"/>
      <c r="BE37" s="19"/>
      <c r="BF37" s="19"/>
      <c r="BG37" s="19"/>
    </row>
    <row r="38" spans="1:59" x14ac:dyDescent="0.25">
      <c r="A38" s="70" t="s">
        <v>1285</v>
      </c>
      <c r="B38" s="72">
        <f>'CARGA MÁQUINA (CAP INST.)'!D$74</f>
        <v>0</v>
      </c>
      <c r="C38" s="72">
        <f>'CARGA MÁQUINA (CAP INST.)'!E$74</f>
        <v>0</v>
      </c>
      <c r="D38" s="72">
        <f>'CARGA MÁQUINA (CAP INST.)'!F$74</f>
        <v>0</v>
      </c>
      <c r="E38" s="72">
        <f>'CARGA MÁQUINA (CAP INST.)'!G$74</f>
        <v>0</v>
      </c>
      <c r="F38" s="72">
        <f>'CARGA MÁQUINA (CAP INST.)'!H$74</f>
        <v>0</v>
      </c>
      <c r="G38" s="72">
        <f>'CARGA MÁQUINA (CAP INST.)'!I$74</f>
        <v>0</v>
      </c>
      <c r="H38" s="72">
        <f>'CARGA MÁQUINA (CAP INST.)'!J$74</f>
        <v>0</v>
      </c>
      <c r="I38" s="72">
        <f>'CARGA MÁQUINA (CAP INST.)'!K$74</f>
        <v>0</v>
      </c>
      <c r="J38" s="72">
        <f>'CARGA MÁQUINA (CAP INST.)'!L$74</f>
        <v>0</v>
      </c>
      <c r="K38" s="72">
        <f>'CARGA MÁQUINA (CAP INST.)'!M$74</f>
        <v>0</v>
      </c>
      <c r="L38" s="72">
        <f>'CARGA MÁQUINA (CAP INST.)'!N$74</f>
        <v>0</v>
      </c>
      <c r="M38" s="72">
        <f>'CARGA MÁQUINA (CAP INST.)'!O$74</f>
        <v>0</v>
      </c>
      <c r="N38" s="72">
        <f>'CARGA MÁQUINA (CAP INST.)'!P$74</f>
        <v>0</v>
      </c>
      <c r="O38" s="72">
        <f>'CARGA MÁQUINA (CAP INST.)'!Q$74</f>
        <v>0</v>
      </c>
      <c r="P38" s="72">
        <f>'CARGA MÁQUINA (CAP INST.)'!R$74</f>
        <v>0</v>
      </c>
      <c r="Q38" s="72">
        <f>'CARGA MÁQUINA (CAP INST.)'!S$74</f>
        <v>0</v>
      </c>
      <c r="R38" s="72">
        <f>'CARGA MÁQUINA (CAP INST.)'!T$74</f>
        <v>0</v>
      </c>
      <c r="S38" s="72">
        <f>'CARGA MÁQUINA (CAP INST.)'!U$74</f>
        <v>0</v>
      </c>
      <c r="T38" s="72">
        <f>'CARGA MÁQUINA (CAP INST.)'!V$74</f>
        <v>0</v>
      </c>
      <c r="U38" s="72">
        <f>'CARGA MÁQUINA (CAP INST.)'!W$74</f>
        <v>0</v>
      </c>
      <c r="V38" s="72">
        <f>'CARGA MÁQUINA (CAP INST.)'!X$74</f>
        <v>0</v>
      </c>
      <c r="W38" s="72">
        <f>'CARGA MÁQUINA (CAP INST.)'!Y$74</f>
        <v>0</v>
      </c>
      <c r="X38" s="72">
        <f>'CARGA MÁQUINA (CAP INST.)'!Z$74</f>
        <v>0</v>
      </c>
      <c r="Y38" s="72">
        <f>'CARGA MÁQUINA (CAP INST.)'!AA$74</f>
        <v>0</v>
      </c>
      <c r="Z38" s="72">
        <f>'CARGA MÁQUINA (CAP INST.)'!AB$74</f>
        <v>0</v>
      </c>
      <c r="AA38" s="72">
        <f>'CARGA MÁQUINA (CAP INST.)'!AC$74</f>
        <v>0</v>
      </c>
      <c r="AB38" s="72">
        <f>'CARGA MÁQUINA (CAP INST.)'!AD$74</f>
        <v>0</v>
      </c>
      <c r="AC38" s="72">
        <f>'CARGA MÁQUINA (CAP INST.)'!AE$74</f>
        <v>0</v>
      </c>
      <c r="AD38" s="72">
        <f>'CARGA MÁQUINA (CAP INST.)'!AF$74</f>
        <v>0</v>
      </c>
      <c r="AE38" s="72">
        <f>'CARGA MÁQUINA (CAP INST.)'!AG$74</f>
        <v>0</v>
      </c>
      <c r="AF38" s="72">
        <f>'CARGA MÁQUINA (CAP INST.)'!AH$74</f>
        <v>0</v>
      </c>
      <c r="AG38" s="72">
        <f>'CARGA MÁQUINA (CAP INST.)'!AI$74</f>
        <v>0</v>
      </c>
      <c r="AH38" s="72">
        <f>'CARGA MÁQUINA (CAP INST.)'!AJ$74</f>
        <v>0</v>
      </c>
      <c r="AI38" s="72">
        <f>'CARGA MÁQUINA (CAP INST.)'!AK$74</f>
        <v>0</v>
      </c>
      <c r="AJ38" s="72">
        <f>'CARGA MÁQUINA (CAP INST.)'!AL$74</f>
        <v>0</v>
      </c>
      <c r="AK38" s="72">
        <f>'CARGA MÁQUINA (CAP INST.)'!AM$74</f>
        <v>0</v>
      </c>
      <c r="AL38" s="72">
        <f>'CARGA MÁQUINA (CAP INST.)'!AN$74</f>
        <v>0</v>
      </c>
      <c r="AM38" s="72">
        <f>'CARGA MÁQUINA (CAP INST.)'!AO$74</f>
        <v>0</v>
      </c>
      <c r="AN38" s="72">
        <f>'CARGA MÁQUINA (CAP INST.)'!AP$74</f>
        <v>0</v>
      </c>
      <c r="AO38" s="72">
        <f>'CARGA MÁQUINA (CAP INST.)'!AQ$74</f>
        <v>0</v>
      </c>
      <c r="AP38" s="72">
        <f>'CARGA MÁQUINA (CAP INST.)'!AR$74</f>
        <v>0</v>
      </c>
      <c r="AQ38" s="72">
        <f>'CARGA MÁQUINA (CAP INST.)'!AS$74</f>
        <v>0</v>
      </c>
      <c r="AR38" s="191"/>
      <c r="AS38" s="191"/>
      <c r="AT38" s="191"/>
      <c r="AU38" s="191"/>
      <c r="AV38" s="191"/>
      <c r="AW38" s="191"/>
      <c r="AX38" s="191"/>
      <c r="AY38" s="191"/>
      <c r="AZ38" s="191"/>
      <c r="BA38" s="19"/>
      <c r="BB38" s="19"/>
      <c r="BC38" s="19"/>
      <c r="BD38" s="19"/>
      <c r="BE38" s="19"/>
      <c r="BF38" s="19"/>
      <c r="BG38" s="19"/>
    </row>
    <row r="39" spans="1:59" x14ac:dyDescent="0.25">
      <c r="A39" s="70" t="s">
        <v>1239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191"/>
      <c r="AS39" s="191"/>
      <c r="AT39" s="191"/>
      <c r="AU39" s="191"/>
      <c r="AV39" s="191"/>
      <c r="AW39" s="191"/>
      <c r="AX39" s="191"/>
      <c r="AY39" s="191"/>
      <c r="AZ39" s="191"/>
      <c r="BA39" s="19"/>
      <c r="BB39" s="19"/>
      <c r="BC39" s="19"/>
      <c r="BD39" s="19"/>
      <c r="BE39" s="19"/>
      <c r="BF39" s="19"/>
      <c r="BG39" s="19"/>
    </row>
    <row r="40" spans="1:59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191"/>
      <c r="AS40" s="191"/>
      <c r="AT40" s="191"/>
      <c r="AU40" s="191"/>
      <c r="AV40" s="191"/>
      <c r="AW40" s="191"/>
      <c r="AX40" s="191"/>
      <c r="AY40" s="191"/>
      <c r="AZ40" s="191"/>
      <c r="BA40" s="19"/>
      <c r="BB40" s="19"/>
      <c r="BC40" s="19"/>
      <c r="BD40" s="19"/>
      <c r="BE40" s="19"/>
      <c r="BF40" s="19"/>
      <c r="BG40" s="19"/>
    </row>
    <row r="41" spans="1:59" x14ac:dyDescent="0.25">
      <c r="A41" s="68" t="s">
        <v>1233</v>
      </c>
      <c r="B41" s="69" t="s">
        <v>1234</v>
      </c>
      <c r="C41" s="69" t="s">
        <v>1235</v>
      </c>
      <c r="D41" s="69" t="s">
        <v>1236</v>
      </c>
      <c r="E41" s="69" t="s">
        <v>1237</v>
      </c>
      <c r="F41" s="69" t="s">
        <v>1240</v>
      </c>
      <c r="G41" s="69" t="s">
        <v>1241</v>
      </c>
      <c r="H41" s="69" t="s">
        <v>1242</v>
      </c>
      <c r="I41" s="69" t="s">
        <v>1243</v>
      </c>
      <c r="J41" s="69" t="s">
        <v>1244</v>
      </c>
      <c r="K41" s="69" t="s">
        <v>1245</v>
      </c>
      <c r="L41" s="69" t="s">
        <v>1246</v>
      </c>
      <c r="M41" s="69" t="s">
        <v>1247</v>
      </c>
      <c r="N41" s="69" t="s">
        <v>1248</v>
      </c>
      <c r="O41" s="69" t="s">
        <v>1249</v>
      </c>
      <c r="P41" s="69" t="s">
        <v>1250</v>
      </c>
      <c r="Q41" s="69" t="s">
        <v>1251</v>
      </c>
      <c r="R41" s="69" t="s">
        <v>1252</v>
      </c>
      <c r="S41" s="69" t="s">
        <v>1253</v>
      </c>
      <c r="T41" s="69" t="s">
        <v>1254</v>
      </c>
      <c r="U41" s="69" t="s">
        <v>1255</v>
      </c>
      <c r="V41" s="69" t="s">
        <v>1256</v>
      </c>
      <c r="W41" s="69" t="s">
        <v>1257</v>
      </c>
      <c r="X41" s="69" t="s">
        <v>1258</v>
      </c>
      <c r="Y41" s="69" t="s">
        <v>1259</v>
      </c>
      <c r="Z41" s="69" t="s">
        <v>1260</v>
      </c>
      <c r="AA41" s="69" t="s">
        <v>1261</v>
      </c>
      <c r="AB41" s="69" t="s">
        <v>1262</v>
      </c>
      <c r="AC41" s="69" t="s">
        <v>1263</v>
      </c>
      <c r="AD41" s="69" t="s">
        <v>1264</v>
      </c>
      <c r="AE41" s="69" t="s">
        <v>1265</v>
      </c>
      <c r="AF41" s="69" t="s">
        <v>1266</v>
      </c>
      <c r="AG41" s="69" t="s">
        <v>1267</v>
      </c>
      <c r="AH41" s="69" t="s">
        <v>1268</v>
      </c>
      <c r="AI41" s="69" t="s">
        <v>1269</v>
      </c>
      <c r="AJ41" s="69" t="s">
        <v>1270</v>
      </c>
      <c r="AK41" s="69" t="s">
        <v>1271</v>
      </c>
      <c r="AL41" s="69" t="s">
        <v>1272</v>
      </c>
      <c r="AM41" s="69" t="s">
        <v>1273</v>
      </c>
      <c r="AN41" s="69" t="s">
        <v>1274</v>
      </c>
      <c r="AO41" s="69" t="s">
        <v>1275</v>
      </c>
      <c r="AP41" s="69" t="s">
        <v>1276</v>
      </c>
      <c r="AQ41" s="69" t="s">
        <v>1277</v>
      </c>
      <c r="AR41" s="191"/>
      <c r="AS41" s="191"/>
      <c r="AT41" s="191"/>
      <c r="AU41" s="191"/>
      <c r="AV41" s="191"/>
      <c r="AW41" s="191"/>
      <c r="AX41" s="191"/>
      <c r="AY41" s="191"/>
      <c r="AZ41" s="191"/>
      <c r="BA41" s="19"/>
      <c r="BB41" s="19"/>
      <c r="BC41" s="19"/>
      <c r="BD41" s="19"/>
      <c r="BE41" s="19"/>
      <c r="BF41" s="19"/>
      <c r="BG41" s="19"/>
    </row>
    <row r="42" spans="1:59" x14ac:dyDescent="0.25">
      <c r="A42" s="70" t="s">
        <v>1238</v>
      </c>
      <c r="B42" s="71">
        <f>'CARGA MÁQUINA (CAP INST.)'!I$12</f>
        <v>88</v>
      </c>
      <c r="C42" s="71">
        <f>'CARGA MÁQUINA (CAP INST.)'!J$12</f>
        <v>88</v>
      </c>
      <c r="D42" s="71">
        <f>'CARGA MÁQUINA (CAP INST.)'!K$12</f>
        <v>88</v>
      </c>
      <c r="E42" s="71">
        <f>'CARGA MÁQUINA (CAP INST.)'!L$12</f>
        <v>70.400000000000006</v>
      </c>
      <c r="F42" s="71">
        <f>'CARGA MÁQUINA (CAP INST.)'!M$12</f>
        <v>88</v>
      </c>
      <c r="G42" s="71">
        <f>'CARGA MÁQUINA (CAP INST.)'!N$12</f>
        <v>88</v>
      </c>
      <c r="H42" s="71">
        <f>'CARGA MÁQUINA (CAP INST.)'!O$12</f>
        <v>70.400000000000006</v>
      </c>
      <c r="I42" s="71">
        <f>'CARGA MÁQUINA (CAP INST.)'!P$12</f>
        <v>70.400000000000006</v>
      </c>
      <c r="J42" s="71">
        <f>'CARGA MÁQUINA (CAP INST.)'!Q$12</f>
        <v>88</v>
      </c>
      <c r="K42" s="71">
        <f>'CARGA MÁQUINA (CAP INST.)'!R$12</f>
        <v>88</v>
      </c>
      <c r="L42" s="71">
        <f>'CARGA MÁQUINA (CAP INST.)'!S$12</f>
        <v>88</v>
      </c>
      <c r="M42" s="71">
        <f>'CARGA MÁQUINA (CAP INST.)'!T$12</f>
        <v>88</v>
      </c>
      <c r="N42" s="71">
        <f>'CARGA MÁQUINA (CAP INST.)'!U$12</f>
        <v>70.400000000000006</v>
      </c>
      <c r="O42" s="71">
        <f>'CARGA MÁQUINA (CAP INST.)'!V$12</f>
        <v>88</v>
      </c>
      <c r="P42" s="71">
        <f>'CARGA MÁQUINA (CAP INST.)'!W$12</f>
        <v>88</v>
      </c>
      <c r="Q42" s="71">
        <f>'CARGA MÁQUINA (CAP INST.)'!X$12</f>
        <v>88</v>
      </c>
      <c r="R42" s="71">
        <f>'CARGA MÁQUINA (CAP INST.)'!Y$12</f>
        <v>88</v>
      </c>
      <c r="S42" s="71">
        <f>'CARGA MÁQUINA (CAP INST.)'!Z$12</f>
        <v>88</v>
      </c>
      <c r="T42" s="71">
        <f>'CARGA MÁQUINA (CAP INST.)'!AA$12</f>
        <v>88</v>
      </c>
      <c r="U42" s="71">
        <f>'CARGA MÁQUINA (CAP INST.)'!AB$12</f>
        <v>88</v>
      </c>
      <c r="V42" s="71">
        <f>'CARGA MÁQUINA (CAP INST.)'!AC$12</f>
        <v>88</v>
      </c>
      <c r="W42" s="71">
        <f>'CARGA MÁQUINA (CAP INST.)'!AD$12</f>
        <v>88</v>
      </c>
      <c r="X42" s="71">
        <f>'CARGA MÁQUINA (CAP INST.)'!AE$12</f>
        <v>88</v>
      </c>
      <c r="Y42" s="71">
        <f>'CARGA MÁQUINA (CAP INST.)'!AF$12</f>
        <v>88</v>
      </c>
      <c r="Z42" s="71">
        <f>'CARGA MÁQUINA (CAP INST.)'!AG$12</f>
        <v>88</v>
      </c>
      <c r="AA42" s="71">
        <f>'CARGA MÁQUINA (CAP INST.)'!AH$12</f>
        <v>88</v>
      </c>
      <c r="AB42" s="71">
        <f>'CARGA MÁQUINA (CAP INST.)'!AI$12</f>
        <v>70.400000000000006</v>
      </c>
      <c r="AC42" s="71">
        <f>'CARGA MÁQUINA (CAP INST.)'!AJ$12</f>
        <v>88</v>
      </c>
      <c r="AD42" s="71">
        <f>'CARGA MÁQUINA (CAP INST.)'!AK$12</f>
        <v>88</v>
      </c>
      <c r="AE42" s="71">
        <f>'CARGA MÁQUINA (CAP INST.)'!AL$12</f>
        <v>88</v>
      </c>
      <c r="AF42" s="71">
        <f>'CARGA MÁQUINA (CAP INST.)'!AM$12</f>
        <v>88</v>
      </c>
      <c r="AG42" s="71">
        <f>'CARGA MÁQUINA (CAP INST.)'!AN$12</f>
        <v>70.400000000000006</v>
      </c>
      <c r="AH42" s="71">
        <f>'CARGA MÁQUINA (CAP INST.)'!AO$12</f>
        <v>88</v>
      </c>
      <c r="AI42" s="71">
        <f>'CARGA MÁQUINA (CAP INST.)'!AP$12</f>
        <v>88</v>
      </c>
      <c r="AJ42" s="71">
        <f>'CARGA MÁQUINA (CAP INST.)'!AQ$12</f>
        <v>70.400000000000006</v>
      </c>
      <c r="AK42" s="71">
        <f>'CARGA MÁQUINA (CAP INST.)'!AR$12</f>
        <v>88</v>
      </c>
      <c r="AL42" s="71">
        <f>'CARGA MÁQUINA (CAP INST.)'!AS$12</f>
        <v>70.400000000000006</v>
      </c>
      <c r="AM42" s="71">
        <f>'CARGA MÁQUINA (CAP INST.)'!AT$12</f>
        <v>88</v>
      </c>
      <c r="AN42" s="71">
        <f>'CARGA MÁQUINA (CAP INST.)'!AU$12</f>
        <v>88</v>
      </c>
      <c r="AO42" s="71">
        <f>'CARGA MÁQUINA (CAP INST.)'!AV$12</f>
        <v>88</v>
      </c>
      <c r="AP42" s="71">
        <f>'CARGA MÁQUINA (CAP INST.)'!AW$12</f>
        <v>88</v>
      </c>
      <c r="AQ42" s="71">
        <f>'CARGA MÁQUINA (CAP INST.)'!AX$12</f>
        <v>70.400000000000006</v>
      </c>
      <c r="AR42" s="191"/>
      <c r="AS42" s="191"/>
      <c r="AT42" s="191"/>
      <c r="AU42" s="191"/>
      <c r="AV42" s="191"/>
      <c r="AW42" s="191"/>
      <c r="AX42" s="191"/>
      <c r="AY42" s="191"/>
      <c r="AZ42" s="191"/>
      <c r="BA42" s="19"/>
      <c r="BB42" s="19"/>
      <c r="BC42" s="19"/>
      <c r="BD42" s="19"/>
      <c r="BE42" s="19"/>
      <c r="BF42" s="19"/>
      <c r="BG42" s="19"/>
    </row>
    <row r="43" spans="1:59" x14ac:dyDescent="0.25">
      <c r="A43" s="70" t="s">
        <v>1286</v>
      </c>
      <c r="B43" s="72">
        <f>'CARGA MÁQUINA (CAP INST.)'!D$75</f>
        <v>0</v>
      </c>
      <c r="C43" s="72">
        <f>'CARGA MÁQUINA (CAP INST.)'!E$75</f>
        <v>0</v>
      </c>
      <c r="D43" s="72">
        <f>'CARGA MÁQUINA (CAP INST.)'!F$75</f>
        <v>0</v>
      </c>
      <c r="E43" s="72">
        <f>'CARGA MÁQUINA (CAP INST.)'!G$75</f>
        <v>0</v>
      </c>
      <c r="F43" s="72">
        <f>'CARGA MÁQUINA (CAP INST.)'!H$75</f>
        <v>0</v>
      </c>
      <c r="G43" s="72">
        <f>'CARGA MÁQUINA (CAP INST.)'!I$75</f>
        <v>0</v>
      </c>
      <c r="H43" s="72">
        <f>'CARGA MÁQUINA (CAP INST.)'!J$75</f>
        <v>12.853636363636362</v>
      </c>
      <c r="I43" s="72">
        <f>'CARGA MÁQUINA (CAP INST.)'!K$75</f>
        <v>0</v>
      </c>
      <c r="J43" s="72">
        <f>'CARGA MÁQUINA (CAP INST.)'!L$75</f>
        <v>0.94090909090909081</v>
      </c>
      <c r="K43" s="72">
        <f>'CARGA MÁQUINA (CAP INST.)'!M$75</f>
        <v>19.448181818181823</v>
      </c>
      <c r="L43" s="72">
        <f>'CARGA MÁQUINA (CAP INST.)'!N$75</f>
        <v>5.6063636363636364</v>
      </c>
      <c r="M43" s="72">
        <f>'CARGA MÁQUINA (CAP INST.)'!O$75</f>
        <v>16.13909090909091</v>
      </c>
      <c r="N43" s="72">
        <f>'CARGA MÁQUINA (CAP INST.)'!P$75</f>
        <v>0</v>
      </c>
      <c r="O43" s="72">
        <f>'CARGA MÁQUINA (CAP INST.)'!Q$75</f>
        <v>3.2295454545454541</v>
      </c>
      <c r="P43" s="72">
        <f>'CARGA MÁQUINA (CAP INST.)'!R$75</f>
        <v>15.116363636363637</v>
      </c>
      <c r="Q43" s="72">
        <f>'CARGA MÁQUINA (CAP INST.)'!S$75</f>
        <v>0</v>
      </c>
      <c r="R43" s="72">
        <f>'CARGA MÁQUINA (CAP INST.)'!T$75</f>
        <v>0</v>
      </c>
      <c r="S43" s="72">
        <f>'CARGA MÁQUINA (CAP INST.)'!U$75</f>
        <v>0</v>
      </c>
      <c r="T43" s="72">
        <f>'CARGA MÁQUINA (CAP INST.)'!V$75</f>
        <v>0</v>
      </c>
      <c r="U43" s="72">
        <f>'CARGA MÁQUINA (CAP INST.)'!W$75</f>
        <v>0</v>
      </c>
      <c r="V43" s="72">
        <f>'CARGA MÁQUINA (CAP INST.)'!X$75</f>
        <v>0</v>
      </c>
      <c r="W43" s="72">
        <f>'CARGA MÁQUINA (CAP INST.)'!Y$75</f>
        <v>0</v>
      </c>
      <c r="X43" s="72">
        <f>'CARGA MÁQUINA (CAP INST.)'!Z$75</f>
        <v>0</v>
      </c>
      <c r="Y43" s="72">
        <f>'CARGA MÁQUINA (CAP INST.)'!AA$75</f>
        <v>0</v>
      </c>
      <c r="Z43" s="72">
        <f>'CARGA MÁQUINA (CAP INST.)'!AB$75</f>
        <v>0</v>
      </c>
      <c r="AA43" s="72">
        <f>'CARGA MÁQUINA (CAP INST.)'!AC$75</f>
        <v>0</v>
      </c>
      <c r="AB43" s="72">
        <f>'CARGA MÁQUINA (CAP INST.)'!AD$75</f>
        <v>0</v>
      </c>
      <c r="AC43" s="72">
        <f>'CARGA MÁQUINA (CAP INST.)'!AE$75</f>
        <v>0</v>
      </c>
      <c r="AD43" s="72">
        <f>'CARGA MÁQUINA (CAP INST.)'!AF$75</f>
        <v>0</v>
      </c>
      <c r="AE43" s="72">
        <f>'CARGA MÁQUINA (CAP INST.)'!AG$75</f>
        <v>0</v>
      </c>
      <c r="AF43" s="72">
        <f>'CARGA MÁQUINA (CAP INST.)'!AH$75</f>
        <v>0</v>
      </c>
      <c r="AG43" s="72">
        <f>'CARGA MÁQUINA (CAP INST.)'!AI$75</f>
        <v>0</v>
      </c>
      <c r="AH43" s="72">
        <f>'CARGA MÁQUINA (CAP INST.)'!AJ$75</f>
        <v>0</v>
      </c>
      <c r="AI43" s="72">
        <f>'CARGA MÁQUINA (CAP INST.)'!AK$75</f>
        <v>0</v>
      </c>
      <c r="AJ43" s="72">
        <f>'CARGA MÁQUINA (CAP INST.)'!AL$75</f>
        <v>0</v>
      </c>
      <c r="AK43" s="72">
        <f>'CARGA MÁQUINA (CAP INST.)'!AM$75</f>
        <v>0</v>
      </c>
      <c r="AL43" s="72">
        <f>'CARGA MÁQUINA (CAP INST.)'!AN$75</f>
        <v>0</v>
      </c>
      <c r="AM43" s="72">
        <f>'CARGA MÁQUINA (CAP INST.)'!AO$75</f>
        <v>0</v>
      </c>
      <c r="AN43" s="72">
        <f>'CARGA MÁQUINA (CAP INST.)'!AP$75</f>
        <v>0</v>
      </c>
      <c r="AO43" s="72">
        <f>'CARGA MÁQUINA (CAP INST.)'!AQ$75</f>
        <v>0</v>
      </c>
      <c r="AP43" s="72">
        <f>'CARGA MÁQUINA (CAP INST.)'!AR$75</f>
        <v>0</v>
      </c>
      <c r="AQ43" s="72">
        <f>'CARGA MÁQUINA (CAP INST.)'!AS$75</f>
        <v>0</v>
      </c>
      <c r="AR43" s="191"/>
      <c r="AS43" s="191"/>
      <c r="AT43" s="191"/>
      <c r="AU43" s="191"/>
      <c r="AV43" s="191"/>
      <c r="AW43" s="191"/>
      <c r="AX43" s="191"/>
      <c r="AY43" s="191"/>
      <c r="AZ43" s="191"/>
      <c r="BA43" s="19"/>
      <c r="BB43" s="19"/>
      <c r="BC43" s="19"/>
      <c r="BD43" s="19"/>
      <c r="BE43" s="19"/>
      <c r="BF43" s="19"/>
      <c r="BG43" s="19"/>
    </row>
    <row r="44" spans="1:59" x14ac:dyDescent="0.25">
      <c r="A44" s="70" t="s">
        <v>1239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191"/>
      <c r="AS44" s="191"/>
      <c r="AT44" s="191"/>
      <c r="AU44" s="191"/>
      <c r="AV44" s="191"/>
      <c r="AW44" s="191"/>
      <c r="AX44" s="191"/>
      <c r="AY44" s="191"/>
      <c r="AZ44" s="191"/>
      <c r="BA44" s="19"/>
      <c r="BB44" s="19"/>
      <c r="BC44" s="19"/>
      <c r="BD44" s="19"/>
      <c r="BE44" s="19"/>
      <c r="BF44" s="19"/>
      <c r="BG44" s="19"/>
    </row>
    <row r="45" spans="1:59" x14ac:dyDescent="0.2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R45" s="191"/>
      <c r="AS45" s="191"/>
      <c r="AT45" s="191"/>
      <c r="AU45" s="191"/>
      <c r="AV45" s="191"/>
      <c r="AW45" s="191"/>
      <c r="AX45" s="191"/>
      <c r="AY45" s="191"/>
      <c r="AZ45" s="191"/>
      <c r="BA45" s="19"/>
      <c r="BB45" s="19"/>
      <c r="BC45" s="19"/>
      <c r="BD45" s="19"/>
      <c r="BE45" s="19"/>
      <c r="BF45" s="19"/>
      <c r="BG45" s="19"/>
    </row>
    <row r="46" spans="1:59" x14ac:dyDescent="0.25">
      <c r="A46" s="68" t="s">
        <v>1233</v>
      </c>
      <c r="B46" s="69" t="s">
        <v>1234</v>
      </c>
      <c r="C46" s="69" t="s">
        <v>1235</v>
      </c>
      <c r="D46" s="69" t="s">
        <v>1236</v>
      </c>
      <c r="E46" s="69" t="s">
        <v>1237</v>
      </c>
      <c r="F46" s="69" t="s">
        <v>1240</v>
      </c>
      <c r="G46" s="69" t="s">
        <v>1241</v>
      </c>
      <c r="H46" s="69" t="s">
        <v>1242</v>
      </c>
      <c r="I46" s="69" t="s">
        <v>1243</v>
      </c>
      <c r="J46" s="69" t="s">
        <v>1244</v>
      </c>
      <c r="K46" s="69" t="s">
        <v>1245</v>
      </c>
      <c r="L46" s="69" t="s">
        <v>1246</v>
      </c>
      <c r="M46" s="69" t="s">
        <v>1247</v>
      </c>
      <c r="N46" s="69" t="s">
        <v>1248</v>
      </c>
      <c r="O46" s="69" t="s">
        <v>1249</v>
      </c>
      <c r="P46" s="69" t="s">
        <v>1250</v>
      </c>
      <c r="Q46" s="69" t="s">
        <v>1251</v>
      </c>
      <c r="R46" s="69" t="s">
        <v>1252</v>
      </c>
      <c r="S46" s="69" t="s">
        <v>1253</v>
      </c>
      <c r="T46" s="69" t="s">
        <v>1254</v>
      </c>
      <c r="U46" s="69" t="s">
        <v>1255</v>
      </c>
      <c r="V46" s="69" t="s">
        <v>1256</v>
      </c>
      <c r="W46" s="69" t="s">
        <v>1257</v>
      </c>
      <c r="X46" s="69" t="s">
        <v>1258</v>
      </c>
      <c r="Y46" s="69" t="s">
        <v>1259</v>
      </c>
      <c r="Z46" s="69" t="s">
        <v>1260</v>
      </c>
      <c r="AA46" s="69" t="s">
        <v>1261</v>
      </c>
      <c r="AB46" s="69" t="s">
        <v>1262</v>
      </c>
      <c r="AC46" s="69" t="s">
        <v>1263</v>
      </c>
      <c r="AD46" s="69" t="s">
        <v>1264</v>
      </c>
      <c r="AE46" s="69" t="s">
        <v>1265</v>
      </c>
      <c r="AF46" s="69" t="s">
        <v>1266</v>
      </c>
      <c r="AG46" s="69" t="s">
        <v>1267</v>
      </c>
      <c r="AH46" s="69" t="s">
        <v>1268</v>
      </c>
      <c r="AI46" s="69" t="s">
        <v>1269</v>
      </c>
      <c r="AJ46" s="69" t="s">
        <v>1270</v>
      </c>
      <c r="AK46" s="69" t="s">
        <v>1271</v>
      </c>
      <c r="AL46" s="69" t="s">
        <v>1272</v>
      </c>
      <c r="AM46" s="69" t="s">
        <v>1273</v>
      </c>
      <c r="AN46" s="69" t="s">
        <v>1274</v>
      </c>
      <c r="AO46" s="69" t="s">
        <v>1275</v>
      </c>
      <c r="AP46" s="69" t="s">
        <v>1276</v>
      </c>
      <c r="AQ46" s="69" t="s">
        <v>1277</v>
      </c>
      <c r="AR46" s="191"/>
      <c r="AS46" s="191"/>
      <c r="AT46" s="191"/>
      <c r="AU46" s="191"/>
      <c r="AV46" s="191"/>
      <c r="AW46" s="191"/>
      <c r="AX46" s="191"/>
      <c r="AY46" s="191"/>
      <c r="AZ46" s="191"/>
      <c r="BA46" s="19"/>
      <c r="BB46" s="19"/>
      <c r="BC46" s="19"/>
      <c r="BD46" s="19"/>
      <c r="BE46" s="19"/>
      <c r="BF46" s="19"/>
      <c r="BG46" s="19"/>
    </row>
    <row r="47" spans="1:59" x14ac:dyDescent="0.25">
      <c r="A47" s="70" t="s">
        <v>1238</v>
      </c>
      <c r="B47" s="71">
        <f>'CARGA MÁQUINA (CAP INST.)'!I7</f>
        <v>44</v>
      </c>
      <c r="C47" s="71">
        <f>'CARGA MÁQUINA (CAP INST.)'!J7</f>
        <v>44</v>
      </c>
      <c r="D47" s="71">
        <f>'CARGA MÁQUINA (CAP INST.)'!K7</f>
        <v>44</v>
      </c>
      <c r="E47" s="71">
        <f>'CARGA MÁQUINA (CAP INST.)'!L7</f>
        <v>35.200000000000003</v>
      </c>
      <c r="F47" s="71">
        <f>'CARGA MÁQUINA (CAP INST.)'!M7</f>
        <v>44</v>
      </c>
      <c r="G47" s="71">
        <f>'CARGA MÁQUINA (CAP INST.)'!N7</f>
        <v>44</v>
      </c>
      <c r="H47" s="71">
        <f>'CARGA MÁQUINA (CAP INST.)'!O7</f>
        <v>35.200000000000003</v>
      </c>
      <c r="I47" s="71">
        <f>'CARGA MÁQUINA (CAP INST.)'!P7</f>
        <v>35.200000000000003</v>
      </c>
      <c r="J47" s="71">
        <f>'CARGA MÁQUINA (CAP INST.)'!Q7</f>
        <v>44</v>
      </c>
      <c r="K47" s="71">
        <f>'CARGA MÁQUINA (CAP INST.)'!R7</f>
        <v>44</v>
      </c>
      <c r="L47" s="71">
        <f>'CARGA MÁQUINA (CAP INST.)'!S7</f>
        <v>44</v>
      </c>
      <c r="M47" s="71">
        <f>'CARGA MÁQUINA (CAP INST.)'!T7</f>
        <v>44</v>
      </c>
      <c r="N47" s="71">
        <f>'CARGA MÁQUINA (CAP INST.)'!U7</f>
        <v>35.200000000000003</v>
      </c>
      <c r="O47" s="71">
        <f>'CARGA MÁQUINA (CAP INST.)'!V7</f>
        <v>44</v>
      </c>
      <c r="P47" s="71">
        <f>'CARGA MÁQUINA (CAP INST.)'!W7</f>
        <v>44</v>
      </c>
      <c r="Q47" s="71">
        <f>'CARGA MÁQUINA (CAP INST.)'!X7</f>
        <v>44</v>
      </c>
      <c r="R47" s="71">
        <f>'CARGA MÁQUINA (CAP INST.)'!Y7</f>
        <v>44</v>
      </c>
      <c r="S47" s="71">
        <f>'CARGA MÁQUINA (CAP INST.)'!Z7</f>
        <v>44</v>
      </c>
      <c r="T47" s="71">
        <f>'CARGA MÁQUINA (CAP INST.)'!AA7</f>
        <v>44</v>
      </c>
      <c r="U47" s="71">
        <f>'CARGA MÁQUINA (CAP INST.)'!AB7</f>
        <v>44</v>
      </c>
      <c r="V47" s="71">
        <f>'CARGA MÁQUINA (CAP INST.)'!AC7</f>
        <v>44</v>
      </c>
      <c r="W47" s="71">
        <f>'CARGA MÁQUINA (CAP INST.)'!AD7</f>
        <v>44</v>
      </c>
      <c r="X47" s="71">
        <f>'CARGA MÁQUINA (CAP INST.)'!AE7</f>
        <v>44</v>
      </c>
      <c r="Y47" s="71">
        <f>'CARGA MÁQUINA (CAP INST.)'!AF7</f>
        <v>44</v>
      </c>
      <c r="Z47" s="71">
        <f>'CARGA MÁQUINA (CAP INST.)'!AG7</f>
        <v>44</v>
      </c>
      <c r="AA47" s="71">
        <f>'CARGA MÁQUINA (CAP INST.)'!AH7</f>
        <v>44</v>
      </c>
      <c r="AB47" s="71">
        <f>'CARGA MÁQUINA (CAP INST.)'!AI7</f>
        <v>35.200000000000003</v>
      </c>
      <c r="AC47" s="71">
        <f>'CARGA MÁQUINA (CAP INST.)'!AJ7</f>
        <v>44</v>
      </c>
      <c r="AD47" s="71">
        <f>'CARGA MÁQUINA (CAP INST.)'!AK7</f>
        <v>44</v>
      </c>
      <c r="AE47" s="71">
        <f>'CARGA MÁQUINA (CAP INST.)'!AL7</f>
        <v>44</v>
      </c>
      <c r="AF47" s="71">
        <f>'CARGA MÁQUINA (CAP INST.)'!AM7</f>
        <v>44</v>
      </c>
      <c r="AG47" s="71">
        <f>'CARGA MÁQUINA (CAP INST.)'!AN7</f>
        <v>35.200000000000003</v>
      </c>
      <c r="AH47" s="71">
        <f>'CARGA MÁQUINA (CAP INST.)'!AO7</f>
        <v>44</v>
      </c>
      <c r="AI47" s="71">
        <f>'CARGA MÁQUINA (CAP INST.)'!AP7</f>
        <v>44</v>
      </c>
      <c r="AJ47" s="71">
        <f>'CARGA MÁQUINA (CAP INST.)'!AQ7</f>
        <v>35.200000000000003</v>
      </c>
      <c r="AK47" s="71">
        <f>'CARGA MÁQUINA (CAP INST.)'!AR7</f>
        <v>44</v>
      </c>
      <c r="AL47" s="71">
        <f>'CARGA MÁQUINA (CAP INST.)'!AS7</f>
        <v>35.200000000000003</v>
      </c>
      <c r="AM47" s="71">
        <f>'CARGA MÁQUINA (CAP INST.)'!AT7</f>
        <v>44</v>
      </c>
      <c r="AN47" s="71">
        <f>'CARGA MÁQUINA (CAP INST.)'!AU7</f>
        <v>44</v>
      </c>
      <c r="AO47" s="71">
        <f>'CARGA MÁQUINA (CAP INST.)'!AV7</f>
        <v>44</v>
      </c>
      <c r="AP47" s="71">
        <f>'CARGA MÁQUINA (CAP INST.)'!AW7</f>
        <v>44</v>
      </c>
      <c r="AQ47" s="71">
        <f>'CARGA MÁQUINA (CAP INST.)'!AX7</f>
        <v>35.200000000000003</v>
      </c>
      <c r="AR47" s="191"/>
      <c r="AS47" s="191"/>
      <c r="AT47" s="191"/>
      <c r="AU47" s="191"/>
      <c r="AV47" s="191"/>
      <c r="AW47" s="191"/>
      <c r="AX47" s="191"/>
      <c r="AY47" s="191"/>
      <c r="AZ47" s="191"/>
      <c r="BA47" s="19"/>
      <c r="BB47" s="19"/>
      <c r="BC47" s="19"/>
      <c r="BD47" s="19"/>
      <c r="BE47" s="19"/>
      <c r="BF47" s="19"/>
      <c r="BG47" s="19"/>
    </row>
    <row r="48" spans="1:59" x14ac:dyDescent="0.25">
      <c r="A48" s="70" t="s">
        <v>1281</v>
      </c>
      <c r="B48" s="72">
        <f>'CARGA MÁQUINA (CAP INST.)'!D70</f>
        <v>0</v>
      </c>
      <c r="C48" s="72">
        <f>'CARGA MÁQUINA (CAP INST.)'!E70</f>
        <v>0</v>
      </c>
      <c r="D48" s="72">
        <f>'CARGA MÁQUINA (CAP INST.)'!F70</f>
        <v>0</v>
      </c>
      <c r="E48" s="72">
        <f>'CARGA MÁQUINA (CAP INST.)'!G70</f>
        <v>0</v>
      </c>
      <c r="F48" s="72">
        <f>'CARGA MÁQUINA (CAP INST.)'!H70</f>
        <v>30.162272727272722</v>
      </c>
      <c r="G48" s="72">
        <f>'CARGA MÁQUINA (CAP INST.)'!I70</f>
        <v>45.306818181818173</v>
      </c>
      <c r="H48" s="72">
        <f>'CARGA MÁQUINA (CAP INST.)'!J70</f>
        <v>5.5227272727272716</v>
      </c>
      <c r="I48" s="72">
        <f>'CARGA MÁQUINA (CAP INST.)'!K70</f>
        <v>3.709090909090909</v>
      </c>
      <c r="J48" s="72">
        <f>'CARGA MÁQUINA (CAP INST.)'!L70</f>
        <v>4.6377948324163363</v>
      </c>
      <c r="K48" s="72">
        <f>'CARGA MÁQUINA (CAP INST.)'!M70</f>
        <v>31.990909090909085</v>
      </c>
      <c r="L48" s="72">
        <f>'CARGA MÁQUINA (CAP INST.)'!N70</f>
        <v>21.098013345419506</v>
      </c>
      <c r="M48" s="72">
        <f>'CARGA MÁQUINA (CAP INST.)'!O70</f>
        <v>2.6909999999999994</v>
      </c>
      <c r="N48" s="72">
        <f>'CARGA MÁQUINA (CAP INST.)'!P70</f>
        <v>5.6360454545454539</v>
      </c>
      <c r="O48" s="72">
        <f>'CARGA MÁQUINA (CAP INST.)'!Q70</f>
        <v>17.553318181818184</v>
      </c>
      <c r="P48" s="72">
        <f>'CARGA MÁQUINA (CAP INST.)'!R70</f>
        <v>8.4518181818181812</v>
      </c>
      <c r="Q48" s="72">
        <f>'CARGA MÁQUINA (CAP INST.)'!S70</f>
        <v>0</v>
      </c>
      <c r="R48" s="72">
        <f>'CARGA MÁQUINA (CAP INST.)'!T70</f>
        <v>0</v>
      </c>
      <c r="S48" s="72">
        <f>'CARGA MÁQUINA (CAP INST.)'!U70</f>
        <v>0</v>
      </c>
      <c r="T48" s="72">
        <f>'CARGA MÁQUINA (CAP INST.)'!V70</f>
        <v>0</v>
      </c>
      <c r="U48" s="72">
        <f>'CARGA MÁQUINA (CAP INST.)'!W70</f>
        <v>0</v>
      </c>
      <c r="V48" s="72">
        <f>'CARGA MÁQUINA (CAP INST.)'!X70</f>
        <v>0</v>
      </c>
      <c r="W48" s="72">
        <f>'CARGA MÁQUINA (CAP INST.)'!Y70</f>
        <v>0</v>
      </c>
      <c r="X48" s="72">
        <f>'CARGA MÁQUINA (CAP INST.)'!Z70</f>
        <v>0</v>
      </c>
      <c r="Y48" s="72">
        <f>'CARGA MÁQUINA (CAP INST.)'!AA70</f>
        <v>0</v>
      </c>
      <c r="Z48" s="72">
        <f>'CARGA MÁQUINA (CAP INST.)'!AB70</f>
        <v>0</v>
      </c>
      <c r="AA48" s="72">
        <f>'CARGA MÁQUINA (CAP INST.)'!AC70</f>
        <v>0</v>
      </c>
      <c r="AB48" s="72">
        <f>'CARGA MÁQUINA (CAP INST.)'!AD70</f>
        <v>0</v>
      </c>
      <c r="AC48" s="72">
        <f>'CARGA MÁQUINA (CAP INST.)'!AE70</f>
        <v>0</v>
      </c>
      <c r="AD48" s="72">
        <f>'CARGA MÁQUINA (CAP INST.)'!AF70</f>
        <v>0</v>
      </c>
      <c r="AE48" s="72">
        <f>'CARGA MÁQUINA (CAP INST.)'!AG70</f>
        <v>0</v>
      </c>
      <c r="AF48" s="72">
        <f>'CARGA MÁQUINA (CAP INST.)'!AH70</f>
        <v>0</v>
      </c>
      <c r="AG48" s="72">
        <f>'CARGA MÁQUINA (CAP INST.)'!AI70</f>
        <v>0</v>
      </c>
      <c r="AH48" s="72">
        <f>'CARGA MÁQUINA (CAP INST.)'!AJ70</f>
        <v>0</v>
      </c>
      <c r="AI48" s="72">
        <f>'CARGA MÁQUINA (CAP INST.)'!AK70</f>
        <v>0</v>
      </c>
      <c r="AJ48" s="72">
        <f>'CARGA MÁQUINA (CAP INST.)'!AL70</f>
        <v>0</v>
      </c>
      <c r="AK48" s="72">
        <f>'CARGA MÁQUINA (CAP INST.)'!AM70</f>
        <v>0</v>
      </c>
      <c r="AL48" s="72">
        <f>'CARGA MÁQUINA (CAP INST.)'!AN70</f>
        <v>0</v>
      </c>
      <c r="AM48" s="72">
        <f>'CARGA MÁQUINA (CAP INST.)'!AO70</f>
        <v>0</v>
      </c>
      <c r="AN48" s="72">
        <f>'CARGA MÁQUINA (CAP INST.)'!AP70</f>
        <v>0</v>
      </c>
      <c r="AO48" s="72">
        <f>'CARGA MÁQUINA (CAP INST.)'!AQ70</f>
        <v>0</v>
      </c>
      <c r="AP48" s="72">
        <f>'CARGA MÁQUINA (CAP INST.)'!AR70</f>
        <v>0</v>
      </c>
      <c r="AQ48" s="72">
        <f>'CARGA MÁQUINA (CAP INST.)'!AS70</f>
        <v>0</v>
      </c>
      <c r="AR48" s="191"/>
      <c r="AS48" s="191"/>
      <c r="AT48" s="191"/>
      <c r="AU48" s="191"/>
      <c r="AV48" s="191"/>
      <c r="AW48" s="191"/>
      <c r="AX48" s="191"/>
      <c r="AY48" s="191"/>
      <c r="AZ48" s="191"/>
      <c r="BA48" s="19"/>
      <c r="BB48" s="19"/>
      <c r="BC48" s="19"/>
      <c r="BD48" s="19"/>
      <c r="BE48" s="19"/>
      <c r="BF48" s="19"/>
      <c r="BG48" s="19"/>
    </row>
    <row r="49" spans="1:59" x14ac:dyDescent="0.25">
      <c r="A49" s="70" t="s">
        <v>1239</v>
      </c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191"/>
      <c r="AS49" s="191"/>
      <c r="AT49" s="191"/>
      <c r="AU49" s="191"/>
      <c r="AV49" s="191"/>
      <c r="AW49" s="191"/>
      <c r="AX49" s="191"/>
      <c r="AY49" s="191"/>
      <c r="AZ49" s="191"/>
      <c r="BA49" s="19"/>
      <c r="BB49" s="19"/>
      <c r="BC49" s="19"/>
      <c r="BD49" s="19"/>
      <c r="BE49" s="19"/>
      <c r="BF49" s="19"/>
      <c r="BG49" s="19"/>
    </row>
    <row r="50" spans="1:59" x14ac:dyDescent="0.2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R50" s="191"/>
      <c r="AS50" s="191"/>
      <c r="AT50" s="191"/>
      <c r="AU50" s="191"/>
      <c r="AV50" s="191"/>
      <c r="AW50" s="191"/>
      <c r="AX50" s="191"/>
      <c r="AY50" s="191"/>
      <c r="AZ50" s="191"/>
      <c r="BA50" s="19"/>
      <c r="BB50" s="19"/>
      <c r="BC50" s="19"/>
      <c r="BD50" s="19"/>
      <c r="BE50" s="19"/>
      <c r="BF50" s="19"/>
      <c r="BG50" s="19"/>
    </row>
    <row r="51" spans="1:59" x14ac:dyDescent="0.2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R51" s="191"/>
      <c r="AS51" s="191"/>
      <c r="AT51" s="191"/>
      <c r="AU51" s="191"/>
      <c r="AV51" s="191"/>
      <c r="AW51" s="191"/>
      <c r="AX51" s="191"/>
      <c r="AY51" s="191"/>
      <c r="AZ51" s="191"/>
      <c r="BA51" s="19"/>
      <c r="BB51" s="19"/>
      <c r="BC51" s="19"/>
      <c r="BD51" s="19"/>
      <c r="BE51" s="19"/>
      <c r="BF51" s="19"/>
      <c r="BG51" s="19"/>
    </row>
    <row r="52" spans="1:59" x14ac:dyDescent="0.2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R52" s="191"/>
      <c r="AS52" s="191"/>
      <c r="AT52" s="191"/>
      <c r="AU52" s="191"/>
      <c r="AV52" s="191"/>
      <c r="AW52" s="191"/>
      <c r="AX52" s="191"/>
      <c r="AY52" s="191"/>
      <c r="AZ52" s="191"/>
      <c r="BA52" s="19"/>
      <c r="BB52" s="19"/>
      <c r="BC52" s="19"/>
      <c r="BD52" s="19"/>
      <c r="BE52" s="19"/>
      <c r="BF52" s="19"/>
      <c r="BG52" s="19"/>
    </row>
    <row r="53" spans="1:59" x14ac:dyDescent="0.2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R53" s="191"/>
      <c r="AS53" s="191"/>
      <c r="AT53" s="191"/>
      <c r="AU53" s="191"/>
      <c r="AV53" s="191"/>
      <c r="AW53" s="191"/>
      <c r="AX53" s="191"/>
      <c r="AY53" s="191"/>
      <c r="AZ53" s="191"/>
      <c r="BA53" s="19"/>
      <c r="BB53" s="19"/>
      <c r="BC53" s="19"/>
      <c r="BD53" s="19"/>
      <c r="BE53" s="19"/>
      <c r="BF53" s="19"/>
      <c r="BG53" s="19"/>
    </row>
    <row r="54" spans="1:59" x14ac:dyDescent="0.2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R54" s="191"/>
      <c r="AS54" s="191"/>
      <c r="AT54" s="191"/>
      <c r="AU54" s="191"/>
      <c r="AV54" s="191"/>
      <c r="AW54" s="191"/>
      <c r="AX54" s="191"/>
      <c r="AY54" s="191"/>
      <c r="AZ54" s="191"/>
      <c r="BA54" s="19"/>
      <c r="BB54" s="19"/>
      <c r="BC54" s="19"/>
      <c r="BD54" s="19"/>
      <c r="BE54" s="19"/>
      <c r="BF54" s="19"/>
      <c r="BG54" s="19"/>
    </row>
    <row r="55" spans="1:59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R55" s="191"/>
      <c r="AS55" s="191"/>
      <c r="AT55" s="191"/>
      <c r="AU55" s="191"/>
      <c r="AV55" s="191"/>
      <c r="AW55" s="191"/>
      <c r="AX55" s="191"/>
      <c r="AY55" s="191"/>
      <c r="AZ55" s="191"/>
      <c r="BA55" s="19"/>
      <c r="BB55" s="19"/>
      <c r="BC55" s="19"/>
      <c r="BD55" s="19"/>
      <c r="BE55" s="19"/>
      <c r="BF55" s="19"/>
      <c r="BG55" s="19"/>
    </row>
    <row r="56" spans="1:59" x14ac:dyDescent="0.2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R56" s="191"/>
      <c r="AS56" s="191"/>
      <c r="AT56" s="191"/>
      <c r="AU56" s="191"/>
      <c r="AV56" s="191"/>
      <c r="AW56" s="191"/>
      <c r="AX56" s="191"/>
      <c r="AY56" s="191"/>
      <c r="AZ56" s="191"/>
      <c r="BA56" s="19"/>
      <c r="BB56" s="19"/>
      <c r="BC56" s="19"/>
      <c r="BD56" s="19"/>
      <c r="BE56" s="19"/>
      <c r="BF56" s="19"/>
      <c r="BG56" s="19"/>
    </row>
    <row r="57" spans="1:59" x14ac:dyDescent="0.2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R57" s="191"/>
      <c r="AS57" s="191"/>
      <c r="AT57" s="191"/>
      <c r="AU57" s="191"/>
      <c r="AV57" s="191"/>
      <c r="AW57" s="191"/>
      <c r="AX57" s="191"/>
      <c r="AY57" s="191"/>
      <c r="AZ57" s="191"/>
      <c r="BA57" s="19"/>
      <c r="BB57" s="19"/>
      <c r="BC57" s="19"/>
      <c r="BD57" s="19"/>
      <c r="BE57" s="19"/>
      <c r="BF57" s="19"/>
      <c r="BG57" s="19"/>
    </row>
    <row r="58" spans="1:59" x14ac:dyDescent="0.2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R58" s="191"/>
      <c r="AS58" s="191"/>
      <c r="AT58" s="191"/>
      <c r="AU58" s="191"/>
      <c r="AV58" s="191"/>
      <c r="AW58" s="191"/>
      <c r="AX58" s="191"/>
      <c r="AY58" s="191"/>
      <c r="AZ58" s="191"/>
      <c r="BA58" s="19"/>
      <c r="BB58" s="19"/>
      <c r="BC58" s="19"/>
      <c r="BD58" s="19"/>
      <c r="BE58" s="19"/>
      <c r="BF58" s="19"/>
      <c r="BG58" s="19"/>
    </row>
    <row r="59" spans="1:59" x14ac:dyDescent="0.2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R59" s="191"/>
      <c r="AS59" s="191"/>
      <c r="AT59" s="191"/>
      <c r="AU59" s="191"/>
      <c r="AV59" s="191"/>
      <c r="AW59" s="191"/>
      <c r="AX59" s="191"/>
      <c r="AY59" s="191"/>
      <c r="AZ59" s="191"/>
      <c r="BA59" s="19"/>
      <c r="BB59" s="19"/>
      <c r="BC59" s="19"/>
      <c r="BD59" s="19"/>
      <c r="BE59" s="19"/>
      <c r="BF59" s="19"/>
      <c r="BG59" s="19"/>
    </row>
    <row r="60" spans="1:59" x14ac:dyDescent="0.2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R60" s="191"/>
      <c r="AS60" s="191"/>
      <c r="AT60" s="191"/>
      <c r="AU60" s="191"/>
      <c r="AV60" s="191"/>
      <c r="AW60" s="191"/>
      <c r="AX60" s="191"/>
      <c r="AY60" s="191"/>
      <c r="AZ60" s="191"/>
      <c r="BA60" s="19"/>
      <c r="BB60" s="19"/>
      <c r="BC60" s="19"/>
      <c r="BD60" s="19"/>
      <c r="BE60" s="19"/>
      <c r="BF60" s="19"/>
      <c r="BG60" s="19"/>
    </row>
    <row r="61" spans="1:59" x14ac:dyDescent="0.2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R61" s="191"/>
      <c r="AS61" s="191"/>
      <c r="AT61" s="191"/>
      <c r="AU61" s="191"/>
      <c r="AV61" s="191"/>
      <c r="AW61" s="191"/>
      <c r="AX61" s="191"/>
      <c r="AY61" s="191"/>
      <c r="AZ61" s="191"/>
      <c r="BA61" s="19"/>
      <c r="BB61" s="19"/>
      <c r="BC61" s="19"/>
      <c r="BD61" s="19"/>
      <c r="BE61" s="19"/>
      <c r="BF61" s="19"/>
      <c r="BG61" s="19"/>
    </row>
    <row r="62" spans="1:59" x14ac:dyDescent="0.25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R62" s="191"/>
      <c r="AS62" s="191"/>
      <c r="AT62" s="191"/>
      <c r="AU62" s="191"/>
      <c r="AV62" s="191"/>
      <c r="AW62" s="191"/>
      <c r="AX62" s="191"/>
      <c r="AY62" s="191"/>
      <c r="AZ62" s="191"/>
      <c r="BA62" s="19"/>
      <c r="BB62" s="19"/>
      <c r="BC62" s="19"/>
      <c r="BD62" s="19"/>
      <c r="BE62" s="19"/>
      <c r="BF62" s="19"/>
      <c r="BG62" s="19"/>
    </row>
    <row r="63" spans="1:59" x14ac:dyDescent="0.25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R63" s="191"/>
      <c r="AS63" s="191"/>
      <c r="AT63" s="191"/>
      <c r="AU63" s="191"/>
      <c r="AV63" s="191"/>
      <c r="AW63" s="191"/>
      <c r="AX63" s="191"/>
      <c r="AY63" s="191"/>
      <c r="AZ63" s="191"/>
      <c r="BA63" s="19"/>
      <c r="BB63" s="19"/>
      <c r="BC63" s="19"/>
      <c r="BD63" s="19"/>
      <c r="BE63" s="19"/>
      <c r="BF63" s="19"/>
      <c r="BG63" s="19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41857-FF99-44A4-BB5C-9D53EEC64A29}">
  <sheetPr codeName="Planilha14"/>
  <dimension ref="A1:BA29"/>
  <sheetViews>
    <sheetView showGridLines="0" topLeftCell="A16" zoomScaleNormal="100" workbookViewId="0">
      <selection activeCell="AE45" sqref="AE45"/>
    </sheetView>
  </sheetViews>
  <sheetFormatPr defaultRowHeight="15" x14ac:dyDescent="0.25"/>
  <cols>
    <col min="1" max="1" width="34.140625" style="84" customWidth="1"/>
    <col min="2" max="10" width="6.7109375" style="84" hidden="1" customWidth="1"/>
    <col min="11" max="11" width="6.7109375" style="84" customWidth="1"/>
    <col min="12" max="21" width="6.7109375" style="84" bestFit="1" customWidth="1"/>
    <col min="22" max="43" width="6.7109375" style="84" customWidth="1"/>
    <col min="44" max="44" width="9.140625" style="84"/>
    <col min="45" max="53" width="9.140625" style="192"/>
  </cols>
  <sheetData>
    <row r="1" spans="1:43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</row>
    <row r="2" spans="1:43" x14ac:dyDescent="0.25">
      <c r="A2" s="70" t="s">
        <v>1238</v>
      </c>
      <c r="B2" s="71">
        <f>'CARGA MÁQUINA (CAP INST.)'!I$13</f>
        <v>88</v>
      </c>
      <c r="C2" s="71">
        <f>'CARGA MÁQUINA (CAP INST.)'!J$13</f>
        <v>88</v>
      </c>
      <c r="D2" s="71">
        <f>'CARGA MÁQUINA (CAP INST.)'!K$13</f>
        <v>88</v>
      </c>
      <c r="E2" s="71">
        <f>'CARGA MÁQUINA (CAP INST.)'!L$13</f>
        <v>70.400000000000006</v>
      </c>
      <c r="F2" s="71">
        <f>'CARGA MÁQUINA (CAP INST.)'!M$13</f>
        <v>88</v>
      </c>
      <c r="G2" s="71">
        <f>'CARGA MÁQUINA (CAP INST.)'!N$13</f>
        <v>88</v>
      </c>
      <c r="H2" s="71">
        <f>'CARGA MÁQUINA (CAP INST.)'!O$13</f>
        <v>70.400000000000006</v>
      </c>
      <c r="I2" s="71">
        <f>'CARGA MÁQUINA (CAP INST.)'!P$13</f>
        <v>70.400000000000006</v>
      </c>
      <c r="J2" s="71">
        <f>'CARGA MÁQUINA (CAP INST.)'!Q$13</f>
        <v>88</v>
      </c>
      <c r="K2" s="71">
        <f>'CARGA MÁQUINA (CAP INST.)'!R$13</f>
        <v>88</v>
      </c>
      <c r="L2" s="71">
        <f>'CARGA MÁQUINA (CAP INST.)'!S$13</f>
        <v>88</v>
      </c>
      <c r="M2" s="71">
        <f>'CARGA MÁQUINA (CAP INST.)'!T$13</f>
        <v>88</v>
      </c>
      <c r="N2" s="71">
        <f>'CARGA MÁQUINA (CAP INST.)'!U$13</f>
        <v>70.400000000000006</v>
      </c>
      <c r="O2" s="71">
        <f>'CARGA MÁQUINA (CAP INST.)'!V$13</f>
        <v>88</v>
      </c>
      <c r="P2" s="71">
        <f>'CARGA MÁQUINA (CAP INST.)'!W$13</f>
        <v>88</v>
      </c>
      <c r="Q2" s="71">
        <f>'CARGA MÁQUINA (CAP INST.)'!X$13</f>
        <v>88</v>
      </c>
      <c r="R2" s="71">
        <f>'CARGA MÁQUINA (CAP INST.)'!Y$13</f>
        <v>88</v>
      </c>
      <c r="S2" s="71">
        <f>'CARGA MÁQUINA (CAP INST.)'!Z$13</f>
        <v>88</v>
      </c>
      <c r="T2" s="71">
        <f>'CARGA MÁQUINA (CAP INST.)'!AA$13</f>
        <v>88</v>
      </c>
      <c r="U2" s="71">
        <f>'CARGA MÁQUINA (CAP INST.)'!AB$13</f>
        <v>88</v>
      </c>
      <c r="V2" s="71">
        <f>'CARGA MÁQUINA (CAP INST.)'!AC$13</f>
        <v>88</v>
      </c>
      <c r="W2" s="71">
        <f>'CARGA MÁQUINA (CAP INST.)'!AD$13</f>
        <v>88</v>
      </c>
      <c r="X2" s="71">
        <f>'CARGA MÁQUINA (CAP INST.)'!AE$13</f>
        <v>88</v>
      </c>
      <c r="Y2" s="71">
        <f>'CARGA MÁQUINA (CAP INST.)'!AF$13</f>
        <v>88</v>
      </c>
      <c r="Z2" s="71">
        <f>'CARGA MÁQUINA (CAP INST.)'!AG$13</f>
        <v>88</v>
      </c>
      <c r="AA2" s="71">
        <f>'CARGA MÁQUINA (CAP INST.)'!AH$13</f>
        <v>88</v>
      </c>
      <c r="AB2" s="71">
        <f>'CARGA MÁQUINA (CAP INST.)'!AI$13</f>
        <v>70.400000000000006</v>
      </c>
      <c r="AC2" s="71">
        <f>'CARGA MÁQUINA (CAP INST.)'!AJ$13</f>
        <v>88</v>
      </c>
      <c r="AD2" s="71">
        <f>'CARGA MÁQUINA (CAP INST.)'!AK$13</f>
        <v>88</v>
      </c>
      <c r="AE2" s="71">
        <f>'CARGA MÁQUINA (CAP INST.)'!AL$13</f>
        <v>88</v>
      </c>
      <c r="AF2" s="71">
        <f>'CARGA MÁQUINA (CAP INST.)'!AM$13</f>
        <v>88</v>
      </c>
      <c r="AG2" s="71">
        <f>'CARGA MÁQUINA (CAP INST.)'!AN$13</f>
        <v>70.400000000000006</v>
      </c>
      <c r="AH2" s="71">
        <f>'CARGA MÁQUINA (CAP INST.)'!AO$13</f>
        <v>88</v>
      </c>
      <c r="AI2" s="71">
        <f>'CARGA MÁQUINA (CAP INST.)'!AP$13</f>
        <v>88</v>
      </c>
      <c r="AJ2" s="71">
        <f>'CARGA MÁQUINA (CAP INST.)'!AQ$13</f>
        <v>70.400000000000006</v>
      </c>
      <c r="AK2" s="71">
        <f>'CARGA MÁQUINA (CAP INST.)'!AR$13</f>
        <v>88</v>
      </c>
      <c r="AL2" s="71">
        <f>'CARGA MÁQUINA (CAP INST.)'!AS$13</f>
        <v>70.400000000000006</v>
      </c>
      <c r="AM2" s="71">
        <f>'CARGA MÁQUINA (CAP INST.)'!AT$13</f>
        <v>88</v>
      </c>
      <c r="AN2" s="71">
        <f>'CARGA MÁQUINA (CAP INST.)'!AU$13</f>
        <v>88</v>
      </c>
      <c r="AO2" s="71">
        <f>'CARGA MÁQUINA (CAP INST.)'!AV$13</f>
        <v>88</v>
      </c>
      <c r="AP2" s="71">
        <f>'CARGA MÁQUINA (CAP INST.)'!AW$13</f>
        <v>88</v>
      </c>
      <c r="AQ2" s="71">
        <f>'CARGA MÁQUINA (CAP INST.)'!AX$13</f>
        <v>70.400000000000006</v>
      </c>
    </row>
    <row r="3" spans="1:43" x14ac:dyDescent="0.25">
      <c r="A3" s="70" t="s">
        <v>1287</v>
      </c>
      <c r="B3" s="72">
        <f>'CARGA MÁQUINA (CAP INST.)'!D$76</f>
        <v>31.2</v>
      </c>
      <c r="C3" s="72">
        <f>'CARGA MÁQUINA (CAP INST.)'!E$76</f>
        <v>0</v>
      </c>
      <c r="D3" s="72">
        <f>'CARGA MÁQUINA (CAP INST.)'!F$76</f>
        <v>0</v>
      </c>
      <c r="E3" s="72">
        <f>'CARGA MÁQUINA (CAP INST.)'!G$76</f>
        <v>0</v>
      </c>
      <c r="F3" s="72">
        <f>'CARGA MÁQUINA (CAP INST.)'!H$76</f>
        <v>0</v>
      </c>
      <c r="G3" s="72">
        <f>'CARGA MÁQUINA (CAP INST.)'!I$76</f>
        <v>0</v>
      </c>
      <c r="H3" s="72">
        <f>'CARGA MÁQUINA (CAP INST.)'!J$76</f>
        <v>0</v>
      </c>
      <c r="I3" s="72">
        <f>'CARGA MÁQUINA (CAP INST.)'!K$76</f>
        <v>0</v>
      </c>
      <c r="J3" s="72">
        <f>'CARGA MÁQUINA (CAP INST.)'!L$76</f>
        <v>0</v>
      </c>
      <c r="K3" s="72">
        <f>'CARGA MÁQUINA (CAP INST.)'!M$76</f>
        <v>25</v>
      </c>
      <c r="L3" s="72">
        <f>'CARGA MÁQUINA (CAP INST.)'!N$76</f>
        <v>100</v>
      </c>
      <c r="M3" s="72">
        <f>'CARGA MÁQUINA (CAP INST.)'!O$76</f>
        <v>0</v>
      </c>
      <c r="N3" s="72">
        <f>'CARGA MÁQUINA (CAP INST.)'!P$76</f>
        <v>0</v>
      </c>
      <c r="O3" s="72">
        <f>'CARGA MÁQUINA (CAP INST.)'!Q$76</f>
        <v>0</v>
      </c>
      <c r="P3" s="72">
        <f>'CARGA MÁQUINA (CAP INST.)'!R$76</f>
        <v>75</v>
      </c>
      <c r="Q3" s="72">
        <f>'CARGA MÁQUINA (CAP INST.)'!S$76</f>
        <v>0</v>
      </c>
      <c r="R3" s="72">
        <f>'CARGA MÁQUINA (CAP INST.)'!T$76</f>
        <v>0</v>
      </c>
      <c r="S3" s="72">
        <f>'CARGA MÁQUINA (CAP INST.)'!U$76</f>
        <v>0</v>
      </c>
      <c r="T3" s="72">
        <f>'CARGA MÁQUINA (CAP INST.)'!V$76</f>
        <v>0</v>
      </c>
      <c r="U3" s="72">
        <f>'CARGA MÁQUINA (CAP INST.)'!W$76</f>
        <v>0</v>
      </c>
      <c r="V3" s="72">
        <f>'CARGA MÁQUINA (CAP INST.)'!X$76</f>
        <v>0</v>
      </c>
      <c r="W3" s="72">
        <f>'CARGA MÁQUINA (CAP INST.)'!Y$76</f>
        <v>0</v>
      </c>
      <c r="X3" s="72">
        <f>'CARGA MÁQUINA (CAP INST.)'!Z$76</f>
        <v>0</v>
      </c>
      <c r="Y3" s="72">
        <f>'CARGA MÁQUINA (CAP INST.)'!AA$76</f>
        <v>0</v>
      </c>
      <c r="Z3" s="72">
        <f>'CARGA MÁQUINA (CAP INST.)'!AB$76</f>
        <v>0</v>
      </c>
      <c r="AA3" s="72">
        <f>'CARGA MÁQUINA (CAP INST.)'!AC$76</f>
        <v>0</v>
      </c>
      <c r="AB3" s="72">
        <f>'CARGA MÁQUINA (CAP INST.)'!AD$76</f>
        <v>0</v>
      </c>
      <c r="AC3" s="72">
        <f>'CARGA MÁQUINA (CAP INST.)'!AE$76</f>
        <v>0</v>
      </c>
      <c r="AD3" s="72">
        <f>'CARGA MÁQUINA (CAP INST.)'!AF$76</f>
        <v>0</v>
      </c>
      <c r="AE3" s="72">
        <f>'CARGA MÁQUINA (CAP INST.)'!AG$76</f>
        <v>0</v>
      </c>
      <c r="AF3" s="72">
        <f>'CARGA MÁQUINA (CAP INST.)'!AH$76</f>
        <v>0</v>
      </c>
      <c r="AG3" s="72">
        <f>'CARGA MÁQUINA (CAP INST.)'!AI$76</f>
        <v>0</v>
      </c>
      <c r="AH3" s="72">
        <f>'CARGA MÁQUINA (CAP INST.)'!AJ$76</f>
        <v>0</v>
      </c>
      <c r="AI3" s="72">
        <f>'CARGA MÁQUINA (CAP INST.)'!AK$76</f>
        <v>0</v>
      </c>
      <c r="AJ3" s="72">
        <f>'CARGA MÁQUINA (CAP INST.)'!AL$76</f>
        <v>0</v>
      </c>
      <c r="AK3" s="72">
        <f>'CARGA MÁQUINA (CAP INST.)'!AM$76</f>
        <v>0</v>
      </c>
      <c r="AL3" s="72">
        <f>'CARGA MÁQUINA (CAP INST.)'!AN$76</f>
        <v>0</v>
      </c>
      <c r="AM3" s="72">
        <f>'CARGA MÁQUINA (CAP INST.)'!AO$76</f>
        <v>0</v>
      </c>
      <c r="AN3" s="72">
        <f>'CARGA MÁQUINA (CAP INST.)'!AP$76</f>
        <v>0</v>
      </c>
      <c r="AO3" s="72">
        <f>'CARGA MÁQUINA (CAP INST.)'!AQ$76</f>
        <v>0</v>
      </c>
      <c r="AP3" s="72">
        <f>'CARGA MÁQUINA (CAP INST.)'!AR$76</f>
        <v>0</v>
      </c>
      <c r="AQ3" s="72">
        <f>'CARGA MÁQUINA (CAP INST.)'!AS$76</f>
        <v>0</v>
      </c>
    </row>
    <row r="4" spans="1:43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</row>
    <row r="5" spans="1:43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</row>
    <row r="6" spans="1:43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</row>
    <row r="7" spans="1:43" x14ac:dyDescent="0.25">
      <c r="A7" s="70" t="s">
        <v>1238</v>
      </c>
      <c r="B7" s="71">
        <f>'CARGA MÁQUINA (CAP INST.)'!I$14</f>
        <v>44</v>
      </c>
      <c r="C7" s="71">
        <f>'CARGA MÁQUINA (CAP INST.)'!J$14</f>
        <v>44</v>
      </c>
      <c r="D7" s="71">
        <f>'CARGA MÁQUINA (CAP INST.)'!K$14</f>
        <v>44</v>
      </c>
      <c r="E7" s="71">
        <f>'CARGA MÁQUINA (CAP INST.)'!L$14</f>
        <v>35.200000000000003</v>
      </c>
      <c r="F7" s="71">
        <f>'CARGA MÁQUINA (CAP INST.)'!M$14</f>
        <v>44</v>
      </c>
      <c r="G7" s="71">
        <f>'CARGA MÁQUINA (CAP INST.)'!N$14</f>
        <v>44</v>
      </c>
      <c r="H7" s="71">
        <f>'CARGA MÁQUINA (CAP INST.)'!O$14</f>
        <v>35.200000000000003</v>
      </c>
      <c r="I7" s="71">
        <f>'CARGA MÁQUINA (CAP INST.)'!P$14</f>
        <v>35.200000000000003</v>
      </c>
      <c r="J7" s="71">
        <f>'CARGA MÁQUINA (CAP INST.)'!Q$14</f>
        <v>44</v>
      </c>
      <c r="K7" s="71">
        <f>'CARGA MÁQUINA (CAP INST.)'!R$14</f>
        <v>44</v>
      </c>
      <c r="L7" s="71">
        <f>'CARGA MÁQUINA (CAP INST.)'!S$14</f>
        <v>44</v>
      </c>
      <c r="M7" s="71">
        <f>'CARGA MÁQUINA (CAP INST.)'!T$14</f>
        <v>44</v>
      </c>
      <c r="N7" s="71">
        <f>'CARGA MÁQUINA (CAP INST.)'!U$14</f>
        <v>35.200000000000003</v>
      </c>
      <c r="O7" s="71">
        <f>'CARGA MÁQUINA (CAP INST.)'!V$14</f>
        <v>44</v>
      </c>
      <c r="P7" s="71">
        <f>'CARGA MÁQUINA (CAP INST.)'!W$14</f>
        <v>44</v>
      </c>
      <c r="Q7" s="71">
        <f>'CARGA MÁQUINA (CAP INST.)'!X$14</f>
        <v>44</v>
      </c>
      <c r="R7" s="71">
        <f>'CARGA MÁQUINA (CAP INST.)'!Y$14</f>
        <v>44</v>
      </c>
      <c r="S7" s="71">
        <f>'CARGA MÁQUINA (CAP INST.)'!Z$14</f>
        <v>44</v>
      </c>
      <c r="T7" s="71">
        <f>'CARGA MÁQUINA (CAP INST.)'!AA$14</f>
        <v>44</v>
      </c>
      <c r="U7" s="71">
        <f>'CARGA MÁQUINA (CAP INST.)'!AB$14</f>
        <v>44</v>
      </c>
      <c r="V7" s="71">
        <f>'CARGA MÁQUINA (CAP INST.)'!AC$14</f>
        <v>44</v>
      </c>
      <c r="W7" s="71">
        <f>'CARGA MÁQUINA (CAP INST.)'!AD$14</f>
        <v>44</v>
      </c>
      <c r="X7" s="71">
        <f>'CARGA MÁQUINA (CAP INST.)'!AE$14</f>
        <v>44</v>
      </c>
      <c r="Y7" s="71">
        <f>'CARGA MÁQUINA (CAP INST.)'!AF$14</f>
        <v>44</v>
      </c>
      <c r="Z7" s="71">
        <f>'CARGA MÁQUINA (CAP INST.)'!AG$14</f>
        <v>44</v>
      </c>
      <c r="AA7" s="71">
        <f>'CARGA MÁQUINA (CAP INST.)'!AH$14</f>
        <v>44</v>
      </c>
      <c r="AB7" s="71">
        <f>'CARGA MÁQUINA (CAP INST.)'!AI$14</f>
        <v>35.200000000000003</v>
      </c>
      <c r="AC7" s="71">
        <f>'CARGA MÁQUINA (CAP INST.)'!AJ$14</f>
        <v>44</v>
      </c>
      <c r="AD7" s="71">
        <f>'CARGA MÁQUINA (CAP INST.)'!AK$14</f>
        <v>44</v>
      </c>
      <c r="AE7" s="71">
        <f>'CARGA MÁQUINA (CAP INST.)'!AL$14</f>
        <v>44</v>
      </c>
      <c r="AF7" s="71">
        <f>'CARGA MÁQUINA (CAP INST.)'!AM$14</f>
        <v>44</v>
      </c>
      <c r="AG7" s="71">
        <f>'CARGA MÁQUINA (CAP INST.)'!AN$14</f>
        <v>35.200000000000003</v>
      </c>
      <c r="AH7" s="71">
        <f>'CARGA MÁQUINA (CAP INST.)'!AO$14</f>
        <v>44</v>
      </c>
      <c r="AI7" s="71">
        <f>'CARGA MÁQUINA (CAP INST.)'!AP$14</f>
        <v>44</v>
      </c>
      <c r="AJ7" s="71">
        <f>'CARGA MÁQUINA (CAP INST.)'!AQ$14</f>
        <v>35.200000000000003</v>
      </c>
      <c r="AK7" s="71">
        <f>'CARGA MÁQUINA (CAP INST.)'!AR$14</f>
        <v>44</v>
      </c>
      <c r="AL7" s="71">
        <f>'CARGA MÁQUINA (CAP INST.)'!AS$14</f>
        <v>35.200000000000003</v>
      </c>
      <c r="AM7" s="71">
        <f>'CARGA MÁQUINA (CAP INST.)'!AT$14</f>
        <v>44</v>
      </c>
      <c r="AN7" s="71">
        <f>'CARGA MÁQUINA (CAP INST.)'!AU$14</f>
        <v>44</v>
      </c>
      <c r="AO7" s="71">
        <f>'CARGA MÁQUINA (CAP INST.)'!AV$14</f>
        <v>44</v>
      </c>
      <c r="AP7" s="71">
        <f>'CARGA MÁQUINA (CAP INST.)'!AW$14</f>
        <v>44</v>
      </c>
      <c r="AQ7" s="71">
        <f>'CARGA MÁQUINA (CAP INST.)'!AX$14</f>
        <v>35.200000000000003</v>
      </c>
    </row>
    <row r="8" spans="1:43" x14ac:dyDescent="0.25">
      <c r="A8" s="70" t="s">
        <v>1288</v>
      </c>
      <c r="B8" s="72">
        <f>'CARGA MÁQUINA (CAP INST.)'!D$77</f>
        <v>36.322749999999999</v>
      </c>
      <c r="C8" s="72">
        <f>'CARGA MÁQUINA (CAP INST.)'!E$77</f>
        <v>0</v>
      </c>
      <c r="D8" s="72">
        <f>'CARGA MÁQUINA (CAP INST.)'!F$77</f>
        <v>0</v>
      </c>
      <c r="E8" s="72">
        <f>'CARGA MÁQUINA (CAP INST.)'!G$77</f>
        <v>37.5</v>
      </c>
      <c r="F8" s="72">
        <f>'CARGA MÁQUINA (CAP INST.)'!H$77</f>
        <v>0</v>
      </c>
      <c r="G8" s="72">
        <f>'CARGA MÁQUINA (CAP INST.)'!I$77</f>
        <v>17.11</v>
      </c>
      <c r="H8" s="72">
        <f>'CARGA MÁQUINA (CAP INST.)'!J$77</f>
        <v>0</v>
      </c>
      <c r="I8" s="72">
        <f>'CARGA MÁQUINA (CAP INST.)'!K$77</f>
        <v>0</v>
      </c>
      <c r="J8" s="72">
        <f>'CARGA MÁQUINA (CAP INST.)'!L$77</f>
        <v>0</v>
      </c>
      <c r="K8" s="72">
        <f>'CARGA MÁQUINA (CAP INST.)'!M$77</f>
        <v>0</v>
      </c>
      <c r="L8" s="72">
        <f>'CARGA MÁQUINA (CAP INST.)'!N$77</f>
        <v>64</v>
      </c>
      <c r="M8" s="72">
        <f>'CARGA MÁQUINA (CAP INST.)'!O$77</f>
        <v>0</v>
      </c>
      <c r="N8" s="72">
        <f>'CARGA MÁQUINA (CAP INST.)'!P$77</f>
        <v>0</v>
      </c>
      <c r="O8" s="72">
        <f>'CARGA MÁQUINA (CAP INST.)'!Q$77</f>
        <v>0</v>
      </c>
      <c r="P8" s="72">
        <f>'CARGA MÁQUINA (CAP INST.)'!R$77</f>
        <v>8</v>
      </c>
      <c r="Q8" s="72">
        <f>'CARGA MÁQUINA (CAP INST.)'!S$77</f>
        <v>0</v>
      </c>
      <c r="R8" s="72">
        <f>'CARGA MÁQUINA (CAP INST.)'!T$77</f>
        <v>0</v>
      </c>
      <c r="S8" s="72">
        <f>'CARGA MÁQUINA (CAP INST.)'!U$77</f>
        <v>0</v>
      </c>
      <c r="T8" s="72">
        <f>'CARGA MÁQUINA (CAP INST.)'!V$77</f>
        <v>0</v>
      </c>
      <c r="U8" s="72">
        <f>'CARGA MÁQUINA (CAP INST.)'!W$77</f>
        <v>0</v>
      </c>
      <c r="V8" s="72">
        <f>'CARGA MÁQUINA (CAP INST.)'!X$77</f>
        <v>0</v>
      </c>
      <c r="W8" s="72">
        <f>'CARGA MÁQUINA (CAP INST.)'!Y$77</f>
        <v>0</v>
      </c>
      <c r="X8" s="72">
        <f>'CARGA MÁQUINA (CAP INST.)'!Z$77</f>
        <v>0</v>
      </c>
      <c r="Y8" s="72">
        <f>'CARGA MÁQUINA (CAP INST.)'!AA$77</f>
        <v>0</v>
      </c>
      <c r="Z8" s="72">
        <f>'CARGA MÁQUINA (CAP INST.)'!AB$77</f>
        <v>0</v>
      </c>
      <c r="AA8" s="72">
        <f>'CARGA MÁQUINA (CAP INST.)'!AC$77</f>
        <v>0</v>
      </c>
      <c r="AB8" s="72">
        <f>'CARGA MÁQUINA (CAP INST.)'!AD$77</f>
        <v>0</v>
      </c>
      <c r="AC8" s="72">
        <f>'CARGA MÁQUINA (CAP INST.)'!AE$77</f>
        <v>0</v>
      </c>
      <c r="AD8" s="72">
        <f>'CARGA MÁQUINA (CAP INST.)'!AF$77</f>
        <v>0</v>
      </c>
      <c r="AE8" s="72">
        <f>'CARGA MÁQUINA (CAP INST.)'!AG$77</f>
        <v>0</v>
      </c>
      <c r="AF8" s="72">
        <f>'CARGA MÁQUINA (CAP INST.)'!AH$77</f>
        <v>0</v>
      </c>
      <c r="AG8" s="72">
        <f>'CARGA MÁQUINA (CAP INST.)'!AI$77</f>
        <v>0</v>
      </c>
      <c r="AH8" s="72">
        <f>'CARGA MÁQUINA (CAP INST.)'!AJ$77</f>
        <v>0</v>
      </c>
      <c r="AI8" s="72">
        <f>'CARGA MÁQUINA (CAP INST.)'!AK$77</f>
        <v>0</v>
      </c>
      <c r="AJ8" s="72">
        <f>'CARGA MÁQUINA (CAP INST.)'!AL$77</f>
        <v>0</v>
      </c>
      <c r="AK8" s="72">
        <f>'CARGA MÁQUINA (CAP INST.)'!AM$77</f>
        <v>0</v>
      </c>
      <c r="AL8" s="72">
        <f>'CARGA MÁQUINA (CAP INST.)'!AN$77</f>
        <v>0</v>
      </c>
      <c r="AM8" s="72">
        <f>'CARGA MÁQUINA (CAP INST.)'!AO$77</f>
        <v>0</v>
      </c>
      <c r="AN8" s="72">
        <f>'CARGA MÁQUINA (CAP INST.)'!AP$77</f>
        <v>0</v>
      </c>
      <c r="AO8" s="72">
        <f>'CARGA MÁQUINA (CAP INST.)'!AQ$77</f>
        <v>0</v>
      </c>
      <c r="AP8" s="72">
        <f>'CARGA MÁQUINA (CAP INST.)'!AR$77</f>
        <v>0</v>
      </c>
      <c r="AQ8" s="72">
        <f>'CARGA MÁQUINA (CAP INST.)'!AS$77</f>
        <v>0</v>
      </c>
    </row>
    <row r="9" spans="1:43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</row>
    <row r="10" spans="1:43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</row>
    <row r="11" spans="1:43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</row>
    <row r="12" spans="1:43" x14ac:dyDescent="0.25">
      <c r="A12" s="70" t="s">
        <v>1238</v>
      </c>
      <c r="B12" s="71">
        <f>'CARGA MÁQUINA (CAP INST.)'!I$15</f>
        <v>88</v>
      </c>
      <c r="C12" s="71">
        <f>'CARGA MÁQUINA (CAP INST.)'!J$15</f>
        <v>88</v>
      </c>
      <c r="D12" s="71">
        <f>'CARGA MÁQUINA (CAP INST.)'!K$15</f>
        <v>88</v>
      </c>
      <c r="E12" s="71">
        <f>'CARGA MÁQUINA (CAP INST.)'!L$15</f>
        <v>70.400000000000006</v>
      </c>
      <c r="F12" s="71">
        <f>'CARGA MÁQUINA (CAP INST.)'!M$15</f>
        <v>88</v>
      </c>
      <c r="G12" s="71">
        <f>'CARGA MÁQUINA (CAP INST.)'!N$15</f>
        <v>88</v>
      </c>
      <c r="H12" s="71">
        <f>'CARGA MÁQUINA (CAP INST.)'!O$15</f>
        <v>70.400000000000006</v>
      </c>
      <c r="I12" s="71">
        <f>'CARGA MÁQUINA (CAP INST.)'!P$15</f>
        <v>70.400000000000006</v>
      </c>
      <c r="J12" s="71">
        <f>'CARGA MÁQUINA (CAP INST.)'!Q$15</f>
        <v>88</v>
      </c>
      <c r="K12" s="71">
        <f>'CARGA MÁQUINA (CAP INST.)'!R$15</f>
        <v>88</v>
      </c>
      <c r="L12" s="71">
        <f>'CARGA MÁQUINA (CAP INST.)'!S$15</f>
        <v>88</v>
      </c>
      <c r="M12" s="71">
        <f>'CARGA MÁQUINA (CAP INST.)'!T$15</f>
        <v>88</v>
      </c>
      <c r="N12" s="71">
        <f>'CARGA MÁQUINA (CAP INST.)'!U$15</f>
        <v>70.400000000000006</v>
      </c>
      <c r="O12" s="71">
        <f>'CARGA MÁQUINA (CAP INST.)'!V$15</f>
        <v>88</v>
      </c>
      <c r="P12" s="71">
        <f>'CARGA MÁQUINA (CAP INST.)'!W$15</f>
        <v>88</v>
      </c>
      <c r="Q12" s="71">
        <f>'CARGA MÁQUINA (CAP INST.)'!X$15</f>
        <v>88</v>
      </c>
      <c r="R12" s="71">
        <f>'CARGA MÁQUINA (CAP INST.)'!Y$15</f>
        <v>88</v>
      </c>
      <c r="S12" s="71">
        <f>'CARGA MÁQUINA (CAP INST.)'!Z$15</f>
        <v>88</v>
      </c>
      <c r="T12" s="71">
        <f>'CARGA MÁQUINA (CAP INST.)'!AA$15</f>
        <v>88</v>
      </c>
      <c r="U12" s="71">
        <f>'CARGA MÁQUINA (CAP INST.)'!AB$15</f>
        <v>88</v>
      </c>
      <c r="V12" s="71">
        <f>'CARGA MÁQUINA (CAP INST.)'!AC$15</f>
        <v>88</v>
      </c>
      <c r="W12" s="71">
        <f>'CARGA MÁQUINA (CAP INST.)'!AD$15</f>
        <v>88</v>
      </c>
      <c r="X12" s="71">
        <f>'CARGA MÁQUINA (CAP INST.)'!AE$15</f>
        <v>88</v>
      </c>
      <c r="Y12" s="71">
        <f>'CARGA MÁQUINA (CAP INST.)'!AF$15</f>
        <v>88</v>
      </c>
      <c r="Z12" s="71">
        <f>'CARGA MÁQUINA (CAP INST.)'!AG$15</f>
        <v>88</v>
      </c>
      <c r="AA12" s="71">
        <f>'CARGA MÁQUINA (CAP INST.)'!AH$15</f>
        <v>88</v>
      </c>
      <c r="AB12" s="71">
        <f>'CARGA MÁQUINA (CAP INST.)'!AI$15</f>
        <v>70.400000000000006</v>
      </c>
      <c r="AC12" s="71">
        <f>'CARGA MÁQUINA (CAP INST.)'!AJ$15</f>
        <v>88</v>
      </c>
      <c r="AD12" s="71">
        <f>'CARGA MÁQUINA (CAP INST.)'!AK$15</f>
        <v>88</v>
      </c>
      <c r="AE12" s="71">
        <f>'CARGA MÁQUINA (CAP INST.)'!AL$15</f>
        <v>88</v>
      </c>
      <c r="AF12" s="71">
        <f>'CARGA MÁQUINA (CAP INST.)'!AM$15</f>
        <v>88</v>
      </c>
      <c r="AG12" s="71">
        <f>'CARGA MÁQUINA (CAP INST.)'!AN$15</f>
        <v>70.400000000000006</v>
      </c>
      <c r="AH12" s="71">
        <f>'CARGA MÁQUINA (CAP INST.)'!AO$15</f>
        <v>88</v>
      </c>
      <c r="AI12" s="71">
        <f>'CARGA MÁQUINA (CAP INST.)'!AP$15</f>
        <v>88</v>
      </c>
      <c r="AJ12" s="71">
        <f>'CARGA MÁQUINA (CAP INST.)'!AQ$15</f>
        <v>70.400000000000006</v>
      </c>
      <c r="AK12" s="71">
        <f>'CARGA MÁQUINA (CAP INST.)'!AR$15</f>
        <v>88</v>
      </c>
      <c r="AL12" s="71">
        <f>'CARGA MÁQUINA (CAP INST.)'!AS$15</f>
        <v>70.400000000000006</v>
      </c>
      <c r="AM12" s="71">
        <f>'CARGA MÁQUINA (CAP INST.)'!AT$15</f>
        <v>88</v>
      </c>
      <c r="AN12" s="71">
        <f>'CARGA MÁQUINA (CAP INST.)'!AU$15</f>
        <v>88</v>
      </c>
      <c r="AO12" s="71">
        <f>'CARGA MÁQUINA (CAP INST.)'!AV$15</f>
        <v>88</v>
      </c>
      <c r="AP12" s="71">
        <f>'CARGA MÁQUINA (CAP INST.)'!AW$15</f>
        <v>88</v>
      </c>
      <c r="AQ12" s="71">
        <f>'CARGA MÁQUINA (CAP INST.)'!AX$15</f>
        <v>70.400000000000006</v>
      </c>
    </row>
    <row r="13" spans="1:43" x14ac:dyDescent="0.25">
      <c r="A13" s="70" t="s">
        <v>1289</v>
      </c>
      <c r="B13" s="72">
        <f>'CARGA MÁQUINA (CAP INST.)'!D$78</f>
        <v>52.184433333333331</v>
      </c>
      <c r="C13" s="72">
        <f>'CARGA MÁQUINA (CAP INST.)'!E$78</f>
        <v>0</v>
      </c>
      <c r="D13" s="72">
        <f>'CARGA MÁQUINA (CAP INST.)'!F$78</f>
        <v>25</v>
      </c>
      <c r="E13" s="72">
        <f>'CARGA MÁQUINA (CAP INST.)'!G$78</f>
        <v>51</v>
      </c>
      <c r="F13" s="72">
        <f>'CARGA MÁQUINA (CAP INST.)'!H$78</f>
        <v>102.44</v>
      </c>
      <c r="G13" s="72">
        <f>'CARGA MÁQUINA (CAP INST.)'!I$78</f>
        <v>12.5</v>
      </c>
      <c r="H13" s="72">
        <f>'CARGA MÁQUINA (CAP INST.)'!J$78</f>
        <v>50</v>
      </c>
      <c r="I13" s="72">
        <f>'CARGA MÁQUINA (CAP INST.)'!K$78</f>
        <v>12.5</v>
      </c>
      <c r="J13" s="72">
        <f>'CARGA MÁQUINA (CAP INST.)'!L$78</f>
        <v>0</v>
      </c>
      <c r="K13" s="72">
        <f>'CARGA MÁQUINA (CAP INST.)'!M$78</f>
        <v>62.5</v>
      </c>
      <c r="L13" s="72">
        <f>'CARGA MÁQUINA (CAP INST.)'!N$78</f>
        <v>222</v>
      </c>
      <c r="M13" s="72">
        <f>'CARGA MÁQUINA (CAP INST.)'!O$78</f>
        <v>14.7</v>
      </c>
      <c r="N13" s="72">
        <f>'CARGA MÁQUINA (CAP INST.)'!P$78</f>
        <v>159.5</v>
      </c>
      <c r="O13" s="72">
        <f>'CARGA MÁQUINA (CAP INST.)'!Q$78</f>
        <v>160</v>
      </c>
      <c r="P13" s="72">
        <f>'CARGA MÁQUINA (CAP INST.)'!R$78</f>
        <v>62.5</v>
      </c>
      <c r="Q13" s="72">
        <f>'CARGA MÁQUINA (CAP INST.)'!S$78</f>
        <v>125</v>
      </c>
      <c r="R13" s="72">
        <f>'CARGA MÁQUINA (CAP INST.)'!T$78</f>
        <v>118.85</v>
      </c>
      <c r="S13" s="72">
        <f>'CARGA MÁQUINA (CAP INST.)'!U$78</f>
        <v>0</v>
      </c>
      <c r="T13" s="72">
        <f>'CARGA MÁQUINA (CAP INST.)'!V$78</f>
        <v>0</v>
      </c>
      <c r="U13" s="72">
        <f>'CARGA MÁQUINA (CAP INST.)'!W$78</f>
        <v>0</v>
      </c>
      <c r="V13" s="72">
        <f>'CARGA MÁQUINA (CAP INST.)'!X$78</f>
        <v>0</v>
      </c>
      <c r="W13" s="72">
        <f>'CARGA MÁQUINA (CAP INST.)'!Y$78</f>
        <v>0</v>
      </c>
      <c r="X13" s="72">
        <f>'CARGA MÁQUINA (CAP INST.)'!Z$78</f>
        <v>0</v>
      </c>
      <c r="Y13" s="72">
        <f>'CARGA MÁQUINA (CAP INST.)'!AA$78</f>
        <v>0</v>
      </c>
      <c r="Z13" s="72">
        <f>'CARGA MÁQUINA (CAP INST.)'!AB$78</f>
        <v>0</v>
      </c>
      <c r="AA13" s="72">
        <f>'CARGA MÁQUINA (CAP INST.)'!AC$78</f>
        <v>0</v>
      </c>
      <c r="AB13" s="72">
        <f>'CARGA MÁQUINA (CAP INST.)'!AD$78</f>
        <v>40.5</v>
      </c>
      <c r="AC13" s="72">
        <f>'CARGA MÁQUINA (CAP INST.)'!AE$78</f>
        <v>12.5</v>
      </c>
      <c r="AD13" s="72">
        <f>'CARGA MÁQUINA (CAP INST.)'!AF$78</f>
        <v>1</v>
      </c>
      <c r="AE13" s="72">
        <f>'CARGA MÁQUINA (CAP INST.)'!AG$78</f>
        <v>0</v>
      </c>
      <c r="AF13" s="72">
        <f>'CARGA MÁQUINA (CAP INST.)'!AH$78</f>
        <v>0</v>
      </c>
      <c r="AG13" s="72">
        <f>'CARGA MÁQUINA (CAP INST.)'!AI$78</f>
        <v>14</v>
      </c>
      <c r="AH13" s="72">
        <f>'CARGA MÁQUINA (CAP INST.)'!AJ$78</f>
        <v>0</v>
      </c>
      <c r="AI13" s="72">
        <f>'CARGA MÁQUINA (CAP INST.)'!AK$78</f>
        <v>0</v>
      </c>
      <c r="AJ13" s="72">
        <f>'CARGA MÁQUINA (CAP INST.)'!AL$78</f>
        <v>0</v>
      </c>
      <c r="AK13" s="72">
        <f>'CARGA MÁQUINA (CAP INST.)'!AM$78</f>
        <v>0</v>
      </c>
      <c r="AL13" s="72">
        <f>'CARGA MÁQUINA (CAP INST.)'!AN$78</f>
        <v>0</v>
      </c>
      <c r="AM13" s="72">
        <f>'CARGA MÁQUINA (CAP INST.)'!AO$78</f>
        <v>0</v>
      </c>
      <c r="AN13" s="72">
        <f>'CARGA MÁQUINA (CAP INST.)'!AP$78</f>
        <v>0</v>
      </c>
      <c r="AO13" s="72">
        <f>'CARGA MÁQUINA (CAP INST.)'!AQ$78</f>
        <v>0</v>
      </c>
      <c r="AP13" s="72">
        <f>'CARGA MÁQUINA (CAP INST.)'!AR$78</f>
        <v>0</v>
      </c>
      <c r="AQ13" s="72">
        <f>'CARGA MÁQUINA (CAP INST.)'!AS$78</f>
        <v>0</v>
      </c>
    </row>
    <row r="14" spans="1:43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</row>
    <row r="15" spans="1:43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</row>
    <row r="16" spans="1:43" x14ac:dyDescent="0.25">
      <c r="A16" s="68" t="s">
        <v>1233</v>
      </c>
      <c r="B16" s="69" t="s">
        <v>1234</v>
      </c>
      <c r="C16" s="69" t="s">
        <v>1235</v>
      </c>
      <c r="D16" s="69" t="s">
        <v>1236</v>
      </c>
      <c r="E16" s="69" t="s">
        <v>1237</v>
      </c>
      <c r="F16" s="69" t="s">
        <v>1240</v>
      </c>
      <c r="G16" s="69" t="s">
        <v>1241</v>
      </c>
      <c r="H16" s="69" t="s">
        <v>1242</v>
      </c>
      <c r="I16" s="69" t="s">
        <v>1243</v>
      </c>
      <c r="J16" s="69" t="s">
        <v>1244</v>
      </c>
      <c r="K16" s="69" t="s">
        <v>1245</v>
      </c>
      <c r="L16" s="69" t="s">
        <v>1246</v>
      </c>
      <c r="M16" s="69" t="s">
        <v>1247</v>
      </c>
      <c r="N16" s="69" t="s">
        <v>1248</v>
      </c>
      <c r="O16" s="69" t="s">
        <v>1249</v>
      </c>
      <c r="P16" s="69" t="s">
        <v>1250</v>
      </c>
      <c r="Q16" s="69" t="s">
        <v>1251</v>
      </c>
      <c r="R16" s="69" t="s">
        <v>1252</v>
      </c>
      <c r="S16" s="69" t="s">
        <v>1253</v>
      </c>
      <c r="T16" s="69" t="s">
        <v>1254</v>
      </c>
      <c r="U16" s="69" t="s">
        <v>1255</v>
      </c>
      <c r="V16" s="69" t="s">
        <v>1256</v>
      </c>
      <c r="W16" s="69" t="s">
        <v>1257</v>
      </c>
      <c r="X16" s="69" t="s">
        <v>1258</v>
      </c>
      <c r="Y16" s="69" t="s">
        <v>1259</v>
      </c>
      <c r="Z16" s="69" t="s">
        <v>1260</v>
      </c>
      <c r="AA16" s="69" t="s">
        <v>1261</v>
      </c>
      <c r="AB16" s="69" t="s">
        <v>1262</v>
      </c>
      <c r="AC16" s="69" t="s">
        <v>1263</v>
      </c>
      <c r="AD16" s="69" t="s">
        <v>1264</v>
      </c>
      <c r="AE16" s="69" t="s">
        <v>1265</v>
      </c>
      <c r="AF16" s="69" t="s">
        <v>1266</v>
      </c>
      <c r="AG16" s="69" t="s">
        <v>1267</v>
      </c>
      <c r="AH16" s="69" t="s">
        <v>1268</v>
      </c>
      <c r="AI16" s="69" t="s">
        <v>1269</v>
      </c>
      <c r="AJ16" s="69" t="s">
        <v>1270</v>
      </c>
      <c r="AK16" s="69" t="s">
        <v>1271</v>
      </c>
      <c r="AL16" s="69" t="s">
        <v>1272</v>
      </c>
      <c r="AM16" s="69" t="s">
        <v>1273</v>
      </c>
      <c r="AN16" s="69" t="s">
        <v>1274</v>
      </c>
      <c r="AO16" s="69" t="s">
        <v>1275</v>
      </c>
      <c r="AP16" s="69" t="s">
        <v>1276</v>
      </c>
      <c r="AQ16" s="69" t="s">
        <v>1277</v>
      </c>
    </row>
    <row r="17" spans="1:43" x14ac:dyDescent="0.25">
      <c r="A17" s="70" t="s">
        <v>1238</v>
      </c>
      <c r="B17" s="71">
        <f>'CARGA MÁQUINA (CAP INST.)'!I$16</f>
        <v>44</v>
      </c>
      <c r="C17" s="71">
        <f>'CARGA MÁQUINA (CAP INST.)'!J$16</f>
        <v>44</v>
      </c>
      <c r="D17" s="71">
        <f>'CARGA MÁQUINA (CAP INST.)'!K$16</f>
        <v>44</v>
      </c>
      <c r="E17" s="71">
        <f>'CARGA MÁQUINA (CAP INST.)'!L$16</f>
        <v>35.200000000000003</v>
      </c>
      <c r="F17" s="71">
        <f>'CARGA MÁQUINA (CAP INST.)'!M$16</f>
        <v>44</v>
      </c>
      <c r="G17" s="71">
        <f>'CARGA MÁQUINA (CAP INST.)'!N$16</f>
        <v>44</v>
      </c>
      <c r="H17" s="71">
        <f>'CARGA MÁQUINA (CAP INST.)'!O$16</f>
        <v>35.200000000000003</v>
      </c>
      <c r="I17" s="71">
        <f>'CARGA MÁQUINA (CAP INST.)'!P$16</f>
        <v>35.200000000000003</v>
      </c>
      <c r="J17" s="71">
        <f>'CARGA MÁQUINA (CAP INST.)'!Q$16</f>
        <v>44</v>
      </c>
      <c r="K17" s="71">
        <f>'CARGA MÁQUINA (CAP INST.)'!R$16</f>
        <v>44</v>
      </c>
      <c r="L17" s="71">
        <f>'CARGA MÁQUINA (CAP INST.)'!S$16</f>
        <v>44</v>
      </c>
      <c r="M17" s="71">
        <f>'CARGA MÁQUINA (CAP INST.)'!T$16</f>
        <v>44</v>
      </c>
      <c r="N17" s="71">
        <f>'CARGA MÁQUINA (CAP INST.)'!U$16</f>
        <v>35.200000000000003</v>
      </c>
      <c r="O17" s="71">
        <f>'CARGA MÁQUINA (CAP INST.)'!V$16</f>
        <v>44</v>
      </c>
      <c r="P17" s="71">
        <f>'CARGA MÁQUINA (CAP INST.)'!W$16</f>
        <v>44</v>
      </c>
      <c r="Q17" s="71">
        <f>'CARGA MÁQUINA (CAP INST.)'!X$16</f>
        <v>44</v>
      </c>
      <c r="R17" s="71">
        <f>'CARGA MÁQUINA (CAP INST.)'!Y$16</f>
        <v>44</v>
      </c>
      <c r="S17" s="71">
        <f>'CARGA MÁQUINA (CAP INST.)'!Z$16</f>
        <v>44</v>
      </c>
      <c r="T17" s="71">
        <f>'CARGA MÁQUINA (CAP INST.)'!AA$16</f>
        <v>44</v>
      </c>
      <c r="U17" s="71">
        <f>'CARGA MÁQUINA (CAP INST.)'!AB$16</f>
        <v>44</v>
      </c>
      <c r="V17" s="71">
        <f>'CARGA MÁQUINA (CAP INST.)'!AC$16</f>
        <v>44</v>
      </c>
      <c r="W17" s="71">
        <f>'CARGA MÁQUINA (CAP INST.)'!AD$16</f>
        <v>44</v>
      </c>
      <c r="X17" s="71">
        <f>'CARGA MÁQUINA (CAP INST.)'!AE$16</f>
        <v>44</v>
      </c>
      <c r="Y17" s="71">
        <f>'CARGA MÁQUINA (CAP INST.)'!AF$16</f>
        <v>44</v>
      </c>
      <c r="Z17" s="71">
        <f>'CARGA MÁQUINA (CAP INST.)'!AG$16</f>
        <v>44</v>
      </c>
      <c r="AA17" s="71">
        <f>'CARGA MÁQUINA (CAP INST.)'!AH$16</f>
        <v>44</v>
      </c>
      <c r="AB17" s="71">
        <f>'CARGA MÁQUINA (CAP INST.)'!AI$16</f>
        <v>35.200000000000003</v>
      </c>
      <c r="AC17" s="71">
        <f>'CARGA MÁQUINA (CAP INST.)'!AJ$16</f>
        <v>44</v>
      </c>
      <c r="AD17" s="71">
        <f>'CARGA MÁQUINA (CAP INST.)'!AK$16</f>
        <v>44</v>
      </c>
      <c r="AE17" s="71">
        <f>'CARGA MÁQUINA (CAP INST.)'!AL$16</f>
        <v>44</v>
      </c>
      <c r="AF17" s="71">
        <f>'CARGA MÁQUINA (CAP INST.)'!AM$16</f>
        <v>44</v>
      </c>
      <c r="AG17" s="71">
        <f>'CARGA MÁQUINA (CAP INST.)'!AN$16</f>
        <v>35.200000000000003</v>
      </c>
      <c r="AH17" s="71">
        <f>'CARGA MÁQUINA (CAP INST.)'!AO$16</f>
        <v>44</v>
      </c>
      <c r="AI17" s="71">
        <f>'CARGA MÁQUINA (CAP INST.)'!AP$16</f>
        <v>44</v>
      </c>
      <c r="AJ17" s="71">
        <f>'CARGA MÁQUINA (CAP INST.)'!AQ$16</f>
        <v>35.200000000000003</v>
      </c>
      <c r="AK17" s="71">
        <f>'CARGA MÁQUINA (CAP INST.)'!AR$16</f>
        <v>44</v>
      </c>
      <c r="AL17" s="71">
        <f>'CARGA MÁQUINA (CAP INST.)'!AS$16</f>
        <v>35.200000000000003</v>
      </c>
      <c r="AM17" s="71">
        <f>'CARGA MÁQUINA (CAP INST.)'!AT$16</f>
        <v>44</v>
      </c>
      <c r="AN17" s="71">
        <f>'CARGA MÁQUINA (CAP INST.)'!AU$16</f>
        <v>44</v>
      </c>
      <c r="AO17" s="71">
        <f>'CARGA MÁQUINA (CAP INST.)'!AV$16</f>
        <v>44</v>
      </c>
      <c r="AP17" s="71">
        <f>'CARGA MÁQUINA (CAP INST.)'!AW$16</f>
        <v>44</v>
      </c>
      <c r="AQ17" s="71">
        <f>'CARGA MÁQUINA (CAP INST.)'!AX$16</f>
        <v>35.200000000000003</v>
      </c>
    </row>
    <row r="18" spans="1:43" x14ac:dyDescent="0.25">
      <c r="A18" s="70" t="s">
        <v>1290</v>
      </c>
      <c r="B18" s="72">
        <f>'CARGA MÁQUINA (CAP INST.)'!D$79</f>
        <v>0</v>
      </c>
      <c r="C18" s="72">
        <f>'CARGA MÁQUINA (CAP INST.)'!E$79</f>
        <v>0</v>
      </c>
      <c r="D18" s="72">
        <f>'CARGA MÁQUINA (CAP INST.)'!F$79</f>
        <v>0</v>
      </c>
      <c r="E18" s="72">
        <f>'CARGA MÁQUINA (CAP INST.)'!G$79</f>
        <v>0</v>
      </c>
      <c r="F18" s="72">
        <f>'CARGA MÁQUINA (CAP INST.)'!H$79</f>
        <v>0</v>
      </c>
      <c r="G18" s="72">
        <f>'CARGA MÁQUINA (CAP INST.)'!I$79</f>
        <v>0</v>
      </c>
      <c r="H18" s="72">
        <f>'CARGA MÁQUINA (CAP INST.)'!J$79</f>
        <v>0</v>
      </c>
      <c r="I18" s="72">
        <f>'CARGA MÁQUINA (CAP INST.)'!K$79</f>
        <v>0</v>
      </c>
      <c r="J18" s="72">
        <f>'CARGA MÁQUINA (CAP INST.)'!L$79</f>
        <v>0</v>
      </c>
      <c r="K18" s="72">
        <f>'CARGA MÁQUINA (CAP INST.)'!M$79</f>
        <v>0</v>
      </c>
      <c r="L18" s="72">
        <f>'CARGA MÁQUINA (CAP INST.)'!N$79</f>
        <v>0</v>
      </c>
      <c r="M18" s="72">
        <f>'CARGA MÁQUINA (CAP INST.)'!O$79</f>
        <v>0</v>
      </c>
      <c r="N18" s="72">
        <f>'CARGA MÁQUINA (CAP INST.)'!P$79</f>
        <v>18.081818181818182</v>
      </c>
      <c r="O18" s="72">
        <f>'CARGA MÁQUINA (CAP INST.)'!Q$79</f>
        <v>0</v>
      </c>
      <c r="P18" s="72">
        <f>'CARGA MÁQUINA (CAP INST.)'!R$79</f>
        <v>0</v>
      </c>
      <c r="Q18" s="72">
        <f>'CARGA MÁQUINA (CAP INST.)'!S$79</f>
        <v>0</v>
      </c>
      <c r="R18" s="72">
        <f>'CARGA MÁQUINA (CAP INST.)'!T$79</f>
        <v>0</v>
      </c>
      <c r="S18" s="72">
        <f>'CARGA MÁQUINA (CAP INST.)'!U$79</f>
        <v>0</v>
      </c>
      <c r="T18" s="72">
        <f>'CARGA MÁQUINA (CAP INST.)'!V$79</f>
        <v>0</v>
      </c>
      <c r="U18" s="72">
        <f>'CARGA MÁQUINA (CAP INST.)'!W$79</f>
        <v>0</v>
      </c>
      <c r="V18" s="72">
        <f>'CARGA MÁQUINA (CAP INST.)'!X$79</f>
        <v>0</v>
      </c>
      <c r="W18" s="72">
        <f>'CARGA MÁQUINA (CAP INST.)'!Y$79</f>
        <v>0</v>
      </c>
      <c r="X18" s="72">
        <f>'CARGA MÁQUINA (CAP INST.)'!Z$79</f>
        <v>0</v>
      </c>
      <c r="Y18" s="72">
        <f>'CARGA MÁQUINA (CAP INST.)'!AA$79</f>
        <v>0</v>
      </c>
      <c r="Z18" s="72">
        <f>'CARGA MÁQUINA (CAP INST.)'!AB$79</f>
        <v>0</v>
      </c>
      <c r="AA18" s="72">
        <f>'CARGA MÁQUINA (CAP INST.)'!AC$79</f>
        <v>0</v>
      </c>
      <c r="AB18" s="72">
        <f>'CARGA MÁQUINA (CAP INST.)'!AD$79</f>
        <v>0</v>
      </c>
      <c r="AC18" s="72">
        <f>'CARGA MÁQUINA (CAP INST.)'!AE$79</f>
        <v>0</v>
      </c>
      <c r="AD18" s="72">
        <f>'CARGA MÁQUINA (CAP INST.)'!AF$79</f>
        <v>0</v>
      </c>
      <c r="AE18" s="72">
        <f>'CARGA MÁQUINA (CAP INST.)'!AG$79</f>
        <v>0</v>
      </c>
      <c r="AF18" s="72">
        <f>'CARGA MÁQUINA (CAP INST.)'!AH$79</f>
        <v>0</v>
      </c>
      <c r="AG18" s="72">
        <f>'CARGA MÁQUINA (CAP INST.)'!AI$79</f>
        <v>0</v>
      </c>
      <c r="AH18" s="72">
        <f>'CARGA MÁQUINA (CAP INST.)'!AJ$79</f>
        <v>0</v>
      </c>
      <c r="AI18" s="72">
        <f>'CARGA MÁQUINA (CAP INST.)'!AK$79</f>
        <v>0</v>
      </c>
      <c r="AJ18" s="72">
        <f>'CARGA MÁQUINA (CAP INST.)'!AL$79</f>
        <v>0</v>
      </c>
      <c r="AK18" s="72">
        <f>'CARGA MÁQUINA (CAP INST.)'!AM$79</f>
        <v>0</v>
      </c>
      <c r="AL18" s="72">
        <f>'CARGA MÁQUINA (CAP INST.)'!AN$79</f>
        <v>0</v>
      </c>
      <c r="AM18" s="72">
        <f>'CARGA MÁQUINA (CAP INST.)'!AO$79</f>
        <v>0</v>
      </c>
      <c r="AN18" s="72">
        <f>'CARGA MÁQUINA (CAP INST.)'!AP$79</f>
        <v>0</v>
      </c>
      <c r="AO18" s="72">
        <f>'CARGA MÁQUINA (CAP INST.)'!AQ$79</f>
        <v>0</v>
      </c>
      <c r="AP18" s="72">
        <f>'CARGA MÁQUINA (CAP INST.)'!AR$79</f>
        <v>0</v>
      </c>
      <c r="AQ18" s="72">
        <f>'CARGA MÁQUINA (CAP INST.)'!AS$79</f>
        <v>0</v>
      </c>
    </row>
    <row r="19" spans="1:43" x14ac:dyDescent="0.25">
      <c r="A19" s="70" t="s">
        <v>1239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</row>
    <row r="20" spans="1:43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</row>
    <row r="21" spans="1:43" x14ac:dyDescent="0.25">
      <c r="A21" s="68" t="s">
        <v>1233</v>
      </c>
      <c r="B21" s="69" t="s">
        <v>1234</v>
      </c>
      <c r="C21" s="69" t="s">
        <v>1235</v>
      </c>
      <c r="D21" s="69" t="s">
        <v>1236</v>
      </c>
      <c r="E21" s="69" t="s">
        <v>1237</v>
      </c>
      <c r="F21" s="69" t="s">
        <v>1240</v>
      </c>
      <c r="G21" s="69" t="s">
        <v>1241</v>
      </c>
      <c r="H21" s="69" t="s">
        <v>1242</v>
      </c>
      <c r="I21" s="69" t="s">
        <v>1243</v>
      </c>
      <c r="J21" s="69" t="s">
        <v>1244</v>
      </c>
      <c r="K21" s="69" t="s">
        <v>1245</v>
      </c>
      <c r="L21" s="69" t="s">
        <v>1246</v>
      </c>
      <c r="M21" s="69" t="s">
        <v>1247</v>
      </c>
      <c r="N21" s="69" t="s">
        <v>1248</v>
      </c>
      <c r="O21" s="69" t="s">
        <v>1249</v>
      </c>
      <c r="P21" s="69" t="s">
        <v>1250</v>
      </c>
      <c r="Q21" s="69" t="s">
        <v>1251</v>
      </c>
      <c r="R21" s="69" t="s">
        <v>1252</v>
      </c>
      <c r="S21" s="69" t="s">
        <v>1253</v>
      </c>
      <c r="T21" s="69" t="s">
        <v>1254</v>
      </c>
      <c r="U21" s="69" t="s">
        <v>1255</v>
      </c>
      <c r="V21" s="69" t="s">
        <v>1256</v>
      </c>
      <c r="W21" s="69" t="s">
        <v>1257</v>
      </c>
      <c r="X21" s="69" t="s">
        <v>1258</v>
      </c>
      <c r="Y21" s="69" t="s">
        <v>1259</v>
      </c>
      <c r="Z21" s="69" t="s">
        <v>1260</v>
      </c>
      <c r="AA21" s="69" t="s">
        <v>1261</v>
      </c>
      <c r="AB21" s="69" t="s">
        <v>1262</v>
      </c>
      <c r="AC21" s="69" t="s">
        <v>1263</v>
      </c>
      <c r="AD21" s="69" t="s">
        <v>1264</v>
      </c>
      <c r="AE21" s="69" t="s">
        <v>1265</v>
      </c>
      <c r="AF21" s="69" t="s">
        <v>1266</v>
      </c>
      <c r="AG21" s="69" t="s">
        <v>1267</v>
      </c>
      <c r="AH21" s="69" t="s">
        <v>1268</v>
      </c>
      <c r="AI21" s="69" t="s">
        <v>1269</v>
      </c>
      <c r="AJ21" s="69" t="s">
        <v>1270</v>
      </c>
      <c r="AK21" s="69" t="s">
        <v>1271</v>
      </c>
      <c r="AL21" s="69" t="s">
        <v>1272</v>
      </c>
      <c r="AM21" s="69" t="s">
        <v>1273</v>
      </c>
      <c r="AN21" s="69" t="s">
        <v>1274</v>
      </c>
      <c r="AO21" s="69" t="s">
        <v>1275</v>
      </c>
      <c r="AP21" s="69" t="s">
        <v>1276</v>
      </c>
      <c r="AQ21" s="69" t="s">
        <v>1277</v>
      </c>
    </row>
    <row r="22" spans="1:43" x14ac:dyDescent="0.25">
      <c r="A22" s="70" t="s">
        <v>1238</v>
      </c>
      <c r="B22" s="71">
        <f>'CARGA MÁQUINA (CAP INST.)'!I$17</f>
        <v>44</v>
      </c>
      <c r="C22" s="71">
        <f>'CARGA MÁQUINA (CAP INST.)'!J$17</f>
        <v>44</v>
      </c>
      <c r="D22" s="71">
        <f>'CARGA MÁQUINA (CAP INST.)'!K$17</f>
        <v>44</v>
      </c>
      <c r="E22" s="71">
        <f>'CARGA MÁQUINA (CAP INST.)'!L$17</f>
        <v>35.200000000000003</v>
      </c>
      <c r="F22" s="71">
        <f>'CARGA MÁQUINA (CAP INST.)'!M$17</f>
        <v>44</v>
      </c>
      <c r="G22" s="71">
        <f>'CARGA MÁQUINA (CAP INST.)'!N$17</f>
        <v>44</v>
      </c>
      <c r="H22" s="71">
        <f>'CARGA MÁQUINA (CAP INST.)'!O$17</f>
        <v>35.200000000000003</v>
      </c>
      <c r="I22" s="71">
        <f>'CARGA MÁQUINA (CAP INST.)'!P$17</f>
        <v>35.200000000000003</v>
      </c>
      <c r="J22" s="71">
        <f>'CARGA MÁQUINA (CAP INST.)'!Q$17</f>
        <v>44</v>
      </c>
      <c r="K22" s="71">
        <f>'CARGA MÁQUINA (CAP INST.)'!R$17</f>
        <v>44</v>
      </c>
      <c r="L22" s="71">
        <f>'CARGA MÁQUINA (CAP INST.)'!S$17</f>
        <v>44</v>
      </c>
      <c r="M22" s="71">
        <f>'CARGA MÁQUINA (CAP INST.)'!T$17</f>
        <v>44</v>
      </c>
      <c r="N22" s="71">
        <f>'CARGA MÁQUINA (CAP INST.)'!U$17</f>
        <v>35.200000000000003</v>
      </c>
      <c r="O22" s="71">
        <f>'CARGA MÁQUINA (CAP INST.)'!V$17</f>
        <v>44</v>
      </c>
      <c r="P22" s="71">
        <f>'CARGA MÁQUINA (CAP INST.)'!W$17</f>
        <v>44</v>
      </c>
      <c r="Q22" s="71">
        <f>'CARGA MÁQUINA (CAP INST.)'!X$17</f>
        <v>44</v>
      </c>
      <c r="R22" s="71">
        <f>'CARGA MÁQUINA (CAP INST.)'!Y$17</f>
        <v>44</v>
      </c>
      <c r="S22" s="71">
        <f>'CARGA MÁQUINA (CAP INST.)'!Z$17</f>
        <v>44</v>
      </c>
      <c r="T22" s="71">
        <f>'CARGA MÁQUINA (CAP INST.)'!AA$17</f>
        <v>44</v>
      </c>
      <c r="U22" s="71">
        <f>'CARGA MÁQUINA (CAP INST.)'!AB$17</f>
        <v>44</v>
      </c>
      <c r="V22" s="71">
        <f>'CARGA MÁQUINA (CAP INST.)'!AC$17</f>
        <v>44</v>
      </c>
      <c r="W22" s="71">
        <f>'CARGA MÁQUINA (CAP INST.)'!AD$17</f>
        <v>44</v>
      </c>
      <c r="X22" s="71">
        <f>'CARGA MÁQUINA (CAP INST.)'!AE$17</f>
        <v>44</v>
      </c>
      <c r="Y22" s="71">
        <f>'CARGA MÁQUINA (CAP INST.)'!AF$17</f>
        <v>44</v>
      </c>
      <c r="Z22" s="71">
        <f>'CARGA MÁQUINA (CAP INST.)'!AG$17</f>
        <v>44</v>
      </c>
      <c r="AA22" s="71">
        <f>'CARGA MÁQUINA (CAP INST.)'!AH$17</f>
        <v>44</v>
      </c>
      <c r="AB22" s="71">
        <f>'CARGA MÁQUINA (CAP INST.)'!AI$17</f>
        <v>35.200000000000003</v>
      </c>
      <c r="AC22" s="71">
        <f>'CARGA MÁQUINA (CAP INST.)'!AJ$17</f>
        <v>44</v>
      </c>
      <c r="AD22" s="71">
        <f>'CARGA MÁQUINA (CAP INST.)'!AK$17</f>
        <v>44</v>
      </c>
      <c r="AE22" s="71">
        <f>'CARGA MÁQUINA (CAP INST.)'!AL$17</f>
        <v>44</v>
      </c>
      <c r="AF22" s="71">
        <f>'CARGA MÁQUINA (CAP INST.)'!AM$17</f>
        <v>44</v>
      </c>
      <c r="AG22" s="71">
        <f>'CARGA MÁQUINA (CAP INST.)'!AN$17</f>
        <v>35.200000000000003</v>
      </c>
      <c r="AH22" s="71">
        <f>'CARGA MÁQUINA (CAP INST.)'!AO$17</f>
        <v>44</v>
      </c>
      <c r="AI22" s="71">
        <f>'CARGA MÁQUINA (CAP INST.)'!AP$17</f>
        <v>44</v>
      </c>
      <c r="AJ22" s="71">
        <f>'CARGA MÁQUINA (CAP INST.)'!AQ$17</f>
        <v>35.200000000000003</v>
      </c>
      <c r="AK22" s="71">
        <f>'CARGA MÁQUINA (CAP INST.)'!AR$17</f>
        <v>44</v>
      </c>
      <c r="AL22" s="71">
        <f>'CARGA MÁQUINA (CAP INST.)'!AS$17</f>
        <v>35.200000000000003</v>
      </c>
      <c r="AM22" s="71">
        <f>'CARGA MÁQUINA (CAP INST.)'!AT$17</f>
        <v>44</v>
      </c>
      <c r="AN22" s="71">
        <f>'CARGA MÁQUINA (CAP INST.)'!AU$17</f>
        <v>44</v>
      </c>
      <c r="AO22" s="71">
        <f>'CARGA MÁQUINA (CAP INST.)'!AV$17</f>
        <v>44</v>
      </c>
      <c r="AP22" s="71">
        <f>'CARGA MÁQUINA (CAP INST.)'!AW$17</f>
        <v>44</v>
      </c>
      <c r="AQ22" s="71">
        <f>'CARGA MÁQUINA (CAP INST.)'!AX$17</f>
        <v>35.200000000000003</v>
      </c>
    </row>
    <row r="23" spans="1:43" x14ac:dyDescent="0.25">
      <c r="A23" s="70" t="s">
        <v>1291</v>
      </c>
      <c r="B23" s="72">
        <f>'CARGA MÁQUINA (CAP INST.)'!D$80</f>
        <v>0</v>
      </c>
      <c r="C23" s="72">
        <f>'CARGA MÁQUINA (CAP INST.)'!E$80</f>
        <v>0</v>
      </c>
      <c r="D23" s="72">
        <f>'CARGA MÁQUINA (CAP INST.)'!F$80</f>
        <v>0</v>
      </c>
      <c r="E23" s="72">
        <f>'CARGA MÁQUINA (CAP INST.)'!G$80</f>
        <v>0</v>
      </c>
      <c r="F23" s="72">
        <f>'CARGA MÁQUINA (CAP INST.)'!H$80</f>
        <v>0</v>
      </c>
      <c r="G23" s="72">
        <f>'CARGA MÁQUINA (CAP INST.)'!I$80</f>
        <v>0</v>
      </c>
      <c r="H23" s="72">
        <f>'CARGA MÁQUINA (CAP INST.)'!J$80</f>
        <v>0</v>
      </c>
      <c r="I23" s="72">
        <f>'CARGA MÁQUINA (CAP INST.)'!K$80</f>
        <v>0</v>
      </c>
      <c r="J23" s="72">
        <f>'CARGA MÁQUINA (CAP INST.)'!L$80</f>
        <v>0</v>
      </c>
      <c r="K23" s="72">
        <f>'CARGA MÁQUINA (CAP INST.)'!M$80</f>
        <v>0</v>
      </c>
      <c r="L23" s="72">
        <f>'CARGA MÁQUINA (CAP INST.)'!N$80</f>
        <v>0</v>
      </c>
      <c r="M23" s="72">
        <f>'CARGA MÁQUINA (CAP INST.)'!O$80</f>
        <v>0</v>
      </c>
      <c r="N23" s="72">
        <f>'CARGA MÁQUINA (CAP INST.)'!P$80</f>
        <v>0</v>
      </c>
      <c r="O23" s="72">
        <f>'CARGA MÁQUINA (CAP INST.)'!Q$80</f>
        <v>0</v>
      </c>
      <c r="P23" s="72">
        <f>'CARGA MÁQUINA (CAP INST.)'!R$80</f>
        <v>0</v>
      </c>
      <c r="Q23" s="72">
        <f>'CARGA MÁQUINA (CAP INST.)'!S$80</f>
        <v>0</v>
      </c>
      <c r="R23" s="72">
        <f>'CARGA MÁQUINA (CAP INST.)'!T$80</f>
        <v>0</v>
      </c>
      <c r="S23" s="72">
        <f>'CARGA MÁQUINA (CAP INST.)'!U$80</f>
        <v>0</v>
      </c>
      <c r="T23" s="72">
        <f>'CARGA MÁQUINA (CAP INST.)'!V$80</f>
        <v>0</v>
      </c>
      <c r="U23" s="72">
        <f>'CARGA MÁQUINA (CAP INST.)'!W$80</f>
        <v>0</v>
      </c>
      <c r="V23" s="72">
        <f>'CARGA MÁQUINA (CAP INST.)'!X$80</f>
        <v>0</v>
      </c>
      <c r="W23" s="72">
        <f>'CARGA MÁQUINA (CAP INST.)'!Y$80</f>
        <v>0</v>
      </c>
      <c r="X23" s="72">
        <f>'CARGA MÁQUINA (CAP INST.)'!Z$80</f>
        <v>0</v>
      </c>
      <c r="Y23" s="72">
        <f>'CARGA MÁQUINA (CAP INST.)'!AA$80</f>
        <v>0</v>
      </c>
      <c r="Z23" s="72">
        <f>'CARGA MÁQUINA (CAP INST.)'!AB$80</f>
        <v>0</v>
      </c>
      <c r="AA23" s="72">
        <f>'CARGA MÁQUINA (CAP INST.)'!AC$80</f>
        <v>0</v>
      </c>
      <c r="AB23" s="72">
        <f>'CARGA MÁQUINA (CAP INST.)'!AD$80</f>
        <v>0</v>
      </c>
      <c r="AC23" s="72">
        <f>'CARGA MÁQUINA (CAP INST.)'!AE$80</f>
        <v>0</v>
      </c>
      <c r="AD23" s="72">
        <f>'CARGA MÁQUINA (CAP INST.)'!AF$80</f>
        <v>0</v>
      </c>
      <c r="AE23" s="72">
        <f>'CARGA MÁQUINA (CAP INST.)'!AG$80</f>
        <v>0</v>
      </c>
      <c r="AF23" s="72">
        <f>'CARGA MÁQUINA (CAP INST.)'!AH$80</f>
        <v>0</v>
      </c>
      <c r="AG23" s="72">
        <f>'CARGA MÁQUINA (CAP INST.)'!AI$80</f>
        <v>0</v>
      </c>
      <c r="AH23" s="72">
        <f>'CARGA MÁQUINA (CAP INST.)'!AJ$80</f>
        <v>0</v>
      </c>
      <c r="AI23" s="72">
        <f>'CARGA MÁQUINA (CAP INST.)'!AK$80</f>
        <v>0</v>
      </c>
      <c r="AJ23" s="72">
        <f>'CARGA MÁQUINA (CAP INST.)'!AL$80</f>
        <v>0</v>
      </c>
      <c r="AK23" s="72">
        <f>'CARGA MÁQUINA (CAP INST.)'!AM$80</f>
        <v>0</v>
      </c>
      <c r="AL23" s="72">
        <f>'CARGA MÁQUINA (CAP INST.)'!AN$80</f>
        <v>0</v>
      </c>
      <c r="AM23" s="72">
        <f>'CARGA MÁQUINA (CAP INST.)'!AO$80</f>
        <v>0</v>
      </c>
      <c r="AN23" s="72">
        <f>'CARGA MÁQUINA (CAP INST.)'!AP$80</f>
        <v>0</v>
      </c>
      <c r="AO23" s="72">
        <f>'CARGA MÁQUINA (CAP INST.)'!AQ$80</f>
        <v>0</v>
      </c>
      <c r="AP23" s="72">
        <f>'CARGA MÁQUINA (CAP INST.)'!AR$80</f>
        <v>0</v>
      </c>
      <c r="AQ23" s="72">
        <f>'CARGA MÁQUINA (CAP INST.)'!AS$80</f>
        <v>0</v>
      </c>
    </row>
    <row r="24" spans="1:43" x14ac:dyDescent="0.25">
      <c r="A24" s="70" t="s">
        <v>1239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</row>
    <row r="25" spans="1:43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</row>
    <row r="26" spans="1:43" x14ac:dyDescent="0.25">
      <c r="A26" s="68" t="s">
        <v>1233</v>
      </c>
      <c r="B26" s="69" t="s">
        <v>1234</v>
      </c>
      <c r="C26" s="69" t="s">
        <v>1235</v>
      </c>
      <c r="D26" s="69" t="s">
        <v>1236</v>
      </c>
      <c r="E26" s="69" t="s">
        <v>1237</v>
      </c>
      <c r="F26" s="69" t="s">
        <v>1240</v>
      </c>
      <c r="G26" s="69" t="s">
        <v>1241</v>
      </c>
      <c r="H26" s="69" t="s">
        <v>1242</v>
      </c>
      <c r="I26" s="69" t="s">
        <v>1243</v>
      </c>
      <c r="J26" s="69" t="s">
        <v>1244</v>
      </c>
      <c r="K26" s="69" t="s">
        <v>1245</v>
      </c>
      <c r="L26" s="69" t="s">
        <v>1246</v>
      </c>
      <c r="M26" s="69" t="s">
        <v>1247</v>
      </c>
      <c r="N26" s="69" t="s">
        <v>1248</v>
      </c>
      <c r="O26" s="69" t="s">
        <v>1249</v>
      </c>
      <c r="P26" s="69" t="s">
        <v>1250</v>
      </c>
      <c r="Q26" s="69" t="s">
        <v>1251</v>
      </c>
      <c r="R26" s="69" t="s">
        <v>1252</v>
      </c>
      <c r="S26" s="69" t="s">
        <v>1253</v>
      </c>
      <c r="T26" s="69" t="s">
        <v>1254</v>
      </c>
      <c r="U26" s="69" t="s">
        <v>1255</v>
      </c>
      <c r="V26" s="69" t="s">
        <v>1256</v>
      </c>
      <c r="W26" s="69" t="s">
        <v>1257</v>
      </c>
      <c r="X26" s="69" t="s">
        <v>1258</v>
      </c>
      <c r="Y26" s="69" t="s">
        <v>1259</v>
      </c>
      <c r="Z26" s="69" t="s">
        <v>1260</v>
      </c>
      <c r="AA26" s="69" t="s">
        <v>1261</v>
      </c>
      <c r="AB26" s="69" t="s">
        <v>1262</v>
      </c>
      <c r="AC26" s="69" t="s">
        <v>1263</v>
      </c>
      <c r="AD26" s="69" t="s">
        <v>1264</v>
      </c>
      <c r="AE26" s="69" t="s">
        <v>1265</v>
      </c>
      <c r="AF26" s="69" t="s">
        <v>1266</v>
      </c>
      <c r="AG26" s="69" t="s">
        <v>1267</v>
      </c>
      <c r="AH26" s="69" t="s">
        <v>1268</v>
      </c>
      <c r="AI26" s="69" t="s">
        <v>1269</v>
      </c>
      <c r="AJ26" s="69" t="s">
        <v>1270</v>
      </c>
      <c r="AK26" s="69" t="s">
        <v>1271</v>
      </c>
      <c r="AL26" s="69" t="s">
        <v>1272</v>
      </c>
      <c r="AM26" s="69" t="s">
        <v>1273</v>
      </c>
      <c r="AN26" s="69" t="s">
        <v>1274</v>
      </c>
      <c r="AO26" s="69" t="s">
        <v>1275</v>
      </c>
      <c r="AP26" s="69" t="s">
        <v>1276</v>
      </c>
      <c r="AQ26" s="69" t="s">
        <v>1277</v>
      </c>
    </row>
    <row r="27" spans="1:43" x14ac:dyDescent="0.25">
      <c r="A27" s="70" t="s">
        <v>1238</v>
      </c>
      <c r="B27" s="71">
        <f>'CARGA MÁQUINA (CAP INST.)'!I$18</f>
        <v>44</v>
      </c>
      <c r="C27" s="71">
        <f>'CARGA MÁQUINA (CAP INST.)'!J$18</f>
        <v>44</v>
      </c>
      <c r="D27" s="71">
        <f>'CARGA MÁQUINA (CAP INST.)'!K$18</f>
        <v>44</v>
      </c>
      <c r="E27" s="71">
        <f>'CARGA MÁQUINA (CAP INST.)'!L$18</f>
        <v>35.200000000000003</v>
      </c>
      <c r="F27" s="71">
        <f>'CARGA MÁQUINA (CAP INST.)'!M$18</f>
        <v>44</v>
      </c>
      <c r="G27" s="71">
        <f>'CARGA MÁQUINA (CAP INST.)'!N$18</f>
        <v>44</v>
      </c>
      <c r="H27" s="71">
        <f>'CARGA MÁQUINA (CAP INST.)'!O$18</f>
        <v>35.200000000000003</v>
      </c>
      <c r="I27" s="71">
        <f>'CARGA MÁQUINA (CAP INST.)'!P$18</f>
        <v>35.200000000000003</v>
      </c>
      <c r="J27" s="71">
        <f>'CARGA MÁQUINA (CAP INST.)'!Q$18</f>
        <v>44</v>
      </c>
      <c r="K27" s="71">
        <f>'CARGA MÁQUINA (CAP INST.)'!R$18</f>
        <v>44</v>
      </c>
      <c r="L27" s="71">
        <f>'CARGA MÁQUINA (CAP INST.)'!S$18</f>
        <v>44</v>
      </c>
      <c r="M27" s="71">
        <f>'CARGA MÁQUINA (CAP INST.)'!T$18</f>
        <v>44</v>
      </c>
      <c r="N27" s="71">
        <f>'CARGA MÁQUINA (CAP INST.)'!U$18</f>
        <v>35.200000000000003</v>
      </c>
      <c r="O27" s="71">
        <f>'CARGA MÁQUINA (CAP INST.)'!V$18</f>
        <v>44</v>
      </c>
      <c r="P27" s="71">
        <f>'CARGA MÁQUINA (CAP INST.)'!W$18</f>
        <v>44</v>
      </c>
      <c r="Q27" s="71">
        <f>'CARGA MÁQUINA (CAP INST.)'!X$18</f>
        <v>44</v>
      </c>
      <c r="R27" s="71">
        <f>'CARGA MÁQUINA (CAP INST.)'!Y$18</f>
        <v>44</v>
      </c>
      <c r="S27" s="71">
        <f>'CARGA MÁQUINA (CAP INST.)'!Z$18</f>
        <v>44</v>
      </c>
      <c r="T27" s="71">
        <f>'CARGA MÁQUINA (CAP INST.)'!AA$18</f>
        <v>44</v>
      </c>
      <c r="U27" s="71">
        <f>'CARGA MÁQUINA (CAP INST.)'!AB$18</f>
        <v>44</v>
      </c>
      <c r="V27" s="71">
        <f>'CARGA MÁQUINA (CAP INST.)'!AC$18</f>
        <v>44</v>
      </c>
      <c r="W27" s="71">
        <f>'CARGA MÁQUINA (CAP INST.)'!AD$18</f>
        <v>44</v>
      </c>
      <c r="X27" s="71">
        <f>'CARGA MÁQUINA (CAP INST.)'!AE$18</f>
        <v>44</v>
      </c>
      <c r="Y27" s="71">
        <f>'CARGA MÁQUINA (CAP INST.)'!AF$18</f>
        <v>44</v>
      </c>
      <c r="Z27" s="71">
        <f>'CARGA MÁQUINA (CAP INST.)'!AG$18</f>
        <v>44</v>
      </c>
      <c r="AA27" s="71">
        <f>'CARGA MÁQUINA (CAP INST.)'!AH$18</f>
        <v>44</v>
      </c>
      <c r="AB27" s="71">
        <f>'CARGA MÁQUINA (CAP INST.)'!AI$18</f>
        <v>35.200000000000003</v>
      </c>
      <c r="AC27" s="71">
        <f>'CARGA MÁQUINA (CAP INST.)'!AJ$18</f>
        <v>44</v>
      </c>
      <c r="AD27" s="71">
        <f>'CARGA MÁQUINA (CAP INST.)'!AK$18</f>
        <v>44</v>
      </c>
      <c r="AE27" s="71">
        <f>'CARGA MÁQUINA (CAP INST.)'!AL$18</f>
        <v>44</v>
      </c>
      <c r="AF27" s="71">
        <f>'CARGA MÁQUINA (CAP INST.)'!AM$18</f>
        <v>44</v>
      </c>
      <c r="AG27" s="71">
        <f>'CARGA MÁQUINA (CAP INST.)'!AN$18</f>
        <v>35.200000000000003</v>
      </c>
      <c r="AH27" s="71">
        <f>'CARGA MÁQUINA (CAP INST.)'!AO$18</f>
        <v>44</v>
      </c>
      <c r="AI27" s="71">
        <f>'CARGA MÁQUINA (CAP INST.)'!AP$18</f>
        <v>44</v>
      </c>
      <c r="AJ27" s="71">
        <f>'CARGA MÁQUINA (CAP INST.)'!AQ$18</f>
        <v>35.200000000000003</v>
      </c>
      <c r="AK27" s="71">
        <f>'CARGA MÁQUINA (CAP INST.)'!AR$18</f>
        <v>44</v>
      </c>
      <c r="AL27" s="71">
        <f>'CARGA MÁQUINA (CAP INST.)'!AS$18</f>
        <v>35.200000000000003</v>
      </c>
      <c r="AM27" s="71">
        <f>'CARGA MÁQUINA (CAP INST.)'!AT$18</f>
        <v>44</v>
      </c>
      <c r="AN27" s="71">
        <f>'CARGA MÁQUINA (CAP INST.)'!AU$18</f>
        <v>44</v>
      </c>
      <c r="AO27" s="71">
        <f>'CARGA MÁQUINA (CAP INST.)'!AV$18</f>
        <v>44</v>
      </c>
      <c r="AP27" s="71">
        <f>'CARGA MÁQUINA (CAP INST.)'!AW$18</f>
        <v>44</v>
      </c>
      <c r="AQ27" s="71">
        <f>'CARGA MÁQUINA (CAP INST.)'!AX$18</f>
        <v>35.200000000000003</v>
      </c>
    </row>
    <row r="28" spans="1:43" x14ac:dyDescent="0.25">
      <c r="A28" s="70" t="s">
        <v>1292</v>
      </c>
      <c r="B28" s="72">
        <f>'CARGA MÁQUINA (CAP INST.)'!D$81</f>
        <v>33.799999999999997</v>
      </c>
      <c r="C28" s="72">
        <f>'CARGA MÁQUINA (CAP INST.)'!E$81</f>
        <v>28.6</v>
      </c>
      <c r="D28" s="72">
        <f>'CARGA MÁQUINA (CAP INST.)'!F$81</f>
        <v>0</v>
      </c>
      <c r="E28" s="72">
        <f>'CARGA MÁQUINA (CAP INST.)'!G$81</f>
        <v>26</v>
      </c>
      <c r="F28" s="72">
        <f>'CARGA MÁQUINA (CAP INST.)'!H$81</f>
        <v>0</v>
      </c>
      <c r="G28" s="72">
        <f>'CARGA MÁQUINA (CAP INST.)'!I$81</f>
        <v>22</v>
      </c>
      <c r="H28" s="72">
        <f>'CARGA MÁQUINA (CAP INST.)'!J$81</f>
        <v>0</v>
      </c>
      <c r="I28" s="72">
        <f>'CARGA MÁQUINA (CAP INST.)'!K$81</f>
        <v>0</v>
      </c>
      <c r="J28" s="72">
        <f>'CARGA MÁQUINA (CAP INST.)'!L$81</f>
        <v>0</v>
      </c>
      <c r="K28" s="72">
        <f>'CARGA MÁQUINA (CAP INST.)'!M$81</f>
        <v>37.349999999999994</v>
      </c>
      <c r="L28" s="72">
        <f>'CARGA MÁQUINA (CAP INST.)'!N$81</f>
        <v>131.55000000000001</v>
      </c>
      <c r="M28" s="72">
        <f>'CARGA MÁQUINA (CAP INST.)'!O$81</f>
        <v>0</v>
      </c>
      <c r="N28" s="72">
        <f>'CARGA MÁQUINA (CAP INST.)'!P$81</f>
        <v>0</v>
      </c>
      <c r="O28" s="72">
        <f>'CARGA MÁQUINA (CAP INST.)'!Q$81</f>
        <v>0</v>
      </c>
      <c r="P28" s="72">
        <f>'CARGA MÁQUINA (CAP INST.)'!R$81</f>
        <v>18</v>
      </c>
      <c r="Q28" s="72">
        <f>'CARGA MÁQUINA (CAP INST.)'!S$81</f>
        <v>0</v>
      </c>
      <c r="R28" s="72">
        <f>'CARGA MÁQUINA (CAP INST.)'!T$81</f>
        <v>0</v>
      </c>
      <c r="S28" s="72">
        <f>'CARGA MÁQUINA (CAP INST.)'!U$81</f>
        <v>0</v>
      </c>
      <c r="T28" s="72">
        <f>'CARGA MÁQUINA (CAP INST.)'!V$81</f>
        <v>0</v>
      </c>
      <c r="U28" s="72">
        <f>'CARGA MÁQUINA (CAP INST.)'!W$81</f>
        <v>0</v>
      </c>
      <c r="V28" s="72">
        <f>'CARGA MÁQUINA (CAP INST.)'!X$81</f>
        <v>0</v>
      </c>
      <c r="W28" s="72">
        <f>'CARGA MÁQUINA (CAP INST.)'!Y$81</f>
        <v>0</v>
      </c>
      <c r="X28" s="72">
        <f>'CARGA MÁQUINA (CAP INST.)'!Z$81</f>
        <v>0</v>
      </c>
      <c r="Y28" s="72">
        <f>'CARGA MÁQUINA (CAP INST.)'!AA$81</f>
        <v>0</v>
      </c>
      <c r="Z28" s="72">
        <f>'CARGA MÁQUINA (CAP INST.)'!AB$81</f>
        <v>0</v>
      </c>
      <c r="AA28" s="72">
        <f>'CARGA MÁQUINA (CAP INST.)'!AC$81</f>
        <v>0</v>
      </c>
      <c r="AB28" s="72">
        <f>'CARGA MÁQUINA (CAP INST.)'!AD$81</f>
        <v>0</v>
      </c>
      <c r="AC28" s="72">
        <f>'CARGA MÁQUINA (CAP INST.)'!AE$81</f>
        <v>0</v>
      </c>
      <c r="AD28" s="72">
        <f>'CARGA MÁQUINA (CAP INST.)'!AF$81</f>
        <v>0</v>
      </c>
      <c r="AE28" s="72">
        <f>'CARGA MÁQUINA (CAP INST.)'!AG$81</f>
        <v>0</v>
      </c>
      <c r="AF28" s="72">
        <f>'CARGA MÁQUINA (CAP INST.)'!AH$81</f>
        <v>0</v>
      </c>
      <c r="AG28" s="72">
        <f>'CARGA MÁQUINA (CAP INST.)'!AI$81</f>
        <v>0</v>
      </c>
      <c r="AH28" s="72">
        <f>'CARGA MÁQUINA (CAP INST.)'!AJ$81</f>
        <v>0</v>
      </c>
      <c r="AI28" s="72">
        <f>'CARGA MÁQUINA (CAP INST.)'!AK$81</f>
        <v>0</v>
      </c>
      <c r="AJ28" s="72">
        <f>'CARGA MÁQUINA (CAP INST.)'!AL$81</f>
        <v>0</v>
      </c>
      <c r="AK28" s="72">
        <f>'CARGA MÁQUINA (CAP INST.)'!AM$81</f>
        <v>38</v>
      </c>
      <c r="AL28" s="72">
        <f>'CARGA MÁQUINA (CAP INST.)'!AN$81</f>
        <v>0</v>
      </c>
      <c r="AM28" s="72">
        <f>'CARGA MÁQUINA (CAP INST.)'!AO$81</f>
        <v>0</v>
      </c>
      <c r="AN28" s="72">
        <f>'CARGA MÁQUINA (CAP INST.)'!AP$81</f>
        <v>0</v>
      </c>
      <c r="AO28" s="72">
        <f>'CARGA MÁQUINA (CAP INST.)'!AQ$81</f>
        <v>0</v>
      </c>
      <c r="AP28" s="72">
        <f>'CARGA MÁQUINA (CAP INST.)'!AR$81</f>
        <v>0</v>
      </c>
      <c r="AQ28" s="72">
        <f>'CARGA MÁQUINA (CAP INST.)'!AS$81</f>
        <v>0</v>
      </c>
    </row>
    <row r="29" spans="1:43" x14ac:dyDescent="0.25">
      <c r="A29" s="70" t="s">
        <v>1239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0EF9-CD4D-48B8-8D7F-DF2772EAF88C}">
  <sheetPr codeName="Planilha15"/>
  <dimension ref="A1:BA61"/>
  <sheetViews>
    <sheetView workbookViewId="0">
      <selection activeCell="AA46" sqref="AA46"/>
    </sheetView>
  </sheetViews>
  <sheetFormatPr defaultRowHeight="15" x14ac:dyDescent="0.25"/>
  <cols>
    <col min="1" max="1" width="31" style="84" bestFit="1" customWidth="1"/>
    <col min="2" max="10" width="6.7109375" style="84" hidden="1" customWidth="1"/>
    <col min="11" max="21" width="6.7109375" style="84" bestFit="1" customWidth="1"/>
    <col min="22" max="43" width="6.7109375" style="84" customWidth="1"/>
    <col min="44" max="46" width="9.140625" style="84"/>
    <col min="47" max="47" width="37.42578125" style="84" bestFit="1" customWidth="1"/>
    <col min="48" max="48" width="9.140625" style="84"/>
  </cols>
  <sheetData>
    <row r="1" spans="1:53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  <c r="AR1" s="74"/>
      <c r="AS1" s="74" t="s">
        <v>1299</v>
      </c>
      <c r="AT1" s="74"/>
      <c r="AU1" s="74"/>
      <c r="AV1" s="74"/>
      <c r="AW1" s="19"/>
      <c r="AX1" s="19"/>
      <c r="AY1" s="19"/>
      <c r="AZ1" s="19"/>
      <c r="BA1" s="19"/>
    </row>
    <row r="2" spans="1:53" x14ac:dyDescent="0.25">
      <c r="A2" s="70" t="s">
        <v>1238</v>
      </c>
      <c r="B2" s="71">
        <f>'CARGA MÁQUINA (CAP INST.)'!I$19</f>
        <v>50</v>
      </c>
      <c r="C2" s="71">
        <f>'CARGA MÁQUINA (CAP INST.)'!J$19</f>
        <v>50</v>
      </c>
      <c r="D2" s="71">
        <f>'CARGA MÁQUINA (CAP INST.)'!K$19</f>
        <v>50</v>
      </c>
      <c r="E2" s="71">
        <f>'CARGA MÁQUINA (CAP INST.)'!L$19</f>
        <v>40</v>
      </c>
      <c r="F2" s="71">
        <f>'CARGA MÁQUINA (CAP INST.)'!M$19</f>
        <v>50</v>
      </c>
      <c r="G2" s="71">
        <f>'CARGA MÁQUINA (CAP INST.)'!N$19</f>
        <v>50</v>
      </c>
      <c r="H2" s="71">
        <f>'CARGA MÁQUINA (CAP INST.)'!O$19</f>
        <v>40</v>
      </c>
      <c r="I2" s="71">
        <f>'CARGA MÁQUINA (CAP INST.)'!P$19</f>
        <v>40</v>
      </c>
      <c r="J2" s="71">
        <f>'CARGA MÁQUINA (CAP INST.)'!Q$19</f>
        <v>50</v>
      </c>
      <c r="K2" s="71">
        <f>'CARGA MÁQUINA (CAP INST.)'!R$19</f>
        <v>50</v>
      </c>
      <c r="L2" s="71">
        <f>'CARGA MÁQUINA (CAP INST.)'!S$19</f>
        <v>50</v>
      </c>
      <c r="M2" s="71">
        <f>'CARGA MÁQUINA (CAP INST.)'!T$19</f>
        <v>50</v>
      </c>
      <c r="N2" s="71">
        <f>'CARGA MÁQUINA (CAP INST.)'!U$19</f>
        <v>40</v>
      </c>
      <c r="O2" s="71">
        <f>'CARGA MÁQUINA (CAP INST.)'!V$19</f>
        <v>50</v>
      </c>
      <c r="P2" s="71">
        <f>'CARGA MÁQUINA (CAP INST.)'!W$19</f>
        <v>50</v>
      </c>
      <c r="Q2" s="71">
        <f>'CARGA MÁQUINA (CAP INST.)'!X$19</f>
        <v>50</v>
      </c>
      <c r="R2" s="71">
        <f>'CARGA MÁQUINA (CAP INST.)'!Y$19</f>
        <v>50</v>
      </c>
      <c r="S2" s="71">
        <f>'CARGA MÁQUINA (CAP INST.)'!Z$19</f>
        <v>50</v>
      </c>
      <c r="T2" s="71">
        <f>'CARGA MÁQUINA (CAP INST.)'!AA$19</f>
        <v>50</v>
      </c>
      <c r="U2" s="71">
        <f>'CARGA MÁQUINA (CAP INST.)'!AB$19</f>
        <v>50</v>
      </c>
      <c r="V2" s="71">
        <f>'CARGA MÁQUINA (CAP INST.)'!AC$19</f>
        <v>50</v>
      </c>
      <c r="W2" s="71">
        <f>'CARGA MÁQUINA (CAP INST.)'!AD$19</f>
        <v>50</v>
      </c>
      <c r="X2" s="71">
        <f>'CARGA MÁQUINA (CAP INST.)'!AE$19</f>
        <v>50</v>
      </c>
      <c r="Y2" s="71">
        <f>'CARGA MÁQUINA (CAP INST.)'!AF$19</f>
        <v>50</v>
      </c>
      <c r="Z2" s="71">
        <f>'CARGA MÁQUINA (CAP INST.)'!AG$19</f>
        <v>50</v>
      </c>
      <c r="AA2" s="71">
        <f>'CARGA MÁQUINA (CAP INST.)'!AH$19</f>
        <v>50</v>
      </c>
      <c r="AB2" s="71">
        <f>'CARGA MÁQUINA (CAP INST.)'!AI$19</f>
        <v>40</v>
      </c>
      <c r="AC2" s="71">
        <f>'CARGA MÁQUINA (CAP INST.)'!AJ$19</f>
        <v>50</v>
      </c>
      <c r="AD2" s="71">
        <f>'CARGA MÁQUINA (CAP INST.)'!AK$19</f>
        <v>50</v>
      </c>
      <c r="AE2" s="71">
        <f>'CARGA MÁQUINA (CAP INST.)'!AL$19</f>
        <v>50</v>
      </c>
      <c r="AF2" s="71">
        <f>'CARGA MÁQUINA (CAP INST.)'!AM$19</f>
        <v>50</v>
      </c>
      <c r="AG2" s="71">
        <f>'CARGA MÁQUINA (CAP INST.)'!AN$19</f>
        <v>40</v>
      </c>
      <c r="AH2" s="71">
        <f>'CARGA MÁQUINA (CAP INST.)'!AO$19</f>
        <v>50</v>
      </c>
      <c r="AI2" s="71">
        <f>'CARGA MÁQUINA (CAP INST.)'!AP$19</f>
        <v>50</v>
      </c>
      <c r="AJ2" s="71">
        <f>'CARGA MÁQUINA (CAP INST.)'!AQ$19</f>
        <v>40</v>
      </c>
      <c r="AK2" s="71">
        <f>'CARGA MÁQUINA (CAP INST.)'!AR$19</f>
        <v>50</v>
      </c>
      <c r="AL2" s="71">
        <f>'CARGA MÁQUINA (CAP INST.)'!AS$19</f>
        <v>40</v>
      </c>
      <c r="AM2" s="71">
        <f>'CARGA MÁQUINA (CAP INST.)'!AT$19</f>
        <v>50</v>
      </c>
      <c r="AN2" s="71">
        <f>'CARGA MÁQUINA (CAP INST.)'!AU$19</f>
        <v>50</v>
      </c>
      <c r="AO2" s="71">
        <f>'CARGA MÁQUINA (CAP INST.)'!AV$19</f>
        <v>50</v>
      </c>
      <c r="AP2" s="71">
        <f>'CARGA MÁQUINA (CAP INST.)'!AW$19</f>
        <v>50</v>
      </c>
      <c r="AQ2" s="71">
        <f>'CARGA MÁQUINA (CAP INST.)'!AX$19</f>
        <v>40</v>
      </c>
      <c r="AR2" s="74"/>
      <c r="AS2" s="74" t="s">
        <v>1293</v>
      </c>
      <c r="AT2" s="74"/>
      <c r="AU2" s="74"/>
      <c r="AV2" s="74"/>
      <c r="AW2" s="19"/>
      <c r="AX2" s="19"/>
      <c r="AY2" s="19"/>
      <c r="AZ2" s="19"/>
      <c r="BA2" s="19"/>
    </row>
    <row r="3" spans="1:53" x14ac:dyDescent="0.25">
      <c r="A3" s="70" t="s">
        <v>1299</v>
      </c>
      <c r="B3" s="71">
        <f>'CARGA MÁQUINA (CAP INST.)'!D$82</f>
        <v>40.090909090909093</v>
      </c>
      <c r="C3" s="71">
        <f>'CARGA MÁQUINA (CAP INST.)'!E$82</f>
        <v>24.709090909090911</v>
      </c>
      <c r="D3" s="71">
        <f>'CARGA MÁQUINA (CAP INST.)'!F$82</f>
        <v>0</v>
      </c>
      <c r="E3" s="71">
        <f>'CARGA MÁQUINA (CAP INST.)'!G$82</f>
        <v>18.654545454545453</v>
      </c>
      <c r="F3" s="71">
        <f>'CARGA MÁQUINA (CAP INST.)'!H$82</f>
        <v>18.654545454545453</v>
      </c>
      <c r="G3" s="71">
        <f>'CARGA MÁQUINA (CAP INST.)'!I$82</f>
        <v>29.536363636363635</v>
      </c>
      <c r="H3" s="71">
        <f>'CARGA MÁQUINA (CAP INST.)'!J$82</f>
        <v>15.545454545454545</v>
      </c>
      <c r="I3" s="71">
        <f>'CARGA MÁQUINA (CAP INST.)'!K$82</f>
        <v>1.5545454545454545</v>
      </c>
      <c r="J3" s="71">
        <f>'CARGA MÁQUINA (CAP INST.)'!L$82</f>
        <v>0</v>
      </c>
      <c r="K3" s="71">
        <f>'CARGA MÁQUINA (CAP INST.)'!M$82</f>
        <v>0</v>
      </c>
      <c r="L3" s="71">
        <f>'CARGA MÁQUINA (CAP INST.)'!N$82</f>
        <v>0</v>
      </c>
      <c r="M3" s="71">
        <f>'CARGA MÁQUINA (CAP INST.)'!O$82</f>
        <v>12.436363636363636</v>
      </c>
      <c r="N3" s="71">
        <f>'CARGA MÁQUINA (CAP INST.)'!P$82</f>
        <v>9.3272727272727263</v>
      </c>
      <c r="O3" s="71">
        <f>'CARGA MÁQUINA (CAP INST.)'!Q$82</f>
        <v>17.263636363636365</v>
      </c>
      <c r="P3" s="71">
        <f>'CARGA MÁQUINA (CAP INST.)'!R$82</f>
        <v>10.963636363636363</v>
      </c>
      <c r="Q3" s="71">
        <f>'CARGA MÁQUINA (CAP INST.)'!S$82</f>
        <v>7.5272727272727256</v>
      </c>
      <c r="R3" s="71">
        <f>'CARGA MÁQUINA (CAP INST.)'!T$82</f>
        <v>6.8727272727272721</v>
      </c>
      <c r="S3" s="71">
        <f>'CARGA MÁQUINA (CAP INST.)'!U$82</f>
        <v>6.9545454545454541</v>
      </c>
      <c r="T3" s="71">
        <f>'CARGA MÁQUINA (CAP INST.)'!V$82</f>
        <v>7.2</v>
      </c>
      <c r="U3" s="71">
        <f>'CARGA MÁQUINA (CAP INST.)'!W$82</f>
        <v>0</v>
      </c>
      <c r="V3" s="71">
        <f>'CARGA MÁQUINA (CAP INST.)'!X$82</f>
        <v>0</v>
      </c>
      <c r="W3" s="71">
        <f>'CARGA MÁQUINA (CAP INST.)'!Y$82</f>
        <v>0</v>
      </c>
      <c r="X3" s="71">
        <f>'CARGA MÁQUINA (CAP INST.)'!Z$82</f>
        <v>0</v>
      </c>
      <c r="Y3" s="71">
        <f>'CARGA MÁQUINA (CAP INST.)'!AA$82</f>
        <v>0</v>
      </c>
      <c r="Z3" s="71">
        <f>'CARGA MÁQUINA (CAP INST.)'!AB$82</f>
        <v>0</v>
      </c>
      <c r="AA3" s="71">
        <f>'CARGA MÁQUINA (CAP INST.)'!AC$82</f>
        <v>0</v>
      </c>
      <c r="AB3" s="71">
        <f>'CARGA MÁQUINA (CAP INST.)'!AD$82</f>
        <v>0</v>
      </c>
      <c r="AC3" s="71">
        <f>'CARGA MÁQUINA (CAP INST.)'!AE$82</f>
        <v>0</v>
      </c>
      <c r="AD3" s="71">
        <f>'CARGA MÁQUINA (CAP INST.)'!AF$82</f>
        <v>0</v>
      </c>
      <c r="AE3" s="71">
        <f>'CARGA MÁQUINA (CAP INST.)'!AG$82</f>
        <v>0</v>
      </c>
      <c r="AF3" s="71">
        <f>'CARGA MÁQUINA (CAP INST.)'!AH$82</f>
        <v>0</v>
      </c>
      <c r="AG3" s="71">
        <f>'CARGA MÁQUINA (CAP INST.)'!AI$82</f>
        <v>0</v>
      </c>
      <c r="AH3" s="71">
        <f>'CARGA MÁQUINA (CAP INST.)'!AJ$82</f>
        <v>0</v>
      </c>
      <c r="AI3" s="71">
        <f>'CARGA MÁQUINA (CAP INST.)'!AK$82</f>
        <v>0</v>
      </c>
      <c r="AJ3" s="71">
        <f>'CARGA MÁQUINA (CAP INST.)'!AL$82</f>
        <v>0</v>
      </c>
      <c r="AK3" s="71">
        <f>'CARGA MÁQUINA (CAP INST.)'!AM$82</f>
        <v>0</v>
      </c>
      <c r="AL3" s="71">
        <f>'CARGA MÁQUINA (CAP INST.)'!AN$82</f>
        <v>0</v>
      </c>
      <c r="AM3" s="71">
        <f>'CARGA MÁQUINA (CAP INST.)'!AO$82</f>
        <v>0</v>
      </c>
      <c r="AN3" s="71">
        <f>'CARGA MÁQUINA (CAP INST.)'!AP$82</f>
        <v>0</v>
      </c>
      <c r="AO3" s="71">
        <f>'CARGA MÁQUINA (CAP INST.)'!AQ$82</f>
        <v>0</v>
      </c>
      <c r="AP3" s="71">
        <f>'CARGA MÁQUINA (CAP INST.)'!AR$82</f>
        <v>0</v>
      </c>
      <c r="AQ3" s="71">
        <f>'CARGA MÁQUINA (CAP INST.)'!AS$82</f>
        <v>0</v>
      </c>
      <c r="AR3" s="74"/>
      <c r="AS3" s="74" t="s">
        <v>1294</v>
      </c>
      <c r="AT3" s="74"/>
      <c r="AU3" s="74"/>
      <c r="AV3" s="74"/>
      <c r="AW3" s="19"/>
      <c r="AX3" s="19"/>
      <c r="AY3" s="19"/>
      <c r="AZ3" s="19"/>
      <c r="BA3" s="19"/>
    </row>
    <row r="4" spans="1:53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4"/>
      <c r="AS4" s="74" t="s">
        <v>1295</v>
      </c>
      <c r="AT4" s="74"/>
      <c r="AU4" s="74"/>
      <c r="AV4" s="74"/>
      <c r="AW4" s="19"/>
      <c r="AX4" s="19"/>
      <c r="AY4" s="19"/>
      <c r="AZ4" s="19"/>
      <c r="BA4" s="19"/>
    </row>
    <row r="5" spans="1:53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 t="s">
        <v>1296</v>
      </c>
      <c r="AT5" s="74"/>
      <c r="AU5" s="74"/>
      <c r="AV5" s="74"/>
      <c r="AW5" s="19"/>
      <c r="AX5" s="19"/>
      <c r="AY5" s="19"/>
      <c r="AZ5" s="19"/>
      <c r="BA5" s="19"/>
    </row>
    <row r="6" spans="1:53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  <c r="AR6" s="74"/>
      <c r="AS6" s="74" t="s">
        <v>1297</v>
      </c>
      <c r="AT6" s="74"/>
      <c r="AU6" s="74"/>
      <c r="AV6" s="74"/>
      <c r="AW6" s="19"/>
      <c r="AX6" s="19"/>
      <c r="AY6" s="19"/>
      <c r="AZ6" s="19"/>
      <c r="BA6" s="19"/>
    </row>
    <row r="7" spans="1:53" x14ac:dyDescent="0.25">
      <c r="A7" s="70" t="s">
        <v>1238</v>
      </c>
      <c r="B7" s="71">
        <f>'CARGA MÁQUINA (CAP INST.)'!I$20</f>
        <v>44</v>
      </c>
      <c r="C7" s="71">
        <f>'CARGA MÁQUINA (CAP INST.)'!J$20</f>
        <v>44</v>
      </c>
      <c r="D7" s="71">
        <f>'CARGA MÁQUINA (CAP INST.)'!K$20</f>
        <v>44</v>
      </c>
      <c r="E7" s="71">
        <f>'CARGA MÁQUINA (CAP INST.)'!L$20</f>
        <v>35.200000000000003</v>
      </c>
      <c r="F7" s="71">
        <f>'CARGA MÁQUINA (CAP INST.)'!M$20</f>
        <v>44</v>
      </c>
      <c r="G7" s="71">
        <f>'CARGA MÁQUINA (CAP INST.)'!N$20</f>
        <v>44</v>
      </c>
      <c r="H7" s="71">
        <f>'CARGA MÁQUINA (CAP INST.)'!O$20</f>
        <v>35.200000000000003</v>
      </c>
      <c r="I7" s="71">
        <f>'CARGA MÁQUINA (CAP INST.)'!P$20</f>
        <v>35.200000000000003</v>
      </c>
      <c r="J7" s="71">
        <f>'CARGA MÁQUINA (CAP INST.)'!Q$20</f>
        <v>44</v>
      </c>
      <c r="K7" s="71">
        <f>'CARGA MÁQUINA (CAP INST.)'!R$20</f>
        <v>44</v>
      </c>
      <c r="L7" s="71">
        <f>'CARGA MÁQUINA (CAP INST.)'!S$20</f>
        <v>44</v>
      </c>
      <c r="M7" s="71">
        <f>'CARGA MÁQUINA (CAP INST.)'!T$20</f>
        <v>44</v>
      </c>
      <c r="N7" s="71">
        <f>'CARGA MÁQUINA (CAP INST.)'!U$20</f>
        <v>35.200000000000003</v>
      </c>
      <c r="O7" s="71">
        <f>'CARGA MÁQUINA (CAP INST.)'!V$20</f>
        <v>44</v>
      </c>
      <c r="P7" s="71">
        <f>'CARGA MÁQUINA (CAP INST.)'!W$20</f>
        <v>44</v>
      </c>
      <c r="Q7" s="71">
        <f>'CARGA MÁQUINA (CAP INST.)'!X$20</f>
        <v>44</v>
      </c>
      <c r="R7" s="71">
        <f>'CARGA MÁQUINA (CAP INST.)'!Y$20</f>
        <v>44</v>
      </c>
      <c r="S7" s="71">
        <f>'CARGA MÁQUINA (CAP INST.)'!Z$20</f>
        <v>44</v>
      </c>
      <c r="T7" s="71">
        <f>'CARGA MÁQUINA (CAP INST.)'!AA$20</f>
        <v>44</v>
      </c>
      <c r="U7" s="71">
        <f>'CARGA MÁQUINA (CAP INST.)'!AB$20</f>
        <v>44</v>
      </c>
      <c r="V7" s="71">
        <f>'CARGA MÁQUINA (CAP INST.)'!AC$20</f>
        <v>44</v>
      </c>
      <c r="W7" s="71">
        <f>'CARGA MÁQUINA (CAP INST.)'!AD$20</f>
        <v>44</v>
      </c>
      <c r="X7" s="71">
        <f>'CARGA MÁQUINA (CAP INST.)'!AE$20</f>
        <v>44</v>
      </c>
      <c r="Y7" s="71">
        <f>'CARGA MÁQUINA (CAP INST.)'!AF$20</f>
        <v>44</v>
      </c>
      <c r="Z7" s="71">
        <f>'CARGA MÁQUINA (CAP INST.)'!AG$20</f>
        <v>44</v>
      </c>
      <c r="AA7" s="71">
        <f>'CARGA MÁQUINA (CAP INST.)'!AH$20</f>
        <v>44</v>
      </c>
      <c r="AB7" s="71">
        <f>'CARGA MÁQUINA (CAP INST.)'!AI$20</f>
        <v>35.200000000000003</v>
      </c>
      <c r="AC7" s="71">
        <f>'CARGA MÁQUINA (CAP INST.)'!AJ$20</f>
        <v>44</v>
      </c>
      <c r="AD7" s="71">
        <f>'CARGA MÁQUINA (CAP INST.)'!AK$20</f>
        <v>44</v>
      </c>
      <c r="AE7" s="71">
        <f>'CARGA MÁQUINA (CAP INST.)'!AL$20</f>
        <v>44</v>
      </c>
      <c r="AF7" s="71">
        <f>'CARGA MÁQUINA (CAP INST.)'!AM$20</f>
        <v>44</v>
      </c>
      <c r="AG7" s="71">
        <f>'CARGA MÁQUINA (CAP INST.)'!AN$20</f>
        <v>35.200000000000003</v>
      </c>
      <c r="AH7" s="71">
        <f>'CARGA MÁQUINA (CAP INST.)'!AO$20</f>
        <v>44</v>
      </c>
      <c r="AI7" s="71">
        <f>'CARGA MÁQUINA (CAP INST.)'!AP$20</f>
        <v>44</v>
      </c>
      <c r="AJ7" s="71">
        <f>'CARGA MÁQUINA (CAP INST.)'!AQ$20</f>
        <v>35.200000000000003</v>
      </c>
      <c r="AK7" s="71">
        <f>'CARGA MÁQUINA (CAP INST.)'!AR$20</f>
        <v>44</v>
      </c>
      <c r="AL7" s="71">
        <f>'CARGA MÁQUINA (CAP INST.)'!AS$20</f>
        <v>35.200000000000003</v>
      </c>
      <c r="AM7" s="71">
        <f>'CARGA MÁQUINA (CAP INST.)'!AT$20</f>
        <v>44</v>
      </c>
      <c r="AN7" s="71">
        <f>'CARGA MÁQUINA (CAP INST.)'!AU$20</f>
        <v>44</v>
      </c>
      <c r="AO7" s="71">
        <f>'CARGA MÁQUINA (CAP INST.)'!AV$20</f>
        <v>44</v>
      </c>
      <c r="AP7" s="71">
        <f>'CARGA MÁQUINA (CAP INST.)'!AW$20</f>
        <v>44</v>
      </c>
      <c r="AQ7" s="71">
        <f>'CARGA MÁQUINA (CAP INST.)'!AX$20</f>
        <v>35.200000000000003</v>
      </c>
      <c r="AR7" s="74"/>
      <c r="AS7" s="74" t="s">
        <v>1298</v>
      </c>
      <c r="AT7" s="74"/>
      <c r="AU7" s="74"/>
      <c r="AV7" s="74"/>
      <c r="AW7" s="19"/>
      <c r="AX7" s="19"/>
      <c r="AY7" s="19"/>
      <c r="AZ7" s="19"/>
      <c r="BA7" s="19"/>
    </row>
    <row r="8" spans="1:53" x14ac:dyDescent="0.25">
      <c r="A8" s="70" t="s">
        <v>1293</v>
      </c>
      <c r="B8" s="71">
        <f>'CARGA MÁQUINA (CAP INST.)'!D$83</f>
        <v>0</v>
      </c>
      <c r="C8" s="71">
        <f>'CARGA MÁQUINA (CAP INST.)'!E$83</f>
        <v>0</v>
      </c>
      <c r="D8" s="71">
        <f>'CARGA MÁQUINA (CAP INST.)'!F$83</f>
        <v>0</v>
      </c>
      <c r="E8" s="71">
        <f>'CARGA MÁQUINA (CAP INST.)'!G$83</f>
        <v>0</v>
      </c>
      <c r="F8" s="71">
        <f>'CARGA MÁQUINA (CAP INST.)'!H$83</f>
        <v>0</v>
      </c>
      <c r="G8" s="71">
        <f>'CARGA MÁQUINA (CAP INST.)'!I$83</f>
        <v>0</v>
      </c>
      <c r="H8" s="71">
        <f>'CARGA MÁQUINA (CAP INST.)'!J$83</f>
        <v>0</v>
      </c>
      <c r="I8" s="71">
        <f>'CARGA MÁQUINA (CAP INST.)'!K$83</f>
        <v>0</v>
      </c>
      <c r="J8" s="71">
        <f>'CARGA MÁQUINA (CAP INST.)'!L$83</f>
        <v>0</v>
      </c>
      <c r="K8" s="71">
        <f>'CARGA MÁQUINA (CAP INST.)'!M$83</f>
        <v>0</v>
      </c>
      <c r="L8" s="71">
        <f>'CARGA MÁQUINA (CAP INST.)'!N$83</f>
        <v>0</v>
      </c>
      <c r="M8" s="71">
        <f>'CARGA MÁQUINA (CAP INST.)'!O$83</f>
        <v>0</v>
      </c>
      <c r="N8" s="71">
        <f>'CARGA MÁQUINA (CAP INST.)'!P$83</f>
        <v>0</v>
      </c>
      <c r="O8" s="71">
        <f>'CARGA MÁQUINA (CAP INST.)'!Q$83</f>
        <v>0</v>
      </c>
      <c r="P8" s="71">
        <f>'CARGA MÁQUINA (CAP INST.)'!R$83</f>
        <v>0</v>
      </c>
      <c r="Q8" s="71">
        <f>'CARGA MÁQUINA (CAP INST.)'!S$83</f>
        <v>0</v>
      </c>
      <c r="R8" s="71">
        <f>'CARGA MÁQUINA (CAP INST.)'!T$83</f>
        <v>0</v>
      </c>
      <c r="S8" s="71">
        <f>'CARGA MÁQUINA (CAP INST.)'!U$83</f>
        <v>0</v>
      </c>
      <c r="T8" s="71">
        <f>'CARGA MÁQUINA (CAP INST.)'!V$83</f>
        <v>0</v>
      </c>
      <c r="U8" s="71">
        <f>'CARGA MÁQUINA (CAP INST.)'!W$83</f>
        <v>0</v>
      </c>
      <c r="V8" s="71">
        <f>'CARGA MÁQUINA (CAP INST.)'!X$83</f>
        <v>0</v>
      </c>
      <c r="W8" s="71">
        <f>'CARGA MÁQUINA (CAP INST.)'!Y$83</f>
        <v>0</v>
      </c>
      <c r="X8" s="71">
        <f>'CARGA MÁQUINA (CAP INST.)'!Z$83</f>
        <v>0</v>
      </c>
      <c r="Y8" s="71">
        <f>'CARGA MÁQUINA (CAP INST.)'!AA$83</f>
        <v>0</v>
      </c>
      <c r="Z8" s="71">
        <f>'CARGA MÁQUINA (CAP INST.)'!AB$83</f>
        <v>0</v>
      </c>
      <c r="AA8" s="71">
        <f>'CARGA MÁQUINA (CAP INST.)'!AC$83</f>
        <v>0</v>
      </c>
      <c r="AB8" s="71">
        <f>'CARGA MÁQUINA (CAP INST.)'!AD$83</f>
        <v>0</v>
      </c>
      <c r="AC8" s="71">
        <f>'CARGA MÁQUINA (CAP INST.)'!AE$83</f>
        <v>0</v>
      </c>
      <c r="AD8" s="71">
        <f>'CARGA MÁQUINA (CAP INST.)'!AF$83</f>
        <v>0</v>
      </c>
      <c r="AE8" s="71">
        <f>'CARGA MÁQUINA (CAP INST.)'!AG$83</f>
        <v>0</v>
      </c>
      <c r="AF8" s="71">
        <f>'CARGA MÁQUINA (CAP INST.)'!AH$83</f>
        <v>0</v>
      </c>
      <c r="AG8" s="71">
        <f>'CARGA MÁQUINA (CAP INST.)'!AI$83</f>
        <v>0</v>
      </c>
      <c r="AH8" s="71">
        <f>'CARGA MÁQUINA (CAP INST.)'!AJ$83</f>
        <v>0</v>
      </c>
      <c r="AI8" s="71">
        <f>'CARGA MÁQUINA (CAP INST.)'!AK$83</f>
        <v>0</v>
      </c>
      <c r="AJ8" s="71">
        <f>'CARGA MÁQUINA (CAP INST.)'!AL$83</f>
        <v>0</v>
      </c>
      <c r="AK8" s="71">
        <f>'CARGA MÁQUINA (CAP INST.)'!AM$83</f>
        <v>0</v>
      </c>
      <c r="AL8" s="71">
        <f>'CARGA MÁQUINA (CAP INST.)'!AN$83</f>
        <v>0</v>
      </c>
      <c r="AM8" s="71">
        <f>'CARGA MÁQUINA (CAP INST.)'!AO$83</f>
        <v>0</v>
      </c>
      <c r="AN8" s="71">
        <f>'CARGA MÁQUINA (CAP INST.)'!AP$83</f>
        <v>0</v>
      </c>
      <c r="AO8" s="71">
        <f>'CARGA MÁQUINA (CAP INST.)'!AQ$83</f>
        <v>0</v>
      </c>
      <c r="AP8" s="71">
        <f>'CARGA MÁQUINA (CAP INST.)'!AR$83</f>
        <v>0</v>
      </c>
      <c r="AQ8" s="71">
        <f>'CARGA MÁQUINA (CAP INST.)'!AS$83</f>
        <v>0</v>
      </c>
      <c r="AR8" s="74"/>
      <c r="AS8" s="74"/>
      <c r="AT8" s="74"/>
      <c r="AU8" s="74"/>
      <c r="AV8" s="74"/>
      <c r="AW8" s="19"/>
      <c r="AX8" s="19"/>
      <c r="AY8" s="19"/>
      <c r="AZ8" s="19"/>
      <c r="BA8" s="19"/>
    </row>
    <row r="9" spans="1:53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4"/>
      <c r="AS9" s="74"/>
      <c r="AT9" s="74"/>
      <c r="AU9" s="74"/>
      <c r="AV9" s="74"/>
      <c r="AW9" s="19"/>
      <c r="AX9" s="19"/>
      <c r="AY9" s="19"/>
      <c r="AZ9" s="19"/>
      <c r="BA9" s="19"/>
    </row>
    <row r="10" spans="1:53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19"/>
      <c r="AX10" s="19"/>
      <c r="AY10" s="19"/>
      <c r="AZ10" s="19"/>
      <c r="BA10" s="19"/>
    </row>
    <row r="11" spans="1:53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  <c r="AR11" s="74"/>
      <c r="AS11" s="74"/>
      <c r="AT11" s="74"/>
      <c r="AU11" s="74"/>
      <c r="AV11" s="74"/>
      <c r="AW11" s="19"/>
      <c r="AX11" s="19"/>
      <c r="AY11" s="19"/>
      <c r="AZ11" s="19"/>
      <c r="BA11" s="19"/>
    </row>
    <row r="12" spans="1:53" x14ac:dyDescent="0.25">
      <c r="A12" s="70" t="s">
        <v>1238</v>
      </c>
      <c r="B12" s="71">
        <f>'CARGA MÁQUINA (CAP INST.)'!I$24</f>
        <v>100</v>
      </c>
      <c r="C12" s="71">
        <f>'CARGA MÁQUINA (CAP INST.)'!J$24</f>
        <v>100</v>
      </c>
      <c r="D12" s="71">
        <f>'CARGA MÁQUINA (CAP INST.)'!K$24</f>
        <v>100</v>
      </c>
      <c r="E12" s="71">
        <f>'CARGA MÁQUINA (CAP INST.)'!L$24</f>
        <v>80</v>
      </c>
      <c r="F12" s="71">
        <f>'CARGA MÁQUINA (CAP INST.)'!M$24</f>
        <v>100</v>
      </c>
      <c r="G12" s="71">
        <f>'CARGA MÁQUINA (CAP INST.)'!N$24</f>
        <v>100</v>
      </c>
      <c r="H12" s="71">
        <f>'CARGA MÁQUINA (CAP INST.)'!O$24</f>
        <v>80</v>
      </c>
      <c r="I12" s="71">
        <f>'CARGA MÁQUINA (CAP INST.)'!P$24</f>
        <v>80</v>
      </c>
      <c r="J12" s="71">
        <f>'CARGA MÁQUINA (CAP INST.)'!Q$24</f>
        <v>100</v>
      </c>
      <c r="K12" s="71">
        <f>'CARGA MÁQUINA (CAP INST.)'!R$24</f>
        <v>100</v>
      </c>
      <c r="L12" s="71">
        <f>'CARGA MÁQUINA (CAP INST.)'!S$24</f>
        <v>100</v>
      </c>
      <c r="M12" s="71">
        <f>'CARGA MÁQUINA (CAP INST.)'!T$24</f>
        <v>100</v>
      </c>
      <c r="N12" s="71">
        <f>'CARGA MÁQUINA (CAP INST.)'!U$24</f>
        <v>80</v>
      </c>
      <c r="O12" s="71">
        <f>'CARGA MÁQUINA (CAP INST.)'!V$24</f>
        <v>100</v>
      </c>
      <c r="P12" s="71">
        <f>'CARGA MÁQUINA (CAP INST.)'!W$24</f>
        <v>100</v>
      </c>
      <c r="Q12" s="71">
        <f>'CARGA MÁQUINA (CAP INST.)'!X$24</f>
        <v>100</v>
      </c>
      <c r="R12" s="71">
        <f>'CARGA MÁQUINA (CAP INST.)'!Y$24</f>
        <v>100</v>
      </c>
      <c r="S12" s="71">
        <f>'CARGA MÁQUINA (CAP INST.)'!Z$24</f>
        <v>100</v>
      </c>
      <c r="T12" s="71">
        <f>'CARGA MÁQUINA (CAP INST.)'!AA$24</f>
        <v>100</v>
      </c>
      <c r="U12" s="71">
        <f>'CARGA MÁQUINA (CAP INST.)'!AB$24</f>
        <v>100</v>
      </c>
      <c r="V12" s="71">
        <f>'CARGA MÁQUINA (CAP INST.)'!AC$24</f>
        <v>100</v>
      </c>
      <c r="W12" s="71">
        <f>'CARGA MÁQUINA (CAP INST.)'!AD$24</f>
        <v>100</v>
      </c>
      <c r="X12" s="71">
        <f>'CARGA MÁQUINA (CAP INST.)'!AE$24</f>
        <v>100</v>
      </c>
      <c r="Y12" s="71">
        <f>'CARGA MÁQUINA (CAP INST.)'!AF$24</f>
        <v>100</v>
      </c>
      <c r="Z12" s="71">
        <f>'CARGA MÁQUINA (CAP INST.)'!AG$24</f>
        <v>100</v>
      </c>
      <c r="AA12" s="71">
        <f>'CARGA MÁQUINA (CAP INST.)'!AH$24</f>
        <v>100</v>
      </c>
      <c r="AB12" s="71">
        <f>'CARGA MÁQUINA (CAP INST.)'!AI$24</f>
        <v>80</v>
      </c>
      <c r="AC12" s="71">
        <f>'CARGA MÁQUINA (CAP INST.)'!AJ$24</f>
        <v>100</v>
      </c>
      <c r="AD12" s="71">
        <f>'CARGA MÁQUINA (CAP INST.)'!AK$24</f>
        <v>100</v>
      </c>
      <c r="AE12" s="71">
        <f>'CARGA MÁQUINA (CAP INST.)'!AL$24</f>
        <v>100</v>
      </c>
      <c r="AF12" s="71">
        <f>'CARGA MÁQUINA (CAP INST.)'!AM$24</f>
        <v>100</v>
      </c>
      <c r="AG12" s="71">
        <f>'CARGA MÁQUINA (CAP INST.)'!AN$24</f>
        <v>80</v>
      </c>
      <c r="AH12" s="71">
        <f>'CARGA MÁQUINA (CAP INST.)'!AO$24</f>
        <v>100</v>
      </c>
      <c r="AI12" s="71">
        <f>'CARGA MÁQUINA (CAP INST.)'!AP$24</f>
        <v>100</v>
      </c>
      <c r="AJ12" s="71">
        <f>'CARGA MÁQUINA (CAP INST.)'!AQ$24</f>
        <v>80</v>
      </c>
      <c r="AK12" s="71">
        <f>'CARGA MÁQUINA (CAP INST.)'!AR$24</f>
        <v>100</v>
      </c>
      <c r="AL12" s="71">
        <f>'CARGA MÁQUINA (CAP INST.)'!AS$24</f>
        <v>80</v>
      </c>
      <c r="AM12" s="71">
        <f>'CARGA MÁQUINA (CAP INST.)'!AT$24</f>
        <v>100</v>
      </c>
      <c r="AN12" s="71">
        <f>'CARGA MÁQUINA (CAP INST.)'!AU$24</f>
        <v>100</v>
      </c>
      <c r="AO12" s="71">
        <f>'CARGA MÁQUINA (CAP INST.)'!AV$24</f>
        <v>100</v>
      </c>
      <c r="AP12" s="71">
        <f>'CARGA MÁQUINA (CAP INST.)'!AW$24</f>
        <v>100</v>
      </c>
      <c r="AQ12" s="71">
        <f>'CARGA MÁQUINA (CAP INST.)'!AX$24</f>
        <v>80</v>
      </c>
      <c r="AR12" s="74"/>
      <c r="AS12" s="74"/>
      <c r="AT12" s="74"/>
      <c r="AU12" s="74"/>
      <c r="AV12" s="74"/>
      <c r="AW12" s="19"/>
      <c r="AX12" s="19"/>
      <c r="AY12" s="19"/>
      <c r="AZ12" s="19"/>
      <c r="BA12" s="19"/>
    </row>
    <row r="13" spans="1:53" x14ac:dyDescent="0.25">
      <c r="A13" s="70" t="s">
        <v>1294</v>
      </c>
      <c r="B13" s="71">
        <f>'CARGA MÁQUINA (CAP INST.)'!D$84</f>
        <v>0</v>
      </c>
      <c r="C13" s="71">
        <f>'CARGA MÁQUINA (CAP INST.)'!E$84</f>
        <v>0</v>
      </c>
      <c r="D13" s="71">
        <f>'CARGA MÁQUINA (CAP INST.)'!F$84</f>
        <v>0</v>
      </c>
      <c r="E13" s="71">
        <f>'CARGA MÁQUINA (CAP INST.)'!G$84</f>
        <v>0</v>
      </c>
      <c r="F13" s="71">
        <f>'CARGA MÁQUINA (CAP INST.)'!H$84</f>
        <v>0</v>
      </c>
      <c r="G13" s="71">
        <f>'CARGA MÁQUINA (CAP INST.)'!I$84</f>
        <v>0</v>
      </c>
      <c r="H13" s="71">
        <f>'CARGA MÁQUINA (CAP INST.)'!J$84</f>
        <v>0</v>
      </c>
      <c r="I13" s="71">
        <f>'CARGA MÁQUINA (CAP INST.)'!K$84</f>
        <v>0</v>
      </c>
      <c r="J13" s="71">
        <f>'CARGA MÁQUINA (CAP INST.)'!L$84</f>
        <v>0</v>
      </c>
      <c r="K13" s="71">
        <f>'CARGA MÁQUINA (CAP INST.)'!M$84</f>
        <v>0</v>
      </c>
      <c r="L13" s="71">
        <f>'CARGA MÁQUINA (CAP INST.)'!N$84</f>
        <v>0</v>
      </c>
      <c r="M13" s="71">
        <f>'CARGA MÁQUINA (CAP INST.)'!O$84</f>
        <v>0</v>
      </c>
      <c r="N13" s="71">
        <f>'CARGA MÁQUINA (CAP INST.)'!P$84</f>
        <v>0</v>
      </c>
      <c r="O13" s="71">
        <f>'CARGA MÁQUINA (CAP INST.)'!Q$84</f>
        <v>0</v>
      </c>
      <c r="P13" s="71">
        <f>'CARGA MÁQUINA (CAP INST.)'!R$84</f>
        <v>0</v>
      </c>
      <c r="Q13" s="71">
        <f>'CARGA MÁQUINA (CAP INST.)'!S$84</f>
        <v>0</v>
      </c>
      <c r="R13" s="71">
        <f>'CARGA MÁQUINA (CAP INST.)'!T$84</f>
        <v>0</v>
      </c>
      <c r="S13" s="71">
        <f>'CARGA MÁQUINA (CAP INST.)'!U$84</f>
        <v>0</v>
      </c>
      <c r="T13" s="71">
        <f>'CARGA MÁQUINA (CAP INST.)'!V$84</f>
        <v>0</v>
      </c>
      <c r="U13" s="71">
        <f>'CARGA MÁQUINA (CAP INST.)'!W$84</f>
        <v>0</v>
      </c>
      <c r="V13" s="71">
        <f>'CARGA MÁQUINA (CAP INST.)'!X$84</f>
        <v>0</v>
      </c>
      <c r="W13" s="71">
        <f>'CARGA MÁQUINA (CAP INST.)'!Y$84</f>
        <v>0</v>
      </c>
      <c r="X13" s="71">
        <f>'CARGA MÁQUINA (CAP INST.)'!Z$84</f>
        <v>0</v>
      </c>
      <c r="Y13" s="71">
        <f>'CARGA MÁQUINA (CAP INST.)'!AA$84</f>
        <v>0</v>
      </c>
      <c r="Z13" s="71">
        <f>'CARGA MÁQUINA (CAP INST.)'!AB$84</f>
        <v>0</v>
      </c>
      <c r="AA13" s="71">
        <f>'CARGA MÁQUINA (CAP INST.)'!AC$84</f>
        <v>0</v>
      </c>
      <c r="AB13" s="71">
        <f>'CARGA MÁQUINA (CAP INST.)'!AD$84</f>
        <v>0</v>
      </c>
      <c r="AC13" s="71">
        <f>'CARGA MÁQUINA (CAP INST.)'!AE$84</f>
        <v>0</v>
      </c>
      <c r="AD13" s="71">
        <f>'CARGA MÁQUINA (CAP INST.)'!AF$84</f>
        <v>0</v>
      </c>
      <c r="AE13" s="71">
        <f>'CARGA MÁQUINA (CAP INST.)'!AG$84</f>
        <v>0</v>
      </c>
      <c r="AF13" s="71">
        <f>'CARGA MÁQUINA (CAP INST.)'!AH$84</f>
        <v>0</v>
      </c>
      <c r="AG13" s="71">
        <f>'CARGA MÁQUINA (CAP INST.)'!AI$84</f>
        <v>0</v>
      </c>
      <c r="AH13" s="71">
        <f>'CARGA MÁQUINA (CAP INST.)'!AJ$84</f>
        <v>0</v>
      </c>
      <c r="AI13" s="71">
        <f>'CARGA MÁQUINA (CAP INST.)'!AK$84</f>
        <v>0</v>
      </c>
      <c r="AJ13" s="71">
        <f>'CARGA MÁQUINA (CAP INST.)'!AL$84</f>
        <v>0</v>
      </c>
      <c r="AK13" s="71">
        <f>'CARGA MÁQUINA (CAP INST.)'!AM$84</f>
        <v>0</v>
      </c>
      <c r="AL13" s="71">
        <f>'CARGA MÁQUINA (CAP INST.)'!AN$84</f>
        <v>0</v>
      </c>
      <c r="AM13" s="71">
        <f>'CARGA MÁQUINA (CAP INST.)'!AO$84</f>
        <v>0</v>
      </c>
      <c r="AN13" s="71">
        <f>'CARGA MÁQUINA (CAP INST.)'!AP$84</f>
        <v>0</v>
      </c>
      <c r="AO13" s="71">
        <f>'CARGA MÁQUINA (CAP INST.)'!AQ$84</f>
        <v>0</v>
      </c>
      <c r="AP13" s="71">
        <f>'CARGA MÁQUINA (CAP INST.)'!AR$84</f>
        <v>0</v>
      </c>
      <c r="AQ13" s="71">
        <f>'CARGA MÁQUINA (CAP INST.)'!AS$84</f>
        <v>0</v>
      </c>
      <c r="AR13" s="74"/>
      <c r="AS13" s="74"/>
      <c r="AT13" s="74"/>
      <c r="AU13" s="74"/>
      <c r="AV13" s="74"/>
      <c r="AW13" s="19"/>
      <c r="AX13" s="19"/>
      <c r="AY13" s="19"/>
      <c r="AZ13" s="19"/>
      <c r="BA13" s="19"/>
    </row>
    <row r="14" spans="1:53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4"/>
      <c r="AS14" s="74"/>
      <c r="AT14" s="74"/>
      <c r="AU14" s="74"/>
      <c r="AV14" s="74"/>
      <c r="AW14" s="19"/>
      <c r="AX14" s="19"/>
      <c r="AY14" s="19"/>
      <c r="AZ14" s="19"/>
      <c r="BA14" s="19"/>
    </row>
    <row r="15" spans="1:53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19"/>
      <c r="AX15" s="19"/>
      <c r="AY15" s="19"/>
      <c r="AZ15" s="19"/>
      <c r="BA15" s="19"/>
    </row>
    <row r="16" spans="1:53" x14ac:dyDescent="0.25">
      <c r="A16" s="68" t="s">
        <v>1233</v>
      </c>
      <c r="B16" s="69" t="s">
        <v>1234</v>
      </c>
      <c r="C16" s="69" t="s">
        <v>1235</v>
      </c>
      <c r="D16" s="69" t="s">
        <v>1236</v>
      </c>
      <c r="E16" s="69" t="s">
        <v>1237</v>
      </c>
      <c r="F16" s="69" t="s">
        <v>1240</v>
      </c>
      <c r="G16" s="69" t="s">
        <v>1241</v>
      </c>
      <c r="H16" s="69" t="s">
        <v>1242</v>
      </c>
      <c r="I16" s="69" t="s">
        <v>1243</v>
      </c>
      <c r="J16" s="69" t="s">
        <v>1244</v>
      </c>
      <c r="K16" s="69" t="s">
        <v>1245</v>
      </c>
      <c r="L16" s="69" t="s">
        <v>1246</v>
      </c>
      <c r="M16" s="69" t="s">
        <v>1247</v>
      </c>
      <c r="N16" s="69" t="s">
        <v>1248</v>
      </c>
      <c r="O16" s="69" t="s">
        <v>1249</v>
      </c>
      <c r="P16" s="69" t="s">
        <v>1250</v>
      </c>
      <c r="Q16" s="69" t="s">
        <v>1251</v>
      </c>
      <c r="R16" s="69" t="s">
        <v>1252</v>
      </c>
      <c r="S16" s="69" t="s">
        <v>1253</v>
      </c>
      <c r="T16" s="69" t="s">
        <v>1254</v>
      </c>
      <c r="U16" s="69" t="s">
        <v>1255</v>
      </c>
      <c r="V16" s="69" t="s">
        <v>1256</v>
      </c>
      <c r="W16" s="69" t="s">
        <v>1257</v>
      </c>
      <c r="X16" s="69" t="s">
        <v>1258</v>
      </c>
      <c r="Y16" s="69" t="s">
        <v>1259</v>
      </c>
      <c r="Z16" s="69" t="s">
        <v>1260</v>
      </c>
      <c r="AA16" s="69" t="s">
        <v>1261</v>
      </c>
      <c r="AB16" s="69" t="s">
        <v>1262</v>
      </c>
      <c r="AC16" s="69" t="s">
        <v>1263</v>
      </c>
      <c r="AD16" s="69" t="s">
        <v>1264</v>
      </c>
      <c r="AE16" s="69" t="s">
        <v>1265</v>
      </c>
      <c r="AF16" s="69" t="s">
        <v>1266</v>
      </c>
      <c r="AG16" s="69" t="s">
        <v>1267</v>
      </c>
      <c r="AH16" s="69" t="s">
        <v>1268</v>
      </c>
      <c r="AI16" s="69" t="s">
        <v>1269</v>
      </c>
      <c r="AJ16" s="69" t="s">
        <v>1270</v>
      </c>
      <c r="AK16" s="69" t="s">
        <v>1271</v>
      </c>
      <c r="AL16" s="69" t="s">
        <v>1272</v>
      </c>
      <c r="AM16" s="69" t="s">
        <v>1273</v>
      </c>
      <c r="AN16" s="69" t="s">
        <v>1274</v>
      </c>
      <c r="AO16" s="69" t="s">
        <v>1275</v>
      </c>
      <c r="AP16" s="69" t="s">
        <v>1276</v>
      </c>
      <c r="AQ16" s="69" t="s">
        <v>1277</v>
      </c>
      <c r="AR16" s="74"/>
      <c r="AS16" s="74"/>
      <c r="AT16" s="74"/>
      <c r="AU16" s="74"/>
      <c r="AV16" s="74"/>
      <c r="AW16" s="19"/>
      <c r="AX16" s="19"/>
      <c r="AY16" s="19"/>
      <c r="AZ16" s="19"/>
      <c r="BA16" s="19"/>
    </row>
    <row r="17" spans="1:53" x14ac:dyDescent="0.25">
      <c r="A17" s="70" t="s">
        <v>1238</v>
      </c>
      <c r="B17" s="71">
        <f>'CARGA MÁQUINA (CAP INST.)'!I$22</f>
        <v>100</v>
      </c>
      <c r="C17" s="71">
        <f>'CARGA MÁQUINA (CAP INST.)'!J$22</f>
        <v>100</v>
      </c>
      <c r="D17" s="71">
        <f>'CARGA MÁQUINA (CAP INST.)'!K$22</f>
        <v>100</v>
      </c>
      <c r="E17" s="71">
        <f>'CARGA MÁQUINA (CAP INST.)'!L$22</f>
        <v>80</v>
      </c>
      <c r="F17" s="71">
        <f>'CARGA MÁQUINA (CAP INST.)'!M$22</f>
        <v>100</v>
      </c>
      <c r="G17" s="71">
        <f>'CARGA MÁQUINA (CAP INST.)'!N$22</f>
        <v>100</v>
      </c>
      <c r="H17" s="71">
        <f>'CARGA MÁQUINA (CAP INST.)'!O$22</f>
        <v>80</v>
      </c>
      <c r="I17" s="71">
        <f>'CARGA MÁQUINA (CAP INST.)'!P$22</f>
        <v>80</v>
      </c>
      <c r="J17" s="71">
        <f>'CARGA MÁQUINA (CAP INST.)'!Q$22</f>
        <v>100</v>
      </c>
      <c r="K17" s="71">
        <f>'CARGA MÁQUINA (CAP INST.)'!R$22</f>
        <v>100</v>
      </c>
      <c r="L17" s="71">
        <f>'CARGA MÁQUINA (CAP INST.)'!S$22</f>
        <v>100</v>
      </c>
      <c r="M17" s="71">
        <f>'CARGA MÁQUINA (CAP INST.)'!T$22</f>
        <v>100</v>
      </c>
      <c r="N17" s="71">
        <f>'CARGA MÁQUINA (CAP INST.)'!U$22</f>
        <v>80</v>
      </c>
      <c r="O17" s="71">
        <f>'CARGA MÁQUINA (CAP INST.)'!V$22</f>
        <v>100</v>
      </c>
      <c r="P17" s="71">
        <f>'CARGA MÁQUINA (CAP INST.)'!W$22</f>
        <v>100</v>
      </c>
      <c r="Q17" s="71">
        <f>'CARGA MÁQUINA (CAP INST.)'!X$22</f>
        <v>100</v>
      </c>
      <c r="R17" s="71">
        <f>'CARGA MÁQUINA (CAP INST.)'!Y$22</f>
        <v>100</v>
      </c>
      <c r="S17" s="71">
        <f>'CARGA MÁQUINA (CAP INST.)'!Z$22</f>
        <v>100</v>
      </c>
      <c r="T17" s="71">
        <f>'CARGA MÁQUINA (CAP INST.)'!AA$22</f>
        <v>100</v>
      </c>
      <c r="U17" s="71">
        <f>'CARGA MÁQUINA (CAP INST.)'!AB$22</f>
        <v>100</v>
      </c>
      <c r="V17" s="71">
        <f>'CARGA MÁQUINA (CAP INST.)'!AC$22</f>
        <v>100</v>
      </c>
      <c r="W17" s="71">
        <f>'CARGA MÁQUINA (CAP INST.)'!AD$22</f>
        <v>100</v>
      </c>
      <c r="X17" s="71">
        <f>'CARGA MÁQUINA (CAP INST.)'!AE$22</f>
        <v>100</v>
      </c>
      <c r="Y17" s="71">
        <f>'CARGA MÁQUINA (CAP INST.)'!AF$22</f>
        <v>100</v>
      </c>
      <c r="Z17" s="71">
        <f>'CARGA MÁQUINA (CAP INST.)'!AG$22</f>
        <v>100</v>
      </c>
      <c r="AA17" s="71">
        <f>'CARGA MÁQUINA (CAP INST.)'!AH$22</f>
        <v>100</v>
      </c>
      <c r="AB17" s="71">
        <f>'CARGA MÁQUINA (CAP INST.)'!AI$22</f>
        <v>80</v>
      </c>
      <c r="AC17" s="71">
        <f>'CARGA MÁQUINA (CAP INST.)'!AJ$22</f>
        <v>100</v>
      </c>
      <c r="AD17" s="71">
        <f>'CARGA MÁQUINA (CAP INST.)'!AK$22</f>
        <v>100</v>
      </c>
      <c r="AE17" s="71">
        <f>'CARGA MÁQUINA (CAP INST.)'!AL$22</f>
        <v>100</v>
      </c>
      <c r="AF17" s="71">
        <f>'CARGA MÁQUINA (CAP INST.)'!AM$22</f>
        <v>100</v>
      </c>
      <c r="AG17" s="71">
        <f>'CARGA MÁQUINA (CAP INST.)'!AN$22</f>
        <v>80</v>
      </c>
      <c r="AH17" s="71">
        <f>'CARGA MÁQUINA (CAP INST.)'!AO$22</f>
        <v>100</v>
      </c>
      <c r="AI17" s="71">
        <f>'CARGA MÁQUINA (CAP INST.)'!AP$22</f>
        <v>100</v>
      </c>
      <c r="AJ17" s="71">
        <f>'CARGA MÁQUINA (CAP INST.)'!AQ$22</f>
        <v>80</v>
      </c>
      <c r="AK17" s="71">
        <f>'CARGA MÁQUINA (CAP INST.)'!AR$22</f>
        <v>100</v>
      </c>
      <c r="AL17" s="71">
        <f>'CARGA MÁQUINA (CAP INST.)'!AS$22</f>
        <v>80</v>
      </c>
      <c r="AM17" s="71">
        <f>'CARGA MÁQUINA (CAP INST.)'!AT$22</f>
        <v>100</v>
      </c>
      <c r="AN17" s="71">
        <f>'CARGA MÁQUINA (CAP INST.)'!AU$22</f>
        <v>100</v>
      </c>
      <c r="AO17" s="71">
        <f>'CARGA MÁQUINA (CAP INST.)'!AV$22</f>
        <v>100</v>
      </c>
      <c r="AP17" s="71">
        <f>'CARGA MÁQUINA (CAP INST.)'!AW$22</f>
        <v>100</v>
      </c>
      <c r="AQ17" s="71">
        <f>'CARGA MÁQUINA (CAP INST.)'!AX$22</f>
        <v>80</v>
      </c>
      <c r="AR17" s="74"/>
      <c r="AS17" s="74"/>
      <c r="AT17" s="74"/>
      <c r="AU17" s="74"/>
      <c r="AV17" s="74"/>
      <c r="AW17" s="19"/>
      <c r="AX17" s="19"/>
      <c r="AY17" s="19"/>
      <c r="AZ17" s="19"/>
      <c r="BA17" s="19"/>
    </row>
    <row r="18" spans="1:53" x14ac:dyDescent="0.25">
      <c r="A18" s="70" t="s">
        <v>1295</v>
      </c>
      <c r="B18" s="71">
        <f>'CARGA MÁQUINA (CAP INST.)'!D$85</f>
        <v>27.32</v>
      </c>
      <c r="C18" s="71">
        <f>'CARGA MÁQUINA (CAP INST.)'!E$85</f>
        <v>86.163750000000007</v>
      </c>
      <c r="D18" s="71">
        <f>'CARGA MÁQUINA (CAP INST.)'!F$85</f>
        <v>0</v>
      </c>
      <c r="E18" s="71">
        <f>'CARGA MÁQUINA (CAP INST.)'!G$85</f>
        <v>54</v>
      </c>
      <c r="F18" s="71">
        <f>'CARGA MÁQUINA (CAP INST.)'!H$85</f>
        <v>0</v>
      </c>
      <c r="G18" s="71">
        <f>'CARGA MÁQUINA (CAP INST.)'!I$85</f>
        <v>5.5</v>
      </c>
      <c r="H18" s="71">
        <f>'CARGA MÁQUINA (CAP INST.)'!J$85</f>
        <v>29.454545454545453</v>
      </c>
      <c r="I18" s="71">
        <f>'CARGA MÁQUINA (CAP INST.)'!K$85</f>
        <v>0</v>
      </c>
      <c r="J18" s="71">
        <f>'CARGA MÁQUINA (CAP INST.)'!L$85</f>
        <v>48</v>
      </c>
      <c r="K18" s="71">
        <f>'CARGA MÁQUINA (CAP INST.)'!M$85</f>
        <v>48</v>
      </c>
      <c r="L18" s="71">
        <f>'CARGA MÁQUINA (CAP INST.)'!N$85</f>
        <v>24</v>
      </c>
      <c r="M18" s="71">
        <f>'CARGA MÁQUINA (CAP INST.)'!O$85</f>
        <v>4</v>
      </c>
      <c r="N18" s="71">
        <f>'CARGA MÁQUINA (CAP INST.)'!P$85</f>
        <v>28</v>
      </c>
      <c r="O18" s="71">
        <f>'CARGA MÁQUINA (CAP INST.)'!Q$85</f>
        <v>0</v>
      </c>
      <c r="P18" s="71">
        <f>'CARGA MÁQUINA (CAP INST.)'!R$85</f>
        <v>96</v>
      </c>
      <c r="Q18" s="71">
        <f>'CARGA MÁQUINA (CAP INST.)'!S$85</f>
        <v>0</v>
      </c>
      <c r="R18" s="71">
        <f>'CARGA MÁQUINA (CAP INST.)'!T$85</f>
        <v>0</v>
      </c>
      <c r="S18" s="71">
        <f>'CARGA MÁQUINA (CAP INST.)'!U$85</f>
        <v>0</v>
      </c>
      <c r="T18" s="71">
        <f>'CARGA MÁQUINA (CAP INST.)'!V$85</f>
        <v>0</v>
      </c>
      <c r="U18" s="71">
        <f>'CARGA MÁQUINA (CAP INST.)'!W$85</f>
        <v>0</v>
      </c>
      <c r="V18" s="71">
        <f>'CARGA MÁQUINA (CAP INST.)'!X$85</f>
        <v>0</v>
      </c>
      <c r="W18" s="71">
        <f>'CARGA MÁQUINA (CAP INST.)'!Y$85</f>
        <v>0</v>
      </c>
      <c r="X18" s="71">
        <f>'CARGA MÁQUINA (CAP INST.)'!Z$85</f>
        <v>0</v>
      </c>
      <c r="Y18" s="71">
        <f>'CARGA MÁQUINA (CAP INST.)'!AA$85</f>
        <v>0</v>
      </c>
      <c r="Z18" s="71">
        <f>'CARGA MÁQUINA (CAP INST.)'!AB$85</f>
        <v>0</v>
      </c>
      <c r="AA18" s="71">
        <f>'CARGA MÁQUINA (CAP INST.)'!AC$85</f>
        <v>0</v>
      </c>
      <c r="AB18" s="71">
        <f>'CARGA MÁQUINA (CAP INST.)'!AD$85</f>
        <v>0</v>
      </c>
      <c r="AC18" s="71">
        <f>'CARGA MÁQUINA (CAP INST.)'!AE$85</f>
        <v>0</v>
      </c>
      <c r="AD18" s="71">
        <f>'CARGA MÁQUINA (CAP INST.)'!AF$85</f>
        <v>0</v>
      </c>
      <c r="AE18" s="71">
        <f>'CARGA MÁQUINA (CAP INST.)'!AG$85</f>
        <v>0</v>
      </c>
      <c r="AF18" s="71">
        <f>'CARGA MÁQUINA (CAP INST.)'!AH$85</f>
        <v>0</v>
      </c>
      <c r="AG18" s="71">
        <f>'CARGA MÁQUINA (CAP INST.)'!AI$85</f>
        <v>0</v>
      </c>
      <c r="AH18" s="71">
        <f>'CARGA MÁQUINA (CAP INST.)'!AJ$85</f>
        <v>0</v>
      </c>
      <c r="AI18" s="71">
        <f>'CARGA MÁQUINA (CAP INST.)'!AK$85</f>
        <v>0</v>
      </c>
      <c r="AJ18" s="71">
        <f>'CARGA MÁQUINA (CAP INST.)'!AL$85</f>
        <v>0</v>
      </c>
      <c r="AK18" s="71">
        <f>'CARGA MÁQUINA (CAP INST.)'!AM$85</f>
        <v>0</v>
      </c>
      <c r="AL18" s="71">
        <f>'CARGA MÁQUINA (CAP INST.)'!AN$85</f>
        <v>0</v>
      </c>
      <c r="AM18" s="71">
        <f>'CARGA MÁQUINA (CAP INST.)'!AO$85</f>
        <v>0</v>
      </c>
      <c r="AN18" s="71">
        <f>'CARGA MÁQUINA (CAP INST.)'!AP$85</f>
        <v>0</v>
      </c>
      <c r="AO18" s="71">
        <f>'CARGA MÁQUINA (CAP INST.)'!AQ$85</f>
        <v>0</v>
      </c>
      <c r="AP18" s="71">
        <f>'CARGA MÁQUINA (CAP INST.)'!AR$85</f>
        <v>0</v>
      </c>
      <c r="AQ18" s="71">
        <f>'CARGA MÁQUINA (CAP INST.)'!AS$85</f>
        <v>0</v>
      </c>
      <c r="AR18" s="74"/>
      <c r="AS18" s="74"/>
      <c r="AT18" s="74"/>
      <c r="AU18" s="74"/>
      <c r="AV18" s="74"/>
      <c r="AW18" s="19"/>
      <c r="AX18" s="19"/>
      <c r="AY18" s="19"/>
      <c r="AZ18" s="19"/>
      <c r="BA18" s="19"/>
    </row>
    <row r="19" spans="1:53" x14ac:dyDescent="0.25">
      <c r="A19" s="70" t="s">
        <v>1239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4"/>
      <c r="AS19" s="74"/>
      <c r="AT19" s="74"/>
      <c r="AU19" s="74"/>
      <c r="AV19" s="74"/>
      <c r="AW19" s="19"/>
      <c r="AX19" s="19"/>
      <c r="AY19" s="19"/>
      <c r="AZ19" s="19"/>
      <c r="BA19" s="19"/>
    </row>
    <row r="20" spans="1:53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19"/>
      <c r="AX20" s="19"/>
      <c r="AY20" s="19"/>
      <c r="AZ20" s="19"/>
      <c r="BA20" s="19"/>
    </row>
    <row r="21" spans="1:53" x14ac:dyDescent="0.25">
      <c r="A21" s="68" t="s">
        <v>1233</v>
      </c>
      <c r="B21" s="69" t="s">
        <v>1234</v>
      </c>
      <c r="C21" s="69" t="s">
        <v>1235</v>
      </c>
      <c r="D21" s="69" t="s">
        <v>1236</v>
      </c>
      <c r="E21" s="69" t="s">
        <v>1237</v>
      </c>
      <c r="F21" s="69" t="s">
        <v>1240</v>
      </c>
      <c r="G21" s="69" t="s">
        <v>1241</v>
      </c>
      <c r="H21" s="69" t="s">
        <v>1242</v>
      </c>
      <c r="I21" s="69" t="s">
        <v>1243</v>
      </c>
      <c r="J21" s="69" t="s">
        <v>1244</v>
      </c>
      <c r="K21" s="69" t="s">
        <v>1245</v>
      </c>
      <c r="L21" s="69" t="s">
        <v>1246</v>
      </c>
      <c r="M21" s="69" t="s">
        <v>1247</v>
      </c>
      <c r="N21" s="69" t="s">
        <v>1248</v>
      </c>
      <c r="O21" s="69" t="s">
        <v>1249</v>
      </c>
      <c r="P21" s="69" t="s">
        <v>1250</v>
      </c>
      <c r="Q21" s="69" t="s">
        <v>1251</v>
      </c>
      <c r="R21" s="69" t="s">
        <v>1252</v>
      </c>
      <c r="S21" s="69" t="s">
        <v>1253</v>
      </c>
      <c r="T21" s="69" t="s">
        <v>1254</v>
      </c>
      <c r="U21" s="69" t="s">
        <v>1255</v>
      </c>
      <c r="V21" s="69" t="s">
        <v>1256</v>
      </c>
      <c r="W21" s="69" t="s">
        <v>1257</v>
      </c>
      <c r="X21" s="69" t="s">
        <v>1258</v>
      </c>
      <c r="Y21" s="69" t="s">
        <v>1259</v>
      </c>
      <c r="Z21" s="69" t="s">
        <v>1260</v>
      </c>
      <c r="AA21" s="69" t="s">
        <v>1261</v>
      </c>
      <c r="AB21" s="69" t="s">
        <v>1262</v>
      </c>
      <c r="AC21" s="69" t="s">
        <v>1263</v>
      </c>
      <c r="AD21" s="69" t="s">
        <v>1264</v>
      </c>
      <c r="AE21" s="69" t="s">
        <v>1265</v>
      </c>
      <c r="AF21" s="69" t="s">
        <v>1266</v>
      </c>
      <c r="AG21" s="69" t="s">
        <v>1267</v>
      </c>
      <c r="AH21" s="69" t="s">
        <v>1268</v>
      </c>
      <c r="AI21" s="69" t="s">
        <v>1269</v>
      </c>
      <c r="AJ21" s="69" t="s">
        <v>1270</v>
      </c>
      <c r="AK21" s="69" t="s">
        <v>1271</v>
      </c>
      <c r="AL21" s="69" t="s">
        <v>1272</v>
      </c>
      <c r="AM21" s="69" t="s">
        <v>1273</v>
      </c>
      <c r="AN21" s="69" t="s">
        <v>1274</v>
      </c>
      <c r="AO21" s="69" t="s">
        <v>1275</v>
      </c>
      <c r="AP21" s="69" t="s">
        <v>1276</v>
      </c>
      <c r="AQ21" s="69" t="s">
        <v>1277</v>
      </c>
      <c r="AR21" s="74"/>
      <c r="AS21" s="74"/>
      <c r="AT21" s="74"/>
      <c r="AU21" s="74"/>
      <c r="AV21" s="74"/>
      <c r="AW21" s="19"/>
      <c r="AX21" s="19"/>
      <c r="AY21" s="19"/>
      <c r="AZ21" s="19"/>
      <c r="BA21" s="19"/>
    </row>
    <row r="22" spans="1:53" x14ac:dyDescent="0.25">
      <c r="A22" s="70" t="s">
        <v>1238</v>
      </c>
      <c r="B22" s="71">
        <f>'CARGA MÁQUINA (CAP INST.)'!I$23</f>
        <v>100</v>
      </c>
      <c r="C22" s="71">
        <f>'CARGA MÁQUINA (CAP INST.)'!J$23</f>
        <v>100</v>
      </c>
      <c r="D22" s="71">
        <f>'CARGA MÁQUINA (CAP INST.)'!K$23</f>
        <v>100</v>
      </c>
      <c r="E22" s="71">
        <f>'CARGA MÁQUINA (CAP INST.)'!L$23</f>
        <v>80</v>
      </c>
      <c r="F22" s="71">
        <f>'CARGA MÁQUINA (CAP INST.)'!M$23</f>
        <v>100</v>
      </c>
      <c r="G22" s="71">
        <f>'CARGA MÁQUINA (CAP INST.)'!N$23</f>
        <v>100</v>
      </c>
      <c r="H22" s="71">
        <f>'CARGA MÁQUINA (CAP INST.)'!O$23</f>
        <v>80</v>
      </c>
      <c r="I22" s="71">
        <f>'CARGA MÁQUINA (CAP INST.)'!P$23</f>
        <v>80</v>
      </c>
      <c r="J22" s="71">
        <f>'CARGA MÁQUINA (CAP INST.)'!Q$23</f>
        <v>100</v>
      </c>
      <c r="K22" s="71">
        <f>'CARGA MÁQUINA (CAP INST.)'!R$23</f>
        <v>100</v>
      </c>
      <c r="L22" s="71">
        <f>'CARGA MÁQUINA (CAP INST.)'!S$23</f>
        <v>100</v>
      </c>
      <c r="M22" s="71">
        <f>'CARGA MÁQUINA (CAP INST.)'!T$23</f>
        <v>100</v>
      </c>
      <c r="N22" s="71">
        <f>'CARGA MÁQUINA (CAP INST.)'!U$23</f>
        <v>80</v>
      </c>
      <c r="O22" s="71">
        <f>'CARGA MÁQUINA (CAP INST.)'!V$23</f>
        <v>100</v>
      </c>
      <c r="P22" s="71">
        <f>'CARGA MÁQUINA (CAP INST.)'!W$23</f>
        <v>100</v>
      </c>
      <c r="Q22" s="71">
        <f>'CARGA MÁQUINA (CAP INST.)'!X$23</f>
        <v>100</v>
      </c>
      <c r="R22" s="71">
        <f>'CARGA MÁQUINA (CAP INST.)'!Y$23</f>
        <v>100</v>
      </c>
      <c r="S22" s="71">
        <f>'CARGA MÁQUINA (CAP INST.)'!Z$23</f>
        <v>100</v>
      </c>
      <c r="T22" s="71">
        <f>'CARGA MÁQUINA (CAP INST.)'!AA$23</f>
        <v>100</v>
      </c>
      <c r="U22" s="71">
        <f>'CARGA MÁQUINA (CAP INST.)'!AB$23</f>
        <v>100</v>
      </c>
      <c r="V22" s="71">
        <f>'CARGA MÁQUINA (CAP INST.)'!AC$23</f>
        <v>100</v>
      </c>
      <c r="W22" s="71">
        <f>'CARGA MÁQUINA (CAP INST.)'!AD$23</f>
        <v>100</v>
      </c>
      <c r="X22" s="71">
        <f>'CARGA MÁQUINA (CAP INST.)'!AE$23</f>
        <v>100</v>
      </c>
      <c r="Y22" s="71">
        <f>'CARGA MÁQUINA (CAP INST.)'!AF$23</f>
        <v>100</v>
      </c>
      <c r="Z22" s="71">
        <f>'CARGA MÁQUINA (CAP INST.)'!AG$23</f>
        <v>100</v>
      </c>
      <c r="AA22" s="71">
        <f>'CARGA MÁQUINA (CAP INST.)'!AH$23</f>
        <v>100</v>
      </c>
      <c r="AB22" s="71">
        <f>'CARGA MÁQUINA (CAP INST.)'!AI$23</f>
        <v>80</v>
      </c>
      <c r="AC22" s="71">
        <f>'CARGA MÁQUINA (CAP INST.)'!AJ$23</f>
        <v>100</v>
      </c>
      <c r="AD22" s="71">
        <f>'CARGA MÁQUINA (CAP INST.)'!AK$23</f>
        <v>100</v>
      </c>
      <c r="AE22" s="71">
        <f>'CARGA MÁQUINA (CAP INST.)'!AL$23</f>
        <v>100</v>
      </c>
      <c r="AF22" s="71">
        <f>'CARGA MÁQUINA (CAP INST.)'!AM$23</f>
        <v>100</v>
      </c>
      <c r="AG22" s="71">
        <f>'CARGA MÁQUINA (CAP INST.)'!AN$23</f>
        <v>80</v>
      </c>
      <c r="AH22" s="71">
        <f>'CARGA MÁQUINA (CAP INST.)'!AO$23</f>
        <v>100</v>
      </c>
      <c r="AI22" s="71">
        <f>'CARGA MÁQUINA (CAP INST.)'!AP$23</f>
        <v>100</v>
      </c>
      <c r="AJ22" s="71">
        <f>'CARGA MÁQUINA (CAP INST.)'!AQ$23</f>
        <v>80</v>
      </c>
      <c r="AK22" s="71">
        <f>'CARGA MÁQUINA (CAP INST.)'!AR$23</f>
        <v>100</v>
      </c>
      <c r="AL22" s="71">
        <f>'CARGA MÁQUINA (CAP INST.)'!AS$23</f>
        <v>80</v>
      </c>
      <c r="AM22" s="71">
        <f>'CARGA MÁQUINA (CAP INST.)'!AT$23</f>
        <v>100</v>
      </c>
      <c r="AN22" s="71">
        <f>'CARGA MÁQUINA (CAP INST.)'!AU$23</f>
        <v>100</v>
      </c>
      <c r="AO22" s="71">
        <f>'CARGA MÁQUINA (CAP INST.)'!AV$23</f>
        <v>100</v>
      </c>
      <c r="AP22" s="71">
        <f>'CARGA MÁQUINA (CAP INST.)'!AW$23</f>
        <v>100</v>
      </c>
      <c r="AQ22" s="71">
        <f>'CARGA MÁQUINA (CAP INST.)'!AX$23</f>
        <v>80</v>
      </c>
      <c r="AR22" s="74"/>
      <c r="AS22" s="74"/>
      <c r="AT22" s="74"/>
      <c r="AU22" s="74"/>
      <c r="AV22" s="74"/>
      <c r="AW22" s="19"/>
      <c r="AX22" s="19"/>
      <c r="AY22" s="19"/>
      <c r="AZ22" s="19"/>
      <c r="BA22" s="19"/>
    </row>
    <row r="23" spans="1:53" x14ac:dyDescent="0.25">
      <c r="A23" s="70" t="s">
        <v>1296</v>
      </c>
      <c r="B23" s="71">
        <f>'CARGA MÁQUINA (CAP INST.)'!D$87</f>
        <v>29.792727272727269</v>
      </c>
      <c r="C23" s="71">
        <f>'CARGA MÁQUINA (CAP INST.)'!E$87</f>
        <v>21.763636363636362</v>
      </c>
      <c r="D23" s="71">
        <f>'CARGA MÁQUINA (CAP INST.)'!F$87</f>
        <v>39.354545454545452</v>
      </c>
      <c r="E23" s="71">
        <f>'CARGA MÁQUINA (CAP INST.)'!G$87</f>
        <v>18.409090909090907</v>
      </c>
      <c r="F23" s="71">
        <f>'CARGA MÁQUINA (CAP INST.)'!H$87</f>
        <v>0</v>
      </c>
      <c r="G23" s="71">
        <f>'CARGA MÁQUINA (CAP INST.)'!I$87</f>
        <v>23.072727272727271</v>
      </c>
      <c r="H23" s="71">
        <f>'CARGA MÁQUINA (CAP INST.)'!J$87</f>
        <v>14.895454545454545</v>
      </c>
      <c r="I23" s="71">
        <f>'CARGA MÁQUINA (CAP INST.)'!K$87</f>
        <v>7.4454545454545444</v>
      </c>
      <c r="J23" s="71">
        <f>'CARGA MÁQUINA (CAP INST.)'!L$87</f>
        <v>6.1363636363636358</v>
      </c>
      <c r="K23" s="71">
        <f>'CARGA MÁQUINA (CAP INST.)'!M$87</f>
        <v>6.1363636363636358</v>
      </c>
      <c r="L23" s="71">
        <f>'CARGA MÁQUINA (CAP INST.)'!N$87</f>
        <v>18.409090909090907</v>
      </c>
      <c r="M23" s="71">
        <f>'CARGA MÁQUINA (CAP INST.)'!O$87</f>
        <v>6.1363636363636358</v>
      </c>
      <c r="N23" s="71">
        <f>'CARGA MÁQUINA (CAP INST.)'!P$87</f>
        <v>0</v>
      </c>
      <c r="O23" s="71">
        <f>'CARGA MÁQUINA (CAP INST.)'!Q$87</f>
        <v>0</v>
      </c>
      <c r="P23" s="71">
        <f>'CARGA MÁQUINA (CAP INST.)'!R$87</f>
        <v>0</v>
      </c>
      <c r="Q23" s="71">
        <f>'CARGA MÁQUINA (CAP INST.)'!S$87</f>
        <v>0</v>
      </c>
      <c r="R23" s="71">
        <f>'CARGA MÁQUINA (CAP INST.)'!T$87</f>
        <v>0</v>
      </c>
      <c r="S23" s="71">
        <f>'CARGA MÁQUINA (CAP INST.)'!U$87</f>
        <v>0</v>
      </c>
      <c r="T23" s="71">
        <f>'CARGA MÁQUINA (CAP INST.)'!V$87</f>
        <v>0</v>
      </c>
      <c r="U23" s="71">
        <f>'CARGA MÁQUINA (CAP INST.)'!W$87</f>
        <v>0</v>
      </c>
      <c r="V23" s="71">
        <f>'CARGA MÁQUINA (CAP INST.)'!X$87</f>
        <v>0</v>
      </c>
      <c r="W23" s="71">
        <f>'CARGA MÁQUINA (CAP INST.)'!Y$87</f>
        <v>0</v>
      </c>
      <c r="X23" s="71">
        <f>'CARGA MÁQUINA (CAP INST.)'!Z$87</f>
        <v>0</v>
      </c>
      <c r="Y23" s="71">
        <f>'CARGA MÁQUINA (CAP INST.)'!AA$87</f>
        <v>0</v>
      </c>
      <c r="Z23" s="71">
        <f>'CARGA MÁQUINA (CAP INST.)'!AB$87</f>
        <v>0</v>
      </c>
      <c r="AA23" s="71">
        <f>'CARGA MÁQUINA (CAP INST.)'!AC$87</f>
        <v>0</v>
      </c>
      <c r="AB23" s="71">
        <f>'CARGA MÁQUINA (CAP INST.)'!AD$87</f>
        <v>0</v>
      </c>
      <c r="AC23" s="71">
        <f>'CARGA MÁQUINA (CAP INST.)'!AE$87</f>
        <v>0</v>
      </c>
      <c r="AD23" s="71">
        <f>'CARGA MÁQUINA (CAP INST.)'!AF$87</f>
        <v>0</v>
      </c>
      <c r="AE23" s="71">
        <f>'CARGA MÁQUINA (CAP INST.)'!AG$87</f>
        <v>0</v>
      </c>
      <c r="AF23" s="71">
        <f>'CARGA MÁQUINA (CAP INST.)'!AH$87</f>
        <v>0</v>
      </c>
      <c r="AG23" s="71">
        <f>'CARGA MÁQUINA (CAP INST.)'!AI$87</f>
        <v>0</v>
      </c>
      <c r="AH23" s="71">
        <f>'CARGA MÁQUINA (CAP INST.)'!AJ$87</f>
        <v>0</v>
      </c>
      <c r="AI23" s="71">
        <f>'CARGA MÁQUINA (CAP INST.)'!AK$87</f>
        <v>0</v>
      </c>
      <c r="AJ23" s="71">
        <f>'CARGA MÁQUINA (CAP INST.)'!AL$87</f>
        <v>0</v>
      </c>
      <c r="AK23" s="71">
        <f>'CARGA MÁQUINA (CAP INST.)'!AM$87</f>
        <v>0</v>
      </c>
      <c r="AL23" s="71">
        <f>'CARGA MÁQUINA (CAP INST.)'!AN$87</f>
        <v>0</v>
      </c>
      <c r="AM23" s="71">
        <f>'CARGA MÁQUINA (CAP INST.)'!AO$87</f>
        <v>0</v>
      </c>
      <c r="AN23" s="71">
        <f>'CARGA MÁQUINA (CAP INST.)'!AP$87</f>
        <v>0</v>
      </c>
      <c r="AO23" s="71">
        <f>'CARGA MÁQUINA (CAP INST.)'!AQ$87</f>
        <v>0</v>
      </c>
      <c r="AP23" s="71">
        <f>'CARGA MÁQUINA (CAP INST.)'!AR$87</f>
        <v>0</v>
      </c>
      <c r="AQ23" s="71">
        <f>'CARGA MÁQUINA (CAP INST.)'!AS$87</f>
        <v>0</v>
      </c>
      <c r="AR23" s="74"/>
      <c r="AS23" s="74"/>
      <c r="AT23" s="74"/>
      <c r="AU23" s="74"/>
      <c r="AV23" s="74"/>
      <c r="AW23" s="19"/>
      <c r="AX23" s="19"/>
      <c r="AY23" s="19"/>
      <c r="AZ23" s="19"/>
      <c r="BA23" s="19"/>
    </row>
    <row r="24" spans="1:53" x14ac:dyDescent="0.25">
      <c r="A24" s="70" t="s">
        <v>1239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4"/>
      <c r="AS24" s="74"/>
      <c r="AT24" s="74"/>
      <c r="AU24" s="74"/>
      <c r="AV24" s="74"/>
      <c r="AW24" s="19"/>
      <c r="AX24" s="19"/>
      <c r="AY24" s="19"/>
      <c r="AZ24" s="19"/>
      <c r="BA24" s="19"/>
    </row>
    <row r="25" spans="1:53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19"/>
      <c r="AX25" s="19"/>
      <c r="AY25" s="19"/>
      <c r="AZ25" s="19"/>
      <c r="BA25" s="19"/>
    </row>
    <row r="26" spans="1:53" x14ac:dyDescent="0.25">
      <c r="A26" s="68" t="s">
        <v>1233</v>
      </c>
      <c r="B26" s="69" t="s">
        <v>1234</v>
      </c>
      <c r="C26" s="69" t="s">
        <v>1235</v>
      </c>
      <c r="D26" s="69" t="s">
        <v>1236</v>
      </c>
      <c r="E26" s="69" t="s">
        <v>1237</v>
      </c>
      <c r="F26" s="69" t="s">
        <v>1240</v>
      </c>
      <c r="G26" s="69" t="s">
        <v>1241</v>
      </c>
      <c r="H26" s="69" t="s">
        <v>1242</v>
      </c>
      <c r="I26" s="69" t="s">
        <v>1243</v>
      </c>
      <c r="J26" s="69" t="s">
        <v>1244</v>
      </c>
      <c r="K26" s="69" t="s">
        <v>1245</v>
      </c>
      <c r="L26" s="69" t="s">
        <v>1246</v>
      </c>
      <c r="M26" s="69" t="s">
        <v>1247</v>
      </c>
      <c r="N26" s="69" t="s">
        <v>1248</v>
      </c>
      <c r="O26" s="69" t="s">
        <v>1249</v>
      </c>
      <c r="P26" s="69" t="s">
        <v>1250</v>
      </c>
      <c r="Q26" s="69" t="s">
        <v>1251</v>
      </c>
      <c r="R26" s="69" t="s">
        <v>1252</v>
      </c>
      <c r="S26" s="69" t="s">
        <v>1253</v>
      </c>
      <c r="T26" s="69" t="s">
        <v>1254</v>
      </c>
      <c r="U26" s="69" t="s">
        <v>1255</v>
      </c>
      <c r="V26" s="69" t="s">
        <v>1256</v>
      </c>
      <c r="W26" s="69" t="s">
        <v>1257</v>
      </c>
      <c r="X26" s="69" t="s">
        <v>1258</v>
      </c>
      <c r="Y26" s="69" t="s">
        <v>1259</v>
      </c>
      <c r="Z26" s="69" t="s">
        <v>1260</v>
      </c>
      <c r="AA26" s="69" t="s">
        <v>1261</v>
      </c>
      <c r="AB26" s="69" t="s">
        <v>1262</v>
      </c>
      <c r="AC26" s="69" t="s">
        <v>1263</v>
      </c>
      <c r="AD26" s="69" t="s">
        <v>1264</v>
      </c>
      <c r="AE26" s="69" t="s">
        <v>1265</v>
      </c>
      <c r="AF26" s="69" t="s">
        <v>1266</v>
      </c>
      <c r="AG26" s="69" t="s">
        <v>1267</v>
      </c>
      <c r="AH26" s="69" t="s">
        <v>1268</v>
      </c>
      <c r="AI26" s="69" t="s">
        <v>1269</v>
      </c>
      <c r="AJ26" s="69" t="s">
        <v>1270</v>
      </c>
      <c r="AK26" s="69" t="s">
        <v>1271</v>
      </c>
      <c r="AL26" s="69" t="s">
        <v>1272</v>
      </c>
      <c r="AM26" s="69" t="s">
        <v>1273</v>
      </c>
      <c r="AN26" s="69" t="s">
        <v>1274</v>
      </c>
      <c r="AO26" s="69" t="s">
        <v>1275</v>
      </c>
      <c r="AP26" s="69" t="s">
        <v>1276</v>
      </c>
      <c r="AQ26" s="69" t="s">
        <v>1277</v>
      </c>
      <c r="AR26" s="74"/>
      <c r="AS26" s="74"/>
      <c r="AT26" s="74"/>
      <c r="AU26" s="74"/>
      <c r="AV26" s="74"/>
      <c r="AW26" s="19"/>
      <c r="AX26" s="19"/>
      <c r="AY26" s="19"/>
      <c r="AZ26" s="19"/>
      <c r="BA26" s="19"/>
    </row>
    <row r="27" spans="1:53" x14ac:dyDescent="0.25">
      <c r="A27" s="70" t="s">
        <v>1238</v>
      </c>
      <c r="B27" s="71">
        <f>'CARGA MÁQUINA (CAP INST.)'!I$25</f>
        <v>100</v>
      </c>
      <c r="C27" s="71">
        <f>'CARGA MÁQUINA (CAP INST.)'!J$25</f>
        <v>100</v>
      </c>
      <c r="D27" s="71">
        <f>'CARGA MÁQUINA (CAP INST.)'!K$25</f>
        <v>100</v>
      </c>
      <c r="E27" s="71">
        <f>'CARGA MÁQUINA (CAP INST.)'!L$25</f>
        <v>80</v>
      </c>
      <c r="F27" s="71">
        <f>'CARGA MÁQUINA (CAP INST.)'!M$25</f>
        <v>100</v>
      </c>
      <c r="G27" s="71">
        <f>'CARGA MÁQUINA (CAP INST.)'!N$25</f>
        <v>100</v>
      </c>
      <c r="H27" s="71">
        <f>'CARGA MÁQUINA (CAP INST.)'!O$25</f>
        <v>80</v>
      </c>
      <c r="I27" s="71">
        <f>'CARGA MÁQUINA (CAP INST.)'!P$25</f>
        <v>80</v>
      </c>
      <c r="J27" s="71">
        <f>'CARGA MÁQUINA (CAP INST.)'!Q$25</f>
        <v>100</v>
      </c>
      <c r="K27" s="71">
        <f>'CARGA MÁQUINA (CAP INST.)'!R$25</f>
        <v>100</v>
      </c>
      <c r="L27" s="71">
        <f>'CARGA MÁQUINA (CAP INST.)'!S$25</f>
        <v>100</v>
      </c>
      <c r="M27" s="71">
        <f>'CARGA MÁQUINA (CAP INST.)'!T$25</f>
        <v>100</v>
      </c>
      <c r="N27" s="71">
        <f>'CARGA MÁQUINA (CAP INST.)'!U$25</f>
        <v>80</v>
      </c>
      <c r="O27" s="71">
        <f>'CARGA MÁQUINA (CAP INST.)'!V$25</f>
        <v>100</v>
      </c>
      <c r="P27" s="71">
        <f>'CARGA MÁQUINA (CAP INST.)'!W$25</f>
        <v>100</v>
      </c>
      <c r="Q27" s="71">
        <f>'CARGA MÁQUINA (CAP INST.)'!X$25</f>
        <v>100</v>
      </c>
      <c r="R27" s="71">
        <f>'CARGA MÁQUINA (CAP INST.)'!Y$25</f>
        <v>100</v>
      </c>
      <c r="S27" s="71">
        <f>'CARGA MÁQUINA (CAP INST.)'!Z$25</f>
        <v>100</v>
      </c>
      <c r="T27" s="71">
        <f>'CARGA MÁQUINA (CAP INST.)'!AA$25</f>
        <v>100</v>
      </c>
      <c r="U27" s="71">
        <f>'CARGA MÁQUINA (CAP INST.)'!AB$25</f>
        <v>100</v>
      </c>
      <c r="V27" s="71">
        <f>'CARGA MÁQUINA (CAP INST.)'!AC$25</f>
        <v>100</v>
      </c>
      <c r="W27" s="71">
        <f>'CARGA MÁQUINA (CAP INST.)'!AD$25</f>
        <v>100</v>
      </c>
      <c r="X27" s="71">
        <f>'CARGA MÁQUINA (CAP INST.)'!AE$25</f>
        <v>100</v>
      </c>
      <c r="Y27" s="71">
        <f>'CARGA MÁQUINA (CAP INST.)'!AF$25</f>
        <v>100</v>
      </c>
      <c r="Z27" s="71">
        <f>'CARGA MÁQUINA (CAP INST.)'!AG$25</f>
        <v>100</v>
      </c>
      <c r="AA27" s="71">
        <f>'CARGA MÁQUINA (CAP INST.)'!AH$25</f>
        <v>100</v>
      </c>
      <c r="AB27" s="71">
        <f>'CARGA MÁQUINA (CAP INST.)'!AI$25</f>
        <v>80</v>
      </c>
      <c r="AC27" s="71">
        <f>'CARGA MÁQUINA (CAP INST.)'!AJ$25</f>
        <v>100</v>
      </c>
      <c r="AD27" s="71">
        <f>'CARGA MÁQUINA (CAP INST.)'!AK$25</f>
        <v>100</v>
      </c>
      <c r="AE27" s="71">
        <f>'CARGA MÁQUINA (CAP INST.)'!AL$25</f>
        <v>100</v>
      </c>
      <c r="AF27" s="71">
        <f>'CARGA MÁQUINA (CAP INST.)'!AM$25</f>
        <v>100</v>
      </c>
      <c r="AG27" s="71">
        <f>'CARGA MÁQUINA (CAP INST.)'!AN$25</f>
        <v>80</v>
      </c>
      <c r="AH27" s="71">
        <f>'CARGA MÁQUINA (CAP INST.)'!AO$25</f>
        <v>100</v>
      </c>
      <c r="AI27" s="71">
        <f>'CARGA MÁQUINA (CAP INST.)'!AP$25</f>
        <v>100</v>
      </c>
      <c r="AJ27" s="71">
        <f>'CARGA MÁQUINA (CAP INST.)'!AQ$25</f>
        <v>80</v>
      </c>
      <c r="AK27" s="71">
        <f>'CARGA MÁQUINA (CAP INST.)'!AR$25</f>
        <v>100</v>
      </c>
      <c r="AL27" s="71">
        <f>'CARGA MÁQUINA (CAP INST.)'!AS$25</f>
        <v>80</v>
      </c>
      <c r="AM27" s="71">
        <f>'CARGA MÁQUINA (CAP INST.)'!AT$25</f>
        <v>100</v>
      </c>
      <c r="AN27" s="71">
        <f>'CARGA MÁQUINA (CAP INST.)'!AU$25</f>
        <v>100</v>
      </c>
      <c r="AO27" s="71">
        <f>'CARGA MÁQUINA (CAP INST.)'!AV$25</f>
        <v>100</v>
      </c>
      <c r="AP27" s="71">
        <f>'CARGA MÁQUINA (CAP INST.)'!AW$25</f>
        <v>100</v>
      </c>
      <c r="AQ27" s="71">
        <f>'CARGA MÁQUINA (CAP INST.)'!AX$25</f>
        <v>80</v>
      </c>
      <c r="AR27" s="74"/>
      <c r="AS27" s="74"/>
      <c r="AT27" s="74"/>
      <c r="AU27" s="74"/>
      <c r="AV27" s="74"/>
      <c r="AW27" s="19"/>
      <c r="AX27" s="19"/>
      <c r="AY27" s="19"/>
      <c r="AZ27" s="19"/>
      <c r="BA27" s="19"/>
    </row>
    <row r="28" spans="1:53" x14ac:dyDescent="0.25">
      <c r="A28" s="70" t="s">
        <v>1297</v>
      </c>
      <c r="B28" s="71">
        <f>'CARGA MÁQUINA (CAP INST.)'!D$88</f>
        <v>0</v>
      </c>
      <c r="C28" s="71">
        <f>'CARGA MÁQUINA (CAP INST.)'!E$88</f>
        <v>0</v>
      </c>
      <c r="D28" s="71">
        <f>'CARGA MÁQUINA (CAP INST.)'!F$88</f>
        <v>0</v>
      </c>
      <c r="E28" s="71">
        <f>'CARGA MÁQUINA (CAP INST.)'!G$88</f>
        <v>0</v>
      </c>
      <c r="F28" s="71">
        <f>'CARGA MÁQUINA (CAP INST.)'!H$88</f>
        <v>38</v>
      </c>
      <c r="G28" s="71">
        <f>'CARGA MÁQUINA (CAP INST.)'!I$88</f>
        <v>11.700000000000001</v>
      </c>
      <c r="H28" s="71">
        <f>'CARGA MÁQUINA (CAP INST.)'!J$88</f>
        <v>0</v>
      </c>
      <c r="I28" s="71">
        <f>'CARGA MÁQUINA (CAP INST.)'!K$88</f>
        <v>0</v>
      </c>
      <c r="J28" s="71">
        <f>'CARGA MÁQUINA (CAP INST.)'!L$88</f>
        <v>0</v>
      </c>
      <c r="K28" s="71">
        <f>'CARGA MÁQUINA (CAP INST.)'!M$88</f>
        <v>0</v>
      </c>
      <c r="L28" s="71">
        <f>'CARGA MÁQUINA (CAP INST.)'!N$88</f>
        <v>21.6</v>
      </c>
      <c r="M28" s="71">
        <f>'CARGA MÁQUINA (CAP INST.)'!O$88</f>
        <v>0</v>
      </c>
      <c r="N28" s="71">
        <f>'CARGA MÁQUINA (CAP INST.)'!P$88</f>
        <v>29.2</v>
      </c>
      <c r="O28" s="71">
        <f>'CARGA MÁQUINA (CAP INST.)'!Q$88</f>
        <v>4.55</v>
      </c>
      <c r="P28" s="71">
        <f>'CARGA MÁQUINA (CAP INST.)'!R$88</f>
        <v>7.3</v>
      </c>
      <c r="Q28" s="71">
        <f>'CARGA MÁQUINA (CAP INST.)'!S$88</f>
        <v>13.75</v>
      </c>
      <c r="R28" s="71">
        <f>'CARGA MÁQUINA (CAP INST.)'!T$88</f>
        <v>13.75</v>
      </c>
      <c r="S28" s="71">
        <f>'CARGA MÁQUINA (CAP INST.)'!U$88</f>
        <v>0</v>
      </c>
      <c r="T28" s="71">
        <f>'CARGA MÁQUINA (CAP INST.)'!V$88</f>
        <v>0</v>
      </c>
      <c r="U28" s="71">
        <f>'CARGA MÁQUINA (CAP INST.)'!W$88</f>
        <v>0</v>
      </c>
      <c r="V28" s="71">
        <f>'CARGA MÁQUINA (CAP INST.)'!X$88</f>
        <v>0</v>
      </c>
      <c r="W28" s="71">
        <f>'CARGA MÁQUINA (CAP INST.)'!Y$88</f>
        <v>0</v>
      </c>
      <c r="X28" s="71">
        <f>'CARGA MÁQUINA (CAP INST.)'!Z$88</f>
        <v>0</v>
      </c>
      <c r="Y28" s="71">
        <f>'CARGA MÁQUINA (CAP INST.)'!AA$88</f>
        <v>0</v>
      </c>
      <c r="Z28" s="71">
        <f>'CARGA MÁQUINA (CAP INST.)'!AB$88</f>
        <v>0</v>
      </c>
      <c r="AA28" s="71">
        <f>'CARGA MÁQUINA (CAP INST.)'!AC$88</f>
        <v>0</v>
      </c>
      <c r="AB28" s="71">
        <f>'CARGA MÁQUINA (CAP INST.)'!AD$88</f>
        <v>0</v>
      </c>
      <c r="AC28" s="71">
        <f>'CARGA MÁQUINA (CAP INST.)'!AE$88</f>
        <v>0</v>
      </c>
      <c r="AD28" s="71">
        <f>'CARGA MÁQUINA (CAP INST.)'!AF$88</f>
        <v>0</v>
      </c>
      <c r="AE28" s="71">
        <f>'CARGA MÁQUINA (CAP INST.)'!AG$88</f>
        <v>0</v>
      </c>
      <c r="AF28" s="71">
        <f>'CARGA MÁQUINA (CAP INST.)'!AH$88</f>
        <v>0</v>
      </c>
      <c r="AG28" s="71">
        <f>'CARGA MÁQUINA (CAP INST.)'!AI$88</f>
        <v>0</v>
      </c>
      <c r="AH28" s="71">
        <f>'CARGA MÁQUINA (CAP INST.)'!AJ$88</f>
        <v>0</v>
      </c>
      <c r="AI28" s="71">
        <f>'CARGA MÁQUINA (CAP INST.)'!AK$88</f>
        <v>0</v>
      </c>
      <c r="AJ28" s="71">
        <f>'CARGA MÁQUINA (CAP INST.)'!AL$88</f>
        <v>0</v>
      </c>
      <c r="AK28" s="71">
        <f>'CARGA MÁQUINA (CAP INST.)'!AM$88</f>
        <v>0</v>
      </c>
      <c r="AL28" s="71">
        <f>'CARGA MÁQUINA (CAP INST.)'!AN$88</f>
        <v>0</v>
      </c>
      <c r="AM28" s="71">
        <f>'CARGA MÁQUINA (CAP INST.)'!AO$88</f>
        <v>13</v>
      </c>
      <c r="AN28" s="71">
        <f>'CARGA MÁQUINA (CAP INST.)'!AP$88</f>
        <v>0</v>
      </c>
      <c r="AO28" s="71">
        <f>'CARGA MÁQUINA (CAP INST.)'!AQ$88</f>
        <v>0</v>
      </c>
      <c r="AP28" s="71">
        <f>'CARGA MÁQUINA (CAP INST.)'!AR$88</f>
        <v>0</v>
      </c>
      <c r="AQ28" s="71">
        <f>'CARGA MÁQUINA (CAP INST.)'!AS$88</f>
        <v>0</v>
      </c>
      <c r="AR28" s="74"/>
      <c r="AS28" s="74"/>
      <c r="AT28" s="74"/>
      <c r="AU28" s="74"/>
      <c r="AV28" s="74"/>
      <c r="AW28" s="19"/>
      <c r="AX28" s="19"/>
      <c r="AY28" s="19"/>
      <c r="AZ28" s="19"/>
      <c r="BA28" s="19"/>
    </row>
    <row r="29" spans="1:53" x14ac:dyDescent="0.25">
      <c r="A29" s="70" t="s">
        <v>1239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4"/>
      <c r="AS29" s="74"/>
      <c r="AT29" s="74"/>
      <c r="AU29" s="74"/>
      <c r="AV29" s="74"/>
      <c r="AW29" s="19"/>
      <c r="AX29" s="19"/>
      <c r="AY29" s="19"/>
      <c r="AZ29" s="19"/>
      <c r="BA29" s="19"/>
    </row>
    <row r="30" spans="1:53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19"/>
      <c r="AX30" s="19"/>
      <c r="AY30" s="19"/>
      <c r="AZ30" s="19"/>
      <c r="BA30" s="19"/>
    </row>
    <row r="31" spans="1:53" x14ac:dyDescent="0.25">
      <c r="A31" s="68" t="s">
        <v>1233</v>
      </c>
      <c r="B31" s="69" t="s">
        <v>1234</v>
      </c>
      <c r="C31" s="69" t="s">
        <v>1235</v>
      </c>
      <c r="D31" s="69" t="s">
        <v>1236</v>
      </c>
      <c r="E31" s="69" t="s">
        <v>1237</v>
      </c>
      <c r="F31" s="69" t="s">
        <v>1240</v>
      </c>
      <c r="G31" s="69" t="s">
        <v>1241</v>
      </c>
      <c r="H31" s="69" t="s">
        <v>1242</v>
      </c>
      <c r="I31" s="69" t="s">
        <v>1243</v>
      </c>
      <c r="J31" s="69" t="s">
        <v>1244</v>
      </c>
      <c r="K31" s="69" t="s">
        <v>1245</v>
      </c>
      <c r="L31" s="69" t="s">
        <v>1246</v>
      </c>
      <c r="M31" s="69" t="s">
        <v>1247</v>
      </c>
      <c r="N31" s="69" t="s">
        <v>1248</v>
      </c>
      <c r="O31" s="69" t="s">
        <v>1249</v>
      </c>
      <c r="P31" s="69" t="s">
        <v>1250</v>
      </c>
      <c r="Q31" s="69" t="s">
        <v>1251</v>
      </c>
      <c r="R31" s="69" t="s">
        <v>1252</v>
      </c>
      <c r="S31" s="69" t="s">
        <v>1253</v>
      </c>
      <c r="T31" s="69" t="s">
        <v>1254</v>
      </c>
      <c r="U31" s="69" t="s">
        <v>1255</v>
      </c>
      <c r="V31" s="69" t="s">
        <v>1256</v>
      </c>
      <c r="W31" s="69" t="s">
        <v>1257</v>
      </c>
      <c r="X31" s="69" t="s">
        <v>1258</v>
      </c>
      <c r="Y31" s="69" t="s">
        <v>1259</v>
      </c>
      <c r="Z31" s="69" t="s">
        <v>1260</v>
      </c>
      <c r="AA31" s="69" t="s">
        <v>1261</v>
      </c>
      <c r="AB31" s="69" t="s">
        <v>1262</v>
      </c>
      <c r="AC31" s="69" t="s">
        <v>1263</v>
      </c>
      <c r="AD31" s="69" t="s">
        <v>1264</v>
      </c>
      <c r="AE31" s="69" t="s">
        <v>1265</v>
      </c>
      <c r="AF31" s="69" t="s">
        <v>1266</v>
      </c>
      <c r="AG31" s="69" t="s">
        <v>1267</v>
      </c>
      <c r="AH31" s="69" t="s">
        <v>1268</v>
      </c>
      <c r="AI31" s="69" t="s">
        <v>1269</v>
      </c>
      <c r="AJ31" s="69" t="s">
        <v>1270</v>
      </c>
      <c r="AK31" s="69" t="s">
        <v>1271</v>
      </c>
      <c r="AL31" s="69" t="s">
        <v>1272</v>
      </c>
      <c r="AM31" s="69" t="s">
        <v>1273</v>
      </c>
      <c r="AN31" s="69" t="s">
        <v>1274</v>
      </c>
      <c r="AO31" s="69" t="s">
        <v>1275</v>
      </c>
      <c r="AP31" s="69" t="s">
        <v>1276</v>
      </c>
      <c r="AQ31" s="69" t="s">
        <v>1277</v>
      </c>
      <c r="AR31" s="74"/>
      <c r="AS31" s="74"/>
      <c r="AT31" s="74"/>
      <c r="AU31" s="74"/>
      <c r="AV31" s="74"/>
      <c r="AW31" s="19"/>
      <c r="AX31" s="19"/>
      <c r="AY31" s="19"/>
      <c r="AZ31" s="19"/>
      <c r="BA31" s="19"/>
    </row>
    <row r="32" spans="1:53" x14ac:dyDescent="0.25">
      <c r="A32" s="70" t="s">
        <v>1238</v>
      </c>
      <c r="B32" s="71">
        <f>'CARGA MÁQUINA (CAP INST.)'!I$23</f>
        <v>100</v>
      </c>
      <c r="C32" s="71">
        <f>'CARGA MÁQUINA (CAP INST.)'!J$23</f>
        <v>100</v>
      </c>
      <c r="D32" s="71">
        <f>'CARGA MÁQUINA (CAP INST.)'!K$23</f>
        <v>100</v>
      </c>
      <c r="E32" s="71">
        <f>'CARGA MÁQUINA (CAP INST.)'!L$23</f>
        <v>80</v>
      </c>
      <c r="F32" s="71">
        <f>'CARGA MÁQUINA (CAP INST.)'!M$23</f>
        <v>100</v>
      </c>
      <c r="G32" s="71">
        <f>'CARGA MÁQUINA (CAP INST.)'!N$23</f>
        <v>100</v>
      </c>
      <c r="H32" s="71">
        <f>'CARGA MÁQUINA (CAP INST.)'!O$23</f>
        <v>80</v>
      </c>
      <c r="I32" s="71">
        <f>'CARGA MÁQUINA (CAP INST.)'!P$23</f>
        <v>80</v>
      </c>
      <c r="J32" s="71">
        <f>'CARGA MÁQUINA (CAP INST.)'!Q$23</f>
        <v>100</v>
      </c>
      <c r="K32" s="71">
        <f>'CARGA MÁQUINA (CAP INST.)'!R$23</f>
        <v>100</v>
      </c>
      <c r="L32" s="71">
        <f>'CARGA MÁQUINA (CAP INST.)'!S$23</f>
        <v>100</v>
      </c>
      <c r="M32" s="71">
        <f>'CARGA MÁQUINA (CAP INST.)'!T$23</f>
        <v>100</v>
      </c>
      <c r="N32" s="71">
        <f>'CARGA MÁQUINA (CAP INST.)'!U$23</f>
        <v>80</v>
      </c>
      <c r="O32" s="71">
        <f>'CARGA MÁQUINA (CAP INST.)'!V$23</f>
        <v>100</v>
      </c>
      <c r="P32" s="71">
        <f>'CARGA MÁQUINA (CAP INST.)'!W$23</f>
        <v>100</v>
      </c>
      <c r="Q32" s="71">
        <f>'CARGA MÁQUINA (CAP INST.)'!X$23</f>
        <v>100</v>
      </c>
      <c r="R32" s="71">
        <f>'CARGA MÁQUINA (CAP INST.)'!Y$23</f>
        <v>100</v>
      </c>
      <c r="S32" s="71">
        <f>'CARGA MÁQUINA (CAP INST.)'!Z$23</f>
        <v>100</v>
      </c>
      <c r="T32" s="71">
        <f>'CARGA MÁQUINA (CAP INST.)'!AA$23</f>
        <v>100</v>
      </c>
      <c r="U32" s="71">
        <f>'CARGA MÁQUINA (CAP INST.)'!AB$23</f>
        <v>100</v>
      </c>
      <c r="V32" s="71">
        <f>'CARGA MÁQUINA (CAP INST.)'!AC$23</f>
        <v>100</v>
      </c>
      <c r="W32" s="71">
        <f>'CARGA MÁQUINA (CAP INST.)'!AD$23</f>
        <v>100</v>
      </c>
      <c r="X32" s="71">
        <f>'CARGA MÁQUINA (CAP INST.)'!AE$23</f>
        <v>100</v>
      </c>
      <c r="Y32" s="71">
        <f>'CARGA MÁQUINA (CAP INST.)'!AF$23</f>
        <v>100</v>
      </c>
      <c r="Z32" s="71">
        <f>'CARGA MÁQUINA (CAP INST.)'!AG$23</f>
        <v>100</v>
      </c>
      <c r="AA32" s="71">
        <f>'CARGA MÁQUINA (CAP INST.)'!AH$23</f>
        <v>100</v>
      </c>
      <c r="AB32" s="71">
        <f>'CARGA MÁQUINA (CAP INST.)'!AI$23</f>
        <v>80</v>
      </c>
      <c r="AC32" s="71">
        <f>'CARGA MÁQUINA (CAP INST.)'!AJ$23</f>
        <v>100</v>
      </c>
      <c r="AD32" s="71">
        <f>'CARGA MÁQUINA (CAP INST.)'!AK$23</f>
        <v>100</v>
      </c>
      <c r="AE32" s="71">
        <f>'CARGA MÁQUINA (CAP INST.)'!AL$23</f>
        <v>100</v>
      </c>
      <c r="AF32" s="71">
        <f>'CARGA MÁQUINA (CAP INST.)'!AM$23</f>
        <v>100</v>
      </c>
      <c r="AG32" s="71">
        <f>'CARGA MÁQUINA (CAP INST.)'!AN$23</f>
        <v>80</v>
      </c>
      <c r="AH32" s="71">
        <f>'CARGA MÁQUINA (CAP INST.)'!AO$23</f>
        <v>100</v>
      </c>
      <c r="AI32" s="71">
        <f>'CARGA MÁQUINA (CAP INST.)'!AP$23</f>
        <v>100</v>
      </c>
      <c r="AJ32" s="71">
        <f>'CARGA MÁQUINA (CAP INST.)'!AQ$23</f>
        <v>80</v>
      </c>
      <c r="AK32" s="71">
        <f>'CARGA MÁQUINA (CAP INST.)'!AR$23</f>
        <v>100</v>
      </c>
      <c r="AL32" s="71">
        <f>'CARGA MÁQUINA (CAP INST.)'!AS$23</f>
        <v>80</v>
      </c>
      <c r="AM32" s="71">
        <f>'CARGA MÁQUINA (CAP INST.)'!AT$23</f>
        <v>100</v>
      </c>
      <c r="AN32" s="71">
        <f>'CARGA MÁQUINA (CAP INST.)'!AU$23</f>
        <v>100</v>
      </c>
      <c r="AO32" s="71">
        <f>'CARGA MÁQUINA (CAP INST.)'!AV$23</f>
        <v>100</v>
      </c>
      <c r="AP32" s="71">
        <f>'CARGA MÁQUINA (CAP INST.)'!AW$23</f>
        <v>100</v>
      </c>
      <c r="AQ32" s="71">
        <f>'CARGA MÁQUINA (CAP INST.)'!AX$23</f>
        <v>80</v>
      </c>
      <c r="AR32" s="74"/>
      <c r="AS32" s="74"/>
      <c r="AT32" s="74"/>
      <c r="AU32" s="74"/>
      <c r="AV32" s="74"/>
      <c r="AW32" s="19"/>
      <c r="AX32" s="19"/>
      <c r="AY32" s="19"/>
      <c r="AZ32" s="19"/>
      <c r="BA32" s="19"/>
    </row>
    <row r="33" spans="1:53" x14ac:dyDescent="0.25">
      <c r="A33" s="70" t="s">
        <v>1298</v>
      </c>
      <c r="B33" s="71">
        <f>'CARGA MÁQUINA (CAP INST.)'!D$86</f>
        <v>8.1818181818181817</v>
      </c>
      <c r="C33" s="71">
        <f>'CARGA MÁQUINA (CAP INST.)'!E$86</f>
        <v>55.145454545454541</v>
      </c>
      <c r="D33" s="71">
        <f>'CARGA MÁQUINA (CAP INST.)'!F$86</f>
        <v>90</v>
      </c>
      <c r="E33" s="71">
        <f>'CARGA MÁQUINA (CAP INST.)'!G$86</f>
        <v>54</v>
      </c>
      <c r="F33" s="71">
        <f>'CARGA MÁQUINA (CAP INST.)'!H$86</f>
        <v>45</v>
      </c>
      <c r="G33" s="71">
        <f>'CARGA MÁQUINA (CAP INST.)'!I$86</f>
        <v>0</v>
      </c>
      <c r="H33" s="71">
        <f>'CARGA MÁQUINA (CAP INST.)'!J$86</f>
        <v>7.4454545454545444</v>
      </c>
      <c r="I33" s="71">
        <f>'CARGA MÁQUINA (CAP INST.)'!K$86</f>
        <v>0</v>
      </c>
      <c r="J33" s="71">
        <f>'CARGA MÁQUINA (CAP INST.)'!L$86</f>
        <v>0</v>
      </c>
      <c r="K33" s="71">
        <f>'CARGA MÁQUINA (CAP INST.)'!M$86</f>
        <v>0</v>
      </c>
      <c r="L33" s="71">
        <f>'CARGA MÁQUINA (CAP INST.)'!N$86</f>
        <v>72</v>
      </c>
      <c r="M33" s="71">
        <f>'CARGA MÁQUINA (CAP INST.)'!O$86</f>
        <v>0</v>
      </c>
      <c r="N33" s="71">
        <f>'CARGA MÁQUINA (CAP INST.)'!P$86</f>
        <v>0</v>
      </c>
      <c r="O33" s="71">
        <f>'CARGA MÁQUINA (CAP INST.)'!Q$86</f>
        <v>24</v>
      </c>
      <c r="P33" s="71">
        <f>'CARGA MÁQUINA (CAP INST.)'!R$86</f>
        <v>36</v>
      </c>
      <c r="Q33" s="71">
        <f>'CARGA MÁQUINA (CAP INST.)'!S$86</f>
        <v>0</v>
      </c>
      <c r="R33" s="71">
        <f>'CARGA MÁQUINA (CAP INST.)'!T$86</f>
        <v>48</v>
      </c>
      <c r="S33" s="71">
        <f>'CARGA MÁQUINA (CAP INST.)'!U$86</f>
        <v>0</v>
      </c>
      <c r="T33" s="71">
        <f>'CARGA MÁQUINA (CAP INST.)'!V$86</f>
        <v>0</v>
      </c>
      <c r="U33" s="71">
        <f>'CARGA MÁQUINA (CAP INST.)'!W$86</f>
        <v>0</v>
      </c>
      <c r="V33" s="71">
        <f>'CARGA MÁQUINA (CAP INST.)'!X$86</f>
        <v>0</v>
      </c>
      <c r="W33" s="71">
        <f>'CARGA MÁQUINA (CAP INST.)'!Y$86</f>
        <v>0</v>
      </c>
      <c r="X33" s="71">
        <f>'CARGA MÁQUINA (CAP INST.)'!Z$86</f>
        <v>0</v>
      </c>
      <c r="Y33" s="71">
        <f>'CARGA MÁQUINA (CAP INST.)'!AA$86</f>
        <v>0</v>
      </c>
      <c r="Z33" s="71">
        <f>'CARGA MÁQUINA (CAP INST.)'!AB$86</f>
        <v>0</v>
      </c>
      <c r="AA33" s="71">
        <f>'CARGA MÁQUINA (CAP INST.)'!AC$86</f>
        <v>0</v>
      </c>
      <c r="AB33" s="71">
        <f>'CARGA MÁQUINA (CAP INST.)'!AD$86</f>
        <v>0</v>
      </c>
      <c r="AC33" s="71">
        <f>'CARGA MÁQUINA (CAP INST.)'!AE$86</f>
        <v>0</v>
      </c>
      <c r="AD33" s="71">
        <f>'CARGA MÁQUINA (CAP INST.)'!AF$86</f>
        <v>0</v>
      </c>
      <c r="AE33" s="71">
        <f>'CARGA MÁQUINA (CAP INST.)'!AG$86</f>
        <v>0</v>
      </c>
      <c r="AF33" s="71">
        <f>'CARGA MÁQUINA (CAP INST.)'!AH$86</f>
        <v>0</v>
      </c>
      <c r="AG33" s="71">
        <f>'CARGA MÁQUINA (CAP INST.)'!AI$86</f>
        <v>0</v>
      </c>
      <c r="AH33" s="71">
        <f>'CARGA MÁQUINA (CAP INST.)'!AJ$86</f>
        <v>0</v>
      </c>
      <c r="AI33" s="71">
        <f>'CARGA MÁQUINA (CAP INST.)'!AK$86</f>
        <v>0</v>
      </c>
      <c r="AJ33" s="71">
        <f>'CARGA MÁQUINA (CAP INST.)'!AL$86</f>
        <v>0</v>
      </c>
      <c r="AK33" s="71">
        <f>'CARGA MÁQUINA (CAP INST.)'!AM$86</f>
        <v>0</v>
      </c>
      <c r="AL33" s="71">
        <f>'CARGA MÁQUINA (CAP INST.)'!AN$86</f>
        <v>0</v>
      </c>
      <c r="AM33" s="71">
        <f>'CARGA MÁQUINA (CAP INST.)'!AO$86</f>
        <v>0</v>
      </c>
      <c r="AN33" s="71">
        <f>'CARGA MÁQUINA (CAP INST.)'!AP$86</f>
        <v>0</v>
      </c>
      <c r="AO33" s="71">
        <f>'CARGA MÁQUINA (CAP INST.)'!AQ$86</f>
        <v>0</v>
      </c>
      <c r="AP33" s="71">
        <f>'CARGA MÁQUINA (CAP INST.)'!AR$86</f>
        <v>0</v>
      </c>
      <c r="AQ33" s="71">
        <f>'CARGA MÁQUINA (CAP INST.)'!AS$86</f>
        <v>0</v>
      </c>
      <c r="AR33" s="74"/>
      <c r="AS33" s="74"/>
      <c r="AT33" s="74"/>
      <c r="AU33" s="74"/>
      <c r="AV33" s="74"/>
      <c r="AW33" s="19"/>
      <c r="AX33" s="19"/>
      <c r="AY33" s="19"/>
      <c r="AZ33" s="19"/>
      <c r="BA33" s="19"/>
    </row>
    <row r="34" spans="1:53" x14ac:dyDescent="0.25">
      <c r="A34" s="70" t="s">
        <v>1239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4"/>
      <c r="AS34" s="74"/>
      <c r="AT34" s="74"/>
      <c r="AU34" s="74"/>
      <c r="AV34" s="74"/>
      <c r="AW34" s="19"/>
      <c r="AX34" s="19"/>
      <c r="AY34" s="19"/>
      <c r="AZ34" s="19"/>
      <c r="BA34" s="19"/>
    </row>
    <row r="35" spans="1:53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R35" s="74"/>
      <c r="AS35" s="74"/>
      <c r="AT35" s="74"/>
      <c r="AU35" s="74"/>
      <c r="AV35" s="74"/>
      <c r="AW35" s="19"/>
      <c r="AX35" s="19"/>
      <c r="AY35" s="19"/>
      <c r="AZ35" s="19"/>
      <c r="BA35" s="19"/>
    </row>
    <row r="36" spans="1:53" x14ac:dyDescent="0.25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R36" s="74"/>
      <c r="AS36" s="74"/>
      <c r="AT36" s="74"/>
      <c r="AU36" s="74"/>
      <c r="AV36" s="74"/>
      <c r="AW36" s="19"/>
      <c r="AX36" s="19"/>
      <c r="AY36" s="19"/>
      <c r="AZ36" s="19"/>
      <c r="BA36" s="19"/>
    </row>
    <row r="37" spans="1:53" x14ac:dyDescent="0.25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R37" s="74"/>
      <c r="AS37" s="74"/>
      <c r="AT37" s="74"/>
      <c r="AU37" s="74"/>
      <c r="AV37" s="74"/>
      <c r="AW37" s="19"/>
      <c r="AX37" s="19"/>
      <c r="AY37" s="19"/>
      <c r="AZ37" s="19"/>
      <c r="BA37" s="19"/>
    </row>
    <row r="38" spans="1:53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R38" s="74"/>
      <c r="AS38" s="74"/>
      <c r="AT38" s="74"/>
      <c r="AU38" s="74"/>
      <c r="AV38" s="74"/>
      <c r="AW38" s="19"/>
      <c r="AX38" s="19"/>
      <c r="AY38" s="19"/>
      <c r="AZ38" s="19"/>
      <c r="BA38" s="19"/>
    </row>
    <row r="39" spans="1:53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R39" s="74"/>
      <c r="AS39" s="74"/>
      <c r="AT39" s="74"/>
      <c r="AU39" s="74"/>
      <c r="AV39" s="74"/>
      <c r="AW39" s="19"/>
      <c r="AX39" s="19"/>
      <c r="AY39" s="19"/>
      <c r="AZ39" s="19"/>
      <c r="BA39" s="19"/>
    </row>
    <row r="40" spans="1:53" s="19" customFormat="1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53" s="19" customFormat="1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53" s="19" customFormat="1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</row>
    <row r="43" spans="1:53" s="19" customFormat="1" x14ac:dyDescent="0.25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</row>
    <row r="44" spans="1:53" s="19" customFormat="1" x14ac:dyDescent="0.25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53" s="19" customFormat="1" x14ac:dyDescent="0.2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53" s="19" customFormat="1" x14ac:dyDescent="0.25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53" s="19" customFormat="1" x14ac:dyDescent="0.25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53" s="19" customFormat="1" x14ac:dyDescent="0.25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</row>
    <row r="49" spans="1:48" s="19" customFormat="1" x14ac:dyDescent="0.25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</row>
    <row r="50" spans="1:48" s="19" customFormat="1" x14ac:dyDescent="0.2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</row>
    <row r="51" spans="1:48" s="19" customFormat="1" x14ac:dyDescent="0.2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</row>
    <row r="52" spans="1:48" s="19" customFormat="1" x14ac:dyDescent="0.2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</row>
    <row r="53" spans="1:48" s="19" customFormat="1" x14ac:dyDescent="0.2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s="19" customFormat="1" x14ac:dyDescent="0.2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s="19" customFormat="1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</row>
    <row r="56" spans="1:48" s="19" customFormat="1" x14ac:dyDescent="0.2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</row>
    <row r="57" spans="1:48" s="19" customFormat="1" x14ac:dyDescent="0.2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</row>
    <row r="58" spans="1:48" s="19" customFormat="1" x14ac:dyDescent="0.2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</row>
    <row r="59" spans="1:48" s="19" customFormat="1" x14ac:dyDescent="0.2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</row>
    <row r="60" spans="1:48" s="19" customFormat="1" x14ac:dyDescent="0.2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</row>
    <row r="61" spans="1:48" s="19" customFormat="1" x14ac:dyDescent="0.2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A52C5-8B40-4EA2-8C6E-394FC96A5678}">
  <sheetPr codeName="Planilha16"/>
  <dimension ref="A1:BG119"/>
  <sheetViews>
    <sheetView workbookViewId="0">
      <selection activeCell="AT33" sqref="A23:AT33"/>
    </sheetView>
  </sheetViews>
  <sheetFormatPr defaultRowHeight="15" x14ac:dyDescent="0.25"/>
  <cols>
    <col min="1" max="1" width="35.85546875" style="84" bestFit="1" customWidth="1"/>
    <col min="2" max="10" width="6.7109375" style="84" hidden="1" customWidth="1"/>
    <col min="11" max="21" width="6.7109375" style="84" bestFit="1" customWidth="1"/>
    <col min="22" max="38" width="6.7109375" style="84" customWidth="1"/>
    <col min="39" max="43" width="6.7109375" customWidth="1"/>
  </cols>
  <sheetData>
    <row r="1" spans="1:59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  <c r="AR1" s="74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</row>
    <row r="2" spans="1:59" x14ac:dyDescent="0.25">
      <c r="A2" s="70" t="s">
        <v>1238</v>
      </c>
      <c r="B2" s="71">
        <f>'CARGA MÁQUINA (CAP INST.)'!I$26</f>
        <v>100</v>
      </c>
      <c r="C2" s="71">
        <f>'CARGA MÁQUINA (CAP INST.)'!J$26</f>
        <v>100</v>
      </c>
      <c r="D2" s="71">
        <f>'CARGA MÁQUINA (CAP INST.)'!K$26</f>
        <v>100</v>
      </c>
      <c r="E2" s="71">
        <f>'CARGA MÁQUINA (CAP INST.)'!L$26</f>
        <v>80</v>
      </c>
      <c r="F2" s="71">
        <f>'CARGA MÁQUINA (CAP INST.)'!M$26</f>
        <v>100</v>
      </c>
      <c r="G2" s="71">
        <f>'CARGA MÁQUINA (CAP INST.)'!N$26</f>
        <v>100</v>
      </c>
      <c r="H2" s="71">
        <f>'CARGA MÁQUINA (CAP INST.)'!O$26</f>
        <v>80</v>
      </c>
      <c r="I2" s="71">
        <f>'CARGA MÁQUINA (CAP INST.)'!P$26</f>
        <v>80</v>
      </c>
      <c r="J2" s="71">
        <f>'CARGA MÁQUINA (CAP INST.)'!Q$26</f>
        <v>100</v>
      </c>
      <c r="K2" s="71">
        <f>'CARGA MÁQUINA (CAP INST.)'!R$26</f>
        <v>100</v>
      </c>
      <c r="L2" s="71">
        <f>'CARGA MÁQUINA (CAP INST.)'!S$26</f>
        <v>100</v>
      </c>
      <c r="M2" s="71">
        <f>'CARGA MÁQUINA (CAP INST.)'!T$26</f>
        <v>100</v>
      </c>
      <c r="N2" s="71">
        <f>'CARGA MÁQUINA (CAP INST.)'!U$26</f>
        <v>80</v>
      </c>
      <c r="O2" s="71">
        <f>'CARGA MÁQUINA (CAP INST.)'!V$26</f>
        <v>100</v>
      </c>
      <c r="P2" s="71">
        <f>'CARGA MÁQUINA (CAP INST.)'!W$26</f>
        <v>100</v>
      </c>
      <c r="Q2" s="71">
        <f>'CARGA MÁQUINA (CAP INST.)'!X$26</f>
        <v>100</v>
      </c>
      <c r="R2" s="71">
        <f>'CARGA MÁQUINA (CAP INST.)'!Y$26</f>
        <v>100</v>
      </c>
      <c r="S2" s="71">
        <f>'CARGA MÁQUINA (CAP INST.)'!Z$26</f>
        <v>100</v>
      </c>
      <c r="T2" s="71">
        <f>'CARGA MÁQUINA (CAP INST.)'!AA$26</f>
        <v>100</v>
      </c>
      <c r="U2" s="71">
        <f>'CARGA MÁQUINA (CAP INST.)'!AB$26</f>
        <v>100</v>
      </c>
      <c r="V2" s="71">
        <f>'CARGA MÁQUINA (CAP INST.)'!AC$26</f>
        <v>100</v>
      </c>
      <c r="W2" s="71">
        <f>'CARGA MÁQUINA (CAP INST.)'!AD$26</f>
        <v>100</v>
      </c>
      <c r="X2" s="71">
        <f>'CARGA MÁQUINA (CAP INST.)'!AE$26</f>
        <v>100</v>
      </c>
      <c r="Y2" s="71">
        <f>'CARGA MÁQUINA (CAP INST.)'!AF$26</f>
        <v>100</v>
      </c>
      <c r="Z2" s="71">
        <f>'CARGA MÁQUINA (CAP INST.)'!AG$26</f>
        <v>100</v>
      </c>
      <c r="AA2" s="71">
        <f>'CARGA MÁQUINA (CAP INST.)'!AH$26</f>
        <v>100</v>
      </c>
      <c r="AB2" s="71">
        <f>'CARGA MÁQUINA (CAP INST.)'!AI$26</f>
        <v>80</v>
      </c>
      <c r="AC2" s="71">
        <f>'CARGA MÁQUINA (CAP INST.)'!AJ$26</f>
        <v>100</v>
      </c>
      <c r="AD2" s="71">
        <f>'CARGA MÁQUINA (CAP INST.)'!AK$26</f>
        <v>100</v>
      </c>
      <c r="AE2" s="71">
        <f>'CARGA MÁQUINA (CAP INST.)'!AL$26</f>
        <v>100</v>
      </c>
      <c r="AF2" s="71">
        <f>'CARGA MÁQUINA (CAP INST.)'!AM$26</f>
        <v>100</v>
      </c>
      <c r="AG2" s="71">
        <f>'CARGA MÁQUINA (CAP INST.)'!AN$26</f>
        <v>80</v>
      </c>
      <c r="AH2" s="71">
        <f>'CARGA MÁQUINA (CAP INST.)'!AO$26</f>
        <v>100</v>
      </c>
      <c r="AI2" s="71">
        <f>'CARGA MÁQUINA (CAP INST.)'!AP$26</f>
        <v>100</v>
      </c>
      <c r="AJ2" s="71">
        <f>'CARGA MÁQUINA (CAP INST.)'!AQ$26</f>
        <v>80</v>
      </c>
      <c r="AK2" s="71">
        <f>'CARGA MÁQUINA (CAP INST.)'!AR$26</f>
        <v>100</v>
      </c>
      <c r="AL2" s="71">
        <f>'CARGA MÁQUINA (CAP INST.)'!AS$26</f>
        <v>80</v>
      </c>
      <c r="AM2" s="71">
        <f>'CARGA MÁQUINA (CAP INST.)'!AT$26</f>
        <v>100</v>
      </c>
      <c r="AN2" s="71">
        <f>'CARGA MÁQUINA (CAP INST.)'!AU$26</f>
        <v>100</v>
      </c>
      <c r="AO2" s="71">
        <f>'CARGA MÁQUINA (CAP INST.)'!AV$26</f>
        <v>100</v>
      </c>
      <c r="AP2" s="71">
        <f>'CARGA MÁQUINA (CAP INST.)'!AW$26</f>
        <v>100</v>
      </c>
      <c r="AQ2" s="71">
        <f>'CARGA MÁQUINA (CAP INST.)'!AX$26</f>
        <v>80</v>
      </c>
      <c r="AR2" s="74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</row>
    <row r="3" spans="1:59" x14ac:dyDescent="0.25">
      <c r="A3" s="70" t="s">
        <v>1300</v>
      </c>
      <c r="B3" s="71">
        <f>'CARGA MÁQUINA (CAP INST.)'!D$89</f>
        <v>18</v>
      </c>
      <c r="C3" s="71">
        <f>'CARGA MÁQUINA (CAP INST.)'!E$89</f>
        <v>157.41690909090909</v>
      </c>
      <c r="D3" s="71">
        <f>'CARGA MÁQUINA (CAP INST.)'!F$89</f>
        <v>74.180454545454538</v>
      </c>
      <c r="E3" s="71">
        <f>'CARGA MÁQUINA (CAP INST.)'!G$89</f>
        <v>90</v>
      </c>
      <c r="F3" s="71">
        <f>'CARGA MÁQUINA (CAP INST.)'!H$89</f>
        <v>0</v>
      </c>
      <c r="G3" s="71">
        <f>'CARGA MÁQUINA (CAP INST.)'!I$89</f>
        <v>76.198909090909083</v>
      </c>
      <c r="H3" s="71">
        <f>'CARGA MÁQUINA (CAP INST.)'!J$89</f>
        <v>0</v>
      </c>
      <c r="I3" s="71">
        <f>'CARGA MÁQUINA (CAP INST.)'!K$89</f>
        <v>0</v>
      </c>
      <c r="J3" s="71">
        <f>'CARGA MÁQUINA (CAP INST.)'!L$89</f>
        <v>24.545454545454543</v>
      </c>
      <c r="K3" s="71">
        <f>'CARGA MÁQUINA (CAP INST.)'!M$89</f>
        <v>42.55</v>
      </c>
      <c r="L3" s="71">
        <f>'CARGA MÁQUINA (CAP INST.)'!N$89</f>
        <v>18</v>
      </c>
      <c r="M3" s="71">
        <f>'CARGA MÁQUINA (CAP INST.)'!O$89</f>
        <v>96.545454545454547</v>
      </c>
      <c r="N3" s="71">
        <f>'CARGA MÁQUINA (CAP INST.)'!P$89</f>
        <v>0</v>
      </c>
      <c r="O3" s="71">
        <f>'CARGA MÁQUINA (CAP INST.)'!Q$89</f>
        <v>0</v>
      </c>
      <c r="P3" s="71">
        <f>'CARGA MÁQUINA (CAP INST.)'!R$89</f>
        <v>0</v>
      </c>
      <c r="Q3" s="71">
        <f>'CARGA MÁQUINA (CAP INST.)'!S$89</f>
        <v>0</v>
      </c>
      <c r="R3" s="71">
        <f>'CARGA MÁQUINA (CAP INST.)'!T$89</f>
        <v>0</v>
      </c>
      <c r="S3" s="71">
        <f>'CARGA MÁQUINA (CAP INST.)'!U$89</f>
        <v>0</v>
      </c>
      <c r="T3" s="71">
        <f>'CARGA MÁQUINA (CAP INST.)'!V$89</f>
        <v>0</v>
      </c>
      <c r="U3" s="71">
        <f>'CARGA MÁQUINA (CAP INST.)'!W$89</f>
        <v>0</v>
      </c>
      <c r="V3" s="71">
        <f>'CARGA MÁQUINA (CAP INST.)'!X$89</f>
        <v>0</v>
      </c>
      <c r="W3" s="71">
        <f>'CARGA MÁQUINA (CAP INST.)'!Y$89</f>
        <v>0</v>
      </c>
      <c r="X3" s="71">
        <f>'CARGA MÁQUINA (CAP INST.)'!Z$89</f>
        <v>0</v>
      </c>
      <c r="Y3" s="71">
        <f>'CARGA MÁQUINA (CAP INST.)'!AA$89</f>
        <v>0</v>
      </c>
      <c r="Z3" s="71">
        <f>'CARGA MÁQUINA (CAP INST.)'!AB$89</f>
        <v>0</v>
      </c>
      <c r="AA3" s="71">
        <f>'CARGA MÁQUINA (CAP INST.)'!AC$89</f>
        <v>0</v>
      </c>
      <c r="AB3" s="71">
        <f>'CARGA MÁQUINA (CAP INST.)'!AD$89</f>
        <v>0</v>
      </c>
      <c r="AC3" s="71">
        <f>'CARGA MÁQUINA (CAP INST.)'!AE$89</f>
        <v>0</v>
      </c>
      <c r="AD3" s="71">
        <f>'CARGA MÁQUINA (CAP INST.)'!AF$89</f>
        <v>0</v>
      </c>
      <c r="AE3" s="71">
        <f>'CARGA MÁQUINA (CAP INST.)'!AG$89</f>
        <v>0</v>
      </c>
      <c r="AF3" s="71">
        <f>'CARGA MÁQUINA (CAP INST.)'!AH$89</f>
        <v>0</v>
      </c>
      <c r="AG3" s="71">
        <f>'CARGA MÁQUINA (CAP INST.)'!AI$89</f>
        <v>0</v>
      </c>
      <c r="AH3" s="71">
        <f>'CARGA MÁQUINA (CAP INST.)'!AJ$89</f>
        <v>0</v>
      </c>
      <c r="AI3" s="71">
        <f>'CARGA MÁQUINA (CAP INST.)'!AK$89</f>
        <v>0</v>
      </c>
      <c r="AJ3" s="71">
        <f>'CARGA MÁQUINA (CAP INST.)'!AL$89</f>
        <v>0</v>
      </c>
      <c r="AK3" s="71">
        <f>'CARGA MÁQUINA (CAP INST.)'!AM$89</f>
        <v>0</v>
      </c>
      <c r="AL3" s="71">
        <f>'CARGA MÁQUINA (CAP INST.)'!AN$89</f>
        <v>0</v>
      </c>
      <c r="AM3" s="71">
        <f>'CARGA MÁQUINA (CAP INST.)'!AO$89</f>
        <v>0</v>
      </c>
      <c r="AN3" s="71">
        <f>'CARGA MÁQUINA (CAP INST.)'!AP$89</f>
        <v>0</v>
      </c>
      <c r="AO3" s="71">
        <f>'CARGA MÁQUINA (CAP INST.)'!AQ$89</f>
        <v>0</v>
      </c>
      <c r="AP3" s="71">
        <f>'CARGA MÁQUINA (CAP INST.)'!AR$89</f>
        <v>0</v>
      </c>
      <c r="AQ3" s="71">
        <f>'CARGA MÁQUINA (CAP INST.)'!AS$89</f>
        <v>0</v>
      </c>
      <c r="AR3" s="74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</row>
    <row r="4" spans="1:59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4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</row>
    <row r="5" spans="1:59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</row>
    <row r="6" spans="1:59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  <c r="AR6" s="74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</row>
    <row r="7" spans="1:59" x14ac:dyDescent="0.25">
      <c r="A7" s="70" t="s">
        <v>1238</v>
      </c>
      <c r="B7" s="71">
        <f>'CARGA MÁQUINA (CAP INST.)'!I$27</f>
        <v>44</v>
      </c>
      <c r="C7" s="71">
        <f>'CARGA MÁQUINA (CAP INST.)'!J$27</f>
        <v>44</v>
      </c>
      <c r="D7" s="71">
        <f>'CARGA MÁQUINA (CAP INST.)'!K$27</f>
        <v>44</v>
      </c>
      <c r="E7" s="71">
        <f>'CARGA MÁQUINA (CAP INST.)'!L$27</f>
        <v>35.200000000000003</v>
      </c>
      <c r="F7" s="71">
        <f>'CARGA MÁQUINA (CAP INST.)'!M$27</f>
        <v>44</v>
      </c>
      <c r="G7" s="71">
        <f>'CARGA MÁQUINA (CAP INST.)'!N$27</f>
        <v>44</v>
      </c>
      <c r="H7" s="71">
        <f>'CARGA MÁQUINA (CAP INST.)'!O$27</f>
        <v>35.200000000000003</v>
      </c>
      <c r="I7" s="71">
        <f>'CARGA MÁQUINA (CAP INST.)'!P$27</f>
        <v>35.200000000000003</v>
      </c>
      <c r="J7" s="71">
        <f>'CARGA MÁQUINA (CAP INST.)'!Q$27</f>
        <v>44</v>
      </c>
      <c r="K7" s="71">
        <f>'CARGA MÁQUINA (CAP INST.)'!R$27</f>
        <v>44</v>
      </c>
      <c r="L7" s="71">
        <f>'CARGA MÁQUINA (CAP INST.)'!S$27</f>
        <v>44</v>
      </c>
      <c r="M7" s="71">
        <f>'CARGA MÁQUINA (CAP INST.)'!T$27</f>
        <v>44</v>
      </c>
      <c r="N7" s="71">
        <f>'CARGA MÁQUINA (CAP INST.)'!U$27</f>
        <v>35.200000000000003</v>
      </c>
      <c r="O7" s="71">
        <f>'CARGA MÁQUINA (CAP INST.)'!V$27</f>
        <v>44</v>
      </c>
      <c r="P7" s="71">
        <f>'CARGA MÁQUINA (CAP INST.)'!W$27</f>
        <v>44</v>
      </c>
      <c r="Q7" s="71">
        <f>'CARGA MÁQUINA (CAP INST.)'!X$27</f>
        <v>44</v>
      </c>
      <c r="R7" s="71">
        <f>'CARGA MÁQUINA (CAP INST.)'!Y$27</f>
        <v>44</v>
      </c>
      <c r="S7" s="71">
        <f>'CARGA MÁQUINA (CAP INST.)'!Z$27</f>
        <v>44</v>
      </c>
      <c r="T7" s="71">
        <f>'CARGA MÁQUINA (CAP INST.)'!AA$27</f>
        <v>44</v>
      </c>
      <c r="U7" s="71">
        <f>'CARGA MÁQUINA (CAP INST.)'!AB$27</f>
        <v>44</v>
      </c>
      <c r="V7" s="71">
        <f>'CARGA MÁQUINA (CAP INST.)'!AC$27</f>
        <v>44</v>
      </c>
      <c r="W7" s="71">
        <f>'CARGA MÁQUINA (CAP INST.)'!AD$27</f>
        <v>44</v>
      </c>
      <c r="X7" s="71">
        <f>'CARGA MÁQUINA (CAP INST.)'!AE$27</f>
        <v>44</v>
      </c>
      <c r="Y7" s="71">
        <f>'CARGA MÁQUINA (CAP INST.)'!AF$27</f>
        <v>44</v>
      </c>
      <c r="Z7" s="71">
        <f>'CARGA MÁQUINA (CAP INST.)'!AG$27</f>
        <v>44</v>
      </c>
      <c r="AA7" s="71">
        <f>'CARGA MÁQUINA (CAP INST.)'!AH$27</f>
        <v>44</v>
      </c>
      <c r="AB7" s="71">
        <f>'CARGA MÁQUINA (CAP INST.)'!AI$27</f>
        <v>35.200000000000003</v>
      </c>
      <c r="AC7" s="71">
        <f>'CARGA MÁQUINA (CAP INST.)'!AJ$27</f>
        <v>44</v>
      </c>
      <c r="AD7" s="71">
        <f>'CARGA MÁQUINA (CAP INST.)'!AK$27</f>
        <v>44</v>
      </c>
      <c r="AE7" s="71">
        <f>'CARGA MÁQUINA (CAP INST.)'!AL$27</f>
        <v>44</v>
      </c>
      <c r="AF7" s="71">
        <f>'CARGA MÁQUINA (CAP INST.)'!AM$27</f>
        <v>44</v>
      </c>
      <c r="AG7" s="71">
        <f>'CARGA MÁQUINA (CAP INST.)'!AN$27</f>
        <v>35.200000000000003</v>
      </c>
      <c r="AH7" s="71">
        <f>'CARGA MÁQUINA (CAP INST.)'!AO$27</f>
        <v>44</v>
      </c>
      <c r="AI7" s="71">
        <f>'CARGA MÁQUINA (CAP INST.)'!AP$27</f>
        <v>44</v>
      </c>
      <c r="AJ7" s="71">
        <f>'CARGA MÁQUINA (CAP INST.)'!AQ$27</f>
        <v>35.200000000000003</v>
      </c>
      <c r="AK7" s="71">
        <f>'CARGA MÁQUINA (CAP INST.)'!AR$27</f>
        <v>44</v>
      </c>
      <c r="AL7" s="71">
        <f>'CARGA MÁQUINA (CAP INST.)'!AS$27</f>
        <v>35.200000000000003</v>
      </c>
      <c r="AM7" s="71">
        <f>'CARGA MÁQUINA (CAP INST.)'!AT$27</f>
        <v>44</v>
      </c>
      <c r="AN7" s="71">
        <f>'CARGA MÁQUINA (CAP INST.)'!AU$27</f>
        <v>44</v>
      </c>
      <c r="AO7" s="71">
        <f>'CARGA MÁQUINA (CAP INST.)'!AV$27</f>
        <v>44</v>
      </c>
      <c r="AP7" s="71">
        <f>'CARGA MÁQUINA (CAP INST.)'!AW$27</f>
        <v>44</v>
      </c>
      <c r="AQ7" s="71">
        <f>'CARGA MÁQUINA (CAP INST.)'!AX$27</f>
        <v>35.200000000000003</v>
      </c>
      <c r="AR7" s="74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</row>
    <row r="8" spans="1:59" x14ac:dyDescent="0.25">
      <c r="A8" s="70" t="s">
        <v>1301</v>
      </c>
      <c r="B8" s="71">
        <f>'CARGA MÁQUINA (CAP INST.)'!D$90</f>
        <v>3.8563636363636364</v>
      </c>
      <c r="C8" s="71">
        <f>'CARGA MÁQUINA (CAP INST.)'!E$90</f>
        <v>3.5400000000000009</v>
      </c>
      <c r="D8" s="71">
        <f>'CARGA MÁQUINA (CAP INST.)'!F$90</f>
        <v>0</v>
      </c>
      <c r="E8" s="71">
        <f>'CARGA MÁQUINA (CAP INST.)'!G$90</f>
        <v>12.272727272727272</v>
      </c>
      <c r="F8" s="71">
        <f>'CARGA MÁQUINA (CAP INST.)'!H$90</f>
        <v>0</v>
      </c>
      <c r="G8" s="71">
        <f>'CARGA MÁQUINA (CAP INST.)'!I$90</f>
        <v>14.890909090909089</v>
      </c>
      <c r="H8" s="71">
        <f>'CARGA MÁQUINA (CAP INST.)'!J$90</f>
        <v>31.990909090909085</v>
      </c>
      <c r="I8" s="71">
        <f>'CARGA MÁQUINA (CAP INST.)'!K$90</f>
        <v>5.7272727272727275</v>
      </c>
      <c r="J8" s="71">
        <f>'CARGA MÁQUINA (CAP INST.)'!L$90</f>
        <v>0</v>
      </c>
      <c r="K8" s="71">
        <f>'CARGA MÁQUINA (CAP INST.)'!M$90</f>
        <v>0</v>
      </c>
      <c r="L8" s="71">
        <f>'CARGA MÁQUINA (CAP INST.)'!N$90</f>
        <v>31.461776253097003</v>
      </c>
      <c r="M8" s="71">
        <f>'CARGA MÁQUINA (CAP INST.)'!O$90</f>
        <v>15.905713741185437</v>
      </c>
      <c r="N8" s="71">
        <f>'CARGA MÁQUINA (CAP INST.)'!P$90</f>
        <v>52.625584143319983</v>
      </c>
      <c r="O8" s="71">
        <f>'CARGA MÁQUINA (CAP INST.)'!Q$90</f>
        <v>7.9528568705927185</v>
      </c>
      <c r="P8" s="71">
        <f>'CARGA MÁQUINA (CAP INST.)'!R$90</f>
        <v>0</v>
      </c>
      <c r="Q8" s="71">
        <f>'CARGA MÁQUINA (CAP INST.)'!S$90</f>
        <v>0</v>
      </c>
      <c r="R8" s="71">
        <f>'CARGA MÁQUINA (CAP INST.)'!T$90</f>
        <v>0</v>
      </c>
      <c r="S8" s="71">
        <f>'CARGA MÁQUINA (CAP INST.)'!U$90</f>
        <v>0</v>
      </c>
      <c r="T8" s="71">
        <f>'CARGA MÁQUINA (CAP INST.)'!V$90</f>
        <v>0</v>
      </c>
      <c r="U8" s="71">
        <f>'CARGA MÁQUINA (CAP INST.)'!W$90</f>
        <v>0</v>
      </c>
      <c r="V8" s="71">
        <f>'CARGA MÁQUINA (CAP INST.)'!X$90</f>
        <v>0</v>
      </c>
      <c r="W8" s="71">
        <f>'CARGA MÁQUINA (CAP INST.)'!Y$90</f>
        <v>0</v>
      </c>
      <c r="X8" s="71">
        <f>'CARGA MÁQUINA (CAP INST.)'!Z$90</f>
        <v>0</v>
      </c>
      <c r="Y8" s="71">
        <f>'CARGA MÁQUINA (CAP INST.)'!AA$90</f>
        <v>0</v>
      </c>
      <c r="Z8" s="71">
        <f>'CARGA MÁQUINA (CAP INST.)'!AB$90</f>
        <v>0</v>
      </c>
      <c r="AA8" s="71">
        <f>'CARGA MÁQUINA (CAP INST.)'!AC$90</f>
        <v>0</v>
      </c>
      <c r="AB8" s="71">
        <f>'CARGA MÁQUINA (CAP INST.)'!AD$90</f>
        <v>0</v>
      </c>
      <c r="AC8" s="71">
        <f>'CARGA MÁQUINA (CAP INST.)'!AE$90</f>
        <v>0</v>
      </c>
      <c r="AD8" s="71">
        <f>'CARGA MÁQUINA (CAP INST.)'!AF$90</f>
        <v>0</v>
      </c>
      <c r="AE8" s="71">
        <f>'CARGA MÁQUINA (CAP INST.)'!AG$90</f>
        <v>0</v>
      </c>
      <c r="AF8" s="71">
        <f>'CARGA MÁQUINA (CAP INST.)'!AH$90</f>
        <v>0</v>
      </c>
      <c r="AG8" s="71">
        <f>'CARGA MÁQUINA (CAP INST.)'!AI$90</f>
        <v>0</v>
      </c>
      <c r="AH8" s="71">
        <f>'CARGA MÁQUINA (CAP INST.)'!AJ$90</f>
        <v>0</v>
      </c>
      <c r="AI8" s="71">
        <f>'CARGA MÁQUINA (CAP INST.)'!AK$90</f>
        <v>0</v>
      </c>
      <c r="AJ8" s="71">
        <f>'CARGA MÁQUINA (CAP INST.)'!AL$90</f>
        <v>0</v>
      </c>
      <c r="AK8" s="71">
        <f>'CARGA MÁQUINA (CAP INST.)'!AM$90</f>
        <v>0</v>
      </c>
      <c r="AL8" s="71">
        <f>'CARGA MÁQUINA (CAP INST.)'!AN$90</f>
        <v>0</v>
      </c>
      <c r="AM8" s="71">
        <f>'CARGA MÁQUINA (CAP INST.)'!AO$90</f>
        <v>0</v>
      </c>
      <c r="AN8" s="71">
        <f>'CARGA MÁQUINA (CAP INST.)'!AP$90</f>
        <v>0</v>
      </c>
      <c r="AO8" s="71">
        <f>'CARGA MÁQUINA (CAP INST.)'!AQ$90</f>
        <v>0</v>
      </c>
      <c r="AP8" s="71">
        <f>'CARGA MÁQUINA (CAP INST.)'!AR$90</f>
        <v>0</v>
      </c>
      <c r="AQ8" s="71">
        <f>'CARGA MÁQUINA (CAP INST.)'!AS$90</f>
        <v>0</v>
      </c>
      <c r="AR8" s="74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</row>
    <row r="9" spans="1:59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4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</row>
    <row r="10" spans="1:59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</row>
    <row r="11" spans="1:59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  <c r="AR11" s="74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</row>
    <row r="12" spans="1:59" x14ac:dyDescent="0.25">
      <c r="A12" s="70" t="s">
        <v>1238</v>
      </c>
      <c r="B12" s="71">
        <f>'CARGA MÁQUINA (CAP INST.)'!I$28</f>
        <v>44</v>
      </c>
      <c r="C12" s="71">
        <f>'CARGA MÁQUINA (CAP INST.)'!J$28</f>
        <v>44</v>
      </c>
      <c r="D12" s="71">
        <f>'CARGA MÁQUINA (CAP INST.)'!K$28</f>
        <v>44</v>
      </c>
      <c r="E12" s="71">
        <f>'CARGA MÁQUINA (CAP INST.)'!L$28</f>
        <v>35.200000000000003</v>
      </c>
      <c r="F12" s="71">
        <f>'CARGA MÁQUINA (CAP INST.)'!M$28</f>
        <v>44</v>
      </c>
      <c r="G12" s="71">
        <f>'CARGA MÁQUINA (CAP INST.)'!N$28</f>
        <v>44</v>
      </c>
      <c r="H12" s="71">
        <f>'CARGA MÁQUINA (CAP INST.)'!O$28</f>
        <v>35.200000000000003</v>
      </c>
      <c r="I12" s="71">
        <f>'CARGA MÁQUINA (CAP INST.)'!P$28</f>
        <v>35.200000000000003</v>
      </c>
      <c r="J12" s="71">
        <f>'CARGA MÁQUINA (CAP INST.)'!Q$28</f>
        <v>44</v>
      </c>
      <c r="K12" s="71">
        <f>'CARGA MÁQUINA (CAP INST.)'!R$28</f>
        <v>44</v>
      </c>
      <c r="L12" s="71">
        <f>'CARGA MÁQUINA (CAP INST.)'!S$28</f>
        <v>44</v>
      </c>
      <c r="M12" s="71">
        <f>'CARGA MÁQUINA (CAP INST.)'!T$28</f>
        <v>44</v>
      </c>
      <c r="N12" s="71">
        <f>'CARGA MÁQUINA (CAP INST.)'!U$28</f>
        <v>35.200000000000003</v>
      </c>
      <c r="O12" s="71">
        <f>'CARGA MÁQUINA (CAP INST.)'!V$28</f>
        <v>44</v>
      </c>
      <c r="P12" s="71">
        <f>'CARGA MÁQUINA (CAP INST.)'!W$28</f>
        <v>44</v>
      </c>
      <c r="Q12" s="71">
        <f>'CARGA MÁQUINA (CAP INST.)'!X$28</f>
        <v>44</v>
      </c>
      <c r="R12" s="71">
        <f>'CARGA MÁQUINA (CAP INST.)'!Y$28</f>
        <v>44</v>
      </c>
      <c r="S12" s="71">
        <f>'CARGA MÁQUINA (CAP INST.)'!Z$28</f>
        <v>44</v>
      </c>
      <c r="T12" s="71">
        <f>'CARGA MÁQUINA (CAP INST.)'!AA$28</f>
        <v>44</v>
      </c>
      <c r="U12" s="71">
        <f>'CARGA MÁQUINA (CAP INST.)'!AB$28</f>
        <v>44</v>
      </c>
      <c r="V12" s="71">
        <f>'CARGA MÁQUINA (CAP INST.)'!AC$28</f>
        <v>44</v>
      </c>
      <c r="W12" s="71">
        <f>'CARGA MÁQUINA (CAP INST.)'!AD$28</f>
        <v>44</v>
      </c>
      <c r="X12" s="71">
        <f>'CARGA MÁQUINA (CAP INST.)'!AE$28</f>
        <v>44</v>
      </c>
      <c r="Y12" s="71">
        <f>'CARGA MÁQUINA (CAP INST.)'!AF$28</f>
        <v>44</v>
      </c>
      <c r="Z12" s="71">
        <f>'CARGA MÁQUINA (CAP INST.)'!AG$28</f>
        <v>44</v>
      </c>
      <c r="AA12" s="71">
        <f>'CARGA MÁQUINA (CAP INST.)'!AH$28</f>
        <v>44</v>
      </c>
      <c r="AB12" s="71">
        <f>'CARGA MÁQUINA (CAP INST.)'!AI$28</f>
        <v>35.200000000000003</v>
      </c>
      <c r="AC12" s="71">
        <f>'CARGA MÁQUINA (CAP INST.)'!AJ$28</f>
        <v>44</v>
      </c>
      <c r="AD12" s="71">
        <f>'CARGA MÁQUINA (CAP INST.)'!AK$28</f>
        <v>44</v>
      </c>
      <c r="AE12" s="71">
        <f>'CARGA MÁQUINA (CAP INST.)'!AL$28</f>
        <v>44</v>
      </c>
      <c r="AF12" s="71">
        <f>'CARGA MÁQUINA (CAP INST.)'!AM$28</f>
        <v>44</v>
      </c>
      <c r="AG12" s="71">
        <f>'CARGA MÁQUINA (CAP INST.)'!AN$28</f>
        <v>35.200000000000003</v>
      </c>
      <c r="AH12" s="71">
        <f>'CARGA MÁQUINA (CAP INST.)'!AO$28</f>
        <v>44</v>
      </c>
      <c r="AI12" s="71">
        <f>'CARGA MÁQUINA (CAP INST.)'!AP$28</f>
        <v>44</v>
      </c>
      <c r="AJ12" s="71">
        <f>'CARGA MÁQUINA (CAP INST.)'!AQ$28</f>
        <v>35.200000000000003</v>
      </c>
      <c r="AK12" s="71">
        <f>'CARGA MÁQUINA (CAP INST.)'!AR$28</f>
        <v>44</v>
      </c>
      <c r="AL12" s="71">
        <f>'CARGA MÁQUINA (CAP INST.)'!AS$28</f>
        <v>35.200000000000003</v>
      </c>
      <c r="AM12" s="71">
        <f>'CARGA MÁQUINA (CAP INST.)'!AT$28</f>
        <v>44</v>
      </c>
      <c r="AN12" s="71">
        <f>'CARGA MÁQUINA (CAP INST.)'!AU$28</f>
        <v>44</v>
      </c>
      <c r="AO12" s="71">
        <f>'CARGA MÁQUINA (CAP INST.)'!AV$28</f>
        <v>44</v>
      </c>
      <c r="AP12" s="71">
        <f>'CARGA MÁQUINA (CAP INST.)'!AW$28</f>
        <v>44</v>
      </c>
      <c r="AQ12" s="71">
        <f>'CARGA MÁQUINA (CAP INST.)'!AX$28</f>
        <v>35.200000000000003</v>
      </c>
      <c r="AR12" s="74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</row>
    <row r="13" spans="1:59" x14ac:dyDescent="0.25">
      <c r="A13" s="70" t="s">
        <v>1302</v>
      </c>
      <c r="B13" s="71">
        <f>'CARGA MÁQUINA (CAP INST.)'!D$91</f>
        <v>0</v>
      </c>
      <c r="C13" s="71">
        <f>'CARGA MÁQUINA (CAP INST.)'!E$91</f>
        <v>0</v>
      </c>
      <c r="D13" s="71">
        <f>'CARGA MÁQUINA (CAP INST.)'!F$91</f>
        <v>0</v>
      </c>
      <c r="E13" s="71">
        <f>'CARGA MÁQUINA (CAP INST.)'!G$91</f>
        <v>0</v>
      </c>
      <c r="F13" s="71">
        <f>'CARGA MÁQUINA (CAP INST.)'!H$91</f>
        <v>0</v>
      </c>
      <c r="G13" s="71">
        <f>'CARGA MÁQUINA (CAP INST.)'!I$91</f>
        <v>0</v>
      </c>
      <c r="H13" s="71">
        <f>'CARGA MÁQUINA (CAP INST.)'!J$91</f>
        <v>0</v>
      </c>
      <c r="I13" s="71">
        <f>'CARGA MÁQUINA (CAP INST.)'!K$91</f>
        <v>0</v>
      </c>
      <c r="J13" s="71">
        <f>'CARGA MÁQUINA (CAP INST.)'!L$91</f>
        <v>0</v>
      </c>
      <c r="K13" s="71">
        <f>'CARGA MÁQUINA (CAP INST.)'!M$91</f>
        <v>0</v>
      </c>
      <c r="L13" s="71">
        <f>'CARGA MÁQUINA (CAP INST.)'!N$91</f>
        <v>0</v>
      </c>
      <c r="M13" s="71">
        <f>'CARGA MÁQUINA (CAP INST.)'!O$91</f>
        <v>0</v>
      </c>
      <c r="N13" s="71">
        <f>'CARGA MÁQUINA (CAP INST.)'!P$91</f>
        <v>0</v>
      </c>
      <c r="O13" s="71">
        <f>'CARGA MÁQUINA (CAP INST.)'!Q$91</f>
        <v>0</v>
      </c>
      <c r="P13" s="71">
        <f>'CARGA MÁQUINA (CAP INST.)'!R$91</f>
        <v>0</v>
      </c>
      <c r="Q13" s="71">
        <f>'CARGA MÁQUINA (CAP INST.)'!S$91</f>
        <v>0</v>
      </c>
      <c r="R13" s="71">
        <f>'CARGA MÁQUINA (CAP INST.)'!T$91</f>
        <v>0</v>
      </c>
      <c r="S13" s="71">
        <f>'CARGA MÁQUINA (CAP INST.)'!U$91</f>
        <v>0</v>
      </c>
      <c r="T13" s="71">
        <f>'CARGA MÁQUINA (CAP INST.)'!V$91</f>
        <v>0</v>
      </c>
      <c r="U13" s="71">
        <f>'CARGA MÁQUINA (CAP INST.)'!W$91</f>
        <v>0</v>
      </c>
      <c r="V13" s="71">
        <f>'CARGA MÁQUINA (CAP INST.)'!X$91</f>
        <v>0</v>
      </c>
      <c r="W13" s="71">
        <f>'CARGA MÁQUINA (CAP INST.)'!Y$91</f>
        <v>0</v>
      </c>
      <c r="X13" s="71">
        <f>'CARGA MÁQUINA (CAP INST.)'!Z$91</f>
        <v>0</v>
      </c>
      <c r="Y13" s="71">
        <f>'CARGA MÁQUINA (CAP INST.)'!AA$91</f>
        <v>0</v>
      </c>
      <c r="Z13" s="71">
        <f>'CARGA MÁQUINA (CAP INST.)'!AB$91</f>
        <v>0</v>
      </c>
      <c r="AA13" s="71">
        <f>'CARGA MÁQUINA (CAP INST.)'!AC$91</f>
        <v>0</v>
      </c>
      <c r="AB13" s="71">
        <f>'CARGA MÁQUINA (CAP INST.)'!AD$91</f>
        <v>0</v>
      </c>
      <c r="AC13" s="71">
        <f>'CARGA MÁQUINA (CAP INST.)'!AE$91</f>
        <v>0</v>
      </c>
      <c r="AD13" s="71">
        <f>'CARGA MÁQUINA (CAP INST.)'!AF$91</f>
        <v>0</v>
      </c>
      <c r="AE13" s="71">
        <f>'CARGA MÁQUINA (CAP INST.)'!AG$91</f>
        <v>0</v>
      </c>
      <c r="AF13" s="71">
        <f>'CARGA MÁQUINA (CAP INST.)'!AH$91</f>
        <v>0</v>
      </c>
      <c r="AG13" s="71">
        <f>'CARGA MÁQUINA (CAP INST.)'!AI$91</f>
        <v>0</v>
      </c>
      <c r="AH13" s="71">
        <f>'CARGA MÁQUINA (CAP INST.)'!AJ$91</f>
        <v>0</v>
      </c>
      <c r="AI13" s="71">
        <f>'CARGA MÁQUINA (CAP INST.)'!AK$91</f>
        <v>0</v>
      </c>
      <c r="AJ13" s="71">
        <f>'CARGA MÁQUINA (CAP INST.)'!AL$91</f>
        <v>0</v>
      </c>
      <c r="AK13" s="71">
        <f>'CARGA MÁQUINA (CAP INST.)'!AM$91</f>
        <v>0</v>
      </c>
      <c r="AL13" s="71">
        <f>'CARGA MÁQUINA (CAP INST.)'!AN$91</f>
        <v>0</v>
      </c>
      <c r="AM13" s="71">
        <f>'CARGA MÁQUINA (CAP INST.)'!AO$91</f>
        <v>0</v>
      </c>
      <c r="AN13" s="71">
        <f>'CARGA MÁQUINA (CAP INST.)'!AP$91</f>
        <v>0</v>
      </c>
      <c r="AO13" s="71">
        <f>'CARGA MÁQUINA (CAP INST.)'!AQ$91</f>
        <v>0</v>
      </c>
      <c r="AP13" s="71">
        <f>'CARGA MÁQUINA (CAP INST.)'!AR$91</f>
        <v>0</v>
      </c>
      <c r="AQ13" s="71">
        <f>'CARGA MÁQUINA (CAP INST.)'!AS$91</f>
        <v>0</v>
      </c>
      <c r="AR13" s="74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</row>
    <row r="14" spans="1:59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4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</row>
    <row r="15" spans="1:59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</row>
    <row r="16" spans="1:59" x14ac:dyDescent="0.25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</row>
    <row r="17" spans="1:59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</row>
    <row r="18" spans="1:59" x14ac:dyDescent="0.25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</row>
    <row r="19" spans="1:59" x14ac:dyDescent="0.25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</row>
    <row r="20" spans="1:59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</row>
    <row r="21" spans="1:59" x14ac:dyDescent="0.2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</row>
    <row r="22" spans="1:59" x14ac:dyDescent="0.2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</row>
    <row r="23" spans="1:59" x14ac:dyDescent="0.2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</row>
    <row r="24" spans="1:59" x14ac:dyDescent="0.25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</row>
    <row r="25" spans="1:59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</row>
    <row r="26" spans="1:59" x14ac:dyDescent="0.25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</row>
    <row r="27" spans="1:59" x14ac:dyDescent="0.25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</row>
    <row r="28" spans="1:59" x14ac:dyDescent="0.25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</row>
    <row r="29" spans="1:59" x14ac:dyDescent="0.25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</row>
    <row r="30" spans="1:59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</row>
    <row r="31" spans="1:59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</row>
    <row r="32" spans="1:59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</row>
    <row r="33" spans="1:59" x14ac:dyDescent="0.25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</row>
    <row r="34" spans="1:59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</row>
    <row r="35" spans="1:59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</row>
    <row r="36" spans="1:59" x14ac:dyDescent="0.25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</row>
    <row r="37" spans="1:59" x14ac:dyDescent="0.25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</row>
    <row r="38" spans="1:59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</row>
    <row r="39" spans="1:59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</row>
    <row r="40" spans="1:59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</row>
    <row r="41" spans="1:59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</row>
    <row r="42" spans="1:59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</row>
    <row r="43" spans="1:59" x14ac:dyDescent="0.25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</row>
    <row r="44" spans="1:59" x14ac:dyDescent="0.25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</row>
    <row r="45" spans="1:59" x14ac:dyDescent="0.2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</row>
    <row r="46" spans="1:59" x14ac:dyDescent="0.25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</row>
    <row r="47" spans="1:59" x14ac:dyDescent="0.25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</row>
    <row r="48" spans="1:59" x14ac:dyDescent="0.25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</row>
    <row r="49" spans="1:59" x14ac:dyDescent="0.25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</row>
    <row r="50" spans="1:59" x14ac:dyDescent="0.2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</row>
    <row r="51" spans="1:59" x14ac:dyDescent="0.2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</row>
    <row r="52" spans="1:59" x14ac:dyDescent="0.2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</row>
    <row r="53" spans="1:59" x14ac:dyDescent="0.2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</row>
    <row r="54" spans="1:59" x14ac:dyDescent="0.2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</row>
    <row r="55" spans="1:59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</row>
    <row r="56" spans="1:59" x14ac:dyDescent="0.2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</row>
    <row r="57" spans="1:59" x14ac:dyDescent="0.2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</row>
    <row r="58" spans="1:59" x14ac:dyDescent="0.2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</row>
    <row r="59" spans="1:59" x14ac:dyDescent="0.2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</row>
    <row r="60" spans="1:59" x14ac:dyDescent="0.2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19"/>
    </row>
    <row r="61" spans="1:59" x14ac:dyDescent="0.2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  <c r="BF61" s="19"/>
      <c r="BG61" s="19"/>
    </row>
    <row r="62" spans="1:59" x14ac:dyDescent="0.25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19"/>
    </row>
    <row r="63" spans="1:59" x14ac:dyDescent="0.25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19"/>
      <c r="AN63" s="19"/>
      <c r="AO63" s="19"/>
      <c r="AP63" s="19"/>
      <c r="AQ63" s="19"/>
      <c r="AR63" s="19"/>
    </row>
    <row r="64" spans="1:59" x14ac:dyDescent="0.25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19"/>
      <c r="AN64" s="19"/>
      <c r="AO64" s="19"/>
      <c r="AP64" s="19"/>
      <c r="AQ64" s="19"/>
      <c r="AR64" s="19"/>
    </row>
    <row r="65" spans="1:44" x14ac:dyDescent="0.25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19"/>
      <c r="AN65" s="19"/>
      <c r="AO65" s="19"/>
      <c r="AP65" s="19"/>
      <c r="AQ65" s="19"/>
      <c r="AR65" s="19"/>
    </row>
    <row r="66" spans="1:44" x14ac:dyDescent="0.25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19"/>
      <c r="AN66" s="19"/>
      <c r="AO66" s="19"/>
      <c r="AP66" s="19"/>
      <c r="AQ66" s="19"/>
      <c r="AR66" s="19"/>
    </row>
    <row r="67" spans="1:44" x14ac:dyDescent="0.25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19"/>
      <c r="AN67" s="19"/>
      <c r="AO67" s="19"/>
      <c r="AP67" s="19"/>
      <c r="AQ67" s="19"/>
      <c r="AR67" s="19"/>
    </row>
    <row r="68" spans="1:44" x14ac:dyDescent="0.25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19"/>
      <c r="AN68" s="19"/>
      <c r="AO68" s="19"/>
      <c r="AP68" s="19"/>
      <c r="AQ68" s="19"/>
      <c r="AR68" s="19"/>
    </row>
    <row r="69" spans="1:44" x14ac:dyDescent="0.25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19"/>
      <c r="AN69" s="19"/>
      <c r="AO69" s="19"/>
      <c r="AP69" s="19"/>
      <c r="AQ69" s="19"/>
      <c r="AR69" s="19"/>
    </row>
    <row r="70" spans="1:44" x14ac:dyDescent="0.25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19"/>
      <c r="AN70" s="19"/>
      <c r="AO70" s="19"/>
      <c r="AP70" s="19"/>
      <c r="AQ70" s="19"/>
      <c r="AR70" s="19"/>
    </row>
    <row r="71" spans="1:44" x14ac:dyDescent="0.25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19"/>
      <c r="AN71" s="19"/>
      <c r="AO71" s="19"/>
      <c r="AP71" s="19"/>
      <c r="AQ71" s="19"/>
      <c r="AR71" s="19"/>
    </row>
    <row r="72" spans="1:44" x14ac:dyDescent="0.25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19"/>
      <c r="AN72" s="19"/>
      <c r="AO72" s="19"/>
      <c r="AP72" s="19"/>
      <c r="AQ72" s="19"/>
      <c r="AR72" s="19"/>
    </row>
    <row r="73" spans="1:44" x14ac:dyDescent="0.25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19"/>
      <c r="AN73" s="19"/>
      <c r="AO73" s="19"/>
      <c r="AP73" s="19"/>
      <c r="AQ73" s="19"/>
      <c r="AR73" s="19"/>
    </row>
    <row r="74" spans="1:44" x14ac:dyDescent="0.25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19"/>
      <c r="AN74" s="19"/>
      <c r="AO74" s="19"/>
      <c r="AP74" s="19"/>
      <c r="AQ74" s="19"/>
      <c r="AR74" s="19"/>
    </row>
    <row r="75" spans="1:44" x14ac:dyDescent="0.25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19"/>
      <c r="AN75" s="19"/>
      <c r="AO75" s="19"/>
      <c r="AP75" s="19"/>
      <c r="AQ75" s="19"/>
      <c r="AR75" s="19"/>
    </row>
    <row r="76" spans="1:44" x14ac:dyDescent="0.25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19"/>
      <c r="AN76" s="19"/>
      <c r="AO76" s="19"/>
      <c r="AP76" s="19"/>
      <c r="AQ76" s="19"/>
      <c r="AR76" s="19"/>
    </row>
    <row r="77" spans="1:44" x14ac:dyDescent="0.25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19"/>
      <c r="AN77" s="19"/>
      <c r="AO77" s="19"/>
      <c r="AP77" s="19"/>
      <c r="AQ77" s="19"/>
      <c r="AR77" s="19"/>
    </row>
    <row r="78" spans="1:44" x14ac:dyDescent="0.25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19"/>
      <c r="AN78" s="19"/>
      <c r="AO78" s="19"/>
      <c r="AP78" s="19"/>
      <c r="AQ78" s="19"/>
      <c r="AR78" s="19"/>
    </row>
    <row r="79" spans="1:44" x14ac:dyDescent="0.25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19"/>
      <c r="AN79" s="19"/>
      <c r="AO79" s="19"/>
      <c r="AP79" s="19"/>
      <c r="AQ79" s="19"/>
      <c r="AR79" s="19"/>
    </row>
    <row r="80" spans="1:44" x14ac:dyDescent="0.25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19"/>
      <c r="AN80" s="19"/>
      <c r="AO80" s="19"/>
      <c r="AP80" s="19"/>
      <c r="AQ80" s="19"/>
      <c r="AR80" s="19"/>
    </row>
    <row r="81" spans="1:44" x14ac:dyDescent="0.25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19"/>
      <c r="AN81" s="19"/>
      <c r="AO81" s="19"/>
      <c r="AP81" s="19"/>
      <c r="AQ81" s="19"/>
      <c r="AR81" s="19"/>
    </row>
    <row r="82" spans="1:44" x14ac:dyDescent="0.2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19"/>
      <c r="AN82" s="19"/>
      <c r="AO82" s="19"/>
      <c r="AP82" s="19"/>
      <c r="AQ82" s="19"/>
      <c r="AR82" s="19"/>
    </row>
    <row r="83" spans="1:44" x14ac:dyDescent="0.25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19"/>
      <c r="AN83" s="19"/>
      <c r="AO83" s="19"/>
      <c r="AP83" s="19"/>
      <c r="AQ83" s="19"/>
      <c r="AR83" s="19"/>
    </row>
    <row r="84" spans="1:44" x14ac:dyDescent="0.25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19"/>
      <c r="AN84" s="19"/>
      <c r="AO84" s="19"/>
      <c r="AP84" s="19"/>
      <c r="AQ84" s="19"/>
      <c r="AR84" s="19"/>
    </row>
    <row r="85" spans="1:44" x14ac:dyDescent="0.25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19"/>
      <c r="AN85" s="19"/>
      <c r="AO85" s="19"/>
      <c r="AP85" s="19"/>
      <c r="AQ85" s="19"/>
      <c r="AR85" s="19"/>
    </row>
    <row r="86" spans="1:44" x14ac:dyDescent="0.25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19"/>
      <c r="AN86" s="19"/>
      <c r="AO86" s="19"/>
      <c r="AP86" s="19"/>
      <c r="AQ86" s="19"/>
      <c r="AR86" s="19"/>
    </row>
    <row r="87" spans="1:44" x14ac:dyDescent="0.25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19"/>
      <c r="AN87" s="19"/>
      <c r="AO87" s="19"/>
      <c r="AP87" s="19"/>
      <c r="AQ87" s="19"/>
      <c r="AR87" s="19"/>
    </row>
    <row r="88" spans="1:44" x14ac:dyDescent="0.25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19"/>
      <c r="AN88" s="19"/>
      <c r="AO88" s="19"/>
      <c r="AP88" s="19"/>
      <c r="AQ88" s="19"/>
      <c r="AR88" s="19"/>
    </row>
    <row r="89" spans="1:44" x14ac:dyDescent="0.25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19"/>
      <c r="AN89" s="19"/>
      <c r="AO89" s="19"/>
      <c r="AP89" s="19"/>
      <c r="AQ89" s="19"/>
      <c r="AR89" s="19"/>
    </row>
    <row r="90" spans="1:44" x14ac:dyDescent="0.25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19"/>
      <c r="AN90" s="19"/>
      <c r="AO90" s="19"/>
      <c r="AP90" s="19"/>
      <c r="AQ90" s="19"/>
      <c r="AR90" s="19"/>
    </row>
    <row r="91" spans="1:44" x14ac:dyDescent="0.25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19"/>
      <c r="AN91" s="19"/>
      <c r="AO91" s="19"/>
      <c r="AP91" s="19"/>
      <c r="AQ91" s="19"/>
      <c r="AR91" s="19"/>
    </row>
    <row r="92" spans="1:44" x14ac:dyDescent="0.25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19"/>
      <c r="AN92" s="19"/>
      <c r="AO92" s="19"/>
      <c r="AP92" s="19"/>
      <c r="AQ92" s="19"/>
      <c r="AR92" s="19"/>
    </row>
    <row r="93" spans="1:44" x14ac:dyDescent="0.25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19"/>
      <c r="AN93" s="19"/>
      <c r="AO93" s="19"/>
      <c r="AP93" s="19"/>
      <c r="AQ93" s="19"/>
      <c r="AR93" s="19"/>
    </row>
    <row r="94" spans="1:44" x14ac:dyDescent="0.25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19"/>
      <c r="AN94" s="19"/>
      <c r="AO94" s="19"/>
      <c r="AP94" s="19"/>
      <c r="AQ94" s="19"/>
      <c r="AR94" s="19"/>
    </row>
    <row r="95" spans="1:44" x14ac:dyDescent="0.25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19"/>
      <c r="AN95" s="19"/>
      <c r="AO95" s="19"/>
      <c r="AP95" s="19"/>
      <c r="AQ95" s="19"/>
      <c r="AR95" s="19"/>
    </row>
    <row r="96" spans="1:44" x14ac:dyDescent="0.25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19"/>
      <c r="AN96" s="19"/>
      <c r="AO96" s="19"/>
      <c r="AP96" s="19"/>
      <c r="AQ96" s="19"/>
      <c r="AR96" s="19"/>
    </row>
    <row r="97" spans="1:44" x14ac:dyDescent="0.25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19"/>
      <c r="AN97" s="19"/>
      <c r="AO97" s="19"/>
      <c r="AP97" s="19"/>
      <c r="AQ97" s="19"/>
      <c r="AR97" s="19"/>
    </row>
    <row r="98" spans="1:44" x14ac:dyDescent="0.25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19"/>
      <c r="AN98" s="19"/>
      <c r="AO98" s="19"/>
      <c r="AP98" s="19"/>
      <c r="AQ98" s="19"/>
      <c r="AR98" s="19"/>
    </row>
    <row r="99" spans="1:44" x14ac:dyDescent="0.25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19"/>
      <c r="AN99" s="19"/>
      <c r="AO99" s="19"/>
      <c r="AP99" s="19"/>
      <c r="AQ99" s="19"/>
      <c r="AR99" s="19"/>
    </row>
    <row r="100" spans="1:44" x14ac:dyDescent="0.25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19"/>
      <c r="AN100" s="19"/>
      <c r="AO100" s="19"/>
      <c r="AP100" s="19"/>
      <c r="AQ100" s="19"/>
      <c r="AR100" s="19"/>
    </row>
    <row r="101" spans="1:44" x14ac:dyDescent="0.25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19"/>
      <c r="AN101" s="19"/>
      <c r="AO101" s="19"/>
      <c r="AP101" s="19"/>
      <c r="AQ101" s="19"/>
      <c r="AR101" s="19"/>
    </row>
    <row r="102" spans="1:44" x14ac:dyDescent="0.25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19"/>
      <c r="AN102" s="19"/>
      <c r="AO102" s="19"/>
      <c r="AP102" s="19"/>
      <c r="AQ102" s="19"/>
      <c r="AR102" s="19"/>
    </row>
    <row r="103" spans="1:44" x14ac:dyDescent="0.25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19"/>
      <c r="AN103" s="19"/>
      <c r="AO103" s="19"/>
      <c r="AP103" s="19"/>
      <c r="AQ103" s="19"/>
      <c r="AR103" s="19"/>
    </row>
    <row r="104" spans="1:44" x14ac:dyDescent="0.25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19"/>
      <c r="AN104" s="19"/>
      <c r="AO104" s="19"/>
      <c r="AP104" s="19"/>
      <c r="AQ104" s="19"/>
      <c r="AR104" s="19"/>
    </row>
    <row r="105" spans="1:44" x14ac:dyDescent="0.25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19"/>
      <c r="AN105" s="19"/>
      <c r="AO105" s="19"/>
      <c r="AP105" s="19"/>
      <c r="AQ105" s="19"/>
      <c r="AR105" s="19"/>
    </row>
    <row r="106" spans="1:44" x14ac:dyDescent="0.25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19"/>
      <c r="AN106" s="19"/>
      <c r="AO106" s="19"/>
      <c r="AP106" s="19"/>
      <c r="AQ106" s="19"/>
      <c r="AR106" s="19"/>
    </row>
    <row r="107" spans="1:44" x14ac:dyDescent="0.25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19"/>
      <c r="AN107" s="19"/>
      <c r="AO107" s="19"/>
      <c r="AP107" s="19"/>
      <c r="AQ107" s="19"/>
      <c r="AR107" s="19"/>
    </row>
    <row r="108" spans="1:44" x14ac:dyDescent="0.25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19"/>
      <c r="AN108" s="19"/>
      <c r="AO108" s="19"/>
      <c r="AP108" s="19"/>
      <c r="AQ108" s="19"/>
      <c r="AR108" s="19"/>
    </row>
    <row r="109" spans="1:44" x14ac:dyDescent="0.25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19"/>
      <c r="AN109" s="19"/>
      <c r="AO109" s="19"/>
      <c r="AP109" s="19"/>
      <c r="AQ109" s="19"/>
      <c r="AR109" s="19"/>
    </row>
    <row r="110" spans="1:44" x14ac:dyDescent="0.25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19"/>
      <c r="AN110" s="19"/>
      <c r="AO110" s="19"/>
      <c r="AP110" s="19"/>
      <c r="AQ110" s="19"/>
      <c r="AR110" s="19"/>
    </row>
    <row r="111" spans="1:44" x14ac:dyDescent="0.25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19"/>
      <c r="AN111" s="19"/>
      <c r="AO111" s="19"/>
      <c r="AP111" s="19"/>
      <c r="AQ111" s="19"/>
      <c r="AR111" s="19"/>
    </row>
    <row r="112" spans="1:44" x14ac:dyDescent="0.25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19"/>
      <c r="AN112" s="19"/>
      <c r="AO112" s="19"/>
      <c r="AP112" s="19"/>
      <c r="AQ112" s="19"/>
      <c r="AR112" s="19"/>
    </row>
    <row r="113" spans="1:44" x14ac:dyDescent="0.25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19"/>
      <c r="AN113" s="19"/>
      <c r="AO113" s="19"/>
      <c r="AP113" s="19"/>
      <c r="AQ113" s="19"/>
      <c r="AR113" s="19"/>
    </row>
    <row r="114" spans="1:44" x14ac:dyDescent="0.25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19"/>
      <c r="AN114" s="19"/>
      <c r="AO114" s="19"/>
      <c r="AP114" s="19"/>
      <c r="AQ114" s="19"/>
      <c r="AR114" s="19"/>
    </row>
    <row r="115" spans="1:44" x14ac:dyDescent="0.25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19"/>
      <c r="AN115" s="19"/>
      <c r="AO115" s="19"/>
      <c r="AP115" s="19"/>
      <c r="AQ115" s="19"/>
      <c r="AR115" s="19"/>
    </row>
    <row r="116" spans="1:44" x14ac:dyDescent="0.25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19"/>
      <c r="AN116" s="19"/>
      <c r="AO116" s="19"/>
      <c r="AP116" s="19"/>
      <c r="AQ116" s="19"/>
      <c r="AR116" s="19"/>
    </row>
    <row r="117" spans="1:44" x14ac:dyDescent="0.25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19"/>
      <c r="AN117" s="19"/>
      <c r="AO117" s="19"/>
      <c r="AP117" s="19"/>
      <c r="AQ117" s="19"/>
      <c r="AR117" s="19"/>
    </row>
    <row r="118" spans="1:44" x14ac:dyDescent="0.25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19"/>
      <c r="AN118" s="19"/>
      <c r="AO118" s="19"/>
      <c r="AP118" s="19"/>
      <c r="AQ118" s="19"/>
      <c r="AR118" s="19"/>
    </row>
    <row r="119" spans="1:44" x14ac:dyDescent="0.25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19"/>
      <c r="AN119" s="19"/>
      <c r="AO119" s="19"/>
      <c r="AP119" s="19"/>
      <c r="AQ119" s="19"/>
      <c r="AR119" s="19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FA87F-7B58-439B-8D20-6544FCC6F048}">
  <sheetPr codeName="Planilha17"/>
  <dimension ref="A1:AU203"/>
  <sheetViews>
    <sheetView showGridLines="0" workbookViewId="0">
      <selection activeCell="AJ27" sqref="A23:AJ27"/>
    </sheetView>
  </sheetViews>
  <sheetFormatPr defaultRowHeight="15" x14ac:dyDescent="0.25"/>
  <cols>
    <col min="1" max="1" width="33.28515625" style="84" bestFit="1" customWidth="1"/>
    <col min="2" max="10" width="6.7109375" style="84" hidden="1" customWidth="1"/>
    <col min="11" max="21" width="6.7109375" style="84" bestFit="1" customWidth="1"/>
    <col min="22" max="43" width="6.7109375" style="84" customWidth="1"/>
  </cols>
  <sheetData>
    <row r="1" spans="1:47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  <c r="AR1" s="19"/>
      <c r="AS1" s="74"/>
      <c r="AT1" s="74"/>
      <c r="AU1" s="74"/>
    </row>
    <row r="2" spans="1:47" x14ac:dyDescent="0.25">
      <c r="A2" s="70" t="s">
        <v>1238</v>
      </c>
      <c r="B2" s="71">
        <f>'CARGA MÁQUINA (CAP INST.)'!I$29</f>
        <v>88</v>
      </c>
      <c r="C2" s="71">
        <f>'CARGA MÁQUINA (CAP INST.)'!J$29</f>
        <v>88</v>
      </c>
      <c r="D2" s="71">
        <f>'CARGA MÁQUINA (CAP INST.)'!K$29</f>
        <v>88</v>
      </c>
      <c r="E2" s="71">
        <f>'CARGA MÁQUINA (CAP INST.)'!L$29</f>
        <v>70.400000000000006</v>
      </c>
      <c r="F2" s="71">
        <f>'CARGA MÁQUINA (CAP INST.)'!M$29</f>
        <v>88</v>
      </c>
      <c r="G2" s="71">
        <f>'CARGA MÁQUINA (CAP INST.)'!N$29</f>
        <v>88</v>
      </c>
      <c r="H2" s="71">
        <f>'CARGA MÁQUINA (CAP INST.)'!O$29</f>
        <v>70.400000000000006</v>
      </c>
      <c r="I2" s="71">
        <f>'CARGA MÁQUINA (CAP INST.)'!P$29</f>
        <v>70.400000000000006</v>
      </c>
      <c r="J2" s="71">
        <f>'CARGA MÁQUINA (CAP INST.)'!Q$29</f>
        <v>88</v>
      </c>
      <c r="K2" s="71">
        <f>'CARGA MÁQUINA (CAP INST.)'!R$29</f>
        <v>88</v>
      </c>
      <c r="L2" s="71">
        <f>'CARGA MÁQUINA (CAP INST.)'!S$29</f>
        <v>88</v>
      </c>
      <c r="M2" s="71">
        <f>'CARGA MÁQUINA (CAP INST.)'!T$29</f>
        <v>88</v>
      </c>
      <c r="N2" s="71">
        <f>'CARGA MÁQUINA (CAP INST.)'!U$29</f>
        <v>70.400000000000006</v>
      </c>
      <c r="O2" s="71">
        <f>'CARGA MÁQUINA (CAP INST.)'!V$29</f>
        <v>88</v>
      </c>
      <c r="P2" s="71">
        <f>'CARGA MÁQUINA (CAP INST.)'!W$29</f>
        <v>88</v>
      </c>
      <c r="Q2" s="71">
        <f>'CARGA MÁQUINA (CAP INST.)'!X$29</f>
        <v>88</v>
      </c>
      <c r="R2" s="71">
        <f>'CARGA MÁQUINA (CAP INST.)'!Y$29</f>
        <v>88</v>
      </c>
      <c r="S2" s="71">
        <f>'CARGA MÁQUINA (CAP INST.)'!Z$29</f>
        <v>88</v>
      </c>
      <c r="T2" s="71">
        <f>'CARGA MÁQUINA (CAP INST.)'!AA$29</f>
        <v>88</v>
      </c>
      <c r="U2" s="71">
        <f>'CARGA MÁQUINA (CAP INST.)'!AB$29</f>
        <v>88</v>
      </c>
      <c r="V2" s="71">
        <f>'CARGA MÁQUINA (CAP INST.)'!AC$29</f>
        <v>88</v>
      </c>
      <c r="W2" s="71">
        <f>'CARGA MÁQUINA (CAP INST.)'!AD$29</f>
        <v>88</v>
      </c>
      <c r="X2" s="71">
        <f>'CARGA MÁQUINA (CAP INST.)'!AE$29</f>
        <v>88</v>
      </c>
      <c r="Y2" s="71">
        <f>'CARGA MÁQUINA (CAP INST.)'!AF$29</f>
        <v>88</v>
      </c>
      <c r="Z2" s="71">
        <f>'CARGA MÁQUINA (CAP INST.)'!AG$29</f>
        <v>88</v>
      </c>
      <c r="AA2" s="71">
        <f>'CARGA MÁQUINA (CAP INST.)'!AH$29</f>
        <v>88</v>
      </c>
      <c r="AB2" s="71">
        <f>'CARGA MÁQUINA (CAP INST.)'!AI$29</f>
        <v>70.400000000000006</v>
      </c>
      <c r="AC2" s="71">
        <f>'CARGA MÁQUINA (CAP INST.)'!AJ$29</f>
        <v>88</v>
      </c>
      <c r="AD2" s="71">
        <f>'CARGA MÁQUINA (CAP INST.)'!AK$29</f>
        <v>88</v>
      </c>
      <c r="AE2" s="71">
        <f>'CARGA MÁQUINA (CAP INST.)'!AL$29</f>
        <v>88</v>
      </c>
      <c r="AF2" s="71">
        <f>'CARGA MÁQUINA (CAP INST.)'!AM$29</f>
        <v>88</v>
      </c>
      <c r="AG2" s="71">
        <f>'CARGA MÁQUINA (CAP INST.)'!AN$29</f>
        <v>70.400000000000006</v>
      </c>
      <c r="AH2" s="71">
        <f>'CARGA MÁQUINA (CAP INST.)'!AO$29</f>
        <v>88</v>
      </c>
      <c r="AI2" s="71">
        <f>'CARGA MÁQUINA (CAP INST.)'!AP$29</f>
        <v>88</v>
      </c>
      <c r="AJ2" s="71">
        <f>'CARGA MÁQUINA (CAP INST.)'!AQ$29</f>
        <v>70.400000000000006</v>
      </c>
      <c r="AK2" s="71">
        <f>'CARGA MÁQUINA (CAP INST.)'!AR$29</f>
        <v>88</v>
      </c>
      <c r="AL2" s="71">
        <f>'CARGA MÁQUINA (CAP INST.)'!AS$29</f>
        <v>70.400000000000006</v>
      </c>
      <c r="AM2" s="71">
        <f>'CARGA MÁQUINA (CAP INST.)'!AT$29</f>
        <v>88</v>
      </c>
      <c r="AN2" s="71">
        <f>'CARGA MÁQUINA (CAP INST.)'!AU$29</f>
        <v>88</v>
      </c>
      <c r="AO2" s="71">
        <f>'CARGA MÁQUINA (CAP INST.)'!AV$29</f>
        <v>88</v>
      </c>
      <c r="AP2" s="71">
        <f>'CARGA MÁQUINA (CAP INST.)'!AW$29</f>
        <v>88</v>
      </c>
      <c r="AQ2" s="71">
        <f>'CARGA MÁQUINA (CAP INST.)'!AX$29</f>
        <v>70.400000000000006</v>
      </c>
      <c r="AR2" s="19"/>
      <c r="AS2" s="74"/>
      <c r="AT2" s="74"/>
      <c r="AU2" s="74"/>
    </row>
    <row r="3" spans="1:47" x14ac:dyDescent="0.25">
      <c r="A3" s="70" t="s">
        <v>1329</v>
      </c>
      <c r="B3" s="71">
        <f>'CARGA MÁQUINA (CAP INST.)'!D$92</f>
        <v>114.87272727272725</v>
      </c>
      <c r="C3" s="71">
        <f>'CARGA MÁQUINA (CAP INST.)'!E$92</f>
        <v>0</v>
      </c>
      <c r="D3" s="71">
        <f>'CARGA MÁQUINA (CAP INST.)'!F$92</f>
        <v>21.436363636363637</v>
      </c>
      <c r="E3" s="71">
        <f>'CARGA MÁQUINA (CAP INST.)'!G$92</f>
        <v>19.309090909090905</v>
      </c>
      <c r="F3" s="71">
        <f>'CARGA MÁQUINA (CAP INST.)'!H$92</f>
        <v>52.527272727272724</v>
      </c>
      <c r="G3" s="71">
        <f>'CARGA MÁQUINA (CAP INST.)'!I$92</f>
        <v>9.4909090909090903</v>
      </c>
      <c r="H3" s="71">
        <f>'CARGA MÁQUINA (CAP INST.)'!J$92</f>
        <v>88.690909090909074</v>
      </c>
      <c r="I3" s="71">
        <f>'CARGA MÁQUINA (CAP INST.)'!K$92</f>
        <v>0</v>
      </c>
      <c r="J3" s="71">
        <f>'CARGA MÁQUINA (CAP INST.)'!L$92</f>
        <v>29.699999999999996</v>
      </c>
      <c r="K3" s="71">
        <f>'CARGA MÁQUINA (CAP INST.)'!M$92</f>
        <v>41.890909090909091</v>
      </c>
      <c r="L3" s="71">
        <f>'CARGA MÁQUINA (CAP INST.)'!N$92</f>
        <v>20.290909090909089</v>
      </c>
      <c r="M3" s="71">
        <f>'CARGA MÁQUINA (CAP INST.)'!O$92</f>
        <v>34.690909090909088</v>
      </c>
      <c r="N3" s="71">
        <f>'CARGA MÁQUINA (CAP INST.)'!P$92</f>
        <v>21.6</v>
      </c>
      <c r="O3" s="71">
        <f>'CARGA MÁQUINA (CAP INST.)'!Q$92</f>
        <v>0</v>
      </c>
      <c r="P3" s="71">
        <f>'CARGA MÁQUINA (CAP INST.)'!R$92</f>
        <v>11.945454545454545</v>
      </c>
      <c r="Q3" s="71">
        <f>'CARGA MÁQUINA (CAP INST.)'!S$92</f>
        <v>0</v>
      </c>
      <c r="R3" s="71">
        <f>'CARGA MÁQUINA (CAP INST.)'!T$92</f>
        <v>50.072727272727271</v>
      </c>
      <c r="S3" s="71">
        <f>'CARGA MÁQUINA (CAP INST.)'!U$92</f>
        <v>0</v>
      </c>
      <c r="T3" s="71">
        <f>'CARGA MÁQUINA (CAP INST.)'!V$92</f>
        <v>0</v>
      </c>
      <c r="U3" s="71">
        <f>'CARGA MÁQUINA (CAP INST.)'!W$92</f>
        <v>0</v>
      </c>
      <c r="V3" s="71">
        <f>'CARGA MÁQUINA (CAP INST.)'!X$92</f>
        <v>0</v>
      </c>
      <c r="W3" s="71">
        <f>'CARGA MÁQUINA (CAP INST.)'!Y$92</f>
        <v>0</v>
      </c>
      <c r="X3" s="71">
        <f>'CARGA MÁQUINA (CAP INST.)'!Z$92</f>
        <v>0</v>
      </c>
      <c r="Y3" s="71">
        <f>'CARGA MÁQUINA (CAP INST.)'!AA$92</f>
        <v>0</v>
      </c>
      <c r="Z3" s="71">
        <f>'CARGA MÁQUINA (CAP INST.)'!AB$92</f>
        <v>0</v>
      </c>
      <c r="AA3" s="71">
        <f>'CARGA MÁQUINA (CAP INST.)'!AC$92</f>
        <v>0</v>
      </c>
      <c r="AB3" s="71">
        <f>'CARGA MÁQUINA (CAP INST.)'!AD$92</f>
        <v>0</v>
      </c>
      <c r="AC3" s="71">
        <f>'CARGA MÁQUINA (CAP INST.)'!AE$92</f>
        <v>0</v>
      </c>
      <c r="AD3" s="71">
        <f>'CARGA MÁQUINA (CAP INST.)'!AF$92</f>
        <v>0</v>
      </c>
      <c r="AE3" s="71">
        <f>'CARGA MÁQUINA (CAP INST.)'!AG$92</f>
        <v>0</v>
      </c>
      <c r="AF3" s="71">
        <f>'CARGA MÁQUINA (CAP INST.)'!AH$92</f>
        <v>0</v>
      </c>
      <c r="AG3" s="71">
        <f>'CARGA MÁQUINA (CAP INST.)'!AI$92</f>
        <v>0</v>
      </c>
      <c r="AH3" s="71">
        <f>'CARGA MÁQUINA (CAP INST.)'!AJ$92</f>
        <v>0</v>
      </c>
      <c r="AI3" s="71">
        <f>'CARGA MÁQUINA (CAP INST.)'!AK$92</f>
        <v>0</v>
      </c>
      <c r="AJ3" s="71">
        <f>'CARGA MÁQUINA (CAP INST.)'!AL$92</f>
        <v>0</v>
      </c>
      <c r="AK3" s="71">
        <f>'CARGA MÁQUINA (CAP INST.)'!AM$92</f>
        <v>0</v>
      </c>
      <c r="AL3" s="71">
        <f>'CARGA MÁQUINA (CAP INST.)'!AN$92</f>
        <v>0</v>
      </c>
      <c r="AM3" s="71">
        <f>'CARGA MÁQUINA (CAP INST.)'!AO$92</f>
        <v>0</v>
      </c>
      <c r="AN3" s="71">
        <f>'CARGA MÁQUINA (CAP INST.)'!AP$92</f>
        <v>0</v>
      </c>
      <c r="AO3" s="71">
        <f>'CARGA MÁQUINA (CAP INST.)'!AQ$92</f>
        <v>0</v>
      </c>
      <c r="AP3" s="71">
        <f>'CARGA MÁQUINA (CAP INST.)'!AR$92</f>
        <v>0</v>
      </c>
      <c r="AQ3" s="71">
        <f>'CARGA MÁQUINA (CAP INST.)'!AS$92</f>
        <v>0</v>
      </c>
      <c r="AR3" s="19"/>
      <c r="AS3" s="74"/>
      <c r="AT3" s="74"/>
      <c r="AU3" s="74"/>
    </row>
    <row r="4" spans="1:47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19"/>
      <c r="AS4" s="74"/>
      <c r="AT4" s="74"/>
      <c r="AU4" s="74"/>
    </row>
    <row r="5" spans="1:47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19"/>
      <c r="AS5" s="74"/>
      <c r="AT5" s="74"/>
      <c r="AU5" s="74"/>
    </row>
    <row r="6" spans="1:47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  <c r="AR6" s="19"/>
      <c r="AS6" s="74"/>
      <c r="AT6" s="74"/>
      <c r="AU6" s="74"/>
    </row>
    <row r="7" spans="1:47" x14ac:dyDescent="0.25">
      <c r="A7" s="70" t="s">
        <v>1238</v>
      </c>
      <c r="B7" s="71">
        <f>'CARGA MÁQUINA (CAP INST.)'!I$30</f>
        <v>44</v>
      </c>
      <c r="C7" s="71">
        <f>'CARGA MÁQUINA (CAP INST.)'!J$30</f>
        <v>44</v>
      </c>
      <c r="D7" s="71">
        <f>'CARGA MÁQUINA (CAP INST.)'!K$30</f>
        <v>44</v>
      </c>
      <c r="E7" s="71">
        <f>'CARGA MÁQUINA (CAP INST.)'!L$30</f>
        <v>35.200000000000003</v>
      </c>
      <c r="F7" s="71">
        <f>'CARGA MÁQUINA (CAP INST.)'!M$30</f>
        <v>44</v>
      </c>
      <c r="G7" s="71">
        <f>'CARGA MÁQUINA (CAP INST.)'!N$30</f>
        <v>44</v>
      </c>
      <c r="H7" s="71">
        <f>'CARGA MÁQUINA (CAP INST.)'!O$30</f>
        <v>35.200000000000003</v>
      </c>
      <c r="I7" s="71">
        <f>'CARGA MÁQUINA (CAP INST.)'!P$30</f>
        <v>35.200000000000003</v>
      </c>
      <c r="J7" s="71">
        <f>'CARGA MÁQUINA (CAP INST.)'!Q$30</f>
        <v>44</v>
      </c>
      <c r="K7" s="71">
        <f>'CARGA MÁQUINA (CAP INST.)'!R$30</f>
        <v>44</v>
      </c>
      <c r="L7" s="71">
        <f>'CARGA MÁQUINA (CAP INST.)'!S$30</f>
        <v>44</v>
      </c>
      <c r="M7" s="71">
        <f>'CARGA MÁQUINA (CAP INST.)'!T$30</f>
        <v>44</v>
      </c>
      <c r="N7" s="71">
        <f>'CARGA MÁQUINA (CAP INST.)'!U$30</f>
        <v>35.200000000000003</v>
      </c>
      <c r="O7" s="71">
        <f>'CARGA MÁQUINA (CAP INST.)'!V$30</f>
        <v>44</v>
      </c>
      <c r="P7" s="71">
        <f>'CARGA MÁQUINA (CAP INST.)'!W$30</f>
        <v>44</v>
      </c>
      <c r="Q7" s="71">
        <f>'CARGA MÁQUINA (CAP INST.)'!X$30</f>
        <v>44</v>
      </c>
      <c r="R7" s="71">
        <f>'CARGA MÁQUINA (CAP INST.)'!Y$30</f>
        <v>44</v>
      </c>
      <c r="S7" s="71">
        <f>'CARGA MÁQUINA (CAP INST.)'!Z$30</f>
        <v>44</v>
      </c>
      <c r="T7" s="71">
        <f>'CARGA MÁQUINA (CAP INST.)'!AA$30</f>
        <v>44</v>
      </c>
      <c r="U7" s="71">
        <f>'CARGA MÁQUINA (CAP INST.)'!AB$30</f>
        <v>44</v>
      </c>
      <c r="V7" s="71">
        <f>'CARGA MÁQUINA (CAP INST.)'!AC$30</f>
        <v>44</v>
      </c>
      <c r="W7" s="71">
        <f>'CARGA MÁQUINA (CAP INST.)'!AD$30</f>
        <v>44</v>
      </c>
      <c r="X7" s="71">
        <f>'CARGA MÁQUINA (CAP INST.)'!AE$30</f>
        <v>44</v>
      </c>
      <c r="Y7" s="71">
        <f>'CARGA MÁQUINA (CAP INST.)'!AF$30</f>
        <v>44</v>
      </c>
      <c r="Z7" s="71">
        <f>'CARGA MÁQUINA (CAP INST.)'!AG$30</f>
        <v>44</v>
      </c>
      <c r="AA7" s="71">
        <f>'CARGA MÁQUINA (CAP INST.)'!AH$30</f>
        <v>44</v>
      </c>
      <c r="AB7" s="71">
        <f>'CARGA MÁQUINA (CAP INST.)'!AI$30</f>
        <v>35.200000000000003</v>
      </c>
      <c r="AC7" s="71">
        <f>'CARGA MÁQUINA (CAP INST.)'!AJ$30</f>
        <v>44</v>
      </c>
      <c r="AD7" s="71">
        <f>'CARGA MÁQUINA (CAP INST.)'!AK$30</f>
        <v>44</v>
      </c>
      <c r="AE7" s="71">
        <f>'CARGA MÁQUINA (CAP INST.)'!AL$30</f>
        <v>44</v>
      </c>
      <c r="AF7" s="71">
        <f>'CARGA MÁQUINA (CAP INST.)'!AM$30</f>
        <v>44</v>
      </c>
      <c r="AG7" s="71">
        <f>'CARGA MÁQUINA (CAP INST.)'!AN$30</f>
        <v>35.200000000000003</v>
      </c>
      <c r="AH7" s="71">
        <f>'CARGA MÁQUINA (CAP INST.)'!AO$30</f>
        <v>44</v>
      </c>
      <c r="AI7" s="71">
        <f>'CARGA MÁQUINA (CAP INST.)'!AP$30</f>
        <v>44</v>
      </c>
      <c r="AJ7" s="71">
        <f>'CARGA MÁQUINA (CAP INST.)'!AQ$30</f>
        <v>35.200000000000003</v>
      </c>
      <c r="AK7" s="71">
        <f>'CARGA MÁQUINA (CAP INST.)'!AR$30</f>
        <v>44</v>
      </c>
      <c r="AL7" s="71">
        <f>'CARGA MÁQUINA (CAP INST.)'!AS$30</f>
        <v>35.200000000000003</v>
      </c>
      <c r="AM7" s="71">
        <f>'CARGA MÁQUINA (CAP INST.)'!AT$30</f>
        <v>44</v>
      </c>
      <c r="AN7" s="71">
        <f>'CARGA MÁQUINA (CAP INST.)'!AU$30</f>
        <v>44</v>
      </c>
      <c r="AO7" s="71">
        <f>'CARGA MÁQUINA (CAP INST.)'!AV$30</f>
        <v>44</v>
      </c>
      <c r="AP7" s="71">
        <f>'CARGA MÁQUINA (CAP INST.)'!AW$30</f>
        <v>44</v>
      </c>
      <c r="AQ7" s="71">
        <f>'CARGA MÁQUINA (CAP INST.)'!AX$30</f>
        <v>35.200000000000003</v>
      </c>
      <c r="AR7" s="19"/>
      <c r="AS7" s="74"/>
      <c r="AT7" s="74"/>
      <c r="AU7" s="74"/>
    </row>
    <row r="8" spans="1:47" x14ac:dyDescent="0.25">
      <c r="A8" s="70" t="s">
        <v>1304</v>
      </c>
      <c r="B8" s="71">
        <f>'CARGA MÁQUINA (CAP INST.)'!D$93</f>
        <v>0</v>
      </c>
      <c r="C8" s="71">
        <f>'CARGA MÁQUINA (CAP INST.)'!E$93</f>
        <v>0</v>
      </c>
      <c r="D8" s="71">
        <f>'CARGA MÁQUINA (CAP INST.)'!F$93</f>
        <v>0</v>
      </c>
      <c r="E8" s="71">
        <f>'CARGA MÁQUINA (CAP INST.)'!G$93</f>
        <v>0</v>
      </c>
      <c r="F8" s="71">
        <f>'CARGA MÁQUINA (CAP INST.)'!H$93</f>
        <v>0</v>
      </c>
      <c r="G8" s="71">
        <f>'CARGA MÁQUINA (CAP INST.)'!I$93</f>
        <v>0</v>
      </c>
      <c r="H8" s="71">
        <f>'CARGA MÁQUINA (CAP INST.)'!J$93</f>
        <v>0</v>
      </c>
      <c r="I8" s="71">
        <f>'CARGA MÁQUINA (CAP INST.)'!K$93</f>
        <v>0</v>
      </c>
      <c r="J8" s="71">
        <f>'CARGA MÁQUINA (CAP INST.)'!L$93</f>
        <v>0</v>
      </c>
      <c r="K8" s="71">
        <f>'CARGA MÁQUINA (CAP INST.)'!M$93</f>
        <v>0</v>
      </c>
      <c r="L8" s="71">
        <f>'CARGA MÁQUINA (CAP INST.)'!N$93</f>
        <v>0</v>
      </c>
      <c r="M8" s="71">
        <f>'CARGA MÁQUINA (CAP INST.)'!O$93</f>
        <v>0</v>
      </c>
      <c r="N8" s="71">
        <f>'CARGA MÁQUINA (CAP INST.)'!P$93</f>
        <v>0</v>
      </c>
      <c r="O8" s="71">
        <f>'CARGA MÁQUINA (CAP INST.)'!Q$93</f>
        <v>0</v>
      </c>
      <c r="P8" s="71">
        <f>'CARGA MÁQUINA (CAP INST.)'!R$93</f>
        <v>0</v>
      </c>
      <c r="Q8" s="71">
        <f>'CARGA MÁQUINA (CAP INST.)'!S$93</f>
        <v>0</v>
      </c>
      <c r="R8" s="71">
        <f>'CARGA MÁQUINA (CAP INST.)'!T$93</f>
        <v>0</v>
      </c>
      <c r="S8" s="71">
        <f>'CARGA MÁQUINA (CAP INST.)'!U$93</f>
        <v>0</v>
      </c>
      <c r="T8" s="71">
        <f>'CARGA MÁQUINA (CAP INST.)'!V$93</f>
        <v>0</v>
      </c>
      <c r="U8" s="71">
        <f>'CARGA MÁQUINA (CAP INST.)'!W$93</f>
        <v>0</v>
      </c>
      <c r="V8" s="71">
        <f>'CARGA MÁQUINA (CAP INST.)'!X$93</f>
        <v>0</v>
      </c>
      <c r="W8" s="71">
        <f>'CARGA MÁQUINA (CAP INST.)'!Y$93</f>
        <v>0</v>
      </c>
      <c r="X8" s="71">
        <f>'CARGA MÁQUINA (CAP INST.)'!Z$93</f>
        <v>0</v>
      </c>
      <c r="Y8" s="71">
        <f>'CARGA MÁQUINA (CAP INST.)'!AA$93</f>
        <v>0</v>
      </c>
      <c r="Z8" s="71">
        <f>'CARGA MÁQUINA (CAP INST.)'!AB$93</f>
        <v>0</v>
      </c>
      <c r="AA8" s="71">
        <f>'CARGA MÁQUINA (CAP INST.)'!AC$93</f>
        <v>0</v>
      </c>
      <c r="AB8" s="71">
        <f>'CARGA MÁQUINA (CAP INST.)'!AD$93</f>
        <v>0</v>
      </c>
      <c r="AC8" s="71">
        <f>'CARGA MÁQUINA (CAP INST.)'!AE$93</f>
        <v>0</v>
      </c>
      <c r="AD8" s="71">
        <f>'CARGA MÁQUINA (CAP INST.)'!AF$93</f>
        <v>0</v>
      </c>
      <c r="AE8" s="71">
        <f>'CARGA MÁQUINA (CAP INST.)'!AG$93</f>
        <v>0</v>
      </c>
      <c r="AF8" s="71">
        <f>'CARGA MÁQUINA (CAP INST.)'!AH$93</f>
        <v>0</v>
      </c>
      <c r="AG8" s="71">
        <f>'CARGA MÁQUINA (CAP INST.)'!AI$93</f>
        <v>0</v>
      </c>
      <c r="AH8" s="71">
        <f>'CARGA MÁQUINA (CAP INST.)'!AJ$93</f>
        <v>0</v>
      </c>
      <c r="AI8" s="71">
        <f>'CARGA MÁQUINA (CAP INST.)'!AK$93</f>
        <v>0</v>
      </c>
      <c r="AJ8" s="71">
        <f>'CARGA MÁQUINA (CAP INST.)'!AL$93</f>
        <v>0</v>
      </c>
      <c r="AK8" s="71">
        <f>'CARGA MÁQUINA (CAP INST.)'!AM$93</f>
        <v>0</v>
      </c>
      <c r="AL8" s="71">
        <f>'CARGA MÁQUINA (CAP INST.)'!AN$93</f>
        <v>0</v>
      </c>
      <c r="AM8" s="71">
        <f>'CARGA MÁQUINA (CAP INST.)'!AO$93</f>
        <v>0</v>
      </c>
      <c r="AN8" s="71">
        <f>'CARGA MÁQUINA (CAP INST.)'!AP$93</f>
        <v>0</v>
      </c>
      <c r="AO8" s="71">
        <f>'CARGA MÁQUINA (CAP INST.)'!AQ$93</f>
        <v>0</v>
      </c>
      <c r="AP8" s="71">
        <f>'CARGA MÁQUINA (CAP INST.)'!AR$93</f>
        <v>0</v>
      </c>
      <c r="AQ8" s="71">
        <f>'CARGA MÁQUINA (CAP INST.)'!AS$93</f>
        <v>0</v>
      </c>
      <c r="AR8" s="19"/>
      <c r="AS8" s="74"/>
      <c r="AT8" s="74"/>
      <c r="AU8" s="74"/>
    </row>
    <row r="9" spans="1:47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19"/>
      <c r="AS9" s="74"/>
      <c r="AT9" s="74"/>
      <c r="AU9" s="74"/>
    </row>
    <row r="10" spans="1:47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19"/>
      <c r="AS10" s="74"/>
      <c r="AT10" s="74"/>
      <c r="AU10" s="74"/>
    </row>
    <row r="11" spans="1:47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  <c r="AR11" s="19"/>
      <c r="AS11" s="74"/>
      <c r="AT11" s="74"/>
      <c r="AU11" s="74"/>
    </row>
    <row r="12" spans="1:47" x14ac:dyDescent="0.25">
      <c r="A12" s="70" t="s">
        <v>1238</v>
      </c>
      <c r="B12" s="71">
        <f>'CARGA MÁQUINA (CAP INST.)'!I$31</f>
        <v>44</v>
      </c>
      <c r="C12" s="71">
        <f>'CARGA MÁQUINA (CAP INST.)'!J$31</f>
        <v>44</v>
      </c>
      <c r="D12" s="71">
        <f>'CARGA MÁQUINA (CAP INST.)'!K$31</f>
        <v>44</v>
      </c>
      <c r="E12" s="71">
        <f>'CARGA MÁQUINA (CAP INST.)'!L$31</f>
        <v>35.200000000000003</v>
      </c>
      <c r="F12" s="71">
        <f>'CARGA MÁQUINA (CAP INST.)'!M$31</f>
        <v>44</v>
      </c>
      <c r="G12" s="71">
        <f>'CARGA MÁQUINA (CAP INST.)'!N$31</f>
        <v>44</v>
      </c>
      <c r="H12" s="71">
        <f>'CARGA MÁQUINA (CAP INST.)'!O$31</f>
        <v>35.200000000000003</v>
      </c>
      <c r="I12" s="71">
        <f>'CARGA MÁQUINA (CAP INST.)'!P$31</f>
        <v>35.200000000000003</v>
      </c>
      <c r="J12" s="71">
        <f>'CARGA MÁQUINA (CAP INST.)'!Q$31</f>
        <v>44</v>
      </c>
      <c r="K12" s="71">
        <f>'CARGA MÁQUINA (CAP INST.)'!R$31</f>
        <v>44</v>
      </c>
      <c r="L12" s="71">
        <f>'CARGA MÁQUINA (CAP INST.)'!S$31</f>
        <v>44</v>
      </c>
      <c r="M12" s="71">
        <f>'CARGA MÁQUINA (CAP INST.)'!T$31</f>
        <v>44</v>
      </c>
      <c r="N12" s="71">
        <f>'CARGA MÁQUINA (CAP INST.)'!U$31</f>
        <v>35.200000000000003</v>
      </c>
      <c r="O12" s="71">
        <f>'CARGA MÁQUINA (CAP INST.)'!V$31</f>
        <v>44</v>
      </c>
      <c r="P12" s="71">
        <f>'CARGA MÁQUINA (CAP INST.)'!W$31</f>
        <v>44</v>
      </c>
      <c r="Q12" s="71">
        <f>'CARGA MÁQUINA (CAP INST.)'!X$31</f>
        <v>44</v>
      </c>
      <c r="R12" s="71">
        <f>'CARGA MÁQUINA (CAP INST.)'!Y$31</f>
        <v>44</v>
      </c>
      <c r="S12" s="71">
        <f>'CARGA MÁQUINA (CAP INST.)'!Z$31</f>
        <v>44</v>
      </c>
      <c r="T12" s="71">
        <f>'CARGA MÁQUINA (CAP INST.)'!AA$31</f>
        <v>44</v>
      </c>
      <c r="U12" s="71">
        <f>'CARGA MÁQUINA (CAP INST.)'!AB$31</f>
        <v>44</v>
      </c>
      <c r="V12" s="71">
        <f>'CARGA MÁQUINA (CAP INST.)'!AC$31</f>
        <v>44</v>
      </c>
      <c r="W12" s="71">
        <f>'CARGA MÁQUINA (CAP INST.)'!AD$31</f>
        <v>44</v>
      </c>
      <c r="X12" s="71">
        <f>'CARGA MÁQUINA (CAP INST.)'!AE$31</f>
        <v>44</v>
      </c>
      <c r="Y12" s="71">
        <f>'CARGA MÁQUINA (CAP INST.)'!AF$31</f>
        <v>44</v>
      </c>
      <c r="Z12" s="71">
        <f>'CARGA MÁQUINA (CAP INST.)'!AG$31</f>
        <v>44</v>
      </c>
      <c r="AA12" s="71">
        <f>'CARGA MÁQUINA (CAP INST.)'!AH$31</f>
        <v>44</v>
      </c>
      <c r="AB12" s="71">
        <f>'CARGA MÁQUINA (CAP INST.)'!AI$31</f>
        <v>35.200000000000003</v>
      </c>
      <c r="AC12" s="71">
        <f>'CARGA MÁQUINA (CAP INST.)'!AJ$31</f>
        <v>44</v>
      </c>
      <c r="AD12" s="71">
        <f>'CARGA MÁQUINA (CAP INST.)'!AK$31</f>
        <v>44</v>
      </c>
      <c r="AE12" s="71">
        <f>'CARGA MÁQUINA (CAP INST.)'!AL$31</f>
        <v>44</v>
      </c>
      <c r="AF12" s="71">
        <f>'CARGA MÁQUINA (CAP INST.)'!AM$31</f>
        <v>44</v>
      </c>
      <c r="AG12" s="71">
        <f>'CARGA MÁQUINA (CAP INST.)'!AN$31</f>
        <v>35.200000000000003</v>
      </c>
      <c r="AH12" s="71">
        <f>'CARGA MÁQUINA (CAP INST.)'!AO$31</f>
        <v>44</v>
      </c>
      <c r="AI12" s="71">
        <f>'CARGA MÁQUINA (CAP INST.)'!AP$31</f>
        <v>44</v>
      </c>
      <c r="AJ12" s="71">
        <f>'CARGA MÁQUINA (CAP INST.)'!AQ$31</f>
        <v>35.200000000000003</v>
      </c>
      <c r="AK12" s="71">
        <f>'CARGA MÁQUINA (CAP INST.)'!AR$31</f>
        <v>44</v>
      </c>
      <c r="AL12" s="71">
        <f>'CARGA MÁQUINA (CAP INST.)'!AS$31</f>
        <v>35.200000000000003</v>
      </c>
      <c r="AM12" s="71">
        <f>'CARGA MÁQUINA (CAP INST.)'!AT$31</f>
        <v>44</v>
      </c>
      <c r="AN12" s="71">
        <f>'CARGA MÁQUINA (CAP INST.)'!AU$31</f>
        <v>44</v>
      </c>
      <c r="AO12" s="71">
        <f>'CARGA MÁQUINA (CAP INST.)'!AV$31</f>
        <v>44</v>
      </c>
      <c r="AP12" s="71">
        <f>'CARGA MÁQUINA (CAP INST.)'!AW$31</f>
        <v>44</v>
      </c>
      <c r="AQ12" s="71">
        <f>'CARGA MÁQUINA (CAP INST.)'!AX$31</f>
        <v>35.200000000000003</v>
      </c>
      <c r="AR12" s="19"/>
      <c r="AS12" s="74"/>
      <c r="AT12" s="74"/>
      <c r="AU12" s="74"/>
    </row>
    <row r="13" spans="1:47" x14ac:dyDescent="0.25">
      <c r="A13" s="70" t="s">
        <v>1303</v>
      </c>
      <c r="B13" s="71">
        <f>'CARGA MÁQUINA (CAP INST.)'!D$94</f>
        <v>0</v>
      </c>
      <c r="C13" s="71">
        <f>'CARGA MÁQUINA (CAP INST.)'!E$94</f>
        <v>0</v>
      </c>
      <c r="D13" s="71">
        <f>'CARGA MÁQUINA (CAP INST.)'!F$94</f>
        <v>0</v>
      </c>
      <c r="E13" s="71">
        <f>'CARGA MÁQUINA (CAP INST.)'!G$94</f>
        <v>0</v>
      </c>
      <c r="F13" s="71">
        <f>'CARGA MÁQUINA (CAP INST.)'!H$94</f>
        <v>0</v>
      </c>
      <c r="G13" s="71">
        <f>'CARGA MÁQUINA (CAP INST.)'!I$94</f>
        <v>0</v>
      </c>
      <c r="H13" s="71">
        <f>'CARGA MÁQUINA (CAP INST.)'!J$94</f>
        <v>0</v>
      </c>
      <c r="I13" s="71">
        <f>'CARGA MÁQUINA (CAP INST.)'!K$94</f>
        <v>0</v>
      </c>
      <c r="J13" s="71">
        <f>'CARGA MÁQUINA (CAP INST.)'!L$94</f>
        <v>0</v>
      </c>
      <c r="K13" s="71">
        <f>'CARGA MÁQUINA (CAP INST.)'!M$94</f>
        <v>0</v>
      </c>
      <c r="L13" s="71">
        <f>'CARGA MÁQUINA (CAP INST.)'!N$94</f>
        <v>0</v>
      </c>
      <c r="M13" s="71">
        <f>'CARGA MÁQUINA (CAP INST.)'!O$94</f>
        <v>0</v>
      </c>
      <c r="N13" s="71">
        <f>'CARGA MÁQUINA (CAP INST.)'!P$94</f>
        <v>0</v>
      </c>
      <c r="O13" s="71">
        <f>'CARGA MÁQUINA (CAP INST.)'!Q$94</f>
        <v>0</v>
      </c>
      <c r="P13" s="71">
        <f>'CARGA MÁQUINA (CAP INST.)'!R$94</f>
        <v>0</v>
      </c>
      <c r="Q13" s="71">
        <f>'CARGA MÁQUINA (CAP INST.)'!S$94</f>
        <v>0</v>
      </c>
      <c r="R13" s="71">
        <f>'CARGA MÁQUINA (CAP INST.)'!T$94</f>
        <v>0</v>
      </c>
      <c r="S13" s="71">
        <f>'CARGA MÁQUINA (CAP INST.)'!U$94</f>
        <v>0</v>
      </c>
      <c r="T13" s="71">
        <f>'CARGA MÁQUINA (CAP INST.)'!V$94</f>
        <v>0</v>
      </c>
      <c r="U13" s="71">
        <f>'CARGA MÁQUINA (CAP INST.)'!W$94</f>
        <v>0</v>
      </c>
      <c r="V13" s="71">
        <f>'CARGA MÁQUINA (CAP INST.)'!X$94</f>
        <v>0</v>
      </c>
      <c r="W13" s="71">
        <f>'CARGA MÁQUINA (CAP INST.)'!Y$94</f>
        <v>0</v>
      </c>
      <c r="X13" s="71">
        <f>'CARGA MÁQUINA (CAP INST.)'!Z$94</f>
        <v>0</v>
      </c>
      <c r="Y13" s="71">
        <f>'CARGA MÁQUINA (CAP INST.)'!AA$94</f>
        <v>0</v>
      </c>
      <c r="Z13" s="71">
        <f>'CARGA MÁQUINA (CAP INST.)'!AB$94</f>
        <v>0</v>
      </c>
      <c r="AA13" s="71">
        <f>'CARGA MÁQUINA (CAP INST.)'!AC$94</f>
        <v>0</v>
      </c>
      <c r="AB13" s="71">
        <f>'CARGA MÁQUINA (CAP INST.)'!AD$94</f>
        <v>0</v>
      </c>
      <c r="AC13" s="71">
        <f>'CARGA MÁQUINA (CAP INST.)'!AE$94</f>
        <v>0</v>
      </c>
      <c r="AD13" s="71">
        <f>'CARGA MÁQUINA (CAP INST.)'!AF$94</f>
        <v>0</v>
      </c>
      <c r="AE13" s="71">
        <f>'CARGA MÁQUINA (CAP INST.)'!AG$94</f>
        <v>0</v>
      </c>
      <c r="AF13" s="71">
        <f>'CARGA MÁQUINA (CAP INST.)'!AH$94</f>
        <v>0</v>
      </c>
      <c r="AG13" s="71">
        <f>'CARGA MÁQUINA (CAP INST.)'!AI$94</f>
        <v>0</v>
      </c>
      <c r="AH13" s="71">
        <f>'CARGA MÁQUINA (CAP INST.)'!AJ$94</f>
        <v>0</v>
      </c>
      <c r="AI13" s="71">
        <f>'CARGA MÁQUINA (CAP INST.)'!AK$94</f>
        <v>0</v>
      </c>
      <c r="AJ13" s="71">
        <f>'CARGA MÁQUINA (CAP INST.)'!AL$94</f>
        <v>0</v>
      </c>
      <c r="AK13" s="71">
        <f>'CARGA MÁQUINA (CAP INST.)'!AM$94</f>
        <v>0</v>
      </c>
      <c r="AL13" s="71">
        <f>'CARGA MÁQUINA (CAP INST.)'!AN$94</f>
        <v>0</v>
      </c>
      <c r="AM13" s="71">
        <f>'CARGA MÁQUINA (CAP INST.)'!AO$94</f>
        <v>0</v>
      </c>
      <c r="AN13" s="71">
        <f>'CARGA MÁQUINA (CAP INST.)'!AP$94</f>
        <v>0</v>
      </c>
      <c r="AO13" s="71">
        <f>'CARGA MÁQUINA (CAP INST.)'!AQ$94</f>
        <v>0</v>
      </c>
      <c r="AP13" s="71">
        <f>'CARGA MÁQUINA (CAP INST.)'!AR$94</f>
        <v>0</v>
      </c>
      <c r="AQ13" s="71">
        <f>'CARGA MÁQUINA (CAP INST.)'!AS$94</f>
        <v>0</v>
      </c>
      <c r="AR13" s="19"/>
      <c r="AS13" s="74"/>
      <c r="AT13" s="74"/>
      <c r="AU13" s="74"/>
    </row>
    <row r="14" spans="1:47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19"/>
      <c r="AS14" s="74"/>
      <c r="AT14" s="74"/>
      <c r="AU14" s="74"/>
    </row>
    <row r="15" spans="1:47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19"/>
      <c r="AS15" s="74"/>
      <c r="AT15" s="74"/>
      <c r="AU15" s="74"/>
    </row>
    <row r="16" spans="1:47" x14ac:dyDescent="0.25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19"/>
      <c r="AS16" s="74"/>
      <c r="AT16" s="74"/>
      <c r="AU16" s="74"/>
    </row>
    <row r="17" spans="1:47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19"/>
      <c r="AS17" s="74"/>
      <c r="AT17" s="74"/>
      <c r="AU17" s="74"/>
    </row>
    <row r="18" spans="1:47" x14ac:dyDescent="0.25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19"/>
      <c r="AS18" s="74"/>
      <c r="AT18" s="74"/>
      <c r="AU18" s="74"/>
    </row>
    <row r="19" spans="1:47" x14ac:dyDescent="0.25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19"/>
      <c r="AS19" s="74"/>
      <c r="AT19" s="74"/>
      <c r="AU19" s="74"/>
    </row>
    <row r="20" spans="1:47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19"/>
      <c r="AS20" s="74"/>
      <c r="AT20" s="74"/>
      <c r="AU20" s="74"/>
    </row>
    <row r="21" spans="1:47" x14ac:dyDescent="0.2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19"/>
      <c r="AS21" s="74"/>
      <c r="AT21" s="74"/>
      <c r="AU21" s="74"/>
    </row>
    <row r="22" spans="1:47" x14ac:dyDescent="0.2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19"/>
      <c r="AS22" s="74"/>
      <c r="AT22" s="74"/>
      <c r="AU22" s="74"/>
    </row>
    <row r="23" spans="1:47" x14ac:dyDescent="0.2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19"/>
      <c r="AS23" s="74"/>
      <c r="AT23" s="74"/>
      <c r="AU23" s="74"/>
    </row>
    <row r="24" spans="1:47" x14ac:dyDescent="0.25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19"/>
      <c r="AS24" s="74"/>
      <c r="AT24" s="74"/>
      <c r="AU24" s="74"/>
    </row>
    <row r="25" spans="1:47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19"/>
      <c r="AS25" s="74"/>
      <c r="AT25" s="74"/>
      <c r="AU25" s="74"/>
    </row>
    <row r="26" spans="1:47" x14ac:dyDescent="0.25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19"/>
      <c r="AS26" s="74"/>
      <c r="AT26" s="74"/>
      <c r="AU26" s="74"/>
    </row>
    <row r="27" spans="1:47" x14ac:dyDescent="0.25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19"/>
      <c r="AS27" s="74"/>
      <c r="AT27" s="74"/>
      <c r="AU27" s="74"/>
    </row>
    <row r="28" spans="1:47" x14ac:dyDescent="0.25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19"/>
      <c r="AS28" s="74"/>
      <c r="AT28" s="74"/>
      <c r="AU28" s="74"/>
    </row>
    <row r="29" spans="1:47" x14ac:dyDescent="0.25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19"/>
      <c r="AS29" s="74"/>
      <c r="AT29" s="74"/>
      <c r="AU29" s="74"/>
    </row>
    <row r="30" spans="1:47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19"/>
      <c r="AS30" s="74"/>
      <c r="AT30" s="74"/>
      <c r="AU30" s="74"/>
    </row>
    <row r="31" spans="1:47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19"/>
      <c r="AS31" s="74"/>
      <c r="AT31" s="74"/>
      <c r="AU31" s="74"/>
    </row>
    <row r="32" spans="1:47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19"/>
      <c r="AS32" s="74"/>
      <c r="AT32" s="74"/>
      <c r="AU32" s="74"/>
    </row>
    <row r="33" spans="1:47" x14ac:dyDescent="0.25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19"/>
      <c r="AS33" s="74"/>
      <c r="AT33" s="74"/>
      <c r="AU33" s="74"/>
    </row>
    <row r="34" spans="1:47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19"/>
      <c r="AS34" s="74"/>
      <c r="AT34" s="74"/>
      <c r="AU34" s="74"/>
    </row>
    <row r="35" spans="1:47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19"/>
      <c r="AS35" s="74"/>
      <c r="AT35" s="74"/>
      <c r="AU35" s="74"/>
    </row>
    <row r="36" spans="1:47" x14ac:dyDescent="0.25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19"/>
      <c r="AS36" s="74"/>
      <c r="AT36" s="74"/>
      <c r="AU36" s="74"/>
    </row>
    <row r="37" spans="1:47" x14ac:dyDescent="0.25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19"/>
      <c r="AS37" s="74"/>
      <c r="AT37" s="74"/>
      <c r="AU37" s="74"/>
    </row>
    <row r="38" spans="1:47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19"/>
      <c r="AS38" s="74"/>
      <c r="AT38" s="74"/>
      <c r="AU38" s="74"/>
    </row>
    <row r="39" spans="1:47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19"/>
      <c r="AS39" s="74"/>
      <c r="AT39" s="74"/>
      <c r="AU39" s="74"/>
    </row>
    <row r="40" spans="1:47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19"/>
      <c r="AS40" s="74"/>
      <c r="AT40" s="74"/>
      <c r="AU40" s="74"/>
    </row>
    <row r="41" spans="1:47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19"/>
      <c r="AS41" s="74"/>
      <c r="AT41" s="74"/>
      <c r="AU41" s="74"/>
    </row>
    <row r="42" spans="1:47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19"/>
      <c r="AS42" s="74"/>
      <c r="AT42" s="74"/>
      <c r="AU42" s="74"/>
    </row>
    <row r="43" spans="1:47" x14ac:dyDescent="0.25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19"/>
      <c r="AS43" s="74"/>
      <c r="AT43" s="74"/>
      <c r="AU43" s="74"/>
    </row>
    <row r="44" spans="1:47" x14ac:dyDescent="0.25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19"/>
      <c r="AS44" s="74"/>
      <c r="AT44" s="74"/>
      <c r="AU44" s="74"/>
    </row>
    <row r="45" spans="1:47" x14ac:dyDescent="0.2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19"/>
      <c r="AS45" s="74"/>
      <c r="AT45" s="74"/>
      <c r="AU45" s="74"/>
    </row>
    <row r="46" spans="1:47" x14ac:dyDescent="0.25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19"/>
      <c r="AS46" s="74"/>
      <c r="AT46" s="74"/>
      <c r="AU46" s="74"/>
    </row>
    <row r="47" spans="1:47" x14ac:dyDescent="0.25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19"/>
      <c r="AS47" s="74"/>
      <c r="AT47" s="74"/>
      <c r="AU47" s="74"/>
    </row>
    <row r="48" spans="1:47" x14ac:dyDescent="0.25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19"/>
      <c r="AS48" s="74"/>
      <c r="AT48" s="74"/>
      <c r="AU48" s="74"/>
    </row>
    <row r="49" spans="1:47" x14ac:dyDescent="0.25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19"/>
      <c r="AS49" s="74"/>
      <c r="AT49" s="74"/>
      <c r="AU49" s="74"/>
    </row>
    <row r="50" spans="1:47" x14ac:dyDescent="0.2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19"/>
      <c r="AS50" s="74"/>
      <c r="AT50" s="74"/>
      <c r="AU50" s="74"/>
    </row>
    <row r="51" spans="1:47" x14ac:dyDescent="0.2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19"/>
      <c r="AS51" s="74"/>
      <c r="AT51" s="74"/>
      <c r="AU51" s="74"/>
    </row>
    <row r="52" spans="1:47" x14ac:dyDescent="0.2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19"/>
      <c r="AS52" s="74"/>
      <c r="AT52" s="74"/>
      <c r="AU52" s="74"/>
    </row>
    <row r="53" spans="1:47" x14ac:dyDescent="0.2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19"/>
      <c r="AS53" s="74"/>
      <c r="AT53" s="74"/>
      <c r="AU53" s="74"/>
    </row>
    <row r="54" spans="1:47" x14ac:dyDescent="0.2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19"/>
      <c r="AS54" s="74"/>
      <c r="AT54" s="74"/>
      <c r="AU54" s="74"/>
    </row>
    <row r="55" spans="1:47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19"/>
      <c r="AS55" s="74"/>
      <c r="AT55" s="74"/>
      <c r="AU55" s="74"/>
    </row>
    <row r="56" spans="1:47" x14ac:dyDescent="0.2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19"/>
      <c r="AS56" s="74"/>
      <c r="AT56" s="74"/>
      <c r="AU56" s="74"/>
    </row>
    <row r="57" spans="1:47" x14ac:dyDescent="0.2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19"/>
      <c r="AS57" s="74"/>
      <c r="AT57" s="74"/>
      <c r="AU57" s="74"/>
    </row>
    <row r="58" spans="1:47" x14ac:dyDescent="0.2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19"/>
      <c r="AS58" s="74"/>
      <c r="AT58" s="74"/>
      <c r="AU58" s="74"/>
    </row>
    <row r="59" spans="1:47" x14ac:dyDescent="0.2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19"/>
      <c r="AS59" s="74"/>
      <c r="AT59" s="74"/>
      <c r="AU59" s="74"/>
    </row>
    <row r="60" spans="1:47" x14ac:dyDescent="0.2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19"/>
      <c r="AS60" s="74"/>
      <c r="AT60" s="74"/>
      <c r="AU60" s="74"/>
    </row>
    <row r="61" spans="1:47" x14ac:dyDescent="0.2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19"/>
      <c r="AS61" s="74"/>
      <c r="AT61" s="74"/>
      <c r="AU61" s="74"/>
    </row>
    <row r="62" spans="1:47" x14ac:dyDescent="0.25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19"/>
      <c r="AS62" s="74"/>
      <c r="AT62" s="74"/>
      <c r="AU62" s="74"/>
    </row>
    <row r="63" spans="1:47" x14ac:dyDescent="0.25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19"/>
      <c r="AS63" s="74"/>
      <c r="AT63" s="74"/>
      <c r="AU63" s="74"/>
    </row>
    <row r="64" spans="1:47" x14ac:dyDescent="0.25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19"/>
      <c r="AS64" s="74"/>
      <c r="AT64" s="74"/>
      <c r="AU64" s="74"/>
    </row>
    <row r="65" spans="1:47" x14ac:dyDescent="0.25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19"/>
      <c r="AS65" s="74"/>
      <c r="AT65" s="74"/>
      <c r="AU65" s="74"/>
    </row>
    <row r="66" spans="1:47" x14ac:dyDescent="0.25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19"/>
      <c r="AS66" s="74"/>
      <c r="AT66" s="74"/>
      <c r="AU66" s="74"/>
    </row>
    <row r="67" spans="1:47" x14ac:dyDescent="0.25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19"/>
      <c r="AS67" s="74"/>
      <c r="AT67" s="74"/>
      <c r="AU67" s="74"/>
    </row>
    <row r="68" spans="1:47" x14ac:dyDescent="0.25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19"/>
      <c r="AS68" s="74"/>
      <c r="AT68" s="74"/>
      <c r="AU68" s="74"/>
    </row>
    <row r="69" spans="1:47" x14ac:dyDescent="0.25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19"/>
      <c r="AS69" s="74"/>
      <c r="AT69" s="74"/>
      <c r="AU69" s="74"/>
    </row>
    <row r="70" spans="1:47" x14ac:dyDescent="0.25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19"/>
      <c r="AS70" s="74"/>
      <c r="AT70" s="74"/>
      <c r="AU70" s="74"/>
    </row>
    <row r="71" spans="1:47" x14ac:dyDescent="0.25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19"/>
      <c r="AS71" s="74"/>
      <c r="AT71" s="74"/>
      <c r="AU71" s="74"/>
    </row>
    <row r="72" spans="1:47" x14ac:dyDescent="0.25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19"/>
      <c r="AS72" s="74"/>
      <c r="AT72" s="74"/>
      <c r="AU72" s="74"/>
    </row>
    <row r="73" spans="1:47" x14ac:dyDescent="0.25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19"/>
      <c r="AS73" s="74"/>
      <c r="AT73" s="74"/>
      <c r="AU73" s="74"/>
    </row>
    <row r="74" spans="1:47" x14ac:dyDescent="0.25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19"/>
      <c r="AS74" s="74"/>
      <c r="AT74" s="74"/>
      <c r="AU74" s="74"/>
    </row>
    <row r="75" spans="1:47" x14ac:dyDescent="0.25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19"/>
      <c r="AS75" s="74"/>
      <c r="AT75" s="74"/>
      <c r="AU75" s="74"/>
    </row>
    <row r="76" spans="1:47" x14ac:dyDescent="0.25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19"/>
      <c r="AS76" s="74"/>
      <c r="AT76" s="74"/>
      <c r="AU76" s="74"/>
    </row>
    <row r="77" spans="1:47" x14ac:dyDescent="0.25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19"/>
      <c r="AS77" s="74"/>
      <c r="AT77" s="74"/>
      <c r="AU77" s="74"/>
    </row>
    <row r="78" spans="1:47" x14ac:dyDescent="0.25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19"/>
      <c r="AS78" s="74"/>
      <c r="AT78" s="74"/>
      <c r="AU78" s="74"/>
    </row>
    <row r="79" spans="1:47" x14ac:dyDescent="0.25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19"/>
      <c r="AS79" s="74"/>
      <c r="AT79" s="74"/>
      <c r="AU79" s="74"/>
    </row>
    <row r="80" spans="1:47" x14ac:dyDescent="0.25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19"/>
      <c r="AS80" s="74"/>
      <c r="AT80" s="74"/>
      <c r="AU80" s="74"/>
    </row>
    <row r="81" spans="1:47" x14ac:dyDescent="0.25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19"/>
      <c r="AS81" s="74"/>
      <c r="AT81" s="74"/>
      <c r="AU81" s="74"/>
    </row>
    <row r="82" spans="1:47" x14ac:dyDescent="0.2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19"/>
      <c r="AS82" s="74"/>
      <c r="AT82" s="74"/>
      <c r="AU82" s="74"/>
    </row>
    <row r="83" spans="1:47" x14ac:dyDescent="0.25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19"/>
      <c r="AS83" s="74"/>
      <c r="AT83" s="74"/>
      <c r="AU83" s="74"/>
    </row>
    <row r="84" spans="1:47" x14ac:dyDescent="0.25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19"/>
      <c r="AS84" s="74"/>
      <c r="AT84" s="74"/>
      <c r="AU84" s="74"/>
    </row>
    <row r="85" spans="1:47" x14ac:dyDescent="0.25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19"/>
      <c r="AS85" s="74"/>
      <c r="AT85" s="74"/>
      <c r="AU85" s="74"/>
    </row>
    <row r="86" spans="1:47" x14ac:dyDescent="0.25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19"/>
      <c r="AS86" s="74"/>
      <c r="AT86" s="74"/>
      <c r="AU86" s="74"/>
    </row>
    <row r="87" spans="1:47" x14ac:dyDescent="0.25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19"/>
      <c r="AS87" s="74"/>
      <c r="AT87" s="74"/>
      <c r="AU87" s="74"/>
    </row>
    <row r="88" spans="1:47" x14ac:dyDescent="0.25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19"/>
      <c r="AS88" s="74"/>
      <c r="AT88" s="74"/>
      <c r="AU88" s="74"/>
    </row>
    <row r="89" spans="1:47" x14ac:dyDescent="0.25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19"/>
      <c r="AS89" s="74"/>
      <c r="AT89" s="74"/>
      <c r="AU89" s="74"/>
    </row>
    <row r="90" spans="1:47" x14ac:dyDescent="0.25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19"/>
      <c r="AS90" s="74"/>
      <c r="AT90" s="74"/>
      <c r="AU90" s="74"/>
    </row>
    <row r="91" spans="1:47" x14ac:dyDescent="0.25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19"/>
      <c r="AS91" s="74"/>
      <c r="AT91" s="74"/>
      <c r="AU91" s="74"/>
    </row>
    <row r="92" spans="1:47" x14ac:dyDescent="0.25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19"/>
      <c r="AS92" s="74"/>
      <c r="AT92" s="74"/>
      <c r="AU92" s="74"/>
    </row>
    <row r="93" spans="1:47" x14ac:dyDescent="0.25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19"/>
      <c r="AS93" s="74"/>
      <c r="AT93" s="74"/>
      <c r="AU93" s="74"/>
    </row>
    <row r="94" spans="1:47" x14ac:dyDescent="0.25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19"/>
      <c r="AS94" s="74"/>
      <c r="AT94" s="74"/>
      <c r="AU94" s="74"/>
    </row>
    <row r="95" spans="1:47" x14ac:dyDescent="0.25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19"/>
      <c r="AS95" s="74"/>
      <c r="AT95" s="74"/>
      <c r="AU95" s="74"/>
    </row>
    <row r="96" spans="1:47" x14ac:dyDescent="0.25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19"/>
      <c r="AS96" s="74"/>
      <c r="AT96" s="74"/>
      <c r="AU96" s="74"/>
    </row>
    <row r="97" spans="1:47" x14ac:dyDescent="0.25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19"/>
      <c r="AS97" s="74"/>
      <c r="AT97" s="74"/>
      <c r="AU97" s="74"/>
    </row>
    <row r="98" spans="1:47" x14ac:dyDescent="0.25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19"/>
      <c r="AS98" s="74"/>
      <c r="AT98" s="74"/>
      <c r="AU98" s="74"/>
    </row>
    <row r="99" spans="1:47" x14ac:dyDescent="0.25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19"/>
      <c r="AS99" s="74"/>
      <c r="AT99" s="74"/>
      <c r="AU99" s="74"/>
    </row>
    <row r="100" spans="1:47" x14ac:dyDescent="0.25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19"/>
      <c r="AS100" s="74"/>
      <c r="AT100" s="74"/>
      <c r="AU100" s="74"/>
    </row>
    <row r="101" spans="1:47" x14ac:dyDescent="0.25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19"/>
      <c r="AS101" s="74"/>
      <c r="AT101" s="74"/>
      <c r="AU101" s="74"/>
    </row>
    <row r="102" spans="1:47" x14ac:dyDescent="0.25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19"/>
      <c r="AS102" s="74"/>
      <c r="AT102" s="74"/>
      <c r="AU102" s="74"/>
    </row>
    <row r="103" spans="1:47" x14ac:dyDescent="0.25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19"/>
      <c r="AS103" s="74"/>
      <c r="AT103" s="74"/>
      <c r="AU103" s="74"/>
    </row>
    <row r="104" spans="1:47" x14ac:dyDescent="0.25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19"/>
      <c r="AS104" s="74"/>
      <c r="AT104" s="74"/>
      <c r="AU104" s="74"/>
    </row>
    <row r="105" spans="1:47" x14ac:dyDescent="0.25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19"/>
      <c r="AS105" s="74"/>
      <c r="AT105" s="74"/>
      <c r="AU105" s="74"/>
    </row>
    <row r="106" spans="1:47" x14ac:dyDescent="0.25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19"/>
      <c r="AS106" s="74"/>
      <c r="AT106" s="74"/>
      <c r="AU106" s="74"/>
    </row>
    <row r="107" spans="1:47" x14ac:dyDescent="0.25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19"/>
      <c r="AS107" s="74"/>
      <c r="AT107" s="74"/>
      <c r="AU107" s="74"/>
    </row>
    <row r="108" spans="1:47" x14ac:dyDescent="0.25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19"/>
      <c r="AS108" s="74"/>
      <c r="AT108" s="74"/>
      <c r="AU108" s="74"/>
    </row>
    <row r="109" spans="1:47" x14ac:dyDescent="0.25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19"/>
      <c r="AS109" s="74"/>
      <c r="AT109" s="74"/>
      <c r="AU109" s="74"/>
    </row>
    <row r="110" spans="1:47" x14ac:dyDescent="0.25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19"/>
      <c r="AS110" s="74"/>
      <c r="AT110" s="74"/>
      <c r="AU110" s="74"/>
    </row>
    <row r="111" spans="1:47" x14ac:dyDescent="0.25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19"/>
      <c r="AS111" s="74"/>
      <c r="AT111" s="74"/>
      <c r="AU111" s="74"/>
    </row>
    <row r="112" spans="1:47" x14ac:dyDescent="0.25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19"/>
      <c r="AS112" s="74"/>
      <c r="AT112" s="74"/>
      <c r="AU112" s="74"/>
    </row>
    <row r="113" spans="1:47" x14ac:dyDescent="0.25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19"/>
      <c r="AS113" s="74"/>
      <c r="AT113" s="74"/>
      <c r="AU113" s="74"/>
    </row>
    <row r="114" spans="1:47" x14ac:dyDescent="0.25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19"/>
      <c r="AS114" s="74"/>
      <c r="AT114" s="74"/>
      <c r="AU114" s="74"/>
    </row>
    <row r="115" spans="1:47" x14ac:dyDescent="0.25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19"/>
      <c r="AS115" s="74"/>
      <c r="AT115" s="74"/>
      <c r="AU115" s="74"/>
    </row>
    <row r="116" spans="1:47" x14ac:dyDescent="0.25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19"/>
      <c r="AS116" s="74"/>
      <c r="AT116" s="74"/>
      <c r="AU116" s="74"/>
    </row>
    <row r="117" spans="1:47" x14ac:dyDescent="0.25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19"/>
      <c r="AS117" s="74"/>
      <c r="AT117" s="74"/>
      <c r="AU117" s="74"/>
    </row>
    <row r="118" spans="1:47" x14ac:dyDescent="0.25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19"/>
      <c r="AS118" s="74"/>
      <c r="AT118" s="74"/>
      <c r="AU118" s="74"/>
    </row>
    <row r="119" spans="1:47" x14ac:dyDescent="0.25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19"/>
      <c r="AS119" s="74"/>
      <c r="AT119" s="74"/>
      <c r="AU119" s="74"/>
    </row>
    <row r="120" spans="1:47" x14ac:dyDescent="0.25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19"/>
      <c r="AS120" s="74"/>
      <c r="AT120" s="74"/>
      <c r="AU120" s="74"/>
    </row>
    <row r="121" spans="1:47" x14ac:dyDescent="0.25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19"/>
      <c r="AS121" s="74"/>
      <c r="AT121" s="74"/>
      <c r="AU121" s="74"/>
    </row>
    <row r="122" spans="1:47" x14ac:dyDescent="0.25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19"/>
      <c r="AS122" s="74"/>
      <c r="AT122" s="74"/>
      <c r="AU122" s="74"/>
    </row>
    <row r="123" spans="1:47" x14ac:dyDescent="0.25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19"/>
      <c r="AS123" s="74"/>
      <c r="AT123" s="74"/>
      <c r="AU123" s="74"/>
    </row>
    <row r="124" spans="1:47" x14ac:dyDescent="0.25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19"/>
      <c r="AS124" s="74"/>
      <c r="AT124" s="74"/>
      <c r="AU124" s="74"/>
    </row>
    <row r="125" spans="1:47" x14ac:dyDescent="0.25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19"/>
      <c r="AS125" s="74"/>
      <c r="AT125" s="74"/>
      <c r="AU125" s="74"/>
    </row>
    <row r="126" spans="1:47" x14ac:dyDescent="0.25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19"/>
      <c r="AS126" s="74"/>
      <c r="AT126" s="74"/>
      <c r="AU126" s="74"/>
    </row>
    <row r="127" spans="1:47" x14ac:dyDescent="0.25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19"/>
      <c r="AS127" s="74"/>
      <c r="AT127" s="74"/>
      <c r="AU127" s="74"/>
    </row>
    <row r="128" spans="1:47" x14ac:dyDescent="0.25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19"/>
      <c r="AS128" s="74"/>
      <c r="AT128" s="74"/>
      <c r="AU128" s="74"/>
    </row>
    <row r="129" spans="1:47" x14ac:dyDescent="0.25">
      <c r="A129" s="74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19"/>
      <c r="AS129" s="74"/>
      <c r="AT129" s="74"/>
      <c r="AU129" s="74"/>
    </row>
    <row r="130" spans="1:47" x14ac:dyDescent="0.25">
      <c r="A130" s="74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19"/>
      <c r="AS130" s="74"/>
      <c r="AT130" s="74"/>
      <c r="AU130" s="74"/>
    </row>
    <row r="131" spans="1:47" x14ac:dyDescent="0.25">
      <c r="A131" s="74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19"/>
      <c r="AS131" s="74"/>
      <c r="AT131" s="74"/>
      <c r="AU131" s="74"/>
    </row>
    <row r="132" spans="1:47" x14ac:dyDescent="0.25">
      <c r="A132" s="74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19"/>
      <c r="AS132" s="74"/>
      <c r="AT132" s="74"/>
      <c r="AU132" s="74"/>
    </row>
    <row r="133" spans="1:47" x14ac:dyDescent="0.25">
      <c r="A133" s="74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19"/>
      <c r="AS133" s="74"/>
      <c r="AT133" s="74"/>
      <c r="AU133" s="74"/>
    </row>
    <row r="134" spans="1:47" x14ac:dyDescent="0.25">
      <c r="A134" s="74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19"/>
      <c r="AS134" s="74"/>
      <c r="AT134" s="74"/>
      <c r="AU134" s="74"/>
    </row>
    <row r="135" spans="1:47" x14ac:dyDescent="0.25">
      <c r="A135" s="74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19"/>
      <c r="AS135" s="74"/>
      <c r="AT135" s="74"/>
      <c r="AU135" s="74"/>
    </row>
    <row r="136" spans="1:47" x14ac:dyDescent="0.25">
      <c r="A136" s="74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19"/>
      <c r="AS136" s="74"/>
      <c r="AT136" s="74"/>
      <c r="AU136" s="74"/>
    </row>
    <row r="137" spans="1:47" x14ac:dyDescent="0.25">
      <c r="A137" s="74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19"/>
      <c r="AS137" s="74"/>
      <c r="AT137" s="74"/>
      <c r="AU137" s="74"/>
    </row>
    <row r="138" spans="1:47" x14ac:dyDescent="0.25">
      <c r="A138" s="74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19"/>
      <c r="AS138" s="74"/>
      <c r="AT138" s="74"/>
      <c r="AU138" s="74"/>
    </row>
    <row r="139" spans="1:47" x14ac:dyDescent="0.25">
      <c r="A139" s="74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19"/>
      <c r="AS139" s="74"/>
      <c r="AT139" s="74"/>
      <c r="AU139" s="74"/>
    </row>
    <row r="140" spans="1:47" x14ac:dyDescent="0.25">
      <c r="A140" s="74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19"/>
      <c r="AS140" s="74"/>
      <c r="AT140" s="74"/>
      <c r="AU140" s="74"/>
    </row>
    <row r="141" spans="1:47" x14ac:dyDescent="0.25">
      <c r="A141" s="74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19"/>
      <c r="AS141" s="74"/>
      <c r="AT141" s="74"/>
      <c r="AU141" s="74"/>
    </row>
    <row r="142" spans="1:47" x14ac:dyDescent="0.25">
      <c r="A142" s="74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19"/>
      <c r="AS142" s="74"/>
      <c r="AT142" s="74"/>
      <c r="AU142" s="74"/>
    </row>
    <row r="143" spans="1:47" x14ac:dyDescent="0.25">
      <c r="A143" s="74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19"/>
      <c r="AS143" s="74"/>
      <c r="AT143" s="74"/>
      <c r="AU143" s="74"/>
    </row>
    <row r="144" spans="1:47" x14ac:dyDescent="0.25">
      <c r="A144" s="74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19"/>
      <c r="AS144" s="74"/>
      <c r="AT144" s="74"/>
      <c r="AU144" s="74"/>
    </row>
    <row r="145" spans="1:47" x14ac:dyDescent="0.25">
      <c r="A145" s="74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19"/>
      <c r="AS145" s="74"/>
      <c r="AT145" s="74"/>
      <c r="AU145" s="74"/>
    </row>
    <row r="146" spans="1:47" x14ac:dyDescent="0.25">
      <c r="A146" s="74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19"/>
      <c r="AS146" s="74"/>
      <c r="AT146" s="74"/>
      <c r="AU146" s="74"/>
    </row>
    <row r="147" spans="1:47" x14ac:dyDescent="0.25">
      <c r="A147" s="74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19"/>
      <c r="AS147" s="74"/>
      <c r="AT147" s="74"/>
      <c r="AU147" s="74"/>
    </row>
    <row r="148" spans="1:47" x14ac:dyDescent="0.25">
      <c r="A148" s="74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19"/>
      <c r="AS148" s="74"/>
      <c r="AT148" s="74"/>
      <c r="AU148" s="74"/>
    </row>
    <row r="149" spans="1:47" x14ac:dyDescent="0.25">
      <c r="A149" s="74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19"/>
      <c r="AS149" s="74"/>
      <c r="AT149" s="74"/>
      <c r="AU149" s="74"/>
    </row>
    <row r="150" spans="1:47" x14ac:dyDescent="0.25">
      <c r="A150" s="74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19"/>
      <c r="AS150" s="74"/>
      <c r="AT150" s="74"/>
      <c r="AU150" s="74"/>
    </row>
    <row r="151" spans="1:47" x14ac:dyDescent="0.25">
      <c r="A151" s="74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19"/>
      <c r="AS151" s="74"/>
      <c r="AT151" s="74"/>
      <c r="AU151" s="74"/>
    </row>
    <row r="152" spans="1:47" x14ac:dyDescent="0.25">
      <c r="A152" s="74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19"/>
      <c r="AS152" s="74"/>
      <c r="AT152" s="74"/>
      <c r="AU152" s="74"/>
    </row>
    <row r="153" spans="1:47" x14ac:dyDescent="0.25">
      <c r="A153" s="74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19"/>
      <c r="AS153" s="74"/>
      <c r="AT153" s="74"/>
      <c r="AU153" s="74"/>
    </row>
    <row r="154" spans="1:47" x14ac:dyDescent="0.25">
      <c r="A154" s="74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19"/>
      <c r="AS154" s="74"/>
      <c r="AT154" s="74"/>
      <c r="AU154" s="74"/>
    </row>
    <row r="155" spans="1:47" x14ac:dyDescent="0.25">
      <c r="A155" s="74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19"/>
      <c r="AS155" s="74"/>
      <c r="AT155" s="74"/>
      <c r="AU155" s="74"/>
    </row>
    <row r="156" spans="1:47" x14ac:dyDescent="0.25">
      <c r="A156" s="74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19"/>
      <c r="AS156" s="74"/>
      <c r="AT156" s="74"/>
      <c r="AU156" s="74"/>
    </row>
    <row r="157" spans="1:47" x14ac:dyDescent="0.25">
      <c r="A157" s="74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19"/>
      <c r="AS157" s="74"/>
      <c r="AT157" s="74"/>
      <c r="AU157" s="74"/>
    </row>
    <row r="158" spans="1:47" x14ac:dyDescent="0.25">
      <c r="A158" s="74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19"/>
      <c r="AS158" s="74"/>
      <c r="AT158" s="74"/>
      <c r="AU158" s="74"/>
    </row>
    <row r="159" spans="1:47" x14ac:dyDescent="0.25">
      <c r="A159" s="74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19"/>
      <c r="AS159" s="74"/>
      <c r="AT159" s="74"/>
      <c r="AU159" s="74"/>
    </row>
    <row r="160" spans="1:47" x14ac:dyDescent="0.25">
      <c r="A160" s="74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19"/>
      <c r="AS160" s="74"/>
      <c r="AT160" s="74"/>
      <c r="AU160" s="74"/>
    </row>
    <row r="161" spans="1:47" x14ac:dyDescent="0.25">
      <c r="A161" s="74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19"/>
      <c r="AS161" s="74"/>
      <c r="AT161" s="74"/>
      <c r="AU161" s="74"/>
    </row>
    <row r="162" spans="1:47" x14ac:dyDescent="0.25">
      <c r="A162" s="74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19"/>
      <c r="AS162" s="74"/>
      <c r="AT162" s="74"/>
      <c r="AU162" s="74"/>
    </row>
    <row r="163" spans="1:47" x14ac:dyDescent="0.25">
      <c r="A163" s="74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19"/>
      <c r="AS163" s="74"/>
      <c r="AT163" s="74"/>
      <c r="AU163" s="74"/>
    </row>
    <row r="164" spans="1:47" x14ac:dyDescent="0.25">
      <c r="A164" s="74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19"/>
      <c r="AS164" s="74"/>
      <c r="AT164" s="74"/>
      <c r="AU164" s="74"/>
    </row>
    <row r="165" spans="1:47" x14ac:dyDescent="0.25">
      <c r="A165" s="74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19"/>
      <c r="AS165" s="74"/>
      <c r="AT165" s="74"/>
      <c r="AU165" s="74"/>
    </row>
    <row r="166" spans="1:47" x14ac:dyDescent="0.25">
      <c r="A166" s="74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19"/>
      <c r="AS166" s="74"/>
      <c r="AT166" s="74"/>
      <c r="AU166" s="74"/>
    </row>
    <row r="167" spans="1:47" x14ac:dyDescent="0.25">
      <c r="A167" s="74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19"/>
      <c r="AS167" s="74"/>
      <c r="AT167" s="74"/>
      <c r="AU167" s="74"/>
    </row>
    <row r="168" spans="1:47" x14ac:dyDescent="0.25">
      <c r="A168" s="74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19"/>
      <c r="AS168" s="74"/>
      <c r="AT168" s="74"/>
      <c r="AU168" s="74"/>
    </row>
    <row r="169" spans="1:47" x14ac:dyDescent="0.25">
      <c r="A169" s="74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19"/>
      <c r="AS169" s="74"/>
      <c r="AT169" s="74"/>
      <c r="AU169" s="74"/>
    </row>
    <row r="170" spans="1:47" x14ac:dyDescent="0.25">
      <c r="A170" s="74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19"/>
      <c r="AS170" s="74"/>
      <c r="AT170" s="74"/>
      <c r="AU170" s="74"/>
    </row>
    <row r="171" spans="1:47" x14ac:dyDescent="0.25">
      <c r="A171" s="74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19"/>
      <c r="AS171" s="74"/>
      <c r="AT171" s="74"/>
      <c r="AU171" s="74"/>
    </row>
    <row r="172" spans="1:47" x14ac:dyDescent="0.25">
      <c r="A172" s="74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19"/>
      <c r="AS172" s="74"/>
      <c r="AT172" s="74"/>
      <c r="AU172" s="74"/>
    </row>
    <row r="173" spans="1:47" x14ac:dyDescent="0.25">
      <c r="A173" s="74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19"/>
      <c r="AS173" s="74"/>
      <c r="AT173" s="74"/>
      <c r="AU173" s="74"/>
    </row>
    <row r="174" spans="1:47" x14ac:dyDescent="0.25">
      <c r="A174" s="74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19"/>
      <c r="AS174" s="74"/>
      <c r="AT174" s="74"/>
      <c r="AU174" s="74"/>
    </row>
    <row r="175" spans="1:47" x14ac:dyDescent="0.25">
      <c r="A175" s="74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19"/>
      <c r="AS175" s="74"/>
      <c r="AT175" s="74"/>
      <c r="AU175" s="74"/>
    </row>
    <row r="176" spans="1:47" x14ac:dyDescent="0.25">
      <c r="A176" s="74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19"/>
      <c r="AS176" s="74"/>
      <c r="AT176" s="74"/>
      <c r="AU176" s="74"/>
    </row>
    <row r="177" spans="1:47" x14ac:dyDescent="0.25">
      <c r="A177" s="74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19"/>
      <c r="AS177" s="74"/>
      <c r="AT177" s="74"/>
      <c r="AU177" s="74"/>
    </row>
    <row r="178" spans="1:47" x14ac:dyDescent="0.25">
      <c r="A178" s="74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19"/>
      <c r="AS178" s="74"/>
      <c r="AT178" s="74"/>
      <c r="AU178" s="74"/>
    </row>
    <row r="179" spans="1:47" x14ac:dyDescent="0.25">
      <c r="A179" s="74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19"/>
      <c r="AS179" s="74"/>
      <c r="AT179" s="74"/>
      <c r="AU179" s="74"/>
    </row>
    <row r="180" spans="1:47" x14ac:dyDescent="0.25">
      <c r="A180" s="74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19"/>
      <c r="AS180" s="74"/>
      <c r="AT180" s="74"/>
      <c r="AU180" s="74"/>
    </row>
    <row r="181" spans="1:47" x14ac:dyDescent="0.25">
      <c r="A181" s="74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19"/>
      <c r="AS181" s="74"/>
      <c r="AT181" s="74"/>
      <c r="AU181" s="74"/>
    </row>
    <row r="182" spans="1:47" x14ac:dyDescent="0.25">
      <c r="A182" s="74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19"/>
      <c r="AS182" s="74"/>
      <c r="AT182" s="74"/>
      <c r="AU182" s="74"/>
    </row>
    <row r="183" spans="1:47" x14ac:dyDescent="0.25">
      <c r="A183" s="74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19"/>
      <c r="AS183" s="74"/>
      <c r="AT183" s="74"/>
      <c r="AU183" s="74"/>
    </row>
    <row r="184" spans="1:47" x14ac:dyDescent="0.25">
      <c r="A184" s="74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19"/>
      <c r="AS184" s="74"/>
      <c r="AT184" s="74"/>
      <c r="AU184" s="74"/>
    </row>
    <row r="185" spans="1:47" x14ac:dyDescent="0.25">
      <c r="A185" s="74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19"/>
      <c r="AS185" s="74"/>
      <c r="AT185" s="74"/>
      <c r="AU185" s="74"/>
    </row>
    <row r="186" spans="1:47" x14ac:dyDescent="0.25">
      <c r="A186" s="74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19"/>
      <c r="AS186" s="74"/>
      <c r="AT186" s="74"/>
      <c r="AU186" s="74"/>
    </row>
    <row r="187" spans="1:47" x14ac:dyDescent="0.25">
      <c r="A187" s="74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19"/>
      <c r="AS187" s="74"/>
      <c r="AT187" s="74"/>
      <c r="AU187" s="74"/>
    </row>
    <row r="188" spans="1:47" x14ac:dyDescent="0.25">
      <c r="A188" s="74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19"/>
      <c r="AS188" s="74"/>
      <c r="AT188" s="74"/>
      <c r="AU188" s="74"/>
    </row>
    <row r="189" spans="1:47" x14ac:dyDescent="0.25">
      <c r="A189" s="74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19"/>
      <c r="AS189" s="74"/>
      <c r="AT189" s="74"/>
      <c r="AU189" s="74"/>
    </row>
    <row r="190" spans="1:47" x14ac:dyDescent="0.25">
      <c r="A190" s="74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19"/>
      <c r="AS190" s="74"/>
      <c r="AT190" s="74"/>
      <c r="AU190" s="74"/>
    </row>
    <row r="191" spans="1:47" x14ac:dyDescent="0.25">
      <c r="A191" s="74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19"/>
      <c r="AS191" s="74"/>
      <c r="AT191" s="74"/>
      <c r="AU191" s="74"/>
    </row>
    <row r="192" spans="1:47" x14ac:dyDescent="0.25">
      <c r="A192" s="74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19"/>
      <c r="AS192" s="74"/>
      <c r="AT192" s="74"/>
      <c r="AU192" s="74"/>
    </row>
    <row r="193" spans="1:47" x14ac:dyDescent="0.25">
      <c r="A193" s="74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19"/>
      <c r="AS193" s="74"/>
      <c r="AT193" s="74"/>
      <c r="AU193" s="74"/>
    </row>
    <row r="194" spans="1:47" x14ac:dyDescent="0.25">
      <c r="A194" s="74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19"/>
      <c r="AS194" s="74"/>
      <c r="AT194" s="74"/>
      <c r="AU194" s="74"/>
    </row>
    <row r="195" spans="1:47" x14ac:dyDescent="0.25">
      <c r="A195" s="74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19"/>
      <c r="AS195" s="74"/>
      <c r="AT195" s="74"/>
      <c r="AU195" s="74"/>
    </row>
    <row r="196" spans="1:47" x14ac:dyDescent="0.25">
      <c r="A196" s="74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19"/>
      <c r="AS196" s="74"/>
      <c r="AT196" s="74"/>
      <c r="AU196" s="74"/>
    </row>
    <row r="197" spans="1:47" x14ac:dyDescent="0.25">
      <c r="A197" s="74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19"/>
      <c r="AS197" s="74"/>
      <c r="AT197" s="74"/>
      <c r="AU197" s="74"/>
    </row>
    <row r="198" spans="1:47" x14ac:dyDescent="0.25">
      <c r="A198" s="74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19"/>
      <c r="AS198" s="74"/>
      <c r="AT198" s="74"/>
      <c r="AU198" s="74"/>
    </row>
    <row r="199" spans="1:47" x14ac:dyDescent="0.25">
      <c r="A199" s="74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19"/>
      <c r="AS199" s="74"/>
      <c r="AT199" s="74"/>
      <c r="AU199" s="74"/>
    </row>
    <row r="200" spans="1:47" x14ac:dyDescent="0.25">
      <c r="A200" s="74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19"/>
      <c r="AS200" s="74"/>
      <c r="AT200" s="74"/>
      <c r="AU200" s="74"/>
    </row>
    <row r="201" spans="1:47" x14ac:dyDescent="0.25">
      <c r="A201" s="74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19"/>
      <c r="AS201" s="74"/>
      <c r="AT201" s="74"/>
      <c r="AU201" s="74"/>
    </row>
    <row r="202" spans="1:47" x14ac:dyDescent="0.25">
      <c r="A202" s="74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19"/>
      <c r="AS202" s="74"/>
      <c r="AT202" s="74"/>
      <c r="AU202" s="74"/>
    </row>
    <row r="203" spans="1:47" x14ac:dyDescent="0.25">
      <c r="A203" s="74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19"/>
      <c r="AS203" s="74"/>
      <c r="AT203" s="74"/>
      <c r="AU203" s="74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CFE04-56C0-4223-B3DA-0A87B9743FED}">
  <sheetPr codeName="Planilha18"/>
  <dimension ref="A1:BE128"/>
  <sheetViews>
    <sheetView showGridLines="0" workbookViewId="0">
      <selection activeCell="Z25" sqref="Z25"/>
    </sheetView>
  </sheetViews>
  <sheetFormatPr defaultRowHeight="15" x14ac:dyDescent="0.25"/>
  <cols>
    <col min="1" max="1" width="24.85546875" style="84" bestFit="1" customWidth="1"/>
    <col min="2" max="10" width="6.7109375" style="84" hidden="1" customWidth="1"/>
    <col min="11" max="12" width="6.7109375" style="84" bestFit="1" customWidth="1"/>
    <col min="13" max="21" width="6.7109375" bestFit="1" customWidth="1"/>
    <col min="22" max="43" width="6.7109375" customWidth="1"/>
  </cols>
  <sheetData>
    <row r="1" spans="1:57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</row>
    <row r="2" spans="1:57" x14ac:dyDescent="0.25">
      <c r="A2" s="70" t="s">
        <v>1238</v>
      </c>
      <c r="B2" s="71">
        <f>'CARGA MÁQUINA (CAP INST.)'!I$32</f>
        <v>54</v>
      </c>
      <c r="C2" s="71">
        <f>'CARGA MÁQUINA (CAP INST.)'!J$32</f>
        <v>54</v>
      </c>
      <c r="D2" s="71">
        <f>'CARGA MÁQUINA (CAP INST.)'!K$32</f>
        <v>54</v>
      </c>
      <c r="E2" s="71">
        <f>'CARGA MÁQUINA (CAP INST.)'!L$32</f>
        <v>43.2</v>
      </c>
      <c r="F2" s="71">
        <f>'CARGA MÁQUINA (CAP INST.)'!M$32</f>
        <v>54</v>
      </c>
      <c r="G2" s="71">
        <f>'CARGA MÁQUINA (CAP INST.)'!N$32</f>
        <v>54</v>
      </c>
      <c r="H2" s="71">
        <f>'CARGA MÁQUINA (CAP INST.)'!O$32</f>
        <v>43.2</v>
      </c>
      <c r="I2" s="71">
        <f>'CARGA MÁQUINA (CAP INST.)'!P$32</f>
        <v>43.2</v>
      </c>
      <c r="J2" s="71">
        <f>'CARGA MÁQUINA (CAP INST.)'!Q$32</f>
        <v>54</v>
      </c>
      <c r="K2" s="71">
        <f>'CARGA MÁQUINA (CAP INST.)'!R$32</f>
        <v>54</v>
      </c>
      <c r="L2" s="71">
        <f>'CARGA MÁQUINA (CAP INST.)'!S$32</f>
        <v>54</v>
      </c>
      <c r="M2" s="71">
        <f>'CARGA MÁQUINA (CAP INST.)'!T$32</f>
        <v>54</v>
      </c>
      <c r="N2" s="71">
        <f>'CARGA MÁQUINA (CAP INST.)'!U$32</f>
        <v>43.2</v>
      </c>
      <c r="O2" s="71">
        <f>'CARGA MÁQUINA (CAP INST.)'!V$32</f>
        <v>54</v>
      </c>
      <c r="P2" s="71">
        <f>'CARGA MÁQUINA (CAP INST.)'!W$32</f>
        <v>54</v>
      </c>
      <c r="Q2" s="71">
        <f>'CARGA MÁQUINA (CAP INST.)'!X$32</f>
        <v>54</v>
      </c>
      <c r="R2" s="71">
        <f>'CARGA MÁQUINA (CAP INST.)'!Y$32</f>
        <v>54</v>
      </c>
      <c r="S2" s="71">
        <f>'CARGA MÁQUINA (CAP INST.)'!Z$32</f>
        <v>54</v>
      </c>
      <c r="T2" s="71">
        <f>'CARGA MÁQUINA (CAP INST.)'!AA$32</f>
        <v>54</v>
      </c>
      <c r="U2" s="71">
        <f>'CARGA MÁQUINA (CAP INST.)'!AB$32</f>
        <v>54</v>
      </c>
      <c r="V2" s="71">
        <f>'CARGA MÁQUINA (CAP INST.)'!AC$32</f>
        <v>54</v>
      </c>
      <c r="W2" s="71">
        <f>'CARGA MÁQUINA (CAP INST.)'!AD$32</f>
        <v>54</v>
      </c>
      <c r="X2" s="71">
        <f>'CARGA MÁQUINA (CAP INST.)'!AE$32</f>
        <v>54</v>
      </c>
      <c r="Y2" s="71">
        <f>'CARGA MÁQUINA (CAP INST.)'!AF$32</f>
        <v>54</v>
      </c>
      <c r="Z2" s="71">
        <f>'CARGA MÁQUINA (CAP INST.)'!AG$32</f>
        <v>54</v>
      </c>
      <c r="AA2" s="71">
        <f>'CARGA MÁQUINA (CAP INST.)'!AH$32</f>
        <v>54</v>
      </c>
      <c r="AB2" s="71">
        <f>'CARGA MÁQUINA (CAP INST.)'!AI$32</f>
        <v>43.2</v>
      </c>
      <c r="AC2" s="71">
        <f>'CARGA MÁQUINA (CAP INST.)'!AJ$32</f>
        <v>54</v>
      </c>
      <c r="AD2" s="71">
        <f>'CARGA MÁQUINA (CAP INST.)'!AK$32</f>
        <v>54</v>
      </c>
      <c r="AE2" s="71">
        <f>'CARGA MÁQUINA (CAP INST.)'!AL$32</f>
        <v>54</v>
      </c>
      <c r="AF2" s="71">
        <f>'CARGA MÁQUINA (CAP INST.)'!AM$32</f>
        <v>54</v>
      </c>
      <c r="AG2" s="71">
        <f>'CARGA MÁQUINA (CAP INST.)'!AN$32</f>
        <v>43.2</v>
      </c>
      <c r="AH2" s="71">
        <f>'CARGA MÁQUINA (CAP INST.)'!AO$32</f>
        <v>54</v>
      </c>
      <c r="AI2" s="71">
        <f>'CARGA MÁQUINA (CAP INST.)'!AP$32</f>
        <v>54</v>
      </c>
      <c r="AJ2" s="71">
        <f>'CARGA MÁQUINA (CAP INST.)'!AQ$32</f>
        <v>43.2</v>
      </c>
      <c r="AK2" s="71">
        <f>'CARGA MÁQUINA (CAP INST.)'!AR$32</f>
        <v>54</v>
      </c>
      <c r="AL2" s="71">
        <f>'CARGA MÁQUINA (CAP INST.)'!AS$32</f>
        <v>43.2</v>
      </c>
      <c r="AM2" s="71">
        <f>'CARGA MÁQUINA (CAP INST.)'!AT$32</f>
        <v>54</v>
      </c>
      <c r="AN2" s="71">
        <f>'CARGA MÁQUINA (CAP INST.)'!AU$32</f>
        <v>54</v>
      </c>
      <c r="AO2" s="71">
        <f>'CARGA MÁQUINA (CAP INST.)'!AV$32</f>
        <v>54</v>
      </c>
      <c r="AP2" s="71">
        <f>'CARGA MÁQUINA (CAP INST.)'!AW$32</f>
        <v>54</v>
      </c>
      <c r="AQ2" s="71">
        <f>'CARGA MÁQUINA (CAP INST.)'!AX$32</f>
        <v>43.2</v>
      </c>
    </row>
    <row r="3" spans="1:57" x14ac:dyDescent="0.25">
      <c r="A3" s="70" t="s">
        <v>1305</v>
      </c>
      <c r="B3" s="71">
        <f>'CARGA MÁQUINA (CAP INST.)'!D$95</f>
        <v>56.520000000000024</v>
      </c>
      <c r="C3" s="71">
        <f>'CARGA MÁQUINA (CAP INST.)'!E$95</f>
        <v>12.96</v>
      </c>
      <c r="D3" s="71">
        <f>'CARGA MÁQUINA (CAP INST.)'!F$95</f>
        <v>0</v>
      </c>
      <c r="E3" s="71">
        <f>'CARGA MÁQUINA (CAP INST.)'!G$95</f>
        <v>39.780000000000015</v>
      </c>
      <c r="F3" s="71">
        <f>'CARGA MÁQUINA (CAP INST.)'!H$95</f>
        <v>85.500000000000028</v>
      </c>
      <c r="G3" s="71">
        <f>'CARGA MÁQUINA (CAP INST.)'!I$95</f>
        <v>57.960000000000022</v>
      </c>
      <c r="H3" s="71">
        <f>'CARGA MÁQUINA (CAP INST.)'!J$95</f>
        <v>0</v>
      </c>
      <c r="I3" s="71">
        <f>'CARGA MÁQUINA (CAP INST.)'!K$95</f>
        <v>3.42</v>
      </c>
      <c r="J3" s="71">
        <f>'CARGA MÁQUINA (CAP INST.)'!L$95</f>
        <v>0</v>
      </c>
      <c r="K3" s="71">
        <f>'CARGA MÁQUINA (CAP INST.)'!M$95</f>
        <v>0</v>
      </c>
      <c r="L3" s="71">
        <f>'CARGA MÁQUINA (CAP INST.)'!N$95</f>
        <v>0</v>
      </c>
      <c r="M3" s="71">
        <f>'CARGA MÁQUINA (CAP INST.)'!O$95</f>
        <v>27.360000000000007</v>
      </c>
      <c r="N3" s="71">
        <f>'CARGA MÁQUINA (CAP INST.)'!P$95</f>
        <v>20.520000000000003</v>
      </c>
      <c r="O3" s="71">
        <f>'CARGA MÁQUINA (CAP INST.)'!Q$95</f>
        <v>50.85</v>
      </c>
      <c r="P3" s="71">
        <f>'CARGA MÁQUINA (CAP INST.)'!R$95</f>
        <v>58.499999999999993</v>
      </c>
      <c r="Q3" s="71">
        <f>'CARGA MÁQUINA (CAP INST.)'!S$95</f>
        <v>0</v>
      </c>
      <c r="R3" s="71">
        <f>'CARGA MÁQUINA (CAP INST.)'!T$95</f>
        <v>82.89</v>
      </c>
      <c r="S3" s="71">
        <f>'CARGA MÁQUINA (CAP INST.)'!U$95</f>
        <v>13.59</v>
      </c>
      <c r="T3" s="71">
        <f>'CARGA MÁQUINA (CAP INST.)'!V$95</f>
        <v>27.18</v>
      </c>
      <c r="U3" s="71">
        <f>'CARGA MÁQUINA (CAP INST.)'!W$95</f>
        <v>0</v>
      </c>
      <c r="V3" s="71">
        <f>'CARGA MÁQUINA (CAP INST.)'!X$95</f>
        <v>0</v>
      </c>
      <c r="W3" s="71">
        <f>'CARGA MÁQUINA (CAP INST.)'!Y$95</f>
        <v>0</v>
      </c>
      <c r="X3" s="71">
        <f>'CARGA MÁQUINA (CAP INST.)'!Z$95</f>
        <v>0</v>
      </c>
      <c r="Y3" s="71">
        <f>'CARGA MÁQUINA (CAP INST.)'!AA$95</f>
        <v>0</v>
      </c>
      <c r="Z3" s="71">
        <f>'CARGA MÁQUINA (CAP INST.)'!AB$95</f>
        <v>0</v>
      </c>
      <c r="AA3" s="71">
        <f>'CARGA MÁQUINA (CAP INST.)'!AC$95</f>
        <v>0</v>
      </c>
      <c r="AB3" s="71">
        <f>'CARGA MÁQUINA (CAP INST.)'!AD$95</f>
        <v>0</v>
      </c>
      <c r="AC3" s="71">
        <f>'CARGA MÁQUINA (CAP INST.)'!AE$95</f>
        <v>0</v>
      </c>
      <c r="AD3" s="71">
        <f>'CARGA MÁQUINA (CAP INST.)'!AF$95</f>
        <v>0</v>
      </c>
      <c r="AE3" s="71">
        <f>'CARGA MÁQUINA (CAP INST.)'!AG$95</f>
        <v>0</v>
      </c>
      <c r="AF3" s="71">
        <f>'CARGA MÁQUINA (CAP INST.)'!AH$95</f>
        <v>0</v>
      </c>
      <c r="AG3" s="71">
        <f>'CARGA MÁQUINA (CAP INST.)'!AI$95</f>
        <v>0</v>
      </c>
      <c r="AH3" s="71">
        <f>'CARGA MÁQUINA (CAP INST.)'!AJ$95</f>
        <v>0</v>
      </c>
      <c r="AI3" s="71">
        <f>'CARGA MÁQUINA (CAP INST.)'!AK$95</f>
        <v>0</v>
      </c>
      <c r="AJ3" s="71">
        <f>'CARGA MÁQUINA (CAP INST.)'!AL$95</f>
        <v>0</v>
      </c>
      <c r="AK3" s="71">
        <f>'CARGA MÁQUINA (CAP INST.)'!AM$95</f>
        <v>0</v>
      </c>
      <c r="AL3" s="71">
        <f>'CARGA MÁQUINA (CAP INST.)'!AN$95</f>
        <v>0</v>
      </c>
      <c r="AM3" s="71">
        <f>'CARGA MÁQUINA (CAP INST.)'!AO$95</f>
        <v>0</v>
      </c>
      <c r="AN3" s="71">
        <f>'CARGA MÁQUINA (CAP INST.)'!AP$95</f>
        <v>0</v>
      </c>
      <c r="AO3" s="71">
        <f>'CARGA MÁQUINA (CAP INST.)'!AQ$95</f>
        <v>0</v>
      </c>
      <c r="AP3" s="71">
        <f>'CARGA MÁQUINA (CAP INST.)'!AR$95</f>
        <v>0</v>
      </c>
      <c r="AQ3" s="71">
        <f>'CARGA MÁQUINA (CAP INST.)'!AS$95</f>
        <v>0</v>
      </c>
    </row>
    <row r="4" spans="1:57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</row>
    <row r="5" spans="1:57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</row>
    <row r="6" spans="1:57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</row>
    <row r="7" spans="1:57" x14ac:dyDescent="0.25">
      <c r="A7" s="70" t="s">
        <v>1238</v>
      </c>
      <c r="B7" s="71">
        <f>'CARGA MÁQUINA (CAP INST.)'!I$33</f>
        <v>54</v>
      </c>
      <c r="C7" s="71">
        <f>'CARGA MÁQUINA (CAP INST.)'!J$33</f>
        <v>54</v>
      </c>
      <c r="D7" s="71">
        <f>'CARGA MÁQUINA (CAP INST.)'!K$33</f>
        <v>54</v>
      </c>
      <c r="E7" s="71">
        <f>'CARGA MÁQUINA (CAP INST.)'!L$33</f>
        <v>43.2</v>
      </c>
      <c r="F7" s="71">
        <f>'CARGA MÁQUINA (CAP INST.)'!M$33</f>
        <v>54</v>
      </c>
      <c r="G7" s="71">
        <f>'CARGA MÁQUINA (CAP INST.)'!N$33</f>
        <v>54</v>
      </c>
      <c r="H7" s="71">
        <f>'CARGA MÁQUINA (CAP INST.)'!O$33</f>
        <v>43.2</v>
      </c>
      <c r="I7" s="71">
        <f>'CARGA MÁQUINA (CAP INST.)'!P$33</f>
        <v>43.2</v>
      </c>
      <c r="J7" s="71">
        <f>'CARGA MÁQUINA (CAP INST.)'!Q$33</f>
        <v>54</v>
      </c>
      <c r="K7" s="71">
        <f>'CARGA MÁQUINA (CAP INST.)'!R$33</f>
        <v>54</v>
      </c>
      <c r="L7" s="71">
        <f>'CARGA MÁQUINA (CAP INST.)'!S$33</f>
        <v>54</v>
      </c>
      <c r="M7" s="71">
        <f>'CARGA MÁQUINA (CAP INST.)'!T$33</f>
        <v>54</v>
      </c>
      <c r="N7" s="71">
        <f>'CARGA MÁQUINA (CAP INST.)'!U$33</f>
        <v>43.2</v>
      </c>
      <c r="O7" s="71">
        <f>'CARGA MÁQUINA (CAP INST.)'!V$33</f>
        <v>54</v>
      </c>
      <c r="P7" s="71">
        <f>'CARGA MÁQUINA (CAP INST.)'!W$33</f>
        <v>54</v>
      </c>
      <c r="Q7" s="71">
        <f>'CARGA MÁQUINA (CAP INST.)'!X$33</f>
        <v>54</v>
      </c>
      <c r="R7" s="71">
        <f>'CARGA MÁQUINA (CAP INST.)'!Y$33</f>
        <v>54</v>
      </c>
      <c r="S7" s="71">
        <f>'CARGA MÁQUINA (CAP INST.)'!Z$33</f>
        <v>54</v>
      </c>
      <c r="T7" s="71">
        <f>'CARGA MÁQUINA (CAP INST.)'!AA$33</f>
        <v>54</v>
      </c>
      <c r="U7" s="71">
        <f>'CARGA MÁQUINA (CAP INST.)'!AB$33</f>
        <v>54</v>
      </c>
      <c r="V7" s="71">
        <f>'CARGA MÁQUINA (CAP INST.)'!AC$33</f>
        <v>54</v>
      </c>
      <c r="W7" s="71">
        <f>'CARGA MÁQUINA (CAP INST.)'!AD$33</f>
        <v>54</v>
      </c>
      <c r="X7" s="71">
        <f>'CARGA MÁQUINA (CAP INST.)'!AE$33</f>
        <v>54</v>
      </c>
      <c r="Y7" s="71">
        <f>'CARGA MÁQUINA (CAP INST.)'!AF$33</f>
        <v>54</v>
      </c>
      <c r="Z7" s="71">
        <f>'CARGA MÁQUINA (CAP INST.)'!AG$33</f>
        <v>54</v>
      </c>
      <c r="AA7" s="71">
        <f>'CARGA MÁQUINA (CAP INST.)'!AH$33</f>
        <v>54</v>
      </c>
      <c r="AB7" s="71">
        <f>'CARGA MÁQUINA (CAP INST.)'!AI$33</f>
        <v>43.2</v>
      </c>
      <c r="AC7" s="71">
        <f>'CARGA MÁQUINA (CAP INST.)'!AJ$33</f>
        <v>54</v>
      </c>
      <c r="AD7" s="71">
        <f>'CARGA MÁQUINA (CAP INST.)'!AK$33</f>
        <v>54</v>
      </c>
      <c r="AE7" s="71">
        <f>'CARGA MÁQUINA (CAP INST.)'!AL$33</f>
        <v>54</v>
      </c>
      <c r="AF7" s="71">
        <f>'CARGA MÁQUINA (CAP INST.)'!AM$33</f>
        <v>54</v>
      </c>
      <c r="AG7" s="71">
        <f>'CARGA MÁQUINA (CAP INST.)'!AN$33</f>
        <v>43.2</v>
      </c>
      <c r="AH7" s="71">
        <f>'CARGA MÁQUINA (CAP INST.)'!AO$33</f>
        <v>54</v>
      </c>
      <c r="AI7" s="71">
        <f>'CARGA MÁQUINA (CAP INST.)'!AP$33</f>
        <v>54</v>
      </c>
      <c r="AJ7" s="71">
        <f>'CARGA MÁQUINA (CAP INST.)'!AQ$33</f>
        <v>43.2</v>
      </c>
      <c r="AK7" s="71">
        <f>'CARGA MÁQUINA (CAP INST.)'!AR$33</f>
        <v>54</v>
      </c>
      <c r="AL7" s="71">
        <f>'CARGA MÁQUINA (CAP INST.)'!AS$33</f>
        <v>43.2</v>
      </c>
      <c r="AM7" s="71">
        <f>'CARGA MÁQUINA (CAP INST.)'!AT$33</f>
        <v>54</v>
      </c>
      <c r="AN7" s="71">
        <f>'CARGA MÁQUINA (CAP INST.)'!AU$33</f>
        <v>54</v>
      </c>
      <c r="AO7" s="71">
        <f>'CARGA MÁQUINA (CAP INST.)'!AV$33</f>
        <v>54</v>
      </c>
      <c r="AP7" s="71">
        <f>'CARGA MÁQUINA (CAP INST.)'!AW$33</f>
        <v>54</v>
      </c>
      <c r="AQ7" s="71">
        <f>'CARGA MÁQUINA (CAP INST.)'!AX$33</f>
        <v>43.2</v>
      </c>
    </row>
    <row r="8" spans="1:57" x14ac:dyDescent="0.25">
      <c r="A8" s="70" t="s">
        <v>1306</v>
      </c>
      <c r="B8" s="71">
        <f>'CARGA MÁQUINA (CAP INST.)'!D$96</f>
        <v>0</v>
      </c>
      <c r="C8" s="71">
        <f>'CARGA MÁQUINA (CAP INST.)'!E$96</f>
        <v>0</v>
      </c>
      <c r="D8" s="71">
        <f>'CARGA MÁQUINA (CAP INST.)'!F$96</f>
        <v>0</v>
      </c>
      <c r="E8" s="71">
        <f>'CARGA MÁQUINA (CAP INST.)'!G$96</f>
        <v>0</v>
      </c>
      <c r="F8" s="71">
        <f>'CARGA MÁQUINA (CAP INST.)'!H$96</f>
        <v>0</v>
      </c>
      <c r="G8" s="71">
        <f>'CARGA MÁQUINA (CAP INST.)'!I$96</f>
        <v>0</v>
      </c>
      <c r="H8" s="71">
        <f>'CARGA MÁQUINA (CAP INST.)'!J$96</f>
        <v>0</v>
      </c>
      <c r="I8" s="71">
        <f>'CARGA MÁQUINA (CAP INST.)'!K$96</f>
        <v>0</v>
      </c>
      <c r="J8" s="71">
        <f>'CARGA MÁQUINA (CAP INST.)'!L$96</f>
        <v>0</v>
      </c>
      <c r="K8" s="71">
        <f>'CARGA MÁQUINA (CAP INST.)'!M$96</f>
        <v>0</v>
      </c>
      <c r="L8" s="71">
        <f>'CARGA MÁQUINA (CAP INST.)'!N$96</f>
        <v>0</v>
      </c>
      <c r="M8" s="71">
        <f>'CARGA MÁQUINA (CAP INST.)'!O$96</f>
        <v>0</v>
      </c>
      <c r="N8" s="71">
        <f>'CARGA MÁQUINA (CAP INST.)'!P$96</f>
        <v>15</v>
      </c>
      <c r="O8" s="71">
        <f>'CARGA MÁQUINA (CAP INST.)'!Q$96</f>
        <v>40.769999999999996</v>
      </c>
      <c r="P8" s="71">
        <f>'CARGA MÁQUINA (CAP INST.)'!R$96</f>
        <v>125.30999999999997</v>
      </c>
      <c r="Q8" s="71">
        <f>'CARGA MÁQUINA (CAP INST.)'!S$96</f>
        <v>0</v>
      </c>
      <c r="R8" s="71">
        <f>'CARGA MÁQUINA (CAP INST.)'!T$96</f>
        <v>0</v>
      </c>
      <c r="S8" s="71">
        <f>'CARGA MÁQUINA (CAP INST.)'!U$96</f>
        <v>27.18</v>
      </c>
      <c r="T8" s="71">
        <f>'CARGA MÁQUINA (CAP INST.)'!V$96</f>
        <v>27.18</v>
      </c>
      <c r="U8" s="71">
        <f>'CARGA MÁQUINA (CAP INST.)'!W$96</f>
        <v>0</v>
      </c>
      <c r="V8" s="71">
        <f>'CARGA MÁQUINA (CAP INST.)'!X$96</f>
        <v>0</v>
      </c>
      <c r="W8" s="71">
        <f>'CARGA MÁQUINA (CAP INST.)'!Y$96</f>
        <v>0</v>
      </c>
      <c r="X8" s="71">
        <f>'CARGA MÁQUINA (CAP INST.)'!Z$96</f>
        <v>0</v>
      </c>
      <c r="Y8" s="71">
        <f>'CARGA MÁQUINA (CAP INST.)'!AA$96</f>
        <v>0</v>
      </c>
      <c r="Z8" s="71">
        <f>'CARGA MÁQUINA (CAP INST.)'!AB$96</f>
        <v>0</v>
      </c>
      <c r="AA8" s="71">
        <f>'CARGA MÁQUINA (CAP INST.)'!AC$96</f>
        <v>0</v>
      </c>
      <c r="AB8" s="71">
        <f>'CARGA MÁQUINA (CAP INST.)'!AD$96</f>
        <v>0</v>
      </c>
      <c r="AC8" s="71">
        <f>'CARGA MÁQUINA (CAP INST.)'!AE$96</f>
        <v>0</v>
      </c>
      <c r="AD8" s="71">
        <f>'CARGA MÁQUINA (CAP INST.)'!AF$96</f>
        <v>0</v>
      </c>
      <c r="AE8" s="71">
        <f>'CARGA MÁQUINA (CAP INST.)'!AG$96</f>
        <v>0</v>
      </c>
      <c r="AF8" s="71">
        <f>'CARGA MÁQUINA (CAP INST.)'!AH$96</f>
        <v>0</v>
      </c>
      <c r="AG8" s="71">
        <f>'CARGA MÁQUINA (CAP INST.)'!AI$96</f>
        <v>0</v>
      </c>
      <c r="AH8" s="71">
        <f>'CARGA MÁQUINA (CAP INST.)'!AJ$96</f>
        <v>0</v>
      </c>
      <c r="AI8" s="71">
        <f>'CARGA MÁQUINA (CAP INST.)'!AK$96</f>
        <v>0</v>
      </c>
      <c r="AJ8" s="71">
        <f>'CARGA MÁQUINA (CAP INST.)'!AL$96</f>
        <v>0</v>
      </c>
      <c r="AK8" s="71">
        <f>'CARGA MÁQUINA (CAP INST.)'!AM$96</f>
        <v>0</v>
      </c>
      <c r="AL8" s="71">
        <f>'CARGA MÁQUINA (CAP INST.)'!AN$96</f>
        <v>0</v>
      </c>
      <c r="AM8" s="71">
        <f>'CARGA MÁQUINA (CAP INST.)'!AO$96</f>
        <v>0</v>
      </c>
      <c r="AN8" s="71">
        <f>'CARGA MÁQUINA (CAP INST.)'!AP$96</f>
        <v>0</v>
      </c>
      <c r="AO8" s="71">
        <f>'CARGA MÁQUINA (CAP INST.)'!AQ$96</f>
        <v>0</v>
      </c>
      <c r="AP8" s="71">
        <f>'CARGA MÁQUINA (CAP INST.)'!AR$96</f>
        <v>0</v>
      </c>
      <c r="AQ8" s="71">
        <f>'CARGA MÁQUINA (CAP INST.)'!AS$96</f>
        <v>0</v>
      </c>
    </row>
    <row r="9" spans="1:57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</row>
    <row r="10" spans="1:57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</row>
    <row r="11" spans="1:57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</row>
    <row r="12" spans="1:57" x14ac:dyDescent="0.25">
      <c r="A12" s="70" t="s">
        <v>1238</v>
      </c>
      <c r="B12" s="71">
        <f>'CARGA MÁQUINA (CAP INST.)'!I$34</f>
        <v>44</v>
      </c>
      <c r="C12" s="71">
        <f>'CARGA MÁQUINA (CAP INST.)'!J$34</f>
        <v>44</v>
      </c>
      <c r="D12" s="71">
        <f>'CARGA MÁQUINA (CAP INST.)'!K$34</f>
        <v>44</v>
      </c>
      <c r="E12" s="71">
        <f>'CARGA MÁQUINA (CAP INST.)'!L$34</f>
        <v>35.200000000000003</v>
      </c>
      <c r="F12" s="71">
        <f>'CARGA MÁQUINA (CAP INST.)'!M$34</f>
        <v>44</v>
      </c>
      <c r="G12" s="71">
        <f>'CARGA MÁQUINA (CAP INST.)'!N$34</f>
        <v>44</v>
      </c>
      <c r="H12" s="71">
        <f>'CARGA MÁQUINA (CAP INST.)'!O$34</f>
        <v>35.200000000000003</v>
      </c>
      <c r="I12" s="71">
        <f>'CARGA MÁQUINA (CAP INST.)'!P$34</f>
        <v>35.200000000000003</v>
      </c>
      <c r="J12" s="71">
        <f>'CARGA MÁQUINA (CAP INST.)'!Q$34</f>
        <v>44</v>
      </c>
      <c r="K12" s="71">
        <f>'CARGA MÁQUINA (CAP INST.)'!R$34</f>
        <v>44</v>
      </c>
      <c r="L12" s="71">
        <f>'CARGA MÁQUINA (CAP INST.)'!S$34</f>
        <v>44</v>
      </c>
      <c r="M12" s="71">
        <f>'CARGA MÁQUINA (CAP INST.)'!T$34</f>
        <v>44</v>
      </c>
      <c r="N12" s="71">
        <f>'CARGA MÁQUINA (CAP INST.)'!U$34</f>
        <v>35.200000000000003</v>
      </c>
      <c r="O12" s="71">
        <f>'CARGA MÁQUINA (CAP INST.)'!V$34</f>
        <v>44</v>
      </c>
      <c r="P12" s="71">
        <f>'CARGA MÁQUINA (CAP INST.)'!W$34</f>
        <v>44</v>
      </c>
      <c r="Q12" s="71">
        <f>'CARGA MÁQUINA (CAP INST.)'!X$34</f>
        <v>44</v>
      </c>
      <c r="R12" s="71">
        <f>'CARGA MÁQUINA (CAP INST.)'!Y$34</f>
        <v>44</v>
      </c>
      <c r="S12" s="71">
        <f>'CARGA MÁQUINA (CAP INST.)'!Z$34</f>
        <v>44</v>
      </c>
      <c r="T12" s="71">
        <f>'CARGA MÁQUINA (CAP INST.)'!AA$34</f>
        <v>44</v>
      </c>
      <c r="U12" s="71">
        <f>'CARGA MÁQUINA (CAP INST.)'!AB$34</f>
        <v>44</v>
      </c>
      <c r="V12" s="71">
        <f>'CARGA MÁQUINA (CAP INST.)'!AC$34</f>
        <v>44</v>
      </c>
      <c r="W12" s="71">
        <f>'CARGA MÁQUINA (CAP INST.)'!AD$34</f>
        <v>44</v>
      </c>
      <c r="X12" s="71">
        <f>'CARGA MÁQUINA (CAP INST.)'!AE$34</f>
        <v>44</v>
      </c>
      <c r="Y12" s="71">
        <f>'CARGA MÁQUINA (CAP INST.)'!AF$34</f>
        <v>44</v>
      </c>
      <c r="Z12" s="71">
        <f>'CARGA MÁQUINA (CAP INST.)'!AG$34</f>
        <v>44</v>
      </c>
      <c r="AA12" s="71">
        <f>'CARGA MÁQUINA (CAP INST.)'!AH$34</f>
        <v>44</v>
      </c>
      <c r="AB12" s="71">
        <f>'CARGA MÁQUINA (CAP INST.)'!AI$34</f>
        <v>35.200000000000003</v>
      </c>
      <c r="AC12" s="71">
        <f>'CARGA MÁQUINA (CAP INST.)'!AJ$34</f>
        <v>44</v>
      </c>
      <c r="AD12" s="71">
        <f>'CARGA MÁQUINA (CAP INST.)'!AK$34</f>
        <v>44</v>
      </c>
      <c r="AE12" s="71">
        <f>'CARGA MÁQUINA (CAP INST.)'!AL$34</f>
        <v>44</v>
      </c>
      <c r="AF12" s="71">
        <f>'CARGA MÁQUINA (CAP INST.)'!AM$34</f>
        <v>44</v>
      </c>
      <c r="AG12" s="71">
        <f>'CARGA MÁQUINA (CAP INST.)'!AN$34</f>
        <v>35.200000000000003</v>
      </c>
      <c r="AH12" s="71">
        <f>'CARGA MÁQUINA (CAP INST.)'!AO$34</f>
        <v>44</v>
      </c>
      <c r="AI12" s="71">
        <f>'CARGA MÁQUINA (CAP INST.)'!AP$34</f>
        <v>44</v>
      </c>
      <c r="AJ12" s="71">
        <f>'CARGA MÁQUINA (CAP INST.)'!AQ$34</f>
        <v>35.200000000000003</v>
      </c>
      <c r="AK12" s="71">
        <f>'CARGA MÁQUINA (CAP INST.)'!AR$34</f>
        <v>44</v>
      </c>
      <c r="AL12" s="71">
        <f>'CARGA MÁQUINA (CAP INST.)'!AS$34</f>
        <v>35.200000000000003</v>
      </c>
      <c r="AM12" s="71">
        <f>'CARGA MÁQUINA (CAP INST.)'!AT$34</f>
        <v>44</v>
      </c>
      <c r="AN12" s="71">
        <f>'CARGA MÁQUINA (CAP INST.)'!AU$34</f>
        <v>44</v>
      </c>
      <c r="AO12" s="71">
        <f>'CARGA MÁQUINA (CAP INST.)'!AV$34</f>
        <v>44</v>
      </c>
      <c r="AP12" s="71">
        <f>'CARGA MÁQUINA (CAP INST.)'!AW$34</f>
        <v>44</v>
      </c>
      <c r="AQ12" s="71">
        <f>'CARGA MÁQUINA (CAP INST.)'!AX$34</f>
        <v>35.200000000000003</v>
      </c>
    </row>
    <row r="13" spans="1:57" x14ac:dyDescent="0.25">
      <c r="A13" s="70" t="s">
        <v>1307</v>
      </c>
      <c r="B13" s="71">
        <f>'CARGA MÁQUINA (CAP INST.)'!D$97</f>
        <v>8.2170000000000005</v>
      </c>
      <c r="C13" s="71">
        <f>'CARGA MÁQUINA (CAP INST.)'!E$97</f>
        <v>37.380750000000006</v>
      </c>
      <c r="D13" s="71">
        <f>'CARGA MÁQUINA (CAP INST.)'!F$97</f>
        <v>0</v>
      </c>
      <c r="E13" s="71">
        <f>'CARGA MÁQUINA (CAP INST.)'!G$97</f>
        <v>0</v>
      </c>
      <c r="F13" s="71">
        <f>'CARGA MÁQUINA (CAP INST.)'!H$97</f>
        <v>0</v>
      </c>
      <c r="G13" s="71">
        <f>'CARGA MÁQUINA (CAP INST.)'!I$97</f>
        <v>0</v>
      </c>
      <c r="H13" s="71">
        <f>'CARGA MÁQUINA (CAP INST.)'!J$97</f>
        <v>0</v>
      </c>
      <c r="I13" s="71">
        <f>'CARGA MÁQUINA (CAP INST.)'!K$97</f>
        <v>0</v>
      </c>
      <c r="J13" s="71">
        <f>'CARGA MÁQUINA (CAP INST.)'!L$97</f>
        <v>0</v>
      </c>
      <c r="K13" s="71">
        <f>'CARGA MÁQUINA (CAP INST.)'!M$97</f>
        <v>0</v>
      </c>
      <c r="L13" s="71">
        <f>'CARGA MÁQUINA (CAP INST.)'!N$97</f>
        <v>0</v>
      </c>
      <c r="M13" s="71">
        <f>'CARGA MÁQUINA (CAP INST.)'!O$97</f>
        <v>0</v>
      </c>
      <c r="N13" s="71">
        <f>'CARGA MÁQUINA (CAP INST.)'!P$97</f>
        <v>0</v>
      </c>
      <c r="O13" s="71">
        <f>'CARGA MÁQUINA (CAP INST.)'!Q$97</f>
        <v>0</v>
      </c>
      <c r="P13" s="71">
        <f>'CARGA MÁQUINA (CAP INST.)'!R$97</f>
        <v>0</v>
      </c>
      <c r="Q13" s="71">
        <f>'CARGA MÁQUINA (CAP INST.)'!S$97</f>
        <v>0</v>
      </c>
      <c r="R13" s="71">
        <f>'CARGA MÁQUINA (CAP INST.)'!T$97</f>
        <v>0</v>
      </c>
      <c r="S13" s="71">
        <f>'CARGA MÁQUINA (CAP INST.)'!U$97</f>
        <v>0</v>
      </c>
      <c r="T13" s="71">
        <f>'CARGA MÁQUINA (CAP INST.)'!V$97</f>
        <v>0</v>
      </c>
      <c r="U13" s="71">
        <f>'CARGA MÁQUINA (CAP INST.)'!W$97</f>
        <v>0</v>
      </c>
      <c r="V13" s="71">
        <f>'CARGA MÁQUINA (CAP INST.)'!X$97</f>
        <v>0</v>
      </c>
      <c r="W13" s="71">
        <f>'CARGA MÁQUINA (CAP INST.)'!Y$97</f>
        <v>0</v>
      </c>
      <c r="X13" s="71">
        <f>'CARGA MÁQUINA (CAP INST.)'!Z$97</f>
        <v>0</v>
      </c>
      <c r="Y13" s="71">
        <f>'CARGA MÁQUINA (CAP INST.)'!AA$97</f>
        <v>0</v>
      </c>
      <c r="Z13" s="71">
        <f>'CARGA MÁQUINA (CAP INST.)'!AB$97</f>
        <v>0</v>
      </c>
      <c r="AA13" s="71">
        <f>'CARGA MÁQUINA (CAP INST.)'!AC$97</f>
        <v>0</v>
      </c>
      <c r="AB13" s="71">
        <f>'CARGA MÁQUINA (CAP INST.)'!AD$97</f>
        <v>0</v>
      </c>
      <c r="AC13" s="71">
        <f>'CARGA MÁQUINA (CAP INST.)'!AE$97</f>
        <v>0</v>
      </c>
      <c r="AD13" s="71">
        <f>'CARGA MÁQUINA (CAP INST.)'!AF$97</f>
        <v>0</v>
      </c>
      <c r="AE13" s="71">
        <f>'CARGA MÁQUINA (CAP INST.)'!AG$97</f>
        <v>0</v>
      </c>
      <c r="AF13" s="71">
        <f>'CARGA MÁQUINA (CAP INST.)'!AH$97</f>
        <v>0</v>
      </c>
      <c r="AG13" s="71">
        <f>'CARGA MÁQUINA (CAP INST.)'!AI$97</f>
        <v>0</v>
      </c>
      <c r="AH13" s="71">
        <f>'CARGA MÁQUINA (CAP INST.)'!AJ$97</f>
        <v>0</v>
      </c>
      <c r="AI13" s="71">
        <f>'CARGA MÁQUINA (CAP INST.)'!AK$97</f>
        <v>0</v>
      </c>
      <c r="AJ13" s="71">
        <f>'CARGA MÁQUINA (CAP INST.)'!AL$97</f>
        <v>0</v>
      </c>
      <c r="AK13" s="71">
        <f>'CARGA MÁQUINA (CAP INST.)'!AM$97</f>
        <v>0</v>
      </c>
      <c r="AL13" s="71">
        <f>'CARGA MÁQUINA (CAP INST.)'!AN$97</f>
        <v>0</v>
      </c>
      <c r="AM13" s="71">
        <f>'CARGA MÁQUINA (CAP INST.)'!AO$97</f>
        <v>0</v>
      </c>
      <c r="AN13" s="71">
        <f>'CARGA MÁQUINA (CAP INST.)'!AP$97</f>
        <v>0</v>
      </c>
      <c r="AO13" s="71">
        <f>'CARGA MÁQUINA (CAP INST.)'!AQ$97</f>
        <v>0</v>
      </c>
      <c r="AP13" s="71">
        <f>'CARGA MÁQUINA (CAP INST.)'!AR$97</f>
        <v>0</v>
      </c>
      <c r="AQ13" s="71">
        <f>'CARGA MÁQUINA (CAP INST.)'!AS$97</f>
        <v>0</v>
      </c>
    </row>
    <row r="14" spans="1:57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</row>
    <row r="15" spans="1:57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</row>
    <row r="16" spans="1:57" x14ac:dyDescent="0.25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</row>
    <row r="17" spans="1:57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</row>
    <row r="18" spans="1:57" x14ac:dyDescent="0.25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</row>
    <row r="19" spans="1:57" x14ac:dyDescent="0.25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</row>
    <row r="20" spans="1:57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</row>
    <row r="21" spans="1:57" x14ac:dyDescent="0.2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</row>
    <row r="22" spans="1:57" x14ac:dyDescent="0.2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</row>
    <row r="23" spans="1:57" x14ac:dyDescent="0.2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</row>
    <row r="24" spans="1:57" x14ac:dyDescent="0.25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</row>
    <row r="25" spans="1:57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</row>
    <row r="26" spans="1:57" x14ac:dyDescent="0.25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</row>
    <row r="27" spans="1:57" x14ac:dyDescent="0.25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</row>
    <row r="28" spans="1:57" x14ac:dyDescent="0.25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</row>
    <row r="29" spans="1:57" x14ac:dyDescent="0.25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</row>
    <row r="30" spans="1:57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</row>
    <row r="31" spans="1:57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</row>
    <row r="32" spans="1:57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</row>
    <row r="33" spans="1:57" x14ac:dyDescent="0.25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</row>
    <row r="34" spans="1:57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</row>
    <row r="35" spans="1:57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</row>
    <row r="36" spans="1:57" x14ac:dyDescent="0.25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</row>
    <row r="37" spans="1:57" x14ac:dyDescent="0.25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</row>
    <row r="38" spans="1:57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</row>
    <row r="39" spans="1:57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</row>
    <row r="40" spans="1:57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</row>
    <row r="41" spans="1:57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</row>
    <row r="42" spans="1:57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</row>
    <row r="43" spans="1:57" x14ac:dyDescent="0.25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</row>
    <row r="44" spans="1:57" x14ac:dyDescent="0.25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</row>
    <row r="45" spans="1:57" x14ac:dyDescent="0.2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</row>
    <row r="46" spans="1:57" x14ac:dyDescent="0.25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</row>
    <row r="47" spans="1:57" x14ac:dyDescent="0.25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</row>
    <row r="48" spans="1:57" x14ac:dyDescent="0.25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</row>
    <row r="49" spans="1:57" x14ac:dyDescent="0.25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</row>
    <row r="50" spans="1:57" x14ac:dyDescent="0.2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</row>
    <row r="51" spans="1:57" x14ac:dyDescent="0.2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</row>
    <row r="52" spans="1:57" x14ac:dyDescent="0.2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</row>
    <row r="53" spans="1:57" x14ac:dyDescent="0.2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</row>
    <row r="54" spans="1:57" x14ac:dyDescent="0.2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</row>
    <row r="55" spans="1:57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</row>
    <row r="56" spans="1:57" x14ac:dyDescent="0.2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</row>
    <row r="57" spans="1:57" x14ac:dyDescent="0.2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</row>
    <row r="58" spans="1:57" x14ac:dyDescent="0.2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</row>
    <row r="59" spans="1:57" x14ac:dyDescent="0.2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</row>
    <row r="60" spans="1:57" x14ac:dyDescent="0.2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</row>
    <row r="61" spans="1:57" x14ac:dyDescent="0.2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19"/>
      <c r="BE61" s="19"/>
    </row>
    <row r="62" spans="1:57" x14ac:dyDescent="0.25">
      <c r="A62" s="74"/>
      <c r="B62" s="74"/>
      <c r="C62" s="74"/>
      <c r="D62" s="74"/>
      <c r="E62" s="74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</row>
    <row r="63" spans="1:57" x14ac:dyDescent="0.25">
      <c r="A63" s="74"/>
      <c r="B63" s="74"/>
      <c r="C63" s="74"/>
      <c r="D63" s="74"/>
      <c r="E63" s="74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19"/>
      <c r="BC63" s="19"/>
      <c r="BD63" s="19"/>
      <c r="BE63" s="19"/>
    </row>
    <row r="64" spans="1:57" x14ac:dyDescent="0.25">
      <c r="A64" s="74"/>
      <c r="B64" s="74"/>
      <c r="C64" s="74"/>
      <c r="D64" s="74"/>
      <c r="E64" s="74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</row>
    <row r="65" spans="1:57" x14ac:dyDescent="0.25">
      <c r="A65" s="74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B65" s="19"/>
      <c r="BC65" s="19"/>
      <c r="BD65" s="19"/>
      <c r="BE65" s="19"/>
    </row>
    <row r="66" spans="1:57" x14ac:dyDescent="0.25">
      <c r="A66" s="74"/>
      <c r="B66" s="74"/>
      <c r="C66" s="74"/>
      <c r="D66" s="74"/>
      <c r="E66" s="74"/>
      <c r="F66" s="74"/>
      <c r="G66" s="74"/>
      <c r="H66" s="74"/>
      <c r="I66" s="74"/>
      <c r="J66" s="74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</row>
    <row r="67" spans="1:57" x14ac:dyDescent="0.25">
      <c r="A67" s="74"/>
      <c r="B67" s="74"/>
      <c r="C67" s="74"/>
      <c r="D67" s="74"/>
      <c r="E67" s="74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B67" s="19"/>
      <c r="BC67" s="19"/>
      <c r="BD67" s="19"/>
      <c r="BE67" s="19"/>
    </row>
    <row r="68" spans="1:57" x14ac:dyDescent="0.25">
      <c r="A68" s="74"/>
      <c r="B68" s="74"/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</row>
    <row r="69" spans="1:57" x14ac:dyDescent="0.25">
      <c r="A69" s="74"/>
      <c r="B69" s="74"/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B69" s="19"/>
      <c r="BC69" s="19"/>
      <c r="BD69" s="19"/>
      <c r="BE69" s="19"/>
    </row>
    <row r="70" spans="1:57" x14ac:dyDescent="0.25">
      <c r="A70" s="74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</row>
    <row r="71" spans="1:57" x14ac:dyDescent="0.25">
      <c r="A71" s="74"/>
      <c r="B71" s="74"/>
      <c r="C71" s="74"/>
      <c r="D71" s="74"/>
      <c r="E71" s="74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B71" s="19"/>
      <c r="BC71" s="19"/>
      <c r="BD71" s="19"/>
      <c r="BE71" s="19"/>
    </row>
    <row r="72" spans="1:57" x14ac:dyDescent="0.25">
      <c r="A72" s="74"/>
      <c r="B72" s="74"/>
      <c r="C72" s="74"/>
      <c r="D72" s="74"/>
      <c r="E72" s="74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</row>
    <row r="73" spans="1:57" x14ac:dyDescent="0.25">
      <c r="A73" s="74"/>
      <c r="B73" s="74"/>
      <c r="C73" s="74"/>
      <c r="D73" s="74"/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B73" s="19"/>
      <c r="BC73" s="19"/>
      <c r="BD73" s="19"/>
      <c r="BE73" s="19"/>
    </row>
    <row r="74" spans="1:57" x14ac:dyDescent="0.25">
      <c r="A74" s="74"/>
      <c r="B74" s="74"/>
      <c r="C74" s="74"/>
      <c r="D74" s="74"/>
      <c r="E74" s="74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</row>
    <row r="75" spans="1:57" x14ac:dyDescent="0.25">
      <c r="A75" s="74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B75" s="19"/>
      <c r="BC75" s="19"/>
      <c r="BD75" s="19"/>
      <c r="BE75" s="19"/>
    </row>
    <row r="76" spans="1:57" x14ac:dyDescent="0.25">
      <c r="A76" s="74"/>
      <c r="B76" s="74"/>
      <c r="C76" s="74"/>
      <c r="D76" s="74"/>
      <c r="E76" s="74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</row>
    <row r="77" spans="1:57" x14ac:dyDescent="0.25">
      <c r="A77" s="74"/>
      <c r="B77" s="74"/>
      <c r="C77" s="74"/>
      <c r="D77" s="74"/>
      <c r="E77" s="74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B77" s="19"/>
      <c r="BC77" s="19"/>
      <c r="BD77" s="19"/>
      <c r="BE77" s="19"/>
    </row>
    <row r="78" spans="1:57" x14ac:dyDescent="0.25">
      <c r="A78" s="74"/>
      <c r="B78" s="74"/>
      <c r="C78" s="74"/>
      <c r="D78" s="74"/>
      <c r="E78" s="74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</row>
    <row r="79" spans="1:57" x14ac:dyDescent="0.25">
      <c r="A79" s="74"/>
      <c r="B79" s="74"/>
      <c r="C79" s="74"/>
      <c r="D79" s="74"/>
      <c r="E79" s="74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B79" s="19"/>
      <c r="BC79" s="19"/>
      <c r="BD79" s="19"/>
      <c r="BE79" s="19"/>
    </row>
    <row r="80" spans="1:57" x14ac:dyDescent="0.25">
      <c r="A80" s="74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</row>
    <row r="81" spans="1:57" x14ac:dyDescent="0.25">
      <c r="A81" s="74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B81" s="19"/>
      <c r="BC81" s="19"/>
      <c r="BD81" s="19"/>
      <c r="BE81" s="19"/>
    </row>
    <row r="82" spans="1:57" x14ac:dyDescent="0.25">
      <c r="A82" s="74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</row>
    <row r="83" spans="1:57" x14ac:dyDescent="0.25">
      <c r="A83" s="74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B83" s="19"/>
      <c r="BC83" s="19"/>
      <c r="BD83" s="19"/>
      <c r="BE83" s="19"/>
    </row>
    <row r="84" spans="1:57" x14ac:dyDescent="0.25">
      <c r="A84" s="74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</row>
    <row r="85" spans="1:57" x14ac:dyDescent="0.25">
      <c r="A85" s="74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</row>
    <row r="86" spans="1:57" x14ac:dyDescent="0.25">
      <c r="A86" s="74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</row>
    <row r="87" spans="1:57" x14ac:dyDescent="0.25">
      <c r="A87" s="74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</row>
    <row r="88" spans="1:57" x14ac:dyDescent="0.25">
      <c r="A88" s="74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</row>
    <row r="89" spans="1:57" x14ac:dyDescent="0.25">
      <c r="A89" s="74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</row>
    <row r="90" spans="1:57" x14ac:dyDescent="0.25">
      <c r="A90" s="74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</row>
    <row r="91" spans="1:57" x14ac:dyDescent="0.25">
      <c r="A91" s="74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</row>
    <row r="92" spans="1:57" x14ac:dyDescent="0.25">
      <c r="A92" s="74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</row>
    <row r="93" spans="1:57" x14ac:dyDescent="0.25">
      <c r="A93" s="74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</row>
    <row r="94" spans="1:57" x14ac:dyDescent="0.25">
      <c r="A94" s="74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</row>
    <row r="95" spans="1:57" x14ac:dyDescent="0.25">
      <c r="A95" s="74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</row>
    <row r="96" spans="1:57" x14ac:dyDescent="0.25">
      <c r="A96" s="74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</row>
    <row r="97" spans="1:43" x14ac:dyDescent="0.25">
      <c r="A97" s="74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</row>
    <row r="98" spans="1:43" x14ac:dyDescent="0.25">
      <c r="A98" s="74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</row>
    <row r="99" spans="1:43" x14ac:dyDescent="0.25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</row>
    <row r="100" spans="1:43" x14ac:dyDescent="0.25">
      <c r="A100" s="74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</row>
    <row r="101" spans="1:43" x14ac:dyDescent="0.25">
      <c r="A101" s="74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</row>
    <row r="102" spans="1:43" x14ac:dyDescent="0.25">
      <c r="A102" s="74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</row>
    <row r="103" spans="1:43" x14ac:dyDescent="0.25">
      <c r="A103" s="74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</row>
    <row r="104" spans="1:43" x14ac:dyDescent="0.25">
      <c r="A104" s="74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</row>
    <row r="105" spans="1:43" x14ac:dyDescent="0.25">
      <c r="A105" s="74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</row>
    <row r="106" spans="1:43" x14ac:dyDescent="0.25">
      <c r="A106" s="74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</row>
    <row r="107" spans="1:43" x14ac:dyDescent="0.25">
      <c r="A107" s="74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</row>
    <row r="108" spans="1:43" x14ac:dyDescent="0.25">
      <c r="A108" s="74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</row>
    <row r="109" spans="1:43" x14ac:dyDescent="0.25">
      <c r="A109" s="74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</row>
    <row r="110" spans="1:43" x14ac:dyDescent="0.25">
      <c r="A110" s="74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</row>
    <row r="111" spans="1:43" x14ac:dyDescent="0.25">
      <c r="A111" s="74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</row>
    <row r="112" spans="1:43" x14ac:dyDescent="0.25">
      <c r="A112" s="74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</row>
    <row r="113" spans="1:43" x14ac:dyDescent="0.25">
      <c r="A113" s="74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</row>
    <row r="114" spans="1:43" x14ac:dyDescent="0.25">
      <c r="A114" s="74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</row>
    <row r="115" spans="1:43" x14ac:dyDescent="0.25">
      <c r="A115" s="74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</row>
    <row r="116" spans="1:43" x14ac:dyDescent="0.25">
      <c r="A116" s="74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</row>
    <row r="117" spans="1:43" x14ac:dyDescent="0.25">
      <c r="A117" s="74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</row>
    <row r="118" spans="1:43" x14ac:dyDescent="0.25">
      <c r="A118" s="74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</row>
    <row r="119" spans="1:43" x14ac:dyDescent="0.25">
      <c r="A119" s="74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</row>
    <row r="120" spans="1:43" x14ac:dyDescent="0.25">
      <c r="A120" s="74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</row>
    <row r="121" spans="1:43" x14ac:dyDescent="0.25">
      <c r="A121" s="74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</row>
    <row r="122" spans="1:43" x14ac:dyDescent="0.25">
      <c r="A122" s="74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</row>
    <row r="123" spans="1:43" x14ac:dyDescent="0.25">
      <c r="A123" s="74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</row>
    <row r="124" spans="1:43" x14ac:dyDescent="0.25">
      <c r="A124" s="74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</row>
    <row r="125" spans="1:43" x14ac:dyDescent="0.25">
      <c r="A125" s="74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</row>
    <row r="126" spans="1:43" x14ac:dyDescent="0.25">
      <c r="A126" s="74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</row>
    <row r="127" spans="1:43" x14ac:dyDescent="0.25">
      <c r="A127" s="74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</row>
    <row r="128" spans="1:43" x14ac:dyDescent="0.25">
      <c r="A128" s="74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C754-CC78-421C-A1E3-D821DAB355A7}">
  <sheetPr codeName="Planilha19"/>
  <dimension ref="A1:AT61"/>
  <sheetViews>
    <sheetView showGridLines="0" workbookViewId="0">
      <selection activeCell="Y27" sqref="Y27"/>
    </sheetView>
  </sheetViews>
  <sheetFormatPr defaultRowHeight="15" x14ac:dyDescent="0.25"/>
  <cols>
    <col min="1" max="1" width="35.42578125" style="84" bestFit="1" customWidth="1"/>
    <col min="2" max="10" width="6.7109375" style="84" hidden="1" customWidth="1"/>
    <col min="11" max="20" width="6.7109375" style="84" bestFit="1" customWidth="1"/>
    <col min="21" max="21" width="6.7109375" bestFit="1" customWidth="1"/>
    <col min="22" max="43" width="6.7109375" customWidth="1"/>
    <col min="44" max="44" width="9.140625" customWidth="1"/>
  </cols>
  <sheetData>
    <row r="1" spans="1:46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  <c r="AR1" s="74"/>
      <c r="AS1" s="74"/>
      <c r="AT1" s="74"/>
    </row>
    <row r="2" spans="1:46" x14ac:dyDescent="0.25">
      <c r="A2" s="70" t="s">
        <v>1238</v>
      </c>
      <c r="B2" s="71">
        <f>'CARGA MÁQUINA (CAP INST.)'!I$35</f>
        <v>88</v>
      </c>
      <c r="C2" s="71">
        <f>'CARGA MÁQUINA (CAP INST.)'!J$35</f>
        <v>88</v>
      </c>
      <c r="D2" s="71">
        <f>'CARGA MÁQUINA (CAP INST.)'!K$35</f>
        <v>88</v>
      </c>
      <c r="E2" s="71">
        <f>'CARGA MÁQUINA (CAP INST.)'!L$35</f>
        <v>70.400000000000006</v>
      </c>
      <c r="F2" s="71">
        <f>'CARGA MÁQUINA (CAP INST.)'!M$35</f>
        <v>88</v>
      </c>
      <c r="G2" s="71">
        <f>'CARGA MÁQUINA (CAP INST.)'!N$35</f>
        <v>88</v>
      </c>
      <c r="H2" s="71">
        <f>'CARGA MÁQUINA (CAP INST.)'!O$35</f>
        <v>70.400000000000006</v>
      </c>
      <c r="I2" s="71">
        <f>'CARGA MÁQUINA (CAP INST.)'!P$35</f>
        <v>70.400000000000006</v>
      </c>
      <c r="J2" s="71">
        <f>'CARGA MÁQUINA (CAP INST.)'!Q$35</f>
        <v>88</v>
      </c>
      <c r="K2" s="71">
        <f>'CARGA MÁQUINA (CAP INST.)'!R$35</f>
        <v>88</v>
      </c>
      <c r="L2" s="71">
        <f>'CARGA MÁQUINA (CAP INST.)'!S$35</f>
        <v>88</v>
      </c>
      <c r="M2" s="71">
        <f>'CARGA MÁQUINA (CAP INST.)'!T$35</f>
        <v>88</v>
      </c>
      <c r="N2" s="71">
        <f>'CARGA MÁQUINA (CAP INST.)'!U$35</f>
        <v>70.400000000000006</v>
      </c>
      <c r="O2" s="71">
        <f>'CARGA MÁQUINA (CAP INST.)'!V$35</f>
        <v>88</v>
      </c>
      <c r="P2" s="71">
        <f>'CARGA MÁQUINA (CAP INST.)'!W$35</f>
        <v>88</v>
      </c>
      <c r="Q2" s="71">
        <f>'CARGA MÁQUINA (CAP INST.)'!X$35</f>
        <v>88</v>
      </c>
      <c r="R2" s="71">
        <f>'CARGA MÁQUINA (CAP INST.)'!Y$35</f>
        <v>88</v>
      </c>
      <c r="S2" s="71">
        <f>'CARGA MÁQUINA (CAP INST.)'!Z$35</f>
        <v>88</v>
      </c>
      <c r="T2" s="71">
        <f>'CARGA MÁQUINA (CAP INST.)'!AA$35</f>
        <v>88</v>
      </c>
      <c r="U2" s="71">
        <f>'CARGA MÁQUINA (CAP INST.)'!AB$35</f>
        <v>88</v>
      </c>
      <c r="V2" s="71">
        <f>'CARGA MÁQUINA (CAP INST.)'!AC$35</f>
        <v>88</v>
      </c>
      <c r="W2" s="71">
        <f>'CARGA MÁQUINA (CAP INST.)'!AD$35</f>
        <v>88</v>
      </c>
      <c r="X2" s="71">
        <f>'CARGA MÁQUINA (CAP INST.)'!AE$35</f>
        <v>88</v>
      </c>
      <c r="Y2" s="71">
        <f>'CARGA MÁQUINA (CAP INST.)'!AF$35</f>
        <v>88</v>
      </c>
      <c r="Z2" s="71">
        <f>'CARGA MÁQUINA (CAP INST.)'!AG$35</f>
        <v>88</v>
      </c>
      <c r="AA2" s="71">
        <f>'CARGA MÁQUINA (CAP INST.)'!AH$35</f>
        <v>88</v>
      </c>
      <c r="AB2" s="71">
        <f>'CARGA MÁQUINA (CAP INST.)'!AI$35</f>
        <v>70.400000000000006</v>
      </c>
      <c r="AC2" s="71">
        <f>'CARGA MÁQUINA (CAP INST.)'!AJ$35</f>
        <v>88</v>
      </c>
      <c r="AD2" s="71">
        <f>'CARGA MÁQUINA (CAP INST.)'!AK$35</f>
        <v>88</v>
      </c>
      <c r="AE2" s="71">
        <f>'CARGA MÁQUINA (CAP INST.)'!AL$35</f>
        <v>88</v>
      </c>
      <c r="AF2" s="71">
        <f>'CARGA MÁQUINA (CAP INST.)'!AM$35</f>
        <v>88</v>
      </c>
      <c r="AG2" s="71">
        <f>'CARGA MÁQUINA (CAP INST.)'!AN$35</f>
        <v>70.400000000000006</v>
      </c>
      <c r="AH2" s="71">
        <f>'CARGA MÁQUINA (CAP INST.)'!AO$35</f>
        <v>88</v>
      </c>
      <c r="AI2" s="71">
        <f>'CARGA MÁQUINA (CAP INST.)'!AP$35</f>
        <v>88</v>
      </c>
      <c r="AJ2" s="71">
        <f>'CARGA MÁQUINA (CAP INST.)'!AQ$35</f>
        <v>70.400000000000006</v>
      </c>
      <c r="AK2" s="71">
        <f>'CARGA MÁQUINA (CAP INST.)'!AR$35</f>
        <v>88</v>
      </c>
      <c r="AL2" s="71">
        <f>'CARGA MÁQUINA (CAP INST.)'!AS$35</f>
        <v>70.400000000000006</v>
      </c>
      <c r="AM2" s="71">
        <f>'CARGA MÁQUINA (CAP INST.)'!AT$35</f>
        <v>88</v>
      </c>
      <c r="AN2" s="71">
        <f>'CARGA MÁQUINA (CAP INST.)'!AU$35</f>
        <v>88</v>
      </c>
      <c r="AO2" s="71">
        <f>'CARGA MÁQUINA (CAP INST.)'!AV$35</f>
        <v>88</v>
      </c>
      <c r="AP2" s="71">
        <f>'CARGA MÁQUINA (CAP INST.)'!AW$35</f>
        <v>88</v>
      </c>
      <c r="AQ2" s="71">
        <f>'CARGA MÁQUINA (CAP INST.)'!AX$35</f>
        <v>70.400000000000006</v>
      </c>
      <c r="AR2" s="74"/>
      <c r="AS2" s="74"/>
      <c r="AT2" s="74"/>
    </row>
    <row r="3" spans="1:46" x14ac:dyDescent="0.25">
      <c r="A3" s="70" t="s">
        <v>1308</v>
      </c>
      <c r="B3" s="71">
        <f>'CARGA MÁQUINA (CAP INST.)'!D$98</f>
        <v>42.930000000000007</v>
      </c>
      <c r="C3" s="71">
        <f>'CARGA MÁQUINA (CAP INST.)'!E$98</f>
        <v>50.490000000000009</v>
      </c>
      <c r="D3" s="71">
        <f>'CARGA MÁQUINA (CAP INST.)'!F$98</f>
        <v>0</v>
      </c>
      <c r="E3" s="71">
        <f>'CARGA MÁQUINA (CAP INST.)'!G$98</f>
        <v>56.429999999999993</v>
      </c>
      <c r="F3" s="71">
        <f>'CARGA MÁQUINA (CAP INST.)'!H$98</f>
        <v>58.32</v>
      </c>
      <c r="G3" s="71">
        <f>'CARGA MÁQUINA (CAP INST.)'!I$98</f>
        <v>91.620000000000019</v>
      </c>
      <c r="H3" s="71">
        <f>'CARGA MÁQUINA (CAP INST.)'!J$98</f>
        <v>48.6</v>
      </c>
      <c r="I3" s="71">
        <f>'CARGA MÁQUINA (CAP INST.)'!K$98</f>
        <v>4.8600000000000003</v>
      </c>
      <c r="J3" s="71">
        <f>'CARGA MÁQUINA (CAP INST.)'!L$98</f>
        <v>0</v>
      </c>
      <c r="K3" s="71">
        <f>'CARGA MÁQUINA (CAP INST.)'!M$98</f>
        <v>0</v>
      </c>
      <c r="L3" s="71">
        <f>'CARGA MÁQUINA (CAP INST.)'!N$98</f>
        <v>0</v>
      </c>
      <c r="M3" s="71">
        <f>'CARGA MÁQUINA (CAP INST.)'!O$98</f>
        <v>38.880000000000003</v>
      </c>
      <c r="N3" s="71">
        <f>'CARGA MÁQUINA (CAP INST.)'!P$98</f>
        <v>19.440000000000001</v>
      </c>
      <c r="O3" s="71">
        <f>'CARGA MÁQUINA (CAP INST.)'!Q$98</f>
        <v>62.91</v>
      </c>
      <c r="P3" s="71">
        <f>'CARGA MÁQUINA (CAP INST.)'!R$98</f>
        <v>78.300000000000011</v>
      </c>
      <c r="Q3" s="71">
        <f>'CARGA MÁQUINA (CAP INST.)'!S$98</f>
        <v>19.98</v>
      </c>
      <c r="R3" s="71">
        <f>'CARGA MÁQUINA (CAP INST.)'!T$98</f>
        <v>75.600000000000009</v>
      </c>
      <c r="S3" s="71">
        <f>'CARGA MÁQUINA (CAP INST.)'!U$98</f>
        <v>26.46</v>
      </c>
      <c r="T3" s="71">
        <f>'CARGA MÁQUINA (CAP INST.)'!V$98</f>
        <v>0</v>
      </c>
      <c r="U3" s="71">
        <f>'CARGA MÁQUINA (CAP INST.)'!W$98</f>
        <v>0</v>
      </c>
      <c r="V3" s="71">
        <f>'CARGA MÁQUINA (CAP INST.)'!X$98</f>
        <v>0</v>
      </c>
      <c r="W3" s="71">
        <f>'CARGA MÁQUINA (CAP INST.)'!Y$98</f>
        <v>0</v>
      </c>
      <c r="X3" s="71">
        <f>'CARGA MÁQUINA (CAP INST.)'!Z$98</f>
        <v>0</v>
      </c>
      <c r="Y3" s="71">
        <f>'CARGA MÁQUINA (CAP INST.)'!AA$98</f>
        <v>0</v>
      </c>
      <c r="Z3" s="71">
        <f>'CARGA MÁQUINA (CAP INST.)'!AB$98</f>
        <v>0</v>
      </c>
      <c r="AA3" s="71">
        <f>'CARGA MÁQUINA (CAP INST.)'!AC$98</f>
        <v>0</v>
      </c>
      <c r="AB3" s="71">
        <f>'CARGA MÁQUINA (CAP INST.)'!AD$98</f>
        <v>0</v>
      </c>
      <c r="AC3" s="71">
        <f>'CARGA MÁQUINA (CAP INST.)'!AE$98</f>
        <v>0</v>
      </c>
      <c r="AD3" s="71">
        <f>'CARGA MÁQUINA (CAP INST.)'!AF$98</f>
        <v>0</v>
      </c>
      <c r="AE3" s="71">
        <f>'CARGA MÁQUINA (CAP INST.)'!AG$98</f>
        <v>0</v>
      </c>
      <c r="AF3" s="71">
        <f>'CARGA MÁQUINA (CAP INST.)'!AH$98</f>
        <v>0</v>
      </c>
      <c r="AG3" s="71">
        <f>'CARGA MÁQUINA (CAP INST.)'!AI$98</f>
        <v>0</v>
      </c>
      <c r="AH3" s="71">
        <f>'CARGA MÁQUINA (CAP INST.)'!AJ$98</f>
        <v>0</v>
      </c>
      <c r="AI3" s="71">
        <f>'CARGA MÁQUINA (CAP INST.)'!AK$98</f>
        <v>0</v>
      </c>
      <c r="AJ3" s="71">
        <f>'CARGA MÁQUINA (CAP INST.)'!AL$98</f>
        <v>0</v>
      </c>
      <c r="AK3" s="71">
        <f>'CARGA MÁQUINA (CAP INST.)'!AM$98</f>
        <v>0</v>
      </c>
      <c r="AL3" s="71">
        <f>'CARGA MÁQUINA (CAP INST.)'!AN$98</f>
        <v>0</v>
      </c>
      <c r="AM3" s="71">
        <f>'CARGA MÁQUINA (CAP INST.)'!AO$98</f>
        <v>0</v>
      </c>
      <c r="AN3" s="71">
        <f>'CARGA MÁQUINA (CAP INST.)'!AP$98</f>
        <v>0</v>
      </c>
      <c r="AO3" s="71">
        <f>'CARGA MÁQUINA (CAP INST.)'!AQ$98</f>
        <v>0</v>
      </c>
      <c r="AP3" s="71">
        <f>'CARGA MÁQUINA (CAP INST.)'!AR$98</f>
        <v>0</v>
      </c>
      <c r="AQ3" s="71">
        <f>'CARGA MÁQUINA (CAP INST.)'!AS$98</f>
        <v>0</v>
      </c>
      <c r="AR3" s="74"/>
      <c r="AS3" s="74"/>
      <c r="AT3" s="74"/>
    </row>
    <row r="4" spans="1:46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4"/>
      <c r="AS4" s="74"/>
      <c r="AT4" s="74"/>
    </row>
    <row r="5" spans="1:46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</row>
    <row r="6" spans="1:46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  <c r="AR6" s="74"/>
      <c r="AS6" s="74"/>
      <c r="AT6" s="74"/>
    </row>
    <row r="7" spans="1:46" x14ac:dyDescent="0.25">
      <c r="A7" s="70" t="s">
        <v>1238</v>
      </c>
      <c r="B7" s="71">
        <f>'CARGA MÁQUINA (CAP INST.)'!I$35</f>
        <v>88</v>
      </c>
      <c r="C7" s="71">
        <f>'CARGA MÁQUINA (CAP INST.)'!J$35</f>
        <v>88</v>
      </c>
      <c r="D7" s="71">
        <f>'CARGA MÁQUINA (CAP INST.)'!K$35</f>
        <v>88</v>
      </c>
      <c r="E7" s="71">
        <f>'CARGA MÁQUINA (CAP INST.)'!L$35</f>
        <v>70.400000000000006</v>
      </c>
      <c r="F7" s="71">
        <f>'CARGA MÁQUINA (CAP INST.)'!M$35</f>
        <v>88</v>
      </c>
      <c r="G7" s="71">
        <f>'CARGA MÁQUINA (CAP INST.)'!N$35</f>
        <v>88</v>
      </c>
      <c r="H7" s="71">
        <f>'CARGA MÁQUINA (CAP INST.)'!O$35</f>
        <v>70.400000000000006</v>
      </c>
      <c r="I7" s="71">
        <f>'CARGA MÁQUINA (CAP INST.)'!P$35</f>
        <v>70.400000000000006</v>
      </c>
      <c r="J7" s="71">
        <f>'CARGA MÁQUINA (CAP INST.)'!Q$35</f>
        <v>88</v>
      </c>
      <c r="K7" s="71">
        <f>'CARGA MÁQUINA (CAP INST.)'!R$35</f>
        <v>88</v>
      </c>
      <c r="L7" s="71">
        <f>'CARGA MÁQUINA (CAP INST.)'!S$35</f>
        <v>88</v>
      </c>
      <c r="M7" s="71">
        <f>'CARGA MÁQUINA (CAP INST.)'!T$35</f>
        <v>88</v>
      </c>
      <c r="N7" s="71">
        <f>'CARGA MÁQUINA (CAP INST.)'!U$35</f>
        <v>70.400000000000006</v>
      </c>
      <c r="O7" s="71">
        <f>'CARGA MÁQUINA (CAP INST.)'!V$35</f>
        <v>88</v>
      </c>
      <c r="P7" s="71">
        <f>'CARGA MÁQUINA (CAP INST.)'!W$35</f>
        <v>88</v>
      </c>
      <c r="Q7" s="71">
        <f>'CARGA MÁQUINA (CAP INST.)'!X$35</f>
        <v>88</v>
      </c>
      <c r="R7" s="71">
        <f>'CARGA MÁQUINA (CAP INST.)'!Y$35</f>
        <v>88</v>
      </c>
      <c r="S7" s="71">
        <f>'CARGA MÁQUINA (CAP INST.)'!Z$35</f>
        <v>88</v>
      </c>
      <c r="T7" s="71">
        <f>'CARGA MÁQUINA (CAP INST.)'!AA$35</f>
        <v>88</v>
      </c>
      <c r="U7" s="71">
        <f>'CARGA MÁQUINA (CAP INST.)'!AB$35</f>
        <v>88</v>
      </c>
      <c r="V7" s="71">
        <f>'CARGA MÁQUINA (CAP INST.)'!AC$35</f>
        <v>88</v>
      </c>
      <c r="W7" s="71">
        <f>'CARGA MÁQUINA (CAP INST.)'!AD$35</f>
        <v>88</v>
      </c>
      <c r="X7" s="71">
        <f>'CARGA MÁQUINA (CAP INST.)'!AE$35</f>
        <v>88</v>
      </c>
      <c r="Y7" s="71">
        <f>'CARGA MÁQUINA (CAP INST.)'!AF$35</f>
        <v>88</v>
      </c>
      <c r="Z7" s="71">
        <f>'CARGA MÁQUINA (CAP INST.)'!AG$35</f>
        <v>88</v>
      </c>
      <c r="AA7" s="71">
        <f>'CARGA MÁQUINA (CAP INST.)'!AH$35</f>
        <v>88</v>
      </c>
      <c r="AB7" s="71">
        <f>'CARGA MÁQUINA (CAP INST.)'!AI$35</f>
        <v>70.400000000000006</v>
      </c>
      <c r="AC7" s="71">
        <f>'CARGA MÁQUINA (CAP INST.)'!AJ$35</f>
        <v>88</v>
      </c>
      <c r="AD7" s="71">
        <f>'CARGA MÁQUINA (CAP INST.)'!AK$35</f>
        <v>88</v>
      </c>
      <c r="AE7" s="71">
        <f>'CARGA MÁQUINA (CAP INST.)'!AL$35</f>
        <v>88</v>
      </c>
      <c r="AF7" s="71">
        <f>'CARGA MÁQUINA (CAP INST.)'!AM$35</f>
        <v>88</v>
      </c>
      <c r="AG7" s="71">
        <f>'CARGA MÁQUINA (CAP INST.)'!AN$35</f>
        <v>70.400000000000006</v>
      </c>
      <c r="AH7" s="71">
        <f>'CARGA MÁQUINA (CAP INST.)'!AO$35</f>
        <v>88</v>
      </c>
      <c r="AI7" s="71">
        <f>'CARGA MÁQUINA (CAP INST.)'!AP$35</f>
        <v>88</v>
      </c>
      <c r="AJ7" s="71">
        <f>'CARGA MÁQUINA (CAP INST.)'!AQ$35</f>
        <v>70.400000000000006</v>
      </c>
      <c r="AK7" s="71">
        <f>'CARGA MÁQUINA (CAP INST.)'!AR$35</f>
        <v>88</v>
      </c>
      <c r="AL7" s="71">
        <f>'CARGA MÁQUINA (CAP INST.)'!AS$35</f>
        <v>70.400000000000006</v>
      </c>
      <c r="AM7" s="71">
        <f>'CARGA MÁQUINA (CAP INST.)'!AT$35</f>
        <v>88</v>
      </c>
      <c r="AN7" s="71">
        <f>'CARGA MÁQUINA (CAP INST.)'!AU$35</f>
        <v>88</v>
      </c>
      <c r="AO7" s="71">
        <f>'CARGA MÁQUINA (CAP INST.)'!AV$35</f>
        <v>88</v>
      </c>
      <c r="AP7" s="71">
        <f>'CARGA MÁQUINA (CAP INST.)'!AW$35</f>
        <v>88</v>
      </c>
      <c r="AQ7" s="71">
        <f>'CARGA MÁQUINA (CAP INST.)'!AX$35</f>
        <v>70.400000000000006</v>
      </c>
      <c r="AR7" s="74"/>
      <c r="AS7" s="74"/>
      <c r="AT7" s="74"/>
    </row>
    <row r="8" spans="1:46" x14ac:dyDescent="0.25">
      <c r="A8" s="70" t="s">
        <v>1309</v>
      </c>
      <c r="B8" s="71">
        <f>'CARGA MÁQUINA (CAP INST.)'!D$99</f>
        <v>25.6577302858583</v>
      </c>
      <c r="C8" s="71">
        <f>'CARGA MÁQUINA (CAP INST.)'!E$99</f>
        <v>20.709559748427672</v>
      </c>
      <c r="D8" s="71">
        <f>'CARGA MÁQUINA (CAP INST.)'!F$99</f>
        <v>0</v>
      </c>
      <c r="E8" s="71">
        <f>'CARGA MÁQUINA (CAP INST.)'!G$99</f>
        <v>28.028972746331231</v>
      </c>
      <c r="F8" s="71">
        <f>'CARGA MÁQUINA (CAP INST.)'!H$99</f>
        <v>23.858570611778148</v>
      </c>
      <c r="G8" s="71">
        <f>'CARGA MÁQUINA (CAP INST.)'!I$99</f>
        <v>25.846784829426326</v>
      </c>
      <c r="H8" s="71">
        <f>'CARGA MÁQUINA (CAP INST.)'!J$99</f>
        <v>19.882142176481793</v>
      </c>
      <c r="I8" s="71">
        <f>'CARGA MÁQUINA (CAP INST.)'!K$99</f>
        <v>0</v>
      </c>
      <c r="J8" s="71">
        <f>'CARGA MÁQUINA (CAP INST.)'!L$99</f>
        <v>4.581818181818182</v>
      </c>
      <c r="K8" s="71">
        <f>'CARGA MÁQUINA (CAP INST.)'!M$99</f>
        <v>0</v>
      </c>
      <c r="L8" s="71">
        <f>'CARGA MÁQUINA (CAP INST.)'!N$99</f>
        <v>96</v>
      </c>
      <c r="M8" s="71">
        <f>'CARGA MÁQUINA (CAP INST.)'!O$99</f>
        <v>0</v>
      </c>
      <c r="N8" s="71">
        <f>'CARGA MÁQUINA (CAP INST.)'!P$99</f>
        <v>0</v>
      </c>
      <c r="O8" s="71">
        <f>'CARGA MÁQUINA (CAP INST.)'!Q$99</f>
        <v>5.3735963407661522</v>
      </c>
      <c r="P8" s="71">
        <f>'CARGA MÁQUINA (CAP INST.)'!R$99</f>
        <v>39.102108245442288</v>
      </c>
      <c r="Q8" s="71">
        <f>'CARGA MÁQUINA (CAP INST.)'!S$99</f>
        <v>93.277185153398349</v>
      </c>
      <c r="R8" s="71">
        <f>'CARGA MÁQUINA (CAP INST.)'!T$99</f>
        <v>58.825955349230213</v>
      </c>
      <c r="S8" s="71">
        <f>'CARGA MÁQUINA (CAP INST.)'!U$99</f>
        <v>20.484410920867074</v>
      </c>
      <c r="T8" s="71">
        <f>'CARGA MÁQUINA (CAP INST.)'!V$99</f>
        <v>0</v>
      </c>
      <c r="U8" s="71">
        <f>'CARGA MÁQUINA (CAP INST.)'!W$99</f>
        <v>0</v>
      </c>
      <c r="V8" s="71">
        <f>'CARGA MÁQUINA (CAP INST.)'!X$99</f>
        <v>0</v>
      </c>
      <c r="W8" s="71">
        <f>'CARGA MÁQUINA (CAP INST.)'!Y$99</f>
        <v>0</v>
      </c>
      <c r="X8" s="71">
        <f>'CARGA MÁQUINA (CAP INST.)'!Z$99</f>
        <v>0</v>
      </c>
      <c r="Y8" s="71">
        <f>'CARGA MÁQUINA (CAP INST.)'!AA$99</f>
        <v>0</v>
      </c>
      <c r="Z8" s="71">
        <f>'CARGA MÁQUINA (CAP INST.)'!AB$99</f>
        <v>0</v>
      </c>
      <c r="AA8" s="71">
        <f>'CARGA MÁQUINA (CAP INST.)'!AC$99</f>
        <v>0</v>
      </c>
      <c r="AB8" s="71">
        <f>'CARGA MÁQUINA (CAP INST.)'!AD$99</f>
        <v>0</v>
      </c>
      <c r="AC8" s="71">
        <f>'CARGA MÁQUINA (CAP INST.)'!AE$99</f>
        <v>0</v>
      </c>
      <c r="AD8" s="71">
        <f>'CARGA MÁQUINA (CAP INST.)'!AF$99</f>
        <v>0</v>
      </c>
      <c r="AE8" s="71">
        <f>'CARGA MÁQUINA (CAP INST.)'!AG$99</f>
        <v>0</v>
      </c>
      <c r="AF8" s="71">
        <f>'CARGA MÁQUINA (CAP INST.)'!AH$99</f>
        <v>0</v>
      </c>
      <c r="AG8" s="71">
        <f>'CARGA MÁQUINA (CAP INST.)'!AI$99</f>
        <v>0</v>
      </c>
      <c r="AH8" s="71">
        <f>'CARGA MÁQUINA (CAP INST.)'!AJ$99</f>
        <v>0</v>
      </c>
      <c r="AI8" s="71">
        <f>'CARGA MÁQUINA (CAP INST.)'!AK$99</f>
        <v>0</v>
      </c>
      <c r="AJ8" s="71">
        <f>'CARGA MÁQUINA (CAP INST.)'!AL$99</f>
        <v>0</v>
      </c>
      <c r="AK8" s="71">
        <f>'CARGA MÁQUINA (CAP INST.)'!AM$99</f>
        <v>0</v>
      </c>
      <c r="AL8" s="71">
        <f>'CARGA MÁQUINA (CAP INST.)'!AN$99</f>
        <v>0</v>
      </c>
      <c r="AM8" s="71">
        <f>'CARGA MÁQUINA (CAP INST.)'!AO$99</f>
        <v>0</v>
      </c>
      <c r="AN8" s="71">
        <f>'CARGA MÁQUINA (CAP INST.)'!AP$99</f>
        <v>0</v>
      </c>
      <c r="AO8" s="71">
        <f>'CARGA MÁQUINA (CAP INST.)'!AQ$99</f>
        <v>0</v>
      </c>
      <c r="AP8" s="71">
        <f>'CARGA MÁQUINA (CAP INST.)'!AR$99</f>
        <v>0</v>
      </c>
      <c r="AQ8" s="71">
        <f>'CARGA MÁQUINA (CAP INST.)'!AS$99</f>
        <v>0</v>
      </c>
      <c r="AR8" s="74"/>
      <c r="AS8" s="74"/>
      <c r="AT8" s="74"/>
    </row>
    <row r="9" spans="1:46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4"/>
      <c r="AS9" s="74"/>
      <c r="AT9" s="74"/>
    </row>
    <row r="10" spans="1:46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</row>
    <row r="11" spans="1:46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  <c r="AR11" s="74"/>
      <c r="AS11" s="74"/>
      <c r="AT11" s="74"/>
    </row>
    <row r="12" spans="1:46" x14ac:dyDescent="0.25">
      <c r="A12" s="70" t="s">
        <v>1238</v>
      </c>
      <c r="B12" s="71">
        <f>'CARGA MÁQUINA (CAP INST.)'!I$37</f>
        <v>44</v>
      </c>
      <c r="C12" s="71">
        <f>'CARGA MÁQUINA (CAP INST.)'!J$37</f>
        <v>44</v>
      </c>
      <c r="D12" s="71">
        <f>'CARGA MÁQUINA (CAP INST.)'!K$37</f>
        <v>44</v>
      </c>
      <c r="E12" s="71">
        <f>'CARGA MÁQUINA (CAP INST.)'!L$37</f>
        <v>35.200000000000003</v>
      </c>
      <c r="F12" s="71">
        <f>'CARGA MÁQUINA (CAP INST.)'!M$37</f>
        <v>44</v>
      </c>
      <c r="G12" s="71">
        <f>'CARGA MÁQUINA (CAP INST.)'!N$37</f>
        <v>44</v>
      </c>
      <c r="H12" s="71">
        <f>'CARGA MÁQUINA (CAP INST.)'!O$37</f>
        <v>35.200000000000003</v>
      </c>
      <c r="I12" s="71">
        <f>'CARGA MÁQUINA (CAP INST.)'!P$37</f>
        <v>35.200000000000003</v>
      </c>
      <c r="J12" s="71">
        <f>'CARGA MÁQUINA (CAP INST.)'!Q$37</f>
        <v>44</v>
      </c>
      <c r="K12" s="71">
        <f>'CARGA MÁQUINA (CAP INST.)'!R$37</f>
        <v>44</v>
      </c>
      <c r="L12" s="71">
        <f>'CARGA MÁQUINA (CAP INST.)'!S$37</f>
        <v>44</v>
      </c>
      <c r="M12" s="71">
        <f>'CARGA MÁQUINA (CAP INST.)'!T$37</f>
        <v>44</v>
      </c>
      <c r="N12" s="71">
        <f>'CARGA MÁQUINA (CAP INST.)'!U$37</f>
        <v>35.200000000000003</v>
      </c>
      <c r="O12" s="71">
        <f>'CARGA MÁQUINA (CAP INST.)'!V$37</f>
        <v>44</v>
      </c>
      <c r="P12" s="71">
        <f>'CARGA MÁQUINA (CAP INST.)'!W$37</f>
        <v>44</v>
      </c>
      <c r="Q12" s="71">
        <f>'CARGA MÁQUINA (CAP INST.)'!X$37</f>
        <v>44</v>
      </c>
      <c r="R12" s="71">
        <f>'CARGA MÁQUINA (CAP INST.)'!Y$37</f>
        <v>44</v>
      </c>
      <c r="S12" s="71">
        <f>'CARGA MÁQUINA (CAP INST.)'!Z$37</f>
        <v>44</v>
      </c>
      <c r="T12" s="71">
        <f>'CARGA MÁQUINA (CAP INST.)'!AA$37</f>
        <v>44</v>
      </c>
      <c r="U12" s="71">
        <f>'CARGA MÁQUINA (CAP INST.)'!AB$37</f>
        <v>44</v>
      </c>
      <c r="V12" s="71">
        <f>'CARGA MÁQUINA (CAP INST.)'!AC$37</f>
        <v>44</v>
      </c>
      <c r="W12" s="71">
        <f>'CARGA MÁQUINA (CAP INST.)'!AD$37</f>
        <v>44</v>
      </c>
      <c r="X12" s="71">
        <f>'CARGA MÁQUINA (CAP INST.)'!AE$37</f>
        <v>44</v>
      </c>
      <c r="Y12" s="71">
        <f>'CARGA MÁQUINA (CAP INST.)'!AF$37</f>
        <v>44</v>
      </c>
      <c r="Z12" s="71">
        <f>'CARGA MÁQUINA (CAP INST.)'!AG$37</f>
        <v>44</v>
      </c>
      <c r="AA12" s="71">
        <f>'CARGA MÁQUINA (CAP INST.)'!AH$37</f>
        <v>44</v>
      </c>
      <c r="AB12" s="71">
        <f>'CARGA MÁQUINA (CAP INST.)'!AI$37</f>
        <v>35.200000000000003</v>
      </c>
      <c r="AC12" s="71">
        <f>'CARGA MÁQUINA (CAP INST.)'!AJ$37</f>
        <v>44</v>
      </c>
      <c r="AD12" s="71">
        <f>'CARGA MÁQUINA (CAP INST.)'!AK$37</f>
        <v>44</v>
      </c>
      <c r="AE12" s="71">
        <f>'CARGA MÁQUINA (CAP INST.)'!AL$37</f>
        <v>44</v>
      </c>
      <c r="AF12" s="71">
        <f>'CARGA MÁQUINA (CAP INST.)'!AM$37</f>
        <v>44</v>
      </c>
      <c r="AG12" s="71">
        <f>'CARGA MÁQUINA (CAP INST.)'!AN$37</f>
        <v>35.200000000000003</v>
      </c>
      <c r="AH12" s="71">
        <f>'CARGA MÁQUINA (CAP INST.)'!AO$37</f>
        <v>44</v>
      </c>
      <c r="AI12" s="71">
        <f>'CARGA MÁQUINA (CAP INST.)'!AP$37</f>
        <v>44</v>
      </c>
      <c r="AJ12" s="71">
        <f>'CARGA MÁQUINA (CAP INST.)'!AQ$37</f>
        <v>35.200000000000003</v>
      </c>
      <c r="AK12" s="71">
        <f>'CARGA MÁQUINA (CAP INST.)'!AR$37</f>
        <v>44</v>
      </c>
      <c r="AL12" s="71">
        <f>'CARGA MÁQUINA (CAP INST.)'!AS$37</f>
        <v>35.200000000000003</v>
      </c>
      <c r="AM12" s="71">
        <f>'CARGA MÁQUINA (CAP INST.)'!AT$37</f>
        <v>44</v>
      </c>
      <c r="AN12" s="71">
        <f>'CARGA MÁQUINA (CAP INST.)'!AU$37</f>
        <v>44</v>
      </c>
      <c r="AO12" s="71">
        <f>'CARGA MÁQUINA (CAP INST.)'!AV$37</f>
        <v>44</v>
      </c>
      <c r="AP12" s="71">
        <f>'CARGA MÁQUINA (CAP INST.)'!AW$37</f>
        <v>44</v>
      </c>
      <c r="AQ12" s="71">
        <f>'CARGA MÁQUINA (CAP INST.)'!AX$37</f>
        <v>35.200000000000003</v>
      </c>
      <c r="AR12" s="74"/>
      <c r="AS12" s="74"/>
      <c r="AT12" s="74"/>
    </row>
    <row r="13" spans="1:46" x14ac:dyDescent="0.25">
      <c r="A13" s="70" t="s">
        <v>1310</v>
      </c>
      <c r="B13" s="71">
        <f>'CARGA MÁQUINA (CAP INST.)'!D$100</f>
        <v>0</v>
      </c>
      <c r="C13" s="71">
        <f>'CARGA MÁQUINA (CAP INST.)'!E$100</f>
        <v>0</v>
      </c>
      <c r="D13" s="71">
        <f>'CARGA MÁQUINA (CAP INST.)'!F$100</f>
        <v>0</v>
      </c>
      <c r="E13" s="71">
        <f>'CARGA MÁQUINA (CAP INST.)'!G$100</f>
        <v>0</v>
      </c>
      <c r="F13" s="71">
        <f>'CARGA MÁQUINA (CAP INST.)'!H$100</f>
        <v>0</v>
      </c>
      <c r="G13" s="71">
        <f>'CARGA MÁQUINA (CAP INST.)'!I$100</f>
        <v>0</v>
      </c>
      <c r="H13" s="71">
        <f>'CARGA MÁQUINA (CAP INST.)'!J$100</f>
        <v>0</v>
      </c>
      <c r="I13" s="71">
        <f>'CARGA MÁQUINA (CAP INST.)'!K$100</f>
        <v>0</v>
      </c>
      <c r="J13" s="71">
        <f>'CARGA MÁQUINA (CAP INST.)'!L$100</f>
        <v>0</v>
      </c>
      <c r="K13" s="71">
        <f>'CARGA MÁQUINA (CAP INST.)'!M$100</f>
        <v>0</v>
      </c>
      <c r="L13" s="71">
        <f>'CARGA MÁQUINA (CAP INST.)'!N$100</f>
        <v>0</v>
      </c>
      <c r="M13" s="71">
        <f>'CARGA MÁQUINA (CAP INST.)'!O$100</f>
        <v>0</v>
      </c>
      <c r="N13" s="71">
        <f>'CARGA MÁQUINA (CAP INST.)'!P$100</f>
        <v>0</v>
      </c>
      <c r="O13" s="71">
        <f>'CARGA MÁQUINA (CAP INST.)'!Q$100</f>
        <v>0</v>
      </c>
      <c r="P13" s="71">
        <f>'CARGA MÁQUINA (CAP INST.)'!R$100</f>
        <v>0</v>
      </c>
      <c r="Q13" s="71">
        <f>'CARGA MÁQUINA (CAP INST.)'!S$100</f>
        <v>0</v>
      </c>
      <c r="R13" s="71">
        <f>'CARGA MÁQUINA (CAP INST.)'!T$100</f>
        <v>0</v>
      </c>
      <c r="S13" s="71">
        <f>'CARGA MÁQUINA (CAP INST.)'!U$100</f>
        <v>0</v>
      </c>
      <c r="T13" s="71">
        <f>'CARGA MÁQUINA (CAP INST.)'!V$100</f>
        <v>0</v>
      </c>
      <c r="U13" s="71">
        <f>'CARGA MÁQUINA (CAP INST.)'!W$100</f>
        <v>0</v>
      </c>
      <c r="V13" s="71">
        <f>'CARGA MÁQUINA (CAP INST.)'!X$100</f>
        <v>0</v>
      </c>
      <c r="W13" s="71">
        <f>'CARGA MÁQUINA (CAP INST.)'!Y$100</f>
        <v>0</v>
      </c>
      <c r="X13" s="71">
        <f>'CARGA MÁQUINA (CAP INST.)'!Z$100</f>
        <v>0</v>
      </c>
      <c r="Y13" s="71">
        <f>'CARGA MÁQUINA (CAP INST.)'!AA$100</f>
        <v>0</v>
      </c>
      <c r="Z13" s="71">
        <f>'CARGA MÁQUINA (CAP INST.)'!AB$100</f>
        <v>0</v>
      </c>
      <c r="AA13" s="71">
        <f>'CARGA MÁQUINA (CAP INST.)'!AC$100</f>
        <v>0</v>
      </c>
      <c r="AB13" s="71">
        <f>'CARGA MÁQUINA (CAP INST.)'!AD$100</f>
        <v>0</v>
      </c>
      <c r="AC13" s="71">
        <f>'CARGA MÁQUINA (CAP INST.)'!AE$100</f>
        <v>0</v>
      </c>
      <c r="AD13" s="71">
        <f>'CARGA MÁQUINA (CAP INST.)'!AF$100</f>
        <v>0</v>
      </c>
      <c r="AE13" s="71">
        <f>'CARGA MÁQUINA (CAP INST.)'!AG$100</f>
        <v>0</v>
      </c>
      <c r="AF13" s="71">
        <f>'CARGA MÁQUINA (CAP INST.)'!AH$100</f>
        <v>0</v>
      </c>
      <c r="AG13" s="71">
        <f>'CARGA MÁQUINA (CAP INST.)'!AI$100</f>
        <v>0</v>
      </c>
      <c r="AH13" s="71">
        <f>'CARGA MÁQUINA (CAP INST.)'!AJ$100</f>
        <v>0</v>
      </c>
      <c r="AI13" s="71">
        <f>'CARGA MÁQUINA (CAP INST.)'!AK$100</f>
        <v>0</v>
      </c>
      <c r="AJ13" s="71">
        <f>'CARGA MÁQUINA (CAP INST.)'!AL$100</f>
        <v>0</v>
      </c>
      <c r="AK13" s="71">
        <f>'CARGA MÁQUINA (CAP INST.)'!AM$100</f>
        <v>0</v>
      </c>
      <c r="AL13" s="71">
        <f>'CARGA MÁQUINA (CAP INST.)'!AN$100</f>
        <v>0</v>
      </c>
      <c r="AM13" s="71">
        <f>'CARGA MÁQUINA (CAP INST.)'!AO$100</f>
        <v>0</v>
      </c>
      <c r="AN13" s="71">
        <f>'CARGA MÁQUINA (CAP INST.)'!AP$100</f>
        <v>0</v>
      </c>
      <c r="AO13" s="71">
        <f>'CARGA MÁQUINA (CAP INST.)'!AQ$100</f>
        <v>0</v>
      </c>
      <c r="AP13" s="71">
        <f>'CARGA MÁQUINA (CAP INST.)'!AR$100</f>
        <v>0</v>
      </c>
      <c r="AQ13" s="71">
        <f>'CARGA MÁQUINA (CAP INST.)'!AS$100</f>
        <v>0</v>
      </c>
      <c r="AR13" s="74"/>
      <c r="AS13" s="74"/>
      <c r="AT13" s="74"/>
    </row>
    <row r="14" spans="1:46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4"/>
      <c r="AS14" s="74"/>
      <c r="AT14" s="74"/>
    </row>
    <row r="15" spans="1:46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</row>
    <row r="16" spans="1:46" x14ac:dyDescent="0.25">
      <c r="A16" s="68" t="s">
        <v>1233</v>
      </c>
      <c r="B16" s="69" t="s">
        <v>1234</v>
      </c>
      <c r="C16" s="69" t="s">
        <v>1235</v>
      </c>
      <c r="D16" s="69" t="s">
        <v>1236</v>
      </c>
      <c r="E16" s="69" t="s">
        <v>1237</v>
      </c>
      <c r="F16" s="69" t="s">
        <v>1240</v>
      </c>
      <c r="G16" s="69" t="s">
        <v>1241</v>
      </c>
      <c r="H16" s="69" t="s">
        <v>1242</v>
      </c>
      <c r="I16" s="69" t="s">
        <v>1243</v>
      </c>
      <c r="J16" s="69" t="s">
        <v>1244</v>
      </c>
      <c r="K16" s="69" t="s">
        <v>1245</v>
      </c>
      <c r="L16" s="69" t="s">
        <v>1246</v>
      </c>
      <c r="M16" s="69" t="s">
        <v>1247</v>
      </c>
      <c r="N16" s="69" t="s">
        <v>1248</v>
      </c>
      <c r="O16" s="69" t="s">
        <v>1249</v>
      </c>
      <c r="P16" s="69" t="s">
        <v>1250</v>
      </c>
      <c r="Q16" s="69" t="s">
        <v>1251</v>
      </c>
      <c r="R16" s="69" t="s">
        <v>1252</v>
      </c>
      <c r="S16" s="69" t="s">
        <v>1253</v>
      </c>
      <c r="T16" s="69" t="s">
        <v>1254</v>
      </c>
      <c r="U16" s="69" t="s">
        <v>1255</v>
      </c>
      <c r="V16" s="69" t="s">
        <v>1256</v>
      </c>
      <c r="W16" s="69" t="s">
        <v>1257</v>
      </c>
      <c r="X16" s="69" t="s">
        <v>1258</v>
      </c>
      <c r="Y16" s="69" t="s">
        <v>1259</v>
      </c>
      <c r="Z16" s="69" t="s">
        <v>1260</v>
      </c>
      <c r="AA16" s="69" t="s">
        <v>1261</v>
      </c>
      <c r="AB16" s="69" t="s">
        <v>1262</v>
      </c>
      <c r="AC16" s="69" t="s">
        <v>1263</v>
      </c>
      <c r="AD16" s="69" t="s">
        <v>1264</v>
      </c>
      <c r="AE16" s="69" t="s">
        <v>1265</v>
      </c>
      <c r="AF16" s="69" t="s">
        <v>1266</v>
      </c>
      <c r="AG16" s="69" t="s">
        <v>1267</v>
      </c>
      <c r="AH16" s="69" t="s">
        <v>1268</v>
      </c>
      <c r="AI16" s="69" t="s">
        <v>1269</v>
      </c>
      <c r="AJ16" s="69" t="s">
        <v>1270</v>
      </c>
      <c r="AK16" s="69" t="s">
        <v>1271</v>
      </c>
      <c r="AL16" s="69" t="s">
        <v>1272</v>
      </c>
      <c r="AM16" s="69" t="s">
        <v>1273</v>
      </c>
      <c r="AN16" s="69" t="s">
        <v>1274</v>
      </c>
      <c r="AO16" s="69" t="s">
        <v>1275</v>
      </c>
      <c r="AP16" s="69" t="s">
        <v>1276</v>
      </c>
      <c r="AQ16" s="69" t="s">
        <v>1277</v>
      </c>
      <c r="AR16" s="74"/>
      <c r="AS16" s="74"/>
      <c r="AT16" s="74"/>
    </row>
    <row r="17" spans="1:46" x14ac:dyDescent="0.25">
      <c r="A17" s="70" t="s">
        <v>1238</v>
      </c>
      <c r="B17" s="71">
        <f>'CARGA MÁQUINA (CAP INST.)'!I$38</f>
        <v>44</v>
      </c>
      <c r="C17" s="71">
        <f>'CARGA MÁQUINA (CAP INST.)'!J$38</f>
        <v>44</v>
      </c>
      <c r="D17" s="71">
        <f>'CARGA MÁQUINA (CAP INST.)'!K$38</f>
        <v>44</v>
      </c>
      <c r="E17" s="71">
        <f>'CARGA MÁQUINA (CAP INST.)'!L$38</f>
        <v>35.200000000000003</v>
      </c>
      <c r="F17" s="71">
        <f>'CARGA MÁQUINA (CAP INST.)'!M$38</f>
        <v>44</v>
      </c>
      <c r="G17" s="71">
        <f>'CARGA MÁQUINA (CAP INST.)'!N$38</f>
        <v>44</v>
      </c>
      <c r="H17" s="71">
        <f>'CARGA MÁQUINA (CAP INST.)'!O$38</f>
        <v>35.200000000000003</v>
      </c>
      <c r="I17" s="71">
        <f>'CARGA MÁQUINA (CAP INST.)'!P$38</f>
        <v>35.200000000000003</v>
      </c>
      <c r="J17" s="71">
        <f>'CARGA MÁQUINA (CAP INST.)'!Q$38</f>
        <v>44</v>
      </c>
      <c r="K17" s="71">
        <f>'CARGA MÁQUINA (CAP INST.)'!R$38</f>
        <v>44</v>
      </c>
      <c r="L17" s="71">
        <f>'CARGA MÁQUINA (CAP INST.)'!S$38</f>
        <v>44</v>
      </c>
      <c r="M17" s="71">
        <f>'CARGA MÁQUINA (CAP INST.)'!T$38</f>
        <v>44</v>
      </c>
      <c r="N17" s="71">
        <f>'CARGA MÁQUINA (CAP INST.)'!U$38</f>
        <v>35.200000000000003</v>
      </c>
      <c r="O17" s="71">
        <f>'CARGA MÁQUINA (CAP INST.)'!V$38</f>
        <v>44</v>
      </c>
      <c r="P17" s="71">
        <f>'CARGA MÁQUINA (CAP INST.)'!W$38</f>
        <v>44</v>
      </c>
      <c r="Q17" s="71">
        <f>'CARGA MÁQUINA (CAP INST.)'!X$38</f>
        <v>44</v>
      </c>
      <c r="R17" s="71">
        <f>'CARGA MÁQUINA (CAP INST.)'!Y$38</f>
        <v>44</v>
      </c>
      <c r="S17" s="71">
        <f>'CARGA MÁQUINA (CAP INST.)'!Z$38</f>
        <v>44</v>
      </c>
      <c r="T17" s="71">
        <f>'CARGA MÁQUINA (CAP INST.)'!AA$38</f>
        <v>44</v>
      </c>
      <c r="U17" s="71">
        <f>'CARGA MÁQUINA (CAP INST.)'!AB$38</f>
        <v>44</v>
      </c>
      <c r="V17" s="71">
        <f>'CARGA MÁQUINA (CAP INST.)'!AC$38</f>
        <v>44</v>
      </c>
      <c r="W17" s="71">
        <f>'CARGA MÁQUINA (CAP INST.)'!AD$38</f>
        <v>44</v>
      </c>
      <c r="X17" s="71">
        <f>'CARGA MÁQUINA (CAP INST.)'!AE$38</f>
        <v>44</v>
      </c>
      <c r="Y17" s="71">
        <f>'CARGA MÁQUINA (CAP INST.)'!AF$38</f>
        <v>44</v>
      </c>
      <c r="Z17" s="71">
        <f>'CARGA MÁQUINA (CAP INST.)'!AG$38</f>
        <v>44</v>
      </c>
      <c r="AA17" s="71">
        <f>'CARGA MÁQUINA (CAP INST.)'!AH$38</f>
        <v>44</v>
      </c>
      <c r="AB17" s="71">
        <f>'CARGA MÁQUINA (CAP INST.)'!AI$38</f>
        <v>35.200000000000003</v>
      </c>
      <c r="AC17" s="71">
        <f>'CARGA MÁQUINA (CAP INST.)'!AJ$38</f>
        <v>44</v>
      </c>
      <c r="AD17" s="71">
        <f>'CARGA MÁQUINA (CAP INST.)'!AK$38</f>
        <v>44</v>
      </c>
      <c r="AE17" s="71">
        <f>'CARGA MÁQUINA (CAP INST.)'!AL$38</f>
        <v>44</v>
      </c>
      <c r="AF17" s="71">
        <f>'CARGA MÁQUINA (CAP INST.)'!AM$38</f>
        <v>44</v>
      </c>
      <c r="AG17" s="71">
        <f>'CARGA MÁQUINA (CAP INST.)'!AN$38</f>
        <v>35.200000000000003</v>
      </c>
      <c r="AH17" s="71">
        <f>'CARGA MÁQUINA (CAP INST.)'!AO$38</f>
        <v>44</v>
      </c>
      <c r="AI17" s="71">
        <f>'CARGA MÁQUINA (CAP INST.)'!AP$38</f>
        <v>44</v>
      </c>
      <c r="AJ17" s="71">
        <f>'CARGA MÁQUINA (CAP INST.)'!AQ$38</f>
        <v>35.200000000000003</v>
      </c>
      <c r="AK17" s="71">
        <f>'CARGA MÁQUINA (CAP INST.)'!AR$38</f>
        <v>44</v>
      </c>
      <c r="AL17" s="71">
        <f>'CARGA MÁQUINA (CAP INST.)'!AS$38</f>
        <v>35.200000000000003</v>
      </c>
      <c r="AM17" s="71">
        <f>'CARGA MÁQUINA (CAP INST.)'!AT$38</f>
        <v>44</v>
      </c>
      <c r="AN17" s="71">
        <f>'CARGA MÁQUINA (CAP INST.)'!AU$38</f>
        <v>44</v>
      </c>
      <c r="AO17" s="71">
        <f>'CARGA MÁQUINA (CAP INST.)'!AV$38</f>
        <v>44</v>
      </c>
      <c r="AP17" s="71">
        <f>'CARGA MÁQUINA (CAP INST.)'!AW$38</f>
        <v>44</v>
      </c>
      <c r="AQ17" s="71">
        <f>'CARGA MÁQUINA (CAP INST.)'!AX$38</f>
        <v>35.200000000000003</v>
      </c>
      <c r="AR17" s="74"/>
      <c r="AS17" s="74"/>
      <c r="AT17" s="74"/>
    </row>
    <row r="18" spans="1:46" x14ac:dyDescent="0.25">
      <c r="A18" s="70" t="s">
        <v>1311</v>
      </c>
      <c r="B18" s="71">
        <f>'CARGA MÁQUINA (CAP INST.)'!D$101</f>
        <v>0</v>
      </c>
      <c r="C18" s="71">
        <f>'CARGA MÁQUINA (CAP INST.)'!E$101</f>
        <v>0</v>
      </c>
      <c r="D18" s="71">
        <f>'CARGA MÁQUINA (CAP INST.)'!F$101</f>
        <v>0</v>
      </c>
      <c r="E18" s="71">
        <f>'CARGA MÁQUINA (CAP INST.)'!G$101</f>
        <v>0</v>
      </c>
      <c r="F18" s="71">
        <f>'CARGA MÁQUINA (CAP INST.)'!H$101</f>
        <v>0</v>
      </c>
      <c r="G18" s="71">
        <f>'CARGA MÁQUINA (CAP INST.)'!I$101</f>
        <v>0</v>
      </c>
      <c r="H18" s="71">
        <f>'CARGA MÁQUINA (CAP INST.)'!J$101</f>
        <v>0</v>
      </c>
      <c r="I18" s="71">
        <f>'CARGA MÁQUINA (CAP INST.)'!K$101</f>
        <v>0</v>
      </c>
      <c r="J18" s="71">
        <f>'CARGA MÁQUINA (CAP INST.)'!L$101</f>
        <v>0</v>
      </c>
      <c r="K18" s="71">
        <f>'CARGA MÁQUINA (CAP INST.)'!M$101</f>
        <v>0</v>
      </c>
      <c r="L18" s="71">
        <f>'CARGA MÁQUINA (CAP INST.)'!N$101</f>
        <v>0</v>
      </c>
      <c r="M18" s="71">
        <f>'CARGA MÁQUINA (CAP INST.)'!O$101</f>
        <v>0</v>
      </c>
      <c r="N18" s="71">
        <f>'CARGA MÁQUINA (CAP INST.)'!P$101</f>
        <v>0</v>
      </c>
      <c r="O18" s="71">
        <f>'CARGA MÁQUINA (CAP INST.)'!Q$101</f>
        <v>0</v>
      </c>
      <c r="P18" s="71">
        <f>'CARGA MÁQUINA (CAP INST.)'!R$101</f>
        <v>0</v>
      </c>
      <c r="Q18" s="71">
        <f>'CARGA MÁQUINA (CAP INST.)'!S$101</f>
        <v>0</v>
      </c>
      <c r="R18" s="71">
        <f>'CARGA MÁQUINA (CAP INST.)'!T$101</f>
        <v>0</v>
      </c>
      <c r="S18" s="71">
        <f>'CARGA MÁQUINA (CAP INST.)'!U$101</f>
        <v>0</v>
      </c>
      <c r="T18" s="71">
        <f>'CARGA MÁQUINA (CAP INST.)'!V$101</f>
        <v>0</v>
      </c>
      <c r="U18" s="71">
        <f>'CARGA MÁQUINA (CAP INST.)'!W$101</f>
        <v>0</v>
      </c>
      <c r="V18" s="71">
        <f>'CARGA MÁQUINA (CAP INST.)'!X$101</f>
        <v>0</v>
      </c>
      <c r="W18" s="71">
        <f>'CARGA MÁQUINA (CAP INST.)'!Y$101</f>
        <v>0</v>
      </c>
      <c r="X18" s="71">
        <f>'CARGA MÁQUINA (CAP INST.)'!Z$101</f>
        <v>0</v>
      </c>
      <c r="Y18" s="71">
        <f>'CARGA MÁQUINA (CAP INST.)'!AA$101</f>
        <v>0</v>
      </c>
      <c r="Z18" s="71">
        <f>'CARGA MÁQUINA (CAP INST.)'!AB$101</f>
        <v>0</v>
      </c>
      <c r="AA18" s="71">
        <f>'CARGA MÁQUINA (CAP INST.)'!AC$101</f>
        <v>0</v>
      </c>
      <c r="AB18" s="71">
        <f>'CARGA MÁQUINA (CAP INST.)'!AD$101</f>
        <v>0</v>
      </c>
      <c r="AC18" s="71">
        <f>'CARGA MÁQUINA (CAP INST.)'!AE$101</f>
        <v>0</v>
      </c>
      <c r="AD18" s="71">
        <f>'CARGA MÁQUINA (CAP INST.)'!AF$101</f>
        <v>0</v>
      </c>
      <c r="AE18" s="71">
        <f>'CARGA MÁQUINA (CAP INST.)'!AG$101</f>
        <v>0</v>
      </c>
      <c r="AF18" s="71">
        <f>'CARGA MÁQUINA (CAP INST.)'!AH$101</f>
        <v>0</v>
      </c>
      <c r="AG18" s="71">
        <f>'CARGA MÁQUINA (CAP INST.)'!AI$101</f>
        <v>0</v>
      </c>
      <c r="AH18" s="71">
        <f>'CARGA MÁQUINA (CAP INST.)'!AJ$101</f>
        <v>0</v>
      </c>
      <c r="AI18" s="71">
        <f>'CARGA MÁQUINA (CAP INST.)'!AK$101</f>
        <v>0</v>
      </c>
      <c r="AJ18" s="71">
        <f>'CARGA MÁQUINA (CAP INST.)'!AL$101</f>
        <v>0</v>
      </c>
      <c r="AK18" s="71">
        <f>'CARGA MÁQUINA (CAP INST.)'!AM$101</f>
        <v>0</v>
      </c>
      <c r="AL18" s="71">
        <f>'CARGA MÁQUINA (CAP INST.)'!AN$101</f>
        <v>0</v>
      </c>
      <c r="AM18" s="71">
        <f>'CARGA MÁQUINA (CAP INST.)'!AO$101</f>
        <v>0</v>
      </c>
      <c r="AN18" s="71">
        <f>'CARGA MÁQUINA (CAP INST.)'!AP$101</f>
        <v>0</v>
      </c>
      <c r="AO18" s="71">
        <f>'CARGA MÁQUINA (CAP INST.)'!AQ$101</f>
        <v>0</v>
      </c>
      <c r="AP18" s="71">
        <f>'CARGA MÁQUINA (CAP INST.)'!AR$101</f>
        <v>0</v>
      </c>
      <c r="AQ18" s="71">
        <f>'CARGA MÁQUINA (CAP INST.)'!AS$101</f>
        <v>0</v>
      </c>
      <c r="AR18" s="74"/>
      <c r="AS18" s="74"/>
      <c r="AT18" s="74"/>
    </row>
    <row r="19" spans="1:46" x14ac:dyDescent="0.25">
      <c r="A19" s="70" t="s">
        <v>1239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4"/>
      <c r="AS19" s="74"/>
      <c r="AT19" s="74"/>
    </row>
    <row r="20" spans="1:46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</row>
    <row r="21" spans="1:46" x14ac:dyDescent="0.2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</row>
    <row r="22" spans="1:46" x14ac:dyDescent="0.2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</row>
    <row r="23" spans="1:46" x14ac:dyDescent="0.2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</row>
    <row r="24" spans="1:46" x14ac:dyDescent="0.25">
      <c r="A24" s="74"/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</row>
    <row r="25" spans="1:46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</row>
    <row r="26" spans="1:46" x14ac:dyDescent="0.25">
      <c r="A26" s="74"/>
      <c r="B26" s="74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</row>
    <row r="27" spans="1:46" x14ac:dyDescent="0.25">
      <c r="A27" s="74"/>
      <c r="B27" s="74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</row>
    <row r="28" spans="1:46" x14ac:dyDescent="0.25">
      <c r="A28" s="74"/>
      <c r="B28" s="74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</row>
    <row r="29" spans="1:46" x14ac:dyDescent="0.25">
      <c r="A29" s="74"/>
      <c r="B29" s="74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</row>
    <row r="30" spans="1:46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</row>
    <row r="31" spans="1:46" x14ac:dyDescent="0.25">
      <c r="A31" s="74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</row>
    <row r="32" spans="1:46" x14ac:dyDescent="0.25">
      <c r="A32" s="74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</row>
    <row r="33" spans="1:46" x14ac:dyDescent="0.25">
      <c r="A33" s="74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</row>
    <row r="34" spans="1:46" x14ac:dyDescent="0.25">
      <c r="A34" s="74"/>
      <c r="B34" s="74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</row>
    <row r="35" spans="1:46" x14ac:dyDescent="0.25">
      <c r="A35" s="74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</row>
    <row r="36" spans="1:46" x14ac:dyDescent="0.25">
      <c r="A36" s="74"/>
      <c r="B36" s="74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</row>
    <row r="37" spans="1:46" x14ac:dyDescent="0.25">
      <c r="A37" s="74"/>
      <c r="B37" s="74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</row>
    <row r="38" spans="1:46" x14ac:dyDescent="0.25">
      <c r="A38" s="74"/>
      <c r="B38" s="74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</row>
    <row r="39" spans="1:46" x14ac:dyDescent="0.25">
      <c r="A39" s="74"/>
      <c r="B39" s="74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</row>
    <row r="40" spans="1:46" x14ac:dyDescent="0.25">
      <c r="A40" s="74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</row>
    <row r="41" spans="1:46" x14ac:dyDescent="0.25">
      <c r="A41" s="74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</row>
    <row r="42" spans="1:46" x14ac:dyDescent="0.25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</row>
    <row r="43" spans="1:46" x14ac:dyDescent="0.25">
      <c r="A43" s="74"/>
      <c r="B43" s="74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</row>
    <row r="44" spans="1:46" x14ac:dyDescent="0.25">
      <c r="A44" s="74"/>
      <c r="B44" s="7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</row>
    <row r="45" spans="1:46" x14ac:dyDescent="0.25">
      <c r="A45" s="74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</row>
    <row r="46" spans="1:46" x14ac:dyDescent="0.25">
      <c r="A46" s="74"/>
      <c r="B46" s="74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</row>
    <row r="47" spans="1:46" x14ac:dyDescent="0.25">
      <c r="A47" s="74"/>
      <c r="B47" s="74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</row>
    <row r="48" spans="1:46" x14ac:dyDescent="0.25">
      <c r="A48" s="74"/>
      <c r="B48" s="74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</row>
    <row r="49" spans="1:46" x14ac:dyDescent="0.25">
      <c r="A49" s="74"/>
      <c r="B49" s="74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</row>
    <row r="50" spans="1:46" x14ac:dyDescent="0.25">
      <c r="A50" s="74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</row>
    <row r="51" spans="1:46" x14ac:dyDescent="0.25">
      <c r="A51" s="74"/>
      <c r="B51" s="74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</row>
    <row r="52" spans="1:46" x14ac:dyDescent="0.25">
      <c r="A52" s="74"/>
      <c r="B52" s="74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</row>
    <row r="53" spans="1:46" x14ac:dyDescent="0.25">
      <c r="A53" s="74"/>
      <c r="B53" s="74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</row>
    <row r="54" spans="1:46" x14ac:dyDescent="0.25">
      <c r="A54" s="74"/>
      <c r="B54" s="74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</row>
    <row r="55" spans="1:46" x14ac:dyDescent="0.25">
      <c r="A55" s="74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</row>
    <row r="56" spans="1:46" x14ac:dyDescent="0.25">
      <c r="A56" s="74"/>
      <c r="B56" s="74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</row>
    <row r="57" spans="1:46" x14ac:dyDescent="0.25">
      <c r="A57" s="74"/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</row>
    <row r="58" spans="1:46" x14ac:dyDescent="0.25">
      <c r="A58" s="74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</row>
    <row r="59" spans="1:46" x14ac:dyDescent="0.25">
      <c r="A59" s="74"/>
      <c r="B59" s="74"/>
      <c r="C59" s="74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</row>
    <row r="60" spans="1:46" x14ac:dyDescent="0.25">
      <c r="A60" s="74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</row>
    <row r="61" spans="1:46" x14ac:dyDescent="0.25">
      <c r="A61" s="74"/>
      <c r="B61" s="74"/>
      <c r="C61" s="74"/>
      <c r="D61" s="74"/>
      <c r="E61" s="74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30ED7-F241-4668-ACB0-A7F80472A5DD}">
  <sheetPr codeName="Planilha21"/>
  <dimension ref="A1:BC1108"/>
  <sheetViews>
    <sheetView topLeftCell="A61" zoomScale="95" zoomScaleNormal="95" workbookViewId="0">
      <selection activeCell="L127" sqref="L127"/>
    </sheetView>
  </sheetViews>
  <sheetFormatPr defaultRowHeight="15" x14ac:dyDescent="0.25"/>
  <cols>
    <col min="1" max="1" width="53" style="25" bestFit="1" customWidth="1"/>
    <col min="2" max="21" width="6.7109375" bestFit="1" customWidth="1"/>
    <col min="22" max="43" width="6.7109375" hidden="1" customWidth="1"/>
  </cols>
  <sheetData>
    <row r="1" spans="1:55" x14ac:dyDescent="0.25">
      <c r="A1" s="77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</row>
    <row r="2" spans="1:55" x14ac:dyDescent="0.25">
      <c r="A2" s="78" t="s">
        <v>1238</v>
      </c>
      <c r="B2" s="71">
        <f>'CARGA MÁQUINA (CAP INST.)'!I$46</f>
        <v>44</v>
      </c>
      <c r="C2" s="71">
        <f>'CARGA MÁQUINA (CAP INST.)'!J$46</f>
        <v>44</v>
      </c>
      <c r="D2" s="71">
        <f>'CARGA MÁQUINA (CAP INST.)'!K$46</f>
        <v>44</v>
      </c>
      <c r="E2" s="71">
        <f>'CARGA MÁQUINA (CAP INST.)'!L$46</f>
        <v>35.200000000000003</v>
      </c>
      <c r="F2" s="71">
        <f>'CARGA MÁQUINA (CAP INST.)'!M$46</f>
        <v>44</v>
      </c>
      <c r="G2" s="71">
        <f>'CARGA MÁQUINA (CAP INST.)'!N$46</f>
        <v>44</v>
      </c>
      <c r="H2" s="71">
        <f>'CARGA MÁQUINA (CAP INST.)'!O$46</f>
        <v>35.200000000000003</v>
      </c>
      <c r="I2" s="71">
        <f>'CARGA MÁQUINA (CAP INST.)'!P$46</f>
        <v>35.200000000000003</v>
      </c>
      <c r="J2" s="71">
        <f>'CARGA MÁQUINA (CAP INST.)'!Q$46</f>
        <v>44</v>
      </c>
      <c r="K2" s="71">
        <f>'CARGA MÁQUINA (CAP INST.)'!R$46</f>
        <v>44</v>
      </c>
      <c r="L2" s="71">
        <f>'CARGA MÁQUINA (CAP INST.)'!S$46</f>
        <v>44</v>
      </c>
      <c r="M2" s="71">
        <f>'CARGA MÁQUINA (CAP INST.)'!T$46</f>
        <v>44</v>
      </c>
      <c r="N2" s="71">
        <f>'CARGA MÁQUINA (CAP INST.)'!U$46</f>
        <v>35.200000000000003</v>
      </c>
      <c r="O2" s="71">
        <f>'CARGA MÁQUINA (CAP INST.)'!V$46</f>
        <v>44</v>
      </c>
      <c r="P2" s="71">
        <f>'CARGA MÁQUINA (CAP INST.)'!W$46</f>
        <v>44</v>
      </c>
      <c r="Q2" s="71">
        <f>'CARGA MÁQUINA (CAP INST.)'!X$46</f>
        <v>44</v>
      </c>
      <c r="R2" s="71">
        <f>'CARGA MÁQUINA (CAP INST.)'!Y$46</f>
        <v>44</v>
      </c>
      <c r="S2" s="71">
        <f>'CARGA MÁQUINA (CAP INST.)'!Z$46</f>
        <v>44</v>
      </c>
      <c r="T2" s="71">
        <f>'CARGA MÁQUINA (CAP INST.)'!AA$46</f>
        <v>44</v>
      </c>
      <c r="U2" s="71">
        <f>'CARGA MÁQUINA (CAP INST.)'!AB$46</f>
        <v>44</v>
      </c>
      <c r="V2" s="71">
        <f>'CARGA MÁQUINA (CAP INST.)'!AC$46</f>
        <v>44</v>
      </c>
      <c r="W2" s="71">
        <f>'CARGA MÁQUINA (CAP INST.)'!AD$46</f>
        <v>44</v>
      </c>
      <c r="X2" s="71">
        <f>'CARGA MÁQUINA (CAP INST.)'!AE$46</f>
        <v>44</v>
      </c>
      <c r="Y2" s="71">
        <f>'CARGA MÁQUINA (CAP INST.)'!AF$46</f>
        <v>44</v>
      </c>
      <c r="Z2" s="71">
        <f>'CARGA MÁQUINA (CAP INST.)'!AG$46</f>
        <v>44</v>
      </c>
      <c r="AA2" s="71">
        <f>'CARGA MÁQUINA (CAP INST.)'!AH$46</f>
        <v>44</v>
      </c>
      <c r="AB2" s="71">
        <f>'CARGA MÁQUINA (CAP INST.)'!AI$46</f>
        <v>35.200000000000003</v>
      </c>
      <c r="AC2" s="71">
        <f>'CARGA MÁQUINA (CAP INST.)'!AJ$46</f>
        <v>44</v>
      </c>
      <c r="AD2" s="71">
        <f>'CARGA MÁQUINA (CAP INST.)'!AK$46</f>
        <v>44</v>
      </c>
      <c r="AE2" s="71">
        <f>'CARGA MÁQUINA (CAP INST.)'!AL$46</f>
        <v>44</v>
      </c>
      <c r="AF2" s="71">
        <f>'CARGA MÁQUINA (CAP INST.)'!AM$46</f>
        <v>44</v>
      </c>
      <c r="AG2" s="71">
        <f>'CARGA MÁQUINA (CAP INST.)'!AN$46</f>
        <v>35.200000000000003</v>
      </c>
      <c r="AH2" s="71">
        <f>'CARGA MÁQUINA (CAP INST.)'!AO$46</f>
        <v>44</v>
      </c>
      <c r="AI2" s="71">
        <f>'CARGA MÁQUINA (CAP INST.)'!AP$46</f>
        <v>44</v>
      </c>
      <c r="AJ2" s="71">
        <f>'CARGA MÁQUINA (CAP INST.)'!AQ$46</f>
        <v>35.200000000000003</v>
      </c>
      <c r="AK2" s="71">
        <f>'CARGA MÁQUINA (CAP INST.)'!AR$46</f>
        <v>44</v>
      </c>
      <c r="AL2" s="71">
        <f>'CARGA MÁQUINA (CAP INST.)'!AS$46</f>
        <v>35.200000000000003</v>
      </c>
      <c r="AM2" s="71">
        <f>'CARGA MÁQUINA (CAP INST.)'!AT$46</f>
        <v>44</v>
      </c>
      <c r="AN2" s="71">
        <f>'CARGA MÁQUINA (CAP INST.)'!AU$46</f>
        <v>44</v>
      </c>
      <c r="AO2" s="71">
        <f>'CARGA MÁQUINA (CAP INST.)'!AV$46</f>
        <v>44</v>
      </c>
      <c r="AP2" s="71">
        <f>'CARGA MÁQUINA (CAP INST.)'!AW$46</f>
        <v>44</v>
      </c>
      <c r="AQ2" s="71">
        <f>'CARGA MÁQUINA (CAP INST.)'!AX$46</f>
        <v>35.200000000000003</v>
      </c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</row>
    <row r="3" spans="1:55" x14ac:dyDescent="0.25">
      <c r="A3" s="78" t="s">
        <v>1330</v>
      </c>
      <c r="B3" s="71">
        <f>'CARGA MÁQUINA (CAP INST.)'!D$109</f>
        <v>8.1818181818181817</v>
      </c>
      <c r="C3" s="71">
        <f>'CARGA MÁQUINA (CAP INST.)'!E$109</f>
        <v>0</v>
      </c>
      <c r="D3" s="71">
        <f>'CARGA MÁQUINA (CAP INST.)'!F$109</f>
        <v>0</v>
      </c>
      <c r="E3" s="71">
        <f>'CARGA MÁQUINA (CAP INST.)'!G$109</f>
        <v>0</v>
      </c>
      <c r="F3" s="71">
        <f>'CARGA MÁQUINA (CAP INST.)'!H$109</f>
        <v>0</v>
      </c>
      <c r="G3" s="71">
        <f>'CARGA MÁQUINA (CAP INST.)'!I$109</f>
        <v>0</v>
      </c>
      <c r="H3" s="71">
        <f>'CARGA MÁQUINA (CAP INST.)'!J$109</f>
        <v>8.1818181818181817</v>
      </c>
      <c r="I3" s="71">
        <f>'CARGA MÁQUINA (CAP INST.)'!K$109</f>
        <v>0</v>
      </c>
      <c r="J3" s="71">
        <f>'CARGA MÁQUINA (CAP INST.)'!L$109</f>
        <v>18.900000000000002</v>
      </c>
      <c r="K3" s="71">
        <f>'CARGA MÁQUINA (CAP INST.)'!M$109</f>
        <v>6.1090909090909085</v>
      </c>
      <c r="L3" s="71">
        <f>'CARGA MÁQUINA (CAP INST.)'!N$109</f>
        <v>0</v>
      </c>
      <c r="M3" s="71">
        <f>'CARGA MÁQUINA (CAP INST.)'!O$109</f>
        <v>0</v>
      </c>
      <c r="N3" s="71">
        <f>'CARGA MÁQUINA (CAP INST.)'!P$109</f>
        <v>0</v>
      </c>
      <c r="O3" s="71">
        <f>'CARGA MÁQUINA (CAP INST.)'!Q$109</f>
        <v>2.7272727272727271</v>
      </c>
      <c r="P3" s="71">
        <f>'CARGA MÁQUINA (CAP INST.)'!R$109</f>
        <v>0</v>
      </c>
      <c r="Q3" s="71">
        <f>'CARGA MÁQUINA (CAP INST.)'!S$109</f>
        <v>0</v>
      </c>
      <c r="R3" s="71">
        <f>'CARGA MÁQUINA (CAP INST.)'!T$109</f>
        <v>0</v>
      </c>
      <c r="S3" s="71">
        <f>'CARGA MÁQUINA (CAP INST.)'!U$109</f>
        <v>0</v>
      </c>
      <c r="T3" s="71">
        <f>'CARGA MÁQUINA (CAP INST.)'!V$109</f>
        <v>0</v>
      </c>
      <c r="U3" s="71">
        <f>'CARGA MÁQUINA (CAP INST.)'!W$109</f>
        <v>0</v>
      </c>
      <c r="V3" s="71">
        <f>'CARGA MÁQUINA (CAP INST.)'!X$109</f>
        <v>0</v>
      </c>
      <c r="W3" s="71">
        <f>'CARGA MÁQUINA (CAP INST.)'!Y$109</f>
        <v>0</v>
      </c>
      <c r="X3" s="71">
        <f>'CARGA MÁQUINA (CAP INST.)'!Z$109</f>
        <v>0</v>
      </c>
      <c r="Y3" s="71">
        <f>'CARGA MÁQUINA (CAP INST.)'!AA$109</f>
        <v>0</v>
      </c>
      <c r="Z3" s="71">
        <f>'CARGA MÁQUINA (CAP INST.)'!AB$109</f>
        <v>0</v>
      </c>
      <c r="AA3" s="71">
        <f>'CARGA MÁQUINA (CAP INST.)'!AC$109</f>
        <v>0</v>
      </c>
      <c r="AB3" s="71">
        <f>'CARGA MÁQUINA (CAP INST.)'!AD$109</f>
        <v>0</v>
      </c>
      <c r="AC3" s="71">
        <f>'CARGA MÁQUINA (CAP INST.)'!AE$109</f>
        <v>0</v>
      </c>
      <c r="AD3" s="71">
        <f>'CARGA MÁQUINA (CAP INST.)'!AF$109</f>
        <v>0</v>
      </c>
      <c r="AE3" s="71">
        <f>'CARGA MÁQUINA (CAP INST.)'!AG$109</f>
        <v>0</v>
      </c>
      <c r="AF3" s="71">
        <f>'CARGA MÁQUINA (CAP INST.)'!AH$109</f>
        <v>0</v>
      </c>
      <c r="AG3" s="71">
        <f>'CARGA MÁQUINA (CAP INST.)'!AI$109</f>
        <v>0</v>
      </c>
      <c r="AH3" s="71">
        <f>'CARGA MÁQUINA (CAP INST.)'!AJ$109</f>
        <v>0</v>
      </c>
      <c r="AI3" s="71">
        <f>'CARGA MÁQUINA (CAP INST.)'!AK$109</f>
        <v>0</v>
      </c>
      <c r="AJ3" s="71">
        <f>'CARGA MÁQUINA (CAP INST.)'!AL$109</f>
        <v>0</v>
      </c>
      <c r="AK3" s="71">
        <f>'CARGA MÁQUINA (CAP INST.)'!AM$109</f>
        <v>0</v>
      </c>
      <c r="AL3" s="71">
        <f>'CARGA MÁQUINA (CAP INST.)'!AN$109</f>
        <v>0</v>
      </c>
      <c r="AM3" s="71">
        <f>'CARGA MÁQUINA (CAP INST.)'!AO$109</f>
        <v>0</v>
      </c>
      <c r="AN3" s="71">
        <f>'CARGA MÁQUINA (CAP INST.)'!AP$109</f>
        <v>0</v>
      </c>
      <c r="AO3" s="71">
        <f>'CARGA MÁQUINA (CAP INST.)'!AQ$109</f>
        <v>0</v>
      </c>
      <c r="AP3" s="71">
        <f>'CARGA MÁQUINA (CAP INST.)'!AR$109</f>
        <v>0</v>
      </c>
      <c r="AQ3" s="71">
        <f>'CARGA MÁQUINA (CAP INST.)'!AS$109</f>
        <v>0</v>
      </c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</row>
    <row r="4" spans="1:55" x14ac:dyDescent="0.25">
      <c r="A4" s="78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</row>
    <row r="5" spans="1:55" x14ac:dyDescent="0.25">
      <c r="A5" s="79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</row>
    <row r="6" spans="1:55" x14ac:dyDescent="0.25">
      <c r="A6" s="77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</row>
    <row r="7" spans="1:55" x14ac:dyDescent="0.25">
      <c r="A7" s="78" t="s">
        <v>1238</v>
      </c>
      <c r="B7" s="71">
        <f>'CARGA MÁQUINA (CAP INST.)'!I$47</f>
        <v>88</v>
      </c>
      <c r="C7" s="71">
        <f>'CARGA MÁQUINA (CAP INST.)'!J$47</f>
        <v>88</v>
      </c>
      <c r="D7" s="71">
        <f>'CARGA MÁQUINA (CAP INST.)'!K$47</f>
        <v>88</v>
      </c>
      <c r="E7" s="71">
        <f>'CARGA MÁQUINA (CAP INST.)'!L$47</f>
        <v>70.400000000000006</v>
      </c>
      <c r="F7" s="71">
        <f>'CARGA MÁQUINA (CAP INST.)'!M$47</f>
        <v>88</v>
      </c>
      <c r="G7" s="71">
        <f>'CARGA MÁQUINA (CAP INST.)'!N$47</f>
        <v>88</v>
      </c>
      <c r="H7" s="71">
        <f>'CARGA MÁQUINA (CAP INST.)'!O$47</f>
        <v>70.400000000000006</v>
      </c>
      <c r="I7" s="71">
        <f>'CARGA MÁQUINA (CAP INST.)'!P$47</f>
        <v>70.400000000000006</v>
      </c>
      <c r="J7" s="71">
        <f>'CARGA MÁQUINA (CAP INST.)'!Q$47</f>
        <v>88</v>
      </c>
      <c r="K7" s="71">
        <f>'CARGA MÁQUINA (CAP INST.)'!R$47</f>
        <v>88</v>
      </c>
      <c r="L7" s="71">
        <f>'CARGA MÁQUINA (CAP INST.)'!S$47</f>
        <v>88</v>
      </c>
      <c r="M7" s="71">
        <f>'CARGA MÁQUINA (CAP INST.)'!T$47</f>
        <v>88</v>
      </c>
      <c r="N7" s="71">
        <f>'CARGA MÁQUINA (CAP INST.)'!U$47</f>
        <v>70.400000000000006</v>
      </c>
      <c r="O7" s="71">
        <f>'CARGA MÁQUINA (CAP INST.)'!V$47</f>
        <v>88</v>
      </c>
      <c r="P7" s="71">
        <f>'CARGA MÁQUINA (CAP INST.)'!W$47</f>
        <v>88</v>
      </c>
      <c r="Q7" s="71">
        <f>'CARGA MÁQUINA (CAP INST.)'!X$47</f>
        <v>88</v>
      </c>
      <c r="R7" s="71">
        <f>'CARGA MÁQUINA (CAP INST.)'!Y$47</f>
        <v>88</v>
      </c>
      <c r="S7" s="71">
        <f>'CARGA MÁQUINA (CAP INST.)'!Z$47</f>
        <v>88</v>
      </c>
      <c r="T7" s="71">
        <f>'CARGA MÁQUINA (CAP INST.)'!AA$47</f>
        <v>88</v>
      </c>
      <c r="U7" s="71">
        <f>'CARGA MÁQUINA (CAP INST.)'!AB$47</f>
        <v>88</v>
      </c>
      <c r="V7" s="71">
        <f>'CARGA MÁQUINA (CAP INST.)'!AC$47</f>
        <v>88</v>
      </c>
      <c r="W7" s="71">
        <f>'CARGA MÁQUINA (CAP INST.)'!AD$47</f>
        <v>88</v>
      </c>
      <c r="X7" s="71">
        <f>'CARGA MÁQUINA (CAP INST.)'!AE$47</f>
        <v>88</v>
      </c>
      <c r="Y7" s="71">
        <f>'CARGA MÁQUINA (CAP INST.)'!AF$47</f>
        <v>88</v>
      </c>
      <c r="Z7" s="71">
        <f>'CARGA MÁQUINA (CAP INST.)'!AG$47</f>
        <v>88</v>
      </c>
      <c r="AA7" s="71">
        <f>'CARGA MÁQUINA (CAP INST.)'!AH$47</f>
        <v>88</v>
      </c>
      <c r="AB7" s="71">
        <f>'CARGA MÁQUINA (CAP INST.)'!AI$47</f>
        <v>70.400000000000006</v>
      </c>
      <c r="AC7" s="71">
        <f>'CARGA MÁQUINA (CAP INST.)'!AJ$47</f>
        <v>88</v>
      </c>
      <c r="AD7" s="71">
        <f>'CARGA MÁQUINA (CAP INST.)'!AK$47</f>
        <v>88</v>
      </c>
      <c r="AE7" s="71">
        <f>'CARGA MÁQUINA (CAP INST.)'!AL$47</f>
        <v>88</v>
      </c>
      <c r="AF7" s="71">
        <f>'CARGA MÁQUINA (CAP INST.)'!AM$47</f>
        <v>88</v>
      </c>
      <c r="AG7" s="71">
        <f>'CARGA MÁQUINA (CAP INST.)'!AN$47</f>
        <v>70.400000000000006</v>
      </c>
      <c r="AH7" s="71">
        <f>'CARGA MÁQUINA (CAP INST.)'!AO$47</f>
        <v>88</v>
      </c>
      <c r="AI7" s="71">
        <f>'CARGA MÁQUINA (CAP INST.)'!AP$47</f>
        <v>88</v>
      </c>
      <c r="AJ7" s="71">
        <f>'CARGA MÁQUINA (CAP INST.)'!AQ$47</f>
        <v>70.400000000000006</v>
      </c>
      <c r="AK7" s="71">
        <f>'CARGA MÁQUINA (CAP INST.)'!AR$47</f>
        <v>88</v>
      </c>
      <c r="AL7" s="71">
        <f>'CARGA MÁQUINA (CAP INST.)'!AS$47</f>
        <v>70.400000000000006</v>
      </c>
      <c r="AM7" s="71">
        <f>'CARGA MÁQUINA (CAP INST.)'!AT$47</f>
        <v>88</v>
      </c>
      <c r="AN7" s="71">
        <f>'CARGA MÁQUINA (CAP INST.)'!AU$47</f>
        <v>88</v>
      </c>
      <c r="AO7" s="71">
        <f>'CARGA MÁQUINA (CAP INST.)'!AV$47</f>
        <v>88</v>
      </c>
      <c r="AP7" s="71">
        <f>'CARGA MÁQUINA (CAP INST.)'!AW$47</f>
        <v>88</v>
      </c>
      <c r="AQ7" s="71">
        <f>'CARGA MÁQUINA (CAP INST.)'!AX$47</f>
        <v>70.400000000000006</v>
      </c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</row>
    <row r="8" spans="1:55" x14ac:dyDescent="0.25">
      <c r="A8" s="78" t="s">
        <v>1331</v>
      </c>
      <c r="B8" s="71">
        <f>'CARGA MÁQUINA (CAP INST.)'!D$110</f>
        <v>0</v>
      </c>
      <c r="C8" s="71">
        <f>'CARGA MÁQUINA (CAP INST.)'!E$110</f>
        <v>0</v>
      </c>
      <c r="D8" s="71">
        <f>'CARGA MÁQUINA (CAP INST.)'!F$110</f>
        <v>0</v>
      </c>
      <c r="E8" s="71">
        <f>'CARGA MÁQUINA (CAP INST.)'!G$110</f>
        <v>0</v>
      </c>
      <c r="F8" s="71">
        <f>'CARGA MÁQUINA (CAP INST.)'!H$110</f>
        <v>0</v>
      </c>
      <c r="G8" s="71">
        <f>'CARGA MÁQUINA (CAP INST.)'!I$110</f>
        <v>0</v>
      </c>
      <c r="H8" s="71">
        <f>'CARGA MÁQUINA (CAP INST.)'!J$110</f>
        <v>0</v>
      </c>
      <c r="I8" s="71">
        <f>'CARGA MÁQUINA (CAP INST.)'!K$110</f>
        <v>0</v>
      </c>
      <c r="J8" s="71">
        <f>'CARGA MÁQUINA (CAP INST.)'!L$110</f>
        <v>0</v>
      </c>
      <c r="K8" s="71">
        <f>'CARGA MÁQUINA (CAP INST.)'!M$110</f>
        <v>0</v>
      </c>
      <c r="L8" s="71">
        <f>'CARGA MÁQUINA (CAP INST.)'!N$110</f>
        <v>0</v>
      </c>
      <c r="M8" s="71">
        <f>'CARGA MÁQUINA (CAP INST.)'!O$110</f>
        <v>0</v>
      </c>
      <c r="N8" s="71">
        <f>'CARGA MÁQUINA (CAP INST.)'!P$110</f>
        <v>0</v>
      </c>
      <c r="O8" s="71">
        <f>'CARGA MÁQUINA (CAP INST.)'!Q$110</f>
        <v>13.194689145077112</v>
      </c>
      <c r="P8" s="71">
        <f>'CARGA MÁQUINA (CAP INST.)'!R$110</f>
        <v>21.048670779051633</v>
      </c>
      <c r="Q8" s="71">
        <f>'CARGA MÁQUINA (CAP INST.)'!S$110</f>
        <v>8.419468311620653</v>
      </c>
      <c r="R8" s="71">
        <f>'CARGA MÁQUINA (CAP INST.)'!T$110</f>
        <v>0</v>
      </c>
      <c r="S8" s="71">
        <f>'CARGA MÁQUINA (CAP INST.)'!U$110</f>
        <v>0</v>
      </c>
      <c r="T8" s="71">
        <f>'CARGA MÁQUINA (CAP INST.)'!V$110</f>
        <v>0</v>
      </c>
      <c r="U8" s="71">
        <f>'CARGA MÁQUINA (CAP INST.)'!W$110</f>
        <v>0</v>
      </c>
      <c r="V8" s="71">
        <f>'CARGA MÁQUINA (CAP INST.)'!X$110</f>
        <v>0</v>
      </c>
      <c r="W8" s="71">
        <f>'CARGA MÁQUINA (CAP INST.)'!Y$110</f>
        <v>0</v>
      </c>
      <c r="X8" s="71">
        <f>'CARGA MÁQUINA (CAP INST.)'!Z$110</f>
        <v>0</v>
      </c>
      <c r="Y8" s="71">
        <f>'CARGA MÁQUINA (CAP INST.)'!AA$110</f>
        <v>0</v>
      </c>
      <c r="Z8" s="71">
        <f>'CARGA MÁQUINA (CAP INST.)'!AB$110</f>
        <v>0</v>
      </c>
      <c r="AA8" s="71">
        <f>'CARGA MÁQUINA (CAP INST.)'!AC$110</f>
        <v>0</v>
      </c>
      <c r="AB8" s="71">
        <f>'CARGA MÁQUINA (CAP INST.)'!AD$110</f>
        <v>0</v>
      </c>
      <c r="AC8" s="71">
        <f>'CARGA MÁQUINA (CAP INST.)'!AE$110</f>
        <v>0</v>
      </c>
      <c r="AD8" s="71">
        <f>'CARGA MÁQUINA (CAP INST.)'!AF$110</f>
        <v>0</v>
      </c>
      <c r="AE8" s="71">
        <f>'CARGA MÁQUINA (CAP INST.)'!AG$110</f>
        <v>0</v>
      </c>
      <c r="AF8" s="71">
        <f>'CARGA MÁQUINA (CAP INST.)'!AH$110</f>
        <v>0</v>
      </c>
      <c r="AG8" s="71">
        <f>'CARGA MÁQUINA (CAP INST.)'!AI$110</f>
        <v>0</v>
      </c>
      <c r="AH8" s="71">
        <f>'CARGA MÁQUINA (CAP INST.)'!AJ$110</f>
        <v>0</v>
      </c>
      <c r="AI8" s="71">
        <f>'CARGA MÁQUINA (CAP INST.)'!AK$110</f>
        <v>0</v>
      </c>
      <c r="AJ8" s="71">
        <f>'CARGA MÁQUINA (CAP INST.)'!AL$110</f>
        <v>0</v>
      </c>
      <c r="AK8" s="71">
        <f>'CARGA MÁQUINA (CAP INST.)'!AM$110</f>
        <v>0</v>
      </c>
      <c r="AL8" s="71">
        <f>'CARGA MÁQUINA (CAP INST.)'!AN$110</f>
        <v>0</v>
      </c>
      <c r="AM8" s="71">
        <f>'CARGA MÁQUINA (CAP INST.)'!AO$110</f>
        <v>0</v>
      </c>
      <c r="AN8" s="71">
        <f>'CARGA MÁQUINA (CAP INST.)'!AP$110</f>
        <v>0</v>
      </c>
      <c r="AO8" s="71">
        <f>'CARGA MÁQUINA (CAP INST.)'!AQ$110</f>
        <v>0</v>
      </c>
      <c r="AP8" s="71">
        <f>'CARGA MÁQUINA (CAP INST.)'!AR$110</f>
        <v>0</v>
      </c>
      <c r="AQ8" s="71">
        <f>'CARGA MÁQUINA (CAP INST.)'!AS$110</f>
        <v>0</v>
      </c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</row>
    <row r="9" spans="1:55" x14ac:dyDescent="0.25">
      <c r="A9" s="78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</row>
    <row r="10" spans="1:55" x14ac:dyDescent="0.25">
      <c r="A10" s="79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</row>
    <row r="11" spans="1:55" x14ac:dyDescent="0.25">
      <c r="A11" s="77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</row>
    <row r="12" spans="1:55" x14ac:dyDescent="0.25">
      <c r="A12" s="78" t="s">
        <v>1238</v>
      </c>
      <c r="B12" s="71">
        <f>'CARGA MÁQUINA (CAP INST.)'!I$48</f>
        <v>44</v>
      </c>
      <c r="C12" s="71">
        <f>'CARGA MÁQUINA (CAP INST.)'!J$48</f>
        <v>44</v>
      </c>
      <c r="D12" s="71">
        <f>'CARGA MÁQUINA (CAP INST.)'!K$48</f>
        <v>44</v>
      </c>
      <c r="E12" s="71">
        <f>'CARGA MÁQUINA (CAP INST.)'!L$48</f>
        <v>35.200000000000003</v>
      </c>
      <c r="F12" s="71">
        <f>'CARGA MÁQUINA (CAP INST.)'!M$48</f>
        <v>44</v>
      </c>
      <c r="G12" s="71">
        <f>'CARGA MÁQUINA (CAP INST.)'!N$48</f>
        <v>44</v>
      </c>
      <c r="H12" s="71">
        <f>'CARGA MÁQUINA (CAP INST.)'!O$48</f>
        <v>35.200000000000003</v>
      </c>
      <c r="I12" s="71">
        <f>'CARGA MÁQUINA (CAP INST.)'!P$48</f>
        <v>35.200000000000003</v>
      </c>
      <c r="J12" s="71">
        <f>'CARGA MÁQUINA (CAP INST.)'!Q$48</f>
        <v>44</v>
      </c>
      <c r="K12" s="71">
        <f>'CARGA MÁQUINA (CAP INST.)'!R$48</f>
        <v>44</v>
      </c>
      <c r="L12" s="71">
        <f>'CARGA MÁQUINA (CAP INST.)'!S$48</f>
        <v>44</v>
      </c>
      <c r="M12" s="71">
        <f>'CARGA MÁQUINA (CAP INST.)'!T$48</f>
        <v>44</v>
      </c>
      <c r="N12" s="71">
        <f>'CARGA MÁQUINA (CAP INST.)'!U$48</f>
        <v>35.200000000000003</v>
      </c>
      <c r="O12" s="71">
        <f>'CARGA MÁQUINA (CAP INST.)'!V$48</f>
        <v>44</v>
      </c>
      <c r="P12" s="71">
        <f>'CARGA MÁQUINA (CAP INST.)'!W$48</f>
        <v>44</v>
      </c>
      <c r="Q12" s="71">
        <f>'CARGA MÁQUINA (CAP INST.)'!X$48</f>
        <v>44</v>
      </c>
      <c r="R12" s="71">
        <f>'CARGA MÁQUINA (CAP INST.)'!Y$48</f>
        <v>44</v>
      </c>
      <c r="S12" s="71">
        <f>'CARGA MÁQUINA (CAP INST.)'!Z$48</f>
        <v>44</v>
      </c>
      <c r="T12" s="71">
        <f>'CARGA MÁQUINA (CAP INST.)'!AA$48</f>
        <v>44</v>
      </c>
      <c r="U12" s="71">
        <f>'CARGA MÁQUINA (CAP INST.)'!AB$48</f>
        <v>44</v>
      </c>
      <c r="V12" s="71">
        <f>'CARGA MÁQUINA (CAP INST.)'!AC$48</f>
        <v>44</v>
      </c>
      <c r="W12" s="71">
        <f>'CARGA MÁQUINA (CAP INST.)'!AD$48</f>
        <v>44</v>
      </c>
      <c r="X12" s="71">
        <f>'CARGA MÁQUINA (CAP INST.)'!AE$48</f>
        <v>44</v>
      </c>
      <c r="Y12" s="71">
        <f>'CARGA MÁQUINA (CAP INST.)'!AF$48</f>
        <v>44</v>
      </c>
      <c r="Z12" s="71">
        <f>'CARGA MÁQUINA (CAP INST.)'!AG$48</f>
        <v>44</v>
      </c>
      <c r="AA12" s="71">
        <f>'CARGA MÁQUINA (CAP INST.)'!AH$48</f>
        <v>44</v>
      </c>
      <c r="AB12" s="71">
        <f>'CARGA MÁQUINA (CAP INST.)'!AI$48</f>
        <v>35.200000000000003</v>
      </c>
      <c r="AC12" s="71">
        <f>'CARGA MÁQUINA (CAP INST.)'!AJ$48</f>
        <v>44</v>
      </c>
      <c r="AD12" s="71">
        <f>'CARGA MÁQUINA (CAP INST.)'!AK$48</f>
        <v>44</v>
      </c>
      <c r="AE12" s="71">
        <f>'CARGA MÁQUINA (CAP INST.)'!AL$48</f>
        <v>44</v>
      </c>
      <c r="AF12" s="71">
        <f>'CARGA MÁQUINA (CAP INST.)'!AM$48</f>
        <v>44</v>
      </c>
      <c r="AG12" s="71">
        <f>'CARGA MÁQUINA (CAP INST.)'!AN$48</f>
        <v>35.200000000000003</v>
      </c>
      <c r="AH12" s="71">
        <f>'CARGA MÁQUINA (CAP INST.)'!AO$48</f>
        <v>44</v>
      </c>
      <c r="AI12" s="71">
        <f>'CARGA MÁQUINA (CAP INST.)'!AP$48</f>
        <v>44</v>
      </c>
      <c r="AJ12" s="71">
        <f>'CARGA MÁQUINA (CAP INST.)'!AQ$48</f>
        <v>35.200000000000003</v>
      </c>
      <c r="AK12" s="71">
        <f>'CARGA MÁQUINA (CAP INST.)'!AR$48</f>
        <v>44</v>
      </c>
      <c r="AL12" s="71">
        <f>'CARGA MÁQUINA (CAP INST.)'!AS$48</f>
        <v>35.200000000000003</v>
      </c>
      <c r="AM12" s="71">
        <f>'CARGA MÁQUINA (CAP INST.)'!AT$48</f>
        <v>44</v>
      </c>
      <c r="AN12" s="71">
        <f>'CARGA MÁQUINA (CAP INST.)'!AU$48</f>
        <v>44</v>
      </c>
      <c r="AO12" s="71">
        <f>'CARGA MÁQUINA (CAP INST.)'!AV$48</f>
        <v>44</v>
      </c>
      <c r="AP12" s="71">
        <f>'CARGA MÁQUINA (CAP INST.)'!AW$48</f>
        <v>44</v>
      </c>
      <c r="AQ12" s="71">
        <f>'CARGA MÁQUINA (CAP INST.)'!AX$48</f>
        <v>35.200000000000003</v>
      </c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</row>
    <row r="13" spans="1:55" x14ac:dyDescent="0.25">
      <c r="A13" s="78" t="s">
        <v>1332</v>
      </c>
      <c r="B13" s="71">
        <f>'CARGA MÁQUINA (CAP INST.)'!D$111</f>
        <v>0</v>
      </c>
      <c r="C13" s="71">
        <f>'CARGA MÁQUINA (CAP INST.)'!E$111</f>
        <v>0</v>
      </c>
      <c r="D13" s="71">
        <f>'CARGA MÁQUINA (CAP INST.)'!F$111</f>
        <v>0</v>
      </c>
      <c r="E13" s="71">
        <f>'CARGA MÁQUINA (CAP INST.)'!G$111</f>
        <v>0</v>
      </c>
      <c r="F13" s="71">
        <f>'CARGA MÁQUINA (CAP INST.)'!H$111</f>
        <v>3.1649194922117201</v>
      </c>
      <c r="G13" s="71">
        <f>'CARGA MÁQUINA (CAP INST.)'!I$111</f>
        <v>14.925075259248963</v>
      </c>
      <c r="H13" s="71">
        <f>'CARGA MÁQUINA (CAP INST.)'!J$111</f>
        <v>13.81677216471687</v>
      </c>
      <c r="I13" s="71">
        <f>'CARGA MÁQUINA (CAP INST.)'!K$111</f>
        <v>9.2763231279249112</v>
      </c>
      <c r="J13" s="71">
        <f>'CARGA MÁQUINA (CAP INST.)'!L$111</f>
        <v>0</v>
      </c>
      <c r="K13" s="71">
        <f>'CARGA MÁQUINA (CAP INST.)'!M$111</f>
        <v>0</v>
      </c>
      <c r="L13" s="71">
        <f>'CARGA MÁQUINA (CAP INST.)'!N$111</f>
        <v>83.960371598998449</v>
      </c>
      <c r="M13" s="71">
        <f>'CARGA MÁQUINA (CAP INST.)'!O$111</f>
        <v>0</v>
      </c>
      <c r="N13" s="71">
        <f>'CARGA MÁQUINA (CAP INST.)'!P$111</f>
        <v>12.386441507898951</v>
      </c>
      <c r="O13" s="71">
        <f>'CARGA MÁQUINA (CAP INST.)'!Q$111</f>
        <v>58.767668005063264</v>
      </c>
      <c r="P13" s="71">
        <f>'CARGA MÁQUINA (CAP INST.)'!R$111</f>
        <v>30.213731770223205</v>
      </c>
      <c r="Q13" s="71">
        <f>'CARGA MÁQUINA (CAP INST.)'!S$111</f>
        <v>0</v>
      </c>
      <c r="R13" s="71">
        <f>'CARGA MÁQUINA (CAP INST.)'!T$111</f>
        <v>0</v>
      </c>
      <c r="S13" s="71">
        <f>'CARGA MÁQUINA (CAP INST.)'!U$111</f>
        <v>0</v>
      </c>
      <c r="T13" s="71">
        <f>'CARGA MÁQUINA (CAP INST.)'!V$111</f>
        <v>0</v>
      </c>
      <c r="U13" s="71">
        <f>'CARGA MÁQUINA (CAP INST.)'!W$111</f>
        <v>0</v>
      </c>
      <c r="V13" s="71">
        <f>'CARGA MÁQUINA (CAP INST.)'!X$111</f>
        <v>0</v>
      </c>
      <c r="W13" s="71">
        <f>'CARGA MÁQUINA (CAP INST.)'!Y$111</f>
        <v>0</v>
      </c>
      <c r="X13" s="71">
        <f>'CARGA MÁQUINA (CAP INST.)'!Z$111</f>
        <v>0</v>
      </c>
      <c r="Y13" s="71">
        <f>'CARGA MÁQUINA (CAP INST.)'!AA$111</f>
        <v>0</v>
      </c>
      <c r="Z13" s="71">
        <f>'CARGA MÁQUINA (CAP INST.)'!AB$111</f>
        <v>0</v>
      </c>
      <c r="AA13" s="71">
        <f>'CARGA MÁQUINA (CAP INST.)'!AC$111</f>
        <v>0</v>
      </c>
      <c r="AB13" s="71">
        <f>'CARGA MÁQUINA (CAP INST.)'!AD$111</f>
        <v>0</v>
      </c>
      <c r="AC13" s="71">
        <f>'CARGA MÁQUINA (CAP INST.)'!AE$111</f>
        <v>0</v>
      </c>
      <c r="AD13" s="71">
        <f>'CARGA MÁQUINA (CAP INST.)'!AF$111</f>
        <v>0</v>
      </c>
      <c r="AE13" s="71">
        <f>'CARGA MÁQUINA (CAP INST.)'!AG$111</f>
        <v>0</v>
      </c>
      <c r="AF13" s="71">
        <f>'CARGA MÁQUINA (CAP INST.)'!AH$111</f>
        <v>0</v>
      </c>
      <c r="AG13" s="71">
        <f>'CARGA MÁQUINA (CAP INST.)'!AI$111</f>
        <v>0</v>
      </c>
      <c r="AH13" s="71">
        <f>'CARGA MÁQUINA (CAP INST.)'!AJ$111</f>
        <v>0</v>
      </c>
      <c r="AI13" s="71">
        <f>'CARGA MÁQUINA (CAP INST.)'!AK$111</f>
        <v>0</v>
      </c>
      <c r="AJ13" s="71">
        <f>'CARGA MÁQUINA (CAP INST.)'!AL$111</f>
        <v>0</v>
      </c>
      <c r="AK13" s="71">
        <f>'CARGA MÁQUINA (CAP INST.)'!AM$111</f>
        <v>0</v>
      </c>
      <c r="AL13" s="71">
        <f>'CARGA MÁQUINA (CAP INST.)'!AN$111</f>
        <v>0</v>
      </c>
      <c r="AM13" s="71">
        <f>'CARGA MÁQUINA (CAP INST.)'!AO$111</f>
        <v>0</v>
      </c>
      <c r="AN13" s="71">
        <f>'CARGA MÁQUINA (CAP INST.)'!AP$111</f>
        <v>0</v>
      </c>
      <c r="AO13" s="71">
        <f>'CARGA MÁQUINA (CAP INST.)'!AQ$111</f>
        <v>0</v>
      </c>
      <c r="AP13" s="71">
        <f>'CARGA MÁQUINA (CAP INST.)'!AR$111</f>
        <v>0</v>
      </c>
      <c r="AQ13" s="71">
        <f>'CARGA MÁQUINA (CAP INST.)'!AS$111</f>
        <v>0</v>
      </c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</row>
    <row r="14" spans="1:55" x14ac:dyDescent="0.25">
      <c r="A14" s="78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</row>
    <row r="15" spans="1:55" x14ac:dyDescent="0.25">
      <c r="A15" s="79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80" t="s">
        <v>1346</v>
      </c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</row>
    <row r="16" spans="1:55" x14ac:dyDescent="0.25">
      <c r="A16" s="77" t="s">
        <v>1233</v>
      </c>
      <c r="B16" s="69" t="s">
        <v>1234</v>
      </c>
      <c r="C16" s="69" t="s">
        <v>1235</v>
      </c>
      <c r="D16" s="69" t="s">
        <v>1236</v>
      </c>
      <c r="E16" s="69" t="s">
        <v>1237</v>
      </c>
      <c r="F16" s="69" t="s">
        <v>1240</v>
      </c>
      <c r="G16" s="69" t="s">
        <v>1241</v>
      </c>
      <c r="H16" s="69" t="s">
        <v>1242</v>
      </c>
      <c r="I16" s="69" t="s">
        <v>1243</v>
      </c>
      <c r="J16" s="69" t="s">
        <v>1244</v>
      </c>
      <c r="K16" s="69" t="s">
        <v>1245</v>
      </c>
      <c r="L16" s="69" t="s">
        <v>1246</v>
      </c>
      <c r="M16" s="69" t="s">
        <v>1247</v>
      </c>
      <c r="N16" s="69" t="s">
        <v>1248</v>
      </c>
      <c r="O16" s="69" t="s">
        <v>1249</v>
      </c>
      <c r="P16" s="69" t="s">
        <v>1250</v>
      </c>
      <c r="Q16" s="69" t="s">
        <v>1251</v>
      </c>
      <c r="R16" s="69" t="s">
        <v>1252</v>
      </c>
      <c r="S16" s="69" t="s">
        <v>1253</v>
      </c>
      <c r="T16" s="69" t="s">
        <v>1254</v>
      </c>
      <c r="U16" s="69" t="s">
        <v>1255</v>
      </c>
      <c r="V16" s="69" t="s">
        <v>1256</v>
      </c>
      <c r="W16" s="69" t="s">
        <v>1257</v>
      </c>
      <c r="X16" s="69" t="s">
        <v>1258</v>
      </c>
      <c r="Y16" s="69" t="s">
        <v>1259</v>
      </c>
      <c r="Z16" s="69" t="s">
        <v>1260</v>
      </c>
      <c r="AA16" s="69" t="s">
        <v>1261</v>
      </c>
      <c r="AB16" s="69" t="s">
        <v>1262</v>
      </c>
      <c r="AC16" s="69" t="s">
        <v>1263</v>
      </c>
      <c r="AD16" s="69" t="s">
        <v>1264</v>
      </c>
      <c r="AE16" s="69" t="s">
        <v>1265</v>
      </c>
      <c r="AF16" s="69" t="s">
        <v>1266</v>
      </c>
      <c r="AG16" s="69" t="s">
        <v>1267</v>
      </c>
      <c r="AH16" s="69" t="s">
        <v>1268</v>
      </c>
      <c r="AI16" s="69" t="s">
        <v>1269</v>
      </c>
      <c r="AJ16" s="69" t="s">
        <v>1270</v>
      </c>
      <c r="AK16" s="69" t="s">
        <v>1271</v>
      </c>
      <c r="AL16" s="69" t="s">
        <v>1272</v>
      </c>
      <c r="AM16" s="69" t="s">
        <v>1273</v>
      </c>
      <c r="AN16" s="69" t="s">
        <v>1274</v>
      </c>
      <c r="AO16" s="69" t="s">
        <v>1275</v>
      </c>
      <c r="AP16" s="69" t="s">
        <v>1276</v>
      </c>
      <c r="AQ16" s="69" t="s">
        <v>1277</v>
      </c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</row>
    <row r="17" spans="1:55" x14ac:dyDescent="0.25">
      <c r="A17" s="78" t="s">
        <v>1238</v>
      </c>
      <c r="B17" s="71">
        <f>'CARGA MÁQUINA (CAP INST.)'!I$49</f>
        <v>44</v>
      </c>
      <c r="C17" s="71">
        <f>'CARGA MÁQUINA (CAP INST.)'!J$49</f>
        <v>44</v>
      </c>
      <c r="D17" s="71">
        <f>'CARGA MÁQUINA (CAP INST.)'!K$49</f>
        <v>44</v>
      </c>
      <c r="E17" s="71">
        <f>'CARGA MÁQUINA (CAP INST.)'!L$49</f>
        <v>35.200000000000003</v>
      </c>
      <c r="F17" s="71">
        <f>'CARGA MÁQUINA (CAP INST.)'!M$49</f>
        <v>44</v>
      </c>
      <c r="G17" s="71">
        <f>'CARGA MÁQUINA (CAP INST.)'!N$49</f>
        <v>44</v>
      </c>
      <c r="H17" s="71">
        <f>'CARGA MÁQUINA (CAP INST.)'!O$49</f>
        <v>35.200000000000003</v>
      </c>
      <c r="I17" s="71">
        <f>'CARGA MÁQUINA (CAP INST.)'!P$49</f>
        <v>35.200000000000003</v>
      </c>
      <c r="J17" s="71">
        <f>'CARGA MÁQUINA (CAP INST.)'!Q$49</f>
        <v>44</v>
      </c>
      <c r="K17" s="71">
        <f>'CARGA MÁQUINA (CAP INST.)'!R$49</f>
        <v>44</v>
      </c>
      <c r="L17" s="71">
        <f>'CARGA MÁQUINA (CAP INST.)'!S$49</f>
        <v>44</v>
      </c>
      <c r="M17" s="71">
        <f>'CARGA MÁQUINA (CAP INST.)'!T$49</f>
        <v>44</v>
      </c>
      <c r="N17" s="71">
        <f>'CARGA MÁQUINA (CAP INST.)'!U$49</f>
        <v>35.200000000000003</v>
      </c>
      <c r="O17" s="71">
        <f>'CARGA MÁQUINA (CAP INST.)'!V$49</f>
        <v>44</v>
      </c>
      <c r="P17" s="71">
        <f>'CARGA MÁQUINA (CAP INST.)'!W$49</f>
        <v>44</v>
      </c>
      <c r="Q17" s="71">
        <f>'CARGA MÁQUINA (CAP INST.)'!X$49</f>
        <v>44</v>
      </c>
      <c r="R17" s="71">
        <f>'CARGA MÁQUINA (CAP INST.)'!Y$49</f>
        <v>44</v>
      </c>
      <c r="S17" s="71">
        <f>'CARGA MÁQUINA (CAP INST.)'!Z$49</f>
        <v>44</v>
      </c>
      <c r="T17" s="71">
        <f>'CARGA MÁQUINA (CAP INST.)'!AA$49</f>
        <v>44</v>
      </c>
      <c r="U17" s="71">
        <f>'CARGA MÁQUINA (CAP INST.)'!AB$49</f>
        <v>44</v>
      </c>
      <c r="V17" s="71">
        <f>'CARGA MÁQUINA (CAP INST.)'!AC$49</f>
        <v>44</v>
      </c>
      <c r="W17" s="71">
        <f>'CARGA MÁQUINA (CAP INST.)'!AD$49</f>
        <v>44</v>
      </c>
      <c r="X17" s="71">
        <f>'CARGA MÁQUINA (CAP INST.)'!AE$49</f>
        <v>44</v>
      </c>
      <c r="Y17" s="71">
        <f>'CARGA MÁQUINA (CAP INST.)'!AF$49</f>
        <v>44</v>
      </c>
      <c r="Z17" s="71">
        <f>'CARGA MÁQUINA (CAP INST.)'!AG$49</f>
        <v>44</v>
      </c>
      <c r="AA17" s="71">
        <f>'CARGA MÁQUINA (CAP INST.)'!AH$49</f>
        <v>44</v>
      </c>
      <c r="AB17" s="71">
        <f>'CARGA MÁQUINA (CAP INST.)'!AI$49</f>
        <v>35.200000000000003</v>
      </c>
      <c r="AC17" s="71">
        <f>'CARGA MÁQUINA (CAP INST.)'!AJ$49</f>
        <v>44</v>
      </c>
      <c r="AD17" s="71">
        <f>'CARGA MÁQUINA (CAP INST.)'!AK$49</f>
        <v>44</v>
      </c>
      <c r="AE17" s="71">
        <f>'CARGA MÁQUINA (CAP INST.)'!AL$49</f>
        <v>44</v>
      </c>
      <c r="AF17" s="71">
        <f>'CARGA MÁQUINA (CAP INST.)'!AM$49</f>
        <v>44</v>
      </c>
      <c r="AG17" s="71">
        <f>'CARGA MÁQUINA (CAP INST.)'!AN$49</f>
        <v>35.200000000000003</v>
      </c>
      <c r="AH17" s="71">
        <f>'CARGA MÁQUINA (CAP INST.)'!AO$49</f>
        <v>44</v>
      </c>
      <c r="AI17" s="71">
        <f>'CARGA MÁQUINA (CAP INST.)'!AP$49</f>
        <v>44</v>
      </c>
      <c r="AJ17" s="71">
        <f>'CARGA MÁQUINA (CAP INST.)'!AQ$49</f>
        <v>35.200000000000003</v>
      </c>
      <c r="AK17" s="71">
        <f>'CARGA MÁQUINA (CAP INST.)'!AR$49</f>
        <v>44</v>
      </c>
      <c r="AL17" s="71">
        <f>'CARGA MÁQUINA (CAP INST.)'!AS$49</f>
        <v>35.200000000000003</v>
      </c>
      <c r="AM17" s="71">
        <f>'CARGA MÁQUINA (CAP INST.)'!AT$49</f>
        <v>44</v>
      </c>
      <c r="AN17" s="71">
        <f>'CARGA MÁQUINA (CAP INST.)'!AU$49</f>
        <v>44</v>
      </c>
      <c r="AO17" s="71">
        <f>'CARGA MÁQUINA (CAP INST.)'!AV$49</f>
        <v>44</v>
      </c>
      <c r="AP17" s="71">
        <f>'CARGA MÁQUINA (CAP INST.)'!AW$49</f>
        <v>44</v>
      </c>
      <c r="AQ17" s="71">
        <f>'CARGA MÁQUINA (CAP INST.)'!AX$49</f>
        <v>35.200000000000003</v>
      </c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</row>
    <row r="18" spans="1:55" x14ac:dyDescent="0.25">
      <c r="A18" s="78" t="s">
        <v>1333</v>
      </c>
      <c r="B18" s="71">
        <f>'CARGA MÁQUINA (CAP INST.)'!D$112</f>
        <v>0</v>
      </c>
      <c r="C18" s="71">
        <f>'CARGA MÁQUINA (CAP INST.)'!E$112</f>
        <v>0</v>
      </c>
      <c r="D18" s="71">
        <f>'CARGA MÁQUINA (CAP INST.)'!F$112</f>
        <v>0</v>
      </c>
      <c r="E18" s="71">
        <f>'CARGA MÁQUINA (CAP INST.)'!G$112</f>
        <v>0</v>
      </c>
      <c r="F18" s="71">
        <f>'CARGA MÁQUINA (CAP INST.)'!H$112</f>
        <v>0</v>
      </c>
      <c r="G18" s="71">
        <f>'CARGA MÁQUINA (CAP INST.)'!I$112</f>
        <v>0</v>
      </c>
      <c r="H18" s="71">
        <f>'CARGA MÁQUINA (CAP INST.)'!J$112</f>
        <v>0</v>
      </c>
      <c r="I18" s="71">
        <f>'CARGA MÁQUINA (CAP INST.)'!K$112</f>
        <v>0</v>
      </c>
      <c r="J18" s="71">
        <f>'CARGA MÁQUINA (CAP INST.)'!L$112</f>
        <v>0</v>
      </c>
      <c r="K18" s="71">
        <f>'CARGA MÁQUINA (CAP INST.)'!M$112</f>
        <v>0</v>
      </c>
      <c r="L18" s="71">
        <f>'CARGA MÁQUINA (CAP INST.)'!N$112</f>
        <v>0</v>
      </c>
      <c r="M18" s="71">
        <f>'CARGA MÁQUINA (CAP INST.)'!O$112</f>
        <v>0</v>
      </c>
      <c r="N18" s="71">
        <f>'CARGA MÁQUINA (CAP INST.)'!P$112</f>
        <v>0</v>
      </c>
      <c r="O18" s="71">
        <f>'CARGA MÁQUINA (CAP INST.)'!Q$112</f>
        <v>0</v>
      </c>
      <c r="P18" s="71">
        <f>'CARGA MÁQUINA (CAP INST.)'!R$112</f>
        <v>0</v>
      </c>
      <c r="Q18" s="71">
        <f>'CARGA MÁQUINA (CAP INST.)'!S$112</f>
        <v>0</v>
      </c>
      <c r="R18" s="71">
        <f>'CARGA MÁQUINA (CAP INST.)'!T$112</f>
        <v>0</v>
      </c>
      <c r="S18" s="71">
        <f>'CARGA MÁQUINA (CAP INST.)'!U$112</f>
        <v>0</v>
      </c>
      <c r="T18" s="71">
        <f>'CARGA MÁQUINA (CAP INST.)'!V$112</f>
        <v>0</v>
      </c>
      <c r="U18" s="71">
        <f>'CARGA MÁQUINA (CAP INST.)'!W$112</f>
        <v>0</v>
      </c>
      <c r="V18" s="71">
        <f>'CARGA MÁQUINA (CAP INST.)'!X$112</f>
        <v>0</v>
      </c>
      <c r="W18" s="71">
        <f>'CARGA MÁQUINA (CAP INST.)'!Y$112</f>
        <v>0</v>
      </c>
      <c r="X18" s="71">
        <f>'CARGA MÁQUINA (CAP INST.)'!Z$112</f>
        <v>0</v>
      </c>
      <c r="Y18" s="71">
        <f>'CARGA MÁQUINA (CAP INST.)'!AA$112</f>
        <v>0</v>
      </c>
      <c r="Z18" s="71">
        <f>'CARGA MÁQUINA (CAP INST.)'!AB$112</f>
        <v>0</v>
      </c>
      <c r="AA18" s="71">
        <f>'CARGA MÁQUINA (CAP INST.)'!AC$112</f>
        <v>0</v>
      </c>
      <c r="AB18" s="71">
        <f>'CARGA MÁQUINA (CAP INST.)'!AD$112</f>
        <v>0</v>
      </c>
      <c r="AC18" s="71">
        <f>'CARGA MÁQUINA (CAP INST.)'!AE$112</f>
        <v>0</v>
      </c>
      <c r="AD18" s="71">
        <f>'CARGA MÁQUINA (CAP INST.)'!AF$112</f>
        <v>0</v>
      </c>
      <c r="AE18" s="71">
        <f>'CARGA MÁQUINA (CAP INST.)'!AG$112</f>
        <v>0</v>
      </c>
      <c r="AF18" s="71">
        <f>'CARGA MÁQUINA (CAP INST.)'!AH$112</f>
        <v>0</v>
      </c>
      <c r="AG18" s="71">
        <f>'CARGA MÁQUINA (CAP INST.)'!AI$112</f>
        <v>0</v>
      </c>
      <c r="AH18" s="71">
        <f>'CARGA MÁQUINA (CAP INST.)'!AJ$112</f>
        <v>0</v>
      </c>
      <c r="AI18" s="71">
        <f>'CARGA MÁQUINA (CAP INST.)'!AK$112</f>
        <v>0</v>
      </c>
      <c r="AJ18" s="71">
        <f>'CARGA MÁQUINA (CAP INST.)'!AL$112</f>
        <v>0</v>
      </c>
      <c r="AK18" s="71">
        <f>'CARGA MÁQUINA (CAP INST.)'!AM$112</f>
        <v>0</v>
      </c>
      <c r="AL18" s="71">
        <f>'CARGA MÁQUINA (CAP INST.)'!AN$112</f>
        <v>0</v>
      </c>
      <c r="AM18" s="71">
        <f>'CARGA MÁQUINA (CAP INST.)'!AO$112</f>
        <v>0</v>
      </c>
      <c r="AN18" s="71">
        <f>'CARGA MÁQUINA (CAP INST.)'!AP$112</f>
        <v>0</v>
      </c>
      <c r="AO18" s="71">
        <f>'CARGA MÁQUINA (CAP INST.)'!AQ$112</f>
        <v>0</v>
      </c>
      <c r="AP18" s="71">
        <f>'CARGA MÁQUINA (CAP INST.)'!AR$112</f>
        <v>0</v>
      </c>
      <c r="AQ18" s="71">
        <f>'CARGA MÁQUINA (CAP INST.)'!AS$112</f>
        <v>0</v>
      </c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</row>
    <row r="19" spans="1:55" x14ac:dyDescent="0.25">
      <c r="A19" s="78" t="s">
        <v>1239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</row>
    <row r="20" spans="1:55" x14ac:dyDescent="0.25">
      <c r="A20" s="79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</row>
    <row r="21" spans="1:55" x14ac:dyDescent="0.25">
      <c r="A21" s="77" t="s">
        <v>1233</v>
      </c>
      <c r="B21" s="69" t="s">
        <v>1234</v>
      </c>
      <c r="C21" s="69" t="s">
        <v>1235</v>
      </c>
      <c r="D21" s="69" t="s">
        <v>1236</v>
      </c>
      <c r="E21" s="69" t="s">
        <v>1237</v>
      </c>
      <c r="F21" s="69" t="s">
        <v>1240</v>
      </c>
      <c r="G21" s="69" t="s">
        <v>1241</v>
      </c>
      <c r="H21" s="69" t="s">
        <v>1242</v>
      </c>
      <c r="I21" s="69" t="s">
        <v>1243</v>
      </c>
      <c r="J21" s="69" t="s">
        <v>1244</v>
      </c>
      <c r="K21" s="69" t="s">
        <v>1245</v>
      </c>
      <c r="L21" s="69" t="s">
        <v>1246</v>
      </c>
      <c r="M21" s="69" t="s">
        <v>1247</v>
      </c>
      <c r="N21" s="69" t="s">
        <v>1248</v>
      </c>
      <c r="O21" s="69" t="s">
        <v>1249</v>
      </c>
      <c r="P21" s="69" t="s">
        <v>1250</v>
      </c>
      <c r="Q21" s="69" t="s">
        <v>1251</v>
      </c>
      <c r="R21" s="69" t="s">
        <v>1252</v>
      </c>
      <c r="S21" s="69" t="s">
        <v>1253</v>
      </c>
      <c r="T21" s="69" t="s">
        <v>1254</v>
      </c>
      <c r="U21" s="69" t="s">
        <v>1255</v>
      </c>
      <c r="V21" s="69" t="s">
        <v>1256</v>
      </c>
      <c r="W21" s="69" t="s">
        <v>1257</v>
      </c>
      <c r="X21" s="69" t="s">
        <v>1258</v>
      </c>
      <c r="Y21" s="69" t="s">
        <v>1259</v>
      </c>
      <c r="Z21" s="69" t="s">
        <v>1260</v>
      </c>
      <c r="AA21" s="69" t="s">
        <v>1261</v>
      </c>
      <c r="AB21" s="69" t="s">
        <v>1262</v>
      </c>
      <c r="AC21" s="69" t="s">
        <v>1263</v>
      </c>
      <c r="AD21" s="69" t="s">
        <v>1264</v>
      </c>
      <c r="AE21" s="69" t="s">
        <v>1265</v>
      </c>
      <c r="AF21" s="69" t="s">
        <v>1266</v>
      </c>
      <c r="AG21" s="69" t="s">
        <v>1267</v>
      </c>
      <c r="AH21" s="69" t="s">
        <v>1268</v>
      </c>
      <c r="AI21" s="69" t="s">
        <v>1269</v>
      </c>
      <c r="AJ21" s="69" t="s">
        <v>1270</v>
      </c>
      <c r="AK21" s="69" t="s">
        <v>1271</v>
      </c>
      <c r="AL21" s="69" t="s">
        <v>1272</v>
      </c>
      <c r="AM21" s="69" t="s">
        <v>1273</v>
      </c>
      <c r="AN21" s="69" t="s">
        <v>1274</v>
      </c>
      <c r="AO21" s="69" t="s">
        <v>1275</v>
      </c>
      <c r="AP21" s="69" t="s">
        <v>1276</v>
      </c>
      <c r="AQ21" s="69" t="s">
        <v>1277</v>
      </c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</row>
    <row r="22" spans="1:55" x14ac:dyDescent="0.25">
      <c r="A22" s="78" t="s">
        <v>1238</v>
      </c>
      <c r="B22" s="71">
        <f>'CARGA MÁQUINA (CAP INST.)'!I$50</f>
        <v>44</v>
      </c>
      <c r="C22" s="71">
        <f>'CARGA MÁQUINA (CAP INST.)'!J$50</f>
        <v>44</v>
      </c>
      <c r="D22" s="71">
        <f>'CARGA MÁQUINA (CAP INST.)'!K$50</f>
        <v>44</v>
      </c>
      <c r="E22" s="71">
        <f>'CARGA MÁQUINA (CAP INST.)'!L$50</f>
        <v>35.200000000000003</v>
      </c>
      <c r="F22" s="71">
        <f>'CARGA MÁQUINA (CAP INST.)'!M$50</f>
        <v>44</v>
      </c>
      <c r="G22" s="71">
        <f>'CARGA MÁQUINA (CAP INST.)'!N$50</f>
        <v>44</v>
      </c>
      <c r="H22" s="71">
        <f>'CARGA MÁQUINA (CAP INST.)'!O$50</f>
        <v>35.200000000000003</v>
      </c>
      <c r="I22" s="71">
        <f>'CARGA MÁQUINA (CAP INST.)'!P$50</f>
        <v>35.200000000000003</v>
      </c>
      <c r="J22" s="71">
        <f>'CARGA MÁQUINA (CAP INST.)'!Q$50</f>
        <v>44</v>
      </c>
      <c r="K22" s="71">
        <f>'CARGA MÁQUINA (CAP INST.)'!R$50</f>
        <v>44</v>
      </c>
      <c r="L22" s="71">
        <f>'CARGA MÁQUINA (CAP INST.)'!S$50</f>
        <v>44</v>
      </c>
      <c r="M22" s="71">
        <f>'CARGA MÁQUINA (CAP INST.)'!T$50</f>
        <v>44</v>
      </c>
      <c r="N22" s="71">
        <f>'CARGA MÁQUINA (CAP INST.)'!U$50</f>
        <v>35.200000000000003</v>
      </c>
      <c r="O22" s="71">
        <f>'CARGA MÁQUINA (CAP INST.)'!V$50</f>
        <v>44</v>
      </c>
      <c r="P22" s="71">
        <f>'CARGA MÁQUINA (CAP INST.)'!W$50</f>
        <v>44</v>
      </c>
      <c r="Q22" s="71">
        <f>'CARGA MÁQUINA (CAP INST.)'!X$50</f>
        <v>44</v>
      </c>
      <c r="R22" s="71">
        <f>'CARGA MÁQUINA (CAP INST.)'!Y$50</f>
        <v>44</v>
      </c>
      <c r="S22" s="71">
        <f>'CARGA MÁQUINA (CAP INST.)'!Z$50</f>
        <v>44</v>
      </c>
      <c r="T22" s="71">
        <f>'CARGA MÁQUINA (CAP INST.)'!AA$50</f>
        <v>44</v>
      </c>
      <c r="U22" s="71">
        <f>'CARGA MÁQUINA (CAP INST.)'!AB$50</f>
        <v>44</v>
      </c>
      <c r="V22" s="71">
        <f>'CARGA MÁQUINA (CAP INST.)'!AC$50</f>
        <v>44</v>
      </c>
      <c r="W22" s="71">
        <f>'CARGA MÁQUINA (CAP INST.)'!AD$50</f>
        <v>44</v>
      </c>
      <c r="X22" s="71">
        <f>'CARGA MÁQUINA (CAP INST.)'!AE$50</f>
        <v>44</v>
      </c>
      <c r="Y22" s="71">
        <f>'CARGA MÁQUINA (CAP INST.)'!AF$50</f>
        <v>44</v>
      </c>
      <c r="Z22" s="71">
        <f>'CARGA MÁQUINA (CAP INST.)'!AG$50</f>
        <v>44</v>
      </c>
      <c r="AA22" s="71">
        <f>'CARGA MÁQUINA (CAP INST.)'!AH$50</f>
        <v>44</v>
      </c>
      <c r="AB22" s="71">
        <f>'CARGA MÁQUINA (CAP INST.)'!AI$50</f>
        <v>35.200000000000003</v>
      </c>
      <c r="AC22" s="71">
        <f>'CARGA MÁQUINA (CAP INST.)'!AJ$50</f>
        <v>44</v>
      </c>
      <c r="AD22" s="71">
        <f>'CARGA MÁQUINA (CAP INST.)'!AK$50</f>
        <v>44</v>
      </c>
      <c r="AE22" s="71">
        <f>'CARGA MÁQUINA (CAP INST.)'!AL$50</f>
        <v>44</v>
      </c>
      <c r="AF22" s="71">
        <f>'CARGA MÁQUINA (CAP INST.)'!AM$50</f>
        <v>44</v>
      </c>
      <c r="AG22" s="71">
        <f>'CARGA MÁQUINA (CAP INST.)'!AN$50</f>
        <v>35.200000000000003</v>
      </c>
      <c r="AH22" s="71">
        <f>'CARGA MÁQUINA (CAP INST.)'!AO$50</f>
        <v>44</v>
      </c>
      <c r="AI22" s="71">
        <f>'CARGA MÁQUINA (CAP INST.)'!AP$50</f>
        <v>44</v>
      </c>
      <c r="AJ22" s="71">
        <f>'CARGA MÁQUINA (CAP INST.)'!AQ$50</f>
        <v>35.200000000000003</v>
      </c>
      <c r="AK22" s="71">
        <f>'CARGA MÁQUINA (CAP INST.)'!AR$50</f>
        <v>44</v>
      </c>
      <c r="AL22" s="71">
        <f>'CARGA MÁQUINA (CAP INST.)'!AS$50</f>
        <v>35.200000000000003</v>
      </c>
      <c r="AM22" s="71">
        <f>'CARGA MÁQUINA (CAP INST.)'!AT$50</f>
        <v>44</v>
      </c>
      <c r="AN22" s="71">
        <f>'CARGA MÁQUINA (CAP INST.)'!AU$50</f>
        <v>44</v>
      </c>
      <c r="AO22" s="71">
        <f>'CARGA MÁQUINA (CAP INST.)'!AV$50</f>
        <v>44</v>
      </c>
      <c r="AP22" s="71">
        <f>'CARGA MÁQUINA (CAP INST.)'!AW$50</f>
        <v>44</v>
      </c>
      <c r="AQ22" s="71">
        <f>'CARGA MÁQUINA (CAP INST.)'!AX$50</f>
        <v>35.200000000000003</v>
      </c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</row>
    <row r="23" spans="1:55" x14ac:dyDescent="0.25">
      <c r="A23" s="78" t="s">
        <v>1334</v>
      </c>
      <c r="B23" s="71">
        <f>'CARGA MÁQUINA (CAP INST.)'!D$113</f>
        <v>0</v>
      </c>
      <c r="C23" s="71">
        <f>'CARGA MÁQUINA (CAP INST.)'!E$113</f>
        <v>0</v>
      </c>
      <c r="D23" s="71">
        <f>'CARGA MÁQUINA (CAP INST.)'!F$113</f>
        <v>0</v>
      </c>
      <c r="E23" s="71">
        <f>'CARGA MÁQUINA (CAP INST.)'!G$113</f>
        <v>0</v>
      </c>
      <c r="F23" s="71">
        <f>'CARGA MÁQUINA (CAP INST.)'!H$113</f>
        <v>0</v>
      </c>
      <c r="G23" s="71">
        <f>'CARGA MÁQUINA (CAP INST.)'!I$113</f>
        <v>0</v>
      </c>
      <c r="H23" s="71">
        <f>'CARGA MÁQUINA (CAP INST.)'!J$113</f>
        <v>0</v>
      </c>
      <c r="I23" s="71">
        <f>'CARGA MÁQUINA (CAP INST.)'!K$113</f>
        <v>16.425000000000001</v>
      </c>
      <c r="J23" s="71">
        <f>'CARGA MÁQUINA (CAP INST.)'!L$113</f>
        <v>19.350000000000001</v>
      </c>
      <c r="K23" s="71">
        <f>'CARGA MÁQUINA (CAP INST.)'!M$113</f>
        <v>0</v>
      </c>
      <c r="L23" s="71">
        <f>'CARGA MÁQUINA (CAP INST.)'!N$113</f>
        <v>35.550000000000004</v>
      </c>
      <c r="M23" s="71">
        <f>'CARGA MÁQUINA (CAP INST.)'!O$113</f>
        <v>0</v>
      </c>
      <c r="N23" s="71">
        <f>'CARGA MÁQUINA (CAP INST.)'!P$113</f>
        <v>15.678000000000003</v>
      </c>
      <c r="O23" s="71">
        <f>'CARGA MÁQUINA (CAP INST.)'!Q$113</f>
        <v>54.900000000000006</v>
      </c>
      <c r="P23" s="71">
        <f>'CARGA MÁQUINA (CAP INST.)'!R$113</f>
        <v>16.200000000000003</v>
      </c>
      <c r="Q23" s="71">
        <f>'CARGA MÁQUINA (CAP INST.)'!S$113</f>
        <v>0</v>
      </c>
      <c r="R23" s="71">
        <f>'CARGA MÁQUINA (CAP INST.)'!T$113</f>
        <v>0</v>
      </c>
      <c r="S23" s="71">
        <f>'CARGA MÁQUINA (CAP INST.)'!U$113</f>
        <v>0</v>
      </c>
      <c r="T23" s="71">
        <f>'CARGA MÁQUINA (CAP INST.)'!V$113</f>
        <v>0</v>
      </c>
      <c r="U23" s="71">
        <f>'CARGA MÁQUINA (CAP INST.)'!W$113</f>
        <v>0</v>
      </c>
      <c r="V23" s="71">
        <f>'CARGA MÁQUINA (CAP INST.)'!X$113</f>
        <v>0</v>
      </c>
      <c r="W23" s="71">
        <f>'CARGA MÁQUINA (CAP INST.)'!Y$113</f>
        <v>0</v>
      </c>
      <c r="X23" s="71">
        <f>'CARGA MÁQUINA (CAP INST.)'!Z$113</f>
        <v>0</v>
      </c>
      <c r="Y23" s="71">
        <f>'CARGA MÁQUINA (CAP INST.)'!AA$113</f>
        <v>0</v>
      </c>
      <c r="Z23" s="71">
        <f>'CARGA MÁQUINA (CAP INST.)'!AB$113</f>
        <v>0</v>
      </c>
      <c r="AA23" s="71">
        <f>'CARGA MÁQUINA (CAP INST.)'!AC$113</f>
        <v>0</v>
      </c>
      <c r="AB23" s="71">
        <f>'CARGA MÁQUINA (CAP INST.)'!AD$113</f>
        <v>0</v>
      </c>
      <c r="AC23" s="71">
        <f>'CARGA MÁQUINA (CAP INST.)'!AE$113</f>
        <v>0</v>
      </c>
      <c r="AD23" s="71">
        <f>'CARGA MÁQUINA (CAP INST.)'!AF$113</f>
        <v>0</v>
      </c>
      <c r="AE23" s="71">
        <f>'CARGA MÁQUINA (CAP INST.)'!AG$113</f>
        <v>0</v>
      </c>
      <c r="AF23" s="71">
        <f>'CARGA MÁQUINA (CAP INST.)'!AH$113</f>
        <v>0</v>
      </c>
      <c r="AG23" s="71">
        <f>'CARGA MÁQUINA (CAP INST.)'!AI$113</f>
        <v>0</v>
      </c>
      <c r="AH23" s="71">
        <f>'CARGA MÁQUINA (CAP INST.)'!AJ$113</f>
        <v>0</v>
      </c>
      <c r="AI23" s="71">
        <f>'CARGA MÁQUINA (CAP INST.)'!AK$113</f>
        <v>0</v>
      </c>
      <c r="AJ23" s="71">
        <f>'CARGA MÁQUINA (CAP INST.)'!AL$113</f>
        <v>0</v>
      </c>
      <c r="AK23" s="71">
        <f>'CARGA MÁQUINA (CAP INST.)'!AM$113</f>
        <v>0</v>
      </c>
      <c r="AL23" s="71">
        <f>'CARGA MÁQUINA (CAP INST.)'!AN$113</f>
        <v>0</v>
      </c>
      <c r="AM23" s="71">
        <f>'CARGA MÁQUINA (CAP INST.)'!AO$113</f>
        <v>0</v>
      </c>
      <c r="AN23" s="71">
        <f>'CARGA MÁQUINA (CAP INST.)'!AP$113</f>
        <v>0</v>
      </c>
      <c r="AO23" s="71">
        <f>'CARGA MÁQUINA (CAP INST.)'!AQ$113</f>
        <v>0</v>
      </c>
      <c r="AP23" s="71">
        <f>'CARGA MÁQUINA (CAP INST.)'!AR$113</f>
        <v>0</v>
      </c>
      <c r="AQ23" s="71">
        <f>'CARGA MÁQUINA (CAP INST.)'!AS$113</f>
        <v>0</v>
      </c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</row>
    <row r="24" spans="1:55" x14ac:dyDescent="0.25">
      <c r="A24" s="78" t="s">
        <v>1239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</row>
    <row r="25" spans="1:55" x14ac:dyDescent="0.25">
      <c r="A25" s="79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</row>
    <row r="26" spans="1:55" x14ac:dyDescent="0.25">
      <c r="A26" s="77" t="s">
        <v>1233</v>
      </c>
      <c r="B26" s="69" t="s">
        <v>1234</v>
      </c>
      <c r="C26" s="69" t="s">
        <v>1235</v>
      </c>
      <c r="D26" s="69" t="s">
        <v>1236</v>
      </c>
      <c r="E26" s="69" t="s">
        <v>1237</v>
      </c>
      <c r="F26" s="69" t="s">
        <v>1240</v>
      </c>
      <c r="G26" s="69" t="s">
        <v>1241</v>
      </c>
      <c r="H26" s="69" t="s">
        <v>1242</v>
      </c>
      <c r="I26" s="69" t="s">
        <v>1243</v>
      </c>
      <c r="J26" s="69" t="s">
        <v>1244</v>
      </c>
      <c r="K26" s="69" t="s">
        <v>1245</v>
      </c>
      <c r="L26" s="69" t="s">
        <v>1246</v>
      </c>
      <c r="M26" s="69" t="s">
        <v>1247</v>
      </c>
      <c r="N26" s="69" t="s">
        <v>1248</v>
      </c>
      <c r="O26" s="69" t="s">
        <v>1249</v>
      </c>
      <c r="P26" s="69" t="s">
        <v>1250</v>
      </c>
      <c r="Q26" s="69" t="s">
        <v>1251</v>
      </c>
      <c r="R26" s="69" t="s">
        <v>1252</v>
      </c>
      <c r="S26" s="69" t="s">
        <v>1253</v>
      </c>
      <c r="T26" s="69" t="s">
        <v>1254</v>
      </c>
      <c r="U26" s="69" t="s">
        <v>1255</v>
      </c>
      <c r="V26" s="69" t="s">
        <v>1256</v>
      </c>
      <c r="W26" s="69" t="s">
        <v>1257</v>
      </c>
      <c r="X26" s="69" t="s">
        <v>1258</v>
      </c>
      <c r="Y26" s="69" t="s">
        <v>1259</v>
      </c>
      <c r="Z26" s="69" t="s">
        <v>1260</v>
      </c>
      <c r="AA26" s="69" t="s">
        <v>1261</v>
      </c>
      <c r="AB26" s="69" t="s">
        <v>1262</v>
      </c>
      <c r="AC26" s="69" t="s">
        <v>1263</v>
      </c>
      <c r="AD26" s="69" t="s">
        <v>1264</v>
      </c>
      <c r="AE26" s="69" t="s">
        <v>1265</v>
      </c>
      <c r="AF26" s="69" t="s">
        <v>1266</v>
      </c>
      <c r="AG26" s="69" t="s">
        <v>1267</v>
      </c>
      <c r="AH26" s="69" t="s">
        <v>1268</v>
      </c>
      <c r="AI26" s="69" t="s">
        <v>1269</v>
      </c>
      <c r="AJ26" s="69" t="s">
        <v>1270</v>
      </c>
      <c r="AK26" s="69" t="s">
        <v>1271</v>
      </c>
      <c r="AL26" s="69" t="s">
        <v>1272</v>
      </c>
      <c r="AM26" s="69" t="s">
        <v>1273</v>
      </c>
      <c r="AN26" s="69" t="s">
        <v>1274</v>
      </c>
      <c r="AO26" s="69" t="s">
        <v>1275</v>
      </c>
      <c r="AP26" s="69" t="s">
        <v>1276</v>
      </c>
      <c r="AQ26" s="69" t="s">
        <v>1277</v>
      </c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</row>
    <row r="27" spans="1:55" x14ac:dyDescent="0.25">
      <c r="A27" s="78" t="s">
        <v>1238</v>
      </c>
      <c r="B27" s="71">
        <f>'CARGA MÁQUINA (CAP INST.)'!I$51</f>
        <v>44</v>
      </c>
      <c r="C27" s="71">
        <f>'CARGA MÁQUINA (CAP INST.)'!J$51</f>
        <v>44</v>
      </c>
      <c r="D27" s="71">
        <f>'CARGA MÁQUINA (CAP INST.)'!K$51</f>
        <v>44</v>
      </c>
      <c r="E27" s="71">
        <f>'CARGA MÁQUINA (CAP INST.)'!L$51</f>
        <v>35.200000000000003</v>
      </c>
      <c r="F27" s="71">
        <f>'CARGA MÁQUINA (CAP INST.)'!M$51</f>
        <v>44</v>
      </c>
      <c r="G27" s="71">
        <f>'CARGA MÁQUINA (CAP INST.)'!N$51</f>
        <v>44</v>
      </c>
      <c r="H27" s="71">
        <f>'CARGA MÁQUINA (CAP INST.)'!O$51</f>
        <v>35.200000000000003</v>
      </c>
      <c r="I27" s="71">
        <f>'CARGA MÁQUINA (CAP INST.)'!P$51</f>
        <v>35.200000000000003</v>
      </c>
      <c r="J27" s="71">
        <f>'CARGA MÁQUINA (CAP INST.)'!Q$51</f>
        <v>44</v>
      </c>
      <c r="K27" s="71">
        <f>'CARGA MÁQUINA (CAP INST.)'!R$51</f>
        <v>44</v>
      </c>
      <c r="L27" s="71">
        <f>'CARGA MÁQUINA (CAP INST.)'!S$51</f>
        <v>44</v>
      </c>
      <c r="M27" s="71">
        <f>'CARGA MÁQUINA (CAP INST.)'!T$51</f>
        <v>44</v>
      </c>
      <c r="N27" s="71">
        <f>'CARGA MÁQUINA (CAP INST.)'!U$51</f>
        <v>35.200000000000003</v>
      </c>
      <c r="O27" s="71">
        <f>'CARGA MÁQUINA (CAP INST.)'!V$51</f>
        <v>44</v>
      </c>
      <c r="P27" s="71">
        <f>'CARGA MÁQUINA (CAP INST.)'!W$51</f>
        <v>44</v>
      </c>
      <c r="Q27" s="71">
        <f>'CARGA MÁQUINA (CAP INST.)'!X$51</f>
        <v>44</v>
      </c>
      <c r="R27" s="71">
        <f>'CARGA MÁQUINA (CAP INST.)'!Y$51</f>
        <v>44</v>
      </c>
      <c r="S27" s="71">
        <f>'CARGA MÁQUINA (CAP INST.)'!Z$51</f>
        <v>44</v>
      </c>
      <c r="T27" s="71">
        <f>'CARGA MÁQUINA (CAP INST.)'!AA$51</f>
        <v>44</v>
      </c>
      <c r="U27" s="71">
        <f>'CARGA MÁQUINA (CAP INST.)'!AB$51</f>
        <v>44</v>
      </c>
      <c r="V27" s="71">
        <f>'CARGA MÁQUINA (CAP INST.)'!AC$51</f>
        <v>44</v>
      </c>
      <c r="W27" s="71">
        <f>'CARGA MÁQUINA (CAP INST.)'!AD$51</f>
        <v>44</v>
      </c>
      <c r="X27" s="71">
        <f>'CARGA MÁQUINA (CAP INST.)'!AE$51</f>
        <v>44</v>
      </c>
      <c r="Y27" s="71">
        <f>'CARGA MÁQUINA (CAP INST.)'!AF$51</f>
        <v>44</v>
      </c>
      <c r="Z27" s="71">
        <f>'CARGA MÁQUINA (CAP INST.)'!AG$51</f>
        <v>44</v>
      </c>
      <c r="AA27" s="71">
        <f>'CARGA MÁQUINA (CAP INST.)'!AH$51</f>
        <v>44</v>
      </c>
      <c r="AB27" s="71">
        <f>'CARGA MÁQUINA (CAP INST.)'!AI$51</f>
        <v>35.200000000000003</v>
      </c>
      <c r="AC27" s="71">
        <f>'CARGA MÁQUINA (CAP INST.)'!AJ$51</f>
        <v>44</v>
      </c>
      <c r="AD27" s="71">
        <f>'CARGA MÁQUINA (CAP INST.)'!AK$51</f>
        <v>44</v>
      </c>
      <c r="AE27" s="71">
        <f>'CARGA MÁQUINA (CAP INST.)'!AL$51</f>
        <v>44</v>
      </c>
      <c r="AF27" s="71">
        <f>'CARGA MÁQUINA (CAP INST.)'!AM$51</f>
        <v>44</v>
      </c>
      <c r="AG27" s="71">
        <f>'CARGA MÁQUINA (CAP INST.)'!AN$51</f>
        <v>35.200000000000003</v>
      </c>
      <c r="AH27" s="71">
        <f>'CARGA MÁQUINA (CAP INST.)'!AO$51</f>
        <v>44</v>
      </c>
      <c r="AI27" s="71">
        <f>'CARGA MÁQUINA (CAP INST.)'!AP$51</f>
        <v>44</v>
      </c>
      <c r="AJ27" s="71">
        <f>'CARGA MÁQUINA (CAP INST.)'!AQ$51</f>
        <v>35.200000000000003</v>
      </c>
      <c r="AK27" s="71">
        <f>'CARGA MÁQUINA (CAP INST.)'!AR$51</f>
        <v>44</v>
      </c>
      <c r="AL27" s="71">
        <f>'CARGA MÁQUINA (CAP INST.)'!AS$51</f>
        <v>35.200000000000003</v>
      </c>
      <c r="AM27" s="71">
        <f>'CARGA MÁQUINA (CAP INST.)'!AT$51</f>
        <v>44</v>
      </c>
      <c r="AN27" s="71">
        <f>'CARGA MÁQUINA (CAP INST.)'!AU$51</f>
        <v>44</v>
      </c>
      <c r="AO27" s="71">
        <f>'CARGA MÁQUINA (CAP INST.)'!AV$51</f>
        <v>44</v>
      </c>
      <c r="AP27" s="71">
        <f>'CARGA MÁQUINA (CAP INST.)'!AW$51</f>
        <v>44</v>
      </c>
      <c r="AQ27" s="71">
        <f>'CARGA MÁQUINA (CAP INST.)'!AX$51</f>
        <v>35.200000000000003</v>
      </c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</row>
    <row r="28" spans="1:55" x14ac:dyDescent="0.25">
      <c r="A28" s="78" t="s">
        <v>1335</v>
      </c>
      <c r="B28" s="71">
        <f>'CARGA MÁQUINA (CAP INST.)'!D$114</f>
        <v>0</v>
      </c>
      <c r="C28" s="71">
        <f>'CARGA MÁQUINA (CAP INST.)'!E$114</f>
        <v>14.595454545454544</v>
      </c>
      <c r="D28" s="71">
        <f>'CARGA MÁQUINA (CAP INST.)'!F$114</f>
        <v>0</v>
      </c>
      <c r="E28" s="71">
        <f>'CARGA MÁQUINA (CAP INST.)'!G$114</f>
        <v>9.8681818181818173</v>
      </c>
      <c r="F28" s="71">
        <f>'CARGA MÁQUINA (CAP INST.)'!H$114</f>
        <v>0</v>
      </c>
      <c r="G28" s="71">
        <f>'CARGA MÁQUINA (CAP INST.)'!I$114</f>
        <v>0</v>
      </c>
      <c r="H28" s="71">
        <f>'CARGA MÁQUINA (CAP INST.)'!J$114</f>
        <v>0</v>
      </c>
      <c r="I28" s="71">
        <f>'CARGA MÁQUINA (CAP INST.)'!K$114</f>
        <v>0</v>
      </c>
      <c r="J28" s="71">
        <f>'CARGA MÁQUINA (CAP INST.)'!L$114</f>
        <v>0</v>
      </c>
      <c r="K28" s="71">
        <f>'CARGA MÁQUINA (CAP INST.)'!M$114</f>
        <v>0</v>
      </c>
      <c r="L28" s="71">
        <f>'CARGA MÁQUINA (CAP INST.)'!N$114</f>
        <v>0</v>
      </c>
      <c r="M28" s="71">
        <f>'CARGA MÁQUINA (CAP INST.)'!O$114</f>
        <v>0</v>
      </c>
      <c r="N28" s="71">
        <f>'CARGA MÁQUINA (CAP INST.)'!P$114</f>
        <v>17.136363636363637</v>
      </c>
      <c r="O28" s="71">
        <f>'CARGA MÁQUINA (CAP INST.)'!Q$114</f>
        <v>0</v>
      </c>
      <c r="P28" s="71">
        <f>'CARGA MÁQUINA (CAP INST.)'!R$114</f>
        <v>18.436363636363634</v>
      </c>
      <c r="Q28" s="71">
        <f>'CARGA MÁQUINA (CAP INST.)'!S$114</f>
        <v>12.704545454545453</v>
      </c>
      <c r="R28" s="71">
        <f>'CARGA MÁQUINA (CAP INST.)'!T$114</f>
        <v>12.704545454545453</v>
      </c>
      <c r="S28" s="71">
        <f>'CARGA MÁQUINA (CAP INST.)'!U$114</f>
        <v>0</v>
      </c>
      <c r="T28" s="71">
        <f>'CARGA MÁQUINA (CAP INST.)'!V$114</f>
        <v>0</v>
      </c>
      <c r="U28" s="71">
        <f>'CARGA MÁQUINA (CAP INST.)'!W$114</f>
        <v>0</v>
      </c>
      <c r="V28" s="71">
        <f>'CARGA MÁQUINA (CAP INST.)'!X$114</f>
        <v>0</v>
      </c>
      <c r="W28" s="71">
        <f>'CARGA MÁQUINA (CAP INST.)'!Y$114</f>
        <v>0</v>
      </c>
      <c r="X28" s="71">
        <f>'CARGA MÁQUINA (CAP INST.)'!Z$114</f>
        <v>0</v>
      </c>
      <c r="Y28" s="71">
        <f>'CARGA MÁQUINA (CAP INST.)'!AA$114</f>
        <v>0</v>
      </c>
      <c r="Z28" s="71">
        <f>'CARGA MÁQUINA (CAP INST.)'!AB$114</f>
        <v>0</v>
      </c>
      <c r="AA28" s="71">
        <f>'CARGA MÁQUINA (CAP INST.)'!AC$114</f>
        <v>0</v>
      </c>
      <c r="AB28" s="71">
        <f>'CARGA MÁQUINA (CAP INST.)'!AD$114</f>
        <v>0</v>
      </c>
      <c r="AC28" s="71">
        <f>'CARGA MÁQUINA (CAP INST.)'!AE$114</f>
        <v>0</v>
      </c>
      <c r="AD28" s="71">
        <f>'CARGA MÁQUINA (CAP INST.)'!AF$114</f>
        <v>0</v>
      </c>
      <c r="AE28" s="71">
        <f>'CARGA MÁQUINA (CAP INST.)'!AG$114</f>
        <v>0</v>
      </c>
      <c r="AF28" s="71">
        <f>'CARGA MÁQUINA (CAP INST.)'!AH$114</f>
        <v>0</v>
      </c>
      <c r="AG28" s="71">
        <f>'CARGA MÁQUINA (CAP INST.)'!AI$114</f>
        <v>0</v>
      </c>
      <c r="AH28" s="71">
        <f>'CARGA MÁQUINA (CAP INST.)'!AJ$114</f>
        <v>0</v>
      </c>
      <c r="AI28" s="71">
        <f>'CARGA MÁQUINA (CAP INST.)'!AK$114</f>
        <v>0</v>
      </c>
      <c r="AJ28" s="71">
        <f>'CARGA MÁQUINA (CAP INST.)'!AL$114</f>
        <v>0</v>
      </c>
      <c r="AK28" s="71">
        <f>'CARGA MÁQUINA (CAP INST.)'!AM$114</f>
        <v>0</v>
      </c>
      <c r="AL28" s="71">
        <f>'CARGA MÁQUINA (CAP INST.)'!AN$114</f>
        <v>0</v>
      </c>
      <c r="AM28" s="71">
        <f>'CARGA MÁQUINA (CAP INST.)'!AO$114</f>
        <v>0</v>
      </c>
      <c r="AN28" s="71">
        <f>'CARGA MÁQUINA (CAP INST.)'!AP$114</f>
        <v>0</v>
      </c>
      <c r="AO28" s="71">
        <f>'CARGA MÁQUINA (CAP INST.)'!AQ$114</f>
        <v>0</v>
      </c>
      <c r="AP28" s="71">
        <f>'CARGA MÁQUINA (CAP INST.)'!AR$114</f>
        <v>0</v>
      </c>
      <c r="AQ28" s="71">
        <f>'CARGA MÁQUINA (CAP INST.)'!AS$114</f>
        <v>0</v>
      </c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</row>
    <row r="29" spans="1:55" x14ac:dyDescent="0.25">
      <c r="A29" s="78" t="s">
        <v>1239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</row>
    <row r="30" spans="1:55" x14ac:dyDescent="0.25">
      <c r="A30" s="79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</row>
    <row r="31" spans="1:55" x14ac:dyDescent="0.25">
      <c r="A31" s="77" t="s">
        <v>1233</v>
      </c>
      <c r="B31" s="69" t="s">
        <v>1234</v>
      </c>
      <c r="C31" s="69" t="s">
        <v>1235</v>
      </c>
      <c r="D31" s="69" t="s">
        <v>1236</v>
      </c>
      <c r="E31" s="69" t="s">
        <v>1237</v>
      </c>
      <c r="F31" s="69" t="s">
        <v>1240</v>
      </c>
      <c r="G31" s="69" t="s">
        <v>1241</v>
      </c>
      <c r="H31" s="69" t="s">
        <v>1242</v>
      </c>
      <c r="I31" s="69" t="s">
        <v>1243</v>
      </c>
      <c r="J31" s="69" t="s">
        <v>1244</v>
      </c>
      <c r="K31" s="69" t="s">
        <v>1245</v>
      </c>
      <c r="L31" s="69" t="s">
        <v>1246</v>
      </c>
      <c r="M31" s="69" t="s">
        <v>1247</v>
      </c>
      <c r="N31" s="69" t="s">
        <v>1248</v>
      </c>
      <c r="O31" s="69" t="s">
        <v>1249</v>
      </c>
      <c r="P31" s="69" t="s">
        <v>1250</v>
      </c>
      <c r="Q31" s="69" t="s">
        <v>1251</v>
      </c>
      <c r="R31" s="69" t="s">
        <v>1252</v>
      </c>
      <c r="S31" s="69" t="s">
        <v>1253</v>
      </c>
      <c r="T31" s="69" t="s">
        <v>1254</v>
      </c>
      <c r="U31" s="69" t="s">
        <v>1255</v>
      </c>
      <c r="V31" s="69" t="s">
        <v>1256</v>
      </c>
      <c r="W31" s="69" t="s">
        <v>1257</v>
      </c>
      <c r="X31" s="69" t="s">
        <v>1258</v>
      </c>
      <c r="Y31" s="69" t="s">
        <v>1259</v>
      </c>
      <c r="Z31" s="69" t="s">
        <v>1260</v>
      </c>
      <c r="AA31" s="69" t="s">
        <v>1261</v>
      </c>
      <c r="AB31" s="69" t="s">
        <v>1262</v>
      </c>
      <c r="AC31" s="69" t="s">
        <v>1263</v>
      </c>
      <c r="AD31" s="69" t="s">
        <v>1264</v>
      </c>
      <c r="AE31" s="69" t="s">
        <v>1265</v>
      </c>
      <c r="AF31" s="69" t="s">
        <v>1266</v>
      </c>
      <c r="AG31" s="69" t="s">
        <v>1267</v>
      </c>
      <c r="AH31" s="69" t="s">
        <v>1268</v>
      </c>
      <c r="AI31" s="69" t="s">
        <v>1269</v>
      </c>
      <c r="AJ31" s="69" t="s">
        <v>1270</v>
      </c>
      <c r="AK31" s="69" t="s">
        <v>1271</v>
      </c>
      <c r="AL31" s="69" t="s">
        <v>1272</v>
      </c>
      <c r="AM31" s="69" t="s">
        <v>1273</v>
      </c>
      <c r="AN31" s="69" t="s">
        <v>1274</v>
      </c>
      <c r="AO31" s="69" t="s">
        <v>1275</v>
      </c>
      <c r="AP31" s="69" t="s">
        <v>1276</v>
      </c>
      <c r="AQ31" s="69" t="s">
        <v>1277</v>
      </c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</row>
    <row r="32" spans="1:55" x14ac:dyDescent="0.25">
      <c r="A32" s="78" t="s">
        <v>1238</v>
      </c>
      <c r="B32" s="71">
        <f>'CARGA MÁQUINA (CAP INST.)'!I$52</f>
        <v>44</v>
      </c>
      <c r="C32" s="71">
        <f>'CARGA MÁQUINA (CAP INST.)'!J$52</f>
        <v>44</v>
      </c>
      <c r="D32" s="71">
        <f>'CARGA MÁQUINA (CAP INST.)'!K$52</f>
        <v>44</v>
      </c>
      <c r="E32" s="71">
        <f>'CARGA MÁQUINA (CAP INST.)'!L$52</f>
        <v>35.200000000000003</v>
      </c>
      <c r="F32" s="71">
        <f>'CARGA MÁQUINA (CAP INST.)'!M$52</f>
        <v>44</v>
      </c>
      <c r="G32" s="71">
        <f>'CARGA MÁQUINA (CAP INST.)'!N$52</f>
        <v>44</v>
      </c>
      <c r="H32" s="71">
        <f>'CARGA MÁQUINA (CAP INST.)'!O$52</f>
        <v>35.200000000000003</v>
      </c>
      <c r="I32" s="71">
        <f>'CARGA MÁQUINA (CAP INST.)'!P$52</f>
        <v>35.200000000000003</v>
      </c>
      <c r="J32" s="71">
        <f>'CARGA MÁQUINA (CAP INST.)'!Q$52</f>
        <v>44</v>
      </c>
      <c r="K32" s="71">
        <f>'CARGA MÁQUINA (CAP INST.)'!R$52</f>
        <v>44</v>
      </c>
      <c r="L32" s="71">
        <f>'CARGA MÁQUINA (CAP INST.)'!S$52</f>
        <v>44</v>
      </c>
      <c r="M32" s="71">
        <f>'CARGA MÁQUINA (CAP INST.)'!T$52</f>
        <v>44</v>
      </c>
      <c r="N32" s="71">
        <f>'CARGA MÁQUINA (CAP INST.)'!U$52</f>
        <v>35.200000000000003</v>
      </c>
      <c r="O32" s="71">
        <f>'CARGA MÁQUINA (CAP INST.)'!V$52</f>
        <v>44</v>
      </c>
      <c r="P32" s="71">
        <f>'CARGA MÁQUINA (CAP INST.)'!W$52</f>
        <v>44</v>
      </c>
      <c r="Q32" s="71">
        <f>'CARGA MÁQUINA (CAP INST.)'!X$52</f>
        <v>44</v>
      </c>
      <c r="R32" s="71">
        <f>'CARGA MÁQUINA (CAP INST.)'!Y$52</f>
        <v>44</v>
      </c>
      <c r="S32" s="71">
        <f>'CARGA MÁQUINA (CAP INST.)'!Z$52</f>
        <v>44</v>
      </c>
      <c r="T32" s="71">
        <f>'CARGA MÁQUINA (CAP INST.)'!AA$52</f>
        <v>44</v>
      </c>
      <c r="U32" s="71">
        <f>'CARGA MÁQUINA (CAP INST.)'!AB$52</f>
        <v>44</v>
      </c>
      <c r="V32" s="71">
        <f>'CARGA MÁQUINA (CAP INST.)'!AC$52</f>
        <v>44</v>
      </c>
      <c r="W32" s="71">
        <f>'CARGA MÁQUINA (CAP INST.)'!AD$52</f>
        <v>44</v>
      </c>
      <c r="X32" s="71">
        <f>'CARGA MÁQUINA (CAP INST.)'!AE$52</f>
        <v>44</v>
      </c>
      <c r="Y32" s="71">
        <f>'CARGA MÁQUINA (CAP INST.)'!AF$52</f>
        <v>44</v>
      </c>
      <c r="Z32" s="71">
        <f>'CARGA MÁQUINA (CAP INST.)'!AG$52</f>
        <v>44</v>
      </c>
      <c r="AA32" s="71">
        <f>'CARGA MÁQUINA (CAP INST.)'!AH$52</f>
        <v>44</v>
      </c>
      <c r="AB32" s="71">
        <f>'CARGA MÁQUINA (CAP INST.)'!AI$52</f>
        <v>35.200000000000003</v>
      </c>
      <c r="AC32" s="71">
        <f>'CARGA MÁQUINA (CAP INST.)'!AJ$52</f>
        <v>44</v>
      </c>
      <c r="AD32" s="71">
        <f>'CARGA MÁQUINA (CAP INST.)'!AK$52</f>
        <v>44</v>
      </c>
      <c r="AE32" s="71">
        <f>'CARGA MÁQUINA (CAP INST.)'!AL$52</f>
        <v>44</v>
      </c>
      <c r="AF32" s="71">
        <f>'CARGA MÁQUINA (CAP INST.)'!AM$52</f>
        <v>44</v>
      </c>
      <c r="AG32" s="71">
        <f>'CARGA MÁQUINA (CAP INST.)'!AN$52</f>
        <v>35.200000000000003</v>
      </c>
      <c r="AH32" s="71">
        <f>'CARGA MÁQUINA (CAP INST.)'!AO$52</f>
        <v>44</v>
      </c>
      <c r="AI32" s="71">
        <f>'CARGA MÁQUINA (CAP INST.)'!AP$52</f>
        <v>44</v>
      </c>
      <c r="AJ32" s="71">
        <f>'CARGA MÁQUINA (CAP INST.)'!AQ$52</f>
        <v>35.200000000000003</v>
      </c>
      <c r="AK32" s="71">
        <f>'CARGA MÁQUINA (CAP INST.)'!AR$52</f>
        <v>44</v>
      </c>
      <c r="AL32" s="71">
        <f>'CARGA MÁQUINA (CAP INST.)'!AS$52</f>
        <v>35.200000000000003</v>
      </c>
      <c r="AM32" s="71">
        <f>'CARGA MÁQUINA (CAP INST.)'!AT$52</f>
        <v>44</v>
      </c>
      <c r="AN32" s="71">
        <f>'CARGA MÁQUINA (CAP INST.)'!AU$52</f>
        <v>44</v>
      </c>
      <c r="AO32" s="71">
        <f>'CARGA MÁQUINA (CAP INST.)'!AV$52</f>
        <v>44</v>
      </c>
      <c r="AP32" s="71">
        <f>'CARGA MÁQUINA (CAP INST.)'!AW$52</f>
        <v>44</v>
      </c>
      <c r="AQ32" s="71">
        <f>'CARGA MÁQUINA (CAP INST.)'!AX$52</f>
        <v>35.200000000000003</v>
      </c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</row>
    <row r="33" spans="1:55" x14ac:dyDescent="0.25">
      <c r="A33" s="78" t="s">
        <v>1336</v>
      </c>
      <c r="B33" s="71">
        <f>'CARGA MÁQUINA (CAP INST.)'!D$115</f>
        <v>0</v>
      </c>
      <c r="C33" s="71">
        <f>'CARGA MÁQUINA (CAP INST.)'!E$115</f>
        <v>0</v>
      </c>
      <c r="D33" s="71">
        <f>'CARGA MÁQUINA (CAP INST.)'!F$115</f>
        <v>0</v>
      </c>
      <c r="E33" s="71">
        <f>'CARGA MÁQUINA (CAP INST.)'!G$115</f>
        <v>0</v>
      </c>
      <c r="F33" s="71">
        <f>'CARGA MÁQUINA (CAP INST.)'!H$115</f>
        <v>0</v>
      </c>
      <c r="G33" s="71">
        <f>'CARGA MÁQUINA (CAP INST.)'!I$115</f>
        <v>0</v>
      </c>
      <c r="H33" s="71">
        <f>'CARGA MÁQUINA (CAP INST.)'!J$115</f>
        <v>18.436363636363634</v>
      </c>
      <c r="I33" s="71">
        <f>'CARGA MÁQUINA (CAP INST.)'!K$115</f>
        <v>0</v>
      </c>
      <c r="J33" s="71">
        <f>'CARGA MÁQUINA (CAP INST.)'!L$115</f>
        <v>0</v>
      </c>
      <c r="K33" s="71">
        <f>'CARGA MÁQUINA (CAP INST.)'!M$115</f>
        <v>0</v>
      </c>
      <c r="L33" s="71">
        <f>'CARGA MÁQUINA (CAP INST.)'!N$115</f>
        <v>0</v>
      </c>
      <c r="M33" s="71">
        <f>'CARGA MÁQUINA (CAP INST.)'!O$115</f>
        <v>0</v>
      </c>
      <c r="N33" s="71">
        <f>'CARGA MÁQUINA (CAP INST.)'!P$115</f>
        <v>0</v>
      </c>
      <c r="O33" s="71">
        <f>'CARGA MÁQUINA (CAP INST.)'!Q$115</f>
        <v>0</v>
      </c>
      <c r="P33" s="71">
        <f>'CARGA MÁQUINA (CAP INST.)'!R$115</f>
        <v>0</v>
      </c>
      <c r="Q33" s="71">
        <f>'CARGA MÁQUINA (CAP INST.)'!S$115</f>
        <v>0</v>
      </c>
      <c r="R33" s="71">
        <f>'CARGA MÁQUINA (CAP INST.)'!T$115</f>
        <v>0</v>
      </c>
      <c r="S33" s="71">
        <f>'CARGA MÁQUINA (CAP INST.)'!U$115</f>
        <v>0</v>
      </c>
      <c r="T33" s="71">
        <f>'CARGA MÁQUINA (CAP INST.)'!V$115</f>
        <v>0</v>
      </c>
      <c r="U33" s="71">
        <f>'CARGA MÁQUINA (CAP INST.)'!W$115</f>
        <v>0</v>
      </c>
      <c r="V33" s="71">
        <f>'CARGA MÁQUINA (CAP INST.)'!X$115</f>
        <v>0</v>
      </c>
      <c r="W33" s="71">
        <f>'CARGA MÁQUINA (CAP INST.)'!Y$115</f>
        <v>0</v>
      </c>
      <c r="X33" s="71">
        <f>'CARGA MÁQUINA (CAP INST.)'!Z$115</f>
        <v>0</v>
      </c>
      <c r="Y33" s="71">
        <f>'CARGA MÁQUINA (CAP INST.)'!AA$115</f>
        <v>0</v>
      </c>
      <c r="Z33" s="71">
        <f>'CARGA MÁQUINA (CAP INST.)'!AB$115</f>
        <v>0</v>
      </c>
      <c r="AA33" s="71">
        <f>'CARGA MÁQUINA (CAP INST.)'!AC$115</f>
        <v>0</v>
      </c>
      <c r="AB33" s="71">
        <f>'CARGA MÁQUINA (CAP INST.)'!AD$115</f>
        <v>0</v>
      </c>
      <c r="AC33" s="71">
        <f>'CARGA MÁQUINA (CAP INST.)'!AE$115</f>
        <v>0</v>
      </c>
      <c r="AD33" s="71">
        <f>'CARGA MÁQUINA (CAP INST.)'!AF$115</f>
        <v>0</v>
      </c>
      <c r="AE33" s="71">
        <f>'CARGA MÁQUINA (CAP INST.)'!AG$115</f>
        <v>0</v>
      </c>
      <c r="AF33" s="71">
        <f>'CARGA MÁQUINA (CAP INST.)'!AH$115</f>
        <v>0</v>
      </c>
      <c r="AG33" s="71">
        <f>'CARGA MÁQUINA (CAP INST.)'!AI$115</f>
        <v>0</v>
      </c>
      <c r="AH33" s="71">
        <f>'CARGA MÁQUINA (CAP INST.)'!AJ$115</f>
        <v>0</v>
      </c>
      <c r="AI33" s="71">
        <f>'CARGA MÁQUINA (CAP INST.)'!AK$115</f>
        <v>0</v>
      </c>
      <c r="AJ33" s="71">
        <f>'CARGA MÁQUINA (CAP INST.)'!AL$115</f>
        <v>0</v>
      </c>
      <c r="AK33" s="71">
        <f>'CARGA MÁQUINA (CAP INST.)'!AM$115</f>
        <v>0</v>
      </c>
      <c r="AL33" s="71">
        <f>'CARGA MÁQUINA (CAP INST.)'!AN$115</f>
        <v>0</v>
      </c>
      <c r="AM33" s="71">
        <f>'CARGA MÁQUINA (CAP INST.)'!AO$115</f>
        <v>0</v>
      </c>
      <c r="AN33" s="71">
        <f>'CARGA MÁQUINA (CAP INST.)'!AP$115</f>
        <v>0</v>
      </c>
      <c r="AO33" s="71">
        <f>'CARGA MÁQUINA (CAP INST.)'!AQ$115</f>
        <v>0</v>
      </c>
      <c r="AP33" s="71">
        <f>'CARGA MÁQUINA (CAP INST.)'!AR$115</f>
        <v>0</v>
      </c>
      <c r="AQ33" s="71">
        <f>'CARGA MÁQUINA (CAP INST.)'!AS$115</f>
        <v>0</v>
      </c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</row>
    <row r="34" spans="1:55" x14ac:dyDescent="0.25">
      <c r="A34" s="78" t="s">
        <v>1239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</row>
    <row r="35" spans="1:55" x14ac:dyDescent="0.25">
      <c r="A35" s="79"/>
      <c r="B35" s="74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</row>
    <row r="36" spans="1:55" x14ac:dyDescent="0.25">
      <c r="A36" s="77" t="s">
        <v>1233</v>
      </c>
      <c r="B36" s="69" t="s">
        <v>1234</v>
      </c>
      <c r="C36" s="69" t="s">
        <v>1235</v>
      </c>
      <c r="D36" s="69" t="s">
        <v>1236</v>
      </c>
      <c r="E36" s="69" t="s">
        <v>1237</v>
      </c>
      <c r="F36" s="69" t="s">
        <v>1240</v>
      </c>
      <c r="G36" s="69" t="s">
        <v>1241</v>
      </c>
      <c r="H36" s="69" t="s">
        <v>1242</v>
      </c>
      <c r="I36" s="69" t="s">
        <v>1243</v>
      </c>
      <c r="J36" s="69" t="s">
        <v>1244</v>
      </c>
      <c r="K36" s="69" t="s">
        <v>1245</v>
      </c>
      <c r="L36" s="69" t="s">
        <v>1246</v>
      </c>
      <c r="M36" s="69" t="s">
        <v>1247</v>
      </c>
      <c r="N36" s="69" t="s">
        <v>1248</v>
      </c>
      <c r="O36" s="69" t="s">
        <v>1249</v>
      </c>
      <c r="P36" s="69" t="s">
        <v>1250</v>
      </c>
      <c r="Q36" s="69" t="s">
        <v>1251</v>
      </c>
      <c r="R36" s="69" t="s">
        <v>1252</v>
      </c>
      <c r="S36" s="69" t="s">
        <v>1253</v>
      </c>
      <c r="T36" s="69" t="s">
        <v>1254</v>
      </c>
      <c r="U36" s="69" t="s">
        <v>1255</v>
      </c>
      <c r="V36" s="69" t="s">
        <v>1256</v>
      </c>
      <c r="W36" s="69" t="s">
        <v>1257</v>
      </c>
      <c r="X36" s="69" t="s">
        <v>1258</v>
      </c>
      <c r="Y36" s="69" t="s">
        <v>1259</v>
      </c>
      <c r="Z36" s="69" t="s">
        <v>1260</v>
      </c>
      <c r="AA36" s="69" t="s">
        <v>1261</v>
      </c>
      <c r="AB36" s="69" t="s">
        <v>1262</v>
      </c>
      <c r="AC36" s="69" t="s">
        <v>1263</v>
      </c>
      <c r="AD36" s="69" t="s">
        <v>1264</v>
      </c>
      <c r="AE36" s="69" t="s">
        <v>1265</v>
      </c>
      <c r="AF36" s="69" t="s">
        <v>1266</v>
      </c>
      <c r="AG36" s="69" t="s">
        <v>1267</v>
      </c>
      <c r="AH36" s="69" t="s">
        <v>1268</v>
      </c>
      <c r="AI36" s="69" t="s">
        <v>1269</v>
      </c>
      <c r="AJ36" s="69" t="s">
        <v>1270</v>
      </c>
      <c r="AK36" s="69" t="s">
        <v>1271</v>
      </c>
      <c r="AL36" s="69" t="s">
        <v>1272</v>
      </c>
      <c r="AM36" s="69" t="s">
        <v>1273</v>
      </c>
      <c r="AN36" s="69" t="s">
        <v>1274</v>
      </c>
      <c r="AO36" s="69" t="s">
        <v>1275</v>
      </c>
      <c r="AP36" s="69" t="s">
        <v>1276</v>
      </c>
      <c r="AQ36" s="69" t="s">
        <v>1277</v>
      </c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</row>
    <row r="37" spans="1:55" x14ac:dyDescent="0.25">
      <c r="A37" s="78" t="s">
        <v>1238</v>
      </c>
      <c r="B37" s="71">
        <f>'CARGA MÁQUINA (CAP INST.)'!I$53</f>
        <v>44</v>
      </c>
      <c r="C37" s="71">
        <f>'CARGA MÁQUINA (CAP INST.)'!J$53</f>
        <v>44</v>
      </c>
      <c r="D37" s="71">
        <f>'CARGA MÁQUINA (CAP INST.)'!K$53</f>
        <v>44</v>
      </c>
      <c r="E37" s="71">
        <f>'CARGA MÁQUINA (CAP INST.)'!L$53</f>
        <v>35.200000000000003</v>
      </c>
      <c r="F37" s="71">
        <f>'CARGA MÁQUINA (CAP INST.)'!M$53</f>
        <v>44</v>
      </c>
      <c r="G37" s="71">
        <f>'CARGA MÁQUINA (CAP INST.)'!N$53</f>
        <v>44</v>
      </c>
      <c r="H37" s="71">
        <f>'CARGA MÁQUINA (CAP INST.)'!O$53</f>
        <v>35.200000000000003</v>
      </c>
      <c r="I37" s="71">
        <f>'CARGA MÁQUINA (CAP INST.)'!P$53</f>
        <v>35.200000000000003</v>
      </c>
      <c r="J37" s="71">
        <f>'CARGA MÁQUINA (CAP INST.)'!Q$53</f>
        <v>44</v>
      </c>
      <c r="K37" s="71">
        <f>'CARGA MÁQUINA (CAP INST.)'!R$53</f>
        <v>44</v>
      </c>
      <c r="L37" s="71">
        <f>'CARGA MÁQUINA (CAP INST.)'!S$53</f>
        <v>44</v>
      </c>
      <c r="M37" s="71">
        <f>'CARGA MÁQUINA (CAP INST.)'!T$53</f>
        <v>44</v>
      </c>
      <c r="N37" s="71">
        <f>'CARGA MÁQUINA (CAP INST.)'!U$53</f>
        <v>35.200000000000003</v>
      </c>
      <c r="O37" s="71">
        <f>'CARGA MÁQUINA (CAP INST.)'!V$53</f>
        <v>44</v>
      </c>
      <c r="P37" s="71">
        <f>'CARGA MÁQUINA (CAP INST.)'!W$53</f>
        <v>44</v>
      </c>
      <c r="Q37" s="71">
        <f>'CARGA MÁQUINA (CAP INST.)'!X$53</f>
        <v>44</v>
      </c>
      <c r="R37" s="71">
        <f>'CARGA MÁQUINA (CAP INST.)'!Y$53</f>
        <v>44</v>
      </c>
      <c r="S37" s="71">
        <f>'CARGA MÁQUINA (CAP INST.)'!Z$53</f>
        <v>44</v>
      </c>
      <c r="T37" s="71">
        <f>'CARGA MÁQUINA (CAP INST.)'!AA$53</f>
        <v>44</v>
      </c>
      <c r="U37" s="71">
        <f>'CARGA MÁQUINA (CAP INST.)'!AB$53</f>
        <v>44</v>
      </c>
      <c r="V37" s="71">
        <f>'CARGA MÁQUINA (CAP INST.)'!AC$53</f>
        <v>44</v>
      </c>
      <c r="W37" s="71">
        <f>'CARGA MÁQUINA (CAP INST.)'!AD$53</f>
        <v>44</v>
      </c>
      <c r="X37" s="71">
        <f>'CARGA MÁQUINA (CAP INST.)'!AE$53</f>
        <v>44</v>
      </c>
      <c r="Y37" s="71">
        <f>'CARGA MÁQUINA (CAP INST.)'!AF$53</f>
        <v>44</v>
      </c>
      <c r="Z37" s="71">
        <f>'CARGA MÁQUINA (CAP INST.)'!AG$53</f>
        <v>44</v>
      </c>
      <c r="AA37" s="71">
        <f>'CARGA MÁQUINA (CAP INST.)'!AH$53</f>
        <v>44</v>
      </c>
      <c r="AB37" s="71">
        <f>'CARGA MÁQUINA (CAP INST.)'!AI$53</f>
        <v>35.200000000000003</v>
      </c>
      <c r="AC37" s="71">
        <f>'CARGA MÁQUINA (CAP INST.)'!AJ$53</f>
        <v>44</v>
      </c>
      <c r="AD37" s="71">
        <f>'CARGA MÁQUINA (CAP INST.)'!AK$53</f>
        <v>44</v>
      </c>
      <c r="AE37" s="71">
        <f>'CARGA MÁQUINA (CAP INST.)'!AL$53</f>
        <v>44</v>
      </c>
      <c r="AF37" s="71">
        <f>'CARGA MÁQUINA (CAP INST.)'!AM$53</f>
        <v>44</v>
      </c>
      <c r="AG37" s="71">
        <f>'CARGA MÁQUINA (CAP INST.)'!AN$53</f>
        <v>35.200000000000003</v>
      </c>
      <c r="AH37" s="71">
        <f>'CARGA MÁQUINA (CAP INST.)'!AO$53</f>
        <v>44</v>
      </c>
      <c r="AI37" s="71">
        <f>'CARGA MÁQUINA (CAP INST.)'!AP$53</f>
        <v>44</v>
      </c>
      <c r="AJ37" s="71">
        <f>'CARGA MÁQUINA (CAP INST.)'!AQ$53</f>
        <v>35.200000000000003</v>
      </c>
      <c r="AK37" s="71">
        <f>'CARGA MÁQUINA (CAP INST.)'!AR$53</f>
        <v>44</v>
      </c>
      <c r="AL37" s="71">
        <f>'CARGA MÁQUINA (CAP INST.)'!AS$53</f>
        <v>35.200000000000003</v>
      </c>
      <c r="AM37" s="71">
        <f>'CARGA MÁQUINA (CAP INST.)'!AT$53</f>
        <v>44</v>
      </c>
      <c r="AN37" s="71">
        <f>'CARGA MÁQUINA (CAP INST.)'!AU$53</f>
        <v>44</v>
      </c>
      <c r="AO37" s="71">
        <f>'CARGA MÁQUINA (CAP INST.)'!AV$53</f>
        <v>44</v>
      </c>
      <c r="AP37" s="71">
        <f>'CARGA MÁQUINA (CAP INST.)'!AW$53</f>
        <v>44</v>
      </c>
      <c r="AQ37" s="71">
        <f>'CARGA MÁQUINA (CAP INST.)'!AX$53</f>
        <v>35.200000000000003</v>
      </c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</row>
    <row r="38" spans="1:55" x14ac:dyDescent="0.25">
      <c r="A38" s="78" t="s">
        <v>1337</v>
      </c>
      <c r="B38" s="71">
        <f>'CARGA MÁQUINA (CAP INST.)'!D$116</f>
        <v>13.63621212121212</v>
      </c>
      <c r="C38" s="71">
        <f>'CARGA MÁQUINA (CAP INST.)'!E$116</f>
        <v>0</v>
      </c>
      <c r="D38" s="71">
        <f>'CARGA MÁQUINA (CAP INST.)'!F$116</f>
        <v>0</v>
      </c>
      <c r="E38" s="71">
        <f>'CARGA MÁQUINA (CAP INST.)'!G$116</f>
        <v>7.4924242424242395</v>
      </c>
      <c r="F38" s="71">
        <f>'CARGA MÁQUINA (CAP INST.)'!H$116</f>
        <v>0</v>
      </c>
      <c r="G38" s="71">
        <f>'CARGA MÁQUINA (CAP INST.)'!I$116</f>
        <v>0</v>
      </c>
      <c r="H38" s="71">
        <f>'CARGA MÁQUINA (CAP INST.)'!J$116</f>
        <v>13.63621212121212</v>
      </c>
      <c r="I38" s="71">
        <f>'CARGA MÁQUINA (CAP INST.)'!K$116</f>
        <v>0</v>
      </c>
      <c r="J38" s="71">
        <f>'CARGA MÁQUINA (CAP INST.)'!L$116</f>
        <v>0</v>
      </c>
      <c r="K38" s="71">
        <f>'CARGA MÁQUINA (CAP INST.)'!M$116</f>
        <v>0</v>
      </c>
      <c r="L38" s="71">
        <f>'CARGA MÁQUINA (CAP INST.)'!N$116</f>
        <v>0</v>
      </c>
      <c r="M38" s="71">
        <f>'CARGA MÁQUINA (CAP INST.)'!O$116</f>
        <v>0</v>
      </c>
      <c r="N38" s="71">
        <f>'CARGA MÁQUINA (CAP INST.)'!P$116</f>
        <v>12.587272727272726</v>
      </c>
      <c r="O38" s="71">
        <f>'CARGA MÁQUINA (CAP INST.)'!Q$116</f>
        <v>0</v>
      </c>
      <c r="P38" s="71">
        <f>'CARGA MÁQUINA (CAP INST.)'!R$116</f>
        <v>13.63621212121212</v>
      </c>
      <c r="Q38" s="71">
        <f>'CARGA MÁQUINA (CAP INST.)'!S$116</f>
        <v>9.7401515151515152</v>
      </c>
      <c r="R38" s="71">
        <f>'CARGA MÁQUINA (CAP INST.)'!T$116</f>
        <v>9.7401515151515152</v>
      </c>
      <c r="S38" s="71">
        <f>'CARGA MÁQUINA (CAP INST.)'!U$116</f>
        <v>0</v>
      </c>
      <c r="T38" s="71">
        <f>'CARGA MÁQUINA (CAP INST.)'!V$116</f>
        <v>0</v>
      </c>
      <c r="U38" s="71">
        <f>'CARGA MÁQUINA (CAP INST.)'!W$116</f>
        <v>0</v>
      </c>
      <c r="V38" s="71">
        <f>'CARGA MÁQUINA (CAP INST.)'!X$116</f>
        <v>0</v>
      </c>
      <c r="W38" s="71">
        <f>'CARGA MÁQUINA (CAP INST.)'!Y$116</f>
        <v>0</v>
      </c>
      <c r="X38" s="71">
        <f>'CARGA MÁQUINA (CAP INST.)'!Z$116</f>
        <v>0</v>
      </c>
      <c r="Y38" s="71">
        <f>'CARGA MÁQUINA (CAP INST.)'!AA$116</f>
        <v>0</v>
      </c>
      <c r="Z38" s="71">
        <f>'CARGA MÁQUINA (CAP INST.)'!AB$116</f>
        <v>0</v>
      </c>
      <c r="AA38" s="71">
        <f>'CARGA MÁQUINA (CAP INST.)'!AC$116</f>
        <v>0</v>
      </c>
      <c r="AB38" s="71">
        <f>'CARGA MÁQUINA (CAP INST.)'!AD$116</f>
        <v>0</v>
      </c>
      <c r="AC38" s="71">
        <f>'CARGA MÁQUINA (CAP INST.)'!AE$116</f>
        <v>0</v>
      </c>
      <c r="AD38" s="71">
        <f>'CARGA MÁQUINA (CAP INST.)'!AF$116</f>
        <v>0</v>
      </c>
      <c r="AE38" s="71">
        <f>'CARGA MÁQUINA (CAP INST.)'!AG$116</f>
        <v>0</v>
      </c>
      <c r="AF38" s="71">
        <f>'CARGA MÁQUINA (CAP INST.)'!AH$116</f>
        <v>0</v>
      </c>
      <c r="AG38" s="71">
        <f>'CARGA MÁQUINA (CAP INST.)'!AI$116</f>
        <v>0</v>
      </c>
      <c r="AH38" s="71">
        <f>'CARGA MÁQUINA (CAP INST.)'!AJ$116</f>
        <v>0</v>
      </c>
      <c r="AI38" s="71">
        <f>'CARGA MÁQUINA (CAP INST.)'!AK$116</f>
        <v>0</v>
      </c>
      <c r="AJ38" s="71">
        <f>'CARGA MÁQUINA (CAP INST.)'!AL$116</f>
        <v>0</v>
      </c>
      <c r="AK38" s="71">
        <f>'CARGA MÁQUINA (CAP INST.)'!AM$116</f>
        <v>0</v>
      </c>
      <c r="AL38" s="71">
        <f>'CARGA MÁQUINA (CAP INST.)'!AN$116</f>
        <v>0</v>
      </c>
      <c r="AM38" s="71">
        <f>'CARGA MÁQUINA (CAP INST.)'!AO$116</f>
        <v>0</v>
      </c>
      <c r="AN38" s="71">
        <f>'CARGA MÁQUINA (CAP INST.)'!AP$116</f>
        <v>0</v>
      </c>
      <c r="AO38" s="71">
        <f>'CARGA MÁQUINA (CAP INST.)'!AQ$116</f>
        <v>0</v>
      </c>
      <c r="AP38" s="71">
        <f>'CARGA MÁQUINA (CAP INST.)'!AR$116</f>
        <v>0</v>
      </c>
      <c r="AQ38" s="71">
        <f>'CARGA MÁQUINA (CAP INST.)'!AS$116</f>
        <v>0</v>
      </c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</row>
    <row r="39" spans="1:55" x14ac:dyDescent="0.25">
      <c r="A39" s="78" t="s">
        <v>1239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</row>
    <row r="40" spans="1:55" x14ac:dyDescent="0.25">
      <c r="A40" s="79"/>
      <c r="B40" s="74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</row>
    <row r="41" spans="1:55" x14ac:dyDescent="0.25">
      <c r="A41" s="77" t="s">
        <v>1233</v>
      </c>
      <c r="B41" s="69" t="s">
        <v>1234</v>
      </c>
      <c r="C41" s="69" t="s">
        <v>1235</v>
      </c>
      <c r="D41" s="69" t="s">
        <v>1236</v>
      </c>
      <c r="E41" s="69" t="s">
        <v>1237</v>
      </c>
      <c r="F41" s="69" t="s">
        <v>1240</v>
      </c>
      <c r="G41" s="69" t="s">
        <v>1241</v>
      </c>
      <c r="H41" s="69" t="s">
        <v>1242</v>
      </c>
      <c r="I41" s="69" t="s">
        <v>1243</v>
      </c>
      <c r="J41" s="69" t="s">
        <v>1244</v>
      </c>
      <c r="K41" s="69" t="s">
        <v>1245</v>
      </c>
      <c r="L41" s="69" t="s">
        <v>1246</v>
      </c>
      <c r="M41" s="69" t="s">
        <v>1247</v>
      </c>
      <c r="N41" s="69" t="s">
        <v>1248</v>
      </c>
      <c r="O41" s="69" t="s">
        <v>1249</v>
      </c>
      <c r="P41" s="69" t="s">
        <v>1250</v>
      </c>
      <c r="Q41" s="69" t="s">
        <v>1251</v>
      </c>
      <c r="R41" s="69" t="s">
        <v>1252</v>
      </c>
      <c r="S41" s="69" t="s">
        <v>1253</v>
      </c>
      <c r="T41" s="69" t="s">
        <v>1254</v>
      </c>
      <c r="U41" s="69" t="s">
        <v>1255</v>
      </c>
      <c r="V41" s="69" t="s">
        <v>1256</v>
      </c>
      <c r="W41" s="69" t="s">
        <v>1257</v>
      </c>
      <c r="X41" s="69" t="s">
        <v>1258</v>
      </c>
      <c r="Y41" s="69" t="s">
        <v>1259</v>
      </c>
      <c r="Z41" s="69" t="s">
        <v>1260</v>
      </c>
      <c r="AA41" s="69" t="s">
        <v>1261</v>
      </c>
      <c r="AB41" s="69" t="s">
        <v>1262</v>
      </c>
      <c r="AC41" s="69" t="s">
        <v>1263</v>
      </c>
      <c r="AD41" s="69" t="s">
        <v>1264</v>
      </c>
      <c r="AE41" s="69" t="s">
        <v>1265</v>
      </c>
      <c r="AF41" s="69" t="s">
        <v>1266</v>
      </c>
      <c r="AG41" s="69" t="s">
        <v>1267</v>
      </c>
      <c r="AH41" s="69" t="s">
        <v>1268</v>
      </c>
      <c r="AI41" s="69" t="s">
        <v>1269</v>
      </c>
      <c r="AJ41" s="69" t="s">
        <v>1270</v>
      </c>
      <c r="AK41" s="69" t="s">
        <v>1271</v>
      </c>
      <c r="AL41" s="69" t="s">
        <v>1272</v>
      </c>
      <c r="AM41" s="69" t="s">
        <v>1273</v>
      </c>
      <c r="AN41" s="69" t="s">
        <v>1274</v>
      </c>
      <c r="AO41" s="69" t="s">
        <v>1275</v>
      </c>
      <c r="AP41" s="69" t="s">
        <v>1276</v>
      </c>
      <c r="AQ41" s="69" t="s">
        <v>1277</v>
      </c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</row>
    <row r="42" spans="1:55" x14ac:dyDescent="0.25">
      <c r="A42" s="78" t="s">
        <v>1238</v>
      </c>
      <c r="B42" s="71">
        <f>'CARGA MÁQUINA (CAP INST.)'!I$54</f>
        <v>44</v>
      </c>
      <c r="C42" s="71">
        <f>'CARGA MÁQUINA (CAP INST.)'!J$54</f>
        <v>44</v>
      </c>
      <c r="D42" s="71">
        <f>'CARGA MÁQUINA (CAP INST.)'!K$54</f>
        <v>44</v>
      </c>
      <c r="E42" s="71">
        <f>'CARGA MÁQUINA (CAP INST.)'!L$54</f>
        <v>35.200000000000003</v>
      </c>
      <c r="F42" s="71">
        <f>'CARGA MÁQUINA (CAP INST.)'!M$54</f>
        <v>44</v>
      </c>
      <c r="G42" s="71">
        <f>'CARGA MÁQUINA (CAP INST.)'!N$54</f>
        <v>44</v>
      </c>
      <c r="H42" s="71">
        <f>'CARGA MÁQUINA (CAP INST.)'!O$54</f>
        <v>35.200000000000003</v>
      </c>
      <c r="I42" s="71">
        <f>'CARGA MÁQUINA (CAP INST.)'!P$54</f>
        <v>35.200000000000003</v>
      </c>
      <c r="J42" s="71">
        <f>'CARGA MÁQUINA (CAP INST.)'!Q$54</f>
        <v>44</v>
      </c>
      <c r="K42" s="71">
        <f>'CARGA MÁQUINA (CAP INST.)'!R$54</f>
        <v>44</v>
      </c>
      <c r="L42" s="71">
        <f>'CARGA MÁQUINA (CAP INST.)'!S$54</f>
        <v>44</v>
      </c>
      <c r="M42" s="71">
        <f>'CARGA MÁQUINA (CAP INST.)'!T$54</f>
        <v>44</v>
      </c>
      <c r="N42" s="71">
        <f>'CARGA MÁQUINA (CAP INST.)'!U$54</f>
        <v>35.200000000000003</v>
      </c>
      <c r="O42" s="71">
        <f>'CARGA MÁQUINA (CAP INST.)'!V$54</f>
        <v>44</v>
      </c>
      <c r="P42" s="71">
        <f>'CARGA MÁQUINA (CAP INST.)'!W$54</f>
        <v>44</v>
      </c>
      <c r="Q42" s="71">
        <f>'CARGA MÁQUINA (CAP INST.)'!X$54</f>
        <v>44</v>
      </c>
      <c r="R42" s="71">
        <f>'CARGA MÁQUINA (CAP INST.)'!Y$54</f>
        <v>44</v>
      </c>
      <c r="S42" s="71">
        <f>'CARGA MÁQUINA (CAP INST.)'!Z$54</f>
        <v>44</v>
      </c>
      <c r="T42" s="71">
        <f>'CARGA MÁQUINA (CAP INST.)'!AA$54</f>
        <v>44</v>
      </c>
      <c r="U42" s="71">
        <f>'CARGA MÁQUINA (CAP INST.)'!AB$54</f>
        <v>44</v>
      </c>
      <c r="V42" s="71">
        <f>'CARGA MÁQUINA (CAP INST.)'!AC$54</f>
        <v>44</v>
      </c>
      <c r="W42" s="71">
        <f>'CARGA MÁQUINA (CAP INST.)'!AD$54</f>
        <v>44</v>
      </c>
      <c r="X42" s="71">
        <f>'CARGA MÁQUINA (CAP INST.)'!AE$54</f>
        <v>44</v>
      </c>
      <c r="Y42" s="71">
        <f>'CARGA MÁQUINA (CAP INST.)'!AF$54</f>
        <v>44</v>
      </c>
      <c r="Z42" s="71">
        <f>'CARGA MÁQUINA (CAP INST.)'!AG$54</f>
        <v>44</v>
      </c>
      <c r="AA42" s="71">
        <f>'CARGA MÁQUINA (CAP INST.)'!AH$54</f>
        <v>44</v>
      </c>
      <c r="AB42" s="71">
        <f>'CARGA MÁQUINA (CAP INST.)'!AI$54</f>
        <v>35.200000000000003</v>
      </c>
      <c r="AC42" s="71">
        <f>'CARGA MÁQUINA (CAP INST.)'!AJ$54</f>
        <v>44</v>
      </c>
      <c r="AD42" s="71">
        <f>'CARGA MÁQUINA (CAP INST.)'!AK$54</f>
        <v>44</v>
      </c>
      <c r="AE42" s="71">
        <f>'CARGA MÁQUINA (CAP INST.)'!AL$54</f>
        <v>44</v>
      </c>
      <c r="AF42" s="71">
        <f>'CARGA MÁQUINA (CAP INST.)'!AM$54</f>
        <v>44</v>
      </c>
      <c r="AG42" s="71">
        <f>'CARGA MÁQUINA (CAP INST.)'!AN$54</f>
        <v>35.200000000000003</v>
      </c>
      <c r="AH42" s="71">
        <f>'CARGA MÁQUINA (CAP INST.)'!AO$54</f>
        <v>44</v>
      </c>
      <c r="AI42" s="71">
        <f>'CARGA MÁQUINA (CAP INST.)'!AP$54</f>
        <v>44</v>
      </c>
      <c r="AJ42" s="71">
        <f>'CARGA MÁQUINA (CAP INST.)'!AQ$54</f>
        <v>35.200000000000003</v>
      </c>
      <c r="AK42" s="71">
        <f>'CARGA MÁQUINA (CAP INST.)'!AR$54</f>
        <v>44</v>
      </c>
      <c r="AL42" s="71">
        <f>'CARGA MÁQUINA (CAP INST.)'!AS$54</f>
        <v>35.200000000000003</v>
      </c>
      <c r="AM42" s="71">
        <f>'CARGA MÁQUINA (CAP INST.)'!AT$54</f>
        <v>44</v>
      </c>
      <c r="AN42" s="71">
        <f>'CARGA MÁQUINA (CAP INST.)'!AU$54</f>
        <v>44</v>
      </c>
      <c r="AO42" s="71">
        <f>'CARGA MÁQUINA (CAP INST.)'!AV$54</f>
        <v>44</v>
      </c>
      <c r="AP42" s="71">
        <f>'CARGA MÁQUINA (CAP INST.)'!AW$54</f>
        <v>44</v>
      </c>
      <c r="AQ42" s="71">
        <f>'CARGA MÁQUINA (CAP INST.)'!AX$54</f>
        <v>35.200000000000003</v>
      </c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</row>
    <row r="43" spans="1:55" x14ac:dyDescent="0.25">
      <c r="A43" s="78" t="s">
        <v>1338</v>
      </c>
      <c r="B43" s="71">
        <f>'CARGA MÁQUINA (CAP INST.)'!D$117</f>
        <v>0</v>
      </c>
      <c r="C43" s="71">
        <f>'CARGA MÁQUINA (CAP INST.)'!E$117</f>
        <v>0</v>
      </c>
      <c r="D43" s="71">
        <f>'CARGA MÁQUINA (CAP INST.)'!F$117</f>
        <v>0</v>
      </c>
      <c r="E43" s="71">
        <f>'CARGA MÁQUINA (CAP INST.)'!G$117</f>
        <v>0</v>
      </c>
      <c r="F43" s="71">
        <f>'CARGA MÁQUINA (CAP INST.)'!H$117</f>
        <v>0</v>
      </c>
      <c r="G43" s="71">
        <f>'CARGA MÁQUINA (CAP INST.)'!I$117</f>
        <v>0</v>
      </c>
      <c r="H43" s="71">
        <f>'CARGA MÁQUINA (CAP INST.)'!J$117</f>
        <v>0</v>
      </c>
      <c r="I43" s="71">
        <f>'CARGA MÁQUINA (CAP INST.)'!K$117</f>
        <v>0</v>
      </c>
      <c r="J43" s="71">
        <f>'CARGA MÁQUINA (CAP INST.)'!L$117</f>
        <v>0</v>
      </c>
      <c r="K43" s="71">
        <f>'CARGA MÁQUINA (CAP INST.)'!M$117</f>
        <v>0</v>
      </c>
      <c r="L43" s="71">
        <f>'CARGA MÁQUINA (CAP INST.)'!N$117</f>
        <v>0</v>
      </c>
      <c r="M43" s="71">
        <f>'CARGA MÁQUINA (CAP INST.)'!O$117</f>
        <v>0</v>
      </c>
      <c r="N43" s="71">
        <f>'CARGA MÁQUINA (CAP INST.)'!P$117</f>
        <v>0</v>
      </c>
      <c r="O43" s="71">
        <f>'CARGA MÁQUINA (CAP INST.)'!Q$117</f>
        <v>0</v>
      </c>
      <c r="P43" s="71">
        <f>'CARGA MÁQUINA (CAP INST.)'!R$117</f>
        <v>0</v>
      </c>
      <c r="Q43" s="71">
        <f>'CARGA MÁQUINA (CAP INST.)'!S$117</f>
        <v>0</v>
      </c>
      <c r="R43" s="71">
        <f>'CARGA MÁQUINA (CAP INST.)'!T$117</f>
        <v>0</v>
      </c>
      <c r="S43" s="71">
        <f>'CARGA MÁQUINA (CAP INST.)'!U$117</f>
        <v>0</v>
      </c>
      <c r="T43" s="71">
        <f>'CARGA MÁQUINA (CAP INST.)'!V$117</f>
        <v>0</v>
      </c>
      <c r="U43" s="71">
        <f>'CARGA MÁQUINA (CAP INST.)'!W$117</f>
        <v>0</v>
      </c>
      <c r="V43" s="71">
        <f>'CARGA MÁQUINA (CAP INST.)'!X$117</f>
        <v>0</v>
      </c>
      <c r="W43" s="71">
        <f>'CARGA MÁQUINA (CAP INST.)'!Y$117</f>
        <v>0</v>
      </c>
      <c r="X43" s="71">
        <f>'CARGA MÁQUINA (CAP INST.)'!Z$117</f>
        <v>0</v>
      </c>
      <c r="Y43" s="71">
        <f>'CARGA MÁQUINA (CAP INST.)'!AA$117</f>
        <v>0</v>
      </c>
      <c r="Z43" s="71">
        <f>'CARGA MÁQUINA (CAP INST.)'!AB$117</f>
        <v>0</v>
      </c>
      <c r="AA43" s="71">
        <f>'CARGA MÁQUINA (CAP INST.)'!AC$117</f>
        <v>0</v>
      </c>
      <c r="AB43" s="71">
        <f>'CARGA MÁQUINA (CAP INST.)'!AD$117</f>
        <v>0</v>
      </c>
      <c r="AC43" s="71">
        <f>'CARGA MÁQUINA (CAP INST.)'!AE$117</f>
        <v>0</v>
      </c>
      <c r="AD43" s="71">
        <f>'CARGA MÁQUINA (CAP INST.)'!AF$117</f>
        <v>0</v>
      </c>
      <c r="AE43" s="71">
        <f>'CARGA MÁQUINA (CAP INST.)'!AG$117</f>
        <v>0</v>
      </c>
      <c r="AF43" s="71">
        <f>'CARGA MÁQUINA (CAP INST.)'!AH$117</f>
        <v>0</v>
      </c>
      <c r="AG43" s="71">
        <f>'CARGA MÁQUINA (CAP INST.)'!AI$117</f>
        <v>0</v>
      </c>
      <c r="AH43" s="71">
        <f>'CARGA MÁQUINA (CAP INST.)'!AJ$117</f>
        <v>0</v>
      </c>
      <c r="AI43" s="71">
        <f>'CARGA MÁQUINA (CAP INST.)'!AK$117</f>
        <v>0</v>
      </c>
      <c r="AJ43" s="71">
        <f>'CARGA MÁQUINA (CAP INST.)'!AL$117</f>
        <v>0</v>
      </c>
      <c r="AK43" s="71">
        <f>'CARGA MÁQUINA (CAP INST.)'!AM$117</f>
        <v>0</v>
      </c>
      <c r="AL43" s="71">
        <f>'CARGA MÁQUINA (CAP INST.)'!AN$117</f>
        <v>0</v>
      </c>
      <c r="AM43" s="71">
        <f>'CARGA MÁQUINA (CAP INST.)'!AO$117</f>
        <v>0</v>
      </c>
      <c r="AN43" s="71">
        <f>'CARGA MÁQUINA (CAP INST.)'!AP$117</f>
        <v>0</v>
      </c>
      <c r="AO43" s="71">
        <f>'CARGA MÁQUINA (CAP INST.)'!AQ$117</f>
        <v>0</v>
      </c>
      <c r="AP43" s="71">
        <f>'CARGA MÁQUINA (CAP INST.)'!AR$117</f>
        <v>0</v>
      </c>
      <c r="AQ43" s="71">
        <f>'CARGA MÁQUINA (CAP INST.)'!AS$117</f>
        <v>0</v>
      </c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</row>
    <row r="44" spans="1:55" x14ac:dyDescent="0.25">
      <c r="A44" s="78" t="s">
        <v>1239</v>
      </c>
      <c r="B44" s="73"/>
      <c r="C44" s="73"/>
      <c r="D44" s="73"/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3"/>
      <c r="AP44" s="73"/>
      <c r="AQ44" s="73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</row>
    <row r="45" spans="1:55" x14ac:dyDescent="0.25">
      <c r="A45" s="79"/>
      <c r="B45" s="74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</row>
    <row r="46" spans="1:55" x14ac:dyDescent="0.25">
      <c r="A46" s="77" t="s">
        <v>1233</v>
      </c>
      <c r="B46" s="69" t="s">
        <v>1234</v>
      </c>
      <c r="C46" s="69" t="s">
        <v>1235</v>
      </c>
      <c r="D46" s="69" t="s">
        <v>1236</v>
      </c>
      <c r="E46" s="69" t="s">
        <v>1237</v>
      </c>
      <c r="F46" s="69" t="s">
        <v>1240</v>
      </c>
      <c r="G46" s="69" t="s">
        <v>1241</v>
      </c>
      <c r="H46" s="69" t="s">
        <v>1242</v>
      </c>
      <c r="I46" s="69" t="s">
        <v>1243</v>
      </c>
      <c r="J46" s="69" t="s">
        <v>1244</v>
      </c>
      <c r="K46" s="69" t="s">
        <v>1245</v>
      </c>
      <c r="L46" s="69" t="s">
        <v>1246</v>
      </c>
      <c r="M46" s="69" t="s">
        <v>1247</v>
      </c>
      <c r="N46" s="69" t="s">
        <v>1248</v>
      </c>
      <c r="O46" s="69" t="s">
        <v>1249</v>
      </c>
      <c r="P46" s="69" t="s">
        <v>1250</v>
      </c>
      <c r="Q46" s="69" t="s">
        <v>1251</v>
      </c>
      <c r="R46" s="69" t="s">
        <v>1252</v>
      </c>
      <c r="S46" s="69" t="s">
        <v>1253</v>
      </c>
      <c r="T46" s="69" t="s">
        <v>1254</v>
      </c>
      <c r="U46" s="69" t="s">
        <v>1255</v>
      </c>
      <c r="V46" s="69" t="s">
        <v>1256</v>
      </c>
      <c r="W46" s="69" t="s">
        <v>1257</v>
      </c>
      <c r="X46" s="69" t="s">
        <v>1258</v>
      </c>
      <c r="Y46" s="69" t="s">
        <v>1259</v>
      </c>
      <c r="Z46" s="69" t="s">
        <v>1260</v>
      </c>
      <c r="AA46" s="69" t="s">
        <v>1261</v>
      </c>
      <c r="AB46" s="69" t="s">
        <v>1262</v>
      </c>
      <c r="AC46" s="69" t="s">
        <v>1263</v>
      </c>
      <c r="AD46" s="69" t="s">
        <v>1264</v>
      </c>
      <c r="AE46" s="69" t="s">
        <v>1265</v>
      </c>
      <c r="AF46" s="69" t="s">
        <v>1266</v>
      </c>
      <c r="AG46" s="69" t="s">
        <v>1267</v>
      </c>
      <c r="AH46" s="69" t="s">
        <v>1268</v>
      </c>
      <c r="AI46" s="69" t="s">
        <v>1269</v>
      </c>
      <c r="AJ46" s="69" t="s">
        <v>1270</v>
      </c>
      <c r="AK46" s="69" t="s">
        <v>1271</v>
      </c>
      <c r="AL46" s="69" t="s">
        <v>1272</v>
      </c>
      <c r="AM46" s="69" t="s">
        <v>1273</v>
      </c>
      <c r="AN46" s="69" t="s">
        <v>1274</v>
      </c>
      <c r="AO46" s="69" t="s">
        <v>1275</v>
      </c>
      <c r="AP46" s="69" t="s">
        <v>1276</v>
      </c>
      <c r="AQ46" s="69" t="s">
        <v>1277</v>
      </c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</row>
    <row r="47" spans="1:55" x14ac:dyDescent="0.25">
      <c r="A47" s="78" t="s">
        <v>1238</v>
      </c>
      <c r="B47" s="71">
        <f>'CARGA MÁQUINA (CAP INST.)'!I$55</f>
        <v>44</v>
      </c>
      <c r="C47" s="71">
        <f>'CARGA MÁQUINA (CAP INST.)'!J$55</f>
        <v>44</v>
      </c>
      <c r="D47" s="71">
        <f>'CARGA MÁQUINA (CAP INST.)'!K$55</f>
        <v>44</v>
      </c>
      <c r="E47" s="71">
        <f>'CARGA MÁQUINA (CAP INST.)'!L$55</f>
        <v>35.200000000000003</v>
      </c>
      <c r="F47" s="71">
        <f>'CARGA MÁQUINA (CAP INST.)'!M$55</f>
        <v>44</v>
      </c>
      <c r="G47" s="71">
        <f>'CARGA MÁQUINA (CAP INST.)'!N$55</f>
        <v>44</v>
      </c>
      <c r="H47" s="71">
        <f>'CARGA MÁQUINA (CAP INST.)'!O$55</f>
        <v>35.200000000000003</v>
      </c>
      <c r="I47" s="71">
        <f>'CARGA MÁQUINA (CAP INST.)'!P$55</f>
        <v>35.200000000000003</v>
      </c>
      <c r="J47" s="71">
        <f>'CARGA MÁQUINA (CAP INST.)'!Q$55</f>
        <v>44</v>
      </c>
      <c r="K47" s="71">
        <f>'CARGA MÁQUINA (CAP INST.)'!R$55</f>
        <v>44</v>
      </c>
      <c r="L47" s="71">
        <f>'CARGA MÁQUINA (CAP INST.)'!S$55</f>
        <v>44</v>
      </c>
      <c r="M47" s="71">
        <f>'CARGA MÁQUINA (CAP INST.)'!T$55</f>
        <v>44</v>
      </c>
      <c r="N47" s="71">
        <f>'CARGA MÁQUINA (CAP INST.)'!U$55</f>
        <v>35.200000000000003</v>
      </c>
      <c r="O47" s="71">
        <f>'CARGA MÁQUINA (CAP INST.)'!V$55</f>
        <v>44</v>
      </c>
      <c r="P47" s="71">
        <f>'CARGA MÁQUINA (CAP INST.)'!W$55</f>
        <v>44</v>
      </c>
      <c r="Q47" s="71">
        <f>'CARGA MÁQUINA (CAP INST.)'!X$55</f>
        <v>44</v>
      </c>
      <c r="R47" s="71">
        <f>'CARGA MÁQUINA (CAP INST.)'!Y$55</f>
        <v>44</v>
      </c>
      <c r="S47" s="71">
        <f>'CARGA MÁQUINA (CAP INST.)'!Z$55</f>
        <v>44</v>
      </c>
      <c r="T47" s="71">
        <f>'CARGA MÁQUINA (CAP INST.)'!AA$55</f>
        <v>44</v>
      </c>
      <c r="U47" s="71">
        <f>'CARGA MÁQUINA (CAP INST.)'!AB$55</f>
        <v>44</v>
      </c>
      <c r="V47" s="71">
        <f>'CARGA MÁQUINA (CAP INST.)'!AC$55</f>
        <v>44</v>
      </c>
      <c r="W47" s="71">
        <f>'CARGA MÁQUINA (CAP INST.)'!AD$55</f>
        <v>44</v>
      </c>
      <c r="X47" s="71">
        <f>'CARGA MÁQUINA (CAP INST.)'!AE$55</f>
        <v>44</v>
      </c>
      <c r="Y47" s="71">
        <f>'CARGA MÁQUINA (CAP INST.)'!AF$55</f>
        <v>44</v>
      </c>
      <c r="Z47" s="71">
        <f>'CARGA MÁQUINA (CAP INST.)'!AG$55</f>
        <v>44</v>
      </c>
      <c r="AA47" s="71">
        <f>'CARGA MÁQUINA (CAP INST.)'!AH$55</f>
        <v>44</v>
      </c>
      <c r="AB47" s="71">
        <f>'CARGA MÁQUINA (CAP INST.)'!AI$55</f>
        <v>35.200000000000003</v>
      </c>
      <c r="AC47" s="71">
        <f>'CARGA MÁQUINA (CAP INST.)'!AJ$55</f>
        <v>44</v>
      </c>
      <c r="AD47" s="71">
        <f>'CARGA MÁQUINA (CAP INST.)'!AK$55</f>
        <v>44</v>
      </c>
      <c r="AE47" s="71">
        <f>'CARGA MÁQUINA (CAP INST.)'!AL$55</f>
        <v>44</v>
      </c>
      <c r="AF47" s="71">
        <f>'CARGA MÁQUINA (CAP INST.)'!AM$55</f>
        <v>44</v>
      </c>
      <c r="AG47" s="71">
        <f>'CARGA MÁQUINA (CAP INST.)'!AN$55</f>
        <v>35.200000000000003</v>
      </c>
      <c r="AH47" s="71">
        <f>'CARGA MÁQUINA (CAP INST.)'!AO$55</f>
        <v>44</v>
      </c>
      <c r="AI47" s="71">
        <f>'CARGA MÁQUINA (CAP INST.)'!AP$55</f>
        <v>44</v>
      </c>
      <c r="AJ47" s="71">
        <f>'CARGA MÁQUINA (CAP INST.)'!AQ$55</f>
        <v>35.200000000000003</v>
      </c>
      <c r="AK47" s="71">
        <f>'CARGA MÁQUINA (CAP INST.)'!AR$55</f>
        <v>44</v>
      </c>
      <c r="AL47" s="71">
        <f>'CARGA MÁQUINA (CAP INST.)'!AS$55</f>
        <v>35.200000000000003</v>
      </c>
      <c r="AM47" s="71">
        <f>'CARGA MÁQUINA (CAP INST.)'!AT$55</f>
        <v>44</v>
      </c>
      <c r="AN47" s="71">
        <f>'CARGA MÁQUINA (CAP INST.)'!AU$55</f>
        <v>44</v>
      </c>
      <c r="AO47" s="71">
        <f>'CARGA MÁQUINA (CAP INST.)'!AV$55</f>
        <v>44</v>
      </c>
      <c r="AP47" s="71">
        <f>'CARGA MÁQUINA (CAP INST.)'!AW$55</f>
        <v>44</v>
      </c>
      <c r="AQ47" s="71">
        <f>'CARGA MÁQUINA (CAP INST.)'!AX$55</f>
        <v>35.200000000000003</v>
      </c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</row>
    <row r="48" spans="1:55" x14ac:dyDescent="0.25">
      <c r="A48" s="78" t="s">
        <v>1339</v>
      </c>
      <c r="B48" s="71">
        <f>'CARGA MÁQUINA (CAP INST.)'!D$118</f>
        <v>0</v>
      </c>
      <c r="C48" s="71">
        <f>'CARGA MÁQUINA (CAP INST.)'!E$118</f>
        <v>17.477121212121212</v>
      </c>
      <c r="D48" s="71">
        <f>'CARGA MÁQUINA (CAP INST.)'!F$118</f>
        <v>0</v>
      </c>
      <c r="E48" s="71">
        <f>'CARGA MÁQUINA (CAP INST.)'!G$118</f>
        <v>0</v>
      </c>
      <c r="F48" s="71">
        <f>'CARGA MÁQUINA (CAP INST.)'!H$118</f>
        <v>0</v>
      </c>
      <c r="G48" s="71">
        <f>'CARGA MÁQUINA (CAP INST.)'!I$118</f>
        <v>0</v>
      </c>
      <c r="H48" s="71">
        <f>'CARGA MÁQUINA (CAP INST.)'!J$118</f>
        <v>0</v>
      </c>
      <c r="I48" s="71">
        <f>'CARGA MÁQUINA (CAP INST.)'!K$118</f>
        <v>0</v>
      </c>
      <c r="J48" s="71">
        <f>'CARGA MÁQUINA (CAP INST.)'!L$118</f>
        <v>0</v>
      </c>
      <c r="K48" s="71">
        <f>'CARGA MÁQUINA (CAP INST.)'!M$118</f>
        <v>0</v>
      </c>
      <c r="L48" s="71">
        <f>'CARGA MÁQUINA (CAP INST.)'!N$118</f>
        <v>0</v>
      </c>
      <c r="M48" s="71">
        <f>'CARGA MÁQUINA (CAP INST.)'!O$118</f>
        <v>0</v>
      </c>
      <c r="N48" s="71">
        <f>'CARGA MÁQUINA (CAP INST.)'!P$118</f>
        <v>0</v>
      </c>
      <c r="O48" s="71">
        <f>'CARGA MÁQUINA (CAP INST.)'!Q$118</f>
        <v>0</v>
      </c>
      <c r="P48" s="71">
        <f>'CARGA MÁQUINA (CAP INST.)'!R$118</f>
        <v>0</v>
      </c>
      <c r="Q48" s="71">
        <f>'CARGA MÁQUINA (CAP INST.)'!S$118</f>
        <v>0</v>
      </c>
      <c r="R48" s="71">
        <f>'CARGA MÁQUINA (CAP INST.)'!T$118</f>
        <v>0</v>
      </c>
      <c r="S48" s="71">
        <f>'CARGA MÁQUINA (CAP INST.)'!U$118</f>
        <v>0</v>
      </c>
      <c r="T48" s="71">
        <f>'CARGA MÁQUINA (CAP INST.)'!V$118</f>
        <v>0</v>
      </c>
      <c r="U48" s="71">
        <f>'CARGA MÁQUINA (CAP INST.)'!W$118</f>
        <v>0</v>
      </c>
      <c r="V48" s="71">
        <f>'CARGA MÁQUINA (CAP INST.)'!X$118</f>
        <v>0</v>
      </c>
      <c r="W48" s="71">
        <f>'CARGA MÁQUINA (CAP INST.)'!Y$118</f>
        <v>0</v>
      </c>
      <c r="X48" s="71">
        <f>'CARGA MÁQUINA (CAP INST.)'!Z$118</f>
        <v>0</v>
      </c>
      <c r="Y48" s="71">
        <f>'CARGA MÁQUINA (CAP INST.)'!AA$118</f>
        <v>0</v>
      </c>
      <c r="Z48" s="71">
        <f>'CARGA MÁQUINA (CAP INST.)'!AB$118</f>
        <v>0</v>
      </c>
      <c r="AA48" s="71">
        <f>'CARGA MÁQUINA (CAP INST.)'!AC$118</f>
        <v>0</v>
      </c>
      <c r="AB48" s="71">
        <f>'CARGA MÁQUINA (CAP INST.)'!AD$118</f>
        <v>0</v>
      </c>
      <c r="AC48" s="71">
        <f>'CARGA MÁQUINA (CAP INST.)'!AE$118</f>
        <v>0</v>
      </c>
      <c r="AD48" s="71">
        <f>'CARGA MÁQUINA (CAP INST.)'!AF$118</f>
        <v>0</v>
      </c>
      <c r="AE48" s="71">
        <f>'CARGA MÁQUINA (CAP INST.)'!AG$118</f>
        <v>0</v>
      </c>
      <c r="AF48" s="71">
        <f>'CARGA MÁQUINA (CAP INST.)'!AH$118</f>
        <v>0</v>
      </c>
      <c r="AG48" s="71">
        <f>'CARGA MÁQUINA (CAP INST.)'!AI$118</f>
        <v>0</v>
      </c>
      <c r="AH48" s="71">
        <f>'CARGA MÁQUINA (CAP INST.)'!AJ$118</f>
        <v>0</v>
      </c>
      <c r="AI48" s="71">
        <f>'CARGA MÁQUINA (CAP INST.)'!AK$118</f>
        <v>0</v>
      </c>
      <c r="AJ48" s="71">
        <f>'CARGA MÁQUINA (CAP INST.)'!AL$118</f>
        <v>0</v>
      </c>
      <c r="AK48" s="71">
        <f>'CARGA MÁQUINA (CAP INST.)'!AM$118</f>
        <v>0</v>
      </c>
      <c r="AL48" s="71">
        <f>'CARGA MÁQUINA (CAP INST.)'!AN$118</f>
        <v>0</v>
      </c>
      <c r="AM48" s="71">
        <f>'CARGA MÁQUINA (CAP INST.)'!AO$118</f>
        <v>0</v>
      </c>
      <c r="AN48" s="71">
        <f>'CARGA MÁQUINA (CAP INST.)'!AP$118</f>
        <v>0</v>
      </c>
      <c r="AO48" s="71">
        <f>'CARGA MÁQUINA (CAP INST.)'!AQ$118</f>
        <v>0</v>
      </c>
      <c r="AP48" s="71">
        <f>'CARGA MÁQUINA (CAP INST.)'!AR$118</f>
        <v>0</v>
      </c>
      <c r="AQ48" s="71">
        <f>'CARGA MÁQUINA (CAP INST.)'!AS$118</f>
        <v>0</v>
      </c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</row>
    <row r="49" spans="1:55" x14ac:dyDescent="0.25">
      <c r="A49" s="78" t="s">
        <v>1239</v>
      </c>
      <c r="B49" s="73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3"/>
      <c r="AP49" s="73"/>
      <c r="AQ49" s="73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</row>
    <row r="50" spans="1:55" x14ac:dyDescent="0.25">
      <c r="A50" s="79"/>
      <c r="B50" s="74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</row>
    <row r="51" spans="1:55" x14ac:dyDescent="0.25">
      <c r="A51" s="77" t="s">
        <v>1233</v>
      </c>
      <c r="B51" s="69" t="s">
        <v>1234</v>
      </c>
      <c r="C51" s="69" t="s">
        <v>1235</v>
      </c>
      <c r="D51" s="69" t="s">
        <v>1236</v>
      </c>
      <c r="E51" s="69" t="s">
        <v>1237</v>
      </c>
      <c r="F51" s="69" t="s">
        <v>1240</v>
      </c>
      <c r="G51" s="69" t="s">
        <v>1241</v>
      </c>
      <c r="H51" s="69" t="s">
        <v>1242</v>
      </c>
      <c r="I51" s="69" t="s">
        <v>1243</v>
      </c>
      <c r="J51" s="69" t="s">
        <v>1244</v>
      </c>
      <c r="K51" s="69" t="s">
        <v>1245</v>
      </c>
      <c r="L51" s="69" t="s">
        <v>1246</v>
      </c>
      <c r="M51" s="69" t="s">
        <v>1247</v>
      </c>
      <c r="N51" s="69" t="s">
        <v>1248</v>
      </c>
      <c r="O51" s="69" t="s">
        <v>1249</v>
      </c>
      <c r="P51" s="69" t="s">
        <v>1250</v>
      </c>
      <c r="Q51" s="69" t="s">
        <v>1251</v>
      </c>
      <c r="R51" s="69" t="s">
        <v>1252</v>
      </c>
      <c r="S51" s="69" t="s">
        <v>1253</v>
      </c>
      <c r="T51" s="69" t="s">
        <v>1254</v>
      </c>
      <c r="U51" s="69" t="s">
        <v>1255</v>
      </c>
      <c r="V51" s="69" t="s">
        <v>1256</v>
      </c>
      <c r="W51" s="69" t="s">
        <v>1257</v>
      </c>
      <c r="X51" s="69" t="s">
        <v>1258</v>
      </c>
      <c r="Y51" s="69" t="s">
        <v>1259</v>
      </c>
      <c r="Z51" s="69" t="s">
        <v>1260</v>
      </c>
      <c r="AA51" s="69" t="s">
        <v>1261</v>
      </c>
      <c r="AB51" s="69" t="s">
        <v>1262</v>
      </c>
      <c r="AC51" s="69" t="s">
        <v>1263</v>
      </c>
      <c r="AD51" s="69" t="s">
        <v>1264</v>
      </c>
      <c r="AE51" s="69" t="s">
        <v>1265</v>
      </c>
      <c r="AF51" s="69" t="s">
        <v>1266</v>
      </c>
      <c r="AG51" s="69" t="s">
        <v>1267</v>
      </c>
      <c r="AH51" s="69" t="s">
        <v>1268</v>
      </c>
      <c r="AI51" s="69" t="s">
        <v>1269</v>
      </c>
      <c r="AJ51" s="69" t="s">
        <v>1270</v>
      </c>
      <c r="AK51" s="69" t="s">
        <v>1271</v>
      </c>
      <c r="AL51" s="69" t="s">
        <v>1272</v>
      </c>
      <c r="AM51" s="69" t="s">
        <v>1273</v>
      </c>
      <c r="AN51" s="69" t="s">
        <v>1274</v>
      </c>
      <c r="AO51" s="69" t="s">
        <v>1275</v>
      </c>
      <c r="AP51" s="69" t="s">
        <v>1276</v>
      </c>
      <c r="AQ51" s="69" t="s">
        <v>1277</v>
      </c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</row>
    <row r="52" spans="1:55" x14ac:dyDescent="0.25">
      <c r="A52" s="78" t="s">
        <v>1238</v>
      </c>
      <c r="B52" s="71">
        <f>'CARGA MÁQUINA (CAP INST.)'!I$56</f>
        <v>44</v>
      </c>
      <c r="C52" s="71">
        <f>'CARGA MÁQUINA (CAP INST.)'!J$56</f>
        <v>44</v>
      </c>
      <c r="D52" s="71">
        <f>'CARGA MÁQUINA (CAP INST.)'!K$56</f>
        <v>44</v>
      </c>
      <c r="E52" s="71">
        <f>'CARGA MÁQUINA (CAP INST.)'!L$56</f>
        <v>35.200000000000003</v>
      </c>
      <c r="F52" s="71">
        <f>'CARGA MÁQUINA (CAP INST.)'!M$56</f>
        <v>44</v>
      </c>
      <c r="G52" s="71">
        <f>'CARGA MÁQUINA (CAP INST.)'!N$56</f>
        <v>44</v>
      </c>
      <c r="H52" s="71">
        <f>'CARGA MÁQUINA (CAP INST.)'!O$56</f>
        <v>35.200000000000003</v>
      </c>
      <c r="I52" s="71">
        <f>'CARGA MÁQUINA (CAP INST.)'!P$56</f>
        <v>35.200000000000003</v>
      </c>
      <c r="J52" s="71">
        <f>'CARGA MÁQUINA (CAP INST.)'!Q$56</f>
        <v>44</v>
      </c>
      <c r="K52" s="71">
        <f>'CARGA MÁQUINA (CAP INST.)'!R$56</f>
        <v>44</v>
      </c>
      <c r="L52" s="71">
        <f>'CARGA MÁQUINA (CAP INST.)'!S$56</f>
        <v>44</v>
      </c>
      <c r="M52" s="71">
        <f>'CARGA MÁQUINA (CAP INST.)'!T$56</f>
        <v>44</v>
      </c>
      <c r="N52" s="71">
        <f>'CARGA MÁQUINA (CAP INST.)'!U$56</f>
        <v>35.200000000000003</v>
      </c>
      <c r="O52" s="71">
        <f>'CARGA MÁQUINA (CAP INST.)'!V$56</f>
        <v>44</v>
      </c>
      <c r="P52" s="71">
        <f>'CARGA MÁQUINA (CAP INST.)'!W$56</f>
        <v>44</v>
      </c>
      <c r="Q52" s="71">
        <f>'CARGA MÁQUINA (CAP INST.)'!X$56</f>
        <v>44</v>
      </c>
      <c r="R52" s="71">
        <f>'CARGA MÁQUINA (CAP INST.)'!Y$56</f>
        <v>44</v>
      </c>
      <c r="S52" s="71">
        <f>'CARGA MÁQUINA (CAP INST.)'!Z$56</f>
        <v>44</v>
      </c>
      <c r="T52" s="71">
        <f>'CARGA MÁQUINA (CAP INST.)'!AA$56</f>
        <v>44</v>
      </c>
      <c r="U52" s="71">
        <f>'CARGA MÁQUINA (CAP INST.)'!AB$56</f>
        <v>44</v>
      </c>
      <c r="V52" s="71">
        <f>'CARGA MÁQUINA (CAP INST.)'!AC$56</f>
        <v>44</v>
      </c>
      <c r="W52" s="71">
        <f>'CARGA MÁQUINA (CAP INST.)'!AD$56</f>
        <v>44</v>
      </c>
      <c r="X52" s="71">
        <f>'CARGA MÁQUINA (CAP INST.)'!AE$56</f>
        <v>44</v>
      </c>
      <c r="Y52" s="71">
        <f>'CARGA MÁQUINA (CAP INST.)'!AF$56</f>
        <v>44</v>
      </c>
      <c r="Z52" s="71">
        <f>'CARGA MÁQUINA (CAP INST.)'!AG$56</f>
        <v>44</v>
      </c>
      <c r="AA52" s="71">
        <f>'CARGA MÁQUINA (CAP INST.)'!AH$56</f>
        <v>44</v>
      </c>
      <c r="AB52" s="71">
        <f>'CARGA MÁQUINA (CAP INST.)'!AI$56</f>
        <v>35.200000000000003</v>
      </c>
      <c r="AC52" s="71">
        <f>'CARGA MÁQUINA (CAP INST.)'!AJ$56</f>
        <v>44</v>
      </c>
      <c r="AD52" s="71">
        <f>'CARGA MÁQUINA (CAP INST.)'!AK$56</f>
        <v>44</v>
      </c>
      <c r="AE52" s="71">
        <f>'CARGA MÁQUINA (CAP INST.)'!AL$56</f>
        <v>44</v>
      </c>
      <c r="AF52" s="71">
        <f>'CARGA MÁQUINA (CAP INST.)'!AM$56</f>
        <v>44</v>
      </c>
      <c r="AG52" s="71">
        <f>'CARGA MÁQUINA (CAP INST.)'!AN$56</f>
        <v>35.200000000000003</v>
      </c>
      <c r="AH52" s="71">
        <f>'CARGA MÁQUINA (CAP INST.)'!AO$56</f>
        <v>44</v>
      </c>
      <c r="AI52" s="71">
        <f>'CARGA MÁQUINA (CAP INST.)'!AP$56</f>
        <v>44</v>
      </c>
      <c r="AJ52" s="71">
        <f>'CARGA MÁQUINA (CAP INST.)'!AQ$56</f>
        <v>35.200000000000003</v>
      </c>
      <c r="AK52" s="71">
        <f>'CARGA MÁQUINA (CAP INST.)'!AR$56</f>
        <v>44</v>
      </c>
      <c r="AL52" s="71">
        <f>'CARGA MÁQUINA (CAP INST.)'!AS$56</f>
        <v>35.200000000000003</v>
      </c>
      <c r="AM52" s="71">
        <f>'CARGA MÁQUINA (CAP INST.)'!AT$56</f>
        <v>44</v>
      </c>
      <c r="AN52" s="71">
        <f>'CARGA MÁQUINA (CAP INST.)'!AU$56</f>
        <v>44</v>
      </c>
      <c r="AO52" s="71">
        <f>'CARGA MÁQUINA (CAP INST.)'!AV$56</f>
        <v>44</v>
      </c>
      <c r="AP52" s="71">
        <f>'CARGA MÁQUINA (CAP INST.)'!AW$56</f>
        <v>44</v>
      </c>
      <c r="AQ52" s="71">
        <f>'CARGA MÁQUINA (CAP INST.)'!AX$56</f>
        <v>35.200000000000003</v>
      </c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</row>
    <row r="53" spans="1:55" x14ac:dyDescent="0.25">
      <c r="A53" s="78" t="s">
        <v>1340</v>
      </c>
      <c r="B53" s="71">
        <f>'CARGA MÁQUINA (CAP INST.)'!D$119</f>
        <v>0</v>
      </c>
      <c r="C53" s="71">
        <f>'CARGA MÁQUINA (CAP INST.)'!E$119</f>
        <v>0</v>
      </c>
      <c r="D53" s="71">
        <f>'CARGA MÁQUINA (CAP INST.)'!F$119</f>
        <v>0</v>
      </c>
      <c r="E53" s="71">
        <f>'CARGA MÁQUINA (CAP INST.)'!G$119</f>
        <v>0</v>
      </c>
      <c r="F53" s="71">
        <f>'CARGA MÁQUINA (CAP INST.)'!H$119</f>
        <v>0</v>
      </c>
      <c r="G53" s="71">
        <f>'CARGA MÁQUINA (CAP INST.)'!I$119</f>
        <v>0</v>
      </c>
      <c r="H53" s="71">
        <f>'CARGA MÁQUINA (CAP INST.)'!J$119</f>
        <v>0</v>
      </c>
      <c r="I53" s="71">
        <f>'CARGA MÁQUINA (CAP INST.)'!K$119</f>
        <v>0</v>
      </c>
      <c r="J53" s="71">
        <f>'CARGA MÁQUINA (CAP INST.)'!L$119</f>
        <v>0</v>
      </c>
      <c r="K53" s="71">
        <f>'CARGA MÁQUINA (CAP INST.)'!M$119</f>
        <v>0</v>
      </c>
      <c r="L53" s="71">
        <f>'CARGA MÁQUINA (CAP INST.)'!N$119</f>
        <v>0</v>
      </c>
      <c r="M53" s="71">
        <f>'CARGA MÁQUINA (CAP INST.)'!O$119</f>
        <v>0</v>
      </c>
      <c r="N53" s="71">
        <f>'CARGA MÁQUINA (CAP INST.)'!P$119</f>
        <v>0</v>
      </c>
      <c r="O53" s="71">
        <f>'CARGA MÁQUINA (CAP INST.)'!Q$119</f>
        <v>0</v>
      </c>
      <c r="P53" s="71">
        <f>'CARGA MÁQUINA (CAP INST.)'!R$119</f>
        <v>0</v>
      </c>
      <c r="Q53" s="71">
        <f>'CARGA MÁQUINA (CAP INST.)'!S$119</f>
        <v>0</v>
      </c>
      <c r="R53" s="71">
        <f>'CARGA MÁQUINA (CAP INST.)'!T$119</f>
        <v>0</v>
      </c>
      <c r="S53" s="71">
        <f>'CARGA MÁQUINA (CAP INST.)'!U$119</f>
        <v>0</v>
      </c>
      <c r="T53" s="71">
        <f>'CARGA MÁQUINA (CAP INST.)'!V$119</f>
        <v>0</v>
      </c>
      <c r="U53" s="71">
        <f>'CARGA MÁQUINA (CAP INST.)'!W$119</f>
        <v>0</v>
      </c>
      <c r="V53" s="71">
        <f>'CARGA MÁQUINA (CAP INST.)'!X$119</f>
        <v>0</v>
      </c>
      <c r="W53" s="71">
        <f>'CARGA MÁQUINA (CAP INST.)'!Y$119</f>
        <v>0</v>
      </c>
      <c r="X53" s="71">
        <f>'CARGA MÁQUINA (CAP INST.)'!Z$119</f>
        <v>0</v>
      </c>
      <c r="Y53" s="71">
        <f>'CARGA MÁQUINA (CAP INST.)'!AA$119</f>
        <v>0</v>
      </c>
      <c r="Z53" s="71">
        <f>'CARGA MÁQUINA (CAP INST.)'!AB$119</f>
        <v>0</v>
      </c>
      <c r="AA53" s="71">
        <f>'CARGA MÁQUINA (CAP INST.)'!AC$119</f>
        <v>0</v>
      </c>
      <c r="AB53" s="71">
        <f>'CARGA MÁQUINA (CAP INST.)'!AD$119</f>
        <v>0</v>
      </c>
      <c r="AC53" s="71">
        <f>'CARGA MÁQUINA (CAP INST.)'!AE$119</f>
        <v>0</v>
      </c>
      <c r="AD53" s="71">
        <f>'CARGA MÁQUINA (CAP INST.)'!AF$119</f>
        <v>0</v>
      </c>
      <c r="AE53" s="71">
        <f>'CARGA MÁQUINA (CAP INST.)'!AG$119</f>
        <v>0</v>
      </c>
      <c r="AF53" s="71">
        <f>'CARGA MÁQUINA (CAP INST.)'!AH$119</f>
        <v>0</v>
      </c>
      <c r="AG53" s="71">
        <f>'CARGA MÁQUINA (CAP INST.)'!AI$119</f>
        <v>0</v>
      </c>
      <c r="AH53" s="71">
        <f>'CARGA MÁQUINA (CAP INST.)'!AJ$119</f>
        <v>0</v>
      </c>
      <c r="AI53" s="71">
        <f>'CARGA MÁQUINA (CAP INST.)'!AK$119</f>
        <v>0</v>
      </c>
      <c r="AJ53" s="71">
        <f>'CARGA MÁQUINA (CAP INST.)'!AL$119</f>
        <v>0</v>
      </c>
      <c r="AK53" s="71">
        <f>'CARGA MÁQUINA (CAP INST.)'!AM$119</f>
        <v>0</v>
      </c>
      <c r="AL53" s="71">
        <f>'CARGA MÁQUINA (CAP INST.)'!AN$119</f>
        <v>0</v>
      </c>
      <c r="AM53" s="71">
        <f>'CARGA MÁQUINA (CAP INST.)'!AO$119</f>
        <v>0</v>
      </c>
      <c r="AN53" s="71">
        <f>'CARGA MÁQUINA (CAP INST.)'!AP$119</f>
        <v>0</v>
      </c>
      <c r="AO53" s="71">
        <f>'CARGA MÁQUINA (CAP INST.)'!AQ$119</f>
        <v>0</v>
      </c>
      <c r="AP53" s="71">
        <f>'CARGA MÁQUINA (CAP INST.)'!AR$119</f>
        <v>0</v>
      </c>
      <c r="AQ53" s="71">
        <f>'CARGA MÁQUINA (CAP INST.)'!AS$119</f>
        <v>0</v>
      </c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</row>
    <row r="54" spans="1:55" x14ac:dyDescent="0.25">
      <c r="A54" s="78" t="s">
        <v>1239</v>
      </c>
      <c r="B54" s="73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3"/>
      <c r="AP54" s="73"/>
      <c r="AQ54" s="73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</row>
    <row r="55" spans="1:55" x14ac:dyDescent="0.25">
      <c r="A55" s="79"/>
      <c r="B55" s="74"/>
      <c r="C55" s="74"/>
      <c r="D55" s="74"/>
      <c r="E55" s="74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</row>
    <row r="56" spans="1:55" x14ac:dyDescent="0.25">
      <c r="A56" s="77" t="s">
        <v>1233</v>
      </c>
      <c r="B56" s="69" t="s">
        <v>1234</v>
      </c>
      <c r="C56" s="69" t="s">
        <v>1235</v>
      </c>
      <c r="D56" s="69" t="s">
        <v>1236</v>
      </c>
      <c r="E56" s="69" t="s">
        <v>1237</v>
      </c>
      <c r="F56" s="69" t="s">
        <v>1240</v>
      </c>
      <c r="G56" s="69" t="s">
        <v>1241</v>
      </c>
      <c r="H56" s="69" t="s">
        <v>1242</v>
      </c>
      <c r="I56" s="69" t="s">
        <v>1243</v>
      </c>
      <c r="J56" s="69" t="s">
        <v>1244</v>
      </c>
      <c r="K56" s="69" t="s">
        <v>1245</v>
      </c>
      <c r="L56" s="69" t="s">
        <v>1246</v>
      </c>
      <c r="M56" s="69" t="s">
        <v>1247</v>
      </c>
      <c r="N56" s="69" t="s">
        <v>1248</v>
      </c>
      <c r="O56" s="69" t="s">
        <v>1249</v>
      </c>
      <c r="P56" s="69" t="s">
        <v>1250</v>
      </c>
      <c r="Q56" s="69" t="s">
        <v>1251</v>
      </c>
      <c r="R56" s="69" t="s">
        <v>1252</v>
      </c>
      <c r="S56" s="69" t="s">
        <v>1253</v>
      </c>
      <c r="T56" s="69" t="s">
        <v>1254</v>
      </c>
      <c r="U56" s="69" t="s">
        <v>1255</v>
      </c>
      <c r="V56" s="69" t="s">
        <v>1256</v>
      </c>
      <c r="W56" s="69" t="s">
        <v>1257</v>
      </c>
      <c r="X56" s="69" t="s">
        <v>1258</v>
      </c>
      <c r="Y56" s="69" t="s">
        <v>1259</v>
      </c>
      <c r="Z56" s="69" t="s">
        <v>1260</v>
      </c>
      <c r="AA56" s="69" t="s">
        <v>1261</v>
      </c>
      <c r="AB56" s="69" t="s">
        <v>1262</v>
      </c>
      <c r="AC56" s="69" t="s">
        <v>1263</v>
      </c>
      <c r="AD56" s="69" t="s">
        <v>1264</v>
      </c>
      <c r="AE56" s="69" t="s">
        <v>1265</v>
      </c>
      <c r="AF56" s="69" t="s">
        <v>1266</v>
      </c>
      <c r="AG56" s="69" t="s">
        <v>1267</v>
      </c>
      <c r="AH56" s="69" t="s">
        <v>1268</v>
      </c>
      <c r="AI56" s="69" t="s">
        <v>1269</v>
      </c>
      <c r="AJ56" s="69" t="s">
        <v>1270</v>
      </c>
      <c r="AK56" s="69" t="s">
        <v>1271</v>
      </c>
      <c r="AL56" s="69" t="s">
        <v>1272</v>
      </c>
      <c r="AM56" s="69" t="s">
        <v>1273</v>
      </c>
      <c r="AN56" s="69" t="s">
        <v>1274</v>
      </c>
      <c r="AO56" s="69" t="s">
        <v>1275</v>
      </c>
      <c r="AP56" s="69" t="s">
        <v>1276</v>
      </c>
      <c r="AQ56" s="69" t="s">
        <v>1277</v>
      </c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</row>
    <row r="57" spans="1:55" x14ac:dyDescent="0.25">
      <c r="A57" s="78" t="s">
        <v>1238</v>
      </c>
      <c r="B57" s="71">
        <f>'CARGA MÁQUINA (CAP INST.)'!I$57</f>
        <v>44</v>
      </c>
      <c r="C57" s="71">
        <f>'CARGA MÁQUINA (CAP INST.)'!J$57</f>
        <v>44</v>
      </c>
      <c r="D57" s="71">
        <f>'CARGA MÁQUINA (CAP INST.)'!K$57</f>
        <v>44</v>
      </c>
      <c r="E57" s="71">
        <f>'CARGA MÁQUINA (CAP INST.)'!L$57</f>
        <v>35.200000000000003</v>
      </c>
      <c r="F57" s="71">
        <f>'CARGA MÁQUINA (CAP INST.)'!M$57</f>
        <v>44</v>
      </c>
      <c r="G57" s="71">
        <f>'CARGA MÁQUINA (CAP INST.)'!N$57</f>
        <v>44</v>
      </c>
      <c r="H57" s="71">
        <f>'CARGA MÁQUINA (CAP INST.)'!O$57</f>
        <v>35.200000000000003</v>
      </c>
      <c r="I57" s="71">
        <f>'CARGA MÁQUINA (CAP INST.)'!P$57</f>
        <v>35.200000000000003</v>
      </c>
      <c r="J57" s="71">
        <f>'CARGA MÁQUINA (CAP INST.)'!Q$57</f>
        <v>44</v>
      </c>
      <c r="K57" s="71">
        <f>'CARGA MÁQUINA (CAP INST.)'!R$57</f>
        <v>44</v>
      </c>
      <c r="L57" s="71">
        <f>'CARGA MÁQUINA (CAP INST.)'!S$57</f>
        <v>44</v>
      </c>
      <c r="M57" s="71">
        <f>'CARGA MÁQUINA (CAP INST.)'!T$57</f>
        <v>44</v>
      </c>
      <c r="N57" s="71">
        <f>'CARGA MÁQUINA (CAP INST.)'!U$57</f>
        <v>35.200000000000003</v>
      </c>
      <c r="O57" s="71">
        <f>'CARGA MÁQUINA (CAP INST.)'!V$57</f>
        <v>44</v>
      </c>
      <c r="P57" s="71">
        <f>'CARGA MÁQUINA (CAP INST.)'!W$57</f>
        <v>44</v>
      </c>
      <c r="Q57" s="71">
        <f>'CARGA MÁQUINA (CAP INST.)'!X$57</f>
        <v>44</v>
      </c>
      <c r="R57" s="71">
        <f>'CARGA MÁQUINA (CAP INST.)'!Y$57</f>
        <v>44</v>
      </c>
      <c r="S57" s="71">
        <f>'CARGA MÁQUINA (CAP INST.)'!Z$57</f>
        <v>44</v>
      </c>
      <c r="T57" s="71">
        <f>'CARGA MÁQUINA (CAP INST.)'!AA$57</f>
        <v>44</v>
      </c>
      <c r="U57" s="71">
        <f>'CARGA MÁQUINA (CAP INST.)'!AB$57</f>
        <v>44</v>
      </c>
      <c r="V57" s="71">
        <f>'CARGA MÁQUINA (CAP INST.)'!AC$57</f>
        <v>44</v>
      </c>
      <c r="W57" s="71">
        <f>'CARGA MÁQUINA (CAP INST.)'!AD$57</f>
        <v>44</v>
      </c>
      <c r="X57" s="71">
        <f>'CARGA MÁQUINA (CAP INST.)'!AE$57</f>
        <v>44</v>
      </c>
      <c r="Y57" s="71">
        <f>'CARGA MÁQUINA (CAP INST.)'!AF$57</f>
        <v>44</v>
      </c>
      <c r="Z57" s="71">
        <f>'CARGA MÁQUINA (CAP INST.)'!AG$57</f>
        <v>44</v>
      </c>
      <c r="AA57" s="71">
        <f>'CARGA MÁQUINA (CAP INST.)'!AH$57</f>
        <v>44</v>
      </c>
      <c r="AB57" s="71">
        <f>'CARGA MÁQUINA (CAP INST.)'!AI$57</f>
        <v>35.200000000000003</v>
      </c>
      <c r="AC57" s="71">
        <f>'CARGA MÁQUINA (CAP INST.)'!AJ$57</f>
        <v>44</v>
      </c>
      <c r="AD57" s="71">
        <f>'CARGA MÁQUINA (CAP INST.)'!AK$57</f>
        <v>44</v>
      </c>
      <c r="AE57" s="71">
        <f>'CARGA MÁQUINA (CAP INST.)'!AL$57</f>
        <v>44</v>
      </c>
      <c r="AF57" s="71">
        <f>'CARGA MÁQUINA (CAP INST.)'!AM$57</f>
        <v>44</v>
      </c>
      <c r="AG57" s="71">
        <f>'CARGA MÁQUINA (CAP INST.)'!AN$57</f>
        <v>35.200000000000003</v>
      </c>
      <c r="AH57" s="71">
        <f>'CARGA MÁQUINA (CAP INST.)'!AO$57</f>
        <v>44</v>
      </c>
      <c r="AI57" s="71">
        <f>'CARGA MÁQUINA (CAP INST.)'!AP$57</f>
        <v>44</v>
      </c>
      <c r="AJ57" s="71">
        <f>'CARGA MÁQUINA (CAP INST.)'!AQ$57</f>
        <v>35.200000000000003</v>
      </c>
      <c r="AK57" s="71">
        <f>'CARGA MÁQUINA (CAP INST.)'!AR$57</f>
        <v>44</v>
      </c>
      <c r="AL57" s="71">
        <f>'CARGA MÁQUINA (CAP INST.)'!AS$57</f>
        <v>35.200000000000003</v>
      </c>
      <c r="AM57" s="71">
        <f>'CARGA MÁQUINA (CAP INST.)'!AT$57</f>
        <v>44</v>
      </c>
      <c r="AN57" s="71">
        <f>'CARGA MÁQUINA (CAP INST.)'!AU$57</f>
        <v>44</v>
      </c>
      <c r="AO57" s="71">
        <f>'CARGA MÁQUINA (CAP INST.)'!AV$57</f>
        <v>44</v>
      </c>
      <c r="AP57" s="71">
        <f>'CARGA MÁQUINA (CAP INST.)'!AW$57</f>
        <v>44</v>
      </c>
      <c r="AQ57" s="71">
        <f>'CARGA MÁQUINA (CAP INST.)'!AX$57</f>
        <v>35.200000000000003</v>
      </c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</row>
    <row r="58" spans="1:55" x14ac:dyDescent="0.25">
      <c r="A58" s="78" t="s">
        <v>1341</v>
      </c>
      <c r="B58" s="71">
        <f>'CARGA MÁQUINA (CAP INST.)'!D$120</f>
        <v>0</v>
      </c>
      <c r="C58" s="71">
        <f>'CARGA MÁQUINA (CAP INST.)'!E$120</f>
        <v>0</v>
      </c>
      <c r="D58" s="71">
        <f>'CARGA MÁQUINA (CAP INST.)'!F$120</f>
        <v>0</v>
      </c>
      <c r="E58" s="71">
        <f>'CARGA MÁQUINA (CAP INST.)'!G$120</f>
        <v>0</v>
      </c>
      <c r="F58" s="71">
        <f>'CARGA MÁQUINA (CAP INST.)'!H$120</f>
        <v>0</v>
      </c>
      <c r="G58" s="71">
        <f>'CARGA MÁQUINA (CAP INST.)'!I$120</f>
        <v>0</v>
      </c>
      <c r="H58" s="71">
        <f>'CARGA MÁQUINA (CAP INST.)'!J$120</f>
        <v>0</v>
      </c>
      <c r="I58" s="71">
        <f>'CARGA MÁQUINA (CAP INST.)'!K$120</f>
        <v>0</v>
      </c>
      <c r="J58" s="71">
        <f>'CARGA MÁQUINA (CAP INST.)'!L$120</f>
        <v>0</v>
      </c>
      <c r="K58" s="71">
        <f>'CARGA MÁQUINA (CAP INST.)'!M$120</f>
        <v>0</v>
      </c>
      <c r="L58" s="71">
        <f>'CARGA MÁQUINA (CAP INST.)'!N$120</f>
        <v>0</v>
      </c>
      <c r="M58" s="71">
        <f>'CARGA MÁQUINA (CAP INST.)'!O$120</f>
        <v>0</v>
      </c>
      <c r="N58" s="71">
        <f>'CARGA MÁQUINA (CAP INST.)'!P$120</f>
        <v>0</v>
      </c>
      <c r="O58" s="71">
        <f>'CARGA MÁQUINA (CAP INST.)'!Q$120</f>
        <v>0</v>
      </c>
      <c r="P58" s="71">
        <f>'CARGA MÁQUINA (CAP INST.)'!R$120</f>
        <v>0</v>
      </c>
      <c r="Q58" s="71">
        <f>'CARGA MÁQUINA (CAP INST.)'!S$120</f>
        <v>0</v>
      </c>
      <c r="R58" s="71">
        <f>'CARGA MÁQUINA (CAP INST.)'!T$120</f>
        <v>0</v>
      </c>
      <c r="S58" s="71">
        <f>'CARGA MÁQUINA (CAP INST.)'!U$120</f>
        <v>0</v>
      </c>
      <c r="T58" s="71">
        <f>'CARGA MÁQUINA (CAP INST.)'!V$120</f>
        <v>0</v>
      </c>
      <c r="U58" s="71">
        <f>'CARGA MÁQUINA (CAP INST.)'!W$120</f>
        <v>0</v>
      </c>
      <c r="V58" s="71">
        <f>'CARGA MÁQUINA (CAP INST.)'!X$120</f>
        <v>0</v>
      </c>
      <c r="W58" s="71">
        <f>'CARGA MÁQUINA (CAP INST.)'!Y$120</f>
        <v>0</v>
      </c>
      <c r="X58" s="71">
        <f>'CARGA MÁQUINA (CAP INST.)'!Z$120</f>
        <v>0</v>
      </c>
      <c r="Y58" s="71">
        <f>'CARGA MÁQUINA (CAP INST.)'!AA$120</f>
        <v>0</v>
      </c>
      <c r="Z58" s="71">
        <f>'CARGA MÁQUINA (CAP INST.)'!AB$120</f>
        <v>0</v>
      </c>
      <c r="AA58" s="71">
        <f>'CARGA MÁQUINA (CAP INST.)'!AC$120</f>
        <v>0</v>
      </c>
      <c r="AB58" s="71">
        <f>'CARGA MÁQUINA (CAP INST.)'!AD$120</f>
        <v>0</v>
      </c>
      <c r="AC58" s="71">
        <f>'CARGA MÁQUINA (CAP INST.)'!AE$120</f>
        <v>0</v>
      </c>
      <c r="AD58" s="71">
        <f>'CARGA MÁQUINA (CAP INST.)'!AF$120</f>
        <v>0</v>
      </c>
      <c r="AE58" s="71">
        <f>'CARGA MÁQUINA (CAP INST.)'!AG$120</f>
        <v>0</v>
      </c>
      <c r="AF58" s="71">
        <f>'CARGA MÁQUINA (CAP INST.)'!AH$120</f>
        <v>0</v>
      </c>
      <c r="AG58" s="71">
        <f>'CARGA MÁQUINA (CAP INST.)'!AI$120</f>
        <v>0</v>
      </c>
      <c r="AH58" s="71">
        <f>'CARGA MÁQUINA (CAP INST.)'!AJ$120</f>
        <v>0</v>
      </c>
      <c r="AI58" s="71">
        <f>'CARGA MÁQUINA (CAP INST.)'!AK$120</f>
        <v>0</v>
      </c>
      <c r="AJ58" s="71">
        <f>'CARGA MÁQUINA (CAP INST.)'!AL$120</f>
        <v>0</v>
      </c>
      <c r="AK58" s="71">
        <f>'CARGA MÁQUINA (CAP INST.)'!AM$120</f>
        <v>0</v>
      </c>
      <c r="AL58" s="71">
        <f>'CARGA MÁQUINA (CAP INST.)'!AN$120</f>
        <v>0</v>
      </c>
      <c r="AM58" s="71">
        <f>'CARGA MÁQUINA (CAP INST.)'!AO$120</f>
        <v>0</v>
      </c>
      <c r="AN58" s="71">
        <f>'CARGA MÁQUINA (CAP INST.)'!AP$120</f>
        <v>0</v>
      </c>
      <c r="AO58" s="71">
        <f>'CARGA MÁQUINA (CAP INST.)'!AQ$120</f>
        <v>0</v>
      </c>
      <c r="AP58" s="71">
        <f>'CARGA MÁQUINA (CAP INST.)'!AR$120</f>
        <v>0</v>
      </c>
      <c r="AQ58" s="71">
        <f>'CARGA MÁQUINA (CAP INST.)'!AS$120</f>
        <v>0</v>
      </c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</row>
    <row r="59" spans="1:55" x14ac:dyDescent="0.25">
      <c r="A59" s="78" t="s">
        <v>1239</v>
      </c>
      <c r="B59" s="73"/>
      <c r="C59" s="73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3"/>
      <c r="AP59" s="73"/>
      <c r="AQ59" s="73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</row>
    <row r="60" spans="1:55" x14ac:dyDescent="0.25">
      <c r="A60" s="79"/>
      <c r="B60" s="74"/>
      <c r="C60" s="74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</row>
    <row r="61" spans="1:55" x14ac:dyDescent="0.25">
      <c r="A61" s="77" t="s">
        <v>1233</v>
      </c>
      <c r="B61" s="69" t="s">
        <v>1234</v>
      </c>
      <c r="C61" s="69" t="s">
        <v>1235</v>
      </c>
      <c r="D61" s="69" t="s">
        <v>1236</v>
      </c>
      <c r="E61" s="69" t="s">
        <v>1237</v>
      </c>
      <c r="F61" s="69" t="s">
        <v>1240</v>
      </c>
      <c r="G61" s="69" t="s">
        <v>1241</v>
      </c>
      <c r="H61" s="69" t="s">
        <v>1242</v>
      </c>
      <c r="I61" s="69" t="s">
        <v>1243</v>
      </c>
      <c r="J61" s="69" t="s">
        <v>1244</v>
      </c>
      <c r="K61" s="69" t="s">
        <v>1245</v>
      </c>
      <c r="L61" s="69" t="s">
        <v>1246</v>
      </c>
      <c r="M61" s="69" t="s">
        <v>1247</v>
      </c>
      <c r="N61" s="69" t="s">
        <v>1248</v>
      </c>
      <c r="O61" s="69" t="s">
        <v>1249</v>
      </c>
      <c r="P61" s="69" t="s">
        <v>1250</v>
      </c>
      <c r="Q61" s="69" t="s">
        <v>1251</v>
      </c>
      <c r="R61" s="69" t="s">
        <v>1252</v>
      </c>
      <c r="S61" s="69" t="s">
        <v>1253</v>
      </c>
      <c r="T61" s="69" t="s">
        <v>1254</v>
      </c>
      <c r="U61" s="69" t="s">
        <v>1255</v>
      </c>
      <c r="V61" s="69" t="s">
        <v>1256</v>
      </c>
      <c r="W61" s="69" t="s">
        <v>1257</v>
      </c>
      <c r="X61" s="69" t="s">
        <v>1258</v>
      </c>
      <c r="Y61" s="69" t="s">
        <v>1259</v>
      </c>
      <c r="Z61" s="69" t="s">
        <v>1260</v>
      </c>
      <c r="AA61" s="69" t="s">
        <v>1261</v>
      </c>
      <c r="AB61" s="69" t="s">
        <v>1262</v>
      </c>
      <c r="AC61" s="69" t="s">
        <v>1263</v>
      </c>
      <c r="AD61" s="69" t="s">
        <v>1264</v>
      </c>
      <c r="AE61" s="69" t="s">
        <v>1265</v>
      </c>
      <c r="AF61" s="69" t="s">
        <v>1266</v>
      </c>
      <c r="AG61" s="69" t="s">
        <v>1267</v>
      </c>
      <c r="AH61" s="69" t="s">
        <v>1268</v>
      </c>
      <c r="AI61" s="69" t="s">
        <v>1269</v>
      </c>
      <c r="AJ61" s="69" t="s">
        <v>1270</v>
      </c>
      <c r="AK61" s="69" t="s">
        <v>1271</v>
      </c>
      <c r="AL61" s="69" t="s">
        <v>1272</v>
      </c>
      <c r="AM61" s="69" t="s">
        <v>1273</v>
      </c>
      <c r="AN61" s="69" t="s">
        <v>1274</v>
      </c>
      <c r="AO61" s="69" t="s">
        <v>1275</v>
      </c>
      <c r="AP61" s="69" t="s">
        <v>1276</v>
      </c>
      <c r="AQ61" s="69" t="s">
        <v>1277</v>
      </c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</row>
    <row r="62" spans="1:55" x14ac:dyDescent="0.25">
      <c r="A62" s="78" t="s">
        <v>1238</v>
      </c>
      <c r="B62" s="71">
        <f>'CARGA MÁQUINA (CAP INST.)'!I$58</f>
        <v>44</v>
      </c>
      <c r="C62" s="71">
        <f>'CARGA MÁQUINA (CAP INST.)'!J$58</f>
        <v>44</v>
      </c>
      <c r="D62" s="71">
        <f>'CARGA MÁQUINA (CAP INST.)'!K$58</f>
        <v>44</v>
      </c>
      <c r="E62" s="71">
        <f>'CARGA MÁQUINA (CAP INST.)'!L$58</f>
        <v>35.200000000000003</v>
      </c>
      <c r="F62" s="71">
        <f>'CARGA MÁQUINA (CAP INST.)'!M$58</f>
        <v>44</v>
      </c>
      <c r="G62" s="71">
        <f>'CARGA MÁQUINA (CAP INST.)'!N$58</f>
        <v>44</v>
      </c>
      <c r="H62" s="71">
        <f>'CARGA MÁQUINA (CAP INST.)'!O$58</f>
        <v>35.200000000000003</v>
      </c>
      <c r="I62" s="71">
        <f>'CARGA MÁQUINA (CAP INST.)'!P$58</f>
        <v>35.200000000000003</v>
      </c>
      <c r="J62" s="71">
        <f>'CARGA MÁQUINA (CAP INST.)'!Q$58</f>
        <v>44</v>
      </c>
      <c r="K62" s="71">
        <f>'CARGA MÁQUINA (CAP INST.)'!R$58</f>
        <v>44</v>
      </c>
      <c r="L62" s="71">
        <f>'CARGA MÁQUINA (CAP INST.)'!S$58</f>
        <v>44</v>
      </c>
      <c r="M62" s="71">
        <f>'CARGA MÁQUINA (CAP INST.)'!T$58</f>
        <v>44</v>
      </c>
      <c r="N62" s="71">
        <f>'CARGA MÁQUINA (CAP INST.)'!U$58</f>
        <v>35.200000000000003</v>
      </c>
      <c r="O62" s="71">
        <f>'CARGA MÁQUINA (CAP INST.)'!V$58</f>
        <v>44</v>
      </c>
      <c r="P62" s="71">
        <f>'CARGA MÁQUINA (CAP INST.)'!W$58</f>
        <v>44</v>
      </c>
      <c r="Q62" s="71">
        <f>'CARGA MÁQUINA (CAP INST.)'!X$58</f>
        <v>44</v>
      </c>
      <c r="R62" s="71">
        <f>'CARGA MÁQUINA (CAP INST.)'!Y$58</f>
        <v>44</v>
      </c>
      <c r="S62" s="71">
        <f>'CARGA MÁQUINA (CAP INST.)'!Z$58</f>
        <v>44</v>
      </c>
      <c r="T62" s="71">
        <f>'CARGA MÁQUINA (CAP INST.)'!AA$58</f>
        <v>44</v>
      </c>
      <c r="U62" s="71">
        <f>'CARGA MÁQUINA (CAP INST.)'!AB$58</f>
        <v>44</v>
      </c>
      <c r="V62" s="71">
        <f>'CARGA MÁQUINA (CAP INST.)'!AC$58</f>
        <v>44</v>
      </c>
      <c r="W62" s="71">
        <f>'CARGA MÁQUINA (CAP INST.)'!AD$58</f>
        <v>44</v>
      </c>
      <c r="X62" s="71">
        <f>'CARGA MÁQUINA (CAP INST.)'!AE$58</f>
        <v>44</v>
      </c>
      <c r="Y62" s="71">
        <f>'CARGA MÁQUINA (CAP INST.)'!AF$58</f>
        <v>44</v>
      </c>
      <c r="Z62" s="71">
        <f>'CARGA MÁQUINA (CAP INST.)'!AG$58</f>
        <v>44</v>
      </c>
      <c r="AA62" s="71">
        <f>'CARGA MÁQUINA (CAP INST.)'!AH$58</f>
        <v>44</v>
      </c>
      <c r="AB62" s="71">
        <f>'CARGA MÁQUINA (CAP INST.)'!AI$58</f>
        <v>35.200000000000003</v>
      </c>
      <c r="AC62" s="71">
        <f>'CARGA MÁQUINA (CAP INST.)'!AJ$58</f>
        <v>44</v>
      </c>
      <c r="AD62" s="71">
        <f>'CARGA MÁQUINA (CAP INST.)'!AK$58</f>
        <v>44</v>
      </c>
      <c r="AE62" s="71">
        <f>'CARGA MÁQUINA (CAP INST.)'!AL$58</f>
        <v>44</v>
      </c>
      <c r="AF62" s="71">
        <f>'CARGA MÁQUINA (CAP INST.)'!AM$58</f>
        <v>44</v>
      </c>
      <c r="AG62" s="71">
        <f>'CARGA MÁQUINA (CAP INST.)'!AN$58</f>
        <v>35.200000000000003</v>
      </c>
      <c r="AH62" s="71">
        <f>'CARGA MÁQUINA (CAP INST.)'!AO$58</f>
        <v>44</v>
      </c>
      <c r="AI62" s="71">
        <f>'CARGA MÁQUINA (CAP INST.)'!AP$58</f>
        <v>44</v>
      </c>
      <c r="AJ62" s="71">
        <f>'CARGA MÁQUINA (CAP INST.)'!AQ$58</f>
        <v>35.200000000000003</v>
      </c>
      <c r="AK62" s="71">
        <f>'CARGA MÁQUINA (CAP INST.)'!AR$58</f>
        <v>44</v>
      </c>
      <c r="AL62" s="71">
        <f>'CARGA MÁQUINA (CAP INST.)'!AS$58</f>
        <v>35.200000000000003</v>
      </c>
      <c r="AM62" s="71">
        <f>'CARGA MÁQUINA (CAP INST.)'!AT$58</f>
        <v>44</v>
      </c>
      <c r="AN62" s="71">
        <f>'CARGA MÁQUINA (CAP INST.)'!AU$58</f>
        <v>44</v>
      </c>
      <c r="AO62" s="71">
        <f>'CARGA MÁQUINA (CAP INST.)'!AV$58</f>
        <v>44</v>
      </c>
      <c r="AP62" s="71">
        <f>'CARGA MÁQUINA (CAP INST.)'!AW$58</f>
        <v>44</v>
      </c>
      <c r="AQ62" s="71">
        <f>'CARGA MÁQUINA (CAP INST.)'!AX$58</f>
        <v>35.200000000000003</v>
      </c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</row>
    <row r="63" spans="1:55" x14ac:dyDescent="0.25">
      <c r="A63" s="78" t="s">
        <v>1342</v>
      </c>
      <c r="B63" s="71">
        <f>'CARGA MÁQUINA (CAP INST.)'!D$121</f>
        <v>6.0136363636363637</v>
      </c>
      <c r="C63" s="71">
        <f>'CARGA MÁQUINA (CAP INST.)'!E$121</f>
        <v>0</v>
      </c>
      <c r="D63" s="71">
        <f>'CARGA MÁQUINA (CAP INST.)'!F$121</f>
        <v>0</v>
      </c>
      <c r="E63" s="71">
        <f>'CARGA MÁQUINA (CAP INST.)'!G$121</f>
        <v>3.3090909090909086</v>
      </c>
      <c r="F63" s="71">
        <f>'CARGA MÁQUINA (CAP INST.)'!H$121</f>
        <v>0</v>
      </c>
      <c r="G63" s="71">
        <f>'CARGA MÁQUINA (CAP INST.)'!I$121</f>
        <v>0</v>
      </c>
      <c r="H63" s="71">
        <f>'CARGA MÁQUINA (CAP INST.)'!J$121</f>
        <v>6.0136363636363637</v>
      </c>
      <c r="I63" s="71">
        <f>'CARGA MÁQUINA (CAP INST.)'!K$121</f>
        <v>0</v>
      </c>
      <c r="J63" s="71">
        <f>'CARGA MÁQUINA (CAP INST.)'!L$121</f>
        <v>0</v>
      </c>
      <c r="K63" s="71">
        <f>'CARGA MÁQUINA (CAP INST.)'!M$121</f>
        <v>0</v>
      </c>
      <c r="L63" s="71">
        <f>'CARGA MÁQUINA (CAP INST.)'!N$121</f>
        <v>0</v>
      </c>
      <c r="M63" s="71">
        <f>'CARGA MÁQUINA (CAP INST.)'!O$121</f>
        <v>0</v>
      </c>
      <c r="N63" s="71">
        <f>'CARGA MÁQUINA (CAP INST.)'!P$121</f>
        <v>5.7272727272727266</v>
      </c>
      <c r="O63" s="71">
        <f>'CARGA MÁQUINA (CAP INST.)'!Q$121</f>
        <v>0</v>
      </c>
      <c r="P63" s="71">
        <f>'CARGA MÁQUINA (CAP INST.)'!R$121</f>
        <v>6.0136363636363637</v>
      </c>
      <c r="Q63" s="71">
        <f>'CARGA MÁQUINA (CAP INST.)'!S$121</f>
        <v>4.1999999999999993</v>
      </c>
      <c r="R63" s="71">
        <f>'CARGA MÁQUINA (CAP INST.)'!T$121</f>
        <v>4.1999999999999993</v>
      </c>
      <c r="S63" s="71">
        <f>'CARGA MÁQUINA (CAP INST.)'!U$121</f>
        <v>0</v>
      </c>
      <c r="T63" s="71">
        <f>'CARGA MÁQUINA (CAP INST.)'!V$121</f>
        <v>0</v>
      </c>
      <c r="U63" s="71">
        <f>'CARGA MÁQUINA (CAP INST.)'!W$121</f>
        <v>0</v>
      </c>
      <c r="V63" s="71">
        <f>'CARGA MÁQUINA (CAP INST.)'!X$121</f>
        <v>0</v>
      </c>
      <c r="W63" s="71">
        <f>'CARGA MÁQUINA (CAP INST.)'!Y$121</f>
        <v>0</v>
      </c>
      <c r="X63" s="71">
        <f>'CARGA MÁQUINA (CAP INST.)'!Z$121</f>
        <v>0</v>
      </c>
      <c r="Y63" s="71">
        <f>'CARGA MÁQUINA (CAP INST.)'!AA$121</f>
        <v>0</v>
      </c>
      <c r="Z63" s="71">
        <f>'CARGA MÁQUINA (CAP INST.)'!AB$121</f>
        <v>0</v>
      </c>
      <c r="AA63" s="71">
        <f>'CARGA MÁQUINA (CAP INST.)'!AC$121</f>
        <v>0</v>
      </c>
      <c r="AB63" s="71">
        <f>'CARGA MÁQUINA (CAP INST.)'!AD$121</f>
        <v>0</v>
      </c>
      <c r="AC63" s="71">
        <f>'CARGA MÁQUINA (CAP INST.)'!AE$121</f>
        <v>0</v>
      </c>
      <c r="AD63" s="71">
        <f>'CARGA MÁQUINA (CAP INST.)'!AF$121</f>
        <v>0</v>
      </c>
      <c r="AE63" s="71">
        <f>'CARGA MÁQUINA (CAP INST.)'!AG$121</f>
        <v>0</v>
      </c>
      <c r="AF63" s="71">
        <f>'CARGA MÁQUINA (CAP INST.)'!AH$121</f>
        <v>0</v>
      </c>
      <c r="AG63" s="71">
        <f>'CARGA MÁQUINA (CAP INST.)'!AI$121</f>
        <v>0</v>
      </c>
      <c r="AH63" s="71">
        <f>'CARGA MÁQUINA (CAP INST.)'!AJ$121</f>
        <v>0</v>
      </c>
      <c r="AI63" s="71">
        <f>'CARGA MÁQUINA (CAP INST.)'!AK$121</f>
        <v>0</v>
      </c>
      <c r="AJ63" s="71">
        <f>'CARGA MÁQUINA (CAP INST.)'!AL$121</f>
        <v>0</v>
      </c>
      <c r="AK63" s="71">
        <f>'CARGA MÁQUINA (CAP INST.)'!AM$121</f>
        <v>0</v>
      </c>
      <c r="AL63" s="71">
        <f>'CARGA MÁQUINA (CAP INST.)'!AN$121</f>
        <v>0</v>
      </c>
      <c r="AM63" s="71">
        <f>'CARGA MÁQUINA (CAP INST.)'!AO$121</f>
        <v>0</v>
      </c>
      <c r="AN63" s="71">
        <f>'CARGA MÁQUINA (CAP INST.)'!AP$121</f>
        <v>0</v>
      </c>
      <c r="AO63" s="71">
        <f>'CARGA MÁQUINA (CAP INST.)'!AQ$121</f>
        <v>0</v>
      </c>
      <c r="AP63" s="71">
        <f>'CARGA MÁQUINA (CAP INST.)'!AR$121</f>
        <v>0</v>
      </c>
      <c r="AQ63" s="71">
        <f>'CARGA MÁQUINA (CAP INST.)'!AS$121</f>
        <v>0</v>
      </c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</row>
    <row r="64" spans="1:55" x14ac:dyDescent="0.25">
      <c r="A64" s="78" t="s">
        <v>1239</v>
      </c>
      <c r="B64" s="73"/>
      <c r="C64" s="73"/>
      <c r="D64" s="73"/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3"/>
      <c r="AP64" s="73"/>
      <c r="AQ64" s="73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</row>
    <row r="65" spans="1:55" x14ac:dyDescent="0.25">
      <c r="A65" s="79"/>
      <c r="B65" s="74"/>
      <c r="C65" s="74"/>
      <c r="D65" s="74"/>
      <c r="E65" s="74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</row>
    <row r="66" spans="1:55" x14ac:dyDescent="0.25">
      <c r="A66" s="77" t="s">
        <v>1233</v>
      </c>
      <c r="B66" s="69" t="s">
        <v>1234</v>
      </c>
      <c r="C66" s="69" t="s">
        <v>1235</v>
      </c>
      <c r="D66" s="69" t="s">
        <v>1236</v>
      </c>
      <c r="E66" s="69" t="s">
        <v>1237</v>
      </c>
      <c r="F66" s="69" t="s">
        <v>1240</v>
      </c>
      <c r="G66" s="69" t="s">
        <v>1241</v>
      </c>
      <c r="H66" s="69" t="s">
        <v>1242</v>
      </c>
      <c r="I66" s="69" t="s">
        <v>1243</v>
      </c>
      <c r="J66" s="69" t="s">
        <v>1244</v>
      </c>
      <c r="K66" s="69" t="s">
        <v>1245</v>
      </c>
      <c r="L66" s="69" t="s">
        <v>1246</v>
      </c>
      <c r="M66" s="69" t="s">
        <v>1247</v>
      </c>
      <c r="N66" s="69" t="s">
        <v>1248</v>
      </c>
      <c r="O66" s="69" t="s">
        <v>1249</v>
      </c>
      <c r="P66" s="69" t="s">
        <v>1250</v>
      </c>
      <c r="Q66" s="69" t="s">
        <v>1251</v>
      </c>
      <c r="R66" s="69" t="s">
        <v>1252</v>
      </c>
      <c r="S66" s="69" t="s">
        <v>1253</v>
      </c>
      <c r="T66" s="69" t="s">
        <v>1254</v>
      </c>
      <c r="U66" s="69" t="s">
        <v>1255</v>
      </c>
      <c r="V66" s="69" t="s">
        <v>1256</v>
      </c>
      <c r="W66" s="69" t="s">
        <v>1257</v>
      </c>
      <c r="X66" s="69" t="s">
        <v>1258</v>
      </c>
      <c r="Y66" s="69" t="s">
        <v>1259</v>
      </c>
      <c r="Z66" s="69" t="s">
        <v>1260</v>
      </c>
      <c r="AA66" s="69" t="s">
        <v>1261</v>
      </c>
      <c r="AB66" s="69" t="s">
        <v>1262</v>
      </c>
      <c r="AC66" s="69" t="s">
        <v>1263</v>
      </c>
      <c r="AD66" s="69" t="s">
        <v>1264</v>
      </c>
      <c r="AE66" s="69" t="s">
        <v>1265</v>
      </c>
      <c r="AF66" s="69" t="s">
        <v>1266</v>
      </c>
      <c r="AG66" s="69" t="s">
        <v>1267</v>
      </c>
      <c r="AH66" s="69" t="s">
        <v>1268</v>
      </c>
      <c r="AI66" s="69" t="s">
        <v>1269</v>
      </c>
      <c r="AJ66" s="69" t="s">
        <v>1270</v>
      </c>
      <c r="AK66" s="69" t="s">
        <v>1271</v>
      </c>
      <c r="AL66" s="69" t="s">
        <v>1272</v>
      </c>
      <c r="AM66" s="69" t="s">
        <v>1273</v>
      </c>
      <c r="AN66" s="69" t="s">
        <v>1274</v>
      </c>
      <c r="AO66" s="69" t="s">
        <v>1275</v>
      </c>
      <c r="AP66" s="69" t="s">
        <v>1276</v>
      </c>
      <c r="AQ66" s="69" t="s">
        <v>1277</v>
      </c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</row>
    <row r="67" spans="1:55" x14ac:dyDescent="0.25">
      <c r="A67" s="78" t="s">
        <v>1238</v>
      </c>
      <c r="B67" s="71">
        <f>'CARGA MÁQUINA (CAP INST.)'!I$59</f>
        <v>44</v>
      </c>
      <c r="C67" s="71">
        <f>'CARGA MÁQUINA (CAP INST.)'!J$59</f>
        <v>44</v>
      </c>
      <c r="D67" s="71">
        <f>'CARGA MÁQUINA (CAP INST.)'!K$59</f>
        <v>44</v>
      </c>
      <c r="E67" s="71">
        <f>'CARGA MÁQUINA (CAP INST.)'!L$59</f>
        <v>35.200000000000003</v>
      </c>
      <c r="F67" s="71">
        <f>'CARGA MÁQUINA (CAP INST.)'!M$59</f>
        <v>44</v>
      </c>
      <c r="G67" s="71">
        <f>'CARGA MÁQUINA (CAP INST.)'!N$59</f>
        <v>44</v>
      </c>
      <c r="H67" s="71">
        <f>'CARGA MÁQUINA (CAP INST.)'!O$59</f>
        <v>35.200000000000003</v>
      </c>
      <c r="I67" s="71">
        <f>'CARGA MÁQUINA (CAP INST.)'!P$59</f>
        <v>35.200000000000003</v>
      </c>
      <c r="J67" s="71">
        <f>'CARGA MÁQUINA (CAP INST.)'!Q$59</f>
        <v>44</v>
      </c>
      <c r="K67" s="71">
        <f>'CARGA MÁQUINA (CAP INST.)'!R$59</f>
        <v>44</v>
      </c>
      <c r="L67" s="71">
        <f>'CARGA MÁQUINA (CAP INST.)'!S$59</f>
        <v>44</v>
      </c>
      <c r="M67" s="71">
        <f>'CARGA MÁQUINA (CAP INST.)'!T$59</f>
        <v>44</v>
      </c>
      <c r="N67" s="71">
        <f>'CARGA MÁQUINA (CAP INST.)'!U$59</f>
        <v>35.200000000000003</v>
      </c>
      <c r="O67" s="71">
        <f>'CARGA MÁQUINA (CAP INST.)'!V$59</f>
        <v>44</v>
      </c>
      <c r="P67" s="71">
        <f>'CARGA MÁQUINA (CAP INST.)'!W$59</f>
        <v>44</v>
      </c>
      <c r="Q67" s="71">
        <f>'CARGA MÁQUINA (CAP INST.)'!X$59</f>
        <v>44</v>
      </c>
      <c r="R67" s="71">
        <f>'CARGA MÁQUINA (CAP INST.)'!Y$59</f>
        <v>44</v>
      </c>
      <c r="S67" s="71">
        <f>'CARGA MÁQUINA (CAP INST.)'!Z$59</f>
        <v>44</v>
      </c>
      <c r="T67" s="71">
        <f>'CARGA MÁQUINA (CAP INST.)'!AA$59</f>
        <v>44</v>
      </c>
      <c r="U67" s="71">
        <f>'CARGA MÁQUINA (CAP INST.)'!AB$59</f>
        <v>44</v>
      </c>
      <c r="V67" s="71">
        <f>'CARGA MÁQUINA (CAP INST.)'!AC$59</f>
        <v>44</v>
      </c>
      <c r="W67" s="71">
        <f>'CARGA MÁQUINA (CAP INST.)'!AD$59</f>
        <v>44</v>
      </c>
      <c r="X67" s="71">
        <f>'CARGA MÁQUINA (CAP INST.)'!AE$59</f>
        <v>44</v>
      </c>
      <c r="Y67" s="71">
        <f>'CARGA MÁQUINA (CAP INST.)'!AF$59</f>
        <v>44</v>
      </c>
      <c r="Z67" s="71">
        <f>'CARGA MÁQUINA (CAP INST.)'!AG$59</f>
        <v>44</v>
      </c>
      <c r="AA67" s="71">
        <f>'CARGA MÁQUINA (CAP INST.)'!AH$59</f>
        <v>44</v>
      </c>
      <c r="AB67" s="71">
        <f>'CARGA MÁQUINA (CAP INST.)'!AI$59</f>
        <v>35.200000000000003</v>
      </c>
      <c r="AC67" s="71">
        <f>'CARGA MÁQUINA (CAP INST.)'!AJ$59</f>
        <v>44</v>
      </c>
      <c r="AD67" s="71">
        <f>'CARGA MÁQUINA (CAP INST.)'!AK$59</f>
        <v>44</v>
      </c>
      <c r="AE67" s="71">
        <f>'CARGA MÁQUINA (CAP INST.)'!AL$59</f>
        <v>44</v>
      </c>
      <c r="AF67" s="71">
        <f>'CARGA MÁQUINA (CAP INST.)'!AM$59</f>
        <v>44</v>
      </c>
      <c r="AG67" s="71">
        <f>'CARGA MÁQUINA (CAP INST.)'!AN$59</f>
        <v>35.200000000000003</v>
      </c>
      <c r="AH67" s="71">
        <f>'CARGA MÁQUINA (CAP INST.)'!AO$59</f>
        <v>44</v>
      </c>
      <c r="AI67" s="71">
        <f>'CARGA MÁQUINA (CAP INST.)'!AP$59</f>
        <v>44</v>
      </c>
      <c r="AJ67" s="71">
        <f>'CARGA MÁQUINA (CAP INST.)'!AQ$59</f>
        <v>35.200000000000003</v>
      </c>
      <c r="AK67" s="71">
        <f>'CARGA MÁQUINA (CAP INST.)'!AR$59</f>
        <v>44</v>
      </c>
      <c r="AL67" s="71">
        <f>'CARGA MÁQUINA (CAP INST.)'!AS$59</f>
        <v>35.200000000000003</v>
      </c>
      <c r="AM67" s="71">
        <f>'CARGA MÁQUINA (CAP INST.)'!AT$59</f>
        <v>44</v>
      </c>
      <c r="AN67" s="71">
        <f>'CARGA MÁQUINA (CAP INST.)'!AU$59</f>
        <v>44</v>
      </c>
      <c r="AO67" s="71">
        <f>'CARGA MÁQUINA (CAP INST.)'!AV$59</f>
        <v>44</v>
      </c>
      <c r="AP67" s="71">
        <f>'CARGA MÁQUINA (CAP INST.)'!AW$59</f>
        <v>44</v>
      </c>
      <c r="AQ67" s="71">
        <f>'CARGA MÁQUINA (CAP INST.)'!AX$59</f>
        <v>35.200000000000003</v>
      </c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</row>
    <row r="68" spans="1:55" x14ac:dyDescent="0.25">
      <c r="A68" s="78" t="s">
        <v>1343</v>
      </c>
      <c r="B68" s="71">
        <f>'CARGA MÁQUINA (CAP INST.)'!D$122</f>
        <v>6.0136363636363637</v>
      </c>
      <c r="C68" s="71">
        <f>'CARGA MÁQUINA (CAP INST.)'!E$122</f>
        <v>6.0136363636363637</v>
      </c>
      <c r="D68" s="71">
        <f>'CARGA MÁQUINA (CAP INST.)'!F$122</f>
        <v>0</v>
      </c>
      <c r="E68" s="71">
        <f>'CARGA MÁQUINA (CAP INST.)'!G$122</f>
        <v>0</v>
      </c>
      <c r="F68" s="71">
        <f>'CARGA MÁQUINA (CAP INST.)'!H$122</f>
        <v>0</v>
      </c>
      <c r="G68" s="71">
        <f>'CARGA MÁQUINA (CAP INST.)'!I$122</f>
        <v>0</v>
      </c>
      <c r="H68" s="71">
        <f>'CARGA MÁQUINA (CAP INST.)'!J$122</f>
        <v>0</v>
      </c>
      <c r="I68" s="71">
        <f>'CARGA MÁQUINA (CAP INST.)'!K$122</f>
        <v>0</v>
      </c>
      <c r="J68" s="71">
        <f>'CARGA MÁQUINA (CAP INST.)'!L$122</f>
        <v>0</v>
      </c>
      <c r="K68" s="71">
        <f>'CARGA MÁQUINA (CAP INST.)'!M$122</f>
        <v>0</v>
      </c>
      <c r="L68" s="71">
        <f>'CARGA MÁQUINA (CAP INST.)'!N$122</f>
        <v>0</v>
      </c>
      <c r="M68" s="71">
        <f>'CARGA MÁQUINA (CAP INST.)'!O$122</f>
        <v>0</v>
      </c>
      <c r="N68" s="71">
        <f>'CARGA MÁQUINA (CAP INST.)'!P$122</f>
        <v>0</v>
      </c>
      <c r="O68" s="71">
        <f>'CARGA MÁQUINA (CAP INST.)'!Q$122</f>
        <v>0</v>
      </c>
      <c r="P68" s="71">
        <f>'CARGA MÁQUINA (CAP INST.)'!R$122</f>
        <v>0</v>
      </c>
      <c r="Q68" s="71">
        <f>'CARGA MÁQUINA (CAP INST.)'!S$122</f>
        <v>0</v>
      </c>
      <c r="R68" s="71">
        <f>'CARGA MÁQUINA (CAP INST.)'!T$122</f>
        <v>0</v>
      </c>
      <c r="S68" s="71">
        <f>'CARGA MÁQUINA (CAP INST.)'!U$122</f>
        <v>0</v>
      </c>
      <c r="T68" s="71">
        <f>'CARGA MÁQUINA (CAP INST.)'!V$122</f>
        <v>0</v>
      </c>
      <c r="U68" s="71">
        <f>'CARGA MÁQUINA (CAP INST.)'!W$122</f>
        <v>0</v>
      </c>
      <c r="V68" s="71">
        <f>'CARGA MÁQUINA (CAP INST.)'!X$122</f>
        <v>0</v>
      </c>
      <c r="W68" s="71">
        <f>'CARGA MÁQUINA (CAP INST.)'!Y$122</f>
        <v>0</v>
      </c>
      <c r="X68" s="71">
        <f>'CARGA MÁQUINA (CAP INST.)'!Z$122</f>
        <v>0</v>
      </c>
      <c r="Y68" s="71">
        <f>'CARGA MÁQUINA (CAP INST.)'!AA$122</f>
        <v>0</v>
      </c>
      <c r="Z68" s="71">
        <f>'CARGA MÁQUINA (CAP INST.)'!AB$122</f>
        <v>0</v>
      </c>
      <c r="AA68" s="71">
        <f>'CARGA MÁQUINA (CAP INST.)'!AC$122</f>
        <v>0</v>
      </c>
      <c r="AB68" s="71">
        <f>'CARGA MÁQUINA (CAP INST.)'!AD$122</f>
        <v>0</v>
      </c>
      <c r="AC68" s="71">
        <f>'CARGA MÁQUINA (CAP INST.)'!AE$122</f>
        <v>0</v>
      </c>
      <c r="AD68" s="71">
        <f>'CARGA MÁQUINA (CAP INST.)'!AF$122</f>
        <v>0</v>
      </c>
      <c r="AE68" s="71">
        <f>'CARGA MÁQUINA (CAP INST.)'!AG$122</f>
        <v>0</v>
      </c>
      <c r="AF68" s="71">
        <f>'CARGA MÁQUINA (CAP INST.)'!AH$122</f>
        <v>0</v>
      </c>
      <c r="AG68" s="71">
        <f>'CARGA MÁQUINA (CAP INST.)'!AI$122</f>
        <v>0</v>
      </c>
      <c r="AH68" s="71">
        <f>'CARGA MÁQUINA (CAP INST.)'!AJ$122</f>
        <v>0</v>
      </c>
      <c r="AI68" s="71">
        <f>'CARGA MÁQUINA (CAP INST.)'!AK$122</f>
        <v>0</v>
      </c>
      <c r="AJ68" s="71">
        <f>'CARGA MÁQUINA (CAP INST.)'!AL$122</f>
        <v>0</v>
      </c>
      <c r="AK68" s="71">
        <f>'CARGA MÁQUINA (CAP INST.)'!AM$122</f>
        <v>0</v>
      </c>
      <c r="AL68" s="71">
        <f>'CARGA MÁQUINA (CAP INST.)'!AN$122</f>
        <v>0</v>
      </c>
      <c r="AM68" s="71">
        <f>'CARGA MÁQUINA (CAP INST.)'!AO$122</f>
        <v>0</v>
      </c>
      <c r="AN68" s="71">
        <f>'CARGA MÁQUINA (CAP INST.)'!AP$122</f>
        <v>0</v>
      </c>
      <c r="AO68" s="71">
        <f>'CARGA MÁQUINA (CAP INST.)'!AQ$122</f>
        <v>0</v>
      </c>
      <c r="AP68" s="71">
        <f>'CARGA MÁQUINA (CAP INST.)'!AR$122</f>
        <v>0</v>
      </c>
      <c r="AQ68" s="71">
        <f>'CARGA MÁQUINA (CAP INST.)'!AS$122</f>
        <v>0</v>
      </c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</row>
    <row r="69" spans="1:55" x14ac:dyDescent="0.25">
      <c r="A69" s="78" t="s">
        <v>1239</v>
      </c>
      <c r="B69" s="73"/>
      <c r="C69" s="73"/>
      <c r="D69" s="73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3"/>
      <c r="AP69" s="73"/>
      <c r="AQ69" s="73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</row>
    <row r="70" spans="1:55" x14ac:dyDescent="0.25">
      <c r="A70" s="79"/>
      <c r="B70" s="74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</row>
    <row r="71" spans="1:55" x14ac:dyDescent="0.25">
      <c r="A71" s="77" t="s">
        <v>1233</v>
      </c>
      <c r="B71" s="69" t="s">
        <v>1234</v>
      </c>
      <c r="C71" s="69" t="s">
        <v>1235</v>
      </c>
      <c r="D71" s="69" t="s">
        <v>1236</v>
      </c>
      <c r="E71" s="69" t="s">
        <v>1237</v>
      </c>
      <c r="F71" s="69" t="s">
        <v>1240</v>
      </c>
      <c r="G71" s="69" t="s">
        <v>1241</v>
      </c>
      <c r="H71" s="69" t="s">
        <v>1242</v>
      </c>
      <c r="I71" s="69" t="s">
        <v>1243</v>
      </c>
      <c r="J71" s="69" t="s">
        <v>1244</v>
      </c>
      <c r="K71" s="69" t="s">
        <v>1245</v>
      </c>
      <c r="L71" s="69" t="s">
        <v>1246</v>
      </c>
      <c r="M71" s="69" t="s">
        <v>1247</v>
      </c>
      <c r="N71" s="69" t="s">
        <v>1248</v>
      </c>
      <c r="O71" s="69" t="s">
        <v>1249</v>
      </c>
      <c r="P71" s="69" t="s">
        <v>1250</v>
      </c>
      <c r="Q71" s="69" t="s">
        <v>1251</v>
      </c>
      <c r="R71" s="69" t="s">
        <v>1252</v>
      </c>
      <c r="S71" s="69" t="s">
        <v>1253</v>
      </c>
      <c r="T71" s="69" t="s">
        <v>1254</v>
      </c>
      <c r="U71" s="69" t="s">
        <v>1255</v>
      </c>
      <c r="V71" s="69" t="s">
        <v>1256</v>
      </c>
      <c r="W71" s="69" t="s">
        <v>1257</v>
      </c>
      <c r="X71" s="69" t="s">
        <v>1258</v>
      </c>
      <c r="Y71" s="69" t="s">
        <v>1259</v>
      </c>
      <c r="Z71" s="69" t="s">
        <v>1260</v>
      </c>
      <c r="AA71" s="69" t="s">
        <v>1261</v>
      </c>
      <c r="AB71" s="69" t="s">
        <v>1262</v>
      </c>
      <c r="AC71" s="69" t="s">
        <v>1263</v>
      </c>
      <c r="AD71" s="69" t="s">
        <v>1264</v>
      </c>
      <c r="AE71" s="69" t="s">
        <v>1265</v>
      </c>
      <c r="AF71" s="69" t="s">
        <v>1266</v>
      </c>
      <c r="AG71" s="69" t="s">
        <v>1267</v>
      </c>
      <c r="AH71" s="69" t="s">
        <v>1268</v>
      </c>
      <c r="AI71" s="69" t="s">
        <v>1269</v>
      </c>
      <c r="AJ71" s="69" t="s">
        <v>1270</v>
      </c>
      <c r="AK71" s="69" t="s">
        <v>1271</v>
      </c>
      <c r="AL71" s="69" t="s">
        <v>1272</v>
      </c>
      <c r="AM71" s="69" t="s">
        <v>1273</v>
      </c>
      <c r="AN71" s="69" t="s">
        <v>1274</v>
      </c>
      <c r="AO71" s="69" t="s">
        <v>1275</v>
      </c>
      <c r="AP71" s="69" t="s">
        <v>1276</v>
      </c>
      <c r="AQ71" s="69" t="s">
        <v>1277</v>
      </c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</row>
    <row r="72" spans="1:55" x14ac:dyDescent="0.25">
      <c r="A72" s="78" t="s">
        <v>1238</v>
      </c>
      <c r="B72" s="71">
        <f>'CARGA MÁQUINA (CAP INST.)'!I$60</f>
        <v>44</v>
      </c>
      <c r="C72" s="71">
        <f>'CARGA MÁQUINA (CAP INST.)'!J$60</f>
        <v>44</v>
      </c>
      <c r="D72" s="71">
        <f>'CARGA MÁQUINA (CAP INST.)'!K$60</f>
        <v>44</v>
      </c>
      <c r="E72" s="71">
        <f>'CARGA MÁQUINA (CAP INST.)'!L$60</f>
        <v>35.200000000000003</v>
      </c>
      <c r="F72" s="71">
        <f>'CARGA MÁQUINA (CAP INST.)'!M$60</f>
        <v>44</v>
      </c>
      <c r="G72" s="71">
        <f>'CARGA MÁQUINA (CAP INST.)'!N$60</f>
        <v>44</v>
      </c>
      <c r="H72" s="71">
        <f>'CARGA MÁQUINA (CAP INST.)'!O$60</f>
        <v>35.200000000000003</v>
      </c>
      <c r="I72" s="71">
        <f>'CARGA MÁQUINA (CAP INST.)'!P$60</f>
        <v>35.200000000000003</v>
      </c>
      <c r="J72" s="71">
        <f>'CARGA MÁQUINA (CAP INST.)'!Q$60</f>
        <v>44</v>
      </c>
      <c r="K72" s="71">
        <f>'CARGA MÁQUINA (CAP INST.)'!R$60</f>
        <v>44</v>
      </c>
      <c r="L72" s="71">
        <f>'CARGA MÁQUINA (CAP INST.)'!S$60</f>
        <v>44</v>
      </c>
      <c r="M72" s="71">
        <f>'CARGA MÁQUINA (CAP INST.)'!T$60</f>
        <v>44</v>
      </c>
      <c r="N72" s="71">
        <f>'CARGA MÁQUINA (CAP INST.)'!U$60</f>
        <v>35.200000000000003</v>
      </c>
      <c r="O72" s="71">
        <f>'CARGA MÁQUINA (CAP INST.)'!V$60</f>
        <v>44</v>
      </c>
      <c r="P72" s="71">
        <f>'CARGA MÁQUINA (CAP INST.)'!W$60</f>
        <v>44</v>
      </c>
      <c r="Q72" s="71">
        <f>'CARGA MÁQUINA (CAP INST.)'!X$60</f>
        <v>44</v>
      </c>
      <c r="R72" s="71">
        <f>'CARGA MÁQUINA (CAP INST.)'!Y$60</f>
        <v>44</v>
      </c>
      <c r="S72" s="71">
        <f>'CARGA MÁQUINA (CAP INST.)'!Z$60</f>
        <v>44</v>
      </c>
      <c r="T72" s="71">
        <f>'CARGA MÁQUINA (CAP INST.)'!AA$60</f>
        <v>44</v>
      </c>
      <c r="U72" s="71">
        <f>'CARGA MÁQUINA (CAP INST.)'!AB$60</f>
        <v>44</v>
      </c>
      <c r="V72" s="71">
        <f>'CARGA MÁQUINA (CAP INST.)'!AC$60</f>
        <v>44</v>
      </c>
      <c r="W72" s="71">
        <f>'CARGA MÁQUINA (CAP INST.)'!AD$60</f>
        <v>44</v>
      </c>
      <c r="X72" s="71">
        <f>'CARGA MÁQUINA (CAP INST.)'!AE$60</f>
        <v>44</v>
      </c>
      <c r="Y72" s="71">
        <f>'CARGA MÁQUINA (CAP INST.)'!AF$60</f>
        <v>44</v>
      </c>
      <c r="Z72" s="71">
        <f>'CARGA MÁQUINA (CAP INST.)'!AG$60</f>
        <v>44</v>
      </c>
      <c r="AA72" s="71">
        <f>'CARGA MÁQUINA (CAP INST.)'!AH$60</f>
        <v>44</v>
      </c>
      <c r="AB72" s="71">
        <f>'CARGA MÁQUINA (CAP INST.)'!AI$60</f>
        <v>35.200000000000003</v>
      </c>
      <c r="AC72" s="71">
        <f>'CARGA MÁQUINA (CAP INST.)'!AJ$60</f>
        <v>44</v>
      </c>
      <c r="AD72" s="71">
        <f>'CARGA MÁQUINA (CAP INST.)'!AK$60</f>
        <v>44</v>
      </c>
      <c r="AE72" s="71">
        <f>'CARGA MÁQUINA (CAP INST.)'!AL$60</f>
        <v>44</v>
      </c>
      <c r="AF72" s="71">
        <f>'CARGA MÁQUINA (CAP INST.)'!AM$60</f>
        <v>44</v>
      </c>
      <c r="AG72" s="71">
        <f>'CARGA MÁQUINA (CAP INST.)'!AN$60</f>
        <v>35.200000000000003</v>
      </c>
      <c r="AH72" s="71">
        <f>'CARGA MÁQUINA (CAP INST.)'!AO$60</f>
        <v>44</v>
      </c>
      <c r="AI72" s="71">
        <f>'CARGA MÁQUINA (CAP INST.)'!AP$60</f>
        <v>44</v>
      </c>
      <c r="AJ72" s="71">
        <f>'CARGA MÁQUINA (CAP INST.)'!AQ$60</f>
        <v>35.200000000000003</v>
      </c>
      <c r="AK72" s="71">
        <f>'CARGA MÁQUINA (CAP INST.)'!AR$60</f>
        <v>44</v>
      </c>
      <c r="AL72" s="71">
        <f>'CARGA MÁQUINA (CAP INST.)'!AS$60</f>
        <v>35.200000000000003</v>
      </c>
      <c r="AM72" s="71">
        <f>'CARGA MÁQUINA (CAP INST.)'!AT$60</f>
        <v>44</v>
      </c>
      <c r="AN72" s="71">
        <f>'CARGA MÁQUINA (CAP INST.)'!AU$60</f>
        <v>44</v>
      </c>
      <c r="AO72" s="71">
        <f>'CARGA MÁQUINA (CAP INST.)'!AV$60</f>
        <v>44</v>
      </c>
      <c r="AP72" s="71">
        <f>'CARGA MÁQUINA (CAP INST.)'!AW$60</f>
        <v>44</v>
      </c>
      <c r="AQ72" s="71">
        <f>'CARGA MÁQUINA (CAP INST.)'!AX$60</f>
        <v>35.200000000000003</v>
      </c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</row>
    <row r="73" spans="1:55" x14ac:dyDescent="0.25">
      <c r="A73" s="78" t="s">
        <v>1344</v>
      </c>
      <c r="B73" s="71">
        <f>'CARGA MÁQUINA (CAP INST.)'!D$123</f>
        <v>0</v>
      </c>
      <c r="C73" s="71">
        <f>'CARGA MÁQUINA (CAP INST.)'!E$123</f>
        <v>0</v>
      </c>
      <c r="D73" s="71">
        <f>'CARGA MÁQUINA (CAP INST.)'!F$123</f>
        <v>0</v>
      </c>
      <c r="E73" s="71">
        <f>'CARGA MÁQUINA (CAP INST.)'!G$123</f>
        <v>0</v>
      </c>
      <c r="F73" s="71">
        <f>'CARGA MÁQUINA (CAP INST.)'!H$123</f>
        <v>0</v>
      </c>
      <c r="G73" s="71">
        <f>'CARGA MÁQUINA (CAP INST.)'!I$123</f>
        <v>0</v>
      </c>
      <c r="H73" s="71">
        <f>'CARGA MÁQUINA (CAP INST.)'!J$123</f>
        <v>0</v>
      </c>
      <c r="I73" s="71">
        <f>'CARGA MÁQUINA (CAP INST.)'!K$123</f>
        <v>0</v>
      </c>
      <c r="J73" s="71">
        <f>'CARGA MÁQUINA (CAP INST.)'!L$123</f>
        <v>0</v>
      </c>
      <c r="K73" s="71">
        <f>'CARGA MÁQUINA (CAP INST.)'!M$123</f>
        <v>0</v>
      </c>
      <c r="L73" s="71">
        <f>'CARGA MÁQUINA (CAP INST.)'!N$123</f>
        <v>0</v>
      </c>
      <c r="M73" s="71">
        <f>'CARGA MÁQUINA (CAP INST.)'!O$123</f>
        <v>0</v>
      </c>
      <c r="N73" s="71">
        <f>'CARGA MÁQUINA (CAP INST.)'!P$123</f>
        <v>0</v>
      </c>
      <c r="O73" s="71">
        <f>'CARGA MÁQUINA (CAP INST.)'!Q$123</f>
        <v>0</v>
      </c>
      <c r="P73" s="71">
        <f>'CARGA MÁQUINA (CAP INST.)'!R$123</f>
        <v>0</v>
      </c>
      <c r="Q73" s="71">
        <f>'CARGA MÁQUINA (CAP INST.)'!S$123</f>
        <v>0</v>
      </c>
      <c r="R73" s="71">
        <f>'CARGA MÁQUINA (CAP INST.)'!T$123</f>
        <v>0</v>
      </c>
      <c r="S73" s="71">
        <f>'CARGA MÁQUINA (CAP INST.)'!U$123</f>
        <v>0</v>
      </c>
      <c r="T73" s="71">
        <f>'CARGA MÁQUINA (CAP INST.)'!V$123</f>
        <v>0</v>
      </c>
      <c r="U73" s="71">
        <f>'CARGA MÁQUINA (CAP INST.)'!W$123</f>
        <v>0</v>
      </c>
      <c r="V73" s="71">
        <f>'CARGA MÁQUINA (CAP INST.)'!X$123</f>
        <v>0</v>
      </c>
      <c r="W73" s="71">
        <f>'CARGA MÁQUINA (CAP INST.)'!Y$123</f>
        <v>0</v>
      </c>
      <c r="X73" s="71">
        <f>'CARGA MÁQUINA (CAP INST.)'!Z$123</f>
        <v>0</v>
      </c>
      <c r="Y73" s="71">
        <f>'CARGA MÁQUINA (CAP INST.)'!AA$123</f>
        <v>0</v>
      </c>
      <c r="Z73" s="71">
        <f>'CARGA MÁQUINA (CAP INST.)'!AB$123</f>
        <v>0</v>
      </c>
      <c r="AA73" s="71">
        <f>'CARGA MÁQUINA (CAP INST.)'!AC$123</f>
        <v>0</v>
      </c>
      <c r="AB73" s="71">
        <f>'CARGA MÁQUINA (CAP INST.)'!AD$123</f>
        <v>0</v>
      </c>
      <c r="AC73" s="71">
        <f>'CARGA MÁQUINA (CAP INST.)'!AE$123</f>
        <v>0</v>
      </c>
      <c r="AD73" s="71">
        <f>'CARGA MÁQUINA (CAP INST.)'!AF$123</f>
        <v>0</v>
      </c>
      <c r="AE73" s="71">
        <f>'CARGA MÁQUINA (CAP INST.)'!AG$123</f>
        <v>0</v>
      </c>
      <c r="AF73" s="71">
        <f>'CARGA MÁQUINA (CAP INST.)'!AH$123</f>
        <v>0</v>
      </c>
      <c r="AG73" s="71">
        <f>'CARGA MÁQUINA (CAP INST.)'!AI$123</f>
        <v>0</v>
      </c>
      <c r="AH73" s="71">
        <f>'CARGA MÁQUINA (CAP INST.)'!AJ$123</f>
        <v>0</v>
      </c>
      <c r="AI73" s="71">
        <f>'CARGA MÁQUINA (CAP INST.)'!AK$123</f>
        <v>0</v>
      </c>
      <c r="AJ73" s="71">
        <f>'CARGA MÁQUINA (CAP INST.)'!AL$123</f>
        <v>0</v>
      </c>
      <c r="AK73" s="71">
        <f>'CARGA MÁQUINA (CAP INST.)'!AM$123</f>
        <v>0</v>
      </c>
      <c r="AL73" s="71">
        <f>'CARGA MÁQUINA (CAP INST.)'!AN$123</f>
        <v>0</v>
      </c>
      <c r="AM73" s="71">
        <f>'CARGA MÁQUINA (CAP INST.)'!AO$123</f>
        <v>0</v>
      </c>
      <c r="AN73" s="71">
        <f>'CARGA MÁQUINA (CAP INST.)'!AP$123</f>
        <v>0</v>
      </c>
      <c r="AO73" s="71">
        <f>'CARGA MÁQUINA (CAP INST.)'!AQ$123</f>
        <v>0</v>
      </c>
      <c r="AP73" s="71">
        <f>'CARGA MÁQUINA (CAP INST.)'!AR$123</f>
        <v>0</v>
      </c>
      <c r="AQ73" s="71">
        <f>'CARGA MÁQUINA (CAP INST.)'!AS$123</f>
        <v>0</v>
      </c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</row>
    <row r="74" spans="1:55" x14ac:dyDescent="0.25">
      <c r="A74" s="78" t="s">
        <v>1239</v>
      </c>
      <c r="B74" s="73"/>
      <c r="C74" s="73"/>
      <c r="D74" s="73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3"/>
      <c r="AP74" s="73"/>
      <c r="AQ74" s="73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</row>
    <row r="75" spans="1:55" x14ac:dyDescent="0.25">
      <c r="A75" s="79"/>
      <c r="B75" s="74"/>
      <c r="C75" s="74"/>
      <c r="D75" s="74"/>
      <c r="E75" s="74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</row>
    <row r="76" spans="1:55" x14ac:dyDescent="0.25">
      <c r="A76" s="77" t="s">
        <v>1233</v>
      </c>
      <c r="B76" s="69" t="s">
        <v>1234</v>
      </c>
      <c r="C76" s="69" t="s">
        <v>1235</v>
      </c>
      <c r="D76" s="69" t="s">
        <v>1236</v>
      </c>
      <c r="E76" s="69" t="s">
        <v>1237</v>
      </c>
      <c r="F76" s="69" t="s">
        <v>1240</v>
      </c>
      <c r="G76" s="69" t="s">
        <v>1241</v>
      </c>
      <c r="H76" s="69" t="s">
        <v>1242</v>
      </c>
      <c r="I76" s="69" t="s">
        <v>1243</v>
      </c>
      <c r="J76" s="69" t="s">
        <v>1244</v>
      </c>
      <c r="K76" s="69" t="s">
        <v>1245</v>
      </c>
      <c r="L76" s="69" t="s">
        <v>1246</v>
      </c>
      <c r="M76" s="69" t="s">
        <v>1247</v>
      </c>
      <c r="N76" s="69" t="s">
        <v>1248</v>
      </c>
      <c r="O76" s="69" t="s">
        <v>1249</v>
      </c>
      <c r="P76" s="69" t="s">
        <v>1250</v>
      </c>
      <c r="Q76" s="69" t="s">
        <v>1251</v>
      </c>
      <c r="R76" s="69" t="s">
        <v>1252</v>
      </c>
      <c r="S76" s="69" t="s">
        <v>1253</v>
      </c>
      <c r="T76" s="69" t="s">
        <v>1254</v>
      </c>
      <c r="U76" s="69" t="s">
        <v>1255</v>
      </c>
      <c r="V76" s="69" t="s">
        <v>1256</v>
      </c>
      <c r="W76" s="69" t="s">
        <v>1257</v>
      </c>
      <c r="X76" s="69" t="s">
        <v>1258</v>
      </c>
      <c r="Y76" s="69" t="s">
        <v>1259</v>
      </c>
      <c r="Z76" s="69" t="s">
        <v>1260</v>
      </c>
      <c r="AA76" s="69" t="s">
        <v>1261</v>
      </c>
      <c r="AB76" s="69" t="s">
        <v>1262</v>
      </c>
      <c r="AC76" s="69" t="s">
        <v>1263</v>
      </c>
      <c r="AD76" s="69" t="s">
        <v>1264</v>
      </c>
      <c r="AE76" s="69" t="s">
        <v>1265</v>
      </c>
      <c r="AF76" s="69" t="s">
        <v>1266</v>
      </c>
      <c r="AG76" s="69" t="s">
        <v>1267</v>
      </c>
      <c r="AH76" s="69" t="s">
        <v>1268</v>
      </c>
      <c r="AI76" s="69" t="s">
        <v>1269</v>
      </c>
      <c r="AJ76" s="69" t="s">
        <v>1270</v>
      </c>
      <c r="AK76" s="69" t="s">
        <v>1271</v>
      </c>
      <c r="AL76" s="69" t="s">
        <v>1272</v>
      </c>
      <c r="AM76" s="69" t="s">
        <v>1273</v>
      </c>
      <c r="AN76" s="69" t="s">
        <v>1274</v>
      </c>
      <c r="AO76" s="69" t="s">
        <v>1275</v>
      </c>
      <c r="AP76" s="69" t="s">
        <v>1276</v>
      </c>
      <c r="AQ76" s="69" t="s">
        <v>1277</v>
      </c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</row>
    <row r="77" spans="1:55" x14ac:dyDescent="0.25">
      <c r="A77" s="78" t="s">
        <v>1238</v>
      </c>
      <c r="B77" s="71">
        <f>'CARGA MÁQUINA (CAP INST.)'!I$61</f>
        <v>44</v>
      </c>
      <c r="C77" s="71">
        <f>'CARGA MÁQUINA (CAP INST.)'!J$61</f>
        <v>44</v>
      </c>
      <c r="D77" s="71">
        <f>'CARGA MÁQUINA (CAP INST.)'!K$61</f>
        <v>44</v>
      </c>
      <c r="E77" s="71">
        <f>'CARGA MÁQUINA (CAP INST.)'!L$61</f>
        <v>35.200000000000003</v>
      </c>
      <c r="F77" s="71">
        <f>'CARGA MÁQUINA (CAP INST.)'!M$61</f>
        <v>44</v>
      </c>
      <c r="G77" s="71">
        <f>'CARGA MÁQUINA (CAP INST.)'!N$61</f>
        <v>44</v>
      </c>
      <c r="H77" s="71">
        <f>'CARGA MÁQUINA (CAP INST.)'!O$61</f>
        <v>35.200000000000003</v>
      </c>
      <c r="I77" s="71">
        <f>'CARGA MÁQUINA (CAP INST.)'!P$61</f>
        <v>35.200000000000003</v>
      </c>
      <c r="J77" s="71">
        <f>'CARGA MÁQUINA (CAP INST.)'!Q$61</f>
        <v>44</v>
      </c>
      <c r="K77" s="71">
        <f>'CARGA MÁQUINA (CAP INST.)'!R$61</f>
        <v>44</v>
      </c>
      <c r="L77" s="71">
        <f>'CARGA MÁQUINA (CAP INST.)'!S$61</f>
        <v>44</v>
      </c>
      <c r="M77" s="71">
        <f>'CARGA MÁQUINA (CAP INST.)'!T$61</f>
        <v>44</v>
      </c>
      <c r="N77" s="71">
        <f>'CARGA MÁQUINA (CAP INST.)'!U$61</f>
        <v>35.200000000000003</v>
      </c>
      <c r="O77" s="71">
        <f>'CARGA MÁQUINA (CAP INST.)'!V$61</f>
        <v>44</v>
      </c>
      <c r="P77" s="71">
        <f>'CARGA MÁQUINA (CAP INST.)'!W$61</f>
        <v>44</v>
      </c>
      <c r="Q77" s="71">
        <f>'CARGA MÁQUINA (CAP INST.)'!X$61</f>
        <v>44</v>
      </c>
      <c r="R77" s="71">
        <f>'CARGA MÁQUINA (CAP INST.)'!Y$61</f>
        <v>44</v>
      </c>
      <c r="S77" s="71">
        <f>'CARGA MÁQUINA (CAP INST.)'!Z$61</f>
        <v>44</v>
      </c>
      <c r="T77" s="71">
        <f>'CARGA MÁQUINA (CAP INST.)'!AA$61</f>
        <v>44</v>
      </c>
      <c r="U77" s="71">
        <f>'CARGA MÁQUINA (CAP INST.)'!AB$61</f>
        <v>44</v>
      </c>
      <c r="V77" s="71">
        <f>'CARGA MÁQUINA (CAP INST.)'!AC$61</f>
        <v>44</v>
      </c>
      <c r="W77" s="71">
        <f>'CARGA MÁQUINA (CAP INST.)'!AD$61</f>
        <v>44</v>
      </c>
      <c r="X77" s="71">
        <f>'CARGA MÁQUINA (CAP INST.)'!AE$61</f>
        <v>44</v>
      </c>
      <c r="Y77" s="71">
        <f>'CARGA MÁQUINA (CAP INST.)'!AF$61</f>
        <v>44</v>
      </c>
      <c r="Z77" s="71">
        <f>'CARGA MÁQUINA (CAP INST.)'!AG$61</f>
        <v>44</v>
      </c>
      <c r="AA77" s="71">
        <f>'CARGA MÁQUINA (CAP INST.)'!AH$61</f>
        <v>44</v>
      </c>
      <c r="AB77" s="71">
        <f>'CARGA MÁQUINA (CAP INST.)'!AI$61</f>
        <v>35.200000000000003</v>
      </c>
      <c r="AC77" s="71">
        <f>'CARGA MÁQUINA (CAP INST.)'!AJ$61</f>
        <v>44</v>
      </c>
      <c r="AD77" s="71">
        <f>'CARGA MÁQUINA (CAP INST.)'!AK$61</f>
        <v>44</v>
      </c>
      <c r="AE77" s="71">
        <f>'CARGA MÁQUINA (CAP INST.)'!AL$61</f>
        <v>44</v>
      </c>
      <c r="AF77" s="71">
        <f>'CARGA MÁQUINA (CAP INST.)'!AM$61</f>
        <v>44</v>
      </c>
      <c r="AG77" s="71">
        <f>'CARGA MÁQUINA (CAP INST.)'!AN$61</f>
        <v>35.200000000000003</v>
      </c>
      <c r="AH77" s="71">
        <f>'CARGA MÁQUINA (CAP INST.)'!AO$61</f>
        <v>44</v>
      </c>
      <c r="AI77" s="71">
        <f>'CARGA MÁQUINA (CAP INST.)'!AP$61</f>
        <v>44</v>
      </c>
      <c r="AJ77" s="71">
        <f>'CARGA MÁQUINA (CAP INST.)'!AQ$61</f>
        <v>35.200000000000003</v>
      </c>
      <c r="AK77" s="71">
        <f>'CARGA MÁQUINA (CAP INST.)'!AR$61</f>
        <v>44</v>
      </c>
      <c r="AL77" s="71">
        <f>'CARGA MÁQUINA (CAP INST.)'!AS$61</f>
        <v>35.200000000000003</v>
      </c>
      <c r="AM77" s="71">
        <f>'CARGA MÁQUINA (CAP INST.)'!AT$61</f>
        <v>44</v>
      </c>
      <c r="AN77" s="71">
        <f>'CARGA MÁQUINA (CAP INST.)'!AU$61</f>
        <v>44</v>
      </c>
      <c r="AO77" s="71">
        <f>'CARGA MÁQUINA (CAP INST.)'!AV$61</f>
        <v>44</v>
      </c>
      <c r="AP77" s="71">
        <f>'CARGA MÁQUINA (CAP INST.)'!AW$61</f>
        <v>44</v>
      </c>
      <c r="AQ77" s="71">
        <f>'CARGA MÁQUINA (CAP INST.)'!AX$61</f>
        <v>35.200000000000003</v>
      </c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</row>
    <row r="78" spans="1:55" x14ac:dyDescent="0.25">
      <c r="A78" s="78" t="s">
        <v>1345</v>
      </c>
      <c r="B78" s="71">
        <f>'CARGA MÁQUINA (CAP INST.)'!D$124</f>
        <v>0</v>
      </c>
      <c r="C78" s="71">
        <f>'CARGA MÁQUINA (CAP INST.)'!E$124</f>
        <v>0</v>
      </c>
      <c r="D78" s="71">
        <f>'CARGA MÁQUINA (CAP INST.)'!F$124</f>
        <v>0</v>
      </c>
      <c r="E78" s="71">
        <f>'CARGA MÁQUINA (CAP INST.)'!G$124</f>
        <v>0</v>
      </c>
      <c r="F78" s="71">
        <f>'CARGA MÁQUINA (CAP INST.)'!H$124</f>
        <v>0</v>
      </c>
      <c r="G78" s="71">
        <f>'CARGA MÁQUINA (CAP INST.)'!I$124</f>
        <v>0</v>
      </c>
      <c r="H78" s="71">
        <f>'CARGA MÁQUINA (CAP INST.)'!J$124</f>
        <v>0</v>
      </c>
      <c r="I78" s="71">
        <f>'CARGA MÁQUINA (CAP INST.)'!K$124</f>
        <v>0</v>
      </c>
      <c r="J78" s="71">
        <f>'CARGA MÁQUINA (CAP INST.)'!L$124</f>
        <v>0</v>
      </c>
      <c r="K78" s="71">
        <f>'CARGA MÁQUINA (CAP INST.)'!M$124</f>
        <v>0</v>
      </c>
      <c r="L78" s="71">
        <f>'CARGA MÁQUINA (CAP INST.)'!N$124</f>
        <v>0</v>
      </c>
      <c r="M78" s="71">
        <f>'CARGA MÁQUINA (CAP INST.)'!O$124</f>
        <v>0</v>
      </c>
      <c r="N78" s="71">
        <f>'CARGA MÁQUINA (CAP INST.)'!P$124</f>
        <v>0</v>
      </c>
      <c r="O78" s="71">
        <f>'CARGA MÁQUINA (CAP INST.)'!Q$124</f>
        <v>0</v>
      </c>
      <c r="P78" s="71">
        <f>'CARGA MÁQUINA (CAP INST.)'!R$124</f>
        <v>0</v>
      </c>
      <c r="Q78" s="71">
        <f>'CARGA MÁQUINA (CAP INST.)'!S$124</f>
        <v>0</v>
      </c>
      <c r="R78" s="71">
        <f>'CARGA MÁQUINA (CAP INST.)'!T$124</f>
        <v>0</v>
      </c>
      <c r="S78" s="71">
        <f>'CARGA MÁQUINA (CAP INST.)'!U$124</f>
        <v>0</v>
      </c>
      <c r="T78" s="71">
        <f>'CARGA MÁQUINA (CAP INST.)'!V$124</f>
        <v>0</v>
      </c>
      <c r="U78" s="71">
        <f>'CARGA MÁQUINA (CAP INST.)'!W$124</f>
        <v>0</v>
      </c>
      <c r="V78" s="71">
        <f>'CARGA MÁQUINA (CAP INST.)'!X$124</f>
        <v>0</v>
      </c>
      <c r="W78" s="71">
        <f>'CARGA MÁQUINA (CAP INST.)'!Y$124</f>
        <v>0</v>
      </c>
      <c r="X78" s="71">
        <f>'CARGA MÁQUINA (CAP INST.)'!Z$124</f>
        <v>0</v>
      </c>
      <c r="Y78" s="71">
        <f>'CARGA MÁQUINA (CAP INST.)'!AA$124</f>
        <v>0</v>
      </c>
      <c r="Z78" s="71">
        <f>'CARGA MÁQUINA (CAP INST.)'!AB$124</f>
        <v>0</v>
      </c>
      <c r="AA78" s="71">
        <f>'CARGA MÁQUINA (CAP INST.)'!AC$124</f>
        <v>0</v>
      </c>
      <c r="AB78" s="71">
        <f>'CARGA MÁQUINA (CAP INST.)'!AD$124</f>
        <v>0</v>
      </c>
      <c r="AC78" s="71">
        <f>'CARGA MÁQUINA (CAP INST.)'!AE$124</f>
        <v>0</v>
      </c>
      <c r="AD78" s="71">
        <f>'CARGA MÁQUINA (CAP INST.)'!AF$124</f>
        <v>0</v>
      </c>
      <c r="AE78" s="71">
        <f>'CARGA MÁQUINA (CAP INST.)'!AG$124</f>
        <v>0</v>
      </c>
      <c r="AF78" s="71">
        <f>'CARGA MÁQUINA (CAP INST.)'!AH$124</f>
        <v>0</v>
      </c>
      <c r="AG78" s="71">
        <f>'CARGA MÁQUINA (CAP INST.)'!AI$124</f>
        <v>0</v>
      </c>
      <c r="AH78" s="71">
        <f>'CARGA MÁQUINA (CAP INST.)'!AJ$124</f>
        <v>0</v>
      </c>
      <c r="AI78" s="71">
        <f>'CARGA MÁQUINA (CAP INST.)'!AK$124</f>
        <v>0</v>
      </c>
      <c r="AJ78" s="71">
        <f>'CARGA MÁQUINA (CAP INST.)'!AL$124</f>
        <v>0</v>
      </c>
      <c r="AK78" s="71">
        <f>'CARGA MÁQUINA (CAP INST.)'!AM$124</f>
        <v>0</v>
      </c>
      <c r="AL78" s="71">
        <f>'CARGA MÁQUINA (CAP INST.)'!AN$124</f>
        <v>0</v>
      </c>
      <c r="AM78" s="71">
        <f>'CARGA MÁQUINA (CAP INST.)'!AO$124</f>
        <v>0</v>
      </c>
      <c r="AN78" s="71">
        <f>'CARGA MÁQUINA (CAP INST.)'!AP$124</f>
        <v>0</v>
      </c>
      <c r="AO78" s="71">
        <f>'CARGA MÁQUINA (CAP INST.)'!AQ$124</f>
        <v>0</v>
      </c>
      <c r="AP78" s="71">
        <f>'CARGA MÁQUINA (CAP INST.)'!AR$124</f>
        <v>0</v>
      </c>
      <c r="AQ78" s="71">
        <f>'CARGA MÁQUINA (CAP INST.)'!AS$124</f>
        <v>0</v>
      </c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</row>
    <row r="79" spans="1:55" x14ac:dyDescent="0.25">
      <c r="A79" s="78" t="s">
        <v>1239</v>
      </c>
      <c r="B79" s="73"/>
      <c r="C79" s="73"/>
      <c r="D79" s="73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3"/>
      <c r="AP79" s="73"/>
      <c r="AQ79" s="73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</row>
    <row r="80" spans="1:55" x14ac:dyDescent="0.25">
      <c r="A80" s="79"/>
      <c r="B80" s="74"/>
      <c r="C80" s="74"/>
      <c r="D80" s="74"/>
      <c r="E80" s="74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</row>
    <row r="81" spans="1:55" x14ac:dyDescent="0.25">
      <c r="A81" s="79"/>
      <c r="B81" s="74"/>
      <c r="C81" s="74"/>
      <c r="D81" s="74"/>
      <c r="E81" s="74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</row>
    <row r="82" spans="1:55" x14ac:dyDescent="0.25">
      <c r="A82" s="79"/>
      <c r="B82" s="74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</row>
    <row r="83" spans="1:55" x14ac:dyDescent="0.25">
      <c r="A83" s="79"/>
      <c r="B83" s="74"/>
      <c r="C83" s="74"/>
      <c r="D83" s="74"/>
      <c r="E83" s="74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</row>
    <row r="84" spans="1:55" x14ac:dyDescent="0.25">
      <c r="A84" s="79"/>
      <c r="B84" s="74"/>
      <c r="C84" s="74"/>
      <c r="D84" s="74"/>
      <c r="E84" s="74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</row>
    <row r="85" spans="1:55" x14ac:dyDescent="0.25">
      <c r="A85" s="79"/>
      <c r="B85" s="74"/>
      <c r="C85" s="74"/>
      <c r="D85" s="74"/>
      <c r="E85" s="74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</row>
    <row r="86" spans="1:55" x14ac:dyDescent="0.25">
      <c r="A86" s="79"/>
      <c r="B86" s="74"/>
      <c r="C86" s="74"/>
      <c r="D86" s="74"/>
      <c r="E86" s="74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/>
      <c r="BC86" s="74"/>
    </row>
    <row r="87" spans="1:55" x14ac:dyDescent="0.25">
      <c r="A87" s="79"/>
      <c r="B87" s="74"/>
      <c r="C87" s="74"/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</row>
    <row r="88" spans="1:55" x14ac:dyDescent="0.25">
      <c r="A88" s="79"/>
      <c r="B88" s="74"/>
      <c r="C88" s="74"/>
      <c r="D88" s="74"/>
      <c r="E88" s="74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</row>
    <row r="89" spans="1:55" x14ac:dyDescent="0.25">
      <c r="A89" s="79"/>
      <c r="B89" s="74"/>
      <c r="C89" s="74"/>
      <c r="D89" s="74"/>
      <c r="E89" s="74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</row>
    <row r="90" spans="1:55" x14ac:dyDescent="0.25">
      <c r="A90" s="79"/>
      <c r="B90" s="74"/>
      <c r="C90" s="74"/>
      <c r="D90" s="74"/>
      <c r="E90" s="74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W90" s="74"/>
      <c r="AX90" s="74"/>
      <c r="AY90" s="74"/>
      <c r="AZ90" s="74"/>
      <c r="BA90" s="74"/>
      <c r="BB90" s="74"/>
      <c r="BC90" s="74"/>
    </row>
    <row r="91" spans="1:55" x14ac:dyDescent="0.25">
      <c r="A91" s="79"/>
      <c r="B91" s="74"/>
      <c r="C91" s="74"/>
      <c r="D91" s="74"/>
      <c r="E91" s="74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</row>
    <row r="92" spans="1:55" x14ac:dyDescent="0.25">
      <c r="A92" s="79"/>
      <c r="B92" s="74"/>
      <c r="C92" s="74"/>
      <c r="D92" s="74"/>
      <c r="E92" s="74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W92" s="74"/>
      <c r="AX92" s="74"/>
      <c r="AY92" s="74"/>
      <c r="AZ92" s="74"/>
      <c r="BA92" s="74"/>
      <c r="BB92" s="74"/>
      <c r="BC92" s="74"/>
    </row>
    <row r="93" spans="1:55" x14ac:dyDescent="0.25">
      <c r="A93" s="79"/>
      <c r="B93" s="74"/>
      <c r="C93" s="74"/>
      <c r="D93" s="74"/>
      <c r="E93" s="74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/>
      <c r="BA93" s="74"/>
      <c r="BB93" s="74"/>
      <c r="BC93" s="74"/>
    </row>
    <row r="94" spans="1:55" x14ac:dyDescent="0.25">
      <c r="A94" s="79"/>
      <c r="B94" s="74"/>
      <c r="C94" s="74"/>
      <c r="D94" s="74"/>
      <c r="E94" s="74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/>
      <c r="AY94" s="74"/>
      <c r="AZ94" s="74"/>
      <c r="BA94" s="74"/>
      <c r="BB94" s="74"/>
      <c r="BC94" s="74"/>
    </row>
    <row r="95" spans="1:55" x14ac:dyDescent="0.25">
      <c r="A95" s="79"/>
      <c r="B95" s="74"/>
      <c r="C95" s="74"/>
      <c r="D95" s="74"/>
      <c r="E95" s="74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W95" s="74"/>
      <c r="AX95" s="74"/>
      <c r="AY95" s="74"/>
      <c r="AZ95" s="74"/>
      <c r="BA95" s="74"/>
      <c r="BB95" s="74"/>
      <c r="BC95" s="74"/>
    </row>
    <row r="96" spans="1:55" x14ac:dyDescent="0.25">
      <c r="A96" s="79"/>
      <c r="B96" s="74"/>
      <c r="C96" s="74"/>
      <c r="D96" s="74"/>
      <c r="E96" s="74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</row>
    <row r="97" spans="1:55" x14ac:dyDescent="0.25">
      <c r="A97" s="79"/>
      <c r="B97" s="74"/>
      <c r="C97" s="74"/>
      <c r="D97" s="74"/>
      <c r="E97" s="74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W97" s="74"/>
      <c r="AX97" s="74"/>
      <c r="AY97" s="74"/>
      <c r="AZ97" s="74"/>
      <c r="BA97" s="74"/>
      <c r="BB97" s="74"/>
      <c r="BC97" s="74"/>
    </row>
    <row r="98" spans="1:55" x14ac:dyDescent="0.25">
      <c r="A98" s="79"/>
      <c r="B98" s="74"/>
      <c r="C98" s="74"/>
      <c r="D98" s="74"/>
      <c r="E98" s="74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C98" s="74"/>
    </row>
    <row r="99" spans="1:55" x14ac:dyDescent="0.25">
      <c r="A99" s="79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</row>
    <row r="100" spans="1:55" x14ac:dyDescent="0.25">
      <c r="A100" s="79"/>
      <c r="B100" s="74"/>
      <c r="C100" s="74"/>
      <c r="D100" s="74"/>
      <c r="E100" s="74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</row>
    <row r="101" spans="1:55" x14ac:dyDescent="0.25">
      <c r="A101" s="79"/>
      <c r="B101" s="74"/>
      <c r="C101" s="74"/>
      <c r="D101" s="74"/>
      <c r="E101" s="74"/>
      <c r="F101" s="74"/>
      <c r="G101" s="74"/>
      <c r="H101" s="74"/>
      <c r="I101" s="74"/>
      <c r="J101" s="74"/>
      <c r="K101" s="74"/>
      <c r="L101" s="74"/>
      <c r="M101" s="74"/>
      <c r="N101" s="74"/>
      <c r="O101" s="74"/>
      <c r="P101" s="74"/>
      <c r="Q101" s="74"/>
      <c r="R101" s="74"/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</row>
    <row r="102" spans="1:55" x14ac:dyDescent="0.25">
      <c r="A102" s="79"/>
      <c r="B102" s="74"/>
      <c r="C102" s="74"/>
      <c r="D102" s="74"/>
      <c r="E102" s="74"/>
      <c r="F102" s="74"/>
      <c r="G102" s="74"/>
      <c r="H102" s="74"/>
      <c r="I102" s="74"/>
      <c r="J102" s="74"/>
      <c r="K102" s="74"/>
      <c r="L102" s="74"/>
      <c r="M102" s="74"/>
      <c r="N102" s="74"/>
      <c r="O102" s="74"/>
      <c r="P102" s="74"/>
      <c r="Q102" s="74"/>
      <c r="R102" s="74"/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</row>
    <row r="103" spans="1:55" x14ac:dyDescent="0.25">
      <c r="A103" s="79"/>
      <c r="B103" s="74"/>
      <c r="C103" s="74"/>
      <c r="D103" s="74"/>
      <c r="E103" s="74"/>
      <c r="F103" s="74"/>
      <c r="G103" s="74"/>
      <c r="H103" s="74"/>
      <c r="I103" s="74"/>
      <c r="J103" s="74"/>
      <c r="K103" s="74"/>
      <c r="L103" s="74"/>
      <c r="M103" s="74"/>
      <c r="N103" s="74"/>
      <c r="O103" s="74"/>
      <c r="P103" s="74"/>
      <c r="Q103" s="74"/>
      <c r="R103" s="74"/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</row>
    <row r="104" spans="1:55" x14ac:dyDescent="0.25">
      <c r="A104" s="79"/>
      <c r="B104" s="74"/>
      <c r="C104" s="74"/>
      <c r="D104" s="74"/>
      <c r="E104" s="74"/>
      <c r="F104" s="74"/>
      <c r="G104" s="74"/>
      <c r="H104" s="74"/>
      <c r="I104" s="74"/>
      <c r="J104" s="74"/>
      <c r="K104" s="74"/>
      <c r="L104" s="74"/>
      <c r="M104" s="74"/>
      <c r="N104" s="74"/>
      <c r="O104" s="74"/>
      <c r="P104" s="74"/>
      <c r="Q104" s="74"/>
      <c r="R104" s="74"/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</row>
    <row r="105" spans="1:55" x14ac:dyDescent="0.25">
      <c r="A105" s="79"/>
      <c r="B105" s="74"/>
      <c r="C105" s="74"/>
      <c r="D105" s="74"/>
      <c r="E105" s="74"/>
      <c r="F105" s="74"/>
      <c r="G105" s="74"/>
      <c r="H105" s="74"/>
      <c r="I105" s="74"/>
      <c r="J105" s="74"/>
      <c r="K105" s="74"/>
      <c r="L105" s="74"/>
      <c r="M105" s="74"/>
      <c r="N105" s="74"/>
      <c r="O105" s="74"/>
      <c r="P105" s="74"/>
      <c r="Q105" s="74"/>
      <c r="R105" s="74"/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</row>
    <row r="106" spans="1:55" x14ac:dyDescent="0.25">
      <c r="A106" s="79"/>
      <c r="B106" s="74"/>
      <c r="C106" s="74"/>
      <c r="D106" s="74"/>
      <c r="E106" s="74"/>
      <c r="F106" s="74"/>
      <c r="G106" s="74"/>
      <c r="H106" s="74"/>
      <c r="I106" s="74"/>
      <c r="J106" s="74"/>
      <c r="K106" s="74"/>
      <c r="L106" s="74"/>
      <c r="M106" s="74"/>
      <c r="N106" s="74"/>
      <c r="O106" s="74"/>
      <c r="P106" s="74"/>
      <c r="Q106" s="74"/>
      <c r="R106" s="74"/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/>
      <c r="AY106" s="74"/>
      <c r="AZ106" s="74"/>
      <c r="BA106" s="74"/>
      <c r="BB106" s="74"/>
      <c r="BC106" s="74"/>
    </row>
    <row r="107" spans="1:55" x14ac:dyDescent="0.25">
      <c r="A107" s="79"/>
      <c r="B107" s="74"/>
      <c r="C107" s="74"/>
      <c r="D107" s="74"/>
      <c r="E107" s="74"/>
      <c r="F107" s="74"/>
      <c r="G107" s="74"/>
      <c r="H107" s="74"/>
      <c r="I107" s="74"/>
      <c r="J107" s="74"/>
      <c r="K107" s="74"/>
      <c r="L107" s="74"/>
      <c r="M107" s="74"/>
      <c r="N107" s="74"/>
      <c r="O107" s="74"/>
      <c r="P107" s="74"/>
      <c r="Q107" s="74"/>
      <c r="R107" s="74"/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</row>
    <row r="108" spans="1:55" x14ac:dyDescent="0.25">
      <c r="A108" s="79"/>
      <c r="B108" s="74"/>
      <c r="C108" s="74"/>
      <c r="D108" s="74"/>
      <c r="E108" s="74"/>
      <c r="F108" s="74"/>
      <c r="G108" s="74"/>
      <c r="H108" s="74"/>
      <c r="I108" s="74"/>
      <c r="J108" s="74"/>
      <c r="K108" s="74"/>
      <c r="L108" s="74"/>
      <c r="M108" s="74"/>
      <c r="N108" s="74"/>
      <c r="O108" s="74"/>
      <c r="P108" s="74"/>
      <c r="Q108" s="74"/>
      <c r="R108" s="74"/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</row>
    <row r="109" spans="1:55" x14ac:dyDescent="0.25">
      <c r="A109" s="79"/>
      <c r="B109" s="74"/>
      <c r="C109" s="74"/>
      <c r="D109" s="74"/>
      <c r="E109" s="74"/>
      <c r="F109" s="74"/>
      <c r="G109" s="74"/>
      <c r="H109" s="74"/>
      <c r="I109" s="74"/>
      <c r="J109" s="74"/>
      <c r="K109" s="74"/>
      <c r="L109" s="74"/>
      <c r="M109" s="74"/>
      <c r="N109" s="74"/>
      <c r="O109" s="74"/>
      <c r="P109" s="74"/>
      <c r="Q109" s="74"/>
      <c r="R109" s="74"/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</row>
    <row r="110" spans="1:55" x14ac:dyDescent="0.25">
      <c r="A110" s="79"/>
      <c r="B110" s="74"/>
      <c r="C110" s="74"/>
      <c r="D110" s="74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</row>
    <row r="111" spans="1:55" x14ac:dyDescent="0.25">
      <c r="A111" s="79"/>
      <c r="B111" s="74"/>
      <c r="C111" s="74"/>
      <c r="D111" s="74"/>
      <c r="E111" s="74"/>
      <c r="F111" s="74"/>
      <c r="G111" s="74"/>
      <c r="H111" s="74"/>
      <c r="I111" s="74"/>
      <c r="J111" s="74"/>
      <c r="K111" s="74"/>
      <c r="L111" s="74"/>
      <c r="M111" s="74"/>
      <c r="N111" s="74"/>
      <c r="O111" s="74"/>
      <c r="P111" s="74"/>
      <c r="Q111" s="74"/>
      <c r="R111" s="74"/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/>
      <c r="AY111" s="74"/>
      <c r="AZ111" s="74"/>
      <c r="BA111" s="74"/>
      <c r="BB111" s="74"/>
      <c r="BC111" s="74"/>
    </row>
    <row r="112" spans="1:55" x14ac:dyDescent="0.25">
      <c r="A112" s="79"/>
      <c r="B112" s="74"/>
      <c r="C112" s="74"/>
      <c r="D112" s="74"/>
      <c r="E112" s="74"/>
      <c r="F112" s="74"/>
      <c r="G112" s="74"/>
      <c r="H112" s="74"/>
      <c r="I112" s="74"/>
      <c r="J112" s="74"/>
      <c r="K112" s="74"/>
      <c r="L112" s="74"/>
      <c r="M112" s="74"/>
      <c r="N112" s="74"/>
      <c r="O112" s="74"/>
      <c r="P112" s="74"/>
      <c r="Q112" s="74"/>
      <c r="R112" s="74"/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</row>
    <row r="113" spans="1:55" x14ac:dyDescent="0.25">
      <c r="A113" s="79"/>
      <c r="B113" s="74"/>
      <c r="C113" s="74"/>
      <c r="D113" s="74"/>
      <c r="E113" s="74"/>
      <c r="F113" s="74"/>
      <c r="G113" s="74"/>
      <c r="H113" s="74"/>
      <c r="I113" s="74"/>
      <c r="J113" s="74"/>
      <c r="K113" s="74"/>
      <c r="L113" s="74"/>
      <c r="M113" s="74"/>
      <c r="N113" s="74"/>
      <c r="O113" s="74"/>
      <c r="P113" s="74"/>
      <c r="Q113" s="74"/>
      <c r="R113" s="74"/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</row>
    <row r="114" spans="1:55" x14ac:dyDescent="0.25">
      <c r="A114" s="79"/>
      <c r="B114" s="74"/>
      <c r="C114" s="74"/>
      <c r="D114" s="74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</row>
    <row r="115" spans="1:55" x14ac:dyDescent="0.25">
      <c r="A115" s="79"/>
      <c r="B115" s="74"/>
      <c r="C115" s="74"/>
      <c r="D115" s="74"/>
      <c r="E115" s="74"/>
      <c r="F115" s="74"/>
      <c r="G115" s="74"/>
      <c r="H115" s="74"/>
      <c r="I115" s="74"/>
      <c r="J115" s="74"/>
      <c r="K115" s="74"/>
      <c r="L115" s="74"/>
      <c r="M115" s="74"/>
      <c r="N115" s="74"/>
      <c r="O115" s="74"/>
      <c r="P115" s="74"/>
      <c r="Q115" s="74"/>
      <c r="R115" s="74"/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</row>
    <row r="116" spans="1:55" x14ac:dyDescent="0.25">
      <c r="A116" s="79"/>
      <c r="B116" s="74"/>
      <c r="C116" s="74"/>
      <c r="D116" s="74"/>
      <c r="E116" s="74"/>
      <c r="F116" s="74"/>
      <c r="G116" s="74"/>
      <c r="H116" s="74"/>
      <c r="I116" s="74"/>
      <c r="J116" s="74"/>
      <c r="K116" s="74"/>
      <c r="L116" s="74"/>
      <c r="M116" s="74"/>
      <c r="N116" s="74"/>
      <c r="O116" s="74"/>
      <c r="P116" s="74"/>
      <c r="Q116" s="74"/>
      <c r="R116" s="74"/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</row>
    <row r="117" spans="1:55" x14ac:dyDescent="0.25">
      <c r="A117" s="79"/>
      <c r="B117" s="74"/>
      <c r="C117" s="74"/>
      <c r="D117" s="74"/>
      <c r="E117" s="74"/>
      <c r="F117" s="74"/>
      <c r="G117" s="74"/>
      <c r="H117" s="74"/>
      <c r="I117" s="74"/>
      <c r="J117" s="74"/>
      <c r="K117" s="74"/>
      <c r="L117" s="74"/>
      <c r="M117" s="74"/>
      <c r="N117" s="74"/>
      <c r="O117" s="74"/>
      <c r="P117" s="74"/>
      <c r="Q117" s="74"/>
      <c r="R117" s="74"/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</row>
    <row r="118" spans="1:55" x14ac:dyDescent="0.25">
      <c r="A118" s="79"/>
      <c r="B118" s="74"/>
      <c r="C118" s="74"/>
      <c r="D118" s="74"/>
      <c r="E118" s="74"/>
      <c r="F118" s="74"/>
      <c r="G118" s="74"/>
      <c r="H118" s="74"/>
      <c r="I118" s="74"/>
      <c r="J118" s="74"/>
      <c r="K118" s="74"/>
      <c r="L118" s="74"/>
      <c r="M118" s="74"/>
      <c r="N118" s="74"/>
      <c r="O118" s="74"/>
      <c r="P118" s="74"/>
      <c r="Q118" s="74"/>
      <c r="R118" s="74"/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</row>
    <row r="119" spans="1:55" x14ac:dyDescent="0.25">
      <c r="A119" s="79"/>
      <c r="B119" s="74"/>
      <c r="C119" s="74"/>
      <c r="D119" s="74"/>
      <c r="E119" s="74"/>
      <c r="F119" s="74"/>
      <c r="G119" s="74"/>
      <c r="H119" s="74"/>
      <c r="I119" s="74"/>
      <c r="J119" s="74"/>
      <c r="K119" s="74"/>
      <c r="L119" s="74"/>
      <c r="M119" s="74"/>
      <c r="N119" s="74"/>
      <c r="O119" s="74"/>
      <c r="P119" s="74"/>
      <c r="Q119" s="74"/>
      <c r="R119" s="74"/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</row>
    <row r="120" spans="1:55" x14ac:dyDescent="0.25">
      <c r="A120" s="79"/>
      <c r="B120" s="74"/>
      <c r="C120" s="74"/>
      <c r="D120" s="74"/>
      <c r="E120" s="74"/>
      <c r="F120" s="74"/>
      <c r="G120" s="74"/>
      <c r="H120" s="74"/>
      <c r="I120" s="74"/>
      <c r="J120" s="74"/>
      <c r="K120" s="74"/>
      <c r="L120" s="74"/>
      <c r="M120" s="74"/>
      <c r="N120" s="74"/>
      <c r="O120" s="74"/>
      <c r="P120" s="74"/>
      <c r="Q120" s="74"/>
      <c r="R120" s="74"/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W120" s="74"/>
      <c r="AX120" s="74"/>
      <c r="AY120" s="74"/>
      <c r="AZ120" s="74"/>
      <c r="BA120" s="74"/>
      <c r="BB120" s="74"/>
      <c r="BC120" s="74"/>
    </row>
    <row r="121" spans="1:55" x14ac:dyDescent="0.25">
      <c r="A121" s="79"/>
      <c r="B121" s="74"/>
      <c r="C121" s="74"/>
      <c r="D121" s="74"/>
      <c r="E121" s="74"/>
      <c r="F121" s="74"/>
      <c r="G121" s="74"/>
      <c r="H121" s="74"/>
      <c r="I121" s="74"/>
      <c r="J121" s="74"/>
      <c r="K121" s="74"/>
      <c r="L121" s="74"/>
      <c r="M121" s="74"/>
      <c r="N121" s="74"/>
      <c r="O121" s="74"/>
      <c r="P121" s="74"/>
      <c r="Q121" s="74"/>
      <c r="R121" s="74"/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</row>
    <row r="122" spans="1:55" x14ac:dyDescent="0.25">
      <c r="A122" s="79"/>
      <c r="B122" s="74"/>
      <c r="C122" s="74"/>
      <c r="D122" s="74"/>
      <c r="E122" s="74"/>
      <c r="F122" s="74"/>
      <c r="G122" s="74"/>
      <c r="H122" s="74"/>
      <c r="I122" s="74"/>
      <c r="J122" s="74"/>
      <c r="K122" s="74"/>
      <c r="L122" s="74"/>
      <c r="M122" s="74"/>
      <c r="N122" s="74"/>
      <c r="O122" s="74"/>
      <c r="P122" s="74"/>
      <c r="Q122" s="74"/>
      <c r="R122" s="74"/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</row>
    <row r="123" spans="1:55" x14ac:dyDescent="0.25">
      <c r="A123" s="79"/>
      <c r="B123" s="74"/>
      <c r="C123" s="74"/>
      <c r="D123" s="74"/>
      <c r="E123" s="74"/>
      <c r="F123" s="74"/>
      <c r="G123" s="74"/>
      <c r="H123" s="74"/>
      <c r="I123" s="74"/>
      <c r="J123" s="74"/>
      <c r="K123" s="74"/>
      <c r="L123" s="74"/>
      <c r="M123" s="74"/>
      <c r="N123" s="74"/>
      <c r="O123" s="74"/>
      <c r="P123" s="74"/>
      <c r="Q123" s="74"/>
      <c r="R123" s="74"/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</row>
    <row r="124" spans="1:55" x14ac:dyDescent="0.25">
      <c r="A124" s="79"/>
      <c r="B124" s="74"/>
      <c r="C124" s="74"/>
      <c r="D124" s="74"/>
      <c r="E124" s="74"/>
      <c r="F124" s="74"/>
      <c r="G124" s="74"/>
      <c r="H124" s="74"/>
      <c r="I124" s="74"/>
      <c r="J124" s="74"/>
      <c r="K124" s="74"/>
      <c r="L124" s="74"/>
      <c r="M124" s="74"/>
      <c r="N124" s="74"/>
      <c r="O124" s="74"/>
      <c r="P124" s="74"/>
      <c r="Q124" s="74"/>
      <c r="R124" s="74"/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</row>
    <row r="125" spans="1:55" x14ac:dyDescent="0.25">
      <c r="A125" s="79"/>
      <c r="B125" s="74"/>
      <c r="C125" s="74"/>
      <c r="D125" s="74"/>
      <c r="E125" s="74"/>
      <c r="F125" s="74"/>
      <c r="G125" s="74"/>
      <c r="H125" s="74"/>
      <c r="I125" s="74"/>
      <c r="J125" s="74"/>
      <c r="K125" s="74"/>
      <c r="L125" s="74"/>
      <c r="M125" s="74"/>
      <c r="N125" s="74"/>
      <c r="O125" s="74"/>
      <c r="P125" s="74"/>
      <c r="Q125" s="74"/>
      <c r="R125" s="74"/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</row>
    <row r="126" spans="1:55" x14ac:dyDescent="0.25">
      <c r="A126" s="79"/>
      <c r="B126" s="74"/>
      <c r="C126" s="74"/>
      <c r="D126" s="74"/>
      <c r="E126" s="74"/>
      <c r="F126" s="74"/>
      <c r="G126" s="74"/>
      <c r="H126" s="74"/>
      <c r="I126" s="74"/>
      <c r="J126" s="74"/>
      <c r="K126" s="74"/>
      <c r="L126" s="74"/>
      <c r="M126" s="74"/>
      <c r="N126" s="74"/>
      <c r="O126" s="74"/>
      <c r="P126" s="74"/>
      <c r="Q126" s="74"/>
      <c r="R126" s="74"/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</row>
    <row r="127" spans="1:55" x14ac:dyDescent="0.25">
      <c r="A127"/>
      <c r="B127" s="74"/>
      <c r="C127" s="74"/>
      <c r="D127" s="74"/>
      <c r="E127" s="74"/>
      <c r="F127" s="74"/>
      <c r="G127" s="74"/>
      <c r="H127" s="74"/>
      <c r="I127" s="74"/>
      <c r="J127" s="74"/>
      <c r="K127" s="74"/>
      <c r="L127" s="74"/>
      <c r="M127" s="74"/>
      <c r="N127" s="74"/>
      <c r="O127" s="74"/>
      <c r="P127" s="74"/>
      <c r="Q127" s="74"/>
      <c r="R127" s="74"/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</row>
    <row r="128" spans="1:55" x14ac:dyDescent="0.25">
      <c r="A128" s="19"/>
      <c r="B128" s="74"/>
      <c r="C128" s="74"/>
      <c r="D128" s="74"/>
      <c r="E128" s="74"/>
      <c r="F128" s="74"/>
      <c r="G128" s="74"/>
      <c r="H128" s="74"/>
      <c r="I128" s="74"/>
      <c r="J128" s="74"/>
      <c r="K128" s="74"/>
      <c r="L128" s="74"/>
      <c r="M128" s="74"/>
      <c r="N128" s="74"/>
      <c r="O128" s="74"/>
      <c r="P128" s="74"/>
      <c r="Q128" s="74"/>
      <c r="R128" s="74"/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</row>
    <row r="129" spans="1:55" x14ac:dyDescent="0.25">
      <c r="A129" s="19"/>
      <c r="B129" s="74"/>
      <c r="C129" s="74"/>
      <c r="D129" s="74"/>
      <c r="E129" s="74"/>
      <c r="F129" s="74"/>
      <c r="G129" s="74"/>
      <c r="H129" s="74"/>
      <c r="I129" s="74"/>
      <c r="J129" s="74"/>
      <c r="K129" s="74"/>
      <c r="L129" s="74"/>
      <c r="M129" s="74"/>
      <c r="N129" s="74"/>
      <c r="O129" s="74"/>
      <c r="P129" s="74"/>
      <c r="Q129" s="74"/>
      <c r="R129" s="74"/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</row>
    <row r="130" spans="1:55" x14ac:dyDescent="0.25">
      <c r="A130" s="19"/>
      <c r="B130" s="74"/>
      <c r="C130" s="74"/>
      <c r="D130" s="74"/>
      <c r="E130" s="74"/>
      <c r="F130" s="74"/>
      <c r="G130" s="74"/>
      <c r="H130" s="74"/>
      <c r="I130" s="74"/>
      <c r="J130" s="74"/>
      <c r="K130" s="74"/>
      <c r="L130" s="74"/>
      <c r="M130" s="74"/>
      <c r="N130" s="74"/>
      <c r="O130" s="74"/>
      <c r="P130" s="74"/>
      <c r="Q130" s="74"/>
      <c r="R130" s="74"/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</row>
    <row r="131" spans="1:55" x14ac:dyDescent="0.25">
      <c r="A131" s="19"/>
      <c r="B131" s="74"/>
      <c r="C131" s="74"/>
      <c r="D131" s="74"/>
      <c r="E131" s="74"/>
      <c r="F131" s="74"/>
      <c r="G131" s="74"/>
      <c r="H131" s="74"/>
      <c r="I131" s="74"/>
      <c r="J131" s="74"/>
      <c r="K131" s="74"/>
      <c r="L131" s="74"/>
      <c r="M131" s="74"/>
      <c r="N131" s="74"/>
      <c r="O131" s="74"/>
      <c r="P131" s="74"/>
      <c r="Q131" s="74"/>
      <c r="R131" s="74"/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</row>
    <row r="132" spans="1:55" x14ac:dyDescent="0.25">
      <c r="A132" s="19"/>
      <c r="B132" s="74"/>
      <c r="C132" s="74"/>
      <c r="D132" s="74"/>
      <c r="E132" s="74"/>
      <c r="F132" s="74"/>
      <c r="G132" s="74"/>
      <c r="H132" s="74"/>
      <c r="I132" s="74"/>
      <c r="J132" s="74"/>
      <c r="K132" s="74"/>
      <c r="L132" s="74"/>
      <c r="M132" s="74"/>
      <c r="N132" s="74"/>
      <c r="O132" s="74"/>
      <c r="P132" s="74"/>
      <c r="Q132" s="74"/>
      <c r="R132" s="74"/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/>
      <c r="BC132" s="74"/>
    </row>
    <row r="133" spans="1:55" x14ac:dyDescent="0.25">
      <c r="A133" s="19"/>
      <c r="B133" s="74"/>
      <c r="C133" s="74"/>
      <c r="D133" s="74"/>
      <c r="E133" s="74"/>
      <c r="F133" s="74"/>
      <c r="G133" s="74"/>
      <c r="H133" s="74"/>
      <c r="I133" s="74"/>
      <c r="J133" s="74"/>
      <c r="K133" s="74"/>
      <c r="L133" s="74"/>
      <c r="M133" s="74"/>
      <c r="N133" s="74"/>
      <c r="O133" s="74"/>
      <c r="P133" s="74"/>
      <c r="Q133" s="74"/>
      <c r="R133" s="74"/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74"/>
      <c r="AY133" s="74"/>
      <c r="AZ133" s="74"/>
      <c r="BA133" s="74"/>
      <c r="BB133" s="74"/>
      <c r="BC133" s="74"/>
    </row>
    <row r="134" spans="1:55" x14ac:dyDescent="0.25">
      <c r="A134" s="19"/>
      <c r="B134" s="74"/>
      <c r="C134" s="74"/>
      <c r="D134" s="74"/>
      <c r="E134" s="74"/>
      <c r="F134" s="74"/>
      <c r="G134" s="74"/>
      <c r="H134" s="74"/>
      <c r="I134" s="74"/>
      <c r="J134" s="74"/>
      <c r="K134" s="74"/>
      <c r="L134" s="74"/>
      <c r="M134" s="74"/>
      <c r="N134" s="74"/>
      <c r="O134" s="74"/>
      <c r="P134" s="74"/>
      <c r="Q134" s="74"/>
      <c r="R134" s="74"/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</row>
    <row r="135" spans="1:55" x14ac:dyDescent="0.25">
      <c r="A135" s="19"/>
      <c r="B135" s="74"/>
      <c r="C135" s="74"/>
      <c r="D135" s="74"/>
      <c r="E135" s="74"/>
      <c r="F135" s="74"/>
      <c r="G135" s="74"/>
      <c r="H135" s="74"/>
      <c r="I135" s="74"/>
      <c r="J135" s="74"/>
      <c r="K135" s="74"/>
      <c r="L135" s="74"/>
      <c r="M135" s="74"/>
      <c r="N135" s="74"/>
      <c r="O135" s="74"/>
      <c r="P135" s="74"/>
      <c r="Q135" s="74"/>
      <c r="R135" s="74"/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</row>
    <row r="136" spans="1:55" x14ac:dyDescent="0.25">
      <c r="A136" s="19"/>
      <c r="B136" s="74"/>
      <c r="C136" s="74"/>
      <c r="D136" s="74"/>
      <c r="E136" s="74"/>
      <c r="F136" s="74"/>
      <c r="G136" s="74"/>
      <c r="H136" s="74"/>
      <c r="I136" s="74"/>
      <c r="J136" s="74"/>
      <c r="K136" s="74"/>
      <c r="L136" s="74"/>
      <c r="M136" s="74"/>
      <c r="N136" s="74"/>
      <c r="O136" s="74"/>
      <c r="P136" s="74"/>
      <c r="Q136" s="74"/>
      <c r="R136" s="74"/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</row>
    <row r="137" spans="1:55" x14ac:dyDescent="0.25">
      <c r="A137" s="19"/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74"/>
      <c r="N137" s="74"/>
      <c r="O137" s="74"/>
      <c r="P137" s="74"/>
      <c r="Q137" s="74"/>
      <c r="R137" s="74"/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</row>
    <row r="138" spans="1:55" x14ac:dyDescent="0.25">
      <c r="A138" s="19"/>
      <c r="B138" s="74"/>
      <c r="C138" s="74"/>
      <c r="D138" s="74"/>
      <c r="E138" s="74"/>
      <c r="F138" s="74"/>
      <c r="G138" s="74"/>
      <c r="H138" s="74"/>
      <c r="I138" s="74"/>
      <c r="J138" s="74"/>
      <c r="K138" s="74"/>
      <c r="L138" s="74"/>
      <c r="M138" s="74"/>
      <c r="N138" s="74"/>
      <c r="O138" s="74"/>
      <c r="P138" s="74"/>
      <c r="Q138" s="74"/>
      <c r="R138" s="74"/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</row>
    <row r="139" spans="1:55" x14ac:dyDescent="0.25">
      <c r="A139" s="19"/>
      <c r="B139" s="74"/>
      <c r="C139" s="74"/>
      <c r="D139" s="74"/>
      <c r="E139" s="74"/>
      <c r="F139" s="74"/>
      <c r="G139" s="74"/>
      <c r="H139" s="74"/>
      <c r="I139" s="74"/>
      <c r="J139" s="74"/>
      <c r="K139" s="74"/>
      <c r="L139" s="74"/>
      <c r="M139" s="74"/>
      <c r="N139" s="74"/>
      <c r="O139" s="74"/>
      <c r="P139" s="74"/>
      <c r="Q139" s="74"/>
      <c r="R139" s="74"/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</row>
    <row r="140" spans="1:55" x14ac:dyDescent="0.25">
      <c r="A140" s="19"/>
      <c r="B140" s="74"/>
      <c r="C140" s="74"/>
      <c r="D140" s="74"/>
      <c r="E140" s="74"/>
      <c r="F140" s="74"/>
      <c r="G140" s="74"/>
      <c r="H140" s="74"/>
      <c r="I140" s="74"/>
      <c r="J140" s="74"/>
      <c r="K140" s="74"/>
      <c r="L140" s="74"/>
      <c r="M140" s="74"/>
      <c r="N140" s="74"/>
      <c r="O140" s="74"/>
      <c r="P140" s="74"/>
      <c r="Q140" s="74"/>
      <c r="R140" s="74"/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</row>
    <row r="141" spans="1:55" x14ac:dyDescent="0.25">
      <c r="A141" s="19"/>
      <c r="B141" s="74"/>
      <c r="C141" s="74"/>
      <c r="D141" s="74"/>
      <c r="E141" s="74"/>
      <c r="F141" s="74"/>
      <c r="G141" s="74"/>
      <c r="H141" s="74"/>
      <c r="I141" s="74"/>
      <c r="J141" s="74"/>
      <c r="K141" s="74"/>
      <c r="L141" s="74"/>
      <c r="M141" s="74"/>
      <c r="N141" s="74"/>
      <c r="O141" s="74"/>
      <c r="P141" s="74"/>
      <c r="Q141" s="74"/>
      <c r="R141" s="74"/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</row>
    <row r="142" spans="1:55" x14ac:dyDescent="0.25">
      <c r="A142" s="19"/>
      <c r="B142" s="74"/>
      <c r="C142" s="74"/>
      <c r="D142" s="74"/>
      <c r="E142" s="74"/>
      <c r="F142" s="74"/>
      <c r="G142" s="74"/>
      <c r="H142" s="74"/>
      <c r="I142" s="74"/>
      <c r="J142" s="74"/>
      <c r="K142" s="74"/>
      <c r="L142" s="74"/>
      <c r="M142" s="74"/>
      <c r="N142" s="74"/>
      <c r="O142" s="74"/>
      <c r="P142" s="74"/>
      <c r="Q142" s="74"/>
      <c r="R142" s="74"/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</row>
    <row r="143" spans="1:55" x14ac:dyDescent="0.25">
      <c r="A143" s="19"/>
      <c r="B143" s="74"/>
      <c r="C143" s="74"/>
      <c r="D143" s="74"/>
      <c r="E143" s="74"/>
      <c r="F143" s="74"/>
      <c r="G143" s="74"/>
      <c r="H143" s="74"/>
      <c r="I143" s="74"/>
      <c r="J143" s="74"/>
      <c r="K143" s="74"/>
      <c r="L143" s="74"/>
      <c r="M143" s="74"/>
      <c r="N143" s="74"/>
      <c r="O143" s="74"/>
      <c r="P143" s="74"/>
      <c r="Q143" s="74"/>
      <c r="R143" s="74"/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/>
      <c r="AY143" s="74"/>
      <c r="AZ143" s="74"/>
      <c r="BA143" s="74"/>
      <c r="BB143" s="74"/>
      <c r="BC143" s="74"/>
    </row>
    <row r="144" spans="1:55" x14ac:dyDescent="0.25">
      <c r="A144" s="19"/>
      <c r="B144" s="74"/>
      <c r="C144" s="74"/>
      <c r="D144" s="74"/>
      <c r="E144" s="74"/>
      <c r="F144" s="74"/>
      <c r="G144" s="74"/>
      <c r="H144" s="74"/>
      <c r="I144" s="74"/>
      <c r="J144" s="74"/>
      <c r="K144" s="74"/>
      <c r="L144" s="74"/>
      <c r="M144" s="74"/>
      <c r="N144" s="74"/>
      <c r="O144" s="74"/>
      <c r="P144" s="74"/>
      <c r="Q144" s="74"/>
      <c r="R144" s="74"/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</row>
    <row r="145" spans="1:55" x14ac:dyDescent="0.25">
      <c r="A145" s="19"/>
      <c r="B145" s="74"/>
      <c r="C145" s="74"/>
      <c r="D145" s="74"/>
      <c r="E145" s="74"/>
      <c r="F145" s="74"/>
      <c r="G145" s="74"/>
      <c r="H145" s="74"/>
      <c r="I145" s="74"/>
      <c r="J145" s="74"/>
      <c r="K145" s="74"/>
      <c r="L145" s="74"/>
      <c r="M145" s="74"/>
      <c r="N145" s="74"/>
      <c r="O145" s="74"/>
      <c r="P145" s="74"/>
      <c r="Q145" s="74"/>
      <c r="R145" s="74"/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</row>
    <row r="146" spans="1:55" x14ac:dyDescent="0.25">
      <c r="A146" s="19"/>
      <c r="B146" s="74"/>
      <c r="C146" s="74"/>
      <c r="D146" s="74"/>
      <c r="E146" s="74"/>
      <c r="F146" s="74"/>
      <c r="G146" s="74"/>
      <c r="H146" s="74"/>
      <c r="I146" s="74"/>
      <c r="J146" s="74"/>
      <c r="K146" s="74"/>
      <c r="L146" s="74"/>
      <c r="M146" s="74"/>
      <c r="N146" s="74"/>
      <c r="O146" s="74"/>
      <c r="P146" s="74"/>
      <c r="Q146" s="74"/>
      <c r="R146" s="74"/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</row>
    <row r="147" spans="1:55" x14ac:dyDescent="0.25">
      <c r="A147" s="19"/>
      <c r="B147" s="74"/>
      <c r="C147" s="74"/>
      <c r="D147" s="74"/>
      <c r="E147" s="74"/>
      <c r="F147" s="74"/>
      <c r="G147" s="74"/>
      <c r="H147" s="74"/>
      <c r="I147" s="74"/>
      <c r="J147" s="74"/>
      <c r="K147" s="74"/>
      <c r="L147" s="74"/>
      <c r="M147" s="74"/>
      <c r="N147" s="74"/>
      <c r="O147" s="74"/>
      <c r="P147" s="74"/>
      <c r="Q147" s="74"/>
      <c r="R147" s="74"/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</row>
    <row r="148" spans="1:55" x14ac:dyDescent="0.25">
      <c r="A148" s="19"/>
      <c r="B148" s="74"/>
      <c r="C148" s="74"/>
      <c r="D148" s="74"/>
      <c r="E148" s="74"/>
      <c r="F148" s="74"/>
      <c r="G148" s="74"/>
      <c r="H148" s="74"/>
      <c r="I148" s="74"/>
      <c r="J148" s="74"/>
      <c r="K148" s="74"/>
      <c r="L148" s="74"/>
      <c r="M148" s="74"/>
      <c r="N148" s="74"/>
      <c r="O148" s="74"/>
      <c r="P148" s="74"/>
      <c r="Q148" s="74"/>
      <c r="R148" s="74"/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</row>
    <row r="149" spans="1:55" x14ac:dyDescent="0.25">
      <c r="A149" s="19"/>
      <c r="B149" s="74"/>
      <c r="C149" s="74"/>
      <c r="D149" s="74"/>
      <c r="E149" s="74"/>
      <c r="F149" s="74"/>
      <c r="G149" s="74"/>
      <c r="H149" s="74"/>
      <c r="I149" s="74"/>
      <c r="J149" s="74"/>
      <c r="K149" s="74"/>
      <c r="L149" s="74"/>
      <c r="M149" s="74"/>
      <c r="N149" s="74"/>
      <c r="O149" s="74"/>
      <c r="P149" s="74"/>
      <c r="Q149" s="74"/>
      <c r="R149" s="74"/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</row>
    <row r="150" spans="1:55" x14ac:dyDescent="0.25">
      <c r="A150" s="19"/>
      <c r="B150" s="74"/>
      <c r="C150" s="74"/>
      <c r="D150" s="74"/>
      <c r="E150" s="74"/>
      <c r="F150" s="74"/>
      <c r="G150" s="74"/>
      <c r="H150" s="74"/>
      <c r="I150" s="74"/>
      <c r="J150" s="74"/>
      <c r="K150" s="74"/>
      <c r="L150" s="74"/>
      <c r="M150" s="74"/>
      <c r="N150" s="74"/>
      <c r="O150" s="74"/>
      <c r="P150" s="74"/>
      <c r="Q150" s="74"/>
      <c r="R150" s="74"/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</row>
    <row r="151" spans="1:55" x14ac:dyDescent="0.25">
      <c r="A151" s="19"/>
      <c r="B151" s="74"/>
      <c r="C151" s="74"/>
      <c r="D151" s="74"/>
      <c r="E151" s="74"/>
      <c r="F151" s="74"/>
      <c r="G151" s="74"/>
      <c r="H151" s="74"/>
      <c r="I151" s="74"/>
      <c r="J151" s="74"/>
      <c r="K151" s="74"/>
      <c r="L151" s="74"/>
      <c r="M151" s="74"/>
      <c r="N151" s="74"/>
      <c r="O151" s="74"/>
      <c r="P151" s="74"/>
      <c r="Q151" s="74"/>
      <c r="R151" s="74"/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</row>
    <row r="152" spans="1:55" x14ac:dyDescent="0.25">
      <c r="A152" s="19"/>
      <c r="B152" s="74"/>
      <c r="C152" s="74"/>
      <c r="D152" s="74"/>
      <c r="E152" s="74"/>
      <c r="F152" s="74"/>
      <c r="G152" s="74"/>
      <c r="H152" s="74"/>
      <c r="I152" s="74"/>
      <c r="J152" s="74"/>
      <c r="K152" s="74"/>
      <c r="L152" s="74"/>
      <c r="M152" s="74"/>
      <c r="N152" s="74"/>
      <c r="O152" s="74"/>
      <c r="P152" s="74"/>
      <c r="Q152" s="74"/>
      <c r="R152" s="74"/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</row>
    <row r="153" spans="1:55" x14ac:dyDescent="0.25">
      <c r="A153" s="19"/>
      <c r="B153" s="74"/>
      <c r="C153" s="74"/>
      <c r="D153" s="74"/>
      <c r="E153" s="74"/>
      <c r="F153" s="74"/>
      <c r="G153" s="74"/>
      <c r="H153" s="74"/>
      <c r="I153" s="74"/>
      <c r="J153" s="74"/>
      <c r="K153" s="74"/>
      <c r="L153" s="74"/>
      <c r="M153" s="74"/>
      <c r="N153" s="74"/>
      <c r="O153" s="74"/>
      <c r="P153" s="74"/>
      <c r="Q153" s="74"/>
      <c r="R153" s="74"/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</row>
    <row r="154" spans="1:55" x14ac:dyDescent="0.25">
      <c r="A154" s="19"/>
      <c r="B154" s="74"/>
      <c r="C154" s="74"/>
      <c r="D154" s="74"/>
      <c r="E154" s="74"/>
      <c r="F154" s="74"/>
      <c r="G154" s="74"/>
      <c r="H154" s="74"/>
      <c r="I154" s="74"/>
      <c r="J154" s="74"/>
      <c r="K154" s="74"/>
      <c r="L154" s="74"/>
      <c r="M154" s="74"/>
      <c r="N154" s="74"/>
      <c r="O154" s="74"/>
      <c r="P154" s="74"/>
      <c r="Q154" s="74"/>
      <c r="R154" s="74"/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</row>
    <row r="155" spans="1:55" x14ac:dyDescent="0.25">
      <c r="A155" s="19"/>
      <c r="B155" s="74"/>
      <c r="C155" s="74"/>
      <c r="D155" s="74"/>
      <c r="E155" s="74"/>
      <c r="F155" s="74"/>
      <c r="G155" s="74"/>
      <c r="H155" s="74"/>
      <c r="I155" s="74"/>
      <c r="J155" s="74"/>
      <c r="K155" s="74"/>
      <c r="L155" s="74"/>
      <c r="M155" s="74"/>
      <c r="N155" s="74"/>
      <c r="O155" s="74"/>
      <c r="P155" s="74"/>
      <c r="Q155" s="74"/>
      <c r="R155" s="74"/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</row>
    <row r="156" spans="1:55" x14ac:dyDescent="0.25">
      <c r="A156" s="19"/>
      <c r="B156" s="74"/>
      <c r="C156" s="74"/>
      <c r="D156" s="74"/>
      <c r="E156" s="74"/>
      <c r="F156" s="74"/>
      <c r="G156" s="74"/>
      <c r="H156" s="74"/>
      <c r="I156" s="74"/>
      <c r="J156" s="74"/>
      <c r="K156" s="74"/>
      <c r="L156" s="74"/>
      <c r="M156" s="74"/>
      <c r="N156" s="74"/>
      <c r="O156" s="74"/>
      <c r="P156" s="74"/>
      <c r="Q156" s="74"/>
      <c r="R156" s="74"/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</row>
    <row r="157" spans="1:55" x14ac:dyDescent="0.25">
      <c r="A157" s="19"/>
      <c r="B157" s="74"/>
      <c r="C157" s="74"/>
      <c r="D157" s="74"/>
      <c r="E157" s="74"/>
      <c r="F157" s="74"/>
      <c r="G157" s="74"/>
      <c r="H157" s="74"/>
      <c r="I157" s="74"/>
      <c r="J157" s="74"/>
      <c r="K157" s="74"/>
      <c r="L157" s="74"/>
      <c r="M157" s="74"/>
      <c r="N157" s="74"/>
      <c r="O157" s="74"/>
      <c r="P157" s="74"/>
      <c r="Q157" s="74"/>
      <c r="R157" s="74"/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</row>
    <row r="158" spans="1:55" x14ac:dyDescent="0.25">
      <c r="A158" s="19"/>
      <c r="B158" s="74"/>
      <c r="C158" s="74"/>
      <c r="D158" s="74"/>
      <c r="E158" s="74"/>
      <c r="F158" s="74"/>
      <c r="G158" s="74"/>
      <c r="H158" s="74"/>
      <c r="I158" s="74"/>
      <c r="J158" s="74"/>
      <c r="K158" s="74"/>
      <c r="L158" s="74"/>
      <c r="M158" s="74"/>
      <c r="N158" s="74"/>
      <c r="O158" s="74"/>
      <c r="P158" s="74"/>
      <c r="Q158" s="74"/>
      <c r="R158" s="74"/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</row>
    <row r="159" spans="1:55" x14ac:dyDescent="0.25">
      <c r="A159" s="19"/>
      <c r="B159" s="74"/>
      <c r="C159" s="74"/>
      <c r="D159" s="74"/>
      <c r="E159" s="74"/>
      <c r="F159" s="74"/>
      <c r="G159" s="74"/>
      <c r="H159" s="74"/>
      <c r="I159" s="74"/>
      <c r="J159" s="74"/>
      <c r="K159" s="74"/>
      <c r="L159" s="74"/>
      <c r="M159" s="74"/>
      <c r="N159" s="74"/>
      <c r="O159" s="74"/>
      <c r="P159" s="74"/>
      <c r="Q159" s="74"/>
      <c r="R159" s="74"/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</row>
    <row r="160" spans="1:55" x14ac:dyDescent="0.25">
      <c r="A160" s="19"/>
      <c r="B160" s="74"/>
      <c r="C160" s="74"/>
      <c r="D160" s="74"/>
      <c r="E160" s="74"/>
      <c r="F160" s="74"/>
      <c r="G160" s="74"/>
      <c r="H160" s="74"/>
      <c r="I160" s="74"/>
      <c r="J160" s="74"/>
      <c r="K160" s="74"/>
      <c r="L160" s="74"/>
      <c r="M160" s="74"/>
      <c r="N160" s="74"/>
      <c r="O160" s="74"/>
      <c r="P160" s="74"/>
      <c r="Q160" s="74"/>
      <c r="R160" s="74"/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</row>
    <row r="161" spans="1:55" x14ac:dyDescent="0.25">
      <c r="A161" s="19"/>
      <c r="B161" s="74"/>
      <c r="C161" s="74"/>
      <c r="D161" s="74"/>
      <c r="E161" s="74"/>
      <c r="F161" s="74"/>
      <c r="G161" s="74"/>
      <c r="H161" s="74"/>
      <c r="I161" s="74"/>
      <c r="J161" s="74"/>
      <c r="K161" s="74"/>
      <c r="L161" s="74"/>
      <c r="M161" s="74"/>
      <c r="N161" s="74"/>
      <c r="O161" s="74"/>
      <c r="P161" s="74"/>
      <c r="Q161" s="74"/>
      <c r="R161" s="74"/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</row>
    <row r="162" spans="1:55" x14ac:dyDescent="0.25">
      <c r="A162" s="19"/>
      <c r="B162" s="74"/>
      <c r="C162" s="74"/>
      <c r="D162" s="74"/>
      <c r="E162" s="74"/>
      <c r="F162" s="74"/>
      <c r="G162" s="74"/>
      <c r="H162" s="74"/>
      <c r="I162" s="74"/>
      <c r="J162" s="74"/>
      <c r="K162" s="74"/>
      <c r="L162" s="74"/>
      <c r="M162" s="74"/>
      <c r="N162" s="74"/>
      <c r="O162" s="74"/>
      <c r="P162" s="74"/>
      <c r="Q162" s="74"/>
      <c r="R162" s="74"/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</row>
    <row r="163" spans="1:55" x14ac:dyDescent="0.25">
      <c r="A163" s="19"/>
      <c r="B163" s="74"/>
      <c r="C163" s="74"/>
      <c r="D163" s="74"/>
      <c r="E163" s="74"/>
      <c r="F163" s="74"/>
      <c r="G163" s="74"/>
      <c r="H163" s="74"/>
      <c r="I163" s="74"/>
      <c r="J163" s="74"/>
      <c r="K163" s="74"/>
      <c r="L163" s="74"/>
      <c r="M163" s="74"/>
      <c r="N163" s="74"/>
      <c r="O163" s="74"/>
      <c r="P163" s="74"/>
      <c r="Q163" s="74"/>
      <c r="R163" s="74"/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</row>
    <row r="164" spans="1:55" x14ac:dyDescent="0.25">
      <c r="A164" s="19"/>
      <c r="B164" s="74"/>
      <c r="C164" s="74"/>
      <c r="D164" s="74"/>
      <c r="E164" s="74"/>
      <c r="F164" s="74"/>
      <c r="G164" s="74"/>
      <c r="H164" s="74"/>
      <c r="I164" s="74"/>
      <c r="J164" s="74"/>
      <c r="K164" s="74"/>
      <c r="L164" s="74"/>
      <c r="M164" s="74"/>
      <c r="N164" s="74"/>
      <c r="O164" s="74"/>
      <c r="P164" s="74"/>
      <c r="Q164" s="74"/>
      <c r="R164" s="74"/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</row>
    <row r="165" spans="1:55" x14ac:dyDescent="0.25">
      <c r="A165" s="19"/>
      <c r="B165" s="74"/>
      <c r="C165" s="74"/>
      <c r="D165" s="74"/>
      <c r="E165" s="74"/>
      <c r="F165" s="74"/>
      <c r="G165" s="74"/>
      <c r="H165" s="74"/>
      <c r="I165" s="74"/>
      <c r="J165" s="74"/>
      <c r="K165" s="74"/>
      <c r="L165" s="74"/>
      <c r="M165" s="74"/>
      <c r="N165" s="74"/>
      <c r="O165" s="74"/>
      <c r="P165" s="74"/>
      <c r="Q165" s="74"/>
      <c r="R165" s="74"/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</row>
    <row r="166" spans="1:55" x14ac:dyDescent="0.25">
      <c r="A166" s="19"/>
      <c r="B166" s="74"/>
      <c r="C166" s="74"/>
      <c r="D166" s="74"/>
      <c r="E166" s="74"/>
      <c r="F166" s="74"/>
      <c r="G166" s="74"/>
      <c r="H166" s="74"/>
      <c r="I166" s="74"/>
      <c r="J166" s="74"/>
      <c r="K166" s="74"/>
      <c r="L166" s="74"/>
      <c r="M166" s="74"/>
      <c r="N166" s="74"/>
      <c r="O166" s="74"/>
      <c r="P166" s="74"/>
      <c r="Q166" s="74"/>
      <c r="R166" s="74"/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</row>
    <row r="167" spans="1:55" x14ac:dyDescent="0.25">
      <c r="A167" s="19"/>
      <c r="B167" s="74"/>
      <c r="C167" s="74"/>
      <c r="D167" s="74"/>
      <c r="E167" s="74"/>
      <c r="F167" s="74"/>
      <c r="G167" s="74"/>
      <c r="H167" s="74"/>
      <c r="I167" s="74"/>
      <c r="J167" s="74"/>
      <c r="K167" s="74"/>
      <c r="L167" s="74"/>
      <c r="M167" s="74"/>
      <c r="N167" s="74"/>
      <c r="O167" s="74"/>
      <c r="P167" s="74"/>
      <c r="Q167" s="74"/>
      <c r="R167" s="74"/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</row>
    <row r="168" spans="1:55" x14ac:dyDescent="0.25">
      <c r="A168" s="19"/>
      <c r="B168" s="74"/>
      <c r="C168" s="74"/>
      <c r="D168" s="74"/>
      <c r="E168" s="74"/>
      <c r="F168" s="74"/>
      <c r="G168" s="74"/>
      <c r="H168" s="74"/>
      <c r="I168" s="74"/>
      <c r="J168" s="74"/>
      <c r="K168" s="74"/>
      <c r="L168" s="74"/>
      <c r="M168" s="74"/>
      <c r="N168" s="74"/>
      <c r="O168" s="74"/>
      <c r="P168" s="74"/>
      <c r="Q168" s="74"/>
      <c r="R168" s="74"/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</row>
    <row r="169" spans="1:55" x14ac:dyDescent="0.25">
      <c r="A169" s="19"/>
      <c r="B169" s="74"/>
      <c r="C169" s="74"/>
      <c r="D169" s="74"/>
      <c r="E169" s="74"/>
      <c r="F169" s="74"/>
      <c r="G169" s="74"/>
      <c r="H169" s="74"/>
      <c r="I169" s="74"/>
      <c r="J169" s="74"/>
      <c r="K169" s="74"/>
      <c r="L169" s="74"/>
      <c r="M169" s="74"/>
      <c r="N169" s="74"/>
      <c r="O169" s="74"/>
      <c r="P169" s="74"/>
      <c r="Q169" s="74"/>
      <c r="R169" s="74"/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</row>
    <row r="170" spans="1:55" x14ac:dyDescent="0.25">
      <c r="A170" s="19"/>
      <c r="B170" s="74"/>
      <c r="C170" s="74"/>
      <c r="D170" s="74"/>
      <c r="E170" s="74"/>
      <c r="F170" s="74"/>
      <c r="G170" s="74"/>
      <c r="H170" s="74"/>
      <c r="I170" s="74"/>
      <c r="J170" s="74"/>
      <c r="K170" s="74"/>
      <c r="L170" s="74"/>
      <c r="M170" s="74"/>
      <c r="N170" s="74"/>
      <c r="O170" s="74"/>
      <c r="P170" s="74"/>
      <c r="Q170" s="74"/>
      <c r="R170" s="74"/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</row>
    <row r="171" spans="1:55" x14ac:dyDescent="0.25">
      <c r="A171" s="19"/>
      <c r="B171" s="74"/>
      <c r="C171" s="74"/>
      <c r="D171" s="74"/>
      <c r="E171" s="74"/>
      <c r="F171" s="74"/>
      <c r="G171" s="74"/>
      <c r="H171" s="74"/>
      <c r="I171" s="74"/>
      <c r="J171" s="74"/>
      <c r="K171" s="74"/>
      <c r="L171" s="74"/>
      <c r="M171" s="74"/>
      <c r="N171" s="74"/>
      <c r="O171" s="74"/>
      <c r="P171" s="74"/>
      <c r="Q171" s="74"/>
      <c r="R171" s="74"/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</row>
    <row r="172" spans="1:55" x14ac:dyDescent="0.25">
      <c r="A172" s="19"/>
      <c r="B172" s="74"/>
      <c r="C172" s="74"/>
      <c r="D172" s="74"/>
      <c r="E172" s="74"/>
      <c r="F172" s="74"/>
      <c r="G172" s="74"/>
      <c r="H172" s="74"/>
      <c r="I172" s="74"/>
      <c r="J172" s="74"/>
      <c r="K172" s="74"/>
      <c r="L172" s="74"/>
      <c r="M172" s="74"/>
      <c r="N172" s="74"/>
      <c r="O172" s="74"/>
      <c r="P172" s="74"/>
      <c r="Q172" s="74"/>
      <c r="R172" s="74"/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</row>
    <row r="173" spans="1:55" x14ac:dyDescent="0.25">
      <c r="A173" s="19"/>
      <c r="B173" s="74"/>
      <c r="C173" s="74"/>
      <c r="D173" s="74"/>
      <c r="E173" s="74"/>
      <c r="F173" s="74"/>
      <c r="G173" s="74"/>
      <c r="H173" s="74"/>
      <c r="I173" s="74"/>
      <c r="J173" s="74"/>
      <c r="K173" s="74"/>
      <c r="L173" s="74"/>
      <c r="M173" s="74"/>
      <c r="N173" s="74"/>
      <c r="O173" s="74"/>
      <c r="P173" s="74"/>
      <c r="Q173" s="74"/>
      <c r="R173" s="74"/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</row>
    <row r="174" spans="1:55" x14ac:dyDescent="0.25">
      <c r="A174" s="19"/>
      <c r="B174" s="74"/>
      <c r="C174" s="74"/>
      <c r="D174" s="74"/>
      <c r="E174" s="74"/>
      <c r="F174" s="74"/>
      <c r="G174" s="74"/>
      <c r="H174" s="74"/>
      <c r="I174" s="74"/>
      <c r="J174" s="74"/>
      <c r="K174" s="74"/>
      <c r="L174" s="74"/>
      <c r="M174" s="74"/>
      <c r="N174" s="74"/>
      <c r="O174" s="74"/>
      <c r="P174" s="74"/>
      <c r="Q174" s="74"/>
      <c r="R174" s="74"/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</row>
    <row r="175" spans="1:55" x14ac:dyDescent="0.25">
      <c r="A175" s="19"/>
      <c r="B175" s="74"/>
      <c r="C175" s="74"/>
      <c r="D175" s="74"/>
      <c r="E175" s="74"/>
      <c r="F175" s="74"/>
      <c r="G175" s="74"/>
      <c r="H175" s="74"/>
      <c r="I175" s="74"/>
      <c r="J175" s="74"/>
      <c r="K175" s="74"/>
      <c r="L175" s="74"/>
      <c r="M175" s="74"/>
      <c r="N175" s="74"/>
      <c r="O175" s="74"/>
      <c r="P175" s="74"/>
      <c r="Q175" s="74"/>
      <c r="R175" s="74"/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</row>
    <row r="176" spans="1:55" x14ac:dyDescent="0.25">
      <c r="A176" s="19"/>
      <c r="B176" s="74"/>
      <c r="C176" s="74"/>
      <c r="D176" s="74"/>
      <c r="E176" s="74"/>
      <c r="F176" s="74"/>
      <c r="G176" s="74"/>
      <c r="H176" s="74"/>
      <c r="I176" s="74"/>
      <c r="J176" s="74"/>
      <c r="K176" s="74"/>
      <c r="L176" s="74"/>
      <c r="M176" s="74"/>
      <c r="N176" s="74"/>
      <c r="O176" s="74"/>
      <c r="P176" s="74"/>
      <c r="Q176" s="74"/>
      <c r="R176" s="74"/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</row>
    <row r="177" spans="1:55" x14ac:dyDescent="0.25">
      <c r="A177" s="19"/>
      <c r="B177" s="74"/>
      <c r="C177" s="74"/>
      <c r="D177" s="74"/>
      <c r="E177" s="74"/>
      <c r="F177" s="74"/>
      <c r="G177" s="74"/>
      <c r="H177" s="74"/>
      <c r="I177" s="74"/>
      <c r="J177" s="74"/>
      <c r="K177" s="74"/>
      <c r="L177" s="74"/>
      <c r="M177" s="74"/>
      <c r="N177" s="74"/>
      <c r="O177" s="74"/>
      <c r="P177" s="74"/>
      <c r="Q177" s="74"/>
      <c r="R177" s="74"/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</row>
    <row r="178" spans="1:55" x14ac:dyDescent="0.25">
      <c r="A178" s="19"/>
      <c r="B178" s="74"/>
      <c r="C178" s="74"/>
      <c r="D178" s="74"/>
      <c r="E178" s="74"/>
      <c r="F178" s="74"/>
      <c r="G178" s="74"/>
      <c r="H178" s="74"/>
      <c r="I178" s="74"/>
      <c r="J178" s="74"/>
      <c r="K178" s="74"/>
      <c r="L178" s="74"/>
      <c r="M178" s="74"/>
      <c r="N178" s="74"/>
      <c r="O178" s="74"/>
      <c r="P178" s="74"/>
      <c r="Q178" s="74"/>
      <c r="R178" s="74"/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</row>
    <row r="179" spans="1:55" x14ac:dyDescent="0.25">
      <c r="A179" s="19"/>
      <c r="B179" s="74"/>
      <c r="C179" s="74"/>
      <c r="D179" s="74"/>
      <c r="E179" s="74"/>
      <c r="F179" s="74"/>
      <c r="G179" s="74"/>
      <c r="H179" s="74"/>
      <c r="I179" s="74"/>
      <c r="J179" s="74"/>
      <c r="K179" s="74"/>
      <c r="L179" s="74"/>
      <c r="M179" s="74"/>
      <c r="N179" s="74"/>
      <c r="O179" s="74"/>
      <c r="P179" s="74"/>
      <c r="Q179" s="74"/>
      <c r="R179" s="74"/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</row>
    <row r="180" spans="1:55" x14ac:dyDescent="0.25">
      <c r="A180" s="19"/>
      <c r="B180" s="74"/>
      <c r="C180" s="74"/>
      <c r="D180" s="74"/>
      <c r="E180" s="74"/>
      <c r="F180" s="74"/>
      <c r="G180" s="74"/>
      <c r="H180" s="74"/>
      <c r="I180" s="74"/>
      <c r="J180" s="74"/>
      <c r="K180" s="74"/>
      <c r="L180" s="74"/>
      <c r="M180" s="74"/>
      <c r="N180" s="74"/>
      <c r="O180" s="74"/>
      <c r="P180" s="74"/>
      <c r="Q180" s="74"/>
      <c r="R180" s="74"/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</row>
    <row r="181" spans="1:55" x14ac:dyDescent="0.25">
      <c r="A181" s="19"/>
      <c r="B181" s="74"/>
      <c r="C181" s="74"/>
      <c r="D181" s="74"/>
      <c r="E181" s="74"/>
      <c r="F181" s="74"/>
      <c r="G181" s="74"/>
      <c r="H181" s="74"/>
      <c r="I181" s="74"/>
      <c r="J181" s="74"/>
      <c r="K181" s="74"/>
      <c r="L181" s="74"/>
      <c r="M181" s="74"/>
      <c r="N181" s="74"/>
      <c r="O181" s="74"/>
      <c r="P181" s="74"/>
      <c r="Q181" s="74"/>
      <c r="R181" s="74"/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</row>
    <row r="182" spans="1:55" x14ac:dyDescent="0.25">
      <c r="A182" s="19"/>
      <c r="B182" s="74"/>
      <c r="C182" s="74"/>
      <c r="D182" s="74"/>
      <c r="E182" s="74"/>
      <c r="F182" s="74"/>
      <c r="G182" s="74"/>
      <c r="H182" s="74"/>
      <c r="I182" s="74"/>
      <c r="J182" s="74"/>
      <c r="K182" s="74"/>
      <c r="L182" s="74"/>
      <c r="M182" s="74"/>
      <c r="N182" s="74"/>
      <c r="O182" s="74"/>
      <c r="P182" s="74"/>
      <c r="Q182" s="74"/>
      <c r="R182" s="74"/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</row>
    <row r="183" spans="1:55" x14ac:dyDescent="0.25">
      <c r="A183" s="19"/>
      <c r="B183" s="74"/>
      <c r="C183" s="74"/>
      <c r="D183" s="74"/>
      <c r="E183" s="74"/>
      <c r="F183" s="74"/>
      <c r="G183" s="74"/>
      <c r="H183" s="74"/>
      <c r="I183" s="74"/>
      <c r="J183" s="74"/>
      <c r="K183" s="74"/>
      <c r="L183" s="74"/>
      <c r="M183" s="74"/>
      <c r="N183" s="74"/>
      <c r="O183" s="74"/>
      <c r="P183" s="74"/>
      <c r="Q183" s="74"/>
      <c r="R183" s="74"/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</row>
    <row r="184" spans="1:55" x14ac:dyDescent="0.25">
      <c r="A184" s="19"/>
      <c r="B184" s="74"/>
      <c r="C184" s="74"/>
      <c r="D184" s="74"/>
      <c r="E184" s="74"/>
      <c r="F184" s="74"/>
      <c r="G184" s="74"/>
      <c r="H184" s="74"/>
      <c r="I184" s="74"/>
      <c r="J184" s="74"/>
      <c r="K184" s="74"/>
      <c r="L184" s="74"/>
      <c r="M184" s="74"/>
      <c r="N184" s="74"/>
      <c r="O184" s="74"/>
      <c r="P184" s="74"/>
      <c r="Q184" s="74"/>
      <c r="R184" s="74"/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W184" s="74"/>
      <c r="AX184" s="74"/>
      <c r="AY184" s="74"/>
      <c r="AZ184" s="74"/>
      <c r="BA184" s="74"/>
      <c r="BB184" s="74"/>
      <c r="BC184" s="74"/>
    </row>
    <row r="185" spans="1:55" x14ac:dyDescent="0.25">
      <c r="A185" s="19"/>
      <c r="B185" s="74"/>
      <c r="C185" s="74"/>
      <c r="D185" s="74"/>
      <c r="E185" s="74"/>
      <c r="F185" s="74"/>
      <c r="G185" s="74"/>
      <c r="H185" s="74"/>
      <c r="I185" s="74"/>
      <c r="J185" s="74"/>
      <c r="K185" s="74"/>
      <c r="L185" s="74"/>
      <c r="M185" s="74"/>
      <c r="N185" s="74"/>
      <c r="O185" s="74"/>
      <c r="P185" s="74"/>
      <c r="Q185" s="74"/>
      <c r="R185" s="74"/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W185" s="74"/>
      <c r="AX185" s="74"/>
      <c r="AY185" s="74"/>
      <c r="AZ185" s="74"/>
      <c r="BA185" s="74"/>
      <c r="BB185" s="74"/>
      <c r="BC185" s="74"/>
    </row>
    <row r="186" spans="1:55" x14ac:dyDescent="0.25">
      <c r="A186" s="19"/>
      <c r="B186" s="74"/>
      <c r="C186" s="74"/>
      <c r="D186" s="74"/>
      <c r="E186" s="74"/>
      <c r="F186" s="74"/>
      <c r="G186" s="74"/>
      <c r="H186" s="74"/>
      <c r="I186" s="74"/>
      <c r="J186" s="74"/>
      <c r="K186" s="74"/>
      <c r="L186" s="74"/>
      <c r="M186" s="74"/>
      <c r="N186" s="74"/>
      <c r="O186" s="74"/>
      <c r="P186" s="74"/>
      <c r="Q186" s="74"/>
      <c r="R186" s="74"/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</row>
    <row r="187" spans="1:55" x14ac:dyDescent="0.25">
      <c r="A187" s="19"/>
      <c r="B187" s="74"/>
      <c r="C187" s="74"/>
      <c r="D187" s="74"/>
      <c r="E187" s="74"/>
      <c r="F187" s="74"/>
      <c r="G187" s="74"/>
      <c r="H187" s="74"/>
      <c r="I187" s="74"/>
      <c r="J187" s="74"/>
      <c r="K187" s="74"/>
      <c r="L187" s="74"/>
      <c r="M187" s="74"/>
      <c r="N187" s="74"/>
      <c r="O187" s="74"/>
      <c r="P187" s="74"/>
      <c r="Q187" s="74"/>
      <c r="R187" s="74"/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</row>
    <row r="188" spans="1:55" x14ac:dyDescent="0.25">
      <c r="A188" s="19"/>
      <c r="B188" s="74"/>
      <c r="C188" s="74"/>
      <c r="D188" s="74"/>
      <c r="E188" s="74"/>
      <c r="F188" s="74"/>
      <c r="G188" s="74"/>
      <c r="H188" s="74"/>
      <c r="I188" s="74"/>
      <c r="J188" s="74"/>
      <c r="K188" s="74"/>
      <c r="L188" s="74"/>
      <c r="M188" s="74"/>
      <c r="N188" s="74"/>
      <c r="O188" s="74"/>
      <c r="P188" s="74"/>
      <c r="Q188" s="74"/>
      <c r="R188" s="74"/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C188" s="74"/>
    </row>
    <row r="189" spans="1:55" x14ac:dyDescent="0.25">
      <c r="A189" s="19"/>
      <c r="B189" s="74"/>
      <c r="C189" s="74"/>
      <c r="D189" s="74"/>
      <c r="E189" s="74"/>
      <c r="F189" s="74"/>
      <c r="G189" s="74"/>
      <c r="H189" s="74"/>
      <c r="I189" s="74"/>
      <c r="J189" s="74"/>
      <c r="K189" s="74"/>
      <c r="L189" s="74"/>
      <c r="M189" s="74"/>
      <c r="N189" s="74"/>
      <c r="O189" s="74"/>
      <c r="P189" s="74"/>
      <c r="Q189" s="74"/>
      <c r="R189" s="74"/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W189" s="74"/>
      <c r="AX189" s="74"/>
      <c r="AY189" s="74"/>
      <c r="AZ189" s="74"/>
      <c r="BA189" s="74"/>
      <c r="BB189" s="74"/>
      <c r="BC189" s="74"/>
    </row>
    <row r="190" spans="1:55" x14ac:dyDescent="0.25">
      <c r="A190" s="19"/>
      <c r="B190" s="74"/>
      <c r="C190" s="74"/>
      <c r="D190" s="74"/>
      <c r="E190" s="74"/>
      <c r="F190" s="74"/>
      <c r="G190" s="74"/>
      <c r="H190" s="74"/>
      <c r="I190" s="74"/>
      <c r="J190" s="74"/>
      <c r="K190" s="74"/>
      <c r="L190" s="74"/>
      <c r="M190" s="74"/>
      <c r="N190" s="74"/>
      <c r="O190" s="74"/>
      <c r="P190" s="74"/>
      <c r="Q190" s="74"/>
      <c r="R190" s="74"/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</row>
    <row r="191" spans="1:55" x14ac:dyDescent="0.25">
      <c r="A191" s="19"/>
      <c r="B191" s="74"/>
      <c r="C191" s="74"/>
      <c r="D191" s="74"/>
      <c r="E191" s="74"/>
      <c r="F191" s="74"/>
      <c r="G191" s="74"/>
      <c r="H191" s="74"/>
      <c r="I191" s="74"/>
      <c r="J191" s="74"/>
      <c r="K191" s="74"/>
      <c r="L191" s="74"/>
      <c r="M191" s="74"/>
      <c r="N191" s="74"/>
      <c r="O191" s="74"/>
      <c r="P191" s="74"/>
      <c r="Q191" s="74"/>
      <c r="R191" s="74"/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</row>
    <row r="192" spans="1:55" x14ac:dyDescent="0.25">
      <c r="A192" s="19"/>
      <c r="B192" s="74"/>
      <c r="C192" s="74"/>
      <c r="D192" s="74"/>
      <c r="E192" s="74"/>
      <c r="F192" s="74"/>
      <c r="G192" s="74"/>
      <c r="H192" s="74"/>
      <c r="I192" s="74"/>
      <c r="J192" s="74"/>
      <c r="K192" s="74"/>
      <c r="L192" s="74"/>
      <c r="M192" s="74"/>
      <c r="N192" s="74"/>
      <c r="O192" s="74"/>
      <c r="P192" s="74"/>
      <c r="Q192" s="74"/>
      <c r="R192" s="74"/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</row>
    <row r="193" spans="1:55" x14ac:dyDescent="0.25">
      <c r="A193" s="19"/>
      <c r="B193" s="74"/>
      <c r="C193" s="74"/>
      <c r="D193" s="74"/>
      <c r="E193" s="74"/>
      <c r="F193" s="74"/>
      <c r="G193" s="74"/>
      <c r="H193" s="74"/>
      <c r="I193" s="74"/>
      <c r="J193" s="74"/>
      <c r="K193" s="74"/>
      <c r="L193" s="74"/>
      <c r="M193" s="74"/>
      <c r="N193" s="74"/>
      <c r="O193" s="74"/>
      <c r="P193" s="74"/>
      <c r="Q193" s="74"/>
      <c r="R193" s="74"/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W193" s="74"/>
      <c r="AX193" s="74"/>
      <c r="AY193" s="74"/>
      <c r="AZ193" s="74"/>
      <c r="BA193" s="74"/>
      <c r="BB193" s="74"/>
      <c r="BC193" s="74"/>
    </row>
    <row r="194" spans="1:55" x14ac:dyDescent="0.25">
      <c r="A194" s="19"/>
      <c r="B194" s="74"/>
      <c r="C194" s="74"/>
      <c r="D194" s="74"/>
      <c r="E194" s="74"/>
      <c r="F194" s="74"/>
      <c r="G194" s="74"/>
      <c r="H194" s="74"/>
      <c r="I194" s="74"/>
      <c r="J194" s="74"/>
      <c r="K194" s="74"/>
      <c r="L194" s="74"/>
      <c r="M194" s="74"/>
      <c r="N194" s="74"/>
      <c r="O194" s="74"/>
      <c r="P194" s="74"/>
      <c r="Q194" s="74"/>
      <c r="R194" s="74"/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/>
      <c r="BA194" s="74"/>
      <c r="BB194" s="74"/>
      <c r="BC194" s="74"/>
    </row>
    <row r="195" spans="1:55" x14ac:dyDescent="0.25">
      <c r="A195" s="19"/>
      <c r="B195" s="74"/>
      <c r="C195" s="74"/>
      <c r="D195" s="74"/>
      <c r="E195" s="74"/>
      <c r="F195" s="74"/>
      <c r="G195" s="74"/>
      <c r="H195" s="74"/>
      <c r="I195" s="74"/>
      <c r="J195" s="74"/>
      <c r="K195" s="74"/>
      <c r="L195" s="74"/>
      <c r="M195" s="74"/>
      <c r="N195" s="74"/>
      <c r="O195" s="74"/>
      <c r="P195" s="74"/>
      <c r="Q195" s="74"/>
      <c r="R195" s="74"/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W195" s="74"/>
      <c r="AX195" s="74"/>
      <c r="AY195" s="74"/>
      <c r="AZ195" s="74"/>
      <c r="BA195" s="74"/>
      <c r="BB195" s="74"/>
      <c r="BC195" s="74"/>
    </row>
    <row r="196" spans="1:55" x14ac:dyDescent="0.25">
      <c r="A196" s="19"/>
      <c r="B196" s="74"/>
      <c r="C196" s="74"/>
      <c r="D196" s="74"/>
      <c r="E196" s="74"/>
      <c r="F196" s="74"/>
      <c r="G196" s="74"/>
      <c r="H196" s="74"/>
      <c r="I196" s="74"/>
      <c r="J196" s="74"/>
      <c r="K196" s="74"/>
      <c r="L196" s="74"/>
      <c r="M196" s="74"/>
      <c r="N196" s="74"/>
      <c r="O196" s="74"/>
      <c r="P196" s="74"/>
      <c r="Q196" s="74"/>
      <c r="R196" s="74"/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W196" s="74"/>
      <c r="AX196" s="74"/>
      <c r="AY196" s="74"/>
      <c r="AZ196" s="74"/>
      <c r="BA196" s="74"/>
      <c r="BB196" s="74"/>
      <c r="BC196" s="74"/>
    </row>
    <row r="197" spans="1:55" x14ac:dyDescent="0.25">
      <c r="A197" s="19"/>
      <c r="B197" s="74"/>
      <c r="C197" s="74"/>
      <c r="D197" s="74"/>
      <c r="E197" s="74"/>
      <c r="F197" s="74"/>
      <c r="G197" s="74"/>
      <c r="H197" s="74"/>
      <c r="I197" s="74"/>
      <c r="J197" s="74"/>
      <c r="K197" s="74"/>
      <c r="L197" s="74"/>
      <c r="M197" s="74"/>
      <c r="N197" s="74"/>
      <c r="O197" s="74"/>
      <c r="P197" s="74"/>
      <c r="Q197" s="74"/>
      <c r="R197" s="74"/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C197" s="74"/>
    </row>
    <row r="198" spans="1:55" x14ac:dyDescent="0.25">
      <c r="A198" s="19"/>
      <c r="B198" s="74"/>
      <c r="C198" s="74"/>
      <c r="D198" s="74"/>
      <c r="E198" s="74"/>
      <c r="F198" s="74"/>
      <c r="G198" s="74"/>
      <c r="H198" s="74"/>
      <c r="I198" s="74"/>
      <c r="J198" s="74"/>
      <c r="K198" s="74"/>
      <c r="L198" s="74"/>
      <c r="M198" s="74"/>
      <c r="N198" s="74"/>
      <c r="O198" s="74"/>
      <c r="P198" s="74"/>
      <c r="Q198" s="74"/>
      <c r="R198" s="74"/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C198" s="74"/>
    </row>
    <row r="199" spans="1:55" x14ac:dyDescent="0.25">
      <c r="A199" s="19"/>
      <c r="B199" s="74"/>
      <c r="C199" s="74"/>
      <c r="D199" s="74"/>
      <c r="E199" s="74"/>
      <c r="F199" s="74"/>
      <c r="G199" s="74"/>
      <c r="H199" s="74"/>
      <c r="I199" s="74"/>
      <c r="J199" s="74"/>
      <c r="K199" s="74"/>
      <c r="L199" s="74"/>
      <c r="M199" s="74"/>
      <c r="N199" s="74"/>
      <c r="O199" s="74"/>
      <c r="P199" s="74"/>
      <c r="Q199" s="74"/>
      <c r="R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C199" s="74"/>
    </row>
    <row r="200" spans="1:55" x14ac:dyDescent="0.25">
      <c r="A200" s="19"/>
      <c r="B200" s="74"/>
      <c r="C200" s="74"/>
      <c r="D200" s="74"/>
      <c r="E200" s="74"/>
      <c r="F200" s="74"/>
      <c r="G200" s="74"/>
      <c r="H200" s="74"/>
      <c r="I200" s="74"/>
      <c r="J200" s="74"/>
      <c r="K200" s="74"/>
      <c r="L200" s="74"/>
      <c r="M200" s="74"/>
      <c r="N200" s="74"/>
      <c r="O200" s="74"/>
      <c r="P200" s="74"/>
      <c r="Q200" s="74"/>
      <c r="R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C200" s="74"/>
    </row>
    <row r="201" spans="1:55" x14ac:dyDescent="0.25">
      <c r="A201" s="19"/>
      <c r="B201" s="74"/>
      <c r="C201" s="74"/>
      <c r="D201" s="74"/>
      <c r="E201" s="74"/>
      <c r="F201" s="74"/>
      <c r="G201" s="74"/>
      <c r="H201" s="74"/>
      <c r="I201" s="74"/>
      <c r="J201" s="74"/>
      <c r="K201" s="74"/>
      <c r="L201" s="74"/>
      <c r="M201" s="74"/>
      <c r="N201" s="74"/>
      <c r="O201" s="74"/>
      <c r="P201" s="74"/>
      <c r="Q201" s="74"/>
      <c r="R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C201" s="74"/>
    </row>
    <row r="202" spans="1:55" x14ac:dyDescent="0.25">
      <c r="A202" s="19"/>
      <c r="B202" s="74"/>
      <c r="C202" s="74"/>
      <c r="D202" s="74"/>
      <c r="E202" s="74"/>
      <c r="F202" s="74"/>
      <c r="G202" s="74"/>
      <c r="H202" s="74"/>
      <c r="I202" s="74"/>
      <c r="J202" s="74"/>
      <c r="K202" s="74"/>
      <c r="L202" s="74"/>
      <c r="M202" s="74"/>
      <c r="N202" s="74"/>
      <c r="O202" s="74"/>
      <c r="P202" s="74"/>
      <c r="Q202" s="74"/>
      <c r="R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C202" s="74"/>
    </row>
    <row r="203" spans="1:55" x14ac:dyDescent="0.25">
      <c r="A203" s="19"/>
      <c r="B203" s="74"/>
      <c r="C203" s="74"/>
      <c r="D203" s="74"/>
      <c r="E203" s="74"/>
      <c r="F203" s="74"/>
      <c r="G203" s="74"/>
      <c r="H203" s="74"/>
      <c r="I203" s="74"/>
      <c r="J203" s="74"/>
      <c r="K203" s="74"/>
      <c r="L203" s="74"/>
      <c r="M203" s="74"/>
      <c r="N203" s="74"/>
      <c r="O203" s="74"/>
      <c r="P203" s="74"/>
      <c r="Q203" s="74"/>
      <c r="R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W203" s="74"/>
      <c r="AX203" s="74"/>
      <c r="AY203" s="74"/>
      <c r="AZ203" s="74"/>
      <c r="BA203" s="74"/>
      <c r="BB203" s="74"/>
      <c r="BC203" s="74"/>
    </row>
    <row r="204" spans="1:55" x14ac:dyDescent="0.25">
      <c r="A204" s="19"/>
      <c r="B204" s="74"/>
      <c r="C204" s="74"/>
      <c r="D204" s="74"/>
      <c r="E204" s="74"/>
      <c r="F204" s="74"/>
      <c r="G204" s="74"/>
      <c r="H204" s="74"/>
      <c r="I204" s="74"/>
      <c r="J204" s="74"/>
      <c r="K204" s="74"/>
      <c r="L204" s="74"/>
      <c r="M204" s="74"/>
      <c r="N204" s="74"/>
      <c r="O204" s="74"/>
      <c r="P204" s="74"/>
      <c r="Q204" s="74"/>
      <c r="R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/>
      <c r="BA204" s="74"/>
      <c r="BB204" s="74"/>
      <c r="BC204" s="74"/>
    </row>
    <row r="205" spans="1:55" x14ac:dyDescent="0.25">
      <c r="A205" s="19"/>
      <c r="B205" s="74"/>
      <c r="C205" s="74"/>
      <c r="D205" s="74"/>
      <c r="E205" s="74"/>
      <c r="F205" s="74"/>
      <c r="G205" s="74"/>
      <c r="H205" s="74"/>
      <c r="I205" s="74"/>
      <c r="J205" s="74"/>
      <c r="K205" s="74"/>
      <c r="L205" s="74"/>
      <c r="M205" s="74"/>
      <c r="N205" s="74"/>
      <c r="O205" s="74"/>
      <c r="P205" s="74"/>
      <c r="Q205" s="74"/>
      <c r="R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W205" s="74"/>
      <c r="AX205" s="74"/>
      <c r="AY205" s="74"/>
      <c r="AZ205" s="74"/>
      <c r="BA205" s="74"/>
      <c r="BB205" s="74"/>
      <c r="BC205" s="74"/>
    </row>
    <row r="206" spans="1:55" x14ac:dyDescent="0.25">
      <c r="A206" s="19"/>
      <c r="B206" s="74"/>
      <c r="C206" s="74"/>
      <c r="D206" s="74"/>
      <c r="E206" s="74"/>
      <c r="F206" s="74"/>
      <c r="G206" s="74"/>
      <c r="H206" s="74"/>
      <c r="I206" s="74"/>
      <c r="J206" s="74"/>
      <c r="K206" s="74"/>
      <c r="L206" s="74"/>
      <c r="M206" s="74"/>
      <c r="N206" s="74"/>
      <c r="O206" s="74"/>
      <c r="P206" s="74"/>
      <c r="Q206" s="74"/>
      <c r="R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W206" s="74"/>
      <c r="AX206" s="74"/>
      <c r="AY206" s="74"/>
      <c r="AZ206" s="74"/>
      <c r="BA206" s="74"/>
      <c r="BB206" s="74"/>
      <c r="BC206" s="74"/>
    </row>
    <row r="207" spans="1:55" x14ac:dyDescent="0.25">
      <c r="A207" s="19"/>
      <c r="B207" s="74"/>
      <c r="C207" s="74"/>
      <c r="D207" s="74"/>
      <c r="E207" s="74"/>
      <c r="F207" s="74"/>
      <c r="G207" s="74"/>
      <c r="H207" s="74"/>
      <c r="I207" s="74"/>
      <c r="J207" s="74"/>
      <c r="K207" s="74"/>
      <c r="L207" s="74"/>
      <c r="M207" s="74"/>
      <c r="N207" s="74"/>
      <c r="O207" s="74"/>
      <c r="P207" s="74"/>
      <c r="Q207" s="74"/>
      <c r="R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W207" s="74"/>
      <c r="AX207" s="74"/>
      <c r="AY207" s="74"/>
      <c r="AZ207" s="74"/>
      <c r="BA207" s="74"/>
      <c r="BB207" s="74"/>
      <c r="BC207" s="74"/>
    </row>
    <row r="208" spans="1:55" x14ac:dyDescent="0.25">
      <c r="A208" s="19"/>
      <c r="B208" s="74"/>
      <c r="C208" s="74"/>
      <c r="D208" s="74"/>
      <c r="E208" s="74"/>
      <c r="F208" s="74"/>
      <c r="G208" s="74"/>
      <c r="H208" s="74"/>
      <c r="I208" s="74"/>
      <c r="J208" s="74"/>
      <c r="K208" s="74"/>
      <c r="L208" s="74"/>
      <c r="M208" s="74"/>
      <c r="N208" s="74"/>
      <c r="O208" s="74"/>
      <c r="P208" s="74"/>
      <c r="Q208" s="74"/>
      <c r="R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W208" s="74"/>
      <c r="AX208" s="74"/>
      <c r="AY208" s="74"/>
      <c r="AZ208" s="74"/>
      <c r="BA208" s="74"/>
      <c r="BB208" s="74"/>
      <c r="BC208" s="74"/>
    </row>
    <row r="209" spans="1:55" x14ac:dyDescent="0.25">
      <c r="A209" s="19"/>
      <c r="B209" s="74"/>
      <c r="C209" s="74"/>
      <c r="D209" s="74"/>
      <c r="E209" s="74"/>
      <c r="F209" s="74"/>
      <c r="G209" s="74"/>
      <c r="H209" s="74"/>
      <c r="I209" s="74"/>
      <c r="J209" s="74"/>
      <c r="K209" s="74"/>
      <c r="L209" s="74"/>
      <c r="M209" s="74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W209" s="74"/>
      <c r="AX209" s="74"/>
      <c r="AY209" s="74"/>
      <c r="AZ209" s="74"/>
      <c r="BA209" s="74"/>
      <c r="BB209" s="74"/>
      <c r="BC209" s="74"/>
    </row>
    <row r="210" spans="1:55" x14ac:dyDescent="0.25">
      <c r="A210" s="19"/>
      <c r="B210" s="74"/>
      <c r="C210" s="74"/>
      <c r="D210" s="74"/>
      <c r="E210" s="74"/>
      <c r="F210" s="74"/>
      <c r="G210" s="74"/>
      <c r="H210" s="74"/>
      <c r="I210" s="74"/>
      <c r="J210" s="74"/>
      <c r="K210" s="74"/>
      <c r="L210" s="74"/>
      <c r="M210" s="74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W210" s="74"/>
      <c r="AX210" s="74"/>
      <c r="AY210" s="74"/>
      <c r="AZ210" s="74"/>
      <c r="BA210" s="74"/>
      <c r="BB210" s="74"/>
      <c r="BC210" s="74"/>
    </row>
    <row r="211" spans="1:55" x14ac:dyDescent="0.25">
      <c r="A211" s="19"/>
      <c r="B211" s="74"/>
      <c r="C211" s="74"/>
      <c r="D211" s="74"/>
      <c r="E211" s="74"/>
      <c r="F211" s="74"/>
      <c r="G211" s="74"/>
      <c r="H211" s="74"/>
      <c r="I211" s="74"/>
      <c r="J211" s="74"/>
      <c r="K211" s="74"/>
      <c r="L211" s="74"/>
      <c r="M211" s="74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W211" s="74"/>
      <c r="AX211" s="74"/>
      <c r="AY211" s="74"/>
      <c r="AZ211" s="74"/>
      <c r="BA211" s="74"/>
      <c r="BB211" s="74"/>
      <c r="BC211" s="74"/>
    </row>
    <row r="212" spans="1:55" x14ac:dyDescent="0.25">
      <c r="A212" s="19"/>
      <c r="B212" s="74"/>
      <c r="C212" s="74"/>
      <c r="D212" s="74"/>
      <c r="E212" s="74"/>
      <c r="F212" s="74"/>
      <c r="G212" s="74"/>
      <c r="H212" s="74"/>
      <c r="I212" s="74"/>
      <c r="J212" s="74"/>
      <c r="K212" s="74"/>
      <c r="L212" s="74"/>
      <c r="M212" s="7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</row>
    <row r="213" spans="1:55" x14ac:dyDescent="0.25">
      <c r="A213" s="19"/>
      <c r="B213" s="74"/>
      <c r="C213" s="74"/>
      <c r="D213" s="74"/>
      <c r="E213" s="74"/>
      <c r="F213" s="74"/>
      <c r="G213" s="74"/>
      <c r="H213" s="74"/>
      <c r="I213" s="74"/>
      <c r="J213" s="74"/>
      <c r="K213" s="74"/>
      <c r="L213" s="74"/>
      <c r="M213" s="7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W213" s="74"/>
      <c r="AX213" s="74"/>
      <c r="AY213" s="74"/>
      <c r="AZ213" s="74"/>
      <c r="BA213" s="74"/>
      <c r="BB213" s="74"/>
      <c r="BC213" s="74"/>
    </row>
    <row r="214" spans="1:55" x14ac:dyDescent="0.25">
      <c r="A214" s="19"/>
      <c r="B214" s="74"/>
      <c r="C214" s="74"/>
      <c r="D214" s="74"/>
      <c r="E214" s="74"/>
      <c r="F214" s="74"/>
      <c r="G214" s="74"/>
      <c r="H214" s="74"/>
      <c r="I214" s="74"/>
      <c r="J214" s="74"/>
      <c r="K214" s="74"/>
      <c r="L214" s="74"/>
      <c r="M214" s="7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W214" s="74"/>
      <c r="AX214" s="74"/>
      <c r="AY214" s="74"/>
      <c r="AZ214" s="74"/>
      <c r="BA214" s="74"/>
      <c r="BB214" s="74"/>
      <c r="BC214" s="74"/>
    </row>
    <row r="215" spans="1:55" x14ac:dyDescent="0.25">
      <c r="A215" s="19"/>
      <c r="B215" s="74"/>
      <c r="C215" s="74"/>
      <c r="D215" s="74"/>
      <c r="E215" s="74"/>
      <c r="F215" s="74"/>
      <c r="G215" s="74"/>
      <c r="H215" s="74"/>
      <c r="I215" s="74"/>
      <c r="J215" s="74"/>
      <c r="K215" s="74"/>
      <c r="L215" s="74"/>
      <c r="M215" s="7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W215" s="74"/>
      <c r="AX215" s="74"/>
      <c r="AY215" s="74"/>
      <c r="AZ215" s="74"/>
      <c r="BA215" s="74"/>
      <c r="BB215" s="74"/>
      <c r="BC215" s="74"/>
    </row>
    <row r="216" spans="1:55" x14ac:dyDescent="0.25">
      <c r="A216" s="19"/>
      <c r="B216" s="74"/>
      <c r="C216" s="74"/>
      <c r="D216" s="74"/>
      <c r="E216" s="74"/>
      <c r="F216" s="74"/>
      <c r="G216" s="74"/>
      <c r="H216" s="74"/>
      <c r="I216" s="74"/>
      <c r="J216" s="74"/>
      <c r="K216" s="74"/>
      <c r="L216" s="74"/>
      <c r="M216" s="7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W216" s="74"/>
      <c r="AX216" s="74"/>
      <c r="AY216" s="74"/>
      <c r="AZ216" s="74"/>
      <c r="BA216" s="74"/>
      <c r="BB216" s="74"/>
      <c r="BC216" s="74"/>
    </row>
    <row r="217" spans="1:55" x14ac:dyDescent="0.25">
      <c r="A217" s="19"/>
      <c r="B217" s="74"/>
      <c r="C217" s="74"/>
      <c r="D217" s="74"/>
      <c r="E217" s="74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W217" s="74"/>
      <c r="AX217" s="74"/>
      <c r="AY217" s="74"/>
      <c r="AZ217" s="74"/>
      <c r="BA217" s="74"/>
      <c r="BB217" s="74"/>
      <c r="BC217" s="74"/>
    </row>
    <row r="218" spans="1:55" x14ac:dyDescent="0.25">
      <c r="A218" s="19"/>
      <c r="B218" s="74"/>
      <c r="C218" s="74"/>
      <c r="D218" s="74"/>
      <c r="E218" s="74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W218" s="74"/>
      <c r="AX218" s="74"/>
      <c r="AY218" s="74"/>
      <c r="AZ218" s="74"/>
      <c r="BA218" s="74"/>
      <c r="BB218" s="74"/>
      <c r="BC218" s="74"/>
    </row>
    <row r="219" spans="1:55" x14ac:dyDescent="0.25">
      <c r="A219" s="19"/>
      <c r="B219" s="74"/>
      <c r="C219" s="74"/>
      <c r="D219" s="74"/>
      <c r="E219" s="74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W219" s="74"/>
      <c r="AX219" s="74"/>
      <c r="AY219" s="74"/>
      <c r="AZ219" s="74"/>
      <c r="BA219" s="74"/>
      <c r="BB219" s="74"/>
      <c r="BC219" s="74"/>
    </row>
    <row r="220" spans="1:55" x14ac:dyDescent="0.25">
      <c r="A220" s="19"/>
      <c r="B220" s="74"/>
      <c r="C220" s="74"/>
      <c r="D220" s="74"/>
      <c r="E220" s="74"/>
      <c r="F220" s="74"/>
      <c r="G220" s="74"/>
      <c r="H220" s="74"/>
      <c r="I220" s="74"/>
      <c r="J220" s="74"/>
      <c r="K220" s="74"/>
      <c r="L220" s="74"/>
      <c r="M220" s="74"/>
      <c r="N220" s="74"/>
      <c r="O220" s="74"/>
      <c r="P220" s="74"/>
      <c r="Q220" s="74"/>
      <c r="R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W220" s="74"/>
      <c r="AX220" s="74"/>
      <c r="AY220" s="74"/>
      <c r="AZ220" s="74"/>
      <c r="BA220" s="74"/>
      <c r="BB220" s="74"/>
      <c r="BC220" s="74"/>
    </row>
    <row r="221" spans="1:55" x14ac:dyDescent="0.25">
      <c r="A221" s="19"/>
      <c r="B221" s="74"/>
      <c r="C221" s="74"/>
      <c r="D221" s="74"/>
      <c r="E221" s="74"/>
      <c r="F221" s="74"/>
      <c r="G221" s="74"/>
      <c r="H221" s="74"/>
      <c r="I221" s="74"/>
      <c r="J221" s="74"/>
      <c r="K221" s="74"/>
      <c r="L221" s="74"/>
      <c r="M221" s="74"/>
      <c r="N221" s="74"/>
      <c r="O221" s="74"/>
      <c r="P221" s="74"/>
      <c r="Q221" s="74"/>
      <c r="R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W221" s="74"/>
      <c r="AX221" s="74"/>
      <c r="AY221" s="74"/>
      <c r="AZ221" s="74"/>
      <c r="BA221" s="74"/>
      <c r="BB221" s="74"/>
      <c r="BC221" s="74"/>
    </row>
    <row r="222" spans="1:55" x14ac:dyDescent="0.25">
      <c r="A222" s="19"/>
      <c r="B222" s="74"/>
      <c r="C222" s="74"/>
      <c r="D222" s="74"/>
      <c r="E222" s="74"/>
      <c r="F222" s="74"/>
      <c r="G222" s="74"/>
      <c r="H222" s="74"/>
      <c r="I222" s="74"/>
      <c r="J222" s="74"/>
      <c r="K222" s="74"/>
      <c r="L222" s="74"/>
      <c r="M222" s="74"/>
      <c r="N222" s="74"/>
      <c r="O222" s="74"/>
      <c r="P222" s="74"/>
      <c r="Q222" s="74"/>
      <c r="R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W222" s="74"/>
      <c r="AX222" s="74"/>
      <c r="AY222" s="74"/>
      <c r="AZ222" s="74"/>
      <c r="BA222" s="74"/>
      <c r="BB222" s="74"/>
      <c r="BC222" s="74"/>
    </row>
    <row r="223" spans="1:55" x14ac:dyDescent="0.25">
      <c r="A223" s="19"/>
      <c r="B223" s="74"/>
      <c r="C223" s="74"/>
      <c r="D223" s="74"/>
      <c r="E223" s="74"/>
      <c r="F223" s="74"/>
      <c r="G223" s="74"/>
      <c r="H223" s="74"/>
      <c r="I223" s="74"/>
      <c r="J223" s="74"/>
      <c r="K223" s="74"/>
      <c r="L223" s="74"/>
      <c r="M223" s="74"/>
      <c r="N223" s="74"/>
      <c r="O223" s="74"/>
      <c r="P223" s="74"/>
      <c r="Q223" s="74"/>
      <c r="R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W223" s="74"/>
      <c r="AX223" s="74"/>
      <c r="AY223" s="74"/>
      <c r="AZ223" s="74"/>
      <c r="BA223" s="74"/>
      <c r="BB223" s="74"/>
      <c r="BC223" s="74"/>
    </row>
    <row r="224" spans="1:55" x14ac:dyDescent="0.25">
      <c r="A224" s="19"/>
      <c r="B224" s="74"/>
      <c r="C224" s="74"/>
      <c r="D224" s="74"/>
      <c r="E224" s="74"/>
      <c r="F224" s="74"/>
      <c r="G224" s="74"/>
      <c r="H224" s="74"/>
      <c r="I224" s="74"/>
      <c r="J224" s="74"/>
      <c r="K224" s="74"/>
      <c r="L224" s="74"/>
      <c r="M224" s="74"/>
      <c r="N224" s="74"/>
      <c r="O224" s="74"/>
      <c r="P224" s="74"/>
      <c r="Q224" s="74"/>
      <c r="R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</row>
    <row r="225" spans="1:55" x14ac:dyDescent="0.25">
      <c r="A225" s="19"/>
      <c r="B225" s="74"/>
      <c r="C225" s="74"/>
      <c r="D225" s="74"/>
      <c r="E225" s="74"/>
      <c r="F225" s="74"/>
      <c r="G225" s="74"/>
      <c r="H225" s="74"/>
      <c r="I225" s="74"/>
      <c r="J225" s="74"/>
      <c r="K225" s="74"/>
      <c r="L225" s="74"/>
      <c r="M225" s="74"/>
      <c r="N225" s="74"/>
      <c r="O225" s="74"/>
      <c r="P225" s="74"/>
      <c r="Q225" s="74"/>
      <c r="R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W225" s="74"/>
      <c r="AX225" s="74"/>
      <c r="AY225" s="74"/>
      <c r="AZ225" s="74"/>
      <c r="BA225" s="74"/>
      <c r="BB225" s="74"/>
      <c r="BC225" s="74"/>
    </row>
    <row r="226" spans="1:55" x14ac:dyDescent="0.25">
      <c r="A226" s="19"/>
      <c r="B226" s="74"/>
      <c r="C226" s="74"/>
      <c r="D226" s="74"/>
      <c r="E226" s="74"/>
      <c r="F226" s="74"/>
      <c r="G226" s="74"/>
      <c r="H226" s="74"/>
      <c r="I226" s="74"/>
      <c r="J226" s="74"/>
      <c r="K226" s="74"/>
      <c r="L226" s="74"/>
      <c r="M226" s="74"/>
      <c r="N226" s="74"/>
      <c r="O226" s="74"/>
      <c r="P226" s="74"/>
      <c r="Q226" s="74"/>
      <c r="R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W226" s="74"/>
      <c r="AX226" s="74"/>
      <c r="AY226" s="74"/>
      <c r="AZ226" s="74"/>
      <c r="BA226" s="74"/>
      <c r="BB226" s="74"/>
      <c r="BC226" s="74"/>
    </row>
    <row r="227" spans="1:55" x14ac:dyDescent="0.25">
      <c r="A227" s="19"/>
      <c r="B227" s="74"/>
      <c r="C227" s="74"/>
      <c r="D227" s="74"/>
      <c r="E227" s="74"/>
      <c r="F227" s="74"/>
      <c r="G227" s="74"/>
      <c r="H227" s="74"/>
      <c r="I227" s="74"/>
      <c r="J227" s="74"/>
      <c r="K227" s="74"/>
      <c r="L227" s="74"/>
      <c r="M227" s="74"/>
      <c r="N227" s="74"/>
      <c r="O227" s="74"/>
      <c r="P227" s="74"/>
      <c r="Q227" s="74"/>
      <c r="R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W227" s="74"/>
      <c r="AX227" s="74"/>
      <c r="AY227" s="74"/>
      <c r="AZ227" s="74"/>
      <c r="BA227" s="74"/>
      <c r="BB227" s="74"/>
      <c r="BC227" s="74"/>
    </row>
    <row r="228" spans="1:55" x14ac:dyDescent="0.25">
      <c r="A228" s="19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74"/>
      <c r="R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W228" s="74"/>
      <c r="AX228" s="74"/>
      <c r="AY228" s="74"/>
      <c r="AZ228" s="74"/>
      <c r="BA228" s="74"/>
      <c r="BB228" s="74"/>
      <c r="BC228" s="74"/>
    </row>
    <row r="229" spans="1:55" x14ac:dyDescent="0.25">
      <c r="A229" s="19"/>
      <c r="B229" s="74"/>
      <c r="C229" s="74"/>
      <c r="D229" s="74"/>
      <c r="E229" s="74"/>
      <c r="F229" s="74"/>
      <c r="G229" s="74"/>
      <c r="H229" s="74"/>
      <c r="I229" s="74"/>
      <c r="J229" s="74"/>
      <c r="K229" s="74"/>
      <c r="L229" s="74"/>
      <c r="M229" s="74"/>
      <c r="N229" s="74"/>
      <c r="O229" s="74"/>
      <c r="P229" s="74"/>
      <c r="Q229" s="74"/>
      <c r="R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W229" s="74"/>
      <c r="AX229" s="74"/>
      <c r="AY229" s="74"/>
      <c r="AZ229" s="74"/>
      <c r="BA229" s="74"/>
      <c r="BB229" s="74"/>
      <c r="BC229" s="74"/>
    </row>
    <row r="230" spans="1:55" x14ac:dyDescent="0.25">
      <c r="A230" s="19"/>
      <c r="B230" s="74"/>
      <c r="C230" s="74"/>
      <c r="D230" s="74"/>
      <c r="E230" s="74"/>
      <c r="F230" s="74"/>
      <c r="G230" s="74"/>
      <c r="H230" s="74"/>
      <c r="I230" s="74"/>
      <c r="J230" s="74"/>
      <c r="K230" s="74"/>
      <c r="L230" s="74"/>
      <c r="M230" s="74"/>
      <c r="N230" s="74"/>
      <c r="O230" s="74"/>
      <c r="P230" s="74"/>
      <c r="Q230" s="74"/>
      <c r="R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W230" s="74"/>
      <c r="AX230" s="74"/>
      <c r="AY230" s="74"/>
      <c r="AZ230" s="74"/>
      <c r="BA230" s="74"/>
      <c r="BB230" s="74"/>
      <c r="BC230" s="74"/>
    </row>
    <row r="231" spans="1:55" x14ac:dyDescent="0.25">
      <c r="A231" s="19"/>
      <c r="B231" s="74"/>
      <c r="C231" s="74"/>
      <c r="D231" s="74"/>
      <c r="E231" s="74"/>
      <c r="F231" s="74"/>
      <c r="G231" s="74"/>
      <c r="H231" s="74"/>
      <c r="I231" s="74"/>
      <c r="J231" s="74"/>
      <c r="K231" s="74"/>
      <c r="L231" s="74"/>
      <c r="M231" s="74"/>
      <c r="N231" s="74"/>
      <c r="O231" s="74"/>
      <c r="P231" s="74"/>
      <c r="Q231" s="74"/>
      <c r="R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W231" s="74"/>
      <c r="AX231" s="74"/>
      <c r="AY231" s="74"/>
      <c r="AZ231" s="74"/>
      <c r="BA231" s="74"/>
      <c r="BB231" s="74"/>
      <c r="BC231" s="74"/>
    </row>
    <row r="232" spans="1:55" x14ac:dyDescent="0.25">
      <c r="A232" s="19"/>
      <c r="B232" s="74"/>
      <c r="C232" s="74"/>
      <c r="D232" s="74"/>
      <c r="E232" s="74"/>
      <c r="F232" s="74"/>
      <c r="G232" s="74"/>
      <c r="H232" s="74"/>
      <c r="I232" s="74"/>
      <c r="J232" s="74"/>
      <c r="K232" s="74"/>
      <c r="L232" s="74"/>
      <c r="M232" s="74"/>
      <c r="N232" s="74"/>
      <c r="O232" s="74"/>
      <c r="P232" s="74"/>
      <c r="Q232" s="74"/>
      <c r="R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/>
      <c r="BC232" s="74"/>
    </row>
    <row r="233" spans="1:55" x14ac:dyDescent="0.25">
      <c r="A233" s="19"/>
      <c r="B233" s="74"/>
      <c r="C233" s="74"/>
      <c r="D233" s="74"/>
      <c r="E233" s="74"/>
      <c r="F233" s="74"/>
      <c r="G233" s="74"/>
      <c r="H233" s="74"/>
      <c r="I233" s="74"/>
      <c r="J233" s="74"/>
      <c r="K233" s="74"/>
      <c r="L233" s="74"/>
      <c r="M233" s="74"/>
      <c r="N233" s="74"/>
      <c r="O233" s="74"/>
      <c r="P233" s="74"/>
      <c r="Q233" s="74"/>
      <c r="R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  <c r="AY233" s="74"/>
      <c r="AZ233" s="74"/>
      <c r="BA233" s="74"/>
      <c r="BB233" s="74"/>
      <c r="BC233" s="74"/>
    </row>
    <row r="234" spans="1:55" x14ac:dyDescent="0.25">
      <c r="A234" s="19"/>
      <c r="B234" s="74"/>
      <c r="C234" s="74"/>
      <c r="D234" s="74"/>
      <c r="E234" s="74"/>
      <c r="F234" s="74"/>
      <c r="G234" s="74"/>
      <c r="H234" s="74"/>
      <c r="I234" s="74"/>
      <c r="J234" s="74"/>
      <c r="K234" s="74"/>
      <c r="L234" s="74"/>
      <c r="M234" s="74"/>
      <c r="N234" s="74"/>
      <c r="O234" s="74"/>
      <c r="P234" s="74"/>
      <c r="Q234" s="74"/>
      <c r="R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  <c r="AX234" s="74"/>
      <c r="AY234" s="74"/>
      <c r="AZ234" s="74"/>
      <c r="BA234" s="74"/>
      <c r="BB234" s="74"/>
      <c r="BC234" s="74"/>
    </row>
    <row r="235" spans="1:55" x14ac:dyDescent="0.25">
      <c r="A235" s="19"/>
      <c r="B235" s="74"/>
      <c r="C235" s="74"/>
      <c r="D235" s="74"/>
      <c r="E235" s="74"/>
      <c r="F235" s="74"/>
      <c r="G235" s="74"/>
      <c r="H235" s="74"/>
      <c r="I235" s="74"/>
      <c r="J235" s="74"/>
      <c r="K235" s="74"/>
      <c r="L235" s="74"/>
      <c r="M235" s="74"/>
      <c r="N235" s="74"/>
      <c r="O235" s="74"/>
      <c r="P235" s="74"/>
      <c r="Q235" s="74"/>
      <c r="R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W235" s="74"/>
      <c r="AX235" s="74"/>
      <c r="AY235" s="74"/>
      <c r="AZ235" s="74"/>
      <c r="BA235" s="74"/>
      <c r="BB235" s="74"/>
      <c r="BC235" s="74"/>
    </row>
    <row r="236" spans="1:55" x14ac:dyDescent="0.25">
      <c r="A236" s="19"/>
      <c r="B236" s="74"/>
      <c r="C236" s="74"/>
      <c r="D236" s="74"/>
      <c r="E236" s="74"/>
      <c r="F236" s="74"/>
      <c r="G236" s="74"/>
      <c r="H236" s="74"/>
      <c r="I236" s="74"/>
      <c r="J236" s="74"/>
      <c r="K236" s="74"/>
      <c r="L236" s="74"/>
      <c r="M236" s="74"/>
      <c r="N236" s="74"/>
      <c r="O236" s="74"/>
      <c r="P236" s="74"/>
      <c r="Q236" s="74"/>
      <c r="R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W236" s="74"/>
      <c r="AX236" s="74"/>
      <c r="AY236" s="74"/>
      <c r="AZ236" s="74"/>
      <c r="BA236" s="74"/>
      <c r="BB236" s="74"/>
      <c r="BC236" s="74"/>
    </row>
    <row r="237" spans="1:55" x14ac:dyDescent="0.25">
      <c r="A237" s="19"/>
      <c r="B237" s="74"/>
      <c r="C237" s="74"/>
      <c r="D237" s="74"/>
      <c r="E237" s="74"/>
      <c r="F237" s="74"/>
      <c r="G237" s="74"/>
      <c r="H237" s="74"/>
      <c r="I237" s="74"/>
      <c r="J237" s="74"/>
      <c r="K237" s="74"/>
      <c r="L237" s="74"/>
      <c r="M237" s="74"/>
      <c r="N237" s="74"/>
      <c r="O237" s="74"/>
      <c r="P237" s="74"/>
      <c r="Q237" s="74"/>
      <c r="R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W237" s="74"/>
      <c r="AX237" s="74"/>
      <c r="AY237" s="74"/>
      <c r="AZ237" s="74"/>
      <c r="BA237" s="74"/>
      <c r="BB237" s="74"/>
      <c r="BC237" s="74"/>
    </row>
    <row r="238" spans="1:55" x14ac:dyDescent="0.25">
      <c r="A238" s="19"/>
      <c r="B238" s="74"/>
      <c r="C238" s="74"/>
      <c r="D238" s="74"/>
      <c r="E238" s="74"/>
      <c r="F238" s="74"/>
      <c r="G238" s="74"/>
      <c r="H238" s="74"/>
      <c r="I238" s="74"/>
      <c r="J238" s="74"/>
      <c r="K238" s="74"/>
      <c r="L238" s="74"/>
      <c r="M238" s="74"/>
      <c r="N238" s="74"/>
      <c r="O238" s="74"/>
      <c r="P238" s="74"/>
      <c r="Q238" s="74"/>
      <c r="R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W238" s="74"/>
      <c r="AX238" s="74"/>
      <c r="AY238" s="74"/>
      <c r="AZ238" s="74"/>
      <c r="BA238" s="74"/>
      <c r="BB238" s="74"/>
      <c r="BC238" s="74"/>
    </row>
    <row r="239" spans="1:55" x14ac:dyDescent="0.25">
      <c r="A239" s="19"/>
      <c r="B239" s="74"/>
      <c r="C239" s="74"/>
      <c r="D239" s="74"/>
      <c r="E239" s="74"/>
      <c r="F239" s="74"/>
      <c r="G239" s="74"/>
      <c r="H239" s="74"/>
      <c r="I239" s="74"/>
      <c r="J239" s="74"/>
      <c r="K239" s="74"/>
      <c r="L239" s="74"/>
      <c r="M239" s="74"/>
      <c r="N239" s="74"/>
      <c r="O239" s="74"/>
      <c r="P239" s="74"/>
      <c r="Q239" s="74"/>
      <c r="R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W239" s="74"/>
      <c r="AX239" s="74"/>
      <c r="AY239" s="74"/>
      <c r="AZ239" s="74"/>
      <c r="BA239" s="74"/>
      <c r="BB239" s="74"/>
      <c r="BC239" s="74"/>
    </row>
    <row r="240" spans="1:55" x14ac:dyDescent="0.25">
      <c r="A240" s="19"/>
      <c r="B240" s="74"/>
      <c r="C240" s="74"/>
      <c r="D240" s="74"/>
      <c r="E240" s="74"/>
      <c r="F240" s="74"/>
      <c r="G240" s="74"/>
      <c r="H240" s="74"/>
      <c r="I240" s="74"/>
      <c r="J240" s="74"/>
      <c r="K240" s="74"/>
      <c r="L240" s="74"/>
      <c r="M240" s="74"/>
      <c r="N240" s="74"/>
      <c r="O240" s="74"/>
      <c r="P240" s="74"/>
      <c r="Q240" s="74"/>
      <c r="R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W240" s="74"/>
      <c r="AX240" s="74"/>
      <c r="AY240" s="74"/>
      <c r="AZ240" s="74"/>
      <c r="BA240" s="74"/>
      <c r="BB240" s="74"/>
      <c r="BC240" s="74"/>
    </row>
    <row r="241" spans="1:55" x14ac:dyDescent="0.25">
      <c r="A241" s="19"/>
      <c r="B241" s="74"/>
      <c r="C241" s="74"/>
      <c r="D241" s="74"/>
      <c r="E241" s="74"/>
      <c r="F241" s="74"/>
      <c r="G241" s="74"/>
      <c r="H241" s="74"/>
      <c r="I241" s="74"/>
      <c r="J241" s="74"/>
      <c r="K241" s="74"/>
      <c r="L241" s="74"/>
      <c r="M241" s="74"/>
      <c r="N241" s="74"/>
      <c r="O241" s="74"/>
      <c r="P241" s="74"/>
      <c r="Q241" s="74"/>
      <c r="R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</row>
    <row r="242" spans="1:55" x14ac:dyDescent="0.25">
      <c r="A242" s="19"/>
      <c r="B242" s="74"/>
      <c r="C242" s="74"/>
      <c r="D242" s="74"/>
      <c r="E242" s="74"/>
      <c r="F242" s="74"/>
      <c r="G242" s="74"/>
      <c r="H242" s="74"/>
      <c r="I242" s="74"/>
      <c r="J242" s="74"/>
      <c r="K242" s="74"/>
      <c r="L242" s="74"/>
      <c r="M242" s="74"/>
      <c r="N242" s="74"/>
      <c r="O242" s="74"/>
      <c r="P242" s="74"/>
      <c r="Q242" s="74"/>
      <c r="R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W242" s="74"/>
      <c r="AX242" s="74"/>
      <c r="AY242" s="74"/>
      <c r="AZ242" s="74"/>
      <c r="BA242" s="74"/>
      <c r="BB242" s="74"/>
      <c r="BC242" s="74"/>
    </row>
    <row r="243" spans="1:55" x14ac:dyDescent="0.25">
      <c r="A243" s="19"/>
      <c r="B243" s="74"/>
      <c r="C243" s="74"/>
      <c r="D243" s="74"/>
      <c r="E243" s="74"/>
      <c r="F243" s="74"/>
      <c r="G243" s="74"/>
      <c r="H243" s="74"/>
      <c r="I243" s="74"/>
      <c r="J243" s="74"/>
      <c r="K243" s="74"/>
      <c r="L243" s="74"/>
      <c r="M243" s="74"/>
      <c r="N243" s="74"/>
      <c r="O243" s="74"/>
      <c r="P243" s="74"/>
      <c r="Q243" s="74"/>
      <c r="R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W243" s="74"/>
      <c r="AX243" s="74"/>
      <c r="AY243" s="74"/>
      <c r="AZ243" s="74"/>
      <c r="BA243" s="74"/>
      <c r="BB243" s="74"/>
      <c r="BC243" s="74"/>
    </row>
    <row r="244" spans="1:55" x14ac:dyDescent="0.25">
      <c r="A244" s="19"/>
      <c r="B244" s="74"/>
      <c r="C244" s="74"/>
      <c r="D244" s="74"/>
      <c r="E244" s="74"/>
      <c r="F244" s="74"/>
      <c r="G244" s="74"/>
      <c r="H244" s="74"/>
      <c r="I244" s="74"/>
      <c r="J244" s="74"/>
      <c r="K244" s="74"/>
      <c r="L244" s="74"/>
      <c r="M244" s="74"/>
      <c r="N244" s="74"/>
      <c r="O244" s="74"/>
      <c r="P244" s="74"/>
      <c r="Q244" s="74"/>
      <c r="R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W244" s="74"/>
      <c r="AX244" s="74"/>
      <c r="AY244" s="74"/>
      <c r="AZ244" s="74"/>
      <c r="BA244" s="74"/>
      <c r="BB244" s="74"/>
      <c r="BC244" s="74"/>
    </row>
    <row r="245" spans="1:55" x14ac:dyDescent="0.25">
      <c r="A245" s="19"/>
      <c r="B245" s="74"/>
      <c r="C245" s="74"/>
      <c r="D245" s="74"/>
      <c r="E245" s="74"/>
      <c r="F245" s="74"/>
      <c r="G245" s="74"/>
      <c r="H245" s="74"/>
      <c r="I245" s="74"/>
      <c r="J245" s="74"/>
      <c r="K245" s="74"/>
      <c r="L245" s="74"/>
      <c r="M245" s="74"/>
      <c r="N245" s="74"/>
      <c r="O245" s="74"/>
      <c r="P245" s="74"/>
      <c r="Q245" s="74"/>
      <c r="R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W245" s="74"/>
      <c r="AX245" s="74"/>
      <c r="AY245" s="74"/>
      <c r="AZ245" s="74"/>
      <c r="BA245" s="74"/>
      <c r="BB245" s="74"/>
      <c r="BC245" s="74"/>
    </row>
    <row r="246" spans="1:55" x14ac:dyDescent="0.25">
      <c r="A246" s="19"/>
      <c r="B246" s="74"/>
      <c r="C246" s="74"/>
      <c r="D246" s="74"/>
      <c r="E246" s="74"/>
      <c r="F246" s="74"/>
      <c r="G246" s="74"/>
      <c r="H246" s="74"/>
      <c r="I246" s="74"/>
      <c r="J246" s="74"/>
      <c r="K246" s="74"/>
      <c r="L246" s="74"/>
      <c r="M246" s="74"/>
      <c r="N246" s="74"/>
      <c r="O246" s="74"/>
      <c r="P246" s="74"/>
      <c r="Q246" s="74"/>
      <c r="R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W246" s="74"/>
      <c r="AX246" s="74"/>
      <c r="AY246" s="74"/>
      <c r="AZ246" s="74"/>
      <c r="BA246" s="74"/>
      <c r="BB246" s="74"/>
      <c r="BC246" s="74"/>
    </row>
    <row r="247" spans="1:55" x14ac:dyDescent="0.25">
      <c r="A247" s="19"/>
      <c r="B247" s="74"/>
      <c r="C247" s="74"/>
      <c r="D247" s="74"/>
      <c r="E247" s="74"/>
      <c r="F247" s="74"/>
      <c r="G247" s="74"/>
      <c r="H247" s="74"/>
      <c r="I247" s="74"/>
      <c r="J247" s="74"/>
      <c r="K247" s="74"/>
      <c r="L247" s="74"/>
      <c r="M247" s="74"/>
      <c r="N247" s="74"/>
      <c r="O247" s="74"/>
      <c r="P247" s="74"/>
      <c r="Q247" s="74"/>
      <c r="R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W247" s="74"/>
      <c r="AX247" s="74"/>
      <c r="AY247" s="74"/>
      <c r="AZ247" s="74"/>
      <c r="BA247" s="74"/>
      <c r="BB247" s="74"/>
      <c r="BC247" s="74"/>
    </row>
    <row r="248" spans="1:55" x14ac:dyDescent="0.25">
      <c r="A248" s="19"/>
      <c r="B248" s="74"/>
      <c r="C248" s="74"/>
      <c r="D248" s="74"/>
      <c r="E248" s="74"/>
      <c r="F248" s="74"/>
      <c r="G248" s="74"/>
      <c r="H248" s="74"/>
      <c r="I248" s="74"/>
      <c r="J248" s="74"/>
      <c r="K248" s="74"/>
      <c r="L248" s="74"/>
      <c r="M248" s="74"/>
      <c r="N248" s="74"/>
      <c r="O248" s="74"/>
      <c r="P248" s="74"/>
      <c r="Q248" s="74"/>
      <c r="R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W248" s="74"/>
      <c r="AX248" s="74"/>
      <c r="AY248" s="74"/>
      <c r="AZ248" s="74"/>
      <c r="BA248" s="74"/>
      <c r="BB248" s="74"/>
      <c r="BC248" s="74"/>
    </row>
    <row r="249" spans="1:55" x14ac:dyDescent="0.25">
      <c r="A249" s="19"/>
      <c r="B249" s="74"/>
      <c r="C249" s="74"/>
      <c r="D249" s="74"/>
      <c r="E249" s="74"/>
      <c r="F249" s="74"/>
      <c r="G249" s="74"/>
      <c r="H249" s="74"/>
      <c r="I249" s="74"/>
      <c r="J249" s="74"/>
      <c r="K249" s="74"/>
      <c r="L249" s="74"/>
      <c r="M249" s="74"/>
      <c r="N249" s="74"/>
      <c r="O249" s="74"/>
      <c r="P249" s="74"/>
      <c r="Q249" s="74"/>
      <c r="R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W249" s="74"/>
      <c r="AX249" s="74"/>
      <c r="AY249" s="74"/>
      <c r="AZ249" s="74"/>
      <c r="BA249" s="74"/>
      <c r="BB249" s="74"/>
      <c r="BC249" s="74"/>
    </row>
    <row r="250" spans="1:55" x14ac:dyDescent="0.25">
      <c r="A250" s="19"/>
      <c r="B250" s="74"/>
      <c r="C250" s="74"/>
      <c r="D250" s="74"/>
      <c r="E250" s="74"/>
      <c r="F250" s="74"/>
      <c r="G250" s="74"/>
      <c r="H250" s="74"/>
      <c r="I250" s="74"/>
      <c r="J250" s="74"/>
      <c r="K250" s="74"/>
      <c r="L250" s="74"/>
      <c r="M250" s="74"/>
      <c r="N250" s="74"/>
      <c r="O250" s="74"/>
      <c r="P250" s="74"/>
      <c r="Q250" s="74"/>
      <c r="R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W250" s="74"/>
      <c r="AX250" s="74"/>
      <c r="AY250" s="74"/>
      <c r="AZ250" s="74"/>
      <c r="BA250" s="74"/>
      <c r="BB250" s="74"/>
      <c r="BC250" s="74"/>
    </row>
    <row r="251" spans="1:55" x14ac:dyDescent="0.25">
      <c r="A251" s="19"/>
      <c r="B251" s="74"/>
      <c r="C251" s="74"/>
      <c r="D251" s="74"/>
      <c r="E251" s="74"/>
      <c r="F251" s="74"/>
      <c r="G251" s="74"/>
      <c r="H251" s="74"/>
      <c r="I251" s="74"/>
      <c r="J251" s="74"/>
      <c r="K251" s="74"/>
      <c r="L251" s="74"/>
      <c r="M251" s="74"/>
      <c r="N251" s="74"/>
      <c r="O251" s="74"/>
      <c r="P251" s="74"/>
      <c r="Q251" s="74"/>
      <c r="R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W251" s="74"/>
      <c r="AX251" s="74"/>
      <c r="AY251" s="74"/>
      <c r="AZ251" s="74"/>
      <c r="BA251" s="74"/>
      <c r="BB251" s="74"/>
      <c r="BC251" s="74"/>
    </row>
    <row r="252" spans="1:55" x14ac:dyDescent="0.25">
      <c r="A252" s="19"/>
      <c r="B252" s="74"/>
      <c r="C252" s="74"/>
      <c r="D252" s="74"/>
      <c r="E252" s="74"/>
      <c r="F252" s="74"/>
      <c r="G252" s="74"/>
      <c r="H252" s="74"/>
      <c r="I252" s="74"/>
      <c r="J252" s="74"/>
      <c r="K252" s="74"/>
      <c r="L252" s="74"/>
      <c r="M252" s="74"/>
      <c r="N252" s="74"/>
      <c r="O252" s="74"/>
      <c r="P252" s="74"/>
      <c r="Q252" s="74"/>
      <c r="R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W252" s="74"/>
      <c r="AX252" s="74"/>
      <c r="AY252" s="74"/>
      <c r="AZ252" s="74"/>
      <c r="BA252" s="74"/>
      <c r="BB252" s="74"/>
      <c r="BC252" s="74"/>
    </row>
    <row r="253" spans="1:55" x14ac:dyDescent="0.25">
      <c r="A253" s="19"/>
      <c r="B253" s="74"/>
      <c r="C253" s="74"/>
      <c r="D253" s="74"/>
      <c r="E253" s="74"/>
      <c r="F253" s="74"/>
      <c r="G253" s="74"/>
      <c r="H253" s="74"/>
      <c r="I253" s="74"/>
      <c r="J253" s="74"/>
      <c r="K253" s="74"/>
      <c r="L253" s="74"/>
      <c r="M253" s="74"/>
      <c r="N253" s="74"/>
      <c r="O253" s="74"/>
      <c r="P253" s="74"/>
      <c r="Q253" s="74"/>
      <c r="R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W253" s="74"/>
      <c r="AX253" s="74"/>
      <c r="AY253" s="74"/>
      <c r="AZ253" s="74"/>
      <c r="BA253" s="74"/>
      <c r="BB253" s="74"/>
      <c r="BC253" s="74"/>
    </row>
    <row r="254" spans="1:55" x14ac:dyDescent="0.25">
      <c r="A254" s="19"/>
      <c r="B254" s="74"/>
      <c r="C254" s="74"/>
      <c r="D254" s="74"/>
      <c r="E254" s="74"/>
      <c r="F254" s="74"/>
      <c r="G254" s="74"/>
      <c r="H254" s="74"/>
      <c r="I254" s="74"/>
      <c r="J254" s="74"/>
      <c r="K254" s="74"/>
      <c r="L254" s="74"/>
      <c r="M254" s="74"/>
      <c r="N254" s="74"/>
      <c r="O254" s="74"/>
      <c r="P254" s="74"/>
      <c r="Q254" s="74"/>
      <c r="R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W254" s="74"/>
      <c r="AX254" s="74"/>
      <c r="AY254" s="74"/>
      <c r="AZ254" s="74"/>
      <c r="BA254" s="74"/>
      <c r="BB254" s="74"/>
      <c r="BC254" s="74"/>
    </row>
    <row r="255" spans="1:55" x14ac:dyDescent="0.25">
      <c r="A255" s="19"/>
      <c r="B255" s="74"/>
      <c r="C255" s="74"/>
      <c r="D255" s="74"/>
      <c r="E255" s="74"/>
      <c r="F255" s="74"/>
      <c r="G255" s="74"/>
      <c r="H255" s="74"/>
      <c r="I255" s="74"/>
      <c r="J255" s="74"/>
      <c r="K255" s="74"/>
      <c r="L255" s="74"/>
      <c r="M255" s="74"/>
      <c r="N255" s="74"/>
      <c r="O255" s="74"/>
      <c r="P255" s="74"/>
      <c r="Q255" s="74"/>
      <c r="R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W255" s="74"/>
      <c r="AX255" s="74"/>
      <c r="AY255" s="74"/>
      <c r="AZ255" s="74"/>
      <c r="BA255" s="74"/>
      <c r="BB255" s="74"/>
      <c r="BC255" s="74"/>
    </row>
    <row r="256" spans="1:55" x14ac:dyDescent="0.25">
      <c r="A256" s="19"/>
      <c r="B256" s="74"/>
      <c r="C256" s="74"/>
      <c r="D256" s="74"/>
      <c r="E256" s="74"/>
      <c r="F256" s="74"/>
      <c r="G256" s="74"/>
      <c r="H256" s="74"/>
      <c r="I256" s="74"/>
      <c r="J256" s="74"/>
      <c r="K256" s="74"/>
      <c r="L256" s="74"/>
      <c r="M256" s="74"/>
      <c r="N256" s="74"/>
      <c r="O256" s="74"/>
      <c r="P256" s="74"/>
      <c r="Q256" s="74"/>
      <c r="R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W256" s="74"/>
      <c r="AX256" s="74"/>
      <c r="AY256" s="74"/>
      <c r="AZ256" s="74"/>
      <c r="BA256" s="74"/>
      <c r="BB256" s="74"/>
      <c r="BC256" s="74"/>
    </row>
    <row r="257" spans="1:55" x14ac:dyDescent="0.25">
      <c r="A257" s="19"/>
      <c r="B257" s="74"/>
      <c r="C257" s="74"/>
      <c r="D257" s="74"/>
      <c r="E257" s="74"/>
      <c r="F257" s="74"/>
      <c r="G257" s="74"/>
      <c r="H257" s="74"/>
      <c r="I257" s="74"/>
      <c r="J257" s="74"/>
      <c r="K257" s="74"/>
      <c r="L257" s="74"/>
      <c r="M257" s="74"/>
      <c r="N257" s="74"/>
      <c r="O257" s="74"/>
      <c r="P257" s="74"/>
      <c r="Q257" s="74"/>
      <c r="R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W257" s="74"/>
      <c r="AX257" s="74"/>
      <c r="AY257" s="74"/>
      <c r="AZ257" s="74"/>
      <c r="BA257" s="74"/>
      <c r="BB257" s="74"/>
      <c r="BC257" s="74"/>
    </row>
    <row r="258" spans="1:55" x14ac:dyDescent="0.25">
      <c r="A258" s="19"/>
      <c r="B258" s="74"/>
      <c r="C258" s="74"/>
      <c r="D258" s="74"/>
      <c r="E258" s="74"/>
      <c r="F258" s="74"/>
      <c r="G258" s="74"/>
      <c r="H258" s="74"/>
      <c r="I258" s="74"/>
      <c r="J258" s="74"/>
      <c r="K258" s="74"/>
      <c r="L258" s="74"/>
      <c r="M258" s="74"/>
      <c r="N258" s="74"/>
      <c r="O258" s="74"/>
      <c r="P258" s="74"/>
      <c r="Q258" s="74"/>
      <c r="R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W258" s="74"/>
      <c r="AX258" s="74"/>
      <c r="AY258" s="74"/>
      <c r="AZ258" s="74"/>
      <c r="BA258" s="74"/>
      <c r="BB258" s="74"/>
      <c r="BC258" s="74"/>
    </row>
    <row r="259" spans="1:55" x14ac:dyDescent="0.25">
      <c r="A259" s="19"/>
      <c r="B259" s="74"/>
      <c r="C259" s="74"/>
      <c r="D259" s="74"/>
      <c r="E259" s="74"/>
      <c r="F259" s="74"/>
      <c r="G259" s="74"/>
      <c r="H259" s="74"/>
      <c r="I259" s="74"/>
      <c r="J259" s="74"/>
      <c r="K259" s="74"/>
      <c r="L259" s="74"/>
      <c r="M259" s="74"/>
      <c r="N259" s="74"/>
      <c r="O259" s="74"/>
      <c r="P259" s="74"/>
      <c r="Q259" s="74"/>
      <c r="R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W259" s="74"/>
      <c r="AX259" s="74"/>
      <c r="AY259" s="74"/>
      <c r="AZ259" s="74"/>
      <c r="BA259" s="74"/>
      <c r="BB259" s="74"/>
      <c r="BC259" s="74"/>
    </row>
    <row r="260" spans="1:55" x14ac:dyDescent="0.25">
      <c r="A260" s="19"/>
      <c r="B260" s="74"/>
      <c r="C260" s="74"/>
      <c r="D260" s="74"/>
      <c r="E260" s="74"/>
      <c r="F260" s="74"/>
      <c r="G260" s="74"/>
      <c r="H260" s="74"/>
      <c r="I260" s="74"/>
      <c r="J260" s="74"/>
      <c r="K260" s="74"/>
      <c r="L260" s="74"/>
      <c r="M260" s="74"/>
      <c r="N260" s="74"/>
      <c r="O260" s="74"/>
      <c r="P260" s="74"/>
      <c r="Q260" s="74"/>
      <c r="R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W260" s="74"/>
      <c r="AX260" s="74"/>
      <c r="AY260" s="74"/>
      <c r="AZ260" s="74"/>
      <c r="BA260" s="74"/>
      <c r="BB260" s="74"/>
      <c r="BC260" s="74"/>
    </row>
    <row r="261" spans="1:55" x14ac:dyDescent="0.25">
      <c r="A261" s="19"/>
      <c r="B261" s="74"/>
      <c r="C261" s="74"/>
      <c r="D261" s="74"/>
      <c r="E261" s="74"/>
      <c r="F261" s="74"/>
      <c r="G261" s="74"/>
      <c r="H261" s="74"/>
      <c r="I261" s="74"/>
      <c r="J261" s="74"/>
      <c r="K261" s="74"/>
      <c r="L261" s="74"/>
      <c r="M261" s="74"/>
      <c r="N261" s="74"/>
      <c r="O261" s="74"/>
      <c r="P261" s="74"/>
      <c r="Q261" s="74"/>
      <c r="R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W261" s="74"/>
      <c r="AX261" s="74"/>
      <c r="AY261" s="74"/>
      <c r="AZ261" s="74"/>
      <c r="BA261" s="74"/>
      <c r="BB261" s="74"/>
      <c r="BC261" s="74"/>
    </row>
    <row r="262" spans="1:55" x14ac:dyDescent="0.25">
      <c r="A262" s="19"/>
      <c r="B262" s="74"/>
      <c r="C262" s="74"/>
      <c r="D262" s="74"/>
      <c r="E262" s="74"/>
      <c r="F262" s="74"/>
      <c r="G262" s="74"/>
      <c r="H262" s="74"/>
      <c r="I262" s="74"/>
      <c r="J262" s="74"/>
      <c r="K262" s="74"/>
      <c r="L262" s="74"/>
      <c r="M262" s="74"/>
      <c r="N262" s="74"/>
      <c r="O262" s="74"/>
      <c r="P262" s="74"/>
      <c r="Q262" s="74"/>
      <c r="R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W262" s="74"/>
      <c r="AX262" s="74"/>
      <c r="AY262" s="74"/>
      <c r="AZ262" s="74"/>
      <c r="BA262" s="74"/>
      <c r="BB262" s="74"/>
      <c r="BC262" s="74"/>
    </row>
    <row r="263" spans="1:55" x14ac:dyDescent="0.25">
      <c r="A263" s="19"/>
      <c r="B263" s="74"/>
      <c r="C263" s="74"/>
      <c r="D263" s="74"/>
      <c r="E263" s="74"/>
      <c r="F263" s="74"/>
      <c r="G263" s="74"/>
      <c r="H263" s="74"/>
      <c r="I263" s="74"/>
      <c r="J263" s="74"/>
      <c r="K263" s="74"/>
      <c r="L263" s="74"/>
      <c r="M263" s="74"/>
      <c r="N263" s="74"/>
      <c r="O263" s="74"/>
      <c r="P263" s="74"/>
      <c r="Q263" s="74"/>
      <c r="R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W263" s="74"/>
      <c r="AX263" s="74"/>
      <c r="AY263" s="74"/>
      <c r="AZ263" s="74"/>
      <c r="BA263" s="74"/>
      <c r="BB263" s="74"/>
      <c r="BC263" s="74"/>
    </row>
    <row r="264" spans="1:55" x14ac:dyDescent="0.25">
      <c r="A264" s="19"/>
      <c r="B264" s="74"/>
      <c r="C264" s="74"/>
      <c r="D264" s="74"/>
      <c r="E264" s="74"/>
      <c r="F264" s="74"/>
      <c r="G264" s="74"/>
      <c r="H264" s="74"/>
      <c r="I264" s="74"/>
      <c r="J264" s="74"/>
      <c r="K264" s="74"/>
      <c r="L264" s="74"/>
      <c r="M264" s="74"/>
      <c r="N264" s="74"/>
      <c r="O264" s="74"/>
      <c r="P264" s="74"/>
      <c r="Q264" s="74"/>
      <c r="R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W264" s="74"/>
      <c r="AX264" s="74"/>
      <c r="AY264" s="74"/>
      <c r="AZ264" s="74"/>
      <c r="BA264" s="74"/>
      <c r="BB264" s="74"/>
      <c r="BC264" s="74"/>
    </row>
    <row r="265" spans="1:55" x14ac:dyDescent="0.25">
      <c r="A265" s="19"/>
      <c r="B265" s="74"/>
      <c r="C265" s="74"/>
      <c r="D265" s="74"/>
      <c r="E265" s="74"/>
      <c r="F265" s="74"/>
      <c r="G265" s="74"/>
      <c r="H265" s="74"/>
      <c r="I265" s="74"/>
      <c r="J265" s="74"/>
      <c r="K265" s="74"/>
      <c r="L265" s="74"/>
      <c r="M265" s="74"/>
      <c r="N265" s="74"/>
      <c r="O265" s="74"/>
      <c r="P265" s="74"/>
      <c r="Q265" s="74"/>
      <c r="R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W265" s="74"/>
      <c r="AX265" s="74"/>
      <c r="AY265" s="74"/>
      <c r="AZ265" s="74"/>
      <c r="BA265" s="74"/>
      <c r="BB265" s="74"/>
      <c r="BC265" s="74"/>
    </row>
    <row r="266" spans="1:55" x14ac:dyDescent="0.25">
      <c r="A266" s="19"/>
      <c r="B266" s="74"/>
      <c r="C266" s="74"/>
      <c r="D266" s="74"/>
      <c r="E266" s="74"/>
      <c r="F266" s="74"/>
      <c r="G266" s="74"/>
      <c r="H266" s="74"/>
      <c r="I266" s="74"/>
      <c r="J266" s="74"/>
      <c r="K266" s="74"/>
      <c r="L266" s="74"/>
      <c r="M266" s="74"/>
      <c r="N266" s="74"/>
      <c r="O266" s="74"/>
      <c r="P266" s="74"/>
      <c r="Q266" s="74"/>
      <c r="R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W266" s="74"/>
      <c r="AX266" s="74"/>
      <c r="AY266" s="74"/>
      <c r="AZ266" s="74"/>
      <c r="BA266" s="74"/>
      <c r="BB266" s="74"/>
      <c r="BC266" s="74"/>
    </row>
    <row r="267" spans="1:55" x14ac:dyDescent="0.25">
      <c r="A267" s="19"/>
      <c r="B267" s="74"/>
      <c r="C267" s="74"/>
      <c r="D267" s="74"/>
      <c r="E267" s="74"/>
      <c r="F267" s="74"/>
      <c r="G267" s="74"/>
      <c r="H267" s="74"/>
      <c r="I267" s="74"/>
      <c r="J267" s="74"/>
      <c r="K267" s="74"/>
      <c r="L267" s="74"/>
      <c r="M267" s="74"/>
      <c r="N267" s="74"/>
      <c r="O267" s="74"/>
      <c r="P267" s="74"/>
      <c r="Q267" s="74"/>
      <c r="R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W267" s="74"/>
      <c r="AX267" s="74"/>
      <c r="AY267" s="74"/>
      <c r="AZ267" s="74"/>
      <c r="BA267" s="74"/>
      <c r="BB267" s="74"/>
      <c r="BC267" s="74"/>
    </row>
    <row r="268" spans="1:55" x14ac:dyDescent="0.25">
      <c r="A268" s="19"/>
      <c r="B268" s="74"/>
      <c r="C268" s="74"/>
      <c r="D268" s="74"/>
      <c r="E268" s="74"/>
      <c r="F268" s="74"/>
      <c r="G268" s="74"/>
      <c r="H268" s="74"/>
      <c r="I268" s="74"/>
      <c r="J268" s="74"/>
      <c r="K268" s="74"/>
      <c r="L268" s="74"/>
      <c r="M268" s="74"/>
      <c r="N268" s="74"/>
      <c r="O268" s="74"/>
      <c r="P268" s="74"/>
      <c r="Q268" s="74"/>
      <c r="R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W268" s="74"/>
      <c r="AX268" s="74"/>
      <c r="AY268" s="74"/>
      <c r="AZ268" s="74"/>
      <c r="BA268" s="74"/>
      <c r="BB268" s="74"/>
      <c r="BC268" s="74"/>
    </row>
    <row r="269" spans="1:55" x14ac:dyDescent="0.25">
      <c r="A269" s="19"/>
      <c r="B269" s="74"/>
      <c r="C269" s="74"/>
      <c r="D269" s="74"/>
      <c r="E269" s="74"/>
      <c r="F269" s="74"/>
      <c r="G269" s="74"/>
      <c r="H269" s="74"/>
      <c r="I269" s="74"/>
      <c r="J269" s="74"/>
      <c r="K269" s="74"/>
      <c r="L269" s="74"/>
      <c r="M269" s="74"/>
      <c r="N269" s="74"/>
      <c r="O269" s="74"/>
      <c r="P269" s="74"/>
      <c r="Q269" s="74"/>
      <c r="R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W269" s="74"/>
      <c r="AX269" s="74"/>
      <c r="AY269" s="74"/>
      <c r="AZ269" s="74"/>
      <c r="BA269" s="74"/>
      <c r="BB269" s="74"/>
      <c r="BC269" s="74"/>
    </row>
    <row r="270" spans="1:55" x14ac:dyDescent="0.25">
      <c r="A270" s="19"/>
      <c r="B270" s="74"/>
      <c r="C270" s="74"/>
      <c r="D270" s="74"/>
      <c r="E270" s="74"/>
      <c r="F270" s="74"/>
      <c r="G270" s="74"/>
      <c r="H270" s="74"/>
      <c r="I270" s="74"/>
      <c r="J270" s="74"/>
      <c r="K270" s="74"/>
      <c r="L270" s="74"/>
      <c r="M270" s="74"/>
      <c r="N270" s="74"/>
      <c r="O270" s="74"/>
      <c r="P270" s="74"/>
      <c r="Q270" s="74"/>
      <c r="R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W270" s="74"/>
      <c r="AX270" s="74"/>
      <c r="AY270" s="74"/>
      <c r="AZ270" s="74"/>
      <c r="BA270" s="74"/>
      <c r="BB270" s="74"/>
      <c r="BC270" s="74"/>
    </row>
    <row r="271" spans="1:55" x14ac:dyDescent="0.25">
      <c r="A271" s="19"/>
      <c r="B271" s="74"/>
      <c r="C271" s="74"/>
      <c r="D271" s="74"/>
      <c r="E271" s="74"/>
      <c r="F271" s="74"/>
      <c r="G271" s="74"/>
      <c r="H271" s="74"/>
      <c r="I271" s="74"/>
      <c r="J271" s="74"/>
      <c r="K271" s="74"/>
      <c r="L271" s="74"/>
      <c r="M271" s="74"/>
      <c r="N271" s="74"/>
      <c r="O271" s="74"/>
      <c r="P271" s="74"/>
      <c r="Q271" s="74"/>
      <c r="R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W271" s="74"/>
      <c r="AX271" s="74"/>
      <c r="AY271" s="74"/>
      <c r="AZ271" s="74"/>
      <c r="BA271" s="74"/>
      <c r="BB271" s="74"/>
      <c r="BC271" s="74"/>
    </row>
    <row r="272" spans="1:55" x14ac:dyDescent="0.25">
      <c r="A272" s="19"/>
      <c r="B272" s="74"/>
      <c r="C272" s="74"/>
      <c r="D272" s="74"/>
      <c r="E272" s="74"/>
      <c r="F272" s="74"/>
      <c r="G272" s="74"/>
      <c r="H272" s="74"/>
      <c r="I272" s="74"/>
      <c r="J272" s="74"/>
      <c r="K272" s="74"/>
      <c r="L272" s="74"/>
      <c r="M272" s="74"/>
      <c r="N272" s="74"/>
      <c r="O272" s="74"/>
      <c r="P272" s="74"/>
      <c r="Q272" s="74"/>
      <c r="R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W272" s="74"/>
      <c r="AX272" s="74"/>
      <c r="AY272" s="74"/>
      <c r="AZ272" s="74"/>
      <c r="BA272" s="74"/>
      <c r="BB272" s="74"/>
      <c r="BC272" s="74"/>
    </row>
    <row r="273" spans="1:55" x14ac:dyDescent="0.25">
      <c r="A273" s="19"/>
      <c r="B273" s="74"/>
      <c r="C273" s="74"/>
      <c r="D273" s="74"/>
      <c r="E273" s="74"/>
      <c r="F273" s="74"/>
      <c r="G273" s="74"/>
      <c r="H273" s="74"/>
      <c r="I273" s="74"/>
      <c r="J273" s="74"/>
      <c r="K273" s="74"/>
      <c r="L273" s="74"/>
      <c r="M273" s="74"/>
      <c r="N273" s="74"/>
      <c r="O273" s="74"/>
      <c r="P273" s="74"/>
      <c r="Q273" s="74"/>
      <c r="R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W273" s="74"/>
      <c r="AX273" s="74"/>
      <c r="AY273" s="74"/>
      <c r="AZ273" s="74"/>
      <c r="BA273" s="74"/>
      <c r="BB273" s="74"/>
      <c r="BC273" s="74"/>
    </row>
    <row r="274" spans="1:55" x14ac:dyDescent="0.25">
      <c r="A274" s="19"/>
      <c r="B274" s="74"/>
      <c r="C274" s="74"/>
      <c r="D274" s="74"/>
      <c r="E274" s="74"/>
      <c r="F274" s="74"/>
      <c r="G274" s="74"/>
      <c r="H274" s="74"/>
      <c r="I274" s="74"/>
      <c r="J274" s="74"/>
      <c r="K274" s="74"/>
      <c r="L274" s="74"/>
      <c r="M274" s="74"/>
      <c r="N274" s="74"/>
      <c r="O274" s="74"/>
      <c r="P274" s="74"/>
      <c r="Q274" s="74"/>
      <c r="R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W274" s="74"/>
      <c r="AX274" s="74"/>
      <c r="AY274" s="74"/>
      <c r="AZ274" s="74"/>
      <c r="BA274" s="74"/>
      <c r="BB274" s="74"/>
      <c r="BC274" s="74"/>
    </row>
    <row r="275" spans="1:55" x14ac:dyDescent="0.25">
      <c r="A275" s="19"/>
      <c r="B275" s="74"/>
      <c r="C275" s="74"/>
      <c r="D275" s="74"/>
      <c r="E275" s="74"/>
      <c r="F275" s="74"/>
      <c r="G275" s="74"/>
      <c r="H275" s="74"/>
      <c r="I275" s="74"/>
      <c r="J275" s="74"/>
      <c r="K275" s="74"/>
      <c r="L275" s="74"/>
      <c r="M275" s="74"/>
      <c r="N275" s="74"/>
      <c r="O275" s="74"/>
      <c r="P275" s="74"/>
      <c r="Q275" s="74"/>
      <c r="R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W275" s="74"/>
      <c r="AX275" s="74"/>
      <c r="AY275" s="74"/>
      <c r="AZ275" s="74"/>
      <c r="BA275" s="74"/>
      <c r="BB275" s="74"/>
      <c r="BC275" s="74"/>
    </row>
    <row r="276" spans="1:55" x14ac:dyDescent="0.25">
      <c r="A276" s="19"/>
      <c r="B276" s="74"/>
      <c r="C276" s="74"/>
      <c r="D276" s="74"/>
      <c r="E276" s="74"/>
      <c r="F276" s="74"/>
      <c r="G276" s="74"/>
      <c r="H276" s="74"/>
      <c r="I276" s="74"/>
      <c r="J276" s="74"/>
      <c r="K276" s="74"/>
      <c r="L276" s="74"/>
      <c r="M276" s="74"/>
      <c r="N276" s="74"/>
      <c r="O276" s="74"/>
      <c r="P276" s="74"/>
      <c r="Q276" s="74"/>
      <c r="R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W276" s="74"/>
      <c r="AX276" s="74"/>
      <c r="AY276" s="74"/>
      <c r="AZ276" s="74"/>
      <c r="BA276" s="74"/>
      <c r="BB276" s="74"/>
      <c r="BC276" s="74"/>
    </row>
    <row r="277" spans="1:55" x14ac:dyDescent="0.25">
      <c r="A277" s="19"/>
      <c r="B277" s="74"/>
      <c r="C277" s="74"/>
      <c r="D277" s="74"/>
      <c r="E277" s="74"/>
      <c r="F277" s="74"/>
      <c r="G277" s="74"/>
      <c r="H277" s="74"/>
      <c r="I277" s="74"/>
      <c r="J277" s="74"/>
      <c r="K277" s="74"/>
      <c r="L277" s="74"/>
      <c r="M277" s="74"/>
      <c r="N277" s="74"/>
      <c r="O277" s="74"/>
      <c r="P277" s="74"/>
      <c r="Q277" s="74"/>
      <c r="R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W277" s="74"/>
      <c r="AX277" s="74"/>
      <c r="AY277" s="74"/>
      <c r="AZ277" s="74"/>
      <c r="BA277" s="74"/>
      <c r="BB277" s="74"/>
      <c r="BC277" s="74"/>
    </row>
    <row r="278" spans="1:55" x14ac:dyDescent="0.25">
      <c r="A278" s="19"/>
      <c r="B278" s="74"/>
      <c r="C278" s="74"/>
      <c r="D278" s="74"/>
      <c r="E278" s="74"/>
      <c r="F278" s="74"/>
      <c r="G278" s="74"/>
      <c r="H278" s="74"/>
      <c r="I278" s="74"/>
      <c r="J278" s="74"/>
      <c r="K278" s="74"/>
      <c r="L278" s="74"/>
      <c r="M278" s="74"/>
      <c r="N278" s="74"/>
      <c r="O278" s="74"/>
      <c r="P278" s="74"/>
      <c r="Q278" s="74"/>
      <c r="R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W278" s="74"/>
      <c r="AX278" s="74"/>
      <c r="AY278" s="74"/>
      <c r="AZ278" s="74"/>
      <c r="BA278" s="74"/>
      <c r="BB278" s="74"/>
      <c r="BC278" s="74"/>
    </row>
    <row r="279" spans="1:55" x14ac:dyDescent="0.25">
      <c r="A279" s="19"/>
      <c r="B279" s="74"/>
      <c r="C279" s="74"/>
      <c r="D279" s="74"/>
      <c r="E279" s="74"/>
      <c r="F279" s="74"/>
      <c r="G279" s="74"/>
      <c r="H279" s="74"/>
      <c r="I279" s="74"/>
      <c r="J279" s="74"/>
      <c r="K279" s="74"/>
      <c r="L279" s="74"/>
      <c r="M279" s="74"/>
      <c r="N279" s="74"/>
      <c r="O279" s="74"/>
      <c r="P279" s="74"/>
      <c r="Q279" s="74"/>
      <c r="R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W279" s="74"/>
      <c r="AX279" s="74"/>
      <c r="AY279" s="74"/>
      <c r="AZ279" s="74"/>
      <c r="BA279" s="74"/>
      <c r="BB279" s="74"/>
      <c r="BC279" s="74"/>
    </row>
    <row r="280" spans="1:55" x14ac:dyDescent="0.25">
      <c r="A280" s="19"/>
      <c r="B280" s="74"/>
      <c r="C280" s="74"/>
      <c r="D280" s="74"/>
      <c r="E280" s="74"/>
      <c r="F280" s="74"/>
      <c r="G280" s="74"/>
      <c r="H280" s="74"/>
      <c r="I280" s="74"/>
      <c r="J280" s="74"/>
      <c r="K280" s="74"/>
      <c r="L280" s="74"/>
      <c r="M280" s="74"/>
      <c r="N280" s="74"/>
      <c r="O280" s="74"/>
      <c r="P280" s="74"/>
      <c r="Q280" s="74"/>
      <c r="R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W280" s="74"/>
      <c r="AX280" s="74"/>
      <c r="AY280" s="74"/>
      <c r="AZ280" s="74"/>
      <c r="BA280" s="74"/>
      <c r="BB280" s="74"/>
      <c r="BC280" s="74"/>
    </row>
    <row r="281" spans="1:55" x14ac:dyDescent="0.25">
      <c r="A281" s="19"/>
      <c r="B281" s="74"/>
      <c r="C281" s="74"/>
      <c r="D281" s="74"/>
      <c r="E281" s="74"/>
      <c r="F281" s="74"/>
      <c r="G281" s="74"/>
      <c r="H281" s="74"/>
      <c r="I281" s="74"/>
      <c r="J281" s="74"/>
      <c r="K281" s="74"/>
      <c r="L281" s="74"/>
      <c r="M281" s="74"/>
      <c r="N281" s="74"/>
      <c r="O281" s="74"/>
      <c r="P281" s="74"/>
      <c r="Q281" s="74"/>
      <c r="R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W281" s="74"/>
      <c r="AX281" s="74"/>
      <c r="AY281" s="74"/>
      <c r="AZ281" s="74"/>
      <c r="BA281" s="74"/>
      <c r="BB281" s="74"/>
      <c r="BC281" s="74"/>
    </row>
    <row r="282" spans="1:55" x14ac:dyDescent="0.25">
      <c r="A282" s="19"/>
      <c r="B282" s="74"/>
      <c r="C282" s="74"/>
      <c r="D282" s="74"/>
      <c r="E282" s="74"/>
      <c r="F282" s="74"/>
      <c r="G282" s="74"/>
      <c r="H282" s="74"/>
      <c r="I282" s="74"/>
      <c r="J282" s="74"/>
      <c r="K282" s="74"/>
      <c r="L282" s="74"/>
      <c r="M282" s="74"/>
      <c r="N282" s="74"/>
      <c r="O282" s="74"/>
      <c r="P282" s="74"/>
      <c r="Q282" s="74"/>
      <c r="R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W282" s="74"/>
      <c r="AX282" s="74"/>
      <c r="AY282" s="74"/>
      <c r="AZ282" s="74"/>
      <c r="BA282" s="74"/>
      <c r="BB282" s="74"/>
      <c r="BC282" s="74"/>
    </row>
    <row r="283" spans="1:55" x14ac:dyDescent="0.25">
      <c r="A283" s="19"/>
      <c r="B283" s="74"/>
      <c r="C283" s="74"/>
      <c r="D283" s="74"/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W283" s="74"/>
      <c r="AX283" s="74"/>
      <c r="AY283" s="74"/>
      <c r="AZ283" s="74"/>
      <c r="BA283" s="74"/>
      <c r="BB283" s="74"/>
      <c r="BC283" s="74"/>
    </row>
    <row r="284" spans="1:55" x14ac:dyDescent="0.25">
      <c r="A284" s="19"/>
      <c r="B284" s="74"/>
      <c r="C284" s="74"/>
      <c r="D284" s="74"/>
      <c r="E284" s="74"/>
      <c r="F284" s="74"/>
      <c r="G284" s="74"/>
      <c r="H284" s="74"/>
      <c r="I284" s="74"/>
      <c r="J284" s="74"/>
      <c r="K284" s="74"/>
      <c r="L284" s="74"/>
      <c r="M284" s="74"/>
      <c r="N284" s="74"/>
      <c r="O284" s="74"/>
      <c r="P284" s="74"/>
      <c r="Q284" s="74"/>
      <c r="R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W284" s="74"/>
      <c r="AX284" s="74"/>
      <c r="AY284" s="74"/>
      <c r="AZ284" s="74"/>
      <c r="BA284" s="74"/>
      <c r="BB284" s="74"/>
      <c r="BC284" s="74"/>
    </row>
    <row r="285" spans="1:55" x14ac:dyDescent="0.25">
      <c r="A285" s="19"/>
      <c r="B285" s="74"/>
      <c r="C285" s="74"/>
      <c r="D285" s="74"/>
      <c r="E285" s="74"/>
      <c r="F285" s="74"/>
      <c r="G285" s="74"/>
      <c r="H285" s="74"/>
      <c r="I285" s="74"/>
      <c r="J285" s="74"/>
      <c r="K285" s="74"/>
      <c r="L285" s="74"/>
      <c r="M285" s="74"/>
      <c r="N285" s="74"/>
      <c r="O285" s="74"/>
      <c r="P285" s="74"/>
      <c r="Q285" s="74"/>
      <c r="R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W285" s="74"/>
      <c r="AX285" s="74"/>
      <c r="AY285" s="74"/>
      <c r="AZ285" s="74"/>
      <c r="BA285" s="74"/>
      <c r="BB285" s="74"/>
      <c r="BC285" s="74"/>
    </row>
    <row r="286" spans="1:55" x14ac:dyDescent="0.25">
      <c r="A286" s="19"/>
      <c r="B286" s="74"/>
      <c r="C286" s="74"/>
      <c r="D286" s="74"/>
      <c r="E286" s="74"/>
      <c r="F286" s="74"/>
      <c r="G286" s="74"/>
      <c r="H286" s="74"/>
      <c r="I286" s="74"/>
      <c r="J286" s="74"/>
      <c r="K286" s="74"/>
      <c r="L286" s="74"/>
      <c r="M286" s="74"/>
      <c r="N286" s="74"/>
      <c r="O286" s="74"/>
      <c r="P286" s="74"/>
      <c r="Q286" s="74"/>
      <c r="R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W286" s="74"/>
      <c r="AX286" s="74"/>
      <c r="AY286" s="74"/>
      <c r="AZ286" s="74"/>
      <c r="BA286" s="74"/>
      <c r="BB286" s="74"/>
      <c r="BC286" s="74"/>
    </row>
    <row r="287" spans="1:55" x14ac:dyDescent="0.25">
      <c r="A287" s="19"/>
      <c r="B287" s="74"/>
      <c r="C287" s="74"/>
      <c r="D287" s="74"/>
      <c r="E287" s="74"/>
      <c r="F287" s="74"/>
      <c r="G287" s="74"/>
      <c r="H287" s="74"/>
      <c r="I287" s="74"/>
      <c r="J287" s="74"/>
      <c r="K287" s="74"/>
      <c r="L287" s="74"/>
      <c r="M287" s="74"/>
      <c r="N287" s="74"/>
      <c r="O287" s="74"/>
      <c r="P287" s="74"/>
      <c r="Q287" s="74"/>
      <c r="R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W287" s="74"/>
      <c r="AX287" s="74"/>
      <c r="AY287" s="74"/>
      <c r="AZ287" s="74"/>
      <c r="BA287" s="74"/>
      <c r="BB287" s="74"/>
      <c r="BC287" s="74"/>
    </row>
    <row r="288" spans="1:55" x14ac:dyDescent="0.25">
      <c r="A288" s="19"/>
      <c r="B288" s="74"/>
      <c r="C288" s="74"/>
      <c r="D288" s="74"/>
      <c r="E288" s="74"/>
      <c r="F288" s="74"/>
      <c r="G288" s="74"/>
      <c r="H288" s="74"/>
      <c r="I288" s="74"/>
      <c r="J288" s="74"/>
      <c r="K288" s="74"/>
      <c r="L288" s="74"/>
      <c r="M288" s="74"/>
      <c r="N288" s="74"/>
      <c r="O288" s="74"/>
      <c r="P288" s="74"/>
      <c r="Q288" s="74"/>
      <c r="R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W288" s="74"/>
      <c r="AX288" s="74"/>
      <c r="AY288" s="74"/>
      <c r="AZ288" s="74"/>
      <c r="BA288" s="74"/>
      <c r="BB288" s="74"/>
      <c r="BC288" s="74"/>
    </row>
    <row r="289" spans="1:55" x14ac:dyDescent="0.25">
      <c r="A289" s="19"/>
      <c r="B289" s="74"/>
      <c r="C289" s="74"/>
      <c r="D289" s="74"/>
      <c r="E289" s="74"/>
      <c r="F289" s="74"/>
      <c r="G289" s="74"/>
      <c r="H289" s="74"/>
      <c r="I289" s="74"/>
      <c r="J289" s="74"/>
      <c r="K289" s="74"/>
      <c r="L289" s="74"/>
      <c r="M289" s="74"/>
      <c r="N289" s="74"/>
      <c r="O289" s="74"/>
      <c r="P289" s="74"/>
      <c r="Q289" s="74"/>
      <c r="R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W289" s="74"/>
      <c r="AX289" s="74"/>
      <c r="AY289" s="74"/>
      <c r="AZ289" s="74"/>
      <c r="BA289" s="74"/>
      <c r="BB289" s="74"/>
      <c r="BC289" s="74"/>
    </row>
    <row r="290" spans="1:55" x14ac:dyDescent="0.25">
      <c r="A290" s="19"/>
      <c r="B290" s="74"/>
      <c r="C290" s="74"/>
      <c r="D290" s="74"/>
      <c r="E290" s="74"/>
      <c r="F290" s="74"/>
      <c r="G290" s="74"/>
      <c r="H290" s="74"/>
      <c r="I290" s="74"/>
      <c r="J290" s="74"/>
      <c r="K290" s="74"/>
      <c r="L290" s="74"/>
      <c r="M290" s="74"/>
      <c r="N290" s="74"/>
      <c r="O290" s="74"/>
      <c r="P290" s="74"/>
      <c r="Q290" s="74"/>
      <c r="R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W290" s="74"/>
      <c r="AX290" s="74"/>
      <c r="AY290" s="74"/>
      <c r="AZ290" s="74"/>
      <c r="BA290" s="74"/>
      <c r="BB290" s="74"/>
      <c r="BC290" s="74"/>
    </row>
    <row r="291" spans="1:55" x14ac:dyDescent="0.25">
      <c r="A291" s="19"/>
      <c r="B291" s="74"/>
      <c r="C291" s="74"/>
      <c r="D291" s="74"/>
      <c r="E291" s="74"/>
      <c r="F291" s="74"/>
      <c r="G291" s="74"/>
      <c r="H291" s="74"/>
      <c r="I291" s="74"/>
      <c r="J291" s="74"/>
      <c r="K291" s="74"/>
      <c r="L291" s="74"/>
      <c r="M291" s="74"/>
      <c r="N291" s="74"/>
      <c r="O291" s="74"/>
      <c r="P291" s="74"/>
      <c r="Q291" s="74"/>
      <c r="R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W291" s="74"/>
      <c r="AX291" s="74"/>
      <c r="AY291" s="74"/>
      <c r="AZ291" s="74"/>
      <c r="BA291" s="74"/>
      <c r="BB291" s="74"/>
      <c r="BC291" s="74"/>
    </row>
    <row r="292" spans="1:55" x14ac:dyDescent="0.25">
      <c r="A292" s="19"/>
      <c r="B292" s="74"/>
      <c r="C292" s="74"/>
      <c r="D292" s="74"/>
      <c r="E292" s="74"/>
      <c r="F292" s="74"/>
      <c r="G292" s="74"/>
      <c r="H292" s="74"/>
      <c r="I292" s="74"/>
      <c r="J292" s="74"/>
      <c r="K292" s="74"/>
      <c r="L292" s="74"/>
      <c r="M292" s="74"/>
      <c r="N292" s="74"/>
      <c r="O292" s="74"/>
      <c r="P292" s="74"/>
      <c r="Q292" s="74"/>
      <c r="R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W292" s="74"/>
      <c r="AX292" s="74"/>
      <c r="AY292" s="74"/>
      <c r="AZ292" s="74"/>
      <c r="BA292" s="74"/>
      <c r="BB292" s="74"/>
      <c r="BC292" s="74"/>
    </row>
    <row r="293" spans="1:55" x14ac:dyDescent="0.25">
      <c r="A293" s="19"/>
      <c r="B293" s="74"/>
      <c r="C293" s="74"/>
      <c r="D293" s="74"/>
      <c r="E293" s="74"/>
      <c r="F293" s="74"/>
      <c r="G293" s="74"/>
      <c r="H293" s="74"/>
      <c r="I293" s="74"/>
      <c r="J293" s="74"/>
      <c r="K293" s="74"/>
      <c r="L293" s="74"/>
      <c r="M293" s="74"/>
      <c r="N293" s="74"/>
      <c r="O293" s="74"/>
      <c r="P293" s="74"/>
      <c r="Q293" s="74"/>
      <c r="R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W293" s="74"/>
      <c r="AX293" s="74"/>
      <c r="AY293" s="74"/>
      <c r="AZ293" s="74"/>
      <c r="BA293" s="74"/>
      <c r="BB293" s="74"/>
      <c r="BC293" s="74"/>
    </row>
    <row r="294" spans="1:55" x14ac:dyDescent="0.25">
      <c r="A294" s="19"/>
      <c r="B294" s="74"/>
      <c r="C294" s="74"/>
      <c r="D294" s="74"/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W294" s="74"/>
      <c r="AX294" s="74"/>
      <c r="AY294" s="74"/>
      <c r="AZ294" s="74"/>
      <c r="BA294" s="74"/>
      <c r="BB294" s="74"/>
      <c r="BC294" s="74"/>
    </row>
    <row r="295" spans="1:55" x14ac:dyDescent="0.25">
      <c r="A295" s="19"/>
      <c r="B295" s="74"/>
      <c r="C295" s="74"/>
      <c r="D295" s="74"/>
      <c r="E295" s="74"/>
      <c r="F295" s="74"/>
      <c r="G295" s="74"/>
      <c r="H295" s="74"/>
      <c r="I295" s="74"/>
      <c r="J295" s="74"/>
      <c r="K295" s="74"/>
      <c r="L295" s="74"/>
      <c r="M295" s="74"/>
      <c r="N295" s="74"/>
      <c r="O295" s="74"/>
      <c r="P295" s="74"/>
      <c r="Q295" s="74"/>
      <c r="R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W295" s="74"/>
      <c r="AX295" s="74"/>
      <c r="AY295" s="74"/>
      <c r="AZ295" s="74"/>
      <c r="BA295" s="74"/>
      <c r="BB295" s="74"/>
      <c r="BC295" s="74"/>
    </row>
    <row r="296" spans="1:55" x14ac:dyDescent="0.25">
      <c r="A296" s="19"/>
      <c r="B296" s="74"/>
      <c r="C296" s="74"/>
      <c r="D296" s="74"/>
      <c r="E296" s="74"/>
      <c r="F296" s="74"/>
      <c r="G296" s="74"/>
      <c r="H296" s="74"/>
      <c r="I296" s="74"/>
      <c r="J296" s="74"/>
      <c r="K296" s="74"/>
      <c r="L296" s="74"/>
      <c r="M296" s="74"/>
      <c r="N296" s="74"/>
      <c r="O296" s="74"/>
      <c r="P296" s="74"/>
      <c r="Q296" s="74"/>
      <c r="R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W296" s="74"/>
      <c r="AX296" s="74"/>
      <c r="AY296" s="74"/>
      <c r="AZ296" s="74"/>
      <c r="BA296" s="74"/>
      <c r="BB296" s="74"/>
      <c r="BC296" s="74"/>
    </row>
    <row r="297" spans="1:55" x14ac:dyDescent="0.25">
      <c r="A297" s="19"/>
      <c r="B297" s="74"/>
      <c r="C297" s="74"/>
      <c r="D297" s="74"/>
      <c r="E297" s="74"/>
      <c r="F297" s="74"/>
      <c r="G297" s="74"/>
      <c r="H297" s="74"/>
      <c r="I297" s="74"/>
      <c r="J297" s="74"/>
      <c r="K297" s="74"/>
      <c r="L297" s="74"/>
      <c r="M297" s="74"/>
      <c r="N297" s="74"/>
      <c r="O297" s="74"/>
      <c r="P297" s="74"/>
      <c r="Q297" s="74"/>
      <c r="R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W297" s="74"/>
      <c r="AX297" s="74"/>
      <c r="AY297" s="74"/>
      <c r="AZ297" s="74"/>
      <c r="BA297" s="74"/>
      <c r="BB297" s="74"/>
      <c r="BC297" s="74"/>
    </row>
    <row r="298" spans="1:55" x14ac:dyDescent="0.25">
      <c r="A298" s="19"/>
      <c r="B298" s="74"/>
      <c r="C298" s="74"/>
      <c r="D298" s="74"/>
      <c r="E298" s="74"/>
      <c r="F298" s="74"/>
      <c r="G298" s="74"/>
      <c r="H298" s="74"/>
      <c r="I298" s="74"/>
      <c r="J298" s="74"/>
      <c r="K298" s="74"/>
      <c r="L298" s="74"/>
      <c r="M298" s="74"/>
      <c r="N298" s="74"/>
      <c r="O298" s="74"/>
      <c r="P298" s="74"/>
      <c r="Q298" s="74"/>
      <c r="R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W298" s="74"/>
      <c r="AX298" s="74"/>
      <c r="AY298" s="74"/>
      <c r="AZ298" s="74"/>
      <c r="BA298" s="74"/>
      <c r="BB298" s="74"/>
      <c r="BC298" s="74"/>
    </row>
    <row r="299" spans="1:55" x14ac:dyDescent="0.25">
      <c r="A299" s="19"/>
      <c r="B299" s="74"/>
      <c r="C299" s="74"/>
      <c r="D299" s="74"/>
      <c r="E299" s="74"/>
      <c r="F299" s="74"/>
      <c r="G299" s="74"/>
      <c r="H299" s="74"/>
      <c r="I299" s="74"/>
      <c r="J299" s="74"/>
      <c r="K299" s="74"/>
      <c r="L299" s="74"/>
      <c r="M299" s="74"/>
      <c r="N299" s="74"/>
      <c r="O299" s="74"/>
      <c r="P299" s="74"/>
      <c r="Q299" s="74"/>
      <c r="R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W299" s="74"/>
      <c r="AX299" s="74"/>
      <c r="AY299" s="74"/>
      <c r="AZ299" s="74"/>
      <c r="BA299" s="74"/>
      <c r="BB299" s="74"/>
      <c r="BC299" s="74"/>
    </row>
    <row r="300" spans="1:55" x14ac:dyDescent="0.25">
      <c r="A300" s="19"/>
      <c r="B300" s="74"/>
      <c r="C300" s="74"/>
      <c r="D300" s="74"/>
      <c r="E300" s="74"/>
      <c r="F300" s="74"/>
      <c r="G300" s="74"/>
      <c r="H300" s="74"/>
      <c r="I300" s="74"/>
      <c r="J300" s="74"/>
      <c r="K300" s="74"/>
      <c r="L300" s="74"/>
      <c r="M300" s="74"/>
      <c r="N300" s="74"/>
      <c r="O300" s="74"/>
      <c r="P300" s="74"/>
      <c r="Q300" s="74"/>
      <c r="R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W300" s="74"/>
      <c r="AX300" s="74"/>
      <c r="AY300" s="74"/>
      <c r="AZ300" s="74"/>
      <c r="BA300" s="74"/>
      <c r="BB300" s="74"/>
      <c r="BC300" s="74"/>
    </row>
    <row r="301" spans="1:55" x14ac:dyDescent="0.25">
      <c r="A301"/>
    </row>
    <row r="302" spans="1:55" x14ac:dyDescent="0.25">
      <c r="A302"/>
    </row>
    <row r="303" spans="1:55" x14ac:dyDescent="0.25">
      <c r="A303"/>
    </row>
    <row r="304" spans="1:55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1869F-34F0-4289-B429-74BF306F6435}">
  <sheetPr codeName="Planilha20"/>
  <dimension ref="A1:AQ34"/>
  <sheetViews>
    <sheetView showGridLines="0" workbookViewId="0">
      <selection activeCell="AR37" sqref="AR37"/>
    </sheetView>
  </sheetViews>
  <sheetFormatPr defaultRowHeight="15" x14ac:dyDescent="0.25"/>
  <cols>
    <col min="1" max="1" width="41.5703125" bestFit="1" customWidth="1"/>
    <col min="2" max="21" width="6.7109375" bestFit="1" customWidth="1"/>
    <col min="22" max="43" width="6.7109375" hidden="1" customWidth="1"/>
  </cols>
  <sheetData>
    <row r="1" spans="1:43" x14ac:dyDescent="0.25">
      <c r="A1" s="68" t="s">
        <v>1233</v>
      </c>
      <c r="B1" s="69" t="s">
        <v>1234</v>
      </c>
      <c r="C1" s="69" t="s">
        <v>1235</v>
      </c>
      <c r="D1" s="69" t="s">
        <v>1236</v>
      </c>
      <c r="E1" s="69" t="s">
        <v>1237</v>
      </c>
      <c r="F1" s="69" t="s">
        <v>1240</v>
      </c>
      <c r="G1" s="69" t="s">
        <v>1241</v>
      </c>
      <c r="H1" s="69" t="s">
        <v>1242</v>
      </c>
      <c r="I1" s="69" t="s">
        <v>1243</v>
      </c>
      <c r="J1" s="69" t="s">
        <v>1244</v>
      </c>
      <c r="K1" s="69" t="s">
        <v>1245</v>
      </c>
      <c r="L1" s="69" t="s">
        <v>1246</v>
      </c>
      <c r="M1" s="69" t="s">
        <v>1247</v>
      </c>
      <c r="N1" s="69" t="s">
        <v>1248</v>
      </c>
      <c r="O1" s="69" t="s">
        <v>1249</v>
      </c>
      <c r="P1" s="69" t="s">
        <v>1250</v>
      </c>
      <c r="Q1" s="69" t="s">
        <v>1251</v>
      </c>
      <c r="R1" s="69" t="s">
        <v>1252</v>
      </c>
      <c r="S1" s="69" t="s">
        <v>1253</v>
      </c>
      <c r="T1" s="69" t="s">
        <v>1254</v>
      </c>
      <c r="U1" s="69" t="s">
        <v>1255</v>
      </c>
      <c r="V1" s="69" t="s">
        <v>1256</v>
      </c>
      <c r="W1" s="69" t="s">
        <v>1257</v>
      </c>
      <c r="X1" s="69" t="s">
        <v>1258</v>
      </c>
      <c r="Y1" s="69" t="s">
        <v>1259</v>
      </c>
      <c r="Z1" s="69" t="s">
        <v>1260</v>
      </c>
      <c r="AA1" s="69" t="s">
        <v>1261</v>
      </c>
      <c r="AB1" s="69" t="s">
        <v>1262</v>
      </c>
      <c r="AC1" s="69" t="s">
        <v>1263</v>
      </c>
      <c r="AD1" s="69" t="s">
        <v>1264</v>
      </c>
      <c r="AE1" s="69" t="s">
        <v>1265</v>
      </c>
      <c r="AF1" s="69" t="s">
        <v>1266</v>
      </c>
      <c r="AG1" s="69" t="s">
        <v>1267</v>
      </c>
      <c r="AH1" s="69" t="s">
        <v>1268</v>
      </c>
      <c r="AI1" s="69" t="s">
        <v>1269</v>
      </c>
      <c r="AJ1" s="69" t="s">
        <v>1270</v>
      </c>
      <c r="AK1" s="69" t="s">
        <v>1271</v>
      </c>
      <c r="AL1" s="69" t="s">
        <v>1272</v>
      </c>
      <c r="AM1" s="69" t="s">
        <v>1273</v>
      </c>
      <c r="AN1" s="69" t="s">
        <v>1274</v>
      </c>
      <c r="AO1" s="69" t="s">
        <v>1275</v>
      </c>
      <c r="AP1" s="69" t="s">
        <v>1276</v>
      </c>
      <c r="AQ1" s="69" t="s">
        <v>1277</v>
      </c>
    </row>
    <row r="2" spans="1:43" x14ac:dyDescent="0.25">
      <c r="A2" s="70" t="s">
        <v>1238</v>
      </c>
      <c r="B2" s="71">
        <f>'CARGA MÁQUINA (CAP INST.)'!I$39</f>
        <v>220</v>
      </c>
      <c r="C2" s="71">
        <f>'CARGA MÁQUINA (CAP INST.)'!J$39</f>
        <v>220</v>
      </c>
      <c r="D2" s="71">
        <f>'CARGA MÁQUINA (CAP INST.)'!K$39</f>
        <v>220</v>
      </c>
      <c r="E2" s="71">
        <f>'CARGA MÁQUINA (CAP INST.)'!L$39</f>
        <v>176</v>
      </c>
      <c r="F2" s="71">
        <f>'CARGA MÁQUINA (CAP INST.)'!M$39</f>
        <v>220</v>
      </c>
      <c r="G2" s="71">
        <f>'CARGA MÁQUINA (CAP INST.)'!N$39</f>
        <v>220</v>
      </c>
      <c r="H2" s="71">
        <f>'CARGA MÁQUINA (CAP INST.)'!O$39</f>
        <v>176</v>
      </c>
      <c r="I2" s="71">
        <f>'CARGA MÁQUINA (CAP INST.)'!P$39</f>
        <v>176</v>
      </c>
      <c r="J2" s="71">
        <f>'CARGA MÁQUINA (CAP INST.)'!Q$39</f>
        <v>220</v>
      </c>
      <c r="K2" s="71">
        <f>'CARGA MÁQUINA (CAP INST.)'!R$39</f>
        <v>220</v>
      </c>
      <c r="L2" s="71">
        <f>'CARGA MÁQUINA (CAP INST.)'!S$39</f>
        <v>220</v>
      </c>
      <c r="M2" s="71">
        <f>'CARGA MÁQUINA (CAP INST.)'!T$39</f>
        <v>220</v>
      </c>
      <c r="N2" s="71">
        <f>'CARGA MÁQUINA (CAP INST.)'!U$39</f>
        <v>176</v>
      </c>
      <c r="O2" s="71">
        <f>'CARGA MÁQUINA (CAP INST.)'!V$39</f>
        <v>220</v>
      </c>
      <c r="P2" s="71">
        <f>'CARGA MÁQUINA (CAP INST.)'!W$39</f>
        <v>220</v>
      </c>
      <c r="Q2" s="71">
        <f>'CARGA MÁQUINA (CAP INST.)'!X$39</f>
        <v>220</v>
      </c>
      <c r="R2" s="71">
        <f>'CARGA MÁQUINA (CAP INST.)'!Y$39</f>
        <v>220</v>
      </c>
      <c r="S2" s="71">
        <f>'CARGA MÁQUINA (CAP INST.)'!Z$39</f>
        <v>220</v>
      </c>
      <c r="T2" s="71">
        <f>'CARGA MÁQUINA (CAP INST.)'!AA$39</f>
        <v>220</v>
      </c>
      <c r="U2" s="71">
        <f>'CARGA MÁQUINA (CAP INST.)'!AB$39</f>
        <v>220</v>
      </c>
      <c r="V2" s="71">
        <f>'CARGA MÁQUINA (CAP INST.)'!AC$39</f>
        <v>220</v>
      </c>
      <c r="W2" s="71">
        <f>'CARGA MÁQUINA (CAP INST.)'!AD$39</f>
        <v>220</v>
      </c>
      <c r="X2" s="71">
        <f>'CARGA MÁQUINA (CAP INST.)'!AE$39</f>
        <v>220</v>
      </c>
      <c r="Y2" s="71">
        <f>'CARGA MÁQUINA (CAP INST.)'!AF$39</f>
        <v>220</v>
      </c>
      <c r="Z2" s="71">
        <f>'CARGA MÁQUINA (CAP INST.)'!AG$39</f>
        <v>220</v>
      </c>
      <c r="AA2" s="71">
        <f>'CARGA MÁQUINA (CAP INST.)'!AH$39</f>
        <v>220</v>
      </c>
      <c r="AB2" s="71">
        <f>'CARGA MÁQUINA (CAP INST.)'!AI$39</f>
        <v>176</v>
      </c>
      <c r="AC2" s="71">
        <f>'CARGA MÁQUINA (CAP INST.)'!AJ$39</f>
        <v>220</v>
      </c>
      <c r="AD2" s="71">
        <f>'CARGA MÁQUINA (CAP INST.)'!AK$39</f>
        <v>220</v>
      </c>
      <c r="AE2" s="71">
        <f>'CARGA MÁQUINA (CAP INST.)'!AL$39</f>
        <v>220</v>
      </c>
      <c r="AF2" s="71">
        <f>'CARGA MÁQUINA (CAP INST.)'!AM$39</f>
        <v>220</v>
      </c>
      <c r="AG2" s="71">
        <f>'CARGA MÁQUINA (CAP INST.)'!AN$39</f>
        <v>176</v>
      </c>
      <c r="AH2" s="71">
        <f>'CARGA MÁQUINA (CAP INST.)'!AO$39</f>
        <v>220</v>
      </c>
      <c r="AI2" s="71">
        <f>'CARGA MÁQUINA (CAP INST.)'!AP$39</f>
        <v>220</v>
      </c>
      <c r="AJ2" s="71">
        <f>'CARGA MÁQUINA (CAP INST.)'!AQ$39</f>
        <v>176</v>
      </c>
      <c r="AK2" s="71">
        <f>'CARGA MÁQUINA (CAP INST.)'!AR$39</f>
        <v>220</v>
      </c>
      <c r="AL2" s="71">
        <f>'CARGA MÁQUINA (CAP INST.)'!AS$39</f>
        <v>176</v>
      </c>
      <c r="AM2" s="71">
        <f>'CARGA MÁQUINA (CAP INST.)'!AT$39</f>
        <v>220</v>
      </c>
      <c r="AN2" s="71">
        <f>'CARGA MÁQUINA (CAP INST.)'!AU$39</f>
        <v>220</v>
      </c>
      <c r="AO2" s="71">
        <f>'CARGA MÁQUINA (CAP INST.)'!AV$39</f>
        <v>220</v>
      </c>
      <c r="AP2" s="71">
        <f>'CARGA MÁQUINA (CAP INST.)'!AW$39</f>
        <v>220</v>
      </c>
      <c r="AQ2" s="71">
        <f>'CARGA MÁQUINA (CAP INST.)'!AX$39</f>
        <v>176</v>
      </c>
    </row>
    <row r="3" spans="1:43" x14ac:dyDescent="0.25">
      <c r="A3" s="70" t="s">
        <v>1312</v>
      </c>
      <c r="B3" s="71">
        <f>'CARGA MÁQUINA (CAP INST.)'!D$102</f>
        <v>19.90909090909091</v>
      </c>
      <c r="C3" s="71">
        <f>'CARGA MÁQUINA (CAP INST.)'!E$102</f>
        <v>33.545454545454547</v>
      </c>
      <c r="D3" s="71">
        <f>'CARGA MÁQUINA (CAP INST.)'!F$102</f>
        <v>230.45454545454544</v>
      </c>
      <c r="E3" s="71">
        <f>'CARGA MÁQUINA (CAP INST.)'!G$102</f>
        <v>37</v>
      </c>
      <c r="F3" s="71">
        <f>'CARGA MÁQUINA (CAP INST.)'!H$102</f>
        <v>13.499999999999998</v>
      </c>
      <c r="G3" s="71">
        <f>'CARGA MÁQUINA (CAP INST.)'!I$102</f>
        <v>24.545454545454543</v>
      </c>
      <c r="H3" s="71">
        <f>'CARGA MÁQUINA (CAP INST.)'!J$102</f>
        <v>10.909090909090908</v>
      </c>
      <c r="I3" s="71">
        <f>'CARGA MÁQUINA (CAP INST.)'!K$102</f>
        <v>139.85454545454544</v>
      </c>
      <c r="J3" s="71">
        <f>'CARGA MÁQUINA (CAP INST.)'!L$102</f>
        <v>55</v>
      </c>
      <c r="K3" s="71">
        <f>'CARGA MÁQUINA (CAP INST.)'!M$102</f>
        <v>68.88000000000001</v>
      </c>
      <c r="L3" s="71">
        <f>'CARGA MÁQUINA (CAP INST.)'!N$102</f>
        <v>27.409090909090907</v>
      </c>
      <c r="M3" s="71">
        <f>'CARGA MÁQUINA (CAP INST.)'!O$102</f>
        <v>48.269999999999996</v>
      </c>
      <c r="N3" s="71">
        <f>'CARGA MÁQUINA (CAP INST.)'!P$102</f>
        <v>32.272727272727273</v>
      </c>
      <c r="O3" s="71">
        <f>'CARGA MÁQUINA (CAP INST.)'!Q$102</f>
        <v>52.63636363636364</v>
      </c>
      <c r="P3" s="71">
        <f>'CARGA MÁQUINA (CAP INST.)'!R$102</f>
        <v>36</v>
      </c>
      <c r="Q3" s="71">
        <f>'CARGA MÁQUINA (CAP INST.)'!S$102</f>
        <v>0</v>
      </c>
      <c r="R3" s="71">
        <f>'CARGA MÁQUINA (CAP INST.)'!T$102</f>
        <v>0</v>
      </c>
      <c r="S3" s="71">
        <f>'CARGA MÁQUINA (CAP INST.)'!U$102</f>
        <v>0</v>
      </c>
      <c r="T3" s="71">
        <f>'CARGA MÁQUINA (CAP INST.)'!V$102</f>
        <v>0</v>
      </c>
      <c r="U3" s="71">
        <f>'CARGA MÁQUINA (CAP INST.)'!W$102</f>
        <v>0</v>
      </c>
      <c r="V3" s="71">
        <f>'CARGA MÁQUINA (CAP INST.)'!X$102</f>
        <v>0</v>
      </c>
      <c r="W3" s="71">
        <f>'CARGA MÁQUINA (CAP INST.)'!Y$102</f>
        <v>0</v>
      </c>
      <c r="X3" s="71">
        <f>'CARGA MÁQUINA (CAP INST.)'!Z$102</f>
        <v>0</v>
      </c>
      <c r="Y3" s="71">
        <f>'CARGA MÁQUINA (CAP INST.)'!AA$102</f>
        <v>0</v>
      </c>
      <c r="Z3" s="71">
        <f>'CARGA MÁQUINA (CAP INST.)'!AB$102</f>
        <v>0</v>
      </c>
      <c r="AA3" s="71">
        <f>'CARGA MÁQUINA (CAP INST.)'!AC$102</f>
        <v>0</v>
      </c>
      <c r="AB3" s="71">
        <f>'CARGA MÁQUINA (CAP INST.)'!AD$102</f>
        <v>0</v>
      </c>
      <c r="AC3" s="71">
        <f>'CARGA MÁQUINA (CAP INST.)'!AE$102</f>
        <v>0</v>
      </c>
      <c r="AD3" s="71">
        <f>'CARGA MÁQUINA (CAP INST.)'!AF$102</f>
        <v>0</v>
      </c>
      <c r="AE3" s="71">
        <f>'CARGA MÁQUINA (CAP INST.)'!AG$102</f>
        <v>0</v>
      </c>
      <c r="AF3" s="71">
        <f>'CARGA MÁQUINA (CAP INST.)'!AH$102</f>
        <v>0</v>
      </c>
      <c r="AG3" s="71">
        <f>'CARGA MÁQUINA (CAP INST.)'!AI$102</f>
        <v>0</v>
      </c>
      <c r="AH3" s="71">
        <f>'CARGA MÁQUINA (CAP INST.)'!AJ$102</f>
        <v>0</v>
      </c>
      <c r="AI3" s="71">
        <f>'CARGA MÁQUINA (CAP INST.)'!AK$102</f>
        <v>0</v>
      </c>
      <c r="AJ3" s="71">
        <f>'CARGA MÁQUINA (CAP INST.)'!AL$102</f>
        <v>0</v>
      </c>
      <c r="AK3" s="71">
        <f>'CARGA MÁQUINA (CAP INST.)'!AM$102</f>
        <v>0</v>
      </c>
      <c r="AL3" s="71">
        <f>'CARGA MÁQUINA (CAP INST.)'!AN$102</f>
        <v>0</v>
      </c>
      <c r="AM3" s="71">
        <f>'CARGA MÁQUINA (CAP INST.)'!AO$102</f>
        <v>0</v>
      </c>
      <c r="AN3" s="71">
        <f>'CARGA MÁQUINA (CAP INST.)'!AP$102</f>
        <v>0</v>
      </c>
      <c r="AO3" s="71">
        <f>'CARGA MÁQUINA (CAP INST.)'!AQ$102</f>
        <v>0</v>
      </c>
      <c r="AP3" s="71">
        <f>'CARGA MÁQUINA (CAP INST.)'!AR$102</f>
        <v>0</v>
      </c>
      <c r="AQ3" s="71">
        <f>'CARGA MÁQUINA (CAP INST.)'!AS$102</f>
        <v>0</v>
      </c>
    </row>
    <row r="4" spans="1:43" x14ac:dyDescent="0.25">
      <c r="A4" s="70" t="s">
        <v>1239</v>
      </c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</row>
    <row r="5" spans="1:43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</row>
    <row r="6" spans="1:43" x14ac:dyDescent="0.25">
      <c r="A6" s="68" t="s">
        <v>1233</v>
      </c>
      <c r="B6" s="69" t="s">
        <v>1234</v>
      </c>
      <c r="C6" s="69" t="s">
        <v>1235</v>
      </c>
      <c r="D6" s="69" t="s">
        <v>1236</v>
      </c>
      <c r="E6" s="69" t="s">
        <v>1237</v>
      </c>
      <c r="F6" s="69" t="s">
        <v>1240</v>
      </c>
      <c r="G6" s="69" t="s">
        <v>1241</v>
      </c>
      <c r="H6" s="69" t="s">
        <v>1242</v>
      </c>
      <c r="I6" s="69" t="s">
        <v>1243</v>
      </c>
      <c r="J6" s="69" t="s">
        <v>1244</v>
      </c>
      <c r="K6" s="69" t="s">
        <v>1245</v>
      </c>
      <c r="L6" s="69" t="s">
        <v>1246</v>
      </c>
      <c r="M6" s="69" t="s">
        <v>1247</v>
      </c>
      <c r="N6" s="69" t="s">
        <v>1248</v>
      </c>
      <c r="O6" s="69" t="s">
        <v>1249</v>
      </c>
      <c r="P6" s="69" t="s">
        <v>1250</v>
      </c>
      <c r="Q6" s="69" t="s">
        <v>1251</v>
      </c>
      <c r="R6" s="69" t="s">
        <v>1252</v>
      </c>
      <c r="S6" s="69" t="s">
        <v>1253</v>
      </c>
      <c r="T6" s="69" t="s">
        <v>1254</v>
      </c>
      <c r="U6" s="69" t="s">
        <v>1255</v>
      </c>
      <c r="V6" s="69" t="s">
        <v>1256</v>
      </c>
      <c r="W6" s="69" t="s">
        <v>1257</v>
      </c>
      <c r="X6" s="69" t="s">
        <v>1258</v>
      </c>
      <c r="Y6" s="69" t="s">
        <v>1259</v>
      </c>
      <c r="Z6" s="69" t="s">
        <v>1260</v>
      </c>
      <c r="AA6" s="69" t="s">
        <v>1261</v>
      </c>
      <c r="AB6" s="69" t="s">
        <v>1262</v>
      </c>
      <c r="AC6" s="69" t="s">
        <v>1263</v>
      </c>
      <c r="AD6" s="69" t="s">
        <v>1264</v>
      </c>
      <c r="AE6" s="69" t="s">
        <v>1265</v>
      </c>
      <c r="AF6" s="69" t="s">
        <v>1266</v>
      </c>
      <c r="AG6" s="69" t="s">
        <v>1267</v>
      </c>
      <c r="AH6" s="69" t="s">
        <v>1268</v>
      </c>
      <c r="AI6" s="69" t="s">
        <v>1269</v>
      </c>
      <c r="AJ6" s="69" t="s">
        <v>1270</v>
      </c>
      <c r="AK6" s="69" t="s">
        <v>1271</v>
      </c>
      <c r="AL6" s="69" t="s">
        <v>1272</v>
      </c>
      <c r="AM6" s="69" t="s">
        <v>1273</v>
      </c>
      <c r="AN6" s="69" t="s">
        <v>1274</v>
      </c>
      <c r="AO6" s="69" t="s">
        <v>1275</v>
      </c>
      <c r="AP6" s="69" t="s">
        <v>1276</v>
      </c>
      <c r="AQ6" s="69" t="s">
        <v>1277</v>
      </c>
    </row>
    <row r="7" spans="1:43" x14ac:dyDescent="0.25">
      <c r="A7" s="70" t="s">
        <v>1238</v>
      </c>
      <c r="B7" s="71">
        <f>'CARGA MÁQUINA (CAP INST.)'!I$40</f>
        <v>220</v>
      </c>
      <c r="C7" s="71">
        <f>'CARGA MÁQUINA (CAP INST.)'!J$40</f>
        <v>220</v>
      </c>
      <c r="D7" s="71">
        <f>'CARGA MÁQUINA (CAP INST.)'!K$40</f>
        <v>220</v>
      </c>
      <c r="E7" s="71">
        <f>'CARGA MÁQUINA (CAP INST.)'!L$40</f>
        <v>176</v>
      </c>
      <c r="F7" s="71">
        <f>'CARGA MÁQUINA (CAP INST.)'!M$40</f>
        <v>220</v>
      </c>
      <c r="G7" s="71">
        <f>'CARGA MÁQUINA (CAP INST.)'!N$40</f>
        <v>220</v>
      </c>
      <c r="H7" s="71">
        <f>'CARGA MÁQUINA (CAP INST.)'!O$40</f>
        <v>176</v>
      </c>
      <c r="I7" s="71">
        <f>'CARGA MÁQUINA (CAP INST.)'!P$40</f>
        <v>176</v>
      </c>
      <c r="J7" s="71">
        <f>'CARGA MÁQUINA (CAP INST.)'!Q$40</f>
        <v>220</v>
      </c>
      <c r="K7" s="71">
        <f>'CARGA MÁQUINA (CAP INST.)'!R$40</f>
        <v>220</v>
      </c>
      <c r="L7" s="71">
        <f>'CARGA MÁQUINA (CAP INST.)'!S$40</f>
        <v>220</v>
      </c>
      <c r="M7" s="71">
        <f>'CARGA MÁQUINA (CAP INST.)'!T$40</f>
        <v>220</v>
      </c>
      <c r="N7" s="71">
        <f>'CARGA MÁQUINA (CAP INST.)'!U$40</f>
        <v>176</v>
      </c>
      <c r="O7" s="71">
        <f>'CARGA MÁQUINA (CAP INST.)'!V$40</f>
        <v>220</v>
      </c>
      <c r="P7" s="71">
        <f>'CARGA MÁQUINA (CAP INST.)'!W$40</f>
        <v>220</v>
      </c>
      <c r="Q7" s="71">
        <f>'CARGA MÁQUINA (CAP INST.)'!X$40</f>
        <v>220</v>
      </c>
      <c r="R7" s="71">
        <f>'CARGA MÁQUINA (CAP INST.)'!Y$40</f>
        <v>220</v>
      </c>
      <c r="S7" s="71">
        <f>'CARGA MÁQUINA (CAP INST.)'!Z$40</f>
        <v>220</v>
      </c>
      <c r="T7" s="71">
        <f>'CARGA MÁQUINA (CAP INST.)'!AA$40</f>
        <v>220</v>
      </c>
      <c r="U7" s="71">
        <f>'CARGA MÁQUINA (CAP INST.)'!AB$40</f>
        <v>220</v>
      </c>
      <c r="V7" s="71">
        <f>'CARGA MÁQUINA (CAP INST.)'!AC$40</f>
        <v>220</v>
      </c>
      <c r="W7" s="71">
        <f>'CARGA MÁQUINA (CAP INST.)'!AD$40</f>
        <v>220</v>
      </c>
      <c r="X7" s="71">
        <f>'CARGA MÁQUINA (CAP INST.)'!AE$40</f>
        <v>220</v>
      </c>
      <c r="Y7" s="71">
        <f>'CARGA MÁQUINA (CAP INST.)'!AF$40</f>
        <v>220</v>
      </c>
      <c r="Z7" s="71">
        <f>'CARGA MÁQUINA (CAP INST.)'!AG$40</f>
        <v>220</v>
      </c>
      <c r="AA7" s="71">
        <f>'CARGA MÁQUINA (CAP INST.)'!AH$40</f>
        <v>220</v>
      </c>
      <c r="AB7" s="71">
        <f>'CARGA MÁQUINA (CAP INST.)'!AI$40</f>
        <v>176</v>
      </c>
      <c r="AC7" s="71">
        <f>'CARGA MÁQUINA (CAP INST.)'!AJ$40</f>
        <v>220</v>
      </c>
      <c r="AD7" s="71">
        <f>'CARGA MÁQUINA (CAP INST.)'!AK$40</f>
        <v>220</v>
      </c>
      <c r="AE7" s="71">
        <f>'CARGA MÁQUINA (CAP INST.)'!AL$40</f>
        <v>220</v>
      </c>
      <c r="AF7" s="71">
        <f>'CARGA MÁQUINA (CAP INST.)'!AM$40</f>
        <v>220</v>
      </c>
      <c r="AG7" s="71">
        <f>'CARGA MÁQUINA (CAP INST.)'!AN$40</f>
        <v>176</v>
      </c>
      <c r="AH7" s="71">
        <f>'CARGA MÁQUINA (CAP INST.)'!AO$40</f>
        <v>220</v>
      </c>
      <c r="AI7" s="71">
        <f>'CARGA MÁQUINA (CAP INST.)'!AP$40</f>
        <v>220</v>
      </c>
      <c r="AJ7" s="71">
        <f>'CARGA MÁQUINA (CAP INST.)'!AQ$40</f>
        <v>176</v>
      </c>
      <c r="AK7" s="71">
        <f>'CARGA MÁQUINA (CAP INST.)'!AR$40</f>
        <v>220</v>
      </c>
      <c r="AL7" s="71">
        <f>'CARGA MÁQUINA (CAP INST.)'!AS$40</f>
        <v>176</v>
      </c>
      <c r="AM7" s="71">
        <f>'CARGA MÁQUINA (CAP INST.)'!AT$40</f>
        <v>220</v>
      </c>
      <c r="AN7" s="71">
        <f>'CARGA MÁQUINA (CAP INST.)'!AU$40</f>
        <v>220</v>
      </c>
      <c r="AO7" s="71">
        <f>'CARGA MÁQUINA (CAP INST.)'!AV$40</f>
        <v>220</v>
      </c>
      <c r="AP7" s="71">
        <f>'CARGA MÁQUINA (CAP INST.)'!AW$40</f>
        <v>220</v>
      </c>
      <c r="AQ7" s="71">
        <f>'CARGA MÁQUINA (CAP INST.)'!AX$40</f>
        <v>176</v>
      </c>
    </row>
    <row r="8" spans="1:43" x14ac:dyDescent="0.25">
      <c r="A8" s="70" t="s">
        <v>1313</v>
      </c>
      <c r="B8" s="71">
        <f>'CARGA MÁQUINA (CAP INST.)'!D$103</f>
        <v>0</v>
      </c>
      <c r="C8" s="71">
        <f>'CARGA MÁQUINA (CAP INST.)'!E$103</f>
        <v>0</v>
      </c>
      <c r="D8" s="71">
        <f>'CARGA MÁQUINA (CAP INST.)'!F$103</f>
        <v>0</v>
      </c>
      <c r="E8" s="71">
        <f>'CARGA MÁQUINA (CAP INST.)'!G$103</f>
        <v>0</v>
      </c>
      <c r="F8" s="71">
        <f>'CARGA MÁQUINA (CAP INST.)'!H$103</f>
        <v>0</v>
      </c>
      <c r="G8" s="71">
        <f>'CARGA MÁQUINA (CAP INST.)'!I$103</f>
        <v>0</v>
      </c>
      <c r="H8" s="71">
        <f>'CARGA MÁQUINA (CAP INST.)'!J$103</f>
        <v>0</v>
      </c>
      <c r="I8" s="71">
        <f>'CARGA MÁQUINA (CAP INST.)'!K$103</f>
        <v>0</v>
      </c>
      <c r="J8" s="71">
        <f>'CARGA MÁQUINA (CAP INST.)'!L$103</f>
        <v>0</v>
      </c>
      <c r="K8" s="71">
        <f>'CARGA MÁQUINA (CAP INST.)'!M$103</f>
        <v>0</v>
      </c>
      <c r="L8" s="71">
        <f>'CARGA MÁQUINA (CAP INST.)'!N$103</f>
        <v>0</v>
      </c>
      <c r="M8" s="71">
        <f>'CARGA MÁQUINA (CAP INST.)'!O$103</f>
        <v>0</v>
      </c>
      <c r="N8" s="71">
        <f>'CARGA MÁQUINA (CAP INST.)'!P$103</f>
        <v>0</v>
      </c>
      <c r="O8" s="71">
        <f>'CARGA MÁQUINA (CAP INST.)'!Q$103</f>
        <v>0</v>
      </c>
      <c r="P8" s="71">
        <f>'CARGA MÁQUINA (CAP INST.)'!R$103</f>
        <v>0</v>
      </c>
      <c r="Q8" s="71">
        <f>'CARGA MÁQUINA (CAP INST.)'!S$103</f>
        <v>0</v>
      </c>
      <c r="R8" s="71">
        <f>'CARGA MÁQUINA (CAP INST.)'!T$103</f>
        <v>0</v>
      </c>
      <c r="S8" s="71">
        <f>'CARGA MÁQUINA (CAP INST.)'!U$103</f>
        <v>0</v>
      </c>
      <c r="T8" s="71">
        <f>'CARGA MÁQUINA (CAP INST.)'!V$103</f>
        <v>0</v>
      </c>
      <c r="U8" s="71">
        <f>'CARGA MÁQUINA (CAP INST.)'!W$103</f>
        <v>0</v>
      </c>
      <c r="V8" s="71">
        <f>'CARGA MÁQUINA (CAP INST.)'!X$103</f>
        <v>0</v>
      </c>
      <c r="W8" s="71">
        <f>'CARGA MÁQUINA (CAP INST.)'!Y$103</f>
        <v>0</v>
      </c>
      <c r="X8" s="71">
        <f>'CARGA MÁQUINA (CAP INST.)'!Z$103</f>
        <v>0</v>
      </c>
      <c r="Y8" s="71">
        <f>'CARGA MÁQUINA (CAP INST.)'!AA$103</f>
        <v>0</v>
      </c>
      <c r="Z8" s="71">
        <f>'CARGA MÁQUINA (CAP INST.)'!AB$103</f>
        <v>0</v>
      </c>
      <c r="AA8" s="71">
        <f>'CARGA MÁQUINA (CAP INST.)'!AC$103</f>
        <v>0</v>
      </c>
      <c r="AB8" s="71">
        <f>'CARGA MÁQUINA (CAP INST.)'!AD$103</f>
        <v>0</v>
      </c>
      <c r="AC8" s="71">
        <f>'CARGA MÁQUINA (CAP INST.)'!AE$103</f>
        <v>0</v>
      </c>
      <c r="AD8" s="71">
        <f>'CARGA MÁQUINA (CAP INST.)'!AF$103</f>
        <v>0</v>
      </c>
      <c r="AE8" s="71">
        <f>'CARGA MÁQUINA (CAP INST.)'!AG$103</f>
        <v>0</v>
      </c>
      <c r="AF8" s="71">
        <f>'CARGA MÁQUINA (CAP INST.)'!AH$103</f>
        <v>0</v>
      </c>
      <c r="AG8" s="71">
        <f>'CARGA MÁQUINA (CAP INST.)'!AI$103</f>
        <v>0</v>
      </c>
      <c r="AH8" s="71">
        <f>'CARGA MÁQUINA (CAP INST.)'!AJ$103</f>
        <v>0</v>
      </c>
      <c r="AI8" s="71">
        <f>'CARGA MÁQUINA (CAP INST.)'!AK$103</f>
        <v>0</v>
      </c>
      <c r="AJ8" s="71">
        <f>'CARGA MÁQUINA (CAP INST.)'!AL$103</f>
        <v>0</v>
      </c>
      <c r="AK8" s="71">
        <f>'CARGA MÁQUINA (CAP INST.)'!AM$103</f>
        <v>0</v>
      </c>
      <c r="AL8" s="71">
        <f>'CARGA MÁQUINA (CAP INST.)'!AN$103</f>
        <v>0</v>
      </c>
      <c r="AM8" s="71">
        <f>'CARGA MÁQUINA (CAP INST.)'!AO$103</f>
        <v>0</v>
      </c>
      <c r="AN8" s="71">
        <f>'CARGA MÁQUINA (CAP INST.)'!AP$103</f>
        <v>0</v>
      </c>
      <c r="AO8" s="71">
        <f>'CARGA MÁQUINA (CAP INST.)'!AQ$103</f>
        <v>0</v>
      </c>
      <c r="AP8" s="71">
        <f>'CARGA MÁQUINA (CAP INST.)'!AR$103</f>
        <v>0</v>
      </c>
      <c r="AQ8" s="71">
        <f>'CARGA MÁQUINA (CAP INST.)'!AS$103</f>
        <v>0</v>
      </c>
    </row>
    <row r="9" spans="1:43" x14ac:dyDescent="0.25">
      <c r="A9" s="70" t="s">
        <v>1239</v>
      </c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</row>
    <row r="10" spans="1:43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</row>
    <row r="11" spans="1:43" x14ac:dyDescent="0.25">
      <c r="A11" s="68" t="s">
        <v>1233</v>
      </c>
      <c r="B11" s="69" t="s">
        <v>1234</v>
      </c>
      <c r="C11" s="69" t="s">
        <v>1235</v>
      </c>
      <c r="D11" s="69" t="s">
        <v>1236</v>
      </c>
      <c r="E11" s="69" t="s">
        <v>1237</v>
      </c>
      <c r="F11" s="69" t="s">
        <v>1240</v>
      </c>
      <c r="G11" s="69" t="s">
        <v>1241</v>
      </c>
      <c r="H11" s="69" t="s">
        <v>1242</v>
      </c>
      <c r="I11" s="69" t="s">
        <v>1243</v>
      </c>
      <c r="J11" s="69" t="s">
        <v>1244</v>
      </c>
      <c r="K11" s="69" t="s">
        <v>1245</v>
      </c>
      <c r="L11" s="69" t="s">
        <v>1246</v>
      </c>
      <c r="M11" s="69" t="s">
        <v>1247</v>
      </c>
      <c r="N11" s="69" t="s">
        <v>1248</v>
      </c>
      <c r="O11" s="69" t="s">
        <v>1249</v>
      </c>
      <c r="P11" s="69" t="s">
        <v>1250</v>
      </c>
      <c r="Q11" s="69" t="s">
        <v>1251</v>
      </c>
      <c r="R11" s="69" t="s">
        <v>1252</v>
      </c>
      <c r="S11" s="69" t="s">
        <v>1253</v>
      </c>
      <c r="T11" s="69" t="s">
        <v>1254</v>
      </c>
      <c r="U11" s="69" t="s">
        <v>1255</v>
      </c>
      <c r="V11" s="69" t="s">
        <v>1256</v>
      </c>
      <c r="W11" s="69" t="s">
        <v>1257</v>
      </c>
      <c r="X11" s="69" t="s">
        <v>1258</v>
      </c>
      <c r="Y11" s="69" t="s">
        <v>1259</v>
      </c>
      <c r="Z11" s="69" t="s">
        <v>1260</v>
      </c>
      <c r="AA11" s="69" t="s">
        <v>1261</v>
      </c>
      <c r="AB11" s="69" t="s">
        <v>1262</v>
      </c>
      <c r="AC11" s="69" t="s">
        <v>1263</v>
      </c>
      <c r="AD11" s="69" t="s">
        <v>1264</v>
      </c>
      <c r="AE11" s="69" t="s">
        <v>1265</v>
      </c>
      <c r="AF11" s="69" t="s">
        <v>1266</v>
      </c>
      <c r="AG11" s="69" t="s">
        <v>1267</v>
      </c>
      <c r="AH11" s="69" t="s">
        <v>1268</v>
      </c>
      <c r="AI11" s="69" t="s">
        <v>1269</v>
      </c>
      <c r="AJ11" s="69" t="s">
        <v>1270</v>
      </c>
      <c r="AK11" s="69" t="s">
        <v>1271</v>
      </c>
      <c r="AL11" s="69" t="s">
        <v>1272</v>
      </c>
      <c r="AM11" s="69" t="s">
        <v>1273</v>
      </c>
      <c r="AN11" s="69" t="s">
        <v>1274</v>
      </c>
      <c r="AO11" s="69" t="s">
        <v>1275</v>
      </c>
      <c r="AP11" s="69" t="s">
        <v>1276</v>
      </c>
      <c r="AQ11" s="69" t="s">
        <v>1277</v>
      </c>
    </row>
    <row r="12" spans="1:43" x14ac:dyDescent="0.25">
      <c r="A12" s="70" t="s">
        <v>1238</v>
      </c>
      <c r="B12" s="71">
        <f>'CARGA MÁQUINA (CAP INST.)'!I$41</f>
        <v>220</v>
      </c>
      <c r="C12" s="71">
        <f>'CARGA MÁQUINA (CAP INST.)'!J$41</f>
        <v>220</v>
      </c>
      <c r="D12" s="71">
        <f>'CARGA MÁQUINA (CAP INST.)'!K$41</f>
        <v>220</v>
      </c>
      <c r="E12" s="71">
        <f>'CARGA MÁQUINA (CAP INST.)'!L$41</f>
        <v>176</v>
      </c>
      <c r="F12" s="71">
        <f>'CARGA MÁQUINA (CAP INST.)'!M$41</f>
        <v>220</v>
      </c>
      <c r="G12" s="71">
        <f>'CARGA MÁQUINA (CAP INST.)'!N$41</f>
        <v>220</v>
      </c>
      <c r="H12" s="71">
        <f>'CARGA MÁQUINA (CAP INST.)'!O$41</f>
        <v>176</v>
      </c>
      <c r="I12" s="71">
        <f>'CARGA MÁQUINA (CAP INST.)'!P$41</f>
        <v>176</v>
      </c>
      <c r="J12" s="71">
        <f>'CARGA MÁQUINA (CAP INST.)'!Q$41</f>
        <v>220</v>
      </c>
      <c r="K12" s="71">
        <f>'CARGA MÁQUINA (CAP INST.)'!R$41</f>
        <v>220</v>
      </c>
      <c r="L12" s="71">
        <f>'CARGA MÁQUINA (CAP INST.)'!S$41</f>
        <v>220</v>
      </c>
      <c r="M12" s="71">
        <f>'CARGA MÁQUINA (CAP INST.)'!T$41</f>
        <v>220</v>
      </c>
      <c r="N12" s="71">
        <f>'CARGA MÁQUINA (CAP INST.)'!U$41</f>
        <v>176</v>
      </c>
      <c r="O12" s="71">
        <f>'CARGA MÁQUINA (CAP INST.)'!V$41</f>
        <v>220</v>
      </c>
      <c r="P12" s="71">
        <f>'CARGA MÁQUINA (CAP INST.)'!W$41</f>
        <v>220</v>
      </c>
      <c r="Q12" s="71">
        <f>'CARGA MÁQUINA (CAP INST.)'!X$41</f>
        <v>220</v>
      </c>
      <c r="R12" s="71">
        <f>'CARGA MÁQUINA (CAP INST.)'!Y$41</f>
        <v>220</v>
      </c>
      <c r="S12" s="71">
        <f>'CARGA MÁQUINA (CAP INST.)'!Z$41</f>
        <v>220</v>
      </c>
      <c r="T12" s="71">
        <f>'CARGA MÁQUINA (CAP INST.)'!AA$41</f>
        <v>220</v>
      </c>
      <c r="U12" s="71">
        <f>'CARGA MÁQUINA (CAP INST.)'!AB$41</f>
        <v>220</v>
      </c>
      <c r="V12" s="71">
        <f>'CARGA MÁQUINA (CAP INST.)'!AC$41</f>
        <v>220</v>
      </c>
      <c r="W12" s="71">
        <f>'CARGA MÁQUINA (CAP INST.)'!AD$41</f>
        <v>220</v>
      </c>
      <c r="X12" s="71">
        <f>'CARGA MÁQUINA (CAP INST.)'!AE$41</f>
        <v>220</v>
      </c>
      <c r="Y12" s="71">
        <f>'CARGA MÁQUINA (CAP INST.)'!AF$41</f>
        <v>220</v>
      </c>
      <c r="Z12" s="71">
        <f>'CARGA MÁQUINA (CAP INST.)'!AG$41</f>
        <v>220</v>
      </c>
      <c r="AA12" s="71">
        <f>'CARGA MÁQUINA (CAP INST.)'!AH$41</f>
        <v>220</v>
      </c>
      <c r="AB12" s="71">
        <f>'CARGA MÁQUINA (CAP INST.)'!AI$41</f>
        <v>176</v>
      </c>
      <c r="AC12" s="71">
        <f>'CARGA MÁQUINA (CAP INST.)'!AJ$41</f>
        <v>220</v>
      </c>
      <c r="AD12" s="71">
        <f>'CARGA MÁQUINA (CAP INST.)'!AK$41</f>
        <v>220</v>
      </c>
      <c r="AE12" s="71">
        <f>'CARGA MÁQUINA (CAP INST.)'!AL$41</f>
        <v>220</v>
      </c>
      <c r="AF12" s="71">
        <f>'CARGA MÁQUINA (CAP INST.)'!AM$41</f>
        <v>220</v>
      </c>
      <c r="AG12" s="71">
        <f>'CARGA MÁQUINA (CAP INST.)'!AN$41</f>
        <v>176</v>
      </c>
      <c r="AH12" s="71">
        <f>'CARGA MÁQUINA (CAP INST.)'!AO$41</f>
        <v>220</v>
      </c>
      <c r="AI12" s="71">
        <f>'CARGA MÁQUINA (CAP INST.)'!AP$41</f>
        <v>220</v>
      </c>
      <c r="AJ12" s="71">
        <f>'CARGA MÁQUINA (CAP INST.)'!AQ$41</f>
        <v>176</v>
      </c>
      <c r="AK12" s="71">
        <f>'CARGA MÁQUINA (CAP INST.)'!AR$41</f>
        <v>220</v>
      </c>
      <c r="AL12" s="71">
        <f>'CARGA MÁQUINA (CAP INST.)'!AS$41</f>
        <v>176</v>
      </c>
      <c r="AM12" s="71">
        <f>'CARGA MÁQUINA (CAP INST.)'!AT$41</f>
        <v>220</v>
      </c>
      <c r="AN12" s="71">
        <f>'CARGA MÁQUINA (CAP INST.)'!AU$41</f>
        <v>220</v>
      </c>
      <c r="AO12" s="71">
        <f>'CARGA MÁQUINA (CAP INST.)'!AV$41</f>
        <v>220</v>
      </c>
      <c r="AP12" s="71">
        <f>'CARGA MÁQUINA (CAP INST.)'!AW$41</f>
        <v>220</v>
      </c>
      <c r="AQ12" s="71">
        <f>'CARGA MÁQUINA (CAP INST.)'!AX$41</f>
        <v>176</v>
      </c>
    </row>
    <row r="13" spans="1:43" x14ac:dyDescent="0.25">
      <c r="A13" s="70" t="s">
        <v>1314</v>
      </c>
      <c r="B13" s="71">
        <f>'CARGA MÁQUINA (CAP INST.)'!D$104</f>
        <v>0</v>
      </c>
      <c r="C13" s="71">
        <f>'CARGA MÁQUINA (CAP INST.)'!E$104</f>
        <v>0</v>
      </c>
      <c r="D13" s="71">
        <f>'CARGA MÁQUINA (CAP INST.)'!F$104</f>
        <v>0</v>
      </c>
      <c r="E13" s="71">
        <f>'CARGA MÁQUINA (CAP INST.)'!G$104</f>
        <v>0</v>
      </c>
      <c r="F13" s="71">
        <f>'CARGA MÁQUINA (CAP INST.)'!H$104</f>
        <v>0</v>
      </c>
      <c r="G13" s="71">
        <f>'CARGA MÁQUINA (CAP INST.)'!I$104</f>
        <v>0</v>
      </c>
      <c r="H13" s="71">
        <f>'CARGA MÁQUINA (CAP INST.)'!J$104</f>
        <v>0</v>
      </c>
      <c r="I13" s="71">
        <f>'CARGA MÁQUINA (CAP INST.)'!K$104</f>
        <v>0</v>
      </c>
      <c r="J13" s="71">
        <f>'CARGA MÁQUINA (CAP INST.)'!L$104</f>
        <v>0</v>
      </c>
      <c r="K13" s="71">
        <f>'CARGA MÁQUINA (CAP INST.)'!M$104</f>
        <v>0</v>
      </c>
      <c r="L13" s="71">
        <f>'CARGA MÁQUINA (CAP INST.)'!N$104</f>
        <v>0</v>
      </c>
      <c r="M13" s="71">
        <f>'CARGA MÁQUINA (CAP INST.)'!O$104</f>
        <v>0</v>
      </c>
      <c r="N13" s="71">
        <f>'CARGA MÁQUINA (CAP INST.)'!P$104</f>
        <v>0</v>
      </c>
      <c r="O13" s="71">
        <f>'CARGA MÁQUINA (CAP INST.)'!Q$104</f>
        <v>0</v>
      </c>
      <c r="P13" s="71">
        <f>'CARGA MÁQUINA (CAP INST.)'!R$104</f>
        <v>0</v>
      </c>
      <c r="Q13" s="71">
        <f>'CARGA MÁQUINA (CAP INST.)'!S$104</f>
        <v>0</v>
      </c>
      <c r="R13" s="71">
        <f>'CARGA MÁQUINA (CAP INST.)'!T$104</f>
        <v>0</v>
      </c>
      <c r="S13" s="71">
        <f>'CARGA MÁQUINA (CAP INST.)'!U$104</f>
        <v>0</v>
      </c>
      <c r="T13" s="71">
        <f>'CARGA MÁQUINA (CAP INST.)'!V$104</f>
        <v>0</v>
      </c>
      <c r="U13" s="71">
        <f>'CARGA MÁQUINA (CAP INST.)'!W$104</f>
        <v>0</v>
      </c>
      <c r="V13" s="71">
        <f>'CARGA MÁQUINA (CAP INST.)'!X$104</f>
        <v>0</v>
      </c>
      <c r="W13" s="71">
        <f>'CARGA MÁQUINA (CAP INST.)'!Y$104</f>
        <v>0</v>
      </c>
      <c r="X13" s="71">
        <f>'CARGA MÁQUINA (CAP INST.)'!Z$104</f>
        <v>0</v>
      </c>
      <c r="Y13" s="71">
        <f>'CARGA MÁQUINA (CAP INST.)'!AA$104</f>
        <v>0</v>
      </c>
      <c r="Z13" s="71">
        <f>'CARGA MÁQUINA (CAP INST.)'!AB$104</f>
        <v>0</v>
      </c>
      <c r="AA13" s="71">
        <f>'CARGA MÁQUINA (CAP INST.)'!AC$104</f>
        <v>0</v>
      </c>
      <c r="AB13" s="71">
        <f>'CARGA MÁQUINA (CAP INST.)'!AD$104</f>
        <v>0</v>
      </c>
      <c r="AC13" s="71">
        <f>'CARGA MÁQUINA (CAP INST.)'!AE$104</f>
        <v>0</v>
      </c>
      <c r="AD13" s="71">
        <f>'CARGA MÁQUINA (CAP INST.)'!AF$104</f>
        <v>0</v>
      </c>
      <c r="AE13" s="71">
        <f>'CARGA MÁQUINA (CAP INST.)'!AG$104</f>
        <v>0</v>
      </c>
      <c r="AF13" s="71">
        <f>'CARGA MÁQUINA (CAP INST.)'!AH$104</f>
        <v>0</v>
      </c>
      <c r="AG13" s="71">
        <f>'CARGA MÁQUINA (CAP INST.)'!AI$104</f>
        <v>0</v>
      </c>
      <c r="AH13" s="71">
        <f>'CARGA MÁQUINA (CAP INST.)'!AJ$104</f>
        <v>0</v>
      </c>
      <c r="AI13" s="71">
        <f>'CARGA MÁQUINA (CAP INST.)'!AK$104</f>
        <v>0</v>
      </c>
      <c r="AJ13" s="71">
        <f>'CARGA MÁQUINA (CAP INST.)'!AL$104</f>
        <v>0</v>
      </c>
      <c r="AK13" s="71">
        <f>'CARGA MÁQUINA (CAP INST.)'!AM$104</f>
        <v>0</v>
      </c>
      <c r="AL13" s="71">
        <f>'CARGA MÁQUINA (CAP INST.)'!AN$104</f>
        <v>0</v>
      </c>
      <c r="AM13" s="71">
        <f>'CARGA MÁQUINA (CAP INST.)'!AO$104</f>
        <v>0</v>
      </c>
      <c r="AN13" s="71">
        <f>'CARGA MÁQUINA (CAP INST.)'!AP$104</f>
        <v>0</v>
      </c>
      <c r="AO13" s="71">
        <f>'CARGA MÁQUINA (CAP INST.)'!AQ$104</f>
        <v>0</v>
      </c>
      <c r="AP13" s="71">
        <f>'CARGA MÁQUINA (CAP INST.)'!AR$104</f>
        <v>0</v>
      </c>
      <c r="AQ13" s="71">
        <f>'CARGA MÁQUINA (CAP INST.)'!AS$104</f>
        <v>0</v>
      </c>
    </row>
    <row r="14" spans="1:43" x14ac:dyDescent="0.25">
      <c r="A14" s="70" t="s">
        <v>1239</v>
      </c>
      <c r="B14" s="73"/>
      <c r="C14" s="73"/>
      <c r="D14" s="73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</row>
    <row r="15" spans="1:43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</row>
    <row r="16" spans="1:43" x14ac:dyDescent="0.25">
      <c r="A16" s="68" t="s">
        <v>1233</v>
      </c>
      <c r="B16" s="69" t="s">
        <v>1234</v>
      </c>
      <c r="C16" s="69" t="s">
        <v>1235</v>
      </c>
      <c r="D16" s="69" t="s">
        <v>1236</v>
      </c>
      <c r="E16" s="69" t="s">
        <v>1237</v>
      </c>
      <c r="F16" s="69" t="s">
        <v>1240</v>
      </c>
      <c r="G16" s="69" t="s">
        <v>1241</v>
      </c>
      <c r="H16" s="69" t="s">
        <v>1242</v>
      </c>
      <c r="I16" s="69" t="s">
        <v>1243</v>
      </c>
      <c r="J16" s="69" t="s">
        <v>1244</v>
      </c>
      <c r="K16" s="69" t="s">
        <v>1245</v>
      </c>
      <c r="L16" s="69" t="s">
        <v>1246</v>
      </c>
      <c r="M16" s="69" t="s">
        <v>1247</v>
      </c>
      <c r="N16" s="69" t="s">
        <v>1248</v>
      </c>
      <c r="O16" s="69" t="s">
        <v>1249</v>
      </c>
      <c r="P16" s="69" t="s">
        <v>1250</v>
      </c>
      <c r="Q16" s="69" t="s">
        <v>1251</v>
      </c>
      <c r="R16" s="69" t="s">
        <v>1252</v>
      </c>
      <c r="S16" s="69" t="s">
        <v>1253</v>
      </c>
      <c r="T16" s="69" t="s">
        <v>1254</v>
      </c>
      <c r="U16" s="69" t="s">
        <v>1255</v>
      </c>
      <c r="V16" s="69" t="s">
        <v>1256</v>
      </c>
      <c r="W16" s="69" t="s">
        <v>1257</v>
      </c>
      <c r="X16" s="69" t="s">
        <v>1258</v>
      </c>
      <c r="Y16" s="69" t="s">
        <v>1259</v>
      </c>
      <c r="Z16" s="69" t="s">
        <v>1260</v>
      </c>
      <c r="AA16" s="69" t="s">
        <v>1261</v>
      </c>
      <c r="AB16" s="69" t="s">
        <v>1262</v>
      </c>
      <c r="AC16" s="69" t="s">
        <v>1263</v>
      </c>
      <c r="AD16" s="69" t="s">
        <v>1264</v>
      </c>
      <c r="AE16" s="69" t="s">
        <v>1265</v>
      </c>
      <c r="AF16" s="69" t="s">
        <v>1266</v>
      </c>
      <c r="AG16" s="69" t="s">
        <v>1267</v>
      </c>
      <c r="AH16" s="69" t="s">
        <v>1268</v>
      </c>
      <c r="AI16" s="69" t="s">
        <v>1269</v>
      </c>
      <c r="AJ16" s="69" t="s">
        <v>1270</v>
      </c>
      <c r="AK16" s="69" t="s">
        <v>1271</v>
      </c>
      <c r="AL16" s="69" t="s">
        <v>1272</v>
      </c>
      <c r="AM16" s="69" t="s">
        <v>1273</v>
      </c>
      <c r="AN16" s="69" t="s">
        <v>1274</v>
      </c>
      <c r="AO16" s="69" t="s">
        <v>1275</v>
      </c>
      <c r="AP16" s="69" t="s">
        <v>1276</v>
      </c>
      <c r="AQ16" s="69" t="s">
        <v>1277</v>
      </c>
    </row>
    <row r="17" spans="1:43" x14ac:dyDescent="0.25">
      <c r="A17" s="70" t="s">
        <v>1238</v>
      </c>
      <c r="B17" s="71">
        <f>'CARGA MÁQUINA (CAP INST.)'!I$42</f>
        <v>120</v>
      </c>
      <c r="C17" s="71">
        <f>'CARGA MÁQUINA (CAP INST.)'!J$42</f>
        <v>120</v>
      </c>
      <c r="D17" s="71">
        <f>'CARGA MÁQUINA (CAP INST.)'!K$42</f>
        <v>120</v>
      </c>
      <c r="E17" s="71">
        <f>'CARGA MÁQUINA (CAP INST.)'!L$42</f>
        <v>96</v>
      </c>
      <c r="F17" s="71">
        <f>'CARGA MÁQUINA (CAP INST.)'!M$42</f>
        <v>120</v>
      </c>
      <c r="G17" s="71">
        <f>'CARGA MÁQUINA (CAP INST.)'!N$42</f>
        <v>120</v>
      </c>
      <c r="H17" s="71">
        <f>'CARGA MÁQUINA (CAP INST.)'!O$42</f>
        <v>96</v>
      </c>
      <c r="I17" s="71">
        <f>'CARGA MÁQUINA (CAP INST.)'!P$42</f>
        <v>96</v>
      </c>
      <c r="J17" s="71">
        <f>'CARGA MÁQUINA (CAP INST.)'!Q$42</f>
        <v>120</v>
      </c>
      <c r="K17" s="71">
        <f>'CARGA MÁQUINA (CAP INST.)'!R$42</f>
        <v>120</v>
      </c>
      <c r="L17" s="71">
        <f>'CARGA MÁQUINA (CAP INST.)'!S$42</f>
        <v>120</v>
      </c>
      <c r="M17" s="71">
        <f>'CARGA MÁQUINA (CAP INST.)'!T$42</f>
        <v>120</v>
      </c>
      <c r="N17" s="71">
        <f>'CARGA MÁQUINA (CAP INST.)'!U$42</f>
        <v>96</v>
      </c>
      <c r="O17" s="71">
        <f>'CARGA MÁQUINA (CAP INST.)'!V$42</f>
        <v>120</v>
      </c>
      <c r="P17" s="71">
        <f>'CARGA MÁQUINA (CAP INST.)'!W$42</f>
        <v>120</v>
      </c>
      <c r="Q17" s="71">
        <f>'CARGA MÁQUINA (CAP INST.)'!X$42</f>
        <v>120</v>
      </c>
      <c r="R17" s="71">
        <f>'CARGA MÁQUINA (CAP INST.)'!Y$42</f>
        <v>120</v>
      </c>
      <c r="S17" s="71">
        <f>'CARGA MÁQUINA (CAP INST.)'!Z$42</f>
        <v>120</v>
      </c>
      <c r="T17" s="71">
        <f>'CARGA MÁQUINA (CAP INST.)'!AA$42</f>
        <v>120</v>
      </c>
      <c r="U17" s="71">
        <f>'CARGA MÁQUINA (CAP INST.)'!AB$42</f>
        <v>120</v>
      </c>
      <c r="V17" s="71">
        <f>'CARGA MÁQUINA (CAP INST.)'!AC$42</f>
        <v>120</v>
      </c>
      <c r="W17" s="71">
        <f>'CARGA MÁQUINA (CAP INST.)'!AD$42</f>
        <v>120</v>
      </c>
      <c r="X17" s="71">
        <f>'CARGA MÁQUINA (CAP INST.)'!AE$42</f>
        <v>120</v>
      </c>
      <c r="Y17" s="71">
        <f>'CARGA MÁQUINA (CAP INST.)'!AF$42</f>
        <v>120</v>
      </c>
      <c r="Z17" s="71">
        <f>'CARGA MÁQUINA (CAP INST.)'!AG$42</f>
        <v>120</v>
      </c>
      <c r="AA17" s="71">
        <f>'CARGA MÁQUINA (CAP INST.)'!AH$42</f>
        <v>120</v>
      </c>
      <c r="AB17" s="71">
        <f>'CARGA MÁQUINA (CAP INST.)'!AI$42</f>
        <v>96</v>
      </c>
      <c r="AC17" s="71">
        <f>'CARGA MÁQUINA (CAP INST.)'!AJ$42</f>
        <v>120</v>
      </c>
      <c r="AD17" s="71">
        <f>'CARGA MÁQUINA (CAP INST.)'!AK$42</f>
        <v>120</v>
      </c>
      <c r="AE17" s="71">
        <f>'CARGA MÁQUINA (CAP INST.)'!AL$42</f>
        <v>120</v>
      </c>
      <c r="AF17" s="71">
        <f>'CARGA MÁQUINA (CAP INST.)'!AM$42</f>
        <v>120</v>
      </c>
      <c r="AG17" s="71">
        <f>'CARGA MÁQUINA (CAP INST.)'!AN$42</f>
        <v>96</v>
      </c>
      <c r="AH17" s="71">
        <f>'CARGA MÁQUINA (CAP INST.)'!AO$42</f>
        <v>120</v>
      </c>
      <c r="AI17" s="71">
        <f>'CARGA MÁQUINA (CAP INST.)'!AP$42</f>
        <v>120</v>
      </c>
      <c r="AJ17" s="71">
        <f>'CARGA MÁQUINA (CAP INST.)'!AQ$42</f>
        <v>96</v>
      </c>
      <c r="AK17" s="71">
        <f>'CARGA MÁQUINA (CAP INST.)'!AR$42</f>
        <v>120</v>
      </c>
      <c r="AL17" s="71">
        <f>'CARGA MÁQUINA (CAP INST.)'!AS$42</f>
        <v>96</v>
      </c>
      <c r="AM17" s="71">
        <f>'CARGA MÁQUINA (CAP INST.)'!AT$42</f>
        <v>120</v>
      </c>
      <c r="AN17" s="71">
        <f>'CARGA MÁQUINA (CAP INST.)'!AU$42</f>
        <v>120</v>
      </c>
      <c r="AO17" s="71">
        <f>'CARGA MÁQUINA (CAP INST.)'!AV$42</f>
        <v>120</v>
      </c>
      <c r="AP17" s="71">
        <f>'CARGA MÁQUINA (CAP INST.)'!AW$42</f>
        <v>120</v>
      </c>
      <c r="AQ17" s="71">
        <f>'CARGA MÁQUINA (CAP INST.)'!AX$42</f>
        <v>96</v>
      </c>
    </row>
    <row r="18" spans="1:43" x14ac:dyDescent="0.25">
      <c r="A18" s="70" t="s">
        <v>1315</v>
      </c>
      <c r="B18" s="71">
        <f>'CARGA MÁQUINA (CAP INST.)'!D$105</f>
        <v>12.272727272727272</v>
      </c>
      <c r="C18" s="71">
        <f>'CARGA MÁQUINA (CAP INST.)'!E$105</f>
        <v>0</v>
      </c>
      <c r="D18" s="71">
        <f>'CARGA MÁQUINA (CAP INST.)'!F$105</f>
        <v>3.4772727272727275</v>
      </c>
      <c r="E18" s="71">
        <f>'CARGA MÁQUINA (CAP INST.)'!G$105</f>
        <v>2.0454545454545454</v>
      </c>
      <c r="F18" s="71">
        <f>'CARGA MÁQUINA (CAP INST.)'!H$105</f>
        <v>1.2272727272727273</v>
      </c>
      <c r="G18" s="71">
        <f>'CARGA MÁQUINA (CAP INST.)'!I$105</f>
        <v>0</v>
      </c>
      <c r="H18" s="71">
        <f>'CARGA MÁQUINA (CAP INST.)'!J$105</f>
        <v>11.659090909090908</v>
      </c>
      <c r="I18" s="71">
        <f>'CARGA MÁQUINA (CAP INST.)'!K$105</f>
        <v>15.759090909090906</v>
      </c>
      <c r="J18" s="71">
        <f>'CARGA MÁQUINA (CAP INST.)'!L$105</f>
        <v>4.704545454545455</v>
      </c>
      <c r="K18" s="71">
        <f>'CARGA MÁQUINA (CAP INST.)'!M$105</f>
        <v>0</v>
      </c>
      <c r="L18" s="71">
        <f>'CARGA MÁQUINA (CAP INST.)'!N$105</f>
        <v>0</v>
      </c>
      <c r="M18" s="71">
        <f>'CARGA MÁQUINA (CAP INST.)'!O$105</f>
        <v>4.0909090909090908</v>
      </c>
      <c r="N18" s="71">
        <f>'CARGA MÁQUINA (CAP INST.)'!P$105</f>
        <v>2.0454545454545454</v>
      </c>
      <c r="O18" s="71">
        <f>'CARGA MÁQUINA (CAP INST.)'!Q$105</f>
        <v>4.0909090909090908</v>
      </c>
      <c r="P18" s="71">
        <f>'CARGA MÁQUINA (CAP INST.)'!R$105</f>
        <v>0</v>
      </c>
      <c r="Q18" s="71">
        <f>'CARGA MÁQUINA (CAP INST.)'!S$105</f>
        <v>0</v>
      </c>
      <c r="R18" s="71">
        <f>'CARGA MÁQUINA (CAP INST.)'!T$105</f>
        <v>13.504545454545454</v>
      </c>
      <c r="S18" s="71">
        <f>'CARGA MÁQUINA (CAP INST.)'!U$105</f>
        <v>0</v>
      </c>
      <c r="T18" s="71">
        <f>'CARGA MÁQUINA (CAP INST.)'!V$105</f>
        <v>0</v>
      </c>
      <c r="U18" s="71">
        <f>'CARGA MÁQUINA (CAP INST.)'!W$105</f>
        <v>0</v>
      </c>
      <c r="V18" s="71">
        <f>'CARGA MÁQUINA (CAP INST.)'!X$105</f>
        <v>0</v>
      </c>
      <c r="W18" s="71">
        <f>'CARGA MÁQUINA (CAP INST.)'!Y$105</f>
        <v>0</v>
      </c>
      <c r="X18" s="71">
        <f>'CARGA MÁQUINA (CAP INST.)'!Z$105</f>
        <v>0</v>
      </c>
      <c r="Y18" s="71">
        <f>'CARGA MÁQUINA (CAP INST.)'!AA$105</f>
        <v>0</v>
      </c>
      <c r="Z18" s="71">
        <f>'CARGA MÁQUINA (CAP INST.)'!AB$105</f>
        <v>0</v>
      </c>
      <c r="AA18" s="71">
        <f>'CARGA MÁQUINA (CAP INST.)'!AC$105</f>
        <v>0</v>
      </c>
      <c r="AB18" s="71">
        <f>'CARGA MÁQUINA (CAP INST.)'!AD$105</f>
        <v>0</v>
      </c>
      <c r="AC18" s="71">
        <f>'CARGA MÁQUINA (CAP INST.)'!AE$105</f>
        <v>0</v>
      </c>
      <c r="AD18" s="71">
        <f>'CARGA MÁQUINA (CAP INST.)'!AF$105</f>
        <v>0</v>
      </c>
      <c r="AE18" s="71">
        <f>'CARGA MÁQUINA (CAP INST.)'!AG$105</f>
        <v>0</v>
      </c>
      <c r="AF18" s="71">
        <f>'CARGA MÁQUINA (CAP INST.)'!AH$105</f>
        <v>0</v>
      </c>
      <c r="AG18" s="71">
        <f>'CARGA MÁQUINA (CAP INST.)'!AI$105</f>
        <v>0</v>
      </c>
      <c r="AH18" s="71">
        <f>'CARGA MÁQUINA (CAP INST.)'!AJ$105</f>
        <v>0</v>
      </c>
      <c r="AI18" s="71">
        <f>'CARGA MÁQUINA (CAP INST.)'!AK$105</f>
        <v>0</v>
      </c>
      <c r="AJ18" s="71">
        <f>'CARGA MÁQUINA (CAP INST.)'!AL$105</f>
        <v>0</v>
      </c>
      <c r="AK18" s="71">
        <f>'CARGA MÁQUINA (CAP INST.)'!AM$105</f>
        <v>0</v>
      </c>
      <c r="AL18" s="71">
        <f>'CARGA MÁQUINA (CAP INST.)'!AN$105</f>
        <v>0</v>
      </c>
      <c r="AM18" s="71">
        <f>'CARGA MÁQUINA (CAP INST.)'!AO$105</f>
        <v>0</v>
      </c>
      <c r="AN18" s="71">
        <f>'CARGA MÁQUINA (CAP INST.)'!AP$105</f>
        <v>0</v>
      </c>
      <c r="AO18" s="71">
        <f>'CARGA MÁQUINA (CAP INST.)'!AQ$105</f>
        <v>0</v>
      </c>
      <c r="AP18" s="71">
        <f>'CARGA MÁQUINA (CAP INST.)'!AR$105</f>
        <v>0</v>
      </c>
      <c r="AQ18" s="71">
        <f>'CARGA MÁQUINA (CAP INST.)'!AS$105</f>
        <v>0</v>
      </c>
    </row>
    <row r="19" spans="1:43" x14ac:dyDescent="0.25">
      <c r="A19" s="70" t="s">
        <v>1239</v>
      </c>
      <c r="B19" s="73"/>
      <c r="C19" s="73"/>
      <c r="D19" s="73"/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</row>
    <row r="20" spans="1:43" x14ac:dyDescent="0.25">
      <c r="A20" s="74"/>
      <c r="B20" s="7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</row>
    <row r="21" spans="1:43" x14ac:dyDescent="0.25">
      <c r="A21" s="68" t="s">
        <v>1233</v>
      </c>
      <c r="B21" s="69" t="s">
        <v>1234</v>
      </c>
      <c r="C21" s="69" t="s">
        <v>1235</v>
      </c>
      <c r="D21" s="69" t="s">
        <v>1236</v>
      </c>
      <c r="E21" s="69" t="s">
        <v>1237</v>
      </c>
      <c r="F21" s="69" t="s">
        <v>1240</v>
      </c>
      <c r="G21" s="69" t="s">
        <v>1241</v>
      </c>
      <c r="H21" s="69" t="s">
        <v>1242</v>
      </c>
      <c r="I21" s="69" t="s">
        <v>1243</v>
      </c>
      <c r="J21" s="69" t="s">
        <v>1244</v>
      </c>
      <c r="K21" s="69" t="s">
        <v>1245</v>
      </c>
      <c r="L21" s="69" t="s">
        <v>1246</v>
      </c>
      <c r="M21" s="69" t="s">
        <v>1247</v>
      </c>
      <c r="N21" s="69" t="s">
        <v>1248</v>
      </c>
      <c r="O21" s="69" t="s">
        <v>1249</v>
      </c>
      <c r="P21" s="69" t="s">
        <v>1250</v>
      </c>
      <c r="Q21" s="69" t="s">
        <v>1251</v>
      </c>
      <c r="R21" s="69" t="s">
        <v>1252</v>
      </c>
      <c r="S21" s="69" t="s">
        <v>1253</v>
      </c>
      <c r="T21" s="69" t="s">
        <v>1254</v>
      </c>
      <c r="U21" s="69" t="s">
        <v>1255</v>
      </c>
      <c r="V21" s="69" t="s">
        <v>1256</v>
      </c>
      <c r="W21" s="69" t="s">
        <v>1257</v>
      </c>
      <c r="X21" s="69" t="s">
        <v>1258</v>
      </c>
      <c r="Y21" s="69" t="s">
        <v>1259</v>
      </c>
      <c r="Z21" s="69" t="s">
        <v>1260</v>
      </c>
      <c r="AA21" s="69" t="s">
        <v>1261</v>
      </c>
      <c r="AB21" s="69" t="s">
        <v>1262</v>
      </c>
      <c r="AC21" s="69" t="s">
        <v>1263</v>
      </c>
      <c r="AD21" s="69" t="s">
        <v>1264</v>
      </c>
      <c r="AE21" s="69" t="s">
        <v>1265</v>
      </c>
      <c r="AF21" s="69" t="s">
        <v>1266</v>
      </c>
      <c r="AG21" s="69" t="s">
        <v>1267</v>
      </c>
      <c r="AH21" s="69" t="s">
        <v>1268</v>
      </c>
      <c r="AI21" s="69" t="s">
        <v>1269</v>
      </c>
      <c r="AJ21" s="69" t="s">
        <v>1270</v>
      </c>
      <c r="AK21" s="69" t="s">
        <v>1271</v>
      </c>
      <c r="AL21" s="69" t="s">
        <v>1272</v>
      </c>
      <c r="AM21" s="69" t="s">
        <v>1273</v>
      </c>
      <c r="AN21" s="69" t="s">
        <v>1274</v>
      </c>
      <c r="AO21" s="69" t="s">
        <v>1275</v>
      </c>
      <c r="AP21" s="69" t="s">
        <v>1276</v>
      </c>
      <c r="AQ21" s="69" t="s">
        <v>1277</v>
      </c>
    </row>
    <row r="22" spans="1:43" x14ac:dyDescent="0.25">
      <c r="A22" s="70" t="s">
        <v>1238</v>
      </c>
      <c r="B22" s="71">
        <f>'CARGA MÁQUINA (CAP INST.)'!I$43</f>
        <v>120</v>
      </c>
      <c r="C22" s="71">
        <f>'CARGA MÁQUINA (CAP INST.)'!J$43</f>
        <v>120</v>
      </c>
      <c r="D22" s="71">
        <f>'CARGA MÁQUINA (CAP INST.)'!K$43</f>
        <v>120</v>
      </c>
      <c r="E22" s="71">
        <f>'CARGA MÁQUINA (CAP INST.)'!L$43</f>
        <v>96</v>
      </c>
      <c r="F22" s="71">
        <f>'CARGA MÁQUINA (CAP INST.)'!M$43</f>
        <v>120</v>
      </c>
      <c r="G22" s="71">
        <f>'CARGA MÁQUINA (CAP INST.)'!N$43</f>
        <v>120</v>
      </c>
      <c r="H22" s="71">
        <f>'CARGA MÁQUINA (CAP INST.)'!O$43</f>
        <v>96</v>
      </c>
      <c r="I22" s="71">
        <f>'CARGA MÁQUINA (CAP INST.)'!P$43</f>
        <v>96</v>
      </c>
      <c r="J22" s="71">
        <f>'CARGA MÁQUINA (CAP INST.)'!Q$43</f>
        <v>120</v>
      </c>
      <c r="K22" s="71">
        <f>'CARGA MÁQUINA (CAP INST.)'!R$43</f>
        <v>120</v>
      </c>
      <c r="L22" s="71">
        <f>'CARGA MÁQUINA (CAP INST.)'!S$43</f>
        <v>120</v>
      </c>
      <c r="M22" s="71">
        <f>'CARGA MÁQUINA (CAP INST.)'!T$43</f>
        <v>120</v>
      </c>
      <c r="N22" s="71">
        <f>'CARGA MÁQUINA (CAP INST.)'!U$43</f>
        <v>96</v>
      </c>
      <c r="O22" s="71">
        <f>'CARGA MÁQUINA (CAP INST.)'!V$43</f>
        <v>120</v>
      </c>
      <c r="P22" s="71">
        <f>'CARGA MÁQUINA (CAP INST.)'!W$43</f>
        <v>120</v>
      </c>
      <c r="Q22" s="71">
        <f>'CARGA MÁQUINA (CAP INST.)'!X$43</f>
        <v>120</v>
      </c>
      <c r="R22" s="71">
        <f>'CARGA MÁQUINA (CAP INST.)'!Y$43</f>
        <v>120</v>
      </c>
      <c r="S22" s="71">
        <f>'CARGA MÁQUINA (CAP INST.)'!Z$43</f>
        <v>120</v>
      </c>
      <c r="T22" s="71">
        <f>'CARGA MÁQUINA (CAP INST.)'!AA$43</f>
        <v>120</v>
      </c>
      <c r="U22" s="71">
        <f>'CARGA MÁQUINA (CAP INST.)'!AB$43</f>
        <v>120</v>
      </c>
      <c r="V22" s="71">
        <f>'CARGA MÁQUINA (CAP INST.)'!AC$43</f>
        <v>120</v>
      </c>
      <c r="W22" s="71">
        <f>'CARGA MÁQUINA (CAP INST.)'!AD$43</f>
        <v>120</v>
      </c>
      <c r="X22" s="71">
        <f>'CARGA MÁQUINA (CAP INST.)'!AE$43</f>
        <v>120</v>
      </c>
      <c r="Y22" s="71">
        <f>'CARGA MÁQUINA (CAP INST.)'!AF$43</f>
        <v>120</v>
      </c>
      <c r="Z22" s="71">
        <f>'CARGA MÁQUINA (CAP INST.)'!AG$43</f>
        <v>120</v>
      </c>
      <c r="AA22" s="71">
        <f>'CARGA MÁQUINA (CAP INST.)'!AH$43</f>
        <v>120</v>
      </c>
      <c r="AB22" s="71">
        <f>'CARGA MÁQUINA (CAP INST.)'!AI$43</f>
        <v>96</v>
      </c>
      <c r="AC22" s="71">
        <f>'CARGA MÁQUINA (CAP INST.)'!AJ$43</f>
        <v>120</v>
      </c>
      <c r="AD22" s="71">
        <f>'CARGA MÁQUINA (CAP INST.)'!AK$43</f>
        <v>120</v>
      </c>
      <c r="AE22" s="71">
        <f>'CARGA MÁQUINA (CAP INST.)'!AL$43</f>
        <v>120</v>
      </c>
      <c r="AF22" s="71">
        <f>'CARGA MÁQUINA (CAP INST.)'!AM$43</f>
        <v>120</v>
      </c>
      <c r="AG22" s="71">
        <f>'CARGA MÁQUINA (CAP INST.)'!AN$43</f>
        <v>96</v>
      </c>
      <c r="AH22" s="71">
        <f>'CARGA MÁQUINA (CAP INST.)'!AO$43</f>
        <v>120</v>
      </c>
      <c r="AI22" s="71">
        <f>'CARGA MÁQUINA (CAP INST.)'!AP$43</f>
        <v>120</v>
      </c>
      <c r="AJ22" s="71">
        <f>'CARGA MÁQUINA (CAP INST.)'!AQ$43</f>
        <v>96</v>
      </c>
      <c r="AK22" s="71">
        <f>'CARGA MÁQUINA (CAP INST.)'!AR$43</f>
        <v>120</v>
      </c>
      <c r="AL22" s="71">
        <f>'CARGA MÁQUINA (CAP INST.)'!AS$43</f>
        <v>96</v>
      </c>
      <c r="AM22" s="71">
        <f>'CARGA MÁQUINA (CAP INST.)'!AT$43</f>
        <v>120</v>
      </c>
      <c r="AN22" s="71">
        <f>'CARGA MÁQUINA (CAP INST.)'!AU$43</f>
        <v>120</v>
      </c>
      <c r="AO22" s="71">
        <f>'CARGA MÁQUINA (CAP INST.)'!AV$43</f>
        <v>120</v>
      </c>
      <c r="AP22" s="71">
        <f>'CARGA MÁQUINA (CAP INST.)'!AW$43</f>
        <v>120</v>
      </c>
      <c r="AQ22" s="71">
        <f>'CARGA MÁQUINA (CAP INST.)'!AX$43</f>
        <v>96</v>
      </c>
    </row>
    <row r="23" spans="1:43" x14ac:dyDescent="0.25">
      <c r="A23" s="70" t="s">
        <v>1316</v>
      </c>
      <c r="B23" s="71">
        <f>'CARGA MÁQUINA (CAP INST.)'!D$106</f>
        <v>0</v>
      </c>
      <c r="C23" s="71">
        <f>'CARGA MÁQUINA (CAP INST.)'!E$106</f>
        <v>0</v>
      </c>
      <c r="D23" s="71">
        <f>'CARGA MÁQUINA (CAP INST.)'!F$106</f>
        <v>0</v>
      </c>
      <c r="E23" s="71">
        <f>'CARGA MÁQUINA (CAP INST.)'!G$106</f>
        <v>0</v>
      </c>
      <c r="F23" s="71">
        <f>'CARGA MÁQUINA (CAP INST.)'!H$106</f>
        <v>0</v>
      </c>
      <c r="G23" s="71">
        <f>'CARGA MÁQUINA (CAP INST.)'!I$106</f>
        <v>0</v>
      </c>
      <c r="H23" s="71">
        <f>'CARGA MÁQUINA (CAP INST.)'!J$106</f>
        <v>0</v>
      </c>
      <c r="I23" s="71">
        <f>'CARGA MÁQUINA (CAP INST.)'!K$106</f>
        <v>0</v>
      </c>
      <c r="J23" s="71">
        <f>'CARGA MÁQUINA (CAP INST.)'!L$106</f>
        <v>0</v>
      </c>
      <c r="K23" s="71">
        <f>'CARGA MÁQUINA (CAP INST.)'!M$106</f>
        <v>0</v>
      </c>
      <c r="L23" s="71">
        <f>'CARGA MÁQUINA (CAP INST.)'!N$106</f>
        <v>0</v>
      </c>
      <c r="M23" s="71">
        <f>'CARGA MÁQUINA (CAP INST.)'!O$106</f>
        <v>0</v>
      </c>
      <c r="N23" s="71">
        <f>'CARGA MÁQUINA (CAP INST.)'!P$106</f>
        <v>0</v>
      </c>
      <c r="O23" s="71">
        <f>'CARGA MÁQUINA (CAP INST.)'!Q$106</f>
        <v>0</v>
      </c>
      <c r="P23" s="71">
        <f>'CARGA MÁQUINA (CAP INST.)'!R$106</f>
        <v>0</v>
      </c>
      <c r="Q23" s="71">
        <f>'CARGA MÁQUINA (CAP INST.)'!S$106</f>
        <v>0</v>
      </c>
      <c r="R23" s="71">
        <f>'CARGA MÁQUINA (CAP INST.)'!T$106</f>
        <v>0</v>
      </c>
      <c r="S23" s="71">
        <f>'CARGA MÁQUINA (CAP INST.)'!U$106</f>
        <v>0</v>
      </c>
      <c r="T23" s="71">
        <f>'CARGA MÁQUINA (CAP INST.)'!V$106</f>
        <v>0</v>
      </c>
      <c r="U23" s="71">
        <f>'CARGA MÁQUINA (CAP INST.)'!W$106</f>
        <v>0</v>
      </c>
      <c r="V23" s="71">
        <f>'CARGA MÁQUINA (CAP INST.)'!X$106</f>
        <v>0</v>
      </c>
      <c r="W23" s="71">
        <f>'CARGA MÁQUINA (CAP INST.)'!Y$106</f>
        <v>0</v>
      </c>
      <c r="X23" s="71">
        <f>'CARGA MÁQUINA (CAP INST.)'!Z$106</f>
        <v>0</v>
      </c>
      <c r="Y23" s="71">
        <f>'CARGA MÁQUINA (CAP INST.)'!AA$106</f>
        <v>0</v>
      </c>
      <c r="Z23" s="71">
        <f>'CARGA MÁQUINA (CAP INST.)'!AB$106</f>
        <v>0</v>
      </c>
      <c r="AA23" s="71">
        <f>'CARGA MÁQUINA (CAP INST.)'!AC$106</f>
        <v>0</v>
      </c>
      <c r="AB23" s="71">
        <f>'CARGA MÁQUINA (CAP INST.)'!AD$106</f>
        <v>0</v>
      </c>
      <c r="AC23" s="71">
        <f>'CARGA MÁQUINA (CAP INST.)'!AE$106</f>
        <v>0</v>
      </c>
      <c r="AD23" s="71">
        <f>'CARGA MÁQUINA (CAP INST.)'!AF$106</f>
        <v>0</v>
      </c>
      <c r="AE23" s="71">
        <f>'CARGA MÁQUINA (CAP INST.)'!AG$106</f>
        <v>0</v>
      </c>
      <c r="AF23" s="71">
        <f>'CARGA MÁQUINA (CAP INST.)'!AH$106</f>
        <v>0</v>
      </c>
      <c r="AG23" s="71">
        <f>'CARGA MÁQUINA (CAP INST.)'!AI$106</f>
        <v>0</v>
      </c>
      <c r="AH23" s="71">
        <f>'CARGA MÁQUINA (CAP INST.)'!AJ$106</f>
        <v>0</v>
      </c>
      <c r="AI23" s="71">
        <f>'CARGA MÁQUINA (CAP INST.)'!AK$106</f>
        <v>0</v>
      </c>
      <c r="AJ23" s="71">
        <f>'CARGA MÁQUINA (CAP INST.)'!AL$106</f>
        <v>0</v>
      </c>
      <c r="AK23" s="71">
        <f>'CARGA MÁQUINA (CAP INST.)'!AM$106</f>
        <v>0</v>
      </c>
      <c r="AL23" s="71">
        <f>'CARGA MÁQUINA (CAP INST.)'!AN$106</f>
        <v>0</v>
      </c>
      <c r="AM23" s="71">
        <f>'CARGA MÁQUINA (CAP INST.)'!AO$106</f>
        <v>0</v>
      </c>
      <c r="AN23" s="71">
        <f>'CARGA MÁQUINA (CAP INST.)'!AP$106</f>
        <v>0</v>
      </c>
      <c r="AO23" s="71">
        <f>'CARGA MÁQUINA (CAP INST.)'!AQ$106</f>
        <v>0</v>
      </c>
      <c r="AP23" s="71">
        <f>'CARGA MÁQUINA (CAP INST.)'!AR$106</f>
        <v>0</v>
      </c>
      <c r="AQ23" s="71">
        <f>'CARGA MÁQUINA (CAP INST.)'!AS$106</f>
        <v>0</v>
      </c>
    </row>
    <row r="24" spans="1:43" x14ac:dyDescent="0.25">
      <c r="A24" s="70" t="s">
        <v>1239</v>
      </c>
      <c r="B24" s="73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</row>
    <row r="25" spans="1:43" x14ac:dyDescent="0.25">
      <c r="A25" s="74"/>
      <c r="B25" s="74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</row>
    <row r="26" spans="1:43" x14ac:dyDescent="0.25">
      <c r="A26" s="68" t="s">
        <v>1233</v>
      </c>
      <c r="B26" s="69" t="s">
        <v>1234</v>
      </c>
      <c r="C26" s="69" t="s">
        <v>1235</v>
      </c>
      <c r="D26" s="69" t="s">
        <v>1236</v>
      </c>
      <c r="E26" s="69" t="s">
        <v>1237</v>
      </c>
      <c r="F26" s="69" t="s">
        <v>1240</v>
      </c>
      <c r="G26" s="69" t="s">
        <v>1241</v>
      </c>
      <c r="H26" s="69" t="s">
        <v>1242</v>
      </c>
      <c r="I26" s="69" t="s">
        <v>1243</v>
      </c>
      <c r="J26" s="69" t="s">
        <v>1244</v>
      </c>
      <c r="K26" s="69" t="s">
        <v>1245</v>
      </c>
      <c r="L26" s="69" t="s">
        <v>1246</v>
      </c>
      <c r="M26" s="69" t="s">
        <v>1247</v>
      </c>
      <c r="N26" s="69" t="s">
        <v>1248</v>
      </c>
      <c r="O26" s="69" t="s">
        <v>1249</v>
      </c>
      <c r="P26" s="69" t="s">
        <v>1250</v>
      </c>
      <c r="Q26" s="69" t="s">
        <v>1251</v>
      </c>
      <c r="R26" s="69" t="s">
        <v>1252</v>
      </c>
      <c r="S26" s="69" t="s">
        <v>1253</v>
      </c>
      <c r="T26" s="69" t="s">
        <v>1254</v>
      </c>
      <c r="U26" s="69" t="s">
        <v>1255</v>
      </c>
      <c r="V26" s="69" t="s">
        <v>1256</v>
      </c>
      <c r="W26" s="69" t="s">
        <v>1257</v>
      </c>
      <c r="X26" s="69" t="s">
        <v>1258</v>
      </c>
      <c r="Y26" s="69" t="s">
        <v>1259</v>
      </c>
      <c r="Z26" s="69" t="s">
        <v>1260</v>
      </c>
      <c r="AA26" s="69" t="s">
        <v>1261</v>
      </c>
      <c r="AB26" s="69" t="s">
        <v>1262</v>
      </c>
      <c r="AC26" s="69" t="s">
        <v>1263</v>
      </c>
      <c r="AD26" s="69" t="s">
        <v>1264</v>
      </c>
      <c r="AE26" s="69" t="s">
        <v>1265</v>
      </c>
      <c r="AF26" s="69" t="s">
        <v>1266</v>
      </c>
      <c r="AG26" s="69" t="s">
        <v>1267</v>
      </c>
      <c r="AH26" s="69" t="s">
        <v>1268</v>
      </c>
      <c r="AI26" s="69" t="s">
        <v>1269</v>
      </c>
      <c r="AJ26" s="69" t="s">
        <v>1270</v>
      </c>
      <c r="AK26" s="69" t="s">
        <v>1271</v>
      </c>
      <c r="AL26" s="69" t="s">
        <v>1272</v>
      </c>
      <c r="AM26" s="69" t="s">
        <v>1273</v>
      </c>
      <c r="AN26" s="69" t="s">
        <v>1274</v>
      </c>
      <c r="AO26" s="69" t="s">
        <v>1275</v>
      </c>
      <c r="AP26" s="69" t="s">
        <v>1276</v>
      </c>
      <c r="AQ26" s="69" t="s">
        <v>1277</v>
      </c>
    </row>
    <row r="27" spans="1:43" x14ac:dyDescent="0.25">
      <c r="A27" s="70" t="s">
        <v>1238</v>
      </c>
      <c r="B27" s="71">
        <f>'CARGA MÁQUINA (CAP INST.)'!I$44</f>
        <v>120</v>
      </c>
      <c r="C27" s="71">
        <f>'CARGA MÁQUINA (CAP INST.)'!J$44</f>
        <v>120</v>
      </c>
      <c r="D27" s="71">
        <f>'CARGA MÁQUINA (CAP INST.)'!K$44</f>
        <v>120</v>
      </c>
      <c r="E27" s="71">
        <f>'CARGA MÁQUINA (CAP INST.)'!L$44</f>
        <v>96</v>
      </c>
      <c r="F27" s="71">
        <f>'CARGA MÁQUINA (CAP INST.)'!M$44</f>
        <v>120</v>
      </c>
      <c r="G27" s="71">
        <f>'CARGA MÁQUINA (CAP INST.)'!N$44</f>
        <v>120</v>
      </c>
      <c r="H27" s="71">
        <f>'CARGA MÁQUINA (CAP INST.)'!O$44</f>
        <v>96</v>
      </c>
      <c r="I27" s="71">
        <f>'CARGA MÁQUINA (CAP INST.)'!P$44</f>
        <v>96</v>
      </c>
      <c r="J27" s="71">
        <f>'CARGA MÁQUINA (CAP INST.)'!Q$44</f>
        <v>120</v>
      </c>
      <c r="K27" s="71">
        <f>'CARGA MÁQUINA (CAP INST.)'!R$44</f>
        <v>120</v>
      </c>
      <c r="L27" s="71">
        <f>'CARGA MÁQUINA (CAP INST.)'!S$44</f>
        <v>120</v>
      </c>
      <c r="M27" s="71">
        <f>'CARGA MÁQUINA (CAP INST.)'!T$44</f>
        <v>120</v>
      </c>
      <c r="N27" s="71">
        <f>'CARGA MÁQUINA (CAP INST.)'!U$44</f>
        <v>96</v>
      </c>
      <c r="O27" s="71">
        <f>'CARGA MÁQUINA (CAP INST.)'!V$44</f>
        <v>120</v>
      </c>
      <c r="P27" s="71">
        <f>'CARGA MÁQUINA (CAP INST.)'!W$44</f>
        <v>120</v>
      </c>
      <c r="Q27" s="71">
        <f>'CARGA MÁQUINA (CAP INST.)'!X$44</f>
        <v>120</v>
      </c>
      <c r="R27" s="71">
        <f>'CARGA MÁQUINA (CAP INST.)'!Y$44</f>
        <v>120</v>
      </c>
      <c r="S27" s="71">
        <f>'CARGA MÁQUINA (CAP INST.)'!Z$44</f>
        <v>120</v>
      </c>
      <c r="T27" s="71">
        <f>'CARGA MÁQUINA (CAP INST.)'!AA$44</f>
        <v>120</v>
      </c>
      <c r="U27" s="71">
        <f>'CARGA MÁQUINA (CAP INST.)'!AB$44</f>
        <v>120</v>
      </c>
      <c r="V27" s="71">
        <f>'CARGA MÁQUINA (CAP INST.)'!AC$44</f>
        <v>120</v>
      </c>
      <c r="W27" s="71">
        <f>'CARGA MÁQUINA (CAP INST.)'!AD$44</f>
        <v>120</v>
      </c>
      <c r="X27" s="71">
        <f>'CARGA MÁQUINA (CAP INST.)'!AE$44</f>
        <v>120</v>
      </c>
      <c r="Y27" s="71">
        <f>'CARGA MÁQUINA (CAP INST.)'!AF$44</f>
        <v>120</v>
      </c>
      <c r="Z27" s="71">
        <f>'CARGA MÁQUINA (CAP INST.)'!AG$44</f>
        <v>120</v>
      </c>
      <c r="AA27" s="71">
        <f>'CARGA MÁQUINA (CAP INST.)'!AH$44</f>
        <v>120</v>
      </c>
      <c r="AB27" s="71">
        <f>'CARGA MÁQUINA (CAP INST.)'!AI$44</f>
        <v>96</v>
      </c>
      <c r="AC27" s="71">
        <f>'CARGA MÁQUINA (CAP INST.)'!AJ$44</f>
        <v>120</v>
      </c>
      <c r="AD27" s="71">
        <f>'CARGA MÁQUINA (CAP INST.)'!AK$44</f>
        <v>120</v>
      </c>
      <c r="AE27" s="71">
        <f>'CARGA MÁQUINA (CAP INST.)'!AL$44</f>
        <v>120</v>
      </c>
      <c r="AF27" s="71">
        <f>'CARGA MÁQUINA (CAP INST.)'!AM$44</f>
        <v>120</v>
      </c>
      <c r="AG27" s="71">
        <f>'CARGA MÁQUINA (CAP INST.)'!AN$44</f>
        <v>96</v>
      </c>
      <c r="AH27" s="71">
        <f>'CARGA MÁQUINA (CAP INST.)'!AO$44</f>
        <v>120</v>
      </c>
      <c r="AI27" s="71">
        <f>'CARGA MÁQUINA (CAP INST.)'!AP$44</f>
        <v>120</v>
      </c>
      <c r="AJ27" s="71">
        <f>'CARGA MÁQUINA (CAP INST.)'!AQ$44</f>
        <v>96</v>
      </c>
      <c r="AK27" s="71">
        <f>'CARGA MÁQUINA (CAP INST.)'!AR$44</f>
        <v>120</v>
      </c>
      <c r="AL27" s="71">
        <f>'CARGA MÁQUINA (CAP INST.)'!AS$44</f>
        <v>96</v>
      </c>
      <c r="AM27" s="71">
        <f>'CARGA MÁQUINA (CAP INST.)'!AT$44</f>
        <v>120</v>
      </c>
      <c r="AN27" s="71">
        <f>'CARGA MÁQUINA (CAP INST.)'!AU$44</f>
        <v>120</v>
      </c>
      <c r="AO27" s="71">
        <f>'CARGA MÁQUINA (CAP INST.)'!AV$44</f>
        <v>120</v>
      </c>
      <c r="AP27" s="71">
        <f>'CARGA MÁQUINA (CAP INST.)'!AW$44</f>
        <v>120</v>
      </c>
      <c r="AQ27" s="71">
        <f>'CARGA MÁQUINA (CAP INST.)'!AX$44</f>
        <v>96</v>
      </c>
    </row>
    <row r="28" spans="1:43" x14ac:dyDescent="0.25">
      <c r="A28" s="70" t="s">
        <v>1317</v>
      </c>
      <c r="B28" s="71">
        <f>'CARGA MÁQUINA (CAP INST.)'!D$107</f>
        <v>0</v>
      </c>
      <c r="C28" s="71">
        <f>'CARGA MÁQUINA (CAP INST.)'!E$107</f>
        <v>0</v>
      </c>
      <c r="D28" s="71">
        <f>'CARGA MÁQUINA (CAP INST.)'!F$107</f>
        <v>0</v>
      </c>
      <c r="E28" s="71">
        <f>'CARGA MÁQUINA (CAP INST.)'!G$107</f>
        <v>0</v>
      </c>
      <c r="F28" s="71">
        <f>'CARGA MÁQUINA (CAP INST.)'!H$107</f>
        <v>0</v>
      </c>
      <c r="G28" s="71">
        <f>'CARGA MÁQUINA (CAP INST.)'!I$107</f>
        <v>0</v>
      </c>
      <c r="H28" s="71">
        <f>'CARGA MÁQUINA (CAP INST.)'!J$107</f>
        <v>0</v>
      </c>
      <c r="I28" s="71">
        <f>'CARGA MÁQUINA (CAP INST.)'!K$107</f>
        <v>0</v>
      </c>
      <c r="J28" s="71">
        <f>'CARGA MÁQUINA (CAP INST.)'!L$107</f>
        <v>0</v>
      </c>
      <c r="K28" s="71">
        <f>'CARGA MÁQUINA (CAP INST.)'!M$107</f>
        <v>0</v>
      </c>
      <c r="L28" s="71">
        <f>'CARGA MÁQUINA (CAP INST.)'!N$107</f>
        <v>0</v>
      </c>
      <c r="M28" s="71">
        <f>'CARGA MÁQUINA (CAP INST.)'!O$107</f>
        <v>0</v>
      </c>
      <c r="N28" s="71">
        <f>'CARGA MÁQUINA (CAP INST.)'!P$107</f>
        <v>0</v>
      </c>
      <c r="O28" s="71">
        <f>'CARGA MÁQUINA (CAP INST.)'!Q$107</f>
        <v>0</v>
      </c>
      <c r="P28" s="71">
        <f>'CARGA MÁQUINA (CAP INST.)'!R$107</f>
        <v>0</v>
      </c>
      <c r="Q28" s="71">
        <f>'CARGA MÁQUINA (CAP INST.)'!S$107</f>
        <v>0</v>
      </c>
      <c r="R28" s="71">
        <f>'CARGA MÁQUINA (CAP INST.)'!T$107</f>
        <v>0</v>
      </c>
      <c r="S28" s="71">
        <f>'CARGA MÁQUINA (CAP INST.)'!U$107</f>
        <v>0</v>
      </c>
      <c r="T28" s="71">
        <f>'CARGA MÁQUINA (CAP INST.)'!V$107</f>
        <v>0</v>
      </c>
      <c r="U28" s="71">
        <f>'CARGA MÁQUINA (CAP INST.)'!W$107</f>
        <v>0</v>
      </c>
      <c r="V28" s="71">
        <f>'CARGA MÁQUINA (CAP INST.)'!X$107</f>
        <v>0</v>
      </c>
      <c r="W28" s="71">
        <f>'CARGA MÁQUINA (CAP INST.)'!Y$107</f>
        <v>0</v>
      </c>
      <c r="X28" s="71">
        <f>'CARGA MÁQUINA (CAP INST.)'!Z$107</f>
        <v>0</v>
      </c>
      <c r="Y28" s="71">
        <f>'CARGA MÁQUINA (CAP INST.)'!AA$107</f>
        <v>0</v>
      </c>
      <c r="Z28" s="71">
        <f>'CARGA MÁQUINA (CAP INST.)'!AB$107</f>
        <v>0</v>
      </c>
      <c r="AA28" s="71">
        <f>'CARGA MÁQUINA (CAP INST.)'!AC$107</f>
        <v>0</v>
      </c>
      <c r="AB28" s="71">
        <f>'CARGA MÁQUINA (CAP INST.)'!AD$107</f>
        <v>0</v>
      </c>
      <c r="AC28" s="71">
        <f>'CARGA MÁQUINA (CAP INST.)'!AE$107</f>
        <v>0</v>
      </c>
      <c r="AD28" s="71">
        <f>'CARGA MÁQUINA (CAP INST.)'!AF$107</f>
        <v>0</v>
      </c>
      <c r="AE28" s="71">
        <f>'CARGA MÁQUINA (CAP INST.)'!AG$107</f>
        <v>0</v>
      </c>
      <c r="AF28" s="71">
        <f>'CARGA MÁQUINA (CAP INST.)'!AH$107</f>
        <v>0</v>
      </c>
      <c r="AG28" s="71">
        <f>'CARGA MÁQUINA (CAP INST.)'!AI$107</f>
        <v>0</v>
      </c>
      <c r="AH28" s="71">
        <f>'CARGA MÁQUINA (CAP INST.)'!AJ$107</f>
        <v>0</v>
      </c>
      <c r="AI28" s="71">
        <f>'CARGA MÁQUINA (CAP INST.)'!AK$107</f>
        <v>0</v>
      </c>
      <c r="AJ28" s="71">
        <f>'CARGA MÁQUINA (CAP INST.)'!AL$107</f>
        <v>0</v>
      </c>
      <c r="AK28" s="71">
        <f>'CARGA MÁQUINA (CAP INST.)'!AM$107</f>
        <v>0</v>
      </c>
      <c r="AL28" s="71">
        <f>'CARGA MÁQUINA (CAP INST.)'!AN$107</f>
        <v>0</v>
      </c>
      <c r="AM28" s="71">
        <f>'CARGA MÁQUINA (CAP INST.)'!AO$107</f>
        <v>0</v>
      </c>
      <c r="AN28" s="71">
        <f>'CARGA MÁQUINA (CAP INST.)'!AP$107</f>
        <v>0</v>
      </c>
      <c r="AO28" s="71">
        <f>'CARGA MÁQUINA (CAP INST.)'!AQ$107</f>
        <v>0</v>
      </c>
      <c r="AP28" s="71">
        <f>'CARGA MÁQUINA (CAP INST.)'!AR$107</f>
        <v>0</v>
      </c>
      <c r="AQ28" s="71">
        <f>'CARGA MÁQUINA (CAP INST.)'!AS$107</f>
        <v>0</v>
      </c>
    </row>
    <row r="29" spans="1:43" x14ac:dyDescent="0.25">
      <c r="A29" s="70" t="s">
        <v>1239</v>
      </c>
      <c r="B29" s="73"/>
      <c r="C29" s="73"/>
      <c r="D29" s="73"/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</row>
    <row r="30" spans="1:43" x14ac:dyDescent="0.25">
      <c r="A30" s="74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</row>
    <row r="31" spans="1:43" x14ac:dyDescent="0.25">
      <c r="A31" s="68" t="s">
        <v>1233</v>
      </c>
      <c r="B31" s="69" t="s">
        <v>1234</v>
      </c>
      <c r="C31" s="69" t="s">
        <v>1235</v>
      </c>
      <c r="D31" s="69" t="s">
        <v>1236</v>
      </c>
      <c r="E31" s="69" t="s">
        <v>1237</v>
      </c>
      <c r="F31" s="69" t="s">
        <v>1240</v>
      </c>
      <c r="G31" s="69" t="s">
        <v>1241</v>
      </c>
      <c r="H31" s="69" t="s">
        <v>1242</v>
      </c>
      <c r="I31" s="69" t="s">
        <v>1243</v>
      </c>
      <c r="J31" s="69" t="s">
        <v>1244</v>
      </c>
      <c r="K31" s="69" t="s">
        <v>1245</v>
      </c>
      <c r="L31" s="69" t="s">
        <v>1246</v>
      </c>
      <c r="M31" s="69" t="s">
        <v>1247</v>
      </c>
      <c r="N31" s="69" t="s">
        <v>1248</v>
      </c>
      <c r="O31" s="69" t="s">
        <v>1249</v>
      </c>
      <c r="P31" s="69" t="s">
        <v>1250</v>
      </c>
      <c r="Q31" s="69" t="s">
        <v>1251</v>
      </c>
      <c r="R31" s="69" t="s">
        <v>1252</v>
      </c>
      <c r="S31" s="69" t="s">
        <v>1253</v>
      </c>
      <c r="T31" s="69" t="s">
        <v>1254</v>
      </c>
      <c r="U31" s="69" t="s">
        <v>1255</v>
      </c>
      <c r="V31" s="69" t="s">
        <v>1256</v>
      </c>
      <c r="W31" s="69" t="s">
        <v>1257</v>
      </c>
      <c r="X31" s="69" t="s">
        <v>1258</v>
      </c>
      <c r="Y31" s="69" t="s">
        <v>1259</v>
      </c>
      <c r="Z31" s="69" t="s">
        <v>1260</v>
      </c>
      <c r="AA31" s="69" t="s">
        <v>1261</v>
      </c>
      <c r="AB31" s="69" t="s">
        <v>1262</v>
      </c>
      <c r="AC31" s="69" t="s">
        <v>1263</v>
      </c>
      <c r="AD31" s="69" t="s">
        <v>1264</v>
      </c>
      <c r="AE31" s="69" t="s">
        <v>1265</v>
      </c>
      <c r="AF31" s="69" t="s">
        <v>1266</v>
      </c>
      <c r="AG31" s="69" t="s">
        <v>1267</v>
      </c>
      <c r="AH31" s="69" t="s">
        <v>1268</v>
      </c>
      <c r="AI31" s="69" t="s">
        <v>1269</v>
      </c>
      <c r="AJ31" s="69" t="s">
        <v>1270</v>
      </c>
      <c r="AK31" s="69" t="s">
        <v>1271</v>
      </c>
      <c r="AL31" s="69" t="s">
        <v>1272</v>
      </c>
      <c r="AM31" s="69" t="s">
        <v>1273</v>
      </c>
      <c r="AN31" s="69" t="s">
        <v>1274</v>
      </c>
      <c r="AO31" s="69" t="s">
        <v>1275</v>
      </c>
      <c r="AP31" s="69" t="s">
        <v>1276</v>
      </c>
      <c r="AQ31" s="69" t="s">
        <v>1277</v>
      </c>
    </row>
    <row r="32" spans="1:43" x14ac:dyDescent="0.25">
      <c r="A32" s="70" t="s">
        <v>1238</v>
      </c>
      <c r="B32" s="71">
        <f>'CARGA MÁQUINA (CAP INST.)'!I$45</f>
        <v>44</v>
      </c>
      <c r="C32" s="71">
        <f>'CARGA MÁQUINA (CAP INST.)'!J$45</f>
        <v>44</v>
      </c>
      <c r="D32" s="71">
        <f>'CARGA MÁQUINA (CAP INST.)'!K$45</f>
        <v>44</v>
      </c>
      <c r="E32" s="71">
        <f>'CARGA MÁQUINA (CAP INST.)'!L$45</f>
        <v>35.200000000000003</v>
      </c>
      <c r="F32" s="71">
        <f>'CARGA MÁQUINA (CAP INST.)'!M$45</f>
        <v>44</v>
      </c>
      <c r="G32" s="71">
        <f>'CARGA MÁQUINA (CAP INST.)'!N$45</f>
        <v>44</v>
      </c>
      <c r="H32" s="71">
        <f>'CARGA MÁQUINA (CAP INST.)'!O$45</f>
        <v>35.200000000000003</v>
      </c>
      <c r="I32" s="71">
        <f>'CARGA MÁQUINA (CAP INST.)'!P$45</f>
        <v>35.200000000000003</v>
      </c>
      <c r="J32" s="71">
        <f>'CARGA MÁQUINA (CAP INST.)'!Q$45</f>
        <v>44</v>
      </c>
      <c r="K32" s="71">
        <f>'CARGA MÁQUINA (CAP INST.)'!R$45</f>
        <v>44</v>
      </c>
      <c r="L32" s="71">
        <f>'CARGA MÁQUINA (CAP INST.)'!S$45</f>
        <v>44</v>
      </c>
      <c r="M32" s="71">
        <f>'CARGA MÁQUINA (CAP INST.)'!T$45</f>
        <v>44</v>
      </c>
      <c r="N32" s="71">
        <f>'CARGA MÁQUINA (CAP INST.)'!U$45</f>
        <v>35.200000000000003</v>
      </c>
      <c r="O32" s="71">
        <f>'CARGA MÁQUINA (CAP INST.)'!V$45</f>
        <v>44</v>
      </c>
      <c r="P32" s="71">
        <f>'CARGA MÁQUINA (CAP INST.)'!W$45</f>
        <v>44</v>
      </c>
      <c r="Q32" s="71">
        <f>'CARGA MÁQUINA (CAP INST.)'!X$45</f>
        <v>44</v>
      </c>
      <c r="R32" s="71">
        <f>'CARGA MÁQUINA (CAP INST.)'!Y$45</f>
        <v>44</v>
      </c>
      <c r="S32" s="71">
        <f>'CARGA MÁQUINA (CAP INST.)'!Z$45</f>
        <v>44</v>
      </c>
      <c r="T32" s="71">
        <f>'CARGA MÁQUINA (CAP INST.)'!AA$45</f>
        <v>44</v>
      </c>
      <c r="U32" s="71">
        <f>'CARGA MÁQUINA (CAP INST.)'!AB$45</f>
        <v>44</v>
      </c>
      <c r="V32" s="71">
        <f>'CARGA MÁQUINA (CAP INST.)'!AC$45</f>
        <v>44</v>
      </c>
      <c r="W32" s="71">
        <f>'CARGA MÁQUINA (CAP INST.)'!AD$45</f>
        <v>44</v>
      </c>
      <c r="X32" s="71">
        <f>'CARGA MÁQUINA (CAP INST.)'!AE$45</f>
        <v>44</v>
      </c>
      <c r="Y32" s="71">
        <f>'CARGA MÁQUINA (CAP INST.)'!AF$45</f>
        <v>44</v>
      </c>
      <c r="Z32" s="71">
        <f>'CARGA MÁQUINA (CAP INST.)'!AG$45</f>
        <v>44</v>
      </c>
      <c r="AA32" s="71">
        <f>'CARGA MÁQUINA (CAP INST.)'!AH$45</f>
        <v>44</v>
      </c>
      <c r="AB32" s="71">
        <f>'CARGA MÁQUINA (CAP INST.)'!AI$45</f>
        <v>35.200000000000003</v>
      </c>
      <c r="AC32" s="71">
        <f>'CARGA MÁQUINA (CAP INST.)'!AJ$45</f>
        <v>44</v>
      </c>
      <c r="AD32" s="71">
        <f>'CARGA MÁQUINA (CAP INST.)'!AK$45</f>
        <v>44</v>
      </c>
      <c r="AE32" s="71">
        <f>'CARGA MÁQUINA (CAP INST.)'!AL$45</f>
        <v>44</v>
      </c>
      <c r="AF32" s="71">
        <f>'CARGA MÁQUINA (CAP INST.)'!AM$45</f>
        <v>44</v>
      </c>
      <c r="AG32" s="71">
        <f>'CARGA MÁQUINA (CAP INST.)'!AN$45</f>
        <v>35.200000000000003</v>
      </c>
      <c r="AH32" s="71">
        <f>'CARGA MÁQUINA (CAP INST.)'!AO$45</f>
        <v>44</v>
      </c>
      <c r="AI32" s="71">
        <f>'CARGA MÁQUINA (CAP INST.)'!AP$45</f>
        <v>44</v>
      </c>
      <c r="AJ32" s="71">
        <f>'CARGA MÁQUINA (CAP INST.)'!AQ$45</f>
        <v>35.200000000000003</v>
      </c>
      <c r="AK32" s="71">
        <f>'CARGA MÁQUINA (CAP INST.)'!AR$45</f>
        <v>44</v>
      </c>
      <c r="AL32" s="71">
        <f>'CARGA MÁQUINA (CAP INST.)'!AS$45</f>
        <v>35.200000000000003</v>
      </c>
      <c r="AM32" s="71">
        <f>'CARGA MÁQUINA (CAP INST.)'!AT$45</f>
        <v>44</v>
      </c>
      <c r="AN32" s="71">
        <f>'CARGA MÁQUINA (CAP INST.)'!AU$45</f>
        <v>44</v>
      </c>
      <c r="AO32" s="71">
        <f>'CARGA MÁQUINA (CAP INST.)'!AV$45</f>
        <v>44</v>
      </c>
      <c r="AP32" s="71">
        <f>'CARGA MÁQUINA (CAP INST.)'!AW$45</f>
        <v>44</v>
      </c>
      <c r="AQ32" s="71">
        <f>'CARGA MÁQUINA (CAP INST.)'!AX$45</f>
        <v>35.200000000000003</v>
      </c>
    </row>
    <row r="33" spans="1:43" x14ac:dyDescent="0.25">
      <c r="A33" s="70" t="s">
        <v>1318</v>
      </c>
      <c r="B33" s="71">
        <f>'CARGA MÁQUINA (CAP INST.)'!D$108</f>
        <v>0</v>
      </c>
      <c r="C33" s="71">
        <f>'CARGA MÁQUINA (CAP INST.)'!E$108</f>
        <v>0</v>
      </c>
      <c r="D33" s="71">
        <f>'CARGA MÁQUINA (CAP INST.)'!F$108</f>
        <v>0</v>
      </c>
      <c r="E33" s="71">
        <f>'CARGA MÁQUINA (CAP INST.)'!G$108</f>
        <v>0</v>
      </c>
      <c r="F33" s="71">
        <f>'CARGA MÁQUINA (CAP INST.)'!H$108</f>
        <v>0</v>
      </c>
      <c r="G33" s="71">
        <f>'CARGA MÁQUINA (CAP INST.)'!I$108</f>
        <v>0</v>
      </c>
      <c r="H33" s="71">
        <f>'CARGA MÁQUINA (CAP INST.)'!J$108</f>
        <v>0</v>
      </c>
      <c r="I33" s="71">
        <f>'CARGA MÁQUINA (CAP INST.)'!K$108</f>
        <v>0</v>
      </c>
      <c r="J33" s="71">
        <f>'CARGA MÁQUINA (CAP INST.)'!L$108</f>
        <v>0</v>
      </c>
      <c r="K33" s="71">
        <f>'CARGA MÁQUINA (CAP INST.)'!M$108</f>
        <v>0</v>
      </c>
      <c r="L33" s="71">
        <f>'CARGA MÁQUINA (CAP INST.)'!N$108</f>
        <v>0</v>
      </c>
      <c r="M33" s="71">
        <f>'CARGA MÁQUINA (CAP INST.)'!O$108</f>
        <v>0</v>
      </c>
      <c r="N33" s="71">
        <f>'CARGA MÁQUINA (CAP INST.)'!P$108</f>
        <v>0</v>
      </c>
      <c r="O33" s="71">
        <f>'CARGA MÁQUINA (CAP INST.)'!Q$108</f>
        <v>0</v>
      </c>
      <c r="P33" s="71">
        <f>'CARGA MÁQUINA (CAP INST.)'!R$108</f>
        <v>0</v>
      </c>
      <c r="Q33" s="71">
        <f>'CARGA MÁQUINA (CAP INST.)'!S$108</f>
        <v>0</v>
      </c>
      <c r="R33" s="71">
        <f>'CARGA MÁQUINA (CAP INST.)'!T$108</f>
        <v>0</v>
      </c>
      <c r="S33" s="71">
        <f>'CARGA MÁQUINA (CAP INST.)'!U$108</f>
        <v>0</v>
      </c>
      <c r="T33" s="71">
        <f>'CARGA MÁQUINA (CAP INST.)'!V$108</f>
        <v>0</v>
      </c>
      <c r="U33" s="71">
        <f>'CARGA MÁQUINA (CAP INST.)'!W$108</f>
        <v>0</v>
      </c>
      <c r="V33" s="71">
        <f>'CARGA MÁQUINA (CAP INST.)'!X$108</f>
        <v>0</v>
      </c>
      <c r="W33" s="71">
        <f>'CARGA MÁQUINA (CAP INST.)'!Y$108</f>
        <v>0</v>
      </c>
      <c r="X33" s="71">
        <f>'CARGA MÁQUINA (CAP INST.)'!Z$108</f>
        <v>0</v>
      </c>
      <c r="Y33" s="71">
        <f>'CARGA MÁQUINA (CAP INST.)'!AA$108</f>
        <v>0</v>
      </c>
      <c r="Z33" s="71">
        <f>'CARGA MÁQUINA (CAP INST.)'!AB$108</f>
        <v>0</v>
      </c>
      <c r="AA33" s="71">
        <f>'CARGA MÁQUINA (CAP INST.)'!AC$108</f>
        <v>0</v>
      </c>
      <c r="AB33" s="71">
        <f>'CARGA MÁQUINA (CAP INST.)'!AD$108</f>
        <v>0</v>
      </c>
      <c r="AC33" s="71">
        <f>'CARGA MÁQUINA (CAP INST.)'!AE$108</f>
        <v>0</v>
      </c>
      <c r="AD33" s="71">
        <f>'CARGA MÁQUINA (CAP INST.)'!AF$108</f>
        <v>0</v>
      </c>
      <c r="AE33" s="71">
        <f>'CARGA MÁQUINA (CAP INST.)'!AG$108</f>
        <v>0</v>
      </c>
      <c r="AF33" s="71">
        <f>'CARGA MÁQUINA (CAP INST.)'!AH$108</f>
        <v>0</v>
      </c>
      <c r="AG33" s="71">
        <f>'CARGA MÁQUINA (CAP INST.)'!AI$108</f>
        <v>0</v>
      </c>
      <c r="AH33" s="71">
        <f>'CARGA MÁQUINA (CAP INST.)'!AJ$108</f>
        <v>0</v>
      </c>
      <c r="AI33" s="71">
        <f>'CARGA MÁQUINA (CAP INST.)'!AK$108</f>
        <v>0</v>
      </c>
      <c r="AJ33" s="71">
        <f>'CARGA MÁQUINA (CAP INST.)'!AL$108</f>
        <v>0</v>
      </c>
      <c r="AK33" s="71">
        <f>'CARGA MÁQUINA (CAP INST.)'!AM$108</f>
        <v>0</v>
      </c>
      <c r="AL33" s="71">
        <f>'CARGA MÁQUINA (CAP INST.)'!AN$108</f>
        <v>0</v>
      </c>
      <c r="AM33" s="71">
        <f>'CARGA MÁQUINA (CAP INST.)'!AO$108</f>
        <v>0</v>
      </c>
      <c r="AN33" s="71">
        <f>'CARGA MÁQUINA (CAP INST.)'!AP$108</f>
        <v>0</v>
      </c>
      <c r="AO33" s="71">
        <f>'CARGA MÁQUINA (CAP INST.)'!AQ$108</f>
        <v>0</v>
      </c>
      <c r="AP33" s="71">
        <f>'CARGA MÁQUINA (CAP INST.)'!AR$108</f>
        <v>0</v>
      </c>
      <c r="AQ33" s="71">
        <f>'CARGA MÁQUINA (CAP INST.)'!AS$108</f>
        <v>0</v>
      </c>
    </row>
    <row r="34" spans="1:43" x14ac:dyDescent="0.25">
      <c r="A34" s="70" t="s">
        <v>1239</v>
      </c>
      <c r="B34" s="73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7C793F-27EB-44E2-8EDC-6ECFCF1C39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27</vt:i4>
      </vt:variant>
      <vt:variant>
        <vt:lpstr>Intervalos Nomeados</vt:lpstr>
      </vt:variant>
      <vt:variant>
        <vt:i4>4</vt:i4>
      </vt:variant>
    </vt:vector>
  </HeadingPairs>
  <TitlesOfParts>
    <vt:vector size="31" baseType="lpstr">
      <vt:lpstr>INDC.</vt:lpstr>
      <vt:lpstr>ITENS FINALIZADOS</vt:lpstr>
      <vt:lpstr>DASH GERAL</vt:lpstr>
      <vt:lpstr>CARTEIRA GERAL - USI.</vt:lpstr>
      <vt:lpstr>dd_carteira_fundição</vt:lpstr>
      <vt:lpstr>VBA PARA ADICIONAR A BASE</vt:lpstr>
      <vt:lpstr>BASE</vt:lpstr>
      <vt:lpstr>CARGA MÁQUINA (CAP INST.)</vt:lpstr>
      <vt:lpstr>ROTEIROS DE PROCESSO</vt:lpstr>
      <vt:lpstr>STATUS OPERAÇÕES</vt:lpstr>
      <vt:lpstr>TEMPOS DE PROCESSO</vt:lpstr>
      <vt:lpstr>CARGA MÁQUINA (PLANEJ.)</vt:lpstr>
      <vt:lpstr>PROGRAMAÇÃO</vt:lpstr>
      <vt:lpstr>Planilha1</vt:lpstr>
      <vt:lpstr>PROGRAMAÇÃO MENSAL</vt:lpstr>
      <vt:lpstr>BASE (SERVIÇO EM EIXO)</vt:lpstr>
      <vt:lpstr>TAXA DE OCUP. RECUR.</vt:lpstr>
      <vt:lpstr>CAPACIDADE MENSAL CÁLCULO</vt:lpstr>
      <vt:lpstr>TORNO HORIZ.</vt:lpstr>
      <vt:lpstr>TORNO VERT.</vt:lpstr>
      <vt:lpstr>MANDR.</vt:lpstr>
      <vt:lpstr>FURADEIRA</vt:lpstr>
      <vt:lpstr>BROQ.</vt:lpstr>
      <vt:lpstr>PLAINA</vt:lpstr>
      <vt:lpstr>FRESA.</vt:lpstr>
      <vt:lpstr>SOLDAGEM</vt:lpstr>
      <vt:lpstr>MONTAGEM</vt:lpstr>
      <vt:lpstr>BASE!Area_de_impressao</vt:lpstr>
      <vt:lpstr>'CARTEIRA GERAL - USI.'!Area_de_impressao</vt:lpstr>
      <vt:lpstr>PROGRAMAÇÃO!Area_de_impressao</vt:lpstr>
      <vt:lpstr>PROGRAMAÇÃO!Titulos_de_impressao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Gilmar Aparecido Costa</dc:creator>
  <cp:lastModifiedBy>Gilmar Aparecido Costa</cp:lastModifiedBy>
  <cp:lastPrinted>2026-06-10T18:21:13Z</cp:lastPrinted>
  <dcterms:created xsi:type="dcterms:W3CDTF">2026-02-27T10:47:38Z</dcterms:created>
  <dcterms:modified xsi:type="dcterms:W3CDTF">2026-06-17T19:14:17Z</dcterms:modified>
</cp:coreProperties>
</file>